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pivotTables/pivotTable4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5.xml" ContentType="application/vnd.openxmlformats-officedocument.spreadsheetml.pivotTable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asese\Desktop\"/>
    </mc:Choice>
  </mc:AlternateContent>
  <bookViews>
    <workbookView xWindow="0" yWindow="0" windowWidth="16815" windowHeight="7335" firstSheet="10" activeTab="10"/>
  </bookViews>
  <sheets>
    <sheet name="SOT STREAMS" sheetId="1" state="hidden" r:id="rId1"/>
    <sheet name="SOB STREAMS" sheetId="2" state="hidden" r:id="rId2"/>
    <sheet name="SEASS STREAMS" sheetId="3" state="hidden" r:id="rId3"/>
    <sheet name="Detail2-BAFT 401-FT" sheetId="4" state="hidden" r:id="rId4"/>
    <sheet name="PTTI STREAMS" sheetId="5" state="hidden" r:id="rId5"/>
    <sheet name="PROG CODE" sheetId="6" state="hidden" r:id="rId6"/>
    <sheet name="ROOMZOOM USAGE" sheetId="7" state="hidden" r:id="rId7"/>
    <sheet name="NEW UNIT CODES" sheetId="8" state="hidden" r:id="rId8"/>
    <sheet name="ENTER STAFF #S HERE" sheetId="9" state="hidden" r:id="rId9"/>
    <sheet name="VALID NAMES" sheetId="10" state="hidden" r:id="rId10"/>
    <sheet name="MASTER TT" sheetId="11" r:id="rId11"/>
    <sheet name="LECTUER CLASHES" sheetId="12" state="hidden" r:id="rId12"/>
    <sheet name="WORKLOAD CONTROL SHEET" sheetId="13" state="hidden" r:id="rId13"/>
  </sheets>
  <definedNames>
    <definedName name="_xlnm._FilterDatabase" localSheetId="8" hidden="1">'ENTER STAFF #S HERE'!$A$1:$B$1552</definedName>
    <definedName name="_xlnm._FilterDatabase" localSheetId="10" hidden="1">'MASTER TT'!$A$1:$AM$1065</definedName>
    <definedName name="_xlnm._FilterDatabase" localSheetId="7" hidden="1">'NEW UNIT CODES'!$A$1:$B$1390</definedName>
    <definedName name="_xlnm._FilterDatabase" localSheetId="12" hidden="1">'WORKLOAD CONTROL SHEET'!$A$1:$P$725</definedName>
    <definedName name="Z_09013768_C9AE_435E_B73B_6417F867C7F7_.wvu.FilterData" localSheetId="10" hidden="1">'MASTER TT'!$A$1:$AM$936</definedName>
    <definedName name="Z_25DB8281_C72B_4A17_B148_75026E9A2AA6_.wvu.FilterData" localSheetId="10" hidden="1">'MASTER TT'!$A$1:$AM$587</definedName>
    <definedName name="Z_3132209C_E874_4C6C_919D_7634A30974AF_.wvu.FilterData" localSheetId="10" hidden="1">'MASTER TT'!$A$1:$AM$936</definedName>
    <definedName name="Z_337858E2_9A54_4E70_B785_28FB05F65416_.wvu.FilterData" localSheetId="10" hidden="1">'MASTER TT'!$A$1:$AM$587</definedName>
    <definedName name="Z_3C3EC445_25F3_46AC_9CFB_F94F368B8947_.wvu.FilterData" localSheetId="10" hidden="1">'MASTER TT'!$A$1:$AM$1065</definedName>
    <definedName name="Z_3C3EC445_25F3_46AC_9CFB_F94F368B8947_.wvu.FilterData" localSheetId="12" hidden="1">'WORKLOAD CONTROL SHEET'!$A$1:$AE$718</definedName>
    <definedName name="Z_46145B8F_7001_480A_A774_50704353CEE3_.wvu.FilterData" localSheetId="10" hidden="1">'MASTER TT'!$A$1:$AM$936</definedName>
    <definedName name="Z_50ADA849_40CC_4AFB_9084_6DEC0E8ACC56_.wvu.FilterData" localSheetId="12" hidden="1">'WORKLOAD CONTROL SHEET'!$A$1:$AG$718</definedName>
    <definedName name="Z_53365157_B373_42E0_9094_36EA62D0ABC3_.wvu.FilterData" localSheetId="12" hidden="1">'WORKLOAD CONTROL SHEET'!$A$1:$AG$718</definedName>
    <definedName name="Z_7764396B_1E4A_4B4C_8359_52A1B70FB64C_.wvu.FilterData" localSheetId="10" hidden="1">'MASTER TT'!$A$1:$AM$1065</definedName>
    <definedName name="Z_7E77D463_F7A6_40C4_96E4_5C1F6126325C_.wvu.FilterData" localSheetId="10" hidden="1">'MASTER TT'!$A$1:$AM$936</definedName>
    <definedName name="Z_8584A333_DE33_4A39_94A8_4DADBE07F1C2_.wvu.FilterData" localSheetId="8" hidden="1">'ENTER STAFF #S HERE'!$A$1:$B$1552</definedName>
    <definedName name="Z_9E38ADD7_F8CE_499E_B8E9_928C5D4C5363_.wvu.FilterData" localSheetId="12" hidden="1">'WORKLOAD CONTROL SHEET'!$A$1:$AE$718</definedName>
    <definedName name="Z_BDB0B305_5C70_4A5E_A64A_20F0B39EA401_.wvu.FilterData" localSheetId="10" hidden="1">'MASTER TT'!$A$1:$AM$1065</definedName>
    <definedName name="Z_E416617D_26D0_4119_8B88_55964A8654D5_.wvu.FilterData" localSheetId="10" hidden="1">'MASTER TT'!$A$1:$AM$238</definedName>
    <definedName name="Z_F2254748_6B23_4200_A780_6A0330EF8E86_.wvu.FilterData" localSheetId="10" hidden="1">'MASTER TT'!$A$1:$AM$875</definedName>
  </definedNames>
  <calcPr calcId="152511"/>
  <customWorkbookViews>
    <customWorkbookView name="MASESE 2026 LAST" guid="{BDB0B305-5C70-4A5E-A64A-20F0B39EA401}" maximized="1" windowWidth="0" windowHeight="0" activeSheetId="0"/>
    <customWorkbookView name="MULINGE" guid="{09013768-C9AE-435E-B73B-6417F867C7F7}" maximized="1" windowWidth="0" windowHeight="0" activeSheetId="0"/>
    <customWorkbookView name="Griffin" guid="{9E38ADD7-F8CE-499E-B8E9-928C5D4C5363}" maximized="1" windowWidth="0" windowHeight="0" activeSheetId="0"/>
    <customWorkbookView name="MASESE JAN 2026" guid="{25DB8281-C72B-4A17-B148-75026E9A2AA6}" maximized="1" windowWidth="0" windowHeight="0" activeSheetId="0"/>
    <customWorkbookView name="Filter 1" guid="{8584A333-DE33-4A39-94A8-4DADBE07F1C2}" maximized="1" windowWidth="0" windowHeight="0" activeSheetId="0"/>
    <customWorkbookView name="Kinuthia" guid="{53365157-B373-42E0-9094-36EA62D0ABC3}" maximized="1" windowWidth="0" windowHeight="0" activeSheetId="0"/>
    <customWorkbookView name="MASESE'S '26" guid="{46145B8F-7001-480A-A774-50704353CEE3}" maximized="1" windowWidth="0" windowHeight="0" activeSheetId="0"/>
    <customWorkbookView name="Malungu_Jan April 2026" guid="{F2254748-6B23-4200-A780-6A0330EF8E86}" maximized="1" windowWidth="0" windowHeight="0" activeSheetId="0"/>
    <customWorkbookView name="Martin" guid="{3C3EC445-25F3-46AC-9CFB-F94F368B8947}" maximized="1" windowWidth="0" windowHeight="0" activeSheetId="0"/>
    <customWorkbookView name="MULINGE 1" guid="{3132209C-E874-4C6C-919D-7634A30974AF}" maximized="1" windowWidth="0" windowHeight="0" activeSheetId="0"/>
    <customWorkbookView name="Benjamin Jan 2026-12-08-2026" guid="{337858E2-9A54-4E70-B785-28FB05F65416}" maximized="1" windowWidth="0" windowHeight="0" activeSheetId="0"/>
    <customWorkbookView name="Anthony" guid="{50ADA849-40CC-4AFB-9084-6DEC0E8ACC56}" maximized="1" windowWidth="0" windowHeight="0" activeSheetId="0"/>
    <customWorkbookView name="MASESE 2026" guid="{E416617D-26D0-4119-8B88-55964A8654D5}" maximized="1" windowWidth="0" windowHeight="0" activeSheetId="0"/>
    <customWorkbookView name="Malungu Jan April v2" guid="{7E77D463-F7A6-40C4-96E4-5C1F6126325C}" maximized="1" windowWidth="0" windowHeight="0" activeSheetId="0"/>
    <customWorkbookView name="Malungu Jan April v3" guid="{7764396B-1E4A-4B4C-8359-52A1B70FB64C}" maximized="1" windowWidth="0" windowHeight="0" activeSheetId="0"/>
  </customWorkbookViews>
  <pivotCaches>
    <pivotCache cacheId="0" r:id="rId14"/>
    <pivotCache cacheId="8" r:id="rId15"/>
  </pivotCaches>
</workbook>
</file>

<file path=xl/calcChain.xml><?xml version="1.0" encoding="utf-8"?>
<calcChain xmlns="http://schemas.openxmlformats.org/spreadsheetml/2006/main">
  <c r="L725" i="13" l="1"/>
  <c r="P724" i="13"/>
  <c r="O724" i="13"/>
  <c r="N724" i="13"/>
  <c r="M724" i="13"/>
  <c r="K724" i="13"/>
  <c r="J724" i="13"/>
  <c r="I724" i="13"/>
  <c r="H724" i="13"/>
  <c r="I723" i="13"/>
  <c r="H723" i="13"/>
  <c r="B723" i="13"/>
  <c r="AD722" i="13"/>
  <c r="AC722" i="13"/>
  <c r="AB722" i="13"/>
  <c r="AA722" i="13"/>
  <c r="Z722" i="13"/>
  <c r="Y722" i="13"/>
  <c r="X722" i="13"/>
  <c r="W722" i="13"/>
  <c r="V722" i="13"/>
  <c r="U722" i="13"/>
  <c r="T722" i="13"/>
  <c r="S722" i="13"/>
  <c r="R722" i="13"/>
  <c r="Q722" i="13"/>
  <c r="I722" i="13"/>
  <c r="H722" i="13"/>
  <c r="B722" i="13"/>
  <c r="P721" i="13"/>
  <c r="O721" i="13"/>
  <c r="N721" i="13"/>
  <c r="M721" i="13"/>
  <c r="K721" i="13"/>
  <c r="J721" i="13"/>
  <c r="I721" i="13"/>
  <c r="H721" i="13"/>
  <c r="B721" i="13"/>
  <c r="I720" i="13"/>
  <c r="H720" i="13"/>
  <c r="B720" i="13"/>
  <c r="I719" i="13"/>
  <c r="H719" i="13"/>
  <c r="B719" i="13"/>
  <c r="I718" i="13"/>
  <c r="H718" i="13"/>
  <c r="B718" i="13"/>
  <c r="P717" i="13"/>
  <c r="O717" i="13"/>
  <c r="N717" i="13"/>
  <c r="M717" i="13"/>
  <c r="K717" i="13"/>
  <c r="J717" i="13"/>
  <c r="I717" i="13"/>
  <c r="H717" i="13"/>
  <c r="B717" i="13"/>
  <c r="I716" i="13"/>
  <c r="H716" i="13"/>
  <c r="B716" i="13"/>
  <c r="P715" i="13"/>
  <c r="O715" i="13"/>
  <c r="N715" i="13"/>
  <c r="M715" i="13"/>
  <c r="K715" i="13"/>
  <c r="J715" i="13"/>
  <c r="I715" i="13"/>
  <c r="H715" i="13"/>
  <c r="B715" i="13"/>
  <c r="I714" i="13"/>
  <c r="H714" i="13"/>
  <c r="B714" i="13"/>
  <c r="P713" i="13"/>
  <c r="O713" i="13"/>
  <c r="N713" i="13"/>
  <c r="M713" i="13"/>
  <c r="K713" i="13"/>
  <c r="J713" i="13"/>
  <c r="I713" i="13"/>
  <c r="H713" i="13"/>
  <c r="B713" i="13"/>
  <c r="P712" i="13"/>
  <c r="O712" i="13"/>
  <c r="N712" i="13"/>
  <c r="M712" i="13"/>
  <c r="K712" i="13"/>
  <c r="J712" i="13"/>
  <c r="I712" i="13"/>
  <c r="H712" i="13"/>
  <c r="B712" i="13"/>
  <c r="I711" i="13"/>
  <c r="H711" i="13"/>
  <c r="B711" i="13"/>
  <c r="I710" i="13"/>
  <c r="H710" i="13"/>
  <c r="B710" i="13"/>
  <c r="P709" i="13"/>
  <c r="O709" i="13"/>
  <c r="N709" i="13"/>
  <c r="M709" i="13"/>
  <c r="K709" i="13"/>
  <c r="J709" i="13"/>
  <c r="I709" i="13"/>
  <c r="H709" i="13"/>
  <c r="B709" i="13"/>
  <c r="P708" i="13"/>
  <c r="O708" i="13"/>
  <c r="N708" i="13"/>
  <c r="M708" i="13"/>
  <c r="K708" i="13"/>
  <c r="J708" i="13"/>
  <c r="I708" i="13"/>
  <c r="H708" i="13"/>
  <c r="B708" i="13"/>
  <c r="I707" i="13"/>
  <c r="H707" i="13"/>
  <c r="B707" i="13"/>
  <c r="P706" i="13"/>
  <c r="O706" i="13"/>
  <c r="N706" i="13"/>
  <c r="M706" i="13"/>
  <c r="K706" i="13"/>
  <c r="J706" i="13"/>
  <c r="I706" i="13"/>
  <c r="H706" i="13"/>
  <c r="B706" i="13"/>
  <c r="P705" i="13"/>
  <c r="O705" i="13"/>
  <c r="N705" i="13"/>
  <c r="M705" i="13"/>
  <c r="K705" i="13"/>
  <c r="J705" i="13"/>
  <c r="I705" i="13"/>
  <c r="H705" i="13"/>
  <c r="B705" i="13"/>
  <c r="I704" i="13"/>
  <c r="H704" i="13"/>
  <c r="B704" i="13"/>
  <c r="I703" i="13"/>
  <c r="H703" i="13"/>
  <c r="B703" i="13"/>
  <c r="I702" i="13"/>
  <c r="H702" i="13"/>
  <c r="B702" i="13"/>
  <c r="I701" i="13"/>
  <c r="H701" i="13"/>
  <c r="B701" i="13"/>
  <c r="P700" i="13"/>
  <c r="O700" i="13"/>
  <c r="N700" i="13"/>
  <c r="M700" i="13"/>
  <c r="K700" i="13"/>
  <c r="J700" i="13"/>
  <c r="I700" i="13"/>
  <c r="H700" i="13"/>
  <c r="B700" i="13"/>
  <c r="I699" i="13"/>
  <c r="H699" i="13"/>
  <c r="B699" i="13"/>
  <c r="I698" i="13"/>
  <c r="H698" i="13"/>
  <c r="B698" i="13"/>
  <c r="I697" i="13"/>
  <c r="H697" i="13"/>
  <c r="B697" i="13"/>
  <c r="I696" i="13"/>
  <c r="H696" i="13"/>
  <c r="B696" i="13"/>
  <c r="P695" i="13"/>
  <c r="O695" i="13"/>
  <c r="N695" i="13"/>
  <c r="M695" i="13"/>
  <c r="K695" i="13"/>
  <c r="J695" i="13"/>
  <c r="I695" i="13"/>
  <c r="H695" i="13"/>
  <c r="B695" i="13"/>
  <c r="P694" i="13"/>
  <c r="O694" i="13"/>
  <c r="N694" i="13"/>
  <c r="M694" i="13"/>
  <c r="K694" i="13"/>
  <c r="J694" i="13"/>
  <c r="I694" i="13"/>
  <c r="H694" i="13"/>
  <c r="B694" i="13"/>
  <c r="P693" i="13"/>
  <c r="O693" i="13"/>
  <c r="N693" i="13"/>
  <c r="M693" i="13"/>
  <c r="K693" i="13"/>
  <c r="J693" i="13"/>
  <c r="I693" i="13"/>
  <c r="H693" i="13"/>
  <c r="B693" i="13"/>
  <c r="P692" i="13"/>
  <c r="O692" i="13"/>
  <c r="N692" i="13"/>
  <c r="M692" i="13"/>
  <c r="K692" i="13"/>
  <c r="J692" i="13"/>
  <c r="I692" i="13"/>
  <c r="H692" i="13"/>
  <c r="B692" i="13"/>
  <c r="I691" i="13"/>
  <c r="H691" i="13"/>
  <c r="B691" i="13"/>
  <c r="I690" i="13"/>
  <c r="H690" i="13"/>
  <c r="B690" i="13"/>
  <c r="I689" i="13"/>
  <c r="H689" i="13"/>
  <c r="B689" i="13"/>
  <c r="P688" i="13"/>
  <c r="O688" i="13"/>
  <c r="N688" i="13"/>
  <c r="M688" i="13"/>
  <c r="K688" i="13"/>
  <c r="J688" i="13"/>
  <c r="I688" i="13"/>
  <c r="H688" i="13"/>
  <c r="B688" i="13"/>
  <c r="P687" i="13"/>
  <c r="O687" i="13"/>
  <c r="N687" i="13"/>
  <c r="M687" i="13"/>
  <c r="K687" i="13"/>
  <c r="J687" i="13"/>
  <c r="I687" i="13"/>
  <c r="H687" i="13"/>
  <c r="B687" i="13"/>
  <c r="I686" i="13"/>
  <c r="H686" i="13"/>
  <c r="B686" i="13"/>
  <c r="I685" i="13"/>
  <c r="H685" i="13"/>
  <c r="B685" i="13"/>
  <c r="P684" i="13"/>
  <c r="O684" i="13"/>
  <c r="N684" i="13"/>
  <c r="M684" i="13"/>
  <c r="K684" i="13"/>
  <c r="J684" i="13"/>
  <c r="I684" i="13"/>
  <c r="H684" i="13"/>
  <c r="B684" i="13"/>
  <c r="I683" i="13"/>
  <c r="H683" i="13"/>
  <c r="B683" i="13"/>
  <c r="P682" i="13"/>
  <c r="O682" i="13"/>
  <c r="N682" i="13"/>
  <c r="M682" i="13"/>
  <c r="K682" i="13"/>
  <c r="J682" i="13"/>
  <c r="I682" i="13"/>
  <c r="H682" i="13"/>
  <c r="B682" i="13"/>
  <c r="I681" i="13"/>
  <c r="H681" i="13"/>
  <c r="B681" i="13"/>
  <c r="I680" i="13"/>
  <c r="H680" i="13"/>
  <c r="B680" i="13"/>
  <c r="I679" i="13"/>
  <c r="H679" i="13"/>
  <c r="B679" i="13"/>
  <c r="I678" i="13"/>
  <c r="H678" i="13"/>
  <c r="B678" i="13"/>
  <c r="P677" i="13"/>
  <c r="O677" i="13"/>
  <c r="N677" i="13"/>
  <c r="M677" i="13"/>
  <c r="K677" i="13"/>
  <c r="J677" i="13"/>
  <c r="I677" i="13"/>
  <c r="H677" i="13"/>
  <c r="B677" i="13"/>
  <c r="I676" i="13"/>
  <c r="H676" i="13"/>
  <c r="B676" i="13"/>
  <c r="P675" i="13"/>
  <c r="O675" i="13"/>
  <c r="N675" i="13"/>
  <c r="M675" i="13"/>
  <c r="K675" i="13"/>
  <c r="J675" i="13"/>
  <c r="I675" i="13"/>
  <c r="H675" i="13"/>
  <c r="B675" i="13"/>
  <c r="I674" i="13"/>
  <c r="H674" i="13"/>
  <c r="B674" i="13"/>
  <c r="P673" i="13"/>
  <c r="O673" i="13"/>
  <c r="N673" i="13"/>
  <c r="M673" i="13"/>
  <c r="K673" i="13"/>
  <c r="J673" i="13"/>
  <c r="I673" i="13"/>
  <c r="H673" i="13"/>
  <c r="B673" i="13"/>
  <c r="P672" i="13"/>
  <c r="O672" i="13"/>
  <c r="N672" i="13"/>
  <c r="M672" i="13"/>
  <c r="K672" i="13"/>
  <c r="J672" i="13"/>
  <c r="I672" i="13"/>
  <c r="H672" i="13"/>
  <c r="B672" i="13"/>
  <c r="I671" i="13"/>
  <c r="H671" i="13"/>
  <c r="B671" i="13"/>
  <c r="I670" i="13"/>
  <c r="H670" i="13"/>
  <c r="B670" i="13"/>
  <c r="P669" i="13"/>
  <c r="O669" i="13"/>
  <c r="N669" i="13"/>
  <c r="M669" i="13"/>
  <c r="K669" i="13"/>
  <c r="J669" i="13"/>
  <c r="I669" i="13"/>
  <c r="H669" i="13"/>
  <c r="B669" i="13"/>
  <c r="P668" i="13"/>
  <c r="O668" i="13"/>
  <c r="N668" i="13"/>
  <c r="M668" i="13"/>
  <c r="K668" i="13"/>
  <c r="J668" i="13"/>
  <c r="I668" i="13"/>
  <c r="H668" i="13"/>
  <c r="B668" i="13"/>
  <c r="P667" i="13"/>
  <c r="O667" i="13"/>
  <c r="N667" i="13"/>
  <c r="M667" i="13"/>
  <c r="K667" i="13"/>
  <c r="J667" i="13"/>
  <c r="I667" i="13"/>
  <c r="H667" i="13"/>
  <c r="B667" i="13"/>
  <c r="P666" i="13"/>
  <c r="O666" i="13"/>
  <c r="N666" i="13"/>
  <c r="M666" i="13"/>
  <c r="K666" i="13"/>
  <c r="J666" i="13"/>
  <c r="I666" i="13"/>
  <c r="H666" i="13"/>
  <c r="B666" i="13"/>
  <c r="I665" i="13"/>
  <c r="H665" i="13"/>
  <c r="B665" i="13"/>
  <c r="P664" i="13"/>
  <c r="O664" i="13"/>
  <c r="N664" i="13"/>
  <c r="M664" i="13"/>
  <c r="K664" i="13"/>
  <c r="J664" i="13"/>
  <c r="I664" i="13"/>
  <c r="H664" i="13"/>
  <c r="B664" i="13"/>
  <c r="I663" i="13"/>
  <c r="H663" i="13"/>
  <c r="B663" i="13"/>
  <c r="I662" i="13"/>
  <c r="H662" i="13"/>
  <c r="B662" i="13"/>
  <c r="I661" i="13"/>
  <c r="H661" i="13"/>
  <c r="B661" i="13"/>
  <c r="P660" i="13"/>
  <c r="O660" i="13"/>
  <c r="N660" i="13"/>
  <c r="M660" i="13"/>
  <c r="K660" i="13"/>
  <c r="J660" i="13"/>
  <c r="I660" i="13"/>
  <c r="H660" i="13"/>
  <c r="B660" i="13"/>
  <c r="I659" i="13"/>
  <c r="H659" i="13"/>
  <c r="B659" i="13"/>
  <c r="I658" i="13"/>
  <c r="H658" i="13"/>
  <c r="B658" i="13"/>
  <c r="P657" i="13"/>
  <c r="O657" i="13"/>
  <c r="N657" i="13"/>
  <c r="M657" i="13"/>
  <c r="K657" i="13"/>
  <c r="J657" i="13"/>
  <c r="I657" i="13"/>
  <c r="H657" i="13"/>
  <c r="B657" i="13"/>
  <c r="I656" i="13"/>
  <c r="H656" i="13"/>
  <c r="B656" i="13"/>
  <c r="P655" i="13"/>
  <c r="O655" i="13"/>
  <c r="N655" i="13"/>
  <c r="M655" i="13"/>
  <c r="K655" i="13"/>
  <c r="J655" i="13"/>
  <c r="I655" i="13"/>
  <c r="H655" i="13"/>
  <c r="B655" i="13"/>
  <c r="I654" i="13"/>
  <c r="H654" i="13"/>
  <c r="B654" i="13"/>
  <c r="P653" i="13"/>
  <c r="O653" i="13"/>
  <c r="N653" i="13"/>
  <c r="M653" i="13"/>
  <c r="K653" i="13"/>
  <c r="J653" i="13"/>
  <c r="I653" i="13"/>
  <c r="H653" i="13"/>
  <c r="B653" i="13"/>
  <c r="I652" i="13"/>
  <c r="H652" i="13"/>
  <c r="B652" i="13"/>
  <c r="I651" i="13"/>
  <c r="H651" i="13"/>
  <c r="B651" i="13"/>
  <c r="I650" i="13"/>
  <c r="H650" i="13"/>
  <c r="B650" i="13"/>
  <c r="P649" i="13"/>
  <c r="O649" i="13"/>
  <c r="N649" i="13"/>
  <c r="M649" i="13"/>
  <c r="K649" i="13"/>
  <c r="J649" i="13"/>
  <c r="I649" i="13"/>
  <c r="H649" i="13"/>
  <c r="B649" i="13"/>
  <c r="P648" i="13"/>
  <c r="O648" i="13"/>
  <c r="N648" i="13"/>
  <c r="M648" i="13"/>
  <c r="K648" i="13"/>
  <c r="J648" i="13"/>
  <c r="I648" i="13"/>
  <c r="H648" i="13"/>
  <c r="B648" i="13"/>
  <c r="P647" i="13"/>
  <c r="O647" i="13"/>
  <c r="N647" i="13"/>
  <c r="M647" i="13"/>
  <c r="K647" i="13"/>
  <c r="J647" i="13"/>
  <c r="I647" i="13"/>
  <c r="H647" i="13"/>
  <c r="B647" i="13"/>
  <c r="P646" i="13"/>
  <c r="O646" i="13"/>
  <c r="N646" i="13"/>
  <c r="M646" i="13"/>
  <c r="K646" i="13"/>
  <c r="J646" i="13"/>
  <c r="I646" i="13"/>
  <c r="H646" i="13"/>
  <c r="B646" i="13"/>
  <c r="I645" i="13"/>
  <c r="H645" i="13"/>
  <c r="B645" i="13"/>
  <c r="P644" i="13"/>
  <c r="O644" i="13"/>
  <c r="N644" i="13"/>
  <c r="M644" i="13"/>
  <c r="K644" i="13"/>
  <c r="J644" i="13"/>
  <c r="I644" i="13"/>
  <c r="H644" i="13"/>
  <c r="B644" i="13"/>
  <c r="I643" i="13"/>
  <c r="H643" i="13"/>
  <c r="B643" i="13"/>
  <c r="P642" i="13"/>
  <c r="O642" i="13"/>
  <c r="N642" i="13"/>
  <c r="M642" i="13"/>
  <c r="K642" i="13"/>
  <c r="J642" i="13"/>
  <c r="I642" i="13"/>
  <c r="H642" i="13"/>
  <c r="B642" i="13"/>
  <c r="P641" i="13"/>
  <c r="O641" i="13"/>
  <c r="N641" i="13"/>
  <c r="M641" i="13"/>
  <c r="K641" i="13"/>
  <c r="J641" i="13"/>
  <c r="I641" i="13"/>
  <c r="H641" i="13"/>
  <c r="B641" i="13"/>
  <c r="I640" i="13"/>
  <c r="H640" i="13"/>
  <c r="B640" i="13"/>
  <c r="AD639" i="13"/>
  <c r="AC639" i="13"/>
  <c r="AB639" i="13"/>
  <c r="AA639" i="13"/>
  <c r="Z639" i="13"/>
  <c r="Y639" i="13"/>
  <c r="X639" i="13"/>
  <c r="W639" i="13"/>
  <c r="V639" i="13"/>
  <c r="U639" i="13"/>
  <c r="T639" i="13"/>
  <c r="S639" i="13"/>
  <c r="R639" i="13"/>
  <c r="Q639" i="13"/>
  <c r="P639" i="13"/>
  <c r="O639" i="13"/>
  <c r="N639" i="13"/>
  <c r="M639" i="13"/>
  <c r="K639" i="13"/>
  <c r="J639" i="13"/>
  <c r="I639" i="13"/>
  <c r="H639" i="13"/>
  <c r="B639" i="13"/>
  <c r="I638" i="13"/>
  <c r="H638" i="13"/>
  <c r="B638" i="13"/>
  <c r="I637" i="13"/>
  <c r="H637" i="13"/>
  <c r="B637" i="13"/>
  <c r="P636" i="13"/>
  <c r="O636" i="13"/>
  <c r="N636" i="13"/>
  <c r="M636" i="13"/>
  <c r="K636" i="13"/>
  <c r="J636" i="13"/>
  <c r="I636" i="13"/>
  <c r="H636" i="13"/>
  <c r="B636" i="13"/>
  <c r="I635" i="13"/>
  <c r="H635" i="13"/>
  <c r="B635" i="13"/>
  <c r="AD634" i="13"/>
  <c r="AC634" i="13"/>
  <c r="AB634" i="13"/>
  <c r="AA634" i="13"/>
  <c r="Z634" i="13"/>
  <c r="Y634" i="13"/>
  <c r="X634" i="13"/>
  <c r="W634" i="13"/>
  <c r="V634" i="13"/>
  <c r="U634" i="13"/>
  <c r="T634" i="13"/>
  <c r="S634" i="13"/>
  <c r="R634" i="13"/>
  <c r="Q634" i="13"/>
  <c r="P634" i="13"/>
  <c r="O634" i="13"/>
  <c r="N634" i="13"/>
  <c r="M634" i="13"/>
  <c r="K634" i="13"/>
  <c r="J634" i="13"/>
  <c r="I634" i="13"/>
  <c r="H634" i="13"/>
  <c r="B634" i="13"/>
  <c r="I633" i="13"/>
  <c r="H633" i="13"/>
  <c r="B633" i="13"/>
  <c r="AD632" i="13"/>
  <c r="AC632" i="13"/>
  <c r="AB632" i="13"/>
  <c r="AA632" i="13"/>
  <c r="Z632" i="13"/>
  <c r="Y632" i="13"/>
  <c r="X632" i="13"/>
  <c r="W632" i="13"/>
  <c r="V632" i="13"/>
  <c r="U632" i="13"/>
  <c r="T632" i="13"/>
  <c r="S632" i="13"/>
  <c r="R632" i="13"/>
  <c r="Q632" i="13"/>
  <c r="P632" i="13"/>
  <c r="O632" i="13"/>
  <c r="N632" i="13"/>
  <c r="M632" i="13"/>
  <c r="K632" i="13"/>
  <c r="J632" i="13"/>
  <c r="I632" i="13"/>
  <c r="H632" i="13"/>
  <c r="B632" i="13"/>
  <c r="I631" i="13"/>
  <c r="H631" i="13"/>
  <c r="B631" i="13"/>
  <c r="I630" i="13"/>
  <c r="H630" i="13"/>
  <c r="B630" i="13"/>
  <c r="P629" i="13"/>
  <c r="O629" i="13"/>
  <c r="N629" i="13"/>
  <c r="M629" i="13"/>
  <c r="K629" i="13"/>
  <c r="J629" i="13"/>
  <c r="I629" i="13"/>
  <c r="H629" i="13"/>
  <c r="B629" i="13"/>
  <c r="I628" i="13"/>
  <c r="H628" i="13"/>
  <c r="B628" i="13"/>
  <c r="P627" i="13"/>
  <c r="O627" i="13"/>
  <c r="N627" i="13"/>
  <c r="M627" i="13"/>
  <c r="K627" i="13"/>
  <c r="J627" i="13"/>
  <c r="I627" i="13"/>
  <c r="H627" i="13"/>
  <c r="B627" i="13"/>
  <c r="I626" i="13"/>
  <c r="H626" i="13"/>
  <c r="B626" i="13"/>
  <c r="I625" i="13"/>
  <c r="H625" i="13"/>
  <c r="B625" i="13"/>
  <c r="I624" i="13"/>
  <c r="H624" i="13"/>
  <c r="B624" i="13"/>
  <c r="AD623" i="13"/>
  <c r="AC623" i="13"/>
  <c r="AB623" i="13"/>
  <c r="AA623" i="13"/>
  <c r="Z623" i="13"/>
  <c r="Y623" i="13"/>
  <c r="X623" i="13"/>
  <c r="W623" i="13"/>
  <c r="V623" i="13"/>
  <c r="U623" i="13"/>
  <c r="T623" i="13"/>
  <c r="S623" i="13"/>
  <c r="R623" i="13"/>
  <c r="Q623" i="13"/>
  <c r="P623" i="13"/>
  <c r="O623" i="13"/>
  <c r="N623" i="13"/>
  <c r="M623" i="13"/>
  <c r="K623" i="13"/>
  <c r="J623" i="13"/>
  <c r="I623" i="13"/>
  <c r="H623" i="13"/>
  <c r="B623" i="13"/>
  <c r="I622" i="13"/>
  <c r="H622" i="13"/>
  <c r="B622" i="13"/>
  <c r="I621" i="13"/>
  <c r="H621" i="13"/>
  <c r="B621" i="13"/>
  <c r="I620" i="13"/>
  <c r="H620" i="13"/>
  <c r="B620" i="13"/>
  <c r="I619" i="13"/>
  <c r="H619" i="13"/>
  <c r="B619" i="13"/>
  <c r="P618" i="13"/>
  <c r="O618" i="13"/>
  <c r="N618" i="13"/>
  <c r="M618" i="13"/>
  <c r="K618" i="13"/>
  <c r="J618" i="13"/>
  <c r="I618" i="13"/>
  <c r="H618" i="13"/>
  <c r="B618" i="13"/>
  <c r="R617" i="13"/>
  <c r="I617" i="13"/>
  <c r="H617" i="13"/>
  <c r="B617" i="13"/>
  <c r="P616" i="13"/>
  <c r="O616" i="13"/>
  <c r="N616" i="13"/>
  <c r="M616" i="13"/>
  <c r="K616" i="13"/>
  <c r="J616" i="13"/>
  <c r="I616" i="13"/>
  <c r="H616" i="13"/>
  <c r="B616" i="13"/>
  <c r="P615" i="13"/>
  <c r="O615" i="13"/>
  <c r="N615" i="13"/>
  <c r="M615" i="13"/>
  <c r="I615" i="13"/>
  <c r="H615" i="13"/>
  <c r="B615" i="13"/>
  <c r="I614" i="13"/>
  <c r="H614" i="13"/>
  <c r="B614" i="13"/>
  <c r="R613" i="13"/>
  <c r="I613" i="13"/>
  <c r="H613" i="13"/>
  <c r="B613" i="13"/>
  <c r="I612" i="13"/>
  <c r="H612" i="13"/>
  <c r="B612" i="13"/>
  <c r="AD611" i="13"/>
  <c r="AC611" i="13"/>
  <c r="AB611" i="13"/>
  <c r="AA611" i="13"/>
  <c r="Z611" i="13"/>
  <c r="Y611" i="13"/>
  <c r="X611" i="13"/>
  <c r="W611" i="13"/>
  <c r="V611" i="13"/>
  <c r="U611" i="13"/>
  <c r="T611" i="13"/>
  <c r="S611" i="13"/>
  <c r="R611" i="13"/>
  <c r="Q611" i="13"/>
  <c r="P611" i="13"/>
  <c r="O611" i="13"/>
  <c r="N611" i="13"/>
  <c r="M611" i="13"/>
  <c r="K611" i="13"/>
  <c r="J611" i="13"/>
  <c r="I611" i="13"/>
  <c r="H611" i="13"/>
  <c r="B611" i="13"/>
  <c r="I610" i="13"/>
  <c r="H610" i="13"/>
  <c r="B610" i="13"/>
  <c r="AD609" i="13"/>
  <c r="AC609" i="13"/>
  <c r="AB609" i="13"/>
  <c r="AA609" i="13"/>
  <c r="Z609" i="13"/>
  <c r="Y609" i="13"/>
  <c r="X609" i="13"/>
  <c r="W609" i="13"/>
  <c r="V609" i="13"/>
  <c r="U609" i="13"/>
  <c r="T609" i="13"/>
  <c r="S609" i="13"/>
  <c r="R609" i="13"/>
  <c r="Q609" i="13"/>
  <c r="P609" i="13"/>
  <c r="O609" i="13"/>
  <c r="N609" i="13"/>
  <c r="M609" i="13"/>
  <c r="K609" i="13"/>
  <c r="J609" i="13"/>
  <c r="I609" i="13"/>
  <c r="H609" i="13"/>
  <c r="B609" i="13"/>
  <c r="P608" i="13"/>
  <c r="O608" i="13"/>
  <c r="N608" i="13"/>
  <c r="M608" i="13"/>
  <c r="K608" i="13"/>
  <c r="J608" i="13"/>
  <c r="I608" i="13"/>
  <c r="H608" i="13"/>
  <c r="B608" i="13"/>
  <c r="I607" i="13"/>
  <c r="H607" i="13"/>
  <c r="B607" i="13"/>
  <c r="I606" i="13"/>
  <c r="H606" i="13"/>
  <c r="B606" i="13"/>
  <c r="R605" i="13"/>
  <c r="I605" i="13"/>
  <c r="H605" i="13"/>
  <c r="B605" i="13"/>
  <c r="R604" i="13"/>
  <c r="I604" i="13"/>
  <c r="H604" i="13"/>
  <c r="B604" i="13"/>
  <c r="P603" i="13"/>
  <c r="O603" i="13"/>
  <c r="N603" i="13"/>
  <c r="M603" i="13"/>
  <c r="K603" i="13"/>
  <c r="J603" i="13"/>
  <c r="I603" i="13"/>
  <c r="H603" i="13"/>
  <c r="B603" i="13"/>
  <c r="I602" i="13"/>
  <c r="H602" i="13"/>
  <c r="B602" i="13"/>
  <c r="I601" i="13"/>
  <c r="H601" i="13"/>
  <c r="B601" i="13"/>
  <c r="AD600" i="13"/>
  <c r="AC600" i="13"/>
  <c r="AB600" i="13"/>
  <c r="AA600" i="13"/>
  <c r="Z600" i="13"/>
  <c r="Y600" i="13"/>
  <c r="X600" i="13"/>
  <c r="W600" i="13"/>
  <c r="V600" i="13"/>
  <c r="U600" i="13"/>
  <c r="T600" i="13"/>
  <c r="S600" i="13"/>
  <c r="R600" i="13"/>
  <c r="Q600" i="13"/>
  <c r="P600" i="13"/>
  <c r="O600" i="13"/>
  <c r="N600" i="13"/>
  <c r="M600" i="13"/>
  <c r="K600" i="13"/>
  <c r="J600" i="13"/>
  <c r="I600" i="13"/>
  <c r="H600" i="13"/>
  <c r="B600" i="13"/>
  <c r="P599" i="13"/>
  <c r="O599" i="13"/>
  <c r="N599" i="13"/>
  <c r="M599" i="13"/>
  <c r="K599" i="13"/>
  <c r="J599" i="13"/>
  <c r="I599" i="13"/>
  <c r="H599" i="13"/>
  <c r="B599" i="13"/>
  <c r="I598" i="13"/>
  <c r="H598" i="13"/>
  <c r="B598" i="13"/>
  <c r="R597" i="13"/>
  <c r="I597" i="13"/>
  <c r="H597" i="13"/>
  <c r="B597" i="13"/>
  <c r="I596" i="13"/>
  <c r="H596" i="13"/>
  <c r="B596" i="13"/>
  <c r="P595" i="13"/>
  <c r="O595" i="13"/>
  <c r="N595" i="13"/>
  <c r="M595" i="13"/>
  <c r="K595" i="13"/>
  <c r="J595" i="13"/>
  <c r="I595" i="13"/>
  <c r="H595" i="13"/>
  <c r="B595" i="13"/>
  <c r="R594" i="13"/>
  <c r="I594" i="13"/>
  <c r="H594" i="13"/>
  <c r="B594" i="13"/>
  <c r="I593" i="13"/>
  <c r="H593" i="13"/>
  <c r="B593" i="13"/>
  <c r="I592" i="13"/>
  <c r="H592" i="13"/>
  <c r="B592" i="13"/>
  <c r="I591" i="13"/>
  <c r="H591" i="13"/>
  <c r="B591" i="13"/>
  <c r="R590" i="13"/>
  <c r="I590" i="13"/>
  <c r="H590" i="13"/>
  <c r="B590" i="13"/>
  <c r="AD589" i="13"/>
  <c r="AC589" i="13"/>
  <c r="AB589" i="13"/>
  <c r="AA589" i="13"/>
  <c r="Z589" i="13"/>
  <c r="Y589" i="13"/>
  <c r="X589" i="13"/>
  <c r="W589" i="13"/>
  <c r="V589" i="13"/>
  <c r="U589" i="13"/>
  <c r="T589" i="13"/>
  <c r="S589" i="13"/>
  <c r="R589" i="13"/>
  <c r="Q589" i="13"/>
  <c r="P589" i="13"/>
  <c r="O589" i="13"/>
  <c r="N589" i="13"/>
  <c r="M589" i="13"/>
  <c r="K589" i="13"/>
  <c r="J589" i="13"/>
  <c r="I589" i="13"/>
  <c r="H589" i="13"/>
  <c r="B589" i="13"/>
  <c r="I588" i="13"/>
  <c r="H588" i="13"/>
  <c r="B588" i="13"/>
  <c r="P587" i="13"/>
  <c r="O587" i="13"/>
  <c r="N587" i="13"/>
  <c r="M587" i="13"/>
  <c r="K587" i="13"/>
  <c r="J587" i="13"/>
  <c r="I587" i="13"/>
  <c r="H587" i="13"/>
  <c r="B587" i="13"/>
  <c r="I586" i="13"/>
  <c r="H586" i="13"/>
  <c r="B586" i="13"/>
  <c r="P585" i="13"/>
  <c r="O585" i="13"/>
  <c r="N585" i="13"/>
  <c r="M585" i="13"/>
  <c r="K585" i="13"/>
  <c r="J585" i="13"/>
  <c r="I585" i="13"/>
  <c r="H585" i="13"/>
  <c r="B585" i="13"/>
  <c r="AD584" i="13"/>
  <c r="AC584" i="13"/>
  <c r="AB584" i="13"/>
  <c r="AA584" i="13"/>
  <c r="Z584" i="13"/>
  <c r="Y584" i="13"/>
  <c r="X584" i="13"/>
  <c r="W584" i="13"/>
  <c r="V584" i="13"/>
  <c r="U584" i="13"/>
  <c r="T584" i="13"/>
  <c r="S584" i="13"/>
  <c r="R584" i="13"/>
  <c r="Q584" i="13"/>
  <c r="P584" i="13"/>
  <c r="O584" i="13"/>
  <c r="N584" i="13"/>
  <c r="M584" i="13"/>
  <c r="K584" i="13"/>
  <c r="J584" i="13"/>
  <c r="I584" i="13"/>
  <c r="H584" i="13"/>
  <c r="B584" i="13"/>
  <c r="P583" i="13"/>
  <c r="O583" i="13"/>
  <c r="N583" i="13"/>
  <c r="M583" i="13"/>
  <c r="K583" i="13"/>
  <c r="J583" i="13"/>
  <c r="I583" i="13"/>
  <c r="H583" i="13"/>
  <c r="B583" i="13"/>
  <c r="P582" i="13"/>
  <c r="O582" i="13"/>
  <c r="N582" i="13"/>
  <c r="M582" i="13"/>
  <c r="K582" i="13"/>
  <c r="J582" i="13"/>
  <c r="I582" i="13"/>
  <c r="H582" i="13"/>
  <c r="B582" i="13"/>
  <c r="I581" i="13"/>
  <c r="H581" i="13"/>
  <c r="B581" i="13"/>
  <c r="I580" i="13"/>
  <c r="H580" i="13"/>
  <c r="B580" i="13"/>
  <c r="I579" i="13"/>
  <c r="H579" i="13"/>
  <c r="B579" i="13"/>
  <c r="AD578" i="13"/>
  <c r="AC578" i="13"/>
  <c r="AB578" i="13"/>
  <c r="AA578" i="13"/>
  <c r="Z578" i="13"/>
  <c r="Y578" i="13"/>
  <c r="X578" i="13"/>
  <c r="W578" i="13"/>
  <c r="V578" i="13"/>
  <c r="U578" i="13"/>
  <c r="T578" i="13"/>
  <c r="S578" i="13"/>
  <c r="R578" i="13"/>
  <c r="Q578" i="13"/>
  <c r="P578" i="13"/>
  <c r="O578" i="13"/>
  <c r="N578" i="13"/>
  <c r="M578" i="13"/>
  <c r="K578" i="13"/>
  <c r="J578" i="13"/>
  <c r="I578" i="13"/>
  <c r="H578" i="13"/>
  <c r="B578" i="13"/>
  <c r="I577" i="13"/>
  <c r="H577" i="13"/>
  <c r="B577" i="13"/>
  <c r="P576" i="13"/>
  <c r="O576" i="13"/>
  <c r="N576" i="13"/>
  <c r="M576" i="13"/>
  <c r="K576" i="13"/>
  <c r="J576" i="13"/>
  <c r="I576" i="13"/>
  <c r="H576" i="13"/>
  <c r="B576" i="13"/>
  <c r="R575" i="13"/>
  <c r="I575" i="13"/>
  <c r="H575" i="13"/>
  <c r="B575" i="13"/>
  <c r="R574" i="13"/>
  <c r="I574" i="13"/>
  <c r="H574" i="13"/>
  <c r="B574" i="13"/>
  <c r="R573" i="13"/>
  <c r="I573" i="13"/>
  <c r="H573" i="13"/>
  <c r="B573" i="13"/>
  <c r="I572" i="13"/>
  <c r="H572" i="13"/>
  <c r="B572" i="13"/>
  <c r="R571" i="13"/>
  <c r="I571" i="13"/>
  <c r="H571" i="13"/>
  <c r="B571" i="13"/>
  <c r="R570" i="13"/>
  <c r="I570" i="13"/>
  <c r="H570" i="13"/>
  <c r="B570" i="13"/>
  <c r="P569" i="13"/>
  <c r="O569" i="13"/>
  <c r="N569" i="13"/>
  <c r="M569" i="13"/>
  <c r="K569" i="13"/>
  <c r="J569" i="13"/>
  <c r="I569" i="13"/>
  <c r="H569" i="13"/>
  <c r="B569" i="13"/>
  <c r="R568" i="13"/>
  <c r="I568" i="13"/>
  <c r="H568" i="13"/>
  <c r="B568" i="13"/>
  <c r="I567" i="13"/>
  <c r="H567" i="13"/>
  <c r="B567" i="13"/>
  <c r="R566" i="13"/>
  <c r="I566" i="13"/>
  <c r="H566" i="13"/>
  <c r="B566" i="13"/>
  <c r="R565" i="13"/>
  <c r="I565" i="13"/>
  <c r="H565" i="13"/>
  <c r="B565" i="13"/>
  <c r="R564" i="13"/>
  <c r="I564" i="13"/>
  <c r="H564" i="13"/>
  <c r="B564" i="13"/>
  <c r="I563" i="13"/>
  <c r="H563" i="13"/>
  <c r="B563" i="13"/>
  <c r="R562" i="13"/>
  <c r="I562" i="13"/>
  <c r="H562" i="13"/>
  <c r="B562" i="13"/>
  <c r="P561" i="13"/>
  <c r="O561" i="13"/>
  <c r="N561" i="13"/>
  <c r="M561" i="13"/>
  <c r="K561" i="13"/>
  <c r="J561" i="13"/>
  <c r="I561" i="13"/>
  <c r="H561" i="13"/>
  <c r="B561" i="13"/>
  <c r="AD560" i="13"/>
  <c r="AC560" i="13"/>
  <c r="AB560" i="13"/>
  <c r="AA560" i="13"/>
  <c r="Z560" i="13"/>
  <c r="Y560" i="13"/>
  <c r="X560" i="13"/>
  <c r="W560" i="13"/>
  <c r="V560" i="13"/>
  <c r="U560" i="13"/>
  <c r="T560" i="13"/>
  <c r="S560" i="13"/>
  <c r="R560" i="13"/>
  <c r="Q560" i="13"/>
  <c r="P560" i="13"/>
  <c r="O560" i="13"/>
  <c r="N560" i="13"/>
  <c r="M560" i="13"/>
  <c r="K560" i="13"/>
  <c r="J560" i="13"/>
  <c r="I560" i="13"/>
  <c r="H560" i="13"/>
  <c r="B560" i="13"/>
  <c r="R559" i="13"/>
  <c r="I559" i="13"/>
  <c r="H559" i="13"/>
  <c r="B559" i="13"/>
  <c r="I558" i="13"/>
  <c r="H558" i="13"/>
  <c r="B558" i="13"/>
  <c r="P557" i="13"/>
  <c r="O557" i="13"/>
  <c r="N557" i="13"/>
  <c r="M557" i="13"/>
  <c r="K557" i="13"/>
  <c r="J557" i="13"/>
  <c r="I557" i="13"/>
  <c r="H557" i="13"/>
  <c r="B557" i="13"/>
  <c r="I556" i="13"/>
  <c r="H556" i="13"/>
  <c r="B556" i="13"/>
  <c r="R555" i="13"/>
  <c r="I555" i="13"/>
  <c r="H555" i="13"/>
  <c r="B555" i="13"/>
  <c r="AD554" i="13"/>
  <c r="AC554" i="13"/>
  <c r="AB554" i="13"/>
  <c r="AA554" i="13"/>
  <c r="Z554" i="13"/>
  <c r="Y554" i="13"/>
  <c r="X554" i="13"/>
  <c r="W554" i="13"/>
  <c r="V554" i="13"/>
  <c r="U554" i="13"/>
  <c r="T554" i="13"/>
  <c r="S554" i="13"/>
  <c r="R554" i="13"/>
  <c r="Q554" i="13"/>
  <c r="P554" i="13"/>
  <c r="O554" i="13"/>
  <c r="N554" i="13"/>
  <c r="M554" i="13"/>
  <c r="K554" i="13"/>
  <c r="J554" i="13"/>
  <c r="I554" i="13"/>
  <c r="H554" i="13"/>
  <c r="B554" i="13"/>
  <c r="I553" i="13"/>
  <c r="H553" i="13"/>
  <c r="B553" i="13"/>
  <c r="R552" i="13"/>
  <c r="I552" i="13"/>
  <c r="H552" i="13"/>
  <c r="B552" i="13"/>
  <c r="R551" i="13"/>
  <c r="I551" i="13"/>
  <c r="H551" i="13"/>
  <c r="B551" i="13"/>
  <c r="AD550" i="13"/>
  <c r="AC550" i="13"/>
  <c r="AB550" i="13"/>
  <c r="AA550" i="13"/>
  <c r="Z550" i="13"/>
  <c r="Y550" i="13"/>
  <c r="X550" i="13"/>
  <c r="W550" i="13"/>
  <c r="V550" i="13"/>
  <c r="U550" i="13"/>
  <c r="T550" i="13"/>
  <c r="S550" i="13"/>
  <c r="R550" i="13"/>
  <c r="Q550" i="13"/>
  <c r="P550" i="13"/>
  <c r="O550" i="13"/>
  <c r="N550" i="13"/>
  <c r="M550" i="13"/>
  <c r="K550" i="13"/>
  <c r="J550" i="13"/>
  <c r="I550" i="13"/>
  <c r="H550" i="13"/>
  <c r="B550" i="13"/>
  <c r="I549" i="13"/>
  <c r="H549" i="13"/>
  <c r="B549" i="13"/>
  <c r="R548" i="13"/>
  <c r="I548" i="13"/>
  <c r="H548" i="13"/>
  <c r="B548" i="13"/>
  <c r="I547" i="13"/>
  <c r="H547" i="13"/>
  <c r="B547" i="13"/>
  <c r="R546" i="13"/>
  <c r="I546" i="13"/>
  <c r="H546" i="13"/>
  <c r="B546" i="13"/>
  <c r="P545" i="13"/>
  <c r="O545" i="13"/>
  <c r="N545" i="13"/>
  <c r="M545" i="13"/>
  <c r="K545" i="13"/>
  <c r="J545" i="13"/>
  <c r="I545" i="13"/>
  <c r="H545" i="13"/>
  <c r="B545" i="13"/>
  <c r="I544" i="13"/>
  <c r="H544" i="13"/>
  <c r="B544" i="13"/>
  <c r="I543" i="13"/>
  <c r="H543" i="13"/>
  <c r="B543" i="13"/>
  <c r="I542" i="13"/>
  <c r="H542" i="13"/>
  <c r="B542" i="13"/>
  <c r="P541" i="13"/>
  <c r="O541" i="13"/>
  <c r="N541" i="13"/>
  <c r="M541" i="13"/>
  <c r="K541" i="13"/>
  <c r="J541" i="13"/>
  <c r="I541" i="13"/>
  <c r="H541" i="13"/>
  <c r="B541" i="13"/>
  <c r="P540" i="13"/>
  <c r="O540" i="13"/>
  <c r="N540" i="13"/>
  <c r="M540" i="13"/>
  <c r="K540" i="13"/>
  <c r="J540" i="13"/>
  <c r="I540" i="13"/>
  <c r="H540" i="13"/>
  <c r="B540" i="13"/>
  <c r="AD539" i="13"/>
  <c r="AC539" i="13"/>
  <c r="AB539" i="13"/>
  <c r="AA539" i="13"/>
  <c r="Z539" i="13"/>
  <c r="Y539" i="13"/>
  <c r="X539" i="13"/>
  <c r="W539" i="13"/>
  <c r="V539" i="13"/>
  <c r="U539" i="13"/>
  <c r="T539" i="13"/>
  <c r="S539" i="13"/>
  <c r="R539" i="13"/>
  <c r="Q539" i="13"/>
  <c r="P539" i="13"/>
  <c r="O539" i="13"/>
  <c r="N539" i="13"/>
  <c r="M539" i="13"/>
  <c r="K539" i="13"/>
  <c r="J539" i="13"/>
  <c r="I539" i="13"/>
  <c r="H539" i="13"/>
  <c r="B539" i="13"/>
  <c r="I538" i="13"/>
  <c r="H538" i="13"/>
  <c r="B538" i="13"/>
  <c r="R537" i="13"/>
  <c r="I537" i="13"/>
  <c r="H537" i="13"/>
  <c r="B537" i="13"/>
  <c r="AD536" i="13"/>
  <c r="AC536" i="13"/>
  <c r="AB536" i="13"/>
  <c r="AA536" i="13"/>
  <c r="Z536" i="13"/>
  <c r="Y536" i="13"/>
  <c r="X536" i="13"/>
  <c r="W536" i="13"/>
  <c r="V536" i="13"/>
  <c r="U536" i="13"/>
  <c r="T536" i="13"/>
  <c r="S536" i="13"/>
  <c r="R536" i="13"/>
  <c r="Q536" i="13"/>
  <c r="P536" i="13"/>
  <c r="O536" i="13"/>
  <c r="N536" i="13"/>
  <c r="M536" i="13"/>
  <c r="K536" i="13"/>
  <c r="J536" i="13"/>
  <c r="I536" i="13"/>
  <c r="H536" i="13"/>
  <c r="B536" i="13"/>
  <c r="I535" i="13"/>
  <c r="H535" i="13"/>
  <c r="B535" i="13"/>
  <c r="I534" i="13"/>
  <c r="H534" i="13"/>
  <c r="B534" i="13"/>
  <c r="R533" i="13"/>
  <c r="I533" i="13"/>
  <c r="H533" i="13"/>
  <c r="B533" i="13"/>
  <c r="I532" i="13"/>
  <c r="H532" i="13"/>
  <c r="B532" i="13"/>
  <c r="P531" i="13"/>
  <c r="O531" i="13"/>
  <c r="N531" i="13"/>
  <c r="M531" i="13"/>
  <c r="K531" i="13"/>
  <c r="J531" i="13"/>
  <c r="I531" i="13"/>
  <c r="H531" i="13"/>
  <c r="B531" i="13"/>
  <c r="P530" i="13"/>
  <c r="O530" i="13"/>
  <c r="N530" i="13"/>
  <c r="M530" i="13"/>
  <c r="K530" i="13"/>
  <c r="J530" i="13"/>
  <c r="I530" i="13"/>
  <c r="H530" i="13"/>
  <c r="B530" i="13"/>
  <c r="I529" i="13"/>
  <c r="H529" i="13"/>
  <c r="B529" i="13"/>
  <c r="R528" i="13"/>
  <c r="I528" i="13"/>
  <c r="H528" i="13"/>
  <c r="B528" i="13"/>
  <c r="P527" i="13"/>
  <c r="O527" i="13"/>
  <c r="N527" i="13"/>
  <c r="M527" i="13"/>
  <c r="I527" i="13"/>
  <c r="H527" i="13"/>
  <c r="B527" i="13"/>
  <c r="I526" i="13"/>
  <c r="H526" i="13"/>
  <c r="B526" i="13"/>
  <c r="AD525" i="13"/>
  <c r="AC525" i="13"/>
  <c r="AB525" i="13"/>
  <c r="AA525" i="13"/>
  <c r="Z525" i="13"/>
  <c r="Y525" i="13"/>
  <c r="X525" i="13"/>
  <c r="W525" i="13"/>
  <c r="V525" i="13"/>
  <c r="U525" i="13"/>
  <c r="T525" i="13"/>
  <c r="S525" i="13"/>
  <c r="R525" i="13"/>
  <c r="Q525" i="13"/>
  <c r="P525" i="13"/>
  <c r="O525" i="13"/>
  <c r="N525" i="13"/>
  <c r="M525" i="13"/>
  <c r="K525" i="13"/>
  <c r="J525" i="13"/>
  <c r="I525" i="13"/>
  <c r="H525" i="13"/>
  <c r="B525" i="13"/>
  <c r="I524" i="13"/>
  <c r="H524" i="13"/>
  <c r="B524" i="13"/>
  <c r="I523" i="13"/>
  <c r="H523" i="13"/>
  <c r="B523" i="13"/>
  <c r="I522" i="13"/>
  <c r="H522" i="13"/>
  <c r="B522" i="13"/>
  <c r="P521" i="13"/>
  <c r="O521" i="13"/>
  <c r="N521" i="13"/>
  <c r="M521" i="13"/>
  <c r="K521" i="13"/>
  <c r="J521" i="13"/>
  <c r="I521" i="13"/>
  <c r="H521" i="13"/>
  <c r="B521" i="13"/>
  <c r="R520" i="13"/>
  <c r="I520" i="13"/>
  <c r="H520" i="13"/>
  <c r="B520" i="13"/>
  <c r="I519" i="13"/>
  <c r="H519" i="13"/>
  <c r="B519" i="13"/>
  <c r="P518" i="13"/>
  <c r="O518" i="13"/>
  <c r="N518" i="13"/>
  <c r="M518" i="13"/>
  <c r="K518" i="13"/>
  <c r="J518" i="13"/>
  <c r="I518" i="13"/>
  <c r="H518" i="13"/>
  <c r="B518" i="13"/>
  <c r="P517" i="13"/>
  <c r="O517" i="13"/>
  <c r="N517" i="13"/>
  <c r="M517" i="13"/>
  <c r="K517" i="13"/>
  <c r="J517" i="13"/>
  <c r="I517" i="13"/>
  <c r="H517" i="13"/>
  <c r="B517" i="13"/>
  <c r="P516" i="13"/>
  <c r="O516" i="13"/>
  <c r="N516" i="13"/>
  <c r="M516" i="13"/>
  <c r="K516" i="13"/>
  <c r="J516" i="13"/>
  <c r="I516" i="13"/>
  <c r="H516" i="13"/>
  <c r="B516" i="13"/>
  <c r="P515" i="13"/>
  <c r="O515" i="13"/>
  <c r="N515" i="13"/>
  <c r="M515" i="13"/>
  <c r="K515" i="13"/>
  <c r="J515" i="13"/>
  <c r="I515" i="13"/>
  <c r="H515" i="13"/>
  <c r="B515" i="13"/>
  <c r="P514" i="13"/>
  <c r="O514" i="13"/>
  <c r="N514" i="13"/>
  <c r="M514" i="13"/>
  <c r="K514" i="13"/>
  <c r="J514" i="13"/>
  <c r="I514" i="13"/>
  <c r="H514" i="13"/>
  <c r="B514" i="13"/>
  <c r="I513" i="13"/>
  <c r="H513" i="13"/>
  <c r="B513" i="13"/>
  <c r="P512" i="13"/>
  <c r="O512" i="13"/>
  <c r="N512" i="13"/>
  <c r="M512" i="13"/>
  <c r="K512" i="13"/>
  <c r="J512" i="13"/>
  <c r="I512" i="13"/>
  <c r="H512" i="13"/>
  <c r="B512" i="13"/>
  <c r="P511" i="13"/>
  <c r="O511" i="13"/>
  <c r="N511" i="13"/>
  <c r="M511" i="13"/>
  <c r="K511" i="13"/>
  <c r="J511" i="13"/>
  <c r="I511" i="13"/>
  <c r="H511" i="13"/>
  <c r="B511" i="13"/>
  <c r="P510" i="13"/>
  <c r="O510" i="13"/>
  <c r="N510" i="13"/>
  <c r="M510" i="13"/>
  <c r="K510" i="13"/>
  <c r="J510" i="13"/>
  <c r="I510" i="13"/>
  <c r="H510" i="13"/>
  <c r="B510" i="13"/>
  <c r="P509" i="13"/>
  <c r="O509" i="13"/>
  <c r="N509" i="13"/>
  <c r="M509" i="13"/>
  <c r="K509" i="13"/>
  <c r="J509" i="13"/>
  <c r="I509" i="13"/>
  <c r="H509" i="13"/>
  <c r="B509" i="13"/>
  <c r="I508" i="13"/>
  <c r="H508" i="13"/>
  <c r="B508" i="13"/>
  <c r="P507" i="13"/>
  <c r="O507" i="13"/>
  <c r="N507" i="13"/>
  <c r="M507" i="13"/>
  <c r="K507" i="13"/>
  <c r="J507" i="13"/>
  <c r="I507" i="13"/>
  <c r="H507" i="13"/>
  <c r="B507" i="13"/>
  <c r="P506" i="13"/>
  <c r="O506" i="13"/>
  <c r="N506" i="13"/>
  <c r="M506" i="13"/>
  <c r="K506" i="13"/>
  <c r="J506" i="13"/>
  <c r="I506" i="13"/>
  <c r="H506" i="13"/>
  <c r="B506" i="13"/>
  <c r="P505" i="13"/>
  <c r="O505" i="13"/>
  <c r="N505" i="13"/>
  <c r="M505" i="13"/>
  <c r="K505" i="13"/>
  <c r="J505" i="13"/>
  <c r="I505" i="13"/>
  <c r="H505" i="13"/>
  <c r="B505" i="13"/>
  <c r="I504" i="13"/>
  <c r="H504" i="13"/>
  <c r="B504" i="13"/>
  <c r="P503" i="13"/>
  <c r="O503" i="13"/>
  <c r="N503" i="13"/>
  <c r="M503" i="13"/>
  <c r="K503" i="13"/>
  <c r="J503" i="13"/>
  <c r="I503" i="13"/>
  <c r="H503" i="13"/>
  <c r="B503" i="13"/>
  <c r="R502" i="13"/>
  <c r="I502" i="13"/>
  <c r="H502" i="13"/>
  <c r="B502" i="13"/>
  <c r="P501" i="13"/>
  <c r="O501" i="13"/>
  <c r="N501" i="13"/>
  <c r="M501" i="13"/>
  <c r="K501" i="13"/>
  <c r="J501" i="13"/>
  <c r="I501" i="13"/>
  <c r="H501" i="13"/>
  <c r="B501" i="13"/>
  <c r="P500" i="13"/>
  <c r="O500" i="13"/>
  <c r="N500" i="13"/>
  <c r="M500" i="13"/>
  <c r="K500" i="13"/>
  <c r="J500" i="13"/>
  <c r="I500" i="13"/>
  <c r="H500" i="13"/>
  <c r="B500" i="13"/>
  <c r="I499" i="13"/>
  <c r="H499" i="13"/>
  <c r="B499" i="13"/>
  <c r="I498" i="13"/>
  <c r="H498" i="13"/>
  <c r="B498" i="13"/>
  <c r="P497" i="13"/>
  <c r="O497" i="13"/>
  <c r="N497" i="13"/>
  <c r="M497" i="13"/>
  <c r="K497" i="13"/>
  <c r="J497" i="13"/>
  <c r="I497" i="13"/>
  <c r="H497" i="13"/>
  <c r="B497" i="13"/>
  <c r="P496" i="13"/>
  <c r="O496" i="13"/>
  <c r="N496" i="13"/>
  <c r="M496" i="13"/>
  <c r="K496" i="13"/>
  <c r="J496" i="13"/>
  <c r="I496" i="13"/>
  <c r="H496" i="13"/>
  <c r="B496" i="13"/>
  <c r="P495" i="13"/>
  <c r="O495" i="13"/>
  <c r="N495" i="13"/>
  <c r="M495" i="13"/>
  <c r="K495" i="13"/>
  <c r="J495" i="13"/>
  <c r="I495" i="13"/>
  <c r="H495" i="13"/>
  <c r="B495" i="13"/>
  <c r="I494" i="13"/>
  <c r="H494" i="13"/>
  <c r="B494" i="13"/>
  <c r="AD493" i="13"/>
  <c r="AC493" i="13"/>
  <c r="AB493" i="13"/>
  <c r="AA493" i="13"/>
  <c r="Z493" i="13"/>
  <c r="Y493" i="13"/>
  <c r="X493" i="13"/>
  <c r="W493" i="13"/>
  <c r="V493" i="13"/>
  <c r="U493" i="13"/>
  <c r="T493" i="13"/>
  <c r="S493" i="13"/>
  <c r="R493" i="13"/>
  <c r="Q493" i="13"/>
  <c r="P493" i="13"/>
  <c r="O493" i="13"/>
  <c r="N493" i="13"/>
  <c r="M493" i="13"/>
  <c r="K493" i="13"/>
  <c r="J493" i="13"/>
  <c r="I493" i="13"/>
  <c r="H493" i="13"/>
  <c r="B493" i="13"/>
  <c r="P492" i="13"/>
  <c r="O492" i="13"/>
  <c r="N492" i="13"/>
  <c r="M492" i="13"/>
  <c r="K492" i="13"/>
  <c r="J492" i="13"/>
  <c r="I492" i="13"/>
  <c r="H492" i="13"/>
  <c r="B492" i="13"/>
  <c r="R491" i="13"/>
  <c r="I491" i="13"/>
  <c r="H491" i="13"/>
  <c r="B491" i="13"/>
  <c r="I490" i="13"/>
  <c r="H490" i="13"/>
  <c r="B490" i="13"/>
  <c r="R489" i="13"/>
  <c r="I489" i="13"/>
  <c r="H489" i="13"/>
  <c r="B489" i="13"/>
  <c r="AD488" i="13"/>
  <c r="AC488" i="13"/>
  <c r="AB488" i="13"/>
  <c r="AA488" i="13"/>
  <c r="Z488" i="13"/>
  <c r="Y488" i="13"/>
  <c r="X488" i="13"/>
  <c r="W488" i="13"/>
  <c r="V488" i="13"/>
  <c r="U488" i="13"/>
  <c r="T488" i="13"/>
  <c r="S488" i="13"/>
  <c r="R488" i="13"/>
  <c r="Q488" i="13"/>
  <c r="P488" i="13"/>
  <c r="O488" i="13"/>
  <c r="N488" i="13"/>
  <c r="M488" i="13"/>
  <c r="K488" i="13"/>
  <c r="J488" i="13"/>
  <c r="I488" i="13"/>
  <c r="H488" i="13"/>
  <c r="B488" i="13"/>
  <c r="AD487" i="13"/>
  <c r="AC487" i="13"/>
  <c r="AB487" i="13"/>
  <c r="AA487" i="13"/>
  <c r="Z487" i="13"/>
  <c r="Y487" i="13"/>
  <c r="X487" i="13"/>
  <c r="W487" i="13"/>
  <c r="V487" i="13"/>
  <c r="U487" i="13"/>
  <c r="T487" i="13"/>
  <c r="S487" i="13"/>
  <c r="R487" i="13"/>
  <c r="Q487" i="13"/>
  <c r="P487" i="13"/>
  <c r="O487" i="13"/>
  <c r="N487" i="13"/>
  <c r="M487" i="13"/>
  <c r="K487" i="13"/>
  <c r="J487" i="13"/>
  <c r="I487" i="13"/>
  <c r="H487" i="13"/>
  <c r="B487" i="13"/>
  <c r="P486" i="13"/>
  <c r="O486" i="13"/>
  <c r="N486" i="13"/>
  <c r="M486" i="13"/>
  <c r="K486" i="13"/>
  <c r="J486" i="13"/>
  <c r="I486" i="13"/>
  <c r="H486" i="13"/>
  <c r="B486" i="13"/>
  <c r="I485" i="13"/>
  <c r="H485" i="13"/>
  <c r="B485" i="13"/>
  <c r="I484" i="13"/>
  <c r="H484" i="13"/>
  <c r="B484" i="13"/>
  <c r="AD483" i="13"/>
  <c r="AC483" i="13"/>
  <c r="AB483" i="13"/>
  <c r="AA483" i="13"/>
  <c r="Z483" i="13"/>
  <c r="Y483" i="13"/>
  <c r="X483" i="13"/>
  <c r="W483" i="13"/>
  <c r="V483" i="13"/>
  <c r="U483" i="13"/>
  <c r="T483" i="13"/>
  <c r="S483" i="13"/>
  <c r="R483" i="13"/>
  <c r="Q483" i="13"/>
  <c r="P483" i="13"/>
  <c r="O483" i="13"/>
  <c r="N483" i="13"/>
  <c r="M483" i="13"/>
  <c r="K483" i="13"/>
  <c r="J483" i="13"/>
  <c r="I483" i="13"/>
  <c r="H483" i="13"/>
  <c r="B483" i="13"/>
  <c r="I482" i="13"/>
  <c r="H482" i="13"/>
  <c r="B482" i="13"/>
  <c r="P481" i="13"/>
  <c r="O481" i="13"/>
  <c r="N481" i="13"/>
  <c r="M481" i="13"/>
  <c r="K481" i="13"/>
  <c r="J481" i="13"/>
  <c r="I481" i="13"/>
  <c r="H481" i="13"/>
  <c r="B481" i="13"/>
  <c r="AD480" i="13"/>
  <c r="AC480" i="13"/>
  <c r="AB480" i="13"/>
  <c r="AA480" i="13"/>
  <c r="Z480" i="13"/>
  <c r="Y480" i="13"/>
  <c r="X480" i="13"/>
  <c r="W480" i="13"/>
  <c r="V480" i="13"/>
  <c r="U480" i="13"/>
  <c r="T480" i="13"/>
  <c r="S480" i="13"/>
  <c r="R480" i="13"/>
  <c r="Q480" i="13"/>
  <c r="P480" i="13"/>
  <c r="O480" i="13"/>
  <c r="N480" i="13"/>
  <c r="M480" i="13"/>
  <c r="K480" i="13"/>
  <c r="J480" i="13"/>
  <c r="I480" i="13"/>
  <c r="H480" i="13"/>
  <c r="B480" i="13"/>
  <c r="AD479" i="13"/>
  <c r="AC479" i="13"/>
  <c r="AB479" i="13"/>
  <c r="AA479" i="13"/>
  <c r="Z479" i="13"/>
  <c r="Y479" i="13"/>
  <c r="X479" i="13"/>
  <c r="W479" i="13"/>
  <c r="V479" i="13"/>
  <c r="U479" i="13"/>
  <c r="T479" i="13"/>
  <c r="S479" i="13"/>
  <c r="R479" i="13"/>
  <c r="Q479" i="13"/>
  <c r="P479" i="13"/>
  <c r="O479" i="13"/>
  <c r="N479" i="13"/>
  <c r="M479" i="13"/>
  <c r="K479" i="13"/>
  <c r="J479" i="13"/>
  <c r="I479" i="13"/>
  <c r="H479" i="13"/>
  <c r="B479" i="13"/>
  <c r="P478" i="13"/>
  <c r="O478" i="13"/>
  <c r="N478" i="13"/>
  <c r="M478" i="13"/>
  <c r="K478" i="13"/>
  <c r="J478" i="13"/>
  <c r="I478" i="13"/>
  <c r="H478" i="13"/>
  <c r="B478" i="13"/>
  <c r="I477" i="13"/>
  <c r="H477" i="13"/>
  <c r="B477" i="13"/>
  <c r="P476" i="13"/>
  <c r="O476" i="13"/>
  <c r="N476" i="13"/>
  <c r="M476" i="13"/>
  <c r="I476" i="13"/>
  <c r="H476" i="13"/>
  <c r="B476" i="13"/>
  <c r="I475" i="13"/>
  <c r="H475" i="13"/>
  <c r="B475" i="13"/>
  <c r="I474" i="13"/>
  <c r="H474" i="13"/>
  <c r="B474" i="13"/>
  <c r="I473" i="13"/>
  <c r="H473" i="13"/>
  <c r="B473" i="13"/>
  <c r="R472" i="13"/>
  <c r="I472" i="13"/>
  <c r="H472" i="13"/>
  <c r="B472" i="13"/>
  <c r="I471" i="13"/>
  <c r="H471" i="13"/>
  <c r="B471" i="13"/>
  <c r="I470" i="13"/>
  <c r="H470" i="13"/>
  <c r="B470" i="13"/>
  <c r="R469" i="13"/>
  <c r="I469" i="13"/>
  <c r="H469" i="13"/>
  <c r="B469" i="13"/>
  <c r="P468" i="13"/>
  <c r="O468" i="13"/>
  <c r="N468" i="13"/>
  <c r="M468" i="13"/>
  <c r="I468" i="13"/>
  <c r="H468" i="13"/>
  <c r="B468" i="13"/>
  <c r="R467" i="13"/>
  <c r="I467" i="13"/>
  <c r="H467" i="13"/>
  <c r="B467" i="13"/>
  <c r="I466" i="13"/>
  <c r="H466" i="13"/>
  <c r="B466" i="13"/>
  <c r="I465" i="13"/>
  <c r="H465" i="13"/>
  <c r="B465" i="13"/>
  <c r="P464" i="13"/>
  <c r="O464" i="13"/>
  <c r="N464" i="13"/>
  <c r="M464" i="13"/>
  <c r="K464" i="13"/>
  <c r="J464" i="13"/>
  <c r="I464" i="13"/>
  <c r="H464" i="13"/>
  <c r="B464" i="13"/>
  <c r="I463" i="13"/>
  <c r="H463" i="13"/>
  <c r="B463" i="13"/>
  <c r="I462" i="13"/>
  <c r="H462" i="13"/>
  <c r="B462" i="13"/>
  <c r="I461" i="13"/>
  <c r="H461" i="13"/>
  <c r="B461" i="13"/>
  <c r="I460" i="13"/>
  <c r="H460" i="13"/>
  <c r="B460" i="13"/>
  <c r="P459" i="13"/>
  <c r="O459" i="13"/>
  <c r="N459" i="13"/>
  <c r="M459" i="13"/>
  <c r="I459" i="13"/>
  <c r="H459" i="13"/>
  <c r="B459" i="13"/>
  <c r="I458" i="13"/>
  <c r="H458" i="13"/>
  <c r="B458" i="13"/>
  <c r="I457" i="13"/>
  <c r="H457" i="13"/>
  <c r="B457" i="13"/>
  <c r="R456" i="13"/>
  <c r="I456" i="13"/>
  <c r="H456" i="13"/>
  <c r="B456" i="13"/>
  <c r="I455" i="13"/>
  <c r="H455" i="13"/>
  <c r="B455" i="13"/>
  <c r="P454" i="13"/>
  <c r="O454" i="13"/>
  <c r="N454" i="13"/>
  <c r="M454" i="13"/>
  <c r="K454" i="13"/>
  <c r="J454" i="13"/>
  <c r="I454" i="13"/>
  <c r="H454" i="13"/>
  <c r="B454" i="13"/>
  <c r="I453" i="13"/>
  <c r="H453" i="13"/>
  <c r="B453" i="13"/>
  <c r="I452" i="13"/>
  <c r="H452" i="13"/>
  <c r="B452" i="13"/>
  <c r="AD451" i="13"/>
  <c r="AC451" i="13"/>
  <c r="AB451" i="13"/>
  <c r="AA451" i="13"/>
  <c r="Z451" i="13"/>
  <c r="Y451" i="13"/>
  <c r="X451" i="13"/>
  <c r="W451" i="13"/>
  <c r="V451" i="13"/>
  <c r="U451" i="13"/>
  <c r="T451" i="13"/>
  <c r="S451" i="13"/>
  <c r="R451" i="13"/>
  <c r="Q451" i="13"/>
  <c r="P451" i="13"/>
  <c r="O451" i="13"/>
  <c r="N451" i="13"/>
  <c r="M451" i="13"/>
  <c r="K451" i="13"/>
  <c r="J451" i="13"/>
  <c r="I451" i="13"/>
  <c r="H451" i="13"/>
  <c r="B451" i="13"/>
  <c r="AD450" i="13"/>
  <c r="AC450" i="13"/>
  <c r="AB450" i="13"/>
  <c r="AA450" i="13"/>
  <c r="Z450" i="13"/>
  <c r="Y450" i="13"/>
  <c r="X450" i="13"/>
  <c r="W450" i="13"/>
  <c r="V450" i="13"/>
  <c r="U450" i="13"/>
  <c r="T450" i="13"/>
  <c r="S450" i="13"/>
  <c r="R450" i="13"/>
  <c r="Q450" i="13"/>
  <c r="P450" i="13"/>
  <c r="O450" i="13"/>
  <c r="N450" i="13"/>
  <c r="M450" i="13"/>
  <c r="K450" i="13"/>
  <c r="J450" i="13"/>
  <c r="I450" i="13"/>
  <c r="H450" i="13"/>
  <c r="B450" i="13"/>
  <c r="AD449" i="13"/>
  <c r="AC449" i="13"/>
  <c r="AB449" i="13"/>
  <c r="AA449" i="13"/>
  <c r="Z449" i="13"/>
  <c r="Y449" i="13"/>
  <c r="X449" i="13"/>
  <c r="W449" i="13"/>
  <c r="V449" i="13"/>
  <c r="U449" i="13"/>
  <c r="T449" i="13"/>
  <c r="S449" i="13"/>
  <c r="R449" i="13"/>
  <c r="Q449" i="13"/>
  <c r="P449" i="13"/>
  <c r="O449" i="13"/>
  <c r="N449" i="13"/>
  <c r="M449" i="13"/>
  <c r="K449" i="13"/>
  <c r="J449" i="13"/>
  <c r="I449" i="13"/>
  <c r="H449" i="13"/>
  <c r="B449" i="13"/>
  <c r="AD448" i="13"/>
  <c r="AC448" i="13"/>
  <c r="AB448" i="13"/>
  <c r="AA448" i="13"/>
  <c r="Z448" i="13"/>
  <c r="Y448" i="13"/>
  <c r="X448" i="13"/>
  <c r="W448" i="13"/>
  <c r="V448" i="13"/>
  <c r="U448" i="13"/>
  <c r="T448" i="13"/>
  <c r="S448" i="13"/>
  <c r="R448" i="13"/>
  <c r="Q448" i="13"/>
  <c r="P448" i="13"/>
  <c r="O448" i="13"/>
  <c r="N448" i="13"/>
  <c r="M448" i="13"/>
  <c r="K448" i="13"/>
  <c r="J448" i="13"/>
  <c r="I448" i="13"/>
  <c r="H448" i="13"/>
  <c r="B448" i="13"/>
  <c r="AD447" i="13"/>
  <c r="AC447" i="13"/>
  <c r="AB447" i="13"/>
  <c r="AA447" i="13"/>
  <c r="Z447" i="13"/>
  <c r="Y447" i="13"/>
  <c r="X447" i="13"/>
  <c r="W447" i="13"/>
  <c r="V447" i="13"/>
  <c r="U447" i="13"/>
  <c r="T447" i="13"/>
  <c r="S447" i="13"/>
  <c r="R447" i="13"/>
  <c r="Q447" i="13"/>
  <c r="P447" i="13"/>
  <c r="O447" i="13"/>
  <c r="N447" i="13"/>
  <c r="M447" i="13"/>
  <c r="K447" i="13"/>
  <c r="J447" i="13"/>
  <c r="I447" i="13"/>
  <c r="H447" i="13"/>
  <c r="B447" i="13"/>
  <c r="AD446" i="13"/>
  <c r="AC446" i="13"/>
  <c r="AB446" i="13"/>
  <c r="AA446" i="13"/>
  <c r="Z446" i="13"/>
  <c r="Y446" i="13"/>
  <c r="X446" i="13"/>
  <c r="W446" i="13"/>
  <c r="V446" i="13"/>
  <c r="U446" i="13"/>
  <c r="T446" i="13"/>
  <c r="S446" i="13"/>
  <c r="R446" i="13"/>
  <c r="Q446" i="13"/>
  <c r="P446" i="13"/>
  <c r="O446" i="13"/>
  <c r="N446" i="13"/>
  <c r="M446" i="13"/>
  <c r="K446" i="13"/>
  <c r="J446" i="13"/>
  <c r="I446" i="13"/>
  <c r="H446" i="13"/>
  <c r="B446" i="13"/>
  <c r="I445" i="13"/>
  <c r="H445" i="13"/>
  <c r="B445" i="13"/>
  <c r="I444" i="13"/>
  <c r="H444" i="13"/>
  <c r="B444" i="13"/>
  <c r="AD443" i="13"/>
  <c r="AC443" i="13"/>
  <c r="AB443" i="13"/>
  <c r="AA443" i="13"/>
  <c r="Z443" i="13"/>
  <c r="Y443" i="13"/>
  <c r="X443" i="13"/>
  <c r="W443" i="13"/>
  <c r="V443" i="13"/>
  <c r="U443" i="13"/>
  <c r="T443" i="13"/>
  <c r="S443" i="13"/>
  <c r="R443" i="13"/>
  <c r="Q443" i="13"/>
  <c r="P443" i="13"/>
  <c r="O443" i="13"/>
  <c r="N443" i="13"/>
  <c r="M443" i="13"/>
  <c r="K443" i="13"/>
  <c r="J443" i="13"/>
  <c r="I443" i="13"/>
  <c r="H443" i="13"/>
  <c r="B443" i="13"/>
  <c r="R442" i="13"/>
  <c r="I442" i="13"/>
  <c r="H442" i="13"/>
  <c r="B442" i="13"/>
  <c r="AD441" i="13"/>
  <c r="AC441" i="13"/>
  <c r="AB441" i="13"/>
  <c r="AA441" i="13"/>
  <c r="Z441" i="13"/>
  <c r="Y441" i="13"/>
  <c r="X441" i="13"/>
  <c r="W441" i="13"/>
  <c r="V441" i="13"/>
  <c r="U441" i="13"/>
  <c r="T441" i="13"/>
  <c r="S441" i="13"/>
  <c r="R441" i="13"/>
  <c r="Q441" i="13"/>
  <c r="P441" i="13"/>
  <c r="O441" i="13"/>
  <c r="N441" i="13"/>
  <c r="M441" i="13"/>
  <c r="K441" i="13"/>
  <c r="J441" i="13"/>
  <c r="I441" i="13"/>
  <c r="H441" i="13"/>
  <c r="B441" i="13"/>
  <c r="I440" i="13"/>
  <c r="H440" i="13"/>
  <c r="B440" i="13"/>
  <c r="AD439" i="13"/>
  <c r="AC439" i="13"/>
  <c r="AB439" i="13"/>
  <c r="AA439" i="13"/>
  <c r="Z439" i="13"/>
  <c r="Y439" i="13"/>
  <c r="X439" i="13"/>
  <c r="W439" i="13"/>
  <c r="V439" i="13"/>
  <c r="U439" i="13"/>
  <c r="T439" i="13"/>
  <c r="S439" i="13"/>
  <c r="R439" i="13"/>
  <c r="Q439" i="13"/>
  <c r="P439" i="13"/>
  <c r="O439" i="13"/>
  <c r="N439" i="13"/>
  <c r="M439" i="13"/>
  <c r="K439" i="13"/>
  <c r="J439" i="13"/>
  <c r="I439" i="13"/>
  <c r="H439" i="13"/>
  <c r="B439" i="13"/>
  <c r="AD438" i="13"/>
  <c r="AC438" i="13"/>
  <c r="AB438" i="13"/>
  <c r="AA438" i="13"/>
  <c r="Z438" i="13"/>
  <c r="Y438" i="13"/>
  <c r="X438" i="13"/>
  <c r="W438" i="13"/>
  <c r="V438" i="13"/>
  <c r="U438" i="13"/>
  <c r="T438" i="13"/>
  <c r="S438" i="13"/>
  <c r="R438" i="13"/>
  <c r="Q438" i="13"/>
  <c r="P438" i="13"/>
  <c r="O438" i="13"/>
  <c r="N438" i="13"/>
  <c r="M438" i="13"/>
  <c r="K438" i="13"/>
  <c r="J438" i="13"/>
  <c r="I438" i="13"/>
  <c r="H438" i="13"/>
  <c r="B438" i="13"/>
  <c r="AD437" i="13"/>
  <c r="AC437" i="13"/>
  <c r="AB437" i="13"/>
  <c r="AA437" i="13"/>
  <c r="Z437" i="13"/>
  <c r="Y437" i="13"/>
  <c r="X437" i="13"/>
  <c r="W437" i="13"/>
  <c r="V437" i="13"/>
  <c r="U437" i="13"/>
  <c r="T437" i="13"/>
  <c r="S437" i="13"/>
  <c r="R437" i="13"/>
  <c r="Q437" i="13"/>
  <c r="P437" i="13"/>
  <c r="O437" i="13"/>
  <c r="N437" i="13"/>
  <c r="M437" i="13"/>
  <c r="K437" i="13"/>
  <c r="J437" i="13"/>
  <c r="I437" i="13"/>
  <c r="H437" i="13"/>
  <c r="B437" i="13"/>
  <c r="I436" i="13"/>
  <c r="H436" i="13"/>
  <c r="B436" i="13"/>
  <c r="AD435" i="13"/>
  <c r="AC435" i="13"/>
  <c r="AB435" i="13"/>
  <c r="AA435" i="13"/>
  <c r="Z435" i="13"/>
  <c r="Y435" i="13"/>
  <c r="X435" i="13"/>
  <c r="W435" i="13"/>
  <c r="V435" i="13"/>
  <c r="U435" i="13"/>
  <c r="T435" i="13"/>
  <c r="S435" i="13"/>
  <c r="R435" i="13"/>
  <c r="Q435" i="13"/>
  <c r="P435" i="13"/>
  <c r="O435" i="13"/>
  <c r="N435" i="13"/>
  <c r="M435" i="13"/>
  <c r="K435" i="13"/>
  <c r="J435" i="13"/>
  <c r="I435" i="13"/>
  <c r="H435" i="13"/>
  <c r="B435" i="13"/>
  <c r="I434" i="13"/>
  <c r="H434" i="13"/>
  <c r="B434" i="13"/>
  <c r="R433" i="13"/>
  <c r="I433" i="13"/>
  <c r="H433" i="13"/>
  <c r="B433" i="13"/>
  <c r="I432" i="13"/>
  <c r="H432" i="13"/>
  <c r="B432" i="13"/>
  <c r="AD431" i="13"/>
  <c r="AC431" i="13"/>
  <c r="AB431" i="13"/>
  <c r="AA431" i="13"/>
  <c r="Z431" i="13"/>
  <c r="Y431" i="13"/>
  <c r="X431" i="13"/>
  <c r="W431" i="13"/>
  <c r="V431" i="13"/>
  <c r="U431" i="13"/>
  <c r="T431" i="13"/>
  <c r="S431" i="13"/>
  <c r="R431" i="13"/>
  <c r="Q431" i="13"/>
  <c r="P431" i="13"/>
  <c r="O431" i="13"/>
  <c r="N431" i="13"/>
  <c r="M431" i="13"/>
  <c r="K431" i="13"/>
  <c r="J431" i="13"/>
  <c r="I431" i="13"/>
  <c r="H431" i="13"/>
  <c r="B431" i="13"/>
  <c r="AD430" i="13"/>
  <c r="AC430" i="13"/>
  <c r="AB430" i="13"/>
  <c r="AA430" i="13"/>
  <c r="Z430" i="13"/>
  <c r="Y430" i="13"/>
  <c r="X430" i="13"/>
  <c r="W430" i="13"/>
  <c r="V430" i="13"/>
  <c r="U430" i="13"/>
  <c r="T430" i="13"/>
  <c r="S430" i="13"/>
  <c r="R430" i="13"/>
  <c r="Q430" i="13"/>
  <c r="P430" i="13"/>
  <c r="O430" i="13"/>
  <c r="N430" i="13"/>
  <c r="M430" i="13"/>
  <c r="K430" i="13"/>
  <c r="J430" i="13"/>
  <c r="I430" i="13"/>
  <c r="H430" i="13"/>
  <c r="B430" i="13"/>
  <c r="AD429" i="13"/>
  <c r="AC429" i="13"/>
  <c r="AB429" i="13"/>
  <c r="AA429" i="13"/>
  <c r="Z429" i="13"/>
  <c r="Y429" i="13"/>
  <c r="X429" i="13"/>
  <c r="W429" i="13"/>
  <c r="V429" i="13"/>
  <c r="U429" i="13"/>
  <c r="T429" i="13"/>
  <c r="S429" i="13"/>
  <c r="R429" i="13"/>
  <c r="Q429" i="13"/>
  <c r="P429" i="13"/>
  <c r="O429" i="13"/>
  <c r="N429" i="13"/>
  <c r="M429" i="13"/>
  <c r="K429" i="13"/>
  <c r="J429" i="13"/>
  <c r="I429" i="13"/>
  <c r="H429" i="13"/>
  <c r="B429" i="13"/>
  <c r="AD428" i="13"/>
  <c r="AC428" i="13"/>
  <c r="AB428" i="13"/>
  <c r="AA428" i="13"/>
  <c r="Z428" i="13"/>
  <c r="Y428" i="13"/>
  <c r="X428" i="13"/>
  <c r="W428" i="13"/>
  <c r="V428" i="13"/>
  <c r="U428" i="13"/>
  <c r="T428" i="13"/>
  <c r="S428" i="13"/>
  <c r="R428" i="13"/>
  <c r="Q428" i="13"/>
  <c r="P428" i="13"/>
  <c r="O428" i="13"/>
  <c r="N428" i="13"/>
  <c r="M428" i="13"/>
  <c r="K428" i="13"/>
  <c r="J428" i="13"/>
  <c r="I428" i="13"/>
  <c r="H428" i="13"/>
  <c r="B428" i="13"/>
  <c r="AD427" i="13"/>
  <c r="AC427" i="13"/>
  <c r="AB427" i="13"/>
  <c r="AA427" i="13"/>
  <c r="Z427" i="13"/>
  <c r="Y427" i="13"/>
  <c r="X427" i="13"/>
  <c r="W427" i="13"/>
  <c r="V427" i="13"/>
  <c r="U427" i="13"/>
  <c r="T427" i="13"/>
  <c r="S427" i="13"/>
  <c r="R427" i="13"/>
  <c r="Q427" i="13"/>
  <c r="P427" i="13"/>
  <c r="O427" i="13"/>
  <c r="N427" i="13"/>
  <c r="M427" i="13"/>
  <c r="K427" i="13"/>
  <c r="J427" i="13"/>
  <c r="I427" i="13"/>
  <c r="H427" i="13"/>
  <c r="B427" i="13"/>
  <c r="I426" i="13"/>
  <c r="H426" i="13"/>
  <c r="B426" i="13"/>
  <c r="AD425" i="13"/>
  <c r="AC425" i="13"/>
  <c r="AB425" i="13"/>
  <c r="AA425" i="13"/>
  <c r="Z425" i="13"/>
  <c r="Y425" i="13"/>
  <c r="X425" i="13"/>
  <c r="W425" i="13"/>
  <c r="V425" i="13"/>
  <c r="U425" i="13"/>
  <c r="T425" i="13"/>
  <c r="S425" i="13"/>
  <c r="R425" i="13"/>
  <c r="Q425" i="13"/>
  <c r="P425" i="13"/>
  <c r="O425" i="13"/>
  <c r="N425" i="13"/>
  <c r="M425" i="13"/>
  <c r="K425" i="13"/>
  <c r="J425" i="13"/>
  <c r="I425" i="13"/>
  <c r="H425" i="13"/>
  <c r="B425" i="13"/>
  <c r="I424" i="13"/>
  <c r="H424" i="13"/>
  <c r="B424" i="13"/>
  <c r="I423" i="13"/>
  <c r="H423" i="13"/>
  <c r="B423" i="13"/>
  <c r="I422" i="13"/>
  <c r="H422" i="13"/>
  <c r="B422" i="13"/>
  <c r="AD421" i="13"/>
  <c r="AC421" i="13"/>
  <c r="AB421" i="13"/>
  <c r="AA421" i="13"/>
  <c r="Z421" i="13"/>
  <c r="Y421" i="13"/>
  <c r="X421" i="13"/>
  <c r="W421" i="13"/>
  <c r="V421" i="13"/>
  <c r="U421" i="13"/>
  <c r="T421" i="13"/>
  <c r="S421" i="13"/>
  <c r="R421" i="13"/>
  <c r="Q421" i="13"/>
  <c r="P421" i="13"/>
  <c r="O421" i="13"/>
  <c r="N421" i="13"/>
  <c r="M421" i="13"/>
  <c r="K421" i="13"/>
  <c r="J421" i="13"/>
  <c r="I421" i="13"/>
  <c r="H421" i="13"/>
  <c r="B421" i="13"/>
  <c r="I420" i="13"/>
  <c r="H420" i="13"/>
  <c r="B420" i="13"/>
  <c r="AD419" i="13"/>
  <c r="AC419" i="13"/>
  <c r="AB419" i="13"/>
  <c r="AA419" i="13"/>
  <c r="Z419" i="13"/>
  <c r="Y419" i="13"/>
  <c r="X419" i="13"/>
  <c r="W419" i="13"/>
  <c r="V419" i="13"/>
  <c r="U419" i="13"/>
  <c r="T419" i="13"/>
  <c r="S419" i="13"/>
  <c r="R419" i="13"/>
  <c r="Q419" i="13"/>
  <c r="P419" i="13"/>
  <c r="O419" i="13"/>
  <c r="N419" i="13"/>
  <c r="M419" i="13"/>
  <c r="K419" i="13"/>
  <c r="J419" i="13"/>
  <c r="I419" i="13"/>
  <c r="H419" i="13"/>
  <c r="B419" i="13"/>
  <c r="I418" i="13"/>
  <c r="H418" i="13"/>
  <c r="B418" i="13"/>
  <c r="I417" i="13"/>
  <c r="H417" i="13"/>
  <c r="B417" i="13"/>
  <c r="I416" i="13"/>
  <c r="H416" i="13"/>
  <c r="B416" i="13"/>
  <c r="I415" i="13"/>
  <c r="H415" i="13"/>
  <c r="B415" i="13"/>
  <c r="AD414" i="13"/>
  <c r="AC414" i="13"/>
  <c r="AB414" i="13"/>
  <c r="AA414" i="13"/>
  <c r="Z414" i="13"/>
  <c r="Y414" i="13"/>
  <c r="X414" i="13"/>
  <c r="W414" i="13"/>
  <c r="V414" i="13"/>
  <c r="U414" i="13"/>
  <c r="T414" i="13"/>
  <c r="S414" i="13"/>
  <c r="R414" i="13"/>
  <c r="Q414" i="13"/>
  <c r="P414" i="13"/>
  <c r="O414" i="13"/>
  <c r="N414" i="13"/>
  <c r="M414" i="13"/>
  <c r="K414" i="13"/>
  <c r="J414" i="13"/>
  <c r="I414" i="13"/>
  <c r="H414" i="13"/>
  <c r="B414" i="13"/>
  <c r="AD413" i="13"/>
  <c r="AC413" i="13"/>
  <c r="AB413" i="13"/>
  <c r="AA413" i="13"/>
  <c r="Z413" i="13"/>
  <c r="Y413" i="13"/>
  <c r="X413" i="13"/>
  <c r="W413" i="13"/>
  <c r="V413" i="13"/>
  <c r="U413" i="13"/>
  <c r="T413" i="13"/>
  <c r="S413" i="13"/>
  <c r="R413" i="13"/>
  <c r="Q413" i="13"/>
  <c r="P413" i="13"/>
  <c r="O413" i="13"/>
  <c r="N413" i="13"/>
  <c r="M413" i="13"/>
  <c r="K413" i="13"/>
  <c r="J413" i="13"/>
  <c r="I413" i="13"/>
  <c r="H413" i="13"/>
  <c r="B413" i="13"/>
  <c r="AD412" i="13"/>
  <c r="AC412" i="13"/>
  <c r="AB412" i="13"/>
  <c r="AA412" i="13"/>
  <c r="Z412" i="13"/>
  <c r="Y412" i="13"/>
  <c r="X412" i="13"/>
  <c r="W412" i="13"/>
  <c r="V412" i="13"/>
  <c r="U412" i="13"/>
  <c r="T412" i="13"/>
  <c r="S412" i="13"/>
  <c r="R412" i="13"/>
  <c r="Q412" i="13"/>
  <c r="P412" i="13"/>
  <c r="O412" i="13"/>
  <c r="N412" i="13"/>
  <c r="M412" i="13"/>
  <c r="K412" i="13"/>
  <c r="J412" i="13"/>
  <c r="I412" i="13"/>
  <c r="H412" i="13"/>
  <c r="B412" i="13"/>
  <c r="AD411" i="13"/>
  <c r="AC411" i="13"/>
  <c r="AB411" i="13"/>
  <c r="AA411" i="13"/>
  <c r="Z411" i="13"/>
  <c r="Y411" i="13"/>
  <c r="X411" i="13"/>
  <c r="W411" i="13"/>
  <c r="V411" i="13"/>
  <c r="U411" i="13"/>
  <c r="T411" i="13"/>
  <c r="S411" i="13"/>
  <c r="R411" i="13"/>
  <c r="Q411" i="13"/>
  <c r="P411" i="13"/>
  <c r="O411" i="13"/>
  <c r="N411" i="13"/>
  <c r="M411" i="13"/>
  <c r="K411" i="13"/>
  <c r="J411" i="13"/>
  <c r="I411" i="13"/>
  <c r="H411" i="13"/>
  <c r="B411" i="13"/>
  <c r="I410" i="13"/>
  <c r="H410" i="13"/>
  <c r="B410" i="13"/>
  <c r="R409" i="13"/>
  <c r="I409" i="13"/>
  <c r="H409" i="13"/>
  <c r="B409" i="13"/>
  <c r="AD408" i="13"/>
  <c r="AC408" i="13"/>
  <c r="AB408" i="13"/>
  <c r="AA408" i="13"/>
  <c r="Z408" i="13"/>
  <c r="Y408" i="13"/>
  <c r="X408" i="13"/>
  <c r="W408" i="13"/>
  <c r="V408" i="13"/>
  <c r="U408" i="13"/>
  <c r="T408" i="13"/>
  <c r="S408" i="13"/>
  <c r="R408" i="13"/>
  <c r="Q408" i="13"/>
  <c r="P408" i="13"/>
  <c r="O408" i="13"/>
  <c r="N408" i="13"/>
  <c r="M408" i="13"/>
  <c r="K408" i="13"/>
  <c r="J408" i="13"/>
  <c r="I408" i="13"/>
  <c r="H408" i="13"/>
  <c r="B408" i="13"/>
  <c r="AD407" i="13"/>
  <c r="AC407" i="13"/>
  <c r="AB407" i="13"/>
  <c r="AA407" i="13"/>
  <c r="Z407" i="13"/>
  <c r="Y407" i="13"/>
  <c r="X407" i="13"/>
  <c r="W407" i="13"/>
  <c r="V407" i="13"/>
  <c r="U407" i="13"/>
  <c r="T407" i="13"/>
  <c r="S407" i="13"/>
  <c r="R407" i="13"/>
  <c r="Q407" i="13"/>
  <c r="P407" i="13"/>
  <c r="O407" i="13"/>
  <c r="N407" i="13"/>
  <c r="M407" i="13"/>
  <c r="K407" i="13"/>
  <c r="J407" i="13"/>
  <c r="I407" i="13"/>
  <c r="H407" i="13"/>
  <c r="B407" i="13"/>
  <c r="AD406" i="13"/>
  <c r="AC406" i="13"/>
  <c r="AB406" i="13"/>
  <c r="AA406" i="13"/>
  <c r="Z406" i="13"/>
  <c r="Y406" i="13"/>
  <c r="X406" i="13"/>
  <c r="W406" i="13"/>
  <c r="V406" i="13"/>
  <c r="U406" i="13"/>
  <c r="T406" i="13"/>
  <c r="S406" i="13"/>
  <c r="R406" i="13"/>
  <c r="Q406" i="13"/>
  <c r="P406" i="13"/>
  <c r="O406" i="13"/>
  <c r="N406" i="13"/>
  <c r="M406" i="13"/>
  <c r="K406" i="13"/>
  <c r="J406" i="13"/>
  <c r="I406" i="13"/>
  <c r="H406" i="13"/>
  <c r="B406" i="13"/>
  <c r="I405" i="13"/>
  <c r="H405" i="13"/>
  <c r="B405" i="13"/>
  <c r="I404" i="13"/>
  <c r="H404" i="13"/>
  <c r="B404" i="13"/>
  <c r="I403" i="13"/>
  <c r="H403" i="13"/>
  <c r="B403" i="13"/>
  <c r="P402" i="13"/>
  <c r="O402" i="13"/>
  <c r="N402" i="13"/>
  <c r="M402" i="13"/>
  <c r="K402" i="13"/>
  <c r="J402" i="13"/>
  <c r="I402" i="13"/>
  <c r="H402" i="13"/>
  <c r="B402" i="13"/>
  <c r="AD401" i="13"/>
  <c r="AC401" i="13"/>
  <c r="AB401" i="13"/>
  <c r="AA401" i="13"/>
  <c r="Z401" i="13"/>
  <c r="Y401" i="13"/>
  <c r="X401" i="13"/>
  <c r="W401" i="13"/>
  <c r="V401" i="13"/>
  <c r="U401" i="13"/>
  <c r="T401" i="13"/>
  <c r="S401" i="13"/>
  <c r="R401" i="13"/>
  <c r="Q401" i="13"/>
  <c r="P401" i="13"/>
  <c r="O401" i="13"/>
  <c r="N401" i="13"/>
  <c r="M401" i="13"/>
  <c r="K401" i="13"/>
  <c r="J401" i="13"/>
  <c r="I401" i="13"/>
  <c r="H401" i="13"/>
  <c r="B401" i="13"/>
  <c r="P400" i="13"/>
  <c r="O400" i="13"/>
  <c r="N400" i="13"/>
  <c r="M400" i="13"/>
  <c r="K400" i="13"/>
  <c r="J400" i="13"/>
  <c r="I400" i="13"/>
  <c r="H400" i="13"/>
  <c r="B400" i="13"/>
  <c r="AD399" i="13"/>
  <c r="AC399" i="13"/>
  <c r="AB399" i="13"/>
  <c r="AA399" i="13"/>
  <c r="Z399" i="13"/>
  <c r="Y399" i="13"/>
  <c r="X399" i="13"/>
  <c r="W399" i="13"/>
  <c r="V399" i="13"/>
  <c r="U399" i="13"/>
  <c r="T399" i="13"/>
  <c r="S399" i="13"/>
  <c r="R399" i="13"/>
  <c r="Q399" i="13"/>
  <c r="P399" i="13"/>
  <c r="O399" i="13"/>
  <c r="N399" i="13"/>
  <c r="M399" i="13"/>
  <c r="K399" i="13"/>
  <c r="J399" i="13"/>
  <c r="I399" i="13"/>
  <c r="H399" i="13"/>
  <c r="B399" i="13"/>
  <c r="I398" i="13"/>
  <c r="H398" i="13"/>
  <c r="B398" i="13"/>
  <c r="AD397" i="13"/>
  <c r="AC397" i="13"/>
  <c r="AB397" i="13"/>
  <c r="AA397" i="13"/>
  <c r="Z397" i="13"/>
  <c r="Y397" i="13"/>
  <c r="X397" i="13"/>
  <c r="W397" i="13"/>
  <c r="V397" i="13"/>
  <c r="U397" i="13"/>
  <c r="T397" i="13"/>
  <c r="S397" i="13"/>
  <c r="R397" i="13"/>
  <c r="Q397" i="13"/>
  <c r="P397" i="13"/>
  <c r="O397" i="13"/>
  <c r="N397" i="13"/>
  <c r="M397" i="13"/>
  <c r="K397" i="13"/>
  <c r="J397" i="13"/>
  <c r="I397" i="13"/>
  <c r="H397" i="13"/>
  <c r="B397" i="13"/>
  <c r="AD396" i="13"/>
  <c r="AC396" i="13"/>
  <c r="AB396" i="13"/>
  <c r="AA396" i="13"/>
  <c r="Z396" i="13"/>
  <c r="Y396" i="13"/>
  <c r="X396" i="13"/>
  <c r="W396" i="13"/>
  <c r="V396" i="13"/>
  <c r="U396" i="13"/>
  <c r="T396" i="13"/>
  <c r="S396" i="13"/>
  <c r="R396" i="13"/>
  <c r="Q396" i="13"/>
  <c r="P396" i="13"/>
  <c r="O396" i="13"/>
  <c r="N396" i="13"/>
  <c r="M396" i="13"/>
  <c r="K396" i="13"/>
  <c r="J396" i="13"/>
  <c r="I396" i="13"/>
  <c r="H396" i="13"/>
  <c r="B396" i="13"/>
  <c r="R395" i="13"/>
  <c r="I395" i="13"/>
  <c r="H395" i="13"/>
  <c r="B395" i="13"/>
  <c r="AD394" i="13"/>
  <c r="AC394" i="13"/>
  <c r="AB394" i="13"/>
  <c r="AA394" i="13"/>
  <c r="Z394" i="13"/>
  <c r="Y394" i="13"/>
  <c r="X394" i="13"/>
  <c r="W394" i="13"/>
  <c r="V394" i="13"/>
  <c r="U394" i="13"/>
  <c r="T394" i="13"/>
  <c r="S394" i="13"/>
  <c r="R394" i="13"/>
  <c r="Q394" i="13"/>
  <c r="P394" i="13"/>
  <c r="O394" i="13"/>
  <c r="N394" i="13"/>
  <c r="M394" i="13"/>
  <c r="K394" i="13"/>
  <c r="J394" i="13"/>
  <c r="I394" i="13"/>
  <c r="H394" i="13"/>
  <c r="B394" i="13"/>
  <c r="AD393" i="13"/>
  <c r="AC393" i="13"/>
  <c r="AB393" i="13"/>
  <c r="AA393" i="13"/>
  <c r="Z393" i="13"/>
  <c r="Y393" i="13"/>
  <c r="X393" i="13"/>
  <c r="W393" i="13"/>
  <c r="V393" i="13"/>
  <c r="U393" i="13"/>
  <c r="T393" i="13"/>
  <c r="S393" i="13"/>
  <c r="R393" i="13"/>
  <c r="Q393" i="13"/>
  <c r="P393" i="13"/>
  <c r="O393" i="13"/>
  <c r="N393" i="13"/>
  <c r="M393" i="13"/>
  <c r="K393" i="13"/>
  <c r="J393" i="13"/>
  <c r="I393" i="13"/>
  <c r="H393" i="13"/>
  <c r="B393" i="13"/>
  <c r="AD392" i="13"/>
  <c r="AC392" i="13"/>
  <c r="AB392" i="13"/>
  <c r="AA392" i="13"/>
  <c r="Z392" i="13"/>
  <c r="Y392" i="13"/>
  <c r="X392" i="13"/>
  <c r="W392" i="13"/>
  <c r="V392" i="13"/>
  <c r="U392" i="13"/>
  <c r="T392" i="13"/>
  <c r="S392" i="13"/>
  <c r="R392" i="13"/>
  <c r="Q392" i="13"/>
  <c r="P392" i="13"/>
  <c r="O392" i="13"/>
  <c r="N392" i="13"/>
  <c r="M392" i="13"/>
  <c r="K392" i="13"/>
  <c r="J392" i="13"/>
  <c r="I392" i="13"/>
  <c r="H392" i="13"/>
  <c r="B392" i="13"/>
  <c r="AD391" i="13"/>
  <c r="AC391" i="13"/>
  <c r="AB391" i="13"/>
  <c r="AA391" i="13"/>
  <c r="Z391" i="13"/>
  <c r="Y391" i="13"/>
  <c r="X391" i="13"/>
  <c r="W391" i="13"/>
  <c r="V391" i="13"/>
  <c r="U391" i="13"/>
  <c r="T391" i="13"/>
  <c r="S391" i="13"/>
  <c r="R391" i="13"/>
  <c r="Q391" i="13"/>
  <c r="P391" i="13"/>
  <c r="O391" i="13"/>
  <c r="N391" i="13"/>
  <c r="M391" i="13"/>
  <c r="K391" i="13"/>
  <c r="J391" i="13"/>
  <c r="I391" i="13"/>
  <c r="H391" i="13"/>
  <c r="B391" i="13"/>
  <c r="AD390" i="13"/>
  <c r="AC390" i="13"/>
  <c r="AB390" i="13"/>
  <c r="AA390" i="13"/>
  <c r="Z390" i="13"/>
  <c r="Y390" i="13"/>
  <c r="X390" i="13"/>
  <c r="W390" i="13"/>
  <c r="V390" i="13"/>
  <c r="U390" i="13"/>
  <c r="T390" i="13"/>
  <c r="S390" i="13"/>
  <c r="R390" i="13"/>
  <c r="Q390" i="13"/>
  <c r="P390" i="13"/>
  <c r="O390" i="13"/>
  <c r="N390" i="13"/>
  <c r="M390" i="13"/>
  <c r="K390" i="13"/>
  <c r="J390" i="13"/>
  <c r="I390" i="13"/>
  <c r="H390" i="13"/>
  <c r="B390" i="13"/>
  <c r="AD389" i="13"/>
  <c r="AC389" i="13"/>
  <c r="AB389" i="13"/>
  <c r="AA389" i="13"/>
  <c r="Z389" i="13"/>
  <c r="Y389" i="13"/>
  <c r="X389" i="13"/>
  <c r="W389" i="13"/>
  <c r="V389" i="13"/>
  <c r="U389" i="13"/>
  <c r="T389" i="13"/>
  <c r="S389" i="13"/>
  <c r="R389" i="13"/>
  <c r="Q389" i="13"/>
  <c r="P389" i="13"/>
  <c r="O389" i="13"/>
  <c r="N389" i="13"/>
  <c r="M389" i="13"/>
  <c r="K389" i="13"/>
  <c r="J389" i="13"/>
  <c r="I389" i="13"/>
  <c r="H389" i="13"/>
  <c r="B389" i="13"/>
  <c r="AD388" i="13"/>
  <c r="AC388" i="13"/>
  <c r="AB388" i="13"/>
  <c r="AA388" i="13"/>
  <c r="Z388" i="13"/>
  <c r="Y388" i="13"/>
  <c r="X388" i="13"/>
  <c r="W388" i="13"/>
  <c r="V388" i="13"/>
  <c r="U388" i="13"/>
  <c r="T388" i="13"/>
  <c r="S388" i="13"/>
  <c r="R388" i="13"/>
  <c r="Q388" i="13"/>
  <c r="P388" i="13"/>
  <c r="O388" i="13"/>
  <c r="N388" i="13"/>
  <c r="M388" i="13"/>
  <c r="K388" i="13"/>
  <c r="J388" i="13"/>
  <c r="I388" i="13"/>
  <c r="H388" i="13"/>
  <c r="B388" i="13"/>
  <c r="P387" i="13"/>
  <c r="O387" i="13"/>
  <c r="N387" i="13"/>
  <c r="M387" i="13"/>
  <c r="K387" i="13"/>
  <c r="J387" i="13"/>
  <c r="I387" i="13"/>
  <c r="H387" i="13"/>
  <c r="B387" i="13"/>
  <c r="AD386" i="13"/>
  <c r="AC386" i="13"/>
  <c r="AB386" i="13"/>
  <c r="AA386" i="13"/>
  <c r="Z386" i="13"/>
  <c r="Y386" i="13"/>
  <c r="X386" i="13"/>
  <c r="W386" i="13"/>
  <c r="V386" i="13"/>
  <c r="U386" i="13"/>
  <c r="T386" i="13"/>
  <c r="S386" i="13"/>
  <c r="R386" i="13"/>
  <c r="Q386" i="13"/>
  <c r="P386" i="13"/>
  <c r="O386" i="13"/>
  <c r="N386" i="13"/>
  <c r="M386" i="13"/>
  <c r="K386" i="13"/>
  <c r="J386" i="13"/>
  <c r="I386" i="13"/>
  <c r="H386" i="13"/>
  <c r="B386" i="13"/>
  <c r="P385" i="13"/>
  <c r="O385" i="13"/>
  <c r="N385" i="13"/>
  <c r="M385" i="13"/>
  <c r="K385" i="13"/>
  <c r="J385" i="13"/>
  <c r="I385" i="13"/>
  <c r="H385" i="13"/>
  <c r="B385" i="13"/>
  <c r="AD384" i="13"/>
  <c r="AC384" i="13"/>
  <c r="AB384" i="13"/>
  <c r="AA384" i="13"/>
  <c r="Z384" i="13"/>
  <c r="Y384" i="13"/>
  <c r="X384" i="13"/>
  <c r="W384" i="13"/>
  <c r="V384" i="13"/>
  <c r="U384" i="13"/>
  <c r="T384" i="13"/>
  <c r="S384" i="13"/>
  <c r="R384" i="13"/>
  <c r="Q384" i="13"/>
  <c r="P384" i="13"/>
  <c r="O384" i="13"/>
  <c r="N384" i="13"/>
  <c r="M384" i="13"/>
  <c r="K384" i="13"/>
  <c r="J384" i="13"/>
  <c r="I384" i="13"/>
  <c r="H384" i="13"/>
  <c r="B384" i="13"/>
  <c r="I383" i="13"/>
  <c r="H383" i="13"/>
  <c r="B383" i="13"/>
  <c r="AD382" i="13"/>
  <c r="AC382" i="13"/>
  <c r="AB382" i="13"/>
  <c r="AA382" i="13"/>
  <c r="Z382" i="13"/>
  <c r="Y382" i="13"/>
  <c r="X382" i="13"/>
  <c r="W382" i="13"/>
  <c r="V382" i="13"/>
  <c r="U382" i="13"/>
  <c r="T382" i="13"/>
  <c r="S382" i="13"/>
  <c r="R382" i="13"/>
  <c r="Q382" i="13"/>
  <c r="P382" i="13"/>
  <c r="O382" i="13"/>
  <c r="N382" i="13"/>
  <c r="M382" i="13"/>
  <c r="K382" i="13"/>
  <c r="J382" i="13"/>
  <c r="I382" i="13"/>
  <c r="H382" i="13"/>
  <c r="B382" i="13"/>
  <c r="AD381" i="13"/>
  <c r="AC381" i="13"/>
  <c r="AB381" i="13"/>
  <c r="AA381" i="13"/>
  <c r="Z381" i="13"/>
  <c r="Y381" i="13"/>
  <c r="X381" i="13"/>
  <c r="W381" i="13"/>
  <c r="V381" i="13"/>
  <c r="U381" i="13"/>
  <c r="T381" i="13"/>
  <c r="S381" i="13"/>
  <c r="R381" i="13"/>
  <c r="Q381" i="13"/>
  <c r="P381" i="13"/>
  <c r="O381" i="13"/>
  <c r="N381" i="13"/>
  <c r="M381" i="13"/>
  <c r="K381" i="13"/>
  <c r="J381" i="13"/>
  <c r="I381" i="13"/>
  <c r="H381" i="13"/>
  <c r="B381" i="13"/>
  <c r="I380" i="13"/>
  <c r="H380" i="13"/>
  <c r="B380" i="13"/>
  <c r="AD379" i="13"/>
  <c r="AC379" i="13"/>
  <c r="AB379" i="13"/>
  <c r="AA379" i="13"/>
  <c r="Z379" i="13"/>
  <c r="Y379" i="13"/>
  <c r="X379" i="13"/>
  <c r="W379" i="13"/>
  <c r="V379" i="13"/>
  <c r="U379" i="13"/>
  <c r="T379" i="13"/>
  <c r="S379" i="13"/>
  <c r="R379" i="13"/>
  <c r="Q379" i="13"/>
  <c r="P379" i="13"/>
  <c r="O379" i="13"/>
  <c r="N379" i="13"/>
  <c r="M379" i="13"/>
  <c r="K379" i="13"/>
  <c r="J379" i="13"/>
  <c r="I379" i="13"/>
  <c r="H379" i="13"/>
  <c r="B379" i="13"/>
  <c r="P378" i="13"/>
  <c r="O378" i="13"/>
  <c r="N378" i="13"/>
  <c r="M378" i="13"/>
  <c r="K378" i="13"/>
  <c r="J378" i="13"/>
  <c r="I378" i="13"/>
  <c r="H378" i="13"/>
  <c r="B378" i="13"/>
  <c r="AD377" i="13"/>
  <c r="AC377" i="13"/>
  <c r="AB377" i="13"/>
  <c r="AA377" i="13"/>
  <c r="Z377" i="13"/>
  <c r="Y377" i="13"/>
  <c r="X377" i="13"/>
  <c r="W377" i="13"/>
  <c r="V377" i="13"/>
  <c r="U377" i="13"/>
  <c r="T377" i="13"/>
  <c r="S377" i="13"/>
  <c r="R377" i="13"/>
  <c r="Q377" i="13"/>
  <c r="P377" i="13"/>
  <c r="O377" i="13"/>
  <c r="N377" i="13"/>
  <c r="M377" i="13"/>
  <c r="K377" i="13"/>
  <c r="J377" i="13"/>
  <c r="I377" i="13"/>
  <c r="H377" i="13"/>
  <c r="B377" i="13"/>
  <c r="R376" i="13"/>
  <c r="I376" i="13"/>
  <c r="H376" i="13"/>
  <c r="B376" i="13"/>
  <c r="P375" i="13"/>
  <c r="O375" i="13"/>
  <c r="N375" i="13"/>
  <c r="M375" i="13"/>
  <c r="K375" i="13"/>
  <c r="J375" i="13"/>
  <c r="I375" i="13"/>
  <c r="H375" i="13"/>
  <c r="B375" i="13"/>
  <c r="I374" i="13"/>
  <c r="H374" i="13"/>
  <c r="B374" i="13"/>
  <c r="I373" i="13"/>
  <c r="H373" i="13"/>
  <c r="B373" i="13"/>
  <c r="AD372" i="13"/>
  <c r="AC372" i="13"/>
  <c r="AB372" i="13"/>
  <c r="AA372" i="13"/>
  <c r="Z372" i="13"/>
  <c r="Y372" i="13"/>
  <c r="X372" i="13"/>
  <c r="W372" i="13"/>
  <c r="V372" i="13"/>
  <c r="U372" i="13"/>
  <c r="T372" i="13"/>
  <c r="S372" i="13"/>
  <c r="R372" i="13"/>
  <c r="Q372" i="13"/>
  <c r="P372" i="13"/>
  <c r="O372" i="13"/>
  <c r="N372" i="13"/>
  <c r="M372" i="13"/>
  <c r="K372" i="13"/>
  <c r="J372" i="13"/>
  <c r="I372" i="13"/>
  <c r="H372" i="13"/>
  <c r="B372" i="13"/>
  <c r="I371" i="13"/>
  <c r="H371" i="13"/>
  <c r="B371" i="13"/>
  <c r="I370" i="13"/>
  <c r="H370" i="13"/>
  <c r="B370" i="13"/>
  <c r="AD369" i="13"/>
  <c r="AC369" i="13"/>
  <c r="AB369" i="13"/>
  <c r="AA369" i="13"/>
  <c r="Z369" i="13"/>
  <c r="Y369" i="13"/>
  <c r="X369" i="13"/>
  <c r="W369" i="13"/>
  <c r="V369" i="13"/>
  <c r="U369" i="13"/>
  <c r="T369" i="13"/>
  <c r="S369" i="13"/>
  <c r="R369" i="13"/>
  <c r="Q369" i="13"/>
  <c r="P369" i="13"/>
  <c r="O369" i="13"/>
  <c r="N369" i="13"/>
  <c r="M369" i="13"/>
  <c r="K369" i="13"/>
  <c r="J369" i="13"/>
  <c r="I369" i="13"/>
  <c r="H369" i="13"/>
  <c r="B369" i="13"/>
  <c r="AD368" i="13"/>
  <c r="AC368" i="13"/>
  <c r="AB368" i="13"/>
  <c r="AA368" i="13"/>
  <c r="Z368" i="13"/>
  <c r="Y368" i="13"/>
  <c r="X368" i="13"/>
  <c r="W368" i="13"/>
  <c r="V368" i="13"/>
  <c r="U368" i="13"/>
  <c r="T368" i="13"/>
  <c r="S368" i="13"/>
  <c r="R368" i="13"/>
  <c r="Q368" i="13"/>
  <c r="P368" i="13"/>
  <c r="O368" i="13"/>
  <c r="N368" i="13"/>
  <c r="M368" i="13"/>
  <c r="K368" i="13"/>
  <c r="J368" i="13"/>
  <c r="I368" i="13"/>
  <c r="H368" i="13"/>
  <c r="B368" i="13"/>
  <c r="I367" i="13"/>
  <c r="H367" i="13"/>
  <c r="B367" i="13"/>
  <c r="I366" i="13"/>
  <c r="H366" i="13"/>
  <c r="B366" i="13"/>
  <c r="I365" i="13"/>
  <c r="H365" i="13"/>
  <c r="B365" i="13"/>
  <c r="P364" i="13"/>
  <c r="O364" i="13"/>
  <c r="N364" i="13"/>
  <c r="M364" i="13"/>
  <c r="K364" i="13"/>
  <c r="J364" i="13"/>
  <c r="I364" i="13"/>
  <c r="H364" i="13"/>
  <c r="B364" i="13"/>
  <c r="P363" i="13"/>
  <c r="O363" i="13"/>
  <c r="N363" i="13"/>
  <c r="M363" i="13"/>
  <c r="K363" i="13"/>
  <c r="J363" i="13"/>
  <c r="I363" i="13"/>
  <c r="H363" i="13"/>
  <c r="B363" i="13"/>
  <c r="P362" i="13"/>
  <c r="O362" i="13"/>
  <c r="N362" i="13"/>
  <c r="M362" i="13"/>
  <c r="K362" i="13"/>
  <c r="J362" i="13"/>
  <c r="I362" i="13"/>
  <c r="H362" i="13"/>
  <c r="B362" i="13"/>
  <c r="AD361" i="13"/>
  <c r="AC361" i="13"/>
  <c r="AB361" i="13"/>
  <c r="AA361" i="13"/>
  <c r="Z361" i="13"/>
  <c r="Y361" i="13"/>
  <c r="X361" i="13"/>
  <c r="W361" i="13"/>
  <c r="V361" i="13"/>
  <c r="U361" i="13"/>
  <c r="T361" i="13"/>
  <c r="S361" i="13"/>
  <c r="R361" i="13"/>
  <c r="Q361" i="13"/>
  <c r="P361" i="13"/>
  <c r="O361" i="13"/>
  <c r="N361" i="13"/>
  <c r="M361" i="13"/>
  <c r="K361" i="13"/>
  <c r="J361" i="13"/>
  <c r="I361" i="13"/>
  <c r="H361" i="13"/>
  <c r="B361" i="13"/>
  <c r="P360" i="13"/>
  <c r="O360" i="13"/>
  <c r="N360" i="13"/>
  <c r="M360" i="13"/>
  <c r="K360" i="13"/>
  <c r="J360" i="13"/>
  <c r="I360" i="13"/>
  <c r="H360" i="13"/>
  <c r="B360" i="13"/>
  <c r="AD359" i="13"/>
  <c r="AC359" i="13"/>
  <c r="AB359" i="13"/>
  <c r="AA359" i="13"/>
  <c r="Z359" i="13"/>
  <c r="Y359" i="13"/>
  <c r="X359" i="13"/>
  <c r="W359" i="13"/>
  <c r="V359" i="13"/>
  <c r="U359" i="13"/>
  <c r="T359" i="13"/>
  <c r="S359" i="13"/>
  <c r="R359" i="13"/>
  <c r="Q359" i="13"/>
  <c r="P359" i="13"/>
  <c r="O359" i="13"/>
  <c r="N359" i="13"/>
  <c r="M359" i="13"/>
  <c r="K359" i="13"/>
  <c r="J359" i="13"/>
  <c r="I359" i="13"/>
  <c r="H359" i="13"/>
  <c r="B359" i="13"/>
  <c r="AD358" i="13"/>
  <c r="AC358" i="13"/>
  <c r="AB358" i="13"/>
  <c r="AA358" i="13"/>
  <c r="Z358" i="13"/>
  <c r="Y358" i="13"/>
  <c r="X358" i="13"/>
  <c r="W358" i="13"/>
  <c r="V358" i="13"/>
  <c r="U358" i="13"/>
  <c r="T358" i="13"/>
  <c r="S358" i="13"/>
  <c r="R358" i="13"/>
  <c r="Q358" i="13"/>
  <c r="P358" i="13"/>
  <c r="O358" i="13"/>
  <c r="N358" i="13"/>
  <c r="M358" i="13"/>
  <c r="K358" i="13"/>
  <c r="J358" i="13"/>
  <c r="I358" i="13"/>
  <c r="H358" i="13"/>
  <c r="B358" i="13"/>
  <c r="AD357" i="13"/>
  <c r="AC357" i="13"/>
  <c r="AB357" i="13"/>
  <c r="AA357" i="13"/>
  <c r="Z357" i="13"/>
  <c r="Y357" i="13"/>
  <c r="X357" i="13"/>
  <c r="W357" i="13"/>
  <c r="V357" i="13"/>
  <c r="U357" i="13"/>
  <c r="T357" i="13"/>
  <c r="S357" i="13"/>
  <c r="R357" i="13"/>
  <c r="Q357" i="13"/>
  <c r="P357" i="13"/>
  <c r="O357" i="13"/>
  <c r="N357" i="13"/>
  <c r="M357" i="13"/>
  <c r="K357" i="13"/>
  <c r="J357" i="13"/>
  <c r="I357" i="13"/>
  <c r="H357" i="13"/>
  <c r="B357" i="13"/>
  <c r="P356" i="13"/>
  <c r="O356" i="13"/>
  <c r="N356" i="13"/>
  <c r="M356" i="13"/>
  <c r="K356" i="13"/>
  <c r="J356" i="13"/>
  <c r="I356" i="13"/>
  <c r="H356" i="13"/>
  <c r="B356" i="13"/>
  <c r="I355" i="13"/>
  <c r="H355" i="13"/>
  <c r="B355" i="13"/>
  <c r="AD354" i="13"/>
  <c r="AC354" i="13"/>
  <c r="AB354" i="13"/>
  <c r="AA354" i="13"/>
  <c r="Z354" i="13"/>
  <c r="Y354" i="13"/>
  <c r="X354" i="13"/>
  <c r="W354" i="13"/>
  <c r="V354" i="13"/>
  <c r="U354" i="13"/>
  <c r="T354" i="13"/>
  <c r="S354" i="13"/>
  <c r="R354" i="13"/>
  <c r="Q354" i="13"/>
  <c r="P354" i="13"/>
  <c r="O354" i="13"/>
  <c r="N354" i="13"/>
  <c r="M354" i="13"/>
  <c r="K354" i="13"/>
  <c r="J354" i="13"/>
  <c r="I354" i="13"/>
  <c r="H354" i="13"/>
  <c r="B354" i="13"/>
  <c r="I353" i="13"/>
  <c r="H353" i="13"/>
  <c r="B353" i="13"/>
  <c r="R352" i="13"/>
  <c r="I352" i="13"/>
  <c r="H352" i="13"/>
  <c r="B352" i="13"/>
  <c r="P351" i="13"/>
  <c r="O351" i="13"/>
  <c r="N351" i="13"/>
  <c r="M351" i="13"/>
  <c r="K351" i="13"/>
  <c r="J351" i="13"/>
  <c r="I351" i="13"/>
  <c r="H351" i="13"/>
  <c r="B351" i="13"/>
  <c r="AD350" i="13"/>
  <c r="AC350" i="13"/>
  <c r="AB350" i="13"/>
  <c r="AA350" i="13"/>
  <c r="Z350" i="13"/>
  <c r="Y350" i="13"/>
  <c r="X350" i="13"/>
  <c r="W350" i="13"/>
  <c r="V350" i="13"/>
  <c r="U350" i="13"/>
  <c r="T350" i="13"/>
  <c r="S350" i="13"/>
  <c r="R350" i="13"/>
  <c r="Q350" i="13"/>
  <c r="P350" i="13"/>
  <c r="O350" i="13"/>
  <c r="N350" i="13"/>
  <c r="M350" i="13"/>
  <c r="K350" i="13"/>
  <c r="J350" i="13"/>
  <c r="I350" i="13"/>
  <c r="H350" i="13"/>
  <c r="B350" i="13"/>
  <c r="R349" i="13"/>
  <c r="I349" i="13"/>
  <c r="H349" i="13"/>
  <c r="B349" i="13"/>
  <c r="I348" i="13"/>
  <c r="H348" i="13"/>
  <c r="B348" i="13"/>
  <c r="I347" i="13"/>
  <c r="H347" i="13"/>
  <c r="B347" i="13"/>
  <c r="AD346" i="13"/>
  <c r="AC346" i="13"/>
  <c r="AB346" i="13"/>
  <c r="AA346" i="13"/>
  <c r="Z346" i="13"/>
  <c r="Y346" i="13"/>
  <c r="X346" i="13"/>
  <c r="W346" i="13"/>
  <c r="V346" i="13"/>
  <c r="U346" i="13"/>
  <c r="T346" i="13"/>
  <c r="S346" i="13"/>
  <c r="R346" i="13"/>
  <c r="Q346" i="13"/>
  <c r="P346" i="13"/>
  <c r="O346" i="13"/>
  <c r="N346" i="13"/>
  <c r="M346" i="13"/>
  <c r="K346" i="13"/>
  <c r="J346" i="13"/>
  <c r="I346" i="13"/>
  <c r="H346" i="13"/>
  <c r="B346" i="13"/>
  <c r="P345" i="13"/>
  <c r="O345" i="13"/>
  <c r="N345" i="13"/>
  <c r="M345" i="13"/>
  <c r="K345" i="13"/>
  <c r="J345" i="13"/>
  <c r="I345" i="13"/>
  <c r="H345" i="13"/>
  <c r="B345" i="13"/>
  <c r="AD344" i="13"/>
  <c r="AC344" i="13"/>
  <c r="AB344" i="13"/>
  <c r="AA344" i="13"/>
  <c r="Z344" i="13"/>
  <c r="Y344" i="13"/>
  <c r="X344" i="13"/>
  <c r="W344" i="13"/>
  <c r="V344" i="13"/>
  <c r="U344" i="13"/>
  <c r="T344" i="13"/>
  <c r="S344" i="13"/>
  <c r="R344" i="13"/>
  <c r="Q344" i="13"/>
  <c r="P344" i="13"/>
  <c r="O344" i="13"/>
  <c r="N344" i="13"/>
  <c r="M344" i="13"/>
  <c r="K344" i="13"/>
  <c r="J344" i="13"/>
  <c r="I344" i="13"/>
  <c r="H344" i="13"/>
  <c r="B344" i="13"/>
  <c r="P343" i="13"/>
  <c r="O343" i="13"/>
  <c r="N343" i="13"/>
  <c r="M343" i="13"/>
  <c r="K343" i="13"/>
  <c r="J343" i="13"/>
  <c r="I343" i="13"/>
  <c r="H343" i="13"/>
  <c r="B343" i="13"/>
  <c r="AD342" i="13"/>
  <c r="AC342" i="13"/>
  <c r="AB342" i="13"/>
  <c r="AA342" i="13"/>
  <c r="Z342" i="13"/>
  <c r="Y342" i="13"/>
  <c r="X342" i="13"/>
  <c r="W342" i="13"/>
  <c r="V342" i="13"/>
  <c r="U342" i="13"/>
  <c r="T342" i="13"/>
  <c r="S342" i="13"/>
  <c r="R342" i="13"/>
  <c r="Q342" i="13"/>
  <c r="P342" i="13"/>
  <c r="O342" i="13"/>
  <c r="N342" i="13"/>
  <c r="M342" i="13"/>
  <c r="K342" i="13"/>
  <c r="J342" i="13"/>
  <c r="I342" i="13"/>
  <c r="H342" i="13"/>
  <c r="B342" i="13"/>
  <c r="I341" i="13"/>
  <c r="H341" i="13"/>
  <c r="B341" i="13"/>
  <c r="AD340" i="13"/>
  <c r="AC340" i="13"/>
  <c r="AB340" i="13"/>
  <c r="AA340" i="13"/>
  <c r="Z340" i="13"/>
  <c r="Y340" i="13"/>
  <c r="X340" i="13"/>
  <c r="W340" i="13"/>
  <c r="V340" i="13"/>
  <c r="U340" i="13"/>
  <c r="T340" i="13"/>
  <c r="S340" i="13"/>
  <c r="R340" i="13"/>
  <c r="Q340" i="13"/>
  <c r="P340" i="13"/>
  <c r="O340" i="13"/>
  <c r="N340" i="13"/>
  <c r="M340" i="13"/>
  <c r="K340" i="13"/>
  <c r="J340" i="13"/>
  <c r="I340" i="13"/>
  <c r="H340" i="13"/>
  <c r="B340" i="13"/>
  <c r="P339" i="13"/>
  <c r="O339" i="13"/>
  <c r="N339" i="13"/>
  <c r="M339" i="13"/>
  <c r="K339" i="13"/>
  <c r="J339" i="13"/>
  <c r="I339" i="13"/>
  <c r="H339" i="13"/>
  <c r="B339" i="13"/>
  <c r="P338" i="13"/>
  <c r="O338" i="13"/>
  <c r="N338" i="13"/>
  <c r="M338" i="13"/>
  <c r="K338" i="13"/>
  <c r="J338" i="13"/>
  <c r="I338" i="13"/>
  <c r="H338" i="13"/>
  <c r="B338" i="13"/>
  <c r="I337" i="13"/>
  <c r="H337" i="13"/>
  <c r="B337" i="13"/>
  <c r="AD336" i="13"/>
  <c r="AC336" i="13"/>
  <c r="AB336" i="13"/>
  <c r="AA336" i="13"/>
  <c r="Z336" i="13"/>
  <c r="Y336" i="13"/>
  <c r="X336" i="13"/>
  <c r="W336" i="13"/>
  <c r="V336" i="13"/>
  <c r="U336" i="13"/>
  <c r="T336" i="13"/>
  <c r="S336" i="13"/>
  <c r="R336" i="13"/>
  <c r="Q336" i="13"/>
  <c r="P336" i="13"/>
  <c r="O336" i="13"/>
  <c r="N336" i="13"/>
  <c r="M336" i="13"/>
  <c r="K336" i="13"/>
  <c r="J336" i="13"/>
  <c r="I336" i="13"/>
  <c r="H336" i="13"/>
  <c r="B336" i="13"/>
  <c r="AD335" i="13"/>
  <c r="AC335" i="13"/>
  <c r="AB335" i="13"/>
  <c r="AA335" i="13"/>
  <c r="Z335" i="13"/>
  <c r="Y335" i="13"/>
  <c r="X335" i="13"/>
  <c r="W335" i="13"/>
  <c r="V335" i="13"/>
  <c r="U335" i="13"/>
  <c r="T335" i="13"/>
  <c r="S335" i="13"/>
  <c r="R335" i="13"/>
  <c r="Q335" i="13"/>
  <c r="P335" i="13"/>
  <c r="O335" i="13"/>
  <c r="N335" i="13"/>
  <c r="M335" i="13"/>
  <c r="K335" i="13"/>
  <c r="J335" i="13"/>
  <c r="I335" i="13"/>
  <c r="H335" i="13"/>
  <c r="B335" i="13"/>
  <c r="AD334" i="13"/>
  <c r="AC334" i="13"/>
  <c r="AB334" i="13"/>
  <c r="AA334" i="13"/>
  <c r="Z334" i="13"/>
  <c r="Y334" i="13"/>
  <c r="X334" i="13"/>
  <c r="W334" i="13"/>
  <c r="V334" i="13"/>
  <c r="U334" i="13"/>
  <c r="T334" i="13"/>
  <c r="S334" i="13"/>
  <c r="R334" i="13"/>
  <c r="Q334" i="13"/>
  <c r="P334" i="13"/>
  <c r="O334" i="13"/>
  <c r="N334" i="13"/>
  <c r="M334" i="13"/>
  <c r="K334" i="13"/>
  <c r="J334" i="13"/>
  <c r="I334" i="13"/>
  <c r="H334" i="13"/>
  <c r="B334" i="13"/>
  <c r="AD333" i="13"/>
  <c r="AC333" i="13"/>
  <c r="AB333" i="13"/>
  <c r="AA333" i="13"/>
  <c r="Z333" i="13"/>
  <c r="Y333" i="13"/>
  <c r="X333" i="13"/>
  <c r="W333" i="13"/>
  <c r="V333" i="13"/>
  <c r="U333" i="13"/>
  <c r="T333" i="13"/>
  <c r="S333" i="13"/>
  <c r="R333" i="13"/>
  <c r="Q333" i="13"/>
  <c r="P333" i="13"/>
  <c r="O333" i="13"/>
  <c r="N333" i="13"/>
  <c r="M333" i="13"/>
  <c r="K333" i="13"/>
  <c r="J333" i="13"/>
  <c r="I333" i="13"/>
  <c r="H333" i="13"/>
  <c r="B333" i="13"/>
  <c r="I332" i="13"/>
  <c r="H332" i="13"/>
  <c r="B332" i="13"/>
  <c r="R331" i="13"/>
  <c r="I331" i="13"/>
  <c r="H331" i="13"/>
  <c r="B331" i="13"/>
  <c r="P330" i="13"/>
  <c r="O330" i="13"/>
  <c r="N330" i="13"/>
  <c r="M330" i="13"/>
  <c r="K330" i="13"/>
  <c r="J330" i="13"/>
  <c r="I330" i="13"/>
  <c r="H330" i="13"/>
  <c r="B330" i="13"/>
  <c r="AD329" i="13"/>
  <c r="AC329" i="13"/>
  <c r="AB329" i="13"/>
  <c r="AA329" i="13"/>
  <c r="Z329" i="13"/>
  <c r="Y329" i="13"/>
  <c r="X329" i="13"/>
  <c r="W329" i="13"/>
  <c r="V329" i="13"/>
  <c r="U329" i="13"/>
  <c r="T329" i="13"/>
  <c r="S329" i="13"/>
  <c r="R329" i="13"/>
  <c r="Q329" i="13"/>
  <c r="P329" i="13"/>
  <c r="O329" i="13"/>
  <c r="N329" i="13"/>
  <c r="M329" i="13"/>
  <c r="K329" i="13"/>
  <c r="J329" i="13"/>
  <c r="I329" i="13"/>
  <c r="H329" i="13"/>
  <c r="B329" i="13"/>
  <c r="AD328" i="13"/>
  <c r="AC328" i="13"/>
  <c r="AB328" i="13"/>
  <c r="AA328" i="13"/>
  <c r="Z328" i="13"/>
  <c r="Y328" i="13"/>
  <c r="X328" i="13"/>
  <c r="W328" i="13"/>
  <c r="V328" i="13"/>
  <c r="U328" i="13"/>
  <c r="T328" i="13"/>
  <c r="S328" i="13"/>
  <c r="R328" i="13"/>
  <c r="Q328" i="13"/>
  <c r="P328" i="13"/>
  <c r="O328" i="13"/>
  <c r="N328" i="13"/>
  <c r="M328" i="13"/>
  <c r="K328" i="13"/>
  <c r="J328" i="13"/>
  <c r="I328" i="13"/>
  <c r="H328" i="13"/>
  <c r="B328" i="13"/>
  <c r="AD327" i="13"/>
  <c r="AC327" i="13"/>
  <c r="AB327" i="13"/>
  <c r="AA327" i="13"/>
  <c r="Z327" i="13"/>
  <c r="Y327" i="13"/>
  <c r="X327" i="13"/>
  <c r="W327" i="13"/>
  <c r="V327" i="13"/>
  <c r="U327" i="13"/>
  <c r="T327" i="13"/>
  <c r="S327" i="13"/>
  <c r="R327" i="13"/>
  <c r="Q327" i="13"/>
  <c r="P327" i="13"/>
  <c r="O327" i="13"/>
  <c r="N327" i="13"/>
  <c r="M327" i="13"/>
  <c r="K327" i="13"/>
  <c r="J327" i="13"/>
  <c r="I327" i="13"/>
  <c r="H327" i="13"/>
  <c r="B327" i="13"/>
  <c r="I326" i="13"/>
  <c r="H326" i="13"/>
  <c r="B326" i="13"/>
  <c r="AD325" i="13"/>
  <c r="AC325" i="13"/>
  <c r="AB325" i="13"/>
  <c r="AA325" i="13"/>
  <c r="Z325" i="13"/>
  <c r="Y325" i="13"/>
  <c r="X325" i="13"/>
  <c r="W325" i="13"/>
  <c r="V325" i="13"/>
  <c r="U325" i="13"/>
  <c r="T325" i="13"/>
  <c r="S325" i="13"/>
  <c r="R325" i="13"/>
  <c r="Q325" i="13"/>
  <c r="P325" i="13"/>
  <c r="O325" i="13"/>
  <c r="N325" i="13"/>
  <c r="M325" i="13"/>
  <c r="K325" i="13"/>
  <c r="J325" i="13"/>
  <c r="I325" i="13"/>
  <c r="H325" i="13"/>
  <c r="B325" i="13"/>
  <c r="I324" i="13"/>
  <c r="H324" i="13"/>
  <c r="B324" i="13"/>
  <c r="R323" i="13"/>
  <c r="I323" i="13"/>
  <c r="H323" i="13"/>
  <c r="B323" i="13"/>
  <c r="I322" i="13"/>
  <c r="H322" i="13"/>
  <c r="B322" i="13"/>
  <c r="I321" i="13"/>
  <c r="H321" i="13"/>
  <c r="B321" i="13"/>
  <c r="AD320" i="13"/>
  <c r="AC320" i="13"/>
  <c r="AB320" i="13"/>
  <c r="AA320" i="13"/>
  <c r="Z320" i="13"/>
  <c r="Y320" i="13"/>
  <c r="X320" i="13"/>
  <c r="W320" i="13"/>
  <c r="V320" i="13"/>
  <c r="U320" i="13"/>
  <c r="T320" i="13"/>
  <c r="S320" i="13"/>
  <c r="R320" i="13"/>
  <c r="Q320" i="13"/>
  <c r="P320" i="13"/>
  <c r="O320" i="13"/>
  <c r="N320" i="13"/>
  <c r="M320" i="13"/>
  <c r="K320" i="13"/>
  <c r="J320" i="13"/>
  <c r="I320" i="13"/>
  <c r="H320" i="13"/>
  <c r="B320" i="13"/>
  <c r="AD319" i="13"/>
  <c r="AC319" i="13"/>
  <c r="AB319" i="13"/>
  <c r="AA319" i="13"/>
  <c r="Z319" i="13"/>
  <c r="Y319" i="13"/>
  <c r="X319" i="13"/>
  <c r="W319" i="13"/>
  <c r="V319" i="13"/>
  <c r="U319" i="13"/>
  <c r="T319" i="13"/>
  <c r="S319" i="13"/>
  <c r="R319" i="13"/>
  <c r="Q319" i="13"/>
  <c r="P319" i="13"/>
  <c r="O319" i="13"/>
  <c r="N319" i="13"/>
  <c r="M319" i="13"/>
  <c r="K319" i="13"/>
  <c r="J319" i="13"/>
  <c r="I319" i="13"/>
  <c r="H319" i="13"/>
  <c r="B319" i="13"/>
  <c r="I318" i="13"/>
  <c r="H318" i="13"/>
  <c r="B318" i="13"/>
  <c r="P317" i="13"/>
  <c r="O317" i="13"/>
  <c r="N317" i="13"/>
  <c r="M317" i="13"/>
  <c r="K317" i="13"/>
  <c r="J317" i="13"/>
  <c r="I317" i="13"/>
  <c r="H317" i="13"/>
  <c r="B317" i="13"/>
  <c r="AD316" i="13"/>
  <c r="AC316" i="13"/>
  <c r="AB316" i="13"/>
  <c r="AA316" i="13"/>
  <c r="Z316" i="13"/>
  <c r="Y316" i="13"/>
  <c r="X316" i="13"/>
  <c r="W316" i="13"/>
  <c r="V316" i="13"/>
  <c r="U316" i="13"/>
  <c r="T316" i="13"/>
  <c r="S316" i="13"/>
  <c r="R316" i="13"/>
  <c r="Q316" i="13"/>
  <c r="P316" i="13"/>
  <c r="O316" i="13"/>
  <c r="N316" i="13"/>
  <c r="M316" i="13"/>
  <c r="K316" i="13"/>
  <c r="J316" i="13"/>
  <c r="I316" i="13"/>
  <c r="H316" i="13"/>
  <c r="B316" i="13"/>
  <c r="I315" i="13"/>
  <c r="H315" i="13"/>
  <c r="B315" i="13"/>
  <c r="AD314" i="13"/>
  <c r="AC314" i="13"/>
  <c r="AB314" i="13"/>
  <c r="AA314" i="13"/>
  <c r="Z314" i="13"/>
  <c r="Y314" i="13"/>
  <c r="X314" i="13"/>
  <c r="W314" i="13"/>
  <c r="V314" i="13"/>
  <c r="U314" i="13"/>
  <c r="T314" i="13"/>
  <c r="S314" i="13"/>
  <c r="R314" i="13"/>
  <c r="Q314" i="13"/>
  <c r="P314" i="13"/>
  <c r="O314" i="13"/>
  <c r="N314" i="13"/>
  <c r="M314" i="13"/>
  <c r="K314" i="13"/>
  <c r="J314" i="13"/>
  <c r="I314" i="13"/>
  <c r="H314" i="13"/>
  <c r="B314" i="13"/>
  <c r="P313" i="13"/>
  <c r="O313" i="13"/>
  <c r="N313" i="13"/>
  <c r="M313" i="13"/>
  <c r="K313" i="13"/>
  <c r="J313" i="13"/>
  <c r="I313" i="13"/>
  <c r="H313" i="13"/>
  <c r="B313" i="13"/>
  <c r="R312" i="13"/>
  <c r="I312" i="13"/>
  <c r="H312" i="13"/>
  <c r="B312" i="13"/>
  <c r="AD311" i="13"/>
  <c r="AC311" i="13"/>
  <c r="AB311" i="13"/>
  <c r="AA311" i="13"/>
  <c r="Z311" i="13"/>
  <c r="Y311" i="13"/>
  <c r="X311" i="13"/>
  <c r="W311" i="13"/>
  <c r="V311" i="13"/>
  <c r="U311" i="13"/>
  <c r="T311" i="13"/>
  <c r="S311" i="13"/>
  <c r="R311" i="13"/>
  <c r="Q311" i="13"/>
  <c r="P311" i="13"/>
  <c r="O311" i="13"/>
  <c r="N311" i="13"/>
  <c r="M311" i="13"/>
  <c r="K311" i="13"/>
  <c r="J311" i="13"/>
  <c r="I311" i="13"/>
  <c r="H311" i="13"/>
  <c r="B311" i="13"/>
  <c r="AD310" i="13"/>
  <c r="AC310" i="13"/>
  <c r="AB310" i="13"/>
  <c r="AA310" i="13"/>
  <c r="Z310" i="13"/>
  <c r="Y310" i="13"/>
  <c r="X310" i="13"/>
  <c r="W310" i="13"/>
  <c r="V310" i="13"/>
  <c r="U310" i="13"/>
  <c r="T310" i="13"/>
  <c r="S310" i="13"/>
  <c r="R310" i="13"/>
  <c r="Q310" i="13"/>
  <c r="P310" i="13"/>
  <c r="O310" i="13"/>
  <c r="N310" i="13"/>
  <c r="M310" i="13"/>
  <c r="K310" i="13"/>
  <c r="J310" i="13"/>
  <c r="I310" i="13"/>
  <c r="H310" i="13"/>
  <c r="B310" i="13"/>
  <c r="I309" i="13"/>
  <c r="H309" i="13"/>
  <c r="B309" i="13"/>
  <c r="AD308" i="13"/>
  <c r="AC308" i="13"/>
  <c r="AB308" i="13"/>
  <c r="AA308" i="13"/>
  <c r="Z308" i="13"/>
  <c r="Y308" i="13"/>
  <c r="X308" i="13"/>
  <c r="W308" i="13"/>
  <c r="V308" i="13"/>
  <c r="U308" i="13"/>
  <c r="T308" i="13"/>
  <c r="S308" i="13"/>
  <c r="R308" i="13"/>
  <c r="Q308" i="13"/>
  <c r="P308" i="13"/>
  <c r="O308" i="13"/>
  <c r="N308" i="13"/>
  <c r="M308" i="13"/>
  <c r="K308" i="13"/>
  <c r="J308" i="13"/>
  <c r="I308" i="13"/>
  <c r="H308" i="13"/>
  <c r="B308" i="13"/>
  <c r="I307" i="13"/>
  <c r="H307" i="13"/>
  <c r="B307" i="13"/>
  <c r="AD306" i="13"/>
  <c r="AC306" i="13"/>
  <c r="AB306" i="13"/>
  <c r="AA306" i="13"/>
  <c r="Z306" i="13"/>
  <c r="Y306" i="13"/>
  <c r="X306" i="13"/>
  <c r="W306" i="13"/>
  <c r="V306" i="13"/>
  <c r="U306" i="13"/>
  <c r="T306" i="13"/>
  <c r="S306" i="13"/>
  <c r="R306" i="13"/>
  <c r="Q306" i="13"/>
  <c r="P306" i="13"/>
  <c r="O306" i="13"/>
  <c r="N306" i="13"/>
  <c r="M306" i="13"/>
  <c r="K306" i="13"/>
  <c r="J306" i="13"/>
  <c r="I306" i="13"/>
  <c r="H306" i="13"/>
  <c r="B306" i="13"/>
  <c r="AD305" i="13"/>
  <c r="AC305" i="13"/>
  <c r="AB305" i="13"/>
  <c r="AA305" i="13"/>
  <c r="Z305" i="13"/>
  <c r="Y305" i="13"/>
  <c r="X305" i="13"/>
  <c r="W305" i="13"/>
  <c r="V305" i="13"/>
  <c r="U305" i="13"/>
  <c r="T305" i="13"/>
  <c r="S305" i="13"/>
  <c r="R305" i="13"/>
  <c r="Q305" i="13"/>
  <c r="P305" i="13"/>
  <c r="O305" i="13"/>
  <c r="N305" i="13"/>
  <c r="M305" i="13"/>
  <c r="K305" i="13"/>
  <c r="J305" i="13"/>
  <c r="I305" i="13"/>
  <c r="H305" i="13"/>
  <c r="B305" i="13"/>
  <c r="AD304" i="13"/>
  <c r="AC304" i="13"/>
  <c r="AB304" i="13"/>
  <c r="AA304" i="13"/>
  <c r="Z304" i="13"/>
  <c r="Y304" i="13"/>
  <c r="X304" i="13"/>
  <c r="W304" i="13"/>
  <c r="V304" i="13"/>
  <c r="U304" i="13"/>
  <c r="T304" i="13"/>
  <c r="S304" i="13"/>
  <c r="R304" i="13"/>
  <c r="Q304" i="13"/>
  <c r="P304" i="13"/>
  <c r="O304" i="13"/>
  <c r="N304" i="13"/>
  <c r="M304" i="13"/>
  <c r="K304" i="13"/>
  <c r="J304" i="13"/>
  <c r="I304" i="13"/>
  <c r="H304" i="13"/>
  <c r="B304" i="13"/>
  <c r="P303" i="13"/>
  <c r="O303" i="13"/>
  <c r="N303" i="13"/>
  <c r="M303" i="13"/>
  <c r="I303" i="13"/>
  <c r="H303" i="13"/>
  <c r="B303" i="13"/>
  <c r="I302" i="13"/>
  <c r="H302" i="13"/>
  <c r="B302" i="13"/>
  <c r="R301" i="13"/>
  <c r="I301" i="13"/>
  <c r="H301" i="13"/>
  <c r="B301" i="13"/>
  <c r="I300" i="13"/>
  <c r="H300" i="13"/>
  <c r="B300" i="13"/>
  <c r="AD299" i="13"/>
  <c r="AC299" i="13"/>
  <c r="AB299" i="13"/>
  <c r="AA299" i="13"/>
  <c r="Z299" i="13"/>
  <c r="Y299" i="13"/>
  <c r="X299" i="13"/>
  <c r="W299" i="13"/>
  <c r="V299" i="13"/>
  <c r="U299" i="13"/>
  <c r="T299" i="13"/>
  <c r="S299" i="13"/>
  <c r="R299" i="13"/>
  <c r="Q299" i="13"/>
  <c r="P299" i="13"/>
  <c r="O299" i="13"/>
  <c r="N299" i="13"/>
  <c r="M299" i="13"/>
  <c r="K299" i="13"/>
  <c r="J299" i="13"/>
  <c r="I299" i="13"/>
  <c r="H299" i="13"/>
  <c r="B299" i="13"/>
  <c r="AD298" i="13"/>
  <c r="AC298" i="13"/>
  <c r="AB298" i="13"/>
  <c r="AA298" i="13"/>
  <c r="Z298" i="13"/>
  <c r="Y298" i="13"/>
  <c r="X298" i="13"/>
  <c r="W298" i="13"/>
  <c r="V298" i="13"/>
  <c r="U298" i="13"/>
  <c r="T298" i="13"/>
  <c r="S298" i="13"/>
  <c r="R298" i="13"/>
  <c r="Q298" i="13"/>
  <c r="P298" i="13"/>
  <c r="O298" i="13"/>
  <c r="N298" i="13"/>
  <c r="M298" i="13"/>
  <c r="K298" i="13"/>
  <c r="J298" i="13"/>
  <c r="I298" i="13"/>
  <c r="H298" i="13"/>
  <c r="B298" i="13"/>
  <c r="I297" i="13"/>
  <c r="H297" i="13"/>
  <c r="B297" i="13"/>
  <c r="AD296" i="13"/>
  <c r="AC296" i="13"/>
  <c r="AB296" i="13"/>
  <c r="AA296" i="13"/>
  <c r="Z296" i="13"/>
  <c r="Y296" i="13"/>
  <c r="X296" i="13"/>
  <c r="W296" i="13"/>
  <c r="V296" i="13"/>
  <c r="U296" i="13"/>
  <c r="T296" i="13"/>
  <c r="S296" i="13"/>
  <c r="R296" i="13"/>
  <c r="Q296" i="13"/>
  <c r="P296" i="13"/>
  <c r="O296" i="13"/>
  <c r="N296" i="13"/>
  <c r="M296" i="13"/>
  <c r="K296" i="13"/>
  <c r="J296" i="13"/>
  <c r="I296" i="13"/>
  <c r="H296" i="13"/>
  <c r="B296" i="13"/>
  <c r="AD295" i="13"/>
  <c r="AC295" i="13"/>
  <c r="AB295" i="13"/>
  <c r="AA295" i="13"/>
  <c r="Z295" i="13"/>
  <c r="Y295" i="13"/>
  <c r="X295" i="13"/>
  <c r="W295" i="13"/>
  <c r="V295" i="13"/>
  <c r="U295" i="13"/>
  <c r="T295" i="13"/>
  <c r="S295" i="13"/>
  <c r="R295" i="13"/>
  <c r="Q295" i="13"/>
  <c r="P295" i="13"/>
  <c r="O295" i="13"/>
  <c r="N295" i="13"/>
  <c r="M295" i="13"/>
  <c r="K295" i="13"/>
  <c r="J295" i="13"/>
  <c r="I295" i="13"/>
  <c r="H295" i="13"/>
  <c r="B295" i="13"/>
  <c r="AD294" i="13"/>
  <c r="AC294" i="13"/>
  <c r="AB294" i="13"/>
  <c r="AA294" i="13"/>
  <c r="Z294" i="13"/>
  <c r="Y294" i="13"/>
  <c r="X294" i="13"/>
  <c r="W294" i="13"/>
  <c r="V294" i="13"/>
  <c r="U294" i="13"/>
  <c r="T294" i="13"/>
  <c r="S294" i="13"/>
  <c r="R294" i="13"/>
  <c r="Q294" i="13"/>
  <c r="P294" i="13"/>
  <c r="O294" i="13"/>
  <c r="N294" i="13"/>
  <c r="M294" i="13"/>
  <c r="K294" i="13"/>
  <c r="J294" i="13"/>
  <c r="I294" i="13"/>
  <c r="H294" i="13"/>
  <c r="B294" i="13"/>
  <c r="P293" i="13"/>
  <c r="O293" i="13"/>
  <c r="N293" i="13"/>
  <c r="M293" i="13"/>
  <c r="K293" i="13"/>
  <c r="J293" i="13"/>
  <c r="I293" i="13"/>
  <c r="H293" i="13"/>
  <c r="B293" i="13"/>
  <c r="AD292" i="13"/>
  <c r="AC292" i="13"/>
  <c r="AB292" i="13"/>
  <c r="AA292" i="13"/>
  <c r="Z292" i="13"/>
  <c r="Y292" i="13"/>
  <c r="X292" i="13"/>
  <c r="W292" i="13"/>
  <c r="V292" i="13"/>
  <c r="U292" i="13"/>
  <c r="T292" i="13"/>
  <c r="S292" i="13"/>
  <c r="R292" i="13"/>
  <c r="Q292" i="13"/>
  <c r="P292" i="13"/>
  <c r="O292" i="13"/>
  <c r="N292" i="13"/>
  <c r="M292" i="13"/>
  <c r="K292" i="13"/>
  <c r="J292" i="13"/>
  <c r="I292" i="13"/>
  <c r="H292" i="13"/>
  <c r="B292" i="13"/>
  <c r="R291" i="13"/>
  <c r="I291" i="13"/>
  <c r="H291" i="13"/>
  <c r="B291" i="13"/>
  <c r="AD290" i="13"/>
  <c r="AC290" i="13"/>
  <c r="AB290" i="13"/>
  <c r="AA290" i="13"/>
  <c r="Z290" i="13"/>
  <c r="Y290" i="13"/>
  <c r="X290" i="13"/>
  <c r="W290" i="13"/>
  <c r="V290" i="13"/>
  <c r="U290" i="13"/>
  <c r="T290" i="13"/>
  <c r="S290" i="13"/>
  <c r="R290" i="13"/>
  <c r="Q290" i="13"/>
  <c r="P290" i="13"/>
  <c r="O290" i="13"/>
  <c r="N290" i="13"/>
  <c r="M290" i="13"/>
  <c r="K290" i="13"/>
  <c r="J290" i="13"/>
  <c r="I290" i="13"/>
  <c r="H290" i="13"/>
  <c r="B290" i="13"/>
  <c r="I289" i="13"/>
  <c r="H289" i="13"/>
  <c r="B289" i="13"/>
  <c r="AD288" i="13"/>
  <c r="AC288" i="13"/>
  <c r="AB288" i="13"/>
  <c r="AA288" i="13"/>
  <c r="Z288" i="13"/>
  <c r="Y288" i="13"/>
  <c r="X288" i="13"/>
  <c r="W288" i="13"/>
  <c r="V288" i="13"/>
  <c r="U288" i="13"/>
  <c r="T288" i="13"/>
  <c r="S288" i="13"/>
  <c r="R288" i="13"/>
  <c r="Q288" i="13"/>
  <c r="P288" i="13"/>
  <c r="O288" i="13"/>
  <c r="N288" i="13"/>
  <c r="M288" i="13"/>
  <c r="K288" i="13"/>
  <c r="J288" i="13"/>
  <c r="I288" i="13"/>
  <c r="H288" i="13"/>
  <c r="B288" i="13"/>
  <c r="I287" i="13"/>
  <c r="H287" i="13"/>
  <c r="B287" i="13"/>
  <c r="I286" i="13"/>
  <c r="H286" i="13"/>
  <c r="B286" i="13"/>
  <c r="AD285" i="13"/>
  <c r="AC285" i="13"/>
  <c r="AB285" i="13"/>
  <c r="AA285" i="13"/>
  <c r="Z285" i="13"/>
  <c r="Y285" i="13"/>
  <c r="X285" i="13"/>
  <c r="W285" i="13"/>
  <c r="V285" i="13"/>
  <c r="U285" i="13"/>
  <c r="T285" i="13"/>
  <c r="S285" i="13"/>
  <c r="R285" i="13"/>
  <c r="Q285" i="13"/>
  <c r="P285" i="13"/>
  <c r="O285" i="13"/>
  <c r="N285" i="13"/>
  <c r="M285" i="13"/>
  <c r="K285" i="13"/>
  <c r="J285" i="13"/>
  <c r="I285" i="13"/>
  <c r="H285" i="13"/>
  <c r="B285" i="13"/>
  <c r="I284" i="13"/>
  <c r="H284" i="13"/>
  <c r="B284" i="13"/>
  <c r="AD283" i="13"/>
  <c r="AC283" i="13"/>
  <c r="AB283" i="13"/>
  <c r="AA283" i="13"/>
  <c r="Z283" i="13"/>
  <c r="Y283" i="13"/>
  <c r="X283" i="13"/>
  <c r="W283" i="13"/>
  <c r="V283" i="13"/>
  <c r="U283" i="13"/>
  <c r="T283" i="13"/>
  <c r="S283" i="13"/>
  <c r="R283" i="13"/>
  <c r="Q283" i="13"/>
  <c r="P283" i="13"/>
  <c r="O283" i="13"/>
  <c r="N283" i="13"/>
  <c r="M283" i="13"/>
  <c r="K283" i="13"/>
  <c r="J283" i="13"/>
  <c r="I283" i="13"/>
  <c r="H283" i="13"/>
  <c r="B283" i="13"/>
  <c r="I282" i="13"/>
  <c r="H282" i="13"/>
  <c r="B282" i="13"/>
  <c r="AD281" i="13"/>
  <c r="AC281" i="13"/>
  <c r="AB281" i="13"/>
  <c r="AA281" i="13"/>
  <c r="Z281" i="13"/>
  <c r="Y281" i="13"/>
  <c r="X281" i="13"/>
  <c r="W281" i="13"/>
  <c r="V281" i="13"/>
  <c r="U281" i="13"/>
  <c r="T281" i="13"/>
  <c r="S281" i="13"/>
  <c r="R281" i="13"/>
  <c r="Q281" i="13"/>
  <c r="P281" i="13"/>
  <c r="O281" i="13"/>
  <c r="N281" i="13"/>
  <c r="M281" i="13"/>
  <c r="K281" i="13"/>
  <c r="J281" i="13"/>
  <c r="I281" i="13"/>
  <c r="H281" i="13"/>
  <c r="B281" i="13"/>
  <c r="AD280" i="13"/>
  <c r="AC280" i="13"/>
  <c r="AB280" i="13"/>
  <c r="AA280" i="13"/>
  <c r="Z280" i="13"/>
  <c r="Y280" i="13"/>
  <c r="X280" i="13"/>
  <c r="W280" i="13"/>
  <c r="V280" i="13"/>
  <c r="U280" i="13"/>
  <c r="T280" i="13"/>
  <c r="S280" i="13"/>
  <c r="R280" i="13"/>
  <c r="Q280" i="13"/>
  <c r="P280" i="13"/>
  <c r="O280" i="13"/>
  <c r="N280" i="13"/>
  <c r="M280" i="13"/>
  <c r="K280" i="13"/>
  <c r="J280" i="13"/>
  <c r="I280" i="13"/>
  <c r="H280" i="13"/>
  <c r="B280" i="13"/>
  <c r="I279" i="13"/>
  <c r="H279" i="13"/>
  <c r="B279" i="13"/>
  <c r="I278" i="13"/>
  <c r="H278" i="13"/>
  <c r="B278" i="13"/>
  <c r="I277" i="13"/>
  <c r="H277" i="13"/>
  <c r="B277" i="13"/>
  <c r="I276" i="13"/>
  <c r="H276" i="13"/>
  <c r="B276" i="13"/>
  <c r="AD275" i="13"/>
  <c r="AC275" i="13"/>
  <c r="AB275" i="13"/>
  <c r="AA275" i="13"/>
  <c r="Z275" i="13"/>
  <c r="Y275" i="13"/>
  <c r="X275" i="13"/>
  <c r="W275" i="13"/>
  <c r="V275" i="13"/>
  <c r="U275" i="13"/>
  <c r="T275" i="13"/>
  <c r="S275" i="13"/>
  <c r="R275" i="13"/>
  <c r="Q275" i="13"/>
  <c r="P275" i="13"/>
  <c r="O275" i="13"/>
  <c r="N275" i="13"/>
  <c r="M275" i="13"/>
  <c r="K275" i="13"/>
  <c r="J275" i="13"/>
  <c r="I275" i="13"/>
  <c r="H275" i="13"/>
  <c r="B275" i="13"/>
  <c r="AD274" i="13"/>
  <c r="AC274" i="13"/>
  <c r="AB274" i="13"/>
  <c r="AA274" i="13"/>
  <c r="Z274" i="13"/>
  <c r="Y274" i="13"/>
  <c r="X274" i="13"/>
  <c r="W274" i="13"/>
  <c r="V274" i="13"/>
  <c r="U274" i="13"/>
  <c r="T274" i="13"/>
  <c r="S274" i="13"/>
  <c r="R274" i="13"/>
  <c r="Q274" i="13"/>
  <c r="P274" i="13"/>
  <c r="O274" i="13"/>
  <c r="N274" i="13"/>
  <c r="M274" i="13"/>
  <c r="K274" i="13"/>
  <c r="J274" i="13"/>
  <c r="I274" i="13"/>
  <c r="H274" i="13"/>
  <c r="B274" i="13"/>
  <c r="R273" i="13"/>
  <c r="I273" i="13"/>
  <c r="H273" i="13"/>
  <c r="B273" i="13"/>
  <c r="I272" i="13"/>
  <c r="H272" i="13"/>
  <c r="B272" i="13"/>
  <c r="I271" i="13"/>
  <c r="H271" i="13"/>
  <c r="B271" i="13"/>
  <c r="AD270" i="13"/>
  <c r="AC270" i="13"/>
  <c r="AB270" i="13"/>
  <c r="AA270" i="13"/>
  <c r="Z270" i="13"/>
  <c r="Y270" i="13"/>
  <c r="X270" i="13"/>
  <c r="W270" i="13"/>
  <c r="V270" i="13"/>
  <c r="U270" i="13"/>
  <c r="T270" i="13"/>
  <c r="S270" i="13"/>
  <c r="R270" i="13"/>
  <c r="Q270" i="13"/>
  <c r="P270" i="13"/>
  <c r="O270" i="13"/>
  <c r="N270" i="13"/>
  <c r="M270" i="13"/>
  <c r="K270" i="13"/>
  <c r="J270" i="13"/>
  <c r="I270" i="13"/>
  <c r="H270" i="13"/>
  <c r="B270" i="13"/>
  <c r="I269" i="13"/>
  <c r="H269" i="13"/>
  <c r="B269" i="13"/>
  <c r="I268" i="13"/>
  <c r="H268" i="13"/>
  <c r="B268" i="13"/>
  <c r="I267" i="13"/>
  <c r="H267" i="13"/>
  <c r="B267" i="13"/>
  <c r="I266" i="13"/>
  <c r="H266" i="13"/>
  <c r="B266" i="13"/>
  <c r="AD265" i="13"/>
  <c r="AC265" i="13"/>
  <c r="AB265" i="13"/>
  <c r="AA265" i="13"/>
  <c r="Z265" i="13"/>
  <c r="Y265" i="13"/>
  <c r="X265" i="13"/>
  <c r="W265" i="13"/>
  <c r="V265" i="13"/>
  <c r="U265" i="13"/>
  <c r="T265" i="13"/>
  <c r="S265" i="13"/>
  <c r="R265" i="13"/>
  <c r="Q265" i="13"/>
  <c r="P265" i="13"/>
  <c r="O265" i="13"/>
  <c r="N265" i="13"/>
  <c r="M265" i="13"/>
  <c r="K265" i="13"/>
  <c r="J265" i="13"/>
  <c r="I265" i="13"/>
  <c r="H265" i="13"/>
  <c r="B265" i="13"/>
  <c r="AD264" i="13"/>
  <c r="AC264" i="13"/>
  <c r="AB264" i="13"/>
  <c r="AA264" i="13"/>
  <c r="Z264" i="13"/>
  <c r="Y264" i="13"/>
  <c r="X264" i="13"/>
  <c r="W264" i="13"/>
  <c r="V264" i="13"/>
  <c r="U264" i="13"/>
  <c r="T264" i="13"/>
  <c r="S264" i="13"/>
  <c r="R264" i="13"/>
  <c r="Q264" i="13"/>
  <c r="P264" i="13"/>
  <c r="O264" i="13"/>
  <c r="N264" i="13"/>
  <c r="M264" i="13"/>
  <c r="K264" i="13"/>
  <c r="J264" i="13"/>
  <c r="I264" i="13"/>
  <c r="H264" i="13"/>
  <c r="B264" i="13"/>
  <c r="AD263" i="13"/>
  <c r="AC263" i="13"/>
  <c r="AB263" i="13"/>
  <c r="AA263" i="13"/>
  <c r="Z263" i="13"/>
  <c r="Y263" i="13"/>
  <c r="X263" i="13"/>
  <c r="W263" i="13"/>
  <c r="V263" i="13"/>
  <c r="U263" i="13"/>
  <c r="T263" i="13"/>
  <c r="S263" i="13"/>
  <c r="R263" i="13"/>
  <c r="Q263" i="13"/>
  <c r="P263" i="13"/>
  <c r="O263" i="13"/>
  <c r="N263" i="13"/>
  <c r="M263" i="13"/>
  <c r="K263" i="13"/>
  <c r="J263" i="13"/>
  <c r="I263" i="13"/>
  <c r="H263" i="13"/>
  <c r="B263" i="13"/>
  <c r="I262" i="13"/>
  <c r="H262" i="13"/>
  <c r="B262" i="13"/>
  <c r="I261" i="13"/>
  <c r="H261" i="13"/>
  <c r="B261" i="13"/>
  <c r="AD260" i="13"/>
  <c r="AC260" i="13"/>
  <c r="AB260" i="13"/>
  <c r="AA260" i="13"/>
  <c r="Z260" i="13"/>
  <c r="Y260" i="13"/>
  <c r="X260" i="13"/>
  <c r="W260" i="13"/>
  <c r="V260" i="13"/>
  <c r="U260" i="13"/>
  <c r="T260" i="13"/>
  <c r="S260" i="13"/>
  <c r="R260" i="13"/>
  <c r="Q260" i="13"/>
  <c r="P260" i="13"/>
  <c r="O260" i="13"/>
  <c r="N260" i="13"/>
  <c r="M260" i="13"/>
  <c r="K260" i="13"/>
  <c r="J260" i="13"/>
  <c r="I260" i="13"/>
  <c r="H260" i="13"/>
  <c r="B260" i="13"/>
  <c r="P259" i="13"/>
  <c r="O259" i="13"/>
  <c r="N259" i="13"/>
  <c r="M259" i="13"/>
  <c r="K259" i="13"/>
  <c r="J259" i="13"/>
  <c r="I259" i="13"/>
  <c r="H259" i="13"/>
  <c r="B259" i="13"/>
  <c r="R258" i="13"/>
  <c r="I258" i="13"/>
  <c r="H258" i="13"/>
  <c r="B258" i="13"/>
  <c r="I257" i="13"/>
  <c r="H257" i="13"/>
  <c r="B257" i="13"/>
  <c r="AD256" i="13"/>
  <c r="AC256" i="13"/>
  <c r="AB256" i="13"/>
  <c r="AA256" i="13"/>
  <c r="Z256" i="13"/>
  <c r="Y256" i="13"/>
  <c r="X256" i="13"/>
  <c r="W256" i="13"/>
  <c r="V256" i="13"/>
  <c r="U256" i="13"/>
  <c r="T256" i="13"/>
  <c r="S256" i="13"/>
  <c r="R256" i="13"/>
  <c r="Q256" i="13"/>
  <c r="P256" i="13"/>
  <c r="O256" i="13"/>
  <c r="N256" i="13"/>
  <c r="M256" i="13"/>
  <c r="K256" i="13"/>
  <c r="J256" i="13"/>
  <c r="I256" i="13"/>
  <c r="H256" i="13"/>
  <c r="B256" i="13"/>
  <c r="I255" i="13"/>
  <c r="H255" i="13"/>
  <c r="B255" i="13"/>
  <c r="I254" i="13"/>
  <c r="H254" i="13"/>
  <c r="B254" i="13"/>
  <c r="I253" i="13"/>
  <c r="H253" i="13"/>
  <c r="B253" i="13"/>
  <c r="P252" i="13"/>
  <c r="O252" i="13"/>
  <c r="N252" i="13"/>
  <c r="M252" i="13"/>
  <c r="K252" i="13"/>
  <c r="J252" i="13"/>
  <c r="I252" i="13"/>
  <c r="H252" i="13"/>
  <c r="B252" i="13"/>
  <c r="I251" i="13"/>
  <c r="H251" i="13"/>
  <c r="B251" i="13"/>
  <c r="AD250" i="13"/>
  <c r="AC250" i="13"/>
  <c r="AB250" i="13"/>
  <c r="AA250" i="13"/>
  <c r="Z250" i="13"/>
  <c r="Y250" i="13"/>
  <c r="X250" i="13"/>
  <c r="W250" i="13"/>
  <c r="V250" i="13"/>
  <c r="U250" i="13"/>
  <c r="T250" i="13"/>
  <c r="S250" i="13"/>
  <c r="R250" i="13"/>
  <c r="Q250" i="13"/>
  <c r="P250" i="13"/>
  <c r="O250" i="13"/>
  <c r="N250" i="13"/>
  <c r="M250" i="13"/>
  <c r="K250" i="13"/>
  <c r="J250" i="13"/>
  <c r="I250" i="13"/>
  <c r="H250" i="13"/>
  <c r="B250" i="13"/>
  <c r="P249" i="13"/>
  <c r="O249" i="13"/>
  <c r="N249" i="13"/>
  <c r="M249" i="13"/>
  <c r="K249" i="13"/>
  <c r="J249" i="13"/>
  <c r="I249" i="13"/>
  <c r="H249" i="13"/>
  <c r="B249" i="13"/>
  <c r="I248" i="13"/>
  <c r="H248" i="13"/>
  <c r="B248" i="13"/>
  <c r="AD247" i="13"/>
  <c r="AC247" i="13"/>
  <c r="AB247" i="13"/>
  <c r="AA247" i="13"/>
  <c r="Z247" i="13"/>
  <c r="Y247" i="13"/>
  <c r="X247" i="13"/>
  <c r="W247" i="13"/>
  <c r="V247" i="13"/>
  <c r="U247" i="13"/>
  <c r="T247" i="13"/>
  <c r="S247" i="13"/>
  <c r="R247" i="13"/>
  <c r="Q247" i="13"/>
  <c r="P247" i="13"/>
  <c r="O247" i="13"/>
  <c r="N247" i="13"/>
  <c r="M247" i="13"/>
  <c r="K247" i="13"/>
  <c r="J247" i="13"/>
  <c r="I247" i="13"/>
  <c r="H247" i="13"/>
  <c r="B247" i="13"/>
  <c r="I246" i="13"/>
  <c r="H246" i="13"/>
  <c r="B246" i="13"/>
  <c r="AC245" i="13"/>
  <c r="AB245" i="13"/>
  <c r="AA245" i="13"/>
  <c r="Z245" i="13"/>
  <c r="Y245" i="13"/>
  <c r="X245" i="13"/>
  <c r="W245" i="13"/>
  <c r="I245" i="13"/>
  <c r="H245" i="13"/>
  <c r="B245" i="13"/>
  <c r="I244" i="13"/>
  <c r="H244" i="13"/>
  <c r="B244" i="13"/>
  <c r="I243" i="13"/>
  <c r="H243" i="13"/>
  <c r="B243" i="13"/>
  <c r="AD242" i="13"/>
  <c r="AC242" i="13"/>
  <c r="AB242" i="13"/>
  <c r="AA242" i="13"/>
  <c r="Z242" i="13"/>
  <c r="Y242" i="13"/>
  <c r="X242" i="13"/>
  <c r="W242" i="13"/>
  <c r="V242" i="13"/>
  <c r="U242" i="13"/>
  <c r="T242" i="13"/>
  <c r="S242" i="13"/>
  <c r="R242" i="13"/>
  <c r="Q242" i="13"/>
  <c r="P242" i="13"/>
  <c r="O242" i="13"/>
  <c r="N242" i="13"/>
  <c r="M242" i="13"/>
  <c r="K242" i="13"/>
  <c r="J242" i="13"/>
  <c r="I242" i="13"/>
  <c r="H242" i="13"/>
  <c r="B242" i="13"/>
  <c r="AD241" i="13"/>
  <c r="AC241" i="13"/>
  <c r="AB241" i="13"/>
  <c r="AA241" i="13"/>
  <c r="Z241" i="13"/>
  <c r="Y241" i="13"/>
  <c r="X241" i="13"/>
  <c r="W241" i="13"/>
  <c r="V241" i="13"/>
  <c r="U241" i="13"/>
  <c r="T241" i="13"/>
  <c r="S241" i="13"/>
  <c r="R241" i="13"/>
  <c r="Q241" i="13"/>
  <c r="P241" i="13"/>
  <c r="O241" i="13"/>
  <c r="N241" i="13"/>
  <c r="M241" i="13"/>
  <c r="K241" i="13"/>
  <c r="J241" i="13"/>
  <c r="I241" i="13"/>
  <c r="H241" i="13"/>
  <c r="B241" i="13"/>
  <c r="I240" i="13"/>
  <c r="H240" i="13"/>
  <c r="B240" i="13"/>
  <c r="AD239" i="13"/>
  <c r="AC239" i="13"/>
  <c r="AB239" i="13"/>
  <c r="AA239" i="13"/>
  <c r="Z239" i="13"/>
  <c r="Y239" i="13"/>
  <c r="X239" i="13"/>
  <c r="W239" i="13"/>
  <c r="V239" i="13"/>
  <c r="U239" i="13"/>
  <c r="T239" i="13"/>
  <c r="S239" i="13"/>
  <c r="R239" i="13"/>
  <c r="Q239" i="13"/>
  <c r="P239" i="13"/>
  <c r="O239" i="13"/>
  <c r="N239" i="13"/>
  <c r="M239" i="13"/>
  <c r="K239" i="13"/>
  <c r="J239" i="13"/>
  <c r="I239" i="13"/>
  <c r="H239" i="13"/>
  <c r="B239" i="13"/>
  <c r="AD238" i="13"/>
  <c r="AC238" i="13"/>
  <c r="AB238" i="13"/>
  <c r="AA238" i="13"/>
  <c r="Z238" i="13"/>
  <c r="Y238" i="13"/>
  <c r="X238" i="13"/>
  <c r="W238" i="13"/>
  <c r="V238" i="13"/>
  <c r="U238" i="13"/>
  <c r="T238" i="13"/>
  <c r="S238" i="13"/>
  <c r="R238" i="13"/>
  <c r="Q238" i="13"/>
  <c r="P238" i="13"/>
  <c r="O238" i="13"/>
  <c r="N238" i="13"/>
  <c r="M238" i="13"/>
  <c r="K238" i="13"/>
  <c r="J238" i="13"/>
  <c r="I238" i="13"/>
  <c r="H238" i="13"/>
  <c r="B238" i="13"/>
  <c r="AD237" i="13"/>
  <c r="AC237" i="13"/>
  <c r="AB237" i="13"/>
  <c r="AA237" i="13"/>
  <c r="Z237" i="13"/>
  <c r="Y237" i="13"/>
  <c r="X237" i="13"/>
  <c r="W237" i="13"/>
  <c r="V237" i="13"/>
  <c r="U237" i="13"/>
  <c r="T237" i="13"/>
  <c r="S237" i="13"/>
  <c r="R237" i="13"/>
  <c r="Q237" i="13"/>
  <c r="P237" i="13"/>
  <c r="O237" i="13"/>
  <c r="N237" i="13"/>
  <c r="M237" i="13"/>
  <c r="K237" i="13"/>
  <c r="J237" i="13"/>
  <c r="I237" i="13"/>
  <c r="H237" i="13"/>
  <c r="B237" i="13"/>
  <c r="AD236" i="13"/>
  <c r="AC236" i="13"/>
  <c r="AB236" i="13"/>
  <c r="AA236" i="13"/>
  <c r="Z236" i="13"/>
  <c r="Y236" i="13"/>
  <c r="X236" i="13"/>
  <c r="W236" i="13"/>
  <c r="V236" i="13"/>
  <c r="U236" i="13"/>
  <c r="T236" i="13"/>
  <c r="S236" i="13"/>
  <c r="R236" i="13"/>
  <c r="Q236" i="13"/>
  <c r="P236" i="13"/>
  <c r="O236" i="13"/>
  <c r="N236" i="13"/>
  <c r="M236" i="13"/>
  <c r="K236" i="13"/>
  <c r="J236" i="13"/>
  <c r="I236" i="13"/>
  <c r="H236" i="13"/>
  <c r="B236" i="13"/>
  <c r="I235" i="13"/>
  <c r="H235" i="13"/>
  <c r="B235" i="13"/>
  <c r="I234" i="13"/>
  <c r="H234" i="13"/>
  <c r="B234" i="13"/>
  <c r="AD233" i="13"/>
  <c r="AC233" i="13"/>
  <c r="AB233" i="13"/>
  <c r="AA233" i="13"/>
  <c r="Z233" i="13"/>
  <c r="Y233" i="13"/>
  <c r="X233" i="13"/>
  <c r="W233" i="13"/>
  <c r="V233" i="13"/>
  <c r="U233" i="13"/>
  <c r="T233" i="13"/>
  <c r="S233" i="13"/>
  <c r="R233" i="13"/>
  <c r="Q233" i="13"/>
  <c r="P233" i="13"/>
  <c r="O233" i="13"/>
  <c r="N233" i="13"/>
  <c r="M233" i="13"/>
  <c r="K233" i="13"/>
  <c r="J233" i="13"/>
  <c r="I233" i="13"/>
  <c r="H233" i="13"/>
  <c r="B233" i="13"/>
  <c r="R232" i="13"/>
  <c r="I232" i="13"/>
  <c r="H232" i="13"/>
  <c r="B232" i="13"/>
  <c r="I231" i="13"/>
  <c r="H231" i="13"/>
  <c r="B231" i="13"/>
  <c r="I230" i="13"/>
  <c r="H230" i="13"/>
  <c r="B230" i="13"/>
  <c r="AD229" i="13"/>
  <c r="AC229" i="13"/>
  <c r="AB229" i="13"/>
  <c r="AA229" i="13"/>
  <c r="Z229" i="13"/>
  <c r="Y229" i="13"/>
  <c r="X229" i="13"/>
  <c r="W229" i="13"/>
  <c r="V229" i="13"/>
  <c r="U229" i="13"/>
  <c r="T229" i="13"/>
  <c r="S229" i="13"/>
  <c r="R229" i="13"/>
  <c r="Q229" i="13"/>
  <c r="P229" i="13"/>
  <c r="O229" i="13"/>
  <c r="N229" i="13"/>
  <c r="M229" i="13"/>
  <c r="K229" i="13"/>
  <c r="J229" i="13"/>
  <c r="I229" i="13"/>
  <c r="H229" i="13"/>
  <c r="B229" i="13"/>
  <c r="AD228" i="13"/>
  <c r="AC228" i="13"/>
  <c r="AB228" i="13"/>
  <c r="AA228" i="13"/>
  <c r="Z228" i="13"/>
  <c r="Y228" i="13"/>
  <c r="X228" i="13"/>
  <c r="W228" i="13"/>
  <c r="V228" i="13"/>
  <c r="U228" i="13"/>
  <c r="T228" i="13"/>
  <c r="S228" i="13"/>
  <c r="R228" i="13"/>
  <c r="Q228" i="13"/>
  <c r="P228" i="13"/>
  <c r="O228" i="13"/>
  <c r="N228" i="13"/>
  <c r="M228" i="13"/>
  <c r="K228" i="13"/>
  <c r="J228" i="13"/>
  <c r="I228" i="13"/>
  <c r="H228" i="13"/>
  <c r="B228" i="13"/>
  <c r="I227" i="13"/>
  <c r="H227" i="13"/>
  <c r="B227" i="13"/>
  <c r="I226" i="13"/>
  <c r="H226" i="13"/>
  <c r="B226" i="13"/>
  <c r="R225" i="13"/>
  <c r="I225" i="13"/>
  <c r="H225" i="13"/>
  <c r="B225" i="13"/>
  <c r="AD224" i="13"/>
  <c r="AC224" i="13"/>
  <c r="AB224" i="13"/>
  <c r="AA224" i="13"/>
  <c r="Z224" i="13"/>
  <c r="Y224" i="13"/>
  <c r="X224" i="13"/>
  <c r="W224" i="13"/>
  <c r="V224" i="13"/>
  <c r="U224" i="13"/>
  <c r="T224" i="13"/>
  <c r="S224" i="13"/>
  <c r="R224" i="13"/>
  <c r="Q224" i="13"/>
  <c r="P224" i="13"/>
  <c r="O224" i="13"/>
  <c r="N224" i="13"/>
  <c r="M224" i="13"/>
  <c r="K224" i="13"/>
  <c r="J224" i="13"/>
  <c r="I224" i="13"/>
  <c r="H224" i="13"/>
  <c r="B224" i="13"/>
  <c r="I223" i="13"/>
  <c r="H223" i="13"/>
  <c r="B223" i="13"/>
  <c r="I222" i="13"/>
  <c r="H222" i="13"/>
  <c r="B222" i="13"/>
  <c r="AD221" i="13"/>
  <c r="AC221" i="13"/>
  <c r="AB221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K221" i="13"/>
  <c r="J221" i="13"/>
  <c r="I221" i="13"/>
  <c r="H221" i="13"/>
  <c r="B221" i="13"/>
  <c r="I220" i="13"/>
  <c r="H220" i="13"/>
  <c r="B220" i="13"/>
  <c r="P219" i="13"/>
  <c r="O219" i="13"/>
  <c r="N219" i="13"/>
  <c r="M219" i="13"/>
  <c r="K219" i="13"/>
  <c r="J219" i="13"/>
  <c r="I219" i="13"/>
  <c r="H219" i="13"/>
  <c r="B219" i="13"/>
  <c r="I218" i="13"/>
  <c r="H218" i="13"/>
  <c r="B218" i="13"/>
  <c r="R217" i="13"/>
  <c r="I217" i="13"/>
  <c r="H217" i="13"/>
  <c r="B217" i="13"/>
  <c r="I216" i="13"/>
  <c r="H216" i="13"/>
  <c r="B216" i="13"/>
  <c r="AD215" i="13"/>
  <c r="AC215" i="13"/>
  <c r="AB215" i="13"/>
  <c r="AA215" i="13"/>
  <c r="Z215" i="13"/>
  <c r="Y215" i="13"/>
  <c r="X215" i="13"/>
  <c r="W215" i="13"/>
  <c r="V215" i="13"/>
  <c r="U215" i="13"/>
  <c r="T215" i="13"/>
  <c r="S215" i="13"/>
  <c r="R215" i="13"/>
  <c r="Q215" i="13"/>
  <c r="P215" i="13"/>
  <c r="O215" i="13"/>
  <c r="N215" i="13"/>
  <c r="M215" i="13"/>
  <c r="K215" i="13"/>
  <c r="J215" i="13"/>
  <c r="I215" i="13"/>
  <c r="H215" i="13"/>
  <c r="B215" i="13"/>
  <c r="I214" i="13"/>
  <c r="H214" i="13"/>
  <c r="B214" i="13"/>
  <c r="AD213" i="13"/>
  <c r="AC213" i="13"/>
  <c r="AB213" i="13"/>
  <c r="AA213" i="13"/>
  <c r="Z213" i="13"/>
  <c r="Y213" i="13"/>
  <c r="X213" i="13"/>
  <c r="W213" i="13"/>
  <c r="V213" i="13"/>
  <c r="U213" i="13"/>
  <c r="T213" i="13"/>
  <c r="S213" i="13"/>
  <c r="R213" i="13"/>
  <c r="Q213" i="13"/>
  <c r="P213" i="13"/>
  <c r="O213" i="13"/>
  <c r="N213" i="13"/>
  <c r="M213" i="13"/>
  <c r="K213" i="13"/>
  <c r="J213" i="13"/>
  <c r="I213" i="13"/>
  <c r="H213" i="13"/>
  <c r="B213" i="13"/>
  <c r="AD212" i="13"/>
  <c r="AC212" i="13"/>
  <c r="AB212" i="13"/>
  <c r="AA212" i="13"/>
  <c r="Z212" i="13"/>
  <c r="Y212" i="13"/>
  <c r="X212" i="13"/>
  <c r="W212" i="13"/>
  <c r="V212" i="13"/>
  <c r="U212" i="13"/>
  <c r="T212" i="13"/>
  <c r="S212" i="13"/>
  <c r="R212" i="13"/>
  <c r="Q212" i="13"/>
  <c r="P212" i="13"/>
  <c r="O212" i="13"/>
  <c r="N212" i="13"/>
  <c r="M212" i="13"/>
  <c r="K212" i="13"/>
  <c r="J212" i="13"/>
  <c r="I212" i="13"/>
  <c r="H212" i="13"/>
  <c r="B212" i="13"/>
  <c r="I211" i="13"/>
  <c r="H211" i="13"/>
  <c r="B211" i="13"/>
  <c r="AD210" i="13"/>
  <c r="AC210" i="13"/>
  <c r="AB210" i="13"/>
  <c r="AA210" i="13"/>
  <c r="Z210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K210" i="13"/>
  <c r="J210" i="13"/>
  <c r="I210" i="13"/>
  <c r="H210" i="13"/>
  <c r="B210" i="13"/>
  <c r="AD209" i="13"/>
  <c r="AC209" i="13"/>
  <c r="AB209" i="13"/>
  <c r="AA209" i="13"/>
  <c r="Z209" i="13"/>
  <c r="Y209" i="13"/>
  <c r="X209" i="13"/>
  <c r="W209" i="13"/>
  <c r="V209" i="13"/>
  <c r="U209" i="13"/>
  <c r="T209" i="13"/>
  <c r="S209" i="13"/>
  <c r="R209" i="13"/>
  <c r="Q209" i="13"/>
  <c r="P209" i="13"/>
  <c r="O209" i="13"/>
  <c r="N209" i="13"/>
  <c r="M209" i="13"/>
  <c r="K209" i="13"/>
  <c r="J209" i="13"/>
  <c r="I209" i="13"/>
  <c r="H209" i="13"/>
  <c r="B209" i="13"/>
  <c r="I208" i="13"/>
  <c r="H208" i="13"/>
  <c r="B208" i="13"/>
  <c r="AD207" i="13"/>
  <c r="AC207" i="13"/>
  <c r="AB207" i="13"/>
  <c r="AA207" i="13"/>
  <c r="Z207" i="13"/>
  <c r="Y207" i="13"/>
  <c r="X207" i="13"/>
  <c r="W207" i="13"/>
  <c r="V207" i="13"/>
  <c r="U207" i="13"/>
  <c r="T207" i="13"/>
  <c r="S207" i="13"/>
  <c r="R207" i="13"/>
  <c r="Q207" i="13"/>
  <c r="P207" i="13"/>
  <c r="O207" i="13"/>
  <c r="N207" i="13"/>
  <c r="M207" i="13"/>
  <c r="K207" i="13"/>
  <c r="J207" i="13"/>
  <c r="I207" i="13"/>
  <c r="H207" i="13"/>
  <c r="B207" i="13"/>
  <c r="P206" i="13"/>
  <c r="O206" i="13"/>
  <c r="N206" i="13"/>
  <c r="M206" i="13"/>
  <c r="K206" i="13"/>
  <c r="J206" i="13"/>
  <c r="I206" i="13"/>
  <c r="H206" i="13"/>
  <c r="B206" i="13"/>
  <c r="AD205" i="13"/>
  <c r="AC205" i="13"/>
  <c r="AB205" i="13"/>
  <c r="AA205" i="13"/>
  <c r="Z205" i="13"/>
  <c r="Y205" i="13"/>
  <c r="X205" i="13"/>
  <c r="W205" i="13"/>
  <c r="V205" i="13"/>
  <c r="U205" i="13"/>
  <c r="T205" i="13"/>
  <c r="S205" i="13"/>
  <c r="R205" i="13"/>
  <c r="Q205" i="13"/>
  <c r="P205" i="13"/>
  <c r="O205" i="13"/>
  <c r="N205" i="13"/>
  <c r="M205" i="13"/>
  <c r="K205" i="13"/>
  <c r="J205" i="13"/>
  <c r="I205" i="13"/>
  <c r="H205" i="13"/>
  <c r="B205" i="13"/>
  <c r="AD204" i="13"/>
  <c r="AC204" i="13"/>
  <c r="AB204" i="13"/>
  <c r="AA204" i="13"/>
  <c r="Z204" i="13"/>
  <c r="Y204" i="13"/>
  <c r="X204" i="13"/>
  <c r="W204" i="13"/>
  <c r="V204" i="13"/>
  <c r="U204" i="13"/>
  <c r="T204" i="13"/>
  <c r="S204" i="13"/>
  <c r="R204" i="13"/>
  <c r="Q204" i="13"/>
  <c r="P204" i="13"/>
  <c r="O204" i="13"/>
  <c r="N204" i="13"/>
  <c r="M204" i="13"/>
  <c r="K204" i="13"/>
  <c r="J204" i="13"/>
  <c r="I204" i="13"/>
  <c r="H204" i="13"/>
  <c r="B204" i="13"/>
  <c r="I203" i="13"/>
  <c r="H203" i="13"/>
  <c r="B203" i="13"/>
  <c r="P202" i="13"/>
  <c r="O202" i="13"/>
  <c r="N202" i="13"/>
  <c r="M202" i="13"/>
  <c r="K202" i="13"/>
  <c r="J202" i="13"/>
  <c r="I202" i="13"/>
  <c r="H202" i="13"/>
  <c r="B202" i="13"/>
  <c r="R201" i="13"/>
  <c r="I201" i="13"/>
  <c r="H201" i="13"/>
  <c r="B201" i="13"/>
  <c r="AD200" i="13"/>
  <c r="AC200" i="13"/>
  <c r="AB200" i="13"/>
  <c r="AA200" i="13"/>
  <c r="Z200" i="13"/>
  <c r="Y200" i="13"/>
  <c r="X200" i="13"/>
  <c r="W200" i="13"/>
  <c r="V200" i="13"/>
  <c r="U200" i="13"/>
  <c r="T200" i="13"/>
  <c r="S200" i="13"/>
  <c r="R200" i="13"/>
  <c r="Q200" i="13"/>
  <c r="P200" i="13"/>
  <c r="O200" i="13"/>
  <c r="N200" i="13"/>
  <c r="M200" i="13"/>
  <c r="K200" i="13"/>
  <c r="J200" i="13"/>
  <c r="I200" i="13"/>
  <c r="H200" i="13"/>
  <c r="B200" i="13"/>
  <c r="P199" i="13"/>
  <c r="O199" i="13"/>
  <c r="N199" i="13"/>
  <c r="M199" i="13"/>
  <c r="K199" i="13"/>
  <c r="J199" i="13"/>
  <c r="I199" i="13"/>
  <c r="H199" i="13"/>
  <c r="B199" i="13"/>
  <c r="AD198" i="13"/>
  <c r="AC198" i="13"/>
  <c r="AB198" i="13"/>
  <c r="AA198" i="13"/>
  <c r="Z198" i="13"/>
  <c r="Y198" i="13"/>
  <c r="X198" i="13"/>
  <c r="W198" i="13"/>
  <c r="V198" i="13"/>
  <c r="U198" i="13"/>
  <c r="T198" i="13"/>
  <c r="S198" i="13"/>
  <c r="R198" i="13"/>
  <c r="Q198" i="13"/>
  <c r="P198" i="13"/>
  <c r="O198" i="13"/>
  <c r="N198" i="13"/>
  <c r="M198" i="13"/>
  <c r="K198" i="13"/>
  <c r="J198" i="13"/>
  <c r="I198" i="13"/>
  <c r="H198" i="13"/>
  <c r="B198" i="13"/>
  <c r="AD197" i="13"/>
  <c r="AC197" i="13"/>
  <c r="AB197" i="13"/>
  <c r="AA197" i="13"/>
  <c r="Z197" i="13"/>
  <c r="Y197" i="13"/>
  <c r="X197" i="13"/>
  <c r="W197" i="13"/>
  <c r="V197" i="13"/>
  <c r="U197" i="13"/>
  <c r="T197" i="13"/>
  <c r="S197" i="13"/>
  <c r="R197" i="13"/>
  <c r="Q197" i="13"/>
  <c r="P197" i="13"/>
  <c r="O197" i="13"/>
  <c r="N197" i="13"/>
  <c r="M197" i="13"/>
  <c r="K197" i="13"/>
  <c r="J197" i="13"/>
  <c r="I197" i="13"/>
  <c r="H197" i="13"/>
  <c r="B197" i="13"/>
  <c r="AD196" i="13"/>
  <c r="AC196" i="13"/>
  <c r="AB196" i="13"/>
  <c r="AA196" i="13"/>
  <c r="Z196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K196" i="13"/>
  <c r="J196" i="13"/>
  <c r="I196" i="13"/>
  <c r="H196" i="13"/>
  <c r="B196" i="13"/>
  <c r="AD195" i="13"/>
  <c r="AC195" i="13"/>
  <c r="AB195" i="13"/>
  <c r="AA195" i="13"/>
  <c r="Z195" i="13"/>
  <c r="Y195" i="13"/>
  <c r="X195" i="13"/>
  <c r="W195" i="13"/>
  <c r="V195" i="13"/>
  <c r="U195" i="13"/>
  <c r="T195" i="13"/>
  <c r="S195" i="13"/>
  <c r="R195" i="13"/>
  <c r="Q195" i="13"/>
  <c r="P195" i="13"/>
  <c r="O195" i="13"/>
  <c r="N195" i="13"/>
  <c r="M195" i="13"/>
  <c r="K195" i="13"/>
  <c r="J195" i="13"/>
  <c r="I195" i="13"/>
  <c r="H195" i="13"/>
  <c r="B195" i="13"/>
  <c r="AD194" i="13"/>
  <c r="AC194" i="13"/>
  <c r="AB194" i="13"/>
  <c r="AA194" i="13"/>
  <c r="Z194" i="13"/>
  <c r="Y194" i="13"/>
  <c r="X194" i="13"/>
  <c r="W194" i="13"/>
  <c r="V194" i="13"/>
  <c r="U194" i="13"/>
  <c r="T194" i="13"/>
  <c r="S194" i="13"/>
  <c r="R194" i="13"/>
  <c r="Q194" i="13"/>
  <c r="P194" i="13"/>
  <c r="O194" i="13"/>
  <c r="N194" i="13"/>
  <c r="M194" i="13"/>
  <c r="K194" i="13"/>
  <c r="J194" i="13"/>
  <c r="I194" i="13"/>
  <c r="H194" i="13"/>
  <c r="B194" i="13"/>
  <c r="P193" i="13"/>
  <c r="O193" i="13"/>
  <c r="N193" i="13"/>
  <c r="M193" i="13"/>
  <c r="K193" i="13"/>
  <c r="J193" i="13"/>
  <c r="I193" i="13"/>
  <c r="H193" i="13"/>
  <c r="B193" i="13"/>
  <c r="P192" i="13"/>
  <c r="O192" i="13"/>
  <c r="N192" i="13"/>
  <c r="M192" i="13"/>
  <c r="I192" i="13"/>
  <c r="H192" i="13"/>
  <c r="B192" i="13"/>
  <c r="P191" i="13"/>
  <c r="O191" i="13"/>
  <c r="N191" i="13"/>
  <c r="M191" i="13"/>
  <c r="K191" i="13"/>
  <c r="J191" i="13"/>
  <c r="I191" i="13"/>
  <c r="H191" i="13"/>
  <c r="B191" i="13"/>
  <c r="I190" i="13"/>
  <c r="H190" i="13"/>
  <c r="B190" i="13"/>
  <c r="P189" i="13"/>
  <c r="O189" i="13"/>
  <c r="N189" i="13"/>
  <c r="M189" i="13"/>
  <c r="K189" i="13"/>
  <c r="J189" i="13"/>
  <c r="I189" i="13"/>
  <c r="H189" i="13"/>
  <c r="B189" i="13"/>
  <c r="R188" i="13"/>
  <c r="I188" i="13"/>
  <c r="H188" i="13"/>
  <c r="B188" i="13"/>
  <c r="I187" i="13"/>
  <c r="H187" i="13"/>
  <c r="B187" i="13"/>
  <c r="AD186" i="13"/>
  <c r="AC186" i="13"/>
  <c r="AB186" i="13"/>
  <c r="AA186" i="13"/>
  <c r="Z186" i="13"/>
  <c r="Y186" i="13"/>
  <c r="X186" i="13"/>
  <c r="W186" i="13"/>
  <c r="V186" i="13"/>
  <c r="U186" i="13"/>
  <c r="T186" i="13"/>
  <c r="S186" i="13"/>
  <c r="R186" i="13"/>
  <c r="Q186" i="13"/>
  <c r="P186" i="13"/>
  <c r="O186" i="13"/>
  <c r="N186" i="13"/>
  <c r="M186" i="13"/>
  <c r="K186" i="13"/>
  <c r="J186" i="13"/>
  <c r="I186" i="13"/>
  <c r="H186" i="13"/>
  <c r="B186" i="13"/>
  <c r="AD185" i="13"/>
  <c r="AC185" i="13"/>
  <c r="AB185" i="13"/>
  <c r="AA185" i="13"/>
  <c r="Z185" i="13"/>
  <c r="Y185" i="13"/>
  <c r="X185" i="13"/>
  <c r="W185" i="13"/>
  <c r="V185" i="13"/>
  <c r="U185" i="13"/>
  <c r="T185" i="13"/>
  <c r="S185" i="13"/>
  <c r="R185" i="13"/>
  <c r="Q185" i="13"/>
  <c r="P185" i="13"/>
  <c r="O185" i="13"/>
  <c r="N185" i="13"/>
  <c r="M185" i="13"/>
  <c r="K185" i="13"/>
  <c r="J185" i="13"/>
  <c r="I185" i="13"/>
  <c r="H185" i="13"/>
  <c r="B185" i="13"/>
  <c r="AD184" i="13"/>
  <c r="AC184" i="13"/>
  <c r="AB184" i="13"/>
  <c r="AA184" i="13"/>
  <c r="Z184" i="13"/>
  <c r="Y184" i="13"/>
  <c r="X184" i="13"/>
  <c r="W184" i="13"/>
  <c r="V184" i="13"/>
  <c r="U184" i="13"/>
  <c r="T184" i="13"/>
  <c r="S184" i="13"/>
  <c r="R184" i="13"/>
  <c r="Q184" i="13"/>
  <c r="P184" i="13"/>
  <c r="O184" i="13"/>
  <c r="N184" i="13"/>
  <c r="M184" i="13"/>
  <c r="K184" i="13"/>
  <c r="J184" i="13"/>
  <c r="I184" i="13"/>
  <c r="H184" i="13"/>
  <c r="B184" i="13"/>
  <c r="AD183" i="13"/>
  <c r="AC183" i="13"/>
  <c r="AB183" i="13"/>
  <c r="AA183" i="13"/>
  <c r="Z183" i="13"/>
  <c r="Y183" i="13"/>
  <c r="X183" i="13"/>
  <c r="W183" i="13"/>
  <c r="V183" i="13"/>
  <c r="U183" i="13"/>
  <c r="T183" i="13"/>
  <c r="S183" i="13"/>
  <c r="R183" i="13"/>
  <c r="Q183" i="13"/>
  <c r="P183" i="13"/>
  <c r="O183" i="13"/>
  <c r="N183" i="13"/>
  <c r="M183" i="13"/>
  <c r="K183" i="13"/>
  <c r="J183" i="13"/>
  <c r="I183" i="13"/>
  <c r="H183" i="13"/>
  <c r="B183" i="13"/>
  <c r="I182" i="13"/>
  <c r="H182" i="13"/>
  <c r="B182" i="13"/>
  <c r="I181" i="13"/>
  <c r="H181" i="13"/>
  <c r="B181" i="13"/>
  <c r="I180" i="13"/>
  <c r="H180" i="13"/>
  <c r="B180" i="13"/>
  <c r="AD179" i="13"/>
  <c r="AC179" i="13"/>
  <c r="AB179" i="13"/>
  <c r="AA179" i="13"/>
  <c r="Z179" i="13"/>
  <c r="Y179" i="13"/>
  <c r="X179" i="13"/>
  <c r="W179" i="13"/>
  <c r="V179" i="13"/>
  <c r="U179" i="13"/>
  <c r="T179" i="13"/>
  <c r="S179" i="13"/>
  <c r="R179" i="13"/>
  <c r="Q179" i="13"/>
  <c r="P179" i="13"/>
  <c r="O179" i="13"/>
  <c r="N179" i="13"/>
  <c r="M179" i="13"/>
  <c r="K179" i="13"/>
  <c r="J179" i="13"/>
  <c r="I179" i="13"/>
  <c r="H179" i="13"/>
  <c r="B179" i="13"/>
  <c r="I178" i="13"/>
  <c r="H178" i="13"/>
  <c r="B178" i="13"/>
  <c r="P177" i="13"/>
  <c r="O177" i="13"/>
  <c r="N177" i="13"/>
  <c r="M177" i="13"/>
  <c r="K177" i="13"/>
  <c r="J177" i="13"/>
  <c r="I177" i="13"/>
  <c r="H177" i="13"/>
  <c r="B177" i="13"/>
  <c r="I176" i="13"/>
  <c r="H176" i="13"/>
  <c r="B176" i="13"/>
  <c r="AD175" i="13"/>
  <c r="AC175" i="13"/>
  <c r="AB175" i="13"/>
  <c r="AA175" i="13"/>
  <c r="Z175" i="13"/>
  <c r="Y175" i="13"/>
  <c r="X175" i="13"/>
  <c r="W175" i="13"/>
  <c r="V175" i="13"/>
  <c r="U175" i="13"/>
  <c r="T175" i="13"/>
  <c r="S175" i="13"/>
  <c r="R175" i="13"/>
  <c r="Q175" i="13"/>
  <c r="P175" i="13"/>
  <c r="O175" i="13"/>
  <c r="N175" i="13"/>
  <c r="M175" i="13"/>
  <c r="K175" i="13"/>
  <c r="J175" i="13"/>
  <c r="I175" i="13"/>
  <c r="H175" i="13"/>
  <c r="B175" i="13"/>
  <c r="AD174" i="13"/>
  <c r="AC174" i="13"/>
  <c r="AB174" i="13"/>
  <c r="AA174" i="13"/>
  <c r="Z174" i="13"/>
  <c r="Y174" i="13"/>
  <c r="X174" i="13"/>
  <c r="W174" i="13"/>
  <c r="V174" i="13"/>
  <c r="U174" i="13"/>
  <c r="T174" i="13"/>
  <c r="S174" i="13"/>
  <c r="R174" i="13"/>
  <c r="Q174" i="13"/>
  <c r="P174" i="13"/>
  <c r="O174" i="13"/>
  <c r="N174" i="13"/>
  <c r="M174" i="13"/>
  <c r="K174" i="13"/>
  <c r="J174" i="13"/>
  <c r="I174" i="13"/>
  <c r="H174" i="13"/>
  <c r="B174" i="13"/>
  <c r="AD173" i="13"/>
  <c r="AC173" i="13"/>
  <c r="AB173" i="13"/>
  <c r="AA173" i="13"/>
  <c r="Z173" i="13"/>
  <c r="Y173" i="13"/>
  <c r="X173" i="13"/>
  <c r="W173" i="13"/>
  <c r="V173" i="13"/>
  <c r="U173" i="13"/>
  <c r="T173" i="13"/>
  <c r="S173" i="13"/>
  <c r="R173" i="13"/>
  <c r="Q173" i="13"/>
  <c r="P173" i="13"/>
  <c r="O173" i="13"/>
  <c r="N173" i="13"/>
  <c r="M173" i="13"/>
  <c r="K173" i="13"/>
  <c r="J173" i="13"/>
  <c r="I173" i="13"/>
  <c r="H173" i="13"/>
  <c r="B173" i="13"/>
  <c r="I172" i="13"/>
  <c r="H172" i="13"/>
  <c r="B172" i="13"/>
  <c r="I171" i="13"/>
  <c r="H171" i="13"/>
  <c r="B171" i="13"/>
  <c r="AD170" i="13"/>
  <c r="AC170" i="13"/>
  <c r="AB170" i="13"/>
  <c r="AA170" i="13"/>
  <c r="Z170" i="13"/>
  <c r="Y170" i="13"/>
  <c r="X170" i="13"/>
  <c r="W170" i="13"/>
  <c r="V170" i="13"/>
  <c r="U170" i="13"/>
  <c r="T170" i="13"/>
  <c r="S170" i="13"/>
  <c r="R170" i="13"/>
  <c r="Q170" i="13"/>
  <c r="P170" i="13"/>
  <c r="O170" i="13"/>
  <c r="N170" i="13"/>
  <c r="M170" i="13"/>
  <c r="K170" i="13"/>
  <c r="J170" i="13"/>
  <c r="I170" i="13"/>
  <c r="H170" i="13"/>
  <c r="B170" i="13"/>
  <c r="I169" i="13"/>
  <c r="H169" i="13"/>
  <c r="B169" i="13"/>
  <c r="R168" i="13"/>
  <c r="I168" i="13"/>
  <c r="H168" i="13"/>
  <c r="B168" i="13"/>
  <c r="P167" i="13"/>
  <c r="O167" i="13"/>
  <c r="N167" i="13"/>
  <c r="M167" i="13"/>
  <c r="K167" i="13"/>
  <c r="J167" i="13"/>
  <c r="I167" i="13"/>
  <c r="H167" i="13"/>
  <c r="B167" i="13"/>
  <c r="P166" i="13"/>
  <c r="O166" i="13"/>
  <c r="N166" i="13"/>
  <c r="M166" i="13"/>
  <c r="K166" i="13"/>
  <c r="J166" i="13"/>
  <c r="I166" i="13"/>
  <c r="H166" i="13"/>
  <c r="B166" i="13"/>
  <c r="AD165" i="13"/>
  <c r="AC165" i="13"/>
  <c r="AB165" i="13"/>
  <c r="AA165" i="13"/>
  <c r="Z165" i="13"/>
  <c r="Y165" i="13"/>
  <c r="X165" i="13"/>
  <c r="W165" i="13"/>
  <c r="V165" i="13"/>
  <c r="U165" i="13"/>
  <c r="T165" i="13"/>
  <c r="S165" i="13"/>
  <c r="R165" i="13"/>
  <c r="Q165" i="13"/>
  <c r="P165" i="13"/>
  <c r="O165" i="13"/>
  <c r="N165" i="13"/>
  <c r="M165" i="13"/>
  <c r="K165" i="13"/>
  <c r="J165" i="13"/>
  <c r="I165" i="13"/>
  <c r="H165" i="13"/>
  <c r="B165" i="13"/>
  <c r="I164" i="13"/>
  <c r="H164" i="13"/>
  <c r="B164" i="13"/>
  <c r="AD163" i="13"/>
  <c r="AC163" i="13"/>
  <c r="AB163" i="13"/>
  <c r="AA163" i="13"/>
  <c r="Z163" i="13"/>
  <c r="Y163" i="13"/>
  <c r="X163" i="13"/>
  <c r="W163" i="13"/>
  <c r="V163" i="13"/>
  <c r="U163" i="13"/>
  <c r="T163" i="13"/>
  <c r="S163" i="13"/>
  <c r="R163" i="13"/>
  <c r="Q163" i="13"/>
  <c r="P163" i="13"/>
  <c r="O163" i="13"/>
  <c r="N163" i="13"/>
  <c r="M163" i="13"/>
  <c r="K163" i="13"/>
  <c r="J163" i="13"/>
  <c r="I163" i="13"/>
  <c r="H163" i="13"/>
  <c r="B163" i="13"/>
  <c r="AD162" i="13"/>
  <c r="AC162" i="13"/>
  <c r="AB162" i="13"/>
  <c r="AA162" i="13"/>
  <c r="Z162" i="13"/>
  <c r="Y162" i="13"/>
  <c r="X162" i="13"/>
  <c r="W162" i="13"/>
  <c r="V162" i="13"/>
  <c r="U162" i="13"/>
  <c r="T162" i="13"/>
  <c r="S162" i="13"/>
  <c r="R162" i="13"/>
  <c r="Q162" i="13"/>
  <c r="P162" i="13"/>
  <c r="O162" i="13"/>
  <c r="N162" i="13"/>
  <c r="M162" i="13"/>
  <c r="K162" i="13"/>
  <c r="J162" i="13"/>
  <c r="I162" i="13"/>
  <c r="H162" i="13"/>
  <c r="B162" i="13"/>
  <c r="I161" i="13"/>
  <c r="H161" i="13"/>
  <c r="B161" i="13"/>
  <c r="P160" i="13"/>
  <c r="O160" i="13"/>
  <c r="N160" i="13"/>
  <c r="M160" i="13"/>
  <c r="K160" i="13"/>
  <c r="J160" i="13"/>
  <c r="I160" i="13"/>
  <c r="H160" i="13"/>
  <c r="B160" i="13"/>
  <c r="AD159" i="13"/>
  <c r="AC159" i="13"/>
  <c r="AB159" i="13"/>
  <c r="AA159" i="13"/>
  <c r="Z159" i="13"/>
  <c r="Y159" i="13"/>
  <c r="X159" i="13"/>
  <c r="W159" i="13"/>
  <c r="V159" i="13"/>
  <c r="U159" i="13"/>
  <c r="T159" i="13"/>
  <c r="S159" i="13"/>
  <c r="R159" i="13"/>
  <c r="Q159" i="13"/>
  <c r="P159" i="13"/>
  <c r="O159" i="13"/>
  <c r="N159" i="13"/>
  <c r="M159" i="13"/>
  <c r="K159" i="13"/>
  <c r="J159" i="13"/>
  <c r="I159" i="13"/>
  <c r="H159" i="13"/>
  <c r="B159" i="13"/>
  <c r="I158" i="13"/>
  <c r="H158" i="13"/>
  <c r="B158" i="13"/>
  <c r="AD157" i="13"/>
  <c r="AC157" i="13"/>
  <c r="AB157" i="13"/>
  <c r="AA157" i="13"/>
  <c r="Z157" i="13"/>
  <c r="Y157" i="13"/>
  <c r="X157" i="13"/>
  <c r="W157" i="13"/>
  <c r="V157" i="13"/>
  <c r="U157" i="13"/>
  <c r="T157" i="13"/>
  <c r="S157" i="13"/>
  <c r="R157" i="13"/>
  <c r="Q157" i="13"/>
  <c r="P157" i="13"/>
  <c r="O157" i="13"/>
  <c r="N157" i="13"/>
  <c r="M157" i="13"/>
  <c r="K157" i="13"/>
  <c r="J157" i="13"/>
  <c r="I157" i="13"/>
  <c r="H157" i="13"/>
  <c r="B157" i="13"/>
  <c r="P156" i="13"/>
  <c r="O156" i="13"/>
  <c r="N156" i="13"/>
  <c r="M156" i="13"/>
  <c r="K156" i="13"/>
  <c r="J156" i="13"/>
  <c r="I156" i="13"/>
  <c r="H156" i="13"/>
  <c r="B156" i="13"/>
  <c r="AD155" i="13"/>
  <c r="AC155" i="13"/>
  <c r="AB155" i="13"/>
  <c r="AA155" i="13"/>
  <c r="Z155" i="13"/>
  <c r="Y155" i="13"/>
  <c r="X155" i="13"/>
  <c r="W155" i="13"/>
  <c r="V155" i="13"/>
  <c r="U155" i="13"/>
  <c r="T155" i="13"/>
  <c r="S155" i="13"/>
  <c r="R155" i="13"/>
  <c r="Q155" i="13"/>
  <c r="P155" i="13"/>
  <c r="O155" i="13"/>
  <c r="N155" i="13"/>
  <c r="M155" i="13"/>
  <c r="K155" i="13"/>
  <c r="J155" i="13"/>
  <c r="I155" i="13"/>
  <c r="H155" i="13"/>
  <c r="B155" i="13"/>
  <c r="AD154" i="13"/>
  <c r="AC154" i="13"/>
  <c r="AB154" i="13"/>
  <c r="AA154" i="13"/>
  <c r="Z154" i="13"/>
  <c r="Y154" i="13"/>
  <c r="X154" i="13"/>
  <c r="W154" i="13"/>
  <c r="V154" i="13"/>
  <c r="U154" i="13"/>
  <c r="T154" i="13"/>
  <c r="S154" i="13"/>
  <c r="R154" i="13"/>
  <c r="Q154" i="13"/>
  <c r="P154" i="13"/>
  <c r="O154" i="13"/>
  <c r="N154" i="13"/>
  <c r="M154" i="13"/>
  <c r="K154" i="13"/>
  <c r="J154" i="13"/>
  <c r="I154" i="13"/>
  <c r="H154" i="13"/>
  <c r="B154" i="13"/>
  <c r="AD153" i="13"/>
  <c r="AC153" i="13"/>
  <c r="AB153" i="13"/>
  <c r="AA153" i="13"/>
  <c r="Z153" i="13"/>
  <c r="Y153" i="13"/>
  <c r="X153" i="13"/>
  <c r="W153" i="13"/>
  <c r="V153" i="13"/>
  <c r="U153" i="13"/>
  <c r="T153" i="13"/>
  <c r="S153" i="13"/>
  <c r="R153" i="13"/>
  <c r="Q153" i="13"/>
  <c r="P153" i="13"/>
  <c r="O153" i="13"/>
  <c r="N153" i="13"/>
  <c r="M153" i="13"/>
  <c r="K153" i="13"/>
  <c r="J153" i="13"/>
  <c r="I153" i="13"/>
  <c r="H153" i="13"/>
  <c r="B153" i="13"/>
  <c r="AD152" i="13"/>
  <c r="AC152" i="13"/>
  <c r="AB152" i="13"/>
  <c r="AA152" i="13"/>
  <c r="Z152" i="13"/>
  <c r="Y152" i="13"/>
  <c r="X152" i="13"/>
  <c r="W152" i="13"/>
  <c r="V152" i="13"/>
  <c r="U152" i="13"/>
  <c r="T152" i="13"/>
  <c r="S152" i="13"/>
  <c r="R152" i="13"/>
  <c r="Q152" i="13"/>
  <c r="P152" i="13"/>
  <c r="O152" i="13"/>
  <c r="N152" i="13"/>
  <c r="M152" i="13"/>
  <c r="K152" i="13"/>
  <c r="J152" i="13"/>
  <c r="I152" i="13"/>
  <c r="H152" i="13"/>
  <c r="B152" i="13"/>
  <c r="AD151" i="13"/>
  <c r="AC151" i="13"/>
  <c r="AB151" i="13"/>
  <c r="AA151" i="13"/>
  <c r="Z151" i="13"/>
  <c r="Y151" i="13"/>
  <c r="X151" i="13"/>
  <c r="W151" i="13"/>
  <c r="V151" i="13"/>
  <c r="U151" i="13"/>
  <c r="T151" i="13"/>
  <c r="S151" i="13"/>
  <c r="R151" i="13"/>
  <c r="Q151" i="13"/>
  <c r="P151" i="13"/>
  <c r="O151" i="13"/>
  <c r="N151" i="13"/>
  <c r="M151" i="13"/>
  <c r="K151" i="13"/>
  <c r="J151" i="13"/>
  <c r="I151" i="13"/>
  <c r="H151" i="13"/>
  <c r="B151" i="13"/>
  <c r="AD150" i="13"/>
  <c r="AC150" i="13"/>
  <c r="AB150" i="13"/>
  <c r="AA150" i="13"/>
  <c r="Z150" i="13"/>
  <c r="Y150" i="13"/>
  <c r="X150" i="13"/>
  <c r="W150" i="13"/>
  <c r="V150" i="13"/>
  <c r="U150" i="13"/>
  <c r="T150" i="13"/>
  <c r="S150" i="13"/>
  <c r="R150" i="13"/>
  <c r="Q150" i="13"/>
  <c r="P150" i="13"/>
  <c r="O150" i="13"/>
  <c r="N150" i="13"/>
  <c r="M150" i="13"/>
  <c r="K150" i="13"/>
  <c r="J150" i="13"/>
  <c r="I150" i="13"/>
  <c r="H150" i="13"/>
  <c r="B150" i="13"/>
  <c r="P149" i="13"/>
  <c r="O149" i="13"/>
  <c r="N149" i="13"/>
  <c r="M149" i="13"/>
  <c r="K149" i="13"/>
  <c r="J149" i="13"/>
  <c r="I149" i="13"/>
  <c r="H149" i="13"/>
  <c r="B149" i="13"/>
  <c r="R148" i="13"/>
  <c r="I148" i="13"/>
  <c r="H148" i="13"/>
  <c r="B148" i="13"/>
  <c r="I147" i="13"/>
  <c r="H147" i="13"/>
  <c r="B147" i="13"/>
  <c r="AD146" i="13"/>
  <c r="AC146" i="13"/>
  <c r="AB146" i="13"/>
  <c r="AA146" i="13"/>
  <c r="Z146" i="13"/>
  <c r="Y146" i="13"/>
  <c r="X146" i="13"/>
  <c r="W146" i="13"/>
  <c r="V146" i="13"/>
  <c r="U146" i="13"/>
  <c r="T146" i="13"/>
  <c r="S146" i="13"/>
  <c r="R146" i="13"/>
  <c r="Q146" i="13"/>
  <c r="P146" i="13"/>
  <c r="O146" i="13"/>
  <c r="N146" i="13"/>
  <c r="M146" i="13"/>
  <c r="K146" i="13"/>
  <c r="J146" i="13"/>
  <c r="I146" i="13"/>
  <c r="H146" i="13"/>
  <c r="B146" i="13"/>
  <c r="AD145" i="13"/>
  <c r="AC145" i="13"/>
  <c r="AB145" i="13"/>
  <c r="AA145" i="13"/>
  <c r="Z145" i="13"/>
  <c r="Y145" i="13"/>
  <c r="X145" i="13"/>
  <c r="W145" i="13"/>
  <c r="V145" i="13"/>
  <c r="U145" i="13"/>
  <c r="T145" i="13"/>
  <c r="S145" i="13"/>
  <c r="R145" i="13"/>
  <c r="Q145" i="13"/>
  <c r="P145" i="13"/>
  <c r="O145" i="13"/>
  <c r="N145" i="13"/>
  <c r="M145" i="13"/>
  <c r="K145" i="13"/>
  <c r="J145" i="13"/>
  <c r="I145" i="13"/>
  <c r="H145" i="13"/>
  <c r="B145" i="13"/>
  <c r="P144" i="13"/>
  <c r="O144" i="13"/>
  <c r="N144" i="13"/>
  <c r="M144" i="13"/>
  <c r="K144" i="13"/>
  <c r="J144" i="13"/>
  <c r="I144" i="13"/>
  <c r="H144" i="13"/>
  <c r="B144" i="13"/>
  <c r="AD143" i="13"/>
  <c r="AC143" i="13"/>
  <c r="AB143" i="13"/>
  <c r="AA143" i="13"/>
  <c r="Z143" i="13"/>
  <c r="Y143" i="13"/>
  <c r="X143" i="13"/>
  <c r="W143" i="13"/>
  <c r="V143" i="13"/>
  <c r="U143" i="13"/>
  <c r="T143" i="13"/>
  <c r="S143" i="13"/>
  <c r="R143" i="13"/>
  <c r="Q143" i="13"/>
  <c r="P143" i="13"/>
  <c r="O143" i="13"/>
  <c r="N143" i="13"/>
  <c r="M143" i="13"/>
  <c r="K143" i="13"/>
  <c r="J143" i="13"/>
  <c r="I143" i="13"/>
  <c r="H143" i="13"/>
  <c r="B143" i="13"/>
  <c r="AD142" i="13"/>
  <c r="AC142" i="13"/>
  <c r="AB142" i="13"/>
  <c r="AA142" i="13"/>
  <c r="Z142" i="13"/>
  <c r="Y142" i="13"/>
  <c r="X142" i="13"/>
  <c r="W142" i="13"/>
  <c r="V142" i="13"/>
  <c r="U142" i="13"/>
  <c r="T142" i="13"/>
  <c r="S142" i="13"/>
  <c r="R142" i="13"/>
  <c r="Q142" i="13"/>
  <c r="P142" i="13"/>
  <c r="O142" i="13"/>
  <c r="N142" i="13"/>
  <c r="M142" i="13"/>
  <c r="K142" i="13"/>
  <c r="J142" i="13"/>
  <c r="I142" i="13"/>
  <c r="H142" i="13"/>
  <c r="B142" i="13"/>
  <c r="AD141" i="13"/>
  <c r="AC141" i="13"/>
  <c r="AB141" i="13"/>
  <c r="AA141" i="13"/>
  <c r="Z141" i="13"/>
  <c r="Y141" i="13"/>
  <c r="X141" i="13"/>
  <c r="W141" i="13"/>
  <c r="V141" i="13"/>
  <c r="U141" i="13"/>
  <c r="T141" i="13"/>
  <c r="S141" i="13"/>
  <c r="R141" i="13"/>
  <c r="Q141" i="13"/>
  <c r="P141" i="13"/>
  <c r="O141" i="13"/>
  <c r="N141" i="13"/>
  <c r="M141" i="13"/>
  <c r="K141" i="13"/>
  <c r="J141" i="13"/>
  <c r="I141" i="13"/>
  <c r="H141" i="13"/>
  <c r="B141" i="13"/>
  <c r="I140" i="13"/>
  <c r="H140" i="13"/>
  <c r="B140" i="13"/>
  <c r="AD139" i="13"/>
  <c r="AC139" i="13"/>
  <c r="AB139" i="13"/>
  <c r="AA139" i="13"/>
  <c r="Z139" i="13"/>
  <c r="Y139" i="13"/>
  <c r="X139" i="13"/>
  <c r="W139" i="13"/>
  <c r="V139" i="13"/>
  <c r="U139" i="13"/>
  <c r="T139" i="13"/>
  <c r="S139" i="13"/>
  <c r="R139" i="13"/>
  <c r="Q139" i="13"/>
  <c r="P139" i="13"/>
  <c r="O139" i="13"/>
  <c r="N139" i="13"/>
  <c r="M139" i="13"/>
  <c r="K139" i="13"/>
  <c r="J139" i="13"/>
  <c r="I139" i="13"/>
  <c r="H139" i="13"/>
  <c r="B139" i="13"/>
  <c r="I138" i="13"/>
  <c r="H138" i="13"/>
  <c r="B138" i="13"/>
  <c r="AD137" i="13"/>
  <c r="AC137" i="13"/>
  <c r="AB137" i="13"/>
  <c r="AA137" i="13"/>
  <c r="Z137" i="13"/>
  <c r="Y137" i="13"/>
  <c r="X137" i="13"/>
  <c r="W137" i="13"/>
  <c r="V137" i="13"/>
  <c r="U137" i="13"/>
  <c r="T137" i="13"/>
  <c r="S137" i="13"/>
  <c r="R137" i="13"/>
  <c r="Q137" i="13"/>
  <c r="P137" i="13"/>
  <c r="O137" i="13"/>
  <c r="N137" i="13"/>
  <c r="M137" i="13"/>
  <c r="K137" i="13"/>
  <c r="J137" i="13"/>
  <c r="I137" i="13"/>
  <c r="H137" i="13"/>
  <c r="B137" i="13"/>
  <c r="AD136" i="13"/>
  <c r="AC136" i="13"/>
  <c r="AB136" i="13"/>
  <c r="AA136" i="13"/>
  <c r="Z136" i="13"/>
  <c r="Y136" i="13"/>
  <c r="X136" i="13"/>
  <c r="W136" i="13"/>
  <c r="V136" i="13"/>
  <c r="U136" i="13"/>
  <c r="T136" i="13"/>
  <c r="S136" i="13"/>
  <c r="R136" i="13"/>
  <c r="Q136" i="13"/>
  <c r="P136" i="13"/>
  <c r="O136" i="13"/>
  <c r="N136" i="13"/>
  <c r="M136" i="13"/>
  <c r="K136" i="13"/>
  <c r="J136" i="13"/>
  <c r="I136" i="13"/>
  <c r="H136" i="13"/>
  <c r="B136" i="13"/>
  <c r="AD135" i="13"/>
  <c r="AC135" i="13"/>
  <c r="AB135" i="13"/>
  <c r="AA135" i="13"/>
  <c r="Z135" i="13"/>
  <c r="Y135" i="13"/>
  <c r="X135" i="13"/>
  <c r="W135" i="13"/>
  <c r="V135" i="13"/>
  <c r="U135" i="13"/>
  <c r="T135" i="13"/>
  <c r="S135" i="13"/>
  <c r="R135" i="13"/>
  <c r="Q135" i="13"/>
  <c r="P135" i="13"/>
  <c r="O135" i="13"/>
  <c r="N135" i="13"/>
  <c r="M135" i="13"/>
  <c r="K135" i="13"/>
  <c r="J135" i="13"/>
  <c r="I135" i="13"/>
  <c r="H135" i="13"/>
  <c r="B135" i="13"/>
  <c r="AD134" i="13"/>
  <c r="AC134" i="13"/>
  <c r="AB134" i="13"/>
  <c r="AA134" i="13"/>
  <c r="Z134" i="13"/>
  <c r="Y134" i="13"/>
  <c r="X134" i="13"/>
  <c r="W134" i="13"/>
  <c r="V134" i="13"/>
  <c r="U134" i="13"/>
  <c r="T134" i="13"/>
  <c r="S134" i="13"/>
  <c r="R134" i="13"/>
  <c r="Q134" i="13"/>
  <c r="P134" i="13"/>
  <c r="O134" i="13"/>
  <c r="N134" i="13"/>
  <c r="M134" i="13"/>
  <c r="K134" i="13"/>
  <c r="J134" i="13"/>
  <c r="I134" i="13"/>
  <c r="H134" i="13"/>
  <c r="B134" i="13"/>
  <c r="AD133" i="13"/>
  <c r="AC133" i="13"/>
  <c r="AB133" i="13"/>
  <c r="AA133" i="13"/>
  <c r="Z133" i="13"/>
  <c r="Y133" i="13"/>
  <c r="X133" i="13"/>
  <c r="W133" i="13"/>
  <c r="V133" i="13"/>
  <c r="U133" i="13"/>
  <c r="T133" i="13"/>
  <c r="S133" i="13"/>
  <c r="R133" i="13"/>
  <c r="Q133" i="13"/>
  <c r="P133" i="13"/>
  <c r="O133" i="13"/>
  <c r="N133" i="13"/>
  <c r="M133" i="13"/>
  <c r="K133" i="13"/>
  <c r="J133" i="13"/>
  <c r="I133" i="13"/>
  <c r="H133" i="13"/>
  <c r="B133" i="13"/>
  <c r="AD132" i="13"/>
  <c r="AC132" i="13"/>
  <c r="AB132" i="13"/>
  <c r="AA132" i="13"/>
  <c r="Z132" i="13"/>
  <c r="Y132" i="13"/>
  <c r="X132" i="13"/>
  <c r="W132" i="13"/>
  <c r="V132" i="13"/>
  <c r="U132" i="13"/>
  <c r="T132" i="13"/>
  <c r="S132" i="13"/>
  <c r="R132" i="13"/>
  <c r="Q132" i="13"/>
  <c r="P132" i="13"/>
  <c r="O132" i="13"/>
  <c r="N132" i="13"/>
  <c r="M132" i="13"/>
  <c r="K132" i="13"/>
  <c r="J132" i="13"/>
  <c r="I132" i="13"/>
  <c r="H132" i="13"/>
  <c r="B132" i="13"/>
  <c r="AD131" i="13"/>
  <c r="AC131" i="13"/>
  <c r="AB131" i="13"/>
  <c r="AA131" i="13"/>
  <c r="Z131" i="13"/>
  <c r="Y131" i="13"/>
  <c r="X131" i="13"/>
  <c r="W131" i="13"/>
  <c r="V131" i="13"/>
  <c r="U131" i="13"/>
  <c r="T131" i="13"/>
  <c r="S131" i="13"/>
  <c r="R131" i="13"/>
  <c r="Q131" i="13"/>
  <c r="P131" i="13"/>
  <c r="O131" i="13"/>
  <c r="N131" i="13"/>
  <c r="M131" i="13"/>
  <c r="K131" i="13"/>
  <c r="J131" i="13"/>
  <c r="I131" i="13"/>
  <c r="H131" i="13"/>
  <c r="B131" i="13"/>
  <c r="P130" i="13"/>
  <c r="O130" i="13"/>
  <c r="N130" i="13"/>
  <c r="M130" i="13"/>
  <c r="K130" i="13"/>
  <c r="J130" i="13"/>
  <c r="I130" i="13"/>
  <c r="H130" i="13"/>
  <c r="B130" i="13"/>
  <c r="P129" i="13"/>
  <c r="O129" i="13"/>
  <c r="N129" i="13"/>
  <c r="M129" i="13"/>
  <c r="K129" i="13"/>
  <c r="J129" i="13"/>
  <c r="I129" i="13"/>
  <c r="H129" i="13"/>
  <c r="B129" i="13"/>
  <c r="P128" i="13"/>
  <c r="O128" i="13"/>
  <c r="N128" i="13"/>
  <c r="M128" i="13"/>
  <c r="K128" i="13"/>
  <c r="J128" i="13"/>
  <c r="I128" i="13"/>
  <c r="H128" i="13"/>
  <c r="B128" i="13"/>
  <c r="AD127" i="13"/>
  <c r="AC127" i="13"/>
  <c r="AB127" i="13"/>
  <c r="AA127" i="13"/>
  <c r="Z127" i="13"/>
  <c r="Y127" i="13"/>
  <c r="X127" i="13"/>
  <c r="W127" i="13"/>
  <c r="V127" i="13"/>
  <c r="U127" i="13"/>
  <c r="T127" i="13"/>
  <c r="S127" i="13"/>
  <c r="R127" i="13"/>
  <c r="Q127" i="13"/>
  <c r="P127" i="13"/>
  <c r="O127" i="13"/>
  <c r="N127" i="13"/>
  <c r="M127" i="13"/>
  <c r="K127" i="13"/>
  <c r="J127" i="13"/>
  <c r="I127" i="13"/>
  <c r="H127" i="13"/>
  <c r="B127" i="13"/>
  <c r="AD126" i="13"/>
  <c r="AC126" i="13"/>
  <c r="AB126" i="13"/>
  <c r="AA126" i="13"/>
  <c r="Z126" i="13"/>
  <c r="Y126" i="13"/>
  <c r="X126" i="13"/>
  <c r="W126" i="13"/>
  <c r="V126" i="13"/>
  <c r="U126" i="13"/>
  <c r="T126" i="13"/>
  <c r="S126" i="13"/>
  <c r="R126" i="13"/>
  <c r="Q126" i="13"/>
  <c r="P126" i="13"/>
  <c r="O126" i="13"/>
  <c r="N126" i="13"/>
  <c r="M126" i="13"/>
  <c r="K126" i="13"/>
  <c r="J126" i="13"/>
  <c r="I126" i="13"/>
  <c r="H126" i="13"/>
  <c r="B126" i="13"/>
  <c r="R125" i="13"/>
  <c r="I125" i="13"/>
  <c r="H125" i="13"/>
  <c r="B125" i="13"/>
  <c r="AD124" i="13"/>
  <c r="AC124" i="13"/>
  <c r="AB124" i="13"/>
  <c r="AA124" i="13"/>
  <c r="Z124" i="13"/>
  <c r="Y124" i="13"/>
  <c r="X124" i="13"/>
  <c r="W124" i="13"/>
  <c r="V124" i="13"/>
  <c r="U124" i="13"/>
  <c r="T124" i="13"/>
  <c r="S124" i="13"/>
  <c r="R124" i="13"/>
  <c r="Q124" i="13"/>
  <c r="P124" i="13"/>
  <c r="O124" i="13"/>
  <c r="N124" i="13"/>
  <c r="M124" i="13"/>
  <c r="K124" i="13"/>
  <c r="J124" i="13"/>
  <c r="I124" i="13"/>
  <c r="H124" i="13"/>
  <c r="B124" i="13"/>
  <c r="P123" i="13"/>
  <c r="O123" i="13"/>
  <c r="N123" i="13"/>
  <c r="M123" i="13"/>
  <c r="K123" i="13"/>
  <c r="J123" i="13"/>
  <c r="I123" i="13"/>
  <c r="H123" i="13"/>
  <c r="B123" i="13"/>
  <c r="AD122" i="13"/>
  <c r="AC122" i="13"/>
  <c r="AB122" i="13"/>
  <c r="AA122" i="13"/>
  <c r="Z122" i="13"/>
  <c r="Y122" i="13"/>
  <c r="X122" i="13"/>
  <c r="W122" i="13"/>
  <c r="V122" i="13"/>
  <c r="U122" i="13"/>
  <c r="T122" i="13"/>
  <c r="S122" i="13"/>
  <c r="R122" i="13"/>
  <c r="Q122" i="13"/>
  <c r="P122" i="13"/>
  <c r="O122" i="13"/>
  <c r="N122" i="13"/>
  <c r="M122" i="13"/>
  <c r="K122" i="13"/>
  <c r="J122" i="13"/>
  <c r="I122" i="13"/>
  <c r="H122" i="13"/>
  <c r="B122" i="13"/>
  <c r="AD121" i="13"/>
  <c r="AC121" i="13"/>
  <c r="AB121" i="13"/>
  <c r="AA121" i="13"/>
  <c r="Z121" i="13"/>
  <c r="Y121" i="13"/>
  <c r="X121" i="13"/>
  <c r="W121" i="13"/>
  <c r="V121" i="13"/>
  <c r="U121" i="13"/>
  <c r="T121" i="13"/>
  <c r="S121" i="13"/>
  <c r="R121" i="13"/>
  <c r="Q121" i="13"/>
  <c r="P121" i="13"/>
  <c r="O121" i="13"/>
  <c r="N121" i="13"/>
  <c r="M121" i="13"/>
  <c r="K121" i="13"/>
  <c r="J121" i="13"/>
  <c r="I121" i="13"/>
  <c r="H121" i="13"/>
  <c r="B121" i="13"/>
  <c r="I120" i="13"/>
  <c r="H120" i="13"/>
  <c r="B120" i="13"/>
  <c r="R119" i="13"/>
  <c r="I119" i="13"/>
  <c r="H119" i="13"/>
  <c r="B119" i="13"/>
  <c r="P118" i="13"/>
  <c r="O118" i="13"/>
  <c r="N118" i="13"/>
  <c r="M118" i="13"/>
  <c r="K118" i="13"/>
  <c r="J118" i="13"/>
  <c r="I118" i="13"/>
  <c r="H118" i="13"/>
  <c r="B118" i="13"/>
  <c r="I117" i="13"/>
  <c r="H117" i="13"/>
  <c r="B117" i="13"/>
  <c r="I116" i="13"/>
  <c r="H116" i="13"/>
  <c r="B116" i="13"/>
  <c r="AD115" i="13"/>
  <c r="AC115" i="13"/>
  <c r="AB115" i="13"/>
  <c r="AA115" i="13"/>
  <c r="Z115" i="13"/>
  <c r="Y115" i="13"/>
  <c r="X115" i="13"/>
  <c r="W115" i="13"/>
  <c r="V115" i="13"/>
  <c r="U115" i="13"/>
  <c r="T115" i="13"/>
  <c r="S115" i="13"/>
  <c r="R115" i="13"/>
  <c r="Q115" i="13"/>
  <c r="P115" i="13"/>
  <c r="O115" i="13"/>
  <c r="N115" i="13"/>
  <c r="M115" i="13"/>
  <c r="K115" i="13"/>
  <c r="J115" i="13"/>
  <c r="I115" i="13"/>
  <c r="H115" i="13"/>
  <c r="B115" i="13"/>
  <c r="AD114" i="13"/>
  <c r="AC114" i="13"/>
  <c r="AB114" i="13"/>
  <c r="AA114" i="13"/>
  <c r="Z114" i="13"/>
  <c r="Y114" i="13"/>
  <c r="X114" i="13"/>
  <c r="W114" i="13"/>
  <c r="V114" i="13"/>
  <c r="U114" i="13"/>
  <c r="T114" i="13"/>
  <c r="S114" i="13"/>
  <c r="R114" i="13"/>
  <c r="Q114" i="13"/>
  <c r="P114" i="13"/>
  <c r="O114" i="13"/>
  <c r="N114" i="13"/>
  <c r="M114" i="13"/>
  <c r="K114" i="13"/>
  <c r="J114" i="13"/>
  <c r="I114" i="13"/>
  <c r="H114" i="13"/>
  <c r="B114" i="13"/>
  <c r="P113" i="13"/>
  <c r="O113" i="13"/>
  <c r="N113" i="13"/>
  <c r="M113" i="13"/>
  <c r="K113" i="13"/>
  <c r="J113" i="13"/>
  <c r="I113" i="13"/>
  <c r="H113" i="13"/>
  <c r="B113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K112" i="13"/>
  <c r="J112" i="13"/>
  <c r="I112" i="13"/>
  <c r="H112" i="13"/>
  <c r="B112" i="13"/>
  <c r="I111" i="13"/>
  <c r="H111" i="13"/>
  <c r="B111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K110" i="13"/>
  <c r="J110" i="13"/>
  <c r="I110" i="13"/>
  <c r="H110" i="13"/>
  <c r="B110" i="13"/>
  <c r="P109" i="13"/>
  <c r="O109" i="13"/>
  <c r="N109" i="13"/>
  <c r="M109" i="13"/>
  <c r="K109" i="13"/>
  <c r="J109" i="13"/>
  <c r="I109" i="13"/>
  <c r="H109" i="13"/>
  <c r="B109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K108" i="13"/>
  <c r="J108" i="13"/>
  <c r="I108" i="13"/>
  <c r="H108" i="13"/>
  <c r="B108" i="13"/>
  <c r="I107" i="13"/>
  <c r="H107" i="13"/>
  <c r="B107" i="13"/>
  <c r="P106" i="13"/>
  <c r="O106" i="13"/>
  <c r="N106" i="13"/>
  <c r="M106" i="13"/>
  <c r="K106" i="13"/>
  <c r="J106" i="13"/>
  <c r="I106" i="13"/>
  <c r="H106" i="13"/>
  <c r="B106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K105" i="13"/>
  <c r="J105" i="13"/>
  <c r="I105" i="13"/>
  <c r="H105" i="13"/>
  <c r="B105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K104" i="13"/>
  <c r="J104" i="13"/>
  <c r="I104" i="13"/>
  <c r="H104" i="13"/>
  <c r="B104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K103" i="13"/>
  <c r="J103" i="13"/>
  <c r="I103" i="13"/>
  <c r="H103" i="13"/>
  <c r="B103" i="13"/>
  <c r="I102" i="13"/>
  <c r="H102" i="13"/>
  <c r="B102" i="13"/>
  <c r="P101" i="13"/>
  <c r="O101" i="13"/>
  <c r="N101" i="13"/>
  <c r="M101" i="13"/>
  <c r="K101" i="13"/>
  <c r="J101" i="13"/>
  <c r="I101" i="13"/>
  <c r="H101" i="13"/>
  <c r="B101" i="13"/>
  <c r="I100" i="13"/>
  <c r="H100" i="13"/>
  <c r="B100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K99" i="13"/>
  <c r="J99" i="13"/>
  <c r="I99" i="13"/>
  <c r="H99" i="13"/>
  <c r="B99" i="13"/>
  <c r="P98" i="13"/>
  <c r="O98" i="13"/>
  <c r="N98" i="13"/>
  <c r="M98" i="13"/>
  <c r="K98" i="13"/>
  <c r="J98" i="13"/>
  <c r="I98" i="13"/>
  <c r="H98" i="13"/>
  <c r="B98" i="13"/>
  <c r="R97" i="13"/>
  <c r="I97" i="13"/>
  <c r="H97" i="13"/>
  <c r="B97" i="13"/>
  <c r="P96" i="13"/>
  <c r="O96" i="13"/>
  <c r="N96" i="13"/>
  <c r="M96" i="13"/>
  <c r="K96" i="13"/>
  <c r="J96" i="13"/>
  <c r="I96" i="13"/>
  <c r="H96" i="13"/>
  <c r="B96" i="13"/>
  <c r="P95" i="13"/>
  <c r="O95" i="13"/>
  <c r="N95" i="13"/>
  <c r="M95" i="13"/>
  <c r="K95" i="13"/>
  <c r="J95" i="13"/>
  <c r="I95" i="13"/>
  <c r="H95" i="13"/>
  <c r="B95" i="13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K94" i="13"/>
  <c r="J94" i="13"/>
  <c r="I94" i="13"/>
  <c r="H94" i="13"/>
  <c r="B94" i="13"/>
  <c r="I93" i="13"/>
  <c r="H93" i="13"/>
  <c r="B93" i="13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K92" i="13"/>
  <c r="J92" i="13"/>
  <c r="I92" i="13"/>
  <c r="H92" i="13"/>
  <c r="B92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K91" i="13"/>
  <c r="J91" i="13"/>
  <c r="I91" i="13"/>
  <c r="H91" i="13"/>
  <c r="B91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K90" i="13"/>
  <c r="J90" i="13"/>
  <c r="I90" i="13"/>
  <c r="H90" i="13"/>
  <c r="B90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K89" i="13"/>
  <c r="J89" i="13"/>
  <c r="I89" i="13"/>
  <c r="H89" i="13"/>
  <c r="B89" i="13"/>
  <c r="I88" i="13"/>
  <c r="H88" i="13"/>
  <c r="B88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K87" i="13"/>
  <c r="J87" i="13"/>
  <c r="I87" i="13"/>
  <c r="H87" i="13"/>
  <c r="B87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K86" i="13"/>
  <c r="J86" i="13"/>
  <c r="I86" i="13"/>
  <c r="H86" i="13"/>
  <c r="B86" i="13"/>
  <c r="P85" i="13"/>
  <c r="O85" i="13"/>
  <c r="N85" i="13"/>
  <c r="M85" i="13"/>
  <c r="K85" i="13"/>
  <c r="J85" i="13"/>
  <c r="I85" i="13"/>
  <c r="H85" i="13"/>
  <c r="B85" i="13"/>
  <c r="P84" i="13"/>
  <c r="O84" i="13"/>
  <c r="N84" i="13"/>
  <c r="M84" i="13"/>
  <c r="K84" i="13"/>
  <c r="J84" i="13"/>
  <c r="I84" i="13"/>
  <c r="H84" i="13"/>
  <c r="B84" i="13"/>
  <c r="P83" i="13"/>
  <c r="O83" i="13"/>
  <c r="N83" i="13"/>
  <c r="M83" i="13"/>
  <c r="K83" i="13"/>
  <c r="J83" i="13"/>
  <c r="I83" i="13"/>
  <c r="H83" i="13"/>
  <c r="B83" i="13"/>
  <c r="R82" i="13"/>
  <c r="I82" i="13"/>
  <c r="H82" i="13"/>
  <c r="B82" i="13"/>
  <c r="P81" i="13"/>
  <c r="O81" i="13"/>
  <c r="N81" i="13"/>
  <c r="M81" i="13"/>
  <c r="K81" i="13"/>
  <c r="J81" i="13"/>
  <c r="I81" i="13"/>
  <c r="H81" i="13"/>
  <c r="B81" i="13"/>
  <c r="P80" i="13"/>
  <c r="O80" i="13"/>
  <c r="N80" i="13"/>
  <c r="M80" i="13"/>
  <c r="K80" i="13"/>
  <c r="J80" i="13"/>
  <c r="I80" i="13"/>
  <c r="H80" i="13"/>
  <c r="B80" i="13"/>
  <c r="I79" i="13"/>
  <c r="H79" i="13"/>
  <c r="B79" i="13"/>
  <c r="P78" i="13"/>
  <c r="O78" i="13"/>
  <c r="N78" i="13"/>
  <c r="M78" i="13"/>
  <c r="K78" i="13"/>
  <c r="J78" i="13"/>
  <c r="I78" i="13"/>
  <c r="H78" i="13"/>
  <c r="B78" i="13"/>
  <c r="I77" i="13"/>
  <c r="H77" i="13"/>
  <c r="B77" i="13"/>
  <c r="P76" i="13"/>
  <c r="O76" i="13"/>
  <c r="N76" i="13"/>
  <c r="M76" i="13"/>
  <c r="K76" i="13"/>
  <c r="J76" i="13"/>
  <c r="I76" i="13"/>
  <c r="H76" i="13"/>
  <c r="B76" i="13"/>
  <c r="P75" i="13"/>
  <c r="O75" i="13"/>
  <c r="N75" i="13"/>
  <c r="M75" i="13"/>
  <c r="K75" i="13"/>
  <c r="J75" i="13"/>
  <c r="I75" i="13"/>
  <c r="H75" i="13"/>
  <c r="B75" i="13"/>
  <c r="AD74" i="13"/>
  <c r="AC74" i="13"/>
  <c r="AB74" i="13"/>
  <c r="AA74" i="13"/>
  <c r="Z74" i="13"/>
  <c r="Y74" i="13"/>
  <c r="X74" i="13"/>
  <c r="W74" i="13"/>
  <c r="V74" i="13"/>
  <c r="U74" i="13"/>
  <c r="T74" i="13"/>
  <c r="S74" i="13"/>
  <c r="R74" i="13"/>
  <c r="Q74" i="13"/>
  <c r="P74" i="13"/>
  <c r="O74" i="13"/>
  <c r="N74" i="13"/>
  <c r="M74" i="13"/>
  <c r="K74" i="13"/>
  <c r="J74" i="13"/>
  <c r="I74" i="13"/>
  <c r="H74" i="13"/>
  <c r="B74" i="13"/>
  <c r="AD73" i="13"/>
  <c r="AC73" i="13"/>
  <c r="AB73" i="13"/>
  <c r="AA73" i="13"/>
  <c r="Z73" i="13"/>
  <c r="Y73" i="13"/>
  <c r="X73" i="13"/>
  <c r="W73" i="13"/>
  <c r="V73" i="13"/>
  <c r="U73" i="13"/>
  <c r="T73" i="13"/>
  <c r="S73" i="13"/>
  <c r="R73" i="13"/>
  <c r="Q73" i="13"/>
  <c r="P73" i="13"/>
  <c r="O73" i="13"/>
  <c r="N73" i="13"/>
  <c r="M73" i="13"/>
  <c r="K73" i="13"/>
  <c r="J73" i="13"/>
  <c r="I73" i="13"/>
  <c r="H73" i="13"/>
  <c r="B73" i="13"/>
  <c r="I72" i="13"/>
  <c r="H72" i="13"/>
  <c r="B72" i="13"/>
  <c r="R71" i="13"/>
  <c r="I71" i="13"/>
  <c r="H71" i="13"/>
  <c r="B71" i="13"/>
  <c r="I70" i="13"/>
  <c r="H70" i="13"/>
  <c r="B70" i="13"/>
  <c r="AD69" i="13"/>
  <c r="AC69" i="13"/>
  <c r="AB69" i="13"/>
  <c r="AA69" i="13"/>
  <c r="Z69" i="13"/>
  <c r="Y69" i="13"/>
  <c r="X69" i="13"/>
  <c r="W69" i="13"/>
  <c r="V69" i="13"/>
  <c r="U69" i="13"/>
  <c r="T69" i="13"/>
  <c r="S69" i="13"/>
  <c r="R69" i="13"/>
  <c r="Q69" i="13"/>
  <c r="P69" i="13"/>
  <c r="O69" i="13"/>
  <c r="N69" i="13"/>
  <c r="M69" i="13"/>
  <c r="K69" i="13"/>
  <c r="J69" i="13"/>
  <c r="I69" i="13"/>
  <c r="H69" i="13"/>
  <c r="B69" i="13"/>
  <c r="AD68" i="13"/>
  <c r="AC68" i="13"/>
  <c r="AB68" i="13"/>
  <c r="AA68" i="13"/>
  <c r="Z68" i="13"/>
  <c r="Y68" i="13"/>
  <c r="X68" i="13"/>
  <c r="W68" i="13"/>
  <c r="V68" i="13"/>
  <c r="U68" i="13"/>
  <c r="T68" i="13"/>
  <c r="S68" i="13"/>
  <c r="R68" i="13"/>
  <c r="Q68" i="13"/>
  <c r="P68" i="13"/>
  <c r="O68" i="13"/>
  <c r="N68" i="13"/>
  <c r="M68" i="13"/>
  <c r="K68" i="13"/>
  <c r="J68" i="13"/>
  <c r="I68" i="13"/>
  <c r="H68" i="13"/>
  <c r="B68" i="13"/>
  <c r="AD67" i="13"/>
  <c r="AC67" i="13"/>
  <c r="AB67" i="13"/>
  <c r="AA67" i="13"/>
  <c r="Z67" i="13"/>
  <c r="Y67" i="13"/>
  <c r="X67" i="13"/>
  <c r="W67" i="13"/>
  <c r="V67" i="13"/>
  <c r="U67" i="13"/>
  <c r="T67" i="13"/>
  <c r="S67" i="13"/>
  <c r="R67" i="13"/>
  <c r="Q67" i="13"/>
  <c r="P67" i="13"/>
  <c r="O67" i="13"/>
  <c r="N67" i="13"/>
  <c r="M67" i="13"/>
  <c r="K67" i="13"/>
  <c r="J67" i="13"/>
  <c r="I67" i="13"/>
  <c r="H67" i="13"/>
  <c r="B67" i="13"/>
  <c r="I66" i="13"/>
  <c r="H66" i="13"/>
  <c r="B66" i="13"/>
  <c r="I65" i="13"/>
  <c r="H65" i="13"/>
  <c r="B65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K64" i="13"/>
  <c r="J64" i="13"/>
  <c r="I64" i="13"/>
  <c r="H64" i="13"/>
  <c r="B64" i="13"/>
  <c r="I63" i="13"/>
  <c r="H63" i="13"/>
  <c r="B63" i="13"/>
  <c r="R62" i="13"/>
  <c r="I62" i="13"/>
  <c r="H62" i="13"/>
  <c r="B62" i="13"/>
  <c r="I61" i="13"/>
  <c r="H61" i="13"/>
  <c r="B61" i="13"/>
  <c r="AD60" i="13"/>
  <c r="AC60" i="13"/>
  <c r="AB60" i="13"/>
  <c r="AA60" i="13"/>
  <c r="Z60" i="13"/>
  <c r="Y60" i="13"/>
  <c r="X60" i="13"/>
  <c r="W60" i="13"/>
  <c r="V60" i="13"/>
  <c r="U60" i="13"/>
  <c r="T60" i="13"/>
  <c r="S60" i="13"/>
  <c r="R60" i="13"/>
  <c r="Q60" i="13"/>
  <c r="P60" i="13"/>
  <c r="O60" i="13"/>
  <c r="N60" i="13"/>
  <c r="M60" i="13"/>
  <c r="K60" i="13"/>
  <c r="J60" i="13"/>
  <c r="I60" i="13"/>
  <c r="H60" i="13"/>
  <c r="B60" i="13"/>
  <c r="AD59" i="13"/>
  <c r="AC59" i="13"/>
  <c r="AB59" i="13"/>
  <c r="AA59" i="13"/>
  <c r="Z59" i="13"/>
  <c r="Y59" i="13"/>
  <c r="X59" i="13"/>
  <c r="W59" i="13"/>
  <c r="V59" i="13"/>
  <c r="U59" i="13"/>
  <c r="T59" i="13"/>
  <c r="S59" i="13"/>
  <c r="R59" i="13"/>
  <c r="Q59" i="13"/>
  <c r="P59" i="13"/>
  <c r="O59" i="13"/>
  <c r="N59" i="13"/>
  <c r="M59" i="13"/>
  <c r="K59" i="13"/>
  <c r="J59" i="13"/>
  <c r="I59" i="13"/>
  <c r="H59" i="13"/>
  <c r="B59" i="13"/>
  <c r="AD58" i="13"/>
  <c r="AC58" i="13"/>
  <c r="AB58" i="13"/>
  <c r="AA58" i="13"/>
  <c r="Z58" i="13"/>
  <c r="Y58" i="13"/>
  <c r="X58" i="13"/>
  <c r="W58" i="13"/>
  <c r="V58" i="13"/>
  <c r="U58" i="13"/>
  <c r="T58" i="13"/>
  <c r="S58" i="13"/>
  <c r="R58" i="13"/>
  <c r="Q58" i="13"/>
  <c r="P58" i="13"/>
  <c r="O58" i="13"/>
  <c r="N58" i="13"/>
  <c r="M58" i="13"/>
  <c r="K58" i="13"/>
  <c r="J58" i="13"/>
  <c r="I58" i="13"/>
  <c r="H58" i="13"/>
  <c r="B58" i="13"/>
  <c r="P57" i="13"/>
  <c r="O57" i="13"/>
  <c r="N57" i="13"/>
  <c r="M57" i="13"/>
  <c r="K57" i="13"/>
  <c r="J57" i="13"/>
  <c r="I57" i="13"/>
  <c r="H57" i="13"/>
  <c r="B57" i="13"/>
  <c r="R56" i="13"/>
  <c r="I56" i="13"/>
  <c r="H56" i="13"/>
  <c r="B56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K55" i="13"/>
  <c r="J55" i="13"/>
  <c r="I55" i="13"/>
  <c r="H55" i="13"/>
  <c r="B55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K54" i="13"/>
  <c r="J54" i="13"/>
  <c r="I54" i="13"/>
  <c r="H54" i="13"/>
  <c r="B54" i="13"/>
  <c r="P53" i="13"/>
  <c r="O53" i="13"/>
  <c r="N53" i="13"/>
  <c r="M53" i="13"/>
  <c r="K53" i="13"/>
  <c r="J53" i="13"/>
  <c r="I53" i="13"/>
  <c r="H53" i="13"/>
  <c r="B53" i="13"/>
  <c r="AD52" i="13"/>
  <c r="AC52" i="13"/>
  <c r="AB52" i="13"/>
  <c r="AA52" i="13"/>
  <c r="Z52" i="13"/>
  <c r="Y52" i="13"/>
  <c r="X52" i="13"/>
  <c r="W52" i="13"/>
  <c r="V52" i="13"/>
  <c r="U52" i="13"/>
  <c r="T52" i="13"/>
  <c r="S52" i="13"/>
  <c r="R52" i="13"/>
  <c r="Q52" i="13"/>
  <c r="P52" i="13"/>
  <c r="O52" i="13"/>
  <c r="N52" i="13"/>
  <c r="M52" i="13"/>
  <c r="K52" i="13"/>
  <c r="J52" i="13"/>
  <c r="I52" i="13"/>
  <c r="H52" i="13"/>
  <c r="B52" i="13"/>
  <c r="AD51" i="13"/>
  <c r="AC51" i="13"/>
  <c r="AB51" i="13"/>
  <c r="AA51" i="13"/>
  <c r="Z51" i="13"/>
  <c r="Y51" i="13"/>
  <c r="X51" i="13"/>
  <c r="W51" i="13"/>
  <c r="V51" i="13"/>
  <c r="U51" i="13"/>
  <c r="T51" i="13"/>
  <c r="S51" i="13"/>
  <c r="R51" i="13"/>
  <c r="Q51" i="13"/>
  <c r="P51" i="13"/>
  <c r="O51" i="13"/>
  <c r="N51" i="13"/>
  <c r="M51" i="13"/>
  <c r="K51" i="13"/>
  <c r="J51" i="13"/>
  <c r="I51" i="13"/>
  <c r="H51" i="13"/>
  <c r="B51" i="13"/>
  <c r="AD50" i="13"/>
  <c r="AC50" i="13"/>
  <c r="AB50" i="13"/>
  <c r="AA50" i="13"/>
  <c r="Z50" i="13"/>
  <c r="Y50" i="13"/>
  <c r="X50" i="13"/>
  <c r="W50" i="13"/>
  <c r="V50" i="13"/>
  <c r="U50" i="13"/>
  <c r="T50" i="13"/>
  <c r="S50" i="13"/>
  <c r="R50" i="13"/>
  <c r="Q50" i="13"/>
  <c r="P50" i="13"/>
  <c r="O50" i="13"/>
  <c r="N50" i="13"/>
  <c r="M50" i="13"/>
  <c r="K50" i="13"/>
  <c r="J50" i="13"/>
  <c r="I50" i="13"/>
  <c r="H50" i="13"/>
  <c r="B50" i="13"/>
  <c r="I49" i="13"/>
  <c r="H49" i="13"/>
  <c r="B49" i="13"/>
  <c r="I48" i="13"/>
  <c r="H48" i="13"/>
  <c r="B48" i="13"/>
  <c r="AD47" i="13"/>
  <c r="AC47" i="13"/>
  <c r="AB47" i="13"/>
  <c r="AA47" i="13"/>
  <c r="Z47" i="13"/>
  <c r="Y47" i="13"/>
  <c r="X47" i="13"/>
  <c r="W47" i="13"/>
  <c r="V47" i="13"/>
  <c r="U47" i="13"/>
  <c r="T47" i="13"/>
  <c r="S47" i="13"/>
  <c r="R47" i="13"/>
  <c r="Q47" i="13"/>
  <c r="P47" i="13"/>
  <c r="O47" i="13"/>
  <c r="N47" i="13"/>
  <c r="M47" i="13"/>
  <c r="K47" i="13"/>
  <c r="J47" i="13"/>
  <c r="I47" i="13"/>
  <c r="H47" i="13"/>
  <c r="B47" i="13"/>
  <c r="AD46" i="13"/>
  <c r="AC46" i="13"/>
  <c r="AB46" i="13"/>
  <c r="AA46" i="13"/>
  <c r="Z46" i="13"/>
  <c r="Y46" i="13"/>
  <c r="X46" i="13"/>
  <c r="W46" i="13"/>
  <c r="V46" i="13"/>
  <c r="U46" i="13"/>
  <c r="T46" i="13"/>
  <c r="S46" i="13"/>
  <c r="R46" i="13"/>
  <c r="Q46" i="13"/>
  <c r="P46" i="13"/>
  <c r="O46" i="13"/>
  <c r="N46" i="13"/>
  <c r="M46" i="13"/>
  <c r="K46" i="13"/>
  <c r="J46" i="13"/>
  <c r="I46" i="13"/>
  <c r="H46" i="13"/>
  <c r="B46" i="13"/>
  <c r="AD45" i="13"/>
  <c r="AC45" i="13"/>
  <c r="AB45" i="13"/>
  <c r="AA45" i="13"/>
  <c r="Z45" i="13"/>
  <c r="Y45" i="13"/>
  <c r="X45" i="13"/>
  <c r="W45" i="13"/>
  <c r="V45" i="13"/>
  <c r="U45" i="13"/>
  <c r="T45" i="13"/>
  <c r="S45" i="13"/>
  <c r="R45" i="13"/>
  <c r="Q45" i="13"/>
  <c r="P45" i="13"/>
  <c r="O45" i="13"/>
  <c r="N45" i="13"/>
  <c r="M45" i="13"/>
  <c r="K45" i="13"/>
  <c r="J45" i="13"/>
  <c r="I45" i="13"/>
  <c r="H45" i="13"/>
  <c r="B45" i="13"/>
  <c r="AD44" i="13"/>
  <c r="AC44" i="13"/>
  <c r="AB44" i="13"/>
  <c r="AA44" i="13"/>
  <c r="Z44" i="13"/>
  <c r="Y44" i="13"/>
  <c r="X44" i="13"/>
  <c r="W44" i="13"/>
  <c r="V44" i="13"/>
  <c r="U44" i="13"/>
  <c r="T44" i="13"/>
  <c r="S44" i="13"/>
  <c r="R44" i="13"/>
  <c r="Q44" i="13"/>
  <c r="P44" i="13"/>
  <c r="O44" i="13"/>
  <c r="N44" i="13"/>
  <c r="M44" i="13"/>
  <c r="K44" i="13"/>
  <c r="J44" i="13"/>
  <c r="I44" i="13"/>
  <c r="H44" i="13"/>
  <c r="B44" i="13"/>
  <c r="AD43" i="13"/>
  <c r="AC43" i="13"/>
  <c r="AB43" i="13"/>
  <c r="AA43" i="13"/>
  <c r="Z43" i="13"/>
  <c r="Y43" i="13"/>
  <c r="X43" i="13"/>
  <c r="W43" i="13"/>
  <c r="V43" i="13"/>
  <c r="U43" i="13"/>
  <c r="T43" i="13"/>
  <c r="S43" i="13"/>
  <c r="R43" i="13"/>
  <c r="Q43" i="13"/>
  <c r="P43" i="13"/>
  <c r="O43" i="13"/>
  <c r="N43" i="13"/>
  <c r="M43" i="13"/>
  <c r="K43" i="13"/>
  <c r="J43" i="13"/>
  <c r="I43" i="13"/>
  <c r="H43" i="13"/>
  <c r="B43" i="13"/>
  <c r="AD42" i="13"/>
  <c r="AC42" i="13"/>
  <c r="AB42" i="13"/>
  <c r="AA42" i="13"/>
  <c r="Z42" i="13"/>
  <c r="Y42" i="13"/>
  <c r="X42" i="13"/>
  <c r="W42" i="13"/>
  <c r="V42" i="13"/>
  <c r="U42" i="13"/>
  <c r="T42" i="13"/>
  <c r="S42" i="13"/>
  <c r="R42" i="13"/>
  <c r="Q42" i="13"/>
  <c r="P42" i="13"/>
  <c r="O42" i="13"/>
  <c r="N42" i="13"/>
  <c r="M42" i="13"/>
  <c r="K42" i="13"/>
  <c r="J42" i="13"/>
  <c r="I42" i="13"/>
  <c r="H42" i="13"/>
  <c r="B42" i="13"/>
  <c r="P41" i="13"/>
  <c r="O41" i="13"/>
  <c r="N41" i="13"/>
  <c r="M41" i="13"/>
  <c r="I41" i="13"/>
  <c r="H41" i="13"/>
  <c r="B41" i="13"/>
  <c r="AD40" i="13"/>
  <c r="AC40" i="13"/>
  <c r="AB40" i="13"/>
  <c r="AA40" i="13"/>
  <c r="Z40" i="13"/>
  <c r="Y40" i="13"/>
  <c r="X40" i="13"/>
  <c r="W40" i="13"/>
  <c r="V40" i="13"/>
  <c r="U40" i="13"/>
  <c r="T40" i="13"/>
  <c r="S40" i="13"/>
  <c r="R40" i="13"/>
  <c r="Q40" i="13"/>
  <c r="P40" i="13"/>
  <c r="O40" i="13"/>
  <c r="N40" i="13"/>
  <c r="M40" i="13"/>
  <c r="K40" i="13"/>
  <c r="J40" i="13"/>
  <c r="I40" i="13"/>
  <c r="H40" i="13"/>
  <c r="B40" i="13"/>
  <c r="AD39" i="13"/>
  <c r="AC39" i="13"/>
  <c r="AB39" i="13"/>
  <c r="AA39" i="13"/>
  <c r="Z39" i="13"/>
  <c r="Y39" i="13"/>
  <c r="X39" i="13"/>
  <c r="W39" i="13"/>
  <c r="V39" i="13"/>
  <c r="U39" i="13"/>
  <c r="T39" i="13"/>
  <c r="S39" i="13"/>
  <c r="R39" i="13"/>
  <c r="Q39" i="13"/>
  <c r="P39" i="13"/>
  <c r="O39" i="13"/>
  <c r="N39" i="13"/>
  <c r="M39" i="13"/>
  <c r="K39" i="13"/>
  <c r="J39" i="13"/>
  <c r="I39" i="13"/>
  <c r="H39" i="13"/>
  <c r="B39" i="13"/>
  <c r="P38" i="13"/>
  <c r="O38" i="13"/>
  <c r="N38" i="13"/>
  <c r="M38" i="13"/>
  <c r="K38" i="13"/>
  <c r="J38" i="13"/>
  <c r="I38" i="13"/>
  <c r="H38" i="13"/>
  <c r="B38" i="13"/>
  <c r="R37" i="13"/>
  <c r="I37" i="13"/>
  <c r="H37" i="13"/>
  <c r="B37" i="13"/>
  <c r="R36" i="13"/>
  <c r="I36" i="13"/>
  <c r="H36" i="13"/>
  <c r="B36" i="13"/>
  <c r="R35" i="13"/>
  <c r="I35" i="13"/>
  <c r="H35" i="13"/>
  <c r="B35" i="13"/>
  <c r="R34" i="13"/>
  <c r="I34" i="13"/>
  <c r="H34" i="13"/>
  <c r="B34" i="13"/>
  <c r="AD33" i="13"/>
  <c r="AC33" i="13"/>
  <c r="AB33" i="13"/>
  <c r="AA33" i="13"/>
  <c r="Z33" i="13"/>
  <c r="Y33" i="13"/>
  <c r="X33" i="13"/>
  <c r="W33" i="13"/>
  <c r="V33" i="13"/>
  <c r="U33" i="13"/>
  <c r="T33" i="13"/>
  <c r="S33" i="13"/>
  <c r="R33" i="13"/>
  <c r="Q33" i="13"/>
  <c r="P33" i="13"/>
  <c r="O33" i="13"/>
  <c r="N33" i="13"/>
  <c r="M33" i="13"/>
  <c r="K33" i="13"/>
  <c r="J33" i="13"/>
  <c r="I33" i="13"/>
  <c r="H33" i="13"/>
  <c r="B33" i="13"/>
  <c r="AD32" i="13"/>
  <c r="AC32" i="13"/>
  <c r="AB32" i="13"/>
  <c r="AA32" i="13"/>
  <c r="Z32" i="13"/>
  <c r="Y32" i="13"/>
  <c r="X32" i="13"/>
  <c r="W32" i="13"/>
  <c r="V32" i="13"/>
  <c r="U32" i="13"/>
  <c r="T32" i="13"/>
  <c r="S32" i="13"/>
  <c r="R32" i="13"/>
  <c r="Q32" i="13"/>
  <c r="P32" i="13"/>
  <c r="O32" i="13"/>
  <c r="N32" i="13"/>
  <c r="M32" i="13"/>
  <c r="K32" i="13"/>
  <c r="J32" i="13"/>
  <c r="I32" i="13"/>
  <c r="H32" i="13"/>
  <c r="B32" i="13"/>
  <c r="P31" i="13"/>
  <c r="O31" i="13"/>
  <c r="N31" i="13"/>
  <c r="M31" i="13"/>
  <c r="K31" i="13"/>
  <c r="J31" i="13"/>
  <c r="I31" i="13"/>
  <c r="H31" i="13"/>
  <c r="B31" i="13"/>
  <c r="I30" i="13"/>
  <c r="H30" i="13"/>
  <c r="B30" i="13"/>
  <c r="AD29" i="13"/>
  <c r="AC29" i="13"/>
  <c r="AB29" i="13"/>
  <c r="AA29" i="13"/>
  <c r="Z29" i="13"/>
  <c r="Y29" i="13"/>
  <c r="X29" i="13"/>
  <c r="W29" i="13"/>
  <c r="V29" i="13"/>
  <c r="U29" i="13"/>
  <c r="T29" i="13"/>
  <c r="S29" i="13"/>
  <c r="R29" i="13"/>
  <c r="Q29" i="13"/>
  <c r="P29" i="13"/>
  <c r="O29" i="13"/>
  <c r="N29" i="13"/>
  <c r="M29" i="13"/>
  <c r="K29" i="13"/>
  <c r="J29" i="13"/>
  <c r="I29" i="13"/>
  <c r="H29" i="13"/>
  <c r="B29" i="13"/>
  <c r="I28" i="13"/>
  <c r="H28" i="13"/>
  <c r="B28" i="13"/>
  <c r="P27" i="13"/>
  <c r="O27" i="13"/>
  <c r="N27" i="13"/>
  <c r="M27" i="13"/>
  <c r="K27" i="13"/>
  <c r="J27" i="13"/>
  <c r="I27" i="13"/>
  <c r="H27" i="13"/>
  <c r="B27" i="13"/>
  <c r="P26" i="13"/>
  <c r="O26" i="13"/>
  <c r="N26" i="13"/>
  <c r="M26" i="13"/>
  <c r="K26" i="13"/>
  <c r="J26" i="13"/>
  <c r="I26" i="13"/>
  <c r="H26" i="13"/>
  <c r="B26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K25" i="13"/>
  <c r="J25" i="13"/>
  <c r="I25" i="13"/>
  <c r="H25" i="13"/>
  <c r="B25" i="13"/>
  <c r="P24" i="13"/>
  <c r="O24" i="13"/>
  <c r="N24" i="13"/>
  <c r="M24" i="13"/>
  <c r="I24" i="13"/>
  <c r="H24" i="13"/>
  <c r="B24" i="13"/>
  <c r="P23" i="13"/>
  <c r="O23" i="13"/>
  <c r="N23" i="13"/>
  <c r="M23" i="13"/>
  <c r="I23" i="13"/>
  <c r="H23" i="13"/>
  <c r="B23" i="13"/>
  <c r="I22" i="13"/>
  <c r="H22" i="13"/>
  <c r="B22" i="13"/>
  <c r="P21" i="13"/>
  <c r="O21" i="13"/>
  <c r="N21" i="13"/>
  <c r="M21" i="13"/>
  <c r="I21" i="13"/>
  <c r="H21" i="13"/>
  <c r="B21" i="13"/>
  <c r="R20" i="13"/>
  <c r="I20" i="13"/>
  <c r="H20" i="13"/>
  <c r="B20" i="13"/>
  <c r="I19" i="13"/>
  <c r="H19" i="13"/>
  <c r="B19" i="13"/>
  <c r="AD18" i="13"/>
  <c r="AC18" i="13"/>
  <c r="AB18" i="13"/>
  <c r="AA18" i="13"/>
  <c r="Z18" i="13"/>
  <c r="Y18" i="13"/>
  <c r="X18" i="13"/>
  <c r="W18" i="13"/>
  <c r="V18" i="13"/>
  <c r="U18" i="13"/>
  <c r="T18" i="13"/>
  <c r="S18" i="13"/>
  <c r="R18" i="13"/>
  <c r="Q18" i="13"/>
  <c r="P18" i="13"/>
  <c r="O18" i="13"/>
  <c r="N18" i="13"/>
  <c r="M18" i="13"/>
  <c r="K18" i="13"/>
  <c r="J18" i="13"/>
  <c r="I18" i="13"/>
  <c r="H18" i="13"/>
  <c r="B18" i="13"/>
  <c r="I17" i="13"/>
  <c r="H17" i="13"/>
  <c r="B17" i="13"/>
  <c r="I16" i="13"/>
  <c r="H16" i="13"/>
  <c r="B16" i="13"/>
  <c r="AD15" i="13"/>
  <c r="AC15" i="13"/>
  <c r="AB15" i="13"/>
  <c r="AA15" i="13"/>
  <c r="Z15" i="13"/>
  <c r="Y15" i="13"/>
  <c r="X15" i="13"/>
  <c r="W15" i="13"/>
  <c r="V15" i="13"/>
  <c r="U15" i="13"/>
  <c r="T15" i="13"/>
  <c r="S15" i="13"/>
  <c r="R15" i="13"/>
  <c r="Q15" i="13"/>
  <c r="P15" i="13"/>
  <c r="O15" i="13"/>
  <c r="N15" i="13"/>
  <c r="M15" i="13"/>
  <c r="K15" i="13"/>
  <c r="J15" i="13"/>
  <c r="I15" i="13"/>
  <c r="H15" i="13"/>
  <c r="B15" i="13"/>
  <c r="I14" i="13"/>
  <c r="H14" i="13"/>
  <c r="B14" i="13"/>
  <c r="AD13" i="13"/>
  <c r="AC13" i="13"/>
  <c r="AB13" i="13"/>
  <c r="AA13" i="13"/>
  <c r="Z13" i="13"/>
  <c r="Y13" i="13"/>
  <c r="X13" i="13"/>
  <c r="W13" i="13"/>
  <c r="V13" i="13"/>
  <c r="U13" i="13"/>
  <c r="T13" i="13"/>
  <c r="S13" i="13"/>
  <c r="R13" i="13"/>
  <c r="Q13" i="13"/>
  <c r="P13" i="13"/>
  <c r="O13" i="13"/>
  <c r="N13" i="13"/>
  <c r="M13" i="13"/>
  <c r="K13" i="13"/>
  <c r="J13" i="13"/>
  <c r="I13" i="13"/>
  <c r="H13" i="13"/>
  <c r="B13" i="13"/>
  <c r="AD12" i="13"/>
  <c r="AC12" i="13"/>
  <c r="AB12" i="13"/>
  <c r="AA12" i="13"/>
  <c r="Z12" i="13"/>
  <c r="Y12" i="13"/>
  <c r="X12" i="13"/>
  <c r="W12" i="13"/>
  <c r="V12" i="13"/>
  <c r="U12" i="13"/>
  <c r="T12" i="13"/>
  <c r="S12" i="13"/>
  <c r="R12" i="13"/>
  <c r="Q12" i="13"/>
  <c r="P12" i="13"/>
  <c r="O12" i="13"/>
  <c r="N12" i="13"/>
  <c r="M12" i="13"/>
  <c r="K12" i="13"/>
  <c r="J12" i="13"/>
  <c r="I12" i="13"/>
  <c r="H12" i="13"/>
  <c r="B12" i="13"/>
  <c r="P11" i="13"/>
  <c r="O11" i="13"/>
  <c r="N11" i="13"/>
  <c r="M11" i="13"/>
  <c r="K11" i="13"/>
  <c r="J11" i="13"/>
  <c r="I11" i="13"/>
  <c r="H11" i="13"/>
  <c r="B11" i="13"/>
  <c r="AD10" i="13"/>
  <c r="AC10" i="13"/>
  <c r="AB10" i="13"/>
  <c r="AA10" i="13"/>
  <c r="Z10" i="13"/>
  <c r="Y10" i="13"/>
  <c r="X10" i="13"/>
  <c r="W10" i="13"/>
  <c r="V10" i="13"/>
  <c r="U10" i="13"/>
  <c r="T10" i="13"/>
  <c r="S10" i="13"/>
  <c r="R10" i="13"/>
  <c r="Q10" i="13"/>
  <c r="P10" i="13"/>
  <c r="O10" i="13"/>
  <c r="N10" i="13"/>
  <c r="M10" i="13"/>
  <c r="K10" i="13"/>
  <c r="J10" i="13"/>
  <c r="I10" i="13"/>
  <c r="H10" i="13"/>
  <c r="B10" i="13"/>
  <c r="I9" i="13"/>
  <c r="H9" i="13"/>
  <c r="B9" i="13"/>
  <c r="I8" i="13"/>
  <c r="H8" i="13"/>
  <c r="B8" i="13"/>
  <c r="I7" i="13"/>
  <c r="H7" i="13"/>
  <c r="B7" i="13"/>
  <c r="I6" i="13"/>
  <c r="H6" i="13"/>
  <c r="B6" i="13"/>
  <c r="P5" i="13"/>
  <c r="O5" i="13"/>
  <c r="N5" i="13"/>
  <c r="M5" i="13"/>
  <c r="K5" i="13"/>
  <c r="J5" i="13"/>
  <c r="I5" i="13"/>
  <c r="H5" i="13"/>
  <c r="B5" i="13"/>
  <c r="I4" i="13"/>
  <c r="H4" i="13"/>
  <c r="B4" i="13"/>
  <c r="R3" i="13"/>
  <c r="I3" i="13"/>
  <c r="H3" i="13"/>
  <c r="B3" i="13"/>
  <c r="Q2" i="13"/>
  <c r="I2" i="13"/>
  <c r="H2" i="13"/>
  <c r="B2" i="13"/>
  <c r="AB1065" i="11"/>
  <c r="Z1065" i="11"/>
  <c r="Y1065" i="11"/>
  <c r="X1065" i="11"/>
  <c r="W1065" i="11"/>
  <c r="V1065" i="11"/>
  <c r="U1065" i="11"/>
  <c r="T1065" i="11"/>
  <c r="S1065" i="11"/>
  <c r="Q1065" i="11"/>
  <c r="P1065" i="11"/>
  <c r="AD434" i="13" s="1"/>
  <c r="O1065" i="11"/>
  <c r="N1065" i="11"/>
  <c r="L1065" i="11"/>
  <c r="R1065" i="11" s="1"/>
  <c r="H1065" i="11"/>
  <c r="A1065" i="11"/>
  <c r="AE1056" i="11"/>
  <c r="A1056" i="11"/>
  <c r="AE1055" i="11"/>
  <c r="A1055" i="11"/>
  <c r="AE1054" i="11"/>
  <c r="A1054" i="11"/>
  <c r="AE1053" i="11"/>
  <c r="A1053" i="11"/>
  <c r="AE1052" i="11"/>
  <c r="A1052" i="11"/>
  <c r="AE1051" i="11"/>
  <c r="A1051" i="11"/>
  <c r="AE1050" i="11"/>
  <c r="A1050" i="11"/>
  <c r="AE1049" i="11"/>
  <c r="A1049" i="11"/>
  <c r="AE1048" i="11"/>
  <c r="AB1048" i="11"/>
  <c r="Z1048" i="11"/>
  <c r="Y1048" i="11"/>
  <c r="X1048" i="11"/>
  <c r="W1048" i="11"/>
  <c r="V1048" i="11"/>
  <c r="U1048" i="11"/>
  <c r="T1048" i="11"/>
  <c r="S1048" i="11"/>
  <c r="R1048" i="11"/>
  <c r="Q1048" i="11"/>
  <c r="P1048" i="11"/>
  <c r="O1048" i="11"/>
  <c r="N1048" i="11"/>
  <c r="L1048" i="11"/>
  <c r="K1048" i="11" s="1"/>
  <c r="AE1047" i="11"/>
  <c r="A1047" i="11"/>
  <c r="AE1046" i="11"/>
  <c r="A1046" i="11"/>
  <c r="AE1045" i="11"/>
  <c r="A1045" i="11"/>
  <c r="AE1044" i="11"/>
  <c r="AB1044" i="11"/>
  <c r="Z1044" i="11"/>
  <c r="Y1044" i="11"/>
  <c r="X1044" i="11"/>
  <c r="Y116" i="13" s="1"/>
  <c r="W1044" i="11"/>
  <c r="V1044" i="11"/>
  <c r="U1044" i="11"/>
  <c r="T1044" i="11"/>
  <c r="S1044" i="11"/>
  <c r="R1044" i="11"/>
  <c r="Q1044" i="11"/>
  <c r="P1044" i="11"/>
  <c r="O1044" i="11"/>
  <c r="A1044" i="11"/>
  <c r="AE1043" i="11"/>
  <c r="AB1043" i="11"/>
  <c r="Z1043" i="11"/>
  <c r="Y1043" i="11"/>
  <c r="X1043" i="11"/>
  <c r="W1043" i="11"/>
  <c r="X180" i="13" s="1"/>
  <c r="V1043" i="11"/>
  <c r="U1043" i="11"/>
  <c r="T1043" i="11"/>
  <c r="S1043" i="11"/>
  <c r="R1043" i="11"/>
  <c r="Q1043" i="11"/>
  <c r="P1043" i="11"/>
  <c r="O1043" i="11"/>
  <c r="A1043" i="11"/>
  <c r="AE1042" i="11"/>
  <c r="AB1042" i="11"/>
  <c r="Z1042" i="11"/>
  <c r="Y1042" i="11"/>
  <c r="X1042" i="11"/>
  <c r="V1042" i="11"/>
  <c r="U1042" i="11"/>
  <c r="T1042" i="11"/>
  <c r="S1042" i="11"/>
  <c r="R1042" i="11"/>
  <c r="Q1042" i="11"/>
  <c r="P1042" i="11"/>
  <c r="O1042" i="11"/>
  <c r="L1042" i="11"/>
  <c r="W1042" i="11" s="1"/>
  <c r="A1042" i="11"/>
  <c r="AE1041" i="11"/>
  <c r="AB1041" i="11"/>
  <c r="Z1041" i="11"/>
  <c r="Y1041" i="11"/>
  <c r="X1041" i="11"/>
  <c r="V1041" i="11"/>
  <c r="U1041" i="11"/>
  <c r="T1041" i="11"/>
  <c r="S1041" i="11"/>
  <c r="R1041" i="11"/>
  <c r="Q1041" i="11"/>
  <c r="P1041" i="11"/>
  <c r="O1041" i="11"/>
  <c r="N1041" i="11"/>
  <c r="L1041" i="11"/>
  <c r="W1041" i="11" s="1"/>
  <c r="H1041" i="11"/>
  <c r="A1041" i="11"/>
  <c r="AE1040" i="11"/>
  <c r="AB1040" i="11"/>
  <c r="Z1040" i="11"/>
  <c r="Y1040" i="11"/>
  <c r="X1040" i="11"/>
  <c r="V1040" i="11"/>
  <c r="U1040" i="11"/>
  <c r="T1040" i="11"/>
  <c r="S1040" i="11"/>
  <c r="R1040" i="11"/>
  <c r="Q1040" i="11"/>
  <c r="P1040" i="11"/>
  <c r="O1040" i="11"/>
  <c r="N1040" i="11"/>
  <c r="L1040" i="11"/>
  <c r="K1040" i="11" s="1"/>
  <c r="A1040" i="11"/>
  <c r="AE1039" i="11"/>
  <c r="AB1039" i="11"/>
  <c r="Z1039" i="11"/>
  <c r="Y1039" i="11"/>
  <c r="X1039" i="11"/>
  <c r="V1039" i="11"/>
  <c r="U1039" i="11"/>
  <c r="T1039" i="11"/>
  <c r="S1039" i="11"/>
  <c r="R1039" i="11"/>
  <c r="Q1039" i="11"/>
  <c r="P1039" i="11"/>
  <c r="O1039" i="11"/>
  <c r="N1039" i="11"/>
  <c r="L1039" i="11"/>
  <c r="W1039" i="11" s="1"/>
  <c r="H1039" i="11"/>
  <c r="AE1038" i="11"/>
  <c r="AB1038" i="11"/>
  <c r="Z1038" i="11"/>
  <c r="Y1038" i="11"/>
  <c r="X1038" i="11"/>
  <c r="V1038" i="11"/>
  <c r="U1038" i="11"/>
  <c r="T1038" i="11"/>
  <c r="S1038" i="11"/>
  <c r="R1038" i="11"/>
  <c r="Q1038" i="11"/>
  <c r="P1038" i="11"/>
  <c r="O1038" i="11"/>
  <c r="N1038" i="11"/>
  <c r="L1038" i="11"/>
  <c r="H1038" i="11"/>
  <c r="A1038" i="11"/>
  <c r="AE1037" i="11"/>
  <c r="AB1037" i="11"/>
  <c r="Z1037" i="11"/>
  <c r="Y1037" i="11"/>
  <c r="X1037" i="11"/>
  <c r="V1037" i="11"/>
  <c r="U1037" i="11"/>
  <c r="T1037" i="11"/>
  <c r="S1037" i="11"/>
  <c r="R1037" i="11"/>
  <c r="Q1037" i="11"/>
  <c r="P1037" i="11"/>
  <c r="O1037" i="11"/>
  <c r="N1037" i="11"/>
  <c r="L1037" i="11"/>
  <c r="K1037" i="11" s="1"/>
  <c r="H1037" i="11"/>
  <c r="AE1036" i="11"/>
  <c r="AB1036" i="11"/>
  <c r="Z1036" i="11"/>
  <c r="Y1036" i="11"/>
  <c r="X1036" i="11"/>
  <c r="V1036" i="11"/>
  <c r="U1036" i="11"/>
  <c r="T1036" i="11"/>
  <c r="S1036" i="11"/>
  <c r="R1036" i="11"/>
  <c r="Q1036" i="11"/>
  <c r="P1036" i="11"/>
  <c r="O1036" i="11"/>
  <c r="N1036" i="11"/>
  <c r="L1036" i="11"/>
  <c r="W1036" i="11" s="1"/>
  <c r="H1036" i="11"/>
  <c r="A1036" i="11"/>
  <c r="AE1035" i="11"/>
  <c r="AB1035" i="11"/>
  <c r="Z1035" i="11"/>
  <c r="Y1035" i="11"/>
  <c r="X1035" i="11"/>
  <c r="V1035" i="11"/>
  <c r="U1035" i="11"/>
  <c r="T1035" i="11"/>
  <c r="S1035" i="11"/>
  <c r="R1035" i="11"/>
  <c r="Q1035" i="11"/>
  <c r="P1035" i="11"/>
  <c r="O1035" i="11"/>
  <c r="N1035" i="11"/>
  <c r="L1035" i="11"/>
  <c r="W1035" i="11" s="1"/>
  <c r="H1035" i="11"/>
  <c r="A1035" i="11"/>
  <c r="AE1034" i="11"/>
  <c r="AB1034" i="11"/>
  <c r="Z1034" i="11"/>
  <c r="Y1034" i="11"/>
  <c r="X1034" i="11"/>
  <c r="V1034" i="11"/>
  <c r="U1034" i="11"/>
  <c r="T1034" i="11"/>
  <c r="S1034" i="11"/>
  <c r="R1034" i="11"/>
  <c r="Q1034" i="11"/>
  <c r="P1034" i="11"/>
  <c r="O1034" i="11"/>
  <c r="N1034" i="11"/>
  <c r="L1034" i="11"/>
  <c r="A1034" i="11"/>
  <c r="AE1033" i="11"/>
  <c r="AB1033" i="11"/>
  <c r="Z1033" i="11"/>
  <c r="Y1033" i="11"/>
  <c r="X1033" i="11"/>
  <c r="V1033" i="11"/>
  <c r="U1033" i="11"/>
  <c r="T1033" i="11"/>
  <c r="S1033" i="11"/>
  <c r="R1033" i="11"/>
  <c r="Q1033" i="11"/>
  <c r="P1033" i="11"/>
  <c r="O1033" i="11"/>
  <c r="N1033" i="11"/>
  <c r="L1033" i="11"/>
  <c r="W1033" i="11" s="1"/>
  <c r="A1033" i="11"/>
  <c r="AE1032" i="11"/>
  <c r="AB1032" i="11"/>
  <c r="Z1032" i="11"/>
  <c r="Y1032" i="11"/>
  <c r="X1032" i="11"/>
  <c r="V1032" i="11"/>
  <c r="U1032" i="11"/>
  <c r="T1032" i="11"/>
  <c r="S1032" i="11"/>
  <c r="R1032" i="11"/>
  <c r="Q1032" i="11"/>
  <c r="P1032" i="11"/>
  <c r="O1032" i="11"/>
  <c r="N1032" i="11"/>
  <c r="L1032" i="11"/>
  <c r="W1032" i="11" s="1"/>
  <c r="A1032" i="11"/>
  <c r="AE1031" i="11"/>
  <c r="A1031" i="11"/>
  <c r="AE1030" i="11"/>
  <c r="A1030" i="11"/>
  <c r="AE1029" i="11"/>
  <c r="AB1029" i="11"/>
  <c r="Z1029" i="11"/>
  <c r="Y1029" i="11"/>
  <c r="X1029" i="11"/>
  <c r="V1029" i="11"/>
  <c r="U1029" i="11"/>
  <c r="T1029" i="11"/>
  <c r="S1029" i="11"/>
  <c r="R1029" i="11"/>
  <c r="Q1029" i="11"/>
  <c r="P1029" i="11"/>
  <c r="O1029" i="11"/>
  <c r="N1029" i="11"/>
  <c r="L1029" i="11"/>
  <c r="W1029" i="11" s="1"/>
  <c r="A1029" i="11"/>
  <c r="AE1028" i="11"/>
  <c r="AB1028" i="11"/>
  <c r="Z1028" i="11"/>
  <c r="Y1028" i="11"/>
  <c r="X1028" i="11"/>
  <c r="V1028" i="11"/>
  <c r="U1028" i="11"/>
  <c r="T1028" i="11"/>
  <c r="S1028" i="11"/>
  <c r="R1028" i="11"/>
  <c r="Q1028" i="11"/>
  <c r="P1028" i="11"/>
  <c r="O1028" i="11"/>
  <c r="N1028" i="11"/>
  <c r="L1028" i="11"/>
  <c r="W1028" i="11" s="1"/>
  <c r="A1028" i="11"/>
  <c r="AE1027" i="11"/>
  <c r="AB1027" i="11"/>
  <c r="Z1027" i="11"/>
  <c r="Y1027" i="11"/>
  <c r="X1027" i="11"/>
  <c r="V1027" i="11"/>
  <c r="U1027" i="11"/>
  <c r="T1027" i="11"/>
  <c r="V567" i="13" s="1"/>
  <c r="S1027" i="11"/>
  <c r="R1027" i="11"/>
  <c r="Q1027" i="11"/>
  <c r="P1027" i="11"/>
  <c r="O1027" i="11"/>
  <c r="N1027" i="11"/>
  <c r="L1027" i="11"/>
  <c r="W1027" i="11" s="1"/>
  <c r="A1027" i="11"/>
  <c r="AE1026" i="11"/>
  <c r="AB1026" i="11"/>
  <c r="Z1026" i="11"/>
  <c r="Y1026" i="11"/>
  <c r="X1026" i="11"/>
  <c r="V1026" i="11"/>
  <c r="U1026" i="11"/>
  <c r="T1026" i="11"/>
  <c r="S1026" i="11"/>
  <c r="R1026" i="11"/>
  <c r="Q1026" i="11"/>
  <c r="P1026" i="11"/>
  <c r="O1026" i="11"/>
  <c r="N1026" i="11"/>
  <c r="L1026" i="11"/>
  <c r="W1026" i="11" s="1"/>
  <c r="A1026" i="11"/>
  <c r="AE1025" i="11"/>
  <c r="AB1025" i="11"/>
  <c r="Z1025" i="11"/>
  <c r="Y1025" i="11"/>
  <c r="X1025" i="11"/>
  <c r="V1025" i="11"/>
  <c r="U1025" i="11"/>
  <c r="T1025" i="11"/>
  <c r="S1025" i="11"/>
  <c r="R1025" i="11"/>
  <c r="Q1025" i="11"/>
  <c r="P1025" i="11"/>
  <c r="O1025" i="11"/>
  <c r="N1025" i="11"/>
  <c r="L1025" i="11"/>
  <c r="W1025" i="11" s="1"/>
  <c r="A1025" i="11"/>
  <c r="AE1024" i="11"/>
  <c r="AB1024" i="11"/>
  <c r="Z1024" i="11"/>
  <c r="Y1024" i="11"/>
  <c r="X1024" i="11"/>
  <c r="V1024" i="11"/>
  <c r="U1024" i="11"/>
  <c r="T1024" i="11"/>
  <c r="S1024" i="11"/>
  <c r="R1024" i="11"/>
  <c r="Q1024" i="11"/>
  <c r="P1024" i="11"/>
  <c r="O1024" i="11"/>
  <c r="N1024" i="11"/>
  <c r="L1024" i="11"/>
  <c r="W1024" i="11" s="1"/>
  <c r="A1024" i="11"/>
  <c r="AE1023" i="11"/>
  <c r="AB1023" i="11"/>
  <c r="Z1023" i="11"/>
  <c r="Y1023" i="11"/>
  <c r="X1023" i="11"/>
  <c r="V1023" i="11"/>
  <c r="U1023" i="11"/>
  <c r="T1023" i="11"/>
  <c r="S1023" i="11"/>
  <c r="R1023" i="11"/>
  <c r="Q1023" i="11"/>
  <c r="P1023" i="11"/>
  <c r="O1023" i="11"/>
  <c r="N1023" i="11"/>
  <c r="L1023" i="11"/>
  <c r="A1023" i="11"/>
  <c r="AE1022" i="11"/>
  <c r="AB1022" i="11"/>
  <c r="Z1022" i="11"/>
  <c r="Y1022" i="11"/>
  <c r="X1022" i="11"/>
  <c r="V1022" i="11"/>
  <c r="U1022" i="11"/>
  <c r="T1022" i="11"/>
  <c r="S1022" i="11"/>
  <c r="R1022" i="11"/>
  <c r="Q1022" i="11"/>
  <c r="P1022" i="11"/>
  <c r="O1022" i="11"/>
  <c r="N1022" i="11"/>
  <c r="L1022" i="11"/>
  <c r="W1022" i="11" s="1"/>
  <c r="A1022" i="11"/>
  <c r="AE1021" i="11"/>
  <c r="AB1021" i="11"/>
  <c r="Z1021" i="11"/>
  <c r="Y1021" i="11"/>
  <c r="X1021" i="11"/>
  <c r="V1021" i="11"/>
  <c r="U1021" i="11"/>
  <c r="T1021" i="11"/>
  <c r="S1021" i="11"/>
  <c r="R1021" i="11"/>
  <c r="Q1021" i="11"/>
  <c r="P1021" i="11"/>
  <c r="O1021" i="11"/>
  <c r="N1021" i="11"/>
  <c r="L1021" i="11"/>
  <c r="W1021" i="11" s="1"/>
  <c r="A1021" i="11"/>
  <c r="AE1020" i="11"/>
  <c r="H1020" i="11"/>
  <c r="A1020" i="11"/>
  <c r="AE1019" i="11"/>
  <c r="A1019" i="11"/>
  <c r="AE1018" i="11"/>
  <c r="AB1018" i="11"/>
  <c r="Z1018" i="11"/>
  <c r="Y1018" i="11"/>
  <c r="X1018" i="11"/>
  <c r="V1018" i="11"/>
  <c r="U1018" i="11"/>
  <c r="T1018" i="11"/>
  <c r="S1018" i="11"/>
  <c r="R1018" i="11"/>
  <c r="Q1018" i="11"/>
  <c r="P1018" i="11"/>
  <c r="O1018" i="11"/>
  <c r="N1018" i="11"/>
  <c r="L1018" i="11"/>
  <c r="K1018" i="11" s="1"/>
  <c r="H1018" i="11"/>
  <c r="A1018" i="11"/>
  <c r="AE1017" i="11"/>
  <c r="AB1017" i="11"/>
  <c r="Z1017" i="11"/>
  <c r="Y1017" i="11"/>
  <c r="X1017" i="11"/>
  <c r="V1017" i="11"/>
  <c r="U1017" i="11"/>
  <c r="T1017" i="11"/>
  <c r="S1017" i="11"/>
  <c r="R1017" i="11"/>
  <c r="Q1017" i="11"/>
  <c r="P1017" i="11"/>
  <c r="O1017" i="11"/>
  <c r="N1017" i="11"/>
  <c r="L1017" i="11"/>
  <c r="W1017" i="11" s="1"/>
  <c r="H1017" i="11"/>
  <c r="A1017" i="11"/>
  <c r="AE1016" i="11"/>
  <c r="AB1016" i="11"/>
  <c r="Z1016" i="11"/>
  <c r="Y1016" i="11"/>
  <c r="X1016" i="11"/>
  <c r="V1016" i="11"/>
  <c r="U1016" i="11"/>
  <c r="T1016" i="11"/>
  <c r="S1016" i="11"/>
  <c r="R1016" i="11"/>
  <c r="Q1016" i="11"/>
  <c r="P1016" i="11"/>
  <c r="O1016" i="11"/>
  <c r="N1016" i="11"/>
  <c r="L1016" i="11"/>
  <c r="H1016" i="11"/>
  <c r="A1016" i="11"/>
  <c r="AE1015" i="11"/>
  <c r="AB1015" i="11"/>
  <c r="Z1015" i="11"/>
  <c r="Y1015" i="11"/>
  <c r="X1015" i="11"/>
  <c r="V1015" i="11"/>
  <c r="U1015" i="11"/>
  <c r="T1015" i="11"/>
  <c r="S1015" i="11"/>
  <c r="R1015" i="11"/>
  <c r="Q1015" i="11"/>
  <c r="P1015" i="11"/>
  <c r="O1015" i="11"/>
  <c r="N1015" i="11"/>
  <c r="L1015" i="11"/>
  <c r="W1015" i="11" s="1"/>
  <c r="H1015" i="11"/>
  <c r="A1015" i="11"/>
  <c r="AE1014" i="11"/>
  <c r="AB1014" i="11"/>
  <c r="Z1014" i="11"/>
  <c r="Y1014" i="11"/>
  <c r="X1014" i="11"/>
  <c r="V1014" i="11"/>
  <c r="U1014" i="11"/>
  <c r="T1014" i="11"/>
  <c r="S1014" i="11"/>
  <c r="R1014" i="11"/>
  <c r="Q1014" i="11"/>
  <c r="P1014" i="11"/>
  <c r="O1014" i="11"/>
  <c r="N1014" i="11"/>
  <c r="L1014" i="11"/>
  <c r="W1014" i="11" s="1"/>
  <c r="H1014" i="11"/>
  <c r="A1014" i="11"/>
  <c r="AE1013" i="11"/>
  <c r="AB1013" i="11"/>
  <c r="Z1013" i="11"/>
  <c r="Y1013" i="11"/>
  <c r="X1013" i="11"/>
  <c r="V1013" i="11"/>
  <c r="U1013" i="11"/>
  <c r="T1013" i="11"/>
  <c r="S1013" i="11"/>
  <c r="R1013" i="11"/>
  <c r="Q1013" i="11"/>
  <c r="P1013" i="11"/>
  <c r="O1013" i="11"/>
  <c r="N1013" i="11"/>
  <c r="L1013" i="11"/>
  <c r="H1013" i="11"/>
  <c r="A1013" i="11"/>
  <c r="AE1012" i="11"/>
  <c r="AB1012" i="11"/>
  <c r="Z1012" i="11"/>
  <c r="Y1012" i="11"/>
  <c r="X1012" i="11"/>
  <c r="V1012" i="11"/>
  <c r="U1012" i="11"/>
  <c r="T1012" i="11"/>
  <c r="S1012" i="11"/>
  <c r="R1012" i="11"/>
  <c r="Q1012" i="11"/>
  <c r="P1012" i="11"/>
  <c r="O1012" i="11"/>
  <c r="N1012" i="11"/>
  <c r="L1012" i="11"/>
  <c r="K1012" i="11" s="1"/>
  <c r="H1012" i="11"/>
  <c r="A1012" i="11"/>
  <c r="AE1011" i="11"/>
  <c r="AB1011" i="11"/>
  <c r="Z1011" i="11"/>
  <c r="Y1011" i="11"/>
  <c r="X1011" i="11"/>
  <c r="V1011" i="11"/>
  <c r="U1011" i="11"/>
  <c r="T1011" i="11"/>
  <c r="S1011" i="11"/>
  <c r="R1011" i="11"/>
  <c r="Q1011" i="11"/>
  <c r="P1011" i="11"/>
  <c r="O1011" i="11"/>
  <c r="N1011" i="11"/>
  <c r="L1011" i="11"/>
  <c r="W1011" i="11" s="1"/>
  <c r="H1011" i="11"/>
  <c r="A1011" i="11"/>
  <c r="AE1010" i="11"/>
  <c r="AB1010" i="11"/>
  <c r="Z1010" i="11"/>
  <c r="Y1010" i="11"/>
  <c r="X1010" i="11"/>
  <c r="V1010" i="11"/>
  <c r="U1010" i="11"/>
  <c r="T1010" i="11"/>
  <c r="S1010" i="11"/>
  <c r="R1010" i="11"/>
  <c r="Q1010" i="11"/>
  <c r="P1010" i="11"/>
  <c r="O1010" i="11"/>
  <c r="N1010" i="11"/>
  <c r="L1010" i="11"/>
  <c r="H1010" i="11"/>
  <c r="A1010" i="11"/>
  <c r="AE1009" i="11"/>
  <c r="AB1009" i="11"/>
  <c r="Z1009" i="11"/>
  <c r="Y1009" i="11"/>
  <c r="X1009" i="11"/>
  <c r="V1009" i="11"/>
  <c r="U1009" i="11"/>
  <c r="T1009" i="11"/>
  <c r="S1009" i="11"/>
  <c r="R1009" i="11"/>
  <c r="Q1009" i="11"/>
  <c r="P1009" i="11"/>
  <c r="O1009" i="11"/>
  <c r="N1009" i="11"/>
  <c r="L1009" i="11"/>
  <c r="W1009" i="11" s="1"/>
  <c r="H1009" i="11"/>
  <c r="A1009" i="11"/>
  <c r="AE1008" i="11"/>
  <c r="AB1008" i="11"/>
  <c r="Z1008" i="11"/>
  <c r="Y1008" i="11"/>
  <c r="X1008" i="11"/>
  <c r="V1008" i="11"/>
  <c r="U1008" i="11"/>
  <c r="T1008" i="11"/>
  <c r="S1008" i="11"/>
  <c r="R1008" i="11"/>
  <c r="Q1008" i="11"/>
  <c r="P1008" i="11"/>
  <c r="O1008" i="11"/>
  <c r="N1008" i="11"/>
  <c r="L1008" i="11"/>
  <c r="H1008" i="11"/>
  <c r="A1008" i="11"/>
  <c r="AE1007" i="11"/>
  <c r="AB1007" i="11"/>
  <c r="Z1007" i="11"/>
  <c r="Y1007" i="11"/>
  <c r="X1007" i="11"/>
  <c r="V1007" i="11"/>
  <c r="U1007" i="11"/>
  <c r="T1007" i="11"/>
  <c r="S1007" i="11"/>
  <c r="R1007" i="11"/>
  <c r="Q1007" i="11"/>
  <c r="P1007" i="11"/>
  <c r="O1007" i="11"/>
  <c r="N1007" i="11"/>
  <c r="L1007" i="11"/>
  <c r="W1007" i="11" s="1"/>
  <c r="H1007" i="11"/>
  <c r="A1007" i="11"/>
  <c r="AE1006" i="11"/>
  <c r="AB1006" i="11"/>
  <c r="Z1006" i="11"/>
  <c r="Y1006" i="11"/>
  <c r="X1006" i="11"/>
  <c r="V1006" i="11"/>
  <c r="U1006" i="11"/>
  <c r="T1006" i="11"/>
  <c r="S1006" i="11"/>
  <c r="R1006" i="11"/>
  <c r="Q1006" i="11"/>
  <c r="P1006" i="11"/>
  <c r="O1006" i="11"/>
  <c r="N1006" i="11"/>
  <c r="L1006" i="11"/>
  <c r="H1006" i="11"/>
  <c r="A1006" i="11"/>
  <c r="AE1005" i="11"/>
  <c r="AB1005" i="11"/>
  <c r="Z1005" i="11"/>
  <c r="Y1005" i="11"/>
  <c r="X1005" i="11"/>
  <c r="V1005" i="11"/>
  <c r="U1005" i="11"/>
  <c r="T1005" i="11"/>
  <c r="S1005" i="11"/>
  <c r="R1005" i="11"/>
  <c r="Q1005" i="11"/>
  <c r="P1005" i="11"/>
  <c r="O1005" i="11"/>
  <c r="N1005" i="11"/>
  <c r="L1005" i="11"/>
  <c r="W1005" i="11" s="1"/>
  <c r="H1005" i="11"/>
  <c r="A1005" i="11"/>
  <c r="AE1004" i="11"/>
  <c r="AB1004" i="11"/>
  <c r="Z1004" i="11"/>
  <c r="Y1004" i="11"/>
  <c r="X1004" i="11"/>
  <c r="V1004" i="11"/>
  <c r="U1004" i="11"/>
  <c r="T1004" i="11"/>
  <c r="S1004" i="11"/>
  <c r="R1004" i="11"/>
  <c r="Q1004" i="11"/>
  <c r="P1004" i="11"/>
  <c r="O1004" i="11"/>
  <c r="N1004" i="11"/>
  <c r="L1004" i="11"/>
  <c r="W1004" i="11" s="1"/>
  <c r="H1004" i="11"/>
  <c r="A1004" i="11"/>
  <c r="AE1003" i="11"/>
  <c r="AB1003" i="11"/>
  <c r="Z1003" i="11"/>
  <c r="Y1003" i="11"/>
  <c r="X1003" i="11"/>
  <c r="V1003" i="11"/>
  <c r="U1003" i="11"/>
  <c r="T1003" i="11"/>
  <c r="S1003" i="11"/>
  <c r="R1003" i="11"/>
  <c r="Q1003" i="11"/>
  <c r="P1003" i="11"/>
  <c r="O1003" i="11"/>
  <c r="N1003" i="11"/>
  <c r="L1003" i="11"/>
  <c r="H1003" i="11"/>
  <c r="A1003" i="11"/>
  <c r="AE1002" i="11"/>
  <c r="AB1002" i="11"/>
  <c r="Z1002" i="11"/>
  <c r="Y1002" i="11"/>
  <c r="X1002" i="11"/>
  <c r="V1002" i="11"/>
  <c r="U1002" i="11"/>
  <c r="T1002" i="11"/>
  <c r="S1002" i="11"/>
  <c r="R1002" i="11"/>
  <c r="Q1002" i="11"/>
  <c r="P1002" i="11"/>
  <c r="O1002" i="11"/>
  <c r="N1002" i="11"/>
  <c r="L1002" i="11"/>
  <c r="K1002" i="11" s="1"/>
  <c r="H1002" i="11"/>
  <c r="A1002" i="11"/>
  <c r="AE1001" i="11"/>
  <c r="AB1001" i="11"/>
  <c r="Z1001" i="11"/>
  <c r="Y1001" i="11"/>
  <c r="X1001" i="11"/>
  <c r="V1001" i="11"/>
  <c r="U1001" i="11"/>
  <c r="T1001" i="11"/>
  <c r="S1001" i="11"/>
  <c r="R1001" i="11"/>
  <c r="Q1001" i="11"/>
  <c r="P1001" i="11"/>
  <c r="O1001" i="11"/>
  <c r="N1001" i="11"/>
  <c r="L1001" i="11"/>
  <c r="W1001" i="11" s="1"/>
  <c r="H1001" i="11"/>
  <c r="A1001" i="11"/>
  <c r="AE1000" i="11"/>
  <c r="AB1000" i="11"/>
  <c r="Z1000" i="11"/>
  <c r="Y1000" i="11"/>
  <c r="X1000" i="11"/>
  <c r="V1000" i="11"/>
  <c r="U1000" i="11"/>
  <c r="T1000" i="11"/>
  <c r="S1000" i="11"/>
  <c r="R1000" i="11"/>
  <c r="Q1000" i="11"/>
  <c r="P1000" i="11"/>
  <c r="O1000" i="11"/>
  <c r="N1000" i="11"/>
  <c r="L1000" i="11"/>
  <c r="H1000" i="11"/>
  <c r="A1000" i="11"/>
  <c r="AE999" i="11"/>
  <c r="AB999" i="11"/>
  <c r="Z999" i="11"/>
  <c r="Y999" i="11"/>
  <c r="X999" i="11"/>
  <c r="V999" i="11"/>
  <c r="U999" i="11"/>
  <c r="T999" i="11"/>
  <c r="S999" i="11"/>
  <c r="R999" i="11"/>
  <c r="Q999" i="11"/>
  <c r="P999" i="11"/>
  <c r="O999" i="11"/>
  <c r="N999" i="11"/>
  <c r="L999" i="11"/>
  <c r="W999" i="11" s="1"/>
  <c r="H999" i="11"/>
  <c r="A999" i="11"/>
  <c r="AE998" i="11"/>
  <c r="AB998" i="11"/>
  <c r="Z998" i="11"/>
  <c r="Y998" i="11"/>
  <c r="X998" i="11"/>
  <c r="V998" i="11"/>
  <c r="U998" i="11"/>
  <c r="T998" i="11"/>
  <c r="S998" i="11"/>
  <c r="R998" i="11"/>
  <c r="Q998" i="11"/>
  <c r="P998" i="11"/>
  <c r="O998" i="11"/>
  <c r="N998" i="11"/>
  <c r="L998" i="11"/>
  <c r="W998" i="11" s="1"/>
  <c r="H998" i="11"/>
  <c r="A998" i="11"/>
  <c r="AE997" i="11"/>
  <c r="AB997" i="11"/>
  <c r="Z997" i="11"/>
  <c r="Y997" i="11"/>
  <c r="X997" i="11"/>
  <c r="V997" i="11"/>
  <c r="U997" i="11"/>
  <c r="T997" i="11"/>
  <c r="S997" i="11"/>
  <c r="R997" i="11"/>
  <c r="Q997" i="11"/>
  <c r="P997" i="11"/>
  <c r="O997" i="11"/>
  <c r="N997" i="11"/>
  <c r="L997" i="11"/>
  <c r="K997" i="11" s="1"/>
  <c r="H997" i="11"/>
  <c r="A997" i="11"/>
  <c r="AE996" i="11"/>
  <c r="AB996" i="11"/>
  <c r="Z996" i="11"/>
  <c r="Y996" i="11"/>
  <c r="X996" i="11"/>
  <c r="V996" i="11"/>
  <c r="U996" i="11"/>
  <c r="T996" i="11"/>
  <c r="S996" i="11"/>
  <c r="R996" i="11"/>
  <c r="Q996" i="11"/>
  <c r="P996" i="11"/>
  <c r="O996" i="11"/>
  <c r="N996" i="11"/>
  <c r="L996" i="11"/>
  <c r="W996" i="11" s="1"/>
  <c r="H996" i="11"/>
  <c r="A996" i="11"/>
  <c r="AE995" i="11"/>
  <c r="AB995" i="11"/>
  <c r="Z995" i="11"/>
  <c r="Y995" i="11"/>
  <c r="X995" i="11"/>
  <c r="V995" i="11"/>
  <c r="U995" i="11"/>
  <c r="T995" i="11"/>
  <c r="S995" i="11"/>
  <c r="R995" i="11"/>
  <c r="Q995" i="11"/>
  <c r="P995" i="11"/>
  <c r="O995" i="11"/>
  <c r="N995" i="11"/>
  <c r="L995" i="11"/>
  <c r="W995" i="11" s="1"/>
  <c r="H995" i="11"/>
  <c r="A995" i="11"/>
  <c r="AE994" i="11"/>
  <c r="AB994" i="11"/>
  <c r="Z994" i="11"/>
  <c r="Y994" i="11"/>
  <c r="X994" i="11"/>
  <c r="V994" i="11"/>
  <c r="U994" i="11"/>
  <c r="T994" i="11"/>
  <c r="S994" i="11"/>
  <c r="R994" i="11"/>
  <c r="Q994" i="11"/>
  <c r="P994" i="11"/>
  <c r="O994" i="11"/>
  <c r="N994" i="11"/>
  <c r="L994" i="11"/>
  <c r="K994" i="11" s="1"/>
  <c r="H994" i="11"/>
  <c r="A994" i="11"/>
  <c r="AE993" i="11"/>
  <c r="AB993" i="11"/>
  <c r="Z993" i="11"/>
  <c r="Y993" i="11"/>
  <c r="X993" i="11"/>
  <c r="V993" i="11"/>
  <c r="U993" i="11"/>
  <c r="T993" i="11"/>
  <c r="S993" i="11"/>
  <c r="R993" i="11"/>
  <c r="Q993" i="11"/>
  <c r="P993" i="11"/>
  <c r="O993" i="11"/>
  <c r="N993" i="11"/>
  <c r="L993" i="11"/>
  <c r="W993" i="11" s="1"/>
  <c r="H993" i="11"/>
  <c r="A993" i="11"/>
  <c r="AE992" i="11"/>
  <c r="AB992" i="11"/>
  <c r="Z992" i="11"/>
  <c r="Y992" i="11"/>
  <c r="X992" i="11"/>
  <c r="V992" i="11"/>
  <c r="U992" i="11"/>
  <c r="T992" i="11"/>
  <c r="S992" i="11"/>
  <c r="R992" i="11"/>
  <c r="Q992" i="11"/>
  <c r="P992" i="11"/>
  <c r="O992" i="11"/>
  <c r="N992" i="11"/>
  <c r="L992" i="11"/>
  <c r="H992" i="11"/>
  <c r="A992" i="11"/>
  <c r="AE991" i="11"/>
  <c r="AB991" i="11"/>
  <c r="Z991" i="11"/>
  <c r="Y991" i="11"/>
  <c r="X991" i="11"/>
  <c r="V991" i="11"/>
  <c r="U991" i="11"/>
  <c r="T991" i="11"/>
  <c r="S991" i="11"/>
  <c r="R991" i="11"/>
  <c r="Q991" i="11"/>
  <c r="P991" i="11"/>
  <c r="O991" i="11"/>
  <c r="N991" i="11"/>
  <c r="L991" i="11"/>
  <c r="W991" i="11" s="1"/>
  <c r="H991" i="11"/>
  <c r="A991" i="11"/>
  <c r="AE990" i="11"/>
  <c r="AB990" i="11"/>
  <c r="Z990" i="11"/>
  <c r="Y990" i="11"/>
  <c r="X990" i="11"/>
  <c r="V990" i="11"/>
  <c r="U990" i="11"/>
  <c r="T990" i="11"/>
  <c r="S990" i="11"/>
  <c r="R990" i="11"/>
  <c r="Q990" i="11"/>
  <c r="P990" i="11"/>
  <c r="O990" i="11"/>
  <c r="N990" i="11"/>
  <c r="L990" i="11"/>
  <c r="W990" i="11" s="1"/>
  <c r="H990" i="11"/>
  <c r="A990" i="11"/>
  <c r="AE989" i="11"/>
  <c r="AB989" i="11"/>
  <c r="Z989" i="11"/>
  <c r="Y989" i="11"/>
  <c r="X989" i="11"/>
  <c r="V989" i="11"/>
  <c r="U989" i="11"/>
  <c r="T989" i="11"/>
  <c r="S989" i="11"/>
  <c r="R989" i="11"/>
  <c r="Q989" i="11"/>
  <c r="P989" i="11"/>
  <c r="O989" i="11"/>
  <c r="N989" i="11"/>
  <c r="L989" i="11"/>
  <c r="W989" i="11" s="1"/>
  <c r="H989" i="11"/>
  <c r="A989" i="11"/>
  <c r="AE988" i="11"/>
  <c r="AB988" i="11"/>
  <c r="Z988" i="11"/>
  <c r="Y988" i="11"/>
  <c r="X988" i="11"/>
  <c r="V988" i="11"/>
  <c r="U988" i="11"/>
  <c r="T988" i="11"/>
  <c r="S988" i="11"/>
  <c r="R988" i="11"/>
  <c r="Q988" i="11"/>
  <c r="P988" i="11"/>
  <c r="O988" i="11"/>
  <c r="N988" i="11"/>
  <c r="L988" i="11"/>
  <c r="H988" i="11"/>
  <c r="A988" i="11"/>
  <c r="AE987" i="11"/>
  <c r="AB987" i="11"/>
  <c r="Z987" i="11"/>
  <c r="Y987" i="11"/>
  <c r="X987" i="11"/>
  <c r="V987" i="11"/>
  <c r="U987" i="11"/>
  <c r="T987" i="11"/>
  <c r="S987" i="11"/>
  <c r="R987" i="11"/>
  <c r="Q987" i="11"/>
  <c r="P987" i="11"/>
  <c r="O987" i="11"/>
  <c r="N987" i="11"/>
  <c r="L987" i="11"/>
  <c r="W987" i="11" s="1"/>
  <c r="H987" i="11"/>
  <c r="A987" i="11"/>
  <c r="AE986" i="11"/>
  <c r="AB986" i="11"/>
  <c r="Z986" i="11"/>
  <c r="Y986" i="11"/>
  <c r="X986" i="11"/>
  <c r="V986" i="11"/>
  <c r="U986" i="11"/>
  <c r="T986" i="11"/>
  <c r="S986" i="11"/>
  <c r="R986" i="11"/>
  <c r="Q986" i="11"/>
  <c r="P986" i="11"/>
  <c r="O986" i="11"/>
  <c r="N986" i="11"/>
  <c r="L986" i="11"/>
  <c r="K986" i="11" s="1"/>
  <c r="H986" i="11"/>
  <c r="A986" i="11"/>
  <c r="AE985" i="11"/>
  <c r="AB985" i="11"/>
  <c r="Z985" i="11"/>
  <c r="Y985" i="11"/>
  <c r="X985" i="11"/>
  <c r="V985" i="11"/>
  <c r="U985" i="11"/>
  <c r="T985" i="11"/>
  <c r="S985" i="11"/>
  <c r="R985" i="11"/>
  <c r="Q985" i="11"/>
  <c r="P985" i="11"/>
  <c r="O985" i="11"/>
  <c r="N985" i="11"/>
  <c r="L985" i="11"/>
  <c r="W985" i="11" s="1"/>
  <c r="H985" i="11"/>
  <c r="A985" i="11"/>
  <c r="AE984" i="11"/>
  <c r="AB984" i="11"/>
  <c r="Z984" i="11"/>
  <c r="Y984" i="11"/>
  <c r="X984" i="11"/>
  <c r="V984" i="11"/>
  <c r="U984" i="11"/>
  <c r="T984" i="11"/>
  <c r="S984" i="11"/>
  <c r="R984" i="11"/>
  <c r="Q984" i="11"/>
  <c r="P984" i="11"/>
  <c r="O984" i="11"/>
  <c r="N984" i="11"/>
  <c r="L984" i="11"/>
  <c r="H984" i="11"/>
  <c r="A984" i="11"/>
  <c r="AE983" i="11"/>
  <c r="AB983" i="11"/>
  <c r="Z983" i="11"/>
  <c r="Y983" i="11"/>
  <c r="X983" i="11"/>
  <c r="V983" i="11"/>
  <c r="U983" i="11"/>
  <c r="T983" i="11"/>
  <c r="S983" i="11"/>
  <c r="R983" i="11"/>
  <c r="Q983" i="11"/>
  <c r="P983" i="11"/>
  <c r="O983" i="11"/>
  <c r="N983" i="11"/>
  <c r="L983" i="11"/>
  <c r="H983" i="11"/>
  <c r="A983" i="11"/>
  <c r="AE982" i="11"/>
  <c r="AB982" i="11"/>
  <c r="Z982" i="11"/>
  <c r="Y982" i="11"/>
  <c r="X982" i="11"/>
  <c r="V982" i="11"/>
  <c r="U982" i="11"/>
  <c r="T982" i="11"/>
  <c r="S982" i="11"/>
  <c r="R982" i="11"/>
  <c r="Q982" i="11"/>
  <c r="P982" i="11"/>
  <c r="O982" i="11"/>
  <c r="N982" i="11"/>
  <c r="L982" i="11"/>
  <c r="W982" i="11" s="1"/>
  <c r="H982" i="11"/>
  <c r="A982" i="11"/>
  <c r="AE981" i="11"/>
  <c r="AB981" i="11"/>
  <c r="Z981" i="11"/>
  <c r="Y981" i="11"/>
  <c r="X981" i="11"/>
  <c r="V981" i="11"/>
  <c r="U981" i="11"/>
  <c r="T981" i="11"/>
  <c r="S981" i="11"/>
  <c r="R981" i="11"/>
  <c r="Q981" i="11"/>
  <c r="P981" i="11"/>
  <c r="O981" i="11"/>
  <c r="N981" i="11"/>
  <c r="L981" i="11"/>
  <c r="K981" i="11" s="1"/>
  <c r="H981" i="11"/>
  <c r="A981" i="11"/>
  <c r="AE980" i="11"/>
  <c r="AB980" i="11"/>
  <c r="Z980" i="11"/>
  <c r="Y980" i="11"/>
  <c r="X980" i="11"/>
  <c r="V980" i="11"/>
  <c r="U980" i="11"/>
  <c r="T980" i="11"/>
  <c r="S980" i="11"/>
  <c r="R980" i="11"/>
  <c r="Q980" i="11"/>
  <c r="P980" i="11"/>
  <c r="O980" i="11"/>
  <c r="N980" i="11"/>
  <c r="L980" i="11"/>
  <c r="H980" i="11"/>
  <c r="A980" i="11"/>
  <c r="AE979" i="11"/>
  <c r="AB979" i="11"/>
  <c r="Z979" i="11"/>
  <c r="Y979" i="11"/>
  <c r="X979" i="11"/>
  <c r="V979" i="11"/>
  <c r="U979" i="11"/>
  <c r="T979" i="11"/>
  <c r="S979" i="11"/>
  <c r="R979" i="11"/>
  <c r="Q979" i="11"/>
  <c r="P979" i="11"/>
  <c r="O979" i="11"/>
  <c r="N979" i="11"/>
  <c r="L979" i="11"/>
  <c r="W979" i="11" s="1"/>
  <c r="H979" i="11"/>
  <c r="A979" i="11"/>
  <c r="AE978" i="11"/>
  <c r="AB978" i="11"/>
  <c r="Z978" i="11"/>
  <c r="Y978" i="11"/>
  <c r="X978" i="11"/>
  <c r="V978" i="11"/>
  <c r="U978" i="11"/>
  <c r="T978" i="11"/>
  <c r="S978" i="11"/>
  <c r="R978" i="11"/>
  <c r="Q978" i="11"/>
  <c r="P978" i="11"/>
  <c r="O978" i="11"/>
  <c r="N978" i="11"/>
  <c r="L978" i="11"/>
  <c r="H978" i="11"/>
  <c r="A978" i="11"/>
  <c r="AE977" i="11"/>
  <c r="AB977" i="11"/>
  <c r="Z977" i="11"/>
  <c r="Y977" i="11"/>
  <c r="X977" i="11"/>
  <c r="V977" i="11"/>
  <c r="U977" i="11"/>
  <c r="T977" i="11"/>
  <c r="S977" i="11"/>
  <c r="R977" i="11"/>
  <c r="Q977" i="11"/>
  <c r="P977" i="11"/>
  <c r="O977" i="11"/>
  <c r="N977" i="11"/>
  <c r="L977" i="11"/>
  <c r="W977" i="11" s="1"/>
  <c r="H977" i="11"/>
  <c r="A977" i="11"/>
  <c r="AE976" i="11"/>
  <c r="AB976" i="11"/>
  <c r="Z976" i="11"/>
  <c r="Y976" i="11"/>
  <c r="X976" i="11"/>
  <c r="V976" i="11"/>
  <c r="U976" i="11"/>
  <c r="T976" i="11"/>
  <c r="S976" i="11"/>
  <c r="R976" i="11"/>
  <c r="Q976" i="11"/>
  <c r="P976" i="11"/>
  <c r="O976" i="11"/>
  <c r="N976" i="11"/>
  <c r="L976" i="11"/>
  <c r="H976" i="11"/>
  <c r="A976" i="11"/>
  <c r="AE975" i="11"/>
  <c r="AB975" i="11"/>
  <c r="Z975" i="11"/>
  <c r="Y975" i="11"/>
  <c r="X975" i="11"/>
  <c r="V975" i="11"/>
  <c r="U975" i="11"/>
  <c r="T975" i="11"/>
  <c r="S975" i="11"/>
  <c r="R975" i="11"/>
  <c r="Q975" i="11"/>
  <c r="P975" i="11"/>
  <c r="O975" i="11"/>
  <c r="N975" i="11"/>
  <c r="L975" i="11"/>
  <c r="W975" i="11" s="1"/>
  <c r="H975" i="11"/>
  <c r="A975" i="11"/>
  <c r="AE974" i="11"/>
  <c r="AB974" i="11"/>
  <c r="Z974" i="11"/>
  <c r="Y974" i="11"/>
  <c r="X974" i="11"/>
  <c r="V974" i="11"/>
  <c r="U974" i="11"/>
  <c r="T974" i="11"/>
  <c r="S974" i="11"/>
  <c r="R974" i="11"/>
  <c r="Q974" i="11"/>
  <c r="P974" i="11"/>
  <c r="O974" i="11"/>
  <c r="N974" i="11"/>
  <c r="L974" i="11"/>
  <c r="W974" i="11" s="1"/>
  <c r="H974" i="11"/>
  <c r="A974" i="11"/>
  <c r="AE973" i="11"/>
  <c r="AB973" i="11"/>
  <c r="Z973" i="11"/>
  <c r="Y973" i="11"/>
  <c r="X973" i="11"/>
  <c r="V973" i="11"/>
  <c r="U973" i="11"/>
  <c r="T973" i="11"/>
  <c r="S973" i="11"/>
  <c r="R973" i="11"/>
  <c r="Q973" i="11"/>
  <c r="P973" i="11"/>
  <c r="O973" i="11"/>
  <c r="N973" i="11"/>
  <c r="L973" i="11"/>
  <c r="H973" i="11"/>
  <c r="A973" i="11"/>
  <c r="AE972" i="11"/>
  <c r="AB972" i="11"/>
  <c r="Z972" i="11"/>
  <c r="Y972" i="11"/>
  <c r="X972" i="11"/>
  <c r="V972" i="11"/>
  <c r="U972" i="11"/>
  <c r="T972" i="11"/>
  <c r="S972" i="11"/>
  <c r="R972" i="11"/>
  <c r="Q972" i="11"/>
  <c r="P972" i="11"/>
  <c r="O972" i="11"/>
  <c r="N972" i="11"/>
  <c r="L972" i="11"/>
  <c r="W972" i="11" s="1"/>
  <c r="H972" i="11"/>
  <c r="A972" i="11"/>
  <c r="AE971" i="11"/>
  <c r="AB971" i="11"/>
  <c r="Z971" i="11"/>
  <c r="Y971" i="11"/>
  <c r="X971" i="11"/>
  <c r="V971" i="11"/>
  <c r="U971" i="11"/>
  <c r="T971" i="11"/>
  <c r="S971" i="11"/>
  <c r="R971" i="11"/>
  <c r="Q971" i="11"/>
  <c r="P971" i="11"/>
  <c r="O971" i="11"/>
  <c r="N971" i="11"/>
  <c r="L971" i="11"/>
  <c r="W971" i="11" s="1"/>
  <c r="H971" i="11"/>
  <c r="A971" i="11"/>
  <c r="AE970" i="11"/>
  <c r="AB970" i="11"/>
  <c r="Z970" i="11"/>
  <c r="AA457" i="13" s="1"/>
  <c r="Y970" i="11"/>
  <c r="X970" i="11"/>
  <c r="V970" i="11"/>
  <c r="U970" i="11"/>
  <c r="T970" i="11"/>
  <c r="S970" i="11"/>
  <c r="R970" i="11"/>
  <c r="Q970" i="11"/>
  <c r="P970" i="11"/>
  <c r="O970" i="11"/>
  <c r="N970" i="11"/>
  <c r="L970" i="11"/>
  <c r="K970" i="11" s="1"/>
  <c r="H970" i="11"/>
  <c r="A970" i="11"/>
  <c r="AE969" i="11"/>
  <c r="AB969" i="11"/>
  <c r="Z969" i="11"/>
  <c r="Y969" i="11"/>
  <c r="X969" i="11"/>
  <c r="V969" i="11"/>
  <c r="U969" i="11"/>
  <c r="T969" i="11"/>
  <c r="S969" i="11"/>
  <c r="R969" i="11"/>
  <c r="Q969" i="11"/>
  <c r="P969" i="11"/>
  <c r="O969" i="11"/>
  <c r="N969" i="11"/>
  <c r="L969" i="11"/>
  <c r="W969" i="11" s="1"/>
  <c r="H969" i="11"/>
  <c r="A969" i="11"/>
  <c r="AE968" i="11"/>
  <c r="AB968" i="11"/>
  <c r="Z968" i="11"/>
  <c r="Y968" i="11"/>
  <c r="X968" i="11"/>
  <c r="V968" i="11"/>
  <c r="U968" i="11"/>
  <c r="T968" i="11"/>
  <c r="S968" i="11"/>
  <c r="R968" i="11"/>
  <c r="Q968" i="11"/>
  <c r="P968" i="11"/>
  <c r="O968" i="11"/>
  <c r="N968" i="11"/>
  <c r="L968" i="11"/>
  <c r="H968" i="11"/>
  <c r="A968" i="11"/>
  <c r="AE967" i="11"/>
  <c r="AB967" i="11"/>
  <c r="Z967" i="11"/>
  <c r="Y967" i="11"/>
  <c r="X967" i="11"/>
  <c r="V967" i="11"/>
  <c r="U967" i="11"/>
  <c r="T967" i="11"/>
  <c r="S967" i="11"/>
  <c r="R967" i="11"/>
  <c r="Q967" i="11"/>
  <c r="P967" i="11"/>
  <c r="O967" i="11"/>
  <c r="N967" i="11"/>
  <c r="L967" i="11"/>
  <c r="W967" i="11" s="1"/>
  <c r="H967" i="11"/>
  <c r="A967" i="11"/>
  <c r="AE966" i="11"/>
  <c r="AB966" i="11"/>
  <c r="Z966" i="11"/>
  <c r="Y966" i="11"/>
  <c r="X966" i="11"/>
  <c r="V966" i="11"/>
  <c r="U966" i="11"/>
  <c r="T966" i="11"/>
  <c r="S966" i="11"/>
  <c r="R966" i="11"/>
  <c r="Q966" i="11"/>
  <c r="P966" i="11"/>
  <c r="O966" i="11"/>
  <c r="N966" i="11"/>
  <c r="L966" i="11"/>
  <c r="W966" i="11" s="1"/>
  <c r="H966" i="11"/>
  <c r="A966" i="11"/>
  <c r="AE965" i="11"/>
  <c r="AB965" i="11"/>
  <c r="Z965" i="11"/>
  <c r="Y965" i="11"/>
  <c r="X965" i="11"/>
  <c r="V965" i="11"/>
  <c r="U965" i="11"/>
  <c r="T965" i="11"/>
  <c r="S965" i="11"/>
  <c r="R965" i="11"/>
  <c r="Q965" i="11"/>
  <c r="P965" i="11"/>
  <c r="O965" i="11"/>
  <c r="N965" i="11"/>
  <c r="L965" i="11"/>
  <c r="K965" i="11" s="1"/>
  <c r="H965" i="11"/>
  <c r="A965" i="11"/>
  <c r="AE964" i="11"/>
  <c r="AB964" i="11"/>
  <c r="Z964" i="11"/>
  <c r="Y964" i="11"/>
  <c r="X964" i="11"/>
  <c r="V964" i="11"/>
  <c r="U964" i="11"/>
  <c r="T964" i="11"/>
  <c r="S964" i="11"/>
  <c r="R964" i="11"/>
  <c r="Q964" i="11"/>
  <c r="P964" i="11"/>
  <c r="O964" i="11"/>
  <c r="N964" i="11"/>
  <c r="L964" i="11"/>
  <c r="K964" i="11" s="1"/>
  <c r="H964" i="11"/>
  <c r="A964" i="11"/>
  <c r="AE963" i="11"/>
  <c r="AB963" i="11"/>
  <c r="Z963" i="11"/>
  <c r="Y963" i="11"/>
  <c r="X963" i="11"/>
  <c r="V963" i="11"/>
  <c r="U963" i="11"/>
  <c r="T963" i="11"/>
  <c r="S963" i="11"/>
  <c r="R963" i="11"/>
  <c r="Q963" i="11"/>
  <c r="P963" i="11"/>
  <c r="O963" i="11"/>
  <c r="N963" i="11"/>
  <c r="L963" i="11"/>
  <c r="W963" i="11" s="1"/>
  <c r="H963" i="11"/>
  <c r="A963" i="11"/>
  <c r="AE962" i="11"/>
  <c r="AB962" i="11"/>
  <c r="Z962" i="11"/>
  <c r="Y962" i="11"/>
  <c r="X962" i="11"/>
  <c r="V962" i="11"/>
  <c r="U962" i="11"/>
  <c r="T962" i="11"/>
  <c r="S962" i="11"/>
  <c r="R962" i="11"/>
  <c r="Q962" i="11"/>
  <c r="P962" i="11"/>
  <c r="O962" i="11"/>
  <c r="N962" i="11"/>
  <c r="L962" i="11"/>
  <c r="K962" i="11" s="1"/>
  <c r="H962" i="11"/>
  <c r="A962" i="11"/>
  <c r="AE961" i="11"/>
  <c r="AB961" i="11"/>
  <c r="Z961" i="11"/>
  <c r="Y961" i="11"/>
  <c r="X961" i="11"/>
  <c r="V961" i="11"/>
  <c r="U961" i="11"/>
  <c r="T961" i="11"/>
  <c r="S961" i="11"/>
  <c r="R961" i="11"/>
  <c r="Q961" i="11"/>
  <c r="P961" i="11"/>
  <c r="O961" i="11"/>
  <c r="N961" i="11"/>
  <c r="L961" i="11"/>
  <c r="W961" i="11" s="1"/>
  <c r="H961" i="11"/>
  <c r="A961" i="11"/>
  <c r="AE960" i="11"/>
  <c r="AB960" i="11"/>
  <c r="Z960" i="11"/>
  <c r="Y960" i="11"/>
  <c r="X960" i="11"/>
  <c r="V960" i="11"/>
  <c r="U960" i="11"/>
  <c r="T960" i="11"/>
  <c r="S960" i="11"/>
  <c r="R960" i="11"/>
  <c r="Q960" i="11"/>
  <c r="P960" i="11"/>
  <c r="O960" i="11"/>
  <c r="N960" i="11"/>
  <c r="L960" i="11"/>
  <c r="H960" i="11"/>
  <c r="A960" i="11"/>
  <c r="AE959" i="11"/>
  <c r="AB959" i="11"/>
  <c r="Z959" i="11"/>
  <c r="Y959" i="11"/>
  <c r="X959" i="11"/>
  <c r="V959" i="11"/>
  <c r="U959" i="11"/>
  <c r="T959" i="11"/>
  <c r="S959" i="11"/>
  <c r="R959" i="11"/>
  <c r="Q959" i="11"/>
  <c r="P959" i="11"/>
  <c r="O959" i="11"/>
  <c r="N959" i="11"/>
  <c r="L959" i="11"/>
  <c r="W959" i="11" s="1"/>
  <c r="H959" i="11"/>
  <c r="A959" i="11"/>
  <c r="AE958" i="11"/>
  <c r="AB958" i="11"/>
  <c r="Z958" i="11"/>
  <c r="Y958" i="11"/>
  <c r="X958" i="11"/>
  <c r="V958" i="11"/>
  <c r="U958" i="11"/>
  <c r="T958" i="11"/>
  <c r="S958" i="11"/>
  <c r="R958" i="11"/>
  <c r="Q958" i="11"/>
  <c r="P958" i="11"/>
  <c r="O958" i="11"/>
  <c r="N958" i="11"/>
  <c r="L958" i="11"/>
  <c r="W958" i="11" s="1"/>
  <c r="H958" i="11"/>
  <c r="A958" i="11"/>
  <c r="AE957" i="11"/>
  <c r="AB957" i="11"/>
  <c r="Z957" i="11"/>
  <c r="Y957" i="11"/>
  <c r="X957" i="11"/>
  <c r="V957" i="11"/>
  <c r="U957" i="11"/>
  <c r="T957" i="11"/>
  <c r="S957" i="11"/>
  <c r="R957" i="11"/>
  <c r="Q957" i="11"/>
  <c r="P957" i="11"/>
  <c r="O957" i="11"/>
  <c r="N957" i="11"/>
  <c r="L957" i="11"/>
  <c r="W957" i="11" s="1"/>
  <c r="H957" i="11"/>
  <c r="A957" i="11"/>
  <c r="AE956" i="11"/>
  <c r="AB956" i="11"/>
  <c r="Z956" i="11"/>
  <c r="Y956" i="11"/>
  <c r="X956" i="11"/>
  <c r="V956" i="11"/>
  <c r="U956" i="11"/>
  <c r="T956" i="11"/>
  <c r="S956" i="11"/>
  <c r="R956" i="11"/>
  <c r="Q956" i="11"/>
  <c r="P956" i="11"/>
  <c r="O956" i="11"/>
  <c r="N956" i="11"/>
  <c r="L956" i="11"/>
  <c r="H956" i="11"/>
  <c r="A956" i="11"/>
  <c r="AE955" i="11"/>
  <c r="AB955" i="11"/>
  <c r="Z955" i="11"/>
  <c r="Y955" i="11"/>
  <c r="X955" i="11"/>
  <c r="V955" i="11"/>
  <c r="U955" i="11"/>
  <c r="T955" i="11"/>
  <c r="S955" i="11"/>
  <c r="R955" i="11"/>
  <c r="Q955" i="11"/>
  <c r="P955" i="11"/>
  <c r="O955" i="11"/>
  <c r="N955" i="11"/>
  <c r="L955" i="11"/>
  <c r="W955" i="11" s="1"/>
  <c r="H955" i="11"/>
  <c r="A955" i="11"/>
  <c r="AE954" i="11"/>
  <c r="AB954" i="11"/>
  <c r="Z954" i="11"/>
  <c r="Y954" i="11"/>
  <c r="X954" i="11"/>
  <c r="V954" i="11"/>
  <c r="U954" i="11"/>
  <c r="T954" i="11"/>
  <c r="S954" i="11"/>
  <c r="R954" i="11"/>
  <c r="Q954" i="11"/>
  <c r="P954" i="11"/>
  <c r="O954" i="11"/>
  <c r="N954" i="11"/>
  <c r="L954" i="11"/>
  <c r="K954" i="11" s="1"/>
  <c r="H954" i="11"/>
  <c r="A954" i="11"/>
  <c r="AE953" i="11"/>
  <c r="AB953" i="11"/>
  <c r="Z953" i="11"/>
  <c r="Y953" i="11"/>
  <c r="X953" i="11"/>
  <c r="V953" i="11"/>
  <c r="U953" i="11"/>
  <c r="T953" i="11"/>
  <c r="S953" i="11"/>
  <c r="R953" i="11"/>
  <c r="Q953" i="11"/>
  <c r="P953" i="11"/>
  <c r="O953" i="11"/>
  <c r="N953" i="11"/>
  <c r="L953" i="11"/>
  <c r="W953" i="11" s="1"/>
  <c r="H953" i="11"/>
  <c r="A953" i="11"/>
  <c r="AE952" i="11"/>
  <c r="AB952" i="11"/>
  <c r="Z952" i="11"/>
  <c r="Y952" i="11"/>
  <c r="X952" i="11"/>
  <c r="V952" i="11"/>
  <c r="U952" i="11"/>
  <c r="T952" i="11"/>
  <c r="S952" i="11"/>
  <c r="R952" i="11"/>
  <c r="Q952" i="11"/>
  <c r="P952" i="11"/>
  <c r="O952" i="11"/>
  <c r="N952" i="11"/>
  <c r="L952" i="11"/>
  <c r="H952" i="11"/>
  <c r="A952" i="11"/>
  <c r="AE951" i="11"/>
  <c r="AB951" i="11"/>
  <c r="Z951" i="11"/>
  <c r="Y951" i="11"/>
  <c r="X951" i="11"/>
  <c r="V951" i="11"/>
  <c r="U951" i="11"/>
  <c r="T951" i="11"/>
  <c r="S951" i="11"/>
  <c r="R951" i="11"/>
  <c r="Q951" i="11"/>
  <c r="P951" i="11"/>
  <c r="O951" i="11"/>
  <c r="N951" i="11"/>
  <c r="L951" i="11"/>
  <c r="H951" i="11"/>
  <c r="A951" i="11"/>
  <c r="AE950" i="11"/>
  <c r="AB950" i="11"/>
  <c r="Z950" i="11"/>
  <c r="Y950" i="11"/>
  <c r="X950" i="11"/>
  <c r="V950" i="11"/>
  <c r="U950" i="11"/>
  <c r="T950" i="11"/>
  <c r="S950" i="11"/>
  <c r="R950" i="11"/>
  <c r="Q950" i="11"/>
  <c r="P950" i="11"/>
  <c r="O950" i="11"/>
  <c r="N950" i="11"/>
  <c r="L950" i="11"/>
  <c r="W950" i="11" s="1"/>
  <c r="H950" i="11"/>
  <c r="A950" i="11"/>
  <c r="AE949" i="11"/>
  <c r="AB949" i="11"/>
  <c r="Z949" i="11"/>
  <c r="Y949" i="11"/>
  <c r="X949" i="11"/>
  <c r="V949" i="11"/>
  <c r="U949" i="11"/>
  <c r="T949" i="11"/>
  <c r="S949" i="11"/>
  <c r="R949" i="11"/>
  <c r="Q949" i="11"/>
  <c r="P949" i="11"/>
  <c r="O949" i="11"/>
  <c r="N949" i="11"/>
  <c r="L949" i="11"/>
  <c r="W949" i="11" s="1"/>
  <c r="H949" i="11"/>
  <c r="A949" i="11"/>
  <c r="AE948" i="11"/>
  <c r="AB948" i="11"/>
  <c r="Z948" i="11"/>
  <c r="Y948" i="11"/>
  <c r="X948" i="11"/>
  <c r="V948" i="11"/>
  <c r="U948" i="11"/>
  <c r="T948" i="11"/>
  <c r="S948" i="11"/>
  <c r="R948" i="11"/>
  <c r="Q948" i="11"/>
  <c r="P948" i="11"/>
  <c r="O948" i="11"/>
  <c r="N948" i="11"/>
  <c r="L948" i="11"/>
  <c r="H948" i="11"/>
  <c r="A948" i="11"/>
  <c r="AE947" i="11"/>
  <c r="AB947" i="11"/>
  <c r="Z947" i="11"/>
  <c r="Y947" i="11"/>
  <c r="X947" i="11"/>
  <c r="V947" i="11"/>
  <c r="U947" i="11"/>
  <c r="T947" i="11"/>
  <c r="S947" i="11"/>
  <c r="R947" i="11"/>
  <c r="Q947" i="11"/>
  <c r="P947" i="11"/>
  <c r="O947" i="11"/>
  <c r="N947" i="11"/>
  <c r="L947" i="11"/>
  <c r="W947" i="11" s="1"/>
  <c r="H947" i="11"/>
  <c r="A947" i="11"/>
  <c r="AE946" i="11"/>
  <c r="AB946" i="11"/>
  <c r="Z946" i="11"/>
  <c r="Y946" i="11"/>
  <c r="X946" i="11"/>
  <c r="V946" i="11"/>
  <c r="U946" i="11"/>
  <c r="T946" i="11"/>
  <c r="S946" i="11"/>
  <c r="R946" i="11"/>
  <c r="Q946" i="11"/>
  <c r="P946" i="11"/>
  <c r="O946" i="11"/>
  <c r="N946" i="11"/>
  <c r="L946" i="11"/>
  <c r="K946" i="11" s="1"/>
  <c r="H946" i="11"/>
  <c r="A946" i="11"/>
  <c r="AE945" i="11"/>
  <c r="AB945" i="11"/>
  <c r="Z945" i="11"/>
  <c r="Y945" i="11"/>
  <c r="X945" i="11"/>
  <c r="V945" i="11"/>
  <c r="U945" i="11"/>
  <c r="T945" i="11"/>
  <c r="S945" i="11"/>
  <c r="R945" i="11"/>
  <c r="Q945" i="11"/>
  <c r="P945" i="11"/>
  <c r="O945" i="11"/>
  <c r="N945" i="11"/>
  <c r="L945" i="11"/>
  <c r="W945" i="11" s="1"/>
  <c r="H945" i="11"/>
  <c r="A945" i="11"/>
  <c r="AE944" i="11"/>
  <c r="AB944" i="11"/>
  <c r="Z944" i="11"/>
  <c r="Y944" i="11"/>
  <c r="X944" i="11"/>
  <c r="V944" i="11"/>
  <c r="U944" i="11"/>
  <c r="T944" i="11"/>
  <c r="S944" i="11"/>
  <c r="R944" i="11"/>
  <c r="Q944" i="11"/>
  <c r="P944" i="11"/>
  <c r="O944" i="11"/>
  <c r="N944" i="11"/>
  <c r="L944" i="11"/>
  <c r="H944" i="11"/>
  <c r="A944" i="11"/>
  <c r="AE943" i="11"/>
  <c r="AB943" i="11"/>
  <c r="Z943" i="11"/>
  <c r="Y943" i="11"/>
  <c r="X943" i="11"/>
  <c r="V943" i="11"/>
  <c r="U943" i="11"/>
  <c r="T943" i="11"/>
  <c r="S943" i="11"/>
  <c r="R943" i="11"/>
  <c r="Q943" i="11"/>
  <c r="P943" i="11"/>
  <c r="O943" i="11"/>
  <c r="N943" i="11"/>
  <c r="L943" i="11"/>
  <c r="H943" i="11"/>
  <c r="A943" i="11"/>
  <c r="AE942" i="11"/>
  <c r="AB942" i="11"/>
  <c r="Z942" i="11"/>
  <c r="Y942" i="11"/>
  <c r="X942" i="11"/>
  <c r="V942" i="11"/>
  <c r="U942" i="11"/>
  <c r="T942" i="11"/>
  <c r="S942" i="11"/>
  <c r="R942" i="11"/>
  <c r="Q942" i="11"/>
  <c r="P942" i="11"/>
  <c r="O942" i="11"/>
  <c r="N942" i="11"/>
  <c r="L942" i="11"/>
  <c r="W942" i="11" s="1"/>
  <c r="H942" i="11"/>
  <c r="A942" i="11"/>
  <c r="AE941" i="11"/>
  <c r="AB941" i="11"/>
  <c r="Z941" i="11"/>
  <c r="Y941" i="11"/>
  <c r="X941" i="11"/>
  <c r="V941" i="11"/>
  <c r="U941" i="11"/>
  <c r="T941" i="11"/>
  <c r="S941" i="11"/>
  <c r="R941" i="11"/>
  <c r="Q941" i="11"/>
  <c r="P941" i="11"/>
  <c r="O941" i="11"/>
  <c r="N941" i="11"/>
  <c r="L941" i="11"/>
  <c r="W941" i="11" s="1"/>
  <c r="H941" i="11"/>
  <c r="A941" i="11"/>
  <c r="AE940" i="11"/>
  <c r="AB940" i="11"/>
  <c r="Z940" i="11"/>
  <c r="Y940" i="11"/>
  <c r="X940" i="11"/>
  <c r="V940" i="11"/>
  <c r="U940" i="11"/>
  <c r="T940" i="11"/>
  <c r="S940" i="11"/>
  <c r="R940" i="11"/>
  <c r="Q940" i="11"/>
  <c r="P940" i="11"/>
  <c r="O940" i="11"/>
  <c r="N940" i="11"/>
  <c r="L940" i="11"/>
  <c r="H940" i="11"/>
  <c r="A940" i="11"/>
  <c r="AE939" i="11"/>
  <c r="AB939" i="11"/>
  <c r="Z939" i="11"/>
  <c r="Y939" i="11"/>
  <c r="X939" i="11"/>
  <c r="V939" i="11"/>
  <c r="U939" i="11"/>
  <c r="T939" i="11"/>
  <c r="S939" i="11"/>
  <c r="R939" i="11"/>
  <c r="Q939" i="11"/>
  <c r="P939" i="11"/>
  <c r="O939" i="11"/>
  <c r="N939" i="11"/>
  <c r="L939" i="11"/>
  <c r="W939" i="11" s="1"/>
  <c r="H939" i="11"/>
  <c r="A939" i="11"/>
  <c r="AE938" i="11"/>
  <c r="AB938" i="11"/>
  <c r="Z938" i="11"/>
  <c r="Y938" i="11"/>
  <c r="X938" i="11"/>
  <c r="V938" i="11"/>
  <c r="U938" i="11"/>
  <c r="T938" i="11"/>
  <c r="S938" i="11"/>
  <c r="R938" i="11"/>
  <c r="Q938" i="11"/>
  <c r="P938" i="11"/>
  <c r="O938" i="11"/>
  <c r="N938" i="11"/>
  <c r="L938" i="11"/>
  <c r="K938" i="11" s="1"/>
  <c r="H938" i="11"/>
  <c r="A938" i="11"/>
  <c r="AE937" i="11"/>
  <c r="AB937" i="11"/>
  <c r="Z937" i="11"/>
  <c r="Y937" i="11"/>
  <c r="X937" i="11"/>
  <c r="V937" i="11"/>
  <c r="U937" i="11"/>
  <c r="T937" i="11"/>
  <c r="S937" i="11"/>
  <c r="R937" i="11"/>
  <c r="Q937" i="11"/>
  <c r="P937" i="11"/>
  <c r="O937" i="11"/>
  <c r="N937" i="11"/>
  <c r="L937" i="11"/>
  <c r="W937" i="11" s="1"/>
  <c r="H937" i="11"/>
  <c r="A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AE924" i="11"/>
  <c r="AB924" i="11"/>
  <c r="Z924" i="11"/>
  <c r="Y924" i="11"/>
  <c r="X924" i="11"/>
  <c r="V924" i="11"/>
  <c r="U924" i="11"/>
  <c r="T924" i="11"/>
  <c r="S924" i="11"/>
  <c r="R924" i="11"/>
  <c r="Q924" i="11"/>
  <c r="P924" i="11"/>
  <c r="O924" i="11"/>
  <c r="N924" i="11"/>
  <c r="L924" i="11"/>
  <c r="H924" i="11"/>
  <c r="A924" i="11"/>
  <c r="AE923" i="11"/>
  <c r="AB923" i="11"/>
  <c r="Z923" i="11"/>
  <c r="Y923" i="11"/>
  <c r="X923" i="11"/>
  <c r="V923" i="11"/>
  <c r="U923" i="11"/>
  <c r="T923" i="11"/>
  <c r="S923" i="11"/>
  <c r="R923" i="11"/>
  <c r="Q923" i="11"/>
  <c r="P923" i="11"/>
  <c r="O923" i="11"/>
  <c r="N923" i="11"/>
  <c r="L923" i="11"/>
  <c r="W923" i="11" s="1"/>
  <c r="H923" i="11"/>
  <c r="A923" i="11"/>
  <c r="AE922" i="11"/>
  <c r="AB922" i="11"/>
  <c r="Z922" i="11"/>
  <c r="Y922" i="11"/>
  <c r="X922" i="11"/>
  <c r="V922" i="11"/>
  <c r="U922" i="11"/>
  <c r="T922" i="11"/>
  <c r="S922" i="11"/>
  <c r="R922" i="11"/>
  <c r="Q922" i="11"/>
  <c r="P922" i="11"/>
  <c r="O922" i="11"/>
  <c r="N922" i="11"/>
  <c r="L922" i="11"/>
  <c r="H922" i="11"/>
  <c r="A922" i="11"/>
  <c r="AE921" i="11"/>
  <c r="AB921" i="11"/>
  <c r="Z921" i="11"/>
  <c r="Y921" i="11"/>
  <c r="X921" i="11"/>
  <c r="V921" i="11"/>
  <c r="U921" i="11"/>
  <c r="T921" i="11"/>
  <c r="S921" i="11"/>
  <c r="R921" i="11"/>
  <c r="Q921" i="11"/>
  <c r="P921" i="11"/>
  <c r="O921" i="11"/>
  <c r="N921" i="11"/>
  <c r="L921" i="11"/>
  <c r="W921" i="11" s="1"/>
  <c r="H921" i="11"/>
  <c r="A921" i="11"/>
  <c r="AE920" i="11"/>
  <c r="AB920" i="11"/>
  <c r="Z920" i="11"/>
  <c r="Y920" i="11"/>
  <c r="X920" i="11"/>
  <c r="W920" i="11"/>
  <c r="V920" i="11"/>
  <c r="U920" i="11"/>
  <c r="T920" i="11"/>
  <c r="S920" i="11"/>
  <c r="Q920" i="11"/>
  <c r="P920" i="11"/>
  <c r="O920" i="11"/>
  <c r="N920" i="11"/>
  <c r="L920" i="11"/>
  <c r="H920" i="11"/>
  <c r="A920" i="11"/>
  <c r="AE919" i="11"/>
  <c r="H919" i="11"/>
  <c r="A919" i="11"/>
  <c r="AE918" i="11"/>
  <c r="H918" i="11"/>
  <c r="A918" i="11"/>
  <c r="AE917" i="11"/>
  <c r="H917" i="11"/>
  <c r="A917" i="11"/>
  <c r="AE916" i="11"/>
  <c r="AB916" i="11"/>
  <c r="Z916" i="11"/>
  <c r="Y916" i="11"/>
  <c r="X916" i="11"/>
  <c r="W916" i="11"/>
  <c r="V916" i="11"/>
  <c r="U916" i="11"/>
  <c r="T916" i="11"/>
  <c r="S916" i="11"/>
  <c r="R916" i="11"/>
  <c r="Q916" i="11"/>
  <c r="P916" i="11"/>
  <c r="O916" i="11"/>
  <c r="N916" i="11"/>
  <c r="L916" i="11"/>
  <c r="K916" i="11" s="1"/>
  <c r="H916" i="11"/>
  <c r="A916" i="11"/>
  <c r="AE915" i="11"/>
  <c r="AB915" i="11"/>
  <c r="Z915" i="11"/>
  <c r="Y915" i="11"/>
  <c r="X915" i="11"/>
  <c r="W915" i="11"/>
  <c r="V915" i="11"/>
  <c r="U915" i="11"/>
  <c r="T915" i="11"/>
  <c r="S915" i="11"/>
  <c r="R915" i="11"/>
  <c r="Q915" i="11"/>
  <c r="P915" i="11"/>
  <c r="O915" i="11"/>
  <c r="N915" i="11"/>
  <c r="L915" i="11"/>
  <c r="K915" i="11" s="1"/>
  <c r="H915" i="11"/>
  <c r="A915" i="11"/>
  <c r="AE914" i="11"/>
  <c r="AB914" i="11"/>
  <c r="Z914" i="11"/>
  <c r="Y914" i="11"/>
  <c r="X914" i="11"/>
  <c r="W914" i="11"/>
  <c r="V914" i="11"/>
  <c r="U914" i="11"/>
  <c r="T914" i="11"/>
  <c r="S914" i="11"/>
  <c r="R914" i="11"/>
  <c r="Q914" i="11"/>
  <c r="P914" i="11"/>
  <c r="O914" i="11"/>
  <c r="N914" i="11"/>
  <c r="L914" i="11"/>
  <c r="K914" i="11" s="1"/>
  <c r="H914" i="11"/>
  <c r="A914" i="11"/>
  <c r="AE913" i="11"/>
  <c r="AB913" i="11"/>
  <c r="Z913" i="11"/>
  <c r="Y913" i="11"/>
  <c r="X913" i="11"/>
  <c r="W913" i="11"/>
  <c r="V913" i="11"/>
  <c r="U913" i="11"/>
  <c r="T913" i="11"/>
  <c r="S913" i="11"/>
  <c r="Q913" i="11"/>
  <c r="P913" i="11"/>
  <c r="O913" i="11"/>
  <c r="N913" i="11"/>
  <c r="L913" i="11"/>
  <c r="H913" i="11"/>
  <c r="A913" i="11"/>
  <c r="AE912" i="11"/>
  <c r="AB912" i="11"/>
  <c r="Z912" i="11"/>
  <c r="Y912" i="11"/>
  <c r="X912" i="11"/>
  <c r="W912" i="11"/>
  <c r="V912" i="11"/>
  <c r="U912" i="11"/>
  <c r="T912" i="11"/>
  <c r="S912" i="11"/>
  <c r="Q912" i="11"/>
  <c r="P912" i="11"/>
  <c r="O912" i="11"/>
  <c r="N912" i="11"/>
  <c r="L912" i="11"/>
  <c r="H912" i="11"/>
  <c r="A912" i="11"/>
  <c r="AE911" i="11"/>
  <c r="AB911" i="11"/>
  <c r="Z911" i="11"/>
  <c r="Y911" i="11"/>
  <c r="X911" i="11"/>
  <c r="W911" i="11"/>
  <c r="V911" i="11"/>
  <c r="U911" i="11"/>
  <c r="T911" i="11"/>
  <c r="S911" i="11"/>
  <c r="Q911" i="11"/>
  <c r="P911" i="11"/>
  <c r="O911" i="11"/>
  <c r="N911" i="11"/>
  <c r="L911" i="11"/>
  <c r="R911" i="11" s="1"/>
  <c r="H911" i="11"/>
  <c r="A911" i="11"/>
  <c r="AB910" i="11"/>
  <c r="Z910" i="11"/>
  <c r="Y910" i="11"/>
  <c r="X910" i="11"/>
  <c r="W910" i="11"/>
  <c r="V910" i="11"/>
  <c r="U910" i="11"/>
  <c r="T910" i="11"/>
  <c r="S910" i="11"/>
  <c r="Q910" i="11"/>
  <c r="P910" i="11"/>
  <c r="O910" i="11"/>
  <c r="N910" i="11"/>
  <c r="L910" i="11"/>
  <c r="K910" i="11" s="1"/>
  <c r="H910" i="11"/>
  <c r="A910" i="11"/>
  <c r="AE909" i="11"/>
  <c r="AB909" i="11"/>
  <c r="Z909" i="11"/>
  <c r="Y909" i="11"/>
  <c r="X909" i="11"/>
  <c r="W909" i="11"/>
  <c r="V909" i="11"/>
  <c r="U909" i="11"/>
  <c r="T909" i="11"/>
  <c r="S909" i="11"/>
  <c r="Q909" i="11"/>
  <c r="P909" i="11"/>
  <c r="O909" i="11"/>
  <c r="N909" i="11"/>
  <c r="L909" i="11"/>
  <c r="H909" i="11"/>
  <c r="A909" i="11"/>
  <c r="AE908" i="11"/>
  <c r="AB908" i="11"/>
  <c r="Z908" i="11"/>
  <c r="Y908" i="11"/>
  <c r="X908" i="11"/>
  <c r="W908" i="11"/>
  <c r="V908" i="11"/>
  <c r="U908" i="11"/>
  <c r="T908" i="11"/>
  <c r="S908" i="11"/>
  <c r="Q908" i="11"/>
  <c r="P908" i="11"/>
  <c r="O908" i="11"/>
  <c r="N908" i="11"/>
  <c r="L908" i="11"/>
  <c r="H908" i="11"/>
  <c r="A908" i="11"/>
  <c r="AE907" i="11"/>
  <c r="AB907" i="11"/>
  <c r="Z907" i="11"/>
  <c r="Y907" i="11"/>
  <c r="Z8" i="13" s="1"/>
  <c r="X907" i="11"/>
  <c r="W907" i="11"/>
  <c r="V907" i="11"/>
  <c r="U907" i="11"/>
  <c r="T907" i="11"/>
  <c r="S907" i="11"/>
  <c r="Q907" i="11"/>
  <c r="P907" i="11"/>
  <c r="O907" i="11"/>
  <c r="N907" i="11"/>
  <c r="L907" i="11"/>
  <c r="R907" i="11" s="1"/>
  <c r="H907" i="11"/>
  <c r="A907" i="11"/>
  <c r="AE906" i="11"/>
  <c r="AB906" i="11"/>
  <c r="Z906" i="11"/>
  <c r="Y906" i="11"/>
  <c r="X906" i="11"/>
  <c r="V906" i="11"/>
  <c r="U906" i="11"/>
  <c r="T906" i="11"/>
  <c r="S906" i="11"/>
  <c r="R906" i="11"/>
  <c r="Q906" i="11"/>
  <c r="P906" i="11"/>
  <c r="O906" i="11"/>
  <c r="N906" i="11"/>
  <c r="L906" i="11"/>
  <c r="K906" i="11" s="1"/>
  <c r="H906" i="11"/>
  <c r="A906" i="11"/>
  <c r="AE905" i="11"/>
  <c r="AB905" i="11"/>
  <c r="Z905" i="11"/>
  <c r="Y905" i="11"/>
  <c r="X905" i="11"/>
  <c r="V905" i="11"/>
  <c r="U905" i="11"/>
  <c r="T905" i="11"/>
  <c r="S905" i="11"/>
  <c r="R905" i="11"/>
  <c r="Q905" i="11"/>
  <c r="P905" i="11"/>
  <c r="O905" i="11"/>
  <c r="N905" i="11"/>
  <c r="L905" i="11"/>
  <c r="H905" i="11"/>
  <c r="A905" i="11"/>
  <c r="AE904" i="11"/>
  <c r="AB904" i="11"/>
  <c r="Z904" i="11"/>
  <c r="Y904" i="11"/>
  <c r="X904" i="11"/>
  <c r="V904" i="11"/>
  <c r="U904" i="11"/>
  <c r="T904" i="11"/>
  <c r="S904" i="11"/>
  <c r="R904" i="11"/>
  <c r="Q904" i="11"/>
  <c r="P904" i="11"/>
  <c r="O904" i="11"/>
  <c r="N904" i="11"/>
  <c r="L904" i="11"/>
  <c r="W904" i="11" s="1"/>
  <c r="H904" i="11"/>
  <c r="A904" i="11"/>
  <c r="AE903" i="11"/>
  <c r="AB903" i="11"/>
  <c r="Z903" i="11"/>
  <c r="Y903" i="11"/>
  <c r="X903" i="11"/>
  <c r="V903" i="11"/>
  <c r="U903" i="11"/>
  <c r="T903" i="11"/>
  <c r="S903" i="11"/>
  <c r="R903" i="11"/>
  <c r="Q903" i="11"/>
  <c r="P903" i="11"/>
  <c r="O903" i="11"/>
  <c r="N903" i="11"/>
  <c r="L903" i="11"/>
  <c r="K903" i="11" s="1"/>
  <c r="H903" i="11"/>
  <c r="A903" i="11"/>
  <c r="AE902" i="11"/>
  <c r="AB902" i="11"/>
  <c r="Z902" i="11"/>
  <c r="Y902" i="11"/>
  <c r="X902" i="11"/>
  <c r="V902" i="11"/>
  <c r="U902" i="11"/>
  <c r="T902" i="11"/>
  <c r="S902" i="11"/>
  <c r="R902" i="11"/>
  <c r="Q902" i="11"/>
  <c r="P902" i="11"/>
  <c r="O902" i="11"/>
  <c r="N902" i="11"/>
  <c r="L902" i="11"/>
  <c r="W902" i="11" s="1"/>
  <c r="H902" i="11"/>
  <c r="A902" i="11"/>
  <c r="AE901" i="11"/>
  <c r="AB901" i="11"/>
  <c r="Z901" i="11"/>
  <c r="Y901" i="11"/>
  <c r="X901" i="11"/>
  <c r="V901" i="11"/>
  <c r="U901" i="11"/>
  <c r="T901" i="11"/>
  <c r="S901" i="11"/>
  <c r="R901" i="11"/>
  <c r="Q901" i="11"/>
  <c r="P901" i="11"/>
  <c r="O901" i="11"/>
  <c r="N901" i="11"/>
  <c r="L901" i="11"/>
  <c r="H901" i="11"/>
  <c r="A901" i="11"/>
  <c r="AE900" i="11"/>
  <c r="AB900" i="11"/>
  <c r="Z900" i="11"/>
  <c r="Y900" i="11"/>
  <c r="X900" i="11"/>
  <c r="V900" i="11"/>
  <c r="U900" i="11"/>
  <c r="T900" i="11"/>
  <c r="S900" i="11"/>
  <c r="R900" i="11"/>
  <c r="Q900" i="11"/>
  <c r="P900" i="11"/>
  <c r="O900" i="11"/>
  <c r="N900" i="11"/>
  <c r="L900" i="11"/>
  <c r="W900" i="11" s="1"/>
  <c r="H900" i="11"/>
  <c r="A900" i="11"/>
  <c r="AE899" i="11"/>
  <c r="AB899" i="11"/>
  <c r="Z899" i="11"/>
  <c r="Y899" i="11"/>
  <c r="X899" i="11"/>
  <c r="V899" i="11"/>
  <c r="U899" i="11"/>
  <c r="T899" i="11"/>
  <c r="S899" i="11"/>
  <c r="R899" i="11"/>
  <c r="Q899" i="11"/>
  <c r="P899" i="11"/>
  <c r="O899" i="11"/>
  <c r="N899" i="11"/>
  <c r="L899" i="11"/>
  <c r="W899" i="11" s="1"/>
  <c r="H899" i="11"/>
  <c r="A899" i="11"/>
  <c r="AE898" i="11"/>
  <c r="AB898" i="11"/>
  <c r="Z898" i="11"/>
  <c r="Y898" i="11"/>
  <c r="X898" i="11"/>
  <c r="V898" i="11"/>
  <c r="U898" i="11"/>
  <c r="T898" i="11"/>
  <c r="S898" i="11"/>
  <c r="R898" i="11"/>
  <c r="Q898" i="11"/>
  <c r="P898" i="11"/>
  <c r="O898" i="11"/>
  <c r="N898" i="11"/>
  <c r="L898" i="11"/>
  <c r="H898" i="11"/>
  <c r="A898" i="11"/>
  <c r="AE897" i="11"/>
  <c r="AB897" i="11"/>
  <c r="Z897" i="11"/>
  <c r="Y897" i="11"/>
  <c r="X897" i="11"/>
  <c r="V897" i="11"/>
  <c r="U897" i="11"/>
  <c r="T897" i="11"/>
  <c r="S897" i="11"/>
  <c r="R897" i="11"/>
  <c r="Q897" i="11"/>
  <c r="P897" i="11"/>
  <c r="O897" i="11"/>
  <c r="N897" i="11"/>
  <c r="L897" i="11"/>
  <c r="W897" i="11" s="1"/>
  <c r="H897" i="11"/>
  <c r="A897" i="11"/>
  <c r="AE896" i="11"/>
  <c r="AB896" i="11"/>
  <c r="Z896" i="11"/>
  <c r="Y896" i="11"/>
  <c r="X896" i="11"/>
  <c r="V896" i="11"/>
  <c r="U896" i="11"/>
  <c r="T896" i="11"/>
  <c r="S896" i="11"/>
  <c r="R896" i="11"/>
  <c r="Q896" i="11"/>
  <c r="P896" i="11"/>
  <c r="O896" i="11"/>
  <c r="N896" i="11"/>
  <c r="L896" i="11"/>
  <c r="K896" i="11" s="1"/>
  <c r="H896" i="11"/>
  <c r="A896" i="11"/>
  <c r="AE895" i="11"/>
  <c r="AB895" i="11"/>
  <c r="Z895" i="11"/>
  <c r="Y895" i="11"/>
  <c r="X895" i="11"/>
  <c r="V895" i="11"/>
  <c r="U895" i="11"/>
  <c r="T895" i="11"/>
  <c r="S895" i="11"/>
  <c r="R895" i="11"/>
  <c r="Q895" i="11"/>
  <c r="P895" i="11"/>
  <c r="O895" i="11"/>
  <c r="N895" i="11"/>
  <c r="L895" i="11"/>
  <c r="K895" i="11" s="1"/>
  <c r="H895" i="11"/>
  <c r="A895" i="11"/>
  <c r="AE894" i="11"/>
  <c r="AB894" i="11"/>
  <c r="Z894" i="11"/>
  <c r="Y894" i="11"/>
  <c r="X894" i="11"/>
  <c r="V894" i="11"/>
  <c r="U894" i="11"/>
  <c r="T894" i="11"/>
  <c r="S894" i="11"/>
  <c r="R894" i="11"/>
  <c r="Q894" i="11"/>
  <c r="P894" i="11"/>
  <c r="O894" i="11"/>
  <c r="N894" i="11"/>
  <c r="L894" i="11"/>
  <c r="H894" i="11"/>
  <c r="A894" i="11"/>
  <c r="AE893" i="11"/>
  <c r="AB893" i="11"/>
  <c r="Z893" i="11"/>
  <c r="Y893" i="11"/>
  <c r="X893" i="11"/>
  <c r="V893" i="11"/>
  <c r="U893" i="11"/>
  <c r="T893" i="11"/>
  <c r="S893" i="11"/>
  <c r="R893" i="11"/>
  <c r="Q893" i="11"/>
  <c r="P893" i="11"/>
  <c r="O893" i="11"/>
  <c r="N893" i="11"/>
  <c r="L893" i="11"/>
  <c r="H893" i="11"/>
  <c r="A893" i="11"/>
  <c r="AE892" i="11"/>
  <c r="AB892" i="11"/>
  <c r="Z892" i="11"/>
  <c r="Y892" i="11"/>
  <c r="X892" i="11"/>
  <c r="V892" i="11"/>
  <c r="U892" i="11"/>
  <c r="T892" i="11"/>
  <c r="S892" i="11"/>
  <c r="R892" i="11"/>
  <c r="Q892" i="11"/>
  <c r="P892" i="11"/>
  <c r="O892" i="11"/>
  <c r="N892" i="11"/>
  <c r="L892" i="11"/>
  <c r="W892" i="11" s="1"/>
  <c r="H892" i="11"/>
  <c r="A892" i="11"/>
  <c r="AE891" i="11"/>
  <c r="AB891" i="11"/>
  <c r="Z891" i="11"/>
  <c r="Y891" i="11"/>
  <c r="X891" i="11"/>
  <c r="V891" i="11"/>
  <c r="U891" i="11"/>
  <c r="T891" i="11"/>
  <c r="S891" i="11"/>
  <c r="R891" i="11"/>
  <c r="Q891" i="11"/>
  <c r="P891" i="11"/>
  <c r="O891" i="11"/>
  <c r="N891" i="11"/>
  <c r="L891" i="11"/>
  <c r="K891" i="11" s="1"/>
  <c r="H891" i="11"/>
  <c r="A891" i="11"/>
  <c r="AE890" i="11"/>
  <c r="AB890" i="11"/>
  <c r="Z890" i="11"/>
  <c r="Y890" i="11"/>
  <c r="X890" i="11"/>
  <c r="V890" i="11"/>
  <c r="U890" i="11"/>
  <c r="T890" i="11"/>
  <c r="S890" i="11"/>
  <c r="R890" i="11"/>
  <c r="Q890" i="11"/>
  <c r="P890" i="11"/>
  <c r="O890" i="11"/>
  <c r="N890" i="11"/>
  <c r="L890" i="11"/>
  <c r="H890" i="11"/>
  <c r="A890" i="11"/>
  <c r="AE889" i="11"/>
  <c r="AB889" i="11"/>
  <c r="Z889" i="11"/>
  <c r="Y889" i="11"/>
  <c r="X889" i="11"/>
  <c r="V889" i="11"/>
  <c r="U889" i="11"/>
  <c r="T889" i="11"/>
  <c r="S889" i="11"/>
  <c r="R889" i="11"/>
  <c r="Q889" i="11"/>
  <c r="P889" i="11"/>
  <c r="O889" i="11"/>
  <c r="N889" i="11"/>
  <c r="L889" i="11"/>
  <c r="W889" i="11" s="1"/>
  <c r="H889" i="11"/>
  <c r="A889" i="11"/>
  <c r="AE888" i="11"/>
  <c r="AB888" i="11"/>
  <c r="Z888" i="11"/>
  <c r="Y888" i="11"/>
  <c r="X888" i="11"/>
  <c r="V888" i="11"/>
  <c r="U888" i="11"/>
  <c r="T888" i="11"/>
  <c r="S888" i="11"/>
  <c r="R888" i="11"/>
  <c r="Q888" i="11"/>
  <c r="P888" i="11"/>
  <c r="O888" i="11"/>
  <c r="N888" i="11"/>
  <c r="L888" i="11"/>
  <c r="W888" i="11" s="1"/>
  <c r="H888" i="11"/>
  <c r="A888" i="11"/>
  <c r="AE887" i="11"/>
  <c r="AB887" i="11"/>
  <c r="Z887" i="11"/>
  <c r="Y887" i="11"/>
  <c r="X887" i="11"/>
  <c r="V887" i="11"/>
  <c r="U887" i="11"/>
  <c r="T887" i="11"/>
  <c r="S887" i="11"/>
  <c r="R887" i="11"/>
  <c r="Q887" i="11"/>
  <c r="P887" i="11"/>
  <c r="O887" i="11"/>
  <c r="N887" i="11"/>
  <c r="L887" i="11"/>
  <c r="K887" i="11" s="1"/>
  <c r="H887" i="11"/>
  <c r="A887" i="11"/>
  <c r="AE886" i="11"/>
  <c r="AB886" i="11"/>
  <c r="Z886" i="11"/>
  <c r="Y886" i="11"/>
  <c r="X886" i="11"/>
  <c r="V886" i="11"/>
  <c r="U886" i="11"/>
  <c r="T886" i="11"/>
  <c r="S886" i="11"/>
  <c r="R886" i="11"/>
  <c r="Q886" i="11"/>
  <c r="P886" i="11"/>
  <c r="O886" i="11"/>
  <c r="N886" i="11"/>
  <c r="L886" i="11"/>
  <c r="H886" i="11"/>
  <c r="A886" i="11"/>
  <c r="AE885" i="11"/>
  <c r="AB885" i="11"/>
  <c r="Z885" i="11"/>
  <c r="Y885" i="11"/>
  <c r="X885" i="11"/>
  <c r="V885" i="11"/>
  <c r="U885" i="11"/>
  <c r="T885" i="11"/>
  <c r="S885" i="11"/>
  <c r="R885" i="11"/>
  <c r="Q885" i="11"/>
  <c r="P885" i="11"/>
  <c r="O885" i="11"/>
  <c r="N885" i="11"/>
  <c r="L885" i="11"/>
  <c r="H885" i="11"/>
  <c r="A885" i="11"/>
  <c r="AE884" i="11"/>
  <c r="AB884" i="11"/>
  <c r="Z884" i="11"/>
  <c r="Y884" i="11"/>
  <c r="X884" i="11"/>
  <c r="V884" i="11"/>
  <c r="U884" i="11"/>
  <c r="T884" i="11"/>
  <c r="S884" i="11"/>
  <c r="R884" i="11"/>
  <c r="Q884" i="11"/>
  <c r="P884" i="11"/>
  <c r="O884" i="11"/>
  <c r="N884" i="11"/>
  <c r="L884" i="11"/>
  <c r="W884" i="11" s="1"/>
  <c r="H884" i="11"/>
  <c r="A884" i="11"/>
  <c r="AE883" i="11"/>
  <c r="AB883" i="11"/>
  <c r="Z883" i="11"/>
  <c r="Y883" i="11"/>
  <c r="X883" i="11"/>
  <c r="V883" i="11"/>
  <c r="U883" i="11"/>
  <c r="T883" i="11"/>
  <c r="S883" i="11"/>
  <c r="R883" i="11"/>
  <c r="Q883" i="11"/>
  <c r="P883" i="11"/>
  <c r="O883" i="11"/>
  <c r="N883" i="11"/>
  <c r="L883" i="11"/>
  <c r="W883" i="11" s="1"/>
  <c r="H883" i="11"/>
  <c r="A883" i="11"/>
  <c r="AE882" i="11"/>
  <c r="AB882" i="11"/>
  <c r="Z882" i="11"/>
  <c r="Y882" i="11"/>
  <c r="X882" i="11"/>
  <c r="V882" i="11"/>
  <c r="U882" i="11"/>
  <c r="T882" i="11"/>
  <c r="S882" i="11"/>
  <c r="R882" i="11"/>
  <c r="Q882" i="11"/>
  <c r="P882" i="11"/>
  <c r="O882" i="11"/>
  <c r="N882" i="11"/>
  <c r="L882" i="11"/>
  <c r="H882" i="11"/>
  <c r="A882" i="11"/>
  <c r="AE881" i="11"/>
  <c r="AB881" i="11"/>
  <c r="Z881" i="11"/>
  <c r="Y881" i="11"/>
  <c r="X881" i="11"/>
  <c r="V881" i="11"/>
  <c r="U881" i="11"/>
  <c r="T881" i="11"/>
  <c r="S881" i="11"/>
  <c r="R881" i="11"/>
  <c r="Q881" i="11"/>
  <c r="P881" i="11"/>
  <c r="O881" i="11"/>
  <c r="N881" i="11"/>
  <c r="L881" i="11"/>
  <c r="W881" i="11" s="1"/>
  <c r="H881" i="11"/>
  <c r="A881" i="11"/>
  <c r="AE880" i="11"/>
  <c r="AB880" i="11"/>
  <c r="Z880" i="11"/>
  <c r="Y880" i="11"/>
  <c r="X880" i="11"/>
  <c r="V880" i="11"/>
  <c r="U880" i="11"/>
  <c r="T880" i="11"/>
  <c r="S880" i="11"/>
  <c r="R880" i="11"/>
  <c r="Q880" i="11"/>
  <c r="P880" i="11"/>
  <c r="O880" i="11"/>
  <c r="N880" i="11"/>
  <c r="L880" i="11"/>
  <c r="K880" i="11" s="1"/>
  <c r="H880" i="11"/>
  <c r="A880" i="11"/>
  <c r="AE879" i="11"/>
  <c r="AB879" i="11"/>
  <c r="Z879" i="11"/>
  <c r="Y879" i="11"/>
  <c r="X879" i="11"/>
  <c r="V879" i="11"/>
  <c r="U879" i="11"/>
  <c r="T879" i="11"/>
  <c r="S879" i="11"/>
  <c r="R879" i="11"/>
  <c r="Q879" i="11"/>
  <c r="P879" i="11"/>
  <c r="O879" i="11"/>
  <c r="N879" i="11"/>
  <c r="L879" i="11"/>
  <c r="K879" i="11" s="1"/>
  <c r="H879" i="11"/>
  <c r="A879" i="11"/>
  <c r="AE878" i="11"/>
  <c r="AB878" i="11"/>
  <c r="Z878" i="11"/>
  <c r="Y878" i="11"/>
  <c r="X878" i="11"/>
  <c r="V878" i="11"/>
  <c r="U878" i="11"/>
  <c r="T878" i="11"/>
  <c r="S878" i="11"/>
  <c r="R878" i="11"/>
  <c r="Q878" i="11"/>
  <c r="P878" i="11"/>
  <c r="O878" i="11"/>
  <c r="N878" i="11"/>
  <c r="L878" i="11"/>
  <c r="H878" i="11"/>
  <c r="A878" i="11"/>
  <c r="AE877" i="11"/>
  <c r="AB877" i="11"/>
  <c r="Z877" i="11"/>
  <c r="Y877" i="11"/>
  <c r="X877" i="11"/>
  <c r="V877" i="11"/>
  <c r="U877" i="11"/>
  <c r="T877" i="11"/>
  <c r="S877" i="11"/>
  <c r="R877" i="11"/>
  <c r="Q877" i="11"/>
  <c r="P877" i="11"/>
  <c r="O877" i="11"/>
  <c r="N877" i="11"/>
  <c r="L877" i="11"/>
  <c r="H877" i="11"/>
  <c r="A877" i="11"/>
  <c r="AE876" i="11"/>
  <c r="AB876" i="11"/>
  <c r="Z876" i="11"/>
  <c r="Y876" i="11"/>
  <c r="X876" i="11"/>
  <c r="V876" i="11"/>
  <c r="U876" i="11"/>
  <c r="T876" i="11"/>
  <c r="S876" i="11"/>
  <c r="R876" i="11"/>
  <c r="Q876" i="11"/>
  <c r="P876" i="11"/>
  <c r="O876" i="11"/>
  <c r="N876" i="11"/>
  <c r="L876" i="11"/>
  <c r="K876" i="11" s="1"/>
  <c r="H876" i="11"/>
  <c r="A876" i="11"/>
  <c r="AE875" i="11"/>
  <c r="H875" i="11"/>
  <c r="A875" i="11"/>
  <c r="AE874" i="11"/>
  <c r="H874" i="11"/>
  <c r="A874" i="11"/>
  <c r="AE873" i="11"/>
  <c r="H873" i="11"/>
  <c r="A873" i="11"/>
  <c r="AE872" i="11"/>
  <c r="H872" i="11"/>
  <c r="A872" i="11"/>
  <c r="AE871" i="11"/>
  <c r="H871" i="11"/>
  <c r="A871" i="11"/>
  <c r="AE870" i="11"/>
  <c r="H870" i="11"/>
  <c r="A870" i="11"/>
  <c r="AE869" i="11"/>
  <c r="H869" i="11"/>
  <c r="A869" i="11"/>
  <c r="AE868" i="11"/>
  <c r="H868" i="11"/>
  <c r="A868" i="11"/>
  <c r="AE867" i="11"/>
  <c r="H867" i="11"/>
  <c r="A867" i="11"/>
  <c r="AE866" i="11"/>
  <c r="A866" i="11"/>
  <c r="AE865" i="11"/>
  <c r="A865" i="11"/>
  <c r="AE864" i="11"/>
  <c r="H864" i="11"/>
  <c r="A864" i="11"/>
  <c r="AE863" i="11"/>
  <c r="A863" i="11"/>
  <c r="AE862" i="11"/>
  <c r="A862" i="11"/>
  <c r="AE861" i="11"/>
  <c r="H861" i="11"/>
  <c r="A861" i="11"/>
  <c r="AE860" i="11"/>
  <c r="H860" i="11"/>
  <c r="A860" i="11"/>
  <c r="AE859" i="11"/>
  <c r="A859" i="11"/>
  <c r="AE858" i="11"/>
  <c r="A858" i="11"/>
  <c r="AE857" i="11"/>
  <c r="A857" i="11"/>
  <c r="AE856" i="11"/>
  <c r="H856" i="11"/>
  <c r="A856" i="11"/>
  <c r="AE855" i="11"/>
  <c r="H855" i="11"/>
  <c r="A855" i="11"/>
  <c r="AE854" i="11"/>
  <c r="H854" i="11"/>
  <c r="A854" i="11"/>
  <c r="AE853" i="11"/>
  <c r="H853" i="11"/>
  <c r="A853" i="11"/>
  <c r="AE852" i="11"/>
  <c r="H852" i="11"/>
  <c r="A852" i="11"/>
  <c r="AE851" i="11"/>
  <c r="H851" i="11"/>
  <c r="A851" i="11"/>
  <c r="AE850" i="11"/>
  <c r="H850" i="11"/>
  <c r="A850" i="11"/>
  <c r="AE849" i="11"/>
  <c r="H849" i="11"/>
  <c r="A849" i="11"/>
  <c r="AE848" i="11"/>
  <c r="H848" i="11"/>
  <c r="A848" i="11"/>
  <c r="AE847" i="11"/>
  <c r="H847" i="11"/>
  <c r="A847" i="11"/>
  <c r="AE846" i="11"/>
  <c r="H846" i="11"/>
  <c r="A846" i="11"/>
  <c r="AE845" i="11"/>
  <c r="H845" i="11"/>
  <c r="A845" i="11"/>
  <c r="AE844" i="11"/>
  <c r="H844" i="11"/>
  <c r="A844" i="11"/>
  <c r="AE843" i="11"/>
  <c r="H843" i="11"/>
  <c r="A843" i="11"/>
  <c r="AE842" i="11"/>
  <c r="H842" i="11"/>
  <c r="A842" i="11"/>
  <c r="AE841" i="11"/>
  <c r="H841" i="11"/>
  <c r="A841" i="11"/>
  <c r="AE840" i="11"/>
  <c r="H840" i="11"/>
  <c r="A840" i="11"/>
  <c r="AE839" i="11"/>
  <c r="H839" i="11"/>
  <c r="A839" i="11"/>
  <c r="AE838" i="11"/>
  <c r="H838" i="11"/>
  <c r="A838" i="11"/>
  <c r="AE837" i="11"/>
  <c r="H837" i="11"/>
  <c r="A837" i="11"/>
  <c r="AE836" i="11"/>
  <c r="H836" i="11"/>
  <c r="A836" i="11"/>
  <c r="AE835" i="11"/>
  <c r="H835" i="11"/>
  <c r="A835" i="11"/>
  <c r="AE834" i="11"/>
  <c r="H834" i="11"/>
  <c r="A834" i="11"/>
  <c r="AE833" i="11"/>
  <c r="H833" i="11"/>
  <c r="A833" i="11"/>
  <c r="AE832" i="11"/>
  <c r="H832" i="11"/>
  <c r="A832" i="11"/>
  <c r="AE831" i="11"/>
  <c r="H831" i="11"/>
  <c r="A831" i="11"/>
  <c r="AE830" i="11"/>
  <c r="H830" i="11"/>
  <c r="A830" i="11"/>
  <c r="AE829" i="11"/>
  <c r="H829" i="11"/>
  <c r="A829" i="11"/>
  <c r="AE828" i="11"/>
  <c r="H828" i="11"/>
  <c r="A828" i="11"/>
  <c r="AE827" i="11"/>
  <c r="H827" i="11"/>
  <c r="A827" i="11"/>
  <c r="AE826" i="11"/>
  <c r="H826" i="11"/>
  <c r="A826" i="11"/>
  <c r="AE825" i="11"/>
  <c r="H825" i="11"/>
  <c r="A825" i="11"/>
  <c r="AE824" i="11"/>
  <c r="H824" i="11"/>
  <c r="A824" i="11"/>
  <c r="AE823" i="11"/>
  <c r="H823" i="11"/>
  <c r="A823" i="11"/>
  <c r="AE822" i="11"/>
  <c r="H822" i="11"/>
  <c r="A822" i="11"/>
  <c r="AE821" i="11"/>
  <c r="H821" i="11"/>
  <c r="A821" i="11"/>
  <c r="AE820" i="11"/>
  <c r="H820" i="11"/>
  <c r="A820" i="11"/>
  <c r="AE819" i="11"/>
  <c r="H819" i="11"/>
  <c r="A819" i="11"/>
  <c r="AE818" i="11"/>
  <c r="H818" i="11"/>
  <c r="A818" i="11"/>
  <c r="AE817" i="11"/>
  <c r="H817" i="11"/>
  <c r="A817" i="11"/>
  <c r="AE816" i="11"/>
  <c r="H816" i="11"/>
  <c r="A816" i="11"/>
  <c r="AE815" i="11"/>
  <c r="H815" i="11"/>
  <c r="A815" i="11"/>
  <c r="AE814" i="11"/>
  <c r="H814" i="11"/>
  <c r="A814" i="11"/>
  <c r="AE813" i="11"/>
  <c r="H813" i="11"/>
  <c r="A813" i="11"/>
  <c r="AE812" i="11"/>
  <c r="H812" i="11"/>
  <c r="A812" i="11"/>
  <c r="AE811" i="11"/>
  <c r="H811" i="11"/>
  <c r="A811" i="11"/>
  <c r="AE810" i="11"/>
  <c r="H810" i="11"/>
  <c r="A810" i="11"/>
  <c r="AE809" i="11"/>
  <c r="H809" i="11"/>
  <c r="A809" i="11"/>
  <c r="AE808" i="11"/>
  <c r="H808" i="11"/>
  <c r="A808" i="11"/>
  <c r="AE807" i="11"/>
  <c r="H807" i="11"/>
  <c r="A807" i="11"/>
  <c r="AE806" i="11"/>
  <c r="H806" i="11"/>
  <c r="A806" i="11"/>
  <c r="AE805" i="11"/>
  <c r="H805" i="11"/>
  <c r="A805" i="11"/>
  <c r="AE804" i="11"/>
  <c r="H804" i="11"/>
  <c r="A804" i="11"/>
  <c r="AE803" i="11"/>
  <c r="H803" i="11"/>
  <c r="A803" i="11"/>
  <c r="AE802" i="11"/>
  <c r="H802" i="11"/>
  <c r="A802" i="11"/>
  <c r="AE801" i="11"/>
  <c r="H801" i="11"/>
  <c r="A801" i="11"/>
  <c r="AE800" i="11"/>
  <c r="H800" i="11"/>
  <c r="A800" i="11"/>
  <c r="AE799" i="11"/>
  <c r="H799" i="11"/>
  <c r="A799" i="11"/>
  <c r="H798" i="11"/>
  <c r="AE797" i="11"/>
  <c r="H797" i="11"/>
  <c r="A797" i="11"/>
  <c r="AE796" i="11"/>
  <c r="H796" i="11"/>
  <c r="A796" i="11"/>
  <c r="AE795" i="11"/>
  <c r="H795" i="11"/>
  <c r="A795" i="11"/>
  <c r="AE794" i="11"/>
  <c r="H794" i="11"/>
  <c r="A794" i="11"/>
  <c r="AE793" i="11"/>
  <c r="H793" i="11"/>
  <c r="A793" i="11"/>
  <c r="AE792" i="11"/>
  <c r="H792" i="11"/>
  <c r="A792" i="11"/>
  <c r="AE791" i="11"/>
  <c r="H791" i="11"/>
  <c r="A791" i="11"/>
  <c r="AE790" i="11"/>
  <c r="H790" i="11"/>
  <c r="A790" i="11"/>
  <c r="AE789" i="11"/>
  <c r="H789" i="11"/>
  <c r="A789" i="11"/>
  <c r="AE788" i="11"/>
  <c r="H788" i="11"/>
  <c r="A788" i="11"/>
  <c r="AE787" i="11"/>
  <c r="H787" i="11"/>
  <c r="A787" i="11"/>
  <c r="AE786" i="11"/>
  <c r="H786" i="11"/>
  <c r="A786" i="11"/>
  <c r="AE785" i="11"/>
  <c r="H785" i="11"/>
  <c r="A785" i="11"/>
  <c r="AE784" i="11"/>
  <c r="H784" i="11"/>
  <c r="A784" i="11"/>
  <c r="AE783" i="11"/>
  <c r="H783" i="11"/>
  <c r="A783" i="11"/>
  <c r="AE782" i="11"/>
  <c r="H782" i="11"/>
  <c r="A782" i="11"/>
  <c r="AE781" i="11"/>
  <c r="H781" i="11"/>
  <c r="A781" i="11"/>
  <c r="AE780" i="11"/>
  <c r="H780" i="11"/>
  <c r="A780" i="11"/>
  <c r="AE779" i="11"/>
  <c r="H779" i="11"/>
  <c r="A779" i="11"/>
  <c r="AE778" i="11"/>
  <c r="H778" i="11"/>
  <c r="A778" i="11"/>
  <c r="AE777" i="11"/>
  <c r="H777" i="11"/>
  <c r="A777" i="11"/>
  <c r="AE776" i="11"/>
  <c r="H776" i="11"/>
  <c r="A776" i="11"/>
  <c r="AE775" i="11"/>
  <c r="H775" i="11"/>
  <c r="A775" i="11"/>
  <c r="AE774" i="11"/>
  <c r="H774" i="11"/>
  <c r="A774" i="11"/>
  <c r="AE773" i="11"/>
  <c r="H773" i="11"/>
  <c r="A773" i="11"/>
  <c r="AE772" i="11"/>
  <c r="H772" i="11"/>
  <c r="A772" i="11"/>
  <c r="AE771" i="11"/>
  <c r="H771" i="11"/>
  <c r="A771" i="11"/>
  <c r="AE770" i="11"/>
  <c r="H770" i="11"/>
  <c r="A770" i="11"/>
  <c r="AE769" i="11"/>
  <c r="H769" i="11"/>
  <c r="A769" i="11"/>
  <c r="AE768" i="11"/>
  <c r="H768" i="11"/>
  <c r="A768" i="11"/>
  <c r="AE767" i="11"/>
  <c r="H767" i="11"/>
  <c r="A767" i="11"/>
  <c r="AE766" i="11"/>
  <c r="H766" i="11"/>
  <c r="A766" i="11"/>
  <c r="AE765" i="11"/>
  <c r="H765" i="11"/>
  <c r="A765" i="11"/>
  <c r="AE764" i="11"/>
  <c r="H764" i="11"/>
  <c r="A764" i="11"/>
  <c r="AE763" i="11"/>
  <c r="H763" i="11"/>
  <c r="A763" i="11"/>
  <c r="AE762" i="11"/>
  <c r="H762" i="11"/>
  <c r="A762" i="11"/>
  <c r="AE761" i="11"/>
  <c r="H761" i="11"/>
  <c r="A761" i="11"/>
  <c r="AE760" i="11"/>
  <c r="H760" i="11"/>
  <c r="A760" i="11"/>
  <c r="AE759" i="11"/>
  <c r="H759" i="11"/>
  <c r="A759" i="11"/>
  <c r="AE758" i="11"/>
  <c r="H758" i="11"/>
  <c r="A758" i="11"/>
  <c r="AE757" i="11"/>
  <c r="H757" i="11"/>
  <c r="A757" i="11"/>
  <c r="AE756" i="11"/>
  <c r="H756" i="11"/>
  <c r="A756" i="11"/>
  <c r="AE755" i="11"/>
  <c r="H755" i="11"/>
  <c r="A755" i="11"/>
  <c r="AE754" i="11"/>
  <c r="H754" i="11"/>
  <c r="A754" i="11"/>
  <c r="AE753" i="11"/>
  <c r="H753" i="11"/>
  <c r="A753" i="11"/>
  <c r="AE752" i="11"/>
  <c r="H752" i="11"/>
  <c r="A752" i="11"/>
  <c r="AE751" i="11"/>
  <c r="H751" i="11"/>
  <c r="A751" i="11"/>
  <c r="AE750" i="11"/>
  <c r="H750" i="11"/>
  <c r="A750" i="11"/>
  <c r="AE749" i="11"/>
  <c r="H749" i="11"/>
  <c r="A749" i="11"/>
  <c r="AE748" i="11"/>
  <c r="H748" i="11"/>
  <c r="A748" i="11"/>
  <c r="AE747" i="11"/>
  <c r="H747" i="11"/>
  <c r="A747" i="11"/>
  <c r="AE746" i="11"/>
  <c r="H746" i="11"/>
  <c r="A746" i="11"/>
  <c r="AE745" i="11"/>
  <c r="H745" i="11"/>
  <c r="A745" i="11"/>
  <c r="AE744" i="11"/>
  <c r="H744" i="11"/>
  <c r="A744" i="11"/>
  <c r="AE743" i="11"/>
  <c r="H743" i="11"/>
  <c r="A743" i="11"/>
  <c r="AE742" i="11"/>
  <c r="H742" i="11"/>
  <c r="A742" i="11"/>
  <c r="AE741" i="11"/>
  <c r="H741" i="11"/>
  <c r="A741" i="11"/>
  <c r="AE740" i="11"/>
  <c r="H740" i="11"/>
  <c r="A740" i="11"/>
  <c r="AE739" i="11"/>
  <c r="H739" i="11"/>
  <c r="A739" i="11"/>
  <c r="AE738" i="11"/>
  <c r="H738" i="11"/>
  <c r="A738" i="11"/>
  <c r="AE737" i="11"/>
  <c r="H737" i="11"/>
  <c r="A737" i="11"/>
  <c r="AE736" i="11"/>
  <c r="H736" i="11"/>
  <c r="A736" i="11"/>
  <c r="AE735" i="11"/>
  <c r="H735" i="11"/>
  <c r="A735" i="11"/>
  <c r="AE734" i="11"/>
  <c r="H734" i="11"/>
  <c r="A734" i="11"/>
  <c r="AE733" i="11"/>
  <c r="H733" i="11"/>
  <c r="A733" i="11"/>
  <c r="AE732" i="11"/>
  <c r="H732" i="11"/>
  <c r="A732" i="11"/>
  <c r="AE731" i="11"/>
  <c r="H731" i="11"/>
  <c r="A731" i="11"/>
  <c r="AE730" i="11"/>
  <c r="H730" i="11"/>
  <c r="A730" i="11"/>
  <c r="AE729" i="11"/>
  <c r="H729" i="11"/>
  <c r="A729" i="11"/>
  <c r="AE728" i="11"/>
  <c r="H728" i="11"/>
  <c r="A728" i="11"/>
  <c r="AE727" i="11"/>
  <c r="H727" i="11"/>
  <c r="A727" i="11"/>
  <c r="AE726" i="11"/>
  <c r="H726" i="11"/>
  <c r="A726" i="11"/>
  <c r="AE725" i="11"/>
  <c r="H725" i="11"/>
  <c r="A725" i="11"/>
  <c r="AE724" i="11"/>
  <c r="H724" i="11"/>
  <c r="A724" i="11"/>
  <c r="AE723" i="11"/>
  <c r="H723" i="11"/>
  <c r="A723" i="11"/>
  <c r="AE722" i="11"/>
  <c r="H722" i="11"/>
  <c r="A722" i="11"/>
  <c r="AE721" i="11"/>
  <c r="H721" i="11"/>
  <c r="A721" i="11"/>
  <c r="AE720" i="11"/>
  <c r="H720" i="11"/>
  <c r="A720" i="11"/>
  <c r="AE719" i="11"/>
  <c r="H719" i="11"/>
  <c r="A719" i="11"/>
  <c r="AE718" i="11"/>
  <c r="H718" i="11"/>
  <c r="A718" i="11"/>
  <c r="AE717" i="11"/>
  <c r="H717" i="11"/>
  <c r="A717" i="11"/>
  <c r="AE716" i="11"/>
  <c r="H716" i="11"/>
  <c r="A716" i="11"/>
  <c r="AE715" i="11"/>
  <c r="H715" i="11"/>
  <c r="A715" i="11"/>
  <c r="AE714" i="11"/>
  <c r="H714" i="11"/>
  <c r="A714" i="11"/>
  <c r="AE713" i="11"/>
  <c r="H713" i="11"/>
  <c r="A713" i="11"/>
  <c r="AE712" i="11"/>
  <c r="H712" i="11"/>
  <c r="A712" i="11"/>
  <c r="AE711" i="11"/>
  <c r="H711" i="11"/>
  <c r="A711" i="11"/>
  <c r="AE710" i="11"/>
  <c r="H710" i="11"/>
  <c r="A710" i="11"/>
  <c r="AE709" i="11"/>
  <c r="H709" i="11"/>
  <c r="A709" i="11"/>
  <c r="AE708" i="11"/>
  <c r="H708" i="11"/>
  <c r="A708" i="11"/>
  <c r="AE707" i="11"/>
  <c r="H707" i="11"/>
  <c r="A707" i="11"/>
  <c r="AE706" i="11"/>
  <c r="H706" i="11"/>
  <c r="A706" i="11"/>
  <c r="AE705" i="11"/>
  <c r="H705" i="11"/>
  <c r="A705" i="11"/>
  <c r="AE704" i="11"/>
  <c r="H704" i="11"/>
  <c r="A704" i="11"/>
  <c r="AE703" i="11"/>
  <c r="H703" i="11"/>
  <c r="A703" i="11"/>
  <c r="AE702" i="11"/>
  <c r="H702" i="11"/>
  <c r="A702" i="11"/>
  <c r="AE701" i="11"/>
  <c r="H701" i="11"/>
  <c r="A701" i="11"/>
  <c r="AE700" i="11"/>
  <c r="H700" i="11"/>
  <c r="A700" i="11"/>
  <c r="AE699" i="11"/>
  <c r="H699" i="11"/>
  <c r="A699" i="11"/>
  <c r="AE698" i="11"/>
  <c r="H698" i="11"/>
  <c r="A698" i="11"/>
  <c r="AE697" i="11"/>
  <c r="H697" i="11"/>
  <c r="A697" i="11"/>
  <c r="AE696" i="11"/>
  <c r="H696" i="11"/>
  <c r="A696" i="11"/>
  <c r="AE695" i="11"/>
  <c r="H695" i="11"/>
  <c r="A695" i="11"/>
  <c r="AE694" i="11"/>
  <c r="H694" i="11"/>
  <c r="A694" i="11"/>
  <c r="AE693" i="11"/>
  <c r="H693" i="11"/>
  <c r="A693" i="11"/>
  <c r="AE692" i="11"/>
  <c r="H692" i="11"/>
  <c r="A692" i="11"/>
  <c r="AE691" i="11"/>
  <c r="H691" i="11"/>
  <c r="A691" i="11"/>
  <c r="AE690" i="11"/>
  <c r="H690" i="11"/>
  <c r="A690" i="11"/>
  <c r="AE689" i="11"/>
  <c r="H689" i="11"/>
  <c r="A689" i="11"/>
  <c r="AE688" i="11"/>
  <c r="H688" i="11"/>
  <c r="A688" i="11"/>
  <c r="AE687" i="11"/>
  <c r="H687" i="11"/>
  <c r="A687" i="11"/>
  <c r="AE686" i="11"/>
  <c r="H686" i="11"/>
  <c r="A686" i="11"/>
  <c r="AE685" i="11"/>
  <c r="H685" i="11"/>
  <c r="A685" i="11"/>
  <c r="AE684" i="11"/>
  <c r="H684" i="11"/>
  <c r="A684" i="11"/>
  <c r="AE683" i="11"/>
  <c r="H683" i="11"/>
  <c r="A683" i="11"/>
  <c r="AE682" i="11"/>
  <c r="H682" i="11"/>
  <c r="A682" i="11"/>
  <c r="AE681" i="11"/>
  <c r="H681" i="11"/>
  <c r="A681" i="11"/>
  <c r="AE680" i="11"/>
  <c r="H680" i="11"/>
  <c r="A680" i="11"/>
  <c r="AE679" i="11"/>
  <c r="H679" i="11"/>
  <c r="A679" i="11"/>
  <c r="AE678" i="11"/>
  <c r="H678" i="11"/>
  <c r="A678" i="11"/>
  <c r="AE677" i="11"/>
  <c r="H677" i="11"/>
  <c r="A677" i="11"/>
  <c r="AE676" i="11"/>
  <c r="H676" i="11"/>
  <c r="A676" i="11"/>
  <c r="AE675" i="11"/>
  <c r="H675" i="11"/>
  <c r="A675" i="11"/>
  <c r="AE674" i="11"/>
  <c r="H674" i="11"/>
  <c r="A674" i="11"/>
  <c r="AE673" i="11"/>
  <c r="H673" i="11"/>
  <c r="A673" i="11"/>
  <c r="AE672" i="11"/>
  <c r="H672" i="11"/>
  <c r="A672" i="11"/>
  <c r="AE671" i="11"/>
  <c r="H671" i="11"/>
  <c r="A671" i="11"/>
  <c r="AE670" i="11"/>
  <c r="H670" i="11"/>
  <c r="A670" i="11"/>
  <c r="AE669" i="11"/>
  <c r="H669" i="11"/>
  <c r="A669" i="11"/>
  <c r="AE668" i="11"/>
  <c r="H668" i="11"/>
  <c r="A668" i="11"/>
  <c r="AE667" i="11"/>
  <c r="H667" i="11"/>
  <c r="A667" i="11"/>
  <c r="AE666" i="11"/>
  <c r="H666" i="11"/>
  <c r="A666" i="11"/>
  <c r="AE665" i="11"/>
  <c r="H665" i="11"/>
  <c r="A665" i="11"/>
  <c r="AE664" i="11"/>
  <c r="H664" i="11"/>
  <c r="A664" i="11"/>
  <c r="AE663" i="11"/>
  <c r="H663" i="11"/>
  <c r="A663" i="11"/>
  <c r="AE662" i="11"/>
  <c r="H662" i="11"/>
  <c r="A662" i="11"/>
  <c r="AE661" i="11"/>
  <c r="H661" i="11"/>
  <c r="A661" i="11"/>
  <c r="AE660" i="11"/>
  <c r="H660" i="11"/>
  <c r="A660" i="11"/>
  <c r="AE659" i="11"/>
  <c r="H659" i="11"/>
  <c r="A659" i="11"/>
  <c r="AE658" i="11"/>
  <c r="H658" i="11"/>
  <c r="A658" i="11"/>
  <c r="AE657" i="11"/>
  <c r="H657" i="11"/>
  <c r="A657" i="11"/>
  <c r="AE656" i="11"/>
  <c r="H656" i="11"/>
  <c r="A656" i="11"/>
  <c r="AE655" i="11"/>
  <c r="H655" i="11"/>
  <c r="A655" i="11"/>
  <c r="AE654" i="11"/>
  <c r="H654" i="11"/>
  <c r="A654" i="11"/>
  <c r="AE653" i="11"/>
  <c r="H653" i="11"/>
  <c r="A653" i="11"/>
  <c r="AE652" i="11"/>
  <c r="H652" i="11"/>
  <c r="A652" i="11"/>
  <c r="AE651" i="11"/>
  <c r="H651" i="11"/>
  <c r="A651" i="11"/>
  <c r="AE650" i="11"/>
  <c r="H650" i="11"/>
  <c r="A650" i="11"/>
  <c r="AE649" i="11"/>
  <c r="H649" i="11"/>
  <c r="A649" i="11"/>
  <c r="AE648" i="11"/>
  <c r="H648" i="11"/>
  <c r="A648" i="11"/>
  <c r="AE647" i="11"/>
  <c r="H647" i="11"/>
  <c r="A647" i="11"/>
  <c r="AE646" i="11"/>
  <c r="H646" i="11"/>
  <c r="A646" i="11"/>
  <c r="AE645" i="11"/>
  <c r="H645" i="11"/>
  <c r="A645" i="11"/>
  <c r="AE644" i="11"/>
  <c r="H644" i="11"/>
  <c r="A644" i="11"/>
  <c r="AE643" i="11"/>
  <c r="H643" i="11"/>
  <c r="A643" i="11"/>
  <c r="AE642" i="11"/>
  <c r="H642" i="11"/>
  <c r="A642" i="11"/>
  <c r="AE641" i="11"/>
  <c r="H641" i="11"/>
  <c r="A641" i="11"/>
  <c r="AE640" i="11"/>
  <c r="H640" i="11"/>
  <c r="A640" i="11"/>
  <c r="AE639" i="11"/>
  <c r="H639" i="11"/>
  <c r="A639" i="11"/>
  <c r="AE638" i="11"/>
  <c r="H638" i="11"/>
  <c r="A638" i="11"/>
  <c r="AE637" i="11"/>
  <c r="H637" i="11"/>
  <c r="A637" i="11"/>
  <c r="AE636" i="11"/>
  <c r="H636" i="11"/>
  <c r="A636" i="11"/>
  <c r="AE635" i="11"/>
  <c r="H635" i="11"/>
  <c r="A635" i="11"/>
  <c r="AE634" i="11"/>
  <c r="H634" i="11"/>
  <c r="A634" i="11"/>
  <c r="AE633" i="11"/>
  <c r="H633" i="11"/>
  <c r="A633" i="11"/>
  <c r="AE632" i="11"/>
  <c r="H632" i="11"/>
  <c r="A632" i="11"/>
  <c r="AE631" i="11"/>
  <c r="H631" i="11"/>
  <c r="A631" i="11"/>
  <c r="AE630" i="11"/>
  <c r="H630" i="11"/>
  <c r="A630" i="11"/>
  <c r="AE629" i="11"/>
  <c r="H629" i="11"/>
  <c r="A629" i="11"/>
  <c r="AE628" i="11"/>
  <c r="H628" i="11"/>
  <c r="A628" i="11"/>
  <c r="AE627" i="11"/>
  <c r="H627" i="11"/>
  <c r="A627" i="11"/>
  <c r="AE626" i="11"/>
  <c r="H626" i="11"/>
  <c r="A626" i="11"/>
  <c r="AE625" i="11"/>
  <c r="H625" i="11"/>
  <c r="A625" i="11"/>
  <c r="AE624" i="11"/>
  <c r="H624" i="11"/>
  <c r="A624" i="11"/>
  <c r="AE623" i="11"/>
  <c r="H623" i="11"/>
  <c r="A623" i="11"/>
  <c r="AE622" i="11"/>
  <c r="H622" i="11"/>
  <c r="A622" i="11"/>
  <c r="AE621" i="11"/>
  <c r="H621" i="11"/>
  <c r="A621" i="11"/>
  <c r="AE620" i="11"/>
  <c r="H620" i="11"/>
  <c r="A620" i="11"/>
  <c r="AE619" i="11"/>
  <c r="H619" i="11"/>
  <c r="A619" i="11"/>
  <c r="AE618" i="11"/>
  <c r="H618" i="11"/>
  <c r="A618" i="11"/>
  <c r="AE617" i="11"/>
  <c r="H617" i="11"/>
  <c r="A617" i="11"/>
  <c r="AE616" i="11"/>
  <c r="H616" i="11"/>
  <c r="A616" i="11"/>
  <c r="AE615" i="11"/>
  <c r="H615" i="11"/>
  <c r="A615" i="11"/>
  <c r="AE614" i="11"/>
  <c r="H614" i="11"/>
  <c r="A614" i="11"/>
  <c r="AE613" i="11"/>
  <c r="H613" i="11"/>
  <c r="A613" i="11"/>
  <c r="AE612" i="11"/>
  <c r="H612" i="11"/>
  <c r="A612" i="11"/>
  <c r="AE611" i="11"/>
  <c r="H611" i="11"/>
  <c r="A611" i="11"/>
  <c r="AE610" i="11"/>
  <c r="H610" i="11"/>
  <c r="A610" i="11"/>
  <c r="AE609" i="11"/>
  <c r="H609" i="11"/>
  <c r="A609" i="11"/>
  <c r="AE608" i="11"/>
  <c r="H608" i="11"/>
  <c r="A608" i="11"/>
  <c r="AE607" i="11"/>
  <c r="H607" i="11"/>
  <c r="A607" i="11"/>
  <c r="AE606" i="11"/>
  <c r="H606" i="11"/>
  <c r="A606" i="11"/>
  <c r="AE605" i="11"/>
  <c r="H605" i="11"/>
  <c r="A605" i="11"/>
  <c r="AE604" i="11"/>
  <c r="H604" i="11"/>
  <c r="A604" i="11"/>
  <c r="AE603" i="11"/>
  <c r="H603" i="11"/>
  <c r="A603" i="11"/>
  <c r="AE602" i="11"/>
  <c r="H602" i="11"/>
  <c r="A602" i="11"/>
  <c r="AE601" i="11"/>
  <c r="H601" i="11"/>
  <c r="A601" i="11"/>
  <c r="AE600" i="11"/>
  <c r="H600" i="11"/>
  <c r="A600" i="11"/>
  <c r="AE599" i="11"/>
  <c r="H599" i="11"/>
  <c r="A599" i="11"/>
  <c r="AE598" i="11"/>
  <c r="H598" i="11"/>
  <c r="A598" i="11"/>
  <c r="AE597" i="11"/>
  <c r="H597" i="11"/>
  <c r="A597" i="11"/>
  <c r="AE596" i="11"/>
  <c r="H596" i="11"/>
  <c r="A596" i="11"/>
  <c r="AE595" i="11"/>
  <c r="H595" i="11"/>
  <c r="A595" i="11"/>
  <c r="AE594" i="11"/>
  <c r="H594" i="11"/>
  <c r="A594" i="11"/>
  <c r="AE593" i="11"/>
  <c r="H593" i="11"/>
  <c r="A593" i="11"/>
  <c r="AE592" i="11"/>
  <c r="H592" i="11"/>
  <c r="A592" i="11"/>
  <c r="AE591" i="11"/>
  <c r="H591" i="11"/>
  <c r="A591" i="11"/>
  <c r="AE590" i="11"/>
  <c r="H590" i="11"/>
  <c r="A590" i="11"/>
  <c r="AE589" i="11"/>
  <c r="H589" i="11"/>
  <c r="A589" i="11"/>
  <c r="AE588" i="11"/>
  <c r="H588" i="11"/>
  <c r="A588" i="11"/>
  <c r="AC442" i="13"/>
  <c r="AA442" i="13"/>
  <c r="Z442" i="13"/>
  <c r="Y442" i="13"/>
  <c r="AB442" i="13"/>
  <c r="W442" i="13"/>
  <c r="T442" i="13"/>
  <c r="U442" i="13"/>
  <c r="S442" i="13"/>
  <c r="AD442" i="13"/>
  <c r="AA617" i="13"/>
  <c r="Y617" i="13"/>
  <c r="X617" i="13"/>
  <c r="U617" i="13"/>
  <c r="AD617" i="13"/>
  <c r="Q617" i="13"/>
  <c r="AC395" i="13"/>
  <c r="AA395" i="13"/>
  <c r="Z395" i="13"/>
  <c r="Y395" i="13"/>
  <c r="X395" i="13"/>
  <c r="AB395" i="13"/>
  <c r="W395" i="13"/>
  <c r="T395" i="13"/>
  <c r="U395" i="13"/>
  <c r="S395" i="13"/>
  <c r="AD395" i="13"/>
  <c r="Q395" i="13"/>
  <c r="Z613" i="13"/>
  <c r="S613" i="13"/>
  <c r="Y352" i="13"/>
  <c r="W352" i="13"/>
  <c r="AD352" i="13"/>
  <c r="Q352" i="13"/>
  <c r="AC594" i="13"/>
  <c r="AA594" i="13"/>
  <c r="Z594" i="13"/>
  <c r="Y594" i="13"/>
  <c r="X594" i="13"/>
  <c r="AB594" i="13"/>
  <c r="W594" i="13"/>
  <c r="T594" i="13"/>
  <c r="U594" i="13"/>
  <c r="S594" i="13"/>
  <c r="AD594" i="13"/>
  <c r="Q594" i="13"/>
  <c r="AA591" i="13"/>
  <c r="Y591" i="13"/>
  <c r="AB590" i="13"/>
  <c r="W590" i="13"/>
  <c r="AD590" i="13"/>
  <c r="Y331" i="13"/>
  <c r="W331" i="13"/>
  <c r="AD331" i="13"/>
  <c r="Q331" i="13"/>
  <c r="AC323" i="13"/>
  <c r="T323" i="13"/>
  <c r="Y37" i="13"/>
  <c r="S312" i="13"/>
  <c r="AC309" i="13"/>
  <c r="AA309" i="13"/>
  <c r="Z309" i="13"/>
  <c r="Y309" i="13"/>
  <c r="X309" i="13"/>
  <c r="AB309" i="13"/>
  <c r="W309" i="13"/>
  <c r="AC575" i="13"/>
  <c r="AA575" i="13"/>
  <c r="Z575" i="13"/>
  <c r="Y575" i="13"/>
  <c r="X575" i="13"/>
  <c r="AB575" i="13"/>
  <c r="W575" i="13"/>
  <c r="T575" i="13"/>
  <c r="U575" i="13"/>
  <c r="S575" i="13"/>
  <c r="AD575" i="13"/>
  <c r="Q575" i="13"/>
  <c r="V575" i="13"/>
  <c r="Z573" i="13"/>
  <c r="Y573" i="13"/>
  <c r="U573" i="13"/>
  <c r="AD573" i="13"/>
  <c r="AB571" i="13"/>
  <c r="AA570" i="13"/>
  <c r="Z570" i="13"/>
  <c r="S570" i="13"/>
  <c r="Y568" i="13"/>
  <c r="X568" i="13"/>
  <c r="Q568" i="13"/>
  <c r="X566" i="13"/>
  <c r="AB565" i="13"/>
  <c r="AC564" i="13"/>
  <c r="T564" i="13"/>
  <c r="Z605" i="13"/>
  <c r="Y605" i="13"/>
  <c r="AB605" i="13"/>
  <c r="W605" i="13"/>
  <c r="T605" i="13"/>
  <c r="S605" i="13"/>
  <c r="AD605" i="13"/>
  <c r="Q605" i="13"/>
  <c r="AB409" i="13"/>
  <c r="T552" i="13"/>
  <c r="AC551" i="13"/>
  <c r="AA551" i="13"/>
  <c r="Z551" i="13"/>
  <c r="Y551" i="13"/>
  <c r="X551" i="13"/>
  <c r="AB551" i="13"/>
  <c r="W551" i="13"/>
  <c r="T551" i="13"/>
  <c r="U551" i="13"/>
  <c r="S551" i="13"/>
  <c r="AD551" i="13"/>
  <c r="Q551" i="13"/>
  <c r="V551" i="13"/>
  <c r="W232" i="13"/>
  <c r="AC548" i="13"/>
  <c r="V548" i="13"/>
  <c r="T548" i="13"/>
  <c r="AC546" i="13"/>
  <c r="AA546" i="13"/>
  <c r="Z546" i="13"/>
  <c r="Y546" i="13"/>
  <c r="X546" i="13"/>
  <c r="AB546" i="13"/>
  <c r="W546" i="13"/>
  <c r="V546" i="13"/>
  <c r="T546" i="13"/>
  <c r="U546" i="13"/>
  <c r="AD546" i="13"/>
  <c r="Q546" i="13"/>
  <c r="S546" i="13"/>
  <c r="W217" i="13"/>
  <c r="AC533" i="13"/>
  <c r="AA533" i="13"/>
  <c r="Z533" i="13"/>
  <c r="Y533" i="13"/>
  <c r="X533" i="13"/>
  <c r="AB533" i="13"/>
  <c r="W533" i="13"/>
  <c r="T533" i="13"/>
  <c r="U533" i="13"/>
  <c r="S533" i="13"/>
  <c r="AD533" i="13"/>
  <c r="Q533" i="13"/>
  <c r="X188" i="13"/>
  <c r="AB168" i="13"/>
  <c r="AA349" i="13"/>
  <c r="S349" i="13"/>
  <c r="Z148" i="13"/>
  <c r="S148" i="13"/>
  <c r="AA574" i="13"/>
  <c r="U574" i="13"/>
  <c r="S125" i="13"/>
  <c r="W562" i="13"/>
  <c r="Z97" i="13"/>
  <c r="Y97" i="13"/>
  <c r="X97" i="13"/>
  <c r="T97" i="13"/>
  <c r="S97" i="13"/>
  <c r="AD97" i="13"/>
  <c r="Q97" i="13"/>
  <c r="AC502" i="13"/>
  <c r="Z502" i="13"/>
  <c r="Y502" i="13"/>
  <c r="X502" i="13"/>
  <c r="T502" i="13"/>
  <c r="U502" i="13"/>
  <c r="S502" i="13"/>
  <c r="AD502" i="13"/>
  <c r="Q502" i="13"/>
  <c r="AC82" i="13"/>
  <c r="AA82" i="13"/>
  <c r="Z82" i="13"/>
  <c r="Y82" i="13"/>
  <c r="X82" i="13"/>
  <c r="AB82" i="13"/>
  <c r="W82" i="13"/>
  <c r="T82" i="13"/>
  <c r="U82" i="13"/>
  <c r="S82" i="13"/>
  <c r="AD82" i="13"/>
  <c r="Q82" i="13"/>
  <c r="V82" i="13"/>
  <c r="U489" i="13"/>
  <c r="S489" i="13"/>
  <c r="Y71" i="13"/>
  <c r="X71" i="13"/>
  <c r="AD71" i="13"/>
  <c r="Q71" i="13"/>
  <c r="AC62" i="13"/>
  <c r="AA62" i="13"/>
  <c r="Z62" i="13"/>
  <c r="V62" i="13"/>
  <c r="T62" i="13"/>
  <c r="U62" i="13"/>
  <c r="AA291" i="13"/>
  <c r="Z291" i="13"/>
  <c r="T467" i="13"/>
  <c r="AB456" i="13"/>
  <c r="U56" i="13"/>
  <c r="AB20" i="13"/>
  <c r="AE587" i="11"/>
  <c r="L587" i="11"/>
  <c r="H587" i="11"/>
  <c r="AE586" i="11"/>
  <c r="L586" i="11"/>
  <c r="H586" i="11"/>
  <c r="AE585" i="11"/>
  <c r="L585" i="11"/>
  <c r="H585" i="11"/>
  <c r="AE584" i="11"/>
  <c r="L584" i="11"/>
  <c r="K584" i="11" s="1"/>
  <c r="H584" i="11"/>
  <c r="AE583" i="11"/>
  <c r="AC119" i="13" s="1"/>
  <c r="AA119" i="13" s="1"/>
  <c r="Z119" i="13" s="1"/>
  <c r="Y119" i="13" s="1"/>
  <c r="AB119" i="13" s="1"/>
  <c r="W119" i="13" s="1"/>
  <c r="V119" i="13" s="1"/>
  <c r="T119" i="13" s="1"/>
  <c r="U119" i="13" s="1"/>
  <c r="S119" i="13" s="1"/>
  <c r="AD119" i="13" s="1"/>
  <c r="Q119" i="13" s="1"/>
  <c r="L583" i="11"/>
  <c r="X119" i="13" s="1"/>
  <c r="H583" i="11"/>
  <c r="AE582" i="11"/>
  <c r="L582" i="11"/>
  <c r="H582" i="11"/>
  <c r="AE581" i="11"/>
  <c r="L581" i="11"/>
  <c r="K581" i="11" s="1"/>
  <c r="H581" i="11"/>
  <c r="AE580" i="11"/>
  <c r="L580" i="11"/>
  <c r="K580" i="11" s="1"/>
  <c r="H580" i="11"/>
  <c r="AE579" i="11"/>
  <c r="L579" i="11"/>
  <c r="H579" i="11"/>
  <c r="AE578" i="11"/>
  <c r="L578" i="11"/>
  <c r="H578" i="11"/>
  <c r="AE577" i="11"/>
  <c r="L577" i="11"/>
  <c r="K577" i="11" s="1"/>
  <c r="H577" i="11"/>
  <c r="AE576" i="11"/>
  <c r="AC201" i="13" s="1"/>
  <c r="AA201" i="13" s="1"/>
  <c r="Z201" i="13" s="1"/>
  <c r="Y201" i="13" s="1"/>
  <c r="AB201" i="13" s="1"/>
  <c r="W201" i="13" s="1"/>
  <c r="T201" i="13" s="1"/>
  <c r="U201" i="13" s="1"/>
  <c r="S201" i="13" s="1"/>
  <c r="AD201" i="13" s="1"/>
  <c r="Q201" i="13" s="1"/>
  <c r="L576" i="11"/>
  <c r="K576" i="11" s="1"/>
  <c r="H576" i="11"/>
  <c r="AE575" i="11"/>
  <c r="AA353" i="13" s="1"/>
  <c r="Z353" i="13" s="1"/>
  <c r="L575" i="11"/>
  <c r="H575" i="11"/>
  <c r="AE574" i="11"/>
  <c r="L574" i="11"/>
  <c r="H574" i="11"/>
  <c r="AE573" i="11"/>
  <c r="L573" i="11"/>
  <c r="K573" i="11" s="1"/>
  <c r="H573" i="11"/>
  <c r="AE572" i="11"/>
  <c r="N572" i="11"/>
  <c r="L572" i="11"/>
  <c r="K572" i="11" s="1"/>
  <c r="H572" i="11"/>
  <c r="AE571" i="11"/>
  <c r="N571" i="11"/>
  <c r="L571" i="11"/>
  <c r="H571" i="11"/>
  <c r="AE570" i="11"/>
  <c r="N570" i="11"/>
  <c r="L570" i="11"/>
  <c r="K570" i="11" s="1"/>
  <c r="H570" i="11"/>
  <c r="AE569" i="11"/>
  <c r="AC445" i="13" s="1"/>
  <c r="AA445" i="13" s="1"/>
  <c r="Z445" i="13" s="1"/>
  <c r="Y445" i="13" s="1"/>
  <c r="AB445" i="13" s="1"/>
  <c r="W445" i="13" s="1"/>
  <c r="T445" i="13" s="1"/>
  <c r="U445" i="13" s="1"/>
  <c r="S445" i="13" s="1"/>
  <c r="AD445" i="13" s="1"/>
  <c r="Q445" i="13" s="1"/>
  <c r="N569" i="11"/>
  <c r="R445" i="13" s="1"/>
  <c r="L569" i="11"/>
  <c r="X445" i="13" s="1"/>
  <c r="H569" i="11"/>
  <c r="AE568" i="11"/>
  <c r="Z277" i="13" s="1"/>
  <c r="AD277" i="13" s="1"/>
  <c r="N568" i="11"/>
  <c r="L568" i="11"/>
  <c r="H568" i="11"/>
  <c r="AE567" i="11"/>
  <c r="N567" i="11"/>
  <c r="L567" i="11"/>
  <c r="K567" i="11" s="1"/>
  <c r="H567" i="11"/>
  <c r="AE566" i="11"/>
  <c r="N566" i="11"/>
  <c r="L566" i="11"/>
  <c r="H566" i="11"/>
  <c r="AE565" i="11"/>
  <c r="N565" i="11"/>
  <c r="L565" i="11"/>
  <c r="K565" i="11" s="1"/>
  <c r="H565" i="11"/>
  <c r="AE564" i="11"/>
  <c r="N564" i="11"/>
  <c r="L564" i="11"/>
  <c r="K564" i="11" s="1"/>
  <c r="H564" i="11"/>
  <c r="AE563" i="11"/>
  <c r="N563" i="11"/>
  <c r="L563" i="11"/>
  <c r="H563" i="11"/>
  <c r="AE562" i="11"/>
  <c r="N562" i="11"/>
  <c r="L562" i="11"/>
  <c r="K562" i="11" s="1"/>
  <c r="H562" i="11"/>
  <c r="AE561" i="11"/>
  <c r="N561" i="11"/>
  <c r="L561" i="11"/>
  <c r="H561" i="11"/>
  <c r="AE560" i="11"/>
  <c r="N560" i="11"/>
  <c r="L560" i="11"/>
  <c r="H560" i="11"/>
  <c r="AE559" i="11"/>
  <c r="N559" i="11"/>
  <c r="L559" i="11"/>
  <c r="K559" i="11" s="1"/>
  <c r="H559" i="11"/>
  <c r="AE558" i="11"/>
  <c r="N558" i="11"/>
  <c r="L558" i="11"/>
  <c r="H558" i="11"/>
  <c r="AE557" i="11"/>
  <c r="N557" i="11"/>
  <c r="L557" i="11"/>
  <c r="K557" i="11" s="1"/>
  <c r="H557" i="11"/>
  <c r="AE556" i="11"/>
  <c r="N556" i="11"/>
  <c r="L556" i="11"/>
  <c r="K556" i="11" s="1"/>
  <c r="H556" i="11"/>
  <c r="AE555" i="11"/>
  <c r="N555" i="11"/>
  <c r="L555" i="11"/>
  <c r="H555" i="11"/>
  <c r="AE554" i="11"/>
  <c r="Z367" i="13" s="1"/>
  <c r="AD367" i="13" s="1"/>
  <c r="N554" i="11"/>
  <c r="L554" i="11"/>
  <c r="H554" i="11"/>
  <c r="AE553" i="11"/>
  <c r="N553" i="11"/>
  <c r="L553" i="11"/>
  <c r="H553" i="11"/>
  <c r="AE552" i="11"/>
  <c r="N552" i="11"/>
  <c r="L552" i="11"/>
  <c r="H552" i="11"/>
  <c r="AE551" i="11"/>
  <c r="N551" i="11"/>
  <c r="L551" i="11"/>
  <c r="K551" i="11" s="1"/>
  <c r="H551" i="11"/>
  <c r="AE550" i="11"/>
  <c r="N550" i="11"/>
  <c r="L550" i="11"/>
  <c r="H550" i="11"/>
  <c r="AE549" i="11"/>
  <c r="N549" i="11"/>
  <c r="L549" i="11"/>
  <c r="K549" i="11" s="1"/>
  <c r="H549" i="11"/>
  <c r="AE548" i="11"/>
  <c r="N548" i="11"/>
  <c r="L548" i="11"/>
  <c r="K548" i="11" s="1"/>
  <c r="H548" i="11"/>
  <c r="AE547" i="11"/>
  <c r="N547" i="11"/>
  <c r="L547" i="11"/>
  <c r="H547" i="11"/>
  <c r="AE546" i="11"/>
  <c r="N546" i="11"/>
  <c r="L546" i="11"/>
  <c r="K546" i="11" s="1"/>
  <c r="H546" i="11"/>
  <c r="AE545" i="11"/>
  <c r="AC424" i="13" s="1"/>
  <c r="AA424" i="13" s="1"/>
  <c r="Z424" i="13" s="1"/>
  <c r="Y424" i="13" s="1"/>
  <c r="AB424" i="13" s="1"/>
  <c r="W424" i="13" s="1"/>
  <c r="T424" i="13" s="1"/>
  <c r="U424" i="13" s="1"/>
  <c r="S424" i="13" s="1"/>
  <c r="AD424" i="13" s="1"/>
  <c r="Q424" i="13" s="1"/>
  <c r="N545" i="11"/>
  <c r="R424" i="13" s="1"/>
  <c r="L545" i="11"/>
  <c r="X424" i="13" s="1"/>
  <c r="H545" i="11"/>
  <c r="AE544" i="11"/>
  <c r="N544" i="11"/>
  <c r="L544" i="11"/>
  <c r="H544" i="11"/>
  <c r="AE543" i="11"/>
  <c r="AC544" i="13" s="1"/>
  <c r="AA544" i="13" s="1"/>
  <c r="Z544" i="13" s="1"/>
  <c r="Y544" i="13" s="1"/>
  <c r="AB544" i="13" s="1"/>
  <c r="W544" i="13" s="1"/>
  <c r="V544" i="13" s="1"/>
  <c r="T544" i="13" s="1"/>
  <c r="U544" i="13" s="1"/>
  <c r="AD544" i="13" s="1"/>
  <c r="Q544" i="13" s="1"/>
  <c r="N543" i="11"/>
  <c r="R544" i="13" s="1"/>
  <c r="L543" i="11"/>
  <c r="K543" i="11" s="1"/>
  <c r="H543" i="11"/>
  <c r="AE542" i="11"/>
  <c r="N542" i="11"/>
  <c r="L542" i="11"/>
  <c r="K542" i="11" s="1"/>
  <c r="H542" i="11"/>
  <c r="AE541" i="11"/>
  <c r="N541" i="11"/>
  <c r="L541" i="11"/>
  <c r="K541" i="11" s="1"/>
  <c r="H541" i="11"/>
  <c r="AE540" i="11"/>
  <c r="N540" i="11"/>
  <c r="L540" i="11"/>
  <c r="K540" i="11" s="1"/>
  <c r="H540" i="11"/>
  <c r="AE539" i="11"/>
  <c r="N539" i="11"/>
  <c r="L539" i="11"/>
  <c r="H539" i="11"/>
  <c r="AE538" i="11"/>
  <c r="N538" i="11"/>
  <c r="L538" i="11"/>
  <c r="K538" i="11" s="1"/>
  <c r="H538" i="11"/>
  <c r="AE537" i="11"/>
  <c r="N537" i="11"/>
  <c r="L537" i="11"/>
  <c r="H537" i="11"/>
  <c r="AE536" i="11"/>
  <c r="N536" i="11"/>
  <c r="L536" i="11"/>
  <c r="H536" i="11"/>
  <c r="AE535" i="11"/>
  <c r="N535" i="11"/>
  <c r="L535" i="11"/>
  <c r="K535" i="11" s="1"/>
  <c r="H535" i="11"/>
  <c r="AE534" i="11"/>
  <c r="N534" i="11"/>
  <c r="L534" i="11"/>
  <c r="H534" i="11"/>
  <c r="AE533" i="11"/>
  <c r="N533" i="11"/>
  <c r="L533" i="11"/>
  <c r="K533" i="11" s="1"/>
  <c r="H533" i="11"/>
  <c r="AE532" i="11"/>
  <c r="N532" i="11"/>
  <c r="L532" i="11"/>
  <c r="K532" i="11" s="1"/>
  <c r="H532" i="11"/>
  <c r="AE531" i="11"/>
  <c r="N531" i="11"/>
  <c r="L531" i="11"/>
  <c r="H531" i="11"/>
  <c r="AE530" i="11"/>
  <c r="N530" i="11"/>
  <c r="L530" i="11"/>
  <c r="K530" i="11" s="1"/>
  <c r="H530" i="11"/>
  <c r="AE529" i="11"/>
  <c r="N529" i="11"/>
  <c r="L529" i="11"/>
  <c r="K529" i="11" s="1"/>
  <c r="H529" i="11"/>
  <c r="AE528" i="11"/>
  <c r="N528" i="11"/>
  <c r="L528" i="11"/>
  <c r="H528" i="11"/>
  <c r="AE527" i="11"/>
  <c r="AC140" i="13" s="1"/>
  <c r="AA140" i="13" s="1"/>
  <c r="Z140" i="13" s="1"/>
  <c r="Y140" i="13" s="1"/>
  <c r="AB140" i="13" s="1"/>
  <c r="W140" i="13" s="1"/>
  <c r="V140" i="13" s="1"/>
  <c r="T140" i="13" s="1"/>
  <c r="U140" i="13" s="1"/>
  <c r="S140" i="13" s="1"/>
  <c r="AD140" i="13" s="1"/>
  <c r="Q140" i="13" s="1"/>
  <c r="N527" i="11"/>
  <c r="R140" i="13" s="1"/>
  <c r="L527" i="11"/>
  <c r="K527" i="11" s="1"/>
  <c r="H527" i="11"/>
  <c r="AE526" i="11"/>
  <c r="N526" i="11"/>
  <c r="L526" i="11"/>
  <c r="H526" i="11"/>
  <c r="AE525" i="11"/>
  <c r="N525" i="11"/>
  <c r="L525" i="11"/>
  <c r="K525" i="11" s="1"/>
  <c r="H525" i="11"/>
  <c r="AE524" i="11"/>
  <c r="N524" i="11"/>
  <c r="L524" i="11"/>
  <c r="K524" i="11" s="1"/>
  <c r="H524" i="11"/>
  <c r="AE523" i="11"/>
  <c r="N523" i="11"/>
  <c r="L523" i="11"/>
  <c r="H523" i="11"/>
  <c r="AE522" i="11"/>
  <c r="AC147" i="13" s="1"/>
  <c r="N522" i="11"/>
  <c r="L522" i="11"/>
  <c r="K522" i="11" s="1"/>
  <c r="H522" i="11"/>
  <c r="AE521" i="11"/>
  <c r="T286" i="13" s="1"/>
  <c r="N521" i="11"/>
  <c r="L521" i="11"/>
  <c r="H521" i="11"/>
  <c r="AE520" i="11"/>
  <c r="N520" i="11"/>
  <c r="L520" i="11"/>
  <c r="H520" i="11"/>
  <c r="AE519" i="11"/>
  <c r="N519" i="11"/>
  <c r="L519" i="11"/>
  <c r="K519" i="11" s="1"/>
  <c r="H519" i="11"/>
  <c r="AE518" i="11"/>
  <c r="N518" i="11"/>
  <c r="L518" i="11"/>
  <c r="H518" i="11"/>
  <c r="AE517" i="11"/>
  <c r="N517" i="11"/>
  <c r="L517" i="11"/>
  <c r="K517" i="11" s="1"/>
  <c r="H517" i="11"/>
  <c r="AE516" i="11"/>
  <c r="N516" i="11"/>
  <c r="L516" i="11"/>
  <c r="K516" i="11" s="1"/>
  <c r="H516" i="11"/>
  <c r="AE515" i="11"/>
  <c r="N515" i="11"/>
  <c r="L515" i="11"/>
  <c r="H515" i="11"/>
  <c r="AE514" i="11"/>
  <c r="N514" i="11"/>
  <c r="L514" i="11"/>
  <c r="K514" i="11" s="1"/>
  <c r="H514" i="11"/>
  <c r="AE513" i="11"/>
  <c r="N513" i="11"/>
  <c r="L513" i="11"/>
  <c r="H513" i="11"/>
  <c r="AE512" i="11"/>
  <c r="N512" i="11"/>
  <c r="L512" i="11"/>
  <c r="H512" i="11"/>
  <c r="AE511" i="11"/>
  <c r="N511" i="11"/>
  <c r="L511" i="11"/>
  <c r="H511" i="11"/>
  <c r="AE510" i="11"/>
  <c r="N510" i="11"/>
  <c r="L510" i="11"/>
  <c r="H510" i="11"/>
  <c r="AE509" i="11"/>
  <c r="N509" i="11"/>
  <c r="L509" i="11"/>
  <c r="K509" i="11" s="1"/>
  <c r="H509" i="11"/>
  <c r="AE508" i="11"/>
  <c r="N508" i="11"/>
  <c r="L508" i="11"/>
  <c r="K508" i="11" s="1"/>
  <c r="H508" i="11"/>
  <c r="AE507" i="11"/>
  <c r="N507" i="11"/>
  <c r="L507" i="11"/>
  <c r="H507" i="11"/>
  <c r="AE506" i="11"/>
  <c r="N506" i="11"/>
  <c r="L506" i="11"/>
  <c r="K506" i="11" s="1"/>
  <c r="H506" i="11"/>
  <c r="AE505" i="11"/>
  <c r="N505" i="11"/>
  <c r="L505" i="11"/>
  <c r="H505" i="11"/>
  <c r="AE504" i="11"/>
  <c r="N504" i="11"/>
  <c r="L504" i="11"/>
  <c r="H504" i="11"/>
  <c r="AE503" i="11"/>
  <c r="N503" i="11"/>
  <c r="L503" i="11"/>
  <c r="K503" i="11" s="1"/>
  <c r="H503" i="11"/>
  <c r="AE502" i="11"/>
  <c r="N502" i="11"/>
  <c r="L502" i="11"/>
  <c r="K502" i="11" s="1"/>
  <c r="H502" i="11"/>
  <c r="AE501" i="11"/>
  <c r="N501" i="11"/>
  <c r="L501" i="11"/>
  <c r="K501" i="11" s="1"/>
  <c r="H501" i="11"/>
  <c r="AE500" i="11"/>
  <c r="N500" i="11"/>
  <c r="L500" i="11"/>
  <c r="K500" i="11" s="1"/>
  <c r="H500" i="11"/>
  <c r="AE499" i="11"/>
  <c r="N499" i="11"/>
  <c r="L499" i="11"/>
  <c r="H499" i="11"/>
  <c r="AE498" i="11"/>
  <c r="N498" i="11"/>
  <c r="L498" i="11"/>
  <c r="K498" i="11" s="1"/>
  <c r="H498" i="11"/>
  <c r="AE497" i="11"/>
  <c r="N497" i="11"/>
  <c r="L497" i="11"/>
  <c r="H497" i="11"/>
  <c r="AE496" i="11"/>
  <c r="N496" i="11"/>
  <c r="L496" i="11"/>
  <c r="H496" i="11"/>
  <c r="AE495" i="11"/>
  <c r="N495" i="11"/>
  <c r="L495" i="11"/>
  <c r="K495" i="11" s="1"/>
  <c r="H495" i="11"/>
  <c r="AE494" i="11"/>
  <c r="N494" i="11"/>
  <c r="L494" i="11"/>
  <c r="H494" i="11"/>
  <c r="AE493" i="11"/>
  <c r="Q147" i="13" s="1"/>
  <c r="N493" i="11"/>
  <c r="L493" i="11"/>
  <c r="H493" i="11"/>
  <c r="AE492" i="11"/>
  <c r="AC625" i="13" s="1"/>
  <c r="AA625" i="13" s="1"/>
  <c r="Z625" i="13" s="1"/>
  <c r="Y625" i="13" s="1"/>
  <c r="X625" i="13" s="1"/>
  <c r="AB625" i="13" s="1"/>
  <c r="W625" i="13" s="1"/>
  <c r="V625" i="13" s="1"/>
  <c r="T625" i="13" s="1"/>
  <c r="U625" i="13" s="1"/>
  <c r="AD625" i="13" s="1"/>
  <c r="Q625" i="13" s="1"/>
  <c r="N492" i="11"/>
  <c r="R625" i="13" s="1"/>
  <c r="L492" i="11"/>
  <c r="K492" i="11" s="1"/>
  <c r="H492" i="11"/>
  <c r="AE491" i="11"/>
  <c r="N491" i="11"/>
  <c r="L491" i="11"/>
  <c r="H491" i="11"/>
  <c r="AE490" i="11"/>
  <c r="N490" i="11"/>
  <c r="L490" i="11"/>
  <c r="K490" i="11" s="1"/>
  <c r="H490" i="11"/>
  <c r="AE489" i="11"/>
  <c r="N489" i="11"/>
  <c r="L489" i="11"/>
  <c r="H489" i="11"/>
  <c r="AE488" i="11"/>
  <c r="N488" i="11"/>
  <c r="L488" i="11"/>
  <c r="H488" i="11"/>
  <c r="AE487" i="11"/>
  <c r="N487" i="11"/>
  <c r="L487" i="11"/>
  <c r="H487" i="11"/>
  <c r="AE486" i="11"/>
  <c r="AA607" i="13" s="1"/>
  <c r="T607" i="13" s="1"/>
  <c r="S607" i="13" s="1"/>
  <c r="N486" i="11"/>
  <c r="L486" i="11"/>
  <c r="K486" i="11" s="1"/>
  <c r="H486" i="11"/>
  <c r="AE485" i="11"/>
  <c r="AD243" i="13" s="1"/>
  <c r="N485" i="11"/>
  <c r="L485" i="11"/>
  <c r="K485" i="11" s="1"/>
  <c r="H485" i="11"/>
  <c r="AE484" i="11"/>
  <c r="N484" i="11"/>
  <c r="L484" i="11"/>
  <c r="K484" i="11" s="1"/>
  <c r="H484" i="11"/>
  <c r="AE483" i="11"/>
  <c r="N483" i="11"/>
  <c r="L483" i="11"/>
  <c r="H483" i="11"/>
  <c r="AE482" i="11"/>
  <c r="N482" i="11"/>
  <c r="L482" i="11"/>
  <c r="H482" i="11"/>
  <c r="AE481" i="11"/>
  <c r="N481" i="11"/>
  <c r="L481" i="11"/>
  <c r="K481" i="11" s="1"/>
  <c r="H481" i="11"/>
  <c r="AE480" i="11"/>
  <c r="N480" i="11"/>
  <c r="L480" i="11"/>
  <c r="H480" i="11"/>
  <c r="AE479" i="11"/>
  <c r="N479" i="11"/>
  <c r="L479" i="11"/>
  <c r="K479" i="11" s="1"/>
  <c r="H479" i="11"/>
  <c r="AE478" i="11"/>
  <c r="N478" i="11"/>
  <c r="L478" i="11"/>
  <c r="H478" i="11"/>
  <c r="AE477" i="11"/>
  <c r="N477" i="11"/>
  <c r="L477" i="11"/>
  <c r="H477" i="11"/>
  <c r="AE476" i="11"/>
  <c r="Y586" i="13" s="1"/>
  <c r="AB586" i="13" s="1"/>
  <c r="Q586" i="13" s="1"/>
  <c r="N476" i="11"/>
  <c r="R586" i="13" s="1"/>
  <c r="L476" i="11"/>
  <c r="K476" i="11" s="1"/>
  <c r="H476" i="11"/>
  <c r="AE475" i="11"/>
  <c r="V277" i="13" s="1"/>
  <c r="N475" i="11"/>
  <c r="L475" i="11"/>
  <c r="K475" i="11" s="1"/>
  <c r="H475" i="11"/>
  <c r="AE474" i="11"/>
  <c r="N474" i="11"/>
  <c r="L474" i="11"/>
  <c r="K474" i="11" s="1"/>
  <c r="H474" i="11"/>
  <c r="AE473" i="11"/>
  <c r="N473" i="11"/>
  <c r="H473" i="11"/>
  <c r="AE472" i="11"/>
  <c r="N472" i="11"/>
  <c r="H472" i="11"/>
  <c r="AE471" i="11"/>
  <c r="AA432" i="13" s="1"/>
  <c r="N471" i="11"/>
  <c r="H471" i="11"/>
  <c r="AE470" i="11"/>
  <c r="N470" i="11"/>
  <c r="H470" i="11"/>
  <c r="AE469" i="11"/>
  <c r="AC172" i="13" s="1"/>
  <c r="AA172" i="13" s="1"/>
  <c r="Z172" i="13" s="1"/>
  <c r="Y172" i="13" s="1"/>
  <c r="AB172" i="13" s="1"/>
  <c r="W172" i="13" s="1"/>
  <c r="V172" i="13" s="1"/>
  <c r="T172" i="13" s="1"/>
  <c r="U172" i="13" s="1"/>
  <c r="S172" i="13" s="1"/>
  <c r="AD172" i="13" s="1"/>
  <c r="Q172" i="13" s="1"/>
  <c r="N469" i="11"/>
  <c r="R172" i="13" s="1"/>
  <c r="H469" i="11"/>
  <c r="AE468" i="11"/>
  <c r="AC287" i="13" s="1"/>
  <c r="Z287" i="13" s="1"/>
  <c r="AB287" i="13" s="1"/>
  <c r="W287" i="13" s="1"/>
  <c r="U287" i="13" s="1"/>
  <c r="AD287" i="13" s="1"/>
  <c r="N468" i="11"/>
  <c r="R287" i="13" s="1"/>
  <c r="H468" i="11"/>
  <c r="AE467" i="11"/>
  <c r="N467" i="11"/>
  <c r="H467" i="11"/>
  <c r="AE466" i="11"/>
  <c r="Q405" i="13" s="1"/>
  <c r="N466" i="11"/>
  <c r="H466" i="11"/>
  <c r="AE465" i="11"/>
  <c r="N465" i="11"/>
  <c r="H465" i="11"/>
  <c r="AE464" i="11"/>
  <c r="N464" i="11"/>
  <c r="H464" i="11"/>
  <c r="AE463" i="11"/>
  <c r="N463" i="11"/>
  <c r="H463" i="11"/>
  <c r="AE462" i="11"/>
  <c r="N462" i="11"/>
  <c r="H462" i="11"/>
  <c r="AE461" i="11"/>
  <c r="N461" i="11"/>
  <c r="H461" i="11"/>
  <c r="AE460" i="11"/>
  <c r="AB4" i="13" s="1"/>
  <c r="N460" i="11"/>
  <c r="H460" i="11"/>
  <c r="AE459" i="11"/>
  <c r="N459" i="11"/>
  <c r="H459" i="11"/>
  <c r="AE458" i="11"/>
  <c r="N458" i="11"/>
  <c r="H458" i="11"/>
  <c r="AE457" i="11"/>
  <c r="N457" i="11"/>
  <c r="H457" i="11"/>
  <c r="AE456" i="11"/>
  <c r="N456" i="11"/>
  <c r="H456" i="11"/>
  <c r="AE455" i="11"/>
  <c r="N455" i="11"/>
  <c r="H455" i="11"/>
  <c r="AE454" i="11"/>
  <c r="N454" i="11"/>
  <c r="H454" i="11"/>
  <c r="AE453" i="11"/>
  <c r="N453" i="11"/>
  <c r="H453" i="11"/>
  <c r="AE452" i="11"/>
  <c r="N452" i="11"/>
  <c r="H452" i="11"/>
  <c r="AE451" i="11"/>
  <c r="AC88" i="13" s="1"/>
  <c r="U88" i="13" s="1"/>
  <c r="N451" i="11"/>
  <c r="H451" i="11"/>
  <c r="AE450" i="11"/>
  <c r="N450" i="11"/>
  <c r="H450" i="11"/>
  <c r="AE449" i="11"/>
  <c r="N449" i="11"/>
  <c r="H449" i="11"/>
  <c r="AE448" i="11"/>
  <c r="N448" i="11"/>
  <c r="H448" i="11"/>
  <c r="AE447" i="11"/>
  <c r="N447" i="11"/>
  <c r="H447" i="11"/>
  <c r="AE446" i="11"/>
  <c r="Q116" i="13" s="1"/>
  <c r="N446" i="11"/>
  <c r="H446" i="11"/>
  <c r="AE445" i="11"/>
  <c r="N445" i="11"/>
  <c r="H445" i="11"/>
  <c r="AE444" i="11"/>
  <c r="AC116" i="13" s="1"/>
  <c r="N444" i="11"/>
  <c r="H444" i="11"/>
  <c r="AE443" i="11"/>
  <c r="N443" i="11"/>
  <c r="H443" i="11"/>
  <c r="AE442" i="11"/>
  <c r="N442" i="11"/>
  <c r="H442" i="11"/>
  <c r="N441" i="11"/>
  <c r="H441" i="11"/>
  <c r="N440" i="11"/>
  <c r="H440" i="11"/>
  <c r="N439" i="11"/>
  <c r="H439" i="11"/>
  <c r="AE438" i="11"/>
  <c r="N438" i="11"/>
  <c r="H438" i="11"/>
  <c r="AE437" i="11"/>
  <c r="N437" i="11"/>
  <c r="H437" i="11"/>
  <c r="AE436" i="11"/>
  <c r="N436" i="11"/>
  <c r="H436" i="11"/>
  <c r="AE435" i="11"/>
  <c r="N435" i="11"/>
  <c r="H435" i="11"/>
  <c r="AE434" i="11"/>
  <c r="N434" i="11"/>
  <c r="H434" i="11"/>
  <c r="AE433" i="11"/>
  <c r="N433" i="11"/>
  <c r="H433" i="11"/>
  <c r="AE432" i="11"/>
  <c r="N432" i="11"/>
  <c r="H432" i="11"/>
  <c r="AE431" i="11"/>
  <c r="N431" i="11"/>
  <c r="H431" i="11"/>
  <c r="AE430" i="11"/>
  <c r="N430" i="11"/>
  <c r="H430" i="11"/>
  <c r="AE429" i="11"/>
  <c r="N429" i="11"/>
  <c r="H429" i="11"/>
  <c r="AE428" i="11"/>
  <c r="N428" i="11"/>
  <c r="H428" i="11"/>
  <c r="AE427" i="11"/>
  <c r="N427" i="11"/>
  <c r="H427" i="11"/>
  <c r="AE426" i="11"/>
  <c r="N426" i="11"/>
  <c r="H426" i="11"/>
  <c r="AE425" i="11"/>
  <c r="N425" i="11"/>
  <c r="H425" i="11"/>
  <c r="AE424" i="11"/>
  <c r="N424" i="11"/>
  <c r="H424" i="11"/>
  <c r="AE423" i="11"/>
  <c r="N423" i="11"/>
  <c r="H423" i="11"/>
  <c r="AE422" i="11"/>
  <c r="N422" i="11"/>
  <c r="H422" i="11"/>
  <c r="AE421" i="11"/>
  <c r="N421" i="11"/>
  <c r="H421" i="11"/>
  <c r="AE420" i="11"/>
  <c r="N420" i="11"/>
  <c r="H420" i="11"/>
  <c r="AE419" i="11"/>
  <c r="N419" i="11"/>
  <c r="H419" i="11"/>
  <c r="AE418" i="11"/>
  <c r="N418" i="11"/>
  <c r="H418" i="11"/>
  <c r="AE417" i="11"/>
  <c r="N417" i="11"/>
  <c r="H417" i="11"/>
  <c r="AE416" i="11"/>
  <c r="N416" i="11"/>
  <c r="H416" i="11"/>
  <c r="AE415" i="11"/>
  <c r="N415" i="11"/>
  <c r="H415" i="11"/>
  <c r="AE414" i="11"/>
  <c r="N414" i="11"/>
  <c r="H414" i="11"/>
  <c r="AE413" i="11"/>
  <c r="N413" i="11"/>
  <c r="H413" i="11"/>
  <c r="AE412" i="11"/>
  <c r="N412" i="11"/>
  <c r="H412" i="11"/>
  <c r="AE411" i="11"/>
  <c r="N411" i="11"/>
  <c r="H411" i="11"/>
  <c r="AE410" i="11"/>
  <c r="N410" i="11"/>
  <c r="H410" i="11"/>
  <c r="AE409" i="11"/>
  <c r="N409" i="11"/>
  <c r="H409" i="11"/>
  <c r="AE408" i="11"/>
  <c r="N408" i="11"/>
  <c r="H408" i="11"/>
  <c r="AE407" i="11"/>
  <c r="N407" i="11"/>
  <c r="AE406" i="11"/>
  <c r="N406" i="11"/>
  <c r="AE405" i="11"/>
  <c r="N405" i="11"/>
  <c r="AE404" i="11"/>
  <c r="N404" i="11"/>
  <c r="H404" i="11"/>
  <c r="AE403" i="11"/>
  <c r="AA16" i="13" s="1"/>
  <c r="W16" i="13" s="1"/>
  <c r="AD16" i="13" s="1"/>
  <c r="N403" i="11"/>
  <c r="H403" i="11"/>
  <c r="AE402" i="11"/>
  <c r="N402" i="11"/>
  <c r="H402" i="11"/>
  <c r="AE401" i="11"/>
  <c r="Z244" i="13" s="1"/>
  <c r="N401" i="11"/>
  <c r="H401" i="11"/>
  <c r="AE400" i="11"/>
  <c r="N400" i="11"/>
  <c r="H400" i="11"/>
  <c r="AE399" i="11"/>
  <c r="AC100" i="13" s="1"/>
  <c r="Y100" i="13" s="1"/>
  <c r="T100" i="13" s="1"/>
  <c r="N399" i="11"/>
  <c r="H399" i="11"/>
  <c r="AE398" i="11"/>
  <c r="N398" i="11"/>
  <c r="H398" i="11"/>
  <c r="AE397" i="11"/>
  <c r="N397" i="11"/>
  <c r="H397" i="11"/>
  <c r="AE396" i="11"/>
  <c r="N396" i="11"/>
  <c r="H396" i="11"/>
  <c r="AE395" i="11"/>
  <c r="N395" i="11"/>
  <c r="H395" i="11"/>
  <c r="AE394" i="11"/>
  <c r="N394" i="11"/>
  <c r="H394" i="11"/>
  <c r="AE393" i="11"/>
  <c r="N393" i="11"/>
  <c r="H393" i="11"/>
  <c r="AE392" i="11"/>
  <c r="N392" i="11"/>
  <c r="H392" i="11"/>
  <c r="AE391" i="11"/>
  <c r="V498" i="13" s="1"/>
  <c r="N391" i="11"/>
  <c r="H391" i="11"/>
  <c r="AE390" i="11"/>
  <c r="N390" i="11"/>
  <c r="H390" i="11"/>
  <c r="AE389" i="11"/>
  <c r="N389" i="11"/>
  <c r="H389" i="11"/>
  <c r="AE388" i="11"/>
  <c r="N388" i="11"/>
  <c r="H388" i="11"/>
  <c r="AE387" i="11"/>
  <c r="N387" i="11"/>
  <c r="H387" i="11"/>
  <c r="AE386" i="11"/>
  <c r="N386" i="11"/>
  <c r="H386" i="11"/>
  <c r="AE385" i="11"/>
  <c r="N385" i="11"/>
  <c r="H385" i="11"/>
  <c r="AE384" i="11"/>
  <c r="N384" i="11"/>
  <c r="H384" i="11"/>
  <c r="AE383" i="11"/>
  <c r="N383" i="11"/>
  <c r="H383" i="11"/>
  <c r="AE382" i="11"/>
  <c r="N382" i="11"/>
  <c r="H382" i="11"/>
  <c r="AE381" i="11"/>
  <c r="N381" i="11"/>
  <c r="H381" i="11"/>
  <c r="AE380" i="11"/>
  <c r="N380" i="11"/>
  <c r="H380" i="11"/>
  <c r="AE379" i="11"/>
  <c r="N379" i="11"/>
  <c r="H379" i="11"/>
  <c r="AE378" i="11"/>
  <c r="N378" i="11"/>
  <c r="H378" i="11"/>
  <c r="AE377" i="11"/>
  <c r="N377" i="11"/>
  <c r="H377" i="11"/>
  <c r="AE376" i="11"/>
  <c r="N376" i="11"/>
  <c r="H376" i="11"/>
  <c r="AE375" i="11"/>
  <c r="N375" i="11"/>
  <c r="H375" i="11"/>
  <c r="AE374" i="11"/>
  <c r="N374" i="11"/>
  <c r="H374" i="11"/>
  <c r="AE373" i="11"/>
  <c r="N373" i="11"/>
  <c r="H373" i="11"/>
  <c r="A373" i="11"/>
  <c r="AE372" i="11"/>
  <c r="N372" i="11"/>
  <c r="H372" i="11"/>
  <c r="A372" i="11"/>
  <c r="AE371" i="11"/>
  <c r="N371" i="11"/>
  <c r="H371" i="11"/>
  <c r="A371" i="11"/>
  <c r="AE370" i="11"/>
  <c r="N370" i="11"/>
  <c r="H370" i="11"/>
  <c r="A370" i="11"/>
  <c r="AE369" i="11"/>
  <c r="Z417" i="13" s="1"/>
  <c r="S417" i="13" s="1"/>
  <c r="N369" i="11"/>
  <c r="H369" i="11"/>
  <c r="A369" i="11"/>
  <c r="AE368" i="11"/>
  <c r="N368" i="11"/>
  <c r="H368" i="11"/>
  <c r="A368" i="11"/>
  <c r="AE367" i="11"/>
  <c r="N367" i="11"/>
  <c r="H367" i="11"/>
  <c r="A367" i="11"/>
  <c r="AE366" i="11"/>
  <c r="N366" i="11"/>
  <c r="H366" i="11"/>
  <c r="A366" i="11"/>
  <c r="AE365" i="11"/>
  <c r="N365" i="11"/>
  <c r="H365" i="11"/>
  <c r="A365" i="11"/>
  <c r="AE364" i="11"/>
  <c r="N364" i="11"/>
  <c r="H364" i="11"/>
  <c r="A364" i="11"/>
  <c r="AE363" i="11"/>
  <c r="N363" i="11"/>
  <c r="H363" i="11"/>
  <c r="A363" i="11"/>
  <c r="AE362" i="11"/>
  <c r="N362" i="11"/>
  <c r="H362" i="11"/>
  <c r="A362" i="11"/>
  <c r="AE361" i="11"/>
  <c r="N361" i="11"/>
  <c r="H361" i="11"/>
  <c r="A361" i="11"/>
  <c r="AE360" i="11"/>
  <c r="N360" i="11"/>
  <c r="H360" i="11"/>
  <c r="A360" i="11"/>
  <c r="AE359" i="11"/>
  <c r="N359" i="11"/>
  <c r="H359" i="11"/>
  <c r="A359" i="11"/>
  <c r="AE358" i="11"/>
  <c r="N358" i="11"/>
  <c r="H358" i="11"/>
  <c r="A358" i="11"/>
  <c r="AE357" i="11"/>
  <c r="N357" i="11"/>
  <c r="H357" i="11"/>
  <c r="A357" i="11"/>
  <c r="AE356" i="11"/>
  <c r="AC444" i="13" s="1"/>
  <c r="N356" i="11"/>
  <c r="H356" i="11"/>
  <c r="A356" i="11"/>
  <c r="AE355" i="11"/>
  <c r="N355" i="11"/>
  <c r="H355" i="11"/>
  <c r="A355" i="11"/>
  <c r="AE354" i="11"/>
  <c r="Q370" i="13" s="1"/>
  <c r="N354" i="11"/>
  <c r="H354" i="11"/>
  <c r="A354" i="11"/>
  <c r="AE353" i="11"/>
  <c r="N353" i="11"/>
  <c r="H353" i="11"/>
  <c r="A353" i="11"/>
  <c r="AE352" i="11"/>
  <c r="N352" i="11"/>
  <c r="H352" i="11"/>
  <c r="A352" i="11"/>
  <c r="AE351" i="11"/>
  <c r="N351" i="11"/>
  <c r="H351" i="11"/>
  <c r="A351" i="11"/>
  <c r="AE350" i="11"/>
  <c r="AC596" i="13" s="1"/>
  <c r="AA596" i="13" s="1"/>
  <c r="Z596" i="13" s="1"/>
  <c r="Y596" i="13" s="1"/>
  <c r="X596" i="13" s="1"/>
  <c r="AB596" i="13" s="1"/>
  <c r="W596" i="13" s="1"/>
  <c r="V596" i="13" s="1"/>
  <c r="T596" i="13" s="1"/>
  <c r="U596" i="13" s="1"/>
  <c r="S596" i="13" s="1"/>
  <c r="AD596" i="13" s="1"/>
  <c r="Q596" i="13" s="1"/>
  <c r="N350" i="11"/>
  <c r="R596" i="13" s="1"/>
  <c r="H350" i="11"/>
  <c r="A350" i="11"/>
  <c r="AE349" i="11"/>
  <c r="N349" i="11"/>
  <c r="H349" i="11"/>
  <c r="A349" i="11"/>
  <c r="AE348" i="11"/>
  <c r="N348" i="11"/>
  <c r="H348" i="11"/>
  <c r="A348" i="11"/>
  <c r="AE347" i="11"/>
  <c r="N347" i="11"/>
  <c r="H347" i="11"/>
  <c r="A347" i="11"/>
  <c r="AE346" i="11"/>
  <c r="N346" i="11"/>
  <c r="H346" i="11"/>
  <c r="A346" i="11"/>
  <c r="AE345" i="11"/>
  <c r="AA622" i="13" s="1"/>
  <c r="U622" i="13" s="1"/>
  <c r="N345" i="11"/>
  <c r="H345" i="11"/>
  <c r="A345" i="11"/>
  <c r="N344" i="11"/>
  <c r="H344" i="11"/>
  <c r="A344" i="11"/>
  <c r="N343" i="11"/>
  <c r="H343" i="11"/>
  <c r="A343" i="11"/>
  <c r="N342" i="11"/>
  <c r="H342" i="11"/>
  <c r="A342" i="11"/>
  <c r="N341" i="11"/>
  <c r="H341" i="11"/>
  <c r="A341" i="11"/>
  <c r="N340" i="11"/>
  <c r="H340" i="11"/>
  <c r="A340" i="11"/>
  <c r="N339" i="11"/>
  <c r="H339" i="11"/>
  <c r="A339" i="11"/>
  <c r="N338" i="11"/>
  <c r="H338" i="11"/>
  <c r="A338" i="11"/>
  <c r="N337" i="11"/>
  <c r="H337" i="11"/>
  <c r="A337" i="11"/>
  <c r="N336" i="11"/>
  <c r="H336" i="11"/>
  <c r="A336" i="11"/>
  <c r="N335" i="11"/>
  <c r="H335" i="11"/>
  <c r="A335" i="11"/>
  <c r="N334" i="11"/>
  <c r="H334" i="11"/>
  <c r="A334" i="11"/>
  <c r="N333" i="11"/>
  <c r="H333" i="11"/>
  <c r="A333" i="11"/>
  <c r="N332" i="11"/>
  <c r="H332" i="11"/>
  <c r="A332" i="11"/>
  <c r="N331" i="11"/>
  <c r="H331" i="11"/>
  <c r="A331" i="11"/>
  <c r="N330" i="11"/>
  <c r="H330" i="11"/>
  <c r="A330" i="11"/>
  <c r="N329" i="11"/>
  <c r="H329" i="11"/>
  <c r="A329" i="11"/>
  <c r="N328" i="11"/>
  <c r="H328" i="11"/>
  <c r="A328" i="11"/>
  <c r="N327" i="11"/>
  <c r="H327" i="11"/>
  <c r="A327" i="11"/>
  <c r="N326" i="11"/>
  <c r="H326" i="11"/>
  <c r="A326" i="11"/>
  <c r="N325" i="11"/>
  <c r="H325" i="11"/>
  <c r="A325" i="11"/>
  <c r="N324" i="11"/>
  <c r="H324" i="11"/>
  <c r="A324" i="11"/>
  <c r="N323" i="11"/>
  <c r="H323" i="11"/>
  <c r="A323" i="11"/>
  <c r="N322" i="11"/>
  <c r="H322" i="11"/>
  <c r="A322" i="11"/>
  <c r="N321" i="11"/>
  <c r="H321" i="11"/>
  <c r="A321" i="11"/>
  <c r="N320" i="11"/>
  <c r="H320" i="11"/>
  <c r="A320" i="11"/>
  <c r="N319" i="11"/>
  <c r="H319" i="11"/>
  <c r="A319" i="11"/>
  <c r="AA453" i="13" s="1"/>
  <c r="V453" i="13" s="1"/>
  <c r="T453" i="13" s="1"/>
  <c r="S453" i="13" s="1"/>
  <c r="N318" i="11"/>
  <c r="H318" i="11"/>
  <c r="A318" i="11"/>
  <c r="N317" i="11"/>
  <c r="H317" i="11"/>
  <c r="A317" i="11"/>
  <c r="N316" i="11"/>
  <c r="H316" i="11"/>
  <c r="A316" i="11"/>
  <c r="N315" i="11"/>
  <c r="H315" i="11"/>
  <c r="A315" i="11"/>
  <c r="N314" i="11"/>
  <c r="H314" i="11"/>
  <c r="A314" i="11"/>
  <c r="N313" i="11"/>
  <c r="H313" i="11"/>
  <c r="A313" i="11"/>
  <c r="AE312" i="11"/>
  <c r="N312" i="11"/>
  <c r="H312" i="11"/>
  <c r="A312" i="11"/>
  <c r="AE311" i="11"/>
  <c r="N311" i="11"/>
  <c r="H311" i="11"/>
  <c r="A311" i="11"/>
  <c r="AE310" i="11"/>
  <c r="N310" i="11"/>
  <c r="H310" i="11"/>
  <c r="A310" i="11"/>
  <c r="AE309" i="11"/>
  <c r="N309" i="11"/>
  <c r="H309" i="11"/>
  <c r="A309" i="11"/>
  <c r="AE308" i="11"/>
  <c r="N308" i="11"/>
  <c r="H308" i="11"/>
  <c r="A308" i="11"/>
  <c r="AE307" i="11"/>
  <c r="N307" i="11"/>
  <c r="H307" i="11"/>
  <c r="A307" i="11"/>
  <c r="AE306" i="11"/>
  <c r="N306" i="11"/>
  <c r="H306" i="11"/>
  <c r="A306" i="11"/>
  <c r="AE305" i="11"/>
  <c r="N305" i="11"/>
  <c r="H305" i="11"/>
  <c r="A305" i="11"/>
  <c r="AE304" i="11"/>
  <c r="N304" i="11"/>
  <c r="H304" i="11"/>
  <c r="A304" i="11"/>
  <c r="AE303" i="11"/>
  <c r="N303" i="11"/>
  <c r="H303" i="11"/>
  <c r="A303" i="11"/>
  <c r="AE302" i="11"/>
  <c r="AC626" i="13" s="1"/>
  <c r="AA626" i="13" s="1"/>
  <c r="Z626" i="13" s="1"/>
  <c r="Y626" i="13" s="1"/>
  <c r="AB626" i="13" s="1"/>
  <c r="W626" i="13" s="1"/>
  <c r="V626" i="13" s="1"/>
  <c r="T626" i="13" s="1"/>
  <c r="U626" i="13" s="1"/>
  <c r="S626" i="13" s="1"/>
  <c r="AD626" i="13" s="1"/>
  <c r="Q626" i="13" s="1"/>
  <c r="N302" i="11"/>
  <c r="R626" i="13" s="1"/>
  <c r="H302" i="11"/>
  <c r="A302" i="11"/>
  <c r="AE301" i="11"/>
  <c r="N301" i="11"/>
  <c r="H301" i="11"/>
  <c r="A301" i="11"/>
  <c r="AE300" i="11"/>
  <c r="N300" i="11"/>
  <c r="H300" i="11"/>
  <c r="A300" i="11"/>
  <c r="AE299" i="11"/>
  <c r="N299" i="11"/>
  <c r="H299" i="11"/>
  <c r="A299" i="11"/>
  <c r="AE298" i="11"/>
  <c r="N298" i="11"/>
  <c r="H298" i="11"/>
  <c r="A298" i="11"/>
  <c r="AE297" i="11"/>
  <c r="N297" i="11"/>
  <c r="H297" i="11"/>
  <c r="A297" i="11"/>
  <c r="AE296" i="11"/>
  <c r="N296" i="11"/>
  <c r="H296" i="11"/>
  <c r="A296" i="11"/>
  <c r="AE295" i="11"/>
  <c r="N295" i="11"/>
  <c r="H295" i="11"/>
  <c r="A295" i="11"/>
  <c r="AE294" i="11"/>
  <c r="N294" i="11"/>
  <c r="H294" i="11"/>
  <c r="A294" i="11"/>
  <c r="AE293" i="11"/>
  <c r="N293" i="11"/>
  <c r="H293" i="11"/>
  <c r="A293" i="11"/>
  <c r="AE292" i="11"/>
  <c r="N292" i="11"/>
  <c r="H292" i="11"/>
  <c r="A292" i="11"/>
  <c r="AE291" i="11"/>
  <c r="Z465" i="13" s="1"/>
  <c r="AB465" i="13" s="1"/>
  <c r="AD465" i="13" s="1"/>
  <c r="N291" i="11"/>
  <c r="H291" i="11"/>
  <c r="A291" i="11"/>
  <c r="AE290" i="11"/>
  <c r="N290" i="11"/>
  <c r="H290" i="11"/>
  <c r="A290" i="11"/>
  <c r="AE289" i="11"/>
  <c r="N289" i="11"/>
  <c r="H289" i="11"/>
  <c r="A289" i="11"/>
  <c r="AE288" i="11"/>
  <c r="N288" i="11"/>
  <c r="H288" i="11"/>
  <c r="A288" i="11"/>
  <c r="AE287" i="11"/>
  <c r="N287" i="11"/>
  <c r="H287" i="11"/>
  <c r="A287" i="11"/>
  <c r="AE286" i="11"/>
  <c r="N286" i="11"/>
  <c r="H286" i="11"/>
  <c r="A286" i="11"/>
  <c r="AE285" i="11"/>
  <c r="N285" i="11"/>
  <c r="H285" i="11"/>
  <c r="A285" i="11"/>
  <c r="AE284" i="11"/>
  <c r="N284" i="11"/>
  <c r="H284" i="11"/>
  <c r="A284" i="11"/>
  <c r="AE283" i="11"/>
  <c r="N283" i="11"/>
  <c r="H283" i="11"/>
  <c r="A283" i="11"/>
  <c r="AE282" i="11"/>
  <c r="N282" i="11"/>
  <c r="H282" i="11"/>
  <c r="A282" i="11"/>
  <c r="AE281" i="11"/>
  <c r="N281" i="11"/>
  <c r="H281" i="11"/>
  <c r="A281" i="11"/>
  <c r="AE280" i="11"/>
  <c r="Z107" i="13" s="1"/>
  <c r="AB107" i="13" s="1"/>
  <c r="S107" i="13" s="1"/>
  <c r="N280" i="11"/>
  <c r="H280" i="11"/>
  <c r="A280" i="11"/>
  <c r="AE279" i="11"/>
  <c r="N279" i="11"/>
  <c r="H279" i="11"/>
  <c r="A279" i="11"/>
  <c r="AE278" i="11"/>
  <c r="N278" i="11"/>
  <c r="H278" i="11"/>
  <c r="A278" i="11"/>
  <c r="AE277" i="11"/>
  <c r="N277" i="11"/>
  <c r="H277" i="11"/>
  <c r="A277" i="11"/>
  <c r="AE276" i="11"/>
  <c r="N276" i="11"/>
  <c r="H276" i="11"/>
  <c r="A276" i="11"/>
  <c r="AE275" i="11"/>
  <c r="N275" i="11"/>
  <c r="H275" i="11"/>
  <c r="A275" i="11"/>
  <c r="AE274" i="11"/>
  <c r="N274" i="11"/>
  <c r="H274" i="11"/>
  <c r="A274" i="11"/>
  <c r="AE273" i="11"/>
  <c r="N273" i="11"/>
  <c r="H273" i="11"/>
  <c r="A273" i="11"/>
  <c r="AE272" i="11"/>
  <c r="N272" i="11"/>
  <c r="H272" i="11"/>
  <c r="A272" i="11"/>
  <c r="AE271" i="11"/>
  <c r="N271" i="11"/>
  <c r="H271" i="11"/>
  <c r="A271" i="11"/>
  <c r="AE270" i="11"/>
  <c r="AB417" i="13" s="1"/>
  <c r="T417" i="13" s="1"/>
  <c r="N270" i="11"/>
  <c r="H270" i="11"/>
  <c r="A270" i="11"/>
  <c r="AE269" i="11"/>
  <c r="N269" i="11"/>
  <c r="H269" i="11"/>
  <c r="A269" i="11"/>
  <c r="AE268" i="11"/>
  <c r="N268" i="11"/>
  <c r="H268" i="11"/>
  <c r="A268" i="11"/>
  <c r="AE267" i="11"/>
  <c r="N267" i="11"/>
  <c r="H267" i="11"/>
  <c r="A267" i="11"/>
  <c r="AE266" i="11"/>
  <c r="N266" i="11"/>
  <c r="H266" i="11"/>
  <c r="A266" i="11"/>
  <c r="AE265" i="11"/>
  <c r="N265" i="11"/>
  <c r="H265" i="11"/>
  <c r="A265" i="11"/>
  <c r="AE264" i="11"/>
  <c r="N264" i="11"/>
  <c r="H264" i="11"/>
  <c r="A264" i="11"/>
  <c r="AE263" i="11"/>
  <c r="N263" i="11"/>
  <c r="H263" i="11"/>
  <c r="A263" i="11"/>
  <c r="AE262" i="11"/>
  <c r="N262" i="11"/>
  <c r="H262" i="11"/>
  <c r="A262" i="11"/>
  <c r="AE261" i="11"/>
  <c r="N261" i="11"/>
  <c r="H261" i="11"/>
  <c r="A261" i="11"/>
  <c r="AE260" i="11"/>
  <c r="N260" i="11"/>
  <c r="H260" i="11"/>
  <c r="A260" i="11"/>
  <c r="AE259" i="11"/>
  <c r="N259" i="11"/>
  <c r="H259" i="11"/>
  <c r="A259" i="11"/>
  <c r="AE258" i="11"/>
  <c r="N258" i="11"/>
  <c r="H258" i="11"/>
  <c r="A258" i="11"/>
  <c r="AE257" i="11"/>
  <c r="N257" i="11"/>
  <c r="H257" i="11"/>
  <c r="A257" i="11"/>
  <c r="AE256" i="11"/>
  <c r="N256" i="11"/>
  <c r="H256" i="11"/>
  <c r="A256" i="11"/>
  <c r="AE255" i="11"/>
  <c r="N255" i="11"/>
  <c r="H255" i="11"/>
  <c r="A255" i="11"/>
  <c r="AE254" i="11"/>
  <c r="N254" i="11"/>
  <c r="H254" i="11"/>
  <c r="A254" i="11"/>
  <c r="AE253" i="11"/>
  <c r="AA417" i="13" s="1"/>
  <c r="U417" i="13" s="1"/>
  <c r="N253" i="11"/>
  <c r="H253" i="11"/>
  <c r="A253" i="11"/>
  <c r="AE252" i="11"/>
  <c r="V116" i="13" s="1"/>
  <c r="N252" i="11"/>
  <c r="H252" i="11"/>
  <c r="A252" i="11"/>
  <c r="AE251" i="11"/>
  <c r="N251" i="11"/>
  <c r="H251" i="11"/>
  <c r="A251" i="11"/>
  <c r="AE250" i="11"/>
  <c r="N250" i="11"/>
  <c r="H250" i="11"/>
  <c r="A250" i="11"/>
  <c r="AE249" i="11"/>
  <c r="N249" i="11"/>
  <c r="H249" i="11"/>
  <c r="A249" i="11"/>
  <c r="AE248" i="11"/>
  <c r="N248" i="11"/>
  <c r="H248" i="11"/>
  <c r="A248" i="11"/>
  <c r="AE247" i="11"/>
  <c r="N247" i="11"/>
  <c r="H247" i="11"/>
  <c r="A247" i="11"/>
  <c r="AE246" i="11"/>
  <c r="N246" i="11"/>
  <c r="H246" i="11"/>
  <c r="A246" i="11"/>
  <c r="AE245" i="11"/>
  <c r="N245" i="11"/>
  <c r="H245" i="11"/>
  <c r="A245" i="11"/>
  <c r="AE244" i="11"/>
  <c r="N244" i="11"/>
  <c r="H244" i="11"/>
  <c r="A244" i="11"/>
  <c r="AE243" i="11"/>
  <c r="N243" i="11"/>
  <c r="H243" i="11"/>
  <c r="A243" i="11"/>
  <c r="AE242" i="11"/>
  <c r="Y107" i="13" s="1"/>
  <c r="N242" i="11"/>
  <c r="H242" i="11"/>
  <c r="A242" i="11"/>
  <c r="AE241" i="11"/>
  <c r="N241" i="11"/>
  <c r="H241" i="11"/>
  <c r="A241" i="11"/>
  <c r="AE240" i="11"/>
  <c r="N240" i="11"/>
  <c r="H240" i="11"/>
  <c r="A240" i="11"/>
  <c r="AE239" i="11"/>
  <c r="AB444" i="13" s="1"/>
  <c r="T444" i="13" s="1"/>
  <c r="N239" i="11"/>
  <c r="H239" i="11"/>
  <c r="A239" i="11"/>
  <c r="AE238" i="11"/>
  <c r="N238" i="11"/>
  <c r="H238" i="11"/>
  <c r="A238" i="11"/>
  <c r="AE237" i="11"/>
  <c r="N237" i="11"/>
  <c r="H237" i="11"/>
  <c r="A237" i="11"/>
  <c r="AE236" i="11"/>
  <c r="N236" i="11"/>
  <c r="H236" i="11"/>
  <c r="A236" i="11"/>
  <c r="AE235" i="11"/>
  <c r="N235" i="11"/>
  <c r="H235" i="11"/>
  <c r="A235" i="11"/>
  <c r="AE234" i="11"/>
  <c r="N234" i="11"/>
  <c r="H234" i="11"/>
  <c r="A234" i="11"/>
  <c r="AE233" i="11"/>
  <c r="N233" i="11"/>
  <c r="H233" i="11"/>
  <c r="A233" i="11"/>
  <c r="AE232" i="11"/>
  <c r="N232" i="11"/>
  <c r="H232" i="11"/>
  <c r="A232" i="11"/>
  <c r="AE231" i="11"/>
  <c r="N231" i="11"/>
  <c r="H231" i="11"/>
  <c r="A231" i="11"/>
  <c r="AE230" i="11"/>
  <c r="N230" i="11"/>
  <c r="H230" i="11"/>
  <c r="A230" i="11"/>
  <c r="AE229" i="11"/>
  <c r="N229" i="11"/>
  <c r="H229" i="11"/>
  <c r="A229" i="11"/>
  <c r="AE228" i="11"/>
  <c r="N228" i="11"/>
  <c r="H228" i="11"/>
  <c r="A228" i="11"/>
  <c r="AE227" i="11"/>
  <c r="N227" i="11"/>
  <c r="H227" i="11"/>
  <c r="A227" i="11"/>
  <c r="AE226" i="11"/>
  <c r="N226" i="11"/>
  <c r="H226" i="11"/>
  <c r="A226" i="11"/>
  <c r="AE225" i="11"/>
  <c r="N225" i="11"/>
  <c r="H225" i="11"/>
  <c r="A225" i="11"/>
  <c r="AE224" i="11"/>
  <c r="N224" i="11"/>
  <c r="H224" i="11"/>
  <c r="A224" i="11"/>
  <c r="AE223" i="11"/>
  <c r="N223" i="11"/>
  <c r="H223" i="11"/>
  <c r="A223" i="11"/>
  <c r="AE222" i="11"/>
  <c r="N222" i="11"/>
  <c r="H222" i="11"/>
  <c r="A222" i="11"/>
  <c r="AE221" i="11"/>
  <c r="N221" i="11"/>
  <c r="H221" i="11"/>
  <c r="A221" i="11"/>
  <c r="AE220" i="11"/>
  <c r="N220" i="11"/>
  <c r="H220" i="11"/>
  <c r="A220" i="11"/>
  <c r="AE219" i="11"/>
  <c r="N219" i="11"/>
  <c r="H219" i="11"/>
  <c r="A219" i="11"/>
  <c r="AE218" i="11"/>
  <c r="N218" i="11"/>
  <c r="H218" i="11"/>
  <c r="A218" i="11"/>
  <c r="AE217" i="11"/>
  <c r="Y257" i="13" s="1"/>
  <c r="N217" i="11"/>
  <c r="H217" i="11"/>
  <c r="A217" i="11"/>
  <c r="AE216" i="11"/>
  <c r="N216" i="11"/>
  <c r="H216" i="11"/>
  <c r="A216" i="11"/>
  <c r="AE215" i="11"/>
  <c r="N215" i="11"/>
  <c r="H215" i="11"/>
  <c r="A215" i="11"/>
  <c r="AE214" i="11"/>
  <c r="N214" i="11"/>
  <c r="H214" i="11"/>
  <c r="A214" i="11"/>
  <c r="AE213" i="11"/>
  <c r="N213" i="11"/>
  <c r="H213" i="11"/>
  <c r="A213" i="11"/>
  <c r="AE212" i="11"/>
  <c r="N212" i="11"/>
  <c r="H212" i="11"/>
  <c r="A212" i="11"/>
  <c r="AE211" i="11"/>
  <c r="N211" i="11"/>
  <c r="H211" i="11"/>
  <c r="A211" i="11"/>
  <c r="AE210" i="11"/>
  <c r="N210" i="11"/>
  <c r="H210" i="11"/>
  <c r="A210" i="11"/>
  <c r="AE209" i="11"/>
  <c r="N209" i="11"/>
  <c r="H209" i="11"/>
  <c r="A209" i="11"/>
  <c r="AE208" i="11"/>
  <c r="N208" i="11"/>
  <c r="H208" i="11"/>
  <c r="A208" i="11"/>
  <c r="AE207" i="11"/>
  <c r="N207" i="11"/>
  <c r="H207" i="11"/>
  <c r="A207" i="11"/>
  <c r="AE206" i="11"/>
  <c r="N206" i="11"/>
  <c r="H206" i="11"/>
  <c r="A206" i="11"/>
  <c r="AE205" i="11"/>
  <c r="N205" i="11"/>
  <c r="H205" i="11"/>
  <c r="A205" i="11"/>
  <c r="AE204" i="11"/>
  <c r="N204" i="11"/>
  <c r="H204" i="11"/>
  <c r="A204" i="11"/>
  <c r="AE203" i="11"/>
  <c r="N203" i="11"/>
  <c r="H203" i="11"/>
  <c r="A203" i="11"/>
  <c r="AE202" i="11"/>
  <c r="N202" i="11"/>
  <c r="H202" i="11"/>
  <c r="A202" i="11"/>
  <c r="AE201" i="11"/>
  <c r="N201" i="11"/>
  <c r="H201" i="11"/>
  <c r="A201" i="11"/>
  <c r="AE200" i="11"/>
  <c r="N200" i="11"/>
  <c r="H200" i="11"/>
  <c r="A200" i="11"/>
  <c r="AE199" i="11"/>
  <c r="N199" i="11"/>
  <c r="H199" i="11"/>
  <c r="A199" i="11"/>
  <c r="AE198" i="11"/>
  <c r="N198" i="11"/>
  <c r="H198" i="11"/>
  <c r="A198" i="11"/>
  <c r="AE197" i="11"/>
  <c r="N197" i="11"/>
  <c r="H197" i="11"/>
  <c r="A197" i="11"/>
  <c r="AE196" i="11"/>
  <c r="N196" i="11"/>
  <c r="H196" i="11"/>
  <c r="A196" i="11"/>
  <c r="AE195" i="11"/>
  <c r="Z474" i="13" s="1"/>
  <c r="AB474" i="13" s="1"/>
  <c r="T474" i="13" s="1"/>
  <c r="N195" i="11"/>
  <c r="H195" i="11"/>
  <c r="A195" i="11"/>
  <c r="AE194" i="11"/>
  <c r="N194" i="11"/>
  <c r="H194" i="11"/>
  <c r="A194" i="11"/>
  <c r="AE193" i="11"/>
  <c r="AB577" i="13" s="1"/>
  <c r="N193" i="11"/>
  <c r="H193" i="11"/>
  <c r="A193" i="11"/>
  <c r="AE192" i="11"/>
  <c r="AC267" i="13" s="1"/>
  <c r="AA267" i="13" s="1"/>
  <c r="Z267" i="13" s="1"/>
  <c r="Y267" i="13" s="1"/>
  <c r="AB267" i="13" s="1"/>
  <c r="W267" i="13" s="1"/>
  <c r="V267" i="13" s="1"/>
  <c r="T267" i="13" s="1"/>
  <c r="U267" i="13" s="1"/>
  <c r="S267" i="13" s="1"/>
  <c r="AD267" i="13" s="1"/>
  <c r="Q267" i="13" s="1"/>
  <c r="N192" i="11"/>
  <c r="R267" i="13" s="1"/>
  <c r="X267" i="13" s="1"/>
  <c r="H192" i="11"/>
  <c r="A192" i="11"/>
  <c r="AE191" i="11"/>
  <c r="N191" i="11"/>
  <c r="H191" i="11"/>
  <c r="A191" i="11"/>
  <c r="AE190" i="11"/>
  <c r="N190" i="11"/>
  <c r="H190" i="11"/>
  <c r="A190" i="11"/>
  <c r="AE189" i="11"/>
  <c r="AC474" i="13" s="1"/>
  <c r="Y474" i="13" s="1"/>
  <c r="W474" i="13" s="1"/>
  <c r="N189" i="11"/>
  <c r="H189" i="11"/>
  <c r="A189" i="11"/>
  <c r="AE188" i="11"/>
  <c r="N188" i="11"/>
  <c r="H188" i="11"/>
  <c r="A188" i="11"/>
  <c r="AE187" i="11"/>
  <c r="N187" i="11"/>
  <c r="H187" i="11"/>
  <c r="A187" i="11"/>
  <c r="AE186" i="11"/>
  <c r="N186" i="11"/>
  <c r="H186" i="11"/>
  <c r="A186" i="11"/>
  <c r="AE185" i="11"/>
  <c r="N185" i="11"/>
  <c r="H185" i="11"/>
  <c r="A185" i="11"/>
  <c r="AE184" i="11"/>
  <c r="N184" i="11"/>
  <c r="H184" i="11"/>
  <c r="A184" i="11"/>
  <c r="AE183" i="11"/>
  <c r="N183" i="11"/>
  <c r="H183" i="11"/>
  <c r="A183" i="11"/>
  <c r="AE182" i="11"/>
  <c r="N182" i="11"/>
  <c r="H182" i="11"/>
  <c r="A182" i="11"/>
  <c r="AE181" i="11"/>
  <c r="N181" i="11"/>
  <c r="H181" i="11"/>
  <c r="A181" i="11"/>
  <c r="AE180" i="11"/>
  <c r="N180" i="11"/>
  <c r="H180" i="11"/>
  <c r="A180" i="11"/>
  <c r="AE179" i="11"/>
  <c r="N179" i="11"/>
  <c r="H179" i="11"/>
  <c r="A179" i="11"/>
  <c r="AE178" i="11"/>
  <c r="N178" i="11"/>
  <c r="H178" i="11"/>
  <c r="A178" i="11"/>
  <c r="AE177" i="11"/>
  <c r="N177" i="11"/>
  <c r="H177" i="11"/>
  <c r="A177" i="11"/>
  <c r="AE176" i="11"/>
  <c r="N176" i="11"/>
  <c r="H176" i="11"/>
  <c r="A176" i="11"/>
  <c r="AE175" i="11"/>
  <c r="N175" i="11"/>
  <c r="H175" i="11"/>
  <c r="A175" i="11"/>
  <c r="AE174" i="11"/>
  <c r="N174" i="11"/>
  <c r="H174" i="11"/>
  <c r="A174" i="11"/>
  <c r="AE173" i="11"/>
  <c r="AB567" i="13" s="1"/>
  <c r="N173" i="11"/>
  <c r="R567" i="13" s="1"/>
  <c r="H173" i="11"/>
  <c r="A173" i="11"/>
  <c r="AE172" i="11"/>
  <c r="N172" i="11"/>
  <c r="H172" i="11"/>
  <c r="A172" i="11"/>
  <c r="AE171" i="11"/>
  <c r="N171" i="11"/>
  <c r="H171" i="11"/>
  <c r="A171" i="11"/>
  <c r="AE170" i="11"/>
  <c r="N170" i="11"/>
  <c r="H170" i="11"/>
  <c r="A170" i="11"/>
  <c r="AE169" i="11"/>
  <c r="N169" i="11"/>
  <c r="H169" i="11"/>
  <c r="A169" i="11"/>
  <c r="AE168" i="11"/>
  <c r="N168" i="11"/>
  <c r="H168" i="11"/>
  <c r="A168" i="11"/>
  <c r="AE167" i="11"/>
  <c r="N167" i="11"/>
  <c r="H167" i="11"/>
  <c r="A167" i="11"/>
  <c r="AE166" i="11"/>
  <c r="N166" i="11"/>
  <c r="H166" i="11"/>
  <c r="A166" i="11"/>
  <c r="AE165" i="11"/>
  <c r="N165" i="11"/>
  <c r="H165" i="11"/>
  <c r="A165" i="11"/>
  <c r="AE164" i="11"/>
  <c r="N164" i="11"/>
  <c r="H164" i="11"/>
  <c r="A164" i="11"/>
  <c r="AE163" i="11"/>
  <c r="N163" i="11"/>
  <c r="H163" i="11"/>
  <c r="A163" i="11"/>
  <c r="AE162" i="11"/>
  <c r="N162" i="11"/>
  <c r="H162" i="11"/>
  <c r="A162" i="11"/>
  <c r="AE161" i="11"/>
  <c r="N161" i="11"/>
  <c r="H161" i="11"/>
  <c r="A161" i="11"/>
  <c r="AE160" i="11"/>
  <c r="N160" i="11"/>
  <c r="H160" i="11"/>
  <c r="A160" i="11"/>
  <c r="AE159" i="11"/>
  <c r="N159" i="11"/>
  <c r="H159" i="11"/>
  <c r="A159" i="11"/>
  <c r="AE158" i="11"/>
  <c r="U523" i="13" s="1"/>
  <c r="N158" i="11"/>
  <c r="H158" i="11"/>
  <c r="A158" i="11"/>
  <c r="AE157" i="11"/>
  <c r="N157" i="11"/>
  <c r="H157" i="11"/>
  <c r="A157" i="11"/>
  <c r="AE156" i="11"/>
  <c r="N156" i="11"/>
  <c r="H156" i="11"/>
  <c r="A156" i="11"/>
  <c r="AE155" i="11"/>
  <c r="N155" i="11"/>
  <c r="H155" i="11"/>
  <c r="A155" i="11"/>
  <c r="AE154" i="11"/>
  <c r="N154" i="11"/>
  <c r="H154" i="11"/>
  <c r="A154" i="11"/>
  <c r="AE153" i="11"/>
  <c r="N153" i="11"/>
  <c r="H153" i="11"/>
  <c r="A153" i="11"/>
  <c r="AE152" i="11"/>
  <c r="N152" i="11"/>
  <c r="H152" i="11"/>
  <c r="A152" i="11"/>
  <c r="AE151" i="11"/>
  <c r="N151" i="11"/>
  <c r="H151" i="11"/>
  <c r="A151" i="11"/>
  <c r="AE150" i="11"/>
  <c r="N150" i="11"/>
  <c r="H150" i="11"/>
  <c r="A150" i="11"/>
  <c r="AE149" i="11"/>
  <c r="N149" i="11"/>
  <c r="H149" i="11"/>
  <c r="A149" i="11"/>
  <c r="AE148" i="11"/>
  <c r="AD203" i="13" s="1"/>
  <c r="N148" i="11"/>
  <c r="H148" i="11"/>
  <c r="A148" i="11"/>
  <c r="AE147" i="11"/>
  <c r="N147" i="11"/>
  <c r="H147" i="11"/>
  <c r="A147" i="11"/>
  <c r="AE146" i="11"/>
  <c r="N146" i="11"/>
  <c r="H146" i="11"/>
  <c r="A146" i="11"/>
  <c r="AE145" i="11"/>
  <c r="N145" i="11"/>
  <c r="H145" i="11"/>
  <c r="A145" i="11"/>
  <c r="AE144" i="11"/>
  <c r="N144" i="11"/>
  <c r="H144" i="11"/>
  <c r="A144" i="11"/>
  <c r="AE143" i="11"/>
  <c r="N143" i="11"/>
  <c r="H143" i="11"/>
  <c r="A143" i="11"/>
  <c r="AE142" i="11"/>
  <c r="N142" i="11"/>
  <c r="H142" i="11"/>
  <c r="A142" i="11"/>
  <c r="AE141" i="11"/>
  <c r="N141" i="11"/>
  <c r="H141" i="11"/>
  <c r="A141" i="11"/>
  <c r="AE140" i="11"/>
  <c r="N140" i="11"/>
  <c r="H140" i="11"/>
  <c r="A140" i="11"/>
  <c r="AE139" i="11"/>
  <c r="N139" i="11"/>
  <c r="U462" i="13" s="1"/>
  <c r="H139" i="11"/>
  <c r="A139" i="11"/>
  <c r="AE138" i="11"/>
  <c r="N138" i="11"/>
  <c r="H138" i="11"/>
  <c r="A138" i="11"/>
  <c r="AE137" i="11"/>
  <c r="N137" i="11"/>
  <c r="H137" i="11"/>
  <c r="A137" i="11"/>
  <c r="AE136" i="11"/>
  <c r="N136" i="11"/>
  <c r="H136" i="11"/>
  <c r="A136" i="11"/>
  <c r="AE135" i="11"/>
  <c r="N135" i="11"/>
  <c r="H135" i="11"/>
  <c r="A135" i="11"/>
  <c r="AE134" i="11"/>
  <c r="N134" i="11"/>
  <c r="H134" i="11"/>
  <c r="A134" i="11"/>
  <c r="AE133" i="11"/>
  <c r="N133" i="11"/>
  <c r="H133" i="11"/>
  <c r="A133" i="11"/>
  <c r="AE132" i="11"/>
  <c r="N132" i="11"/>
  <c r="H132" i="11"/>
  <c r="A132" i="11"/>
  <c r="AE131" i="11"/>
  <c r="N131" i="11"/>
  <c r="H131" i="11"/>
  <c r="A131" i="11"/>
  <c r="AE130" i="11"/>
  <c r="N130" i="11"/>
  <c r="H130" i="11"/>
  <c r="A130" i="11"/>
  <c r="AE129" i="11"/>
  <c r="N129" i="11"/>
  <c r="H129" i="11"/>
  <c r="A129" i="11"/>
  <c r="AE128" i="11"/>
  <c r="N128" i="11"/>
  <c r="H128" i="11"/>
  <c r="A128" i="11"/>
  <c r="AE127" i="11"/>
  <c r="N127" i="11"/>
  <c r="H127" i="11"/>
  <c r="A127" i="11"/>
  <c r="AE126" i="11"/>
  <c r="N126" i="11"/>
  <c r="H126" i="11"/>
  <c r="A126" i="11"/>
  <c r="AE125" i="11"/>
  <c r="N125" i="11"/>
  <c r="H125" i="11"/>
  <c r="A125" i="11"/>
  <c r="AE124" i="11"/>
  <c r="N124" i="11"/>
  <c r="H124" i="11"/>
  <c r="A124" i="11"/>
  <c r="AE123" i="11"/>
  <c r="AC534" i="13" s="1"/>
  <c r="AA534" i="13" s="1"/>
  <c r="Z534" i="13" s="1"/>
  <c r="Y534" i="13" s="1"/>
  <c r="X534" i="13" s="1"/>
  <c r="AB534" i="13" s="1"/>
  <c r="W534" i="13" s="1"/>
  <c r="V534" i="13" s="1"/>
  <c r="T534" i="13" s="1"/>
  <c r="S534" i="13" s="1"/>
  <c r="AD534" i="13" s="1"/>
  <c r="Q534" i="13" s="1"/>
  <c r="N123" i="11"/>
  <c r="R534" i="13" s="1"/>
  <c r="U534" i="13" s="1"/>
  <c r="H123" i="11"/>
  <c r="A123" i="11"/>
  <c r="AE122" i="11"/>
  <c r="N122" i="11"/>
  <c r="H122" i="11"/>
  <c r="A122" i="11"/>
  <c r="AE121" i="11"/>
  <c r="N121" i="11"/>
  <c r="H121" i="11"/>
  <c r="AE120" i="11"/>
  <c r="N120" i="11"/>
  <c r="H120" i="11"/>
  <c r="A120" i="11"/>
  <c r="AE119" i="11"/>
  <c r="N119" i="11"/>
  <c r="H119" i="11"/>
  <c r="A119" i="11"/>
  <c r="AE118" i="11"/>
  <c r="N118" i="11"/>
  <c r="H118" i="11"/>
  <c r="A118" i="11"/>
  <c r="AE117" i="11"/>
  <c r="N117" i="11"/>
  <c r="H117" i="11"/>
  <c r="A117" i="11"/>
  <c r="AE116" i="11"/>
  <c r="N116" i="11"/>
  <c r="H116" i="11"/>
  <c r="A116" i="11"/>
  <c r="AE115" i="11"/>
  <c r="N115" i="11"/>
  <c r="H115" i="11"/>
  <c r="A115" i="11"/>
  <c r="AE114" i="11"/>
  <c r="N114" i="11"/>
  <c r="H114" i="11"/>
  <c r="A114" i="11"/>
  <c r="AE113" i="11"/>
  <c r="N113" i="11"/>
  <c r="H113" i="11"/>
  <c r="A113" i="11"/>
  <c r="AE112" i="11"/>
  <c r="N112" i="11"/>
  <c r="H112" i="11"/>
  <c r="A112" i="11"/>
  <c r="AE111" i="11"/>
  <c r="N111" i="11"/>
  <c r="H111" i="11"/>
  <c r="A111" i="11"/>
  <c r="AE110" i="11"/>
  <c r="N110" i="11"/>
  <c r="H110" i="11"/>
  <c r="AE109" i="11"/>
  <c r="X444" i="13" s="1"/>
  <c r="Q444" i="13" s="1"/>
  <c r="N109" i="11"/>
  <c r="H109" i="11"/>
  <c r="AE108" i="11"/>
  <c r="N108" i="11"/>
  <c r="H108" i="11"/>
  <c r="AE107" i="11"/>
  <c r="N107" i="11"/>
  <c r="H107" i="11"/>
  <c r="AE106" i="11"/>
  <c r="N106" i="11"/>
  <c r="H106" i="11"/>
  <c r="AE105" i="11"/>
  <c r="N105" i="11"/>
  <c r="H105" i="11"/>
  <c r="AE104" i="11"/>
  <c r="N104" i="11"/>
  <c r="H104" i="11"/>
  <c r="AE103" i="11"/>
  <c r="N103" i="11"/>
  <c r="H103" i="11"/>
  <c r="AE102" i="11"/>
  <c r="N102" i="11"/>
  <c r="H102" i="11"/>
  <c r="AE101" i="11"/>
  <c r="Y444" i="13" s="1"/>
  <c r="W444" i="13" s="1"/>
  <c r="N101" i="11"/>
  <c r="H101" i="11"/>
  <c r="AE100" i="11"/>
  <c r="N100" i="11"/>
  <c r="H100" i="11"/>
  <c r="AE99" i="11"/>
  <c r="N99" i="11"/>
  <c r="H99" i="11"/>
  <c r="AE98" i="11"/>
  <c r="N98" i="11"/>
  <c r="H98" i="11"/>
  <c r="AE97" i="11"/>
  <c r="N97" i="11"/>
  <c r="H97" i="11"/>
  <c r="AE96" i="11"/>
  <c r="N96" i="11"/>
  <c r="H96" i="11"/>
  <c r="AE95" i="11"/>
  <c r="AC475" i="13" s="1"/>
  <c r="N95" i="11"/>
  <c r="H95" i="11"/>
  <c r="AE94" i="11"/>
  <c r="N94" i="11"/>
  <c r="H94" i="11"/>
  <c r="AE93" i="11"/>
  <c r="N93" i="11"/>
  <c r="H93" i="11"/>
  <c r="AE92" i="11"/>
  <c r="N92" i="11"/>
  <c r="H92" i="11"/>
  <c r="AE91" i="11"/>
  <c r="N91" i="11"/>
  <c r="H91" i="11"/>
  <c r="AE90" i="11"/>
  <c r="N90" i="11"/>
  <c r="H90" i="11"/>
  <c r="AE89" i="11"/>
  <c r="N89" i="11"/>
  <c r="H89" i="11"/>
  <c r="AE88" i="11"/>
  <c r="N88" i="11"/>
  <c r="H88" i="11"/>
  <c r="AE87" i="11"/>
  <c r="N87" i="11"/>
  <c r="H87" i="11"/>
  <c r="AE86" i="11"/>
  <c r="N86" i="11"/>
  <c r="H86" i="11"/>
  <c r="AE85" i="11"/>
  <c r="N85" i="11"/>
  <c r="H85" i="11"/>
  <c r="AE84" i="11"/>
  <c r="N84" i="11"/>
  <c r="H84" i="11"/>
  <c r="AE83" i="11"/>
  <c r="N83" i="11"/>
  <c r="H83" i="11"/>
  <c r="AE82" i="11"/>
  <c r="N82" i="11"/>
  <c r="H82" i="11"/>
  <c r="AE81" i="11"/>
  <c r="N81" i="11"/>
  <c r="H81" i="11"/>
  <c r="AE80" i="11"/>
  <c r="N80" i="11"/>
  <c r="U355" i="13" s="1"/>
  <c r="H80" i="11"/>
  <c r="AE79" i="11"/>
  <c r="N79" i="11"/>
  <c r="H79" i="11"/>
  <c r="AE78" i="11"/>
  <c r="N78" i="11"/>
  <c r="H78" i="11"/>
  <c r="AE77" i="11"/>
  <c r="N77" i="11"/>
  <c r="H77" i="11"/>
  <c r="AE76" i="11"/>
  <c r="AD370" i="13" s="1"/>
  <c r="N76" i="11"/>
  <c r="H76" i="11"/>
  <c r="AE75" i="11"/>
  <c r="N75" i="11"/>
  <c r="H75" i="11"/>
  <c r="AE74" i="11"/>
  <c r="N74" i="11"/>
  <c r="H74" i="11"/>
  <c r="AE73" i="11"/>
  <c r="N73" i="11"/>
  <c r="H73" i="11"/>
  <c r="AE72" i="11"/>
  <c r="N72" i="11"/>
  <c r="H72" i="11"/>
  <c r="AE71" i="11"/>
  <c r="N71" i="11"/>
  <c r="H71" i="11"/>
  <c r="AE70" i="11"/>
  <c r="N70" i="11"/>
  <c r="H70" i="11"/>
  <c r="AE69" i="11"/>
  <c r="N69" i="11"/>
  <c r="H69" i="11"/>
  <c r="AE68" i="11"/>
  <c r="N68" i="11"/>
  <c r="H68" i="11"/>
  <c r="AE67" i="11"/>
  <c r="N67" i="11"/>
  <c r="H67" i="11"/>
  <c r="AE66" i="11"/>
  <c r="N66" i="11"/>
  <c r="H66" i="11"/>
  <c r="AE65" i="11"/>
  <c r="N65" i="11"/>
  <c r="H65" i="11"/>
  <c r="AE64" i="11"/>
  <c r="N64" i="11"/>
  <c r="H64" i="11"/>
  <c r="AE63" i="11"/>
  <c r="N63" i="11"/>
  <c r="H63" i="11"/>
  <c r="AE62" i="11"/>
  <c r="N62" i="11"/>
  <c r="H62" i="11"/>
  <c r="AE61" i="11"/>
  <c r="N61" i="11"/>
  <c r="H61" i="11"/>
  <c r="AE60" i="11"/>
  <c r="N60" i="11"/>
  <c r="H60" i="11"/>
  <c r="AE59" i="11"/>
  <c r="N59" i="11"/>
  <c r="H59" i="11"/>
  <c r="AE58" i="11"/>
  <c r="N58" i="11"/>
  <c r="H58" i="11"/>
  <c r="AE57" i="11"/>
  <c r="N57" i="11"/>
  <c r="H57" i="11"/>
  <c r="AE56" i="11"/>
  <c r="N56" i="11"/>
  <c r="H56" i="11"/>
  <c r="AE55" i="11"/>
  <c r="N55" i="11"/>
  <c r="H55" i="11"/>
  <c r="AE54" i="11"/>
  <c r="N54" i="11"/>
  <c r="H54" i="11"/>
  <c r="AE53" i="11"/>
  <c r="AA619" i="13" s="1"/>
  <c r="N53" i="11"/>
  <c r="H53" i="11"/>
  <c r="AE52" i="11"/>
  <c r="N52" i="11"/>
  <c r="H52" i="11"/>
  <c r="AE51" i="11"/>
  <c r="N51" i="11"/>
  <c r="H51" i="11"/>
  <c r="AE50" i="11"/>
  <c r="Q284" i="13" s="1"/>
  <c r="N50" i="11"/>
  <c r="H50" i="11"/>
  <c r="AE49" i="11"/>
  <c r="N49" i="11"/>
  <c r="H49" i="11"/>
  <c r="AE48" i="11"/>
  <c r="Z321" i="13" s="1"/>
  <c r="T321" i="13" s="1"/>
  <c r="N48" i="11"/>
  <c r="H48" i="11"/>
  <c r="AE47" i="11"/>
  <c r="N47" i="11"/>
  <c r="H47" i="11"/>
  <c r="AE46" i="11"/>
  <c r="N46" i="11"/>
  <c r="H46" i="11"/>
  <c r="AE45" i="11"/>
  <c r="N45" i="11"/>
  <c r="H45" i="11"/>
  <c r="AE44" i="11"/>
  <c r="N44" i="11"/>
  <c r="H44" i="11"/>
  <c r="AE43" i="11"/>
  <c r="N43" i="11"/>
  <c r="H43" i="11"/>
  <c r="AE42" i="11"/>
  <c r="N42" i="11"/>
  <c r="H42" i="11"/>
  <c r="AE41" i="11"/>
  <c r="N41" i="11"/>
  <c r="H41" i="11"/>
  <c r="AE40" i="11"/>
  <c r="N40" i="11"/>
  <c r="H40" i="11"/>
  <c r="AE39" i="11"/>
  <c r="N39" i="11"/>
  <c r="H39" i="11"/>
  <c r="AE38" i="11"/>
  <c r="N38" i="11"/>
  <c r="H38" i="11"/>
  <c r="AE37" i="11"/>
  <c r="N37" i="11"/>
  <c r="H37" i="11"/>
  <c r="AE36" i="11"/>
  <c r="N36" i="11"/>
  <c r="H36" i="11"/>
  <c r="AE35" i="11"/>
  <c r="N35" i="11"/>
  <c r="H35" i="11"/>
  <c r="AE34" i="11"/>
  <c r="AC216" i="13" s="1"/>
  <c r="Y216" i="13" s="1"/>
  <c r="T216" i="13" s="1"/>
  <c r="AD216" i="13" s="1"/>
  <c r="N34" i="11"/>
  <c r="H34" i="11"/>
  <c r="AE33" i="11"/>
  <c r="V14" i="13" s="1"/>
  <c r="N33" i="11"/>
  <c r="H33" i="11"/>
  <c r="AE32" i="11"/>
  <c r="AC262" i="13" s="1"/>
  <c r="AA262" i="13" s="1"/>
  <c r="T262" i="13" s="1"/>
  <c r="S262" i="13" s="1"/>
  <c r="N32" i="11"/>
  <c r="H32" i="11"/>
  <c r="AE31" i="11"/>
  <c r="T383" i="13" s="1"/>
  <c r="AD383" i="13" s="1"/>
  <c r="N31" i="11"/>
  <c r="H31" i="11"/>
  <c r="AE30" i="11"/>
  <c r="N30" i="11"/>
  <c r="H30" i="11"/>
  <c r="AE29" i="11"/>
  <c r="N29" i="11"/>
  <c r="H29" i="11"/>
  <c r="AE28" i="11"/>
  <c r="N28" i="11"/>
  <c r="H28" i="11"/>
  <c r="AE27" i="11"/>
  <c r="Y8" i="13" s="1"/>
  <c r="AD8" i="13" s="1"/>
  <c r="N27" i="11"/>
  <c r="H27" i="11"/>
  <c r="AE26" i="11"/>
  <c r="N26" i="11"/>
  <c r="H26" i="11"/>
  <c r="AE25" i="11"/>
  <c r="N25" i="11"/>
  <c r="H25" i="11"/>
  <c r="AE24" i="11"/>
  <c r="AB598" i="13" s="1"/>
  <c r="N24" i="11"/>
  <c r="H24" i="11"/>
  <c r="AE23" i="11"/>
  <c r="N23" i="11"/>
  <c r="H23" i="11"/>
  <c r="AE22" i="11"/>
  <c r="N22" i="11"/>
  <c r="H22" i="11"/>
  <c r="AE21" i="11"/>
  <c r="Z178" i="13" s="1"/>
  <c r="N21" i="11"/>
  <c r="H21" i="11"/>
  <c r="AE20" i="11"/>
  <c r="N20" i="11"/>
  <c r="H20" i="11"/>
  <c r="AE19" i="11"/>
  <c r="N19" i="11"/>
  <c r="H19" i="11"/>
  <c r="AE18" i="11"/>
  <c r="X434" i="13" s="1"/>
  <c r="N18" i="11"/>
  <c r="H18" i="11"/>
  <c r="AE17" i="11"/>
  <c r="Y542" i="13" s="1"/>
  <c r="Q542" i="13" s="1"/>
  <c r="N17" i="11"/>
  <c r="H17" i="11"/>
  <c r="AE16" i="11"/>
  <c r="N16" i="11"/>
  <c r="H16" i="11"/>
  <c r="AE15" i="11"/>
  <c r="N15" i="11"/>
  <c r="H15" i="11"/>
  <c r="AE14" i="11"/>
  <c r="N14" i="11"/>
  <c r="H14" i="11"/>
  <c r="AE13" i="11"/>
  <c r="N13" i="11"/>
  <c r="H13" i="11"/>
  <c r="AE12" i="11"/>
  <c r="AC416" i="13" s="1"/>
  <c r="N12" i="11"/>
  <c r="R416" i="13" s="1"/>
  <c r="H12" i="11"/>
  <c r="AE11" i="11"/>
  <c r="Z14" i="13" s="1"/>
  <c r="N11" i="11"/>
  <c r="H11" i="11"/>
  <c r="AE10" i="11"/>
  <c r="X426" i="13" s="1"/>
  <c r="N10" i="11"/>
  <c r="H10" i="11"/>
  <c r="AE9" i="11"/>
  <c r="AC465" i="13" s="1"/>
  <c r="W465" i="13" s="1"/>
  <c r="Q465" i="13" s="1"/>
  <c r="N9" i="11"/>
  <c r="H9" i="11"/>
  <c r="AE8" i="11"/>
  <c r="N8" i="11"/>
  <c r="H8" i="11"/>
  <c r="AE7" i="11"/>
  <c r="N7" i="11"/>
  <c r="H7" i="11"/>
  <c r="AE6" i="11"/>
  <c r="Z171" i="13" s="1"/>
  <c r="AB171" i="13" s="1"/>
  <c r="W171" i="13" s="1"/>
  <c r="AD171" i="13" s="1"/>
  <c r="N6" i="11"/>
  <c r="R171" i="13" s="1"/>
  <c r="H6" i="11"/>
  <c r="AE5" i="11"/>
  <c r="Z631" i="13" s="1"/>
  <c r="AD631" i="13" s="1"/>
  <c r="N5" i="11"/>
  <c r="H5" i="11"/>
  <c r="AE4" i="11"/>
  <c r="N4" i="11"/>
  <c r="H4" i="11"/>
  <c r="AE3" i="11"/>
  <c r="AC380" i="13" s="1"/>
  <c r="T380" i="13" s="1"/>
  <c r="AD380" i="13" s="1"/>
  <c r="N3" i="11"/>
  <c r="H3" i="11"/>
  <c r="AE2" i="11"/>
  <c r="AB461" i="13" s="1"/>
  <c r="V461" i="13" s="1"/>
  <c r="N2" i="11"/>
  <c r="H2" i="11"/>
  <c r="X630" i="13"/>
  <c r="Q630" i="13"/>
  <c r="Z403" i="13"/>
  <c r="Y403" i="13"/>
  <c r="X403" i="13"/>
  <c r="S403" i="13"/>
  <c r="AD403" i="13"/>
  <c r="Q403" i="13"/>
  <c r="T309" i="13"/>
  <c r="U309" i="13"/>
  <c r="S309" i="13"/>
  <c r="AD309" i="13"/>
  <c r="AD591" i="13"/>
  <c r="AB415" i="13"/>
  <c r="Z422" i="13"/>
  <c r="AA322" i="13"/>
  <c r="Z322" i="13"/>
  <c r="X322" i="13"/>
  <c r="AB322" i="13"/>
  <c r="W322" i="13"/>
  <c r="V322" i="13"/>
  <c r="U322" i="13"/>
  <c r="S322" i="13"/>
  <c r="Q322" i="13"/>
  <c r="R322" i="13"/>
  <c r="V266" i="13"/>
  <c r="AC248" i="13"/>
  <c r="Z248" i="13"/>
  <c r="Y248" i="13"/>
  <c r="T248" i="13"/>
  <c r="S248" i="13"/>
  <c r="AD248" i="13"/>
  <c r="AC246" i="13"/>
  <c r="AA246" i="13"/>
  <c r="Z246" i="13"/>
  <c r="Y246" i="13"/>
  <c r="AB246" i="13"/>
  <c r="V246" i="13"/>
  <c r="T246" i="13"/>
  <c r="U246" i="13"/>
  <c r="S246" i="13"/>
  <c r="AD246" i="13"/>
  <c r="R246" i="13"/>
  <c r="Q246" i="13"/>
  <c r="AC6" i="13"/>
  <c r="T6" i="13"/>
  <c r="U6" i="13"/>
  <c r="V302" i="13"/>
  <c r="T302" i="13"/>
  <c r="AD302" i="13"/>
  <c r="R302" i="13"/>
  <c r="X347" i="13"/>
  <c r="Q347" i="13"/>
  <c r="AD415" i="13"/>
  <c r="AC289" i="13"/>
  <c r="AA289" i="13"/>
  <c r="Z289" i="13"/>
  <c r="Y289" i="13"/>
  <c r="X289" i="13"/>
  <c r="AB289" i="13"/>
  <c r="W289" i="13"/>
  <c r="T289" i="13"/>
  <c r="U289" i="13"/>
  <c r="S289" i="13"/>
  <c r="AD289" i="13"/>
  <c r="Q289" i="13"/>
  <c r="R289" i="13"/>
  <c r="Z332" i="13"/>
  <c r="S332" i="13"/>
  <c r="AC315" i="13"/>
  <c r="AA315" i="13"/>
  <c r="Z315" i="13"/>
  <c r="Y315" i="13"/>
  <c r="X315" i="13"/>
  <c r="AB315" i="13"/>
  <c r="W315" i="13"/>
  <c r="T315" i="13"/>
  <c r="U315" i="13"/>
  <c r="S315" i="13"/>
  <c r="AD315" i="13"/>
  <c r="AC214" i="13"/>
  <c r="Y214" i="13"/>
  <c r="AB214" i="13"/>
  <c r="W214" i="13"/>
  <c r="V214" i="13"/>
  <c r="T214" i="13"/>
  <c r="AD214" i="13"/>
  <c r="AC318" i="13"/>
  <c r="W318" i="13"/>
  <c r="V318" i="13"/>
  <c r="T318" i="13"/>
  <c r="AC222" i="13"/>
  <c r="Z222" i="13"/>
  <c r="T222" i="13"/>
  <c r="S222" i="13"/>
  <c r="AC220" i="13"/>
  <c r="Y220" i="13"/>
  <c r="T220" i="13"/>
  <c r="AD220" i="13"/>
  <c r="X192" i="13"/>
  <c r="AB192" i="13"/>
  <c r="W192" i="13"/>
  <c r="Q192" i="13"/>
  <c r="R192" i="13"/>
  <c r="AC303" i="13"/>
  <c r="AA303" i="13"/>
  <c r="Z303" i="13"/>
  <c r="Y303" i="13"/>
  <c r="X303" i="13"/>
  <c r="AB303" i="13"/>
  <c r="W303" i="13"/>
  <c r="V303" i="13"/>
  <c r="T303" i="13"/>
  <c r="U303" i="13"/>
  <c r="S303" i="13"/>
  <c r="AD303" i="13"/>
  <c r="R303" i="13"/>
  <c r="AC276" i="13"/>
  <c r="AA276" i="13"/>
  <c r="Z276" i="13"/>
  <c r="Y276" i="13"/>
  <c r="AB276" i="13"/>
  <c r="W276" i="13"/>
  <c r="V276" i="13"/>
  <c r="T276" i="13"/>
  <c r="U276" i="13"/>
  <c r="AD276" i="13"/>
  <c r="X272" i="13"/>
  <c r="AB272" i="13"/>
  <c r="W272" i="13"/>
  <c r="Q272" i="13"/>
  <c r="Z169" i="13"/>
  <c r="Y169" i="13"/>
  <c r="S169" i="13"/>
  <c r="AD169" i="13"/>
  <c r="AC223" i="13"/>
  <c r="AA223" i="13"/>
  <c r="V223" i="13"/>
  <c r="T223" i="13"/>
  <c r="U223" i="13"/>
  <c r="W482" i="13"/>
  <c r="X418" i="13"/>
  <c r="V418" i="13"/>
  <c r="Q418" i="13"/>
  <c r="Y4" i="13"/>
  <c r="W4" i="13"/>
  <c r="AD4" i="13"/>
  <c r="Y477" i="13"/>
  <c r="V477" i="13"/>
  <c r="AD477" i="13"/>
  <c r="AC282" i="13"/>
  <c r="AA282" i="13"/>
  <c r="Z282" i="13"/>
  <c r="Y282" i="13"/>
  <c r="X282" i="13"/>
  <c r="AB282" i="13"/>
  <c r="W282" i="13"/>
  <c r="T282" i="13"/>
  <c r="U282" i="13"/>
  <c r="S282" i="13"/>
  <c r="AD282" i="13"/>
  <c r="Q282" i="13"/>
  <c r="Y255" i="13"/>
  <c r="AD255" i="13"/>
  <c r="AB63" i="13"/>
  <c r="V63" i="13"/>
  <c r="Z49" i="13"/>
  <c r="Y49" i="13"/>
  <c r="X49" i="13"/>
  <c r="AB49" i="13"/>
  <c r="V49" i="13"/>
  <c r="S49" i="13"/>
  <c r="AD49" i="13"/>
  <c r="Q49" i="13"/>
  <c r="AC226" i="13"/>
  <c r="AA226" i="13"/>
  <c r="X226" i="13"/>
  <c r="V226" i="13"/>
  <c r="T226" i="13"/>
  <c r="U226" i="13"/>
  <c r="Q226" i="13"/>
  <c r="Y70" i="13"/>
  <c r="U70" i="13"/>
  <c r="AD70" i="13"/>
  <c r="AA606" i="13"/>
  <c r="Z606" i="13"/>
  <c r="Y606" i="13"/>
  <c r="X606" i="13"/>
  <c r="AB606" i="13"/>
  <c r="W606" i="13"/>
  <c r="V606" i="13"/>
  <c r="U606" i="13"/>
  <c r="S606" i="13"/>
  <c r="AD606" i="13"/>
  <c r="Q606" i="13"/>
  <c r="Y66" i="13"/>
  <c r="AD66" i="13"/>
  <c r="V633" i="13"/>
  <c r="AC420" i="13"/>
  <c r="AA420" i="13"/>
  <c r="Z420" i="13"/>
  <c r="Y420" i="13"/>
  <c r="X420" i="13"/>
  <c r="AB420" i="13"/>
  <c r="W420" i="13"/>
  <c r="V420" i="13"/>
  <c r="T420" i="13"/>
  <c r="U420" i="13"/>
  <c r="S420" i="13"/>
  <c r="AD420" i="13"/>
  <c r="Q420" i="13"/>
  <c r="Y23" i="13"/>
  <c r="X23" i="13"/>
  <c r="AD23" i="13"/>
  <c r="Q23" i="13"/>
  <c r="W473" i="13"/>
  <c r="U79" i="13"/>
  <c r="Z506" i="13"/>
  <c r="S506" i="13"/>
  <c r="AC130" i="13"/>
  <c r="AA130" i="13"/>
  <c r="Z130" i="13"/>
  <c r="X130" i="13"/>
  <c r="AB130" i="13"/>
  <c r="W130" i="13"/>
  <c r="V130" i="13"/>
  <c r="T130" i="13"/>
  <c r="U130" i="13"/>
  <c r="S130" i="13"/>
  <c r="AD130" i="13"/>
  <c r="Q130" i="13"/>
  <c r="R130" i="13"/>
  <c r="Y130" i="13"/>
  <c r="AC510" i="13"/>
  <c r="T510" i="13"/>
  <c r="W106" i="13"/>
  <c r="AC166" i="13"/>
  <c r="AA166" i="13"/>
  <c r="Z166" i="13"/>
  <c r="X166" i="13"/>
  <c r="AB166" i="13"/>
  <c r="W166" i="13"/>
  <c r="V166" i="13"/>
  <c r="T166" i="13"/>
  <c r="U166" i="13"/>
  <c r="S166" i="13"/>
  <c r="AD166" i="13"/>
  <c r="Q166" i="13"/>
  <c r="R166" i="13"/>
  <c r="Y166" i="13"/>
  <c r="V330" i="13"/>
  <c r="W330" i="13"/>
  <c r="AC642" i="13"/>
  <c r="AA642" i="13"/>
  <c r="Z642" i="13"/>
  <c r="Y642" i="13"/>
  <c r="X642" i="13"/>
  <c r="AB642" i="13"/>
  <c r="V642" i="13"/>
  <c r="T642" i="13"/>
  <c r="U642" i="13"/>
  <c r="S642" i="13"/>
  <c r="AD642" i="13"/>
  <c r="Q642" i="13"/>
  <c r="R642" i="13"/>
  <c r="AA497" i="13"/>
  <c r="AD497" i="13"/>
  <c r="Y465" i="13"/>
  <c r="U465" i="13"/>
  <c r="AC608" i="13"/>
  <c r="AA608" i="13"/>
  <c r="Z608" i="13"/>
  <c r="X608" i="13"/>
  <c r="U608" i="13"/>
  <c r="S608" i="13"/>
  <c r="Q608" i="13"/>
  <c r="AA251" i="13"/>
  <c r="V251" i="13"/>
  <c r="U251" i="13"/>
  <c r="AC317" i="13"/>
  <c r="AA317" i="13"/>
  <c r="Z317" i="13"/>
  <c r="Y317" i="13"/>
  <c r="X317" i="13"/>
  <c r="AB317" i="13"/>
  <c r="V317" i="13"/>
  <c r="T317" i="13"/>
  <c r="U317" i="13"/>
  <c r="S317" i="13"/>
  <c r="AD317" i="13"/>
  <c r="Q317" i="13"/>
  <c r="R317" i="13"/>
  <c r="W317" i="13"/>
  <c r="AA206" i="13"/>
  <c r="Z206" i="13"/>
  <c r="T206" i="13"/>
  <c r="S206" i="13"/>
  <c r="V474" i="13"/>
  <c r="U474" i="13"/>
  <c r="S474" i="13"/>
  <c r="Q474" i="13"/>
  <c r="AC522" i="13"/>
  <c r="Y522" i="13"/>
  <c r="X522" i="13"/>
  <c r="W522" i="13"/>
  <c r="V522" i="13"/>
  <c r="T522" i="13"/>
  <c r="U522" i="13"/>
  <c r="S522" i="13"/>
  <c r="AD522" i="13"/>
  <c r="Q522" i="13"/>
  <c r="R522" i="13"/>
  <c r="AB522" i="13"/>
  <c r="AC160" i="13"/>
  <c r="AA160" i="13"/>
  <c r="Z160" i="13"/>
  <c r="X160" i="13"/>
  <c r="AB160" i="13"/>
  <c r="W160" i="13"/>
  <c r="V160" i="13"/>
  <c r="T160" i="13"/>
  <c r="U160" i="13"/>
  <c r="S160" i="13"/>
  <c r="AD160" i="13"/>
  <c r="Q160" i="13"/>
  <c r="R160" i="13"/>
  <c r="AC610" i="13"/>
  <c r="AA610" i="13"/>
  <c r="Y610" i="13"/>
  <c r="X610" i="13"/>
  <c r="W610" i="13"/>
  <c r="V610" i="13"/>
  <c r="T610" i="13"/>
  <c r="U610" i="13"/>
  <c r="S610" i="13"/>
  <c r="AD610" i="13"/>
  <c r="Q610" i="13"/>
  <c r="R610" i="13"/>
  <c r="AB610" i="13"/>
  <c r="X501" i="13"/>
  <c r="W501" i="13"/>
  <c r="Q501" i="13"/>
  <c r="R501" i="13"/>
  <c r="AC167" i="13"/>
  <c r="AA167" i="13"/>
  <c r="Z167" i="13"/>
  <c r="Y167" i="13"/>
  <c r="X167" i="13"/>
  <c r="AB167" i="13"/>
  <c r="W167" i="13"/>
  <c r="V167" i="13"/>
  <c r="T167" i="13"/>
  <c r="U167" i="13"/>
  <c r="S167" i="13"/>
  <c r="AD167" i="13"/>
  <c r="Q167" i="13"/>
  <c r="R167" i="13"/>
  <c r="AC521" i="13"/>
  <c r="X521" i="13"/>
  <c r="W521" i="13"/>
  <c r="V521" i="13"/>
  <c r="T521" i="13"/>
  <c r="Q521" i="13"/>
  <c r="AC517" i="13"/>
  <c r="AA517" i="13"/>
  <c r="Z517" i="13"/>
  <c r="W517" i="13"/>
  <c r="V517" i="13"/>
  <c r="T517" i="13"/>
  <c r="U517" i="13"/>
  <c r="S517" i="13"/>
  <c r="AC516" i="13"/>
  <c r="AA516" i="13"/>
  <c r="Z516" i="13"/>
  <c r="V516" i="13"/>
  <c r="T516" i="13"/>
  <c r="U516" i="13"/>
  <c r="S516" i="13"/>
  <c r="AD516" i="13"/>
  <c r="AC511" i="13"/>
  <c r="AA511" i="13"/>
  <c r="Z511" i="13"/>
  <c r="X511" i="13"/>
  <c r="AB511" i="13"/>
  <c r="W511" i="13"/>
  <c r="V511" i="13"/>
  <c r="T511" i="13"/>
  <c r="U511" i="13"/>
  <c r="S511" i="13"/>
  <c r="AD511" i="13"/>
  <c r="Q511" i="13"/>
  <c r="R511" i="13"/>
  <c r="Z507" i="13"/>
  <c r="W507" i="13"/>
  <c r="V507" i="13"/>
  <c r="T507" i="13"/>
  <c r="AC149" i="13"/>
  <c r="AA149" i="13"/>
  <c r="Z149" i="13"/>
  <c r="Y149" i="13"/>
  <c r="X149" i="13"/>
  <c r="AB149" i="13"/>
  <c r="W149" i="13"/>
  <c r="V149" i="13"/>
  <c r="T149" i="13"/>
  <c r="U149" i="13"/>
  <c r="S149" i="13"/>
  <c r="AD149" i="13"/>
  <c r="Q149" i="13"/>
  <c r="R149" i="13"/>
  <c r="AC515" i="13"/>
  <c r="AA515" i="13"/>
  <c r="Z515" i="13"/>
  <c r="V515" i="13"/>
  <c r="T515" i="13"/>
  <c r="U515" i="13"/>
  <c r="S515" i="13"/>
  <c r="AD515" i="13"/>
  <c r="AC76" i="13"/>
  <c r="AA76" i="13"/>
  <c r="Z76" i="13"/>
  <c r="X76" i="13"/>
  <c r="AB76" i="13"/>
  <c r="W76" i="13"/>
  <c r="V76" i="13"/>
  <c r="T76" i="13"/>
  <c r="U76" i="13"/>
  <c r="S76" i="13"/>
  <c r="AD76" i="13"/>
  <c r="Q76" i="13"/>
  <c r="R76" i="13"/>
  <c r="Y76" i="13"/>
  <c r="AC492" i="13"/>
  <c r="AA492" i="13"/>
  <c r="X492" i="13"/>
  <c r="W492" i="13"/>
  <c r="V492" i="13"/>
  <c r="T492" i="13"/>
  <c r="U492" i="13"/>
  <c r="AD492" i="13"/>
  <c r="Q492" i="13"/>
  <c r="R492" i="13"/>
  <c r="Y492" i="13"/>
  <c r="AA509" i="13"/>
  <c r="U509" i="13"/>
  <c r="R509" i="13"/>
  <c r="AC503" i="13"/>
  <c r="AA503" i="13"/>
  <c r="AB503" i="13"/>
  <c r="V503" i="13"/>
  <c r="T503" i="13"/>
  <c r="U503" i="13"/>
  <c r="R503" i="13"/>
  <c r="AC227" i="13"/>
  <c r="AA227" i="13"/>
  <c r="Z227" i="13"/>
  <c r="X227" i="13"/>
  <c r="AB227" i="13"/>
  <c r="W227" i="13"/>
  <c r="V227" i="13"/>
  <c r="U227" i="13"/>
  <c r="Q227" i="13"/>
  <c r="R227" i="13"/>
  <c r="AC351" i="13"/>
  <c r="AA351" i="13"/>
  <c r="Z351" i="13"/>
  <c r="Y351" i="13"/>
  <c r="X351" i="13"/>
  <c r="AB351" i="13"/>
  <c r="W351" i="13"/>
  <c r="V351" i="13"/>
  <c r="T351" i="13"/>
  <c r="U351" i="13"/>
  <c r="S351" i="13"/>
  <c r="AD351" i="13"/>
  <c r="Q351" i="13"/>
  <c r="R351" i="13"/>
  <c r="X8" i="13"/>
  <c r="AB8" i="13"/>
  <c r="AD444" i="13"/>
  <c r="AC398" i="13"/>
  <c r="AA398" i="13"/>
  <c r="Z398" i="13"/>
  <c r="Y398" i="13"/>
  <c r="X398" i="13"/>
  <c r="AB398" i="13"/>
  <c r="W398" i="13"/>
  <c r="T398" i="13"/>
  <c r="U398" i="13"/>
  <c r="S398" i="13"/>
  <c r="AD398" i="13"/>
  <c r="Q398" i="13"/>
  <c r="R398" i="13"/>
  <c r="AC417" i="13"/>
  <c r="Y417" i="13"/>
  <c r="AD417" i="13"/>
  <c r="X107" i="13"/>
  <c r="V107" i="13"/>
  <c r="AD107" i="13"/>
  <c r="Q107" i="13"/>
  <c r="AC277" i="13"/>
  <c r="Y277" i="13"/>
  <c r="T277" i="13"/>
  <c r="U277" i="13"/>
  <c r="S277" i="13"/>
  <c r="Q277" i="13"/>
  <c r="W277" i="13"/>
  <c r="AC81" i="13"/>
  <c r="AA81" i="13"/>
  <c r="Z81" i="13"/>
  <c r="Y81" i="13"/>
  <c r="X81" i="13"/>
  <c r="AB81" i="13"/>
  <c r="V81" i="13"/>
  <c r="T81" i="13"/>
  <c r="U81" i="13"/>
  <c r="S81" i="13"/>
  <c r="AD81" i="13"/>
  <c r="Q81" i="13"/>
  <c r="R81" i="13"/>
  <c r="W81" i="13"/>
  <c r="AA348" i="13"/>
  <c r="Z348" i="13"/>
  <c r="X348" i="13"/>
  <c r="S348" i="13"/>
  <c r="Q348" i="13"/>
  <c r="AA601" i="13"/>
  <c r="U601" i="13"/>
  <c r="AC234" i="13"/>
  <c r="AA234" i="13"/>
  <c r="Y234" i="13"/>
  <c r="U234" i="13"/>
  <c r="AD234" i="13"/>
  <c r="Q234" i="13"/>
  <c r="AC440" i="13"/>
  <c r="T440" i="13"/>
  <c r="AC378" i="13"/>
  <c r="AA378" i="13"/>
  <c r="Z378" i="13"/>
  <c r="Y378" i="13"/>
  <c r="X378" i="13"/>
  <c r="AB378" i="13"/>
  <c r="V378" i="13"/>
  <c r="T378" i="13"/>
  <c r="U378" i="13"/>
  <c r="S378" i="13"/>
  <c r="AD378" i="13"/>
  <c r="Q378" i="13"/>
  <c r="R378" i="13"/>
  <c r="AC375" i="13"/>
  <c r="AA375" i="13"/>
  <c r="Z375" i="13"/>
  <c r="Y375" i="13"/>
  <c r="X375" i="13"/>
  <c r="AB375" i="13"/>
  <c r="V375" i="13"/>
  <c r="T375" i="13"/>
  <c r="U375" i="13"/>
  <c r="S375" i="13"/>
  <c r="AD375" i="13"/>
  <c r="Q375" i="13"/>
  <c r="R375" i="13"/>
  <c r="AC293" i="13"/>
  <c r="AA293" i="13"/>
  <c r="Z293" i="13"/>
  <c r="Y293" i="13"/>
  <c r="X293" i="13"/>
  <c r="AB293" i="13"/>
  <c r="V293" i="13"/>
  <c r="T293" i="13"/>
  <c r="U293" i="13"/>
  <c r="S293" i="13"/>
  <c r="AD293" i="13"/>
  <c r="Q293" i="13"/>
  <c r="R293" i="13"/>
  <c r="W293" i="13"/>
  <c r="AC219" i="13"/>
  <c r="AA219" i="13"/>
  <c r="Z219" i="13"/>
  <c r="Y219" i="13"/>
  <c r="X219" i="13"/>
  <c r="AB219" i="13"/>
  <c r="V219" i="13"/>
  <c r="T219" i="13"/>
  <c r="U219" i="13"/>
  <c r="S219" i="13"/>
  <c r="AD219" i="13"/>
  <c r="Q219" i="13"/>
  <c r="R219" i="13"/>
  <c r="AC78" i="13"/>
  <c r="AA78" i="13"/>
  <c r="Z78" i="13"/>
  <c r="Y78" i="13"/>
  <c r="X78" i="13"/>
  <c r="AB78" i="13"/>
  <c r="V78" i="13"/>
  <c r="T78" i="13"/>
  <c r="U78" i="13"/>
  <c r="S78" i="13"/>
  <c r="AD78" i="13"/>
  <c r="Q78" i="13"/>
  <c r="R78" i="13"/>
  <c r="W78" i="13"/>
  <c r="Y466" i="13"/>
  <c r="V466" i="13"/>
  <c r="AC21" i="13"/>
  <c r="AA21" i="13"/>
  <c r="Z21" i="13"/>
  <c r="Y21" i="13"/>
  <c r="AB21" i="13"/>
  <c r="W21" i="13"/>
  <c r="V21" i="13"/>
  <c r="U21" i="13"/>
  <c r="S21" i="13"/>
  <c r="AD21" i="13"/>
  <c r="Q21" i="13"/>
  <c r="R21" i="13"/>
  <c r="AC190" i="13"/>
  <c r="AA190" i="13"/>
  <c r="Z190" i="13"/>
  <c r="Y190" i="13"/>
  <c r="X190" i="13"/>
  <c r="T190" i="13"/>
  <c r="U190" i="13"/>
  <c r="S190" i="13"/>
  <c r="AD190" i="13"/>
  <c r="Q190" i="13"/>
  <c r="AC505" i="13"/>
  <c r="AA505" i="13"/>
  <c r="Z505" i="13"/>
  <c r="AB505" i="13"/>
  <c r="W505" i="13"/>
  <c r="V505" i="13"/>
  <c r="T505" i="13"/>
  <c r="U505" i="13"/>
  <c r="S505" i="13"/>
  <c r="AD505" i="13"/>
  <c r="Q505" i="13"/>
  <c r="R505" i="13"/>
  <c r="AC353" i="13"/>
  <c r="Y353" i="13"/>
  <c r="X353" i="13"/>
  <c r="AB353" i="13"/>
  <c r="U353" i="13"/>
  <c r="S353" i="13"/>
  <c r="AD353" i="13"/>
  <c r="Q353" i="13"/>
  <c r="R353" i="13"/>
  <c r="AC118" i="13"/>
  <c r="AA118" i="13"/>
  <c r="Z118" i="13"/>
  <c r="X118" i="13"/>
  <c r="AB118" i="13"/>
  <c r="W118" i="13"/>
  <c r="V118" i="13"/>
  <c r="T118" i="13"/>
  <c r="U118" i="13"/>
  <c r="S118" i="13"/>
  <c r="AD118" i="13"/>
  <c r="Q118" i="13"/>
  <c r="R118" i="13"/>
  <c r="Z147" i="13"/>
  <c r="AB147" i="13"/>
  <c r="T147" i="13"/>
  <c r="AD147" i="13"/>
  <c r="R147" i="13"/>
  <c r="AC529" i="13"/>
  <c r="AA529" i="13"/>
  <c r="Z529" i="13"/>
  <c r="Y529" i="13"/>
  <c r="X529" i="13"/>
  <c r="AB529" i="13"/>
  <c r="V529" i="13"/>
  <c r="U529" i="13"/>
  <c r="S529" i="13"/>
  <c r="AD529" i="13"/>
  <c r="Q529" i="13"/>
  <c r="W529" i="13"/>
  <c r="AC641" i="13"/>
  <c r="Y641" i="13"/>
  <c r="AB641" i="13"/>
  <c r="V641" i="13"/>
  <c r="T641" i="13"/>
  <c r="U641" i="13"/>
  <c r="Q641" i="13"/>
  <c r="R641" i="13"/>
  <c r="W641" i="13"/>
  <c r="AC585" i="13"/>
  <c r="Z585" i="13"/>
  <c r="AB585" i="13"/>
  <c r="U585" i="13"/>
  <c r="AC514" i="13"/>
  <c r="AA514" i="13"/>
  <c r="Z514" i="13"/>
  <c r="X514" i="13"/>
  <c r="AB514" i="13"/>
  <c r="V514" i="13"/>
  <c r="U514" i="13"/>
  <c r="S514" i="13"/>
  <c r="AD514" i="13"/>
  <c r="Q514" i="13"/>
  <c r="R514" i="13"/>
  <c r="W514" i="13"/>
  <c r="AC57" i="13"/>
  <c r="AA57" i="13"/>
  <c r="Z57" i="13"/>
  <c r="Y57" i="13"/>
  <c r="X57" i="13"/>
  <c r="AB57" i="13"/>
  <c r="T57" i="13"/>
  <c r="U57" i="13"/>
  <c r="S57" i="13"/>
  <c r="AD57" i="13"/>
  <c r="Q57" i="13"/>
  <c r="R57" i="13"/>
  <c r="W57" i="13"/>
  <c r="AC541" i="13"/>
  <c r="AA541" i="13"/>
  <c r="Z541" i="13"/>
  <c r="Y541" i="13"/>
  <c r="X541" i="13"/>
  <c r="AB541" i="13"/>
  <c r="V541" i="13"/>
  <c r="T541" i="13"/>
  <c r="U541" i="13"/>
  <c r="S541" i="13"/>
  <c r="AD541" i="13"/>
  <c r="Q541" i="13"/>
  <c r="R541" i="13"/>
  <c r="W541" i="13"/>
  <c r="AC405" i="13"/>
  <c r="AA405" i="13"/>
  <c r="Z405" i="13"/>
  <c r="Y405" i="13"/>
  <c r="AB405" i="13"/>
  <c r="T405" i="13"/>
  <c r="U405" i="13"/>
  <c r="AD405" i="13"/>
  <c r="R405" i="13"/>
  <c r="W405" i="13"/>
  <c r="AC587" i="13"/>
  <c r="AA587" i="13"/>
  <c r="Z587" i="13"/>
  <c r="Y587" i="13"/>
  <c r="AB587" i="13"/>
  <c r="V587" i="13"/>
  <c r="T587" i="13"/>
  <c r="U587" i="13"/>
  <c r="S587" i="13"/>
  <c r="AD587" i="13"/>
  <c r="Q587" i="13"/>
  <c r="AC83" i="13"/>
  <c r="AA83" i="13"/>
  <c r="Z83" i="13"/>
  <c r="Y83" i="13"/>
  <c r="X83" i="13"/>
  <c r="AB83" i="13"/>
  <c r="V83" i="13"/>
  <c r="T83" i="13"/>
  <c r="U83" i="13"/>
  <c r="S83" i="13"/>
  <c r="AD83" i="13"/>
  <c r="Q83" i="13"/>
  <c r="R83" i="13"/>
  <c r="W83" i="13"/>
  <c r="AC496" i="13"/>
  <c r="AA496" i="13"/>
  <c r="Z496" i="13"/>
  <c r="X496" i="13"/>
  <c r="AB496" i="13"/>
  <c r="V496" i="13"/>
  <c r="T496" i="13"/>
  <c r="U496" i="13"/>
  <c r="S496" i="13"/>
  <c r="AD496" i="13"/>
  <c r="Q496" i="13"/>
  <c r="R496" i="13"/>
  <c r="AC468" i="13"/>
  <c r="AA468" i="13"/>
  <c r="Z468" i="13"/>
  <c r="Y468" i="13"/>
  <c r="X468" i="13"/>
  <c r="AB468" i="13"/>
  <c r="V468" i="13"/>
  <c r="T468" i="13"/>
  <c r="U468" i="13"/>
  <c r="S468" i="13"/>
  <c r="AD468" i="13"/>
  <c r="Q468" i="13"/>
  <c r="R468" i="13"/>
  <c r="W468" i="13"/>
  <c r="AC27" i="13"/>
  <c r="AA27" i="13"/>
  <c r="Z27" i="13"/>
  <c r="Y27" i="13"/>
  <c r="X27" i="13"/>
  <c r="AB27" i="13"/>
  <c r="V27" i="13"/>
  <c r="T27" i="13"/>
  <c r="U27" i="13"/>
  <c r="S27" i="13"/>
  <c r="AD27" i="13"/>
  <c r="Q27" i="13"/>
  <c r="R27" i="13"/>
  <c r="W27" i="13"/>
  <c r="AA259" i="13"/>
  <c r="Z259" i="13"/>
  <c r="Y259" i="13"/>
  <c r="X259" i="13"/>
  <c r="V259" i="13"/>
  <c r="U259" i="13"/>
  <c r="S259" i="13"/>
  <c r="AD259" i="13"/>
  <c r="Q259" i="13"/>
  <c r="AC98" i="13"/>
  <c r="AA98" i="13"/>
  <c r="Z98" i="13"/>
  <c r="T98" i="13"/>
  <c r="U98" i="13"/>
  <c r="S98" i="13"/>
  <c r="AD98" i="13"/>
  <c r="AC582" i="13"/>
  <c r="AA582" i="13"/>
  <c r="Z582" i="13"/>
  <c r="Y582" i="13"/>
  <c r="X582" i="13"/>
  <c r="AB582" i="13"/>
  <c r="V582" i="13"/>
  <c r="T582" i="13"/>
  <c r="U582" i="13"/>
  <c r="S582" i="13"/>
  <c r="AD582" i="13"/>
  <c r="Q582" i="13"/>
  <c r="R582" i="13"/>
  <c r="W582" i="13"/>
  <c r="AC101" i="13"/>
  <c r="AA101" i="13"/>
  <c r="Z101" i="13"/>
  <c r="X101" i="13"/>
  <c r="V101" i="13"/>
  <c r="T101" i="13"/>
  <c r="U101" i="13"/>
  <c r="S101" i="13"/>
  <c r="AD101" i="13"/>
  <c r="Q101" i="13"/>
  <c r="AC278" i="13"/>
  <c r="AA278" i="13"/>
  <c r="Z278" i="13"/>
  <c r="Y278" i="13"/>
  <c r="AB278" i="13"/>
  <c r="T278" i="13"/>
  <c r="U278" i="13"/>
  <c r="S278" i="13"/>
  <c r="AD278" i="13"/>
  <c r="Q278" i="13"/>
  <c r="AC593" i="13"/>
  <c r="AA593" i="13"/>
  <c r="T593" i="13"/>
  <c r="U593" i="13"/>
  <c r="AC603" i="13"/>
  <c r="AA603" i="13"/>
  <c r="Z603" i="13"/>
  <c r="Y603" i="13"/>
  <c r="X603" i="13"/>
  <c r="AB603" i="13"/>
  <c r="V603" i="13"/>
  <c r="T603" i="13"/>
  <c r="U603" i="13"/>
  <c r="S603" i="13"/>
  <c r="AD603" i="13"/>
  <c r="Q603" i="13"/>
  <c r="R603" i="13"/>
  <c r="W603" i="13"/>
  <c r="AC243" i="13"/>
  <c r="AA243" i="13"/>
  <c r="Z243" i="13"/>
  <c r="Y243" i="13"/>
  <c r="AB243" i="13"/>
  <c r="V243" i="13"/>
  <c r="T243" i="13"/>
  <c r="U243" i="13"/>
  <c r="S243" i="13"/>
  <c r="Q243" i="13"/>
  <c r="R243" i="13"/>
  <c r="AB5" i="13"/>
  <c r="R5" i="13"/>
  <c r="AC464" i="13"/>
  <c r="AA464" i="13"/>
  <c r="Z464" i="13"/>
  <c r="Y464" i="13"/>
  <c r="X464" i="13"/>
  <c r="AB464" i="13"/>
  <c r="V464" i="13"/>
  <c r="T464" i="13"/>
  <c r="U464" i="13"/>
  <c r="S464" i="13"/>
  <c r="AD464" i="13"/>
  <c r="Q464" i="13"/>
  <c r="R464" i="13"/>
  <c r="W464" i="13"/>
  <c r="AC385" i="13"/>
  <c r="AA385" i="13"/>
  <c r="Z385" i="13"/>
  <c r="Y385" i="13"/>
  <c r="X385" i="13"/>
  <c r="AB385" i="13"/>
  <c r="V385" i="13"/>
  <c r="T385" i="13"/>
  <c r="U385" i="13"/>
  <c r="S385" i="13"/>
  <c r="AD385" i="13"/>
  <c r="Q385" i="13"/>
  <c r="R385" i="13"/>
  <c r="W385" i="13"/>
  <c r="AC180" i="13"/>
  <c r="AA180" i="13"/>
  <c r="Z180" i="13"/>
  <c r="Y180" i="13"/>
  <c r="AB180" i="13"/>
  <c r="T180" i="13"/>
  <c r="U180" i="13"/>
  <c r="S180" i="13"/>
  <c r="AD180" i="13"/>
  <c r="Q180" i="13"/>
  <c r="AC182" i="13"/>
  <c r="AA182" i="13"/>
  <c r="Z182" i="13"/>
  <c r="Y182" i="13"/>
  <c r="X182" i="13"/>
  <c r="AB182" i="13"/>
  <c r="T182" i="13"/>
  <c r="U182" i="13"/>
  <c r="S182" i="13"/>
  <c r="AD182" i="13"/>
  <c r="Q182" i="13"/>
  <c r="W182" i="13"/>
  <c r="AC9" i="13"/>
  <c r="AA9" i="13"/>
  <c r="Z9" i="13"/>
  <c r="Y9" i="13"/>
  <c r="X9" i="13"/>
  <c r="AB9" i="13"/>
  <c r="V9" i="13"/>
  <c r="U9" i="13"/>
  <c r="AD9" i="13"/>
  <c r="Q9" i="13"/>
  <c r="W9" i="13"/>
  <c r="AC53" i="13"/>
  <c r="AA53" i="13"/>
  <c r="Z53" i="13"/>
  <c r="Y53" i="13"/>
  <c r="X53" i="13"/>
  <c r="V53" i="13"/>
  <c r="T53" i="13"/>
  <c r="U53" i="13"/>
  <c r="S53" i="13"/>
  <c r="AD53" i="13"/>
  <c r="Q53" i="13"/>
  <c r="AC41" i="13"/>
  <c r="AA41" i="13"/>
  <c r="Z41" i="13"/>
  <c r="Y41" i="13"/>
  <c r="X41" i="13"/>
  <c r="AB41" i="13"/>
  <c r="V41" i="13"/>
  <c r="T41" i="13"/>
  <c r="U41" i="13"/>
  <c r="S41" i="13"/>
  <c r="AD41" i="13"/>
  <c r="W41" i="13"/>
  <c r="AC567" i="13"/>
  <c r="AA567" i="13"/>
  <c r="Z567" i="13"/>
  <c r="Y567" i="13"/>
  <c r="X567" i="13"/>
  <c r="T567" i="13"/>
  <c r="U567" i="13"/>
  <c r="S567" i="13"/>
  <c r="AD567" i="13"/>
  <c r="Q567" i="13"/>
  <c r="AC72" i="13"/>
  <c r="AA72" i="13"/>
  <c r="Z72" i="13"/>
  <c r="Y72" i="13"/>
  <c r="X72" i="13"/>
  <c r="AB72" i="13"/>
  <c r="T72" i="13"/>
  <c r="U72" i="13"/>
  <c r="S72" i="13"/>
  <c r="AD72" i="13"/>
  <c r="Q72" i="13"/>
  <c r="R72" i="13"/>
  <c r="W72" i="13"/>
  <c r="AC279" i="13"/>
  <c r="AA279" i="13"/>
  <c r="Z279" i="13"/>
  <c r="Y279" i="13"/>
  <c r="X279" i="13"/>
  <c r="AB279" i="13"/>
  <c r="V279" i="13"/>
  <c r="T279" i="13"/>
  <c r="U279" i="13"/>
  <c r="S279" i="13"/>
  <c r="AD279" i="13"/>
  <c r="Q279" i="13"/>
  <c r="AA343" i="13"/>
  <c r="Z343" i="13"/>
  <c r="Y343" i="13"/>
  <c r="X343" i="13"/>
  <c r="AB343" i="13"/>
  <c r="V343" i="13"/>
  <c r="U343" i="13"/>
  <c r="S343" i="13"/>
  <c r="AD343" i="13"/>
  <c r="Q343" i="13"/>
  <c r="R343" i="13"/>
  <c r="AC572" i="13"/>
  <c r="AA572" i="13"/>
  <c r="Z572" i="13"/>
  <c r="Y572" i="13"/>
  <c r="T572" i="13"/>
  <c r="U572" i="13"/>
  <c r="S572" i="13"/>
  <c r="AD572" i="13"/>
  <c r="Q572" i="13"/>
  <c r="AA253" i="13"/>
  <c r="U253" i="13"/>
  <c r="AC193" i="13"/>
  <c r="AA193" i="13"/>
  <c r="Z193" i="13"/>
  <c r="Y193" i="13"/>
  <c r="X193" i="13"/>
  <c r="AB193" i="13"/>
  <c r="V193" i="13"/>
  <c r="U193" i="13"/>
  <c r="S193" i="13"/>
  <c r="AD193" i="13"/>
  <c r="Q193" i="13"/>
  <c r="R193" i="13"/>
  <c r="W193" i="13"/>
  <c r="AC459" i="13"/>
  <c r="AA459" i="13"/>
  <c r="Z459" i="13"/>
  <c r="Y459" i="13"/>
  <c r="X459" i="13"/>
  <c r="AB459" i="13"/>
  <c r="V459" i="13"/>
  <c r="T459" i="13"/>
  <c r="U459" i="13"/>
  <c r="S459" i="13"/>
  <c r="AD459" i="13"/>
  <c r="R459" i="13"/>
  <c r="W459" i="13"/>
  <c r="AC558" i="13"/>
  <c r="Y558" i="13"/>
  <c r="AB558" i="13"/>
  <c r="W558" i="13"/>
  <c r="AC324" i="13"/>
  <c r="AA324" i="13"/>
  <c r="Y324" i="13"/>
  <c r="W324" i="13"/>
  <c r="T324" i="13"/>
  <c r="U324" i="13"/>
  <c r="AD324" i="13"/>
  <c r="AC271" i="13"/>
  <c r="AA271" i="13"/>
  <c r="T271" i="13"/>
  <c r="U271" i="13"/>
  <c r="AA531" i="13"/>
  <c r="Y531" i="13"/>
  <c r="X531" i="13"/>
  <c r="U531" i="13"/>
  <c r="AD531" i="13"/>
  <c r="Q531" i="13"/>
  <c r="AC109" i="13"/>
  <c r="AA109" i="13"/>
  <c r="Z109" i="13"/>
  <c r="V109" i="13"/>
  <c r="U109" i="13"/>
  <c r="S109" i="13"/>
  <c r="AA400" i="13"/>
  <c r="Z400" i="13"/>
  <c r="Y400" i="13"/>
  <c r="U400" i="13"/>
  <c r="S400" i="13"/>
  <c r="AD400" i="13"/>
  <c r="Q400" i="13"/>
  <c r="R400" i="13"/>
  <c r="AA486" i="13"/>
  <c r="Y486" i="13"/>
  <c r="V486" i="13"/>
  <c r="U486" i="13"/>
  <c r="S486" i="13"/>
  <c r="Q486" i="13"/>
  <c r="AC341" i="13"/>
  <c r="AA341" i="13"/>
  <c r="V341" i="13"/>
  <c r="U341" i="13"/>
  <c r="S341" i="13"/>
  <c r="AB307" i="13"/>
  <c r="V307" i="13"/>
  <c r="Q307" i="13"/>
  <c r="R307" i="13"/>
  <c r="AA254" i="13"/>
  <c r="Z254" i="13"/>
  <c r="S254" i="13"/>
  <c r="AC636" i="13"/>
  <c r="AA636" i="13"/>
  <c r="Y636" i="13"/>
  <c r="T636" i="13"/>
  <c r="U636" i="13"/>
  <c r="Y230" i="13"/>
  <c r="Q230" i="13"/>
  <c r="AC202" i="13"/>
  <c r="AA202" i="13"/>
  <c r="Z202" i="13"/>
  <c r="Y202" i="13"/>
  <c r="X202" i="13"/>
  <c r="AB202" i="13"/>
  <c r="V202" i="13"/>
  <c r="T202" i="13"/>
  <c r="U202" i="13"/>
  <c r="S202" i="13"/>
  <c r="AD202" i="13"/>
  <c r="Q202" i="13"/>
  <c r="R202" i="13"/>
  <c r="AC583" i="13"/>
  <c r="AA583" i="13"/>
  <c r="Z583" i="13"/>
  <c r="Y583" i="13"/>
  <c r="X583" i="13"/>
  <c r="AB583" i="13"/>
  <c r="V583" i="13"/>
  <c r="T583" i="13"/>
  <c r="U583" i="13"/>
  <c r="S583" i="13"/>
  <c r="AD583" i="13"/>
  <c r="Q583" i="13"/>
  <c r="R583" i="13"/>
  <c r="W583" i="13"/>
  <c r="AC535" i="13"/>
  <c r="AA535" i="13"/>
  <c r="Z535" i="13"/>
  <c r="Y535" i="13"/>
  <c r="X535" i="13"/>
  <c r="AB535" i="13"/>
  <c r="V535" i="13"/>
  <c r="T535" i="13"/>
  <c r="U535" i="13"/>
  <c r="S535" i="13"/>
  <c r="AD535" i="13"/>
  <c r="Q535" i="13"/>
  <c r="W535" i="13"/>
  <c r="X518" i="13"/>
  <c r="AB518" i="13"/>
  <c r="V518" i="13"/>
  <c r="S518" i="13"/>
  <c r="Q518" i="13"/>
  <c r="R518" i="13"/>
  <c r="Z144" i="13"/>
  <c r="X144" i="13"/>
  <c r="S144" i="13"/>
  <c r="AD144" i="13"/>
  <c r="Q144" i="13"/>
  <c r="W144" i="13"/>
  <c r="AC478" i="13"/>
  <c r="AA478" i="13"/>
  <c r="Z478" i="13"/>
  <c r="Y478" i="13"/>
  <c r="X478" i="13"/>
  <c r="AB478" i="13"/>
  <c r="V478" i="13"/>
  <c r="T478" i="13"/>
  <c r="U478" i="13"/>
  <c r="S478" i="13"/>
  <c r="AD478" i="13"/>
  <c r="Q478" i="13"/>
  <c r="R478" i="13"/>
  <c r="AC543" i="13"/>
  <c r="AA543" i="13"/>
  <c r="Z543" i="13"/>
  <c r="Y543" i="13"/>
  <c r="X543" i="13"/>
  <c r="AB543" i="13"/>
  <c r="V543" i="13"/>
  <c r="T543" i="13"/>
  <c r="U543" i="13"/>
  <c r="S543" i="13"/>
  <c r="AD543" i="13"/>
  <c r="Q543" i="13"/>
  <c r="R543" i="13"/>
  <c r="AC128" i="13"/>
  <c r="AA128" i="13"/>
  <c r="Z128" i="13"/>
  <c r="X128" i="13"/>
  <c r="AB128" i="13"/>
  <c r="V128" i="13"/>
  <c r="T128" i="13"/>
  <c r="U128" i="13"/>
  <c r="S128" i="13"/>
  <c r="AD128" i="13"/>
  <c r="Q128" i="13"/>
  <c r="R128" i="13"/>
  <c r="AC481" i="13"/>
  <c r="AA481" i="13"/>
  <c r="Z481" i="13"/>
  <c r="Y481" i="13"/>
  <c r="X481" i="13"/>
  <c r="AB481" i="13"/>
  <c r="V481" i="13"/>
  <c r="T481" i="13"/>
  <c r="U481" i="13"/>
  <c r="S481" i="13"/>
  <c r="AD481" i="13"/>
  <c r="Q481" i="13"/>
  <c r="R481" i="13"/>
  <c r="W481" i="13"/>
  <c r="AC569" i="13"/>
  <c r="AA569" i="13"/>
  <c r="Z569" i="13"/>
  <c r="Y569" i="13"/>
  <c r="X569" i="13"/>
  <c r="AB569" i="13"/>
  <c r="V569" i="13"/>
  <c r="T569" i="13"/>
  <c r="U569" i="13"/>
  <c r="S569" i="13"/>
  <c r="AD569" i="13"/>
  <c r="Q569" i="13"/>
  <c r="R569" i="13"/>
  <c r="AC191" i="13"/>
  <c r="Z191" i="13"/>
  <c r="Y191" i="13"/>
  <c r="AB191" i="13"/>
  <c r="V191" i="13"/>
  <c r="T191" i="13"/>
  <c r="S191" i="13"/>
  <c r="AD191" i="13"/>
  <c r="Q191" i="13"/>
  <c r="R191" i="13"/>
  <c r="AC512" i="13"/>
  <c r="X512" i="13"/>
  <c r="V512" i="13"/>
  <c r="T512" i="13"/>
  <c r="U512" i="13"/>
  <c r="Q512" i="13"/>
  <c r="AC557" i="13"/>
  <c r="AA557" i="13"/>
  <c r="Z557" i="13"/>
  <c r="Y557" i="13"/>
  <c r="X557" i="13"/>
  <c r="AB557" i="13"/>
  <c r="V557" i="13"/>
  <c r="T557" i="13"/>
  <c r="U557" i="13"/>
  <c r="S557" i="13"/>
  <c r="AD557" i="13"/>
  <c r="Q557" i="13"/>
  <c r="R557" i="13"/>
  <c r="AC113" i="13"/>
  <c r="AA113" i="13"/>
  <c r="Z113" i="13"/>
  <c r="Y113" i="13"/>
  <c r="X113" i="13"/>
  <c r="AB113" i="13"/>
  <c r="V113" i="13"/>
  <c r="T113" i="13"/>
  <c r="U113" i="13"/>
  <c r="S113" i="13"/>
  <c r="AD113" i="13"/>
  <c r="Q113" i="13"/>
  <c r="R113" i="13"/>
  <c r="W113" i="13"/>
  <c r="Z563" i="13"/>
  <c r="AB563" i="13"/>
  <c r="V563" i="13"/>
  <c r="T563" i="13"/>
  <c r="R563" i="13"/>
  <c r="AC627" i="13"/>
  <c r="AA627" i="13"/>
  <c r="Z627" i="13"/>
  <c r="Y627" i="13"/>
  <c r="X627" i="13"/>
  <c r="AB627" i="13"/>
  <c r="V627" i="13"/>
  <c r="T627" i="13"/>
  <c r="U627" i="13"/>
  <c r="S627" i="13"/>
  <c r="AD627" i="13"/>
  <c r="Q627" i="13"/>
  <c r="R627" i="13"/>
  <c r="W627" i="13"/>
  <c r="V454" i="13"/>
  <c r="U454" i="13"/>
  <c r="Y22" i="13"/>
  <c r="X22" i="13"/>
  <c r="AB22" i="13"/>
  <c r="V22" i="13"/>
  <c r="T22" i="13"/>
  <c r="AD22" i="13"/>
  <c r="Q22" i="13"/>
  <c r="R22" i="13"/>
  <c r="W22" i="13"/>
  <c r="AC156" i="13"/>
  <c r="AA156" i="13"/>
  <c r="Z156" i="13"/>
  <c r="X156" i="13"/>
  <c r="AB156" i="13"/>
  <c r="V156" i="13"/>
  <c r="T156" i="13"/>
  <c r="U156" i="13"/>
  <c r="S156" i="13"/>
  <c r="AD156" i="13"/>
  <c r="Q156" i="13"/>
  <c r="R156" i="13"/>
  <c r="AA116" i="13"/>
  <c r="X116" i="13"/>
  <c r="AB116" i="13"/>
  <c r="T116" i="13"/>
  <c r="U116" i="13"/>
  <c r="R116" i="13"/>
  <c r="X504" i="13"/>
  <c r="T504" i="13"/>
  <c r="U504" i="13"/>
  <c r="AD504" i="13"/>
  <c r="Q504" i="13"/>
  <c r="R504" i="13"/>
  <c r="AC622" i="13"/>
  <c r="Z622" i="13"/>
  <c r="Y622" i="13"/>
  <c r="X622" i="13"/>
  <c r="AB622" i="13"/>
  <c r="T622" i="13"/>
  <c r="S622" i="13"/>
  <c r="AD622" i="13"/>
  <c r="Q622" i="13"/>
  <c r="R622" i="13"/>
  <c r="W622" i="13"/>
  <c r="AB618" i="13"/>
  <c r="AD618" i="13"/>
  <c r="AC545" i="13"/>
  <c r="AA545" i="13"/>
  <c r="AB545" i="13"/>
  <c r="V545" i="13"/>
  <c r="T545" i="13"/>
  <c r="U545" i="13"/>
  <c r="S545" i="13"/>
  <c r="R545" i="13"/>
  <c r="AC513" i="13"/>
  <c r="AA513" i="13"/>
  <c r="Z513" i="13"/>
  <c r="X513" i="13"/>
  <c r="V513" i="13"/>
  <c r="T513" i="13"/>
  <c r="U513" i="13"/>
  <c r="S513" i="13"/>
  <c r="AD513" i="13"/>
  <c r="Q513" i="13"/>
  <c r="R513" i="13"/>
  <c r="AC495" i="13"/>
  <c r="AA495" i="13"/>
  <c r="Z495" i="13"/>
  <c r="X495" i="13"/>
  <c r="AB495" i="13"/>
  <c r="V495" i="13"/>
  <c r="T495" i="13"/>
  <c r="U495" i="13"/>
  <c r="S495" i="13"/>
  <c r="AD495" i="13"/>
  <c r="Q495" i="13"/>
  <c r="R495" i="13"/>
  <c r="AC31" i="13"/>
  <c r="Z31" i="13"/>
  <c r="W31" i="13"/>
  <c r="S31" i="13"/>
  <c r="AC84" i="13"/>
  <c r="Y84" i="13"/>
  <c r="AC360" i="13"/>
  <c r="AA360" i="13"/>
  <c r="Z360" i="13"/>
  <c r="Y360" i="13"/>
  <c r="X360" i="13"/>
  <c r="AB360" i="13"/>
  <c r="W360" i="13"/>
  <c r="V360" i="13"/>
  <c r="U360" i="13"/>
  <c r="S360" i="13"/>
  <c r="AD360" i="13"/>
  <c r="Q360" i="13"/>
  <c r="R360" i="13"/>
  <c r="AC362" i="13"/>
  <c r="AA362" i="13"/>
  <c r="Z362" i="13"/>
  <c r="Y362" i="13"/>
  <c r="X362" i="13"/>
  <c r="AB362" i="13"/>
  <c r="W362" i="13"/>
  <c r="V362" i="13"/>
  <c r="U362" i="13"/>
  <c r="S362" i="13"/>
  <c r="AD362" i="13"/>
  <c r="Q362" i="13"/>
  <c r="R362" i="13"/>
  <c r="AA475" i="13"/>
  <c r="Z475" i="13"/>
  <c r="Y475" i="13"/>
  <c r="X475" i="13"/>
  <c r="AB475" i="13"/>
  <c r="W475" i="13"/>
  <c r="V475" i="13"/>
  <c r="S475" i="13"/>
  <c r="AD475" i="13"/>
  <c r="Q475" i="13"/>
  <c r="R475" i="13"/>
  <c r="AC549" i="13"/>
  <c r="AA549" i="13"/>
  <c r="Z549" i="13"/>
  <c r="Y549" i="13"/>
  <c r="X549" i="13"/>
  <c r="AB549" i="13"/>
  <c r="W549" i="13"/>
  <c r="V549" i="13"/>
  <c r="U549" i="13"/>
  <c r="S549" i="13"/>
  <c r="AD549" i="13"/>
  <c r="Q549" i="13"/>
  <c r="R549" i="13"/>
  <c r="AC485" i="13"/>
  <c r="AA485" i="13"/>
  <c r="Z485" i="13"/>
  <c r="Y485" i="13"/>
  <c r="X485" i="13"/>
  <c r="AB485" i="13"/>
  <c r="W485" i="13"/>
  <c r="T485" i="13"/>
  <c r="U485" i="13"/>
  <c r="S485" i="13"/>
  <c r="AD485" i="13"/>
  <c r="Q485" i="13"/>
  <c r="R485" i="13"/>
  <c r="AC540" i="13"/>
  <c r="AA540" i="13"/>
  <c r="Z540" i="13"/>
  <c r="Y540" i="13"/>
  <c r="X540" i="13"/>
  <c r="AB540" i="13"/>
  <c r="W540" i="13"/>
  <c r="V540" i="13"/>
  <c r="U540" i="13"/>
  <c r="S540" i="13"/>
  <c r="AD540" i="13"/>
  <c r="Q540" i="13"/>
  <c r="R540" i="13"/>
  <c r="AC2" i="13"/>
  <c r="AA2" i="13"/>
  <c r="Z2" i="13"/>
  <c r="Y2" i="13"/>
  <c r="X2" i="13"/>
  <c r="AB2" i="13"/>
  <c r="W2" i="13"/>
  <c r="U2" i="13"/>
  <c r="AD2" i="13"/>
  <c r="AC355" i="13"/>
  <c r="AA355" i="13"/>
  <c r="Z355" i="13"/>
  <c r="Y355" i="13"/>
  <c r="X355" i="13"/>
  <c r="AB355" i="13"/>
  <c r="W355" i="13"/>
  <c r="V355" i="13"/>
  <c r="AD355" i="13"/>
  <c r="Q355" i="13"/>
  <c r="R355" i="13"/>
  <c r="AB7" i="13"/>
  <c r="W7" i="13"/>
  <c r="V7" i="13"/>
  <c r="R7" i="13"/>
  <c r="AC490" i="13"/>
  <c r="Y490" i="13"/>
  <c r="AB490" i="13"/>
  <c r="V490" i="13"/>
  <c r="AD490" i="13"/>
  <c r="R490" i="13"/>
  <c r="AA95" i="13"/>
  <c r="Z95" i="13"/>
  <c r="Y95" i="13"/>
  <c r="X95" i="13"/>
  <c r="AB95" i="13"/>
  <c r="W95" i="13"/>
  <c r="V95" i="13"/>
  <c r="S95" i="13"/>
  <c r="AD95" i="13"/>
  <c r="Q95" i="13"/>
  <c r="R95" i="13"/>
  <c r="AC337" i="13"/>
  <c r="AA337" i="13"/>
  <c r="Z337" i="13"/>
  <c r="Y337" i="13"/>
  <c r="X337" i="13"/>
  <c r="AB337" i="13"/>
  <c r="V337" i="13"/>
  <c r="U337" i="13"/>
  <c r="S337" i="13"/>
  <c r="AD337" i="13"/>
  <c r="Q337" i="13"/>
  <c r="AC364" i="13"/>
  <c r="AA364" i="13"/>
  <c r="Z364" i="13"/>
  <c r="Y364" i="13"/>
  <c r="X364" i="13"/>
  <c r="AB364" i="13"/>
  <c r="W364" i="13"/>
  <c r="V364" i="13"/>
  <c r="U364" i="13"/>
  <c r="S364" i="13"/>
  <c r="AD364" i="13"/>
  <c r="Q364" i="13"/>
  <c r="R364" i="13"/>
  <c r="T364" i="13"/>
  <c r="AC373" i="13"/>
  <c r="AA373" i="13"/>
  <c r="AB373" i="13"/>
  <c r="V373" i="13"/>
  <c r="U373" i="13"/>
  <c r="S373" i="13"/>
  <c r="AC434" i="13"/>
  <c r="AA434" i="13"/>
  <c r="Z434" i="13"/>
  <c r="Y434" i="13"/>
  <c r="AB434" i="13"/>
  <c r="W434" i="13"/>
  <c r="Q434" i="13"/>
  <c r="AA208" i="13"/>
  <c r="Z208" i="13"/>
  <c r="Y208" i="13"/>
  <c r="W208" i="13"/>
  <c r="U208" i="13"/>
  <c r="S208" i="13"/>
  <c r="AD208" i="13"/>
  <c r="AB524" i="13"/>
  <c r="Z595" i="13"/>
  <c r="X595" i="13"/>
  <c r="AB595" i="13"/>
  <c r="W595" i="13"/>
  <c r="V595" i="13"/>
  <c r="R595" i="13"/>
  <c r="W538" i="13"/>
  <c r="AC455" i="13"/>
  <c r="AB455" i="13"/>
  <c r="V455" i="13"/>
  <c r="AC635" i="13"/>
  <c r="AB635" i="13"/>
  <c r="Q635" i="13"/>
  <c r="V284" i="13"/>
  <c r="AA338" i="13"/>
  <c r="Y338" i="13"/>
  <c r="X338" i="13"/>
  <c r="S338" i="13"/>
  <c r="R338" i="13"/>
  <c r="Z527" i="13"/>
  <c r="Y527" i="13"/>
  <c r="U527" i="13"/>
  <c r="T527" i="13"/>
  <c r="AC252" i="13"/>
  <c r="AA252" i="13"/>
  <c r="X252" i="13"/>
  <c r="AB252" i="13"/>
  <c r="U252" i="13"/>
  <c r="S252" i="13"/>
  <c r="R252" i="13"/>
  <c r="AC199" i="13"/>
  <c r="AA199" i="13"/>
  <c r="Z199" i="13"/>
  <c r="AB199" i="13"/>
  <c r="U199" i="13"/>
  <c r="S199" i="13"/>
  <c r="X530" i="13"/>
  <c r="V530" i="13"/>
  <c r="Q530" i="13"/>
  <c r="AA615" i="13"/>
  <c r="V615" i="13"/>
  <c r="W615" i="13"/>
  <c r="AC339" i="13"/>
  <c r="AA339" i="13"/>
  <c r="Y339" i="13"/>
  <c r="X339" i="13"/>
  <c r="U339" i="13"/>
  <c r="AD339" i="13"/>
  <c r="Q339" i="13"/>
  <c r="R339" i="13"/>
  <c r="AC123" i="13"/>
  <c r="AA123" i="13"/>
  <c r="Z123" i="13"/>
  <c r="X123" i="13"/>
  <c r="AB123" i="13"/>
  <c r="V123" i="13"/>
  <c r="U123" i="13"/>
  <c r="S123" i="13"/>
  <c r="AD123" i="13"/>
  <c r="Q123" i="13"/>
  <c r="R123" i="13"/>
  <c r="AC129" i="13"/>
  <c r="AA129" i="13"/>
  <c r="Z129" i="13"/>
  <c r="V129" i="13"/>
  <c r="U129" i="13"/>
  <c r="S129" i="13"/>
  <c r="AD129" i="13"/>
  <c r="AC402" i="13"/>
  <c r="AA402" i="13"/>
  <c r="Z402" i="13"/>
  <c r="Y402" i="13"/>
  <c r="X402" i="13"/>
  <c r="AB402" i="13"/>
  <c r="V402" i="13"/>
  <c r="U402" i="13"/>
  <c r="S402" i="13"/>
  <c r="AD402" i="13"/>
  <c r="Q402" i="13"/>
  <c r="R402" i="13"/>
  <c r="W402" i="13"/>
  <c r="AA345" i="13"/>
  <c r="Z345" i="13"/>
  <c r="Y345" i="13"/>
  <c r="X345" i="13"/>
  <c r="AB345" i="13"/>
  <c r="S345" i="13"/>
  <c r="AD345" i="13"/>
  <c r="Q345" i="13"/>
  <c r="R345" i="13"/>
  <c r="AC189" i="13"/>
  <c r="AA189" i="13"/>
  <c r="Z189" i="13"/>
  <c r="Y189" i="13"/>
  <c r="X189" i="13"/>
  <c r="AB189" i="13"/>
  <c r="V189" i="13"/>
  <c r="T189" i="13"/>
  <c r="U189" i="13"/>
  <c r="S189" i="13"/>
  <c r="AD189" i="13"/>
  <c r="Q189" i="13"/>
  <c r="R189" i="13"/>
  <c r="W189" i="13"/>
  <c r="Y75" i="13"/>
  <c r="X75" i="13"/>
  <c r="AB75" i="13"/>
  <c r="V75" i="13"/>
  <c r="U75" i="13"/>
  <c r="Q75" i="13"/>
  <c r="R75" i="13"/>
  <c r="W75" i="13"/>
  <c r="Z158" i="13"/>
  <c r="T158" i="13"/>
  <c r="AD158" i="13"/>
  <c r="AC629" i="13"/>
  <c r="Y629" i="13"/>
  <c r="X629" i="13"/>
  <c r="AB629" i="13"/>
  <c r="T629" i="13"/>
  <c r="U629" i="13"/>
  <c r="AD629" i="13"/>
  <c r="Q629" i="13"/>
  <c r="R629" i="13"/>
  <c r="AC249" i="13"/>
  <c r="AA249" i="13"/>
  <c r="Z249" i="13"/>
  <c r="Y249" i="13"/>
  <c r="U249" i="13"/>
  <c r="S249" i="13"/>
  <c r="AD249" i="13"/>
  <c r="Q249" i="13"/>
  <c r="AC628" i="13"/>
  <c r="AA628" i="13"/>
  <c r="Z628" i="13"/>
  <c r="Y628" i="13"/>
  <c r="AB628" i="13"/>
  <c r="T628" i="13"/>
  <c r="U628" i="13"/>
  <c r="S628" i="13"/>
  <c r="AD628" i="13"/>
  <c r="Q628" i="13"/>
  <c r="R628" i="13"/>
  <c r="AC80" i="13"/>
  <c r="AA80" i="13"/>
  <c r="Z80" i="13"/>
  <c r="X80" i="13"/>
  <c r="V80" i="13"/>
  <c r="U80" i="13"/>
  <c r="S80" i="13"/>
  <c r="Q80" i="13"/>
  <c r="W80" i="13"/>
  <c r="AC436" i="13"/>
  <c r="AA436" i="13"/>
  <c r="Z436" i="13"/>
  <c r="Y436" i="13"/>
  <c r="X436" i="13"/>
  <c r="AB436" i="13"/>
  <c r="U436" i="13"/>
  <c r="S436" i="13"/>
  <c r="AD436" i="13"/>
  <c r="R436" i="13"/>
  <c r="AC581" i="13"/>
  <c r="AA581" i="13"/>
  <c r="Z581" i="13"/>
  <c r="Y581" i="13"/>
  <c r="U581" i="13"/>
  <c r="S581" i="13"/>
  <c r="AD581" i="13"/>
  <c r="R581" i="13"/>
  <c r="AC187" i="13"/>
  <c r="Z187" i="13"/>
  <c r="Y187" i="13"/>
  <c r="X187" i="13"/>
  <c r="AB187" i="13"/>
  <c r="S187" i="13"/>
  <c r="AD187" i="13"/>
  <c r="Q187" i="13"/>
  <c r="R187" i="13"/>
  <c r="W187" i="13"/>
  <c r="AC484" i="13"/>
  <c r="AA484" i="13"/>
  <c r="Z484" i="13"/>
  <c r="Y484" i="13"/>
  <c r="AB484" i="13"/>
  <c r="V484" i="13"/>
  <c r="T484" i="13"/>
  <c r="U484" i="13"/>
  <c r="S484" i="13"/>
  <c r="AD484" i="13"/>
  <c r="Q484" i="13"/>
  <c r="R484" i="13"/>
  <c r="Z432" i="13"/>
  <c r="Y432" i="13"/>
  <c r="X432" i="13"/>
  <c r="AB432" i="13"/>
  <c r="V432" i="13"/>
  <c r="U432" i="13"/>
  <c r="S432" i="13"/>
  <c r="AD432" i="13"/>
  <c r="Q432" i="13"/>
  <c r="R432" i="13"/>
  <c r="AC300" i="13"/>
  <c r="AA300" i="13"/>
  <c r="Z300" i="13"/>
  <c r="Y300" i="13"/>
  <c r="AB300" i="13"/>
  <c r="V300" i="13"/>
  <c r="T300" i="13"/>
  <c r="U300" i="13"/>
  <c r="S300" i="13"/>
  <c r="AD300" i="13"/>
  <c r="Q300" i="13"/>
  <c r="AC38" i="13"/>
  <c r="AA38" i="13"/>
  <c r="Z38" i="13"/>
  <c r="Y38" i="13"/>
  <c r="X38" i="13"/>
  <c r="AB38" i="13"/>
  <c r="V38" i="13"/>
  <c r="T38" i="13"/>
  <c r="U38" i="13"/>
  <c r="S38" i="13"/>
  <c r="AD38" i="13"/>
  <c r="Q38" i="13"/>
  <c r="R38" i="13"/>
  <c r="W38" i="13"/>
  <c r="AA508" i="13"/>
  <c r="Z508" i="13"/>
  <c r="X508" i="13"/>
  <c r="AB508" i="13"/>
  <c r="U508" i="13"/>
  <c r="S508" i="13"/>
  <c r="R508" i="13"/>
  <c r="Z640" i="13"/>
  <c r="V640" i="13"/>
  <c r="AD640" i="13"/>
  <c r="Z616" i="13"/>
  <c r="S616" i="13"/>
  <c r="AD616" i="13"/>
  <c r="AC85" i="13"/>
  <c r="Z85" i="13"/>
  <c r="X85" i="13"/>
  <c r="AB85" i="13"/>
  <c r="T85" i="13"/>
  <c r="S85" i="13"/>
  <c r="Q85" i="13"/>
  <c r="R85" i="13"/>
  <c r="W85" i="13"/>
  <c r="AC500" i="13"/>
  <c r="AA500" i="13"/>
  <c r="Z500" i="13"/>
  <c r="V500" i="13"/>
  <c r="T500" i="13"/>
  <c r="U500" i="13"/>
  <c r="S500" i="13"/>
  <c r="AD500" i="13"/>
  <c r="Q500" i="13"/>
  <c r="R500" i="13"/>
  <c r="AC457" i="13"/>
  <c r="Z457" i="13"/>
  <c r="AB457" i="13"/>
  <c r="U457" i="13"/>
  <c r="S457" i="13"/>
  <c r="Q457" i="13"/>
  <c r="R457" i="13"/>
  <c r="AA370" i="13"/>
  <c r="Z370" i="13"/>
  <c r="Y370" i="13"/>
  <c r="AB370" i="13"/>
  <c r="S370" i="13"/>
  <c r="AC577" i="13"/>
  <c r="Z577" i="13"/>
  <c r="Y577" i="13"/>
  <c r="X577" i="13"/>
  <c r="U577" i="13"/>
  <c r="AD577" i="13"/>
  <c r="Q577" i="13"/>
  <c r="R577" i="13"/>
  <c r="AC476" i="13"/>
  <c r="Z476" i="13"/>
  <c r="Y476" i="13"/>
  <c r="AB476" i="13"/>
  <c r="V476" i="13"/>
  <c r="U476" i="13"/>
  <c r="S476" i="13"/>
  <c r="AD476" i="13"/>
  <c r="W476" i="13"/>
  <c r="AC620" i="13"/>
  <c r="Y620" i="13"/>
  <c r="T620" i="13"/>
  <c r="U620" i="13"/>
  <c r="Q620" i="13"/>
  <c r="R620" i="13"/>
  <c r="AA363" i="13"/>
  <c r="X363" i="13"/>
  <c r="AB363" i="13"/>
  <c r="V363" i="13"/>
  <c r="S363" i="13"/>
  <c r="Q363" i="13"/>
  <c r="R363" i="13"/>
  <c r="AC356" i="13"/>
  <c r="AA356" i="13"/>
  <c r="Z356" i="13"/>
  <c r="Y356" i="13"/>
  <c r="X356" i="13"/>
  <c r="AB356" i="13"/>
  <c r="V356" i="13"/>
  <c r="T356" i="13"/>
  <c r="U356" i="13"/>
  <c r="S356" i="13"/>
  <c r="AD356" i="13"/>
  <c r="Q356" i="13"/>
  <c r="R356" i="13"/>
  <c r="AC26" i="13"/>
  <c r="AA26" i="13"/>
  <c r="Z26" i="13"/>
  <c r="Y26" i="13"/>
  <c r="X26" i="13"/>
  <c r="AB26" i="13"/>
  <c r="V26" i="13"/>
  <c r="U26" i="13"/>
  <c r="S26" i="13"/>
  <c r="AD26" i="13"/>
  <c r="Q26" i="13"/>
  <c r="R26" i="13"/>
  <c r="AC177" i="13"/>
  <c r="AA177" i="13"/>
  <c r="Z177" i="13"/>
  <c r="AB177" i="13"/>
  <c r="V177" i="13"/>
  <c r="T177" i="13"/>
  <c r="U177" i="13"/>
  <c r="S177" i="13"/>
  <c r="AD177" i="13"/>
  <c r="Q177" i="13"/>
  <c r="R177" i="13"/>
  <c r="Y423" i="13"/>
  <c r="X423" i="13"/>
  <c r="AB423" i="13"/>
  <c r="V423" i="13"/>
  <c r="U423" i="13"/>
  <c r="Q423" i="13"/>
  <c r="R423" i="13"/>
  <c r="Z286" i="13"/>
  <c r="AD286" i="13"/>
  <c r="AC313" i="13"/>
  <c r="AA313" i="13"/>
  <c r="Z313" i="13"/>
  <c r="Y313" i="13"/>
  <c r="X313" i="13"/>
  <c r="AB313" i="13"/>
  <c r="V313" i="13"/>
  <c r="U313" i="13"/>
  <c r="S313" i="13"/>
  <c r="AD313" i="13"/>
  <c r="Q313" i="13"/>
  <c r="R313" i="13"/>
  <c r="W313" i="13"/>
  <c r="Q494" i="13"/>
  <c r="AA17" i="13"/>
  <c r="Y17" i="13"/>
  <c r="X17" i="13"/>
  <c r="AB17" i="13"/>
  <c r="S17" i="13"/>
  <c r="Q17" i="13"/>
  <c r="R17" i="13"/>
  <c r="Z374" i="13"/>
  <c r="X374" i="13"/>
  <c r="T374" i="13"/>
  <c r="Q374" i="13"/>
  <c r="R374" i="13"/>
  <c r="AA599" i="13"/>
  <c r="Z599" i="13"/>
  <c r="Y599" i="13"/>
  <c r="V599" i="13"/>
  <c r="U599" i="13"/>
  <c r="S599" i="13"/>
  <c r="AD599" i="13"/>
  <c r="Q599" i="13"/>
  <c r="AC297" i="13"/>
  <c r="T297" i="13"/>
  <c r="U297" i="13"/>
  <c r="R297" i="13"/>
  <c r="Q240" i="13"/>
  <c r="AA588" i="13"/>
  <c r="Z588" i="13"/>
  <c r="Y588" i="13"/>
  <c r="X588" i="13"/>
  <c r="AB588" i="13"/>
  <c r="AD588" i="13"/>
  <c r="W588" i="13"/>
  <c r="AC261" i="13"/>
  <c r="Y261" i="13"/>
  <c r="Q261" i="13"/>
  <c r="AA561" i="13"/>
  <c r="Y561" i="13"/>
  <c r="X561" i="13"/>
  <c r="V561" i="13"/>
  <c r="S561" i="13"/>
  <c r="Q561" i="13"/>
  <c r="AC547" i="13"/>
  <c r="AA547" i="13"/>
  <c r="Z547" i="13"/>
  <c r="Y547" i="13"/>
  <c r="X547" i="13"/>
  <c r="AB547" i="13"/>
  <c r="T547" i="13"/>
  <c r="U547" i="13"/>
  <c r="AD547" i="13"/>
  <c r="Q547" i="13"/>
  <c r="R547" i="13"/>
  <c r="W547" i="13"/>
  <c r="Y181" i="13"/>
  <c r="V181" i="13"/>
  <c r="AC11" i="13"/>
  <c r="AA11" i="13"/>
  <c r="Z11" i="13"/>
  <c r="Y11" i="13"/>
  <c r="X11" i="13"/>
  <c r="AB11" i="13"/>
  <c r="V11" i="13"/>
  <c r="T11" i="13"/>
  <c r="U11" i="13"/>
  <c r="S11" i="13"/>
  <c r="AD11" i="13"/>
  <c r="Q11" i="13"/>
  <c r="R11" i="13"/>
  <c r="AV357" i="7"/>
  <c r="AU357" i="7"/>
  <c r="AT357" i="7"/>
  <c r="AS357" i="7"/>
  <c r="AR357" i="7"/>
  <c r="AQ357" i="7"/>
  <c r="AP357" i="7"/>
  <c r="AO357" i="7"/>
  <c r="AN357" i="7"/>
  <c r="AM357" i="7"/>
  <c r="AL357" i="7"/>
  <c r="AK357" i="7"/>
  <c r="AJ357" i="7"/>
  <c r="AI357" i="7"/>
  <c r="AH357" i="7"/>
  <c r="AG357" i="7"/>
  <c r="AF357" i="7"/>
  <c r="AE357" i="7"/>
  <c r="AD357" i="7"/>
  <c r="AC357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AV356" i="7"/>
  <c r="AU356" i="7"/>
  <c r="AT356" i="7"/>
  <c r="AS356" i="7"/>
  <c r="AR356" i="7"/>
  <c r="AQ356" i="7"/>
  <c r="AP356" i="7"/>
  <c r="AO356" i="7"/>
  <c r="AN356" i="7"/>
  <c r="AM356" i="7"/>
  <c r="AL356" i="7"/>
  <c r="AK356" i="7"/>
  <c r="AJ356" i="7"/>
  <c r="AI356" i="7"/>
  <c r="AH356" i="7"/>
  <c r="AG356" i="7"/>
  <c r="AF356" i="7"/>
  <c r="AE356" i="7"/>
  <c r="AD356" i="7"/>
  <c r="AC356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AV355" i="7"/>
  <c r="AU355" i="7"/>
  <c r="AT355" i="7"/>
  <c r="AS355" i="7"/>
  <c r="AR355" i="7"/>
  <c r="AQ355" i="7"/>
  <c r="AP355" i="7"/>
  <c r="AO355" i="7"/>
  <c r="AN355" i="7"/>
  <c r="AM355" i="7"/>
  <c r="AL355" i="7"/>
  <c r="AK355" i="7"/>
  <c r="AJ355" i="7"/>
  <c r="AI355" i="7"/>
  <c r="AH355" i="7"/>
  <c r="AG355" i="7"/>
  <c r="AF355" i="7"/>
  <c r="AE355" i="7"/>
  <c r="AD355" i="7"/>
  <c r="AC355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AV354" i="7"/>
  <c r="AU354" i="7"/>
  <c r="AT354" i="7"/>
  <c r="AS354" i="7"/>
  <c r="AR354" i="7"/>
  <c r="AQ354" i="7"/>
  <c r="AP354" i="7"/>
  <c r="AO354" i="7"/>
  <c r="AN354" i="7"/>
  <c r="AM354" i="7"/>
  <c r="AL354" i="7"/>
  <c r="AK354" i="7"/>
  <c r="AJ354" i="7"/>
  <c r="AI354" i="7"/>
  <c r="AH354" i="7"/>
  <c r="AG354" i="7"/>
  <c r="AF354" i="7"/>
  <c r="AE354" i="7"/>
  <c r="AD354" i="7"/>
  <c r="AC354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AV353" i="7"/>
  <c r="AU353" i="7"/>
  <c r="AT353" i="7"/>
  <c r="AS353" i="7"/>
  <c r="AR353" i="7"/>
  <c r="AQ353" i="7"/>
  <c r="AP353" i="7"/>
  <c r="AO353" i="7"/>
  <c r="AN353" i="7"/>
  <c r="AM353" i="7"/>
  <c r="AL353" i="7"/>
  <c r="AK353" i="7"/>
  <c r="AJ353" i="7"/>
  <c r="AI353" i="7"/>
  <c r="AH353" i="7"/>
  <c r="AG353" i="7"/>
  <c r="AF353" i="7"/>
  <c r="AE353" i="7"/>
  <c r="AD353" i="7"/>
  <c r="AC353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AV352" i="7"/>
  <c r="AU352" i="7"/>
  <c r="AT352" i="7"/>
  <c r="AS352" i="7"/>
  <c r="AR352" i="7"/>
  <c r="AQ352" i="7"/>
  <c r="AP352" i="7"/>
  <c r="AO352" i="7"/>
  <c r="AN352" i="7"/>
  <c r="AM352" i="7"/>
  <c r="AL352" i="7"/>
  <c r="AK352" i="7"/>
  <c r="AJ352" i="7"/>
  <c r="AI352" i="7"/>
  <c r="AH352" i="7"/>
  <c r="AG352" i="7"/>
  <c r="AF352" i="7"/>
  <c r="AE352" i="7"/>
  <c r="AD352" i="7"/>
  <c r="AC352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AV351" i="7"/>
  <c r="AU351" i="7"/>
  <c r="AT351" i="7"/>
  <c r="AS351" i="7"/>
  <c r="AR351" i="7"/>
  <c r="AQ351" i="7"/>
  <c r="AP351" i="7"/>
  <c r="AO351" i="7"/>
  <c r="AN351" i="7"/>
  <c r="AM351" i="7"/>
  <c r="AL351" i="7"/>
  <c r="AK351" i="7"/>
  <c r="AJ351" i="7"/>
  <c r="AI351" i="7"/>
  <c r="AH351" i="7"/>
  <c r="AG351" i="7"/>
  <c r="AF351" i="7"/>
  <c r="AE351" i="7"/>
  <c r="AD351" i="7"/>
  <c r="AC351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J351" i="7"/>
  <c r="I351" i="7"/>
  <c r="H351" i="7"/>
  <c r="G351" i="7"/>
  <c r="AV350" i="7"/>
  <c r="AU350" i="7"/>
  <c r="AT350" i="7"/>
  <c r="AS350" i="7"/>
  <c r="AR350" i="7"/>
  <c r="AQ350" i="7"/>
  <c r="AP350" i="7"/>
  <c r="AO350" i="7"/>
  <c r="AN350" i="7"/>
  <c r="AM350" i="7"/>
  <c r="AL350" i="7"/>
  <c r="AK350" i="7"/>
  <c r="AJ350" i="7"/>
  <c r="AI350" i="7"/>
  <c r="AH350" i="7"/>
  <c r="AG350" i="7"/>
  <c r="AF350" i="7"/>
  <c r="AE350" i="7"/>
  <c r="AD350" i="7"/>
  <c r="AC350" i="7"/>
  <c r="AB350" i="7"/>
  <c r="AA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AV349" i="7"/>
  <c r="AU349" i="7"/>
  <c r="AT349" i="7"/>
  <c r="AS349" i="7"/>
  <c r="AR349" i="7"/>
  <c r="AQ349" i="7"/>
  <c r="AP349" i="7"/>
  <c r="AO349" i="7"/>
  <c r="AN349" i="7"/>
  <c r="AM349" i="7"/>
  <c r="AL349" i="7"/>
  <c r="AK349" i="7"/>
  <c r="AJ349" i="7"/>
  <c r="AI349" i="7"/>
  <c r="AH349" i="7"/>
  <c r="AG349" i="7"/>
  <c r="AF349" i="7"/>
  <c r="AE349" i="7"/>
  <c r="AD349" i="7"/>
  <c r="AC349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AV348" i="7"/>
  <c r="AU348" i="7"/>
  <c r="AT348" i="7"/>
  <c r="AS348" i="7"/>
  <c r="AR348" i="7"/>
  <c r="AQ348" i="7"/>
  <c r="AP348" i="7"/>
  <c r="AO348" i="7"/>
  <c r="AN348" i="7"/>
  <c r="AM348" i="7"/>
  <c r="AL348" i="7"/>
  <c r="AK348" i="7"/>
  <c r="AJ348" i="7"/>
  <c r="AI348" i="7"/>
  <c r="AH348" i="7"/>
  <c r="AG348" i="7"/>
  <c r="AF348" i="7"/>
  <c r="AE348" i="7"/>
  <c r="AD348" i="7"/>
  <c r="AC348" i="7"/>
  <c r="AB348" i="7"/>
  <c r="AA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AV347" i="7"/>
  <c r="AU347" i="7"/>
  <c r="AT347" i="7"/>
  <c r="AS347" i="7"/>
  <c r="AR347" i="7"/>
  <c r="AQ347" i="7"/>
  <c r="AP347" i="7"/>
  <c r="AO347" i="7"/>
  <c r="AN347" i="7"/>
  <c r="AM347" i="7"/>
  <c r="AL347" i="7"/>
  <c r="AK347" i="7"/>
  <c r="AJ347" i="7"/>
  <c r="AI347" i="7"/>
  <c r="AH347" i="7"/>
  <c r="AG347" i="7"/>
  <c r="AF347" i="7"/>
  <c r="AE347" i="7"/>
  <c r="AD347" i="7"/>
  <c r="AC347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J347" i="7"/>
  <c r="I347" i="7"/>
  <c r="H347" i="7"/>
  <c r="G347" i="7"/>
  <c r="AV346" i="7"/>
  <c r="AU346" i="7"/>
  <c r="AT346" i="7"/>
  <c r="AS346" i="7"/>
  <c r="AR346" i="7"/>
  <c r="AQ346" i="7"/>
  <c r="AP346" i="7"/>
  <c r="AO346" i="7"/>
  <c r="AN346" i="7"/>
  <c r="AM346" i="7"/>
  <c r="AL346" i="7"/>
  <c r="AK346" i="7"/>
  <c r="AJ346" i="7"/>
  <c r="AI346" i="7"/>
  <c r="AH346" i="7"/>
  <c r="AG346" i="7"/>
  <c r="AF346" i="7"/>
  <c r="AE346" i="7"/>
  <c r="AD346" i="7"/>
  <c r="AC346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J346" i="7"/>
  <c r="I346" i="7"/>
  <c r="H346" i="7"/>
  <c r="G346" i="7"/>
  <c r="AV345" i="7"/>
  <c r="AU345" i="7"/>
  <c r="AT345" i="7"/>
  <c r="AS345" i="7"/>
  <c r="AR345" i="7"/>
  <c r="AQ345" i="7"/>
  <c r="AP345" i="7"/>
  <c r="AO345" i="7"/>
  <c r="AN345" i="7"/>
  <c r="AM345" i="7"/>
  <c r="AL345" i="7"/>
  <c r="AK345" i="7"/>
  <c r="AJ345" i="7"/>
  <c r="AI345" i="7"/>
  <c r="AH345" i="7"/>
  <c r="AG345" i="7"/>
  <c r="AF345" i="7"/>
  <c r="AE345" i="7"/>
  <c r="AD345" i="7"/>
  <c r="AC345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AV344" i="7"/>
  <c r="AU344" i="7"/>
  <c r="AT344" i="7"/>
  <c r="AS344" i="7"/>
  <c r="AR344" i="7"/>
  <c r="AQ344" i="7"/>
  <c r="AP344" i="7"/>
  <c r="AO344" i="7"/>
  <c r="AN344" i="7"/>
  <c r="AM344" i="7"/>
  <c r="AL344" i="7"/>
  <c r="AK344" i="7"/>
  <c r="AJ344" i="7"/>
  <c r="AI344" i="7"/>
  <c r="AH344" i="7"/>
  <c r="AG344" i="7"/>
  <c r="AF344" i="7"/>
  <c r="AE344" i="7"/>
  <c r="AD344" i="7"/>
  <c r="AC344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AV343" i="7"/>
  <c r="AU343" i="7"/>
  <c r="AT343" i="7"/>
  <c r="AS343" i="7"/>
  <c r="AR343" i="7"/>
  <c r="AQ343" i="7"/>
  <c r="AP343" i="7"/>
  <c r="AO343" i="7"/>
  <c r="AN343" i="7"/>
  <c r="AM343" i="7"/>
  <c r="AL343" i="7"/>
  <c r="AK343" i="7"/>
  <c r="AJ343" i="7"/>
  <c r="AI343" i="7"/>
  <c r="AH343" i="7"/>
  <c r="AG343" i="7"/>
  <c r="AF343" i="7"/>
  <c r="AE343" i="7"/>
  <c r="AD343" i="7"/>
  <c r="AC343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AV342" i="7"/>
  <c r="AU342" i="7"/>
  <c r="AT342" i="7"/>
  <c r="AS342" i="7"/>
  <c r="AR342" i="7"/>
  <c r="AQ342" i="7"/>
  <c r="AP342" i="7"/>
  <c r="AO342" i="7"/>
  <c r="AN342" i="7"/>
  <c r="AM342" i="7"/>
  <c r="AL342" i="7"/>
  <c r="AK342" i="7"/>
  <c r="AJ342" i="7"/>
  <c r="AI342" i="7"/>
  <c r="AH342" i="7"/>
  <c r="AG342" i="7"/>
  <c r="AF342" i="7"/>
  <c r="AE342" i="7"/>
  <c r="AD342" i="7"/>
  <c r="AC342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AV341" i="7"/>
  <c r="AU341" i="7"/>
  <c r="AT341" i="7"/>
  <c r="AS341" i="7"/>
  <c r="AR341" i="7"/>
  <c r="AQ341" i="7"/>
  <c r="AP341" i="7"/>
  <c r="AO341" i="7"/>
  <c r="AN341" i="7"/>
  <c r="AM341" i="7"/>
  <c r="AL341" i="7"/>
  <c r="AK341" i="7"/>
  <c r="AJ341" i="7"/>
  <c r="AI341" i="7"/>
  <c r="AH341" i="7"/>
  <c r="AG341" i="7"/>
  <c r="AF341" i="7"/>
  <c r="AE341" i="7"/>
  <c r="AD341" i="7"/>
  <c r="AC341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AV340" i="7"/>
  <c r="AU340" i="7"/>
  <c r="AT340" i="7"/>
  <c r="AS340" i="7"/>
  <c r="AR340" i="7"/>
  <c r="AQ340" i="7"/>
  <c r="AP340" i="7"/>
  <c r="AO340" i="7"/>
  <c r="AN340" i="7"/>
  <c r="AM340" i="7"/>
  <c r="AL340" i="7"/>
  <c r="AK340" i="7"/>
  <c r="AJ340" i="7"/>
  <c r="AI340" i="7"/>
  <c r="AH340" i="7"/>
  <c r="AG340" i="7"/>
  <c r="AF340" i="7"/>
  <c r="AE340" i="7"/>
  <c r="AD340" i="7"/>
  <c r="AC340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AV339" i="7"/>
  <c r="AU339" i="7"/>
  <c r="AT339" i="7"/>
  <c r="AS339" i="7"/>
  <c r="AR339" i="7"/>
  <c r="AQ339" i="7"/>
  <c r="AP339" i="7"/>
  <c r="AO339" i="7"/>
  <c r="AN339" i="7"/>
  <c r="AM339" i="7"/>
  <c r="AL339" i="7"/>
  <c r="AK339" i="7"/>
  <c r="AJ339" i="7"/>
  <c r="AI339" i="7"/>
  <c r="AH339" i="7"/>
  <c r="AG339" i="7"/>
  <c r="AF339" i="7"/>
  <c r="AE339" i="7"/>
  <c r="AD339" i="7"/>
  <c r="AC339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AV338" i="7"/>
  <c r="AU338" i="7"/>
  <c r="AT338" i="7"/>
  <c r="AS338" i="7"/>
  <c r="AR338" i="7"/>
  <c r="AQ338" i="7"/>
  <c r="AP338" i="7"/>
  <c r="AO338" i="7"/>
  <c r="AN338" i="7"/>
  <c r="AM338" i="7"/>
  <c r="AL338" i="7"/>
  <c r="AK338" i="7"/>
  <c r="AJ338" i="7"/>
  <c r="AI338" i="7"/>
  <c r="AH338" i="7"/>
  <c r="AG338" i="7"/>
  <c r="AF338" i="7"/>
  <c r="AE338" i="7"/>
  <c r="AD338" i="7"/>
  <c r="AC338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AV337" i="7"/>
  <c r="AU337" i="7"/>
  <c r="AT337" i="7"/>
  <c r="AS337" i="7"/>
  <c r="AR337" i="7"/>
  <c r="AQ337" i="7"/>
  <c r="AP337" i="7"/>
  <c r="AO337" i="7"/>
  <c r="AN337" i="7"/>
  <c r="AM337" i="7"/>
  <c r="AL337" i="7"/>
  <c r="AK337" i="7"/>
  <c r="AJ337" i="7"/>
  <c r="AI337" i="7"/>
  <c r="AH337" i="7"/>
  <c r="AG337" i="7"/>
  <c r="AF337" i="7"/>
  <c r="AE337" i="7"/>
  <c r="AD337" i="7"/>
  <c r="AC337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AV336" i="7"/>
  <c r="AU336" i="7"/>
  <c r="AT336" i="7"/>
  <c r="AS336" i="7"/>
  <c r="AR336" i="7"/>
  <c r="AQ336" i="7"/>
  <c r="AP336" i="7"/>
  <c r="AO336" i="7"/>
  <c r="AN336" i="7"/>
  <c r="AM336" i="7"/>
  <c r="AL336" i="7"/>
  <c r="AK336" i="7"/>
  <c r="AJ336" i="7"/>
  <c r="AI336" i="7"/>
  <c r="AH336" i="7"/>
  <c r="AG336" i="7"/>
  <c r="AF336" i="7"/>
  <c r="AE336" i="7"/>
  <c r="AD336" i="7"/>
  <c r="AC336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AV335" i="7"/>
  <c r="AU335" i="7"/>
  <c r="AT335" i="7"/>
  <c r="AS335" i="7"/>
  <c r="AR335" i="7"/>
  <c r="AQ335" i="7"/>
  <c r="AP335" i="7"/>
  <c r="AO335" i="7"/>
  <c r="AN335" i="7"/>
  <c r="AM335" i="7"/>
  <c r="AL335" i="7"/>
  <c r="AK335" i="7"/>
  <c r="AJ335" i="7"/>
  <c r="AI335" i="7"/>
  <c r="AH335" i="7"/>
  <c r="AG335" i="7"/>
  <c r="AF335" i="7"/>
  <c r="AE335" i="7"/>
  <c r="AD335" i="7"/>
  <c r="AC335" i="7"/>
  <c r="AB335" i="7"/>
  <c r="AA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AV334" i="7"/>
  <c r="AU334" i="7"/>
  <c r="AT334" i="7"/>
  <c r="AS334" i="7"/>
  <c r="AR334" i="7"/>
  <c r="AQ334" i="7"/>
  <c r="AP334" i="7"/>
  <c r="AO334" i="7"/>
  <c r="AN334" i="7"/>
  <c r="AM334" i="7"/>
  <c r="AL334" i="7"/>
  <c r="AK334" i="7"/>
  <c r="AJ334" i="7"/>
  <c r="AI334" i="7"/>
  <c r="AH334" i="7"/>
  <c r="AG334" i="7"/>
  <c r="AF334" i="7"/>
  <c r="AE334" i="7"/>
  <c r="AD334" i="7"/>
  <c r="AC334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AV333" i="7"/>
  <c r="AU333" i="7"/>
  <c r="AT333" i="7"/>
  <c r="AS333" i="7"/>
  <c r="AR333" i="7"/>
  <c r="AQ333" i="7"/>
  <c r="AP333" i="7"/>
  <c r="AO333" i="7"/>
  <c r="AN333" i="7"/>
  <c r="AM333" i="7"/>
  <c r="AL333" i="7"/>
  <c r="AK333" i="7"/>
  <c r="AJ333" i="7"/>
  <c r="AI333" i="7"/>
  <c r="AH333" i="7"/>
  <c r="AG333" i="7"/>
  <c r="AF333" i="7"/>
  <c r="AE333" i="7"/>
  <c r="AD333" i="7"/>
  <c r="AC333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J333" i="7"/>
  <c r="I333" i="7"/>
  <c r="H333" i="7"/>
  <c r="G333" i="7"/>
  <c r="AV332" i="7"/>
  <c r="AU332" i="7"/>
  <c r="AT332" i="7"/>
  <c r="AS332" i="7"/>
  <c r="AR332" i="7"/>
  <c r="AQ332" i="7"/>
  <c r="AP332" i="7"/>
  <c r="AO332" i="7"/>
  <c r="AN332" i="7"/>
  <c r="AM332" i="7"/>
  <c r="AL332" i="7"/>
  <c r="AK332" i="7"/>
  <c r="AJ332" i="7"/>
  <c r="AI332" i="7"/>
  <c r="AH332" i="7"/>
  <c r="AG332" i="7"/>
  <c r="AF332" i="7"/>
  <c r="AE332" i="7"/>
  <c r="AD332" i="7"/>
  <c r="AC332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J332" i="7"/>
  <c r="I332" i="7"/>
  <c r="H332" i="7"/>
  <c r="G332" i="7"/>
  <c r="AV331" i="7"/>
  <c r="AU331" i="7"/>
  <c r="AT331" i="7"/>
  <c r="AS331" i="7"/>
  <c r="AR331" i="7"/>
  <c r="AQ331" i="7"/>
  <c r="AP331" i="7"/>
  <c r="AO331" i="7"/>
  <c r="AN331" i="7"/>
  <c r="AM331" i="7"/>
  <c r="AL331" i="7"/>
  <c r="AK331" i="7"/>
  <c r="AJ331" i="7"/>
  <c r="AI331" i="7"/>
  <c r="AH331" i="7"/>
  <c r="AG331" i="7"/>
  <c r="AF331" i="7"/>
  <c r="AE331" i="7"/>
  <c r="AD331" i="7"/>
  <c r="AC331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J331" i="7"/>
  <c r="I331" i="7"/>
  <c r="H331" i="7"/>
  <c r="G331" i="7"/>
  <c r="AV330" i="7"/>
  <c r="AU330" i="7"/>
  <c r="AT330" i="7"/>
  <c r="AS330" i="7"/>
  <c r="AR330" i="7"/>
  <c r="AQ330" i="7"/>
  <c r="AP330" i="7"/>
  <c r="AO330" i="7"/>
  <c r="AN330" i="7"/>
  <c r="AM330" i="7"/>
  <c r="AL330" i="7"/>
  <c r="AK330" i="7"/>
  <c r="AJ330" i="7"/>
  <c r="AI330" i="7"/>
  <c r="AH330" i="7"/>
  <c r="AG330" i="7"/>
  <c r="AF330" i="7"/>
  <c r="AE330" i="7"/>
  <c r="AD330" i="7"/>
  <c r="AC330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AV329" i="7"/>
  <c r="AU329" i="7"/>
  <c r="AT329" i="7"/>
  <c r="AS329" i="7"/>
  <c r="AR329" i="7"/>
  <c r="AQ329" i="7"/>
  <c r="AP329" i="7"/>
  <c r="AO329" i="7"/>
  <c r="AN329" i="7"/>
  <c r="AM329" i="7"/>
  <c r="AL329" i="7"/>
  <c r="AK329" i="7"/>
  <c r="AJ329" i="7"/>
  <c r="AI329" i="7"/>
  <c r="AH329" i="7"/>
  <c r="AG329" i="7"/>
  <c r="AF329" i="7"/>
  <c r="AE329" i="7"/>
  <c r="AD329" i="7"/>
  <c r="AC329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AV328" i="7"/>
  <c r="AU328" i="7"/>
  <c r="AT328" i="7"/>
  <c r="AS328" i="7"/>
  <c r="AR328" i="7"/>
  <c r="AQ328" i="7"/>
  <c r="AP328" i="7"/>
  <c r="AO328" i="7"/>
  <c r="AN328" i="7"/>
  <c r="AM328" i="7"/>
  <c r="AL328" i="7"/>
  <c r="AK328" i="7"/>
  <c r="AJ328" i="7"/>
  <c r="AI328" i="7"/>
  <c r="AH328" i="7"/>
  <c r="AG328" i="7"/>
  <c r="AF328" i="7"/>
  <c r="AE328" i="7"/>
  <c r="AD328" i="7"/>
  <c r="AC328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AV326" i="7"/>
  <c r="AU326" i="7"/>
  <c r="AT326" i="7"/>
  <c r="AS326" i="7"/>
  <c r="AR326" i="7"/>
  <c r="AQ326" i="7"/>
  <c r="AP326" i="7"/>
  <c r="AO326" i="7"/>
  <c r="AN326" i="7"/>
  <c r="AM326" i="7"/>
  <c r="AL326" i="7"/>
  <c r="AK326" i="7"/>
  <c r="AJ326" i="7"/>
  <c r="AI326" i="7"/>
  <c r="AH326" i="7"/>
  <c r="AG326" i="7"/>
  <c r="AF326" i="7"/>
  <c r="AE326" i="7"/>
  <c r="AD326" i="7"/>
  <c r="AC326" i="7"/>
  <c r="AB326" i="7"/>
  <c r="AA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AV325" i="7"/>
  <c r="AU325" i="7"/>
  <c r="AT325" i="7"/>
  <c r="AS325" i="7"/>
  <c r="AR325" i="7"/>
  <c r="AQ325" i="7"/>
  <c r="AP325" i="7"/>
  <c r="AO325" i="7"/>
  <c r="AN325" i="7"/>
  <c r="AM325" i="7"/>
  <c r="AL325" i="7"/>
  <c r="AK325" i="7"/>
  <c r="AJ325" i="7"/>
  <c r="AI325" i="7"/>
  <c r="AH325" i="7"/>
  <c r="AG325" i="7"/>
  <c r="AF325" i="7"/>
  <c r="AE325" i="7"/>
  <c r="AD325" i="7"/>
  <c r="AC325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AV324" i="7"/>
  <c r="AU324" i="7"/>
  <c r="AT324" i="7"/>
  <c r="AS324" i="7"/>
  <c r="AR324" i="7"/>
  <c r="AQ324" i="7"/>
  <c r="AP324" i="7"/>
  <c r="AO324" i="7"/>
  <c r="AN324" i="7"/>
  <c r="AM324" i="7"/>
  <c r="AL324" i="7"/>
  <c r="AK324" i="7"/>
  <c r="AJ324" i="7"/>
  <c r="AI324" i="7"/>
  <c r="AH324" i="7"/>
  <c r="AG324" i="7"/>
  <c r="AF324" i="7"/>
  <c r="AE324" i="7"/>
  <c r="AD324" i="7"/>
  <c r="AC324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AV323" i="7"/>
  <c r="AU323" i="7"/>
  <c r="AT323" i="7"/>
  <c r="AS323" i="7"/>
  <c r="AR323" i="7"/>
  <c r="AQ323" i="7"/>
  <c r="AP323" i="7"/>
  <c r="AO323" i="7"/>
  <c r="AN323" i="7"/>
  <c r="AM323" i="7"/>
  <c r="AL323" i="7"/>
  <c r="AK323" i="7"/>
  <c r="AJ323" i="7"/>
  <c r="AI323" i="7"/>
  <c r="AH323" i="7"/>
  <c r="AG323" i="7"/>
  <c r="AF323" i="7"/>
  <c r="AE323" i="7"/>
  <c r="AD323" i="7"/>
  <c r="AC323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AV322" i="7"/>
  <c r="AU322" i="7"/>
  <c r="AT322" i="7"/>
  <c r="AS322" i="7"/>
  <c r="AR322" i="7"/>
  <c r="AQ322" i="7"/>
  <c r="AP322" i="7"/>
  <c r="AO322" i="7"/>
  <c r="AN322" i="7"/>
  <c r="AM322" i="7"/>
  <c r="AL322" i="7"/>
  <c r="AK322" i="7"/>
  <c r="AJ322" i="7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AV321" i="7"/>
  <c r="AU321" i="7"/>
  <c r="AT321" i="7"/>
  <c r="AS321" i="7"/>
  <c r="AR321" i="7"/>
  <c r="AQ321" i="7"/>
  <c r="AP321" i="7"/>
  <c r="AO321" i="7"/>
  <c r="AN321" i="7"/>
  <c r="AM321" i="7"/>
  <c r="AL321" i="7"/>
  <c r="AK321" i="7"/>
  <c r="AJ321" i="7"/>
  <c r="AI321" i="7"/>
  <c r="AH321" i="7"/>
  <c r="AG321" i="7"/>
  <c r="AF321" i="7"/>
  <c r="AE321" i="7"/>
  <c r="AD321" i="7"/>
  <c r="AC321" i="7"/>
  <c r="AB321" i="7"/>
  <c r="AA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AV320" i="7"/>
  <c r="AU320" i="7"/>
  <c r="AT320" i="7"/>
  <c r="AS320" i="7"/>
  <c r="AR320" i="7"/>
  <c r="AQ320" i="7"/>
  <c r="AP320" i="7"/>
  <c r="AO320" i="7"/>
  <c r="AN320" i="7"/>
  <c r="AM320" i="7"/>
  <c r="AL320" i="7"/>
  <c r="AK320" i="7"/>
  <c r="AJ320" i="7"/>
  <c r="AI320" i="7"/>
  <c r="AH320" i="7"/>
  <c r="AG320" i="7"/>
  <c r="AF320" i="7"/>
  <c r="AE320" i="7"/>
  <c r="AD320" i="7"/>
  <c r="AC320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J320" i="7"/>
  <c r="I320" i="7"/>
  <c r="H320" i="7"/>
  <c r="G320" i="7"/>
  <c r="AV319" i="7"/>
  <c r="AU319" i="7"/>
  <c r="AT319" i="7"/>
  <c r="AS319" i="7"/>
  <c r="AR319" i="7"/>
  <c r="AQ319" i="7"/>
  <c r="AP319" i="7"/>
  <c r="AO319" i="7"/>
  <c r="AN319" i="7"/>
  <c r="AM319" i="7"/>
  <c r="AL319" i="7"/>
  <c r="AK319" i="7"/>
  <c r="AJ319" i="7"/>
  <c r="AI319" i="7"/>
  <c r="AH319" i="7"/>
  <c r="AG319" i="7"/>
  <c r="AF319" i="7"/>
  <c r="AE319" i="7"/>
  <c r="AD319" i="7"/>
  <c r="AC319" i="7"/>
  <c r="AB319" i="7"/>
  <c r="AA319" i="7"/>
  <c r="Z319" i="7"/>
  <c r="Y319" i="7"/>
  <c r="X319" i="7"/>
  <c r="W319" i="7"/>
  <c r="V319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AV318" i="7"/>
  <c r="AU318" i="7"/>
  <c r="AT318" i="7"/>
  <c r="AS318" i="7"/>
  <c r="AR318" i="7"/>
  <c r="AQ318" i="7"/>
  <c r="AP318" i="7"/>
  <c r="AO318" i="7"/>
  <c r="AN318" i="7"/>
  <c r="AM318" i="7"/>
  <c r="AL318" i="7"/>
  <c r="AK318" i="7"/>
  <c r="AJ318" i="7"/>
  <c r="AI318" i="7"/>
  <c r="AH318" i="7"/>
  <c r="AG318" i="7"/>
  <c r="AF318" i="7"/>
  <c r="AE318" i="7"/>
  <c r="AD318" i="7"/>
  <c r="AC318" i="7"/>
  <c r="AB318" i="7"/>
  <c r="AA318" i="7"/>
  <c r="Z318" i="7"/>
  <c r="Y318" i="7"/>
  <c r="X318" i="7"/>
  <c r="W318" i="7"/>
  <c r="V318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AV317" i="7"/>
  <c r="AU317" i="7"/>
  <c r="AT317" i="7"/>
  <c r="AS317" i="7"/>
  <c r="AR317" i="7"/>
  <c r="AQ317" i="7"/>
  <c r="AP317" i="7"/>
  <c r="AO317" i="7"/>
  <c r="AN317" i="7"/>
  <c r="AM317" i="7"/>
  <c r="AL317" i="7"/>
  <c r="AK317" i="7"/>
  <c r="AJ317" i="7"/>
  <c r="AI317" i="7"/>
  <c r="AH317" i="7"/>
  <c r="AG317" i="7"/>
  <c r="AF317" i="7"/>
  <c r="AE317" i="7"/>
  <c r="AD317" i="7"/>
  <c r="AC317" i="7"/>
  <c r="AB317" i="7"/>
  <c r="AA317" i="7"/>
  <c r="Z317" i="7"/>
  <c r="Y317" i="7"/>
  <c r="X317" i="7"/>
  <c r="W317" i="7"/>
  <c r="V317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AV316" i="7"/>
  <c r="AU316" i="7"/>
  <c r="AT316" i="7"/>
  <c r="AS316" i="7"/>
  <c r="AR316" i="7"/>
  <c r="AQ316" i="7"/>
  <c r="AP316" i="7"/>
  <c r="AO316" i="7"/>
  <c r="AN316" i="7"/>
  <c r="AM316" i="7"/>
  <c r="AL316" i="7"/>
  <c r="AK316" i="7"/>
  <c r="AJ316" i="7"/>
  <c r="AI316" i="7"/>
  <c r="AH316" i="7"/>
  <c r="AG316" i="7"/>
  <c r="AF316" i="7"/>
  <c r="AE316" i="7"/>
  <c r="AD316" i="7"/>
  <c r="AC316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I316" i="7"/>
  <c r="H316" i="7"/>
  <c r="G316" i="7"/>
  <c r="AV315" i="7"/>
  <c r="AU315" i="7"/>
  <c r="AT315" i="7"/>
  <c r="AS315" i="7"/>
  <c r="AR315" i="7"/>
  <c r="AQ315" i="7"/>
  <c r="AP315" i="7"/>
  <c r="AO315" i="7"/>
  <c r="AN315" i="7"/>
  <c r="AM315" i="7"/>
  <c r="AL315" i="7"/>
  <c r="AK315" i="7"/>
  <c r="AJ315" i="7"/>
  <c r="AI315" i="7"/>
  <c r="AH315" i="7"/>
  <c r="AG315" i="7"/>
  <c r="AF315" i="7"/>
  <c r="AE315" i="7"/>
  <c r="AD315" i="7"/>
  <c r="AC315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AV314" i="7"/>
  <c r="AU314" i="7"/>
  <c r="AT314" i="7"/>
  <c r="AS314" i="7"/>
  <c r="AR314" i="7"/>
  <c r="AQ314" i="7"/>
  <c r="AP314" i="7"/>
  <c r="AO314" i="7"/>
  <c r="AN314" i="7"/>
  <c r="AM314" i="7"/>
  <c r="AL314" i="7"/>
  <c r="AK314" i="7"/>
  <c r="AJ314" i="7"/>
  <c r="AI314" i="7"/>
  <c r="AH314" i="7"/>
  <c r="AG314" i="7"/>
  <c r="AF314" i="7"/>
  <c r="AE314" i="7"/>
  <c r="AD314" i="7"/>
  <c r="AC314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AV313" i="7"/>
  <c r="AU313" i="7"/>
  <c r="AT313" i="7"/>
  <c r="AS313" i="7"/>
  <c r="AR313" i="7"/>
  <c r="AQ313" i="7"/>
  <c r="AP313" i="7"/>
  <c r="AO313" i="7"/>
  <c r="AN313" i="7"/>
  <c r="AM313" i="7"/>
  <c r="AL313" i="7"/>
  <c r="AK313" i="7"/>
  <c r="AJ313" i="7"/>
  <c r="AI313" i="7"/>
  <c r="AH313" i="7"/>
  <c r="AG313" i="7"/>
  <c r="AF313" i="7"/>
  <c r="AE313" i="7"/>
  <c r="AD313" i="7"/>
  <c r="AC313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AV312" i="7"/>
  <c r="AU312" i="7"/>
  <c r="AT312" i="7"/>
  <c r="AS312" i="7"/>
  <c r="AR312" i="7"/>
  <c r="AQ312" i="7"/>
  <c r="AP312" i="7"/>
  <c r="AO312" i="7"/>
  <c r="AN312" i="7"/>
  <c r="AM312" i="7"/>
  <c r="AL312" i="7"/>
  <c r="AK312" i="7"/>
  <c r="AJ312" i="7"/>
  <c r="AI312" i="7"/>
  <c r="AH312" i="7"/>
  <c r="AG312" i="7"/>
  <c r="AF312" i="7"/>
  <c r="AE312" i="7"/>
  <c r="AD312" i="7"/>
  <c r="AC312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AV311" i="7"/>
  <c r="AU311" i="7"/>
  <c r="AT311" i="7"/>
  <c r="AS311" i="7"/>
  <c r="AR311" i="7"/>
  <c r="AQ311" i="7"/>
  <c r="AP311" i="7"/>
  <c r="AO311" i="7"/>
  <c r="AN311" i="7"/>
  <c r="AM311" i="7"/>
  <c r="AL311" i="7"/>
  <c r="AK311" i="7"/>
  <c r="AJ311" i="7"/>
  <c r="AI311" i="7"/>
  <c r="AH311" i="7"/>
  <c r="AG311" i="7"/>
  <c r="AF311" i="7"/>
  <c r="AE311" i="7"/>
  <c r="AD311" i="7"/>
  <c r="AC311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AV310" i="7"/>
  <c r="AU310" i="7"/>
  <c r="AT310" i="7"/>
  <c r="AS310" i="7"/>
  <c r="AR310" i="7"/>
  <c r="AQ310" i="7"/>
  <c r="AP310" i="7"/>
  <c r="AO310" i="7"/>
  <c r="AN310" i="7"/>
  <c r="AM310" i="7"/>
  <c r="AL310" i="7"/>
  <c r="AK310" i="7"/>
  <c r="AJ310" i="7"/>
  <c r="AI310" i="7"/>
  <c r="AH310" i="7"/>
  <c r="AG310" i="7"/>
  <c r="AF310" i="7"/>
  <c r="AE310" i="7"/>
  <c r="AD310" i="7"/>
  <c r="AC310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AV309" i="7"/>
  <c r="AU309" i="7"/>
  <c r="AT309" i="7"/>
  <c r="AS309" i="7"/>
  <c r="AR309" i="7"/>
  <c r="AQ309" i="7"/>
  <c r="AP309" i="7"/>
  <c r="AO309" i="7"/>
  <c r="AN309" i="7"/>
  <c r="AM309" i="7"/>
  <c r="AL309" i="7"/>
  <c r="AK309" i="7"/>
  <c r="AJ309" i="7"/>
  <c r="AI309" i="7"/>
  <c r="AH309" i="7"/>
  <c r="AG309" i="7"/>
  <c r="AF309" i="7"/>
  <c r="AE309" i="7"/>
  <c r="AD309" i="7"/>
  <c r="AC309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AV308" i="7"/>
  <c r="AU308" i="7"/>
  <c r="AT308" i="7"/>
  <c r="AS308" i="7"/>
  <c r="AR308" i="7"/>
  <c r="AQ308" i="7"/>
  <c r="AP308" i="7"/>
  <c r="AO308" i="7"/>
  <c r="AN308" i="7"/>
  <c r="AM308" i="7"/>
  <c r="AL308" i="7"/>
  <c r="AK308" i="7"/>
  <c r="AJ308" i="7"/>
  <c r="AI308" i="7"/>
  <c r="AH308" i="7"/>
  <c r="AG308" i="7"/>
  <c r="AF308" i="7"/>
  <c r="AE308" i="7"/>
  <c r="AD308" i="7"/>
  <c r="AC308" i="7"/>
  <c r="AB308" i="7"/>
  <c r="AA308" i="7"/>
  <c r="Z308" i="7"/>
  <c r="Y308" i="7"/>
  <c r="X308" i="7"/>
  <c r="W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AV307" i="7"/>
  <c r="AU307" i="7"/>
  <c r="AT307" i="7"/>
  <c r="AS307" i="7"/>
  <c r="AR307" i="7"/>
  <c r="AQ307" i="7"/>
  <c r="AP307" i="7"/>
  <c r="AO307" i="7"/>
  <c r="AN307" i="7"/>
  <c r="AM307" i="7"/>
  <c r="AL307" i="7"/>
  <c r="AK307" i="7"/>
  <c r="AJ307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W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AV306" i="7"/>
  <c r="AU306" i="7"/>
  <c r="AT306" i="7"/>
  <c r="AS306" i="7"/>
  <c r="AR306" i="7"/>
  <c r="AQ306" i="7"/>
  <c r="AP306" i="7"/>
  <c r="AO306" i="7"/>
  <c r="AN306" i="7"/>
  <c r="AM306" i="7"/>
  <c r="AL306" i="7"/>
  <c r="AK306" i="7"/>
  <c r="AJ306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W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AV305" i="7"/>
  <c r="AU305" i="7"/>
  <c r="AT305" i="7"/>
  <c r="AS305" i="7"/>
  <c r="AR305" i="7"/>
  <c r="AQ305" i="7"/>
  <c r="AP305" i="7"/>
  <c r="AO305" i="7"/>
  <c r="AN305" i="7"/>
  <c r="AM305" i="7"/>
  <c r="AL305" i="7"/>
  <c r="AK305" i="7"/>
  <c r="AJ305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W305" i="7"/>
  <c r="V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AV304" i="7"/>
  <c r="AU304" i="7"/>
  <c r="AT304" i="7"/>
  <c r="AS304" i="7"/>
  <c r="AR304" i="7"/>
  <c r="AQ304" i="7"/>
  <c r="AP304" i="7"/>
  <c r="AO304" i="7"/>
  <c r="AN304" i="7"/>
  <c r="AM304" i="7"/>
  <c r="AL304" i="7"/>
  <c r="AK304" i="7"/>
  <c r="AJ304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W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AV303" i="7"/>
  <c r="AU303" i="7"/>
  <c r="AT303" i="7"/>
  <c r="AS303" i="7"/>
  <c r="AR303" i="7"/>
  <c r="AQ303" i="7"/>
  <c r="AP303" i="7"/>
  <c r="AO303" i="7"/>
  <c r="AN303" i="7"/>
  <c r="AM303" i="7"/>
  <c r="AL303" i="7"/>
  <c r="AK303" i="7"/>
  <c r="AJ303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W303" i="7"/>
  <c r="V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AV302" i="7"/>
  <c r="AU302" i="7"/>
  <c r="AT302" i="7"/>
  <c r="AS302" i="7"/>
  <c r="AR302" i="7"/>
  <c r="AQ302" i="7"/>
  <c r="AP302" i="7"/>
  <c r="AO302" i="7"/>
  <c r="AN302" i="7"/>
  <c r="AM302" i="7"/>
  <c r="AL302" i="7"/>
  <c r="AK302" i="7"/>
  <c r="AJ302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W302" i="7"/>
  <c r="V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AV301" i="7"/>
  <c r="AU301" i="7"/>
  <c r="AT301" i="7"/>
  <c r="AS301" i="7"/>
  <c r="AR301" i="7"/>
  <c r="AQ301" i="7"/>
  <c r="AP301" i="7"/>
  <c r="AO301" i="7"/>
  <c r="AN301" i="7"/>
  <c r="AM301" i="7"/>
  <c r="AL301" i="7"/>
  <c r="AK301" i="7"/>
  <c r="AJ301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W301" i="7"/>
  <c r="V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AV300" i="7"/>
  <c r="AU300" i="7"/>
  <c r="AT300" i="7"/>
  <c r="AS300" i="7"/>
  <c r="AR300" i="7"/>
  <c r="AQ300" i="7"/>
  <c r="AP300" i="7"/>
  <c r="AO300" i="7"/>
  <c r="AN300" i="7"/>
  <c r="AM300" i="7"/>
  <c r="AL300" i="7"/>
  <c r="AK300" i="7"/>
  <c r="AJ300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W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AV299" i="7"/>
  <c r="AU299" i="7"/>
  <c r="AT299" i="7"/>
  <c r="AS299" i="7"/>
  <c r="AR299" i="7"/>
  <c r="AQ299" i="7"/>
  <c r="AP299" i="7"/>
  <c r="AO299" i="7"/>
  <c r="AN299" i="7"/>
  <c r="AM299" i="7"/>
  <c r="AL299" i="7"/>
  <c r="AK299" i="7"/>
  <c r="AJ299" i="7"/>
  <c r="AI299" i="7"/>
  <c r="AH299" i="7"/>
  <c r="AG299" i="7"/>
  <c r="AF299" i="7"/>
  <c r="AE299" i="7"/>
  <c r="AD299" i="7"/>
  <c r="AC299" i="7"/>
  <c r="AB299" i="7"/>
  <c r="AA299" i="7"/>
  <c r="Z299" i="7"/>
  <c r="Y299" i="7"/>
  <c r="X299" i="7"/>
  <c r="W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AV298" i="7"/>
  <c r="AU298" i="7"/>
  <c r="AT298" i="7"/>
  <c r="AS298" i="7"/>
  <c r="AR298" i="7"/>
  <c r="AQ298" i="7"/>
  <c r="AP298" i="7"/>
  <c r="AO298" i="7"/>
  <c r="AN298" i="7"/>
  <c r="AM298" i="7"/>
  <c r="AL298" i="7"/>
  <c r="AK298" i="7"/>
  <c r="AJ298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W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AV297" i="7"/>
  <c r="AU297" i="7"/>
  <c r="AT297" i="7"/>
  <c r="AS297" i="7"/>
  <c r="AR297" i="7"/>
  <c r="AQ297" i="7"/>
  <c r="AP297" i="7"/>
  <c r="AO297" i="7"/>
  <c r="AN297" i="7"/>
  <c r="AM297" i="7"/>
  <c r="AL297" i="7"/>
  <c r="AK297" i="7"/>
  <c r="AJ297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W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AV296" i="7"/>
  <c r="AU296" i="7"/>
  <c r="AT296" i="7"/>
  <c r="AS296" i="7"/>
  <c r="AR296" i="7"/>
  <c r="AQ296" i="7"/>
  <c r="AP296" i="7"/>
  <c r="AO296" i="7"/>
  <c r="AN296" i="7"/>
  <c r="AM296" i="7"/>
  <c r="AL296" i="7"/>
  <c r="AK296" i="7"/>
  <c r="AJ296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W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AV295" i="7"/>
  <c r="AU295" i="7"/>
  <c r="AT295" i="7"/>
  <c r="AS295" i="7"/>
  <c r="AR295" i="7"/>
  <c r="AQ295" i="7"/>
  <c r="AP295" i="7"/>
  <c r="AO295" i="7"/>
  <c r="AN295" i="7"/>
  <c r="AM295" i="7"/>
  <c r="AL295" i="7"/>
  <c r="AK295" i="7"/>
  <c r="AJ295" i="7"/>
  <c r="AI295" i="7"/>
  <c r="AH295" i="7"/>
  <c r="AG295" i="7"/>
  <c r="AF295" i="7"/>
  <c r="AE295" i="7"/>
  <c r="AD295" i="7"/>
  <c r="AC295" i="7"/>
  <c r="AB295" i="7"/>
  <c r="AA295" i="7"/>
  <c r="Z295" i="7"/>
  <c r="Y295" i="7"/>
  <c r="X295" i="7"/>
  <c r="W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AV294" i="7"/>
  <c r="AU294" i="7"/>
  <c r="AT294" i="7"/>
  <c r="AS294" i="7"/>
  <c r="AR294" i="7"/>
  <c r="AQ294" i="7"/>
  <c r="AP294" i="7"/>
  <c r="AO294" i="7"/>
  <c r="AN294" i="7"/>
  <c r="AM294" i="7"/>
  <c r="AL294" i="7"/>
  <c r="AK294" i="7"/>
  <c r="AJ294" i="7"/>
  <c r="AI294" i="7"/>
  <c r="AH294" i="7"/>
  <c r="AG294" i="7"/>
  <c r="AF294" i="7"/>
  <c r="AE294" i="7"/>
  <c r="AD294" i="7"/>
  <c r="AC294" i="7"/>
  <c r="AB294" i="7"/>
  <c r="AA294" i="7"/>
  <c r="Z294" i="7"/>
  <c r="Y294" i="7"/>
  <c r="X294" i="7"/>
  <c r="W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AV293" i="7"/>
  <c r="AU293" i="7"/>
  <c r="AT293" i="7"/>
  <c r="AS293" i="7"/>
  <c r="AR293" i="7"/>
  <c r="AQ293" i="7"/>
  <c r="AP293" i="7"/>
  <c r="AO293" i="7"/>
  <c r="AN293" i="7"/>
  <c r="AM293" i="7"/>
  <c r="AL293" i="7"/>
  <c r="AK293" i="7"/>
  <c r="AJ293" i="7"/>
  <c r="AI293" i="7"/>
  <c r="AH293" i="7"/>
  <c r="AG293" i="7"/>
  <c r="AF293" i="7"/>
  <c r="AE293" i="7"/>
  <c r="AD293" i="7"/>
  <c r="AC293" i="7"/>
  <c r="AB293" i="7"/>
  <c r="AA293" i="7"/>
  <c r="Z293" i="7"/>
  <c r="Y293" i="7"/>
  <c r="X293" i="7"/>
  <c r="W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AV292" i="7"/>
  <c r="AU292" i="7"/>
  <c r="AT292" i="7"/>
  <c r="AS292" i="7"/>
  <c r="AR292" i="7"/>
  <c r="AQ292" i="7"/>
  <c r="AP292" i="7"/>
  <c r="AO292" i="7"/>
  <c r="AN292" i="7"/>
  <c r="AM292" i="7"/>
  <c r="AL292" i="7"/>
  <c r="AK292" i="7"/>
  <c r="AJ292" i="7"/>
  <c r="AI292" i="7"/>
  <c r="AH292" i="7"/>
  <c r="AG292" i="7"/>
  <c r="AF292" i="7"/>
  <c r="AE292" i="7"/>
  <c r="AD292" i="7"/>
  <c r="AC292" i="7"/>
  <c r="AB292" i="7"/>
  <c r="AA292" i="7"/>
  <c r="Z292" i="7"/>
  <c r="Y292" i="7"/>
  <c r="X292" i="7"/>
  <c r="W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AV291" i="7"/>
  <c r="AU291" i="7"/>
  <c r="AT291" i="7"/>
  <c r="AS291" i="7"/>
  <c r="AR291" i="7"/>
  <c r="AQ291" i="7"/>
  <c r="AP291" i="7"/>
  <c r="AO291" i="7"/>
  <c r="AN291" i="7"/>
  <c r="AM291" i="7"/>
  <c r="AL291" i="7"/>
  <c r="AK291" i="7"/>
  <c r="AJ291" i="7"/>
  <c r="AI291" i="7"/>
  <c r="AH291" i="7"/>
  <c r="AG291" i="7"/>
  <c r="AF291" i="7"/>
  <c r="AE291" i="7"/>
  <c r="AD291" i="7"/>
  <c r="AC291" i="7"/>
  <c r="AB291" i="7"/>
  <c r="AA291" i="7"/>
  <c r="Z291" i="7"/>
  <c r="Y291" i="7"/>
  <c r="X291" i="7"/>
  <c r="W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AV290" i="7"/>
  <c r="AU290" i="7"/>
  <c r="AT290" i="7"/>
  <c r="AS290" i="7"/>
  <c r="AR290" i="7"/>
  <c r="AQ290" i="7"/>
  <c r="AP290" i="7"/>
  <c r="AO290" i="7"/>
  <c r="AN290" i="7"/>
  <c r="AM290" i="7"/>
  <c r="AL290" i="7"/>
  <c r="AK290" i="7"/>
  <c r="AJ290" i="7"/>
  <c r="AI290" i="7"/>
  <c r="AH290" i="7"/>
  <c r="AG290" i="7"/>
  <c r="AF290" i="7"/>
  <c r="AE290" i="7"/>
  <c r="AD290" i="7"/>
  <c r="AC290" i="7"/>
  <c r="AB290" i="7"/>
  <c r="AA290" i="7"/>
  <c r="Z290" i="7"/>
  <c r="Y290" i="7"/>
  <c r="X290" i="7"/>
  <c r="W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AV289" i="7"/>
  <c r="AU289" i="7"/>
  <c r="AT289" i="7"/>
  <c r="AS289" i="7"/>
  <c r="AR289" i="7"/>
  <c r="AQ289" i="7"/>
  <c r="AP289" i="7"/>
  <c r="AO289" i="7"/>
  <c r="AN289" i="7"/>
  <c r="AM289" i="7"/>
  <c r="AL289" i="7"/>
  <c r="AK289" i="7"/>
  <c r="AJ289" i="7"/>
  <c r="AI289" i="7"/>
  <c r="AH289" i="7"/>
  <c r="AG289" i="7"/>
  <c r="AF289" i="7"/>
  <c r="AE289" i="7"/>
  <c r="AD289" i="7"/>
  <c r="AC289" i="7"/>
  <c r="AB289" i="7"/>
  <c r="AA289" i="7"/>
  <c r="Z289" i="7"/>
  <c r="Y289" i="7"/>
  <c r="X289" i="7"/>
  <c r="W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AV288" i="7"/>
  <c r="AU288" i="7"/>
  <c r="AT288" i="7"/>
  <c r="AS288" i="7"/>
  <c r="AR288" i="7"/>
  <c r="AQ288" i="7"/>
  <c r="AP288" i="7"/>
  <c r="AO288" i="7"/>
  <c r="AN288" i="7"/>
  <c r="AM288" i="7"/>
  <c r="AL288" i="7"/>
  <c r="AK288" i="7"/>
  <c r="AJ288" i="7"/>
  <c r="AI288" i="7"/>
  <c r="AH288" i="7"/>
  <c r="AG288" i="7"/>
  <c r="AF288" i="7"/>
  <c r="AE288" i="7"/>
  <c r="AD288" i="7"/>
  <c r="AC288" i="7"/>
  <c r="AB288" i="7"/>
  <c r="AA288" i="7"/>
  <c r="Z288" i="7"/>
  <c r="Y288" i="7"/>
  <c r="X288" i="7"/>
  <c r="W288" i="7"/>
  <c r="V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AV287" i="7"/>
  <c r="AU287" i="7"/>
  <c r="AT287" i="7"/>
  <c r="AS287" i="7"/>
  <c r="AR287" i="7"/>
  <c r="AQ287" i="7"/>
  <c r="AP287" i="7"/>
  <c r="AO287" i="7"/>
  <c r="AN287" i="7"/>
  <c r="AM287" i="7"/>
  <c r="AL287" i="7"/>
  <c r="AK287" i="7"/>
  <c r="AJ287" i="7"/>
  <c r="AI287" i="7"/>
  <c r="AH287" i="7"/>
  <c r="AG287" i="7"/>
  <c r="AF287" i="7"/>
  <c r="AE287" i="7"/>
  <c r="AD287" i="7"/>
  <c r="AC287" i="7"/>
  <c r="AB287" i="7"/>
  <c r="AA287" i="7"/>
  <c r="Z287" i="7"/>
  <c r="Y287" i="7"/>
  <c r="X287" i="7"/>
  <c r="W287" i="7"/>
  <c r="V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AV286" i="7"/>
  <c r="AU286" i="7"/>
  <c r="AT286" i="7"/>
  <c r="AS286" i="7"/>
  <c r="AR286" i="7"/>
  <c r="AQ286" i="7"/>
  <c r="AP286" i="7"/>
  <c r="AO286" i="7"/>
  <c r="AN286" i="7"/>
  <c r="AM286" i="7"/>
  <c r="AL286" i="7"/>
  <c r="AK286" i="7"/>
  <c r="AJ286" i="7"/>
  <c r="AI286" i="7"/>
  <c r="AH286" i="7"/>
  <c r="AG286" i="7"/>
  <c r="AF286" i="7"/>
  <c r="AE286" i="7"/>
  <c r="AD286" i="7"/>
  <c r="AC286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I286" i="7"/>
  <c r="H286" i="7"/>
  <c r="G286" i="7"/>
  <c r="AV285" i="7"/>
  <c r="AU285" i="7"/>
  <c r="AT285" i="7"/>
  <c r="AS285" i="7"/>
  <c r="AR285" i="7"/>
  <c r="AQ285" i="7"/>
  <c r="AP285" i="7"/>
  <c r="AO285" i="7"/>
  <c r="AN285" i="7"/>
  <c r="AM285" i="7"/>
  <c r="AL285" i="7"/>
  <c r="AK285" i="7"/>
  <c r="AJ285" i="7"/>
  <c r="AI285" i="7"/>
  <c r="AH285" i="7"/>
  <c r="AG285" i="7"/>
  <c r="AF285" i="7"/>
  <c r="AE285" i="7"/>
  <c r="AD285" i="7"/>
  <c r="AC285" i="7"/>
  <c r="AB285" i="7"/>
  <c r="AA285" i="7"/>
  <c r="Z285" i="7"/>
  <c r="Y285" i="7"/>
  <c r="X285" i="7"/>
  <c r="W285" i="7"/>
  <c r="V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AV284" i="7"/>
  <c r="AU284" i="7"/>
  <c r="AT284" i="7"/>
  <c r="AS284" i="7"/>
  <c r="AR284" i="7"/>
  <c r="AQ284" i="7"/>
  <c r="AP284" i="7"/>
  <c r="AO284" i="7"/>
  <c r="AN284" i="7"/>
  <c r="AM284" i="7"/>
  <c r="AL284" i="7"/>
  <c r="AK284" i="7"/>
  <c r="AJ284" i="7"/>
  <c r="AI284" i="7"/>
  <c r="AH284" i="7"/>
  <c r="AG284" i="7"/>
  <c r="AF284" i="7"/>
  <c r="AE284" i="7"/>
  <c r="AD284" i="7"/>
  <c r="AC284" i="7"/>
  <c r="AB284" i="7"/>
  <c r="AA284" i="7"/>
  <c r="Z284" i="7"/>
  <c r="Y284" i="7"/>
  <c r="X284" i="7"/>
  <c r="W284" i="7"/>
  <c r="V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AV283" i="7"/>
  <c r="AU283" i="7"/>
  <c r="AT283" i="7"/>
  <c r="AS283" i="7"/>
  <c r="AR283" i="7"/>
  <c r="AQ283" i="7"/>
  <c r="AP283" i="7"/>
  <c r="AO283" i="7"/>
  <c r="AN283" i="7"/>
  <c r="AM283" i="7"/>
  <c r="AL283" i="7"/>
  <c r="AK283" i="7"/>
  <c r="AJ283" i="7"/>
  <c r="AI283" i="7"/>
  <c r="AH283" i="7"/>
  <c r="AG283" i="7"/>
  <c r="AF283" i="7"/>
  <c r="AE283" i="7"/>
  <c r="AD283" i="7"/>
  <c r="AC283" i="7"/>
  <c r="AB283" i="7"/>
  <c r="AA283" i="7"/>
  <c r="Z283" i="7"/>
  <c r="Y283" i="7"/>
  <c r="X283" i="7"/>
  <c r="W283" i="7"/>
  <c r="V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AV282" i="7"/>
  <c r="AU282" i="7"/>
  <c r="AT282" i="7"/>
  <c r="AS282" i="7"/>
  <c r="AR282" i="7"/>
  <c r="AQ282" i="7"/>
  <c r="AP282" i="7"/>
  <c r="AO282" i="7"/>
  <c r="AN282" i="7"/>
  <c r="AM282" i="7"/>
  <c r="AL282" i="7"/>
  <c r="AK282" i="7"/>
  <c r="AJ282" i="7"/>
  <c r="AI282" i="7"/>
  <c r="AH282" i="7"/>
  <c r="AG282" i="7"/>
  <c r="AF282" i="7"/>
  <c r="AE282" i="7"/>
  <c r="AD282" i="7"/>
  <c r="AC282" i="7"/>
  <c r="AB282" i="7"/>
  <c r="AA282" i="7"/>
  <c r="Z282" i="7"/>
  <c r="Y282" i="7"/>
  <c r="X282" i="7"/>
  <c r="W282" i="7"/>
  <c r="V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AV281" i="7"/>
  <c r="AU281" i="7"/>
  <c r="AT281" i="7"/>
  <c r="AS281" i="7"/>
  <c r="AR281" i="7"/>
  <c r="AQ281" i="7"/>
  <c r="AP281" i="7"/>
  <c r="AO281" i="7"/>
  <c r="AN281" i="7"/>
  <c r="AM281" i="7"/>
  <c r="AL281" i="7"/>
  <c r="AK281" i="7"/>
  <c r="AJ281" i="7"/>
  <c r="AI281" i="7"/>
  <c r="AH281" i="7"/>
  <c r="AG281" i="7"/>
  <c r="AF281" i="7"/>
  <c r="AE281" i="7"/>
  <c r="AD281" i="7"/>
  <c r="AC281" i="7"/>
  <c r="AB281" i="7"/>
  <c r="AA281" i="7"/>
  <c r="Z281" i="7"/>
  <c r="Y281" i="7"/>
  <c r="X281" i="7"/>
  <c r="W281" i="7"/>
  <c r="V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AV280" i="7"/>
  <c r="AU280" i="7"/>
  <c r="AT280" i="7"/>
  <c r="AS280" i="7"/>
  <c r="AR280" i="7"/>
  <c r="AQ280" i="7"/>
  <c r="AP280" i="7"/>
  <c r="AO280" i="7"/>
  <c r="AN280" i="7"/>
  <c r="AM280" i="7"/>
  <c r="AL280" i="7"/>
  <c r="AK280" i="7"/>
  <c r="AJ280" i="7"/>
  <c r="AI280" i="7"/>
  <c r="AH280" i="7"/>
  <c r="AG280" i="7"/>
  <c r="AF280" i="7"/>
  <c r="AE280" i="7"/>
  <c r="AD280" i="7"/>
  <c r="AC280" i="7"/>
  <c r="AB280" i="7"/>
  <c r="AA280" i="7"/>
  <c r="Z280" i="7"/>
  <c r="Y280" i="7"/>
  <c r="X280" i="7"/>
  <c r="W280" i="7"/>
  <c r="V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AV279" i="7"/>
  <c r="AU279" i="7"/>
  <c r="AT279" i="7"/>
  <c r="AS279" i="7"/>
  <c r="AR279" i="7"/>
  <c r="AQ279" i="7"/>
  <c r="AP279" i="7"/>
  <c r="AO279" i="7"/>
  <c r="AN279" i="7"/>
  <c r="AM279" i="7"/>
  <c r="AL279" i="7"/>
  <c r="AK279" i="7"/>
  <c r="AJ279" i="7"/>
  <c r="AI279" i="7"/>
  <c r="AH279" i="7"/>
  <c r="AG279" i="7"/>
  <c r="AF279" i="7"/>
  <c r="AE279" i="7"/>
  <c r="AD279" i="7"/>
  <c r="AC279" i="7"/>
  <c r="AB279" i="7"/>
  <c r="AA279" i="7"/>
  <c r="Z279" i="7"/>
  <c r="Y279" i="7"/>
  <c r="X279" i="7"/>
  <c r="W279" i="7"/>
  <c r="V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AV278" i="7"/>
  <c r="AU278" i="7"/>
  <c r="AT278" i="7"/>
  <c r="AS278" i="7"/>
  <c r="AR278" i="7"/>
  <c r="AQ278" i="7"/>
  <c r="AP278" i="7"/>
  <c r="AO278" i="7"/>
  <c r="AN278" i="7"/>
  <c r="AM278" i="7"/>
  <c r="AL278" i="7"/>
  <c r="AK278" i="7"/>
  <c r="AJ278" i="7"/>
  <c r="AI278" i="7"/>
  <c r="AH278" i="7"/>
  <c r="AG278" i="7"/>
  <c r="AF278" i="7"/>
  <c r="AE278" i="7"/>
  <c r="AD278" i="7"/>
  <c r="AC278" i="7"/>
  <c r="AB278" i="7"/>
  <c r="AA278" i="7"/>
  <c r="Z278" i="7"/>
  <c r="Y278" i="7"/>
  <c r="X278" i="7"/>
  <c r="W278" i="7"/>
  <c r="V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AV277" i="7"/>
  <c r="AU277" i="7"/>
  <c r="AT277" i="7"/>
  <c r="AS277" i="7"/>
  <c r="AR277" i="7"/>
  <c r="AQ277" i="7"/>
  <c r="AP277" i="7"/>
  <c r="AO277" i="7"/>
  <c r="AN277" i="7"/>
  <c r="AM277" i="7"/>
  <c r="AL277" i="7"/>
  <c r="AK277" i="7"/>
  <c r="AJ277" i="7"/>
  <c r="AI277" i="7"/>
  <c r="AH277" i="7"/>
  <c r="AG277" i="7"/>
  <c r="AF277" i="7"/>
  <c r="AE277" i="7"/>
  <c r="AD277" i="7"/>
  <c r="AC277" i="7"/>
  <c r="AB277" i="7"/>
  <c r="AA277" i="7"/>
  <c r="Z277" i="7"/>
  <c r="Y277" i="7"/>
  <c r="X277" i="7"/>
  <c r="W277" i="7"/>
  <c r="V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AV275" i="7"/>
  <c r="AU275" i="7"/>
  <c r="AT275" i="7"/>
  <c r="AS275" i="7"/>
  <c r="AR275" i="7"/>
  <c r="AQ275" i="7"/>
  <c r="AP275" i="7"/>
  <c r="AO275" i="7"/>
  <c r="AN275" i="7"/>
  <c r="AM275" i="7"/>
  <c r="AL275" i="7"/>
  <c r="AK275" i="7"/>
  <c r="AJ275" i="7"/>
  <c r="AI275" i="7"/>
  <c r="AH275" i="7"/>
  <c r="AG275" i="7"/>
  <c r="AF275" i="7"/>
  <c r="AE275" i="7"/>
  <c r="AD275" i="7"/>
  <c r="AC275" i="7"/>
  <c r="AB275" i="7"/>
  <c r="AA275" i="7"/>
  <c r="Z275" i="7"/>
  <c r="Y275" i="7"/>
  <c r="X275" i="7"/>
  <c r="W275" i="7"/>
  <c r="V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AV274" i="7"/>
  <c r="AU274" i="7"/>
  <c r="AT274" i="7"/>
  <c r="AS274" i="7"/>
  <c r="AR274" i="7"/>
  <c r="AQ274" i="7"/>
  <c r="AP274" i="7"/>
  <c r="AO274" i="7"/>
  <c r="AN274" i="7"/>
  <c r="AM274" i="7"/>
  <c r="AL274" i="7"/>
  <c r="AK274" i="7"/>
  <c r="AJ274" i="7"/>
  <c r="AI274" i="7"/>
  <c r="AH274" i="7"/>
  <c r="AG274" i="7"/>
  <c r="AF274" i="7"/>
  <c r="AE274" i="7"/>
  <c r="AD274" i="7"/>
  <c r="AC274" i="7"/>
  <c r="AB274" i="7"/>
  <c r="AA274" i="7"/>
  <c r="Z274" i="7"/>
  <c r="Y274" i="7"/>
  <c r="X274" i="7"/>
  <c r="W274" i="7"/>
  <c r="V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AV273" i="7"/>
  <c r="AU273" i="7"/>
  <c r="AT273" i="7"/>
  <c r="AS273" i="7"/>
  <c r="AR273" i="7"/>
  <c r="AQ273" i="7"/>
  <c r="AP273" i="7"/>
  <c r="AO273" i="7"/>
  <c r="AN273" i="7"/>
  <c r="AM273" i="7"/>
  <c r="AL273" i="7"/>
  <c r="AK273" i="7"/>
  <c r="AJ273" i="7"/>
  <c r="AI273" i="7"/>
  <c r="AH273" i="7"/>
  <c r="AG273" i="7"/>
  <c r="AF273" i="7"/>
  <c r="AE273" i="7"/>
  <c r="AD273" i="7"/>
  <c r="AC273" i="7"/>
  <c r="AB273" i="7"/>
  <c r="AA273" i="7"/>
  <c r="Z273" i="7"/>
  <c r="Y273" i="7"/>
  <c r="X273" i="7"/>
  <c r="W273" i="7"/>
  <c r="V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AV272" i="7"/>
  <c r="AU272" i="7"/>
  <c r="AT272" i="7"/>
  <c r="AS272" i="7"/>
  <c r="AR272" i="7"/>
  <c r="AQ272" i="7"/>
  <c r="AP272" i="7"/>
  <c r="AO272" i="7"/>
  <c r="AN272" i="7"/>
  <c r="AM272" i="7"/>
  <c r="AL272" i="7"/>
  <c r="AK272" i="7"/>
  <c r="AJ272" i="7"/>
  <c r="AI272" i="7"/>
  <c r="AH272" i="7"/>
  <c r="AG272" i="7"/>
  <c r="AF272" i="7"/>
  <c r="AE272" i="7"/>
  <c r="AD272" i="7"/>
  <c r="AC272" i="7"/>
  <c r="AB272" i="7"/>
  <c r="AA272" i="7"/>
  <c r="Z272" i="7"/>
  <c r="Y272" i="7"/>
  <c r="X272" i="7"/>
  <c r="W272" i="7"/>
  <c r="V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AV271" i="7"/>
  <c r="AU271" i="7"/>
  <c r="AT271" i="7"/>
  <c r="AS271" i="7"/>
  <c r="AR271" i="7"/>
  <c r="AQ271" i="7"/>
  <c r="AP271" i="7"/>
  <c r="AO271" i="7"/>
  <c r="AN271" i="7"/>
  <c r="AM271" i="7"/>
  <c r="AL271" i="7"/>
  <c r="AK271" i="7"/>
  <c r="AJ271" i="7"/>
  <c r="AI271" i="7"/>
  <c r="AH271" i="7"/>
  <c r="AG271" i="7"/>
  <c r="AF271" i="7"/>
  <c r="AE271" i="7"/>
  <c r="AD271" i="7"/>
  <c r="AC271" i="7"/>
  <c r="AB271" i="7"/>
  <c r="AA271" i="7"/>
  <c r="Z271" i="7"/>
  <c r="Y271" i="7"/>
  <c r="X271" i="7"/>
  <c r="W271" i="7"/>
  <c r="V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AV270" i="7"/>
  <c r="AU270" i="7"/>
  <c r="AT270" i="7"/>
  <c r="AS270" i="7"/>
  <c r="AR270" i="7"/>
  <c r="AQ270" i="7"/>
  <c r="AP270" i="7"/>
  <c r="AO270" i="7"/>
  <c r="AN270" i="7"/>
  <c r="AM270" i="7"/>
  <c r="AL270" i="7"/>
  <c r="AK270" i="7"/>
  <c r="AJ270" i="7"/>
  <c r="AI270" i="7"/>
  <c r="AH270" i="7"/>
  <c r="AG270" i="7"/>
  <c r="AF270" i="7"/>
  <c r="AE270" i="7"/>
  <c r="AD270" i="7"/>
  <c r="AC270" i="7"/>
  <c r="AB270" i="7"/>
  <c r="AA270" i="7"/>
  <c r="Z270" i="7"/>
  <c r="Y270" i="7"/>
  <c r="X270" i="7"/>
  <c r="W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AV269" i="7"/>
  <c r="AU269" i="7"/>
  <c r="AT269" i="7"/>
  <c r="AS269" i="7"/>
  <c r="AR269" i="7"/>
  <c r="AQ269" i="7"/>
  <c r="AP269" i="7"/>
  <c r="AO269" i="7"/>
  <c r="AN269" i="7"/>
  <c r="AM269" i="7"/>
  <c r="AL269" i="7"/>
  <c r="AK269" i="7"/>
  <c r="AJ269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W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AV268" i="7"/>
  <c r="AU268" i="7"/>
  <c r="AT268" i="7"/>
  <c r="AS268" i="7"/>
  <c r="AR268" i="7"/>
  <c r="AQ268" i="7"/>
  <c r="AP268" i="7"/>
  <c r="AO268" i="7"/>
  <c r="AN268" i="7"/>
  <c r="AM268" i="7"/>
  <c r="AL268" i="7"/>
  <c r="AK268" i="7"/>
  <c r="AJ268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W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AV267" i="7"/>
  <c r="AU267" i="7"/>
  <c r="AT267" i="7"/>
  <c r="AS267" i="7"/>
  <c r="AR267" i="7"/>
  <c r="AQ267" i="7"/>
  <c r="AP267" i="7"/>
  <c r="AO267" i="7"/>
  <c r="AN267" i="7"/>
  <c r="AM267" i="7"/>
  <c r="AL267" i="7"/>
  <c r="AK267" i="7"/>
  <c r="AJ267" i="7"/>
  <c r="AI267" i="7"/>
  <c r="AH267" i="7"/>
  <c r="AG267" i="7"/>
  <c r="AF267" i="7"/>
  <c r="AE267" i="7"/>
  <c r="AD267" i="7"/>
  <c r="AC267" i="7"/>
  <c r="AB267" i="7"/>
  <c r="AA267" i="7"/>
  <c r="Z267" i="7"/>
  <c r="Y267" i="7"/>
  <c r="X267" i="7"/>
  <c r="W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AV266" i="7"/>
  <c r="AU266" i="7"/>
  <c r="AT266" i="7"/>
  <c r="AS266" i="7"/>
  <c r="AR266" i="7"/>
  <c r="AQ266" i="7"/>
  <c r="AP266" i="7"/>
  <c r="AO266" i="7"/>
  <c r="AN266" i="7"/>
  <c r="AM266" i="7"/>
  <c r="AL266" i="7"/>
  <c r="AK266" i="7"/>
  <c r="AJ266" i="7"/>
  <c r="AI266" i="7"/>
  <c r="AH266" i="7"/>
  <c r="AG266" i="7"/>
  <c r="AF266" i="7"/>
  <c r="AE266" i="7"/>
  <c r="AD266" i="7"/>
  <c r="AC266" i="7"/>
  <c r="AB266" i="7"/>
  <c r="AA266" i="7"/>
  <c r="Z266" i="7"/>
  <c r="Y266" i="7"/>
  <c r="X266" i="7"/>
  <c r="W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AV265" i="7"/>
  <c r="AU265" i="7"/>
  <c r="AT265" i="7"/>
  <c r="AS265" i="7"/>
  <c r="AR265" i="7"/>
  <c r="AQ265" i="7"/>
  <c r="AP265" i="7"/>
  <c r="AO265" i="7"/>
  <c r="AN265" i="7"/>
  <c r="AM265" i="7"/>
  <c r="AL265" i="7"/>
  <c r="AK265" i="7"/>
  <c r="AJ265" i="7"/>
  <c r="AI265" i="7"/>
  <c r="AH265" i="7"/>
  <c r="AG265" i="7"/>
  <c r="AF265" i="7"/>
  <c r="AE265" i="7"/>
  <c r="AD265" i="7"/>
  <c r="AC265" i="7"/>
  <c r="AB265" i="7"/>
  <c r="AA265" i="7"/>
  <c r="Z265" i="7"/>
  <c r="Y265" i="7"/>
  <c r="X265" i="7"/>
  <c r="W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AV264" i="7"/>
  <c r="AU264" i="7"/>
  <c r="AT264" i="7"/>
  <c r="AS264" i="7"/>
  <c r="AR264" i="7"/>
  <c r="AQ264" i="7"/>
  <c r="AP264" i="7"/>
  <c r="AO264" i="7"/>
  <c r="AN264" i="7"/>
  <c r="AM264" i="7"/>
  <c r="AL264" i="7"/>
  <c r="AK264" i="7"/>
  <c r="AJ264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W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AV263" i="7"/>
  <c r="AU263" i="7"/>
  <c r="AT263" i="7"/>
  <c r="AS263" i="7"/>
  <c r="AR263" i="7"/>
  <c r="AQ263" i="7"/>
  <c r="AP263" i="7"/>
  <c r="AO263" i="7"/>
  <c r="AN263" i="7"/>
  <c r="AM263" i="7"/>
  <c r="AL263" i="7"/>
  <c r="AK263" i="7"/>
  <c r="AJ263" i="7"/>
  <c r="AI263" i="7"/>
  <c r="AH263" i="7"/>
  <c r="AG263" i="7"/>
  <c r="AF263" i="7"/>
  <c r="AE263" i="7"/>
  <c r="AD263" i="7"/>
  <c r="AC263" i="7"/>
  <c r="AB263" i="7"/>
  <c r="AA263" i="7"/>
  <c r="Z263" i="7"/>
  <c r="Y263" i="7"/>
  <c r="X263" i="7"/>
  <c r="W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AV262" i="7"/>
  <c r="AU262" i="7"/>
  <c r="AT262" i="7"/>
  <c r="AS262" i="7"/>
  <c r="AR262" i="7"/>
  <c r="AQ262" i="7"/>
  <c r="AP262" i="7"/>
  <c r="AO262" i="7"/>
  <c r="AN262" i="7"/>
  <c r="AM262" i="7"/>
  <c r="AL262" i="7"/>
  <c r="AK262" i="7"/>
  <c r="AJ262" i="7"/>
  <c r="AI262" i="7"/>
  <c r="AH262" i="7"/>
  <c r="AG262" i="7"/>
  <c r="AF262" i="7"/>
  <c r="AE262" i="7"/>
  <c r="AD262" i="7"/>
  <c r="AC262" i="7"/>
  <c r="AB262" i="7"/>
  <c r="AA262" i="7"/>
  <c r="Z262" i="7"/>
  <c r="Y262" i="7"/>
  <c r="X262" i="7"/>
  <c r="W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AV261" i="7"/>
  <c r="AU261" i="7"/>
  <c r="AT261" i="7"/>
  <c r="AS261" i="7"/>
  <c r="AR261" i="7"/>
  <c r="AQ261" i="7"/>
  <c r="AP261" i="7"/>
  <c r="AO261" i="7"/>
  <c r="AN261" i="7"/>
  <c r="AM261" i="7"/>
  <c r="AL261" i="7"/>
  <c r="AK261" i="7"/>
  <c r="AJ261" i="7"/>
  <c r="AI261" i="7"/>
  <c r="AH261" i="7"/>
  <c r="AG261" i="7"/>
  <c r="AF261" i="7"/>
  <c r="AE261" i="7"/>
  <c r="AD261" i="7"/>
  <c r="AC261" i="7"/>
  <c r="AB261" i="7"/>
  <c r="AA261" i="7"/>
  <c r="Z261" i="7"/>
  <c r="Y261" i="7"/>
  <c r="X261" i="7"/>
  <c r="W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AV260" i="7"/>
  <c r="AU260" i="7"/>
  <c r="AT260" i="7"/>
  <c r="AS260" i="7"/>
  <c r="AR260" i="7"/>
  <c r="AQ260" i="7"/>
  <c r="AP260" i="7"/>
  <c r="AO260" i="7"/>
  <c r="AN260" i="7"/>
  <c r="AM260" i="7"/>
  <c r="AL260" i="7"/>
  <c r="AK260" i="7"/>
  <c r="AJ260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W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AV259" i="7"/>
  <c r="AU259" i="7"/>
  <c r="AT259" i="7"/>
  <c r="AS259" i="7"/>
  <c r="AR259" i="7"/>
  <c r="AQ259" i="7"/>
  <c r="AP259" i="7"/>
  <c r="AO259" i="7"/>
  <c r="AN259" i="7"/>
  <c r="AM259" i="7"/>
  <c r="AL259" i="7"/>
  <c r="AK259" i="7"/>
  <c r="AJ259" i="7"/>
  <c r="AI259" i="7"/>
  <c r="AH259" i="7"/>
  <c r="AG259" i="7"/>
  <c r="AF259" i="7"/>
  <c r="AE259" i="7"/>
  <c r="AD259" i="7"/>
  <c r="AC259" i="7"/>
  <c r="AB259" i="7"/>
  <c r="AA259" i="7"/>
  <c r="Z259" i="7"/>
  <c r="Y259" i="7"/>
  <c r="X259" i="7"/>
  <c r="W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AV258" i="7"/>
  <c r="AU258" i="7"/>
  <c r="AT258" i="7"/>
  <c r="AS258" i="7"/>
  <c r="AR258" i="7"/>
  <c r="AQ258" i="7"/>
  <c r="AP258" i="7"/>
  <c r="AO258" i="7"/>
  <c r="AN258" i="7"/>
  <c r="AM258" i="7"/>
  <c r="AL258" i="7"/>
  <c r="AK258" i="7"/>
  <c r="AJ258" i="7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W258" i="7"/>
  <c r="V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AV257" i="7"/>
  <c r="AU257" i="7"/>
  <c r="AT257" i="7"/>
  <c r="AS257" i="7"/>
  <c r="AR257" i="7"/>
  <c r="AQ257" i="7"/>
  <c r="AP257" i="7"/>
  <c r="AO257" i="7"/>
  <c r="AN257" i="7"/>
  <c r="AM257" i="7"/>
  <c r="AL257" i="7"/>
  <c r="AK257" i="7"/>
  <c r="AJ257" i="7"/>
  <c r="AI257" i="7"/>
  <c r="AH257" i="7"/>
  <c r="AG257" i="7"/>
  <c r="AF257" i="7"/>
  <c r="AE257" i="7"/>
  <c r="AD257" i="7"/>
  <c r="AC257" i="7"/>
  <c r="AB257" i="7"/>
  <c r="AA257" i="7"/>
  <c r="Z257" i="7"/>
  <c r="Y257" i="7"/>
  <c r="X257" i="7"/>
  <c r="W257" i="7"/>
  <c r="V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AV256" i="7"/>
  <c r="AU256" i="7"/>
  <c r="AT256" i="7"/>
  <c r="AS256" i="7"/>
  <c r="AR256" i="7"/>
  <c r="AQ256" i="7"/>
  <c r="AP256" i="7"/>
  <c r="AO256" i="7"/>
  <c r="AN256" i="7"/>
  <c r="AM256" i="7"/>
  <c r="AL256" i="7"/>
  <c r="AK256" i="7"/>
  <c r="AJ256" i="7"/>
  <c r="AI256" i="7"/>
  <c r="AH256" i="7"/>
  <c r="AG256" i="7"/>
  <c r="AF256" i="7"/>
  <c r="AE256" i="7"/>
  <c r="AD256" i="7"/>
  <c r="AC256" i="7"/>
  <c r="AB256" i="7"/>
  <c r="AA256" i="7"/>
  <c r="Z256" i="7"/>
  <c r="Y256" i="7"/>
  <c r="X256" i="7"/>
  <c r="W256" i="7"/>
  <c r="V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AV255" i="7"/>
  <c r="AU255" i="7"/>
  <c r="AT255" i="7"/>
  <c r="AS255" i="7"/>
  <c r="AR255" i="7"/>
  <c r="AQ255" i="7"/>
  <c r="AP255" i="7"/>
  <c r="AO255" i="7"/>
  <c r="AN255" i="7"/>
  <c r="AM255" i="7"/>
  <c r="AL255" i="7"/>
  <c r="AK255" i="7"/>
  <c r="AJ255" i="7"/>
  <c r="AI255" i="7"/>
  <c r="AH255" i="7"/>
  <c r="AG255" i="7"/>
  <c r="AF255" i="7"/>
  <c r="AE255" i="7"/>
  <c r="AD255" i="7"/>
  <c r="AC255" i="7"/>
  <c r="AB255" i="7"/>
  <c r="AA255" i="7"/>
  <c r="Z255" i="7"/>
  <c r="Y255" i="7"/>
  <c r="X255" i="7"/>
  <c r="W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AV254" i="7"/>
  <c r="AU254" i="7"/>
  <c r="AT254" i="7"/>
  <c r="AS254" i="7"/>
  <c r="AR254" i="7"/>
  <c r="AQ254" i="7"/>
  <c r="AP254" i="7"/>
  <c r="AO254" i="7"/>
  <c r="AN254" i="7"/>
  <c r="AM254" i="7"/>
  <c r="AL254" i="7"/>
  <c r="AK254" i="7"/>
  <c r="AJ254" i="7"/>
  <c r="AI254" i="7"/>
  <c r="AH254" i="7"/>
  <c r="AG254" i="7"/>
  <c r="AF254" i="7"/>
  <c r="AE254" i="7"/>
  <c r="AD254" i="7"/>
  <c r="AC254" i="7"/>
  <c r="AB254" i="7"/>
  <c r="AA254" i="7"/>
  <c r="Z254" i="7"/>
  <c r="Y254" i="7"/>
  <c r="X254" i="7"/>
  <c r="W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AV253" i="7"/>
  <c r="AU253" i="7"/>
  <c r="AT253" i="7"/>
  <c r="AS253" i="7"/>
  <c r="AR253" i="7"/>
  <c r="AQ253" i="7"/>
  <c r="AP253" i="7"/>
  <c r="AO253" i="7"/>
  <c r="AN253" i="7"/>
  <c r="AM253" i="7"/>
  <c r="AL253" i="7"/>
  <c r="AK253" i="7"/>
  <c r="AJ253" i="7"/>
  <c r="AI253" i="7"/>
  <c r="AH253" i="7"/>
  <c r="AG253" i="7"/>
  <c r="AF253" i="7"/>
  <c r="AE253" i="7"/>
  <c r="AD253" i="7"/>
  <c r="AC253" i="7"/>
  <c r="AB253" i="7"/>
  <c r="AA253" i="7"/>
  <c r="Z253" i="7"/>
  <c r="Y253" i="7"/>
  <c r="X253" i="7"/>
  <c r="W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AV252" i="7"/>
  <c r="AU252" i="7"/>
  <c r="AT252" i="7"/>
  <c r="AS252" i="7"/>
  <c r="AR252" i="7"/>
  <c r="AQ252" i="7"/>
  <c r="AP252" i="7"/>
  <c r="AO252" i="7"/>
  <c r="AN252" i="7"/>
  <c r="AM252" i="7"/>
  <c r="AL252" i="7"/>
  <c r="AK252" i="7"/>
  <c r="AJ252" i="7"/>
  <c r="AI252" i="7"/>
  <c r="AH252" i="7"/>
  <c r="AG252" i="7"/>
  <c r="AF252" i="7"/>
  <c r="AE252" i="7"/>
  <c r="AD252" i="7"/>
  <c r="AC252" i="7"/>
  <c r="AB252" i="7"/>
  <c r="AA252" i="7"/>
  <c r="Z252" i="7"/>
  <c r="Y252" i="7"/>
  <c r="X252" i="7"/>
  <c r="W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AV251" i="7"/>
  <c r="AU251" i="7"/>
  <c r="AT251" i="7"/>
  <c r="AS251" i="7"/>
  <c r="AR251" i="7"/>
  <c r="AQ251" i="7"/>
  <c r="AP251" i="7"/>
  <c r="AO251" i="7"/>
  <c r="AN251" i="7"/>
  <c r="AM251" i="7"/>
  <c r="AL251" i="7"/>
  <c r="AK251" i="7"/>
  <c r="AJ251" i="7"/>
  <c r="AI251" i="7"/>
  <c r="AH251" i="7"/>
  <c r="AG251" i="7"/>
  <c r="AF251" i="7"/>
  <c r="AE251" i="7"/>
  <c r="AD251" i="7"/>
  <c r="AC251" i="7"/>
  <c r="AB251" i="7"/>
  <c r="AA251" i="7"/>
  <c r="Z251" i="7"/>
  <c r="Y251" i="7"/>
  <c r="X251" i="7"/>
  <c r="W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AV250" i="7"/>
  <c r="AU250" i="7"/>
  <c r="AT250" i="7"/>
  <c r="AS250" i="7"/>
  <c r="AR250" i="7"/>
  <c r="AQ250" i="7"/>
  <c r="AP250" i="7"/>
  <c r="AO250" i="7"/>
  <c r="AN250" i="7"/>
  <c r="AM250" i="7"/>
  <c r="AL250" i="7"/>
  <c r="AK250" i="7"/>
  <c r="AJ250" i="7"/>
  <c r="AI250" i="7"/>
  <c r="AH250" i="7"/>
  <c r="AG250" i="7"/>
  <c r="AF250" i="7"/>
  <c r="AE250" i="7"/>
  <c r="AD250" i="7"/>
  <c r="AC250" i="7"/>
  <c r="AB250" i="7"/>
  <c r="AA250" i="7"/>
  <c r="Z250" i="7"/>
  <c r="Y250" i="7"/>
  <c r="X250" i="7"/>
  <c r="W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AV249" i="7"/>
  <c r="AU249" i="7"/>
  <c r="AT249" i="7"/>
  <c r="AS249" i="7"/>
  <c r="AR249" i="7"/>
  <c r="AQ249" i="7"/>
  <c r="AP249" i="7"/>
  <c r="AO249" i="7"/>
  <c r="AN249" i="7"/>
  <c r="AM249" i="7"/>
  <c r="AL249" i="7"/>
  <c r="AK249" i="7"/>
  <c r="AJ249" i="7"/>
  <c r="AI249" i="7"/>
  <c r="AH249" i="7"/>
  <c r="AG249" i="7"/>
  <c r="AF249" i="7"/>
  <c r="AE249" i="7"/>
  <c r="AD249" i="7"/>
  <c r="AC249" i="7"/>
  <c r="AB249" i="7"/>
  <c r="AA249" i="7"/>
  <c r="Z249" i="7"/>
  <c r="Y249" i="7"/>
  <c r="X249" i="7"/>
  <c r="W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AV248" i="7"/>
  <c r="AU248" i="7"/>
  <c r="AT248" i="7"/>
  <c r="AS248" i="7"/>
  <c r="AR248" i="7"/>
  <c r="AQ248" i="7"/>
  <c r="AP248" i="7"/>
  <c r="AO248" i="7"/>
  <c r="AN248" i="7"/>
  <c r="AM248" i="7"/>
  <c r="AL248" i="7"/>
  <c r="AK248" i="7"/>
  <c r="AJ248" i="7"/>
  <c r="AI248" i="7"/>
  <c r="AH248" i="7"/>
  <c r="AG248" i="7"/>
  <c r="AF248" i="7"/>
  <c r="AE248" i="7"/>
  <c r="AD248" i="7"/>
  <c r="AC248" i="7"/>
  <c r="AB248" i="7"/>
  <c r="AA248" i="7"/>
  <c r="Z248" i="7"/>
  <c r="Y248" i="7"/>
  <c r="X248" i="7"/>
  <c r="W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AV247" i="7"/>
  <c r="AU247" i="7"/>
  <c r="AT247" i="7"/>
  <c r="AS247" i="7"/>
  <c r="AR247" i="7"/>
  <c r="AQ247" i="7"/>
  <c r="AP247" i="7"/>
  <c r="AO247" i="7"/>
  <c r="AN247" i="7"/>
  <c r="AM247" i="7"/>
  <c r="AL247" i="7"/>
  <c r="AK247" i="7"/>
  <c r="AJ247" i="7"/>
  <c r="AI247" i="7"/>
  <c r="AH247" i="7"/>
  <c r="AG247" i="7"/>
  <c r="AF247" i="7"/>
  <c r="AE247" i="7"/>
  <c r="AD247" i="7"/>
  <c r="AC247" i="7"/>
  <c r="AB247" i="7"/>
  <c r="AA247" i="7"/>
  <c r="Z247" i="7"/>
  <c r="Y247" i="7"/>
  <c r="X247" i="7"/>
  <c r="W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AV246" i="7"/>
  <c r="AU246" i="7"/>
  <c r="AT246" i="7"/>
  <c r="AS246" i="7"/>
  <c r="AR246" i="7"/>
  <c r="AQ246" i="7"/>
  <c r="AP246" i="7"/>
  <c r="AO246" i="7"/>
  <c r="AN246" i="7"/>
  <c r="AM246" i="7"/>
  <c r="AL246" i="7"/>
  <c r="AK246" i="7"/>
  <c r="AJ246" i="7"/>
  <c r="AI246" i="7"/>
  <c r="AH246" i="7"/>
  <c r="AG246" i="7"/>
  <c r="AF246" i="7"/>
  <c r="AE246" i="7"/>
  <c r="AD246" i="7"/>
  <c r="AC246" i="7"/>
  <c r="AB246" i="7"/>
  <c r="AA246" i="7"/>
  <c r="Z246" i="7"/>
  <c r="Y246" i="7"/>
  <c r="X246" i="7"/>
  <c r="W246" i="7"/>
  <c r="V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AV245" i="7"/>
  <c r="AU245" i="7"/>
  <c r="AT245" i="7"/>
  <c r="AS245" i="7"/>
  <c r="AR245" i="7"/>
  <c r="AQ245" i="7"/>
  <c r="AP245" i="7"/>
  <c r="AO245" i="7"/>
  <c r="AN245" i="7"/>
  <c r="AM245" i="7"/>
  <c r="AL245" i="7"/>
  <c r="AK245" i="7"/>
  <c r="AJ245" i="7"/>
  <c r="AI245" i="7"/>
  <c r="AH245" i="7"/>
  <c r="AG245" i="7"/>
  <c r="AF245" i="7"/>
  <c r="AE245" i="7"/>
  <c r="AD245" i="7"/>
  <c r="AC245" i="7"/>
  <c r="AB245" i="7"/>
  <c r="AA245" i="7"/>
  <c r="Z245" i="7"/>
  <c r="Y245" i="7"/>
  <c r="X245" i="7"/>
  <c r="W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AV244" i="7"/>
  <c r="AU244" i="7"/>
  <c r="AT244" i="7"/>
  <c r="AS244" i="7"/>
  <c r="AR244" i="7"/>
  <c r="AQ244" i="7"/>
  <c r="AP244" i="7"/>
  <c r="AO244" i="7"/>
  <c r="AN244" i="7"/>
  <c r="AM244" i="7"/>
  <c r="AL244" i="7"/>
  <c r="AK244" i="7"/>
  <c r="AJ244" i="7"/>
  <c r="AI244" i="7"/>
  <c r="AH244" i="7"/>
  <c r="AG244" i="7"/>
  <c r="AF244" i="7"/>
  <c r="AE244" i="7"/>
  <c r="AD244" i="7"/>
  <c r="AC244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AV243" i="7"/>
  <c r="AU243" i="7"/>
  <c r="AT243" i="7"/>
  <c r="AS243" i="7"/>
  <c r="AR243" i="7"/>
  <c r="AQ243" i="7"/>
  <c r="AP243" i="7"/>
  <c r="AO243" i="7"/>
  <c r="AN243" i="7"/>
  <c r="AM243" i="7"/>
  <c r="AL243" i="7"/>
  <c r="AK243" i="7"/>
  <c r="AJ243" i="7"/>
  <c r="AI243" i="7"/>
  <c r="AH243" i="7"/>
  <c r="AG243" i="7"/>
  <c r="AF243" i="7"/>
  <c r="AE243" i="7"/>
  <c r="AD243" i="7"/>
  <c r="AC243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H243" i="7"/>
  <c r="G243" i="7"/>
  <c r="AV242" i="7"/>
  <c r="AU242" i="7"/>
  <c r="AT242" i="7"/>
  <c r="AS242" i="7"/>
  <c r="AR242" i="7"/>
  <c r="AQ242" i="7"/>
  <c r="AP242" i="7"/>
  <c r="AO242" i="7"/>
  <c r="AN242" i="7"/>
  <c r="AM242" i="7"/>
  <c r="AL242" i="7"/>
  <c r="AK242" i="7"/>
  <c r="AJ242" i="7"/>
  <c r="AI242" i="7"/>
  <c r="AH242" i="7"/>
  <c r="AG242" i="7"/>
  <c r="AF242" i="7"/>
  <c r="AE242" i="7"/>
  <c r="AD242" i="7"/>
  <c r="AC242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H242" i="7"/>
  <c r="G242" i="7"/>
  <c r="AV241" i="7"/>
  <c r="AU241" i="7"/>
  <c r="AT241" i="7"/>
  <c r="AS241" i="7"/>
  <c r="AR241" i="7"/>
  <c r="AQ241" i="7"/>
  <c r="AP241" i="7"/>
  <c r="AO241" i="7"/>
  <c r="AN241" i="7"/>
  <c r="AM241" i="7"/>
  <c r="AL241" i="7"/>
  <c r="AK241" i="7"/>
  <c r="AJ241" i="7"/>
  <c r="AI241" i="7"/>
  <c r="AH241" i="7"/>
  <c r="AG241" i="7"/>
  <c r="AF241" i="7"/>
  <c r="AE241" i="7"/>
  <c r="AD241" i="7"/>
  <c r="AC241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H241" i="7"/>
  <c r="G241" i="7"/>
  <c r="AV240" i="7"/>
  <c r="AU240" i="7"/>
  <c r="AT240" i="7"/>
  <c r="AS240" i="7"/>
  <c r="AR240" i="7"/>
  <c r="AQ240" i="7"/>
  <c r="AP240" i="7"/>
  <c r="AO240" i="7"/>
  <c r="AN240" i="7"/>
  <c r="AM240" i="7"/>
  <c r="AL240" i="7"/>
  <c r="AK240" i="7"/>
  <c r="AJ240" i="7"/>
  <c r="AI240" i="7"/>
  <c r="AH240" i="7"/>
  <c r="AG240" i="7"/>
  <c r="AF240" i="7"/>
  <c r="AE240" i="7"/>
  <c r="AD240" i="7"/>
  <c r="AC240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AV239" i="7"/>
  <c r="AU239" i="7"/>
  <c r="AT239" i="7"/>
  <c r="AS239" i="7"/>
  <c r="AR239" i="7"/>
  <c r="AQ239" i="7"/>
  <c r="AP239" i="7"/>
  <c r="AO239" i="7"/>
  <c r="AN239" i="7"/>
  <c r="AM239" i="7"/>
  <c r="AL239" i="7"/>
  <c r="AK239" i="7"/>
  <c r="AJ239" i="7"/>
  <c r="AI239" i="7"/>
  <c r="AH239" i="7"/>
  <c r="AG239" i="7"/>
  <c r="AF239" i="7"/>
  <c r="AE239" i="7"/>
  <c r="AD239" i="7"/>
  <c r="AC239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AV238" i="7"/>
  <c r="AU238" i="7"/>
  <c r="AT238" i="7"/>
  <c r="AS238" i="7"/>
  <c r="AR238" i="7"/>
  <c r="AQ238" i="7"/>
  <c r="AP238" i="7"/>
  <c r="AO238" i="7"/>
  <c r="AN238" i="7"/>
  <c r="AM238" i="7"/>
  <c r="AL238" i="7"/>
  <c r="AK238" i="7"/>
  <c r="AJ238" i="7"/>
  <c r="AI238" i="7"/>
  <c r="AH238" i="7"/>
  <c r="AG238" i="7"/>
  <c r="AF238" i="7"/>
  <c r="AE238" i="7"/>
  <c r="AD238" i="7"/>
  <c r="AC238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AV237" i="7"/>
  <c r="AU237" i="7"/>
  <c r="AT237" i="7"/>
  <c r="AS237" i="7"/>
  <c r="AR237" i="7"/>
  <c r="AQ237" i="7"/>
  <c r="AP237" i="7"/>
  <c r="AO237" i="7"/>
  <c r="AN237" i="7"/>
  <c r="AM237" i="7"/>
  <c r="AL237" i="7"/>
  <c r="AK237" i="7"/>
  <c r="AJ237" i="7"/>
  <c r="AI237" i="7"/>
  <c r="AH237" i="7"/>
  <c r="AG237" i="7"/>
  <c r="AF237" i="7"/>
  <c r="AE237" i="7"/>
  <c r="AD237" i="7"/>
  <c r="AC237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G237" i="7"/>
  <c r="AV236" i="7"/>
  <c r="AU236" i="7"/>
  <c r="AT236" i="7"/>
  <c r="AS236" i="7"/>
  <c r="AR236" i="7"/>
  <c r="AQ236" i="7"/>
  <c r="AP236" i="7"/>
  <c r="AO236" i="7"/>
  <c r="AN236" i="7"/>
  <c r="AM236" i="7"/>
  <c r="AL236" i="7"/>
  <c r="AK236" i="7"/>
  <c r="AJ236" i="7"/>
  <c r="AI236" i="7"/>
  <c r="AH236" i="7"/>
  <c r="AG236" i="7"/>
  <c r="AF236" i="7"/>
  <c r="AE236" i="7"/>
  <c r="AD236" i="7"/>
  <c r="AC236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G236" i="7"/>
  <c r="AV235" i="7"/>
  <c r="AU235" i="7"/>
  <c r="AT235" i="7"/>
  <c r="AS235" i="7"/>
  <c r="AR235" i="7"/>
  <c r="AQ235" i="7"/>
  <c r="AP235" i="7"/>
  <c r="AO235" i="7"/>
  <c r="AN235" i="7"/>
  <c r="AM235" i="7"/>
  <c r="AL235" i="7"/>
  <c r="AK235" i="7"/>
  <c r="AJ235" i="7"/>
  <c r="AI235" i="7"/>
  <c r="AH235" i="7"/>
  <c r="AG235" i="7"/>
  <c r="AF235" i="7"/>
  <c r="AE235" i="7"/>
  <c r="AD235" i="7"/>
  <c r="AC235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AV234" i="7"/>
  <c r="AU234" i="7"/>
  <c r="AT234" i="7"/>
  <c r="AS234" i="7"/>
  <c r="AR234" i="7"/>
  <c r="AQ234" i="7"/>
  <c r="AP234" i="7"/>
  <c r="AO234" i="7"/>
  <c r="AN234" i="7"/>
  <c r="AM234" i="7"/>
  <c r="AL234" i="7"/>
  <c r="AK234" i="7"/>
  <c r="AJ234" i="7"/>
  <c r="AI234" i="7"/>
  <c r="AH234" i="7"/>
  <c r="AG234" i="7"/>
  <c r="AF234" i="7"/>
  <c r="AE234" i="7"/>
  <c r="AD234" i="7"/>
  <c r="AC234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AV233" i="7"/>
  <c r="AU233" i="7"/>
  <c r="AT233" i="7"/>
  <c r="AS233" i="7"/>
  <c r="AR233" i="7"/>
  <c r="AQ233" i="7"/>
  <c r="AP233" i="7"/>
  <c r="AO233" i="7"/>
  <c r="AN233" i="7"/>
  <c r="AM233" i="7"/>
  <c r="AL233" i="7"/>
  <c r="AK233" i="7"/>
  <c r="AJ233" i="7"/>
  <c r="AI233" i="7"/>
  <c r="AH233" i="7"/>
  <c r="AG233" i="7"/>
  <c r="AF233" i="7"/>
  <c r="AE233" i="7"/>
  <c r="AD233" i="7"/>
  <c r="AC233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AV232" i="7"/>
  <c r="AU232" i="7"/>
  <c r="AT232" i="7"/>
  <c r="AS232" i="7"/>
  <c r="AR232" i="7"/>
  <c r="AQ232" i="7"/>
  <c r="AP232" i="7"/>
  <c r="AO232" i="7"/>
  <c r="AN232" i="7"/>
  <c r="AM232" i="7"/>
  <c r="AL232" i="7"/>
  <c r="AK232" i="7"/>
  <c r="AJ232" i="7"/>
  <c r="AI232" i="7"/>
  <c r="AH232" i="7"/>
  <c r="AG232" i="7"/>
  <c r="AF232" i="7"/>
  <c r="AE232" i="7"/>
  <c r="AD232" i="7"/>
  <c r="AC232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AV231" i="7"/>
  <c r="AU231" i="7"/>
  <c r="AT231" i="7"/>
  <c r="AS231" i="7"/>
  <c r="AR231" i="7"/>
  <c r="AQ231" i="7"/>
  <c r="AP231" i="7"/>
  <c r="AO231" i="7"/>
  <c r="AN231" i="7"/>
  <c r="AM231" i="7"/>
  <c r="AL231" i="7"/>
  <c r="AK231" i="7"/>
  <c r="AJ231" i="7"/>
  <c r="AI231" i="7"/>
  <c r="AH231" i="7"/>
  <c r="AG231" i="7"/>
  <c r="AF231" i="7"/>
  <c r="AE231" i="7"/>
  <c r="AD231" i="7"/>
  <c r="AC231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AV230" i="7"/>
  <c r="AU230" i="7"/>
  <c r="AT230" i="7"/>
  <c r="AS230" i="7"/>
  <c r="AR230" i="7"/>
  <c r="AQ230" i="7"/>
  <c r="AP230" i="7"/>
  <c r="AO230" i="7"/>
  <c r="AN230" i="7"/>
  <c r="AM230" i="7"/>
  <c r="AL230" i="7"/>
  <c r="AK230" i="7"/>
  <c r="AJ230" i="7"/>
  <c r="AI230" i="7"/>
  <c r="AH230" i="7"/>
  <c r="AG230" i="7"/>
  <c r="AF230" i="7"/>
  <c r="AE230" i="7"/>
  <c r="AD230" i="7"/>
  <c r="AC230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AV229" i="7"/>
  <c r="AU229" i="7"/>
  <c r="AT229" i="7"/>
  <c r="AS229" i="7"/>
  <c r="AR229" i="7"/>
  <c r="AQ229" i="7"/>
  <c r="AP229" i="7"/>
  <c r="AO229" i="7"/>
  <c r="AN229" i="7"/>
  <c r="AM229" i="7"/>
  <c r="AL229" i="7"/>
  <c r="AK229" i="7"/>
  <c r="AJ229" i="7"/>
  <c r="AI229" i="7"/>
  <c r="AH229" i="7"/>
  <c r="AG229" i="7"/>
  <c r="AF229" i="7"/>
  <c r="AE229" i="7"/>
  <c r="AD229" i="7"/>
  <c r="AC229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AV228" i="7"/>
  <c r="AU228" i="7"/>
  <c r="AT228" i="7"/>
  <c r="AS228" i="7"/>
  <c r="AR228" i="7"/>
  <c r="AQ228" i="7"/>
  <c r="AP228" i="7"/>
  <c r="AO228" i="7"/>
  <c r="AN228" i="7"/>
  <c r="AM228" i="7"/>
  <c r="AL228" i="7"/>
  <c r="AK228" i="7"/>
  <c r="AJ228" i="7"/>
  <c r="AI228" i="7"/>
  <c r="AH228" i="7"/>
  <c r="AG228" i="7"/>
  <c r="AF228" i="7"/>
  <c r="AE228" i="7"/>
  <c r="AD228" i="7"/>
  <c r="AC228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H228" i="7"/>
  <c r="G228" i="7"/>
  <c r="AV227" i="7"/>
  <c r="AU227" i="7"/>
  <c r="AT227" i="7"/>
  <c r="AS227" i="7"/>
  <c r="AR227" i="7"/>
  <c r="AQ227" i="7"/>
  <c r="AP227" i="7"/>
  <c r="AO227" i="7"/>
  <c r="AN227" i="7"/>
  <c r="AM227" i="7"/>
  <c r="AL227" i="7"/>
  <c r="AK227" i="7"/>
  <c r="AJ227" i="7"/>
  <c r="AI227" i="7"/>
  <c r="AH227" i="7"/>
  <c r="AG227" i="7"/>
  <c r="AF227" i="7"/>
  <c r="AE227" i="7"/>
  <c r="AD227" i="7"/>
  <c r="AC227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H227" i="7"/>
  <c r="G227" i="7"/>
  <c r="AV226" i="7"/>
  <c r="AU226" i="7"/>
  <c r="AT226" i="7"/>
  <c r="AS226" i="7"/>
  <c r="AR226" i="7"/>
  <c r="AQ226" i="7"/>
  <c r="AP226" i="7"/>
  <c r="AO226" i="7"/>
  <c r="AN226" i="7"/>
  <c r="AM226" i="7"/>
  <c r="AL226" i="7"/>
  <c r="AK226" i="7"/>
  <c r="AJ226" i="7"/>
  <c r="AI226" i="7"/>
  <c r="AH226" i="7"/>
  <c r="AG226" i="7"/>
  <c r="AF226" i="7"/>
  <c r="AE226" i="7"/>
  <c r="AD226" i="7"/>
  <c r="AC226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H226" i="7"/>
  <c r="G226" i="7"/>
  <c r="AV225" i="7"/>
  <c r="AU225" i="7"/>
  <c r="AT225" i="7"/>
  <c r="AS225" i="7"/>
  <c r="AR225" i="7"/>
  <c r="AQ225" i="7"/>
  <c r="AP225" i="7"/>
  <c r="AO225" i="7"/>
  <c r="AN225" i="7"/>
  <c r="AM225" i="7"/>
  <c r="AL225" i="7"/>
  <c r="AK225" i="7"/>
  <c r="AJ225" i="7"/>
  <c r="AI225" i="7"/>
  <c r="AH225" i="7"/>
  <c r="AG225" i="7"/>
  <c r="AF225" i="7"/>
  <c r="AE225" i="7"/>
  <c r="AD225" i="7"/>
  <c r="AC225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AV224" i="7"/>
  <c r="AU224" i="7"/>
  <c r="AT224" i="7"/>
  <c r="AS224" i="7"/>
  <c r="AR224" i="7"/>
  <c r="AQ224" i="7"/>
  <c r="AP224" i="7"/>
  <c r="AO224" i="7"/>
  <c r="AN224" i="7"/>
  <c r="AM224" i="7"/>
  <c r="AL224" i="7"/>
  <c r="AK224" i="7"/>
  <c r="AJ224" i="7"/>
  <c r="AI224" i="7"/>
  <c r="AH224" i="7"/>
  <c r="AG224" i="7"/>
  <c r="AF224" i="7"/>
  <c r="AE224" i="7"/>
  <c r="AD224" i="7"/>
  <c r="AC224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AV223" i="7"/>
  <c r="AU223" i="7"/>
  <c r="AT223" i="7"/>
  <c r="AS223" i="7"/>
  <c r="AR223" i="7"/>
  <c r="AQ223" i="7"/>
  <c r="AP223" i="7"/>
  <c r="AO223" i="7"/>
  <c r="AN223" i="7"/>
  <c r="AM223" i="7"/>
  <c r="AL223" i="7"/>
  <c r="AK223" i="7"/>
  <c r="AJ223" i="7"/>
  <c r="AI223" i="7"/>
  <c r="AH223" i="7"/>
  <c r="AG223" i="7"/>
  <c r="AF223" i="7"/>
  <c r="AE223" i="7"/>
  <c r="AD223" i="7"/>
  <c r="AC223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AV222" i="7"/>
  <c r="AU222" i="7"/>
  <c r="AT222" i="7"/>
  <c r="AS222" i="7"/>
  <c r="AR222" i="7"/>
  <c r="AQ222" i="7"/>
  <c r="AP222" i="7"/>
  <c r="AO222" i="7"/>
  <c r="AN222" i="7"/>
  <c r="AM222" i="7"/>
  <c r="AL222" i="7"/>
  <c r="AK222" i="7"/>
  <c r="AJ222" i="7"/>
  <c r="AI222" i="7"/>
  <c r="AH222" i="7"/>
  <c r="AG222" i="7"/>
  <c r="AF222" i="7"/>
  <c r="AE222" i="7"/>
  <c r="AD222" i="7"/>
  <c r="AC222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G222" i="7"/>
  <c r="AV221" i="7"/>
  <c r="AU221" i="7"/>
  <c r="AT221" i="7"/>
  <c r="AS221" i="7"/>
  <c r="AR221" i="7"/>
  <c r="AQ221" i="7"/>
  <c r="AP221" i="7"/>
  <c r="AO221" i="7"/>
  <c r="AN221" i="7"/>
  <c r="AM221" i="7"/>
  <c r="AL221" i="7"/>
  <c r="AK221" i="7"/>
  <c r="AJ221" i="7"/>
  <c r="AI221" i="7"/>
  <c r="AH221" i="7"/>
  <c r="AG221" i="7"/>
  <c r="AF221" i="7"/>
  <c r="AE221" i="7"/>
  <c r="AD221" i="7"/>
  <c r="AC221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AV220" i="7"/>
  <c r="AU220" i="7"/>
  <c r="AT220" i="7"/>
  <c r="AS220" i="7"/>
  <c r="AR220" i="7"/>
  <c r="AQ220" i="7"/>
  <c r="AP220" i="7"/>
  <c r="AO220" i="7"/>
  <c r="AN220" i="7"/>
  <c r="AM220" i="7"/>
  <c r="AL220" i="7"/>
  <c r="AK220" i="7"/>
  <c r="AJ220" i="7"/>
  <c r="AI220" i="7"/>
  <c r="AH220" i="7"/>
  <c r="AG220" i="7"/>
  <c r="AF220" i="7"/>
  <c r="AE220" i="7"/>
  <c r="AD220" i="7"/>
  <c r="AC220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AV219" i="7"/>
  <c r="AU219" i="7"/>
  <c r="AT219" i="7"/>
  <c r="AS219" i="7"/>
  <c r="AR219" i="7"/>
  <c r="AQ219" i="7"/>
  <c r="AP219" i="7"/>
  <c r="AO219" i="7"/>
  <c r="AN219" i="7"/>
  <c r="AM219" i="7"/>
  <c r="AL219" i="7"/>
  <c r="AK219" i="7"/>
  <c r="AJ219" i="7"/>
  <c r="AI219" i="7"/>
  <c r="AH219" i="7"/>
  <c r="AG219" i="7"/>
  <c r="AF219" i="7"/>
  <c r="AE219" i="7"/>
  <c r="AD219" i="7"/>
  <c r="AC219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AV218" i="7"/>
  <c r="AU218" i="7"/>
  <c r="AT218" i="7"/>
  <c r="AS218" i="7"/>
  <c r="AR218" i="7"/>
  <c r="AQ218" i="7"/>
  <c r="AP218" i="7"/>
  <c r="AO218" i="7"/>
  <c r="AN218" i="7"/>
  <c r="AM218" i="7"/>
  <c r="AL218" i="7"/>
  <c r="AK218" i="7"/>
  <c r="AJ218" i="7"/>
  <c r="AI218" i="7"/>
  <c r="AH218" i="7"/>
  <c r="AG218" i="7"/>
  <c r="AF218" i="7"/>
  <c r="AE218" i="7"/>
  <c r="AD218" i="7"/>
  <c r="AC218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AV217" i="7"/>
  <c r="AU217" i="7"/>
  <c r="AT217" i="7"/>
  <c r="AS217" i="7"/>
  <c r="AR217" i="7"/>
  <c r="AQ217" i="7"/>
  <c r="AP217" i="7"/>
  <c r="AO217" i="7"/>
  <c r="AN217" i="7"/>
  <c r="AM217" i="7"/>
  <c r="AL217" i="7"/>
  <c r="AK217" i="7"/>
  <c r="AJ217" i="7"/>
  <c r="AI217" i="7"/>
  <c r="AH217" i="7"/>
  <c r="AG217" i="7"/>
  <c r="AF217" i="7"/>
  <c r="AE217" i="7"/>
  <c r="AD217" i="7"/>
  <c r="AC217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G217" i="7"/>
  <c r="AV216" i="7"/>
  <c r="AU216" i="7"/>
  <c r="AT216" i="7"/>
  <c r="AS216" i="7"/>
  <c r="AR216" i="7"/>
  <c r="AQ216" i="7"/>
  <c r="AP216" i="7"/>
  <c r="AO216" i="7"/>
  <c r="AN216" i="7"/>
  <c r="AM216" i="7"/>
  <c r="AL216" i="7"/>
  <c r="AK216" i="7"/>
  <c r="AJ216" i="7"/>
  <c r="AI216" i="7"/>
  <c r="AH216" i="7"/>
  <c r="AG216" i="7"/>
  <c r="AF216" i="7"/>
  <c r="AE216" i="7"/>
  <c r="AD216" i="7"/>
  <c r="AC216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AV214" i="7"/>
  <c r="AU214" i="7"/>
  <c r="AT214" i="7"/>
  <c r="AS214" i="7"/>
  <c r="AR214" i="7"/>
  <c r="AQ214" i="7"/>
  <c r="AP214" i="7"/>
  <c r="AO214" i="7"/>
  <c r="AN214" i="7"/>
  <c r="AM214" i="7"/>
  <c r="AL214" i="7"/>
  <c r="AK214" i="7"/>
  <c r="AJ214" i="7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AV213" i="7"/>
  <c r="AU213" i="7"/>
  <c r="AT213" i="7"/>
  <c r="AS213" i="7"/>
  <c r="AR213" i="7"/>
  <c r="AQ213" i="7"/>
  <c r="AP213" i="7"/>
  <c r="AO213" i="7"/>
  <c r="AN213" i="7"/>
  <c r="AM213" i="7"/>
  <c r="AL213" i="7"/>
  <c r="AK213" i="7"/>
  <c r="AJ213" i="7"/>
  <c r="AI213" i="7"/>
  <c r="AH213" i="7"/>
  <c r="AG213" i="7"/>
  <c r="AF213" i="7"/>
  <c r="AE213" i="7"/>
  <c r="AD213" i="7"/>
  <c r="AC213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H213" i="7"/>
  <c r="G213" i="7"/>
  <c r="AV212" i="7"/>
  <c r="AU212" i="7"/>
  <c r="AT212" i="7"/>
  <c r="AS212" i="7"/>
  <c r="AR212" i="7"/>
  <c r="AQ212" i="7"/>
  <c r="AP212" i="7"/>
  <c r="AO212" i="7"/>
  <c r="AN212" i="7"/>
  <c r="AM212" i="7"/>
  <c r="AL212" i="7"/>
  <c r="AK212" i="7"/>
  <c r="AJ212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H212" i="7"/>
  <c r="G212" i="7"/>
  <c r="AV211" i="7"/>
  <c r="AU211" i="7"/>
  <c r="AT211" i="7"/>
  <c r="AS211" i="7"/>
  <c r="AR211" i="7"/>
  <c r="AQ211" i="7"/>
  <c r="AP211" i="7"/>
  <c r="AO211" i="7"/>
  <c r="AN211" i="7"/>
  <c r="AM211" i="7"/>
  <c r="AL211" i="7"/>
  <c r="AK211" i="7"/>
  <c r="AJ211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N211" i="7"/>
  <c r="M211" i="7"/>
  <c r="L211" i="7"/>
  <c r="K211" i="7"/>
  <c r="J211" i="7"/>
  <c r="I211" i="7"/>
  <c r="H211" i="7"/>
  <c r="G211" i="7"/>
  <c r="AV210" i="7"/>
  <c r="AU210" i="7"/>
  <c r="AT210" i="7"/>
  <c r="AS210" i="7"/>
  <c r="AR210" i="7"/>
  <c r="AQ210" i="7"/>
  <c r="AP210" i="7"/>
  <c r="AO210" i="7"/>
  <c r="AN210" i="7"/>
  <c r="AM210" i="7"/>
  <c r="AL210" i="7"/>
  <c r="AK210" i="7"/>
  <c r="AJ210" i="7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G210" i="7"/>
  <c r="AV209" i="7"/>
  <c r="AU209" i="7"/>
  <c r="AT209" i="7"/>
  <c r="AS209" i="7"/>
  <c r="AR209" i="7"/>
  <c r="AQ209" i="7"/>
  <c r="AP209" i="7"/>
  <c r="AO209" i="7"/>
  <c r="AN209" i="7"/>
  <c r="AM209" i="7"/>
  <c r="AL209" i="7"/>
  <c r="AK209" i="7"/>
  <c r="AJ209" i="7"/>
  <c r="AI209" i="7"/>
  <c r="AH209" i="7"/>
  <c r="AG209" i="7"/>
  <c r="AF209" i="7"/>
  <c r="AE209" i="7"/>
  <c r="AD209" i="7"/>
  <c r="AC209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AV208" i="7"/>
  <c r="AU208" i="7"/>
  <c r="AT208" i="7"/>
  <c r="AS208" i="7"/>
  <c r="AR208" i="7"/>
  <c r="AQ208" i="7"/>
  <c r="AP208" i="7"/>
  <c r="AO208" i="7"/>
  <c r="AN208" i="7"/>
  <c r="AM208" i="7"/>
  <c r="AL208" i="7"/>
  <c r="AK208" i="7"/>
  <c r="AJ208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G208" i="7"/>
  <c r="AV207" i="7"/>
  <c r="AU207" i="7"/>
  <c r="AT207" i="7"/>
  <c r="AS207" i="7"/>
  <c r="AR207" i="7"/>
  <c r="AQ207" i="7"/>
  <c r="AP207" i="7"/>
  <c r="AO207" i="7"/>
  <c r="AN207" i="7"/>
  <c r="AM207" i="7"/>
  <c r="AL207" i="7"/>
  <c r="AK207" i="7"/>
  <c r="AJ207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G207" i="7"/>
  <c r="AV206" i="7"/>
  <c r="AU206" i="7"/>
  <c r="AT206" i="7"/>
  <c r="AS206" i="7"/>
  <c r="AR206" i="7"/>
  <c r="AQ206" i="7"/>
  <c r="AP206" i="7"/>
  <c r="AO206" i="7"/>
  <c r="AN206" i="7"/>
  <c r="AM206" i="7"/>
  <c r="AL206" i="7"/>
  <c r="AK206" i="7"/>
  <c r="AJ206" i="7"/>
  <c r="AI206" i="7"/>
  <c r="AH206" i="7"/>
  <c r="AG206" i="7"/>
  <c r="AF206" i="7"/>
  <c r="AE206" i="7"/>
  <c r="AD206" i="7"/>
  <c r="AC206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AV205" i="7"/>
  <c r="AU205" i="7"/>
  <c r="AT205" i="7"/>
  <c r="AS205" i="7"/>
  <c r="AR205" i="7"/>
  <c r="AQ205" i="7"/>
  <c r="AP205" i="7"/>
  <c r="AO205" i="7"/>
  <c r="AN205" i="7"/>
  <c r="AM205" i="7"/>
  <c r="AL205" i="7"/>
  <c r="AK205" i="7"/>
  <c r="AJ205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AV204" i="7"/>
  <c r="AU204" i="7"/>
  <c r="AT204" i="7"/>
  <c r="AS204" i="7"/>
  <c r="AR204" i="7"/>
  <c r="AQ204" i="7"/>
  <c r="AP204" i="7"/>
  <c r="AO204" i="7"/>
  <c r="AN204" i="7"/>
  <c r="AM204" i="7"/>
  <c r="AL204" i="7"/>
  <c r="AK204" i="7"/>
  <c r="AJ204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AV203" i="7"/>
  <c r="AU203" i="7"/>
  <c r="AT203" i="7"/>
  <c r="AS203" i="7"/>
  <c r="AR203" i="7"/>
  <c r="AQ203" i="7"/>
  <c r="AP203" i="7"/>
  <c r="AO203" i="7"/>
  <c r="AN203" i="7"/>
  <c r="AM203" i="7"/>
  <c r="AL203" i="7"/>
  <c r="AK203" i="7"/>
  <c r="AJ203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AV202" i="7"/>
  <c r="AU202" i="7"/>
  <c r="AT202" i="7"/>
  <c r="AS202" i="7"/>
  <c r="AR202" i="7"/>
  <c r="AQ202" i="7"/>
  <c r="AP202" i="7"/>
  <c r="AO202" i="7"/>
  <c r="AN202" i="7"/>
  <c r="AM202" i="7"/>
  <c r="AL202" i="7"/>
  <c r="AK202" i="7"/>
  <c r="AJ202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AV201" i="7"/>
  <c r="AU201" i="7"/>
  <c r="AT201" i="7"/>
  <c r="AS201" i="7"/>
  <c r="AR201" i="7"/>
  <c r="AQ201" i="7"/>
  <c r="AP201" i="7"/>
  <c r="AO201" i="7"/>
  <c r="AN201" i="7"/>
  <c r="AM201" i="7"/>
  <c r="AL201" i="7"/>
  <c r="AK201" i="7"/>
  <c r="AJ201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AV200" i="7"/>
  <c r="AU200" i="7"/>
  <c r="AT200" i="7"/>
  <c r="AS200" i="7"/>
  <c r="AR200" i="7"/>
  <c r="AQ200" i="7"/>
  <c r="AP200" i="7"/>
  <c r="AO200" i="7"/>
  <c r="AN200" i="7"/>
  <c r="AM200" i="7"/>
  <c r="AL200" i="7"/>
  <c r="AK200" i="7"/>
  <c r="AJ200" i="7"/>
  <c r="AI200" i="7"/>
  <c r="AH200" i="7"/>
  <c r="AG200" i="7"/>
  <c r="AF200" i="7"/>
  <c r="AE200" i="7"/>
  <c r="AD200" i="7"/>
  <c r="AC200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AV199" i="7"/>
  <c r="AU199" i="7"/>
  <c r="AT199" i="7"/>
  <c r="AS199" i="7"/>
  <c r="AR199" i="7"/>
  <c r="AQ199" i="7"/>
  <c r="AP199" i="7"/>
  <c r="AO199" i="7"/>
  <c r="AN199" i="7"/>
  <c r="AM199" i="7"/>
  <c r="AL199" i="7"/>
  <c r="AK199" i="7"/>
  <c r="AJ199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AV198" i="7"/>
  <c r="AU198" i="7"/>
  <c r="AT198" i="7"/>
  <c r="AS198" i="7"/>
  <c r="AR198" i="7"/>
  <c r="AQ198" i="7"/>
  <c r="AP198" i="7"/>
  <c r="AO198" i="7"/>
  <c r="AN198" i="7"/>
  <c r="AM198" i="7"/>
  <c r="AL198" i="7"/>
  <c r="AK198" i="7"/>
  <c r="AJ198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H198" i="7"/>
  <c r="G198" i="7"/>
  <c r="AV197" i="7"/>
  <c r="AU197" i="7"/>
  <c r="AT197" i="7"/>
  <c r="AS197" i="7"/>
  <c r="AR197" i="7"/>
  <c r="AQ197" i="7"/>
  <c r="AP197" i="7"/>
  <c r="AO197" i="7"/>
  <c r="AN197" i="7"/>
  <c r="AM197" i="7"/>
  <c r="AL197" i="7"/>
  <c r="AK197" i="7"/>
  <c r="AJ197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H197" i="7"/>
  <c r="G197" i="7"/>
  <c r="AV196" i="7"/>
  <c r="AU196" i="7"/>
  <c r="AT196" i="7"/>
  <c r="AS196" i="7"/>
  <c r="AR196" i="7"/>
  <c r="AQ196" i="7"/>
  <c r="AP196" i="7"/>
  <c r="AO196" i="7"/>
  <c r="AN196" i="7"/>
  <c r="AM196" i="7"/>
  <c r="AL196" i="7"/>
  <c r="AK196" i="7"/>
  <c r="AJ196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H196" i="7"/>
  <c r="G196" i="7"/>
  <c r="AV195" i="7"/>
  <c r="AU195" i="7"/>
  <c r="AT195" i="7"/>
  <c r="AS195" i="7"/>
  <c r="AR195" i="7"/>
  <c r="AQ195" i="7"/>
  <c r="AP195" i="7"/>
  <c r="AO195" i="7"/>
  <c r="AN195" i="7"/>
  <c r="AM195" i="7"/>
  <c r="AL195" i="7"/>
  <c r="AK195" i="7"/>
  <c r="AJ195" i="7"/>
  <c r="AI195" i="7"/>
  <c r="AH195" i="7"/>
  <c r="AG195" i="7"/>
  <c r="AF195" i="7"/>
  <c r="AE195" i="7"/>
  <c r="AD195" i="7"/>
  <c r="AC195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AV194" i="7"/>
  <c r="AU194" i="7"/>
  <c r="AT194" i="7"/>
  <c r="AS194" i="7"/>
  <c r="AR194" i="7"/>
  <c r="AQ194" i="7"/>
  <c r="AP194" i="7"/>
  <c r="AO194" i="7"/>
  <c r="AN194" i="7"/>
  <c r="AM194" i="7"/>
  <c r="AL194" i="7"/>
  <c r="AK194" i="7"/>
  <c r="AJ194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AV193" i="7"/>
  <c r="AU193" i="7"/>
  <c r="AT193" i="7"/>
  <c r="AS193" i="7"/>
  <c r="AR193" i="7"/>
  <c r="AQ193" i="7"/>
  <c r="AP193" i="7"/>
  <c r="AO193" i="7"/>
  <c r="AN193" i="7"/>
  <c r="AM193" i="7"/>
  <c r="AL193" i="7"/>
  <c r="AK193" i="7"/>
  <c r="AJ193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AV192" i="7"/>
  <c r="AU192" i="7"/>
  <c r="AT192" i="7"/>
  <c r="AS192" i="7"/>
  <c r="AR192" i="7"/>
  <c r="AQ192" i="7"/>
  <c r="AP192" i="7"/>
  <c r="AO192" i="7"/>
  <c r="AN192" i="7"/>
  <c r="AM192" i="7"/>
  <c r="AL192" i="7"/>
  <c r="AK192" i="7"/>
  <c r="AJ192" i="7"/>
  <c r="AI192" i="7"/>
  <c r="AH192" i="7"/>
  <c r="AG192" i="7"/>
  <c r="AF192" i="7"/>
  <c r="AE192" i="7"/>
  <c r="AD192" i="7"/>
  <c r="AC192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AV191" i="7"/>
  <c r="AU191" i="7"/>
  <c r="AT191" i="7"/>
  <c r="AS191" i="7"/>
  <c r="AR191" i="7"/>
  <c r="AQ191" i="7"/>
  <c r="AP191" i="7"/>
  <c r="AO191" i="7"/>
  <c r="AN191" i="7"/>
  <c r="AM191" i="7"/>
  <c r="AL191" i="7"/>
  <c r="AK191" i="7"/>
  <c r="AJ191" i="7"/>
  <c r="AI191" i="7"/>
  <c r="AH191" i="7"/>
  <c r="AG191" i="7"/>
  <c r="AF191" i="7"/>
  <c r="AE191" i="7"/>
  <c r="AD191" i="7"/>
  <c r="AC191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AV190" i="7"/>
  <c r="AU190" i="7"/>
  <c r="AT190" i="7"/>
  <c r="AS190" i="7"/>
  <c r="AR190" i="7"/>
  <c r="AQ190" i="7"/>
  <c r="AP190" i="7"/>
  <c r="AO190" i="7"/>
  <c r="AN190" i="7"/>
  <c r="AM190" i="7"/>
  <c r="AL190" i="7"/>
  <c r="AK190" i="7"/>
  <c r="AJ190" i="7"/>
  <c r="AI190" i="7"/>
  <c r="AH190" i="7"/>
  <c r="AG190" i="7"/>
  <c r="AF190" i="7"/>
  <c r="AE190" i="7"/>
  <c r="AD190" i="7"/>
  <c r="AC190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AV189" i="7"/>
  <c r="AU189" i="7"/>
  <c r="AT189" i="7"/>
  <c r="AS189" i="7"/>
  <c r="AR189" i="7"/>
  <c r="AQ189" i="7"/>
  <c r="AP189" i="7"/>
  <c r="AO189" i="7"/>
  <c r="AN189" i="7"/>
  <c r="AM189" i="7"/>
  <c r="AL189" i="7"/>
  <c r="AK189" i="7"/>
  <c r="AJ189" i="7"/>
  <c r="AI189" i="7"/>
  <c r="AH189" i="7"/>
  <c r="AG189" i="7"/>
  <c r="AF189" i="7"/>
  <c r="AE189" i="7"/>
  <c r="AD189" i="7"/>
  <c r="AC189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AV188" i="7"/>
  <c r="AU188" i="7"/>
  <c r="AT188" i="7"/>
  <c r="AS188" i="7"/>
  <c r="AR188" i="7"/>
  <c r="AQ188" i="7"/>
  <c r="AP188" i="7"/>
  <c r="AO188" i="7"/>
  <c r="AN188" i="7"/>
  <c r="AM188" i="7"/>
  <c r="AL188" i="7"/>
  <c r="AK188" i="7"/>
  <c r="AJ188" i="7"/>
  <c r="AI188" i="7"/>
  <c r="AH188" i="7"/>
  <c r="AG188" i="7"/>
  <c r="AF188" i="7"/>
  <c r="AE188" i="7"/>
  <c r="AD188" i="7"/>
  <c r="AC188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AV187" i="7"/>
  <c r="AU187" i="7"/>
  <c r="AT187" i="7"/>
  <c r="AS187" i="7"/>
  <c r="AR187" i="7"/>
  <c r="AQ187" i="7"/>
  <c r="AP187" i="7"/>
  <c r="AO187" i="7"/>
  <c r="AN187" i="7"/>
  <c r="AM187" i="7"/>
  <c r="AL187" i="7"/>
  <c r="AK187" i="7"/>
  <c r="AJ187" i="7"/>
  <c r="AI187" i="7"/>
  <c r="AH187" i="7"/>
  <c r="AG187" i="7"/>
  <c r="AF187" i="7"/>
  <c r="AE187" i="7"/>
  <c r="AD187" i="7"/>
  <c r="AC187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AV186" i="7"/>
  <c r="AU186" i="7"/>
  <c r="AT186" i="7"/>
  <c r="AS186" i="7"/>
  <c r="AR186" i="7"/>
  <c r="AQ186" i="7"/>
  <c r="AP186" i="7"/>
  <c r="AO186" i="7"/>
  <c r="AN186" i="7"/>
  <c r="AM186" i="7"/>
  <c r="AL186" i="7"/>
  <c r="AK186" i="7"/>
  <c r="AJ186" i="7"/>
  <c r="AI186" i="7"/>
  <c r="AH186" i="7"/>
  <c r="AG186" i="7"/>
  <c r="AF186" i="7"/>
  <c r="AE186" i="7"/>
  <c r="AD186" i="7"/>
  <c r="AC186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AV185" i="7"/>
  <c r="AU185" i="7"/>
  <c r="AT185" i="7"/>
  <c r="AS185" i="7"/>
  <c r="AR185" i="7"/>
  <c r="AQ185" i="7"/>
  <c r="AP185" i="7"/>
  <c r="AO185" i="7"/>
  <c r="AN185" i="7"/>
  <c r="AM185" i="7"/>
  <c r="AL185" i="7"/>
  <c r="AK185" i="7"/>
  <c r="AJ185" i="7"/>
  <c r="AI185" i="7"/>
  <c r="AH185" i="7"/>
  <c r="AG185" i="7"/>
  <c r="AF185" i="7"/>
  <c r="AE185" i="7"/>
  <c r="AD185" i="7"/>
  <c r="AC185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AV184" i="7"/>
  <c r="AU184" i="7"/>
  <c r="AT184" i="7"/>
  <c r="AS184" i="7"/>
  <c r="AR184" i="7"/>
  <c r="AQ184" i="7"/>
  <c r="AP184" i="7"/>
  <c r="AO184" i="7"/>
  <c r="AN184" i="7"/>
  <c r="AM184" i="7"/>
  <c r="AL184" i="7"/>
  <c r="AK184" i="7"/>
  <c r="AJ184" i="7"/>
  <c r="AI184" i="7"/>
  <c r="AH184" i="7"/>
  <c r="AG184" i="7"/>
  <c r="AF184" i="7"/>
  <c r="AE184" i="7"/>
  <c r="AD184" i="7"/>
  <c r="AC184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AE183" i="7"/>
  <c r="AD183" i="7"/>
  <c r="AC183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G183" i="7"/>
  <c r="AV182" i="7"/>
  <c r="AU182" i="7"/>
  <c r="AT182" i="7"/>
  <c r="AS182" i="7"/>
  <c r="AR182" i="7"/>
  <c r="AQ182" i="7"/>
  <c r="AP182" i="7"/>
  <c r="AO182" i="7"/>
  <c r="AN182" i="7"/>
  <c r="AM182" i="7"/>
  <c r="AL182" i="7"/>
  <c r="AK182" i="7"/>
  <c r="AJ182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G182" i="7"/>
  <c r="AV181" i="7"/>
  <c r="AU181" i="7"/>
  <c r="AT181" i="7"/>
  <c r="AS181" i="7"/>
  <c r="AR181" i="7"/>
  <c r="AQ181" i="7"/>
  <c r="AP181" i="7"/>
  <c r="AO181" i="7"/>
  <c r="AN181" i="7"/>
  <c r="AM181" i="7"/>
  <c r="AL181" i="7"/>
  <c r="AK181" i="7"/>
  <c r="AJ181" i="7"/>
  <c r="AI181" i="7"/>
  <c r="AH181" i="7"/>
  <c r="AG181" i="7"/>
  <c r="AF181" i="7"/>
  <c r="AE181" i="7"/>
  <c r="AD181" i="7"/>
  <c r="AC181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G181" i="7"/>
  <c r="AV180" i="7"/>
  <c r="AU180" i="7"/>
  <c r="AT180" i="7"/>
  <c r="AS180" i="7"/>
  <c r="AR180" i="7"/>
  <c r="AQ180" i="7"/>
  <c r="AP180" i="7"/>
  <c r="AO180" i="7"/>
  <c r="AN180" i="7"/>
  <c r="AM180" i="7"/>
  <c r="AL180" i="7"/>
  <c r="AK180" i="7"/>
  <c r="AJ180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AV179" i="7"/>
  <c r="AU179" i="7"/>
  <c r="AT179" i="7"/>
  <c r="AS179" i="7"/>
  <c r="AR179" i="7"/>
  <c r="AQ179" i="7"/>
  <c r="AP179" i="7"/>
  <c r="AO179" i="7"/>
  <c r="AN179" i="7"/>
  <c r="AM179" i="7"/>
  <c r="AL179" i="7"/>
  <c r="AK179" i="7"/>
  <c r="AJ179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AV178" i="7"/>
  <c r="AU178" i="7"/>
  <c r="AT178" i="7"/>
  <c r="AS178" i="7"/>
  <c r="AR178" i="7"/>
  <c r="AQ178" i="7"/>
  <c r="AP178" i="7"/>
  <c r="AO178" i="7"/>
  <c r="AN178" i="7"/>
  <c r="AM178" i="7"/>
  <c r="AL178" i="7"/>
  <c r="AK178" i="7"/>
  <c r="AJ178" i="7"/>
  <c r="AI178" i="7"/>
  <c r="AH178" i="7"/>
  <c r="AG178" i="7"/>
  <c r="AF178" i="7"/>
  <c r="AE178" i="7"/>
  <c r="AD178" i="7"/>
  <c r="AC178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AV177" i="7"/>
  <c r="AU177" i="7"/>
  <c r="AT177" i="7"/>
  <c r="AS177" i="7"/>
  <c r="AR177" i="7"/>
  <c r="AQ177" i="7"/>
  <c r="AP177" i="7"/>
  <c r="AO177" i="7"/>
  <c r="AN177" i="7"/>
  <c r="AM177" i="7"/>
  <c r="AL177" i="7"/>
  <c r="AK177" i="7"/>
  <c r="AJ177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AV176" i="7"/>
  <c r="AU176" i="7"/>
  <c r="AT176" i="7"/>
  <c r="AS176" i="7"/>
  <c r="AR176" i="7"/>
  <c r="AQ176" i="7"/>
  <c r="AP176" i="7"/>
  <c r="AO176" i="7"/>
  <c r="AN176" i="7"/>
  <c r="AM176" i="7"/>
  <c r="AL176" i="7"/>
  <c r="AK176" i="7"/>
  <c r="AJ176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AV175" i="7"/>
  <c r="AU175" i="7"/>
  <c r="AT175" i="7"/>
  <c r="AS175" i="7"/>
  <c r="AR175" i="7"/>
  <c r="AQ175" i="7"/>
  <c r="AP175" i="7"/>
  <c r="AO175" i="7"/>
  <c r="AN175" i="7"/>
  <c r="AM175" i="7"/>
  <c r="AL175" i="7"/>
  <c r="AK175" i="7"/>
  <c r="AJ175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AV174" i="7"/>
  <c r="AU174" i="7"/>
  <c r="AT174" i="7"/>
  <c r="AS174" i="7"/>
  <c r="AR174" i="7"/>
  <c r="AQ174" i="7"/>
  <c r="AP174" i="7"/>
  <c r="AO174" i="7"/>
  <c r="AN174" i="7"/>
  <c r="AM174" i="7"/>
  <c r="AL174" i="7"/>
  <c r="AK174" i="7"/>
  <c r="AJ174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AV173" i="7"/>
  <c r="AU173" i="7"/>
  <c r="AT173" i="7"/>
  <c r="AS173" i="7"/>
  <c r="AR173" i="7"/>
  <c r="AQ173" i="7"/>
  <c r="AP173" i="7"/>
  <c r="AO173" i="7"/>
  <c r="AN173" i="7"/>
  <c r="AM173" i="7"/>
  <c r="AL173" i="7"/>
  <c r="AK173" i="7"/>
  <c r="AJ173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AV172" i="7"/>
  <c r="AU172" i="7"/>
  <c r="AT172" i="7"/>
  <c r="AS172" i="7"/>
  <c r="AR172" i="7"/>
  <c r="AQ172" i="7"/>
  <c r="AP172" i="7"/>
  <c r="AO172" i="7"/>
  <c r="AN172" i="7"/>
  <c r="AM172" i="7"/>
  <c r="AL172" i="7"/>
  <c r="AK172" i="7"/>
  <c r="AJ172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AV171" i="7"/>
  <c r="AU171" i="7"/>
  <c r="AT171" i="7"/>
  <c r="AS171" i="7"/>
  <c r="AR171" i="7"/>
  <c r="AQ171" i="7"/>
  <c r="AP171" i="7"/>
  <c r="AO171" i="7"/>
  <c r="AN171" i="7"/>
  <c r="AM171" i="7"/>
  <c r="AL171" i="7"/>
  <c r="AK171" i="7"/>
  <c r="AJ171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AV170" i="7"/>
  <c r="AU170" i="7"/>
  <c r="AT170" i="7"/>
  <c r="AS170" i="7"/>
  <c r="AR170" i="7"/>
  <c r="AQ170" i="7"/>
  <c r="AP170" i="7"/>
  <c r="AO170" i="7"/>
  <c r="AN170" i="7"/>
  <c r="AM170" i="7"/>
  <c r="AL170" i="7"/>
  <c r="AK170" i="7"/>
  <c r="AJ170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AV169" i="7"/>
  <c r="AU169" i="7"/>
  <c r="AT169" i="7"/>
  <c r="AS169" i="7"/>
  <c r="AR169" i="7"/>
  <c r="AQ169" i="7"/>
  <c r="AP169" i="7"/>
  <c r="AO169" i="7"/>
  <c r="AN169" i="7"/>
  <c r="AM169" i="7"/>
  <c r="AL169" i="7"/>
  <c r="AK169" i="7"/>
  <c r="AJ169" i="7"/>
  <c r="AI169" i="7"/>
  <c r="AH169" i="7"/>
  <c r="AG169" i="7"/>
  <c r="AF169" i="7"/>
  <c r="AE169" i="7"/>
  <c r="AD169" i="7"/>
  <c r="AC169" i="7"/>
  <c r="AB169" i="7"/>
  <c r="AA169" i="7"/>
  <c r="Z169" i="7"/>
  <c r="Y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AV168" i="7"/>
  <c r="AU168" i="7"/>
  <c r="AT168" i="7"/>
  <c r="AS168" i="7"/>
  <c r="AR168" i="7"/>
  <c r="AQ168" i="7"/>
  <c r="AP168" i="7"/>
  <c r="AO168" i="7"/>
  <c r="AN168" i="7"/>
  <c r="AM168" i="7"/>
  <c r="AL168" i="7"/>
  <c r="AK168" i="7"/>
  <c r="AJ168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AV167" i="7"/>
  <c r="AU167" i="7"/>
  <c r="AT167" i="7"/>
  <c r="AS167" i="7"/>
  <c r="AR167" i="7"/>
  <c r="AQ167" i="7"/>
  <c r="AP167" i="7"/>
  <c r="AO167" i="7"/>
  <c r="AN167" i="7"/>
  <c r="AM167" i="7"/>
  <c r="AL167" i="7"/>
  <c r="AK167" i="7"/>
  <c r="AJ167" i="7"/>
  <c r="AI167" i="7"/>
  <c r="AH167" i="7"/>
  <c r="AG167" i="7"/>
  <c r="AF167" i="7"/>
  <c r="AE167" i="7"/>
  <c r="AD167" i="7"/>
  <c r="AC167" i="7"/>
  <c r="AB167" i="7"/>
  <c r="AA167" i="7"/>
  <c r="Z167" i="7"/>
  <c r="Y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AV166" i="7"/>
  <c r="AU166" i="7"/>
  <c r="AT166" i="7"/>
  <c r="AS166" i="7"/>
  <c r="AR166" i="7"/>
  <c r="AQ166" i="7"/>
  <c r="AP166" i="7"/>
  <c r="AO166" i="7"/>
  <c r="AN166" i="7"/>
  <c r="AM166" i="7"/>
  <c r="AL166" i="7"/>
  <c r="AK166" i="7"/>
  <c r="AJ166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AV164" i="7"/>
  <c r="AU164" i="7"/>
  <c r="AT164" i="7"/>
  <c r="AS164" i="7"/>
  <c r="AR164" i="7"/>
  <c r="AQ164" i="7"/>
  <c r="AP164" i="7"/>
  <c r="AO164" i="7"/>
  <c r="AN164" i="7"/>
  <c r="AM164" i="7"/>
  <c r="AL164" i="7"/>
  <c r="AK164" i="7"/>
  <c r="AJ164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AV163" i="7"/>
  <c r="AU163" i="7"/>
  <c r="AT163" i="7"/>
  <c r="AS163" i="7"/>
  <c r="AR163" i="7"/>
  <c r="AQ163" i="7"/>
  <c r="AP163" i="7"/>
  <c r="AO163" i="7"/>
  <c r="AN163" i="7"/>
  <c r="AM163" i="7"/>
  <c r="AL163" i="7"/>
  <c r="AK163" i="7"/>
  <c r="AJ163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AV162" i="7"/>
  <c r="AU162" i="7"/>
  <c r="AT162" i="7"/>
  <c r="AS162" i="7"/>
  <c r="AR162" i="7"/>
  <c r="AQ162" i="7"/>
  <c r="AP162" i="7"/>
  <c r="AO162" i="7"/>
  <c r="AN162" i="7"/>
  <c r="AM162" i="7"/>
  <c r="AL162" i="7"/>
  <c r="AK162" i="7"/>
  <c r="AJ162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AV161" i="7"/>
  <c r="AU161" i="7"/>
  <c r="AT161" i="7"/>
  <c r="AS161" i="7"/>
  <c r="AR161" i="7"/>
  <c r="AQ161" i="7"/>
  <c r="AP161" i="7"/>
  <c r="AO161" i="7"/>
  <c r="AN161" i="7"/>
  <c r="AM161" i="7"/>
  <c r="AL161" i="7"/>
  <c r="AK161" i="7"/>
  <c r="AJ161" i="7"/>
  <c r="AI161" i="7"/>
  <c r="AH161" i="7"/>
  <c r="AG161" i="7"/>
  <c r="AF161" i="7"/>
  <c r="AE161" i="7"/>
  <c r="AD161" i="7"/>
  <c r="AC161" i="7"/>
  <c r="AB161" i="7"/>
  <c r="AA161" i="7"/>
  <c r="Z161" i="7"/>
  <c r="Y161" i="7"/>
  <c r="X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AV160" i="7"/>
  <c r="AU160" i="7"/>
  <c r="AT160" i="7"/>
  <c r="AS160" i="7"/>
  <c r="AR160" i="7"/>
  <c r="AQ160" i="7"/>
  <c r="AP160" i="7"/>
  <c r="AO160" i="7"/>
  <c r="AN160" i="7"/>
  <c r="AM160" i="7"/>
  <c r="AL160" i="7"/>
  <c r="AK160" i="7"/>
  <c r="AJ160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AV159" i="7"/>
  <c r="AU159" i="7"/>
  <c r="AT159" i="7"/>
  <c r="AS159" i="7"/>
  <c r="AR159" i="7"/>
  <c r="AQ159" i="7"/>
  <c r="AP159" i="7"/>
  <c r="AO159" i="7"/>
  <c r="AN159" i="7"/>
  <c r="AM159" i="7"/>
  <c r="AL159" i="7"/>
  <c r="AK159" i="7"/>
  <c r="AJ159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AV158" i="7"/>
  <c r="AU158" i="7"/>
  <c r="AT158" i="7"/>
  <c r="AS158" i="7"/>
  <c r="AR158" i="7"/>
  <c r="AQ158" i="7"/>
  <c r="AP158" i="7"/>
  <c r="AO158" i="7"/>
  <c r="AN158" i="7"/>
  <c r="AM158" i="7"/>
  <c r="AL158" i="7"/>
  <c r="AK158" i="7"/>
  <c r="AJ158" i="7"/>
  <c r="AI158" i="7"/>
  <c r="AH158" i="7"/>
  <c r="AG158" i="7"/>
  <c r="AF158" i="7"/>
  <c r="AE158" i="7"/>
  <c r="AD158" i="7"/>
  <c r="AC158" i="7"/>
  <c r="AB158" i="7"/>
  <c r="AA158" i="7"/>
  <c r="Z158" i="7"/>
  <c r="Y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AV157" i="7"/>
  <c r="AU157" i="7"/>
  <c r="AT157" i="7"/>
  <c r="AS157" i="7"/>
  <c r="AR157" i="7"/>
  <c r="AQ157" i="7"/>
  <c r="AP157" i="7"/>
  <c r="AO157" i="7"/>
  <c r="AN157" i="7"/>
  <c r="AM157" i="7"/>
  <c r="AL157" i="7"/>
  <c r="AK157" i="7"/>
  <c r="AJ157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AV156" i="7"/>
  <c r="AU156" i="7"/>
  <c r="AT156" i="7"/>
  <c r="AS156" i="7"/>
  <c r="AR156" i="7"/>
  <c r="AQ156" i="7"/>
  <c r="AP156" i="7"/>
  <c r="AO156" i="7"/>
  <c r="AN156" i="7"/>
  <c r="AM156" i="7"/>
  <c r="AL156" i="7"/>
  <c r="AK156" i="7"/>
  <c r="AJ156" i="7"/>
  <c r="AI156" i="7"/>
  <c r="AH156" i="7"/>
  <c r="AG156" i="7"/>
  <c r="AF156" i="7"/>
  <c r="AE156" i="7"/>
  <c r="AD156" i="7"/>
  <c r="AC156" i="7"/>
  <c r="AB156" i="7"/>
  <c r="AA156" i="7"/>
  <c r="Z156" i="7"/>
  <c r="Y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AV155" i="7"/>
  <c r="AU155" i="7"/>
  <c r="AT155" i="7"/>
  <c r="AS155" i="7"/>
  <c r="AR155" i="7"/>
  <c r="AQ155" i="7"/>
  <c r="AP155" i="7"/>
  <c r="AO155" i="7"/>
  <c r="AN155" i="7"/>
  <c r="AM155" i="7"/>
  <c r="AL155" i="7"/>
  <c r="AK155" i="7"/>
  <c r="AJ155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AF154" i="7"/>
  <c r="AE154" i="7"/>
  <c r="AD154" i="7"/>
  <c r="AC154" i="7"/>
  <c r="AB154" i="7"/>
  <c r="AA154" i="7"/>
  <c r="Z154" i="7"/>
  <c r="Y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AV153" i="7"/>
  <c r="AU153" i="7"/>
  <c r="AT153" i="7"/>
  <c r="AS153" i="7"/>
  <c r="AR153" i="7"/>
  <c r="AQ153" i="7"/>
  <c r="AP153" i="7"/>
  <c r="AO153" i="7"/>
  <c r="AN153" i="7"/>
  <c r="AM153" i="7"/>
  <c r="AL153" i="7"/>
  <c r="AK153" i="7"/>
  <c r="AJ153" i="7"/>
  <c r="AI153" i="7"/>
  <c r="AH153" i="7"/>
  <c r="AG153" i="7"/>
  <c r="AF153" i="7"/>
  <c r="AE153" i="7"/>
  <c r="AD153" i="7"/>
  <c r="AC153" i="7"/>
  <c r="AB153" i="7"/>
  <c r="AA153" i="7"/>
  <c r="Z153" i="7"/>
  <c r="Y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AV152" i="7"/>
  <c r="AU152" i="7"/>
  <c r="AT152" i="7"/>
  <c r="AS152" i="7"/>
  <c r="AR152" i="7"/>
  <c r="AQ152" i="7"/>
  <c r="AP152" i="7"/>
  <c r="AO152" i="7"/>
  <c r="AN152" i="7"/>
  <c r="AM152" i="7"/>
  <c r="AL152" i="7"/>
  <c r="AK152" i="7"/>
  <c r="AJ152" i="7"/>
  <c r="AI152" i="7"/>
  <c r="AH152" i="7"/>
  <c r="AG152" i="7"/>
  <c r="AF152" i="7"/>
  <c r="AE152" i="7"/>
  <c r="AD152" i="7"/>
  <c r="AC152" i="7"/>
  <c r="AB152" i="7"/>
  <c r="AA152" i="7"/>
  <c r="Z152" i="7"/>
  <c r="Y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AV151" i="7"/>
  <c r="AU151" i="7"/>
  <c r="AT151" i="7"/>
  <c r="AS151" i="7"/>
  <c r="AR151" i="7"/>
  <c r="AQ151" i="7"/>
  <c r="AP151" i="7"/>
  <c r="AO151" i="7"/>
  <c r="AN151" i="7"/>
  <c r="AM151" i="7"/>
  <c r="AL151" i="7"/>
  <c r="AK151" i="7"/>
  <c r="AJ151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AV149" i="7"/>
  <c r="AU149" i="7"/>
  <c r="AT149" i="7"/>
  <c r="AS149" i="7"/>
  <c r="AR149" i="7"/>
  <c r="AQ149" i="7"/>
  <c r="AP149" i="7"/>
  <c r="AO149" i="7"/>
  <c r="AN149" i="7"/>
  <c r="AM149" i="7"/>
  <c r="AL149" i="7"/>
  <c r="AK149" i="7"/>
  <c r="AJ149" i="7"/>
  <c r="AI149" i="7"/>
  <c r="AH149" i="7"/>
  <c r="AG149" i="7"/>
  <c r="AF149" i="7"/>
  <c r="AE149" i="7"/>
  <c r="AD149" i="7"/>
  <c r="AC149" i="7"/>
  <c r="AB149" i="7"/>
  <c r="AA149" i="7"/>
  <c r="Z149" i="7"/>
  <c r="Y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AV148" i="7"/>
  <c r="AU148" i="7"/>
  <c r="AT148" i="7"/>
  <c r="AS148" i="7"/>
  <c r="AR148" i="7"/>
  <c r="AQ148" i="7"/>
  <c r="AP148" i="7"/>
  <c r="AO148" i="7"/>
  <c r="AN148" i="7"/>
  <c r="AM148" i="7"/>
  <c r="AL148" i="7"/>
  <c r="AK148" i="7"/>
  <c r="AJ148" i="7"/>
  <c r="AI148" i="7"/>
  <c r="AH148" i="7"/>
  <c r="AG148" i="7"/>
  <c r="AF148" i="7"/>
  <c r="AE148" i="7"/>
  <c r="AD148" i="7"/>
  <c r="AC148" i="7"/>
  <c r="AB148" i="7"/>
  <c r="AA148" i="7"/>
  <c r="Z148" i="7"/>
  <c r="Y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AV147" i="7"/>
  <c r="AU147" i="7"/>
  <c r="AT147" i="7"/>
  <c r="AS147" i="7"/>
  <c r="AR147" i="7"/>
  <c r="AQ147" i="7"/>
  <c r="AP147" i="7"/>
  <c r="AO147" i="7"/>
  <c r="AN147" i="7"/>
  <c r="AM147" i="7"/>
  <c r="AL147" i="7"/>
  <c r="AK147" i="7"/>
  <c r="AJ147" i="7"/>
  <c r="AI147" i="7"/>
  <c r="AH147" i="7"/>
  <c r="AG147" i="7"/>
  <c r="AF147" i="7"/>
  <c r="AE147" i="7"/>
  <c r="AD147" i="7"/>
  <c r="AC147" i="7"/>
  <c r="AB147" i="7"/>
  <c r="AA147" i="7"/>
  <c r="Z147" i="7"/>
  <c r="Y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AV146" i="7"/>
  <c r="AU146" i="7"/>
  <c r="AT146" i="7"/>
  <c r="AS146" i="7"/>
  <c r="AR146" i="7"/>
  <c r="AQ146" i="7"/>
  <c r="AP146" i="7"/>
  <c r="AO146" i="7"/>
  <c r="AN146" i="7"/>
  <c r="AM146" i="7"/>
  <c r="AL146" i="7"/>
  <c r="AK146" i="7"/>
  <c r="AJ146" i="7"/>
  <c r="AI146" i="7"/>
  <c r="AH146" i="7"/>
  <c r="AG146" i="7"/>
  <c r="AF146" i="7"/>
  <c r="AE146" i="7"/>
  <c r="AD146" i="7"/>
  <c r="AC146" i="7"/>
  <c r="AB146" i="7"/>
  <c r="AA146" i="7"/>
  <c r="Z146" i="7"/>
  <c r="Y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AV144" i="7"/>
  <c r="AU144" i="7"/>
  <c r="AT144" i="7"/>
  <c r="AS144" i="7"/>
  <c r="AR144" i="7"/>
  <c r="AQ144" i="7"/>
  <c r="AP144" i="7"/>
  <c r="AO144" i="7"/>
  <c r="AN144" i="7"/>
  <c r="AM144" i="7"/>
  <c r="AL144" i="7"/>
  <c r="AK144" i="7"/>
  <c r="AJ144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AV143" i="7"/>
  <c r="AU143" i="7"/>
  <c r="AT143" i="7"/>
  <c r="AS143" i="7"/>
  <c r="AR143" i="7"/>
  <c r="AQ143" i="7"/>
  <c r="AP143" i="7"/>
  <c r="AO143" i="7"/>
  <c r="AN143" i="7"/>
  <c r="AM143" i="7"/>
  <c r="AL143" i="7"/>
  <c r="AK143" i="7"/>
  <c r="AJ143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AV142" i="7"/>
  <c r="AU142" i="7"/>
  <c r="AT142" i="7"/>
  <c r="AS142" i="7"/>
  <c r="AR142" i="7"/>
  <c r="AQ142" i="7"/>
  <c r="AP142" i="7"/>
  <c r="AO142" i="7"/>
  <c r="AN142" i="7"/>
  <c r="AM142" i="7"/>
  <c r="AL142" i="7"/>
  <c r="AK142" i="7"/>
  <c r="AJ142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AV141" i="7"/>
  <c r="AU141" i="7"/>
  <c r="AT141" i="7"/>
  <c r="AS141" i="7"/>
  <c r="AR141" i="7"/>
  <c r="AQ141" i="7"/>
  <c r="AP141" i="7"/>
  <c r="AO141" i="7"/>
  <c r="AN141" i="7"/>
  <c r="AM141" i="7"/>
  <c r="AL141" i="7"/>
  <c r="AK141" i="7"/>
  <c r="AJ141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AE140" i="7"/>
  <c r="AD140" i="7"/>
  <c r="AC140" i="7"/>
  <c r="AB140" i="7"/>
  <c r="AA140" i="7"/>
  <c r="Z140" i="7"/>
  <c r="Y140" i="7"/>
  <c r="X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AV139" i="7"/>
  <c r="AU139" i="7"/>
  <c r="AT139" i="7"/>
  <c r="AS139" i="7"/>
  <c r="AR139" i="7"/>
  <c r="AQ139" i="7"/>
  <c r="AP139" i="7"/>
  <c r="AO139" i="7"/>
  <c r="AN139" i="7"/>
  <c r="AM139" i="7"/>
  <c r="AL139" i="7"/>
  <c r="AK139" i="7"/>
  <c r="AJ139" i="7"/>
  <c r="AI139" i="7"/>
  <c r="AH139" i="7"/>
  <c r="AG139" i="7"/>
  <c r="AF139" i="7"/>
  <c r="AE139" i="7"/>
  <c r="AD139" i="7"/>
  <c r="AC139" i="7"/>
  <c r="AB139" i="7"/>
  <c r="AA139" i="7"/>
  <c r="Z139" i="7"/>
  <c r="Y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AV138" i="7"/>
  <c r="AU138" i="7"/>
  <c r="AT138" i="7"/>
  <c r="AS138" i="7"/>
  <c r="AR138" i="7"/>
  <c r="AQ138" i="7"/>
  <c r="AP138" i="7"/>
  <c r="AO138" i="7"/>
  <c r="AN138" i="7"/>
  <c r="AM138" i="7"/>
  <c r="AL138" i="7"/>
  <c r="AK138" i="7"/>
  <c r="AJ138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AV137" i="7"/>
  <c r="AU137" i="7"/>
  <c r="AT137" i="7"/>
  <c r="AS137" i="7"/>
  <c r="AR137" i="7"/>
  <c r="AQ137" i="7"/>
  <c r="AP137" i="7"/>
  <c r="AO137" i="7"/>
  <c r="AN137" i="7"/>
  <c r="AM137" i="7"/>
  <c r="AL137" i="7"/>
  <c r="AK137" i="7"/>
  <c r="AJ137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I136" i="7"/>
  <c r="AH136" i="7"/>
  <c r="AG136" i="7"/>
  <c r="AF136" i="7"/>
  <c r="AE136" i="7"/>
  <c r="AD136" i="7"/>
  <c r="AC136" i="7"/>
  <c r="AB136" i="7"/>
  <c r="AA136" i="7"/>
  <c r="Z136" i="7"/>
  <c r="Y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AV133" i="7"/>
  <c r="AU133" i="7"/>
  <c r="AT133" i="7"/>
  <c r="AS133" i="7"/>
  <c r="AR133" i="7"/>
  <c r="AQ133" i="7"/>
  <c r="AP133" i="7"/>
  <c r="AO133" i="7"/>
  <c r="AN133" i="7"/>
  <c r="AM133" i="7"/>
  <c r="AL133" i="7"/>
  <c r="AK133" i="7"/>
  <c r="AJ133" i="7"/>
  <c r="AI133" i="7"/>
  <c r="AH133" i="7"/>
  <c r="AG133" i="7"/>
  <c r="AF133" i="7"/>
  <c r="AE133" i="7"/>
  <c r="AD133" i="7"/>
  <c r="AC133" i="7"/>
  <c r="AB133" i="7"/>
  <c r="AA133" i="7"/>
  <c r="Z133" i="7"/>
  <c r="Y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AV132" i="7"/>
  <c r="AU132" i="7"/>
  <c r="AT132" i="7"/>
  <c r="AS132" i="7"/>
  <c r="AR132" i="7"/>
  <c r="AQ132" i="7"/>
  <c r="AP132" i="7"/>
  <c r="AO132" i="7"/>
  <c r="AN132" i="7"/>
  <c r="AM132" i="7"/>
  <c r="AL132" i="7"/>
  <c r="AK132" i="7"/>
  <c r="AJ132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AV131" i="7"/>
  <c r="AU131" i="7"/>
  <c r="AT131" i="7"/>
  <c r="AS131" i="7"/>
  <c r="AR131" i="7"/>
  <c r="AQ131" i="7"/>
  <c r="AP131" i="7"/>
  <c r="AO131" i="7"/>
  <c r="AN131" i="7"/>
  <c r="AM131" i="7"/>
  <c r="AL131" i="7"/>
  <c r="AK131" i="7"/>
  <c r="AJ131" i="7"/>
  <c r="AI131" i="7"/>
  <c r="AH131" i="7"/>
  <c r="AG131" i="7"/>
  <c r="AF131" i="7"/>
  <c r="AE131" i="7"/>
  <c r="AD131" i="7"/>
  <c r="AC131" i="7"/>
  <c r="AB131" i="7"/>
  <c r="AA131" i="7"/>
  <c r="Z131" i="7"/>
  <c r="Y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AV130" i="7"/>
  <c r="AU130" i="7"/>
  <c r="AT130" i="7"/>
  <c r="AS130" i="7"/>
  <c r="AR130" i="7"/>
  <c r="AQ130" i="7"/>
  <c r="AP130" i="7"/>
  <c r="AO130" i="7"/>
  <c r="AN130" i="7"/>
  <c r="AM130" i="7"/>
  <c r="AL130" i="7"/>
  <c r="AK130" i="7"/>
  <c r="AJ130" i="7"/>
  <c r="AI130" i="7"/>
  <c r="AH130" i="7"/>
  <c r="AG130" i="7"/>
  <c r="AF130" i="7"/>
  <c r="AE130" i="7"/>
  <c r="AD130" i="7"/>
  <c r="AC130" i="7"/>
  <c r="AB130" i="7"/>
  <c r="AA130" i="7"/>
  <c r="Z130" i="7"/>
  <c r="Y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AV129" i="7"/>
  <c r="AU129" i="7"/>
  <c r="AT129" i="7"/>
  <c r="AS129" i="7"/>
  <c r="AR129" i="7"/>
  <c r="AQ129" i="7"/>
  <c r="AP129" i="7"/>
  <c r="AO129" i="7"/>
  <c r="AN129" i="7"/>
  <c r="AM129" i="7"/>
  <c r="AL129" i="7"/>
  <c r="AK129" i="7"/>
  <c r="AJ129" i="7"/>
  <c r="AI129" i="7"/>
  <c r="AH129" i="7"/>
  <c r="AG129" i="7"/>
  <c r="AF129" i="7"/>
  <c r="AE129" i="7"/>
  <c r="AD129" i="7"/>
  <c r="AC129" i="7"/>
  <c r="AB129" i="7"/>
  <c r="AA129" i="7"/>
  <c r="Z129" i="7"/>
  <c r="Y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AV128" i="7"/>
  <c r="AU128" i="7"/>
  <c r="AT128" i="7"/>
  <c r="AS128" i="7"/>
  <c r="AR128" i="7"/>
  <c r="AQ128" i="7"/>
  <c r="AP128" i="7"/>
  <c r="AO128" i="7"/>
  <c r="AN128" i="7"/>
  <c r="AM128" i="7"/>
  <c r="AL128" i="7"/>
  <c r="AK128" i="7"/>
  <c r="AJ128" i="7"/>
  <c r="AI128" i="7"/>
  <c r="AH128" i="7"/>
  <c r="AG128" i="7"/>
  <c r="AF128" i="7"/>
  <c r="AE128" i="7"/>
  <c r="AD128" i="7"/>
  <c r="AC128" i="7"/>
  <c r="AB128" i="7"/>
  <c r="AA128" i="7"/>
  <c r="Z128" i="7"/>
  <c r="Y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AV127" i="7"/>
  <c r="AU127" i="7"/>
  <c r="AT127" i="7"/>
  <c r="AS127" i="7"/>
  <c r="AR127" i="7"/>
  <c r="AQ127" i="7"/>
  <c r="AP127" i="7"/>
  <c r="AO127" i="7"/>
  <c r="AN127" i="7"/>
  <c r="AM127" i="7"/>
  <c r="AL127" i="7"/>
  <c r="AK127" i="7"/>
  <c r="AJ127" i="7"/>
  <c r="AI127" i="7"/>
  <c r="AH127" i="7"/>
  <c r="AG127" i="7"/>
  <c r="AF127" i="7"/>
  <c r="AE127" i="7"/>
  <c r="AD127" i="7"/>
  <c r="AC127" i="7"/>
  <c r="AB127" i="7"/>
  <c r="AA127" i="7"/>
  <c r="Z127" i="7"/>
  <c r="Y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AV126" i="7"/>
  <c r="AU126" i="7"/>
  <c r="AT126" i="7"/>
  <c r="AS126" i="7"/>
  <c r="AR126" i="7"/>
  <c r="AQ126" i="7"/>
  <c r="AP126" i="7"/>
  <c r="AO126" i="7"/>
  <c r="AN126" i="7"/>
  <c r="AM126" i="7"/>
  <c r="AL126" i="7"/>
  <c r="AK126" i="7"/>
  <c r="AJ126" i="7"/>
  <c r="AI126" i="7"/>
  <c r="AH126" i="7"/>
  <c r="AG126" i="7"/>
  <c r="AF126" i="7"/>
  <c r="AE126" i="7"/>
  <c r="AD126" i="7"/>
  <c r="AC126" i="7"/>
  <c r="AB126" i="7"/>
  <c r="AA126" i="7"/>
  <c r="Z126" i="7"/>
  <c r="Y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AV125" i="7"/>
  <c r="AU125" i="7"/>
  <c r="AT125" i="7"/>
  <c r="AS125" i="7"/>
  <c r="AR125" i="7"/>
  <c r="AQ125" i="7"/>
  <c r="AP125" i="7"/>
  <c r="AO125" i="7"/>
  <c r="AN125" i="7"/>
  <c r="AM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AV124" i="7"/>
  <c r="AU124" i="7"/>
  <c r="AT124" i="7"/>
  <c r="AS124" i="7"/>
  <c r="AR124" i="7"/>
  <c r="AQ124" i="7"/>
  <c r="AP124" i="7"/>
  <c r="AO124" i="7"/>
  <c r="AN124" i="7"/>
  <c r="AM124" i="7"/>
  <c r="AL124" i="7"/>
  <c r="AK124" i="7"/>
  <c r="AJ124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AV123" i="7"/>
  <c r="AU123" i="7"/>
  <c r="AT123" i="7"/>
  <c r="AS123" i="7"/>
  <c r="AR123" i="7"/>
  <c r="AQ123" i="7"/>
  <c r="AP123" i="7"/>
  <c r="AO123" i="7"/>
  <c r="AN123" i="7"/>
  <c r="AM123" i="7"/>
  <c r="AL123" i="7"/>
  <c r="AK123" i="7"/>
  <c r="AJ123" i="7"/>
  <c r="AI123" i="7"/>
  <c r="AH123" i="7"/>
  <c r="AG123" i="7"/>
  <c r="AF123" i="7"/>
  <c r="AE123" i="7"/>
  <c r="AD123" i="7"/>
  <c r="AC123" i="7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AV122" i="7"/>
  <c r="AU122" i="7"/>
  <c r="AT122" i="7"/>
  <c r="AS122" i="7"/>
  <c r="AR122" i="7"/>
  <c r="AQ122" i="7"/>
  <c r="AP122" i="7"/>
  <c r="AO122" i="7"/>
  <c r="AN122" i="7"/>
  <c r="AM122" i="7"/>
  <c r="AL122" i="7"/>
  <c r="AK122" i="7"/>
  <c r="AJ122" i="7"/>
  <c r="AI122" i="7"/>
  <c r="AH122" i="7"/>
  <c r="AG122" i="7"/>
  <c r="AF122" i="7"/>
  <c r="AE122" i="7"/>
  <c r="AD122" i="7"/>
  <c r="AC122" i="7"/>
  <c r="AB122" i="7"/>
  <c r="AA122" i="7"/>
  <c r="Z122" i="7"/>
  <c r="Y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AV121" i="7"/>
  <c r="AU121" i="7"/>
  <c r="AT121" i="7"/>
  <c r="AS121" i="7"/>
  <c r="AR121" i="7"/>
  <c r="AQ121" i="7"/>
  <c r="AP121" i="7"/>
  <c r="AO121" i="7"/>
  <c r="AN121" i="7"/>
  <c r="AM121" i="7"/>
  <c r="AL121" i="7"/>
  <c r="AK121" i="7"/>
  <c r="AJ121" i="7"/>
  <c r="AI121" i="7"/>
  <c r="AH121" i="7"/>
  <c r="AG121" i="7"/>
  <c r="AF121" i="7"/>
  <c r="AE121" i="7"/>
  <c r="AD121" i="7"/>
  <c r="AC121" i="7"/>
  <c r="AB121" i="7"/>
  <c r="AA121" i="7"/>
  <c r="Z121" i="7"/>
  <c r="Y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AV120" i="7"/>
  <c r="AU120" i="7"/>
  <c r="AT120" i="7"/>
  <c r="AS120" i="7"/>
  <c r="AR120" i="7"/>
  <c r="AQ120" i="7"/>
  <c r="AP120" i="7"/>
  <c r="AO120" i="7"/>
  <c r="AN120" i="7"/>
  <c r="AM120" i="7"/>
  <c r="AL120" i="7"/>
  <c r="AK120" i="7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AV119" i="7"/>
  <c r="AU119" i="7"/>
  <c r="AT119" i="7"/>
  <c r="AS119" i="7"/>
  <c r="AR119" i="7"/>
  <c r="AQ119" i="7"/>
  <c r="AP119" i="7"/>
  <c r="AO119" i="7"/>
  <c r="AN119" i="7"/>
  <c r="AM119" i="7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AV118" i="7"/>
  <c r="AU118" i="7"/>
  <c r="AT118" i="7"/>
  <c r="AS118" i="7"/>
  <c r="AR118" i="7"/>
  <c r="AQ118" i="7"/>
  <c r="AP118" i="7"/>
  <c r="AO118" i="7"/>
  <c r="AN118" i="7"/>
  <c r="AM118" i="7"/>
  <c r="AL118" i="7"/>
  <c r="AK118" i="7"/>
  <c r="AJ118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AV117" i="7"/>
  <c r="AU117" i="7"/>
  <c r="AT117" i="7"/>
  <c r="AS117" i="7"/>
  <c r="AR117" i="7"/>
  <c r="AQ117" i="7"/>
  <c r="AP117" i="7"/>
  <c r="AO117" i="7"/>
  <c r="AN117" i="7"/>
  <c r="AM117" i="7"/>
  <c r="AL117" i="7"/>
  <c r="AK117" i="7"/>
  <c r="AJ117" i="7"/>
  <c r="AI117" i="7"/>
  <c r="AH117" i="7"/>
  <c r="AG117" i="7"/>
  <c r="AF117" i="7"/>
  <c r="AE117" i="7"/>
  <c r="AD117" i="7"/>
  <c r="AC117" i="7"/>
  <c r="AB117" i="7"/>
  <c r="AA117" i="7"/>
  <c r="Z117" i="7"/>
  <c r="Y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AV116" i="7"/>
  <c r="AU116" i="7"/>
  <c r="AT116" i="7"/>
  <c r="AS116" i="7"/>
  <c r="AR116" i="7"/>
  <c r="AQ116" i="7"/>
  <c r="AP116" i="7"/>
  <c r="AO116" i="7"/>
  <c r="AN116" i="7"/>
  <c r="AM116" i="7"/>
  <c r="AL116" i="7"/>
  <c r="AK116" i="7"/>
  <c r="AJ116" i="7"/>
  <c r="AI116" i="7"/>
  <c r="AH116" i="7"/>
  <c r="AG116" i="7"/>
  <c r="AF116" i="7"/>
  <c r="AE116" i="7"/>
  <c r="AD116" i="7"/>
  <c r="AC116" i="7"/>
  <c r="AB116" i="7"/>
  <c r="AA116" i="7"/>
  <c r="Z116" i="7"/>
  <c r="Y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AV115" i="7"/>
  <c r="AU115" i="7"/>
  <c r="AT115" i="7"/>
  <c r="AS115" i="7"/>
  <c r="AR115" i="7"/>
  <c r="AQ115" i="7"/>
  <c r="AP115" i="7"/>
  <c r="AO115" i="7"/>
  <c r="AN115" i="7"/>
  <c r="AM115" i="7"/>
  <c r="AL115" i="7"/>
  <c r="AK115" i="7"/>
  <c r="AJ115" i="7"/>
  <c r="AI115" i="7"/>
  <c r="AH115" i="7"/>
  <c r="AG115" i="7"/>
  <c r="AF115" i="7"/>
  <c r="AE115" i="7"/>
  <c r="AD115" i="7"/>
  <c r="AC115" i="7"/>
  <c r="AB115" i="7"/>
  <c r="AA115" i="7"/>
  <c r="Z115" i="7"/>
  <c r="Y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AV114" i="7"/>
  <c r="AU114" i="7"/>
  <c r="AT114" i="7"/>
  <c r="AS114" i="7"/>
  <c r="AR114" i="7"/>
  <c r="AQ114" i="7"/>
  <c r="AP114" i="7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AV113" i="7"/>
  <c r="AU113" i="7"/>
  <c r="AT113" i="7"/>
  <c r="AS113" i="7"/>
  <c r="AR113" i="7"/>
  <c r="AQ113" i="7"/>
  <c r="AP113" i="7"/>
  <c r="AO113" i="7"/>
  <c r="AN113" i="7"/>
  <c r="AM113" i="7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AV112" i="7"/>
  <c r="AU112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AV111" i="7"/>
  <c r="AU111" i="7"/>
  <c r="AT111" i="7"/>
  <c r="AS111" i="7"/>
  <c r="AR111" i="7"/>
  <c r="AQ111" i="7"/>
  <c r="AP111" i="7"/>
  <c r="AO111" i="7"/>
  <c r="AN111" i="7"/>
  <c r="AM111" i="7"/>
  <c r="AL111" i="7"/>
  <c r="AK111" i="7"/>
  <c r="AJ111" i="7"/>
  <c r="AI111" i="7"/>
  <c r="AH111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AV107" i="7"/>
  <c r="AU107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AV106" i="7"/>
  <c r="AU106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AV105" i="7"/>
  <c r="AU105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AV104" i="7"/>
  <c r="AU104" i="7"/>
  <c r="AT104" i="7"/>
  <c r="AS104" i="7"/>
  <c r="AR104" i="7"/>
  <c r="AQ104" i="7"/>
  <c r="AP104" i="7"/>
  <c r="AO104" i="7"/>
  <c r="AN104" i="7"/>
  <c r="AM104" i="7"/>
  <c r="AL104" i="7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AV103" i="7"/>
  <c r="AU103" i="7"/>
  <c r="AT103" i="7"/>
  <c r="AS103" i="7"/>
  <c r="AR103" i="7"/>
  <c r="AQ103" i="7"/>
  <c r="AP103" i="7"/>
  <c r="AO103" i="7"/>
  <c r="AN103" i="7"/>
  <c r="AM103" i="7"/>
  <c r="AL103" i="7"/>
  <c r="AK103" i="7"/>
  <c r="AJ103" i="7"/>
  <c r="AI103" i="7"/>
  <c r="AH103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AV102" i="7"/>
  <c r="AU102" i="7"/>
  <c r="AT102" i="7"/>
  <c r="AS102" i="7"/>
  <c r="AR102" i="7"/>
  <c r="AQ102" i="7"/>
  <c r="AP102" i="7"/>
  <c r="AO102" i="7"/>
  <c r="AN102" i="7"/>
  <c r="AM102" i="7"/>
  <c r="AL102" i="7"/>
  <c r="AK102" i="7"/>
  <c r="AJ102" i="7"/>
  <c r="AI102" i="7"/>
  <c r="AH102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AV101" i="7"/>
  <c r="AU101" i="7"/>
  <c r="AT101" i="7"/>
  <c r="AS101" i="7"/>
  <c r="AR101" i="7"/>
  <c r="AQ101" i="7"/>
  <c r="AP101" i="7"/>
  <c r="AO101" i="7"/>
  <c r="AN101" i="7"/>
  <c r="AM101" i="7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AV99" i="7"/>
  <c r="AU99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AV98" i="7"/>
  <c r="AU98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AV97" i="7"/>
  <c r="AU97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AV94" i="7"/>
  <c r="AU94" i="7"/>
  <c r="AT94" i="7"/>
  <c r="AS94" i="7"/>
  <c r="AR94" i="7"/>
  <c r="AQ94" i="7"/>
  <c r="AP94" i="7"/>
  <c r="AO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AV93" i="7"/>
  <c r="AU93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AV92" i="7"/>
  <c r="AU92" i="7"/>
  <c r="AT92" i="7"/>
  <c r="AS92" i="7"/>
  <c r="AR92" i="7"/>
  <c r="AQ92" i="7"/>
  <c r="AP92" i="7"/>
  <c r="AO92" i="7"/>
  <c r="AN92" i="7"/>
  <c r="AM92" i="7"/>
  <c r="AL92" i="7"/>
  <c r="AK92" i="7"/>
  <c r="AJ92" i="7"/>
  <c r="AI92" i="7"/>
  <c r="AH92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AV91" i="7"/>
  <c r="AU91" i="7"/>
  <c r="AT91" i="7"/>
  <c r="AS91" i="7"/>
  <c r="AR91" i="7"/>
  <c r="AQ91" i="7"/>
  <c r="AP91" i="7"/>
  <c r="AO91" i="7"/>
  <c r="AN91" i="7"/>
  <c r="AM91" i="7"/>
  <c r="AL91" i="7"/>
  <c r="AK91" i="7"/>
  <c r="AJ91" i="7"/>
  <c r="AI91" i="7"/>
  <c r="AH91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AV85" i="7"/>
  <c r="AU85" i="7"/>
  <c r="AT85" i="7"/>
  <c r="AS85" i="7"/>
  <c r="AR85" i="7"/>
  <c r="AQ85" i="7"/>
  <c r="AP85" i="7"/>
  <c r="AO85" i="7"/>
  <c r="AN85" i="7"/>
  <c r="AM85" i="7"/>
  <c r="AL85" i="7"/>
  <c r="AK85" i="7"/>
  <c r="AJ85" i="7"/>
  <c r="AI85" i="7"/>
  <c r="AH85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AV83" i="7"/>
  <c r="AU83" i="7"/>
  <c r="AT83" i="7"/>
  <c r="AS83" i="7"/>
  <c r="AR83" i="7"/>
  <c r="AQ83" i="7"/>
  <c r="AP83" i="7"/>
  <c r="AO83" i="7"/>
  <c r="AN83" i="7"/>
  <c r="AM83" i="7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V82" i="7"/>
  <c r="AU82" i="7"/>
  <c r="AT82" i="7"/>
  <c r="AS82" i="7"/>
  <c r="AR82" i="7"/>
  <c r="AQ82" i="7"/>
  <c r="AP82" i="7"/>
  <c r="AO82" i="7"/>
  <c r="AN82" i="7"/>
  <c r="AM82" i="7"/>
  <c r="AL82" i="7"/>
  <c r="AK82" i="7"/>
  <c r="AJ82" i="7"/>
  <c r="AI82" i="7"/>
  <c r="AH82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AV80" i="7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Y80" i="7"/>
  <c r="X80" i="7"/>
  <c r="W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AV79" i="7"/>
  <c r="AU79" i="7"/>
  <c r="AT79" i="7"/>
  <c r="AS79" i="7"/>
  <c r="AR79" i="7"/>
  <c r="AQ79" i="7"/>
  <c r="AP79" i="7"/>
  <c r="AO79" i="7"/>
  <c r="AN79" i="7"/>
  <c r="AM79" i="7"/>
  <c r="AL79" i="7"/>
  <c r="AK79" i="7"/>
  <c r="AJ79" i="7"/>
  <c r="AI79" i="7"/>
  <c r="AH79" i="7"/>
  <c r="AG79" i="7"/>
  <c r="AF79" i="7"/>
  <c r="AE79" i="7"/>
  <c r="AD79" i="7"/>
  <c r="AC79" i="7"/>
  <c r="AB79" i="7"/>
  <c r="AA79" i="7"/>
  <c r="Z79" i="7"/>
  <c r="Y79" i="7"/>
  <c r="X79" i="7"/>
  <c r="W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AV75" i="7"/>
  <c r="AU75" i="7"/>
  <c r="AT75" i="7"/>
  <c r="AS75" i="7"/>
  <c r="AR75" i="7"/>
  <c r="AQ75" i="7"/>
  <c r="AP75" i="7"/>
  <c r="AO75" i="7"/>
  <c r="AN75" i="7"/>
  <c r="AM75" i="7"/>
  <c r="AL75" i="7"/>
  <c r="AK75" i="7"/>
  <c r="AJ75" i="7"/>
  <c r="AI75" i="7"/>
  <c r="AH75" i="7"/>
  <c r="AG75" i="7"/>
  <c r="AF75" i="7"/>
  <c r="AE75" i="7"/>
  <c r="AD75" i="7"/>
  <c r="AC75" i="7"/>
  <c r="AB75" i="7"/>
  <c r="AA75" i="7"/>
  <c r="Z75" i="7"/>
  <c r="Y75" i="7"/>
  <c r="X75" i="7"/>
  <c r="W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AV74" i="7"/>
  <c r="AU74" i="7"/>
  <c r="AT74" i="7"/>
  <c r="AS74" i="7"/>
  <c r="AR74" i="7"/>
  <c r="AQ74" i="7"/>
  <c r="AP74" i="7"/>
  <c r="AO74" i="7"/>
  <c r="AN74" i="7"/>
  <c r="AM74" i="7"/>
  <c r="AL74" i="7"/>
  <c r="AK74" i="7"/>
  <c r="AJ74" i="7"/>
  <c r="AI74" i="7"/>
  <c r="AH74" i="7"/>
  <c r="AG74" i="7"/>
  <c r="AF74" i="7"/>
  <c r="AE74" i="7"/>
  <c r="AD74" i="7"/>
  <c r="AC74" i="7"/>
  <c r="AB74" i="7"/>
  <c r="AA74" i="7"/>
  <c r="Z74" i="7"/>
  <c r="Y74" i="7"/>
  <c r="X74" i="7"/>
  <c r="W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AV73" i="7"/>
  <c r="AU73" i="7"/>
  <c r="AT73" i="7"/>
  <c r="AS73" i="7"/>
  <c r="AR73" i="7"/>
  <c r="AQ73" i="7"/>
  <c r="AP73" i="7"/>
  <c r="AO73" i="7"/>
  <c r="AN73" i="7"/>
  <c r="AM73" i="7"/>
  <c r="AL73" i="7"/>
  <c r="AK73" i="7"/>
  <c r="AJ73" i="7"/>
  <c r="AI73" i="7"/>
  <c r="AH73" i="7"/>
  <c r="AG73" i="7"/>
  <c r="AF73" i="7"/>
  <c r="AE73" i="7"/>
  <c r="AD73" i="7"/>
  <c r="AC73" i="7"/>
  <c r="AB73" i="7"/>
  <c r="AA73" i="7"/>
  <c r="Z73" i="7"/>
  <c r="Y73" i="7"/>
  <c r="X73" i="7"/>
  <c r="W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AV72" i="7"/>
  <c r="AU72" i="7"/>
  <c r="AT72" i="7"/>
  <c r="AS72" i="7"/>
  <c r="AR72" i="7"/>
  <c r="AQ72" i="7"/>
  <c r="AP72" i="7"/>
  <c r="AO72" i="7"/>
  <c r="AN72" i="7"/>
  <c r="AM72" i="7"/>
  <c r="AL72" i="7"/>
  <c r="AK72" i="7"/>
  <c r="AJ72" i="7"/>
  <c r="AI72" i="7"/>
  <c r="AH72" i="7"/>
  <c r="AG72" i="7"/>
  <c r="AF72" i="7"/>
  <c r="AE72" i="7"/>
  <c r="AD72" i="7"/>
  <c r="AC72" i="7"/>
  <c r="AB72" i="7"/>
  <c r="AA72" i="7"/>
  <c r="Z72" i="7"/>
  <c r="Y72" i="7"/>
  <c r="X72" i="7"/>
  <c r="W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AV71" i="7"/>
  <c r="AU71" i="7"/>
  <c r="AT71" i="7"/>
  <c r="AS71" i="7"/>
  <c r="AR71" i="7"/>
  <c r="AQ71" i="7"/>
  <c r="AP71" i="7"/>
  <c r="AO71" i="7"/>
  <c r="AN71" i="7"/>
  <c r="AM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AV70" i="7"/>
  <c r="AU70" i="7"/>
  <c r="AT70" i="7"/>
  <c r="AS70" i="7"/>
  <c r="AR70" i="7"/>
  <c r="AQ70" i="7"/>
  <c r="AP70" i="7"/>
  <c r="AO70" i="7"/>
  <c r="AN70" i="7"/>
  <c r="AM70" i="7"/>
  <c r="AL70" i="7"/>
  <c r="AK70" i="7"/>
  <c r="AJ70" i="7"/>
  <c r="AI70" i="7"/>
  <c r="AH70" i="7"/>
  <c r="AG70" i="7"/>
  <c r="AF70" i="7"/>
  <c r="AE70" i="7"/>
  <c r="AD70" i="7"/>
  <c r="AC70" i="7"/>
  <c r="AB70" i="7"/>
  <c r="AA70" i="7"/>
  <c r="Z70" i="7"/>
  <c r="Y70" i="7"/>
  <c r="X70" i="7"/>
  <c r="W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AV69" i="7"/>
  <c r="AU69" i="7"/>
  <c r="AT69" i="7"/>
  <c r="AS69" i="7"/>
  <c r="AR69" i="7"/>
  <c r="AQ69" i="7"/>
  <c r="AP69" i="7"/>
  <c r="AO69" i="7"/>
  <c r="AN69" i="7"/>
  <c r="AM69" i="7"/>
  <c r="AL69" i="7"/>
  <c r="AK69" i="7"/>
  <c r="AJ69" i="7"/>
  <c r="AI69" i="7"/>
  <c r="AH69" i="7"/>
  <c r="AG69" i="7"/>
  <c r="AF69" i="7"/>
  <c r="AE69" i="7"/>
  <c r="AD69" i="7"/>
  <c r="AC69" i="7"/>
  <c r="AB69" i="7"/>
  <c r="AA69" i="7"/>
  <c r="Z69" i="7"/>
  <c r="Y69" i="7"/>
  <c r="X69" i="7"/>
  <c r="W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AV68" i="7"/>
  <c r="AU68" i="7"/>
  <c r="AT68" i="7"/>
  <c r="AS68" i="7"/>
  <c r="AR68" i="7"/>
  <c r="AQ68" i="7"/>
  <c r="AP68" i="7"/>
  <c r="AO68" i="7"/>
  <c r="AN68" i="7"/>
  <c r="AM68" i="7"/>
  <c r="AL68" i="7"/>
  <c r="AK68" i="7"/>
  <c r="AJ68" i="7"/>
  <c r="AI68" i="7"/>
  <c r="AH68" i="7"/>
  <c r="AG68" i="7"/>
  <c r="AF68" i="7"/>
  <c r="AE68" i="7"/>
  <c r="AD68" i="7"/>
  <c r="AC68" i="7"/>
  <c r="AB68" i="7"/>
  <c r="AA68" i="7"/>
  <c r="Z68" i="7"/>
  <c r="Y68" i="7"/>
  <c r="X68" i="7"/>
  <c r="W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AV67" i="7"/>
  <c r="AU67" i="7"/>
  <c r="AT67" i="7"/>
  <c r="AS67" i="7"/>
  <c r="AR67" i="7"/>
  <c r="AQ67" i="7"/>
  <c r="AP67" i="7"/>
  <c r="AO67" i="7"/>
  <c r="AN67" i="7"/>
  <c r="AM67" i="7"/>
  <c r="AL67" i="7"/>
  <c r="AK67" i="7"/>
  <c r="AJ67" i="7"/>
  <c r="AI67" i="7"/>
  <c r="AH67" i="7"/>
  <c r="AG67" i="7"/>
  <c r="AF67" i="7"/>
  <c r="AE67" i="7"/>
  <c r="AD67" i="7"/>
  <c r="AC67" i="7"/>
  <c r="AB67" i="7"/>
  <c r="AA67" i="7"/>
  <c r="Z67" i="7"/>
  <c r="Y67" i="7"/>
  <c r="X67" i="7"/>
  <c r="W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AV66" i="7"/>
  <c r="AU66" i="7"/>
  <c r="AT66" i="7"/>
  <c r="AS66" i="7"/>
  <c r="AR66" i="7"/>
  <c r="AQ66" i="7"/>
  <c r="AP66" i="7"/>
  <c r="AO66" i="7"/>
  <c r="AN66" i="7"/>
  <c r="AM66" i="7"/>
  <c r="AL66" i="7"/>
  <c r="AK66" i="7"/>
  <c r="AJ66" i="7"/>
  <c r="AI66" i="7"/>
  <c r="AH66" i="7"/>
  <c r="AG66" i="7"/>
  <c r="AF66" i="7"/>
  <c r="AE66" i="7"/>
  <c r="AD66" i="7"/>
  <c r="AC66" i="7"/>
  <c r="AB66" i="7"/>
  <c r="AA66" i="7"/>
  <c r="Z66" i="7"/>
  <c r="Y66" i="7"/>
  <c r="X66" i="7"/>
  <c r="W66" i="7"/>
  <c r="V66" i="7"/>
  <c r="U66" i="7"/>
  <c r="T66" i="7"/>
  <c r="S66" i="7"/>
  <c r="R66" i="7"/>
  <c r="Q66" i="7"/>
  <c r="P66" i="7"/>
  <c r="O66" i="7"/>
  <c r="N66" i="7"/>
  <c r="M66" i="7"/>
  <c r="L66" i="7"/>
  <c r="K66" i="7"/>
  <c r="J66" i="7"/>
  <c r="I66" i="7"/>
  <c r="H66" i="7"/>
  <c r="G66" i="7"/>
  <c r="AV65" i="7"/>
  <c r="AU65" i="7"/>
  <c r="AT65" i="7"/>
  <c r="AS65" i="7"/>
  <c r="AR65" i="7"/>
  <c r="AQ65" i="7"/>
  <c r="AP65" i="7"/>
  <c r="AO65" i="7"/>
  <c r="AN65" i="7"/>
  <c r="AM65" i="7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AV64" i="7"/>
  <c r="AU64" i="7"/>
  <c r="AT64" i="7"/>
  <c r="AS64" i="7"/>
  <c r="AR64" i="7"/>
  <c r="AQ64" i="7"/>
  <c r="AP64" i="7"/>
  <c r="AO64" i="7"/>
  <c r="AN64" i="7"/>
  <c r="AM64" i="7"/>
  <c r="AL64" i="7"/>
  <c r="AK64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AV63" i="7"/>
  <c r="AU63" i="7"/>
  <c r="AT63" i="7"/>
  <c r="AS63" i="7"/>
  <c r="AR63" i="7"/>
  <c r="AQ63" i="7"/>
  <c r="AP63" i="7"/>
  <c r="AO63" i="7"/>
  <c r="AN63" i="7"/>
  <c r="AM63" i="7"/>
  <c r="AL63" i="7"/>
  <c r="AK63" i="7"/>
  <c r="AJ63" i="7"/>
  <c r="AI63" i="7"/>
  <c r="AH63" i="7"/>
  <c r="AG63" i="7"/>
  <c r="AF63" i="7"/>
  <c r="AE63" i="7"/>
  <c r="AD63" i="7"/>
  <c r="AC63" i="7"/>
  <c r="AB63" i="7"/>
  <c r="AA63" i="7"/>
  <c r="Z63" i="7"/>
  <c r="Y63" i="7"/>
  <c r="X63" i="7"/>
  <c r="W63" i="7"/>
  <c r="V63" i="7"/>
  <c r="U63" i="7"/>
  <c r="T63" i="7"/>
  <c r="S63" i="7"/>
  <c r="R63" i="7"/>
  <c r="Q63" i="7"/>
  <c r="P63" i="7"/>
  <c r="O63" i="7"/>
  <c r="N63" i="7"/>
  <c r="M63" i="7"/>
  <c r="L63" i="7"/>
  <c r="K63" i="7"/>
  <c r="J63" i="7"/>
  <c r="I63" i="7"/>
  <c r="H63" i="7"/>
  <c r="G63" i="7"/>
  <c r="AV59" i="7"/>
  <c r="AU59" i="7"/>
  <c r="AT59" i="7"/>
  <c r="AS59" i="7"/>
  <c r="AR59" i="7"/>
  <c r="AQ59" i="7"/>
  <c r="AP59" i="7"/>
  <c r="AO59" i="7"/>
  <c r="AN59" i="7"/>
  <c r="AM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AV58" i="7"/>
  <c r="AU58" i="7"/>
  <c r="AT58" i="7"/>
  <c r="AS58" i="7"/>
  <c r="AR58" i="7"/>
  <c r="AQ58" i="7"/>
  <c r="AP58" i="7"/>
  <c r="AO58" i="7"/>
  <c r="AN58" i="7"/>
  <c r="AM58" i="7"/>
  <c r="AL58" i="7"/>
  <c r="AK58" i="7"/>
  <c r="AJ58" i="7"/>
  <c r="AI58" i="7"/>
  <c r="AH58" i="7"/>
  <c r="AG58" i="7"/>
  <c r="AF58" i="7"/>
  <c r="AE58" i="7"/>
  <c r="AD58" i="7"/>
  <c r="AC58" i="7"/>
  <c r="AB58" i="7"/>
  <c r="AA58" i="7"/>
  <c r="Z58" i="7"/>
  <c r="Y58" i="7"/>
  <c r="X58" i="7"/>
  <c r="W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AV57" i="7"/>
  <c r="AU57" i="7"/>
  <c r="AT57" i="7"/>
  <c r="AS57" i="7"/>
  <c r="AR57" i="7"/>
  <c r="AQ57" i="7"/>
  <c r="AP57" i="7"/>
  <c r="AO57" i="7"/>
  <c r="AN57" i="7"/>
  <c r="AM57" i="7"/>
  <c r="AL57" i="7"/>
  <c r="AK57" i="7"/>
  <c r="AJ57" i="7"/>
  <c r="AI57" i="7"/>
  <c r="AH57" i="7"/>
  <c r="AG57" i="7"/>
  <c r="AF57" i="7"/>
  <c r="AE57" i="7"/>
  <c r="AD57" i="7"/>
  <c r="AC57" i="7"/>
  <c r="AB57" i="7"/>
  <c r="AA57" i="7"/>
  <c r="Z57" i="7"/>
  <c r="Y57" i="7"/>
  <c r="X57" i="7"/>
  <c r="W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AV56" i="7"/>
  <c r="AU56" i="7"/>
  <c r="AT56" i="7"/>
  <c r="AS56" i="7"/>
  <c r="AR56" i="7"/>
  <c r="AQ56" i="7"/>
  <c r="AP56" i="7"/>
  <c r="AO56" i="7"/>
  <c r="AN56" i="7"/>
  <c r="AM56" i="7"/>
  <c r="AL56" i="7"/>
  <c r="AK56" i="7"/>
  <c r="AJ56" i="7"/>
  <c r="AI56" i="7"/>
  <c r="AH56" i="7"/>
  <c r="AG56" i="7"/>
  <c r="AF56" i="7"/>
  <c r="AE56" i="7"/>
  <c r="AD56" i="7"/>
  <c r="AC56" i="7"/>
  <c r="AB56" i="7"/>
  <c r="AA56" i="7"/>
  <c r="Z56" i="7"/>
  <c r="Y56" i="7"/>
  <c r="X56" i="7"/>
  <c r="W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AV55" i="7"/>
  <c r="AU55" i="7"/>
  <c r="AT55" i="7"/>
  <c r="AS55" i="7"/>
  <c r="AR55" i="7"/>
  <c r="AQ55" i="7"/>
  <c r="AP55" i="7"/>
  <c r="AO55" i="7"/>
  <c r="AN55" i="7"/>
  <c r="AM55" i="7"/>
  <c r="AL55" i="7"/>
  <c r="AK55" i="7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AV54" i="7"/>
  <c r="AU54" i="7"/>
  <c r="AT54" i="7"/>
  <c r="AS54" i="7"/>
  <c r="AR54" i="7"/>
  <c r="AQ54" i="7"/>
  <c r="AP54" i="7"/>
  <c r="AO54" i="7"/>
  <c r="AN54" i="7"/>
  <c r="AM54" i="7"/>
  <c r="AL54" i="7"/>
  <c r="AK54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AV53" i="7"/>
  <c r="AU53" i="7"/>
  <c r="AT53" i="7"/>
  <c r="AS53" i="7"/>
  <c r="AR53" i="7"/>
  <c r="AQ53" i="7"/>
  <c r="AP53" i="7"/>
  <c r="AO53" i="7"/>
  <c r="AN53" i="7"/>
  <c r="AM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AV52" i="7"/>
  <c r="AU52" i="7"/>
  <c r="AT52" i="7"/>
  <c r="AS52" i="7"/>
  <c r="AR52" i="7"/>
  <c r="AQ52" i="7"/>
  <c r="AP52" i="7"/>
  <c r="AO52" i="7"/>
  <c r="AN52" i="7"/>
  <c r="AM52" i="7"/>
  <c r="AL52" i="7"/>
  <c r="AK52" i="7"/>
  <c r="AJ52" i="7"/>
  <c r="AI52" i="7"/>
  <c r="AH52" i="7"/>
  <c r="AG52" i="7"/>
  <c r="AF52" i="7"/>
  <c r="AE52" i="7"/>
  <c r="AD52" i="7"/>
  <c r="AC52" i="7"/>
  <c r="AB52" i="7"/>
  <c r="AA52" i="7"/>
  <c r="Z52" i="7"/>
  <c r="Y52" i="7"/>
  <c r="X52" i="7"/>
  <c r="W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AV51" i="7"/>
  <c r="AU51" i="7"/>
  <c r="AT51" i="7"/>
  <c r="AS51" i="7"/>
  <c r="AR51" i="7"/>
  <c r="AQ51" i="7"/>
  <c r="AP51" i="7"/>
  <c r="AO51" i="7"/>
  <c r="AN51" i="7"/>
  <c r="AM51" i="7"/>
  <c r="AL51" i="7"/>
  <c r="AK51" i="7"/>
  <c r="AJ51" i="7"/>
  <c r="AI51" i="7"/>
  <c r="AH51" i="7"/>
  <c r="AG51" i="7"/>
  <c r="AF51" i="7"/>
  <c r="AE51" i="7"/>
  <c r="AD51" i="7"/>
  <c r="AC51" i="7"/>
  <c r="AB51" i="7"/>
  <c r="AA51" i="7"/>
  <c r="Z51" i="7"/>
  <c r="Y51" i="7"/>
  <c r="X51" i="7"/>
  <c r="W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AV50" i="7"/>
  <c r="AU50" i="7"/>
  <c r="AT50" i="7"/>
  <c r="AS50" i="7"/>
  <c r="AR50" i="7"/>
  <c r="AQ50" i="7"/>
  <c r="AP50" i="7"/>
  <c r="AO50" i="7"/>
  <c r="AN50" i="7"/>
  <c r="AM50" i="7"/>
  <c r="AL50" i="7"/>
  <c r="AK50" i="7"/>
  <c r="AJ50" i="7"/>
  <c r="AI50" i="7"/>
  <c r="AH50" i="7"/>
  <c r="AG50" i="7"/>
  <c r="AF50" i="7"/>
  <c r="AE50" i="7"/>
  <c r="AD50" i="7"/>
  <c r="AC50" i="7"/>
  <c r="AB50" i="7"/>
  <c r="AA50" i="7"/>
  <c r="Z50" i="7"/>
  <c r="Y50" i="7"/>
  <c r="X50" i="7"/>
  <c r="W50" i="7"/>
  <c r="V50" i="7"/>
  <c r="U50" i="7"/>
  <c r="T50" i="7"/>
  <c r="S50" i="7"/>
  <c r="R50" i="7"/>
  <c r="Q50" i="7"/>
  <c r="P50" i="7"/>
  <c r="O50" i="7"/>
  <c r="N50" i="7"/>
  <c r="M50" i="7"/>
  <c r="L50" i="7"/>
  <c r="K50" i="7"/>
  <c r="J50" i="7"/>
  <c r="I50" i="7"/>
  <c r="H50" i="7"/>
  <c r="G50" i="7"/>
  <c r="AV49" i="7"/>
  <c r="AU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AA49" i="7"/>
  <c r="Z49" i="7"/>
  <c r="Y49" i="7"/>
  <c r="X49" i="7"/>
  <c r="W49" i="7"/>
  <c r="V49" i="7"/>
  <c r="U49" i="7"/>
  <c r="T49" i="7"/>
  <c r="S49" i="7"/>
  <c r="R49" i="7"/>
  <c r="Q49" i="7"/>
  <c r="P49" i="7"/>
  <c r="O49" i="7"/>
  <c r="N49" i="7"/>
  <c r="M49" i="7"/>
  <c r="L49" i="7"/>
  <c r="K49" i="7"/>
  <c r="J49" i="7"/>
  <c r="I49" i="7"/>
  <c r="H49" i="7"/>
  <c r="G49" i="7"/>
  <c r="AV48" i="7"/>
  <c r="AU48" i="7"/>
  <c r="AT48" i="7"/>
  <c r="AS48" i="7"/>
  <c r="AR48" i="7"/>
  <c r="AQ48" i="7"/>
  <c r="AP48" i="7"/>
  <c r="AO48" i="7"/>
  <c r="AN48" i="7"/>
  <c r="AM48" i="7"/>
  <c r="AL48" i="7"/>
  <c r="AK48" i="7"/>
  <c r="AJ48" i="7"/>
  <c r="AI48" i="7"/>
  <c r="AH48" i="7"/>
  <c r="AG48" i="7"/>
  <c r="AF48" i="7"/>
  <c r="AE48" i="7"/>
  <c r="AD48" i="7"/>
  <c r="AC48" i="7"/>
  <c r="AB48" i="7"/>
  <c r="AA48" i="7"/>
  <c r="Z48" i="7"/>
  <c r="Y48" i="7"/>
  <c r="X48" i="7"/>
  <c r="W48" i="7"/>
  <c r="V48" i="7"/>
  <c r="U48" i="7"/>
  <c r="T48" i="7"/>
  <c r="S48" i="7"/>
  <c r="R48" i="7"/>
  <c r="Q48" i="7"/>
  <c r="P48" i="7"/>
  <c r="O48" i="7"/>
  <c r="N48" i="7"/>
  <c r="M48" i="7"/>
  <c r="L48" i="7"/>
  <c r="K48" i="7"/>
  <c r="J48" i="7"/>
  <c r="I48" i="7"/>
  <c r="H48" i="7"/>
  <c r="G48" i="7"/>
  <c r="AV47" i="7"/>
  <c r="AU47" i="7"/>
  <c r="AT47" i="7"/>
  <c r="AS47" i="7"/>
  <c r="AR47" i="7"/>
  <c r="AQ47" i="7"/>
  <c r="AP47" i="7"/>
  <c r="AO47" i="7"/>
  <c r="AN47" i="7"/>
  <c r="AM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AV43" i="7"/>
  <c r="AU43" i="7"/>
  <c r="AT43" i="7"/>
  <c r="AS43" i="7"/>
  <c r="AR43" i="7"/>
  <c r="AQ43" i="7"/>
  <c r="AP43" i="7"/>
  <c r="AO43" i="7"/>
  <c r="AN43" i="7"/>
  <c r="AM43" i="7"/>
  <c r="AL43" i="7"/>
  <c r="AK43" i="7"/>
  <c r="AJ43" i="7"/>
  <c r="AI43" i="7"/>
  <c r="AH43" i="7"/>
  <c r="AG43" i="7"/>
  <c r="AF43" i="7"/>
  <c r="AE43" i="7"/>
  <c r="AD43" i="7"/>
  <c r="AC43" i="7"/>
  <c r="AB43" i="7"/>
  <c r="AA43" i="7"/>
  <c r="Z43" i="7"/>
  <c r="Y43" i="7"/>
  <c r="X43" i="7"/>
  <c r="W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AV42" i="7"/>
  <c r="AU42" i="7"/>
  <c r="AT42" i="7"/>
  <c r="AS42" i="7"/>
  <c r="AR42" i="7"/>
  <c r="AQ42" i="7"/>
  <c r="AP42" i="7"/>
  <c r="AO42" i="7"/>
  <c r="AN42" i="7"/>
  <c r="AM42" i="7"/>
  <c r="AL42" i="7"/>
  <c r="AK42" i="7"/>
  <c r="AJ42" i="7"/>
  <c r="AI42" i="7"/>
  <c r="AH42" i="7"/>
  <c r="AG42" i="7"/>
  <c r="AF42" i="7"/>
  <c r="AE42" i="7"/>
  <c r="AD42" i="7"/>
  <c r="AC42" i="7"/>
  <c r="AB42" i="7"/>
  <c r="AA42" i="7"/>
  <c r="Z42" i="7"/>
  <c r="Y42" i="7"/>
  <c r="X42" i="7"/>
  <c r="W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AV41" i="7"/>
  <c r="AU41" i="7"/>
  <c r="AT41" i="7"/>
  <c r="AS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AV40" i="7"/>
  <c r="AU40" i="7"/>
  <c r="AT40" i="7"/>
  <c r="AS40" i="7"/>
  <c r="AR40" i="7"/>
  <c r="AQ40" i="7"/>
  <c r="AP40" i="7"/>
  <c r="AO40" i="7"/>
  <c r="AN40" i="7"/>
  <c r="AM40" i="7"/>
  <c r="AL40" i="7"/>
  <c r="AK40" i="7"/>
  <c r="AJ40" i="7"/>
  <c r="AI40" i="7"/>
  <c r="AH40" i="7"/>
  <c r="AG40" i="7"/>
  <c r="AF40" i="7"/>
  <c r="AE40" i="7"/>
  <c r="AD40" i="7"/>
  <c r="AC40" i="7"/>
  <c r="AB40" i="7"/>
  <c r="AA40" i="7"/>
  <c r="Z40" i="7"/>
  <c r="Y40" i="7"/>
  <c r="X40" i="7"/>
  <c r="W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AV39" i="7"/>
  <c r="AU39" i="7"/>
  <c r="AT39" i="7"/>
  <c r="AS39" i="7"/>
  <c r="AR39" i="7"/>
  <c r="AQ39" i="7"/>
  <c r="AP39" i="7"/>
  <c r="AO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B39" i="7"/>
  <c r="AA39" i="7"/>
  <c r="Z39" i="7"/>
  <c r="Y39" i="7"/>
  <c r="X39" i="7"/>
  <c r="W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AV38" i="7"/>
  <c r="AU38" i="7"/>
  <c r="AT38" i="7"/>
  <c r="AS38" i="7"/>
  <c r="AR38" i="7"/>
  <c r="AQ38" i="7"/>
  <c r="AP38" i="7"/>
  <c r="AO38" i="7"/>
  <c r="AN38" i="7"/>
  <c r="AM38" i="7"/>
  <c r="AL38" i="7"/>
  <c r="AK38" i="7"/>
  <c r="AJ38" i="7"/>
  <c r="AI38" i="7"/>
  <c r="AH38" i="7"/>
  <c r="AG38" i="7"/>
  <c r="AF38" i="7"/>
  <c r="AE38" i="7"/>
  <c r="AD38" i="7"/>
  <c r="AC38" i="7"/>
  <c r="AB38" i="7"/>
  <c r="AA38" i="7"/>
  <c r="Z38" i="7"/>
  <c r="Y38" i="7"/>
  <c r="X38" i="7"/>
  <c r="W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AV37" i="7"/>
  <c r="AU37" i="7"/>
  <c r="AT37" i="7"/>
  <c r="AS37" i="7"/>
  <c r="AR37" i="7"/>
  <c r="AQ37" i="7"/>
  <c r="AP37" i="7"/>
  <c r="AO37" i="7"/>
  <c r="AN37" i="7"/>
  <c r="AM37" i="7"/>
  <c r="AL37" i="7"/>
  <c r="AK37" i="7"/>
  <c r="AJ37" i="7"/>
  <c r="AI37" i="7"/>
  <c r="AH37" i="7"/>
  <c r="AG37" i="7"/>
  <c r="AF37" i="7"/>
  <c r="AE37" i="7"/>
  <c r="AD37" i="7"/>
  <c r="AC37" i="7"/>
  <c r="AB37" i="7"/>
  <c r="AA37" i="7"/>
  <c r="Z37" i="7"/>
  <c r="Y37" i="7"/>
  <c r="X37" i="7"/>
  <c r="W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AV36" i="7"/>
  <c r="AU36" i="7"/>
  <c r="AT36" i="7"/>
  <c r="AS36" i="7"/>
  <c r="AR36" i="7"/>
  <c r="AQ36" i="7"/>
  <c r="AP36" i="7"/>
  <c r="AO36" i="7"/>
  <c r="AN36" i="7"/>
  <c r="AM36" i="7"/>
  <c r="AL36" i="7"/>
  <c r="AK36" i="7"/>
  <c r="AJ36" i="7"/>
  <c r="AI36" i="7"/>
  <c r="AH36" i="7"/>
  <c r="AG36" i="7"/>
  <c r="AF36" i="7"/>
  <c r="AE36" i="7"/>
  <c r="AD36" i="7"/>
  <c r="AC36" i="7"/>
  <c r="AB36" i="7"/>
  <c r="AA36" i="7"/>
  <c r="Z36" i="7"/>
  <c r="Y36" i="7"/>
  <c r="X36" i="7"/>
  <c r="W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AV35" i="7"/>
  <c r="AU35" i="7"/>
  <c r="AT35" i="7"/>
  <c r="AS35" i="7"/>
  <c r="AR35" i="7"/>
  <c r="AQ35" i="7"/>
  <c r="AP35" i="7"/>
  <c r="AO35" i="7"/>
  <c r="AN35" i="7"/>
  <c r="AM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AV34" i="7"/>
  <c r="AU34" i="7"/>
  <c r="AT34" i="7"/>
  <c r="AS34" i="7"/>
  <c r="AR34" i="7"/>
  <c r="AQ34" i="7"/>
  <c r="AP34" i="7"/>
  <c r="AO34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B34" i="7"/>
  <c r="AA34" i="7"/>
  <c r="Z34" i="7"/>
  <c r="Y34" i="7"/>
  <c r="X34" i="7"/>
  <c r="W34" i="7"/>
  <c r="V34" i="7"/>
  <c r="U34" i="7"/>
  <c r="T34" i="7"/>
  <c r="S34" i="7"/>
  <c r="R34" i="7"/>
  <c r="Q34" i="7"/>
  <c r="P34" i="7"/>
  <c r="O34" i="7"/>
  <c r="N34" i="7"/>
  <c r="M34" i="7"/>
  <c r="L34" i="7"/>
  <c r="K34" i="7"/>
  <c r="J34" i="7"/>
  <c r="I34" i="7"/>
  <c r="H34" i="7"/>
  <c r="G34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AV32" i="7"/>
  <c r="AU32" i="7"/>
  <c r="AT32" i="7"/>
  <c r="AS32" i="7"/>
  <c r="AR32" i="7"/>
  <c r="AQ32" i="7"/>
  <c r="AP32" i="7"/>
  <c r="AO32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B32" i="7"/>
  <c r="AA32" i="7"/>
  <c r="Z32" i="7"/>
  <c r="Y32" i="7"/>
  <c r="X32" i="7"/>
  <c r="W32" i="7"/>
  <c r="V32" i="7"/>
  <c r="U32" i="7"/>
  <c r="T32" i="7"/>
  <c r="S32" i="7"/>
  <c r="R32" i="7"/>
  <c r="Q32" i="7"/>
  <c r="P32" i="7"/>
  <c r="O32" i="7"/>
  <c r="N32" i="7"/>
  <c r="M32" i="7"/>
  <c r="L32" i="7"/>
  <c r="K32" i="7"/>
  <c r="J32" i="7"/>
  <c r="I32" i="7"/>
  <c r="H32" i="7"/>
  <c r="G32" i="7"/>
  <c r="AV31" i="7"/>
  <c r="AU31" i="7"/>
  <c r="AT31" i="7"/>
  <c r="AS31" i="7"/>
  <c r="AR31" i="7"/>
  <c r="AQ31" i="7"/>
  <c r="AP31" i="7"/>
  <c r="AO31" i="7"/>
  <c r="AN31" i="7"/>
  <c r="AM31" i="7"/>
  <c r="AL31" i="7"/>
  <c r="AK31" i="7"/>
  <c r="AJ31" i="7"/>
  <c r="AI31" i="7"/>
  <c r="AH31" i="7"/>
  <c r="AG31" i="7"/>
  <c r="AF31" i="7"/>
  <c r="AE31" i="7"/>
  <c r="AD31" i="7"/>
  <c r="AC31" i="7"/>
  <c r="AB31" i="7"/>
  <c r="AA31" i="7"/>
  <c r="Z31" i="7"/>
  <c r="Y31" i="7"/>
  <c r="X31" i="7"/>
  <c r="W31" i="7"/>
  <c r="V31" i="7"/>
  <c r="U31" i="7"/>
  <c r="T31" i="7"/>
  <c r="S31" i="7"/>
  <c r="R31" i="7"/>
  <c r="Q31" i="7"/>
  <c r="P31" i="7"/>
  <c r="O31" i="7"/>
  <c r="N31" i="7"/>
  <c r="M31" i="7"/>
  <c r="L31" i="7"/>
  <c r="K31" i="7"/>
  <c r="J31" i="7"/>
  <c r="I31" i="7"/>
  <c r="H31" i="7"/>
  <c r="G31" i="7"/>
  <c r="AV30" i="7"/>
  <c r="AU30" i="7"/>
  <c r="AT30" i="7"/>
  <c r="AS30" i="7"/>
  <c r="AR30" i="7"/>
  <c r="AQ30" i="7"/>
  <c r="AP30" i="7"/>
  <c r="AO30" i="7"/>
  <c r="AN30" i="7"/>
  <c r="AM30" i="7"/>
  <c r="AL30" i="7"/>
  <c r="AK30" i="7"/>
  <c r="AJ30" i="7"/>
  <c r="AI30" i="7"/>
  <c r="AH30" i="7"/>
  <c r="AG30" i="7"/>
  <c r="AF30" i="7"/>
  <c r="AE30" i="7"/>
  <c r="AD30" i="7"/>
  <c r="AC30" i="7"/>
  <c r="AB30" i="7"/>
  <c r="AA30" i="7"/>
  <c r="Z30" i="7"/>
  <c r="Y30" i="7"/>
  <c r="X30" i="7"/>
  <c r="W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AV29" i="7"/>
  <c r="AU29" i="7"/>
  <c r="AT29" i="7"/>
  <c r="AS29" i="7"/>
  <c r="AR29" i="7"/>
  <c r="AQ29" i="7"/>
  <c r="AP29" i="7"/>
  <c r="AO29" i="7"/>
  <c r="AN29" i="7"/>
  <c r="AM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AV28" i="7"/>
  <c r="AU28" i="7"/>
  <c r="AT28" i="7"/>
  <c r="AS28" i="7"/>
  <c r="AR28" i="7"/>
  <c r="AQ28" i="7"/>
  <c r="AP28" i="7"/>
  <c r="AO28" i="7"/>
  <c r="AN28" i="7"/>
  <c r="AM28" i="7"/>
  <c r="AL28" i="7"/>
  <c r="AK28" i="7"/>
  <c r="AJ28" i="7"/>
  <c r="AI28" i="7"/>
  <c r="AH28" i="7"/>
  <c r="AG28" i="7"/>
  <c r="AF28" i="7"/>
  <c r="AE28" i="7"/>
  <c r="AD28" i="7"/>
  <c r="AC28" i="7"/>
  <c r="AB28" i="7"/>
  <c r="AA28" i="7"/>
  <c r="Z28" i="7"/>
  <c r="Y28" i="7"/>
  <c r="X28" i="7"/>
  <c r="W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AV27" i="7"/>
  <c r="AU27" i="7"/>
  <c r="AT27" i="7"/>
  <c r="AS27" i="7"/>
  <c r="AR27" i="7"/>
  <c r="AQ27" i="7"/>
  <c r="AP27" i="7"/>
  <c r="AO27" i="7"/>
  <c r="AN27" i="7"/>
  <c r="AM27" i="7"/>
  <c r="AL27" i="7"/>
  <c r="AK27" i="7"/>
  <c r="AJ27" i="7"/>
  <c r="AI27" i="7"/>
  <c r="AH27" i="7"/>
  <c r="AG27" i="7"/>
  <c r="AF27" i="7"/>
  <c r="AE27" i="7"/>
  <c r="AD27" i="7"/>
  <c r="AC27" i="7"/>
  <c r="AB27" i="7"/>
  <c r="AA27" i="7"/>
  <c r="Z27" i="7"/>
  <c r="Y27" i="7"/>
  <c r="X27" i="7"/>
  <c r="W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AV26" i="7"/>
  <c r="AU26" i="7"/>
  <c r="AT26" i="7"/>
  <c r="AS26" i="7"/>
  <c r="AR26" i="7"/>
  <c r="AQ26" i="7"/>
  <c r="AP26" i="7"/>
  <c r="AO26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B26" i="7"/>
  <c r="AA26" i="7"/>
  <c r="Z26" i="7"/>
  <c r="Y26" i="7"/>
  <c r="X26" i="7"/>
  <c r="W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AV24" i="7"/>
  <c r="AU24" i="7"/>
  <c r="AT24" i="7"/>
  <c r="AS24" i="7"/>
  <c r="AR24" i="7"/>
  <c r="AQ24" i="7"/>
  <c r="AP24" i="7"/>
  <c r="AO24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AV5" i="7"/>
  <c r="AU5" i="7"/>
  <c r="AT5" i="7"/>
  <c r="AS5" i="7"/>
  <c r="AR5" i="7"/>
  <c r="AQ5" i="7"/>
  <c r="AP5" i="7"/>
  <c r="AO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AV4" i="7"/>
  <c r="AU4" i="7"/>
  <c r="AT4" i="7"/>
  <c r="AS4" i="7"/>
  <c r="AR4" i="7"/>
  <c r="AQ4" i="7"/>
  <c r="AP4" i="7"/>
  <c r="AO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T586" i="13" l="1"/>
  <c r="AC453" i="13"/>
  <c r="U579" i="13"/>
  <c r="AC579" i="13"/>
  <c r="S586" i="13"/>
  <c r="AA586" i="13"/>
  <c r="T457" i="13"/>
  <c r="Y453" i="13"/>
  <c r="R638" i="13"/>
  <c r="R474" i="13"/>
  <c r="W116" i="13"/>
  <c r="R417" i="13"/>
  <c r="R444" i="13"/>
  <c r="AB235" i="13"/>
  <c r="AC30" i="13"/>
  <c r="AA465" i="13"/>
  <c r="V100" i="13"/>
  <c r="T16" i="13"/>
  <c r="S88" i="13"/>
  <c r="AA88" i="13"/>
  <c r="AA277" i="13"/>
  <c r="T631" i="13"/>
  <c r="S171" i="13"/>
  <c r="AA171" i="13"/>
  <c r="R465" i="13"/>
  <c r="AD416" i="13"/>
  <c r="Z416" i="13"/>
  <c r="S542" i="13"/>
  <c r="W321" i="13"/>
  <c r="U444" i="13"/>
  <c r="AA444" i="13"/>
  <c r="T30" i="13"/>
  <c r="T93" i="13"/>
  <c r="S244" i="13"/>
  <c r="V16" i="13"/>
  <c r="W102" i="13"/>
  <c r="AD161" i="13"/>
  <c r="Z161" i="13"/>
  <c r="R277" i="13"/>
  <c r="AB277" i="13"/>
  <c r="R461" i="13"/>
  <c r="AC171" i="13"/>
  <c r="AD371" i="13"/>
  <c r="Z371" i="13"/>
  <c r="S416" i="13"/>
  <c r="AA416" i="13"/>
  <c r="Z598" i="13"/>
  <c r="AB216" i="13"/>
  <c r="W523" i="13"/>
  <c r="V257" i="13"/>
  <c r="V417" i="13"/>
  <c r="V77" i="13"/>
  <c r="AB100" i="13"/>
  <c r="AA244" i="13"/>
  <c r="AB102" i="13"/>
  <c r="Y147" i="13"/>
  <c r="Q4" i="13"/>
  <c r="W631" i="13"/>
  <c r="V171" i="13"/>
  <c r="S598" i="13"/>
  <c r="V444" i="13"/>
  <c r="AD474" i="13"/>
  <c r="Q417" i="13"/>
  <c r="X417" i="13"/>
  <c r="Q453" i="13"/>
  <c r="W93" i="13"/>
  <c r="AD498" i="13"/>
  <c r="Y498" i="13"/>
  <c r="AB16" i="13"/>
  <c r="U161" i="13"/>
  <c r="AD120" i="13"/>
  <c r="Y380" i="13"/>
  <c r="AB631" i="13"/>
  <c r="Y321" i="13"/>
  <c r="U235" i="13"/>
  <c r="AA235" i="13"/>
  <c r="W107" i="13"/>
  <c r="AA426" i="13"/>
  <c r="AD321" i="13"/>
  <c r="V211" i="13"/>
  <c r="AA231" i="13"/>
  <c r="T107" i="13"/>
  <c r="AC107" i="13"/>
  <c r="T235" i="13"/>
  <c r="AC235" i="13"/>
  <c r="AA474" i="13"/>
  <c r="Q471" i="13"/>
  <c r="Y471" i="13"/>
  <c r="S102" i="13"/>
  <c r="AA102" i="13"/>
  <c r="X171" i="13"/>
  <c r="V262" i="13"/>
  <c r="AA321" i="13"/>
  <c r="V602" i="13"/>
  <c r="T231" i="13"/>
  <c r="AC231" i="13"/>
  <c r="AD404" i="13"/>
  <c r="Z404" i="13"/>
  <c r="AD257" i="13"/>
  <c r="S444" i="13"/>
  <c r="Z444" i="13"/>
  <c r="AC452" i="13"/>
  <c r="W417" i="13"/>
  <c r="U453" i="13"/>
  <c r="AD93" i="13"/>
  <c r="Z93" i="13"/>
  <c r="AD471" i="13"/>
  <c r="Z471" i="13"/>
  <c r="U107" i="13"/>
  <c r="AA107" i="13"/>
  <c r="AA100" i="13"/>
  <c r="S16" i="13"/>
  <c r="Z16" i="13"/>
  <c r="U586" i="13"/>
  <c r="AC586" i="13"/>
  <c r="Q367" i="13"/>
  <c r="Y367" i="13"/>
  <c r="S461" i="13"/>
  <c r="AC523" i="13"/>
  <c r="K487" i="11"/>
  <c r="AD602" i="13"/>
  <c r="W498" i="13"/>
  <c r="AD88" i="13"/>
  <c r="Z88" i="13"/>
  <c r="K511" i="11"/>
  <c r="Q171" i="13"/>
  <c r="Y171" i="13"/>
  <c r="V426" i="13"/>
  <c r="U598" i="13" s="1"/>
  <c r="U475" i="13" s="1"/>
  <c r="AA462" i="13"/>
  <c r="S499" i="13"/>
  <c r="Z499" i="13"/>
  <c r="AC631" i="13"/>
  <c r="Y371" i="13"/>
  <c r="AB426" i="13"/>
  <c r="T178" i="13"/>
  <c r="AC178" i="13"/>
  <c r="U269" i="13"/>
  <c r="AC269" i="13"/>
  <c r="K537" i="11"/>
  <c r="K585" i="11"/>
  <c r="Q461" i="13"/>
  <c r="X380" i="13"/>
  <c r="S371" i="13"/>
  <c r="V117" i="13"/>
  <c r="X612" i="13"/>
  <c r="X307" i="13" s="1"/>
  <c r="K554" i="11"/>
  <c r="Q380" i="13"/>
  <c r="Y556" i="13"/>
  <c r="Q462" i="13"/>
  <c r="T452" i="13"/>
  <c r="S380" i="13"/>
  <c r="Z380" i="13"/>
  <c r="AA371" i="13"/>
  <c r="Q426" i="13"/>
  <c r="T416" i="13"/>
  <c r="W383" i="13"/>
  <c r="S216" i="13"/>
  <c r="Z216" i="13"/>
  <c r="AD556" i="13"/>
  <c r="Z556" i="13"/>
  <c r="V231" i="13"/>
  <c r="U231" i="13" s="1"/>
  <c r="V235" i="13"/>
  <c r="AD462" i="13"/>
  <c r="Y462" i="13"/>
  <c r="U470" i="13"/>
  <c r="AA470" i="13"/>
  <c r="Q30" i="13"/>
  <c r="U203" i="13"/>
  <c r="AC203" i="13"/>
  <c r="AA614" i="13"/>
  <c r="T523" i="13"/>
  <c r="U404" i="13"/>
  <c r="AC404" i="13"/>
  <c r="Z592" i="13"/>
  <c r="T579" i="13"/>
  <c r="S93" i="13"/>
  <c r="AA93" i="13"/>
  <c r="S471" i="13"/>
  <c r="AA471" i="13"/>
  <c r="U499" i="13"/>
  <c r="AA499" i="13"/>
  <c r="AB498" i="13"/>
  <c r="S519" i="13"/>
  <c r="Z519" i="13"/>
  <c r="U16" i="13"/>
  <c r="W117" i="13"/>
  <c r="T269" i="13"/>
  <c r="Q102" i="13"/>
  <c r="Y102" i="13"/>
  <c r="Q631" i="13"/>
  <c r="Y631" i="13"/>
  <c r="V416" i="13"/>
  <c r="AD598" i="13"/>
  <c r="Y598" i="13"/>
  <c r="W262" i="13"/>
  <c r="AA216" i="13"/>
  <c r="S556" i="13"/>
  <c r="Z211" i="13"/>
  <c r="AB602" i="13"/>
  <c r="W231" i="13"/>
  <c r="V526" i="13"/>
  <c r="W235" i="13"/>
  <c r="S462" i="13"/>
  <c r="Z462" i="13"/>
  <c r="W164" i="13"/>
  <c r="V523" i="13"/>
  <c r="S592" i="13"/>
  <c r="AA592" i="13"/>
  <c r="W637" i="13"/>
  <c r="W453" i="13"/>
  <c r="U93" i="13"/>
  <c r="AC93" i="13"/>
  <c r="Q498" i="13"/>
  <c r="X498" i="13"/>
  <c r="T77" i="13"/>
  <c r="AC77" i="13"/>
  <c r="W100" i="13"/>
  <c r="AC16" i="13"/>
  <c r="AB117" i="13"/>
  <c r="Y88" i="13"/>
  <c r="V269" i="13"/>
  <c r="AD102" i="13"/>
  <c r="Z102" i="13"/>
  <c r="Q287" i="13"/>
  <c r="Y287" i="13"/>
  <c r="Y161" i="13"/>
  <c r="Z607" i="13"/>
  <c r="X461" i="13"/>
  <c r="V380" i="13"/>
  <c r="S631" i="13"/>
  <c r="AA631" i="13"/>
  <c r="AB416" i="13"/>
  <c r="X542" i="13"/>
  <c r="AA598" i="13"/>
  <c r="V216" i="13"/>
  <c r="Q235" i="13"/>
  <c r="X235" i="13"/>
  <c r="T462" i="13"/>
  <c r="AC462" i="13"/>
  <c r="W470" i="13"/>
  <c r="W404" i="13"/>
  <c r="V452" i="13"/>
  <c r="AB579" i="13"/>
  <c r="X453" i="13"/>
  <c r="V93" i="13"/>
  <c r="S498" i="13"/>
  <c r="Z498" i="13"/>
  <c r="V519" i="13"/>
  <c r="W77" i="13"/>
  <c r="Q100" i="13"/>
  <c r="U244" i="13"/>
  <c r="Q612" i="13"/>
  <c r="U102" i="13"/>
  <c r="S287" i="13"/>
  <c r="AA287" i="13"/>
  <c r="S161" i="13"/>
  <c r="AA161" i="13"/>
  <c r="Q120" i="13"/>
  <c r="U607" i="13"/>
  <c r="AC607" i="13"/>
  <c r="AD28" i="13"/>
  <c r="Q526" i="13"/>
  <c r="X526" i="13"/>
  <c r="AD235" i="13"/>
  <c r="Y235" i="13"/>
  <c r="V462" i="13"/>
  <c r="Y523" i="13"/>
  <c r="S257" i="13"/>
  <c r="W452" i="13"/>
  <c r="U498" i="13"/>
  <c r="AA498" i="13"/>
  <c r="W519" i="13"/>
  <c r="AD100" i="13"/>
  <c r="Y269" i="13"/>
  <c r="AB463" i="13"/>
  <c r="Y120" i="13"/>
  <c r="S28" i="13"/>
  <c r="Z461" i="13"/>
  <c r="V631" i="13"/>
  <c r="T171" i="13"/>
  <c r="Q416" i="13"/>
  <c r="Y416" i="13"/>
  <c r="AD542" i="13"/>
  <c r="Z542" i="13"/>
  <c r="S178" i="13"/>
  <c r="AA178" i="13"/>
  <c r="AD262" i="13"/>
  <c r="Z262" i="13"/>
  <c r="W211" i="13"/>
  <c r="AB532" i="13"/>
  <c r="T365" i="13"/>
  <c r="AC365" i="13"/>
  <c r="S235" i="13"/>
  <c r="Z235" i="13"/>
  <c r="W462" i="13"/>
  <c r="Q470" i="13"/>
  <c r="V30" i="13"/>
  <c r="Y203" i="13"/>
  <c r="Z523" i="13"/>
  <c r="Q404" i="13"/>
  <c r="Y404" i="13"/>
  <c r="AD624" i="13"/>
  <c r="Y624" i="13"/>
  <c r="AB452" i="13"/>
  <c r="Z453" i="13"/>
  <c r="AB93" i="13"/>
  <c r="AB471" i="13"/>
  <c r="T498" i="13"/>
  <c r="AC498" i="13"/>
  <c r="Q77" i="13"/>
  <c r="X77" i="13"/>
  <c r="S100" i="13"/>
  <c r="Z100" i="13"/>
  <c r="Q16" i="13"/>
  <c r="T88" i="13"/>
  <c r="AD269" i="13"/>
  <c r="Z269" i="13"/>
  <c r="V102" i="13"/>
  <c r="T287" i="13"/>
  <c r="AD586" i="13"/>
  <c r="Z586" i="13"/>
  <c r="S120" i="13"/>
  <c r="Z120" i="13"/>
  <c r="U28" i="13"/>
  <c r="AC28" i="13"/>
  <c r="Q216" i="13"/>
  <c r="X216" i="13"/>
  <c r="V321" i="13"/>
  <c r="AB211" i="13"/>
  <c r="AD470" i="13"/>
  <c r="S523" i="13"/>
  <c r="AA523" i="13"/>
  <c r="Q93" i="13"/>
  <c r="Y93" i="13"/>
  <c r="AD499" i="13"/>
  <c r="Y499" i="13"/>
  <c r="U100" i="13"/>
  <c r="Y16" i="13"/>
  <c r="T117" i="13"/>
  <c r="AC117" i="13"/>
  <c r="S269" i="13"/>
  <c r="AA269" i="13"/>
  <c r="V161" i="13"/>
  <c r="T28" i="13"/>
  <c r="S367" i="13"/>
  <c r="R631" i="13"/>
  <c r="N90" i="7"/>
  <c r="V90" i="7"/>
  <c r="AD90" i="7"/>
  <c r="AL90" i="7"/>
  <c r="AT90" i="7"/>
  <c r="H90" i="7"/>
  <c r="P90" i="7"/>
  <c r="X90" i="7"/>
  <c r="AF90" i="7"/>
  <c r="AN90" i="7"/>
  <c r="AV90" i="7"/>
  <c r="X95" i="7"/>
  <c r="AF95" i="7"/>
  <c r="AN95" i="7"/>
  <c r="AV95" i="7"/>
  <c r="H100" i="7"/>
  <c r="P100" i="7"/>
  <c r="X100" i="7"/>
  <c r="AF100" i="7"/>
  <c r="AN100" i="7"/>
  <c r="AV100" i="7"/>
  <c r="H108" i="7"/>
  <c r="P108" i="7"/>
  <c r="X108" i="7"/>
  <c r="AF108" i="7"/>
  <c r="AN108" i="7"/>
  <c r="AV108" i="7"/>
  <c r="W986" i="11"/>
  <c r="U471" i="13"/>
  <c r="AC471" i="13"/>
  <c r="R453" i="13"/>
  <c r="AB453" i="13"/>
  <c r="AS100" i="7"/>
  <c r="M108" i="7"/>
  <c r="U108" i="7"/>
  <c r="AC108" i="7"/>
  <c r="AK108" i="7"/>
  <c r="AS108" i="7"/>
  <c r="W614" i="13"/>
  <c r="R404" i="13"/>
  <c r="AB404" i="13"/>
  <c r="W471" i="13"/>
  <c r="AB77" i="13"/>
  <c r="V460" i="13"/>
  <c r="AA203" i="13"/>
  <c r="AD176" i="13"/>
  <c r="S404" i="13"/>
  <c r="AA404" i="13"/>
  <c r="M90" i="7"/>
  <c r="U90" i="7"/>
  <c r="AC90" i="7"/>
  <c r="AK90" i="7"/>
  <c r="AS90" i="7"/>
  <c r="M100" i="7"/>
  <c r="U100" i="7"/>
  <c r="AC100" i="7"/>
  <c r="AK100" i="7"/>
  <c r="T203" i="13"/>
  <c r="U614" i="13"/>
  <c r="AC614" i="13"/>
  <c r="T404" i="13"/>
  <c r="W416" i="13"/>
  <c r="AB262" i="13"/>
  <c r="V203" i="13"/>
  <c r="T614" i="13"/>
  <c r="V404" i="13"/>
  <c r="T111" i="13"/>
  <c r="T471" i="13"/>
  <c r="W269" i="13"/>
  <c r="L585" i="13"/>
  <c r="Q383" i="13"/>
  <c r="Y383" i="13"/>
  <c r="R262" i="13"/>
  <c r="W203" i="13"/>
  <c r="V614" i="13"/>
  <c r="V471" i="13"/>
  <c r="M76" i="7"/>
  <c r="U76" i="7"/>
  <c r="AC76" i="7"/>
  <c r="AK76" i="7"/>
  <c r="AS76" i="7"/>
  <c r="M95" i="7"/>
  <c r="U95" i="7"/>
  <c r="AC95" i="7"/>
  <c r="AK95" i="7"/>
  <c r="AS95" i="7"/>
  <c r="Q262" i="13"/>
  <c r="Y262" i="13"/>
  <c r="AB470" i="13"/>
  <c r="Q579" i="13"/>
  <c r="Y579" i="13"/>
  <c r="AD453" i="13"/>
  <c r="R16" i="13"/>
  <c r="L496" i="13"/>
  <c r="L500" i="13"/>
  <c r="K958" i="11"/>
  <c r="W896" i="11"/>
  <c r="W903" i="11"/>
  <c r="W965" i="11"/>
  <c r="H95" i="7"/>
  <c r="P95" i="7"/>
  <c r="Q458" i="13"/>
  <c r="Y458" i="13"/>
  <c r="R90" i="7"/>
  <c r="Z90" i="7"/>
  <c r="V586" i="13"/>
  <c r="K888" i="11"/>
  <c r="L495" i="13"/>
  <c r="W1037" i="11"/>
  <c r="W970" i="11"/>
  <c r="X457" i="13" s="1"/>
  <c r="L27" i="13"/>
  <c r="H76" i="7"/>
  <c r="P76" i="7"/>
  <c r="X76" i="7"/>
  <c r="AF76" i="7"/>
  <c r="AN76" i="7"/>
  <c r="AV76" i="7"/>
  <c r="K989" i="11"/>
  <c r="L441" i="13"/>
  <c r="L688" i="13"/>
  <c r="W962" i="11"/>
  <c r="W997" i="11"/>
  <c r="W887" i="11"/>
  <c r="W981" i="11"/>
  <c r="W1012" i="11"/>
  <c r="R117" i="13"/>
  <c r="K507" i="11"/>
  <c r="W906" i="11"/>
  <c r="R910" i="11"/>
  <c r="K1014" i="11"/>
  <c r="K1035" i="11"/>
  <c r="L90" i="7"/>
  <c r="T90" i="7"/>
  <c r="AB90" i="7"/>
  <c r="AJ90" i="7"/>
  <c r="AR90" i="7"/>
  <c r="L95" i="7"/>
  <c r="T95" i="7"/>
  <c r="AB95" i="7"/>
  <c r="AJ95" i="7"/>
  <c r="AR95" i="7"/>
  <c r="L100" i="7"/>
  <c r="T100" i="7"/>
  <c r="AB100" i="7"/>
  <c r="AJ100" i="7"/>
  <c r="AR100" i="7"/>
  <c r="L108" i="7"/>
  <c r="T108" i="7"/>
  <c r="AB108" i="7"/>
  <c r="AJ108" i="7"/>
  <c r="AR108" i="7"/>
  <c r="R602" i="13"/>
  <c r="R235" i="13"/>
  <c r="R100" i="13"/>
  <c r="R612" i="13"/>
  <c r="W586" i="13"/>
  <c r="K513" i="11"/>
  <c r="Z28" i="13"/>
  <c r="K526" i="11"/>
  <c r="K553" i="11"/>
  <c r="T458" i="13"/>
  <c r="W964" i="11"/>
  <c r="L32" i="13"/>
  <c r="R579" i="13"/>
  <c r="K477" i="11"/>
  <c r="K489" i="11"/>
  <c r="K575" i="11"/>
  <c r="K897" i="11"/>
  <c r="K1004" i="11"/>
  <c r="K1022" i="11"/>
  <c r="L397" i="13"/>
  <c r="R470" i="13"/>
  <c r="K904" i="11"/>
  <c r="K966" i="11"/>
  <c r="K972" i="11"/>
  <c r="K998" i="11"/>
  <c r="K1011" i="11"/>
  <c r="K1065" i="11"/>
  <c r="L342" i="13"/>
  <c r="L360" i="13"/>
  <c r="L379" i="13"/>
  <c r="K497" i="11"/>
  <c r="K510" i="11"/>
  <c r="K515" i="11"/>
  <c r="K561" i="11"/>
  <c r="R458" i="13"/>
  <c r="AB458" i="13"/>
  <c r="K950" i="11"/>
  <c r="K963" i="11"/>
  <c r="K1005" i="11"/>
  <c r="K1039" i="11"/>
  <c r="W880" i="11"/>
  <c r="K881" i="11"/>
  <c r="K995" i="11"/>
  <c r="K1041" i="11"/>
  <c r="L212" i="13"/>
  <c r="R462" i="13"/>
  <c r="W879" i="11"/>
  <c r="Z580" i="13"/>
  <c r="W895" i="11"/>
  <c r="K975" i="11"/>
  <c r="K1027" i="11"/>
  <c r="L89" i="13"/>
  <c r="L317" i="13"/>
  <c r="R426" i="13"/>
  <c r="R598" i="13"/>
  <c r="R211" i="13"/>
  <c r="R102" i="13"/>
  <c r="S580" i="13"/>
  <c r="K942" i="11"/>
  <c r="K955" i="11"/>
  <c r="K987" i="11"/>
  <c r="L156" i="13"/>
  <c r="L648" i="13"/>
  <c r="R498" i="13"/>
  <c r="K505" i="11"/>
  <c r="K566" i="11"/>
  <c r="K907" i="11"/>
  <c r="K982" i="11"/>
  <c r="L18" i="13"/>
  <c r="L449" i="13"/>
  <c r="L487" i="13"/>
  <c r="L518" i="13"/>
  <c r="L521" i="13"/>
  <c r="L550" i="13"/>
  <c r="L584" i="13"/>
  <c r="K536" i="11"/>
  <c r="L292" i="13"/>
  <c r="L356" i="13"/>
  <c r="L708" i="13"/>
  <c r="L709" i="13"/>
  <c r="L713" i="13"/>
  <c r="L155" i="13"/>
  <c r="L668" i="13"/>
  <c r="G60" i="7"/>
  <c r="O60" i="7"/>
  <c r="W60" i="7"/>
  <c r="AE60" i="7"/>
  <c r="AM60" i="7"/>
  <c r="AU60" i="7"/>
  <c r="R542" i="13"/>
  <c r="K939" i="11"/>
  <c r="L636" i="13"/>
  <c r="L653" i="13"/>
  <c r="L657" i="13"/>
  <c r="L664" i="13"/>
  <c r="N100" i="7"/>
  <c r="V100" i="7"/>
  <c r="AD100" i="7"/>
  <c r="AL100" i="7"/>
  <c r="AT100" i="7"/>
  <c r="N108" i="7"/>
  <c r="V108" i="7"/>
  <c r="AD108" i="7"/>
  <c r="AL108" i="7"/>
  <c r="AT108" i="7"/>
  <c r="R107" i="13"/>
  <c r="R77" i="13"/>
  <c r="W994" i="11"/>
  <c r="W1040" i="11"/>
  <c r="L616" i="13"/>
  <c r="G90" i="7"/>
  <c r="O90" i="7"/>
  <c r="W90" i="7"/>
  <c r="AE90" i="7"/>
  <c r="AM90" i="7"/>
  <c r="AU90" i="7"/>
  <c r="AE95" i="7"/>
  <c r="AM95" i="7"/>
  <c r="AU95" i="7"/>
  <c r="G100" i="7"/>
  <c r="O100" i="7"/>
  <c r="W100" i="7"/>
  <c r="AE100" i="7"/>
  <c r="AM100" i="7"/>
  <c r="AU100" i="7"/>
  <c r="G108" i="7"/>
  <c r="O108" i="7"/>
  <c r="W108" i="7"/>
  <c r="AE108" i="7"/>
  <c r="AM108" i="7"/>
  <c r="AU108" i="7"/>
  <c r="R216" i="13"/>
  <c r="R452" i="13"/>
  <c r="R93" i="13"/>
  <c r="R471" i="13"/>
  <c r="R463" i="13"/>
  <c r="K478" i="11"/>
  <c r="K558" i="11"/>
  <c r="K569" i="11"/>
  <c r="K583" i="11"/>
  <c r="S621" i="13"/>
  <c r="K889" i="11"/>
  <c r="AC458" i="13"/>
  <c r="K911" i="11"/>
  <c r="K947" i="11"/>
  <c r="K990" i="11"/>
  <c r="K1026" i="11"/>
  <c r="L74" i="13"/>
  <c r="L150" i="13"/>
  <c r="L215" i="13"/>
  <c r="L219" i="13"/>
  <c r="AF236" i="13"/>
  <c r="L260" i="13"/>
  <c r="AF314" i="13"/>
  <c r="L328" i="13"/>
  <c r="L375" i="13"/>
  <c r="L384" i="13"/>
  <c r="AF414" i="13"/>
  <c r="AF427" i="13"/>
  <c r="L515" i="13"/>
  <c r="L641" i="13"/>
  <c r="L692" i="13"/>
  <c r="L700" i="13"/>
  <c r="L26" i="13"/>
  <c r="L86" i="13"/>
  <c r="L96" i="13"/>
  <c r="L101" i="13"/>
  <c r="L137" i="13"/>
  <c r="L152" i="13"/>
  <c r="L186" i="13"/>
  <c r="L197" i="13"/>
  <c r="L200" i="13"/>
  <c r="L213" i="13"/>
  <c r="AF334" i="13"/>
  <c r="AF335" i="13"/>
  <c r="L359" i="13"/>
  <c r="L396" i="13"/>
  <c r="L447" i="13"/>
  <c r="L512" i="13"/>
  <c r="L608" i="13"/>
  <c r="L611" i="13"/>
  <c r="AF634" i="13"/>
  <c r="J44" i="7"/>
  <c r="R44" i="7"/>
  <c r="Z44" i="7"/>
  <c r="AH44" i="7"/>
  <c r="AP44" i="7"/>
  <c r="J60" i="7"/>
  <c r="R60" i="7"/>
  <c r="Z60" i="7"/>
  <c r="AH60" i="7"/>
  <c r="AP60" i="7"/>
  <c r="L52" i="13"/>
  <c r="AF54" i="13"/>
  <c r="L55" i="13"/>
  <c r="L310" i="13"/>
  <c r="L333" i="13"/>
  <c r="L334" i="13"/>
  <c r="L338" i="13"/>
  <c r="L368" i="13"/>
  <c r="L385" i="13"/>
  <c r="L391" i="13"/>
  <c r="L392" i="13"/>
  <c r="L429" i="13"/>
  <c r="L437" i="13"/>
  <c r="L492" i="13"/>
  <c r="L503" i="13"/>
  <c r="L545" i="13"/>
  <c r="L649" i="13"/>
  <c r="L660" i="13"/>
  <c r="L693" i="13"/>
  <c r="L695" i="13"/>
  <c r="AE40" i="13"/>
  <c r="L43" i="13"/>
  <c r="AF43" i="13"/>
  <c r="L44" i="13"/>
  <c r="L45" i="13"/>
  <c r="L90" i="13"/>
  <c r="L94" i="13"/>
  <c r="L280" i="13"/>
  <c r="AE281" i="13"/>
  <c r="L283" i="13"/>
  <c r="AF283" i="13"/>
  <c r="L288" i="13"/>
  <c r="AE292" i="13"/>
  <c r="AF328" i="13"/>
  <c r="L329" i="13"/>
  <c r="L330" i="13"/>
  <c r="AF381" i="13"/>
  <c r="L386" i="13"/>
  <c r="L406" i="13"/>
  <c r="L428" i="13"/>
  <c r="L644" i="13"/>
  <c r="L672" i="13"/>
  <c r="L687" i="13"/>
  <c r="L712" i="13"/>
  <c r="I21" i="7"/>
  <c r="Q21" i="7"/>
  <c r="Y21" i="7"/>
  <c r="AG21" i="7"/>
  <c r="AO21" i="7"/>
  <c r="M44" i="7"/>
  <c r="U44" i="7"/>
  <c r="AC44" i="7"/>
  <c r="AK44" i="7"/>
  <c r="AS44" i="7"/>
  <c r="M60" i="7"/>
  <c r="U60" i="7"/>
  <c r="AC60" i="7"/>
  <c r="AK60" i="7"/>
  <c r="AS60" i="7"/>
  <c r="K76" i="7"/>
  <c r="S76" i="7"/>
  <c r="AA76" i="7"/>
  <c r="AI76" i="7"/>
  <c r="AQ76" i="7"/>
  <c r="K90" i="7"/>
  <c r="S90" i="7"/>
  <c r="AA90" i="7"/>
  <c r="AI90" i="7"/>
  <c r="AQ90" i="7"/>
  <c r="K95" i="7"/>
  <c r="S95" i="7"/>
  <c r="AA95" i="7"/>
  <c r="AI95" i="7"/>
  <c r="AQ95" i="7"/>
  <c r="K100" i="7"/>
  <c r="S100" i="7"/>
  <c r="AA100" i="7"/>
  <c r="AI100" i="7"/>
  <c r="AQ100" i="7"/>
  <c r="K108" i="7"/>
  <c r="S108" i="7"/>
  <c r="AA108" i="7"/>
  <c r="AI108" i="7"/>
  <c r="AQ108" i="7"/>
  <c r="AE89" i="13"/>
  <c r="L109" i="13"/>
  <c r="AF127" i="13"/>
  <c r="L129" i="13"/>
  <c r="L133" i="13"/>
  <c r="AF137" i="13"/>
  <c r="L141" i="13"/>
  <c r="L146" i="13"/>
  <c r="AE153" i="13"/>
  <c r="AE155" i="13"/>
  <c r="L157" i="13"/>
  <c r="AF157" i="13"/>
  <c r="L206" i="13"/>
  <c r="AE305" i="13"/>
  <c r="AF306" i="13"/>
  <c r="L313" i="13"/>
  <c r="L316" i="13"/>
  <c r="L414" i="13"/>
  <c r="L600" i="13"/>
  <c r="L669" i="13"/>
  <c r="J21" i="7"/>
  <c r="R21" i="7"/>
  <c r="Z21" i="7"/>
  <c r="AH21" i="7"/>
  <c r="AP21" i="7"/>
  <c r="L76" i="7"/>
  <c r="T76" i="7"/>
  <c r="AB76" i="7"/>
  <c r="AJ76" i="7"/>
  <c r="AR76" i="7"/>
  <c r="L10" i="13"/>
  <c r="L11" i="13"/>
  <c r="L58" i="13"/>
  <c r="L59" i="13"/>
  <c r="L265" i="13"/>
  <c r="L295" i="13"/>
  <c r="L296" i="13"/>
  <c r="L299" i="13"/>
  <c r="AF299" i="13"/>
  <c r="L304" i="13"/>
  <c r="L305" i="13"/>
  <c r="L308" i="13"/>
  <c r="L354" i="13"/>
  <c r="L372" i="13"/>
  <c r="AF393" i="13"/>
  <c r="AF394" i="13"/>
  <c r="L411" i="13"/>
  <c r="AE411" i="13"/>
  <c r="L413" i="13"/>
  <c r="L509" i="13"/>
  <c r="L514" i="13"/>
  <c r="AE536" i="13"/>
  <c r="L539" i="13"/>
  <c r="L540" i="13"/>
  <c r="L31" i="13"/>
  <c r="L39" i="13"/>
  <c r="L40" i="13"/>
  <c r="L250" i="13"/>
  <c r="L264" i="13"/>
  <c r="L270" i="13"/>
  <c r="L275" i="13"/>
  <c r="L294" i="13"/>
  <c r="L298" i="13"/>
  <c r="L346" i="13"/>
  <c r="L350" i="13"/>
  <c r="AF358" i="13"/>
  <c r="AF361" i="13"/>
  <c r="L363" i="13"/>
  <c r="AE392" i="13"/>
  <c r="L393" i="13"/>
  <c r="AF449" i="13"/>
  <c r="AE450" i="13"/>
  <c r="AF479" i="13"/>
  <c r="L480" i="13"/>
  <c r="L488" i="13"/>
  <c r="L501" i="13"/>
  <c r="L578" i="13"/>
  <c r="L589" i="13"/>
  <c r="L684" i="13"/>
  <c r="L15" i="13"/>
  <c r="L33" i="13"/>
  <c r="L81" i="13"/>
  <c r="L91" i="13"/>
  <c r="L95" i="13"/>
  <c r="L98" i="13"/>
  <c r="L99" i="13"/>
  <c r="L112" i="13"/>
  <c r="L115" i="13"/>
  <c r="L131" i="13"/>
  <c r="L149" i="13"/>
  <c r="L173" i="13"/>
  <c r="L198" i="13"/>
  <c r="L204" i="13"/>
  <c r="L209" i="13"/>
  <c r="L239" i="13"/>
  <c r="L252" i="13"/>
  <c r="AF357" i="13"/>
  <c r="L402" i="13"/>
  <c r="L438" i="13"/>
  <c r="AF447" i="13"/>
  <c r="AF448" i="13"/>
  <c r="L667" i="13"/>
  <c r="AA21" i="7"/>
  <c r="G44" i="7"/>
  <c r="O44" i="7"/>
  <c r="W44" i="7"/>
  <c r="AE44" i="7"/>
  <c r="AM44" i="7"/>
  <c r="AU44" i="7"/>
  <c r="AI21" i="7"/>
  <c r="L21" i="7"/>
  <c r="T21" i="7"/>
  <c r="AB21" i="7"/>
  <c r="AJ21" i="7"/>
  <c r="AR21" i="7"/>
  <c r="H44" i="7"/>
  <c r="P44" i="7"/>
  <c r="X44" i="7"/>
  <c r="AF44" i="7"/>
  <c r="AN44" i="7"/>
  <c r="AV44" i="7"/>
  <c r="H60" i="7"/>
  <c r="P60" i="7"/>
  <c r="X60" i="7"/>
  <c r="AF60" i="7"/>
  <c r="AN60" i="7"/>
  <c r="AV60" i="7"/>
  <c r="N76" i="7"/>
  <c r="V76" i="7"/>
  <c r="AD76" i="7"/>
  <c r="AL76" i="7"/>
  <c r="AT76" i="7"/>
  <c r="AQ21" i="7"/>
  <c r="AK21" i="7"/>
  <c r="I44" i="7"/>
  <c r="Q44" i="7"/>
  <c r="Y44" i="7"/>
  <c r="AG44" i="7"/>
  <c r="AO44" i="7"/>
  <c r="I60" i="7"/>
  <c r="Q60" i="7"/>
  <c r="Y60" i="7"/>
  <c r="AG60" i="7"/>
  <c r="AO60" i="7"/>
  <c r="G76" i="7"/>
  <c r="O76" i="7"/>
  <c r="W76" i="7"/>
  <c r="AE76" i="7"/>
  <c r="AM76" i="7"/>
  <c r="AU76" i="7"/>
  <c r="M21" i="7"/>
  <c r="AD21" i="7"/>
  <c r="AT21" i="7"/>
  <c r="S21" i="7"/>
  <c r="AC21" i="7"/>
  <c r="AS21" i="7"/>
  <c r="N21" i="7"/>
  <c r="AL21" i="7"/>
  <c r="G21" i="7"/>
  <c r="O21" i="7"/>
  <c r="W21" i="7"/>
  <c r="AE21" i="7"/>
  <c r="AM21" i="7"/>
  <c r="AU21" i="7"/>
  <c r="K44" i="7"/>
  <c r="S44" i="7"/>
  <c r="AA44" i="7"/>
  <c r="AI44" i="7"/>
  <c r="AQ44" i="7"/>
  <c r="K60" i="7"/>
  <c r="S60" i="7"/>
  <c r="AA60" i="7"/>
  <c r="AI60" i="7"/>
  <c r="AQ60" i="7"/>
  <c r="I76" i="7"/>
  <c r="Q76" i="7"/>
  <c r="Y76" i="7"/>
  <c r="AG76" i="7"/>
  <c r="AO76" i="7"/>
  <c r="I90" i="7"/>
  <c r="Q90" i="7"/>
  <c r="Y90" i="7"/>
  <c r="AG90" i="7"/>
  <c r="AO90" i="7"/>
  <c r="K21" i="7"/>
  <c r="U21" i="7"/>
  <c r="V21" i="7"/>
  <c r="H21" i="7"/>
  <c r="P21" i="7"/>
  <c r="X21" i="7"/>
  <c r="AF21" i="7"/>
  <c r="AN21" i="7"/>
  <c r="AV21" i="7"/>
  <c r="L44" i="7"/>
  <c r="T44" i="7"/>
  <c r="AB44" i="7"/>
  <c r="AJ44" i="7"/>
  <c r="AR44" i="7"/>
  <c r="L60" i="7"/>
  <c r="T60" i="7"/>
  <c r="AB60" i="7"/>
  <c r="AJ60" i="7"/>
  <c r="AR60" i="7"/>
  <c r="J76" i="7"/>
  <c r="R76" i="7"/>
  <c r="Z76" i="7"/>
  <c r="AH76" i="7"/>
  <c r="AP76" i="7"/>
  <c r="J90" i="7"/>
  <c r="N44" i="7"/>
  <c r="V44" i="7"/>
  <c r="AD44" i="7"/>
  <c r="AL44" i="7"/>
  <c r="AT44" i="7"/>
  <c r="N60" i="7"/>
  <c r="V60" i="7"/>
  <c r="AD60" i="7"/>
  <c r="AL60" i="7"/>
  <c r="AT60" i="7"/>
  <c r="AH90" i="7"/>
  <c r="AP90" i="7"/>
  <c r="J95" i="7"/>
  <c r="R95" i="7"/>
  <c r="Z95" i="7"/>
  <c r="AH95" i="7"/>
  <c r="AP95" i="7"/>
  <c r="J100" i="7"/>
  <c r="R100" i="7"/>
  <c r="Z100" i="7"/>
  <c r="AH100" i="7"/>
  <c r="AP100" i="7"/>
  <c r="J108" i="7"/>
  <c r="R108" i="7"/>
  <c r="Z108" i="7"/>
  <c r="AH108" i="7"/>
  <c r="AP108" i="7"/>
  <c r="S181" i="13"/>
  <c r="R561" i="13"/>
  <c r="V261" i="13"/>
  <c r="X240" i="13"/>
  <c r="AA297" i="13"/>
  <c r="R599" i="13"/>
  <c r="X599" i="13"/>
  <c r="AB374" i="13"/>
  <c r="T17" i="13"/>
  <c r="S494" i="13"/>
  <c r="U286" i="13"/>
  <c r="AC286" i="13"/>
  <c r="S423" i="13"/>
  <c r="AA423" i="13"/>
  <c r="T363" i="13"/>
  <c r="S620" i="13"/>
  <c r="AA620" i="13"/>
  <c r="Y616" i="13"/>
  <c r="U640" i="13"/>
  <c r="W581" i="13"/>
  <c r="AB581" i="13"/>
  <c r="R249" i="13"/>
  <c r="X249" i="13"/>
  <c r="V629" i="13"/>
  <c r="AC158" i="13"/>
  <c r="S75" i="13"/>
  <c r="AA75" i="13"/>
  <c r="V345" i="13"/>
  <c r="Q129" i="13"/>
  <c r="Y129" i="13"/>
  <c r="S576" i="13"/>
  <c r="Y123" i="13"/>
  <c r="W339" i="13"/>
  <c r="AB339" i="13"/>
  <c r="Q199" i="13"/>
  <c r="AD252" i="13"/>
  <c r="Z252" i="13"/>
  <c r="W527" i="13"/>
  <c r="Z284" i="13"/>
  <c r="R14" i="13"/>
  <c r="AB14" i="13"/>
  <c r="W635" i="13"/>
  <c r="U455" i="13"/>
  <c r="AA455" i="13"/>
  <c r="AD538" i="13"/>
  <c r="Z538" i="13"/>
  <c r="U595" i="13"/>
  <c r="R208" i="13"/>
  <c r="X208" i="13"/>
  <c r="AD373" i="13"/>
  <c r="Z373" i="13"/>
  <c r="AC95" i="13"/>
  <c r="AC7" i="13"/>
  <c r="S96" i="13"/>
  <c r="S84" i="13"/>
  <c r="AA84" i="13"/>
  <c r="AD31" i="13"/>
  <c r="Y31" i="13"/>
  <c r="AD545" i="13"/>
  <c r="Z545" i="13"/>
  <c r="Q618" i="13"/>
  <c r="Y618" i="13"/>
  <c r="W504" i="13"/>
  <c r="AB504" i="13"/>
  <c r="U22" i="13"/>
  <c r="AC22" i="13"/>
  <c r="S454" i="13"/>
  <c r="AA454" i="13"/>
  <c r="AC563" i="13"/>
  <c r="S512" i="13"/>
  <c r="AA512" i="13"/>
  <c r="X191" i="13"/>
  <c r="T144" i="13"/>
  <c r="U230" i="13"/>
  <c r="T341" i="13"/>
  <c r="W400" i="13"/>
  <c r="AB400" i="13"/>
  <c r="S271" i="13"/>
  <c r="Z271" i="13"/>
  <c r="V558" i="13"/>
  <c r="AD253" i="13"/>
  <c r="S593" i="13"/>
  <c r="Z593" i="13"/>
  <c r="R587" i="13"/>
  <c r="X587" i="13"/>
  <c r="V585" i="13"/>
  <c r="S641" i="13"/>
  <c r="AA641" i="13"/>
  <c r="X400" i="13"/>
  <c r="AD561" i="13"/>
  <c r="Z561" i="13"/>
  <c r="X261" i="13"/>
  <c r="AB338" i="13"/>
  <c r="AC284" i="13"/>
  <c r="AD14" i="13"/>
  <c r="Y14" i="13"/>
  <c r="X635" i="13"/>
  <c r="U524" i="13"/>
  <c r="AA524" i="13"/>
  <c r="V84" i="13"/>
  <c r="R585" i="13"/>
  <c r="AB640" i="13"/>
  <c r="X615" i="13"/>
  <c r="V636" i="13"/>
  <c r="U254" i="13"/>
  <c r="N95" i="7"/>
  <c r="V95" i="7"/>
  <c r="AD95" i="7"/>
  <c r="AL95" i="7"/>
  <c r="AT95" i="7"/>
  <c r="U561" i="13"/>
  <c r="AC561" i="13"/>
  <c r="AD261" i="13"/>
  <c r="Z261" i="13"/>
  <c r="AC240" i="13"/>
  <c r="AB297" i="13"/>
  <c r="S374" i="13"/>
  <c r="AA374" i="13"/>
  <c r="AB620" i="13"/>
  <c r="R640" i="13"/>
  <c r="X640" i="13"/>
  <c r="Q615" i="13"/>
  <c r="Y615" i="13"/>
  <c r="T199" i="13"/>
  <c r="AD527" i="13"/>
  <c r="Q338" i="13"/>
  <c r="W284" i="13"/>
  <c r="AA14" i="13"/>
  <c r="Z635" i="13"/>
  <c r="AC208" i="13"/>
  <c r="W373" i="13"/>
  <c r="X7" i="13"/>
  <c r="V31" i="13"/>
  <c r="S504" i="13"/>
  <c r="AA504" i="13"/>
  <c r="S531" i="13"/>
  <c r="Z531" i="13"/>
  <c r="AD558" i="13"/>
  <c r="X500" i="13"/>
  <c r="G95" i="7"/>
  <c r="O95" i="7"/>
  <c r="W95" i="7"/>
  <c r="S261" i="13"/>
  <c r="T240" i="13"/>
  <c r="U374" i="13"/>
  <c r="AC374" i="13"/>
  <c r="AD17" i="13"/>
  <c r="Z17" i="13"/>
  <c r="Q286" i="13"/>
  <c r="Y286" i="13"/>
  <c r="Z363" i="13"/>
  <c r="S577" i="13"/>
  <c r="AA577" i="13"/>
  <c r="Q640" i="13"/>
  <c r="Y640" i="13"/>
  <c r="AA629" i="13"/>
  <c r="AD615" i="13"/>
  <c r="Z615" i="13"/>
  <c r="V199" i="13"/>
  <c r="S527" i="13"/>
  <c r="AA527" i="13"/>
  <c r="S635" i="13"/>
  <c r="Q595" i="13"/>
  <c r="Y595" i="13"/>
  <c r="Q490" i="13"/>
  <c r="X490" i="13"/>
  <c r="AD7" i="13"/>
  <c r="Y7" i="13"/>
  <c r="AC504" i="13"/>
  <c r="Z341" i="13"/>
  <c r="AD486" i="13"/>
  <c r="Z486" i="13"/>
  <c r="T109" i="13"/>
  <c r="R271" i="13"/>
  <c r="AB271" i="13"/>
  <c r="S585" i="13"/>
  <c r="AA585" i="13"/>
  <c r="X21" i="13"/>
  <c r="AB616" i="13"/>
  <c r="X484" i="13"/>
  <c r="U345" i="13"/>
  <c r="W129" i="13"/>
  <c r="AD455" i="13"/>
  <c r="Y455" i="13"/>
  <c r="AD595" i="13"/>
  <c r="Y96" i="13"/>
  <c r="AA144" i="13"/>
  <c r="AD230" i="13"/>
  <c r="X505" i="13"/>
  <c r="I95" i="7"/>
  <c r="Q95" i="7"/>
  <c r="Y95" i="7"/>
  <c r="AG95" i="7"/>
  <c r="AO95" i="7"/>
  <c r="I100" i="7"/>
  <c r="Q100" i="7"/>
  <c r="Y100" i="7"/>
  <c r="AG100" i="7"/>
  <c r="AO100" i="7"/>
  <c r="I108" i="7"/>
  <c r="Q108" i="7"/>
  <c r="Y108" i="7"/>
  <c r="AG108" i="7"/>
  <c r="AO108" i="7"/>
  <c r="AD181" i="13"/>
  <c r="Z181" i="13"/>
  <c r="AB561" i="13"/>
  <c r="T261" i="13"/>
  <c r="U588" i="13"/>
  <c r="AC588" i="13"/>
  <c r="AB599" i="13"/>
  <c r="V374" i="13"/>
  <c r="U17" i="13"/>
  <c r="AC17" i="13"/>
  <c r="AD494" i="13"/>
  <c r="Z494" i="13"/>
  <c r="S286" i="13"/>
  <c r="AA286" i="13"/>
  <c r="AD423" i="13"/>
  <c r="Z423" i="13"/>
  <c r="T26" i="13"/>
  <c r="U363" i="13"/>
  <c r="AC363" i="13"/>
  <c r="AD620" i="13"/>
  <c r="Z620" i="13"/>
  <c r="X476" i="13"/>
  <c r="T577" i="13"/>
  <c r="R370" i="13"/>
  <c r="X370" i="13"/>
  <c r="R616" i="13"/>
  <c r="S640" i="13"/>
  <c r="AA640" i="13"/>
  <c r="Q508" i="13"/>
  <c r="V581" i="13"/>
  <c r="AD80" i="13"/>
  <c r="X628" i="13"/>
  <c r="AB249" i="13"/>
  <c r="S158" i="13"/>
  <c r="AD75" i="13"/>
  <c r="Z75" i="13"/>
  <c r="X129" i="13"/>
  <c r="Z576" i="13"/>
  <c r="V339" i="13"/>
  <c r="U615" i="13"/>
  <c r="AC615" i="13"/>
  <c r="R199" i="13"/>
  <c r="X199" i="13"/>
  <c r="Q252" i="13"/>
  <c r="Y252" i="13"/>
  <c r="V527" i="13"/>
  <c r="U338" i="13"/>
  <c r="Z455" i="13"/>
  <c r="Y538" i="13"/>
  <c r="S595" i="13"/>
  <c r="AA595" i="13"/>
  <c r="AB208" i="13"/>
  <c r="Y373" i="13"/>
  <c r="U95" i="13"/>
  <c r="S490" i="13"/>
  <c r="Z490" i="13"/>
  <c r="U7" i="13"/>
  <c r="AA7" i="13"/>
  <c r="AD96" i="13"/>
  <c r="Z96" i="13"/>
  <c r="AD84" i="13"/>
  <c r="Z84" i="13"/>
  <c r="Y545" i="13"/>
  <c r="R618" i="13"/>
  <c r="X618" i="13"/>
  <c r="V504" i="13"/>
  <c r="AA22" i="13"/>
  <c r="Z454" i="13"/>
  <c r="S563" i="13"/>
  <c r="Z512" i="13"/>
  <c r="U144" i="13"/>
  <c r="AC144" i="13"/>
  <c r="AD518" i="13"/>
  <c r="Z518" i="13"/>
  <c r="AA230" i="13"/>
  <c r="AD636" i="13"/>
  <c r="V531" i="13"/>
  <c r="AD271" i="13"/>
  <c r="Y271" i="13"/>
  <c r="T558" i="13"/>
  <c r="Q253" i="13"/>
  <c r="Y253" i="13"/>
  <c r="AD593" i="13"/>
  <c r="Y593" i="13"/>
  <c r="T585" i="13"/>
  <c r="AD641" i="13"/>
  <c r="Z641" i="13"/>
  <c r="S410" i="13"/>
  <c r="AB500" i="13"/>
  <c r="AB492" i="13"/>
  <c r="W557" i="13"/>
  <c r="Y495" i="13"/>
  <c r="W101" i="13"/>
  <c r="AB440" i="13"/>
  <c r="T234" i="13"/>
  <c r="U348" i="13"/>
  <c r="U206" i="13"/>
  <c r="AC206" i="13"/>
  <c r="W251" i="13"/>
  <c r="R440" i="13"/>
  <c r="W601" i="13"/>
  <c r="V387" i="13"/>
  <c r="X410" i="13"/>
  <c r="AB509" i="13"/>
  <c r="W495" i="13"/>
  <c r="S147" i="13"/>
  <c r="AD466" i="13"/>
  <c r="W234" i="13"/>
  <c r="W387" i="13"/>
  <c r="Q410" i="13"/>
  <c r="Y410" i="13"/>
  <c r="Q509" i="13"/>
  <c r="X509" i="13"/>
  <c r="R515" i="13"/>
  <c r="AB515" i="13"/>
  <c r="S507" i="13"/>
  <c r="AA507" i="13"/>
  <c r="V206" i="13"/>
  <c r="W348" i="13"/>
  <c r="Z410" i="13"/>
  <c r="W8" i="13"/>
  <c r="AD509" i="13"/>
  <c r="U507" i="13"/>
  <c r="V501" i="13"/>
  <c r="W206" i="13"/>
  <c r="W496" i="13"/>
  <c r="S510" i="13"/>
  <c r="Z510" i="13"/>
  <c r="S24" i="13"/>
  <c r="Z24" i="13"/>
  <c r="X66" i="13"/>
  <c r="AB418" i="13"/>
  <c r="U220" i="13"/>
  <c r="AA220" i="13"/>
  <c r="AA473" i="13"/>
  <c r="T24" i="13"/>
  <c r="AC24" i="13"/>
  <c r="W633" i="13"/>
  <c r="U61" i="13"/>
  <c r="AA61" i="13"/>
  <c r="S4" i="13"/>
  <c r="Z4" i="13"/>
  <c r="R482" i="13"/>
  <c r="AB482" i="13"/>
  <c r="AD268" i="13"/>
  <c r="Y268" i="13"/>
  <c r="R251" i="13"/>
  <c r="AB251" i="13"/>
  <c r="T129" i="13"/>
  <c r="Y158" i="13"/>
  <c r="U473" i="13"/>
  <c r="AC473" i="13"/>
  <c r="AB19" i="13"/>
  <c r="S23" i="13"/>
  <c r="Z23" i="13"/>
  <c r="AB633" i="13"/>
  <c r="W226" i="13"/>
  <c r="U49" i="13"/>
  <c r="AA49" i="13"/>
  <c r="W255" i="13"/>
  <c r="V282" i="13"/>
  <c r="W477" i="13"/>
  <c r="U4" i="13"/>
  <c r="AA4" i="13"/>
  <c r="Q482" i="13"/>
  <c r="X482" i="13"/>
  <c r="AB223" i="13"/>
  <c r="T169" i="13"/>
  <c r="AC169" i="13"/>
  <c r="U222" i="13"/>
  <c r="AA222" i="13"/>
  <c r="S268" i="13"/>
  <c r="Z268" i="13"/>
  <c r="AB332" i="13"/>
  <c r="U497" i="13"/>
  <c r="AC497" i="13"/>
  <c r="AD79" i="13"/>
  <c r="T473" i="13"/>
  <c r="R19" i="13"/>
  <c r="V48" i="13"/>
  <c r="AB226" i="13"/>
  <c r="V61" i="13"/>
  <c r="AB255" i="13"/>
  <c r="AB477" i="13"/>
  <c r="V272" i="13"/>
  <c r="U268" i="13"/>
  <c r="AA268" i="13"/>
  <c r="Q214" i="13"/>
  <c r="X214" i="13"/>
  <c r="S326" i="13"/>
  <c r="Z326" i="13"/>
  <c r="U347" i="13"/>
  <c r="AA347" i="13"/>
  <c r="T497" i="13"/>
  <c r="Z330" i="13"/>
  <c r="AA106" i="13"/>
  <c r="Y106" i="13"/>
  <c r="T490" i="13"/>
  <c r="T475" i="13"/>
  <c r="AD19" i="13"/>
  <c r="Y19" i="13"/>
  <c r="V66" i="13"/>
  <c r="Q255" i="13"/>
  <c r="X255" i="13"/>
  <c r="Q477" i="13"/>
  <c r="X477" i="13"/>
  <c r="V222" i="13"/>
  <c r="AD332" i="13"/>
  <c r="Y332" i="13"/>
  <c r="S330" i="13"/>
  <c r="AA330" i="13"/>
  <c r="U106" i="13"/>
  <c r="AC106" i="13"/>
  <c r="T326" i="13"/>
  <c r="AC326" i="13"/>
  <c r="W497" i="13"/>
  <c r="U330" i="13"/>
  <c r="T106" i="13"/>
  <c r="Q506" i="13"/>
  <c r="X506" i="13"/>
  <c r="W23" i="13"/>
  <c r="R420" i="13"/>
  <c r="AB66" i="13"/>
  <c r="R4" i="13"/>
  <c r="W418" i="13"/>
  <c r="V192" i="13"/>
  <c r="S220" i="13"/>
  <c r="Z220" i="13"/>
  <c r="R415" i="13"/>
  <c r="S422" i="13"/>
  <c r="Q315" i="13"/>
  <c r="Q8" i="13"/>
  <c r="V371" i="13"/>
  <c r="AC383" i="13"/>
  <c r="R532" i="13"/>
  <c r="X532" i="13"/>
  <c r="Y602" i="13"/>
  <c r="V365" i="13"/>
  <c r="V289" i="13"/>
  <c r="S347" i="13"/>
  <c r="Z347" i="13"/>
  <c r="AA6" i="13"/>
  <c r="X246" i="13"/>
  <c r="V248" i="13"/>
  <c r="S266" i="13"/>
  <c r="Z266" i="13"/>
  <c r="AD322" i="13"/>
  <c r="Y322" i="13"/>
  <c r="U366" i="13"/>
  <c r="AA366" i="13"/>
  <c r="U422" i="13"/>
  <c r="AA422" i="13"/>
  <c r="AB302" i="13"/>
  <c r="V245" i="13"/>
  <c r="R524" i="13"/>
  <c r="S630" i="13"/>
  <c r="Z630" i="13"/>
  <c r="W371" i="13"/>
  <c r="V383" i="13"/>
  <c r="Q532" i="13"/>
  <c r="W248" i="13"/>
  <c r="U266" i="13"/>
  <c r="AA266" i="13"/>
  <c r="T366" i="13"/>
  <c r="AC366" i="13"/>
  <c r="T422" i="13"/>
  <c r="AC422" i="13"/>
  <c r="X302" i="13"/>
  <c r="Q436" i="13"/>
  <c r="T403" i="13"/>
  <c r="AC403" i="13"/>
  <c r="U171" i="13" s="1"/>
  <c r="W542" i="13"/>
  <c r="U434" i="13" s="1"/>
  <c r="U262" i="13" s="1"/>
  <c r="R365" i="13"/>
  <c r="AB365" i="13"/>
  <c r="U526" i="13"/>
  <c r="AA526" i="13"/>
  <c r="X620" i="13" s="1"/>
  <c r="Q332" i="13"/>
  <c r="X332" i="13"/>
  <c r="S302" i="13"/>
  <c r="V6" i="13"/>
  <c r="AB248" i="13"/>
  <c r="T266" i="13"/>
  <c r="AC266" i="13"/>
  <c r="V366" i="13"/>
  <c r="Y302" i="13"/>
  <c r="Q7" i="13"/>
  <c r="R245" i="13"/>
  <c r="U591" i="13"/>
  <c r="R588" i="13"/>
  <c r="U461" i="13" s="1"/>
  <c r="AA461" i="13"/>
  <c r="AB542" i="13"/>
  <c r="V178" i="13"/>
  <c r="U178" i="13" s="1"/>
  <c r="AA556" i="13"/>
  <c r="S211" i="13"/>
  <c r="S231" i="13"/>
  <c r="Z231" i="13"/>
  <c r="T526" i="13"/>
  <c r="AC526" i="13"/>
  <c r="V347" i="13"/>
  <c r="U302" i="13"/>
  <c r="W6" i="13"/>
  <c r="Q248" i="13"/>
  <c r="X248" i="13"/>
  <c r="Z302" i="13"/>
  <c r="W415" i="13"/>
  <c r="Q245" i="13"/>
  <c r="T591" i="13"/>
  <c r="W178" i="13"/>
  <c r="U321" i="13" s="1"/>
  <c r="U553" i="13"/>
  <c r="AA553" i="13"/>
  <c r="W602" i="13"/>
  <c r="T619" i="13"/>
  <c r="AC619" i="13"/>
  <c r="AD460" i="13"/>
  <c r="Y460" i="13"/>
  <c r="R164" i="13"/>
  <c r="AB164" i="13"/>
  <c r="R553" i="13"/>
  <c r="AB553" i="13"/>
  <c r="Y176" i="13"/>
  <c r="Z111" i="13"/>
  <c r="U218" i="13"/>
  <c r="AA218" i="13"/>
  <c r="U452" i="13"/>
  <c r="AA452" i="13"/>
  <c r="W499" i="13"/>
  <c r="S77" i="13"/>
  <c r="Z77" i="13"/>
  <c r="W244" i="13"/>
  <c r="V65" i="13"/>
  <c r="X586" i="13" s="1"/>
  <c r="AE586" i="13" s="1"/>
  <c r="V463" i="13"/>
  <c r="K545" i="11"/>
  <c r="T367" i="13"/>
  <c r="S2" i="13"/>
  <c r="T3" i="13"/>
  <c r="S460" i="13"/>
  <c r="Z460" i="13"/>
  <c r="Q553" i="13"/>
  <c r="S111" i="13"/>
  <c r="AA111" i="13"/>
  <c r="Z257" i="13"/>
  <c r="T218" i="13"/>
  <c r="AC218" i="13"/>
  <c r="AD579" i="13"/>
  <c r="U519" i="13"/>
  <c r="AA519" i="13"/>
  <c r="AD117" i="13"/>
  <c r="Y117" i="13"/>
  <c r="W65" i="13"/>
  <c r="W463" i="13"/>
  <c r="W607" i="13"/>
  <c r="K491" i="11"/>
  <c r="AA28" i="13"/>
  <c r="X140" i="13" s="1"/>
  <c r="V533" i="13"/>
  <c r="V190" i="13"/>
  <c r="Y470" i="13"/>
  <c r="W30" i="13"/>
  <c r="Z164" i="13"/>
  <c r="R203" i="13"/>
  <c r="AB203" i="13"/>
  <c r="U111" i="13"/>
  <c r="AC111" i="13"/>
  <c r="S579" i="13"/>
  <c r="Z579" i="13"/>
  <c r="S117" i="13"/>
  <c r="Z117" i="13"/>
  <c r="R65" i="13"/>
  <c r="AB65" i="13"/>
  <c r="X4" i="13" s="1"/>
  <c r="X172" i="13" s="1"/>
  <c r="W120" i="13"/>
  <c r="K550" i="11"/>
  <c r="K571" i="11"/>
  <c r="AB34" i="13"/>
  <c r="T469" i="13"/>
  <c r="AC469" i="13"/>
  <c r="V147" i="13"/>
  <c r="V158" i="13"/>
  <c r="S470" i="13"/>
  <c r="Z470" i="13"/>
  <c r="R30" i="13"/>
  <c r="AB30" i="13"/>
  <c r="S164" i="13"/>
  <c r="Q203" i="13"/>
  <c r="S553" i="13"/>
  <c r="Z553" i="13"/>
  <c r="Q624" i="13"/>
  <c r="AA579" i="13"/>
  <c r="AB612" i="13"/>
  <c r="Q161" i="13"/>
  <c r="Q463" i="13"/>
  <c r="R120" i="13"/>
  <c r="AB120" i="13"/>
  <c r="X100" i="13" s="1"/>
  <c r="K496" i="11"/>
  <c r="K504" i="11"/>
  <c r="K534" i="11"/>
  <c r="X300" i="13" s="1"/>
  <c r="X201" i="13" s="1"/>
  <c r="W456" i="13"/>
  <c r="Z489" i="13"/>
  <c r="W528" i="13"/>
  <c r="V182" i="13"/>
  <c r="K521" i="11"/>
  <c r="X367" i="13"/>
  <c r="K579" i="11"/>
  <c r="K587" i="11"/>
  <c r="AA489" i="13"/>
  <c r="AA125" i="13"/>
  <c r="W138" i="13"/>
  <c r="Z522" i="13"/>
  <c r="AC321" i="13"/>
  <c r="Q614" i="13"/>
  <c r="Y614" i="13"/>
  <c r="W176" i="13"/>
  <c r="R138" i="13"/>
  <c r="AB138" i="13"/>
  <c r="U592" i="13"/>
  <c r="T499" i="13"/>
  <c r="AC499" i="13"/>
  <c r="W20" i="13"/>
  <c r="Z56" i="13"/>
  <c r="Z71" i="13"/>
  <c r="S491" i="13"/>
  <c r="V187" i="13"/>
  <c r="AB462" i="13"/>
  <c r="U30" i="13"/>
  <c r="AA30" i="13"/>
  <c r="Q460" i="13"/>
  <c r="AD614" i="13"/>
  <c r="R176" i="13"/>
  <c r="AB176" i="13"/>
  <c r="Q138" i="13"/>
  <c r="S218" i="13"/>
  <c r="Z218" i="13"/>
  <c r="S452" i="13"/>
  <c r="Z452" i="13"/>
  <c r="V499" i="13"/>
  <c r="Y519" i="13"/>
  <c r="AD77" i="13"/>
  <c r="Y77" i="13"/>
  <c r="U612" i="13"/>
  <c r="K494" i="11"/>
  <c r="Y28" i="13"/>
  <c r="K518" i="11"/>
  <c r="X544" i="13" s="1"/>
  <c r="X16" i="13" s="1"/>
  <c r="K574" i="11"/>
  <c r="S56" i="13"/>
  <c r="AA56" i="13"/>
  <c r="AC467" i="13"/>
  <c r="W472" i="13"/>
  <c r="AC3" i="13"/>
  <c r="U491" i="13"/>
  <c r="AA491" i="13"/>
  <c r="S538" i="13"/>
  <c r="S574" i="13"/>
  <c r="Z574" i="13"/>
  <c r="S544" i="13"/>
  <c r="S227" i="13"/>
  <c r="AC552" i="13"/>
  <c r="W409" i="13"/>
  <c r="S604" i="13"/>
  <c r="Z604" i="13"/>
  <c r="W940" i="11"/>
  <c r="K940" i="11"/>
  <c r="W1023" i="11"/>
  <c r="K1023" i="11"/>
  <c r="Z537" i="13"/>
  <c r="T36" i="13"/>
  <c r="AC36" i="13"/>
  <c r="W559" i="13"/>
  <c r="T273" i="13"/>
  <c r="AC273" i="13"/>
  <c r="Z312" i="13"/>
  <c r="W1006" i="11"/>
  <c r="K1006" i="11"/>
  <c r="AE10" i="13"/>
  <c r="AB528" i="13"/>
  <c r="U148" i="13"/>
  <c r="AA148" i="13"/>
  <c r="X520" i="13"/>
  <c r="Q188" i="13"/>
  <c r="Y188" i="13"/>
  <c r="S537" i="13"/>
  <c r="AA537" i="13"/>
  <c r="AB232" i="13"/>
  <c r="V240" i="13"/>
  <c r="T555" i="13"/>
  <c r="AC555" i="13"/>
  <c r="AB559" i="13"/>
  <c r="V273" i="13"/>
  <c r="U570" i="13"/>
  <c r="W37" i="13"/>
  <c r="V395" i="13"/>
  <c r="W890" i="11"/>
  <c r="K890" i="11"/>
  <c r="W948" i="11"/>
  <c r="K948" i="11"/>
  <c r="W34" i="13"/>
  <c r="S71" i="13"/>
  <c r="Q520" i="13"/>
  <c r="Y520" i="13"/>
  <c r="AD188" i="13"/>
  <c r="U537" i="13"/>
  <c r="V547" i="13"/>
  <c r="X605" i="13"/>
  <c r="AB352" i="13"/>
  <c r="U613" i="13"/>
  <c r="AA613" i="13"/>
  <c r="V445" i="13"/>
  <c r="K913" i="11"/>
  <c r="R913" i="11"/>
  <c r="W1003" i="11"/>
  <c r="K1003" i="11"/>
  <c r="W1013" i="11"/>
  <c r="K1013" i="11"/>
  <c r="Z125" i="13"/>
  <c r="Z349" i="13"/>
  <c r="AD520" i="13"/>
  <c r="W168" i="13"/>
  <c r="W565" i="13"/>
  <c r="W943" i="11"/>
  <c r="K943" i="11"/>
  <c r="W956" i="11"/>
  <c r="K956" i="11"/>
  <c r="W988" i="11"/>
  <c r="K988" i="11"/>
  <c r="W1038" i="11"/>
  <c r="K1038" i="11"/>
  <c r="W301" i="13"/>
  <c r="K908" i="11"/>
  <c r="R908" i="11"/>
  <c r="K922" i="11"/>
  <c r="W922" i="11"/>
  <c r="K978" i="11"/>
  <c r="W978" i="11"/>
  <c r="W983" i="11"/>
  <c r="K983" i="11"/>
  <c r="K1010" i="11"/>
  <c r="W1010" i="11"/>
  <c r="AB562" i="13"/>
  <c r="U125" i="13"/>
  <c r="U349" i="13"/>
  <c r="V537" i="13"/>
  <c r="AB217" i="13"/>
  <c r="T225" i="13"/>
  <c r="AC225" i="13"/>
  <c r="Q566" i="13"/>
  <c r="Y566" i="13"/>
  <c r="AD568" i="13"/>
  <c r="AB301" i="13"/>
  <c r="AD37" i="13"/>
  <c r="AB35" i="13"/>
  <c r="V588" i="13"/>
  <c r="W882" i="11"/>
  <c r="K882" i="11"/>
  <c r="W898" i="11"/>
  <c r="K898" i="11"/>
  <c r="W951" i="11"/>
  <c r="K951" i="11"/>
  <c r="W1034" i="11"/>
  <c r="K1034" i="11"/>
  <c r="AF2" i="13"/>
  <c r="AE2" i="13"/>
  <c r="AB472" i="13"/>
  <c r="U291" i="13"/>
  <c r="S258" i="13"/>
  <c r="Z258" i="13"/>
  <c r="AD566" i="13"/>
  <c r="T571" i="13"/>
  <c r="X331" i="13"/>
  <c r="T376" i="13"/>
  <c r="AC376" i="13"/>
  <c r="V405" i="13"/>
  <c r="W905" i="11"/>
  <c r="K905" i="11"/>
  <c r="W924" i="11"/>
  <c r="K924" i="11"/>
  <c r="W973" i="11"/>
  <c r="K973" i="11"/>
  <c r="W980" i="11"/>
  <c r="K980" i="11"/>
  <c r="U258" i="13"/>
  <c r="AA258" i="13"/>
  <c r="U605" i="13"/>
  <c r="AC605" i="13"/>
  <c r="Y571" i="13"/>
  <c r="S323" i="13"/>
  <c r="Z323" i="13"/>
  <c r="T35" i="13"/>
  <c r="Y590" i="13"/>
  <c r="AD621" i="13"/>
  <c r="Z621" i="13"/>
  <c r="S458" i="13"/>
  <c r="W1002" i="11"/>
  <c r="X93" i="13" s="1"/>
  <c r="AF10" i="13"/>
  <c r="L13" i="13"/>
  <c r="L67" i="13"/>
  <c r="AE67" i="13"/>
  <c r="AF60" i="13"/>
  <c r="AF67" i="13"/>
  <c r="AC621" i="13"/>
  <c r="R580" i="13"/>
  <c r="AB580" i="13"/>
  <c r="AF12" i="13"/>
  <c r="L42" i="13"/>
  <c r="AE42" i="13"/>
  <c r="AF51" i="13"/>
  <c r="X591" i="13"/>
  <c r="U604" i="13"/>
  <c r="AA604" i="13"/>
  <c r="X352" i="13"/>
  <c r="Q433" i="13"/>
  <c r="X433" i="13"/>
  <c r="Q580" i="13"/>
  <c r="K883" i="11"/>
  <c r="V458" i="13"/>
  <c r="K899" i="11"/>
  <c r="K941" i="11"/>
  <c r="K949" i="11"/>
  <c r="K957" i="11"/>
  <c r="K974" i="11"/>
  <c r="K996" i="11"/>
  <c r="L5" i="13"/>
  <c r="L12" i="13"/>
  <c r="AF15" i="13"/>
  <c r="AF29" i="13"/>
  <c r="AF42" i="13"/>
  <c r="AE45" i="13"/>
  <c r="AF50" i="13"/>
  <c r="AD433" i="13"/>
  <c r="Y433" i="13"/>
  <c r="L29" i="13"/>
  <c r="L38" i="13"/>
  <c r="AF40" i="13"/>
  <c r="AE18" i="13"/>
  <c r="AF25" i="13"/>
  <c r="AF33" i="13"/>
  <c r="AF39" i="13"/>
  <c r="T597" i="13"/>
  <c r="AC597" i="13"/>
  <c r="U433" i="13"/>
  <c r="AA433" i="13"/>
  <c r="R621" i="13"/>
  <c r="W938" i="11"/>
  <c r="W946" i="11"/>
  <c r="W954" i="11"/>
  <c r="W1018" i="11"/>
  <c r="AE15" i="13"/>
  <c r="L25" i="13"/>
  <c r="AE25" i="13"/>
  <c r="AF32" i="13"/>
  <c r="AF47" i="13"/>
  <c r="L50" i="13"/>
  <c r="AA605" i="13"/>
  <c r="AB564" i="13"/>
  <c r="U312" i="13"/>
  <c r="AA312" i="13"/>
  <c r="AC35" i="13"/>
  <c r="V597" i="13"/>
  <c r="Y621" i="13"/>
  <c r="AD458" i="13"/>
  <c r="Z458" i="13"/>
  <c r="AF13" i="13"/>
  <c r="L46" i="13"/>
  <c r="AE46" i="13"/>
  <c r="L47" i="13"/>
  <c r="AE86" i="13"/>
  <c r="L51" i="13"/>
  <c r="L57" i="13"/>
  <c r="L60" i="13"/>
  <c r="AF89" i="13"/>
  <c r="AE104" i="13"/>
  <c r="L136" i="13"/>
  <c r="AF136" i="13"/>
  <c r="L144" i="13"/>
  <c r="AF146" i="13"/>
  <c r="AE150" i="13"/>
  <c r="AF151" i="13"/>
  <c r="AE154" i="13"/>
  <c r="L159" i="13"/>
  <c r="L162" i="13"/>
  <c r="AF162" i="13"/>
  <c r="L166" i="13"/>
  <c r="L185" i="13"/>
  <c r="AF185" i="13"/>
  <c r="AF186" i="13"/>
  <c r="AE194" i="13"/>
  <c r="AF196" i="13"/>
  <c r="AF198" i="13"/>
  <c r="L199" i="13"/>
  <c r="AE212" i="13"/>
  <c r="L221" i="13"/>
  <c r="L228" i="13"/>
  <c r="L233" i="13"/>
  <c r="AF238" i="13"/>
  <c r="AF242" i="13"/>
  <c r="AF264" i="13"/>
  <c r="L274" i="13"/>
  <c r="L285" i="13"/>
  <c r="L311" i="13"/>
  <c r="AE311" i="13"/>
  <c r="AE320" i="13"/>
  <c r="L325" i="13"/>
  <c r="L327" i="13"/>
  <c r="AE327" i="13"/>
  <c r="AF340" i="13"/>
  <c r="L387" i="13"/>
  <c r="L399" i="13"/>
  <c r="AF401" i="13"/>
  <c r="L408" i="13"/>
  <c r="AE412" i="13"/>
  <c r="L419" i="13"/>
  <c r="AF419" i="13"/>
  <c r="AF441" i="13"/>
  <c r="L446" i="13"/>
  <c r="AF446" i="13"/>
  <c r="AF483" i="13"/>
  <c r="AF488" i="13"/>
  <c r="L497" i="13"/>
  <c r="L536" i="13"/>
  <c r="AF536" i="13"/>
  <c r="L583" i="13"/>
  <c r="L623" i="13"/>
  <c r="AF623" i="13"/>
  <c r="L627" i="13"/>
  <c r="L666" i="13"/>
  <c r="L54" i="13"/>
  <c r="AF59" i="13"/>
  <c r="AE60" i="13"/>
  <c r="L64" i="13"/>
  <c r="AF64" i="13"/>
  <c r="L105" i="13"/>
  <c r="L114" i="13"/>
  <c r="AF122" i="13"/>
  <c r="L123" i="13"/>
  <c r="L124" i="13"/>
  <c r="AF124" i="13"/>
  <c r="AF135" i="13"/>
  <c r="AF139" i="13"/>
  <c r="AF143" i="13"/>
  <c r="L145" i="13"/>
  <c r="AE157" i="13"/>
  <c r="AF163" i="13"/>
  <c r="L165" i="13"/>
  <c r="AF165" i="13"/>
  <c r="L170" i="13"/>
  <c r="AF170" i="13"/>
  <c r="AF184" i="13"/>
  <c r="L193" i="13"/>
  <c r="AE195" i="13"/>
  <c r="L196" i="13"/>
  <c r="L202" i="13"/>
  <c r="AF212" i="13"/>
  <c r="AE237" i="13"/>
  <c r="L238" i="13"/>
  <c r="AE241" i="13"/>
  <c r="L242" i="13"/>
  <c r="L256" i="13"/>
  <c r="L259" i="13"/>
  <c r="AF281" i="13"/>
  <c r="AE283" i="13"/>
  <c r="L293" i="13"/>
  <c r="AE296" i="13"/>
  <c r="AF305" i="13"/>
  <c r="AE310" i="13"/>
  <c r="AE333" i="13"/>
  <c r="L340" i="13"/>
  <c r="AE340" i="13"/>
  <c r="AE350" i="13"/>
  <c r="L351" i="13"/>
  <c r="L364" i="13"/>
  <c r="L369" i="13"/>
  <c r="L378" i="13"/>
  <c r="L400" i="13"/>
  <c r="L401" i="13"/>
  <c r="L407" i="13"/>
  <c r="AE407" i="13"/>
  <c r="AE446" i="13"/>
  <c r="AE447" i="13"/>
  <c r="L448" i="13"/>
  <c r="L454" i="13"/>
  <c r="L479" i="13"/>
  <c r="L483" i="13"/>
  <c r="L525" i="13"/>
  <c r="AE525" i="13"/>
  <c r="L541" i="13"/>
  <c r="AF550" i="13"/>
  <c r="L557" i="13"/>
  <c r="AF560" i="13"/>
  <c r="L675" i="13"/>
  <c r="AE44" i="13"/>
  <c r="AF58" i="13"/>
  <c r="AE69" i="13"/>
  <c r="L78" i="13"/>
  <c r="L104" i="13"/>
  <c r="AF104" i="13"/>
  <c r="L106" i="13"/>
  <c r="AE108" i="13"/>
  <c r="L121" i="13"/>
  <c r="L128" i="13"/>
  <c r="AE132" i="13"/>
  <c r="AF134" i="13"/>
  <c r="L135" i="13"/>
  <c r="L139" i="13"/>
  <c r="AF142" i="13"/>
  <c r="L143" i="13"/>
  <c r="L151" i="13"/>
  <c r="L163" i="13"/>
  <c r="AE173" i="13"/>
  <c r="L194" i="13"/>
  <c r="AE210" i="13"/>
  <c r="AE215" i="13"/>
  <c r="L236" i="13"/>
  <c r="L247" i="13"/>
  <c r="AF247" i="13"/>
  <c r="AF256" i="13"/>
  <c r="AF260" i="13"/>
  <c r="AF263" i="13"/>
  <c r="AF280" i="13"/>
  <c r="AF288" i="13"/>
  <c r="AF310" i="13"/>
  <c r="L320" i="13"/>
  <c r="AF320" i="13"/>
  <c r="AE325" i="13"/>
  <c r="L339" i="13"/>
  <c r="AF368" i="13"/>
  <c r="AF369" i="13"/>
  <c r="L377" i="13"/>
  <c r="AE377" i="13"/>
  <c r="L388" i="13"/>
  <c r="AE391" i="13"/>
  <c r="L394" i="13"/>
  <c r="AE394" i="13"/>
  <c r="AE399" i="13"/>
  <c r="AE406" i="13"/>
  <c r="AF407" i="13"/>
  <c r="AE408" i="13"/>
  <c r="L421" i="13"/>
  <c r="AE421" i="13"/>
  <c r="AF431" i="13"/>
  <c r="AF443" i="13"/>
  <c r="L464" i="13"/>
  <c r="L505" i="13"/>
  <c r="L530" i="13"/>
  <c r="L531" i="13"/>
  <c r="L560" i="13"/>
  <c r="L561" i="13"/>
  <c r="L595" i="13"/>
  <c r="L642" i="13"/>
  <c r="L682" i="13"/>
  <c r="L706" i="13"/>
  <c r="AF103" i="13"/>
  <c r="AF304" i="13"/>
  <c r="L319" i="13"/>
  <c r="AF319" i="13"/>
  <c r="AF329" i="13"/>
  <c r="AF333" i="13"/>
  <c r="AF336" i="13"/>
  <c r="AF344" i="13"/>
  <c r="L345" i="13"/>
  <c r="L357" i="13"/>
  <c r="L358" i="13"/>
  <c r="AF377" i="13"/>
  <c r="AF379" i="13"/>
  <c r="AF382" i="13"/>
  <c r="AF406" i="13"/>
  <c r="L431" i="13"/>
  <c r="AE431" i="13"/>
  <c r="AF435" i="13"/>
  <c r="L443" i="13"/>
  <c r="AF451" i="13"/>
  <c r="L493" i="13"/>
  <c r="AE493" i="13"/>
  <c r="L516" i="13"/>
  <c r="AF525" i="13"/>
  <c r="L554" i="13"/>
  <c r="AE554" i="13"/>
  <c r="L569" i="13"/>
  <c r="L576" i="13"/>
  <c r="AF584" i="13"/>
  <c r="AF589" i="13"/>
  <c r="L618" i="13"/>
  <c r="AE632" i="13"/>
  <c r="AE634" i="13"/>
  <c r="L646" i="13"/>
  <c r="L705" i="13"/>
  <c r="L717" i="13"/>
  <c r="AE52" i="13"/>
  <c r="L83" i="13"/>
  <c r="L84" i="13"/>
  <c r="AF87" i="13"/>
  <c r="L103" i="13"/>
  <c r="L108" i="13"/>
  <c r="AF108" i="13"/>
  <c r="AE110" i="13"/>
  <c r="AE112" i="13"/>
  <c r="L122" i="13"/>
  <c r="AF126" i="13"/>
  <c r="L127" i="13"/>
  <c r="L132" i="13"/>
  <c r="AF132" i="13"/>
  <c r="L154" i="13"/>
  <c r="AF154" i="13"/>
  <c r="AF155" i="13"/>
  <c r="AE162" i="13"/>
  <c r="L167" i="13"/>
  <c r="L191" i="13"/>
  <c r="AF194" i="13"/>
  <c r="L195" i="13"/>
  <c r="AE198" i="13"/>
  <c r="L205" i="13"/>
  <c r="AF205" i="13"/>
  <c r="AE207" i="13"/>
  <c r="AF210" i="13"/>
  <c r="AE224" i="13"/>
  <c r="AE229" i="13"/>
  <c r="L237" i="13"/>
  <c r="L241" i="13"/>
  <c r="L281" i="13"/>
  <c r="L290" i="13"/>
  <c r="AF290" i="13"/>
  <c r="AE295" i="13"/>
  <c r="AE299" i="13"/>
  <c r="AF308" i="13"/>
  <c r="AF316" i="13"/>
  <c r="L336" i="13"/>
  <c r="AE336" i="13"/>
  <c r="AF342" i="13"/>
  <c r="L344" i="13"/>
  <c r="AE344" i="13"/>
  <c r="AF354" i="13"/>
  <c r="L362" i="13"/>
  <c r="L382" i="13"/>
  <c r="AE382" i="13"/>
  <c r="AF391" i="13"/>
  <c r="AF412" i="13"/>
  <c r="L425" i="13"/>
  <c r="L427" i="13"/>
  <c r="L435" i="13"/>
  <c r="AE435" i="13"/>
  <c r="AF439" i="13"/>
  <c r="AE443" i="13"/>
  <c r="L451" i="13"/>
  <c r="L481" i="13"/>
  <c r="AF493" i="13"/>
  <c r="L507" i="13"/>
  <c r="L517" i="13"/>
  <c r="AE550" i="13"/>
  <c r="AE584" i="13"/>
  <c r="L603" i="13"/>
  <c r="L632" i="13"/>
  <c r="L647" i="13"/>
  <c r="AE13" i="13"/>
  <c r="AF18" i="13"/>
  <c r="AF44" i="13"/>
  <c r="AF45" i="13"/>
  <c r="L53" i="13"/>
  <c r="AF55" i="13"/>
  <c r="L68" i="13"/>
  <c r="AF68" i="13"/>
  <c r="L69" i="13"/>
  <c r="L76" i="13"/>
  <c r="L80" i="13"/>
  <c r="L85" i="13"/>
  <c r="L87" i="13"/>
  <c r="AF91" i="13"/>
  <c r="L92" i="13"/>
  <c r="AE92" i="13"/>
  <c r="AF99" i="13"/>
  <c r="AF105" i="13"/>
  <c r="AF110" i="13"/>
  <c r="L113" i="13"/>
  <c r="AF115" i="13"/>
  <c r="L118" i="13"/>
  <c r="AF131" i="13"/>
  <c r="L134" i="13"/>
  <c r="L142" i="13"/>
  <c r="AF145" i="13"/>
  <c r="L153" i="13"/>
  <c r="AF153" i="13"/>
  <c r="AE159" i="13"/>
  <c r="L160" i="13"/>
  <c r="AE170" i="13"/>
  <c r="L179" i="13"/>
  <c r="L183" i="13"/>
  <c r="AE186" i="13"/>
  <c r="L189" i="13"/>
  <c r="AF204" i="13"/>
  <c r="L210" i="13"/>
  <c r="AE228" i="13"/>
  <c r="L229" i="13"/>
  <c r="AE233" i="13"/>
  <c r="AF250" i="13"/>
  <c r="AE256" i="13"/>
  <c r="L263" i="13"/>
  <c r="AE275" i="13"/>
  <c r="AF285" i="13"/>
  <c r="AF296" i="13"/>
  <c r="AE306" i="13"/>
  <c r="AE314" i="13"/>
  <c r="AE335" i="13"/>
  <c r="L343" i="13"/>
  <c r="AE346" i="13"/>
  <c r="L361" i="13"/>
  <c r="AE361" i="13"/>
  <c r="L381" i="13"/>
  <c r="AE381" i="13"/>
  <c r="L390" i="13"/>
  <c r="AF390" i="13"/>
  <c r="L412" i="13"/>
  <c r="AF413" i="13"/>
  <c r="AE414" i="13"/>
  <c r="L439" i="13"/>
  <c r="AE439" i="13"/>
  <c r="L450" i="13"/>
  <c r="AF450" i="13"/>
  <c r="AE451" i="13"/>
  <c r="L478" i="13"/>
  <c r="AF480" i="13"/>
  <c r="L486" i="13"/>
  <c r="L506" i="13"/>
  <c r="L587" i="13"/>
  <c r="L599" i="13"/>
  <c r="L609" i="13"/>
  <c r="L629" i="13"/>
  <c r="L655" i="13"/>
  <c r="L694" i="13"/>
  <c r="L715" i="13"/>
  <c r="L721" i="13"/>
  <c r="AE87" i="13"/>
  <c r="AF112" i="13"/>
  <c r="AE114" i="13"/>
  <c r="AF121" i="13"/>
  <c r="AE136" i="13"/>
  <c r="AF152" i="13"/>
  <c r="AF173" i="13"/>
  <c r="AF200" i="13"/>
  <c r="AF209" i="13"/>
  <c r="AE236" i="13"/>
  <c r="AE280" i="13"/>
  <c r="AE288" i="13"/>
  <c r="AF295" i="13"/>
  <c r="L389" i="13"/>
  <c r="AE389" i="13"/>
  <c r="AF396" i="13"/>
  <c r="AF397" i="13"/>
  <c r="AF90" i="13"/>
  <c r="AE91" i="13"/>
  <c r="AF94" i="13"/>
  <c r="L110" i="13"/>
  <c r="AF114" i="13"/>
  <c r="AE124" i="13"/>
  <c r="L126" i="13"/>
  <c r="L130" i="13"/>
  <c r="AF133" i="13"/>
  <c r="AF141" i="13"/>
  <c r="AE151" i="13"/>
  <c r="AF159" i="13"/>
  <c r="AE165" i="13"/>
  <c r="AE174" i="13"/>
  <c r="L175" i="13"/>
  <c r="AF197" i="13"/>
  <c r="L207" i="13"/>
  <c r="AF213" i="13"/>
  <c r="AF221" i="13"/>
  <c r="L224" i="13"/>
  <c r="AF239" i="13"/>
  <c r="L249" i="13"/>
  <c r="AE285" i="13"/>
  <c r="AF292" i="13"/>
  <c r="AF294" i="13"/>
  <c r="AF298" i="13"/>
  <c r="L306" i="13"/>
  <c r="AF311" i="13"/>
  <c r="L314" i="13"/>
  <c r="AF325" i="13"/>
  <c r="AE328" i="13"/>
  <c r="L335" i="13"/>
  <c r="AF350" i="13"/>
  <c r="AF384" i="13"/>
  <c r="AF386" i="13"/>
  <c r="AF388" i="13"/>
  <c r="AF408" i="13"/>
  <c r="AF411" i="13"/>
  <c r="AF437" i="13"/>
  <c r="AF438" i="13"/>
  <c r="AF487" i="13"/>
  <c r="AF554" i="13"/>
  <c r="AF578" i="13"/>
  <c r="L582" i="13"/>
  <c r="AF600" i="13"/>
  <c r="L639" i="13"/>
  <c r="L673" i="13"/>
  <c r="L677" i="13"/>
  <c r="L724" i="13"/>
  <c r="W423" i="13"/>
  <c r="W561" i="13"/>
  <c r="W457" i="13"/>
  <c r="W261" i="13"/>
  <c r="W17" i="13"/>
  <c r="Q181" i="13"/>
  <c r="X181" i="13"/>
  <c r="AB261" i="13"/>
  <c r="U240" i="13"/>
  <c r="AA240" i="13"/>
  <c r="S297" i="13"/>
  <c r="Z297" i="13"/>
  <c r="T599" i="13"/>
  <c r="AC599" i="13"/>
  <c r="AD374" i="13"/>
  <c r="Y374" i="13"/>
  <c r="U494" i="13"/>
  <c r="AA494" i="13"/>
  <c r="R286" i="13"/>
  <c r="AB286" i="13"/>
  <c r="T423" i="13"/>
  <c r="AC423" i="13"/>
  <c r="AD363" i="13"/>
  <c r="Y363" i="13"/>
  <c r="V85" i="13"/>
  <c r="Q616" i="13"/>
  <c r="X616" i="13"/>
  <c r="T508" i="13"/>
  <c r="AC508" i="13"/>
  <c r="W249" i="13"/>
  <c r="Q158" i="13"/>
  <c r="X158" i="13"/>
  <c r="AD576" i="13"/>
  <c r="Y576" i="13"/>
  <c r="U530" i="13"/>
  <c r="AA530" i="13"/>
  <c r="W252" i="13"/>
  <c r="Q527" i="13"/>
  <c r="X527" i="13"/>
  <c r="AA284" i="13"/>
  <c r="X14" i="13"/>
  <c r="V635" i="13"/>
  <c r="Q538" i="13"/>
  <c r="X538" i="13"/>
  <c r="W524" i="13"/>
  <c r="Q96" i="13"/>
  <c r="X96" i="13"/>
  <c r="U84" i="13"/>
  <c r="U31" i="13"/>
  <c r="AA31" i="13"/>
  <c r="W636" i="13"/>
  <c r="W53" i="13"/>
  <c r="W440" i="13"/>
  <c r="T494" i="13"/>
  <c r="AC494" i="13"/>
  <c r="W563" i="13"/>
  <c r="T561" i="13"/>
  <c r="W436" i="13"/>
  <c r="W156" i="13"/>
  <c r="U181" i="13"/>
  <c r="AA181" i="13"/>
  <c r="U616" i="13"/>
  <c r="AA616" i="13"/>
  <c r="U158" i="13"/>
  <c r="AA158" i="13"/>
  <c r="T576" i="13"/>
  <c r="AC576" i="13"/>
  <c r="U538" i="13"/>
  <c r="AA538" i="13"/>
  <c r="AD524" i="13"/>
  <c r="Y524" i="13"/>
  <c r="AF364" i="13"/>
  <c r="AE364" i="13"/>
  <c r="T540" i="13"/>
  <c r="AF540" i="13" s="1"/>
  <c r="U96" i="13"/>
  <c r="AA96" i="13"/>
  <c r="AC181" i="13"/>
  <c r="U261" i="13"/>
  <c r="AA261" i="13"/>
  <c r="R240" i="13"/>
  <c r="AB240" i="13"/>
  <c r="R494" i="13"/>
  <c r="AB494" i="13"/>
  <c r="AD85" i="13"/>
  <c r="Y85" i="13"/>
  <c r="AC616" i="13"/>
  <c r="V576" i="13"/>
  <c r="S615" i="13"/>
  <c r="R530" i="13"/>
  <c r="AB530" i="13"/>
  <c r="AC527" i="13"/>
  <c r="AD338" i="13"/>
  <c r="Z338" i="13"/>
  <c r="R284" i="13"/>
  <c r="AB284" i="13"/>
  <c r="AC14" i="13"/>
  <c r="AD635" i="13"/>
  <c r="Y635" i="13"/>
  <c r="AC538" i="13"/>
  <c r="S524" i="13"/>
  <c r="Z524" i="13"/>
  <c r="AC96" i="13"/>
  <c r="X84" i="13"/>
  <c r="R31" i="13"/>
  <c r="AB31" i="13"/>
  <c r="T618" i="13"/>
  <c r="AC618" i="13"/>
  <c r="AD116" i="13"/>
  <c r="Z116" i="13"/>
  <c r="W512" i="13"/>
  <c r="W587" i="13"/>
  <c r="AF587" i="13" s="1"/>
  <c r="V96" i="13"/>
  <c r="Q84" i="13"/>
  <c r="S116" i="13"/>
  <c r="AD240" i="13"/>
  <c r="Y240" i="13"/>
  <c r="Q297" i="13"/>
  <c r="W616" i="13"/>
  <c r="T249" i="13"/>
  <c r="R576" i="13"/>
  <c r="AB576" i="13"/>
  <c r="AD530" i="13"/>
  <c r="Y530" i="13"/>
  <c r="AC524" i="13"/>
  <c r="W96" i="13"/>
  <c r="W618" i="13"/>
  <c r="Z504" i="13"/>
  <c r="AF627" i="13"/>
  <c r="AE627" i="13"/>
  <c r="AF113" i="13"/>
  <c r="AE113" i="13"/>
  <c r="X147" i="13"/>
  <c r="AB181" i="13"/>
  <c r="S240" i="13"/>
  <c r="Z240" i="13"/>
  <c r="AD297" i="13"/>
  <c r="Y297" i="13"/>
  <c r="AF38" i="13"/>
  <c r="AE38" i="13"/>
  <c r="Q576" i="13"/>
  <c r="X576" i="13"/>
  <c r="S530" i="13"/>
  <c r="Z530" i="13"/>
  <c r="V338" i="13"/>
  <c r="S284" i="13"/>
  <c r="R538" i="13"/>
  <c r="AB538" i="13"/>
  <c r="V524" i="13"/>
  <c r="W545" i="13"/>
  <c r="U618" i="13"/>
  <c r="AA618" i="13"/>
  <c r="AD563" i="13"/>
  <c r="Y563" i="13"/>
  <c r="W454" i="13"/>
  <c r="R512" i="13"/>
  <c r="AB512" i="13"/>
  <c r="AF481" i="13"/>
  <c r="AE481" i="13"/>
  <c r="W432" i="13"/>
  <c r="V144" i="13"/>
  <c r="W202" i="13"/>
  <c r="AF202" i="13" s="1"/>
  <c r="Q636" i="13"/>
  <c r="X636" i="13"/>
  <c r="V254" i="13"/>
  <c r="AD307" i="13"/>
  <c r="Y307" i="13"/>
  <c r="W341" i="13"/>
  <c r="W254" i="13"/>
  <c r="T400" i="13"/>
  <c r="AC400" i="13"/>
  <c r="T531" i="13"/>
  <c r="AC531" i="13"/>
  <c r="W271" i="13"/>
  <c r="W177" i="13"/>
  <c r="Q558" i="13"/>
  <c r="X558" i="13"/>
  <c r="W337" i="13"/>
  <c r="W567" i="13"/>
  <c r="AE567" i="13" s="1"/>
  <c r="W518" i="13"/>
  <c r="AD5" i="13"/>
  <c r="Y5" i="13"/>
  <c r="W230" i="13"/>
  <c r="W640" i="13"/>
  <c r="W478" i="13"/>
  <c r="W98" i="13"/>
  <c r="W128" i="13"/>
  <c r="W356" i="13"/>
  <c r="W490" i="13"/>
  <c r="W259" i="13"/>
  <c r="W585" i="13"/>
  <c r="X641" i="13"/>
  <c r="AF641" i="13" s="1"/>
  <c r="W628" i="13"/>
  <c r="Q466" i="13"/>
  <c r="X466" i="13"/>
  <c r="W345" i="13"/>
  <c r="W199" i="13"/>
  <c r="W530" i="13"/>
  <c r="AD440" i="13"/>
  <c r="Y440" i="13"/>
  <c r="Q601" i="13"/>
  <c r="X601" i="13"/>
  <c r="V348" i="13"/>
  <c r="W374" i="13"/>
  <c r="Q387" i="13"/>
  <c r="X387" i="13"/>
  <c r="W484" i="13"/>
  <c r="W500" i="13"/>
  <c r="AA410" i="13"/>
  <c r="AB513" i="13"/>
  <c r="W338" i="13"/>
  <c r="W543" i="13"/>
  <c r="U518" i="13"/>
  <c r="AA518" i="13"/>
  <c r="T230" i="13"/>
  <c r="AC230" i="13"/>
  <c r="S307" i="13"/>
  <c r="Z307" i="13"/>
  <c r="R341" i="13"/>
  <c r="AB341" i="13"/>
  <c r="V400" i="13"/>
  <c r="W109" i="13"/>
  <c r="S5" i="13"/>
  <c r="Z5" i="13"/>
  <c r="W593" i="13"/>
  <c r="AF582" i="13"/>
  <c r="AE582" i="13"/>
  <c r="R98" i="13"/>
  <c r="AB98" i="13"/>
  <c r="AF27" i="13"/>
  <c r="AE27" i="13"/>
  <c r="AF83" i="13"/>
  <c r="AE83" i="13"/>
  <c r="W190" i="13"/>
  <c r="AF78" i="13"/>
  <c r="AE78" i="13"/>
  <c r="S440" i="13"/>
  <c r="Z440" i="13"/>
  <c r="AD601" i="13"/>
  <c r="Y601" i="13"/>
  <c r="AF81" i="13"/>
  <c r="AE81" i="13"/>
  <c r="AF417" i="13"/>
  <c r="AE417" i="13"/>
  <c r="U410" i="13"/>
  <c r="T8" i="13"/>
  <c r="AC8" i="13"/>
  <c r="T313" i="13"/>
  <c r="W26" i="13"/>
  <c r="AA476" i="13"/>
  <c r="T370" i="13"/>
  <c r="AC370" i="13"/>
  <c r="AD457" i="13"/>
  <c r="Y457" i="13"/>
  <c r="U85" i="13"/>
  <c r="AA85" i="13"/>
  <c r="V616" i="13"/>
  <c r="T640" i="13"/>
  <c r="AC640" i="13"/>
  <c r="AD508" i="13"/>
  <c r="T432" i="13"/>
  <c r="AC432" i="13"/>
  <c r="U187" i="13"/>
  <c r="AA187" i="13"/>
  <c r="Q581" i="13"/>
  <c r="X581" i="13"/>
  <c r="V436" i="13"/>
  <c r="R80" i="13"/>
  <c r="AB80" i="13"/>
  <c r="V249" i="13"/>
  <c r="S629" i="13"/>
  <c r="Z629" i="13"/>
  <c r="R158" i="13"/>
  <c r="AB158" i="13"/>
  <c r="AC75" i="13"/>
  <c r="AF189" i="13"/>
  <c r="AE189" i="13"/>
  <c r="AC345" i="13"/>
  <c r="R129" i="13"/>
  <c r="AB129" i="13"/>
  <c r="U576" i="13"/>
  <c r="AA576" i="13"/>
  <c r="S339" i="13"/>
  <c r="Z339" i="13"/>
  <c r="R615" i="13"/>
  <c r="AB615" i="13"/>
  <c r="AC530" i="13"/>
  <c r="AD199" i="13"/>
  <c r="Y199" i="13"/>
  <c r="V252" i="13"/>
  <c r="R527" i="13"/>
  <c r="AB527" i="13"/>
  <c r="AC338" i="13"/>
  <c r="AD284" i="13"/>
  <c r="Y284" i="13"/>
  <c r="W14" i="13"/>
  <c r="U635" i="13"/>
  <c r="AA635" i="13"/>
  <c r="Q455" i="13"/>
  <c r="X455" i="13"/>
  <c r="V538" i="13"/>
  <c r="AC595" i="13"/>
  <c r="Q524" i="13"/>
  <c r="X524" i="13"/>
  <c r="V208" i="13"/>
  <c r="X373" i="13"/>
  <c r="U490" i="13"/>
  <c r="AA490" i="13"/>
  <c r="S7" i="13"/>
  <c r="Z7" i="13"/>
  <c r="R96" i="13"/>
  <c r="AB96" i="13"/>
  <c r="R84" i="13"/>
  <c r="AB84" i="13"/>
  <c r="Q31" i="13"/>
  <c r="X31" i="13"/>
  <c r="Q545" i="13"/>
  <c r="X545" i="13"/>
  <c r="V618" i="13"/>
  <c r="S22" i="13"/>
  <c r="Z22" i="13"/>
  <c r="R454" i="13"/>
  <c r="AB454" i="13"/>
  <c r="U563" i="13"/>
  <c r="AA563" i="13"/>
  <c r="AD512" i="13"/>
  <c r="U191" i="13"/>
  <c r="AA191" i="13"/>
  <c r="R144" i="13"/>
  <c r="AB144" i="13"/>
  <c r="T518" i="13"/>
  <c r="AC518" i="13"/>
  <c r="V230" i="13"/>
  <c r="S636" i="13"/>
  <c r="Z636" i="13"/>
  <c r="R254" i="13"/>
  <c r="AB254" i="13"/>
  <c r="U307" i="13"/>
  <c r="AA307" i="13"/>
  <c r="X341" i="13"/>
  <c r="R486" i="13"/>
  <c r="AB486" i="13"/>
  <c r="R109" i="13"/>
  <c r="AB109" i="13"/>
  <c r="W531" i="13"/>
  <c r="Q271" i="13"/>
  <c r="X271" i="13"/>
  <c r="S558" i="13"/>
  <c r="Z558" i="13"/>
  <c r="S253" i="13"/>
  <c r="Z253" i="13"/>
  <c r="R572" i="13"/>
  <c r="AB572" i="13"/>
  <c r="T343" i="13"/>
  <c r="AC343" i="13"/>
  <c r="R53" i="13"/>
  <c r="AB53" i="13"/>
  <c r="U5" i="13"/>
  <c r="AA5" i="13"/>
  <c r="R593" i="13"/>
  <c r="AB593" i="13"/>
  <c r="R101" i="13"/>
  <c r="AB101" i="13"/>
  <c r="Q98" i="13"/>
  <c r="X98" i="13"/>
  <c r="R259" i="13"/>
  <c r="AB259" i="13"/>
  <c r="V57" i="13"/>
  <c r="AE57" i="13" s="1"/>
  <c r="Q585" i="13"/>
  <c r="X585" i="13"/>
  <c r="U147" i="13"/>
  <c r="AA147" i="13"/>
  <c r="X177" i="13"/>
  <c r="W353" i="13"/>
  <c r="X486" i="13"/>
  <c r="R190" i="13"/>
  <c r="AB190" i="13"/>
  <c r="S466" i="13"/>
  <c r="Z466" i="13"/>
  <c r="U440" i="13"/>
  <c r="AA440" i="13"/>
  <c r="S601" i="13"/>
  <c r="Z601" i="13"/>
  <c r="R348" i="13"/>
  <c r="AB348" i="13"/>
  <c r="X297" i="13"/>
  <c r="S387" i="13"/>
  <c r="Z387" i="13"/>
  <c r="V8" i="13"/>
  <c r="Y177" i="13"/>
  <c r="Y507" i="13"/>
  <c r="Q454" i="13"/>
  <c r="X454" i="13"/>
  <c r="Q254" i="13"/>
  <c r="X254" i="13"/>
  <c r="T307" i="13"/>
  <c r="AC307" i="13"/>
  <c r="AD341" i="13"/>
  <c r="Y341" i="13"/>
  <c r="Q109" i="13"/>
  <c r="X109" i="13"/>
  <c r="R531" i="13"/>
  <c r="AB531" i="13"/>
  <c r="U558" i="13"/>
  <c r="AA558" i="13"/>
  <c r="X572" i="13"/>
  <c r="T5" i="13"/>
  <c r="AC5" i="13"/>
  <c r="Q593" i="13"/>
  <c r="X593" i="13"/>
  <c r="AD585" i="13"/>
  <c r="Y585" i="13"/>
  <c r="U466" i="13"/>
  <c r="AA466" i="13"/>
  <c r="U387" i="13"/>
  <c r="AA387" i="13"/>
  <c r="AF107" i="13"/>
  <c r="AE107" i="13"/>
  <c r="W410" i="13"/>
  <c r="T338" i="13"/>
  <c r="T7" i="13"/>
  <c r="AD454" i="13"/>
  <c r="Y454" i="13"/>
  <c r="R230" i="13"/>
  <c r="AB230" i="13"/>
  <c r="AD254" i="13"/>
  <c r="Y254" i="13"/>
  <c r="AD109" i="13"/>
  <c r="Y109" i="13"/>
  <c r="R324" i="13"/>
  <c r="AB324" i="13"/>
  <c r="T253" i="13"/>
  <c r="AC253" i="13"/>
  <c r="AE385" i="13"/>
  <c r="V5" i="13"/>
  <c r="T466" i="13"/>
  <c r="AC466" i="13"/>
  <c r="AF293" i="13"/>
  <c r="AE293" i="13"/>
  <c r="R234" i="13"/>
  <c r="AB234" i="13"/>
  <c r="T601" i="13"/>
  <c r="AC601" i="13"/>
  <c r="AD348" i="13"/>
  <c r="Y348" i="13"/>
  <c r="T387" i="13"/>
  <c r="AC387" i="13"/>
  <c r="AB410" i="13"/>
  <c r="W307" i="13"/>
  <c r="W620" i="13"/>
  <c r="X230" i="13"/>
  <c r="Q324" i="13"/>
  <c r="X324" i="13"/>
  <c r="W5" i="13"/>
  <c r="AE541" i="13"/>
  <c r="AF57" i="13"/>
  <c r="W147" i="13"/>
  <c r="W253" i="13"/>
  <c r="W466" i="13"/>
  <c r="X278" i="13"/>
  <c r="Y509" i="13"/>
  <c r="S618" i="13"/>
  <c r="Z618" i="13"/>
  <c r="T454" i="13"/>
  <c r="AC454" i="13"/>
  <c r="Q563" i="13"/>
  <c r="X563" i="13"/>
  <c r="AF583" i="13"/>
  <c r="AE583" i="13"/>
  <c r="S230" i="13"/>
  <c r="Z230" i="13"/>
  <c r="R636" i="13"/>
  <c r="AB636" i="13"/>
  <c r="T254" i="13"/>
  <c r="AC254" i="13"/>
  <c r="T486" i="13"/>
  <c r="AC486" i="13"/>
  <c r="V271" i="13"/>
  <c r="S324" i="13"/>
  <c r="Z324" i="13"/>
  <c r="R253" i="13"/>
  <c r="AB253" i="13"/>
  <c r="AE464" i="13"/>
  <c r="Q5" i="13"/>
  <c r="X5" i="13"/>
  <c r="AE603" i="13"/>
  <c r="AF603" i="13"/>
  <c r="V98" i="13"/>
  <c r="T259" i="13"/>
  <c r="AC259" i="13"/>
  <c r="AF468" i="13"/>
  <c r="AE468" i="13"/>
  <c r="R466" i="13"/>
  <c r="AB466" i="13"/>
  <c r="Q440" i="13"/>
  <c r="X440" i="13"/>
  <c r="S234" i="13"/>
  <c r="Z234" i="13"/>
  <c r="R601" i="13"/>
  <c r="AB601" i="13"/>
  <c r="T348" i="13"/>
  <c r="AC348" i="13"/>
  <c r="R387" i="13"/>
  <c r="AB387" i="13"/>
  <c r="AD410" i="13"/>
  <c r="AE149" i="13"/>
  <c r="AC507" i="13"/>
  <c r="Y118" i="13"/>
  <c r="S501" i="13"/>
  <c r="Z501" i="13"/>
  <c r="W84" i="13"/>
  <c r="W455" i="13"/>
  <c r="W572" i="13"/>
  <c r="W123" i="13"/>
  <c r="W219" i="13"/>
  <c r="W278" i="13"/>
  <c r="W375" i="13"/>
  <c r="W513" i="13"/>
  <c r="W642" i="13"/>
  <c r="AF642" i="13" s="1"/>
  <c r="W508" i="13"/>
  <c r="W180" i="13"/>
  <c r="K459" i="13"/>
  <c r="J459" i="13"/>
  <c r="K659" i="13"/>
  <c r="J659" i="13"/>
  <c r="K226" i="13"/>
  <c r="J226" i="13"/>
  <c r="K418" i="13"/>
  <c r="J418" i="13"/>
  <c r="K529" i="13"/>
  <c r="J529" i="13"/>
  <c r="R529" i="13"/>
  <c r="N208" i="13"/>
  <c r="M208" i="13"/>
  <c r="K208" i="13"/>
  <c r="J208" i="13"/>
  <c r="P208" i="13"/>
  <c r="O208" i="13"/>
  <c r="P477" i="13"/>
  <c r="O477" i="13"/>
  <c r="N477" i="13"/>
  <c r="M477" i="13"/>
  <c r="K318" i="13"/>
  <c r="J318" i="13"/>
  <c r="P318" i="13"/>
  <c r="O318" i="13"/>
  <c r="N318" i="13"/>
  <c r="M318" i="13"/>
  <c r="P658" i="13"/>
  <c r="O658" i="13"/>
  <c r="N658" i="13"/>
  <c r="M658" i="13"/>
  <c r="N341" i="13"/>
  <c r="M341" i="13"/>
  <c r="K341" i="13"/>
  <c r="J341" i="13"/>
  <c r="P341" i="13"/>
  <c r="O341" i="13"/>
  <c r="Q341" i="13"/>
  <c r="W503" i="13"/>
  <c r="S509" i="13"/>
  <c r="Z509" i="13"/>
  <c r="W515" i="13"/>
  <c r="Y503" i="13"/>
  <c r="R521" i="13"/>
  <c r="AB521" i="13"/>
  <c r="AD501" i="13"/>
  <c r="Y501" i="13"/>
  <c r="V497" i="13"/>
  <c r="T330" i="13"/>
  <c r="AC330" i="13"/>
  <c r="Y101" i="13"/>
  <c r="Y515" i="13"/>
  <c r="V106" i="13"/>
  <c r="Y494" i="13"/>
  <c r="U510" i="13"/>
  <c r="AA510" i="13"/>
  <c r="Y156" i="13"/>
  <c r="AD506" i="13"/>
  <c r="Y506" i="13"/>
  <c r="S79" i="13"/>
  <c r="Z79" i="13"/>
  <c r="Y79" i="13"/>
  <c r="Y508" i="13"/>
  <c r="Y505" i="13"/>
  <c r="AF505" i="13" s="1"/>
  <c r="Y514" i="13"/>
  <c r="X19" i="13"/>
  <c r="U24" i="13"/>
  <c r="AA24" i="13"/>
  <c r="AE420" i="13"/>
  <c r="AF420" i="13"/>
  <c r="K633" i="13"/>
  <c r="J633" i="13"/>
  <c r="Q66" i="13"/>
  <c r="R41" i="13"/>
  <c r="K678" i="13"/>
  <c r="J678" i="13"/>
  <c r="Q41" i="13"/>
  <c r="K48" i="13"/>
  <c r="J48" i="13"/>
  <c r="W48" i="13"/>
  <c r="S70" i="13"/>
  <c r="Z70" i="13"/>
  <c r="K468" i="13"/>
  <c r="J468" i="13"/>
  <c r="R226" i="13"/>
  <c r="T49" i="13"/>
  <c r="AC49" i="13"/>
  <c r="T61" i="13"/>
  <c r="AC61" i="13"/>
  <c r="Q476" i="13"/>
  <c r="R476" i="13"/>
  <c r="K63" i="13"/>
  <c r="J63" i="13"/>
  <c r="W63" i="13"/>
  <c r="K223" i="13"/>
  <c r="J223" i="13"/>
  <c r="W223" i="13"/>
  <c r="U169" i="13"/>
  <c r="AA169" i="13"/>
  <c r="AB318" i="13"/>
  <c r="Y160" i="13"/>
  <c r="AF160" i="13" s="1"/>
  <c r="AE642" i="13"/>
  <c r="AA79" i="13"/>
  <c r="K455" i="13"/>
  <c r="J455" i="13"/>
  <c r="Q459" i="13"/>
  <c r="R48" i="13"/>
  <c r="AB48" i="13"/>
  <c r="AA70" i="13"/>
  <c r="J635" i="13"/>
  <c r="K635" i="13"/>
  <c r="R63" i="13"/>
  <c r="Z482" i="13"/>
  <c r="K181" i="13"/>
  <c r="J181" i="13"/>
  <c r="K303" i="13"/>
  <c r="J303" i="13"/>
  <c r="P535" i="13"/>
  <c r="O535" i="13"/>
  <c r="N535" i="13"/>
  <c r="M535" i="13"/>
  <c r="K535" i="13"/>
  <c r="J535" i="13"/>
  <c r="Q208" i="13"/>
  <c r="P255" i="13"/>
  <c r="O255" i="13"/>
  <c r="N255" i="13"/>
  <c r="M255" i="13"/>
  <c r="P278" i="13"/>
  <c r="O278" i="13"/>
  <c r="N278" i="13"/>
  <c r="M278" i="13"/>
  <c r="K278" i="13"/>
  <c r="J278" i="13"/>
  <c r="M61" i="13"/>
  <c r="P61" i="13"/>
  <c r="O61" i="13"/>
  <c r="N61" i="13"/>
  <c r="R61" i="13"/>
  <c r="AF444" i="13"/>
  <c r="AE444" i="13"/>
  <c r="AC410" i="13"/>
  <c r="AF351" i="13"/>
  <c r="AE351" i="13"/>
  <c r="Q503" i="13"/>
  <c r="X503" i="13"/>
  <c r="T509" i="13"/>
  <c r="AC509" i="13"/>
  <c r="Q515" i="13"/>
  <c r="X515" i="13"/>
  <c r="R507" i="13"/>
  <c r="AB507" i="13"/>
  <c r="W516" i="13"/>
  <c r="R517" i="13"/>
  <c r="AB517" i="13"/>
  <c r="AD521" i="13"/>
  <c r="U501" i="13"/>
  <c r="AA501" i="13"/>
  <c r="R206" i="13"/>
  <c r="AB206" i="13"/>
  <c r="Q251" i="13"/>
  <c r="X251" i="13"/>
  <c r="V608" i="13"/>
  <c r="T434" i="13"/>
  <c r="T455" i="13"/>
  <c r="T402" i="13"/>
  <c r="T193" i="13"/>
  <c r="R497" i="13"/>
  <c r="AB497" i="13"/>
  <c r="Y504" i="13"/>
  <c r="Y496" i="13"/>
  <c r="R106" i="13"/>
  <c r="AB106" i="13"/>
  <c r="V510" i="13"/>
  <c r="Y128" i="13"/>
  <c r="Y80" i="13"/>
  <c r="U506" i="13"/>
  <c r="AA506" i="13"/>
  <c r="T79" i="13"/>
  <c r="AC79" i="13"/>
  <c r="Y144" i="13"/>
  <c r="AE144" i="13" s="1"/>
  <c r="Y516" i="13"/>
  <c r="R473" i="13"/>
  <c r="AB473" i="13"/>
  <c r="Z19" i="13"/>
  <c r="K21" i="13"/>
  <c r="J21" i="13"/>
  <c r="U23" i="13"/>
  <c r="AA23" i="13"/>
  <c r="V24" i="13"/>
  <c r="Q633" i="13"/>
  <c r="X633" i="13"/>
  <c r="S66" i="13"/>
  <c r="Z66" i="13"/>
  <c r="K41" i="13"/>
  <c r="J41" i="13"/>
  <c r="Q48" i="13"/>
  <c r="X48" i="13"/>
  <c r="T70" i="13"/>
  <c r="AC70" i="13"/>
  <c r="R635" i="13"/>
  <c r="AD226" i="13"/>
  <c r="Y226" i="13"/>
  <c r="K49" i="13"/>
  <c r="J49" i="13"/>
  <c r="W49" i="13"/>
  <c r="K61" i="13"/>
  <c r="J61" i="13"/>
  <c r="W61" i="13"/>
  <c r="Q63" i="13"/>
  <c r="X63" i="13"/>
  <c r="Z255" i="13"/>
  <c r="K524" i="13"/>
  <c r="J524" i="13"/>
  <c r="S477" i="13"/>
  <c r="Z477" i="13"/>
  <c r="T4" i="13"/>
  <c r="AC4" i="13"/>
  <c r="AD418" i="13"/>
  <c r="Y418" i="13"/>
  <c r="Q223" i="13"/>
  <c r="X223" i="13"/>
  <c r="V169" i="13"/>
  <c r="T192" i="13"/>
  <c r="AC192" i="13"/>
  <c r="R278" i="13"/>
  <c r="AD387" i="13"/>
  <c r="Y387" i="13"/>
  <c r="V410" i="13"/>
  <c r="U8" i="13"/>
  <c r="AA8" i="13"/>
  <c r="AD227" i="13"/>
  <c r="Y227" i="13"/>
  <c r="AD503" i="13"/>
  <c r="V509" i="13"/>
  <c r="S492" i="13"/>
  <c r="Z492" i="13"/>
  <c r="Q507" i="13"/>
  <c r="X507" i="13"/>
  <c r="R516" i="13"/>
  <c r="AB516" i="13"/>
  <c r="Q517" i="13"/>
  <c r="X517" i="13"/>
  <c r="S521" i="13"/>
  <c r="Z521" i="13"/>
  <c r="T501" i="13"/>
  <c r="AC501" i="13"/>
  <c r="Q206" i="13"/>
  <c r="X206" i="13"/>
  <c r="AE317" i="13"/>
  <c r="AD251" i="13"/>
  <c r="Y251" i="13"/>
  <c r="W608" i="13"/>
  <c r="T21" i="13"/>
  <c r="Q497" i="13"/>
  <c r="X497" i="13"/>
  <c r="R330" i="13"/>
  <c r="AB330" i="13"/>
  <c r="AF166" i="13"/>
  <c r="AE166" i="13"/>
  <c r="Q106" i="13"/>
  <c r="X106" i="13"/>
  <c r="W510" i="13"/>
  <c r="AF130" i="13"/>
  <c r="AE130" i="13"/>
  <c r="T506" i="13"/>
  <c r="AC506" i="13"/>
  <c r="V79" i="13"/>
  <c r="Q473" i="13"/>
  <c r="X473" i="13"/>
  <c r="T345" i="13"/>
  <c r="T355" i="13"/>
  <c r="U19" i="13"/>
  <c r="AA19" i="13"/>
  <c r="T23" i="13"/>
  <c r="AC23" i="13"/>
  <c r="J24" i="13"/>
  <c r="K24" i="13"/>
  <c r="W24" i="13"/>
  <c r="AD633" i="13"/>
  <c r="Y633" i="13"/>
  <c r="U66" i="13"/>
  <c r="AA66" i="13"/>
  <c r="T606" i="13"/>
  <c r="AC606" i="13"/>
  <c r="AD48" i="13"/>
  <c r="Y48" i="13"/>
  <c r="V70" i="13"/>
  <c r="S226" i="13"/>
  <c r="Z226" i="13"/>
  <c r="AB61" i="13"/>
  <c r="AD63" i="13"/>
  <c r="Y63" i="13"/>
  <c r="U255" i="13"/>
  <c r="AA255" i="13"/>
  <c r="K373" i="13"/>
  <c r="J373" i="13"/>
  <c r="U477" i="13"/>
  <c r="AA477" i="13"/>
  <c r="V4" i="13"/>
  <c r="S418" i="13"/>
  <c r="Z418" i="13"/>
  <c r="T482" i="13"/>
  <c r="AC482" i="13"/>
  <c r="T272" i="13"/>
  <c r="AC272" i="13"/>
  <c r="Q303" i="13"/>
  <c r="P226" i="13"/>
  <c r="O226" i="13"/>
  <c r="N226" i="13"/>
  <c r="M226" i="13"/>
  <c r="S503" i="13"/>
  <c r="Z503" i="13"/>
  <c r="W509" i="13"/>
  <c r="AF76" i="13"/>
  <c r="AE76" i="13"/>
  <c r="AD507" i="13"/>
  <c r="Q516" i="13"/>
  <c r="X516" i="13"/>
  <c r="AD517" i="13"/>
  <c r="U521" i="13"/>
  <c r="AA521" i="13"/>
  <c r="AD206" i="13"/>
  <c r="Y206" i="13"/>
  <c r="T514" i="13"/>
  <c r="Z251" i="13"/>
  <c r="R608" i="13"/>
  <c r="AB608" i="13"/>
  <c r="T465" i="13"/>
  <c r="T608" i="13"/>
  <c r="T362" i="13"/>
  <c r="Y497" i="13"/>
  <c r="Q330" i="13"/>
  <c r="X330" i="13"/>
  <c r="AD106" i="13"/>
  <c r="R510" i="13"/>
  <c r="AB510" i="13"/>
  <c r="V506" i="13"/>
  <c r="W79" i="13"/>
  <c r="AD473" i="13"/>
  <c r="Y473" i="13"/>
  <c r="T549" i="13"/>
  <c r="AE549" i="13" s="1"/>
  <c r="T123" i="13"/>
  <c r="T31" i="13"/>
  <c r="T19" i="13"/>
  <c r="AC19" i="13"/>
  <c r="V23" i="13"/>
  <c r="R24" i="13"/>
  <c r="AB24" i="13"/>
  <c r="S633" i="13"/>
  <c r="Z633" i="13"/>
  <c r="T66" i="13"/>
  <c r="AC66" i="13"/>
  <c r="K2" i="13"/>
  <c r="J2" i="13"/>
  <c r="Z48" i="13"/>
  <c r="K70" i="13"/>
  <c r="J70" i="13"/>
  <c r="W70" i="13"/>
  <c r="Q61" i="13"/>
  <c r="X61" i="13"/>
  <c r="J476" i="13"/>
  <c r="K476" i="13"/>
  <c r="S63" i="13"/>
  <c r="Z63" i="13"/>
  <c r="T255" i="13"/>
  <c r="AC255" i="13"/>
  <c r="T477" i="13"/>
  <c r="AC477" i="13"/>
  <c r="K4" i="13"/>
  <c r="J4" i="13"/>
  <c r="U418" i="13"/>
  <c r="AA418" i="13"/>
  <c r="V482" i="13"/>
  <c r="S223" i="13"/>
  <c r="Z223" i="13"/>
  <c r="K410" i="13"/>
  <c r="J410" i="13"/>
  <c r="K192" i="13"/>
  <c r="J192" i="13"/>
  <c r="AF167" i="13"/>
  <c r="AE167" i="13"/>
  <c r="T353" i="13"/>
  <c r="T524" i="13"/>
  <c r="S497" i="13"/>
  <c r="Z497" i="13"/>
  <c r="AD330" i="13"/>
  <c r="Y330" i="13"/>
  <c r="S106" i="13"/>
  <c r="Z106" i="13"/>
  <c r="Q510" i="13"/>
  <c r="X510" i="13"/>
  <c r="W506" i="13"/>
  <c r="R79" i="13"/>
  <c r="AB79" i="13"/>
  <c r="Z473" i="13"/>
  <c r="T9" i="13"/>
  <c r="T75" i="13"/>
  <c r="T181" i="13"/>
  <c r="T476" i="13"/>
  <c r="T360" i="13"/>
  <c r="V19" i="13"/>
  <c r="K23" i="13"/>
  <c r="J23" i="13"/>
  <c r="Q24" i="13"/>
  <c r="X24" i="13"/>
  <c r="K658" i="13"/>
  <c r="J658" i="13"/>
  <c r="U633" i="13"/>
  <c r="AA633" i="13"/>
  <c r="K606" i="13"/>
  <c r="J606" i="13"/>
  <c r="U48" i="13"/>
  <c r="AA48" i="13"/>
  <c r="R70" i="13"/>
  <c r="AB70" i="13"/>
  <c r="AD61" i="13"/>
  <c r="Y61" i="13"/>
  <c r="U63" i="13"/>
  <c r="AA63" i="13"/>
  <c r="V255" i="13"/>
  <c r="K282" i="13"/>
  <c r="J282" i="13"/>
  <c r="T418" i="13"/>
  <c r="AC418" i="13"/>
  <c r="K482" i="13"/>
  <c r="J482" i="13"/>
  <c r="J180" i="13"/>
  <c r="K180" i="13"/>
  <c r="K272" i="13"/>
  <c r="J272" i="13"/>
  <c r="J214" i="13"/>
  <c r="P214" i="13"/>
  <c r="O214" i="13"/>
  <c r="N214" i="13"/>
  <c r="M214" i="13"/>
  <c r="K214" i="13"/>
  <c r="T251" i="13"/>
  <c r="AC251" i="13"/>
  <c r="AD608" i="13"/>
  <c r="Y608" i="13"/>
  <c r="AD510" i="13"/>
  <c r="Y510" i="13"/>
  <c r="R506" i="13"/>
  <c r="AB506" i="13"/>
  <c r="Q79" i="13"/>
  <c r="X79" i="13"/>
  <c r="K19" i="13"/>
  <c r="J19" i="13"/>
  <c r="W19" i="13"/>
  <c r="R23" i="13"/>
  <c r="AB23" i="13"/>
  <c r="AD24" i="13"/>
  <c r="Y24" i="13"/>
  <c r="K420" i="13"/>
  <c r="J420" i="13"/>
  <c r="T633" i="13"/>
  <c r="AC633" i="13"/>
  <c r="K66" i="13"/>
  <c r="J66" i="13"/>
  <c r="W66" i="13"/>
  <c r="T48" i="13"/>
  <c r="AC48" i="13"/>
  <c r="X70" i="13"/>
  <c r="K9" i="13"/>
  <c r="J9" i="13"/>
  <c r="S61" i="13"/>
  <c r="Z61" i="13"/>
  <c r="K615" i="13"/>
  <c r="J615" i="13"/>
  <c r="T63" i="13"/>
  <c r="AC63" i="13"/>
  <c r="K255" i="13"/>
  <c r="J255" i="13"/>
  <c r="K477" i="13"/>
  <c r="J477" i="13"/>
  <c r="X220" i="13"/>
  <c r="J8" i="13"/>
  <c r="P8" i="13"/>
  <c r="O8" i="13"/>
  <c r="N8" i="13"/>
  <c r="M8" i="13"/>
  <c r="K8" i="13"/>
  <c r="R8" i="13"/>
  <c r="AB169" i="13"/>
  <c r="K300" i="13"/>
  <c r="J300" i="13"/>
  <c r="S272" i="13"/>
  <c r="Z272" i="13"/>
  <c r="R276" i="13"/>
  <c r="K182" i="13"/>
  <c r="J182" i="13"/>
  <c r="K527" i="13"/>
  <c r="J527" i="13"/>
  <c r="S192" i="13"/>
  <c r="Z192" i="13"/>
  <c r="O220" i="13"/>
  <c r="N220" i="13"/>
  <c r="M220" i="13"/>
  <c r="K220" i="13"/>
  <c r="J220" i="13"/>
  <c r="P220" i="13"/>
  <c r="W220" i="13"/>
  <c r="Q222" i="13"/>
  <c r="X222" i="13"/>
  <c r="S318" i="13"/>
  <c r="Z318" i="13"/>
  <c r="J558" i="13"/>
  <c r="P558" i="13"/>
  <c r="O558" i="13"/>
  <c r="N558" i="13"/>
  <c r="M558" i="13"/>
  <c r="K558" i="13"/>
  <c r="K268" i="13"/>
  <c r="J268" i="13"/>
  <c r="P268" i="13"/>
  <c r="N268" i="13"/>
  <c r="O268" i="13"/>
  <c r="M268" i="13"/>
  <c r="W268" i="13"/>
  <c r="S214" i="13"/>
  <c r="Z214" i="13"/>
  <c r="M180" i="13"/>
  <c r="P180" i="13"/>
  <c r="O180" i="13"/>
  <c r="N180" i="13"/>
  <c r="AB326" i="13"/>
  <c r="N606" i="13"/>
  <c r="M606" i="13"/>
  <c r="P606" i="13"/>
  <c r="O606" i="13"/>
  <c r="V332" i="13"/>
  <c r="N271" i="13"/>
  <c r="M271" i="13"/>
  <c r="K271" i="13"/>
  <c r="J271" i="13"/>
  <c r="P271" i="13"/>
  <c r="O271" i="13"/>
  <c r="K475" i="13"/>
  <c r="J475" i="13"/>
  <c r="P475" i="13"/>
  <c r="O475" i="13"/>
  <c r="N475" i="13"/>
  <c r="M475" i="13"/>
  <c r="U415" i="13"/>
  <c r="P9" i="13"/>
  <c r="O9" i="13"/>
  <c r="N9" i="13"/>
  <c r="M9" i="13"/>
  <c r="Q6" i="13"/>
  <c r="X6" i="13"/>
  <c r="Q266" i="13"/>
  <c r="X266" i="13"/>
  <c r="Q366" i="13"/>
  <c r="X366" i="13"/>
  <c r="R422" i="13"/>
  <c r="AB422" i="13"/>
  <c r="AC302" i="13"/>
  <c r="M284" i="13"/>
  <c r="K284" i="13"/>
  <c r="J284" i="13"/>
  <c r="P284" i="13"/>
  <c r="O284" i="13"/>
  <c r="N284" i="13"/>
  <c r="Z415" i="13"/>
  <c r="U245" i="13"/>
  <c r="R591" i="13"/>
  <c r="R309" i="13"/>
  <c r="V630" i="13"/>
  <c r="U482" i="13"/>
  <c r="AA482" i="13"/>
  <c r="Q169" i="13"/>
  <c r="X169" i="13"/>
  <c r="R255" i="13"/>
  <c r="K251" i="13"/>
  <c r="J251" i="13"/>
  <c r="U272" i="13"/>
  <c r="AA272" i="13"/>
  <c r="Q276" i="13"/>
  <c r="X276" i="13"/>
  <c r="R182" i="13"/>
  <c r="U192" i="13"/>
  <c r="AA192" i="13"/>
  <c r="P4" i="13"/>
  <c r="O4" i="13"/>
  <c r="N4" i="13"/>
  <c r="M4" i="13"/>
  <c r="R477" i="13"/>
  <c r="M2" i="13"/>
  <c r="P2" i="13"/>
  <c r="O2" i="13"/>
  <c r="N2" i="13"/>
  <c r="R220" i="13"/>
  <c r="AB220" i="13"/>
  <c r="AD222" i="13"/>
  <c r="Y222" i="13"/>
  <c r="U318" i="13"/>
  <c r="AA318" i="13"/>
  <c r="R558" i="13"/>
  <c r="R268" i="13"/>
  <c r="AB268" i="13"/>
  <c r="U214" i="13"/>
  <c r="AA214" i="13"/>
  <c r="P315" i="13"/>
  <c r="O315" i="13"/>
  <c r="N315" i="13"/>
  <c r="M315" i="13"/>
  <c r="K315" i="13"/>
  <c r="J315" i="13"/>
  <c r="Q326" i="13"/>
  <c r="X326" i="13"/>
  <c r="R326" i="13"/>
  <c r="R606" i="13"/>
  <c r="P332" i="13"/>
  <c r="O332" i="13"/>
  <c r="N332" i="13"/>
  <c r="M332" i="13"/>
  <c r="K332" i="13"/>
  <c r="J332" i="13"/>
  <c r="W332" i="13"/>
  <c r="P181" i="13"/>
  <c r="O181" i="13"/>
  <c r="N181" i="13"/>
  <c r="M181" i="13"/>
  <c r="R332" i="13"/>
  <c r="T415" i="13"/>
  <c r="AD347" i="13"/>
  <c r="Y347" i="13"/>
  <c r="R373" i="13"/>
  <c r="Q302" i="13"/>
  <c r="R9" i="13"/>
  <c r="AD6" i="13"/>
  <c r="Y6" i="13"/>
  <c r="R279" i="13"/>
  <c r="M246" i="13"/>
  <c r="K246" i="13"/>
  <c r="J246" i="13"/>
  <c r="P246" i="13"/>
  <c r="O246" i="13"/>
  <c r="N246" i="13"/>
  <c r="W246" i="13"/>
  <c r="AF246" i="13" s="1"/>
  <c r="U248" i="13"/>
  <c r="AA248" i="13"/>
  <c r="AD266" i="13"/>
  <c r="Y266" i="13"/>
  <c r="P63" i="13"/>
  <c r="O63" i="13"/>
  <c r="N63" i="13"/>
  <c r="M63" i="13"/>
  <c r="K322" i="13"/>
  <c r="J322" i="13"/>
  <c r="P322" i="13"/>
  <c r="O322" i="13"/>
  <c r="N322" i="13"/>
  <c r="M322" i="13"/>
  <c r="AD366" i="13"/>
  <c r="Y366" i="13"/>
  <c r="P420" i="13"/>
  <c r="O420" i="13"/>
  <c r="N420" i="13"/>
  <c r="M420" i="13"/>
  <c r="Q422" i="13"/>
  <c r="X422" i="13"/>
  <c r="O659" i="13"/>
  <c r="N659" i="13"/>
  <c r="M659" i="13"/>
  <c r="P659" i="13"/>
  <c r="AA415" i="13"/>
  <c r="T245" i="13"/>
  <c r="Q591" i="13"/>
  <c r="Q309" i="13"/>
  <c r="R49" i="13"/>
  <c r="Q588" i="13"/>
  <c r="K374" i="13"/>
  <c r="J374" i="13"/>
  <c r="O374" i="13"/>
  <c r="N374" i="13"/>
  <c r="M374" i="13"/>
  <c r="P374" i="13"/>
  <c r="V403" i="13"/>
  <c r="R214" i="13"/>
  <c r="R633" i="13"/>
  <c r="T461" i="13"/>
  <c r="AC461" i="13"/>
  <c r="O711" i="13"/>
  <c r="N711" i="13"/>
  <c r="M711" i="13"/>
  <c r="K711" i="13"/>
  <c r="J711" i="13"/>
  <c r="P711" i="13"/>
  <c r="J371" i="13"/>
  <c r="P371" i="13"/>
  <c r="O371" i="13"/>
  <c r="M371" i="13"/>
  <c r="K371" i="13"/>
  <c r="N371" i="13"/>
  <c r="O707" i="13"/>
  <c r="N707" i="13"/>
  <c r="M707" i="13"/>
  <c r="K707" i="13"/>
  <c r="J707" i="13"/>
  <c r="P707" i="13"/>
  <c r="O635" i="13"/>
  <c r="N635" i="13"/>
  <c r="M635" i="13"/>
  <c r="P635" i="13"/>
  <c r="Q268" i="13"/>
  <c r="X268" i="13"/>
  <c r="P272" i="13"/>
  <c r="O272" i="13"/>
  <c r="N272" i="13"/>
  <c r="M272" i="13"/>
  <c r="P223" i="13"/>
  <c r="O223" i="13"/>
  <c r="N223" i="13"/>
  <c r="M223" i="13"/>
  <c r="R315" i="13"/>
  <c r="AD326" i="13"/>
  <c r="Y326" i="13"/>
  <c r="K423" i="13"/>
  <c r="J423" i="13"/>
  <c r="O423" i="13"/>
  <c r="M423" i="13"/>
  <c r="P423" i="13"/>
  <c r="N423" i="13"/>
  <c r="O679" i="13"/>
  <c r="N679" i="13"/>
  <c r="M679" i="13"/>
  <c r="K679" i="13"/>
  <c r="J679" i="13"/>
  <c r="P679" i="13"/>
  <c r="K289" i="13"/>
  <c r="J289" i="13"/>
  <c r="P289" i="13"/>
  <c r="O289" i="13"/>
  <c r="N289" i="13"/>
  <c r="M289" i="13"/>
  <c r="V415" i="13"/>
  <c r="M529" i="13"/>
  <c r="P529" i="13"/>
  <c r="O529" i="13"/>
  <c r="N529" i="13"/>
  <c r="Z6" i="13"/>
  <c r="P251" i="13"/>
  <c r="O251" i="13"/>
  <c r="N251" i="13"/>
  <c r="M251" i="13"/>
  <c r="S366" i="13"/>
  <c r="Z366" i="13"/>
  <c r="AD422" i="13"/>
  <c r="Y422" i="13"/>
  <c r="J302" i="13"/>
  <c r="P302" i="13"/>
  <c r="O302" i="13"/>
  <c r="N302" i="13"/>
  <c r="M302" i="13"/>
  <c r="K302" i="13"/>
  <c r="W302" i="13"/>
  <c r="K7" i="13"/>
  <c r="J7" i="13"/>
  <c r="P7" i="13"/>
  <c r="O7" i="13"/>
  <c r="N7" i="13"/>
  <c r="M7" i="13"/>
  <c r="AC415" i="13"/>
  <c r="N524" i="13"/>
  <c r="M524" i="13"/>
  <c r="P524" i="13"/>
  <c r="O524" i="13"/>
  <c r="M403" i="13"/>
  <c r="K403" i="13"/>
  <c r="J403" i="13"/>
  <c r="P403" i="13"/>
  <c r="O403" i="13"/>
  <c r="N403" i="13"/>
  <c r="W403" i="13"/>
  <c r="R630" i="13"/>
  <c r="J631" i="13"/>
  <c r="P631" i="13"/>
  <c r="O631" i="13"/>
  <c r="N631" i="13"/>
  <c r="M631" i="13"/>
  <c r="K631" i="13"/>
  <c r="O699" i="13"/>
  <c r="N699" i="13"/>
  <c r="M699" i="13"/>
  <c r="K699" i="13"/>
  <c r="J699" i="13"/>
  <c r="P699" i="13"/>
  <c r="N337" i="13"/>
  <c r="M337" i="13"/>
  <c r="K337" i="13"/>
  <c r="J337" i="13"/>
  <c r="P337" i="13"/>
  <c r="O337" i="13"/>
  <c r="P418" i="13"/>
  <c r="O418" i="13"/>
  <c r="N418" i="13"/>
  <c r="M418" i="13"/>
  <c r="O245" i="13"/>
  <c r="N245" i="13"/>
  <c r="M245" i="13"/>
  <c r="K245" i="13"/>
  <c r="J245" i="13"/>
  <c r="P245" i="13"/>
  <c r="N482" i="13"/>
  <c r="M482" i="13"/>
  <c r="P482" i="13"/>
  <c r="O482" i="13"/>
  <c r="J436" i="13"/>
  <c r="P436" i="13"/>
  <c r="O436" i="13"/>
  <c r="N436" i="13"/>
  <c r="M436" i="13"/>
  <c r="K436" i="13"/>
  <c r="O490" i="13"/>
  <c r="N490" i="13"/>
  <c r="M490" i="13"/>
  <c r="K490" i="13"/>
  <c r="J490" i="13"/>
  <c r="P490" i="13"/>
  <c r="K465" i="13"/>
  <c r="J465" i="13"/>
  <c r="P465" i="13"/>
  <c r="O465" i="13"/>
  <c r="N465" i="13"/>
  <c r="M465" i="13"/>
  <c r="U426" i="13"/>
  <c r="P211" i="13"/>
  <c r="O211" i="13"/>
  <c r="N211" i="13"/>
  <c r="M211" i="13"/>
  <c r="K211" i="13"/>
  <c r="J211" i="13"/>
  <c r="U326" i="13"/>
  <c r="AA326" i="13"/>
  <c r="N373" i="13"/>
  <c r="M373" i="13"/>
  <c r="P373" i="13"/>
  <c r="O373" i="13"/>
  <c r="P690" i="13"/>
  <c r="O690" i="13"/>
  <c r="N690" i="13"/>
  <c r="M690" i="13"/>
  <c r="K690" i="13"/>
  <c r="J690" i="13"/>
  <c r="AF289" i="13"/>
  <c r="AE289" i="13"/>
  <c r="R337" i="13"/>
  <c r="T347" i="13"/>
  <c r="AC347" i="13"/>
  <c r="P248" i="13"/>
  <c r="O248" i="13"/>
  <c r="N248" i="13"/>
  <c r="M248" i="13"/>
  <c r="K248" i="13"/>
  <c r="J248" i="13"/>
  <c r="N415" i="13"/>
  <c r="M415" i="13"/>
  <c r="K415" i="13"/>
  <c r="J415" i="13"/>
  <c r="P415" i="13"/>
  <c r="O415" i="13"/>
  <c r="M49" i="13"/>
  <c r="P49" i="13"/>
  <c r="O49" i="13"/>
  <c r="N49" i="13"/>
  <c r="N70" i="13"/>
  <c r="O70" i="13"/>
  <c r="M70" i="13"/>
  <c r="P70" i="13"/>
  <c r="Q70" i="13"/>
  <c r="AD630" i="13"/>
  <c r="Y630" i="13"/>
  <c r="T426" i="13"/>
  <c r="AC426" i="13"/>
  <c r="K416" i="13"/>
  <c r="J416" i="13"/>
  <c r="P416" i="13"/>
  <c r="O416" i="13"/>
  <c r="N416" i="13"/>
  <c r="M416" i="13"/>
  <c r="U416" i="13" s="1"/>
  <c r="N602" i="13"/>
  <c r="J602" i="13"/>
  <c r="P602" i="13"/>
  <c r="O602" i="13"/>
  <c r="M602" i="13"/>
  <c r="K602" i="13"/>
  <c r="M696" i="13"/>
  <c r="K696" i="13"/>
  <c r="J696" i="13"/>
  <c r="P696" i="13"/>
  <c r="O696" i="13"/>
  <c r="N696" i="13"/>
  <c r="Q415" i="13"/>
  <c r="R248" i="13"/>
  <c r="AE248" i="13" s="1"/>
  <c r="M640" i="13"/>
  <c r="K640" i="13"/>
  <c r="J640" i="13"/>
  <c r="P640" i="13"/>
  <c r="O640" i="13"/>
  <c r="N640" i="13"/>
  <c r="M300" i="13"/>
  <c r="P300" i="13"/>
  <c r="O300" i="13"/>
  <c r="N300" i="13"/>
  <c r="N14" i="13"/>
  <c r="M14" i="13"/>
  <c r="K14" i="13"/>
  <c r="J14" i="13"/>
  <c r="P14" i="13"/>
  <c r="O14" i="13"/>
  <c r="P455" i="13"/>
  <c r="O455" i="13"/>
  <c r="N455" i="13"/>
  <c r="M455" i="13"/>
  <c r="O651" i="13"/>
  <c r="N651" i="13"/>
  <c r="M651" i="13"/>
  <c r="K651" i="13"/>
  <c r="J651" i="13"/>
  <c r="P651" i="13"/>
  <c r="K222" i="13"/>
  <c r="J222" i="13"/>
  <c r="P222" i="13"/>
  <c r="O222" i="13"/>
  <c r="N222" i="13"/>
  <c r="M222" i="13"/>
  <c r="W222" i="13"/>
  <c r="Q318" i="13"/>
  <c r="X318" i="13"/>
  <c r="P261" i="13"/>
  <c r="O261" i="13"/>
  <c r="M261" i="13"/>
  <c r="N261" i="13"/>
  <c r="K261" i="13"/>
  <c r="J261" i="13"/>
  <c r="T268" i="13"/>
  <c r="AC268" i="13"/>
  <c r="P169" i="13"/>
  <c r="O169" i="13"/>
  <c r="N169" i="13"/>
  <c r="M169" i="13"/>
  <c r="V326" i="13"/>
  <c r="P702" i="13"/>
  <c r="O702" i="13"/>
  <c r="N702" i="13"/>
  <c r="M702" i="13"/>
  <c r="K702" i="13"/>
  <c r="J702" i="13"/>
  <c r="U332" i="13"/>
  <c r="AA332" i="13"/>
  <c r="Q373" i="13"/>
  <c r="N434" i="13"/>
  <c r="M434" i="13"/>
  <c r="K434" i="13"/>
  <c r="J434" i="13"/>
  <c r="P434" i="13"/>
  <c r="O434" i="13"/>
  <c r="P227" i="13"/>
  <c r="O227" i="13"/>
  <c r="N227" i="13"/>
  <c r="M227" i="13"/>
  <c r="K227" i="13"/>
  <c r="J227" i="13"/>
  <c r="K347" i="13"/>
  <c r="J347" i="13"/>
  <c r="P347" i="13"/>
  <c r="O347" i="13"/>
  <c r="N347" i="13"/>
  <c r="M347" i="13"/>
  <c r="W347" i="13"/>
  <c r="N6" i="13"/>
  <c r="M6" i="13"/>
  <c r="K6" i="13"/>
  <c r="J6" i="13"/>
  <c r="P6" i="13"/>
  <c r="O6" i="13"/>
  <c r="O266" i="13"/>
  <c r="N266" i="13"/>
  <c r="M266" i="13"/>
  <c r="K266" i="13"/>
  <c r="P266" i="13"/>
  <c r="J266" i="13"/>
  <c r="W266" i="13"/>
  <c r="P282" i="13"/>
  <c r="O282" i="13"/>
  <c r="N282" i="13"/>
  <c r="M282" i="13"/>
  <c r="K366" i="13"/>
  <c r="J366" i="13"/>
  <c r="O366" i="13"/>
  <c r="M366" i="13"/>
  <c r="P366" i="13"/>
  <c r="N366" i="13"/>
  <c r="W366" i="13"/>
  <c r="V422" i="13"/>
  <c r="X415" i="13"/>
  <c r="AD245" i="13"/>
  <c r="V309" i="13"/>
  <c r="AF171" i="13"/>
  <c r="AE171" i="13"/>
  <c r="N542" i="13"/>
  <c r="M542" i="13"/>
  <c r="K542" i="13"/>
  <c r="J542" i="13"/>
  <c r="P542" i="13"/>
  <c r="O542" i="13"/>
  <c r="U542" i="13" s="1"/>
  <c r="J723" i="13"/>
  <c r="P723" i="13"/>
  <c r="O723" i="13"/>
  <c r="N723" i="13"/>
  <c r="M723" i="13"/>
  <c r="K723" i="13"/>
  <c r="J383" i="13"/>
  <c r="P383" i="13"/>
  <c r="O383" i="13"/>
  <c r="N383" i="13"/>
  <c r="M383" i="13"/>
  <c r="K383" i="13"/>
  <c r="U383" i="13" s="1"/>
  <c r="U370" i="13" s="1"/>
  <c r="AD482" i="13"/>
  <c r="Y482" i="13"/>
  <c r="AD223" i="13"/>
  <c r="Y223" i="13"/>
  <c r="K169" i="13"/>
  <c r="J169" i="13"/>
  <c r="W169" i="13"/>
  <c r="AD272" i="13"/>
  <c r="Y272" i="13"/>
  <c r="K276" i="13"/>
  <c r="J276" i="13"/>
  <c r="AD192" i="13"/>
  <c r="Y192" i="13"/>
  <c r="M680" i="13"/>
  <c r="K680" i="13"/>
  <c r="J680" i="13"/>
  <c r="P680" i="13"/>
  <c r="O680" i="13"/>
  <c r="N680" i="13"/>
  <c r="V220" i="13"/>
  <c r="R222" i="13"/>
  <c r="AB222" i="13"/>
  <c r="AD318" i="13"/>
  <c r="Y318" i="13"/>
  <c r="N279" i="13"/>
  <c r="M279" i="13"/>
  <c r="K279" i="13"/>
  <c r="J279" i="13"/>
  <c r="P279" i="13"/>
  <c r="O279" i="13"/>
  <c r="R261" i="13"/>
  <c r="V268" i="13"/>
  <c r="R169" i="13"/>
  <c r="K326" i="13"/>
  <c r="J326" i="13"/>
  <c r="P326" i="13"/>
  <c r="O326" i="13"/>
  <c r="N326" i="13"/>
  <c r="M326" i="13"/>
  <c r="W326" i="13"/>
  <c r="P182" i="13"/>
  <c r="N182" i="13"/>
  <c r="M182" i="13"/>
  <c r="O182" i="13"/>
  <c r="T332" i="13"/>
  <c r="AC332" i="13"/>
  <c r="P410" i="13"/>
  <c r="O410" i="13"/>
  <c r="N410" i="13"/>
  <c r="M410" i="13"/>
  <c r="R434" i="13"/>
  <c r="P276" i="13"/>
  <c r="O276" i="13"/>
  <c r="N276" i="13"/>
  <c r="M276" i="13"/>
  <c r="R347" i="13"/>
  <c r="AB347" i="13"/>
  <c r="P66" i="13"/>
  <c r="O66" i="13"/>
  <c r="N66" i="13"/>
  <c r="M66" i="13"/>
  <c r="R6" i="13"/>
  <c r="AB6" i="13"/>
  <c r="R266" i="13"/>
  <c r="AB266" i="13"/>
  <c r="T322" i="13"/>
  <c r="AC322" i="13"/>
  <c r="N588" i="13"/>
  <c r="M588" i="13"/>
  <c r="K588" i="13"/>
  <c r="J588" i="13"/>
  <c r="P588" i="13"/>
  <c r="O588" i="13"/>
  <c r="R366" i="13"/>
  <c r="AB366" i="13"/>
  <c r="K370" i="13"/>
  <c r="J370" i="13"/>
  <c r="O370" i="13"/>
  <c r="N370" i="13"/>
  <c r="M370" i="13"/>
  <c r="P370" i="13"/>
  <c r="N422" i="13"/>
  <c r="M422" i="13"/>
  <c r="K422" i="13"/>
  <c r="P422" i="13"/>
  <c r="O422" i="13"/>
  <c r="J422" i="13"/>
  <c r="W422" i="13"/>
  <c r="AA302" i="13"/>
  <c r="N633" i="13"/>
  <c r="P633" i="13"/>
  <c r="O633" i="13"/>
  <c r="M633" i="13"/>
  <c r="Q14" i="13"/>
  <c r="Y415" i="13"/>
  <c r="P19" i="13"/>
  <c r="O19" i="13"/>
  <c r="N19" i="13"/>
  <c r="M19" i="13"/>
  <c r="S245" i="13"/>
  <c r="P591" i="13"/>
  <c r="O591" i="13"/>
  <c r="N591" i="13"/>
  <c r="M591" i="13"/>
  <c r="K591" i="13"/>
  <c r="J591" i="13"/>
  <c r="K309" i="13"/>
  <c r="J309" i="13"/>
  <c r="P309" i="13"/>
  <c r="O309" i="13"/>
  <c r="N309" i="13"/>
  <c r="M309" i="13"/>
  <c r="U403" i="13"/>
  <c r="AA403" i="13"/>
  <c r="T630" i="13"/>
  <c r="AC630" i="13"/>
  <c r="U631" i="13" s="1"/>
  <c r="U619" i="13" s="1"/>
  <c r="P178" i="13"/>
  <c r="N178" i="13"/>
  <c r="K178" i="13"/>
  <c r="J178" i="13"/>
  <c r="O178" i="13"/>
  <c r="M178" i="13"/>
  <c r="V598" i="13"/>
  <c r="V556" i="13"/>
  <c r="AD211" i="13"/>
  <c r="Y211" i="13"/>
  <c r="K619" i="13"/>
  <c r="J619" i="13"/>
  <c r="P619" i="13"/>
  <c r="O619" i="13"/>
  <c r="N619" i="13"/>
  <c r="M619" i="13"/>
  <c r="W619" i="13"/>
  <c r="S532" i="13"/>
  <c r="Z532" i="13"/>
  <c r="J231" i="13"/>
  <c r="P231" i="13"/>
  <c r="O231" i="13"/>
  <c r="N231" i="13"/>
  <c r="M231" i="13"/>
  <c r="K231" i="13"/>
  <c r="J444" i="13"/>
  <c r="P444" i="13"/>
  <c r="O444" i="13"/>
  <c r="N444" i="13"/>
  <c r="M444" i="13"/>
  <c r="K444" i="13"/>
  <c r="AF235" i="13"/>
  <c r="AE235" i="13"/>
  <c r="K534" i="13"/>
  <c r="J534" i="13"/>
  <c r="P534" i="13"/>
  <c r="O534" i="13"/>
  <c r="N534" i="13"/>
  <c r="M534" i="13"/>
  <c r="P462" i="13"/>
  <c r="O462" i="13"/>
  <c r="N462" i="13"/>
  <c r="M462" i="13"/>
  <c r="K462" i="13"/>
  <c r="J462" i="13"/>
  <c r="T460" i="13"/>
  <c r="AC460" i="13"/>
  <c r="AD164" i="13"/>
  <c r="Y164" i="13"/>
  <c r="M652" i="13"/>
  <c r="K652" i="13"/>
  <c r="J652" i="13"/>
  <c r="P652" i="13"/>
  <c r="O652" i="13"/>
  <c r="N652" i="13"/>
  <c r="S138" i="13"/>
  <c r="Z138" i="13"/>
  <c r="J111" i="13"/>
  <c r="P111" i="13"/>
  <c r="O111" i="13"/>
  <c r="N111" i="13"/>
  <c r="M111" i="13"/>
  <c r="K111" i="13"/>
  <c r="W111" i="13"/>
  <c r="V592" i="13"/>
  <c r="AD637" i="13"/>
  <c r="Y637" i="13"/>
  <c r="T257" i="13"/>
  <c r="AC257" i="13"/>
  <c r="O663" i="13"/>
  <c r="N663" i="13"/>
  <c r="M663" i="13"/>
  <c r="K663" i="13"/>
  <c r="J663" i="13"/>
  <c r="P663" i="13"/>
  <c r="U624" i="13"/>
  <c r="AA624" i="13"/>
  <c r="K218" i="13"/>
  <c r="J218" i="13"/>
  <c r="P218" i="13"/>
  <c r="O218" i="13"/>
  <c r="N218" i="13"/>
  <c r="M218" i="13"/>
  <c r="W218" i="13"/>
  <c r="J452" i="13"/>
  <c r="P452" i="13"/>
  <c r="O452" i="13"/>
  <c r="N452" i="13"/>
  <c r="M452" i="13"/>
  <c r="K452" i="13"/>
  <c r="M499" i="13"/>
  <c r="K499" i="13"/>
  <c r="J499" i="13"/>
  <c r="P499" i="13"/>
  <c r="O499" i="13"/>
  <c r="N499" i="13"/>
  <c r="V244" i="13"/>
  <c r="S612" i="13"/>
  <c r="Z612" i="13"/>
  <c r="AD65" i="13"/>
  <c r="Y65" i="13"/>
  <c r="V88" i="13"/>
  <c r="O287" i="13"/>
  <c r="N287" i="13"/>
  <c r="M287" i="13"/>
  <c r="K287" i="13"/>
  <c r="J287" i="13"/>
  <c r="P287" i="13"/>
  <c r="K586" i="11"/>
  <c r="AA542" i="13"/>
  <c r="R178" i="13"/>
  <c r="AB178" i="13"/>
  <c r="J598" i="13"/>
  <c r="P598" i="13"/>
  <c r="O598" i="13"/>
  <c r="N598" i="13"/>
  <c r="M598" i="13"/>
  <c r="K598" i="13"/>
  <c r="W598" i="13"/>
  <c r="O262" i="13"/>
  <c r="N262" i="13"/>
  <c r="M262" i="13"/>
  <c r="K262" i="13"/>
  <c r="P262" i="13"/>
  <c r="J262" i="13"/>
  <c r="N556" i="13"/>
  <c r="M556" i="13"/>
  <c r="K556" i="13"/>
  <c r="J556" i="13"/>
  <c r="P556" i="13"/>
  <c r="O556" i="13"/>
  <c r="W556" i="13"/>
  <c r="M321" i="13"/>
  <c r="K321" i="13"/>
  <c r="J321" i="13"/>
  <c r="P321" i="13"/>
  <c r="O321" i="13"/>
  <c r="N321" i="13"/>
  <c r="R619" i="13"/>
  <c r="AB619" i="13"/>
  <c r="U532" i="13" s="1"/>
  <c r="AA532" i="13"/>
  <c r="S602" i="13"/>
  <c r="Z602" i="13"/>
  <c r="R231" i="13"/>
  <c r="AB231" i="13"/>
  <c r="J355" i="13"/>
  <c r="P355" i="13"/>
  <c r="O355" i="13"/>
  <c r="M355" i="13"/>
  <c r="K355" i="13"/>
  <c r="N355" i="13"/>
  <c r="U556" i="13" s="1"/>
  <c r="Q365" i="13"/>
  <c r="X365" i="13"/>
  <c r="AD526" i="13"/>
  <c r="Y526" i="13"/>
  <c r="X30" i="13"/>
  <c r="S176" i="13"/>
  <c r="Z176" i="13"/>
  <c r="P523" i="13"/>
  <c r="O523" i="13"/>
  <c r="N523" i="13"/>
  <c r="M523" i="13"/>
  <c r="K523" i="13"/>
  <c r="J523" i="13"/>
  <c r="P698" i="13"/>
  <c r="O698" i="13"/>
  <c r="N698" i="13"/>
  <c r="M698" i="13"/>
  <c r="K698" i="13"/>
  <c r="J698" i="13"/>
  <c r="U138" i="13"/>
  <c r="AA138" i="13"/>
  <c r="R111" i="13"/>
  <c r="AB111" i="13"/>
  <c r="P650" i="13"/>
  <c r="O650" i="13"/>
  <c r="N650" i="13"/>
  <c r="M650" i="13"/>
  <c r="K650" i="13"/>
  <c r="J650" i="13"/>
  <c r="N592" i="13"/>
  <c r="M592" i="13"/>
  <c r="K592" i="13"/>
  <c r="J592" i="13"/>
  <c r="P592" i="13"/>
  <c r="O592" i="13"/>
  <c r="W592" i="13"/>
  <c r="AE267" i="13"/>
  <c r="S637" i="13"/>
  <c r="Z637" i="13"/>
  <c r="T624" i="13"/>
  <c r="AC624" i="13"/>
  <c r="R218" i="13"/>
  <c r="AB218" i="13"/>
  <c r="N626" i="13"/>
  <c r="M626" i="13"/>
  <c r="K626" i="13"/>
  <c r="J626" i="13"/>
  <c r="P626" i="13"/>
  <c r="O626" i="13"/>
  <c r="V579" i="13"/>
  <c r="N596" i="13"/>
  <c r="M596" i="13"/>
  <c r="K596" i="13"/>
  <c r="J596" i="13"/>
  <c r="P596" i="13"/>
  <c r="O596" i="13"/>
  <c r="R499" i="13"/>
  <c r="AB499" i="13"/>
  <c r="O519" i="13"/>
  <c r="N519" i="13"/>
  <c r="M519" i="13"/>
  <c r="K519" i="13"/>
  <c r="J519" i="13"/>
  <c r="P519" i="13"/>
  <c r="P244" i="13"/>
  <c r="O244" i="13"/>
  <c r="N244" i="13"/>
  <c r="M244" i="13"/>
  <c r="K244" i="13"/>
  <c r="J244" i="13"/>
  <c r="AA612" i="13"/>
  <c r="S65" i="13"/>
  <c r="Z65" i="13"/>
  <c r="O88" i="13"/>
  <c r="N88" i="13"/>
  <c r="M88" i="13"/>
  <c r="K88" i="13"/>
  <c r="J88" i="13"/>
  <c r="P88" i="13"/>
  <c r="W88" i="13"/>
  <c r="J269" i="13"/>
  <c r="P269" i="13"/>
  <c r="O269" i="13"/>
  <c r="N269" i="13"/>
  <c r="M269" i="13"/>
  <c r="K269" i="13"/>
  <c r="AD463" i="13"/>
  <c r="Y463" i="13"/>
  <c r="K243" i="13"/>
  <c r="J243" i="13"/>
  <c r="P243" i="13"/>
  <c r="O243" i="13"/>
  <c r="N243" i="13"/>
  <c r="M243" i="13"/>
  <c r="R403" i="13"/>
  <c r="AB403" i="13"/>
  <c r="P630" i="13"/>
  <c r="O630" i="13"/>
  <c r="N630" i="13"/>
  <c r="M630" i="13"/>
  <c r="K630" i="13"/>
  <c r="J630" i="13"/>
  <c r="W630" i="13"/>
  <c r="AD461" i="13"/>
  <c r="Y461" i="13"/>
  <c r="P380" i="13"/>
  <c r="O380" i="13"/>
  <c r="N380" i="13"/>
  <c r="M380" i="13"/>
  <c r="K380" i="13"/>
  <c r="J380" i="13"/>
  <c r="W380" i="13"/>
  <c r="X631" i="13"/>
  <c r="R371" i="13"/>
  <c r="AB371" i="13"/>
  <c r="AD426" i="13"/>
  <c r="Y426" i="13"/>
  <c r="T542" i="13"/>
  <c r="AC542" i="13"/>
  <c r="Q178" i="13"/>
  <c r="S383" i="13"/>
  <c r="Z383" i="13"/>
  <c r="R556" i="13"/>
  <c r="AB556" i="13"/>
  <c r="R321" i="13"/>
  <c r="AB321" i="13"/>
  <c r="AA211" i="13"/>
  <c r="Q619" i="13"/>
  <c r="X619" i="13"/>
  <c r="T532" i="13"/>
  <c r="AC532" i="13"/>
  <c r="AA602" i="13"/>
  <c r="Q231" i="13"/>
  <c r="X231" i="13"/>
  <c r="AD365" i="13"/>
  <c r="Y365" i="13"/>
  <c r="K689" i="13"/>
  <c r="J689" i="13"/>
  <c r="P689" i="13"/>
  <c r="O689" i="13"/>
  <c r="N689" i="13"/>
  <c r="M689" i="13"/>
  <c r="S526" i="13"/>
  <c r="Z526" i="13"/>
  <c r="J107" i="13"/>
  <c r="P107" i="13"/>
  <c r="O107" i="13"/>
  <c r="N107" i="13"/>
  <c r="M107" i="13"/>
  <c r="K107" i="13"/>
  <c r="AF534" i="13"/>
  <c r="AE534" i="13"/>
  <c r="U371" i="13" s="1"/>
  <c r="T470" i="13"/>
  <c r="AC470" i="13"/>
  <c r="AD30" i="13"/>
  <c r="Y30" i="13"/>
  <c r="K460" i="13"/>
  <c r="J460" i="13"/>
  <c r="P460" i="13"/>
  <c r="O460" i="13"/>
  <c r="N460" i="13"/>
  <c r="M460" i="13"/>
  <c r="W460" i="13"/>
  <c r="U164" i="13"/>
  <c r="AA164" i="13"/>
  <c r="S614" i="13"/>
  <c r="Z614" i="13"/>
  <c r="T553" i="13"/>
  <c r="AC553" i="13"/>
  <c r="U176" i="13"/>
  <c r="AA176" i="13"/>
  <c r="R523" i="13"/>
  <c r="AB523" i="13"/>
  <c r="T138" i="13"/>
  <c r="AC138" i="13"/>
  <c r="Q111" i="13"/>
  <c r="X460" i="13" s="1"/>
  <c r="R592" i="13"/>
  <c r="AB592" i="13"/>
  <c r="J577" i="13"/>
  <c r="P577" i="13"/>
  <c r="O577" i="13"/>
  <c r="N577" i="13"/>
  <c r="M577" i="13"/>
  <c r="K577" i="13"/>
  <c r="X474" i="13" s="1"/>
  <c r="U637" i="13"/>
  <c r="AA637" i="13"/>
  <c r="O257" i="13"/>
  <c r="N257" i="13"/>
  <c r="M257" i="13"/>
  <c r="K257" i="13"/>
  <c r="J257" i="13"/>
  <c r="P257" i="13"/>
  <c r="W257" i="13"/>
  <c r="X257" i="13" s="1"/>
  <c r="V624" i="13"/>
  <c r="Q218" i="13"/>
  <c r="Q452" i="13"/>
  <c r="X452" i="13"/>
  <c r="X465" i="13" s="1"/>
  <c r="N579" i="13"/>
  <c r="M579" i="13"/>
  <c r="K579" i="13"/>
  <c r="J579" i="13"/>
  <c r="P579" i="13"/>
  <c r="O579" i="13"/>
  <c r="W579" i="13"/>
  <c r="M93" i="13"/>
  <c r="K93" i="13"/>
  <c r="J93" i="13"/>
  <c r="P93" i="13"/>
  <c r="O93" i="13"/>
  <c r="N93" i="13"/>
  <c r="X462" i="13" s="1"/>
  <c r="N622" i="13"/>
  <c r="M622" i="13"/>
  <c r="K622" i="13"/>
  <c r="J622" i="13"/>
  <c r="P622" i="13"/>
  <c r="O622" i="13"/>
  <c r="Q499" i="13"/>
  <c r="X499" i="13"/>
  <c r="R519" i="13"/>
  <c r="AB519" i="13"/>
  <c r="J77" i="13"/>
  <c r="P77" i="13"/>
  <c r="O77" i="13"/>
  <c r="N77" i="13"/>
  <c r="M77" i="13"/>
  <c r="K77" i="13"/>
  <c r="R244" i="13"/>
  <c r="AB244" i="13"/>
  <c r="U117" i="13"/>
  <c r="AA117" i="13"/>
  <c r="T612" i="13"/>
  <c r="AC612" i="13"/>
  <c r="U65" i="13"/>
  <c r="AA65" i="13"/>
  <c r="R88" i="13"/>
  <c r="AB88" i="13"/>
  <c r="R269" i="13"/>
  <c r="AB269" i="13"/>
  <c r="X287" i="13" s="1"/>
  <c r="J277" i="13"/>
  <c r="P277" i="13"/>
  <c r="O277" i="13"/>
  <c r="N277" i="13"/>
  <c r="M277" i="13"/>
  <c r="K277" i="13"/>
  <c r="P120" i="13"/>
  <c r="O120" i="13"/>
  <c r="N120" i="13"/>
  <c r="M120" i="13"/>
  <c r="K120" i="13"/>
  <c r="J120" i="13"/>
  <c r="K482" i="11"/>
  <c r="J147" i="13"/>
  <c r="P147" i="13"/>
  <c r="O147" i="13"/>
  <c r="N147" i="13"/>
  <c r="M147" i="13"/>
  <c r="K147" i="13"/>
  <c r="K493" i="11"/>
  <c r="K512" i="11"/>
  <c r="K523" i="11"/>
  <c r="AB630" i="13"/>
  <c r="R380" i="13"/>
  <c r="AB380" i="13"/>
  <c r="K171" i="13"/>
  <c r="J171" i="13"/>
  <c r="P171" i="13"/>
  <c r="O171" i="13"/>
  <c r="N171" i="13"/>
  <c r="M171" i="13"/>
  <c r="Q371" i="13"/>
  <c r="X371" i="13"/>
  <c r="S426" i="13"/>
  <c r="Z426" i="13"/>
  <c r="V542" i="13"/>
  <c r="AD178" i="13"/>
  <c r="Y178" i="13"/>
  <c r="Q598" i="13"/>
  <c r="AA383" i="13"/>
  <c r="Q556" i="13"/>
  <c r="Q321" i="13"/>
  <c r="X321" i="13"/>
  <c r="T211" i="13"/>
  <c r="AC211" i="13"/>
  <c r="AD619" i="13"/>
  <c r="Y619" i="13"/>
  <c r="V532" i="13"/>
  <c r="T602" i="13"/>
  <c r="AC602" i="13"/>
  <c r="AD231" i="13"/>
  <c r="Y231" i="13"/>
  <c r="S365" i="13"/>
  <c r="Z365" i="13"/>
  <c r="V470" i="13"/>
  <c r="S30" i="13"/>
  <c r="Z30" i="13"/>
  <c r="R460" i="13"/>
  <c r="AB460" i="13"/>
  <c r="T164" i="13"/>
  <c r="AC164" i="13"/>
  <c r="O203" i="13"/>
  <c r="N203" i="13"/>
  <c r="M203" i="13"/>
  <c r="K203" i="13"/>
  <c r="J203" i="13"/>
  <c r="P203" i="13"/>
  <c r="V553" i="13"/>
  <c r="T176" i="13"/>
  <c r="AC176" i="13"/>
  <c r="Q523" i="13"/>
  <c r="X523" i="13" s="1"/>
  <c r="V138" i="13"/>
  <c r="AD111" i="13"/>
  <c r="Y111" i="13"/>
  <c r="O494" i="13"/>
  <c r="N494" i="13"/>
  <c r="M494" i="13"/>
  <c r="K494" i="13"/>
  <c r="J494" i="13"/>
  <c r="P494" i="13"/>
  <c r="J620" i="13"/>
  <c r="P620" i="13"/>
  <c r="O620" i="13"/>
  <c r="N620" i="13"/>
  <c r="M620" i="13"/>
  <c r="K620" i="13"/>
  <c r="Q592" i="13"/>
  <c r="X592" i="13" s="1"/>
  <c r="T637" i="13"/>
  <c r="AC637" i="13"/>
  <c r="R257" i="13"/>
  <c r="AB257" i="13"/>
  <c r="J624" i="13"/>
  <c r="P624" i="13"/>
  <c r="O624" i="13"/>
  <c r="N624" i="13"/>
  <c r="M624" i="13"/>
  <c r="K624" i="13"/>
  <c r="W624" i="13"/>
  <c r="AD218" i="13"/>
  <c r="Y218" i="13"/>
  <c r="P116" i="13"/>
  <c r="O116" i="13"/>
  <c r="N116" i="13"/>
  <c r="M116" i="13"/>
  <c r="K116" i="13"/>
  <c r="J116" i="13"/>
  <c r="AD452" i="13"/>
  <c r="Y452" i="13"/>
  <c r="X626" i="13" s="1"/>
  <c r="AE626" i="13" s="1"/>
  <c r="AF596" i="13"/>
  <c r="AE596" i="13"/>
  <c r="O498" i="13"/>
  <c r="N498" i="13"/>
  <c r="M498" i="13"/>
  <c r="K498" i="13"/>
  <c r="J498" i="13"/>
  <c r="P498" i="13"/>
  <c r="Q519" i="13"/>
  <c r="X519" i="13"/>
  <c r="P100" i="13"/>
  <c r="O100" i="13"/>
  <c r="N100" i="13"/>
  <c r="M100" i="13"/>
  <c r="K100" i="13"/>
  <c r="J100" i="13"/>
  <c r="Q244" i="13"/>
  <c r="X244" i="13"/>
  <c r="V612" i="13"/>
  <c r="T65" i="13"/>
  <c r="AC65" i="13"/>
  <c r="Q88" i="13"/>
  <c r="X88" i="13" s="1"/>
  <c r="K102" i="13"/>
  <c r="J102" i="13"/>
  <c r="P102" i="13"/>
  <c r="O102" i="13"/>
  <c r="N102" i="13"/>
  <c r="M102" i="13"/>
  <c r="P172" i="13"/>
  <c r="K172" i="13"/>
  <c r="J172" i="13"/>
  <c r="O172" i="13"/>
  <c r="N172" i="13"/>
  <c r="M172" i="13"/>
  <c r="T161" i="13"/>
  <c r="AC161" i="13"/>
  <c r="X243" i="13" s="1"/>
  <c r="K520" i="11"/>
  <c r="K531" i="11"/>
  <c r="K582" i="11"/>
  <c r="U216" i="13"/>
  <c r="S619" i="13"/>
  <c r="Z619" i="13"/>
  <c r="O532" i="13"/>
  <c r="N532" i="13"/>
  <c r="M532" i="13"/>
  <c r="K532" i="13"/>
  <c r="J532" i="13"/>
  <c r="P532" i="13"/>
  <c r="W532" i="13"/>
  <c r="U365" i="13"/>
  <c r="AA365" i="13"/>
  <c r="K645" i="13"/>
  <c r="J645" i="13"/>
  <c r="P645" i="13"/>
  <c r="O645" i="13"/>
  <c r="N645" i="13"/>
  <c r="M645" i="13"/>
  <c r="M470" i="13"/>
  <c r="K470" i="13"/>
  <c r="J470" i="13"/>
  <c r="P470" i="13"/>
  <c r="O470" i="13"/>
  <c r="N470" i="13"/>
  <c r="V164" i="13"/>
  <c r="K553" i="13"/>
  <c r="J553" i="13"/>
  <c r="P553" i="13"/>
  <c r="O553" i="13"/>
  <c r="N553" i="13"/>
  <c r="M553" i="13"/>
  <c r="W553" i="13"/>
  <c r="V176" i="13"/>
  <c r="AD523" i="13"/>
  <c r="K404" i="13"/>
  <c r="J404" i="13"/>
  <c r="P404" i="13"/>
  <c r="O404" i="13"/>
  <c r="N404" i="13"/>
  <c r="M404" i="13"/>
  <c r="K138" i="13"/>
  <c r="J138" i="13"/>
  <c r="P138" i="13"/>
  <c r="O138" i="13"/>
  <c r="N138" i="13"/>
  <c r="M138" i="13"/>
  <c r="P457" i="13"/>
  <c r="O457" i="13"/>
  <c r="N457" i="13"/>
  <c r="M457" i="13"/>
  <c r="K457" i="13"/>
  <c r="J457" i="13"/>
  <c r="AD592" i="13"/>
  <c r="Y592" i="13"/>
  <c r="V637" i="13"/>
  <c r="Q257" i="13"/>
  <c r="R624" i="13"/>
  <c r="AB624" i="13"/>
  <c r="P453" i="13"/>
  <c r="O453" i="13"/>
  <c r="N453" i="13"/>
  <c r="M453" i="13"/>
  <c r="K453" i="13"/>
  <c r="J453" i="13"/>
  <c r="K471" i="13"/>
  <c r="J471" i="13"/>
  <c r="P471" i="13"/>
  <c r="O471" i="13"/>
  <c r="N471" i="13"/>
  <c r="M471" i="13"/>
  <c r="AD519" i="13"/>
  <c r="AD244" i="13"/>
  <c r="Y244" i="13"/>
  <c r="J612" i="13"/>
  <c r="P612" i="13"/>
  <c r="O612" i="13"/>
  <c r="N612" i="13"/>
  <c r="M612" i="13"/>
  <c r="K612" i="13"/>
  <c r="W612" i="13"/>
  <c r="J405" i="13"/>
  <c r="P405" i="13"/>
  <c r="O405" i="13"/>
  <c r="N405" i="13"/>
  <c r="M405" i="13"/>
  <c r="K405" i="13"/>
  <c r="K480" i="11"/>
  <c r="K483" i="11"/>
  <c r="K607" i="13"/>
  <c r="J607" i="13"/>
  <c r="P607" i="13"/>
  <c r="O607" i="13"/>
  <c r="N607" i="13"/>
  <c r="M607" i="13"/>
  <c r="X607" i="13" s="1"/>
  <c r="AF140" i="13"/>
  <c r="AE140" i="13"/>
  <c r="K528" i="11"/>
  <c r="K539" i="11"/>
  <c r="K547" i="11"/>
  <c r="K555" i="11"/>
  <c r="K563" i="11"/>
  <c r="J20" i="13"/>
  <c r="P20" i="13"/>
  <c r="O20" i="13"/>
  <c r="N20" i="13"/>
  <c r="M20" i="13"/>
  <c r="K20" i="13"/>
  <c r="J164" i="13"/>
  <c r="P164" i="13"/>
  <c r="O164" i="13"/>
  <c r="N164" i="13"/>
  <c r="M164" i="13"/>
  <c r="K164" i="13"/>
  <c r="M176" i="13"/>
  <c r="P176" i="13"/>
  <c r="O176" i="13"/>
  <c r="N176" i="13"/>
  <c r="K176" i="13"/>
  <c r="J176" i="13"/>
  <c r="P286" i="13"/>
  <c r="O286" i="13"/>
  <c r="N286" i="13"/>
  <c r="M286" i="13"/>
  <c r="K286" i="13"/>
  <c r="J286" i="13"/>
  <c r="K637" i="13"/>
  <c r="P637" i="13"/>
  <c r="N637" i="13"/>
  <c r="M637" i="13"/>
  <c r="J637" i="13"/>
  <c r="O637" i="13"/>
  <c r="M720" i="13"/>
  <c r="K720" i="13"/>
  <c r="J720" i="13"/>
  <c r="P720" i="13"/>
  <c r="O720" i="13"/>
  <c r="N720" i="13"/>
  <c r="X624" i="13"/>
  <c r="O691" i="13"/>
  <c r="N691" i="13"/>
  <c r="M691" i="13"/>
  <c r="K691" i="13"/>
  <c r="J691" i="13"/>
  <c r="P691" i="13"/>
  <c r="O719" i="13"/>
  <c r="N719" i="13"/>
  <c r="M719" i="13"/>
  <c r="K719" i="13"/>
  <c r="J719" i="13"/>
  <c r="P719" i="13"/>
  <c r="AE498" i="13"/>
  <c r="AF498" i="13"/>
  <c r="N117" i="13"/>
  <c r="M117" i="13"/>
  <c r="K117" i="13"/>
  <c r="J117" i="13"/>
  <c r="P117" i="13"/>
  <c r="O117" i="13"/>
  <c r="N65" i="13"/>
  <c r="M65" i="13"/>
  <c r="K65" i="13"/>
  <c r="J65" i="13"/>
  <c r="P65" i="13"/>
  <c r="O65" i="13"/>
  <c r="AF172" i="13"/>
  <c r="AE172" i="13"/>
  <c r="K526" i="13"/>
  <c r="J526" i="13"/>
  <c r="P526" i="13"/>
  <c r="O526" i="13"/>
  <c r="N526" i="13"/>
  <c r="M526" i="13"/>
  <c r="W526" i="13"/>
  <c r="K235" i="13"/>
  <c r="J235" i="13"/>
  <c r="P235" i="13"/>
  <c r="O235" i="13"/>
  <c r="N235" i="13"/>
  <c r="M235" i="13"/>
  <c r="N614" i="13"/>
  <c r="M614" i="13"/>
  <c r="K614" i="13"/>
  <c r="J614" i="13"/>
  <c r="P614" i="13"/>
  <c r="O614" i="13"/>
  <c r="X553" i="13"/>
  <c r="X138" i="13"/>
  <c r="P567" i="13"/>
  <c r="O567" i="13"/>
  <c r="N567" i="13"/>
  <c r="M567" i="13"/>
  <c r="K567" i="13"/>
  <c r="J567" i="13"/>
  <c r="N474" i="13"/>
  <c r="M474" i="13"/>
  <c r="K474" i="13"/>
  <c r="J474" i="13"/>
  <c r="P474" i="13"/>
  <c r="O474" i="13"/>
  <c r="R637" i="13"/>
  <c r="AB637" i="13"/>
  <c r="J417" i="13"/>
  <c r="P417" i="13"/>
  <c r="O417" i="13"/>
  <c r="N417" i="13"/>
  <c r="M417" i="13"/>
  <c r="K417" i="13"/>
  <c r="AF453" i="13"/>
  <c r="AE453" i="13"/>
  <c r="N463" i="13"/>
  <c r="M463" i="13"/>
  <c r="K463" i="13"/>
  <c r="J463" i="13"/>
  <c r="P463" i="13"/>
  <c r="O463" i="13"/>
  <c r="K544" i="11"/>
  <c r="K552" i="11"/>
  <c r="K560" i="11"/>
  <c r="K568" i="11"/>
  <c r="K578" i="11"/>
  <c r="S19" i="13"/>
  <c r="U630" i="13"/>
  <c r="AA630" i="13"/>
  <c r="J461" i="13"/>
  <c r="P461" i="13"/>
  <c r="O461" i="13"/>
  <c r="N461" i="13"/>
  <c r="M461" i="13"/>
  <c r="K461" i="13"/>
  <c r="W461" i="13"/>
  <c r="U380" i="13"/>
  <c r="AA380" i="13"/>
  <c r="T371" i="13"/>
  <c r="AC371" i="13"/>
  <c r="N426" i="13"/>
  <c r="M426" i="13"/>
  <c r="K426" i="13"/>
  <c r="O426" i="13"/>
  <c r="J426" i="13"/>
  <c r="P426" i="13"/>
  <c r="W426" i="13"/>
  <c r="T598" i="13"/>
  <c r="AC598" i="13"/>
  <c r="R383" i="13"/>
  <c r="AB383" i="13"/>
  <c r="O216" i="13"/>
  <c r="N216" i="13"/>
  <c r="M216" i="13"/>
  <c r="K216" i="13"/>
  <c r="J216" i="13"/>
  <c r="P216" i="13"/>
  <c r="W216" i="13"/>
  <c r="T556" i="13"/>
  <c r="AC556" i="13"/>
  <c r="Q211" i="13"/>
  <c r="X211" i="13"/>
  <c r="V619" i="13"/>
  <c r="AD532" i="13"/>
  <c r="Y532" i="13"/>
  <c r="Q602" i="13"/>
  <c r="X602" i="13"/>
  <c r="P654" i="13"/>
  <c r="O654" i="13"/>
  <c r="N654" i="13"/>
  <c r="M654" i="13"/>
  <c r="K654" i="13"/>
  <c r="J654" i="13"/>
  <c r="N365" i="13"/>
  <c r="M365" i="13"/>
  <c r="K365" i="13"/>
  <c r="O365" i="13"/>
  <c r="P365" i="13"/>
  <c r="J365" i="13"/>
  <c r="W365" i="13"/>
  <c r="R526" i="13"/>
  <c r="AB526" i="13"/>
  <c r="O30" i="13"/>
  <c r="N30" i="13"/>
  <c r="M30" i="13"/>
  <c r="K30" i="13"/>
  <c r="J30" i="13"/>
  <c r="P30" i="13"/>
  <c r="U460" i="13"/>
  <c r="AA460" i="13"/>
  <c r="Q164" i="13"/>
  <c r="X164" i="13" s="1"/>
  <c r="S203" i="13"/>
  <c r="Z203" i="13"/>
  <c r="R614" i="13"/>
  <c r="AB614" i="13"/>
  <c r="AD553" i="13"/>
  <c r="Y553" i="13"/>
  <c r="O638" i="13"/>
  <c r="N638" i="13"/>
  <c r="M638" i="13"/>
  <c r="K638" i="13"/>
  <c r="J638" i="13"/>
  <c r="P638" i="13"/>
  <c r="Q176" i="13"/>
  <c r="X176" i="13" s="1"/>
  <c r="X286" i="13" s="1"/>
  <c r="AD138" i="13"/>
  <c r="Y138" i="13"/>
  <c r="V111" i="13"/>
  <c r="T592" i="13"/>
  <c r="AC592" i="13"/>
  <c r="M267" i="13"/>
  <c r="K267" i="13"/>
  <c r="J267" i="13"/>
  <c r="O267" i="13"/>
  <c r="P267" i="13"/>
  <c r="N267" i="13"/>
  <c r="Q637" i="13"/>
  <c r="X637" i="13" s="1"/>
  <c r="U257" i="13"/>
  <c r="AA257" i="13"/>
  <c r="S624" i="13"/>
  <c r="Z624" i="13"/>
  <c r="V218" i="13"/>
  <c r="K504" i="13"/>
  <c r="J504" i="13"/>
  <c r="P504" i="13"/>
  <c r="O504" i="13"/>
  <c r="N504" i="13"/>
  <c r="M504" i="13"/>
  <c r="T519" i="13"/>
  <c r="AC519" i="13"/>
  <c r="U77" i="13"/>
  <c r="AA77" i="13"/>
  <c r="T244" i="13"/>
  <c r="AC244" i="13"/>
  <c r="J16" i="13"/>
  <c r="P16" i="13"/>
  <c r="O16" i="13"/>
  <c r="N16" i="13"/>
  <c r="M16" i="13"/>
  <c r="K16" i="13"/>
  <c r="Q117" i="13"/>
  <c r="X117" i="13"/>
  <c r="AD612" i="13" s="1"/>
  <c r="Y612" i="13"/>
  <c r="Q65" i="13"/>
  <c r="X65" i="13" s="1"/>
  <c r="J432" i="13"/>
  <c r="P432" i="13"/>
  <c r="O432" i="13"/>
  <c r="N432" i="13"/>
  <c r="M432" i="13"/>
  <c r="K432" i="13"/>
  <c r="K488" i="11"/>
  <c r="K499" i="11"/>
  <c r="X463" i="13" s="1"/>
  <c r="O643" i="13"/>
  <c r="N643" i="13"/>
  <c r="M643" i="13"/>
  <c r="K643" i="13"/>
  <c r="J643" i="13"/>
  <c r="P643" i="13"/>
  <c r="O34" i="13"/>
  <c r="N34" i="13"/>
  <c r="M34" i="13"/>
  <c r="K34" i="13"/>
  <c r="J34" i="13"/>
  <c r="P34" i="13"/>
  <c r="J456" i="13"/>
  <c r="P456" i="13"/>
  <c r="O456" i="13"/>
  <c r="N456" i="13"/>
  <c r="M456" i="13"/>
  <c r="K456" i="13"/>
  <c r="J472" i="13"/>
  <c r="P472" i="13"/>
  <c r="O472" i="13"/>
  <c r="N472" i="13"/>
  <c r="M472" i="13"/>
  <c r="K472" i="13"/>
  <c r="M656" i="13"/>
  <c r="K656" i="13"/>
  <c r="J656" i="13"/>
  <c r="P656" i="13"/>
  <c r="O656" i="13"/>
  <c r="N656" i="13"/>
  <c r="M72" i="13"/>
  <c r="J72" i="13"/>
  <c r="P72" i="13"/>
  <c r="O72" i="13"/>
  <c r="N72" i="13"/>
  <c r="K72" i="13"/>
  <c r="K665" i="13"/>
  <c r="J665" i="13"/>
  <c r="P665" i="13"/>
  <c r="O665" i="13"/>
  <c r="N665" i="13"/>
  <c r="M665" i="13"/>
  <c r="O528" i="13"/>
  <c r="N528" i="13"/>
  <c r="M528" i="13"/>
  <c r="K528" i="13"/>
  <c r="J528" i="13"/>
  <c r="P528" i="13"/>
  <c r="J562" i="13"/>
  <c r="P562" i="13"/>
  <c r="O562" i="13"/>
  <c r="N562" i="13"/>
  <c r="M562" i="13"/>
  <c r="K562" i="13"/>
  <c r="J522" i="13"/>
  <c r="P522" i="13"/>
  <c r="O522" i="13"/>
  <c r="N522" i="13"/>
  <c r="M522" i="13"/>
  <c r="K522" i="13"/>
  <c r="J168" i="13"/>
  <c r="P168" i="13"/>
  <c r="O168" i="13"/>
  <c r="N168" i="13"/>
  <c r="M168" i="13"/>
  <c r="K168" i="13"/>
  <c r="M217" i="13"/>
  <c r="K217" i="13"/>
  <c r="J217" i="13"/>
  <c r="P217" i="13"/>
  <c r="O217" i="13"/>
  <c r="N217" i="13"/>
  <c r="M547" i="13"/>
  <c r="K547" i="13"/>
  <c r="J547" i="13"/>
  <c r="P547" i="13"/>
  <c r="O547" i="13"/>
  <c r="N547" i="13"/>
  <c r="V225" i="13"/>
  <c r="P232" i="13"/>
  <c r="O232" i="13"/>
  <c r="N232" i="13"/>
  <c r="M232" i="13"/>
  <c r="K232" i="13"/>
  <c r="J232" i="13"/>
  <c r="J409" i="13"/>
  <c r="P409" i="13"/>
  <c r="O409" i="13"/>
  <c r="N409" i="13"/>
  <c r="M409" i="13"/>
  <c r="K409" i="13"/>
  <c r="P559" i="13"/>
  <c r="O559" i="13"/>
  <c r="N559" i="13"/>
  <c r="M559" i="13"/>
  <c r="K559" i="13"/>
  <c r="J559" i="13"/>
  <c r="V564" i="13"/>
  <c r="K565" i="13"/>
  <c r="J565" i="13"/>
  <c r="P565" i="13"/>
  <c r="O565" i="13"/>
  <c r="N565" i="13"/>
  <c r="M565" i="13"/>
  <c r="M35" i="13"/>
  <c r="K35" i="13"/>
  <c r="J35" i="13"/>
  <c r="P35" i="13"/>
  <c r="O35" i="13"/>
  <c r="N35" i="13"/>
  <c r="M234" i="13"/>
  <c r="K234" i="13"/>
  <c r="J234" i="13"/>
  <c r="P234" i="13"/>
  <c r="O234" i="13"/>
  <c r="N234" i="13"/>
  <c r="O253" i="13"/>
  <c r="N253" i="13"/>
  <c r="M253" i="13"/>
  <c r="K253" i="13"/>
  <c r="J253" i="13"/>
  <c r="P253" i="13"/>
  <c r="Q20" i="13"/>
  <c r="X20" i="13"/>
  <c r="T56" i="13"/>
  <c r="AC56" i="13"/>
  <c r="Q34" i="13"/>
  <c r="X34" i="13"/>
  <c r="Q456" i="13"/>
  <c r="X456" i="13"/>
  <c r="S465" i="13"/>
  <c r="W467" i="13"/>
  <c r="W469" i="13"/>
  <c r="Q472" i="13"/>
  <c r="X472" i="13"/>
  <c r="T291" i="13"/>
  <c r="AC291" i="13"/>
  <c r="W3" i="13"/>
  <c r="T489" i="13"/>
  <c r="AC489" i="13"/>
  <c r="T491" i="13"/>
  <c r="AC491" i="13"/>
  <c r="Q528" i="13"/>
  <c r="X528" i="13"/>
  <c r="Q562" i="13"/>
  <c r="X562" i="13"/>
  <c r="T125" i="13"/>
  <c r="AC125" i="13"/>
  <c r="T574" i="13"/>
  <c r="AC574" i="13"/>
  <c r="T148" i="13"/>
  <c r="AC148" i="13"/>
  <c r="T349" i="13"/>
  <c r="AC349" i="13"/>
  <c r="S520" i="13"/>
  <c r="Q168" i="13"/>
  <c r="X168" i="13"/>
  <c r="S188" i="13"/>
  <c r="Z188" i="13"/>
  <c r="T537" i="13"/>
  <c r="AC537" i="13"/>
  <c r="Q217" i="13"/>
  <c r="X217" i="13"/>
  <c r="W225" i="13"/>
  <c r="W548" i="13"/>
  <c r="Q232" i="13"/>
  <c r="X232" i="13"/>
  <c r="W552" i="13"/>
  <c r="Q409" i="13"/>
  <c r="X409" i="13"/>
  <c r="W555" i="13"/>
  <c r="W36" i="13"/>
  <c r="Q559" i="13"/>
  <c r="X559" i="13"/>
  <c r="T258" i="13"/>
  <c r="AC258" i="13"/>
  <c r="W273" i="13"/>
  <c r="W564" i="13"/>
  <c r="Q565" i="13"/>
  <c r="X565" i="13"/>
  <c r="S566" i="13"/>
  <c r="Z566" i="13"/>
  <c r="Z568" i="13"/>
  <c r="T570" i="13"/>
  <c r="AC570" i="13"/>
  <c r="K571" i="13"/>
  <c r="J571" i="13"/>
  <c r="P571" i="13"/>
  <c r="O571" i="13"/>
  <c r="N571" i="13"/>
  <c r="M571" i="13"/>
  <c r="K301" i="13"/>
  <c r="J301" i="13"/>
  <c r="P301" i="13"/>
  <c r="O301" i="13"/>
  <c r="N301" i="13"/>
  <c r="M301" i="13"/>
  <c r="Q269" i="13"/>
  <c r="T102" i="13"/>
  <c r="AC102" i="13"/>
  <c r="P307" i="13"/>
  <c r="O307" i="13"/>
  <c r="N307" i="13"/>
  <c r="M307" i="13"/>
  <c r="K307" i="13"/>
  <c r="J307" i="13"/>
  <c r="V287" i="13"/>
  <c r="P161" i="13"/>
  <c r="O161" i="13"/>
  <c r="N161" i="13"/>
  <c r="M161" i="13"/>
  <c r="K161" i="13"/>
  <c r="J161" i="13"/>
  <c r="W161" i="13"/>
  <c r="S463" i="13"/>
  <c r="Z463" i="13"/>
  <c r="U120" i="13"/>
  <c r="AA120" i="13"/>
  <c r="R607" i="13"/>
  <c r="AB607" i="13"/>
  <c r="P240" i="13"/>
  <c r="O240" i="13"/>
  <c r="N240" i="13"/>
  <c r="M240" i="13"/>
  <c r="K240" i="13"/>
  <c r="J240" i="13"/>
  <c r="V28" i="13"/>
  <c r="J424" i="13"/>
  <c r="P424" i="13"/>
  <c r="O424" i="13"/>
  <c r="M424" i="13"/>
  <c r="N424" i="13"/>
  <c r="K424" i="13"/>
  <c r="U367" i="13"/>
  <c r="AA367" i="13"/>
  <c r="P445" i="13"/>
  <c r="O445" i="13"/>
  <c r="N445" i="13"/>
  <c r="M445" i="13"/>
  <c r="K445" i="13"/>
  <c r="J445" i="13"/>
  <c r="O353" i="13"/>
  <c r="J353" i="13"/>
  <c r="P353" i="13"/>
  <c r="N353" i="13"/>
  <c r="M353" i="13"/>
  <c r="K353" i="13"/>
  <c r="V201" i="13"/>
  <c r="J119" i="13"/>
  <c r="P119" i="13"/>
  <c r="O119" i="13"/>
  <c r="N119" i="13"/>
  <c r="M119" i="13"/>
  <c r="K119" i="13"/>
  <c r="AD20" i="13"/>
  <c r="Y20" i="13"/>
  <c r="N22" i="13"/>
  <c r="M22" i="13"/>
  <c r="K22" i="13"/>
  <c r="J22" i="13"/>
  <c r="P22" i="13"/>
  <c r="O22" i="13"/>
  <c r="AD34" i="13"/>
  <c r="Y34" i="13"/>
  <c r="AD456" i="13"/>
  <c r="Y456" i="13"/>
  <c r="J467" i="13"/>
  <c r="P467" i="13"/>
  <c r="O467" i="13"/>
  <c r="N467" i="13"/>
  <c r="M467" i="13"/>
  <c r="K467" i="13"/>
  <c r="AB467" i="13"/>
  <c r="N469" i="13"/>
  <c r="M469" i="13"/>
  <c r="K469" i="13"/>
  <c r="P469" i="13"/>
  <c r="O469" i="13"/>
  <c r="J469" i="13"/>
  <c r="AB469" i="13"/>
  <c r="AD472" i="13"/>
  <c r="Y472" i="13"/>
  <c r="K3" i="13"/>
  <c r="J3" i="13"/>
  <c r="P3" i="13"/>
  <c r="O3" i="13"/>
  <c r="N3" i="13"/>
  <c r="M3" i="13"/>
  <c r="AB3" i="13"/>
  <c r="U71" i="13"/>
  <c r="AA71" i="13"/>
  <c r="J466" i="13"/>
  <c r="K466" i="13"/>
  <c r="P466" i="13"/>
  <c r="O466" i="13"/>
  <c r="N466" i="13"/>
  <c r="M466" i="13"/>
  <c r="AA502" i="13"/>
  <c r="AD528" i="13"/>
  <c r="Y528" i="13"/>
  <c r="U97" i="13"/>
  <c r="AA97" i="13"/>
  <c r="J508" i="13"/>
  <c r="P508" i="13"/>
  <c r="M508" i="13"/>
  <c r="N508" i="13"/>
  <c r="K508" i="13"/>
  <c r="O508" i="13"/>
  <c r="AD562" i="13"/>
  <c r="Y562" i="13"/>
  <c r="O671" i="13"/>
  <c r="N671" i="13"/>
  <c r="M671" i="13"/>
  <c r="K671" i="13"/>
  <c r="J671" i="13"/>
  <c r="P671" i="13"/>
  <c r="V574" i="13"/>
  <c r="K513" i="13"/>
  <c r="J513" i="13"/>
  <c r="P513" i="13"/>
  <c r="O513" i="13"/>
  <c r="M513" i="13"/>
  <c r="N513" i="13"/>
  <c r="U520" i="13"/>
  <c r="AD168" i="13"/>
  <c r="Y168" i="13"/>
  <c r="U188" i="13"/>
  <c r="AA188" i="13"/>
  <c r="AD217" i="13"/>
  <c r="Y217" i="13"/>
  <c r="K543" i="13"/>
  <c r="J543" i="13"/>
  <c r="P543" i="13"/>
  <c r="N543" i="13"/>
  <c r="M543" i="13"/>
  <c r="O543" i="13"/>
  <c r="M225" i="13"/>
  <c r="K225" i="13"/>
  <c r="J225" i="13"/>
  <c r="P225" i="13"/>
  <c r="O225" i="13"/>
  <c r="N225" i="13"/>
  <c r="AB225" i="13"/>
  <c r="K548" i="13"/>
  <c r="J548" i="13"/>
  <c r="P548" i="13"/>
  <c r="O548" i="13"/>
  <c r="N548" i="13"/>
  <c r="M548" i="13"/>
  <c r="AB548" i="13"/>
  <c r="AD232" i="13"/>
  <c r="Y232" i="13"/>
  <c r="J549" i="13"/>
  <c r="P549" i="13"/>
  <c r="O549" i="13"/>
  <c r="N549" i="13"/>
  <c r="M549" i="13"/>
  <c r="K549" i="13"/>
  <c r="M552" i="13"/>
  <c r="K552" i="13"/>
  <c r="J552" i="13"/>
  <c r="P552" i="13"/>
  <c r="O552" i="13"/>
  <c r="N552" i="13"/>
  <c r="AB552" i="13"/>
  <c r="AD409" i="13"/>
  <c r="Y409" i="13"/>
  <c r="P555" i="13"/>
  <c r="O555" i="13"/>
  <c r="N555" i="13"/>
  <c r="M555" i="13"/>
  <c r="K555" i="13"/>
  <c r="J555" i="13"/>
  <c r="AB555" i="13"/>
  <c r="K36" i="13"/>
  <c r="J36" i="13"/>
  <c r="P36" i="13"/>
  <c r="O36" i="13"/>
  <c r="N36" i="13"/>
  <c r="M36" i="13"/>
  <c r="AB36" i="13"/>
  <c r="AD559" i="13"/>
  <c r="Y559" i="13"/>
  <c r="J273" i="13"/>
  <c r="P273" i="13"/>
  <c r="O273" i="13"/>
  <c r="N273" i="13"/>
  <c r="M273" i="13"/>
  <c r="K273" i="13"/>
  <c r="AB273" i="13"/>
  <c r="N564" i="13"/>
  <c r="M564" i="13"/>
  <c r="K564" i="13"/>
  <c r="J564" i="13"/>
  <c r="P564" i="13"/>
  <c r="O564" i="13"/>
  <c r="AD565" i="13"/>
  <c r="Y565" i="13"/>
  <c r="U566" i="13"/>
  <c r="AA566" i="13"/>
  <c r="U568" i="13"/>
  <c r="AA568" i="13"/>
  <c r="Q571" i="13"/>
  <c r="S321" i="13"/>
  <c r="R161" i="13"/>
  <c r="AB161" i="13"/>
  <c r="P586" i="13"/>
  <c r="O586" i="13"/>
  <c r="N586" i="13"/>
  <c r="M586" i="13"/>
  <c r="K586" i="13"/>
  <c r="J586" i="13"/>
  <c r="U463" i="13"/>
  <c r="AA463" i="13"/>
  <c r="T120" i="13"/>
  <c r="AC120" i="13"/>
  <c r="Q607" i="13"/>
  <c r="P625" i="13"/>
  <c r="O625" i="13"/>
  <c r="N625" i="13"/>
  <c r="M625" i="13"/>
  <c r="K625" i="13"/>
  <c r="J625" i="13"/>
  <c r="P563" i="13"/>
  <c r="O563" i="13"/>
  <c r="N563" i="13"/>
  <c r="M563" i="13"/>
  <c r="K563" i="13"/>
  <c r="J563" i="13"/>
  <c r="X234" i="13" s="1"/>
  <c r="J28" i="13"/>
  <c r="P28" i="13"/>
  <c r="O28" i="13"/>
  <c r="N28" i="13"/>
  <c r="M28" i="13"/>
  <c r="K28" i="13"/>
  <c r="W28" i="13"/>
  <c r="X253" i="13" s="1"/>
  <c r="AC367" i="13"/>
  <c r="AF119" i="13"/>
  <c r="AE119" i="13"/>
  <c r="S20" i="13"/>
  <c r="Z20" i="13"/>
  <c r="W56" i="13"/>
  <c r="S34" i="13"/>
  <c r="Z34" i="13"/>
  <c r="S456" i="13"/>
  <c r="Z456" i="13"/>
  <c r="Q467" i="13"/>
  <c r="X467" i="13"/>
  <c r="Q469" i="13"/>
  <c r="X469" i="13"/>
  <c r="S472" i="13"/>
  <c r="Z472" i="13"/>
  <c r="W291" i="13"/>
  <c r="W62" i="13"/>
  <c r="Q3" i="13"/>
  <c r="X3" i="13"/>
  <c r="T71" i="13"/>
  <c r="AC71" i="13"/>
  <c r="W489" i="13"/>
  <c r="W491" i="13"/>
  <c r="S528" i="13"/>
  <c r="Z528" i="13"/>
  <c r="AC97" i="13"/>
  <c r="S562" i="13"/>
  <c r="Z562" i="13"/>
  <c r="W125" i="13"/>
  <c r="W574" i="13"/>
  <c r="W148" i="13"/>
  <c r="W349" i="13"/>
  <c r="T520" i="13"/>
  <c r="AC520" i="13"/>
  <c r="Z520" i="13"/>
  <c r="S168" i="13"/>
  <c r="Z168" i="13"/>
  <c r="T188" i="13"/>
  <c r="AC188" i="13"/>
  <c r="W537" i="13"/>
  <c r="S217" i="13"/>
  <c r="Z217" i="13"/>
  <c r="S547" i="13"/>
  <c r="Q225" i="13"/>
  <c r="X225" i="13"/>
  <c r="Q548" i="13"/>
  <c r="X548" i="13"/>
  <c r="S232" i="13"/>
  <c r="Z232" i="13"/>
  <c r="Q552" i="13"/>
  <c r="X552" i="13"/>
  <c r="S409" i="13"/>
  <c r="Z409" i="13"/>
  <c r="Q555" i="13"/>
  <c r="X555" i="13"/>
  <c r="Q36" i="13"/>
  <c r="X36" i="13"/>
  <c r="S559" i="13"/>
  <c r="Z559" i="13"/>
  <c r="S251" i="13"/>
  <c r="S255" i="13"/>
  <c r="W258" i="13"/>
  <c r="Q273" i="13"/>
  <c r="X273" i="13"/>
  <c r="S276" i="13"/>
  <c r="Q564" i="13"/>
  <c r="X564" i="13"/>
  <c r="S565" i="13"/>
  <c r="Z565" i="13"/>
  <c r="T566" i="13"/>
  <c r="AC566" i="13"/>
  <c r="T568" i="13"/>
  <c r="AC568" i="13"/>
  <c r="W570" i="13"/>
  <c r="AD571" i="13"/>
  <c r="AA573" i="13"/>
  <c r="N575" i="13"/>
  <c r="M575" i="13"/>
  <c r="K575" i="13"/>
  <c r="J575" i="13"/>
  <c r="P575" i="13"/>
  <c r="O575" i="13"/>
  <c r="AD301" i="13"/>
  <c r="Y301" i="13"/>
  <c r="J581" i="13"/>
  <c r="P581" i="13"/>
  <c r="O581" i="13"/>
  <c r="N581" i="13"/>
  <c r="M581" i="13"/>
  <c r="K581" i="13"/>
  <c r="X161" i="13"/>
  <c r="T463" i="13"/>
  <c r="AC463" i="13"/>
  <c r="V120" i="13"/>
  <c r="AD607" i="13"/>
  <c r="Y607" i="13"/>
  <c r="M254" i="13"/>
  <c r="K254" i="13"/>
  <c r="J254" i="13"/>
  <c r="P254" i="13"/>
  <c r="O254" i="13"/>
  <c r="N254" i="13"/>
  <c r="R28" i="13"/>
  <c r="AB28" i="13"/>
  <c r="P140" i="13"/>
  <c r="O140" i="13"/>
  <c r="N140" i="13"/>
  <c r="M140" i="13"/>
  <c r="K140" i="13"/>
  <c r="J140" i="13"/>
  <c r="J544" i="13"/>
  <c r="P544" i="13"/>
  <c r="O544" i="13"/>
  <c r="N544" i="13"/>
  <c r="K544" i="13"/>
  <c r="M544" i="13"/>
  <c r="V367" i="13"/>
  <c r="K201" i="13"/>
  <c r="J201" i="13"/>
  <c r="P201" i="13"/>
  <c r="O201" i="13"/>
  <c r="N201" i="13"/>
  <c r="M201" i="13"/>
  <c r="V17" i="13"/>
  <c r="U20" i="13"/>
  <c r="AA20" i="13"/>
  <c r="O56" i="13"/>
  <c r="N56" i="13"/>
  <c r="M56" i="13"/>
  <c r="K56" i="13"/>
  <c r="J56" i="13"/>
  <c r="P56" i="13"/>
  <c r="AB56" i="13"/>
  <c r="U34" i="13"/>
  <c r="AA34" i="13"/>
  <c r="U456" i="13"/>
  <c r="AA456" i="13"/>
  <c r="O48" i="13"/>
  <c r="N48" i="13"/>
  <c r="M48" i="13"/>
  <c r="P48" i="13"/>
  <c r="AD467" i="13"/>
  <c r="Y467" i="13"/>
  <c r="AD469" i="13"/>
  <c r="Y469" i="13"/>
  <c r="U472" i="13"/>
  <c r="AA472" i="13"/>
  <c r="O291" i="13"/>
  <c r="N291" i="13"/>
  <c r="M291" i="13"/>
  <c r="K291" i="13"/>
  <c r="J291" i="13"/>
  <c r="P291" i="13"/>
  <c r="AB291" i="13"/>
  <c r="K62" i="13"/>
  <c r="J62" i="13"/>
  <c r="P62" i="13"/>
  <c r="O62" i="13"/>
  <c r="N62" i="13"/>
  <c r="M62" i="13"/>
  <c r="AB62" i="13"/>
  <c r="AD3" i="13"/>
  <c r="Y3" i="13"/>
  <c r="J484" i="13"/>
  <c r="P484" i="13"/>
  <c r="O484" i="13"/>
  <c r="N484" i="13"/>
  <c r="M484" i="13"/>
  <c r="K484" i="13"/>
  <c r="V485" i="13"/>
  <c r="AE485" i="13" s="1"/>
  <c r="P489" i="13"/>
  <c r="O489" i="13"/>
  <c r="N489" i="13"/>
  <c r="M489" i="13"/>
  <c r="K489" i="13"/>
  <c r="J489" i="13"/>
  <c r="AB489" i="13"/>
  <c r="M491" i="13"/>
  <c r="K491" i="13"/>
  <c r="J491" i="13"/>
  <c r="P491" i="13"/>
  <c r="O491" i="13"/>
  <c r="N491" i="13"/>
  <c r="AB491" i="13"/>
  <c r="V491" i="13"/>
  <c r="P79" i="13"/>
  <c r="N79" i="13"/>
  <c r="M79" i="13"/>
  <c r="K79" i="13"/>
  <c r="J79" i="13"/>
  <c r="O79" i="13"/>
  <c r="J82" i="13"/>
  <c r="P82" i="13"/>
  <c r="O82" i="13"/>
  <c r="N82" i="13"/>
  <c r="M82" i="13"/>
  <c r="K82" i="13"/>
  <c r="U528" i="13"/>
  <c r="AA528" i="13"/>
  <c r="P670" i="13"/>
  <c r="O670" i="13"/>
  <c r="N670" i="13"/>
  <c r="M670" i="13"/>
  <c r="K670" i="13"/>
  <c r="J670" i="13"/>
  <c r="U562" i="13"/>
  <c r="AA562" i="13"/>
  <c r="N125" i="13"/>
  <c r="M125" i="13"/>
  <c r="K125" i="13"/>
  <c r="J125" i="13"/>
  <c r="P125" i="13"/>
  <c r="O125" i="13"/>
  <c r="AB125" i="13"/>
  <c r="P574" i="13"/>
  <c r="O574" i="13"/>
  <c r="N574" i="13"/>
  <c r="M574" i="13"/>
  <c r="K574" i="13"/>
  <c r="J574" i="13"/>
  <c r="AB574" i="13"/>
  <c r="P148" i="13"/>
  <c r="O148" i="13"/>
  <c r="N148" i="13"/>
  <c r="M148" i="13"/>
  <c r="K148" i="13"/>
  <c r="J148" i="13"/>
  <c r="AB148" i="13"/>
  <c r="O349" i="13"/>
  <c r="N349" i="13"/>
  <c r="M349" i="13"/>
  <c r="K349" i="13"/>
  <c r="J349" i="13"/>
  <c r="P349" i="13"/>
  <c r="AB349" i="13"/>
  <c r="P674" i="13"/>
  <c r="O674" i="13"/>
  <c r="N674" i="13"/>
  <c r="M674" i="13"/>
  <c r="K674" i="13"/>
  <c r="J674" i="13"/>
  <c r="AA520" i="13"/>
  <c r="N158" i="13"/>
  <c r="M158" i="13"/>
  <c r="K158" i="13"/>
  <c r="J158" i="13"/>
  <c r="P158" i="13"/>
  <c r="O158" i="13"/>
  <c r="AA522" i="13"/>
  <c r="U168" i="13"/>
  <c r="AA168" i="13"/>
  <c r="V180" i="13"/>
  <c r="O187" i="13"/>
  <c r="N187" i="13"/>
  <c r="M187" i="13"/>
  <c r="K187" i="13"/>
  <c r="J187" i="13"/>
  <c r="P187" i="13"/>
  <c r="V188" i="13"/>
  <c r="M533" i="13"/>
  <c r="K533" i="13"/>
  <c r="J533" i="13"/>
  <c r="P533" i="13"/>
  <c r="O533" i="13"/>
  <c r="N533" i="13"/>
  <c r="O537" i="13"/>
  <c r="N537" i="13"/>
  <c r="P537" i="13"/>
  <c r="M537" i="13"/>
  <c r="K537" i="13"/>
  <c r="J537" i="13"/>
  <c r="AB537" i="13"/>
  <c r="U217" i="13"/>
  <c r="AA217" i="13"/>
  <c r="O683" i="13"/>
  <c r="N683" i="13"/>
  <c r="M683" i="13"/>
  <c r="K683" i="13"/>
  <c r="J683" i="13"/>
  <c r="P683" i="13"/>
  <c r="AD225" i="13"/>
  <c r="Y225" i="13"/>
  <c r="AD548" i="13"/>
  <c r="Y548" i="13"/>
  <c r="K230" i="13"/>
  <c r="J230" i="13"/>
  <c r="P230" i="13"/>
  <c r="O230" i="13"/>
  <c r="N230" i="13"/>
  <c r="M230" i="13"/>
  <c r="U232" i="13"/>
  <c r="AA232" i="13"/>
  <c r="O551" i="13"/>
  <c r="N551" i="13"/>
  <c r="M551" i="13"/>
  <c r="K551" i="13"/>
  <c r="J551" i="13"/>
  <c r="P551" i="13"/>
  <c r="V234" i="13"/>
  <c r="AD552" i="13"/>
  <c r="Y552" i="13"/>
  <c r="V552" i="13"/>
  <c r="U409" i="13"/>
  <c r="AA409" i="13"/>
  <c r="AD555" i="13"/>
  <c r="Y555" i="13"/>
  <c r="AD36" i="13"/>
  <c r="Y36" i="13"/>
  <c r="U559" i="13"/>
  <c r="AA559" i="13"/>
  <c r="V253" i="13"/>
  <c r="K258" i="13"/>
  <c r="N258" i="13"/>
  <c r="M258" i="13"/>
  <c r="J258" i="13"/>
  <c r="P258" i="13"/>
  <c r="O258" i="13"/>
  <c r="AB258" i="13"/>
  <c r="AD273" i="13"/>
  <c r="Y273" i="13"/>
  <c r="V605" i="13"/>
  <c r="AD564" i="13"/>
  <c r="Y564" i="13"/>
  <c r="U565" i="13"/>
  <c r="AA565" i="13"/>
  <c r="V568" i="13"/>
  <c r="M570" i="13"/>
  <c r="P570" i="13"/>
  <c r="O570" i="13"/>
  <c r="N570" i="13"/>
  <c r="K570" i="13"/>
  <c r="J570" i="13"/>
  <c r="AB570" i="13"/>
  <c r="S571" i="13"/>
  <c r="Z571" i="13"/>
  <c r="T573" i="13"/>
  <c r="AB37" i="13"/>
  <c r="O324" i="13"/>
  <c r="N324" i="13"/>
  <c r="M324" i="13"/>
  <c r="K324" i="13"/>
  <c r="J324" i="13"/>
  <c r="P324" i="13"/>
  <c r="K297" i="13"/>
  <c r="J297" i="13"/>
  <c r="P297" i="13"/>
  <c r="O297" i="13"/>
  <c r="N297" i="13"/>
  <c r="M297" i="13"/>
  <c r="Q28" i="13"/>
  <c r="X28" i="13"/>
  <c r="J367" i="13"/>
  <c r="P367" i="13"/>
  <c r="O367" i="13"/>
  <c r="M367" i="13"/>
  <c r="K367" i="13"/>
  <c r="N367" i="13"/>
  <c r="W367" i="13"/>
  <c r="AF201" i="13"/>
  <c r="AE201" i="13"/>
  <c r="T20" i="13"/>
  <c r="AC20" i="13"/>
  <c r="Q56" i="13"/>
  <c r="X56" i="13"/>
  <c r="T34" i="13"/>
  <c r="AC34" i="13"/>
  <c r="T456" i="13"/>
  <c r="AC456" i="13"/>
  <c r="S467" i="13"/>
  <c r="Z467" i="13"/>
  <c r="S469" i="13"/>
  <c r="Z469" i="13"/>
  <c r="T472" i="13"/>
  <c r="AC472" i="13"/>
  <c r="Q291" i="13"/>
  <c r="X291" i="13"/>
  <c r="Q62" i="13"/>
  <c r="X62" i="13"/>
  <c r="S3" i="13"/>
  <c r="Z3" i="13"/>
  <c r="W71" i="13"/>
  <c r="Q489" i="13"/>
  <c r="X489" i="13"/>
  <c r="Q491" i="13"/>
  <c r="X491" i="13"/>
  <c r="AF82" i="13"/>
  <c r="AE82" i="13"/>
  <c r="W502" i="13"/>
  <c r="T528" i="13"/>
  <c r="AC528" i="13"/>
  <c r="W97" i="13"/>
  <c r="T562" i="13"/>
  <c r="AC562" i="13"/>
  <c r="Q125" i="13"/>
  <c r="X125" i="13"/>
  <c r="Q574" i="13"/>
  <c r="X574" i="13"/>
  <c r="Q148" i="13"/>
  <c r="X148" i="13"/>
  <c r="Q349" i="13"/>
  <c r="X349" i="13"/>
  <c r="W520" i="13"/>
  <c r="T168" i="13"/>
  <c r="AC168" i="13"/>
  <c r="W188" i="13"/>
  <c r="AF533" i="13"/>
  <c r="AE533" i="13"/>
  <c r="Q537" i="13"/>
  <c r="X537" i="13"/>
  <c r="T217" i="13"/>
  <c r="AC217" i="13"/>
  <c r="S225" i="13"/>
  <c r="Z225" i="13"/>
  <c r="S548" i="13"/>
  <c r="Z548" i="13"/>
  <c r="T232" i="13"/>
  <c r="AC232" i="13"/>
  <c r="AE551" i="13"/>
  <c r="AF551" i="13"/>
  <c r="S552" i="13"/>
  <c r="Z552" i="13"/>
  <c r="T409" i="13"/>
  <c r="AC409" i="13"/>
  <c r="S555" i="13"/>
  <c r="Z555" i="13"/>
  <c r="S36" i="13"/>
  <c r="Z36" i="13"/>
  <c r="T559" i="13"/>
  <c r="AC559" i="13"/>
  <c r="Q258" i="13"/>
  <c r="X258" i="13"/>
  <c r="S273" i="13"/>
  <c r="Z273" i="13"/>
  <c r="S564" i="13"/>
  <c r="Z564" i="13"/>
  <c r="T565" i="13"/>
  <c r="AC565" i="13"/>
  <c r="W566" i="13"/>
  <c r="W568" i="13"/>
  <c r="K697" i="13"/>
  <c r="J697" i="13"/>
  <c r="P697" i="13"/>
  <c r="O697" i="13"/>
  <c r="N697" i="13"/>
  <c r="M697" i="13"/>
  <c r="U571" i="13"/>
  <c r="AA571" i="13"/>
  <c r="K572" i="13"/>
  <c r="J572" i="13"/>
  <c r="M572" i="13"/>
  <c r="N572" i="13"/>
  <c r="P572" i="13"/>
  <c r="O572" i="13"/>
  <c r="V573" i="13"/>
  <c r="U301" i="13"/>
  <c r="AA301" i="13"/>
  <c r="V312" i="13"/>
  <c r="K37" i="13"/>
  <c r="J37" i="13"/>
  <c r="P37" i="13"/>
  <c r="O37" i="13"/>
  <c r="N37" i="13"/>
  <c r="M37" i="13"/>
  <c r="V315" i="13"/>
  <c r="R367" i="13"/>
  <c r="AB367" i="13"/>
  <c r="P17" i="13"/>
  <c r="O17" i="13"/>
  <c r="N17" i="13"/>
  <c r="M17" i="13"/>
  <c r="K17" i="13"/>
  <c r="J17" i="13"/>
  <c r="AD56" i="13"/>
  <c r="Y56" i="13"/>
  <c r="V34" i="13"/>
  <c r="V456" i="13"/>
  <c r="V457" i="13"/>
  <c r="AE457" i="13" s="1"/>
  <c r="M676" i="13"/>
  <c r="K676" i="13"/>
  <c r="J676" i="13"/>
  <c r="P676" i="13"/>
  <c r="O676" i="13"/>
  <c r="N676" i="13"/>
  <c r="V465" i="13"/>
  <c r="U467" i="13"/>
  <c r="AA467" i="13"/>
  <c r="U469" i="13"/>
  <c r="AA469" i="13"/>
  <c r="P473" i="13"/>
  <c r="O473" i="13"/>
  <c r="N473" i="13"/>
  <c r="M473" i="13"/>
  <c r="K473" i="13"/>
  <c r="J473" i="13"/>
  <c r="V2" i="13"/>
  <c r="AD291" i="13"/>
  <c r="Y291" i="13"/>
  <c r="V291" i="13"/>
  <c r="AD62" i="13"/>
  <c r="Y62" i="13"/>
  <c r="U3" i="13"/>
  <c r="AA3" i="13"/>
  <c r="J71" i="13"/>
  <c r="P71" i="13"/>
  <c r="O71" i="13"/>
  <c r="N71" i="13"/>
  <c r="M71" i="13"/>
  <c r="K71" i="13"/>
  <c r="AB71" i="13"/>
  <c r="P485" i="13"/>
  <c r="O485" i="13"/>
  <c r="N485" i="13"/>
  <c r="M485" i="13"/>
  <c r="K485" i="13"/>
  <c r="J485" i="13"/>
  <c r="V72" i="13"/>
  <c r="AE72" i="13" s="1"/>
  <c r="AD489" i="13"/>
  <c r="Y489" i="13"/>
  <c r="AD491" i="13"/>
  <c r="Y491" i="13"/>
  <c r="K661" i="13"/>
  <c r="J661" i="13"/>
  <c r="P661" i="13"/>
  <c r="O661" i="13"/>
  <c r="N661" i="13"/>
  <c r="M661" i="13"/>
  <c r="P662" i="13"/>
  <c r="O662" i="13"/>
  <c r="N662" i="13"/>
  <c r="M662" i="13"/>
  <c r="K662" i="13"/>
  <c r="J662" i="13"/>
  <c r="O502" i="13"/>
  <c r="N502" i="13"/>
  <c r="M502" i="13"/>
  <c r="K502" i="13"/>
  <c r="J502" i="13"/>
  <c r="P502" i="13"/>
  <c r="AB502" i="13"/>
  <c r="V528" i="13"/>
  <c r="N97" i="13"/>
  <c r="M97" i="13"/>
  <c r="K97" i="13"/>
  <c r="J97" i="13"/>
  <c r="P97" i="13"/>
  <c r="O97" i="13"/>
  <c r="AB97" i="13"/>
  <c r="V562" i="13"/>
  <c r="AD125" i="13"/>
  <c r="Y125" i="13"/>
  <c r="AD574" i="13"/>
  <c r="Y574" i="13"/>
  <c r="AD148" i="13"/>
  <c r="Y148" i="13"/>
  <c r="AD349" i="13"/>
  <c r="Y349" i="13"/>
  <c r="N520" i="13"/>
  <c r="M520" i="13"/>
  <c r="K520" i="13"/>
  <c r="J520" i="13"/>
  <c r="P520" i="13"/>
  <c r="O520" i="13"/>
  <c r="AB520" i="13"/>
  <c r="V168" i="13"/>
  <c r="P678" i="13"/>
  <c r="O678" i="13"/>
  <c r="N678" i="13"/>
  <c r="M678" i="13"/>
  <c r="M188" i="13"/>
  <c r="K188" i="13"/>
  <c r="J188" i="13"/>
  <c r="P188" i="13"/>
  <c r="O188" i="13"/>
  <c r="N188" i="13"/>
  <c r="AB188" i="13"/>
  <c r="P190" i="13"/>
  <c r="O190" i="13"/>
  <c r="N190" i="13"/>
  <c r="M190" i="13"/>
  <c r="K190" i="13"/>
  <c r="J190" i="13"/>
  <c r="AD537" i="13"/>
  <c r="Y537" i="13"/>
  <c r="M538" i="13"/>
  <c r="N538" i="13"/>
  <c r="O538" i="13"/>
  <c r="K538" i="13"/>
  <c r="J538" i="13"/>
  <c r="P538" i="13"/>
  <c r="K681" i="13"/>
  <c r="J681" i="13"/>
  <c r="P681" i="13"/>
  <c r="O681" i="13"/>
  <c r="N681" i="13"/>
  <c r="M681" i="13"/>
  <c r="V217" i="13"/>
  <c r="O546" i="13"/>
  <c r="N546" i="13"/>
  <c r="M546" i="13"/>
  <c r="K546" i="13"/>
  <c r="J546" i="13"/>
  <c r="P546" i="13"/>
  <c r="U225" i="13"/>
  <c r="AA225" i="13"/>
  <c r="U548" i="13"/>
  <c r="AA548" i="13"/>
  <c r="V232" i="13"/>
  <c r="U552" i="13"/>
  <c r="AA552" i="13"/>
  <c r="K685" i="13"/>
  <c r="J685" i="13"/>
  <c r="P685" i="13"/>
  <c r="O685" i="13"/>
  <c r="N685" i="13"/>
  <c r="M685" i="13"/>
  <c r="U555" i="13"/>
  <c r="AA555" i="13"/>
  <c r="U36" i="13"/>
  <c r="AA36" i="13"/>
  <c r="V36" i="13"/>
  <c r="AD258" i="13"/>
  <c r="Y258" i="13"/>
  <c r="U273" i="13"/>
  <c r="AA273" i="13"/>
  <c r="P605" i="13"/>
  <c r="O605" i="13"/>
  <c r="N605" i="13"/>
  <c r="M605" i="13"/>
  <c r="K605" i="13"/>
  <c r="L605" i="13" s="1"/>
  <c r="J605" i="13"/>
  <c r="V278" i="13"/>
  <c r="U564" i="13"/>
  <c r="AA564" i="13"/>
  <c r="V565" i="13"/>
  <c r="J566" i="13"/>
  <c r="P566" i="13"/>
  <c r="O566" i="13"/>
  <c r="N566" i="13"/>
  <c r="M566" i="13"/>
  <c r="K566" i="13"/>
  <c r="AB566" i="13"/>
  <c r="O568" i="13"/>
  <c r="N568" i="13"/>
  <c r="M568" i="13"/>
  <c r="K568" i="13"/>
  <c r="J568" i="13"/>
  <c r="P568" i="13"/>
  <c r="AB568" i="13"/>
  <c r="AD570" i="13"/>
  <c r="Y570" i="13"/>
  <c r="AC571" i="13"/>
  <c r="V572" i="13"/>
  <c r="S6" i="13"/>
  <c r="S291" i="13"/>
  <c r="S62" i="13"/>
  <c r="Z491" i="13"/>
  <c r="AE546" i="13"/>
  <c r="AF546" i="13"/>
  <c r="AF605" i="13"/>
  <c r="AE605" i="13"/>
  <c r="V571" i="13"/>
  <c r="J573" i="13"/>
  <c r="P573" i="13"/>
  <c r="O573" i="13"/>
  <c r="K573" i="13"/>
  <c r="N573" i="13"/>
  <c r="M573" i="13"/>
  <c r="AB573" i="13"/>
  <c r="X571" i="13"/>
  <c r="Q573" i="13"/>
  <c r="X573" i="13"/>
  <c r="AF575" i="13"/>
  <c r="AE575" i="13"/>
  <c r="T301" i="13"/>
  <c r="AC301" i="13"/>
  <c r="Q312" i="13"/>
  <c r="X312" i="13"/>
  <c r="T37" i="13"/>
  <c r="AC37" i="13"/>
  <c r="Q323" i="13"/>
  <c r="X323" i="13"/>
  <c r="S35" i="13"/>
  <c r="Z35" i="13"/>
  <c r="S588" i="13"/>
  <c r="T331" i="13"/>
  <c r="AC331" i="13"/>
  <c r="T590" i="13"/>
  <c r="AC590" i="13"/>
  <c r="W591" i="13"/>
  <c r="S591" i="13"/>
  <c r="Z597" i="13"/>
  <c r="Q604" i="13"/>
  <c r="X604" i="13"/>
  <c r="T352" i="13"/>
  <c r="AC352" i="13"/>
  <c r="S355" i="13"/>
  <c r="S376" i="13"/>
  <c r="Z376" i="13"/>
  <c r="Q613" i="13"/>
  <c r="X613" i="13"/>
  <c r="AF395" i="13"/>
  <c r="AE395" i="13"/>
  <c r="W617" i="13"/>
  <c r="S415" i="13"/>
  <c r="S625" i="13"/>
  <c r="S8" i="13"/>
  <c r="W433" i="13"/>
  <c r="S434" i="13"/>
  <c r="S9" i="13"/>
  <c r="AC638" i="13"/>
  <c r="K920" i="11"/>
  <c r="R920" i="11"/>
  <c r="K1000" i="11"/>
  <c r="W1000" i="11"/>
  <c r="V301" i="13"/>
  <c r="AD312" i="13"/>
  <c r="Y312" i="13"/>
  <c r="AD323" i="13"/>
  <c r="Y323" i="13"/>
  <c r="V323" i="13"/>
  <c r="U35" i="13"/>
  <c r="AA35" i="13"/>
  <c r="M704" i="13"/>
  <c r="K704" i="13"/>
  <c r="J704" i="13"/>
  <c r="P704" i="13"/>
  <c r="O704" i="13"/>
  <c r="N704" i="13"/>
  <c r="AB591" i="13"/>
  <c r="V591" i="13"/>
  <c r="V593" i="13"/>
  <c r="J594" i="13"/>
  <c r="P594" i="13"/>
  <c r="O594" i="13"/>
  <c r="N594" i="13"/>
  <c r="M594" i="13"/>
  <c r="K594" i="13"/>
  <c r="U597" i="13"/>
  <c r="AA597" i="13"/>
  <c r="K601" i="13"/>
  <c r="J601" i="13"/>
  <c r="P601" i="13"/>
  <c r="O601" i="13"/>
  <c r="N601" i="13"/>
  <c r="M601" i="13"/>
  <c r="AD604" i="13"/>
  <c r="Y604" i="13"/>
  <c r="V352" i="13"/>
  <c r="V353" i="13"/>
  <c r="V607" i="13"/>
  <c r="V370" i="13"/>
  <c r="U376" i="13"/>
  <c r="AA376" i="13"/>
  <c r="N610" i="13"/>
  <c r="M610" i="13"/>
  <c r="K610" i="13"/>
  <c r="J610" i="13"/>
  <c r="P610" i="13"/>
  <c r="O610" i="13"/>
  <c r="AD613" i="13"/>
  <c r="Y613" i="13"/>
  <c r="V613" i="13"/>
  <c r="P617" i="13"/>
  <c r="O617" i="13"/>
  <c r="N617" i="13"/>
  <c r="M617" i="13"/>
  <c r="K617" i="13"/>
  <c r="J617" i="13"/>
  <c r="AB617" i="13"/>
  <c r="V398" i="13"/>
  <c r="V620" i="13"/>
  <c r="V628" i="13"/>
  <c r="V424" i="13"/>
  <c r="M716" i="13"/>
  <c r="K716" i="13"/>
  <c r="J716" i="13"/>
  <c r="P716" i="13"/>
  <c r="O716" i="13"/>
  <c r="N716" i="13"/>
  <c r="P433" i="13"/>
  <c r="O433" i="13"/>
  <c r="N433" i="13"/>
  <c r="M433" i="13"/>
  <c r="K433" i="13"/>
  <c r="J433" i="13"/>
  <c r="AB433" i="13"/>
  <c r="AB638" i="13"/>
  <c r="K992" i="11"/>
  <c r="W992" i="11"/>
  <c r="L34" i="13"/>
  <c r="K968" i="11"/>
  <c r="W968" i="11"/>
  <c r="X405" i="13" s="1"/>
  <c r="P686" i="13"/>
  <c r="O686" i="13"/>
  <c r="N686" i="13"/>
  <c r="M686" i="13"/>
  <c r="K686" i="13"/>
  <c r="J686" i="13"/>
  <c r="K976" i="11"/>
  <c r="W976" i="11"/>
  <c r="K984" i="11"/>
  <c r="W984" i="11"/>
  <c r="L4" i="13"/>
  <c r="L6" i="13"/>
  <c r="L9" i="13"/>
  <c r="L48" i="13"/>
  <c r="U323" i="13"/>
  <c r="AA323" i="13"/>
  <c r="J331" i="13"/>
  <c r="P331" i="13"/>
  <c r="O331" i="13"/>
  <c r="N331" i="13"/>
  <c r="M331" i="13"/>
  <c r="K331" i="13"/>
  <c r="AB331" i="13"/>
  <c r="J590" i="13"/>
  <c r="P590" i="13"/>
  <c r="O590" i="13"/>
  <c r="N590" i="13"/>
  <c r="M590" i="13"/>
  <c r="K590" i="13"/>
  <c r="P352" i="13"/>
  <c r="O352" i="13"/>
  <c r="N352" i="13"/>
  <c r="M352" i="13"/>
  <c r="K352" i="13"/>
  <c r="J352" i="13"/>
  <c r="P710" i="13"/>
  <c r="O710" i="13"/>
  <c r="N710" i="13"/>
  <c r="M710" i="13"/>
  <c r="K710" i="13"/>
  <c r="J710" i="13"/>
  <c r="N398" i="13"/>
  <c r="M398" i="13"/>
  <c r="K398" i="13"/>
  <c r="J398" i="13"/>
  <c r="P398" i="13"/>
  <c r="O398" i="13"/>
  <c r="J628" i="13"/>
  <c r="P628" i="13"/>
  <c r="O628" i="13"/>
  <c r="N628" i="13"/>
  <c r="M628" i="13"/>
  <c r="K628" i="13"/>
  <c r="J722" i="13"/>
  <c r="P722" i="13"/>
  <c r="O722" i="13"/>
  <c r="N722" i="13"/>
  <c r="M722" i="13"/>
  <c r="K722" i="13"/>
  <c r="AD638" i="13"/>
  <c r="Y638" i="13"/>
  <c r="N442" i="13"/>
  <c r="M442" i="13"/>
  <c r="K442" i="13"/>
  <c r="J442" i="13"/>
  <c r="P442" i="13"/>
  <c r="O442" i="13"/>
  <c r="T621" i="13"/>
  <c r="K960" i="11"/>
  <c r="W960" i="11"/>
  <c r="L21" i="13"/>
  <c r="L22" i="13"/>
  <c r="AC573" i="13"/>
  <c r="Q301" i="13"/>
  <c r="X301" i="13"/>
  <c r="T312" i="13"/>
  <c r="AC312" i="13"/>
  <c r="Q37" i="13"/>
  <c r="X37" i="13"/>
  <c r="W35" i="13"/>
  <c r="Q590" i="13"/>
  <c r="X590" i="13"/>
  <c r="Z591" i="13"/>
  <c r="W597" i="13"/>
  <c r="T604" i="13"/>
  <c r="AC604" i="13"/>
  <c r="W376" i="13"/>
  <c r="Z610" i="13"/>
  <c r="T613" i="13"/>
  <c r="AC613" i="13"/>
  <c r="Z617" i="13"/>
  <c r="S433" i="13"/>
  <c r="Z433" i="13"/>
  <c r="S638" i="13"/>
  <c r="X638" i="13"/>
  <c r="K912" i="11"/>
  <c r="R912" i="11"/>
  <c r="K923" i="11"/>
  <c r="K944" i="11"/>
  <c r="W944" i="11"/>
  <c r="X470" i="13" s="1"/>
  <c r="K952" i="11"/>
  <c r="W952" i="11"/>
  <c r="L2" i="13"/>
  <c r="L24" i="13"/>
  <c r="K597" i="13"/>
  <c r="J597" i="13"/>
  <c r="P597" i="13"/>
  <c r="O597" i="13"/>
  <c r="N597" i="13"/>
  <c r="M597" i="13"/>
  <c r="AB597" i="13"/>
  <c r="P348" i="13"/>
  <c r="O348" i="13"/>
  <c r="N348" i="13"/>
  <c r="M348" i="13"/>
  <c r="K348" i="13"/>
  <c r="J348" i="13"/>
  <c r="V604" i="13"/>
  <c r="P376" i="13"/>
  <c r="O376" i="13"/>
  <c r="N376" i="13"/>
  <c r="M376" i="13"/>
  <c r="K376" i="13"/>
  <c r="J376" i="13"/>
  <c r="AB376" i="13"/>
  <c r="P714" i="13"/>
  <c r="O714" i="13"/>
  <c r="N714" i="13"/>
  <c r="M714" i="13"/>
  <c r="K714" i="13"/>
  <c r="J714" i="13"/>
  <c r="V434" i="13"/>
  <c r="J440" i="13"/>
  <c r="P440" i="13"/>
  <c r="O440" i="13"/>
  <c r="N440" i="13"/>
  <c r="M440" i="13"/>
  <c r="K440" i="13"/>
  <c r="V440" i="13"/>
  <c r="L14" i="13"/>
  <c r="L28" i="13"/>
  <c r="L35" i="13"/>
  <c r="L49" i="13"/>
  <c r="Q570" i="13"/>
  <c r="X570" i="13"/>
  <c r="W571" i="13"/>
  <c r="W573" i="13"/>
  <c r="S301" i="13"/>
  <c r="Z301" i="13"/>
  <c r="W312" i="13"/>
  <c r="S37" i="13"/>
  <c r="Z37" i="13"/>
  <c r="W323" i="13"/>
  <c r="Q35" i="13"/>
  <c r="X35" i="13"/>
  <c r="S331" i="13"/>
  <c r="Z331" i="13"/>
  <c r="S590" i="13"/>
  <c r="Z590" i="13"/>
  <c r="AC591" i="13"/>
  <c r="Q597" i="13"/>
  <c r="X597" i="13"/>
  <c r="W604" i="13"/>
  <c r="S352" i="13"/>
  <c r="Z352" i="13"/>
  <c r="Q376" i="13"/>
  <c r="X376" i="13"/>
  <c r="W613" i="13"/>
  <c r="T617" i="13"/>
  <c r="AC617" i="13"/>
  <c r="T433" i="13"/>
  <c r="AC433" i="13"/>
  <c r="K877" i="11"/>
  <c r="W877" i="11"/>
  <c r="X383" i="13" s="1"/>
  <c r="K885" i="11"/>
  <c r="W885" i="11"/>
  <c r="X556" i="13" s="1"/>
  <c r="K893" i="11"/>
  <c r="W893" i="11"/>
  <c r="K901" i="11"/>
  <c r="W901" i="11"/>
  <c r="X579" i="13" s="1"/>
  <c r="K971" i="11"/>
  <c r="K979" i="11"/>
  <c r="K1016" i="11"/>
  <c r="W1016" i="11"/>
  <c r="X416" i="13" s="1"/>
  <c r="N312" i="13"/>
  <c r="M312" i="13"/>
  <c r="K312" i="13"/>
  <c r="J312" i="13"/>
  <c r="P312" i="13"/>
  <c r="O312" i="13"/>
  <c r="AB312" i="13"/>
  <c r="U37" i="13"/>
  <c r="AA37" i="13"/>
  <c r="K701" i="13"/>
  <c r="J701" i="13"/>
  <c r="P701" i="13"/>
  <c r="O701" i="13"/>
  <c r="N701" i="13"/>
  <c r="M701" i="13"/>
  <c r="P323" i="13"/>
  <c r="O323" i="13"/>
  <c r="N323" i="13"/>
  <c r="M323" i="13"/>
  <c r="K323" i="13"/>
  <c r="J323" i="13"/>
  <c r="AB323" i="13"/>
  <c r="AD35" i="13"/>
  <c r="Y35" i="13"/>
  <c r="O703" i="13"/>
  <c r="N703" i="13"/>
  <c r="M703" i="13"/>
  <c r="K703" i="13"/>
  <c r="J703" i="13"/>
  <c r="P703" i="13"/>
  <c r="U331" i="13"/>
  <c r="AA331" i="13"/>
  <c r="U590" i="13"/>
  <c r="AA590" i="13"/>
  <c r="K593" i="13"/>
  <c r="J593" i="13"/>
  <c r="P593" i="13"/>
  <c r="O593" i="13"/>
  <c r="N593" i="13"/>
  <c r="M593" i="13"/>
  <c r="V594" i="13"/>
  <c r="AF594" i="13" s="1"/>
  <c r="AD597" i="13"/>
  <c r="Y597" i="13"/>
  <c r="V601" i="13"/>
  <c r="J604" i="13"/>
  <c r="P604" i="13"/>
  <c r="M604" i="13"/>
  <c r="K604" i="13"/>
  <c r="O604" i="13"/>
  <c r="N604" i="13"/>
  <c r="AB604" i="13"/>
  <c r="U352" i="13"/>
  <c r="AA352" i="13"/>
  <c r="AD376" i="13"/>
  <c r="Y376" i="13"/>
  <c r="P613" i="13"/>
  <c r="O613" i="13"/>
  <c r="N613" i="13"/>
  <c r="M613" i="13"/>
  <c r="K613" i="13"/>
  <c r="J613" i="13"/>
  <c r="AB613" i="13"/>
  <c r="K395" i="13"/>
  <c r="J395" i="13"/>
  <c r="P395" i="13"/>
  <c r="O395" i="13"/>
  <c r="N395" i="13"/>
  <c r="M395" i="13"/>
  <c r="V617" i="13"/>
  <c r="P718" i="13"/>
  <c r="O718" i="13"/>
  <c r="N718" i="13"/>
  <c r="M718" i="13"/>
  <c r="K718" i="13"/>
  <c r="J718" i="13"/>
  <c r="W878" i="11"/>
  <c r="K878" i="11"/>
  <c r="W886" i="11"/>
  <c r="X218" i="13" s="1"/>
  <c r="K886" i="11"/>
  <c r="W894" i="11"/>
  <c r="X262" i="13" s="1"/>
  <c r="K894" i="11"/>
  <c r="K909" i="11"/>
  <c r="R909" i="11"/>
  <c r="K1008" i="11"/>
  <c r="W1008" i="11"/>
  <c r="L8" i="13"/>
  <c r="L16" i="13"/>
  <c r="L20" i="13"/>
  <c r="L30" i="13"/>
  <c r="L61" i="13"/>
  <c r="L63" i="13"/>
  <c r="AF52" i="13"/>
  <c r="L82" i="13"/>
  <c r="L97" i="13"/>
  <c r="L140" i="13"/>
  <c r="L147" i="13"/>
  <c r="U621" i="13"/>
  <c r="AA621" i="13"/>
  <c r="AD580" i="13"/>
  <c r="Y580" i="13"/>
  <c r="P458" i="13"/>
  <c r="O458" i="13"/>
  <c r="N458" i="13"/>
  <c r="M458" i="13"/>
  <c r="K458" i="13"/>
  <c r="J458" i="13"/>
  <c r="W458" i="13"/>
  <c r="K902" i="11"/>
  <c r="K921" i="11"/>
  <c r="K937" i="11"/>
  <c r="K945" i="11"/>
  <c r="K953" i="11"/>
  <c r="K961" i="11"/>
  <c r="K969" i="11"/>
  <c r="K977" i="11"/>
  <c r="K985" i="11"/>
  <c r="K993" i="11"/>
  <c r="K1001" i="11"/>
  <c r="K1009" i="11"/>
  <c r="K1017" i="11"/>
  <c r="K1024" i="11"/>
  <c r="K1028" i="11"/>
  <c r="K1032" i="11"/>
  <c r="K1042" i="11"/>
  <c r="AF69" i="13"/>
  <c r="L70" i="13"/>
  <c r="L107" i="13"/>
  <c r="L158" i="13"/>
  <c r="V621" i="13"/>
  <c r="U580" i="13"/>
  <c r="AA580" i="13"/>
  <c r="K884" i="11"/>
  <c r="W891" i="11"/>
  <c r="X458" i="13" s="1"/>
  <c r="K892" i="11"/>
  <c r="K900" i="11"/>
  <c r="K959" i="11"/>
  <c r="K967" i="11"/>
  <c r="K991" i="11"/>
  <c r="K999" i="11"/>
  <c r="K1007" i="11"/>
  <c r="K1015" i="11"/>
  <c r="K1021" i="11"/>
  <c r="K1025" i="11"/>
  <c r="K1029" i="11"/>
  <c r="K1033" i="11"/>
  <c r="K1036" i="11"/>
  <c r="AE32" i="13"/>
  <c r="AE50" i="13"/>
  <c r="AE54" i="13"/>
  <c r="AE58" i="13"/>
  <c r="L168" i="13"/>
  <c r="P621" i="13"/>
  <c r="O621" i="13"/>
  <c r="N621" i="13"/>
  <c r="M621" i="13"/>
  <c r="K621" i="13"/>
  <c r="J621" i="13"/>
  <c r="W621" i="13"/>
  <c r="T580" i="13"/>
  <c r="AC580" i="13"/>
  <c r="AE12" i="13"/>
  <c r="L75" i="13"/>
  <c r="L77" i="13"/>
  <c r="L88" i="13"/>
  <c r="L100" i="13"/>
  <c r="L111" i="13"/>
  <c r="L116" i="13"/>
  <c r="L119" i="13"/>
  <c r="AB621" i="13"/>
  <c r="V580" i="13"/>
  <c r="AE29" i="13"/>
  <c r="AE33" i="13"/>
  <c r="AE47" i="13"/>
  <c r="AE51" i="13"/>
  <c r="AE55" i="13"/>
  <c r="AE59" i="13"/>
  <c r="AF74" i="13"/>
  <c r="AE74" i="13"/>
  <c r="L161" i="13"/>
  <c r="Q442" i="13"/>
  <c r="X442" i="13"/>
  <c r="Q621" i="13"/>
  <c r="W876" i="11"/>
  <c r="K580" i="13"/>
  <c r="J580" i="13"/>
  <c r="P580" i="13"/>
  <c r="O580" i="13"/>
  <c r="N580" i="13"/>
  <c r="M580" i="13"/>
  <c r="W580" i="13"/>
  <c r="U458" i="13"/>
  <c r="AA458" i="13"/>
  <c r="AE39" i="13"/>
  <c r="AE43" i="13"/>
  <c r="AE64" i="13"/>
  <c r="AE68" i="13"/>
  <c r="AF73" i="13"/>
  <c r="L79" i="13"/>
  <c r="L169" i="13"/>
  <c r="L73" i="13"/>
  <c r="L117" i="13"/>
  <c r="L120" i="13"/>
  <c r="L164" i="13"/>
  <c r="AF92" i="13"/>
  <c r="AE105" i="13"/>
  <c r="AE121" i="13"/>
  <c r="AE133" i="13"/>
  <c r="AE137" i="13"/>
  <c r="AE141" i="13"/>
  <c r="AE145" i="13"/>
  <c r="L218" i="13"/>
  <c r="L246" i="13"/>
  <c r="L223" i="13"/>
  <c r="L248" i="13"/>
  <c r="AE73" i="13"/>
  <c r="AE122" i="13"/>
  <c r="AE126" i="13"/>
  <c r="AE134" i="13"/>
  <c r="AE142" i="13"/>
  <c r="AE146" i="13"/>
  <c r="AE163" i="13"/>
  <c r="L178" i="13"/>
  <c r="AE179" i="13"/>
  <c r="L180" i="13"/>
  <c r="AE183" i="13"/>
  <c r="L184" i="13"/>
  <c r="L227" i="13"/>
  <c r="L244" i="13"/>
  <c r="AE90" i="13"/>
  <c r="AE94" i="13"/>
  <c r="L174" i="13"/>
  <c r="L192" i="13"/>
  <c r="L230" i="13"/>
  <c r="AE99" i="13"/>
  <c r="AE103" i="13"/>
  <c r="AE115" i="13"/>
  <c r="AE127" i="13"/>
  <c r="AE131" i="13"/>
  <c r="AE135" i="13"/>
  <c r="AE139" i="13"/>
  <c r="AE143" i="13"/>
  <c r="AE152" i="13"/>
  <c r="AE175" i="13"/>
  <c r="L176" i="13"/>
  <c r="L182" i="13"/>
  <c r="L225" i="13"/>
  <c r="L251" i="13"/>
  <c r="AF174" i="13"/>
  <c r="L177" i="13"/>
  <c r="L201" i="13"/>
  <c r="L217" i="13"/>
  <c r="L234" i="13"/>
  <c r="L214" i="13"/>
  <c r="L222" i="13"/>
  <c r="L231" i="13"/>
  <c r="L240" i="13"/>
  <c r="L255" i="13"/>
  <c r="L181" i="13"/>
  <c r="L226" i="13"/>
  <c r="L235" i="13"/>
  <c r="L243" i="13"/>
  <c r="AF175" i="13"/>
  <c r="AF179" i="13"/>
  <c r="AF183" i="13"/>
  <c r="AF195" i="13"/>
  <c r="AF224" i="13"/>
  <c r="AF228" i="13"/>
  <c r="AF233" i="13"/>
  <c r="AF237" i="13"/>
  <c r="AF241" i="13"/>
  <c r="AE264" i="13"/>
  <c r="AF265" i="13"/>
  <c r="L267" i="13"/>
  <c r="L272" i="13"/>
  <c r="L282" i="13"/>
  <c r="L341" i="13"/>
  <c r="AE184" i="13"/>
  <c r="AE196" i="13"/>
  <c r="AE200" i="13"/>
  <c r="AE204" i="13"/>
  <c r="AE221" i="13"/>
  <c r="AE238" i="13"/>
  <c r="AE242" i="13"/>
  <c r="AE250" i="13"/>
  <c r="AE260" i="13"/>
  <c r="L268" i="13"/>
  <c r="L271" i="13"/>
  <c r="AE209" i="13"/>
  <c r="AE213" i="13"/>
  <c r="AF270" i="13"/>
  <c r="AE270" i="13"/>
  <c r="L349" i="13"/>
  <c r="AE185" i="13"/>
  <c r="AE197" i="13"/>
  <c r="AE205" i="13"/>
  <c r="AE239" i="13"/>
  <c r="AE247" i="13"/>
  <c r="AF275" i="13"/>
  <c r="L284" i="13"/>
  <c r="L291" i="13"/>
  <c r="L324" i="13"/>
  <c r="L332" i="13"/>
  <c r="L337" i="13"/>
  <c r="AE263" i="13"/>
  <c r="AF274" i="13"/>
  <c r="AE274" i="13"/>
  <c r="L276" i="13"/>
  <c r="L279" i="13"/>
  <c r="L286" i="13"/>
  <c r="L307" i="13"/>
  <c r="L315" i="13"/>
  <c r="L300" i="13"/>
  <c r="L266" i="13"/>
  <c r="L278" i="13"/>
  <c r="L287" i="13"/>
  <c r="L303" i="13"/>
  <c r="AE304" i="13"/>
  <c r="AE308" i="13"/>
  <c r="AE316" i="13"/>
  <c r="AE329" i="13"/>
  <c r="L365" i="13"/>
  <c r="AE369" i="13"/>
  <c r="L403" i="13"/>
  <c r="AE357" i="13"/>
  <c r="L366" i="13"/>
  <c r="L374" i="13"/>
  <c r="AE334" i="13"/>
  <c r="AE342" i="13"/>
  <c r="AE354" i="13"/>
  <c r="AF359" i="13"/>
  <c r="L373" i="13"/>
  <c r="AE265" i="13"/>
  <c r="AE358" i="13"/>
  <c r="AF372" i="13"/>
  <c r="L415" i="13"/>
  <c r="AE290" i="13"/>
  <c r="AE294" i="13"/>
  <c r="AE298" i="13"/>
  <c r="AE319" i="13"/>
  <c r="L353" i="13"/>
  <c r="L370" i="13"/>
  <c r="L416" i="13"/>
  <c r="AF389" i="13"/>
  <c r="AE419" i="13"/>
  <c r="AE386" i="13"/>
  <c r="AE390" i="13"/>
  <c r="L422" i="13"/>
  <c r="L434" i="13"/>
  <c r="L455" i="13"/>
  <c r="L467" i="13"/>
  <c r="AE359" i="13"/>
  <c r="AE379" i="13"/>
  <c r="AE396" i="13"/>
  <c r="AE413" i="13"/>
  <c r="AE427" i="13"/>
  <c r="L430" i="13"/>
  <c r="AE388" i="13"/>
  <c r="AE401" i="13"/>
  <c r="L423" i="13"/>
  <c r="L426" i="13"/>
  <c r="AF428" i="13"/>
  <c r="AF429" i="13"/>
  <c r="AF430" i="13"/>
  <c r="AE430" i="13"/>
  <c r="AE368" i="13"/>
  <c r="AE372" i="13"/>
  <c r="AE384" i="13"/>
  <c r="AE393" i="13"/>
  <c r="AE397" i="13"/>
  <c r="AF425" i="13"/>
  <c r="L460" i="13"/>
  <c r="L459" i="13"/>
  <c r="L463" i="13"/>
  <c r="AE438" i="13"/>
  <c r="L484" i="13"/>
  <c r="L473" i="13"/>
  <c r="L477" i="13"/>
  <c r="L490" i="13"/>
  <c r="L494" i="13"/>
  <c r="AE428" i="13"/>
  <c r="AE448" i="13"/>
  <c r="L470" i="13"/>
  <c r="L476" i="13"/>
  <c r="L466" i="13"/>
  <c r="L474" i="13"/>
  <c r="L482" i="13"/>
  <c r="AE425" i="13"/>
  <c r="AE429" i="13"/>
  <c r="AE437" i="13"/>
  <c r="AE441" i="13"/>
  <c r="AE449" i="13"/>
  <c r="L472" i="13"/>
  <c r="L489" i="13"/>
  <c r="L469" i="13"/>
  <c r="L504" i="13"/>
  <c r="L513" i="13"/>
  <c r="L519" i="13"/>
  <c r="L522" i="13"/>
  <c r="L526" i="13"/>
  <c r="AE487" i="13"/>
  <c r="AE479" i="13"/>
  <c r="AE483" i="13"/>
  <c r="L511" i="13"/>
  <c r="AE488" i="13"/>
  <c r="L520" i="13"/>
  <c r="L523" i="13"/>
  <c r="L527" i="13"/>
  <c r="L528" i="13"/>
  <c r="L532" i="13"/>
  <c r="L534" i="13"/>
  <c r="AE480" i="13"/>
  <c r="L535" i="13"/>
  <c r="L510" i="13"/>
  <c r="L524" i="13"/>
  <c r="L551" i="13"/>
  <c r="L553" i="13"/>
  <c r="L542" i="13"/>
  <c r="L562" i="13"/>
  <c r="L564" i="13"/>
  <c r="AF539" i="13"/>
  <c r="AE539" i="13"/>
  <c r="L548" i="13"/>
  <c r="L558" i="13"/>
  <c r="L538" i="13"/>
  <c r="L544" i="13"/>
  <c r="L552" i="13"/>
  <c r="L543" i="13"/>
  <c r="L549" i="13"/>
  <c r="L563" i="13"/>
  <c r="L567" i="13"/>
  <c r="L547" i="13"/>
  <c r="L556" i="13"/>
  <c r="L568" i="13"/>
  <c r="AE560" i="13"/>
  <c r="L602" i="13"/>
  <c r="L598" i="13"/>
  <c r="L586" i="13"/>
  <c r="L571" i="13"/>
  <c r="L572" i="13"/>
  <c r="L591" i="13"/>
  <c r="L579" i="13"/>
  <c r="L588" i="13"/>
  <c r="L575" i="13"/>
  <c r="AE600" i="13"/>
  <c r="L624" i="13"/>
  <c r="L631" i="13"/>
  <c r="AE589" i="13"/>
  <c r="L633" i="13"/>
  <c r="AF611" i="13"/>
  <c r="L625" i="13"/>
  <c r="L614" i="13"/>
  <c r="L619" i="13"/>
  <c r="L607" i="13"/>
  <c r="L622" i="13"/>
  <c r="L626" i="13"/>
  <c r="AE578" i="13"/>
  <c r="AF609" i="13"/>
  <c r="AE609" i="13"/>
  <c r="L606" i="13"/>
  <c r="L615" i="13"/>
  <c r="L650" i="13"/>
  <c r="L663" i="13"/>
  <c r="L671" i="13"/>
  <c r="L699" i="13"/>
  <c r="L702" i="13"/>
  <c r="L679" i="13"/>
  <c r="AE611" i="13"/>
  <c r="AE623" i="13"/>
  <c r="L634" i="13"/>
  <c r="L654" i="13"/>
  <c r="L658" i="13"/>
  <c r="L635" i="13"/>
  <c r="AE639" i="13"/>
  <c r="L643" i="13"/>
  <c r="L651" i="13"/>
  <c r="L683" i="13"/>
  <c r="L707" i="13"/>
  <c r="L690" i="13"/>
  <c r="L711" i="13"/>
  <c r="L638" i="13"/>
  <c r="L659" i="13"/>
  <c r="L670" i="13"/>
  <c r="L698" i="13"/>
  <c r="L719" i="13"/>
  <c r="AF632" i="13"/>
  <c r="L674" i="13"/>
  <c r="L678" i="13"/>
  <c r="L723" i="13"/>
  <c r="L630" i="13"/>
  <c r="L691" i="13"/>
  <c r="AF639" i="13"/>
  <c r="X120" i="13" l="1"/>
  <c r="L662" i="13"/>
  <c r="L570" i="13"/>
  <c r="AF100" i="13"/>
  <c r="AE100" i="13"/>
  <c r="L56" i="13"/>
  <c r="L254" i="13"/>
  <c r="L258" i="13"/>
  <c r="AF631" i="13"/>
  <c r="L617" i="13"/>
  <c r="L17" i="13"/>
  <c r="AE287" i="13"/>
  <c r="L352" i="13"/>
  <c r="AE561" i="13"/>
  <c r="L594" i="13"/>
  <c r="L610" i="13"/>
  <c r="L190" i="13"/>
  <c r="L714" i="13"/>
  <c r="L188" i="13"/>
  <c r="L485" i="13"/>
  <c r="L148" i="13"/>
  <c r="L125" i="13"/>
  <c r="AE245" i="13"/>
  <c r="L312" i="13"/>
  <c r="L722" i="13"/>
  <c r="L71" i="13"/>
  <c r="L331" i="13"/>
  <c r="AF626" i="13"/>
  <c r="AF400" i="13"/>
  <c r="AE540" i="13"/>
  <c r="L703" i="13"/>
  <c r="L323" i="13"/>
  <c r="L348" i="13"/>
  <c r="AF526" i="13"/>
  <c r="AF53" i="13"/>
  <c r="AE188" i="13"/>
  <c r="L410" i="13"/>
  <c r="L529" i="13"/>
  <c r="AF259" i="13"/>
  <c r="AF307" i="13"/>
  <c r="AF248" i="13"/>
  <c r="L367" i="13"/>
  <c r="L23" i="13"/>
  <c r="L628" i="13"/>
  <c r="L398" i="13"/>
  <c r="L590" i="13"/>
  <c r="L718" i="13"/>
  <c r="L565" i="13"/>
  <c r="AF612" i="13"/>
  <c r="X494" i="13"/>
  <c r="L652" i="13"/>
  <c r="L322" i="13"/>
  <c r="AF561" i="13"/>
  <c r="L621" i="13"/>
  <c r="L697" i="13"/>
  <c r="L36" i="13"/>
  <c r="AE77" i="13"/>
  <c r="AF138" i="13"/>
  <c r="L289" i="13"/>
  <c r="AE190" i="13"/>
  <c r="L424" i="13"/>
  <c r="AF553" i="13"/>
  <c r="AF403" i="13"/>
  <c r="AF192" i="13"/>
  <c r="L261" i="13"/>
  <c r="AE423" i="13"/>
  <c r="AF352" i="13"/>
  <c r="L37" i="13"/>
  <c r="L405" i="13"/>
  <c r="AF542" i="13"/>
  <c r="L592" i="13"/>
  <c r="L499" i="13"/>
  <c r="L452" i="13"/>
  <c r="L309" i="13"/>
  <c r="AE587" i="13"/>
  <c r="L395" i="13"/>
  <c r="L442" i="13"/>
  <c r="L710" i="13"/>
  <c r="AF367" i="13"/>
  <c r="L273" i="13"/>
  <c r="L355" i="13"/>
  <c r="AF322" i="13"/>
  <c r="AE246" i="13"/>
  <c r="AE53" i="13"/>
  <c r="AF22" i="13"/>
  <c r="AF458" i="13"/>
  <c r="L417" i="13"/>
  <c r="L444" i="13"/>
  <c r="AE400" i="13"/>
  <c r="L613" i="13"/>
  <c r="L440" i="13"/>
  <c r="L93" i="13"/>
  <c r="L262" i="13"/>
  <c r="AF347" i="13"/>
  <c r="AF462" i="13"/>
  <c r="AE462" i="13"/>
  <c r="AF475" i="13"/>
  <c r="AE475" i="13"/>
  <c r="AF16" i="13"/>
  <c r="AE16" i="13"/>
  <c r="AF445" i="13"/>
  <c r="AE445" i="13"/>
  <c r="AF544" i="13"/>
  <c r="AE544" i="13"/>
  <c r="AF4" i="13"/>
  <c r="AE4" i="13"/>
  <c r="AF93" i="13"/>
  <c r="AE93" i="13"/>
  <c r="AF495" i="13"/>
  <c r="AE495" i="13"/>
  <c r="AF557" i="13"/>
  <c r="AE557" i="13"/>
  <c r="V508" i="13"/>
  <c r="V3" i="13"/>
  <c r="S473" i="13"/>
  <c r="S573" i="13"/>
  <c r="X178" i="13"/>
  <c r="U284" i="13"/>
  <c r="AE532" i="13"/>
  <c r="T581" i="13"/>
  <c r="R181" i="13"/>
  <c r="R410" i="13"/>
  <c r="R66" i="13"/>
  <c r="AF509" i="13"/>
  <c r="AF230" i="13"/>
  <c r="AF147" i="13"/>
  <c r="AE432" i="13"/>
  <c r="AE641" i="13"/>
  <c r="T436" i="13"/>
  <c r="X203" i="13"/>
  <c r="AE203" i="13" s="1"/>
  <c r="X614" i="13"/>
  <c r="AF614" i="13" s="1"/>
  <c r="S617" i="13"/>
  <c r="AF617" i="13" s="1"/>
  <c r="V376" i="13"/>
  <c r="V467" i="13"/>
  <c r="AC721" i="13"/>
  <c r="AE28" i="13"/>
  <c r="V258" i="13"/>
  <c r="V555" i="13"/>
  <c r="L508" i="13"/>
  <c r="AE138" i="13"/>
  <c r="X277" i="13"/>
  <c r="R282" i="13"/>
  <c r="AE192" i="13"/>
  <c r="L383" i="13"/>
  <c r="U14" i="13"/>
  <c r="T530" i="13"/>
  <c r="AF226" i="13"/>
  <c r="AF492" i="13"/>
  <c r="R455" i="13"/>
  <c r="Y512" i="13"/>
  <c r="AE512" i="13" s="1"/>
  <c r="Y500" i="13"/>
  <c r="AF500" i="13" s="1"/>
  <c r="T84" i="13"/>
  <c r="L418" i="13"/>
  <c r="AF618" i="13"/>
  <c r="T337" i="13"/>
  <c r="AF337" i="13" s="1"/>
  <c r="AF531" i="13"/>
  <c r="T80" i="13"/>
  <c r="W569" i="13"/>
  <c r="AE569" i="13" s="1"/>
  <c r="T595" i="13"/>
  <c r="AF595" i="13" s="1"/>
  <c r="T588" i="13"/>
  <c r="Y511" i="13"/>
  <c r="L580" i="13"/>
  <c r="X580" i="13"/>
  <c r="AF580" i="13" s="1"/>
  <c r="AA638" i="13"/>
  <c r="V433" i="13"/>
  <c r="AF433" i="13" s="1"/>
  <c r="L686" i="13"/>
  <c r="V472" i="13"/>
  <c r="AF472" i="13" s="1"/>
  <c r="V324" i="13"/>
  <c r="AE324" i="13" s="1"/>
  <c r="V570" i="13"/>
  <c r="AE570" i="13" s="1"/>
  <c r="AF77" i="13"/>
  <c r="L371" i="13"/>
  <c r="AF461" i="13"/>
  <c r="T635" i="13"/>
  <c r="T615" i="13"/>
  <c r="Y518" i="13"/>
  <c r="AF518" i="13" s="1"/>
  <c r="Y513" i="13"/>
  <c r="AF513" i="13" s="1"/>
  <c r="W343" i="13"/>
  <c r="AE343" i="13" s="1"/>
  <c r="AE490" i="13"/>
  <c r="W181" i="13"/>
  <c r="AE181" i="13" s="1"/>
  <c r="W486" i="13"/>
  <c r="T187" i="13"/>
  <c r="AE187" i="13" s="1"/>
  <c r="X471" i="13"/>
  <c r="X621" i="13"/>
  <c r="AF621" i="13" s="1"/>
  <c r="T638" i="13"/>
  <c r="U638" i="13"/>
  <c r="L376" i="13"/>
  <c r="Q638" i="13"/>
  <c r="AE301" i="13"/>
  <c r="V622" i="13"/>
  <c r="AF622" i="13" s="1"/>
  <c r="S405" i="13"/>
  <c r="AE405" i="13" s="1"/>
  <c r="V286" i="13"/>
  <c r="L537" i="13"/>
  <c r="L555" i="13"/>
  <c r="L409" i="13"/>
  <c r="L172" i="13"/>
  <c r="L620" i="13"/>
  <c r="AE553" i="13"/>
  <c r="AF460" i="13"/>
  <c r="X598" i="13"/>
  <c r="AF598" i="13" s="1"/>
  <c r="Y521" i="13"/>
  <c r="AF521" i="13" s="1"/>
  <c r="R2" i="13"/>
  <c r="W11" i="13"/>
  <c r="AF11" i="13" s="1"/>
  <c r="AF348" i="13"/>
  <c r="AF640" i="13"/>
  <c r="W243" i="13"/>
  <c r="AF243" i="13" s="1"/>
  <c r="W297" i="13"/>
  <c r="W370" i="13"/>
  <c r="AF370" i="13" s="1"/>
  <c r="W240" i="13"/>
  <c r="AF240" i="13" s="1"/>
  <c r="W599" i="13"/>
  <c r="AE599" i="13" s="1"/>
  <c r="W494" i="13"/>
  <c r="Z638" i="13"/>
  <c r="AF188" i="13"/>
  <c r="V577" i="13"/>
  <c r="L533" i="13"/>
  <c r="V349" i="13"/>
  <c r="AE349" i="13" s="1"/>
  <c r="V148" i="13"/>
  <c r="AE148" i="13" s="1"/>
  <c r="V125" i="13"/>
  <c r="AE125" i="13" s="1"/>
  <c r="V469" i="13"/>
  <c r="AF469" i="13" s="1"/>
  <c r="L3" i="13"/>
  <c r="L404" i="13"/>
  <c r="X284" i="13"/>
  <c r="L347" i="13"/>
  <c r="L640" i="13"/>
  <c r="L696" i="13"/>
  <c r="R300" i="13"/>
  <c r="L220" i="13"/>
  <c r="R180" i="13"/>
  <c r="AE180" i="13" s="1"/>
  <c r="Y98" i="13"/>
  <c r="AE98" i="13" s="1"/>
  <c r="AF190" i="13"/>
  <c r="T284" i="13"/>
  <c r="W363" i="13"/>
  <c r="AF363" i="13" s="1"/>
  <c r="AF249" i="13"/>
  <c r="T616" i="13"/>
  <c r="AF616" i="13" s="1"/>
  <c r="X102" i="13"/>
  <c r="AE102" i="13" s="1"/>
  <c r="AF120" i="13"/>
  <c r="AF426" i="13"/>
  <c r="R223" i="13"/>
  <c r="AE223" i="13" s="1"/>
  <c r="R535" i="13"/>
  <c r="AF535" i="13" s="1"/>
  <c r="T227" i="13"/>
  <c r="AE227" i="13" s="1"/>
  <c r="Q220" i="13"/>
  <c r="AF220" i="13" s="1"/>
  <c r="T95" i="13"/>
  <c r="AF95" i="13" s="1"/>
  <c r="T529" i="13"/>
  <c r="W158" i="13"/>
  <c r="AE158" i="13" s="1"/>
  <c r="W286" i="13"/>
  <c r="W638" i="13"/>
  <c r="T339" i="13"/>
  <c r="AE339" i="13" s="1"/>
  <c r="W576" i="13"/>
  <c r="AE576" i="13" s="1"/>
  <c r="AB501" i="13"/>
  <c r="AF501" i="13" s="1"/>
  <c r="AE352" i="13"/>
  <c r="V559" i="13"/>
  <c r="AE559" i="13" s="1"/>
  <c r="V297" i="13"/>
  <c r="AF297" i="13" s="1"/>
  <c r="L297" i="13"/>
  <c r="V494" i="13"/>
  <c r="AE494" i="13" s="1"/>
  <c r="V473" i="13"/>
  <c r="AE473" i="13" s="1"/>
  <c r="S48" i="13"/>
  <c r="AE48" i="13" s="1"/>
  <c r="S14" i="13"/>
  <c r="L656" i="13"/>
  <c r="AE631" i="13"/>
  <c r="AF630" i="13"/>
  <c r="AE506" i="13"/>
  <c r="T14" i="13"/>
  <c r="AF129" i="13"/>
  <c r="AF85" i="13"/>
  <c r="W629" i="13"/>
  <c r="AE629" i="13" s="1"/>
  <c r="AF432" i="13"/>
  <c r="AF116" i="13"/>
  <c r="X404" i="13"/>
  <c r="AE404" i="13" s="1"/>
  <c r="V638" i="13"/>
  <c r="L704" i="13"/>
  <c r="L502" i="13"/>
  <c r="V489" i="13"/>
  <c r="AF489" i="13" s="1"/>
  <c r="AF161" i="13"/>
  <c r="S482" i="13"/>
  <c r="AF482" i="13" s="1"/>
  <c r="S455" i="13"/>
  <c r="AE455" i="13" s="1"/>
  <c r="AF624" i="13"/>
  <c r="AE216" i="13"/>
  <c r="AE30" i="13"/>
  <c r="AF380" i="13"/>
  <c r="L245" i="13"/>
  <c r="AF23" i="13"/>
  <c r="T252" i="13"/>
  <c r="AF252" i="13" s="1"/>
  <c r="W279" i="13"/>
  <c r="AF279" i="13" s="1"/>
  <c r="AF255" i="13"/>
  <c r="AE255" i="13"/>
  <c r="AF177" i="13"/>
  <c r="AE177" i="13"/>
  <c r="AF17" i="13"/>
  <c r="AE17" i="13"/>
  <c r="AF360" i="13"/>
  <c r="AE360" i="13"/>
  <c r="AF41" i="13"/>
  <c r="AE41" i="13"/>
  <c r="AE374" i="13"/>
  <c r="AF374" i="13"/>
  <c r="AF424" i="13"/>
  <c r="AE424" i="13"/>
  <c r="AE625" i="13"/>
  <c r="AF625" i="13"/>
  <c r="AE460" i="13"/>
  <c r="AF214" i="13"/>
  <c r="AE214" i="13"/>
  <c r="AE8" i="13"/>
  <c r="AF8" i="13"/>
  <c r="AF75" i="13"/>
  <c r="AE75" i="13"/>
  <c r="AE123" i="13"/>
  <c r="AF123" i="13"/>
  <c r="AF345" i="13"/>
  <c r="AE345" i="13"/>
  <c r="AF496" i="13"/>
  <c r="AE496" i="13"/>
  <c r="AF529" i="13"/>
  <c r="AE529" i="13"/>
  <c r="AF101" i="13"/>
  <c r="AF478" i="13"/>
  <c r="AE478" i="13"/>
  <c r="AF572" i="13"/>
  <c r="AE572" i="13"/>
  <c r="AF70" i="13"/>
  <c r="AE70" i="13"/>
  <c r="AF398" i="13"/>
  <c r="AE398" i="13"/>
  <c r="AF628" i="13"/>
  <c r="AE628" i="13"/>
  <c r="AF606" i="13"/>
  <c r="AE606" i="13"/>
  <c r="AE353" i="13"/>
  <c r="AF353" i="13"/>
  <c r="AF504" i="13"/>
  <c r="AE504" i="13"/>
  <c r="AE156" i="13"/>
  <c r="AF156" i="13"/>
  <c r="AF7" i="13"/>
  <c r="AF484" i="13"/>
  <c r="AE484" i="13"/>
  <c r="AF579" i="13"/>
  <c r="AE579" i="13"/>
  <c r="AF508" i="13"/>
  <c r="AE508" i="13"/>
  <c r="AF49" i="13"/>
  <c r="AE49" i="13"/>
  <c r="AE362" i="13"/>
  <c r="AF362" i="13"/>
  <c r="AE7" i="13"/>
  <c r="AF615" i="13"/>
  <c r="AF313" i="13"/>
  <c r="AE313" i="13"/>
  <c r="AF436" i="13"/>
  <c r="AE436" i="13"/>
  <c r="AF465" i="13"/>
  <c r="AE465" i="13"/>
  <c r="AE547" i="13"/>
  <c r="AF547" i="13"/>
  <c r="AF277" i="13"/>
  <c r="AE277" i="13"/>
  <c r="AF282" i="13"/>
  <c r="AE282" i="13"/>
  <c r="AF608" i="13"/>
  <c r="AE608" i="13"/>
  <c r="AE635" i="13"/>
  <c r="AF635" i="13"/>
  <c r="AF375" i="13"/>
  <c r="AE375" i="13"/>
  <c r="AF234" i="13"/>
  <c r="AF80" i="13"/>
  <c r="AF543" i="13"/>
  <c r="AE543" i="13"/>
  <c r="AE199" i="13"/>
  <c r="AF199" i="13"/>
  <c r="AF356" i="13"/>
  <c r="AE356" i="13"/>
  <c r="AF620" i="13"/>
  <c r="AE620" i="13"/>
  <c r="AE253" i="13"/>
  <c r="AE383" i="13"/>
  <c r="AF474" i="13"/>
  <c r="AE474" i="13"/>
  <c r="AF332" i="13"/>
  <c r="AE332" i="13"/>
  <c r="AF477" i="13"/>
  <c r="AE477" i="13"/>
  <c r="AE514" i="13"/>
  <c r="AF514" i="13"/>
  <c r="AF486" i="13"/>
  <c r="AF343" i="13"/>
  <c r="AF339" i="13"/>
  <c r="AF128" i="13"/>
  <c r="AE128" i="13"/>
  <c r="AE486" i="13"/>
  <c r="AF187" i="13"/>
  <c r="AE500" i="13"/>
  <c r="AF9" i="13"/>
  <c r="AE9" i="13"/>
  <c r="AF21" i="13"/>
  <c r="AE21" i="13"/>
  <c r="AF278" i="13"/>
  <c r="AE278" i="13"/>
  <c r="AF193" i="13"/>
  <c r="AE193" i="13"/>
  <c r="AF459" i="13"/>
  <c r="AE459" i="13"/>
  <c r="AF219" i="13"/>
  <c r="AE219" i="13"/>
  <c r="AF118" i="13"/>
  <c r="AE118" i="13"/>
  <c r="AE338" i="13"/>
  <c r="AF338" i="13"/>
  <c r="AF530" i="13"/>
  <c r="AE262" i="13"/>
  <c r="AF262" i="13"/>
  <c r="AF416" i="13"/>
  <c r="AE416" i="13"/>
  <c r="AF470" i="13"/>
  <c r="AE470" i="13"/>
  <c r="AF610" i="13"/>
  <c r="AE610" i="13"/>
  <c r="AF355" i="13"/>
  <c r="AE355" i="13"/>
  <c r="AF522" i="13"/>
  <c r="AE522" i="13"/>
  <c r="AF463" i="13"/>
  <c r="AF434" i="13"/>
  <c r="AE434" i="13"/>
  <c r="AF261" i="13"/>
  <c r="AE261" i="13"/>
  <c r="AE315" i="13"/>
  <c r="AF588" i="13"/>
  <c r="AE588" i="13"/>
  <c r="AF182" i="13"/>
  <c r="AE182" i="13"/>
  <c r="AE402" i="13"/>
  <c r="AF402" i="13"/>
  <c r="AF476" i="13"/>
  <c r="AE476" i="13"/>
  <c r="AF26" i="13"/>
  <c r="AE26" i="13"/>
  <c r="AF604" i="13"/>
  <c r="AE604" i="13"/>
  <c r="AF258" i="13"/>
  <c r="AE258" i="13"/>
  <c r="V97" i="13"/>
  <c r="AF273" i="13"/>
  <c r="AE273" i="13"/>
  <c r="AF467" i="13"/>
  <c r="AE467" i="13"/>
  <c r="AE571" i="13"/>
  <c r="AF571" i="13"/>
  <c r="AF102" i="13"/>
  <c r="AF244" i="13"/>
  <c r="AE244" i="13"/>
  <c r="AE519" i="13"/>
  <c r="AE365" i="13"/>
  <c r="AF365" i="13"/>
  <c r="AF383" i="13"/>
  <c r="AF326" i="13"/>
  <c r="AE326" i="13"/>
  <c r="AF510" i="13"/>
  <c r="AE510" i="13"/>
  <c r="AE507" i="13"/>
  <c r="AF507" i="13"/>
  <c r="AE515" i="13"/>
  <c r="AF515" i="13"/>
  <c r="Q19" i="13"/>
  <c r="AF315" i="13"/>
  <c r="AF593" i="13"/>
  <c r="AE593" i="13"/>
  <c r="AF144" i="13"/>
  <c r="AF341" i="13"/>
  <c r="AE341" i="13"/>
  <c r="AF558" i="13"/>
  <c r="AE558" i="13"/>
  <c r="AF84" i="13"/>
  <c r="AE84" i="13"/>
  <c r="AE249" i="13"/>
  <c r="T208" i="13"/>
  <c r="AF208" i="13" s="1"/>
  <c r="AF527" i="13"/>
  <c r="AE527" i="13"/>
  <c r="L604" i="13"/>
  <c r="L433" i="13"/>
  <c r="L601" i="13"/>
  <c r="V590" i="13"/>
  <c r="AF590" i="13" s="1"/>
  <c r="V331" i="13"/>
  <c r="AE331" i="13" s="1"/>
  <c r="AF323" i="13"/>
  <c r="AE323" i="13"/>
  <c r="AF573" i="13"/>
  <c r="AE573" i="13"/>
  <c r="L566" i="13"/>
  <c r="L546" i="13"/>
  <c r="AA721" i="13"/>
  <c r="L62" i="13"/>
  <c r="AF555" i="13"/>
  <c r="AE555" i="13"/>
  <c r="AE548" i="13"/>
  <c r="S568" i="13"/>
  <c r="AF217" i="13"/>
  <c r="AE217" i="13"/>
  <c r="AE456" i="13"/>
  <c r="L665" i="13"/>
  <c r="AF637" i="13"/>
  <c r="AE637" i="13"/>
  <c r="AF176" i="13"/>
  <c r="AE176" i="13"/>
  <c r="AF371" i="13"/>
  <c r="AE371" i="13"/>
  <c r="L277" i="13"/>
  <c r="L689" i="13"/>
  <c r="AF30" i="13"/>
  <c r="AE463" i="13"/>
  <c r="AF245" i="13"/>
  <c r="AE403" i="13"/>
  <c r="L436" i="13"/>
  <c r="AF309" i="13"/>
  <c r="AE309" i="13"/>
  <c r="AE380" i="13"/>
  <c r="AF222" i="13"/>
  <c r="AE222" i="13"/>
  <c r="AF79" i="13"/>
  <c r="AE79" i="13"/>
  <c r="AF61" i="13"/>
  <c r="AE61" i="13"/>
  <c r="L41" i="13"/>
  <c r="R318" i="13"/>
  <c r="AF318" i="13" s="1"/>
  <c r="AE531" i="13"/>
  <c r="AE259" i="13"/>
  <c r="AE585" i="13"/>
  <c r="AE545" i="13"/>
  <c r="AE524" i="13"/>
  <c r="T538" i="13"/>
  <c r="AE538" i="13" s="1"/>
  <c r="AE80" i="13"/>
  <c r="AF490" i="13"/>
  <c r="W577" i="13"/>
  <c r="L458" i="13"/>
  <c r="L593" i="13"/>
  <c r="V442" i="13"/>
  <c r="AF442" i="13" s="1"/>
  <c r="AE433" i="13"/>
  <c r="L716" i="13"/>
  <c r="AF312" i="13"/>
  <c r="AE312" i="13"/>
  <c r="V409" i="13"/>
  <c r="AF409" i="13" s="1"/>
  <c r="AF574" i="13"/>
  <c r="AE574" i="13"/>
  <c r="Z721" i="13"/>
  <c r="L187" i="13"/>
  <c r="L581" i="13"/>
  <c r="AF564" i="13"/>
  <c r="AE564" i="13"/>
  <c r="L445" i="13"/>
  <c r="AE528" i="13"/>
  <c r="AF528" i="13"/>
  <c r="L253" i="13"/>
  <c r="L232" i="13"/>
  <c r="V20" i="13"/>
  <c r="AF20" i="13" s="1"/>
  <c r="AE88" i="13"/>
  <c r="AF88" i="13"/>
  <c r="L498" i="13"/>
  <c r="AF592" i="13"/>
  <c r="AE592" i="13"/>
  <c r="L203" i="13"/>
  <c r="AF321" i="13"/>
  <c r="AE321" i="13"/>
  <c r="X111" i="13"/>
  <c r="AE111" i="13" s="1"/>
  <c r="L269" i="13"/>
  <c r="AF216" i="13"/>
  <c r="AF532" i="13"/>
  <c r="L465" i="13"/>
  <c r="L302" i="13"/>
  <c r="AF591" i="13"/>
  <c r="AE591" i="13"/>
  <c r="AF422" i="13"/>
  <c r="AE422" i="13"/>
  <c r="AF302" i="13"/>
  <c r="AE302" i="13"/>
  <c r="AF303" i="13"/>
  <c r="AE303" i="13"/>
  <c r="AE63" i="13"/>
  <c r="L318" i="13"/>
  <c r="AF5" i="13"/>
  <c r="AE5" i="13"/>
  <c r="AF454" i="13"/>
  <c r="AE454" i="13"/>
  <c r="AE202" i="13"/>
  <c r="AF569" i="13"/>
  <c r="W378" i="13"/>
  <c r="AE22" i="13"/>
  <c r="T373" i="13"/>
  <c r="AF373" i="13" s="1"/>
  <c r="T2" i="13"/>
  <c r="L701" i="13"/>
  <c r="AF613" i="13"/>
  <c r="AE613" i="13"/>
  <c r="L573" i="13"/>
  <c r="L681" i="13"/>
  <c r="L491" i="13"/>
  <c r="AD721" i="13"/>
  <c r="AF225" i="13"/>
  <c r="AE225" i="13"/>
  <c r="V56" i="13"/>
  <c r="AE56" i="13" s="1"/>
  <c r="AE472" i="13"/>
  <c r="AE34" i="13"/>
  <c r="AF34" i="13"/>
  <c r="L559" i="13"/>
  <c r="AF117" i="13"/>
  <c r="AE117" i="13"/>
  <c r="L65" i="13"/>
  <c r="L720" i="13"/>
  <c r="L453" i="13"/>
  <c r="L457" i="13"/>
  <c r="AF287" i="13"/>
  <c r="AF619" i="13"/>
  <c r="AE619" i="13"/>
  <c r="AE461" i="13"/>
  <c r="U602" i="13"/>
  <c r="AF602" i="13" s="1"/>
  <c r="AF268" i="13"/>
  <c r="AE268" i="13"/>
  <c r="AE366" i="13"/>
  <c r="AF366" i="13"/>
  <c r="L475" i="13"/>
  <c r="L66" i="13"/>
  <c r="AF24" i="13"/>
  <c r="AE24" i="13"/>
  <c r="AF206" i="13"/>
  <c r="AE206" i="13"/>
  <c r="L468" i="13"/>
  <c r="AF66" i="13"/>
  <c r="AE66" i="13"/>
  <c r="AE160" i="13"/>
  <c r="L208" i="13"/>
  <c r="AE509" i="13"/>
  <c r="AE116" i="13"/>
  <c r="AF31" i="13"/>
  <c r="AE31" i="13"/>
  <c r="Y517" i="13"/>
  <c r="T96" i="13"/>
  <c r="AE96" i="13" s="1"/>
  <c r="AE129" i="13"/>
  <c r="AF423" i="13"/>
  <c r="AE618" i="13"/>
  <c r="AF376" i="13"/>
  <c r="AE376" i="13"/>
  <c r="AE594" i="13"/>
  <c r="AF125" i="13"/>
  <c r="V502" i="13"/>
  <c r="AF3" i="13"/>
  <c r="AE3" i="13"/>
  <c r="AE612" i="13"/>
  <c r="AE367" i="13"/>
  <c r="AE120" i="13"/>
  <c r="AF556" i="13"/>
  <c r="AE556" i="13"/>
  <c r="AF178" i="13"/>
  <c r="AE178" i="13"/>
  <c r="X269" i="13"/>
  <c r="AE269" i="13" s="1"/>
  <c r="AE526" i="13"/>
  <c r="AF415" i="13"/>
  <c r="AE415" i="13"/>
  <c r="U211" i="13"/>
  <c r="AF211" i="13" s="1"/>
  <c r="AE630" i="13"/>
  <c r="AE542" i="13"/>
  <c r="AE347" i="13"/>
  <c r="AF330" i="13"/>
  <c r="AE330" i="13"/>
  <c r="AF106" i="13"/>
  <c r="AE106" i="13"/>
  <c r="AF223" i="13"/>
  <c r="AF503" i="13"/>
  <c r="AE503" i="13"/>
  <c r="AE226" i="13"/>
  <c r="AF506" i="13"/>
  <c r="AE147" i="13"/>
  <c r="AF563" i="13"/>
  <c r="AE563" i="13"/>
  <c r="AE348" i="13"/>
  <c r="AE101" i="13"/>
  <c r="AE492" i="13"/>
  <c r="AF253" i="13"/>
  <c r="AE615" i="13"/>
  <c r="AE640" i="13"/>
  <c r="AF181" i="13"/>
  <c r="AF62" i="13"/>
  <c r="AE62" i="13"/>
  <c r="V520" i="13"/>
  <c r="AE552" i="13"/>
  <c r="AF565" i="13"/>
  <c r="AE565" i="13"/>
  <c r="AE232" i="13"/>
  <c r="V35" i="13"/>
  <c r="AE35" i="13" s="1"/>
  <c r="L456" i="13"/>
  <c r="AE161" i="13"/>
  <c r="L432" i="13"/>
  <c r="L461" i="13"/>
  <c r="L612" i="13"/>
  <c r="AE257" i="13"/>
  <c r="AF257" i="13"/>
  <c r="AF523" i="13"/>
  <c r="AE523" i="13"/>
  <c r="AF499" i="13"/>
  <c r="AE499" i="13"/>
  <c r="AF452" i="13"/>
  <c r="AE452" i="13"/>
  <c r="L577" i="13"/>
  <c r="AE322" i="13"/>
  <c r="AF276" i="13"/>
  <c r="AE276" i="13"/>
  <c r="AF169" i="13"/>
  <c r="AE169" i="13"/>
  <c r="AE266" i="13"/>
  <c r="AF266" i="13"/>
  <c r="R272" i="13"/>
  <c r="AF497" i="13"/>
  <c r="AE497" i="13"/>
  <c r="AF251" i="13"/>
  <c r="AE251" i="13"/>
  <c r="AE23" i="13"/>
  <c r="AE307" i="13"/>
  <c r="AE230" i="13"/>
  <c r="AF109" i="13"/>
  <c r="AE109" i="13"/>
  <c r="AF387" i="13"/>
  <c r="AE387" i="13"/>
  <c r="AF601" i="13"/>
  <c r="AE601" i="13"/>
  <c r="AE297" i="13"/>
  <c r="W300" i="13"/>
  <c r="AE85" i="13"/>
  <c r="AF158" i="13"/>
  <c r="AE458" i="13"/>
  <c r="AE617" i="13"/>
  <c r="S597" i="13"/>
  <c r="AE597" i="13" s="1"/>
  <c r="L661" i="13"/>
  <c r="AE537" i="13"/>
  <c r="AF537" i="13"/>
  <c r="AF491" i="13"/>
  <c r="AE491" i="13"/>
  <c r="V566" i="13"/>
  <c r="L574" i="13"/>
  <c r="V71" i="13"/>
  <c r="AF607" i="13"/>
  <c r="AE607" i="13"/>
  <c r="L301" i="13"/>
  <c r="AE624" i="13"/>
  <c r="L645" i="13"/>
  <c r="L171" i="13"/>
  <c r="L257" i="13"/>
  <c r="AF231" i="13"/>
  <c r="AE231" i="13"/>
  <c r="L462" i="13"/>
  <c r="L680" i="13"/>
  <c r="L211" i="13"/>
  <c r="L7" i="13"/>
  <c r="AE426" i="13"/>
  <c r="L19" i="13"/>
  <c r="AF516" i="13"/>
  <c r="AE516" i="13"/>
  <c r="AE234" i="13"/>
  <c r="AE505" i="13"/>
  <c r="AF254" i="13"/>
  <c r="AE254" i="13"/>
  <c r="AF271" i="13"/>
  <c r="AE271" i="13"/>
  <c r="AF581" i="13"/>
  <c r="AE581" i="13"/>
  <c r="AE530" i="13"/>
  <c r="L597" i="13"/>
  <c r="L685" i="13"/>
  <c r="L676" i="13"/>
  <c r="V37" i="13"/>
  <c r="AE37" i="13" s="1"/>
  <c r="AE291" i="13"/>
  <c r="AF291" i="13"/>
  <c r="AE36" i="13"/>
  <c r="AF168" i="13"/>
  <c r="AE168" i="13"/>
  <c r="AF562" i="13"/>
  <c r="AE562" i="13"/>
  <c r="L72" i="13"/>
  <c r="AF65" i="13"/>
  <c r="AE65" i="13"/>
  <c r="AF164" i="13"/>
  <c r="AE164" i="13"/>
  <c r="L216" i="13"/>
  <c r="L637" i="13"/>
  <c r="L471" i="13"/>
  <c r="L138" i="13"/>
  <c r="L102" i="13"/>
  <c r="AF218" i="13"/>
  <c r="AE218" i="13"/>
  <c r="L380" i="13"/>
  <c r="L596" i="13"/>
  <c r="L321" i="13"/>
  <c r="L326" i="13"/>
  <c r="AF6" i="13"/>
  <c r="AE6" i="13"/>
  <c r="L420" i="13"/>
  <c r="AE633" i="13"/>
  <c r="AF633" i="13"/>
  <c r="R418" i="13"/>
  <c r="AF440" i="13"/>
  <c r="AE440" i="13"/>
  <c r="T410" i="13"/>
  <c r="AF410" i="13" s="1"/>
  <c r="AF466" i="13"/>
  <c r="AE466" i="13"/>
  <c r="AF636" i="13"/>
  <c r="AE636" i="13"/>
  <c r="W191" i="13"/>
  <c r="AF455" i="13" l="1"/>
  <c r="AF570" i="13"/>
  <c r="AE284" i="13"/>
  <c r="AF284" i="13"/>
  <c r="AE521" i="13"/>
  <c r="Q721" i="13"/>
  <c r="AF148" i="13"/>
  <c r="AF324" i="13"/>
  <c r="AE501" i="13"/>
  <c r="AE240" i="13"/>
  <c r="AE513" i="13"/>
  <c r="AE220" i="13"/>
  <c r="AF576" i="13"/>
  <c r="AF405" i="13"/>
  <c r="AE622" i="13"/>
  <c r="AF227" i="13"/>
  <c r="AF349" i="13"/>
  <c r="AE518" i="13"/>
  <c r="AE621" i="13"/>
  <c r="AE595" i="13"/>
  <c r="AE598" i="13"/>
  <c r="AF286" i="13"/>
  <c r="AF180" i="13"/>
  <c r="AE243" i="13"/>
  <c r="AF473" i="13"/>
  <c r="AE577" i="13"/>
  <c r="AF559" i="13"/>
  <c r="AE482" i="13"/>
  <c r="AE252" i="13"/>
  <c r="AF300" i="13"/>
  <c r="AF599" i="13"/>
  <c r="AE14" i="13"/>
  <c r="AF638" i="13"/>
  <c r="AE535" i="13"/>
  <c r="AF203" i="13"/>
  <c r="AE602" i="13"/>
  <c r="AE638" i="13"/>
  <c r="AF494" i="13"/>
  <c r="S721" i="13"/>
  <c r="AF538" i="13"/>
  <c r="AE363" i="13"/>
  <c r="AE469" i="13"/>
  <c r="AE614" i="13"/>
  <c r="AE442" i="13"/>
  <c r="AE11" i="13"/>
  <c r="AF629" i="13"/>
  <c r="AF98" i="13"/>
  <c r="AE286" i="13"/>
  <c r="AE95" i="13"/>
  <c r="AE580" i="13"/>
  <c r="AE590" i="13"/>
  <c r="AF48" i="13"/>
  <c r="AE616" i="13"/>
  <c r="AE337" i="13"/>
  <c r="Y721" i="13"/>
  <c r="AB721" i="13"/>
  <c r="AF14" i="13"/>
  <c r="AE279" i="13"/>
  <c r="AF111" i="13"/>
  <c r="AE511" i="13"/>
  <c r="AF511" i="13"/>
  <c r="AF471" i="13"/>
  <c r="AE471" i="13"/>
  <c r="AE517" i="13"/>
  <c r="AF269" i="13"/>
  <c r="AF597" i="13"/>
  <c r="AF577" i="13"/>
  <c r="AE370" i="13"/>
  <c r="AF517" i="13"/>
  <c r="AE489" i="13"/>
  <c r="U721" i="13"/>
  <c r="X721" i="13"/>
  <c r="AE71" i="13"/>
  <c r="AF71" i="13"/>
  <c r="AF272" i="13"/>
  <c r="AE272" i="13"/>
  <c r="AE211" i="13"/>
  <c r="AE300" i="13"/>
  <c r="T721" i="13"/>
  <c r="R721" i="13"/>
  <c r="AF520" i="13"/>
  <c r="AE520" i="13"/>
  <c r="AE191" i="13"/>
  <c r="AF191" i="13"/>
  <c r="AF502" i="13"/>
  <c r="AE502" i="13"/>
  <c r="AF56" i="13"/>
  <c r="W721" i="13"/>
  <c r="AE566" i="13"/>
  <c r="AF566" i="13"/>
  <c r="AE373" i="13"/>
  <c r="AF418" i="13"/>
  <c r="AE418" i="13"/>
  <c r="AE318" i="13"/>
  <c r="AE410" i="13"/>
  <c r="AF331" i="13"/>
  <c r="AE20" i="13"/>
  <c r="AE409" i="13"/>
  <c r="V721" i="13"/>
  <c r="AF97" i="13"/>
  <c r="AE97" i="13"/>
  <c r="AE208" i="13"/>
  <c r="AF378" i="13"/>
  <c r="AE378" i="13"/>
  <c r="AF568" i="13"/>
  <c r="AE568" i="13"/>
  <c r="AF19" i="13"/>
  <c r="AE19" i="13"/>
  <c r="AE721" i="13" l="1"/>
  <c r="O587" i="11"/>
  <c r="O586" i="11"/>
  <c r="O585" i="11"/>
  <c r="O584" i="11"/>
  <c r="O583" i="11"/>
  <c r="O582" i="11"/>
  <c r="O581" i="11"/>
  <c r="O580" i="11"/>
  <c r="O579" i="11"/>
  <c r="O578" i="11"/>
  <c r="O577" i="11"/>
  <c r="O576" i="11"/>
  <c r="O575" i="11"/>
  <c r="O574" i="11"/>
  <c r="O573" i="11"/>
  <c r="O572" i="11"/>
  <c r="O571" i="11"/>
  <c r="O570" i="11"/>
  <c r="O569" i="11"/>
  <c r="O568" i="11"/>
  <c r="O567" i="11"/>
  <c r="O566" i="11"/>
  <c r="O565" i="11"/>
  <c r="O564" i="11"/>
  <c r="O563" i="11"/>
  <c r="O562" i="11"/>
  <c r="O561" i="11"/>
  <c r="O560" i="11"/>
  <c r="O559" i="11"/>
  <c r="O558" i="11"/>
  <c r="O557" i="11"/>
  <c r="O556" i="11"/>
  <c r="O555" i="11"/>
  <c r="O554" i="11"/>
  <c r="O553" i="11"/>
  <c r="O552" i="11"/>
  <c r="O551" i="11"/>
  <c r="O550" i="11"/>
  <c r="O549" i="11"/>
  <c r="O548" i="11"/>
  <c r="O547" i="11"/>
  <c r="O546" i="11"/>
  <c r="O545" i="11"/>
  <c r="O544" i="11"/>
  <c r="O543" i="11"/>
  <c r="O542" i="11"/>
  <c r="O541" i="11"/>
  <c r="O540" i="11"/>
  <c r="O539" i="11"/>
  <c r="O538" i="11"/>
  <c r="O537" i="11"/>
  <c r="O536" i="11"/>
  <c r="O535" i="11"/>
  <c r="O534" i="11"/>
  <c r="O533" i="11"/>
  <c r="O532" i="11"/>
  <c r="O531" i="11"/>
  <c r="O530" i="11"/>
  <c r="O529" i="11"/>
  <c r="O528" i="11"/>
  <c r="O527" i="11"/>
  <c r="O526" i="11"/>
  <c r="O525" i="11"/>
  <c r="O524" i="11"/>
  <c r="O523" i="11"/>
  <c r="O522" i="11"/>
  <c r="O521" i="11"/>
  <c r="O520" i="11"/>
  <c r="O519" i="11"/>
  <c r="O518" i="11"/>
  <c r="O517" i="11"/>
  <c r="O516" i="11"/>
  <c r="O515" i="11"/>
  <c r="O514" i="11"/>
  <c r="O513" i="11"/>
  <c r="O512" i="11"/>
  <c r="O511" i="11"/>
  <c r="O510" i="11"/>
  <c r="O509" i="11"/>
  <c r="O508" i="11"/>
  <c r="O507" i="11"/>
  <c r="O506" i="11"/>
  <c r="O505" i="11"/>
  <c r="O504" i="11"/>
  <c r="O503" i="11"/>
  <c r="O502" i="11"/>
  <c r="O501" i="11"/>
  <c r="O500" i="11"/>
  <c r="O499" i="11"/>
  <c r="O498" i="11"/>
  <c r="O497" i="11"/>
  <c r="O496" i="11"/>
  <c r="O495" i="11"/>
  <c r="O494" i="11"/>
  <c r="O493" i="11"/>
  <c r="O492" i="11"/>
  <c r="O491" i="11"/>
  <c r="O490" i="11"/>
  <c r="O489" i="11"/>
  <c r="O488" i="11"/>
  <c r="O487" i="11"/>
  <c r="O486" i="11"/>
  <c r="O485" i="11"/>
  <c r="O484" i="11"/>
  <c r="O483" i="11"/>
  <c r="O482" i="11"/>
  <c r="O481" i="11"/>
  <c r="O480" i="11"/>
  <c r="O479" i="11"/>
  <c r="O478" i="11"/>
  <c r="O477" i="11"/>
  <c r="O476" i="11"/>
  <c r="O475" i="11"/>
  <c r="L473" i="11"/>
  <c r="K473" i="11"/>
  <c r="L472" i="11"/>
  <c r="K472" i="11"/>
  <c r="L471" i="11"/>
  <c r="K471" i="11"/>
  <c r="L470" i="11"/>
  <c r="K470" i="11"/>
  <c r="L469" i="11"/>
  <c r="K469" i="11"/>
  <c r="L468" i="11"/>
  <c r="K468" i="11"/>
  <c r="L467" i="11"/>
  <c r="K467" i="11"/>
  <c r="L466" i="11"/>
  <c r="K466" i="11"/>
  <c r="L465" i="11"/>
  <c r="K465" i="11"/>
  <c r="L464" i="11"/>
  <c r="K464" i="11"/>
  <c r="L463" i="11"/>
  <c r="K463" i="11"/>
  <c r="L462" i="11"/>
  <c r="K462" i="11"/>
  <c r="L461" i="11"/>
  <c r="K461" i="11"/>
  <c r="L460" i="11"/>
  <c r="K460" i="11"/>
  <c r="L459" i="11"/>
  <c r="K459" i="11"/>
  <c r="L458" i="11"/>
  <c r="K458" i="11"/>
  <c r="L457" i="11"/>
  <c r="K457" i="11"/>
  <c r="L456" i="11"/>
  <c r="K456" i="11"/>
  <c r="L455" i="11"/>
  <c r="K455" i="11"/>
  <c r="L454" i="11"/>
  <c r="K454" i="11"/>
  <c r="L453" i="11"/>
  <c r="K453" i="11"/>
  <c r="L452" i="11"/>
  <c r="K452" i="11"/>
  <c r="L451" i="11"/>
  <c r="K451" i="11"/>
  <c r="L450" i="11"/>
  <c r="K450" i="11"/>
  <c r="L449" i="11"/>
  <c r="K449" i="11"/>
  <c r="L448" i="11"/>
  <c r="K448" i="11"/>
  <c r="L447" i="11"/>
  <c r="K447" i="11"/>
  <c r="L446" i="11"/>
  <c r="K446" i="11"/>
  <c r="L445" i="11"/>
  <c r="K445" i="11"/>
  <c r="L444" i="11"/>
  <c r="K444" i="11"/>
  <c r="L443" i="11"/>
  <c r="K443" i="11"/>
  <c r="L442" i="11"/>
  <c r="K442" i="11"/>
  <c r="L441" i="11"/>
  <c r="K441" i="11"/>
  <c r="L440" i="11"/>
  <c r="K440" i="11"/>
  <c r="L439" i="11"/>
  <c r="K439" i="11"/>
  <c r="L438" i="11"/>
  <c r="K438" i="11"/>
  <c r="L437" i="11"/>
  <c r="K437" i="11"/>
  <c r="L436" i="11"/>
  <c r="K436" i="11"/>
  <c r="L435" i="11"/>
  <c r="K435" i="11"/>
  <c r="L434" i="11"/>
  <c r="K434" i="11"/>
  <c r="L433" i="11"/>
  <c r="K433" i="11"/>
  <c r="L432" i="11"/>
  <c r="K432" i="11"/>
  <c r="L431" i="11"/>
  <c r="K431" i="11"/>
  <c r="L430" i="11"/>
  <c r="K430" i="11"/>
  <c r="L429" i="11"/>
  <c r="K429" i="11"/>
  <c r="L428" i="11"/>
  <c r="K428" i="11"/>
  <c r="L427" i="11"/>
  <c r="K427" i="11"/>
  <c r="L426" i="11"/>
  <c r="K426" i="11"/>
  <c r="L425" i="11"/>
  <c r="K425" i="11"/>
  <c r="L424" i="11"/>
  <c r="K424" i="11"/>
  <c r="L423" i="11"/>
  <c r="K423" i="11"/>
  <c r="L422" i="11"/>
  <c r="K422" i="11"/>
  <c r="L421" i="11"/>
  <c r="K421" i="11"/>
  <c r="L420" i="11"/>
  <c r="K420" i="11"/>
  <c r="L419" i="11"/>
  <c r="K419" i="11"/>
  <c r="L418" i="11"/>
  <c r="K418" i="11"/>
  <c r="L417" i="11"/>
  <c r="K417" i="11"/>
  <c r="L416" i="11"/>
  <c r="K416" i="11"/>
  <c r="L415" i="11"/>
  <c r="K415" i="11"/>
  <c r="L414" i="11"/>
  <c r="K414" i="11"/>
  <c r="L413" i="11"/>
  <c r="K413" i="11"/>
  <c r="L412" i="11"/>
  <c r="K412" i="11"/>
  <c r="L411" i="11"/>
  <c r="K411" i="11"/>
  <c r="L410" i="11"/>
  <c r="K410" i="11"/>
  <c r="L409" i="11"/>
  <c r="K409" i="11"/>
  <c r="L408" i="11"/>
  <c r="K408" i="11"/>
  <c r="L407" i="11"/>
  <c r="K407" i="11"/>
  <c r="L406" i="11"/>
  <c r="K406" i="11"/>
  <c r="L405" i="11"/>
  <c r="K405" i="11"/>
  <c r="L404" i="11"/>
  <c r="K404" i="11"/>
  <c r="L403" i="11"/>
  <c r="K403" i="11"/>
  <c r="L402" i="11"/>
  <c r="K402" i="11"/>
  <c r="L401" i="11"/>
  <c r="K401" i="11"/>
  <c r="L400" i="11"/>
  <c r="K400" i="11"/>
  <c r="L399" i="11"/>
  <c r="K399" i="11"/>
  <c r="L398" i="11"/>
  <c r="K398" i="11"/>
  <c r="L397" i="11"/>
  <c r="K397" i="11"/>
  <c r="L396" i="11"/>
  <c r="K396" i="11"/>
  <c r="L395" i="11"/>
  <c r="K395" i="11"/>
  <c r="L394" i="11"/>
  <c r="K394" i="11"/>
  <c r="L393" i="11"/>
  <c r="K393" i="11"/>
  <c r="L392" i="11"/>
  <c r="K392" i="11"/>
  <c r="L391" i="11"/>
  <c r="K391" i="11"/>
  <c r="L390" i="11"/>
  <c r="K390" i="11"/>
  <c r="L389" i="11"/>
  <c r="K389" i="11"/>
  <c r="L388" i="11"/>
  <c r="K388" i="11"/>
  <c r="L387" i="11"/>
  <c r="K387" i="11"/>
  <c r="L386" i="11"/>
  <c r="K386" i="11"/>
  <c r="L385" i="11"/>
  <c r="K385" i="11"/>
  <c r="L384" i="11"/>
  <c r="K384" i="11"/>
  <c r="L383" i="11"/>
  <c r="K383" i="11"/>
  <c r="L382" i="11"/>
  <c r="K382" i="11"/>
  <c r="L381" i="11"/>
  <c r="K381" i="11"/>
  <c r="L380" i="11"/>
  <c r="K380" i="11"/>
  <c r="L379" i="11"/>
  <c r="K379" i="11"/>
  <c r="L378" i="11"/>
  <c r="K378" i="11"/>
  <c r="L377" i="11"/>
  <c r="K377" i="11"/>
  <c r="L376" i="11"/>
  <c r="K376" i="11"/>
  <c r="L375" i="11"/>
  <c r="K375" i="11"/>
  <c r="L374" i="11"/>
  <c r="K374" i="11"/>
  <c r="L373" i="11"/>
  <c r="K373" i="11"/>
  <c r="L372" i="11"/>
  <c r="K372" i="11"/>
  <c r="L371" i="11"/>
  <c r="K371" i="11"/>
  <c r="L370" i="11"/>
  <c r="K370" i="11"/>
  <c r="L369" i="11"/>
  <c r="K369" i="11"/>
  <c r="L368" i="11"/>
  <c r="K368" i="11"/>
  <c r="L367" i="11"/>
  <c r="K367" i="11"/>
  <c r="L366" i="11"/>
  <c r="K366" i="11"/>
  <c r="L365" i="11"/>
  <c r="K365" i="11"/>
  <c r="L364" i="11"/>
  <c r="K364" i="11"/>
  <c r="L363" i="11"/>
  <c r="K363" i="11"/>
  <c r="L362" i="11"/>
  <c r="K362" i="11"/>
  <c r="L361" i="11"/>
  <c r="K361" i="11"/>
  <c r="L360" i="11"/>
  <c r="K360" i="11"/>
  <c r="L359" i="11"/>
  <c r="K359" i="11"/>
  <c r="L358" i="11"/>
  <c r="K358" i="11"/>
  <c r="L357" i="11"/>
  <c r="K357" i="11"/>
  <c r="L356" i="11"/>
  <c r="K356" i="11"/>
  <c r="L355" i="11"/>
  <c r="K355" i="11"/>
  <c r="L354" i="11"/>
  <c r="K354" i="11"/>
  <c r="L353" i="11"/>
  <c r="K353" i="11"/>
  <c r="L352" i="11"/>
  <c r="K352" i="11"/>
  <c r="L351" i="11"/>
  <c r="K351" i="11"/>
  <c r="L350" i="11"/>
  <c r="K350" i="11"/>
  <c r="L349" i="11"/>
  <c r="K349" i="11"/>
  <c r="L348" i="11"/>
  <c r="K348" i="11"/>
  <c r="L347" i="11"/>
  <c r="K347" i="11"/>
  <c r="L346" i="11"/>
  <c r="K346" i="11"/>
  <c r="L345" i="11"/>
  <c r="K345" i="11"/>
  <c r="L344" i="11"/>
  <c r="K344" i="11"/>
  <c r="L343" i="11"/>
  <c r="K343" i="11"/>
  <c r="L342" i="11"/>
  <c r="K342" i="11"/>
  <c r="L341" i="11"/>
  <c r="K341" i="11"/>
  <c r="L340" i="11"/>
  <c r="K340" i="11"/>
  <c r="L339" i="11"/>
  <c r="K339" i="11"/>
  <c r="L338" i="11"/>
  <c r="K338" i="11"/>
  <c r="L337" i="11"/>
  <c r="K337" i="11"/>
  <c r="L336" i="11"/>
  <c r="K336" i="11"/>
  <c r="L335" i="11"/>
  <c r="K335" i="11"/>
  <c r="L334" i="11"/>
  <c r="K334" i="11"/>
  <c r="L333" i="11"/>
  <c r="K333" i="11"/>
  <c r="L332" i="11"/>
  <c r="K332" i="11"/>
  <c r="L331" i="11"/>
  <c r="K331" i="11"/>
  <c r="L330" i="11"/>
  <c r="K330" i="11"/>
  <c r="L329" i="11"/>
  <c r="K329" i="11"/>
  <c r="L328" i="11"/>
  <c r="K328" i="11"/>
  <c r="L327" i="11"/>
  <c r="K327" i="11"/>
  <c r="L326" i="11"/>
  <c r="K326" i="11"/>
  <c r="L325" i="11"/>
  <c r="K325" i="11"/>
  <c r="L324" i="11"/>
  <c r="K324" i="11"/>
  <c r="L323" i="11"/>
  <c r="K323" i="11"/>
  <c r="L322" i="11"/>
  <c r="K322" i="11"/>
  <c r="L321" i="11"/>
  <c r="K321" i="11"/>
  <c r="L320" i="11"/>
  <c r="K320" i="11"/>
  <c r="L319" i="11"/>
  <c r="K319" i="11"/>
  <c r="L318" i="11"/>
  <c r="K318" i="11"/>
  <c r="L317" i="11"/>
  <c r="K317" i="11"/>
  <c r="L316" i="11"/>
  <c r="K316" i="11"/>
  <c r="L315" i="11"/>
  <c r="K315" i="11"/>
  <c r="L314" i="11"/>
  <c r="K314" i="11"/>
  <c r="L313" i="11"/>
  <c r="K313" i="11"/>
  <c r="L312" i="11"/>
  <c r="K312" i="11"/>
  <c r="L311" i="11"/>
  <c r="K311" i="11"/>
  <c r="L310" i="11"/>
  <c r="K310" i="11"/>
  <c r="L309" i="11"/>
  <c r="K309" i="11"/>
  <c r="L308" i="11"/>
  <c r="K308" i="11"/>
  <c r="L307" i="11"/>
  <c r="K307" i="11"/>
  <c r="L306" i="11"/>
  <c r="K306" i="11"/>
  <c r="L305" i="11"/>
  <c r="K305" i="11"/>
  <c r="L304" i="11"/>
  <c r="K304" i="11"/>
  <c r="L303" i="11"/>
  <c r="K303" i="11"/>
  <c r="L302" i="11"/>
  <c r="K302" i="11"/>
  <c r="L301" i="11"/>
  <c r="K301" i="11"/>
  <c r="L300" i="11"/>
  <c r="K300" i="11"/>
  <c r="L299" i="11"/>
  <c r="K299" i="11"/>
  <c r="L298" i="11"/>
  <c r="K298" i="11"/>
  <c r="L297" i="11"/>
  <c r="K297" i="11"/>
  <c r="L296" i="11"/>
  <c r="K296" i="11"/>
  <c r="L295" i="11"/>
  <c r="K295" i="11"/>
  <c r="L294" i="11"/>
  <c r="K294" i="11"/>
  <c r="L293" i="11"/>
  <c r="K293" i="11"/>
  <c r="L292" i="11"/>
  <c r="K292" i="11"/>
  <c r="L291" i="11"/>
  <c r="K291" i="11"/>
  <c r="L290" i="11"/>
  <c r="K290" i="11"/>
  <c r="L289" i="11"/>
  <c r="K289" i="11"/>
  <c r="L288" i="11"/>
  <c r="K288" i="11"/>
  <c r="L287" i="11"/>
  <c r="K287" i="11"/>
  <c r="L286" i="11"/>
  <c r="K286" i="11"/>
  <c r="L285" i="11"/>
  <c r="K285" i="11"/>
  <c r="L284" i="11"/>
  <c r="K284" i="11"/>
  <c r="L283" i="11"/>
  <c r="K283" i="11"/>
  <c r="L282" i="11"/>
  <c r="K282" i="11"/>
  <c r="L281" i="11"/>
  <c r="K281" i="11"/>
  <c r="L280" i="11"/>
  <c r="K280" i="11"/>
  <c r="L279" i="11"/>
  <c r="K279" i="11"/>
  <c r="L278" i="11"/>
  <c r="K278" i="11"/>
  <c r="L277" i="11"/>
  <c r="K277" i="11"/>
  <c r="L276" i="11"/>
  <c r="K276" i="11"/>
  <c r="L275" i="11"/>
  <c r="K275" i="11"/>
  <c r="L274" i="11"/>
  <c r="K274" i="11"/>
  <c r="L273" i="11"/>
  <c r="K273" i="11"/>
  <c r="L272" i="11"/>
  <c r="K272" i="11"/>
  <c r="L271" i="11"/>
  <c r="K271" i="11"/>
  <c r="L270" i="11"/>
  <c r="K270" i="11"/>
  <c r="L269" i="11"/>
  <c r="K269" i="11"/>
  <c r="L268" i="11"/>
  <c r="K268" i="11"/>
  <c r="L267" i="11"/>
  <c r="K267" i="11"/>
  <c r="L266" i="11"/>
  <c r="K266" i="11"/>
  <c r="L265" i="11"/>
  <c r="K265" i="11"/>
  <c r="L264" i="11"/>
  <c r="K264" i="11"/>
  <c r="L263" i="11"/>
  <c r="K263" i="11"/>
  <c r="L262" i="11"/>
  <c r="K262" i="11"/>
  <c r="L261" i="11"/>
  <c r="K261" i="11"/>
  <c r="L260" i="11"/>
  <c r="K260" i="11"/>
  <c r="L259" i="11"/>
  <c r="K259" i="11"/>
  <c r="L258" i="11"/>
  <c r="K258" i="11"/>
  <c r="L257" i="11"/>
  <c r="K257" i="11"/>
  <c r="L256" i="11"/>
  <c r="K256" i="11"/>
  <c r="L255" i="11"/>
  <c r="K255" i="11"/>
  <c r="L254" i="11"/>
  <c r="K254" i="11"/>
  <c r="L253" i="11"/>
  <c r="K253" i="11"/>
  <c r="L252" i="11"/>
  <c r="K252" i="11"/>
  <c r="L251" i="11"/>
  <c r="K251" i="11"/>
  <c r="L250" i="11"/>
  <c r="K250" i="11"/>
  <c r="L249" i="11"/>
  <c r="K249" i="11"/>
  <c r="L248" i="11"/>
  <c r="K248" i="11"/>
  <c r="L247" i="11"/>
  <c r="K247" i="11"/>
  <c r="L246" i="11"/>
  <c r="K246" i="11"/>
  <c r="L245" i="11"/>
  <c r="K245" i="11"/>
  <c r="L244" i="11"/>
  <c r="K244" i="11"/>
  <c r="L243" i="11"/>
  <c r="K243" i="11"/>
  <c r="L242" i="11"/>
  <c r="K242" i="11"/>
  <c r="L241" i="11"/>
  <c r="K241" i="11"/>
  <c r="L240" i="11"/>
  <c r="K240" i="11"/>
  <c r="L239" i="11"/>
  <c r="K239" i="11"/>
  <c r="L238" i="11"/>
  <c r="K238" i="11"/>
  <c r="L237" i="11"/>
  <c r="K237" i="11"/>
  <c r="L236" i="11"/>
  <c r="K236" i="11"/>
  <c r="L235" i="11"/>
  <c r="K235" i="11"/>
  <c r="L234" i="11"/>
  <c r="K234" i="11"/>
  <c r="L233" i="11"/>
  <c r="K233" i="11"/>
  <c r="L232" i="11"/>
  <c r="K232" i="11"/>
  <c r="L231" i="11"/>
  <c r="K231" i="11"/>
  <c r="L230" i="11"/>
  <c r="K230" i="11"/>
  <c r="L229" i="11"/>
  <c r="K229" i="11"/>
  <c r="L228" i="11"/>
  <c r="K228" i="11"/>
  <c r="L227" i="11"/>
  <c r="K227" i="11"/>
  <c r="L226" i="11"/>
  <c r="K226" i="11"/>
  <c r="L225" i="11"/>
  <c r="K225" i="11"/>
  <c r="L224" i="11"/>
  <c r="K224" i="11"/>
  <c r="L223" i="11"/>
  <c r="K223" i="11"/>
  <c r="L222" i="11"/>
  <c r="K222" i="11"/>
  <c r="L221" i="11"/>
  <c r="K221" i="11"/>
  <c r="L220" i="11"/>
  <c r="K220" i="11"/>
  <c r="L219" i="11"/>
  <c r="K219" i="11"/>
  <c r="L218" i="11"/>
  <c r="K218" i="11"/>
  <c r="L217" i="11"/>
  <c r="K217" i="11"/>
  <c r="L216" i="11"/>
  <c r="K216" i="11"/>
  <c r="L215" i="11"/>
  <c r="K215" i="11"/>
  <c r="L214" i="11"/>
  <c r="K214" i="11"/>
  <c r="L213" i="11"/>
  <c r="K213" i="11"/>
  <c r="L212" i="11"/>
  <c r="K212" i="11"/>
  <c r="L211" i="11"/>
  <c r="K211" i="11"/>
  <c r="L210" i="11"/>
  <c r="K210" i="11"/>
  <c r="L209" i="11"/>
  <c r="K209" i="11"/>
  <c r="L208" i="11"/>
  <c r="K208" i="11"/>
  <c r="L207" i="11"/>
  <c r="K207" i="11"/>
  <c r="L206" i="11"/>
  <c r="K206" i="11"/>
  <c r="L205" i="11"/>
  <c r="K205" i="11"/>
  <c r="L204" i="11"/>
  <c r="K204" i="11"/>
  <c r="L203" i="11"/>
  <c r="K203" i="11"/>
  <c r="L202" i="11"/>
  <c r="K202" i="11"/>
  <c r="L201" i="11"/>
  <c r="K201" i="11"/>
  <c r="L200" i="11"/>
  <c r="K200" i="11"/>
  <c r="L199" i="11"/>
  <c r="K199" i="11"/>
  <c r="L198" i="11"/>
  <c r="K198" i="11"/>
  <c r="L197" i="11"/>
  <c r="K197" i="11"/>
  <c r="L196" i="11"/>
  <c r="K196" i="11"/>
  <c r="L195" i="11"/>
  <c r="K195" i="11"/>
  <c r="L194" i="11"/>
  <c r="K194" i="11"/>
  <c r="L193" i="11"/>
  <c r="K193" i="11"/>
  <c r="L192" i="11"/>
  <c r="K192" i="11"/>
  <c r="L191" i="11"/>
  <c r="K191" i="11"/>
  <c r="L190" i="11"/>
  <c r="K190" i="11"/>
  <c r="L189" i="11"/>
  <c r="K189" i="11"/>
  <c r="L188" i="11"/>
  <c r="K188" i="11"/>
  <c r="L187" i="11"/>
  <c r="K187" i="11"/>
  <c r="L186" i="11"/>
  <c r="K186" i="11"/>
  <c r="L185" i="11"/>
  <c r="K185" i="11"/>
  <c r="L184" i="11"/>
  <c r="K184" i="11"/>
  <c r="L183" i="11"/>
  <c r="K183" i="11"/>
  <c r="L182" i="11"/>
  <c r="K182" i="11"/>
  <c r="L181" i="11"/>
  <c r="K181" i="11"/>
  <c r="L180" i="11"/>
  <c r="K180" i="11"/>
  <c r="L179" i="11"/>
  <c r="K179" i="11"/>
  <c r="L178" i="11"/>
  <c r="K178" i="11"/>
  <c r="L177" i="11"/>
  <c r="K177" i="11"/>
  <c r="L176" i="11"/>
  <c r="K176" i="11"/>
  <c r="L175" i="11"/>
  <c r="K175" i="11"/>
  <c r="L174" i="11"/>
  <c r="K174" i="11"/>
  <c r="L173" i="11"/>
  <c r="K173" i="11"/>
  <c r="L172" i="11"/>
  <c r="K172" i="11"/>
  <c r="L171" i="11"/>
  <c r="K171" i="11"/>
  <c r="L170" i="11"/>
  <c r="K170" i="11"/>
  <c r="L169" i="11"/>
  <c r="K169" i="11"/>
  <c r="L168" i="11"/>
  <c r="K168" i="11"/>
  <c r="L167" i="11"/>
  <c r="K167" i="11"/>
  <c r="L166" i="11"/>
  <c r="K166" i="11"/>
  <c r="L165" i="11"/>
  <c r="K165" i="11"/>
  <c r="L164" i="11"/>
  <c r="K164" i="11"/>
  <c r="L163" i="11"/>
  <c r="K163" i="11"/>
  <c r="L162" i="11"/>
  <c r="K162" i="11"/>
  <c r="L161" i="11"/>
  <c r="K161" i="11"/>
  <c r="L160" i="11"/>
  <c r="K160" i="11"/>
  <c r="L159" i="11"/>
  <c r="K159" i="11"/>
  <c r="L158" i="11"/>
  <c r="K158" i="11"/>
  <c r="L157" i="11"/>
  <c r="K157" i="11"/>
  <c r="L156" i="11"/>
  <c r="K156" i="11"/>
  <c r="L155" i="11"/>
  <c r="K155" i="11"/>
  <c r="L154" i="11"/>
  <c r="K154" i="11"/>
  <c r="L153" i="11"/>
  <c r="K153" i="11"/>
  <c r="L152" i="11"/>
  <c r="K152" i="11"/>
  <c r="L151" i="11"/>
  <c r="K151" i="11"/>
  <c r="L150" i="11"/>
  <c r="K150" i="11"/>
  <c r="L149" i="11"/>
  <c r="K149" i="11"/>
  <c r="L148" i="11"/>
  <c r="K148" i="11"/>
  <c r="L147" i="11"/>
  <c r="K147" i="11"/>
  <c r="L146" i="11"/>
  <c r="K146" i="11"/>
  <c r="L145" i="11"/>
  <c r="K145" i="11"/>
  <c r="L144" i="11"/>
  <c r="K144" i="11"/>
  <c r="L143" i="11"/>
  <c r="K143" i="11"/>
  <c r="L142" i="11"/>
  <c r="K142" i="11"/>
  <c r="L141" i="11"/>
  <c r="K141" i="11"/>
  <c r="L140" i="11"/>
  <c r="K140" i="11"/>
  <c r="L139" i="11"/>
  <c r="K139" i="11"/>
  <c r="L138" i="11"/>
  <c r="K138" i="11"/>
  <c r="L137" i="11"/>
  <c r="K137" i="11"/>
  <c r="L136" i="11"/>
  <c r="K136" i="11"/>
  <c r="L135" i="11"/>
  <c r="K135" i="11"/>
  <c r="L134" i="11"/>
  <c r="K134" i="11"/>
  <c r="L133" i="11"/>
  <c r="K133" i="11"/>
  <c r="L132" i="11"/>
  <c r="K132" i="11"/>
  <c r="L131" i="11"/>
  <c r="K131" i="11"/>
  <c r="L130" i="11"/>
  <c r="K130" i="11"/>
  <c r="L129" i="11"/>
  <c r="K129" i="11"/>
  <c r="L128" i="11"/>
  <c r="K128" i="11"/>
  <c r="L127" i="11"/>
  <c r="K127" i="11"/>
  <c r="L126" i="11"/>
  <c r="K126" i="11"/>
  <c r="L125" i="11"/>
  <c r="K125" i="11"/>
  <c r="L124" i="11"/>
  <c r="K124" i="11"/>
  <c r="L123" i="11"/>
  <c r="K123" i="11"/>
  <c r="L122" i="11"/>
  <c r="K122" i="11"/>
  <c r="K121" i="11"/>
  <c r="K120" i="11"/>
  <c r="K119" i="11"/>
  <c r="K118" i="11"/>
  <c r="K117" i="11"/>
  <c r="K116" i="11"/>
  <c r="K115" i="11"/>
  <c r="K114" i="11"/>
  <c r="K113" i="11"/>
  <c r="K112" i="11"/>
  <c r="K111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3" i="11"/>
</calcChain>
</file>

<file path=xl/comments1.xml><?xml version="1.0" encoding="utf-8"?>
<comments xmlns="http://schemas.openxmlformats.org/spreadsheetml/2006/main">
  <authors>
    <author/>
  </authors>
  <commentList>
    <comment ref="B1" authorId="0" shapeId="0">
      <text>
        <r>
          <rPr>
            <sz val="11"/>
            <color theme="1"/>
            <rFont val="Arial"/>
            <scheme val="minor"/>
          </rPr>
          <t>The highlighted staff numbers are likely to be wrong.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I257" authorId="0" shapeId="0">
      <text>
        <r>
          <rPr>
            <sz val="11"/>
            <color theme="1"/>
            <rFont val="Arial"/>
            <scheme val="minor"/>
          </rPr>
          <t>@susankimotho@kcau.ac.ke , is the Dr. Grace teaching BCCJ the same as the one teaching B.Ed?
_Assigned to Susan Kimotho_
	-Anthony Mulinge
Hello Anthony. Yes, because of the gender and sexuality component
	-Susan Kimotho</t>
        </r>
      </text>
    </comment>
    <comment ref="G471" authorId="0" shapeId="0">
      <text>
        <r>
          <rPr>
            <sz val="11"/>
            <color theme="1"/>
            <rFont val="Arial"/>
            <scheme val="minor"/>
          </rPr>
          <t>Adopt "FINANCIAL ACCOUNTING I"
	-Charles Githira</t>
        </r>
      </text>
    </comment>
    <comment ref="G499" authorId="0" shapeId="0">
      <text>
        <r>
          <rPr>
            <sz val="11"/>
            <color theme="1"/>
            <rFont val="Arial"/>
            <scheme val="minor"/>
          </rPr>
          <t>ADOPT CHURCH HISTORY I
	-Charles Githira</t>
        </r>
      </text>
    </comment>
    <comment ref="G568" authorId="0" shapeId="0">
      <text>
        <r>
          <rPr>
            <sz val="11"/>
            <color theme="1"/>
            <rFont val="Arial"/>
            <scheme val="minor"/>
          </rPr>
          <t>Kindly adopt number format similar to merged data. "I". Check on several mathematics units.
	-Charles Githira
Adopt the unit names in the merged data as base unit names for all mathematics units.
	-Charles Githira</t>
        </r>
      </text>
    </comment>
    <comment ref="G828" authorId="0" shapeId="0">
      <text>
        <r>
          <rPr>
            <sz val="11"/>
            <color theme="1"/>
            <rFont val="Arial"/>
            <scheme val="minor"/>
          </rPr>
          <t>Adopt this unit name for this unit. "CULTURE AND SUSTAINABLE DEVELOPMENT"
	-Charles Githira</t>
        </r>
      </text>
    </comment>
    <comment ref="G895" authorId="0" shapeId="0">
      <text>
        <r>
          <rPr>
            <sz val="11"/>
            <color theme="1"/>
            <rFont val="Arial"/>
            <scheme val="minor"/>
          </rPr>
          <t>Drop "&amp;" and adopt "AND" in all units in this format
	-Charles Githira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AY7" authorId="0" shapeId="0">
      <text>
        <r>
          <rPr>
            <sz val="11"/>
            <color theme="1"/>
            <rFont val="Arial"/>
            <scheme val="minor"/>
          </rPr>
          <t>@b.kinuthia@kca.ac.ke , every highlighted case is clash. Please resolve. Check if the issue is credi t hours deletion.
_Assigned to Benjamin Kinuthia_
	-Anthony Mulinge</t>
        </r>
      </text>
    </comment>
    <comment ref="E17" authorId="0" shapeId="0">
      <text>
        <r>
          <rPr>
            <sz val="11"/>
            <color theme="1"/>
            <rFont val="Arial"/>
            <scheme val="minor"/>
          </rPr>
          <t>@b.kinuthia@kcau.ac.ke  , please chek and resolve lecturer clashes.
_Assigned to Benjamin Kinuthia_
	-Anthony Mulinge</t>
        </r>
      </text>
    </comment>
    <comment ref="B115" authorId="0" shapeId="0">
      <text>
        <r>
          <rPr>
            <sz val="11"/>
            <color theme="1"/>
            <rFont val="Arial"/>
            <scheme val="minor"/>
          </rPr>
          <t>@b.kinuthia@kcau.ac.ke , remove this label in the master TT
_Assigned to Benjamin Kinuthia_
	-Anthony Mulinge</t>
        </r>
      </text>
    </comment>
    <comment ref="AL413" authorId="0" shapeId="0">
      <text>
        <r>
          <rPr>
            <sz val="11"/>
            <color theme="1"/>
            <rFont val="Arial"/>
            <scheme val="minor"/>
          </rPr>
          <t>@mwaweru@kcau.ac.ke ,  please chek and resolve lecturer clashes.
_Assigned to Martin Waweru_
	-Anthony Mulinge</t>
        </r>
      </text>
    </comment>
    <comment ref="AG546" authorId="0" shapeId="0">
      <text>
        <r>
          <rPr>
            <sz val="11"/>
            <color theme="1"/>
            <rFont val="Arial"/>
            <scheme val="minor"/>
          </rPr>
          <t>@cmalungu@kcau.ac.ke  , please chek and resolve lecturer clashes.
_Assigned to Charles Malungu_
	-Anthony Mulinge
Noted. I'm working on the clashes
	-Charles Malungu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I6" authorId="0" shapeId="0">
      <text>
        <r>
          <rPr>
            <sz val="11"/>
            <color theme="1"/>
            <rFont val="Arial"/>
            <scheme val="minor"/>
          </rPr>
          <t>@cmalungu@kcau.ac.ke , this high workload could be due to errors when capturing credit hours. Please check for this and any other highlighted staff.
_Assigned to Charles Malungu_
	-Anthony Mulinge</t>
        </r>
      </text>
    </comment>
    <comment ref="I182" authorId="0" shapeId="0">
      <text>
        <r>
          <rPr>
            <sz val="11"/>
            <color theme="1"/>
            <rFont val="Arial"/>
            <scheme val="minor"/>
          </rPr>
          <t>@b.kinuthia@kcau.ac.ke ,  this high workload could be due to errors when capturing credit hours. Please check for this and any other highlighted staff.
_Assigned to Benjamin Kinuthia_
	-Anthony Mulinge</t>
        </r>
      </text>
    </comment>
    <comment ref="I318" authorId="0" shapeId="0">
      <text>
        <r>
          <rPr>
            <sz val="11"/>
            <color theme="1"/>
            <rFont val="Arial"/>
            <scheme val="minor"/>
          </rPr>
          <t>@b.kinuthia@kcau.ac.ke ,  this high workload could be due to errors when capturing credit hours. Please check for this and any other highlighted staff.
_Assigned to Benjamin Kinuthia_
	-Anthony Mulinge</t>
        </r>
      </text>
    </comment>
  </commentList>
</comments>
</file>

<file path=xl/sharedStrings.xml><?xml version="1.0" encoding="utf-8"?>
<sst xmlns="http://schemas.openxmlformats.org/spreadsheetml/2006/main" count="36319" uniqueCount="6719">
  <si>
    <t>SUM of #UNITS</t>
  </si>
  <si>
    <t>MODE OF STUDY</t>
  </si>
  <si>
    <t>UNIT CODE</t>
  </si>
  <si>
    <t>Grand Total</t>
  </si>
  <si>
    <t>DAY#</t>
  </si>
  <si>
    <t>DAY</t>
  </si>
  <si>
    <t>TIME</t>
  </si>
  <si>
    <t>ROOM</t>
  </si>
  <si>
    <t>UNIT NAME</t>
  </si>
  <si>
    <t>LECTURER NAME</t>
  </si>
  <si>
    <t>HRS</t>
  </si>
  <si>
    <t>TRUE HRS</t>
  </si>
  <si>
    <t>#UNITS</t>
  </si>
  <si>
    <t>CLASS SIZE</t>
  </si>
  <si>
    <t>SPP KASNEB/KNEC</t>
  </si>
  <si>
    <t>DIP/CERT SPP</t>
  </si>
  <si>
    <t>MASTER SEASS</t>
  </si>
  <si>
    <t>DIP/CERT SOT</t>
  </si>
  <si>
    <t>DIP/CERT SEASS</t>
  </si>
  <si>
    <t>DIP/CERT SOB</t>
  </si>
  <si>
    <t>UG SOT</t>
  </si>
  <si>
    <t>UG SOB</t>
  </si>
  <si>
    <t>PHD SOB</t>
  </si>
  <si>
    <t>UG SEASS</t>
  </si>
  <si>
    <t>MASTER SOB</t>
  </si>
  <si>
    <t>MASTER SOT</t>
  </si>
  <si>
    <t>PHD SOT</t>
  </si>
  <si>
    <t>DL DIP</t>
  </si>
  <si>
    <t>PGD</t>
  </si>
  <si>
    <t>SCHOOL</t>
  </si>
  <si>
    <t>DEPARTMENT</t>
  </si>
  <si>
    <t>PROGRAM</t>
  </si>
  <si>
    <t>MODE</t>
  </si>
  <si>
    <t>CAMPUS</t>
  </si>
  <si>
    <t>TRIMESTER</t>
  </si>
  <si>
    <t>STREAM</t>
  </si>
  <si>
    <t>OPTION (e.g. Software Development, Finance, etc)</t>
  </si>
  <si>
    <t>COMMENTS</t>
  </si>
  <si>
    <t>PERIOD</t>
  </si>
  <si>
    <t>UNIT CODESTREAMMODECAMPUS</t>
  </si>
  <si>
    <t>UNITCODESTREAMMODECAMPUS</t>
  </si>
  <si>
    <t>PROGRAM CODE</t>
  </si>
  <si>
    <t>STAFF NUMBER</t>
  </si>
  <si>
    <t>Level</t>
  </si>
  <si>
    <t>Semester Code</t>
  </si>
  <si>
    <t>Current</t>
  </si>
  <si>
    <t>Full Time</t>
  </si>
  <si>
    <t>Part Time</t>
  </si>
  <si>
    <t>Weekend</t>
  </si>
  <si>
    <t>Distance Learning</t>
  </si>
  <si>
    <t>Room Type</t>
  </si>
  <si>
    <t>Slot Period (Hrs)</t>
  </si>
  <si>
    <t>MONDAY</t>
  </si>
  <si>
    <t>1400-1700 HRS</t>
  </si>
  <si>
    <t>STUDIO</t>
  </si>
  <si>
    <t>BAFT 401</t>
  </si>
  <si>
    <t>CINEMATOGRAPHY</t>
  </si>
  <si>
    <t>CYRUS MWANGI WANJOHI</t>
  </si>
  <si>
    <t xml:space="preserve"> </t>
  </si>
  <si>
    <t/>
  </si>
  <si>
    <t>SEASS</t>
  </si>
  <si>
    <t>PAFMeS</t>
  </si>
  <si>
    <t>BFPA</t>
  </si>
  <si>
    <t>FT</t>
  </si>
  <si>
    <t>TOWN</t>
  </si>
  <si>
    <t>GSSY4S1</t>
  </si>
  <si>
    <t>FILM</t>
  </si>
  <si>
    <t>SEP-DEC 2025</t>
  </si>
  <si>
    <t>PROG NAME</t>
  </si>
  <si>
    <t>PROG CODE</t>
  </si>
  <si>
    <t>PEDIN</t>
  </si>
  <si>
    <t>KCADPEDIN</t>
  </si>
  <si>
    <t>BCOM</t>
  </si>
  <si>
    <t>KCABCOM</t>
  </si>
  <si>
    <t>BSC E&amp;S</t>
  </si>
  <si>
    <t>KCABECOSTA</t>
  </si>
  <si>
    <t>BPL</t>
  </si>
  <si>
    <t>KCABSCPL</t>
  </si>
  <si>
    <t>BEBS</t>
  </si>
  <si>
    <t>KCABEBS</t>
  </si>
  <si>
    <t>BBIT</t>
  </si>
  <si>
    <t>KCABBIT</t>
  </si>
  <si>
    <t>DCP</t>
  </si>
  <si>
    <t>KCADCP</t>
  </si>
  <si>
    <t>DCCJ</t>
  </si>
  <si>
    <t>KCADCCJ</t>
  </si>
  <si>
    <t>BCCJ</t>
  </si>
  <si>
    <t>KCABACY</t>
  </si>
  <si>
    <t>BCP</t>
  </si>
  <si>
    <t>KCABACP</t>
  </si>
  <si>
    <t>B.Ed(Arts)</t>
  </si>
  <si>
    <t>KCABEDUORD</t>
  </si>
  <si>
    <t>BCJ</t>
  </si>
  <si>
    <t>DIPED</t>
  </si>
  <si>
    <t>KCADE</t>
  </si>
  <si>
    <t>PGDE</t>
  </si>
  <si>
    <t>KCAPGDE</t>
  </si>
  <si>
    <t>DJM</t>
  </si>
  <si>
    <t>KCADJDM</t>
  </si>
  <si>
    <t>CCP</t>
  </si>
  <si>
    <t>KCACCS</t>
  </si>
  <si>
    <t>DFT</t>
  </si>
  <si>
    <t>KCADFT</t>
  </si>
  <si>
    <t>CTFT</t>
  </si>
  <si>
    <t>KCACFT</t>
  </si>
  <si>
    <t>BJDM</t>
  </si>
  <si>
    <t>KCABJDM</t>
  </si>
  <si>
    <t>IBM</t>
  </si>
  <si>
    <t>KCABSIBM</t>
  </si>
  <si>
    <t>BPM</t>
  </si>
  <si>
    <t>KCABSCPM</t>
  </si>
  <si>
    <t>BSD</t>
  </si>
  <si>
    <t>KCABSSD</t>
  </si>
  <si>
    <t>BAC</t>
  </si>
  <si>
    <t>KCABAC</t>
  </si>
  <si>
    <t>BIT</t>
  </si>
  <si>
    <t>KCABSCIT</t>
  </si>
  <si>
    <t>DBIT</t>
  </si>
  <si>
    <t>KCADBIT</t>
  </si>
  <si>
    <t>DIT</t>
  </si>
  <si>
    <t>KCADIPIT</t>
  </si>
  <si>
    <t>DDMA</t>
  </si>
  <si>
    <t>BCT</t>
  </si>
  <si>
    <t>KCABSCICT</t>
  </si>
  <si>
    <t>DBM</t>
  </si>
  <si>
    <t>KCADBM-D</t>
  </si>
  <si>
    <t>DBANK</t>
  </si>
  <si>
    <t>KCADIPBANKING</t>
  </si>
  <si>
    <t>DPL</t>
  </si>
  <si>
    <t>KCADPL</t>
  </si>
  <si>
    <t>BSC AS</t>
  </si>
  <si>
    <t>KCABAS</t>
  </si>
  <si>
    <t>ATD</t>
  </si>
  <si>
    <t>CIFA</t>
  </si>
  <si>
    <t>CPA</t>
  </si>
  <si>
    <t>BISF</t>
  </si>
  <si>
    <t>KCABSIF</t>
  </si>
  <si>
    <t>BECE</t>
  </si>
  <si>
    <t>KCABECE</t>
  </si>
  <si>
    <t>BSC FA</t>
  </si>
  <si>
    <t>KCABSCFA</t>
  </si>
  <si>
    <t>CAMS</t>
  </si>
  <si>
    <t>CBM</t>
  </si>
  <si>
    <t>KCACBM</t>
  </si>
  <si>
    <t>CPL</t>
  </si>
  <si>
    <t>KCACPL</t>
  </si>
  <si>
    <t>DPROJ</t>
  </si>
  <si>
    <t>KCADIPPM</t>
  </si>
  <si>
    <t>CBIT</t>
  </si>
  <si>
    <t>KCACBIT</t>
  </si>
  <si>
    <t>BDS</t>
  </si>
  <si>
    <t>KCABSCDS</t>
  </si>
  <si>
    <t>KCABFPA</t>
  </si>
  <si>
    <t>CHRP</t>
  </si>
  <si>
    <t>BGAT</t>
  </si>
  <si>
    <t>KCASGAT</t>
  </si>
  <si>
    <t>CIT</t>
  </si>
  <si>
    <t>KCACIT</t>
  </si>
  <si>
    <t>MSC FIN</t>
  </si>
  <si>
    <t>KCAMSCCOM</t>
  </si>
  <si>
    <t>MBA CM</t>
  </si>
  <si>
    <t>KCAMBA</t>
  </si>
  <si>
    <t>CBANK</t>
  </si>
  <si>
    <t>CERT BANKING</t>
  </si>
  <si>
    <t>CPSPK</t>
  </si>
  <si>
    <t>CPSP-K</t>
  </si>
  <si>
    <t>CPROJ</t>
  </si>
  <si>
    <t>KCACERTPM</t>
  </si>
  <si>
    <t>CS</t>
  </si>
  <si>
    <t>BED</t>
  </si>
  <si>
    <t>ACCA</t>
  </si>
  <si>
    <t>MDA</t>
  </si>
  <si>
    <t>KCAMSCDA</t>
  </si>
  <si>
    <t>MISM</t>
  </si>
  <si>
    <t>KCAMSCISM</t>
  </si>
  <si>
    <t>MCP</t>
  </si>
  <si>
    <t>KCAMACP</t>
  </si>
  <si>
    <t>MDS</t>
  </si>
  <si>
    <t>KCAMSCDS</t>
  </si>
  <si>
    <t>MSC DF</t>
  </si>
  <si>
    <t>KCAMSCDF</t>
  </si>
  <si>
    <t>MLM</t>
  </si>
  <si>
    <t>KCAMELM</t>
  </si>
  <si>
    <t>MED</t>
  </si>
  <si>
    <t>KCAMEEDU</t>
  </si>
  <si>
    <t>MSC FIN_INV</t>
  </si>
  <si>
    <t>MSC ACC</t>
  </si>
  <si>
    <t>MBA PROC</t>
  </si>
  <si>
    <t>KCAMBAS</t>
  </si>
  <si>
    <t>MBA HRM</t>
  </si>
  <si>
    <t>MBA MARKETING</t>
  </si>
  <si>
    <t>MSC KM</t>
  </si>
  <si>
    <t>KCAMSCKMI</t>
  </si>
  <si>
    <t>MSC SC</t>
  </si>
  <si>
    <t>KCAMSCSCM</t>
  </si>
  <si>
    <t>MSC FIN_ACC</t>
  </si>
  <si>
    <t>MSC FIN_ECON</t>
  </si>
  <si>
    <t>MSC ECON_INV</t>
  </si>
  <si>
    <t>PHD Mkt</t>
  </si>
  <si>
    <t>KCAPHDBM</t>
  </si>
  <si>
    <t>PHD FIN</t>
  </si>
  <si>
    <t>KCAPHDFIN</t>
  </si>
  <si>
    <t>PHD STR</t>
  </si>
  <si>
    <t>PHD HRM</t>
  </si>
  <si>
    <t>PHD in IS</t>
  </si>
  <si>
    <t>KCAPHDIS</t>
  </si>
  <si>
    <t>DIBIT</t>
  </si>
  <si>
    <t>ACS MOD 1A</t>
  </si>
  <si>
    <t>KNEC</t>
  </si>
  <si>
    <t>ACS MOD 1B</t>
  </si>
  <si>
    <t>AFB MOD 1A</t>
  </si>
  <si>
    <t>AFB MOD 1B</t>
  </si>
  <si>
    <t>CCBM MOD 1A</t>
  </si>
  <si>
    <t>CCBM MOD 1B</t>
  </si>
  <si>
    <t>CCBM MOD 2A</t>
  </si>
  <si>
    <t>CCBM MOD 2B</t>
  </si>
  <si>
    <t>CCIT MOD 2A</t>
  </si>
  <si>
    <t>CCIT MOD 2B</t>
  </si>
  <si>
    <t>CCIT MOD 1A</t>
  </si>
  <si>
    <t>CCIT MOD 1B</t>
  </si>
  <si>
    <t>CCSCM MOD 1A</t>
  </si>
  <si>
    <t>CCSCM MOD 1B</t>
  </si>
  <si>
    <t>CCSCM MOD 2A</t>
  </si>
  <si>
    <t>CCSCM MOD 2B</t>
  </si>
  <si>
    <t>CFB MOD 1 A</t>
  </si>
  <si>
    <t>CFB MOD 1 B</t>
  </si>
  <si>
    <t>CFB MOD 2 A</t>
  </si>
  <si>
    <t>CFB MOD 2 B</t>
  </si>
  <si>
    <t>DBM MOD 1A</t>
  </si>
  <si>
    <t>DBM MOD 1B</t>
  </si>
  <si>
    <t>DBM MOD 2A</t>
  </si>
  <si>
    <t>DBM MOD 2B</t>
  </si>
  <si>
    <t>DBM MOD 3A</t>
  </si>
  <si>
    <t>DBM MOD 3B</t>
  </si>
  <si>
    <t>DFB MOD 1A</t>
  </si>
  <si>
    <t>DFB MOD 1B</t>
  </si>
  <si>
    <t>DFB MOD 2A</t>
  </si>
  <si>
    <t>DFB MOD 2B</t>
  </si>
  <si>
    <t>DFB MOD 3A</t>
  </si>
  <si>
    <t>DFB MOD 3B</t>
  </si>
  <si>
    <t>DICT MOD 1A</t>
  </si>
  <si>
    <t>DICT MOD 1B</t>
  </si>
  <si>
    <t>DICT MOD 2A</t>
  </si>
  <si>
    <t>DICT MOD 2B</t>
  </si>
  <si>
    <t>DICT MOD 3A</t>
  </si>
  <si>
    <t>DICT MOD 3B</t>
  </si>
  <si>
    <t>DSCM MOD 1A</t>
  </si>
  <si>
    <t>DSCM MOD 1B</t>
  </si>
  <si>
    <t>DSCM MOD 2A</t>
  </si>
  <si>
    <t>DSCM MOD 2B</t>
  </si>
  <si>
    <t>DSCM MOD 3A</t>
  </si>
  <si>
    <t>DSCM MOD 3B</t>
  </si>
  <si>
    <t>SHORT COURSES</t>
  </si>
  <si>
    <t>PTTISC</t>
  </si>
  <si>
    <t>CCA L1</t>
  </si>
  <si>
    <t>CCULARTS</t>
  </si>
  <si>
    <t>CCA L2</t>
  </si>
  <si>
    <t>DIP CA L1</t>
  </si>
  <si>
    <t>DCULARTS</t>
  </si>
  <si>
    <t>DIP CA L2</t>
  </si>
  <si>
    <t>DIP CA L3</t>
  </si>
  <si>
    <t>DIP CA L4</t>
  </si>
  <si>
    <t>DIP CA L5</t>
  </si>
  <si>
    <t>CFFE</t>
  </si>
  <si>
    <t>DCNSA</t>
  </si>
  <si>
    <t>DHRM</t>
  </si>
  <si>
    <t>CISSE</t>
  </si>
  <si>
    <t>ICDL</t>
  </si>
  <si>
    <t>CCNA</t>
  </si>
  <si>
    <t>PYTHON</t>
  </si>
  <si>
    <t>WEBDEV</t>
  </si>
  <si>
    <t>QUICKBKS</t>
  </si>
  <si>
    <t>IELTS</t>
  </si>
  <si>
    <t>AWS</t>
  </si>
  <si>
    <t>CERTIFICATE IN ACCOUNTING AND MANAGEMENT SKILLS (CAMS)</t>
  </si>
  <si>
    <t>PAPERNO1</t>
  </si>
  <si>
    <t>PAPERNO2</t>
  </si>
  <si>
    <t>PAPERNO3</t>
  </si>
  <si>
    <t>PAPERNO4</t>
  </si>
  <si>
    <t>PAPERNO7</t>
  </si>
  <si>
    <t>PAPERNO5</t>
  </si>
  <si>
    <t>PAPERNO6</t>
  </si>
  <si>
    <t>ACCOUNTING TECHNICIAN DIPLOMA (ATD)</t>
  </si>
  <si>
    <t>PAPERNO8</t>
  </si>
  <si>
    <t>PAPERNO9</t>
  </si>
  <si>
    <t>PAPERNO10</t>
  </si>
  <si>
    <t>PAPERNO11</t>
  </si>
  <si>
    <t>PAPERNO12</t>
  </si>
  <si>
    <t>CERTIFIED PUBLIC ACCOUNTANTS (CPA)</t>
  </si>
  <si>
    <t>PAPERNO13</t>
  </si>
  <si>
    <t>PAPERNO14</t>
  </si>
  <si>
    <t>PAPERNO16(S3)</t>
  </si>
  <si>
    <t>PAPERNO16(S2)</t>
  </si>
  <si>
    <t>PAPERNO16(S1)</t>
  </si>
  <si>
    <t>PAPERNO16(S4)</t>
  </si>
  <si>
    <t>PAPERNO16(S5)</t>
  </si>
  <si>
    <t>CERTIFIED INVESTMENT AND FINANCIAL ANALYSTS (CIFA)</t>
  </si>
  <si>
    <t>PAPERNO15</t>
  </si>
  <si>
    <t>PAPERNO16</t>
  </si>
  <si>
    <t>CERTIFIED FORENSIC FRAUD EXAMINER (CFFE)</t>
  </si>
  <si>
    <t>PAPER NO1</t>
  </si>
  <si>
    <t>PAPER NO2</t>
  </si>
  <si>
    <t>PAPER NO3</t>
  </si>
  <si>
    <t>PAPER NO4</t>
  </si>
  <si>
    <t>PAPER NO5</t>
  </si>
  <si>
    <t>PAPER NO6</t>
  </si>
  <si>
    <t>PAPER NO7</t>
  </si>
  <si>
    <t>PAPER NO8</t>
  </si>
  <si>
    <t>PAPER NO9</t>
  </si>
  <si>
    <t>CERTIFIED INFORMATION SYSTEMS SOLUTION EXPERT (CISSE)</t>
  </si>
  <si>
    <t>PAPER NO10</t>
  </si>
  <si>
    <t>PAPER NO11(E1)</t>
  </si>
  <si>
    <t>PAPER NO12(E1)</t>
  </si>
  <si>
    <t>PAPER NO11(E2)</t>
  </si>
  <si>
    <t>PAPER NO12(E2)</t>
  </si>
  <si>
    <t>ASSOCIATION OF CHARTERED CERTIFIED ACCOUNTANTS (ACCA)</t>
  </si>
  <si>
    <t>FA1</t>
  </si>
  <si>
    <t>MA1</t>
  </si>
  <si>
    <t>FA2</t>
  </si>
  <si>
    <t>MA2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</si>
  <si>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</si>
  <si>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</si>
  <si>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</si>
  <si>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</si>
  <si>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</si>
  <si>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</si>
  <si>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</si>
  <si>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</si>
  <si>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</si>
  <si>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SBL</t>
  </si>
  <si>
    <t>SBR</t>
  </si>
  <si>
    <t>APM</t>
  </si>
  <si>
    <t>AFM</t>
  </si>
  <si>
    <t>ATX</t>
  </si>
  <si>
    <t>AAA</t>
  </si>
  <si>
    <t>CERTIFIED PROCUREMENT AND SUPPLY PROFESSIONAL OF KENYA (CPSPK)</t>
  </si>
  <si>
    <t>PL101</t>
  </si>
  <si>
    <t>PL102</t>
  </si>
  <si>
    <t>PL103</t>
  </si>
  <si>
    <t>PL104</t>
  </si>
  <si>
    <t>PL105</t>
  </si>
  <si>
    <t>PL106</t>
  </si>
  <si>
    <t>PL201</t>
  </si>
  <si>
    <t>PL202</t>
  </si>
  <si>
    <t>PL203</t>
  </si>
  <si>
    <t>PL204</t>
  </si>
  <si>
    <t>PL205</t>
  </si>
  <si>
    <t>PL206</t>
  </si>
  <si>
    <t>PL301</t>
  </si>
  <si>
    <t>PL302</t>
  </si>
  <si>
    <t>PL303</t>
  </si>
  <si>
    <t>PL304</t>
  </si>
  <si>
    <t>PL305</t>
  </si>
  <si>
    <t>AFBM1A</t>
  </si>
  <si>
    <t>AFBM1B</t>
  </si>
  <si>
    <t>CFBM1A</t>
  </si>
  <si>
    <t>CFBM1B</t>
  </si>
  <si>
    <t>TUESDAY</t>
  </si>
  <si>
    <t>WEDNESDAY</t>
  </si>
  <si>
    <t>THURSDAY</t>
  </si>
  <si>
    <t>FRIDAY</t>
  </si>
  <si>
    <t>SATURDAY</t>
  </si>
  <si>
    <t>SUNDAY</t>
  </si>
  <si>
    <t>ROOM LABEL</t>
  </si>
  <si>
    <t>TYPE</t>
  </si>
  <si>
    <t>CAPACITY WITH 1 M DISTANCE</t>
  </si>
  <si>
    <t>CAPACITY WITH 1.5M DISTANCE</t>
  </si>
  <si>
    <t>CAPACITY WITH 2M DISTANCE</t>
  </si>
  <si>
    <t>REMARKS</t>
  </si>
  <si>
    <t>0800-1*00 HRS</t>
  </si>
  <si>
    <t>1100-1*00 HRS</t>
  </si>
  <si>
    <t>1200-1*00 HRS</t>
  </si>
  <si>
    <t>1300-1*00 HRS</t>
  </si>
  <si>
    <t>1400-1*00 HRS</t>
  </si>
  <si>
    <t>17*0-*00 HRS</t>
  </si>
  <si>
    <t>TC 4-1</t>
  </si>
  <si>
    <t>PHYSICAL</t>
  </si>
  <si>
    <t>WITH 2M LEC SPACE</t>
  </si>
  <si>
    <t>TC 4-2</t>
  </si>
  <si>
    <t>TC 4-3</t>
  </si>
  <si>
    <t>TC 4-4</t>
  </si>
  <si>
    <t>TC 4-5</t>
  </si>
  <si>
    <t>TC 4-6</t>
  </si>
  <si>
    <t>TC 4-7</t>
  </si>
  <si>
    <t>TC 4-8</t>
  </si>
  <si>
    <t>TC 4-9</t>
  </si>
  <si>
    <t>TC 4-10</t>
  </si>
  <si>
    <t>TC 1-5</t>
  </si>
  <si>
    <t>TC 1-6</t>
  </si>
  <si>
    <t>TC 1-7</t>
  </si>
  <si>
    <t>TC 1-8</t>
  </si>
  <si>
    <t>LT 2-4</t>
  </si>
  <si>
    <t>LT 2-3</t>
  </si>
  <si>
    <t>LT 2-2</t>
  </si>
  <si>
    <t>LT 2-1</t>
  </si>
  <si>
    <t>TOTAL USAGE</t>
  </si>
  <si>
    <t>DA LAB</t>
  </si>
  <si>
    <t>LAB</t>
  </si>
  <si>
    <t>Computer Lab</t>
  </si>
  <si>
    <t>TC 3-1</t>
  </si>
  <si>
    <t>TC 3-2</t>
  </si>
  <si>
    <t>TC 3-3</t>
  </si>
  <si>
    <t>TC 3-4</t>
  </si>
  <si>
    <t>TC 3-5</t>
  </si>
  <si>
    <t>J2</t>
  </si>
  <si>
    <t>TC 3-6</t>
  </si>
  <si>
    <t>TC 3-7</t>
  </si>
  <si>
    <t>TC 3-8</t>
  </si>
  <si>
    <t>TC 2-3-1</t>
  </si>
  <si>
    <t>TC 2-3-2</t>
  </si>
  <si>
    <t>Masters Lab</t>
  </si>
  <si>
    <t>TC 2-3-3</t>
  </si>
  <si>
    <t>TC 3-10</t>
  </si>
  <si>
    <t>J1</t>
  </si>
  <si>
    <t>TC 0-3</t>
  </si>
  <si>
    <t>TC 0-7/0-8</t>
  </si>
  <si>
    <t>TC 0-5/0-6</t>
  </si>
  <si>
    <t>C-1</t>
  </si>
  <si>
    <t>TC 0-1/TC 0-2</t>
  </si>
  <si>
    <t>CAPACITY</t>
  </si>
  <si>
    <t>TC 2-2</t>
  </si>
  <si>
    <t>TC 2-3</t>
  </si>
  <si>
    <t>TC 2-4</t>
  </si>
  <si>
    <t>TC 2-5</t>
  </si>
  <si>
    <t>TC 2-6</t>
  </si>
  <si>
    <t>STUDIO1</t>
  </si>
  <si>
    <t>studio</t>
  </si>
  <si>
    <t>TC 2-7</t>
  </si>
  <si>
    <t>TC 2-8</t>
  </si>
  <si>
    <t>LT 1-2</t>
  </si>
  <si>
    <t>LT 1-1</t>
  </si>
  <si>
    <t>AMPHITHEATRE</t>
  </si>
  <si>
    <t>LAB I-1</t>
  </si>
  <si>
    <t>TC 3-13</t>
  </si>
  <si>
    <t>TC 3-14</t>
  </si>
  <si>
    <t>PROFESSIONAL DEVPT COMPLEX</t>
  </si>
  <si>
    <t>PDC-01</t>
  </si>
  <si>
    <t>PDC-02</t>
  </si>
  <si>
    <t>PDC-03</t>
  </si>
  <si>
    <t>PDC-05</t>
  </si>
  <si>
    <t>PDC-04</t>
  </si>
  <si>
    <t>PDC-06</t>
  </si>
  <si>
    <t>TC 1-3</t>
  </si>
  <si>
    <t>TC 1-4</t>
  </si>
  <si>
    <t>TC 1-2</t>
  </si>
  <si>
    <t>TC 4-13</t>
  </si>
  <si>
    <t>PHD LAB</t>
  </si>
  <si>
    <t>TC 4-14</t>
  </si>
  <si>
    <t>RIO</t>
  </si>
  <si>
    <t>TC 4-15</t>
  </si>
  <si>
    <t>TBA</t>
  </si>
  <si>
    <t>TOWN CAMPUS</t>
  </si>
  <si>
    <t>LAB 1</t>
  </si>
  <si>
    <t>1st Flr</t>
  </si>
  <si>
    <t>SOT</t>
  </si>
  <si>
    <t>LAB 2</t>
  </si>
  <si>
    <t>LAB 3</t>
  </si>
  <si>
    <t>5th Flr</t>
  </si>
  <si>
    <t>SHARED</t>
  </si>
  <si>
    <t>3-1</t>
  </si>
  <si>
    <t>PTTI</t>
  </si>
  <si>
    <t>3-2</t>
  </si>
  <si>
    <t>3-3</t>
  </si>
  <si>
    <t>2-1</t>
  </si>
  <si>
    <t>2-2</t>
  </si>
  <si>
    <t>2-3</t>
  </si>
  <si>
    <t>8-1</t>
  </si>
  <si>
    <t>8-2</t>
  </si>
  <si>
    <t>TOWNHALL</t>
  </si>
  <si>
    <t>MPR</t>
  </si>
  <si>
    <t>6-1</t>
  </si>
  <si>
    <t>6-2</t>
  </si>
  <si>
    <t>4-1</t>
  </si>
  <si>
    <t>Former Gym</t>
  </si>
  <si>
    <t>6-3</t>
  </si>
  <si>
    <t>6-4</t>
  </si>
  <si>
    <t>9-1</t>
  </si>
  <si>
    <t>3-4</t>
  </si>
  <si>
    <t>Big (100 Capacity)</t>
  </si>
  <si>
    <t>SOB</t>
  </si>
  <si>
    <t>6-7</t>
  </si>
  <si>
    <t>7-1</t>
  </si>
  <si>
    <t>7-2</t>
  </si>
  <si>
    <t>7-3</t>
  </si>
  <si>
    <t>7-4</t>
  </si>
  <si>
    <t>7-7</t>
  </si>
  <si>
    <t>KITENGELA CAMPUS</t>
  </si>
  <si>
    <t>RM 3-1</t>
  </si>
  <si>
    <t>RM 3-2</t>
  </si>
  <si>
    <t>RM 3-3</t>
  </si>
  <si>
    <t>RM 3-5</t>
  </si>
  <si>
    <t>RM 3-5/3-6</t>
  </si>
  <si>
    <t>RM 4-1</t>
  </si>
  <si>
    <t>RM 4-10/4-11</t>
  </si>
  <si>
    <t>RM 4-13</t>
  </si>
  <si>
    <t>RM 4-15</t>
  </si>
  <si>
    <t>RM 4-2</t>
  </si>
  <si>
    <t>RM 4-3</t>
  </si>
  <si>
    <t>RM 4-4</t>
  </si>
  <si>
    <t>RM 4-5</t>
  </si>
  <si>
    <t>Rm 4-6</t>
  </si>
  <si>
    <t>RM 4-7</t>
  </si>
  <si>
    <t>RM 4-8</t>
  </si>
  <si>
    <t>RM 4-9</t>
  </si>
  <si>
    <t>RM: 3-4</t>
  </si>
  <si>
    <t>RM: 3-5</t>
  </si>
  <si>
    <t>RM:4-6</t>
  </si>
  <si>
    <t>RM:4-8</t>
  </si>
  <si>
    <t>ZOOM LICENCES</t>
  </si>
  <si>
    <t>ZOOM1</t>
  </si>
  <si>
    <t>VIRTUAL</t>
  </si>
  <si>
    <t>ZOOM2</t>
  </si>
  <si>
    <t>ZOOM3</t>
  </si>
  <si>
    <t>ZOOM4</t>
  </si>
  <si>
    <t>ZOOM5</t>
  </si>
  <si>
    <t>ZOOM6</t>
  </si>
  <si>
    <t>ZOOM7</t>
  </si>
  <si>
    <t>ZOOM8</t>
  </si>
  <si>
    <t>ZOOM9</t>
  </si>
  <si>
    <t>ZOOM10</t>
  </si>
  <si>
    <t>ZOOM11</t>
  </si>
  <si>
    <t>ZOOM12</t>
  </si>
  <si>
    <t>ZOOM13</t>
  </si>
  <si>
    <t>ZOOM14</t>
  </si>
  <si>
    <t>ZOOM15</t>
  </si>
  <si>
    <t>ZOOM16</t>
  </si>
  <si>
    <t>ZOOM17</t>
  </si>
  <si>
    <t>ZOOM18</t>
  </si>
  <si>
    <t>ZOOM19</t>
  </si>
  <si>
    <t>ZOOM20</t>
  </si>
  <si>
    <t>ZOOM21</t>
  </si>
  <si>
    <t>ZOOM22</t>
  </si>
  <si>
    <t>ZOOM23</t>
  </si>
  <si>
    <t>ZOOM24</t>
  </si>
  <si>
    <t>ZOOM25</t>
  </si>
  <si>
    <t>ZOOM26</t>
  </si>
  <si>
    <t>ZOOM27</t>
  </si>
  <si>
    <t>ZOOM28</t>
  </si>
  <si>
    <t>ZOOM29</t>
  </si>
  <si>
    <t>ZOOM30</t>
  </si>
  <si>
    <t>ZOOM31</t>
  </si>
  <si>
    <t>ZOOM32</t>
  </si>
  <si>
    <t>ZOOM33</t>
  </si>
  <si>
    <t>ZOOM34</t>
  </si>
  <si>
    <t>ZOOM35</t>
  </si>
  <si>
    <t>ZOOM36</t>
  </si>
  <si>
    <t>ZOOM37</t>
  </si>
  <si>
    <t>ZOOM38</t>
  </si>
  <si>
    <t>ZOOM39</t>
  </si>
  <si>
    <t>ZOOM40</t>
  </si>
  <si>
    <t>ZOOM41</t>
  </si>
  <si>
    <t>ZOOM42</t>
  </si>
  <si>
    <t>ZOOM43</t>
  </si>
  <si>
    <t>ZOOM44</t>
  </si>
  <si>
    <t>ZOOM46</t>
  </si>
  <si>
    <t>ZOOM47</t>
  </si>
  <si>
    <t>ZOOM48</t>
  </si>
  <si>
    <t>ZOOM49</t>
  </si>
  <si>
    <t>ZOOM50</t>
  </si>
  <si>
    <t>ZOOM51</t>
  </si>
  <si>
    <t>ZOOM52</t>
  </si>
  <si>
    <t>ZOOM53</t>
  </si>
  <si>
    <t>ZOOM54</t>
  </si>
  <si>
    <t>ZOOM55</t>
  </si>
  <si>
    <t>ZOOM56</t>
  </si>
  <si>
    <t>ZOOM57</t>
  </si>
  <si>
    <t>ZOOM58</t>
  </si>
  <si>
    <t>ZOOM59</t>
  </si>
  <si>
    <t>ZOOM60</t>
  </si>
  <si>
    <t>ZOOM61</t>
  </si>
  <si>
    <t>ZOOM62</t>
  </si>
  <si>
    <t>ZOOM63</t>
  </si>
  <si>
    <t>ZOOM64</t>
  </si>
  <si>
    <t>ZOOM65</t>
  </si>
  <si>
    <t>ZOOM66</t>
  </si>
  <si>
    <t>ZOOM67</t>
  </si>
  <si>
    <t>ZOOM68</t>
  </si>
  <si>
    <t>ZOOM69</t>
  </si>
  <si>
    <t>ZOOM70</t>
  </si>
  <si>
    <t>ZOOM71</t>
  </si>
  <si>
    <t>ZOOM72</t>
  </si>
  <si>
    <t>ZOOM73</t>
  </si>
  <si>
    <t>ZOOM74</t>
  </si>
  <si>
    <t>ZOOM75</t>
  </si>
  <si>
    <t>ZOOM76</t>
  </si>
  <si>
    <t>ZOOM77</t>
  </si>
  <si>
    <t>ZOOM78</t>
  </si>
  <si>
    <t>ZOOM79</t>
  </si>
  <si>
    <t>ZOOM80</t>
  </si>
  <si>
    <t>ZOOM81</t>
  </si>
  <si>
    <t>ZOOM82</t>
  </si>
  <si>
    <t>ZOOM83</t>
  </si>
  <si>
    <t>ZOOM84</t>
  </si>
  <si>
    <t>ZOOM85</t>
  </si>
  <si>
    <t>ZOOM86</t>
  </si>
  <si>
    <t>ZOOM87</t>
  </si>
  <si>
    <t>ZOOM88</t>
  </si>
  <si>
    <t>ZOOM89</t>
  </si>
  <si>
    <t>ZOOM90</t>
  </si>
  <si>
    <t>ZOOM91</t>
  </si>
  <si>
    <t>ZOOM92</t>
  </si>
  <si>
    <t>ZOOM93</t>
  </si>
  <si>
    <t>ZOOM94</t>
  </si>
  <si>
    <t>ZOOM95</t>
  </si>
  <si>
    <t>ZOOM96</t>
  </si>
  <si>
    <t>ZOOM97</t>
  </si>
  <si>
    <t>ZOOM98</t>
  </si>
  <si>
    <t>ZOOM99</t>
  </si>
  <si>
    <t>ZOOM100</t>
  </si>
  <si>
    <t>ZOOM101</t>
  </si>
  <si>
    <t>ZOOM102</t>
  </si>
  <si>
    <t>ZOOM103</t>
  </si>
  <si>
    <t>ZOOM104</t>
  </si>
  <si>
    <t>ZOOM105</t>
  </si>
  <si>
    <t>ZOOM106</t>
  </si>
  <si>
    <t>ZOOM107</t>
  </si>
  <si>
    <t>ZOOM108</t>
  </si>
  <si>
    <t>ZOOM109</t>
  </si>
  <si>
    <t>ZOOM110</t>
  </si>
  <si>
    <t>ZOOM111</t>
  </si>
  <si>
    <t>ZOOM112</t>
  </si>
  <si>
    <t>ZOOM113</t>
  </si>
  <si>
    <t>ZOOM114</t>
  </si>
  <si>
    <t>ZOOM115</t>
  </si>
  <si>
    <t>ZOOM116</t>
  </si>
  <si>
    <t>ZOOM117</t>
  </si>
  <si>
    <t>ZOOM118</t>
  </si>
  <si>
    <t>ZOOM119</t>
  </si>
  <si>
    <t>ZOOM120</t>
  </si>
  <si>
    <t>ZOOM121</t>
  </si>
  <si>
    <t>ZOOM122</t>
  </si>
  <si>
    <t>ZOOM123</t>
  </si>
  <si>
    <t>ZOOM124</t>
  </si>
  <si>
    <t>ZOOM125</t>
  </si>
  <si>
    <t>ZOOM126</t>
  </si>
  <si>
    <t>ZOOM127</t>
  </si>
  <si>
    <t>ZOOM128</t>
  </si>
  <si>
    <t>ZOOM129</t>
  </si>
  <si>
    <t>ZOOM130</t>
  </si>
  <si>
    <t>ZOOM131</t>
  </si>
  <si>
    <t>ZOOM132</t>
  </si>
  <si>
    <t>ZOOM133</t>
  </si>
  <si>
    <t>ZOOM134</t>
  </si>
  <si>
    <t>ZOOM135</t>
  </si>
  <si>
    <t>ZOOM136</t>
  </si>
  <si>
    <t>ZOOM137</t>
  </si>
  <si>
    <t>ZOOM138</t>
  </si>
  <si>
    <t>ZOOM139</t>
  </si>
  <si>
    <t>ZOOM140</t>
  </si>
  <si>
    <t>ZOOM141</t>
  </si>
  <si>
    <t>ZOOM142</t>
  </si>
  <si>
    <t>ZOOM143</t>
  </si>
  <si>
    <t>ZOOM144</t>
  </si>
  <si>
    <t>ZOOM145</t>
  </si>
  <si>
    <t>ZOOM146</t>
  </si>
  <si>
    <t>ZOOM147</t>
  </si>
  <si>
    <t>ZOOM148</t>
  </si>
  <si>
    <t>ZOOM149</t>
  </si>
  <si>
    <t>ZOOM150</t>
  </si>
  <si>
    <t>ZOOM151</t>
  </si>
  <si>
    <t>ZOOM152</t>
  </si>
  <si>
    <t>ZOOM153</t>
  </si>
  <si>
    <t>ZOOM154</t>
  </si>
  <si>
    <t>ZOOM155</t>
  </si>
  <si>
    <t>ZOOM156</t>
  </si>
  <si>
    <t>ZOOM157</t>
  </si>
  <si>
    <t>ZOOM158</t>
  </si>
  <si>
    <t>ZOOM159</t>
  </si>
  <si>
    <t>ZOOM160</t>
  </si>
  <si>
    <t>ZOOM161</t>
  </si>
  <si>
    <t>ZOOM162</t>
  </si>
  <si>
    <t>ZOOM163</t>
  </si>
  <si>
    <t>ZOOM164</t>
  </si>
  <si>
    <t>ZOOM165</t>
  </si>
  <si>
    <t>ZOOM166</t>
  </si>
  <si>
    <t>ZOOM167</t>
  </si>
  <si>
    <t>ZOOM168</t>
  </si>
  <si>
    <t>ZOOM169</t>
  </si>
  <si>
    <t>ZOOM170</t>
  </si>
  <si>
    <t>ZOOM171</t>
  </si>
  <si>
    <t>ZOOM172</t>
  </si>
  <si>
    <t>ZOOM173</t>
  </si>
  <si>
    <t>ZOOM174</t>
  </si>
  <si>
    <t>ZOOM175</t>
  </si>
  <si>
    <t>ZOOM176</t>
  </si>
  <si>
    <t>ZOOM177</t>
  </si>
  <si>
    <t>ZOOM178</t>
  </si>
  <si>
    <t>ZOOM179</t>
  </si>
  <si>
    <t>ZOOM180</t>
  </si>
  <si>
    <t>ZOOM181</t>
  </si>
  <si>
    <t>ZOOM182</t>
  </si>
  <si>
    <t>ZOOM183</t>
  </si>
  <si>
    <t>ZOOM184</t>
  </si>
  <si>
    <t>ZOOM185</t>
  </si>
  <si>
    <t>ZOOM186</t>
  </si>
  <si>
    <t>ZOOM187</t>
  </si>
  <si>
    <t>ZOOM188</t>
  </si>
  <si>
    <t>ZOOM189</t>
  </si>
  <si>
    <t>ZOOM190</t>
  </si>
  <si>
    <t>ZOOM191</t>
  </si>
  <si>
    <t>ZOOM192</t>
  </si>
  <si>
    <t>ZOOM193</t>
  </si>
  <si>
    <t>ZOOM194</t>
  </si>
  <si>
    <t>ZOOM195</t>
  </si>
  <si>
    <t>ZOOM196</t>
  </si>
  <si>
    <t>ZOOM197</t>
  </si>
  <si>
    <t>ZOOM198</t>
  </si>
  <si>
    <t>ZOOM199</t>
  </si>
  <si>
    <t>ZOOM200</t>
  </si>
  <si>
    <t>ZOOM201</t>
  </si>
  <si>
    <t>ZOOM202</t>
  </si>
  <si>
    <t>ZOOM203</t>
  </si>
  <si>
    <t>ZOOM204</t>
  </si>
  <si>
    <t>ZOOM205</t>
  </si>
  <si>
    <t>ZOOM206</t>
  </si>
  <si>
    <t>ZOOM207</t>
  </si>
  <si>
    <t>ZOOM208</t>
  </si>
  <si>
    <t>ZOOM209</t>
  </si>
  <si>
    <t>ZOOM210</t>
  </si>
  <si>
    <t>ZOOM211</t>
  </si>
  <si>
    <t>ZOOM212</t>
  </si>
  <si>
    <t>ZOOM213</t>
  </si>
  <si>
    <t>ZOOM214</t>
  </si>
  <si>
    <t>ZOOM215</t>
  </si>
  <si>
    <t>ZOOM216</t>
  </si>
  <si>
    <t>ZOOM217</t>
  </si>
  <si>
    <t>ZOOM218</t>
  </si>
  <si>
    <t>ZOOM219</t>
  </si>
  <si>
    <t>ZOOM220</t>
  </si>
  <si>
    <t>NEW Code</t>
  </si>
  <si>
    <t>Description</t>
  </si>
  <si>
    <t>ECO 1101</t>
  </si>
  <si>
    <t>Introduction to Microeconomics</t>
  </si>
  <si>
    <t>CUU 1102</t>
  </si>
  <si>
    <t>Fundamentals of Computer Systems</t>
  </si>
  <si>
    <t>ACC 1104</t>
  </si>
  <si>
    <t>Financial Accounting I</t>
  </si>
  <si>
    <t>COM 1104</t>
  </si>
  <si>
    <t>Business Studies</t>
  </si>
  <si>
    <t>MGT 1101</t>
  </si>
  <si>
    <t>Principles of Management</t>
  </si>
  <si>
    <t>CUU 1103</t>
  </si>
  <si>
    <t>Communication Skills</t>
  </si>
  <si>
    <t>MAT 1106</t>
  </si>
  <si>
    <t>Management Mathematics I</t>
  </si>
  <si>
    <t>LAW 1201</t>
  </si>
  <si>
    <t>Commercial Law</t>
  </si>
  <si>
    <t>CUU 1202</t>
  </si>
  <si>
    <t>Foundations of Critical and Creative Thinking</t>
  </si>
  <si>
    <t>ACC 1201</t>
  </si>
  <si>
    <t>Financial Accounting II</t>
  </si>
  <si>
    <t>ECO 1203</t>
  </si>
  <si>
    <t>Introduction to Macroeconomics</t>
  </si>
  <si>
    <t>MKT 1201</t>
  </si>
  <si>
    <t>Principles of Marketing</t>
  </si>
  <si>
    <t>CUU 1201</t>
  </si>
  <si>
    <t>Health Awareness and Life Skills</t>
  </si>
  <si>
    <t>MAT 1201</t>
  </si>
  <si>
    <t>Management Mathematics II</t>
  </si>
  <si>
    <t>ACC 2105</t>
  </si>
  <si>
    <t>Introduction to Taxation</t>
  </si>
  <si>
    <t>ACC 2106</t>
  </si>
  <si>
    <t>Intermediate Accounting I</t>
  </si>
  <si>
    <t>FIN 2103</t>
  </si>
  <si>
    <t>Business Finance</t>
  </si>
  <si>
    <t>STA 2109</t>
  </si>
  <si>
    <t>Statistics I</t>
  </si>
  <si>
    <t>HRM 2107</t>
  </si>
  <si>
    <t>Introduction to Human Resource management</t>
  </si>
  <si>
    <t>CUU 2102</t>
  </si>
  <si>
    <t>Information Literacy and Academic Writing</t>
  </si>
  <si>
    <t>DSA 2105</t>
  </si>
  <si>
    <t>Introduction to Data Analytics</t>
  </si>
  <si>
    <t>ICT 2204</t>
  </si>
  <si>
    <t>E- Commerce</t>
  </si>
  <si>
    <t>ACC 2201</t>
  </si>
  <si>
    <t>Cost Accounting</t>
  </si>
  <si>
    <t>FIN 2201</t>
  </si>
  <si>
    <t>Principles of Insurance and Risk Management</t>
  </si>
  <si>
    <t>HRM 2201</t>
  </si>
  <si>
    <t>Organizational Behaviour</t>
  </si>
  <si>
    <t>STA 2205</t>
  </si>
  <si>
    <t>Statistics II</t>
  </si>
  <si>
    <t>FIN 2203</t>
  </si>
  <si>
    <t>Financial Management</t>
  </si>
  <si>
    <t>MGT 3101</t>
  </si>
  <si>
    <t>Total Quality Management</t>
  </si>
  <si>
    <t>LAW 3101</t>
  </si>
  <si>
    <t>Company Law</t>
  </si>
  <si>
    <t>STR 3102</t>
  </si>
  <si>
    <t>Strategic Management</t>
  </si>
  <si>
    <t>MGT 3104</t>
  </si>
  <si>
    <t>Project Management</t>
  </si>
  <si>
    <t>ICT 3106</t>
  </si>
  <si>
    <t>Computer Application Software</t>
  </si>
  <si>
    <t>CUU 2103</t>
  </si>
  <si>
    <t>Ethics and Leadership</t>
  </si>
  <si>
    <t>CUU 2201</t>
  </si>
  <si>
    <t>Entrepreneurship principles and practice</t>
  </si>
  <si>
    <t>COM 3201</t>
  </si>
  <si>
    <t>International Relations</t>
  </si>
  <si>
    <t>COM 3202</t>
  </si>
  <si>
    <t>International Business Strategy</t>
  </si>
  <si>
    <t>ACC 3201</t>
  </si>
  <si>
    <t>Management Accounting I</t>
  </si>
  <si>
    <t>ACC 3202</t>
  </si>
  <si>
    <t>Intermediate Accounting II</t>
  </si>
  <si>
    <t>ACC 3203</t>
  </si>
  <si>
    <t>Auditing I</t>
  </si>
  <si>
    <t>FIN 3201</t>
  </si>
  <si>
    <t>Financial Technology</t>
  </si>
  <si>
    <t>FIN 3202</t>
  </si>
  <si>
    <t>Financial Statement Analysis</t>
  </si>
  <si>
    <t>FIN 3203</t>
  </si>
  <si>
    <t>International Finance</t>
  </si>
  <si>
    <t>MKT 3201</t>
  </si>
  <si>
    <t>Public Relations</t>
  </si>
  <si>
    <t>MKT 3202</t>
  </si>
  <si>
    <t>Marketing Communication</t>
  </si>
  <si>
    <t>MKT 3203</t>
  </si>
  <si>
    <t>Marketing Research</t>
  </si>
  <si>
    <t>HRM 3201</t>
  </si>
  <si>
    <t>Compensation and Reward Management</t>
  </si>
  <si>
    <t>HRM 3202</t>
  </si>
  <si>
    <t>Industrial Safety and Health</t>
  </si>
  <si>
    <t>HRM 3203</t>
  </si>
  <si>
    <t>Training and Development</t>
  </si>
  <si>
    <t>ENT 3208</t>
  </si>
  <si>
    <t>Ideation</t>
  </si>
  <si>
    <t>ENT 3209</t>
  </si>
  <si>
    <t>International Entrepreneurship</t>
  </si>
  <si>
    <t>ENT 3210</t>
  </si>
  <si>
    <t>Creativity and Innovation</t>
  </si>
  <si>
    <t>ACC 4101</t>
  </si>
  <si>
    <t>Advanced Accounting I</t>
  </si>
  <si>
    <t>ACC 4102</t>
  </si>
  <si>
    <t>Auditing II</t>
  </si>
  <si>
    <t>ACC 4103</t>
  </si>
  <si>
    <t>Advanced Taxation</t>
  </si>
  <si>
    <t>ACC 4104</t>
  </si>
  <si>
    <t>Financial Accounting Theory</t>
  </si>
  <si>
    <t>ACC 4105</t>
  </si>
  <si>
    <t>Management Accounting II</t>
  </si>
  <si>
    <t>SBU 4101</t>
  </si>
  <si>
    <t>Research methodology</t>
  </si>
  <si>
    <t>FIN 4102</t>
  </si>
  <si>
    <t>Monetary Theory and Policy</t>
  </si>
  <si>
    <t>FIN 4108</t>
  </si>
  <si>
    <t>Portfolio Theory and Investment Analysis</t>
  </si>
  <si>
    <t>MAT 2201</t>
  </si>
  <si>
    <t>Operations Research</t>
  </si>
  <si>
    <t>FIN 4101</t>
  </si>
  <si>
    <t>Development Finance</t>
  </si>
  <si>
    <t>MKT 4101</t>
  </si>
  <si>
    <t>International Marketing</t>
  </si>
  <si>
    <t>MKT 4102</t>
  </si>
  <si>
    <t>Business to Business Marketing</t>
  </si>
  <si>
    <t>MKT 4103</t>
  </si>
  <si>
    <t>Sales Management</t>
  </si>
  <si>
    <t>MKT 4104</t>
  </si>
  <si>
    <t>Consumer Behaviour</t>
  </si>
  <si>
    <t>MKT 4105</t>
  </si>
  <si>
    <t>Digital Marketing</t>
  </si>
  <si>
    <t>CSL 4102</t>
  </si>
  <si>
    <t>Counselling in the Work Place</t>
  </si>
  <si>
    <t>HRM 4102</t>
  </si>
  <si>
    <t>Labour Laws and Economics</t>
  </si>
  <si>
    <t>HRM 4103</t>
  </si>
  <si>
    <t>Human Resource metrics and analytics</t>
  </si>
  <si>
    <t>HRM 4104</t>
  </si>
  <si>
    <t>Strategic Human Resource Management</t>
  </si>
  <si>
    <t>HRM 4105</t>
  </si>
  <si>
    <t>Leadership and Team Building</t>
  </si>
  <si>
    <t>ENT 4101</t>
  </si>
  <si>
    <t>Business Modelling</t>
  </si>
  <si>
    <t>ENT 4102</t>
  </si>
  <si>
    <t>Entrepreneurial Ecosystem</t>
  </si>
  <si>
    <t>ENT 4103</t>
  </si>
  <si>
    <t>Social Enterprise</t>
  </si>
  <si>
    <t>ENT 4104</t>
  </si>
  <si>
    <t>Sustainable Business Practices</t>
  </si>
  <si>
    <t>ENT 4105</t>
  </si>
  <si>
    <t>MSMEs and Economic Development</t>
  </si>
  <si>
    <t>ACC 4201</t>
  </si>
  <si>
    <t>Advanced Accounting II</t>
  </si>
  <si>
    <t>ACC 4202</t>
  </si>
  <si>
    <t>Computer Auditing</t>
  </si>
  <si>
    <t>ACC 4203</t>
  </si>
  <si>
    <t>Auditing and Investigation Theory</t>
  </si>
  <si>
    <t>SBU 4201</t>
  </si>
  <si>
    <t>Research Project (2 Units)</t>
  </si>
  <si>
    <t>ACC 4204</t>
  </si>
  <si>
    <t>Specialised Accounting Techniques</t>
  </si>
  <si>
    <t>FAA 3201</t>
  </si>
  <si>
    <t>Forensic Accounting</t>
  </si>
  <si>
    <t>ACC 4206</t>
  </si>
  <si>
    <t>International Taxation</t>
  </si>
  <si>
    <t>FIN 4201</t>
  </si>
  <si>
    <t>Issues in Financial Management</t>
  </si>
  <si>
    <t>FIN 4202</t>
  </si>
  <si>
    <t>Financial Institutions and Markets</t>
  </si>
  <si>
    <t>STA 4205</t>
  </si>
  <si>
    <t>Introduction to Econometrics</t>
  </si>
  <si>
    <t>FIN 4203</t>
  </si>
  <si>
    <t>Financial Risk Management</t>
  </si>
  <si>
    <t>FIN 4204</t>
  </si>
  <si>
    <t>Public Sector Finance</t>
  </si>
  <si>
    <t>FIN 4210</t>
  </si>
  <si>
    <t>Financial modelling and time series analysis</t>
  </si>
  <si>
    <t>MKT 4201</t>
  </si>
  <si>
    <t>Marketing Channels</t>
  </si>
  <si>
    <t>MKT 4202</t>
  </si>
  <si>
    <t>Marketing metrics and analytics</t>
  </si>
  <si>
    <t>MKT 4203</t>
  </si>
  <si>
    <t>Service Marketing</t>
  </si>
  <si>
    <t>MKT 4204</t>
  </si>
  <si>
    <t>Brand Management</t>
  </si>
  <si>
    <t>MKT 4205</t>
  </si>
  <si>
    <t>Retail Marketing and Merchandising</t>
  </si>
  <si>
    <t>HRM 4201</t>
  </si>
  <si>
    <t>Industrial Psychology</t>
  </si>
  <si>
    <t>HRM 4202</t>
  </si>
  <si>
    <t>Global HRM</t>
  </si>
  <si>
    <t>HRM 4203</t>
  </si>
  <si>
    <t>Performance Based Management</t>
  </si>
  <si>
    <t>HRM 4204</t>
  </si>
  <si>
    <t>Employee Relations</t>
  </si>
  <si>
    <t>HRM 4205</t>
  </si>
  <si>
    <t>Human resource planning</t>
  </si>
  <si>
    <t>ENT 4201</t>
  </si>
  <si>
    <t>Intellectual Property</t>
  </si>
  <si>
    <t>ENT 4202</t>
  </si>
  <si>
    <t>Business Development</t>
  </si>
  <si>
    <t>ENT 4203</t>
  </si>
  <si>
    <t>Family Business Management</t>
  </si>
  <si>
    <t>ENT 4204</t>
  </si>
  <si>
    <t>Corporate Social Responsibility</t>
  </si>
  <si>
    <t>ENT 4205</t>
  </si>
  <si>
    <t>Enterprise Consultancy</t>
  </si>
  <si>
    <t>SBU 4301</t>
  </si>
  <si>
    <t>Industrial Attachment (12 weeks)</t>
  </si>
  <si>
    <t>CRM 1105</t>
  </si>
  <si>
    <t>Introduction to Criminology</t>
  </si>
  <si>
    <t>FAA 1201</t>
  </si>
  <si>
    <t>Occupational Fraud</t>
  </si>
  <si>
    <t>FAA 2101</t>
  </si>
  <si>
    <t>Principles of Evidence</t>
  </si>
  <si>
    <t>FAA 2201</t>
  </si>
  <si>
    <t>Interrogation and interview skills</t>
  </si>
  <si>
    <t>FAA 2202</t>
  </si>
  <si>
    <t>Corporate legal environment</t>
  </si>
  <si>
    <t>FAA 3101</t>
  </si>
  <si>
    <t>Internal Auditing</t>
  </si>
  <si>
    <t>FAA 3103</t>
  </si>
  <si>
    <t>Money Laundering</t>
  </si>
  <si>
    <t>FAA 3104</t>
  </si>
  <si>
    <t>Cyber Crime</t>
  </si>
  <si>
    <t>FAA 3202</t>
  </si>
  <si>
    <t>Forensic Investigation Techniques</t>
  </si>
  <si>
    <t>FAA 3203</t>
  </si>
  <si>
    <t>Taxation Fraud</t>
  </si>
  <si>
    <t>FAA 4203</t>
  </si>
  <si>
    <t>Forensic Dispute Resolution</t>
  </si>
  <si>
    <t>FAA 4101</t>
  </si>
  <si>
    <t>Data Mining</t>
  </si>
  <si>
    <t>FAA 4102</t>
  </si>
  <si>
    <t>Report Writing</t>
  </si>
  <si>
    <t>FAA 4104</t>
  </si>
  <si>
    <t>Assets Tracking and Recovery</t>
  </si>
  <si>
    <t>FAA 4103</t>
  </si>
  <si>
    <t>Sustainability Accounting Practices</t>
  </si>
  <si>
    <t>FAA 4201</t>
  </si>
  <si>
    <t>Financial Statements Fraud</t>
  </si>
  <si>
    <t>FAA 4202</t>
  </si>
  <si>
    <t>Fraud Case Management</t>
  </si>
  <si>
    <t>FAA 4204</t>
  </si>
  <si>
    <t>Mediations and Arbitrations</t>
  </si>
  <si>
    <t>ACC 4215</t>
  </si>
  <si>
    <t>Advanced Cost Accounting</t>
  </si>
  <si>
    <t>SBU 6101</t>
  </si>
  <si>
    <t>Corporate Governance and Ethics</t>
  </si>
  <si>
    <t>SBU 6102</t>
  </si>
  <si>
    <t>Econometrics</t>
  </si>
  <si>
    <t>SBU 6103</t>
  </si>
  <si>
    <t>Research Methodology</t>
  </si>
  <si>
    <t>ACC 6101</t>
  </si>
  <si>
    <t>Auditing and Assurance</t>
  </si>
  <si>
    <t>ACC 6102</t>
  </si>
  <si>
    <t>Forensic Accounting and Legal Environment</t>
  </si>
  <si>
    <t>ACC 6201</t>
  </si>
  <si>
    <t>Advanced Taxation Practice</t>
  </si>
  <si>
    <t>ACC 6202</t>
  </si>
  <si>
    <t>Advanced Managerial Accounting</t>
  </si>
  <si>
    <t>ACC 6203</t>
  </si>
  <si>
    <t>Advanced Auditing and Investigation</t>
  </si>
  <si>
    <t>ACC 6204</t>
  </si>
  <si>
    <t>Advanced Accounting Theory</t>
  </si>
  <si>
    <t>ACC 6205</t>
  </si>
  <si>
    <t>International Financial Reporting and Analysis</t>
  </si>
  <si>
    <t>ACC 7101</t>
  </si>
  <si>
    <t>Internal Auditor Professional Practices</t>
  </si>
  <si>
    <t>ACC 7102</t>
  </si>
  <si>
    <t>Advanced International Taxation</t>
  </si>
  <si>
    <t>ECO 7104</t>
  </si>
  <si>
    <t>Advanced Econometrics</t>
  </si>
  <si>
    <t>ACC 7103</t>
  </si>
  <si>
    <t>Group financial reporting</t>
  </si>
  <si>
    <t>ACC 7104</t>
  </si>
  <si>
    <t>Sustainability reporting</t>
  </si>
  <si>
    <t>SBU 7201</t>
  </si>
  <si>
    <t>Dissertation</t>
  </si>
  <si>
    <t>FIN 6101</t>
  </si>
  <si>
    <t>FIN 6102</t>
  </si>
  <si>
    <t>Advanced Corporate Finance</t>
  </si>
  <si>
    <t>FIN 6201</t>
  </si>
  <si>
    <t>Advanced Theory of Finance</t>
  </si>
  <si>
    <t>FIN 6202</t>
  </si>
  <si>
    <t>FIN 6203</t>
  </si>
  <si>
    <t>Portfolio Management</t>
  </si>
  <si>
    <t>FIN 6204</t>
  </si>
  <si>
    <t>Multinational Finance</t>
  </si>
  <si>
    <t>FIN 6205</t>
  </si>
  <si>
    <t>Security Analysis</t>
  </si>
  <si>
    <t>FIN 7101</t>
  </si>
  <si>
    <t>Mergers and Acquisitions</t>
  </si>
  <si>
    <t>FIN 7102</t>
  </si>
  <si>
    <t>Derivatives Pricing</t>
  </si>
  <si>
    <t>FIN 7103</t>
  </si>
  <si>
    <t>Climate Finance</t>
  </si>
  <si>
    <t>ACC6205</t>
  </si>
  <si>
    <t>FIN 7104</t>
  </si>
  <si>
    <t>International Financial Assets Management</t>
  </si>
  <si>
    <t>ECO 7101</t>
  </si>
  <si>
    <t>Advanced Microeconomics</t>
  </si>
  <si>
    <t>ECO 7102</t>
  </si>
  <si>
    <t>Advanced Macroeconomics</t>
  </si>
  <si>
    <t>ECO 7103</t>
  </si>
  <si>
    <t>Development Economics</t>
  </si>
  <si>
    <t>ECO 7105</t>
  </si>
  <si>
    <t>Monetary Economics</t>
  </si>
  <si>
    <t>DFI 6101</t>
  </si>
  <si>
    <t>Microfinance And Development</t>
  </si>
  <si>
    <t>DFI 6201</t>
  </si>
  <si>
    <t>Local And Regional Development</t>
  </si>
  <si>
    <t>ECO 6303</t>
  </si>
  <si>
    <t>PMT 6201</t>
  </si>
  <si>
    <t>Project Monitoring and Evaluation</t>
  </si>
  <si>
    <t>DFI 7101</t>
  </si>
  <si>
    <t>Public Project Finance</t>
  </si>
  <si>
    <t>DFI 7102</t>
  </si>
  <si>
    <t>International Finance For Development</t>
  </si>
  <si>
    <t>DFI 7103</t>
  </si>
  <si>
    <t>Financial Services Regulations</t>
  </si>
  <si>
    <t>HRM 7101</t>
  </si>
  <si>
    <t>Human Capital Development</t>
  </si>
  <si>
    <t>SBU 8101</t>
  </si>
  <si>
    <t>Applied Multivariate Statistics</t>
  </si>
  <si>
    <t>FIN 8101</t>
  </si>
  <si>
    <t>ECO 8101</t>
  </si>
  <si>
    <t>Advanced Economic Theory</t>
  </si>
  <si>
    <t>SBU 8201</t>
  </si>
  <si>
    <t>Quantitative Research Methods</t>
  </si>
  <si>
    <t>FIN 8201</t>
  </si>
  <si>
    <t>Financial Economics</t>
  </si>
  <si>
    <t>FIN 8202</t>
  </si>
  <si>
    <t>Behavioural Finance</t>
  </si>
  <si>
    <t>FIN 8203</t>
  </si>
  <si>
    <t>Digital Finance</t>
  </si>
  <si>
    <t>FIN 9101</t>
  </si>
  <si>
    <t>Financial Econometrics</t>
  </si>
  <si>
    <t>FIN 9102</t>
  </si>
  <si>
    <t>Asset Pricing</t>
  </si>
  <si>
    <t>FIN 9103</t>
  </si>
  <si>
    <t>Mathematical Finance</t>
  </si>
  <si>
    <t>FIN 9104</t>
  </si>
  <si>
    <t>Sustainable Finance</t>
  </si>
  <si>
    <t>FIN 9201</t>
  </si>
  <si>
    <t>Finance Seminar</t>
  </si>
  <si>
    <t>SBU 9202</t>
  </si>
  <si>
    <t>Thesis</t>
  </si>
  <si>
    <t>MAT 106</t>
  </si>
  <si>
    <t>Business Mathematics</t>
  </si>
  <si>
    <t>CDU 301</t>
  </si>
  <si>
    <t>COM 101</t>
  </si>
  <si>
    <t>Theories of Commerce</t>
  </si>
  <si>
    <t>CDU 401</t>
  </si>
  <si>
    <t>MGT 101</t>
  </si>
  <si>
    <t>MKT 101</t>
  </si>
  <si>
    <t>Introduction to Marketing</t>
  </si>
  <si>
    <t>GOV 202</t>
  </si>
  <si>
    <t>Business Ethics</t>
  </si>
  <si>
    <t>LAW 101</t>
  </si>
  <si>
    <t>Principles of Business Law</t>
  </si>
  <si>
    <t>MAT 203</t>
  </si>
  <si>
    <t>Financial Mathematics</t>
  </si>
  <si>
    <t>ISS 101</t>
  </si>
  <si>
    <t>Computer and Society</t>
  </si>
  <si>
    <t>PLM 101</t>
  </si>
  <si>
    <t>Principles of Procurement and Logistics</t>
  </si>
  <si>
    <t>PLM 201</t>
  </si>
  <si>
    <t>Inventory and Logistics Management</t>
  </si>
  <si>
    <t>PSM 201</t>
  </si>
  <si>
    <t>Foundations of Supply Chain Management</t>
  </si>
  <si>
    <t>PLM 202</t>
  </si>
  <si>
    <t>Fundamentals of Procurement and Planning</t>
  </si>
  <si>
    <t>PLM 203</t>
  </si>
  <si>
    <t>Procurement Records</t>
  </si>
  <si>
    <t>ACC 201</t>
  </si>
  <si>
    <t>Introduction to Accounting</t>
  </si>
  <si>
    <t>MAT 401</t>
  </si>
  <si>
    <t>Management Mathematics 1</t>
  </si>
  <si>
    <t>ISS 501</t>
  </si>
  <si>
    <t>Information Literacy</t>
  </si>
  <si>
    <t>CDU 302</t>
  </si>
  <si>
    <t>MKT 402</t>
  </si>
  <si>
    <t>COM 302</t>
  </si>
  <si>
    <t>ECO 316</t>
  </si>
  <si>
    <t>General Economics</t>
  </si>
  <si>
    <t>LAW 501</t>
  </si>
  <si>
    <t>Business Law</t>
  </si>
  <si>
    <t>CDU 402</t>
  </si>
  <si>
    <t>Entrepreneurship Principles and Practice</t>
  </si>
  <si>
    <t>STU 402</t>
  </si>
  <si>
    <t>Computer Application</t>
  </si>
  <si>
    <t>MKT 401</t>
  </si>
  <si>
    <t>Customer Relationship Marketing</t>
  </si>
  <si>
    <t>ACC 401</t>
  </si>
  <si>
    <t>ICT 401</t>
  </si>
  <si>
    <t>Accounting Information Software</t>
  </si>
  <si>
    <t>ACC 403</t>
  </si>
  <si>
    <t>Principles of Taxation</t>
  </si>
  <si>
    <t>COM 601</t>
  </si>
  <si>
    <t>Fundamentals of International Business</t>
  </si>
  <si>
    <t>ICT 701</t>
  </si>
  <si>
    <t>Technology and Innovation Management</t>
  </si>
  <si>
    <t>FIN 501</t>
  </si>
  <si>
    <t>ICT 702</t>
  </si>
  <si>
    <t>E-Commerce</t>
  </si>
  <si>
    <t>STA 701</t>
  </si>
  <si>
    <t>Introduction to Business Statistics</t>
  </si>
  <si>
    <t>HRM 512</t>
  </si>
  <si>
    <t>Human Resource Management</t>
  </si>
  <si>
    <t>SBU 801</t>
  </si>
  <si>
    <t>PLM 401</t>
  </si>
  <si>
    <t>Transportation and Fleet Management</t>
  </si>
  <si>
    <t>PLM 402</t>
  </si>
  <si>
    <t>Warehousing Essentials</t>
  </si>
  <si>
    <t>PLM 501</t>
  </si>
  <si>
    <t>Inventory Control Management</t>
  </si>
  <si>
    <t>PLM 502</t>
  </si>
  <si>
    <t>Retail Logistics</t>
  </si>
  <si>
    <t>LAW 601</t>
  </si>
  <si>
    <t>Public Procurement Law</t>
  </si>
  <si>
    <t>PLM 602</t>
  </si>
  <si>
    <t>Commercial Relationships</t>
  </si>
  <si>
    <t>PSM 607</t>
  </si>
  <si>
    <t>Supply Chain Management</t>
  </si>
  <si>
    <t>PLM 601</t>
  </si>
  <si>
    <t>Maritime Logistics</t>
  </si>
  <si>
    <t>PLM 701</t>
  </si>
  <si>
    <t>Logistics Support Personnel Deployment</t>
  </si>
  <si>
    <t>PLM 702</t>
  </si>
  <si>
    <t>Procurement Ethics</t>
  </si>
  <si>
    <t>PLM 703</t>
  </si>
  <si>
    <t>Freight Clearing and Forwarding</t>
  </si>
  <si>
    <t>PLM 704</t>
  </si>
  <si>
    <t>International Logistics Management</t>
  </si>
  <si>
    <t>PLM 705</t>
  </si>
  <si>
    <t>E-Procurement</t>
  </si>
  <si>
    <t>GOV 301</t>
  </si>
  <si>
    <t>Introduction to Public Administration</t>
  </si>
  <si>
    <t>LAW 402</t>
  </si>
  <si>
    <t>Administrative Law</t>
  </si>
  <si>
    <t>GOV 401</t>
  </si>
  <si>
    <t>Introduction to E-Governance</t>
  </si>
  <si>
    <t>MGT 401</t>
  </si>
  <si>
    <t>Knowledge Management</t>
  </si>
  <si>
    <t>GOV 402</t>
  </si>
  <si>
    <t>Leadership Theories &amp; Practice</t>
  </si>
  <si>
    <t>GOV 501</t>
  </si>
  <si>
    <t>Introduction to Public Policy</t>
  </si>
  <si>
    <t>GOV 502</t>
  </si>
  <si>
    <t>Introduction to Political Science</t>
  </si>
  <si>
    <t>GOV 503</t>
  </si>
  <si>
    <t>Leadership In Public Sector</t>
  </si>
  <si>
    <t>GOV 504</t>
  </si>
  <si>
    <t>Governance and Ethics</t>
  </si>
  <si>
    <t>JMC 602</t>
  </si>
  <si>
    <t>Introduction to Public Speaking</t>
  </si>
  <si>
    <t>FIN 601</t>
  </si>
  <si>
    <t>MGT 701</t>
  </si>
  <si>
    <t>JMC 503</t>
  </si>
  <si>
    <t>Introduction to Public Relations</t>
  </si>
  <si>
    <t>STR 501</t>
  </si>
  <si>
    <t>HRM 401</t>
  </si>
  <si>
    <t>PLM 1101</t>
  </si>
  <si>
    <t>PLM 1201</t>
  </si>
  <si>
    <t>Category Management in Procurement</t>
  </si>
  <si>
    <t>PLM 1202</t>
  </si>
  <si>
    <t>Inventory Management</t>
  </si>
  <si>
    <t>PLM 1203</t>
  </si>
  <si>
    <t>Introduction to Public Procurement</t>
  </si>
  <si>
    <t>HRM 2102</t>
  </si>
  <si>
    <t>PLM 2101</t>
  </si>
  <si>
    <t>PLM 2201</t>
  </si>
  <si>
    <t>Operations Management in Supply Chains</t>
  </si>
  <si>
    <t>PLM 2202</t>
  </si>
  <si>
    <t>Legal Issues in Procurement and Supplies Management</t>
  </si>
  <si>
    <t>PLM 2203</t>
  </si>
  <si>
    <t>Logistics Management</t>
  </si>
  <si>
    <t>PLM 2204</t>
  </si>
  <si>
    <t>Stores Management and Distribution</t>
  </si>
  <si>
    <t>PLM 3101</t>
  </si>
  <si>
    <t>Procurement Management</t>
  </si>
  <si>
    <t>PLM 3102</t>
  </si>
  <si>
    <t>Global Logistics Management</t>
  </si>
  <si>
    <t>PLM 3103</t>
  </si>
  <si>
    <t>Procurement Audit and Investigation</t>
  </si>
  <si>
    <t>PLM 3201</t>
  </si>
  <si>
    <t>PLM 3202</t>
  </si>
  <si>
    <t>Transportation Management</t>
  </si>
  <si>
    <t>PLM 3203</t>
  </si>
  <si>
    <t>Procurement Contracts Management and Negotiation</t>
  </si>
  <si>
    <t>PLM 3204</t>
  </si>
  <si>
    <t>Relationship Management in Supply Chains</t>
  </si>
  <si>
    <t>PLM 4105</t>
  </si>
  <si>
    <t>Procurement Governance</t>
  </si>
  <si>
    <t>PLM 4101</t>
  </si>
  <si>
    <t>PLM 4102</t>
  </si>
  <si>
    <t>Managing Risks in Supply Chain</t>
  </si>
  <si>
    <t>PLM 4103</t>
  </si>
  <si>
    <t>Procurement of Consultancy Services</t>
  </si>
  <si>
    <t>PLM 4104</t>
  </si>
  <si>
    <t>Strategic Procurement and Sourcing</t>
  </si>
  <si>
    <t>GOV 1101</t>
  </si>
  <si>
    <t>GOV 1102</t>
  </si>
  <si>
    <t>GOV 1202</t>
  </si>
  <si>
    <t>Introduction to E-Governance &amp;E-Business</t>
  </si>
  <si>
    <t>HRM 1202</t>
  </si>
  <si>
    <t>Human Resources Management in the Public Sector</t>
  </si>
  <si>
    <t>GOV 1203</t>
  </si>
  <si>
    <t>LAW 2101</t>
  </si>
  <si>
    <t>GOV 2101</t>
  </si>
  <si>
    <t>HRM 2204</t>
  </si>
  <si>
    <t>Human Resources Development in Public Sector</t>
  </si>
  <si>
    <t>JMC 1202</t>
  </si>
  <si>
    <t>Public Speaking</t>
  </si>
  <si>
    <t>STR 2201</t>
  </si>
  <si>
    <t>Strategic Management in the Public Sector</t>
  </si>
  <si>
    <t>GOV 2201</t>
  </si>
  <si>
    <t>Foundation of Health Policy</t>
  </si>
  <si>
    <t>LAW 3103</t>
  </si>
  <si>
    <t>Constitutional Law</t>
  </si>
  <si>
    <t>GOV 3101</t>
  </si>
  <si>
    <t>Politics and Organization</t>
  </si>
  <si>
    <t>CRM 3108</t>
  </si>
  <si>
    <t>Criminal Justice Management</t>
  </si>
  <si>
    <t>GOV 3102</t>
  </si>
  <si>
    <t>Public Sector Reforms and Devolution</t>
  </si>
  <si>
    <t>GOV 3103</t>
  </si>
  <si>
    <t>Non-Government Organization Management</t>
  </si>
  <si>
    <t>GOV 3201</t>
  </si>
  <si>
    <t>Sustainability and Planning Policy Development</t>
  </si>
  <si>
    <t>FIN 3214</t>
  </si>
  <si>
    <t>Risk Management Strategies in the Public Sector</t>
  </si>
  <si>
    <t>GOV 3202</t>
  </si>
  <si>
    <t>Immigration and Public Policy</t>
  </si>
  <si>
    <t>GOV 4101</t>
  </si>
  <si>
    <t>Socio Psychological Aspects of Public Management</t>
  </si>
  <si>
    <t>SBU 4108</t>
  </si>
  <si>
    <t>Seminar</t>
  </si>
  <si>
    <t>GOV 4205</t>
  </si>
  <si>
    <t>Public Management and Governance</t>
  </si>
  <si>
    <t>GOV 4202</t>
  </si>
  <si>
    <t>Policy Analysis, Implementation and Evaluation</t>
  </si>
  <si>
    <t>GOV 4203</t>
  </si>
  <si>
    <t>Emerging Issues in Public Management</t>
  </si>
  <si>
    <t>GOV 4204</t>
  </si>
  <si>
    <t>Public Sector Knowledge Management</t>
  </si>
  <si>
    <t>COM 1101</t>
  </si>
  <si>
    <t>International Trade</t>
  </si>
  <si>
    <t>LAW 3102</t>
  </si>
  <si>
    <t>COM 1201</t>
  </si>
  <si>
    <t>Global Business Environment</t>
  </si>
  <si>
    <t>ECO 4204</t>
  </si>
  <si>
    <t>International Economics</t>
  </si>
  <si>
    <t>COM 2201</t>
  </si>
  <si>
    <t>Global E-Commerce</t>
  </si>
  <si>
    <t>MGT 2202</t>
  </si>
  <si>
    <t>International Risk Management</t>
  </si>
  <si>
    <t>LAW 2201</t>
  </si>
  <si>
    <t>International Business Law</t>
  </si>
  <si>
    <t>HRM 2205</t>
  </si>
  <si>
    <t>International Human Resoure Management</t>
  </si>
  <si>
    <t>MGT 3105</t>
  </si>
  <si>
    <t>Global Knowledge Management</t>
  </si>
  <si>
    <t>MGT 3102</t>
  </si>
  <si>
    <t>Managing Global Alliance</t>
  </si>
  <si>
    <t>MKT 3204</t>
  </si>
  <si>
    <t>PSM 3205</t>
  </si>
  <si>
    <t>Global Supply Chain Management</t>
  </si>
  <si>
    <t>GOV 3203</t>
  </si>
  <si>
    <t>Global Corporate Social Responsibility</t>
  </si>
  <si>
    <t>COM 4101</t>
  </si>
  <si>
    <t>Global innovation</t>
  </si>
  <si>
    <t>LNG 4101</t>
  </si>
  <si>
    <t>Foreign Language I</t>
  </si>
  <si>
    <t>ACC 4106</t>
  </si>
  <si>
    <t>International Accounting Procedures</t>
  </si>
  <si>
    <t>MGT 4201</t>
  </si>
  <si>
    <t>International Management</t>
  </si>
  <si>
    <t>MGT 4202</t>
  </si>
  <si>
    <t>Cross Cultural Management</t>
  </si>
  <si>
    <t>ECO 4201</t>
  </si>
  <si>
    <t>Game Theory</t>
  </si>
  <si>
    <t>COM 4201</t>
  </si>
  <si>
    <t>Contemporary Issues in International Business</t>
  </si>
  <si>
    <t>LNG 4201</t>
  </si>
  <si>
    <t>Foreign Language II</t>
  </si>
  <si>
    <t>ECO 6103</t>
  </si>
  <si>
    <t>Managerial Economics</t>
  </si>
  <si>
    <t>Research Methods</t>
  </si>
  <si>
    <t>STR 6101</t>
  </si>
  <si>
    <t>PLM 6201</t>
  </si>
  <si>
    <t>National and International Logistics</t>
  </si>
  <si>
    <t>FIN 6103</t>
  </si>
  <si>
    <t>Finance for Managers</t>
  </si>
  <si>
    <t>MGT 6201</t>
  </si>
  <si>
    <t>International Business Management</t>
  </si>
  <si>
    <t>ENT 6101</t>
  </si>
  <si>
    <t>Entrepreneurship &amp; Business development</t>
  </si>
  <si>
    <t>MGT 6205</t>
  </si>
  <si>
    <t>Banking management</t>
  </si>
  <si>
    <t>HRM 7102</t>
  </si>
  <si>
    <t>MGT 7101</t>
  </si>
  <si>
    <t>Emerging Issues In Corporate Management</t>
  </si>
  <si>
    <t>MKT 6101</t>
  </si>
  <si>
    <t>Marketing Management</t>
  </si>
  <si>
    <t>MGT 7102</t>
  </si>
  <si>
    <t>Productions and Operations Management</t>
  </si>
  <si>
    <t>MGT 7104</t>
  </si>
  <si>
    <t>HRM 7108</t>
  </si>
  <si>
    <t>ENT 6102</t>
  </si>
  <si>
    <t>Ideation and Creativity Management</t>
  </si>
  <si>
    <t>MGT 6101</t>
  </si>
  <si>
    <t>Theory &amp; Practice of knowledge management</t>
  </si>
  <si>
    <t>MGT 6206</t>
  </si>
  <si>
    <t>Knowledge Sharing and Collaboration</t>
  </si>
  <si>
    <t>MGT 6202</t>
  </si>
  <si>
    <t>Theory and Practice of Innovation Management</t>
  </si>
  <si>
    <t>MGT 6204</t>
  </si>
  <si>
    <t>Knowledge Management Technologies</t>
  </si>
  <si>
    <t>MGT 6203</t>
  </si>
  <si>
    <t>Leadership and Culture in Knowledge and Innovation</t>
  </si>
  <si>
    <t>STR 7101</t>
  </si>
  <si>
    <t>Strategic Knowledge Management</t>
  </si>
  <si>
    <t>STR 7102</t>
  </si>
  <si>
    <t>Strategic Innovation Management</t>
  </si>
  <si>
    <t>SBU 7103</t>
  </si>
  <si>
    <t>MGT 7107</t>
  </si>
  <si>
    <t>Intellectual Capital Management</t>
  </si>
  <si>
    <t>MKT 7105</t>
  </si>
  <si>
    <t>Strategic Brand Marketing</t>
  </si>
  <si>
    <t>MKT 6202</t>
  </si>
  <si>
    <t>Consumer Psychology</t>
  </si>
  <si>
    <t>MKT 6204</t>
  </si>
  <si>
    <t>Integrated Marketing Communication</t>
  </si>
  <si>
    <t>MKT 6205</t>
  </si>
  <si>
    <t>Services Marketing</t>
  </si>
  <si>
    <t>STA 6201</t>
  </si>
  <si>
    <t>Marketing Analytics</t>
  </si>
  <si>
    <t>MKT 7102</t>
  </si>
  <si>
    <t>Global Marketing Strategy</t>
  </si>
  <si>
    <t>MKT 6102</t>
  </si>
  <si>
    <t>E-Marketing</t>
  </si>
  <si>
    <t>STA 7101</t>
  </si>
  <si>
    <t>Multivariate Statistics in Marketing</t>
  </si>
  <si>
    <t>MKT 7101</t>
  </si>
  <si>
    <t>Strategic Brand Management</t>
  </si>
  <si>
    <t>MGT 7106</t>
  </si>
  <si>
    <t>Organizational Development and Change Management</t>
  </si>
  <si>
    <t>PSM 7106</t>
  </si>
  <si>
    <t>Sustainable supply chain management Systems</t>
  </si>
  <si>
    <t>ENT 7108</t>
  </si>
  <si>
    <t>Issues and Trends in Entrepreneurship Development</t>
  </si>
  <si>
    <t>Corporate governance and Ethics</t>
  </si>
  <si>
    <t>HRM 6206</t>
  </si>
  <si>
    <t>HRM 6203</t>
  </si>
  <si>
    <t>HRM 6204</t>
  </si>
  <si>
    <t>Comparative Industrial Relations</t>
  </si>
  <si>
    <t>HRM 6205</t>
  </si>
  <si>
    <t>Human Resource Information Systems</t>
  </si>
  <si>
    <t>HRM 7103</t>
  </si>
  <si>
    <t>HRM 6201</t>
  </si>
  <si>
    <t>Performance and Reward Management</t>
  </si>
  <si>
    <t>PSM 7105</t>
  </si>
  <si>
    <t>Supply Chain Models and Systems</t>
  </si>
  <si>
    <t>PSM 6201</t>
  </si>
  <si>
    <t>PSM 6202</t>
  </si>
  <si>
    <t>Quality Management Systems</t>
  </si>
  <si>
    <t>PSM 6203</t>
  </si>
  <si>
    <t>PSM 6204</t>
  </si>
  <si>
    <t>International Procurement and Logistics</t>
  </si>
  <si>
    <t>ISS 7104</t>
  </si>
  <si>
    <t>Information Technology for Business</t>
  </si>
  <si>
    <t>PSM 7101</t>
  </si>
  <si>
    <t>E-Business in Logistics and Supply Chain</t>
  </si>
  <si>
    <t>PSM 7103</t>
  </si>
  <si>
    <t>Decision Models for Supply Chain Management</t>
  </si>
  <si>
    <t>PSM 7104</t>
  </si>
  <si>
    <t>Distribution and Warehousing Logistics</t>
  </si>
  <si>
    <t>PSM 6205</t>
  </si>
  <si>
    <t>Global Logistics</t>
  </si>
  <si>
    <t>SCM 6102</t>
  </si>
  <si>
    <t>Supply chain finance</t>
  </si>
  <si>
    <t>SCM 6103</t>
  </si>
  <si>
    <t>Procurement contracts and negotiation</t>
  </si>
  <si>
    <t>SCM 6201</t>
  </si>
  <si>
    <t>Strategic inventory management</t>
  </si>
  <si>
    <t>SCM 6202</t>
  </si>
  <si>
    <t>SCM 6204</t>
  </si>
  <si>
    <t>Supply chain risk management and auditing</t>
  </si>
  <si>
    <t>SCM 6205</t>
  </si>
  <si>
    <t>Legal issues in supply chain management</t>
  </si>
  <si>
    <t>SCM 7101</t>
  </si>
  <si>
    <t>Global supply chain management</t>
  </si>
  <si>
    <t>SCM 7102</t>
  </si>
  <si>
    <t>Sustainable supply chain management</t>
  </si>
  <si>
    <t>SCM 7103</t>
  </si>
  <si>
    <t>SBU 8202</t>
  </si>
  <si>
    <t>Qualitative Research Methods</t>
  </si>
  <si>
    <t>HRM 8101</t>
  </si>
  <si>
    <t>HRM 8102</t>
  </si>
  <si>
    <t>Human resource management and labor relations</t>
  </si>
  <si>
    <t>HRM 8103</t>
  </si>
  <si>
    <t>Human Resource Development</t>
  </si>
  <si>
    <t>HRM 8201</t>
  </si>
  <si>
    <t>HRM 8202</t>
  </si>
  <si>
    <t>Change management in human resource management</t>
  </si>
  <si>
    <t>HRM 8203</t>
  </si>
  <si>
    <t>Knowledge management</t>
  </si>
  <si>
    <t>STR 8101</t>
  </si>
  <si>
    <t>Strategic management</t>
  </si>
  <si>
    <t>STR 8102</t>
  </si>
  <si>
    <t>STR 8103</t>
  </si>
  <si>
    <t>Strategic interaction and firm behavior</t>
  </si>
  <si>
    <t>STR 8201</t>
  </si>
  <si>
    <t>Global strategy</t>
  </si>
  <si>
    <t>STR 8202</t>
  </si>
  <si>
    <t>Organization Theory</t>
  </si>
  <si>
    <t>STR 8203</t>
  </si>
  <si>
    <t>Strategic Entrepreneurship</t>
  </si>
  <si>
    <t>MKT 8101</t>
  </si>
  <si>
    <t>Marketing Theory</t>
  </si>
  <si>
    <t>MKT 8102</t>
  </si>
  <si>
    <t>Customer Relationship Management</t>
  </si>
  <si>
    <t>MKT 8103</t>
  </si>
  <si>
    <t>Application of information technology in marketing</t>
  </si>
  <si>
    <t>MKT 8201</t>
  </si>
  <si>
    <t>Consumer Behaviour Theory</t>
  </si>
  <si>
    <t>STA 8201</t>
  </si>
  <si>
    <t>MGT 9201</t>
  </si>
  <si>
    <t>Management Seminar</t>
  </si>
  <si>
    <t>DSA 8205</t>
  </si>
  <si>
    <t>Big data and Marketing analytics</t>
  </si>
  <si>
    <t>MAT 1101</t>
  </si>
  <si>
    <t>Mathematics for science</t>
  </si>
  <si>
    <t>ACC 1101</t>
  </si>
  <si>
    <t>ACT 1101</t>
  </si>
  <si>
    <t>Introduction to Actuarial Science</t>
  </si>
  <si>
    <t>ECO 1201</t>
  </si>
  <si>
    <t>MAT 1203</t>
  </si>
  <si>
    <t>Linear Algebra</t>
  </si>
  <si>
    <t>ACT 1202</t>
  </si>
  <si>
    <t>Principles of General Insurance</t>
  </si>
  <si>
    <t>MAT 1207</t>
  </si>
  <si>
    <t>Calculus I</t>
  </si>
  <si>
    <t>STA 1201</t>
  </si>
  <si>
    <t>Probability and Statistics I</t>
  </si>
  <si>
    <t>ACT 2103</t>
  </si>
  <si>
    <t>Financial Mathematics I</t>
  </si>
  <si>
    <t>ACT 2104</t>
  </si>
  <si>
    <t>Principles of Life Insurance</t>
  </si>
  <si>
    <t>MAT 2202</t>
  </si>
  <si>
    <t>Calculus II</t>
  </si>
  <si>
    <t>STA 2102</t>
  </si>
  <si>
    <t>Probability and Statistics II</t>
  </si>
  <si>
    <t>STA 2204</t>
  </si>
  <si>
    <t>Stochastic processes I</t>
  </si>
  <si>
    <t>ACT 2105</t>
  </si>
  <si>
    <t>Financial Mathematics II</t>
  </si>
  <si>
    <t>MAT 2205</t>
  </si>
  <si>
    <t>Vector Analysis</t>
  </si>
  <si>
    <t>STA 2202</t>
  </si>
  <si>
    <t>Estimation Theory</t>
  </si>
  <si>
    <t>STA 2203</t>
  </si>
  <si>
    <t>Statistical Programming</t>
  </si>
  <si>
    <t>ACT 3101</t>
  </si>
  <si>
    <t>Actuarial Mathematics I</t>
  </si>
  <si>
    <t>STA 3105</t>
  </si>
  <si>
    <t>Stochastic processes II</t>
  </si>
  <si>
    <t>STA 3106</t>
  </si>
  <si>
    <t>Time Series Analysis</t>
  </si>
  <si>
    <t>MAT 3101</t>
  </si>
  <si>
    <t>Ordinary Differential Equations</t>
  </si>
  <si>
    <t>STA 3205</t>
  </si>
  <si>
    <t>Decision Theory and Bayesian Inference</t>
  </si>
  <si>
    <t>STA 3206</t>
  </si>
  <si>
    <t>Hypothesis Testing</t>
  </si>
  <si>
    <t>ACT 3201</t>
  </si>
  <si>
    <t>Actuarial Mathematics II</t>
  </si>
  <si>
    <t>STA 3110</t>
  </si>
  <si>
    <t>Demographic Statistics</t>
  </si>
  <si>
    <t>STA 3208</t>
  </si>
  <si>
    <t>Financial Time Series</t>
  </si>
  <si>
    <t>ACT 3202</t>
  </si>
  <si>
    <t>Pensions and Other benefits schemes</t>
  </si>
  <si>
    <t>MAT 2206</t>
  </si>
  <si>
    <t>Numerical Analysis</t>
  </si>
  <si>
    <t>STA 4112</t>
  </si>
  <si>
    <t>Advanced Statistical Programming</t>
  </si>
  <si>
    <t>ACT 4101</t>
  </si>
  <si>
    <t>Investment Analysis and Asset Management</t>
  </si>
  <si>
    <t>ACT 4102</t>
  </si>
  <si>
    <t>Actuarial Mathematics III</t>
  </si>
  <si>
    <t>ACT 4103</t>
  </si>
  <si>
    <t>Credibility Theory and Loss Models</t>
  </si>
  <si>
    <t>ACT 4104</t>
  </si>
  <si>
    <t>Principles of healthcare</t>
  </si>
  <si>
    <t>ACT 4201</t>
  </si>
  <si>
    <t>Financial Derivatives</t>
  </si>
  <si>
    <t>STA 4204</t>
  </si>
  <si>
    <t>Survival Analysis</t>
  </si>
  <si>
    <t>ACT 4205</t>
  </si>
  <si>
    <t>Professional Skills In Actuarial</t>
  </si>
  <si>
    <t>ACT 4208</t>
  </si>
  <si>
    <t>Enterprise Risk Management</t>
  </si>
  <si>
    <t>ECO 1102</t>
  </si>
  <si>
    <t>Development Studies</t>
  </si>
  <si>
    <t>MAT 1102</t>
  </si>
  <si>
    <t>Discrete Mathematics</t>
  </si>
  <si>
    <t>ECO 1204</t>
  </si>
  <si>
    <t>Mathematics for Economics</t>
  </si>
  <si>
    <t>ACC 2102</t>
  </si>
  <si>
    <t>ECO 2101</t>
  </si>
  <si>
    <t>Intermediate Microeconomics</t>
  </si>
  <si>
    <t>STA 2101</t>
  </si>
  <si>
    <t>Introduction to Computing &amp; Programming</t>
  </si>
  <si>
    <t>ECO 2202</t>
  </si>
  <si>
    <t>Intermediate Macroeconomics</t>
  </si>
  <si>
    <t>STA 3101</t>
  </si>
  <si>
    <t>Econometrics I</t>
  </si>
  <si>
    <t>STA 3102</t>
  </si>
  <si>
    <t>Design and Analysis of Experiments</t>
  </si>
  <si>
    <t>ECO 3102</t>
  </si>
  <si>
    <t>Advanced Microeconomics I</t>
  </si>
  <si>
    <t>ECO 3105</t>
  </si>
  <si>
    <t>Foundations of Policy Analysis</t>
  </si>
  <si>
    <t>ECO 3202</t>
  </si>
  <si>
    <t>STA 3202</t>
  </si>
  <si>
    <t>Econometrics II</t>
  </si>
  <si>
    <t>STA 3204</t>
  </si>
  <si>
    <t>Sample Surveys</t>
  </si>
  <si>
    <t>ECO 3203</t>
  </si>
  <si>
    <t>Advanced Macroeconomics I</t>
  </si>
  <si>
    <t>ECO 3208</t>
  </si>
  <si>
    <t>Health Economics</t>
  </si>
  <si>
    <t>ECO 3206</t>
  </si>
  <si>
    <t>Environmental and Resource Economics</t>
  </si>
  <si>
    <t>STA 3201</t>
  </si>
  <si>
    <t>Statistical Quality Control</t>
  </si>
  <si>
    <t>STA 4101</t>
  </si>
  <si>
    <t>Impact Evaluation Methods</t>
  </si>
  <si>
    <t>ECO 4101</t>
  </si>
  <si>
    <t>Advanced Microeconomics II</t>
  </si>
  <si>
    <t>ECO 4102</t>
  </si>
  <si>
    <t>Economic Modelling and Forecasting</t>
  </si>
  <si>
    <t>ECO 4103</t>
  </si>
  <si>
    <t>Public Economics</t>
  </si>
  <si>
    <t>ECO 4104</t>
  </si>
  <si>
    <t>Labour Economics</t>
  </si>
  <si>
    <t>STA 4104</t>
  </si>
  <si>
    <t>Multivariate Statistics</t>
  </si>
  <si>
    <t>ECO 4202</t>
  </si>
  <si>
    <t>Advanced Macroeconomics II</t>
  </si>
  <si>
    <t>ECO 4203</t>
  </si>
  <si>
    <t>History of Economic Thoughts</t>
  </si>
  <si>
    <t>ECO 4206</t>
  </si>
  <si>
    <t>Food Security and Agricultural Economics</t>
  </si>
  <si>
    <t>ECO 2203</t>
  </si>
  <si>
    <t>Behavioural Economics</t>
  </si>
  <si>
    <t>ECO 2103</t>
  </si>
  <si>
    <t>FIN 2101</t>
  </si>
  <si>
    <t>FIN 2202</t>
  </si>
  <si>
    <t>ICT 3105</t>
  </si>
  <si>
    <t>CSL 8101</t>
  </si>
  <si>
    <t>Theoretical and practical approaches to psychotherapy</t>
  </si>
  <si>
    <t>CSL 8102</t>
  </si>
  <si>
    <t>Advanced research methods in counselling</t>
  </si>
  <si>
    <t>PSY 8101</t>
  </si>
  <si>
    <t>Advanced Assessment and diagnosis of personality and psychopathology</t>
  </si>
  <si>
    <t>SEU 8101</t>
  </si>
  <si>
    <t>Research Seminar</t>
  </si>
  <si>
    <t>CSL 8201</t>
  </si>
  <si>
    <t>African and multicultural counselling and psychotherapy</t>
  </si>
  <si>
    <t>SEU 8201</t>
  </si>
  <si>
    <t>Advanced Research Statistics</t>
  </si>
  <si>
    <t>PSY 8201</t>
  </si>
  <si>
    <t>Psychopharmacology</t>
  </si>
  <si>
    <t>CSL 8202</t>
  </si>
  <si>
    <t>Data management and analysis in counselling intervention studies</t>
  </si>
  <si>
    <t>PSY 9101</t>
  </si>
  <si>
    <t>Advanced psychological measurement and evaluation</t>
  </si>
  <si>
    <t>CSL 9101</t>
  </si>
  <si>
    <t>Advanced clinical and Counselling internship skills</t>
  </si>
  <si>
    <t>CSL 9102</t>
  </si>
  <si>
    <t>Clinical Supervision in Counselling</t>
  </si>
  <si>
    <t>PSY 9102</t>
  </si>
  <si>
    <t>Occupational Therapy and Mental Health</t>
  </si>
  <si>
    <t>CSL 9103</t>
  </si>
  <si>
    <t>Advanced techniques in family therapy</t>
  </si>
  <si>
    <t>CSL 9104</t>
  </si>
  <si>
    <t>Assessment and treatment for chemical and non-chemical addictions</t>
  </si>
  <si>
    <t>CSL 9201</t>
  </si>
  <si>
    <t>Non-clinical internship setting</t>
  </si>
  <si>
    <t>CSL 9202</t>
  </si>
  <si>
    <t>Clinical setting internship</t>
  </si>
  <si>
    <t>SEU 9301</t>
  </si>
  <si>
    <t>SEU 6101</t>
  </si>
  <si>
    <t>SEU 6102</t>
  </si>
  <si>
    <t>Statistics in social sciences</t>
  </si>
  <si>
    <t>PSY 6101</t>
  </si>
  <si>
    <t>Psychological assessment and Evaluation</t>
  </si>
  <si>
    <t>CSL 6101</t>
  </si>
  <si>
    <t>Fundamentals and process of counselling</t>
  </si>
  <si>
    <t>CSL 6102</t>
  </si>
  <si>
    <t>Theories of Counseling</t>
  </si>
  <si>
    <t>PSY 6102</t>
  </si>
  <si>
    <t>Introduction to psychopathology</t>
  </si>
  <si>
    <t>CSL 6201</t>
  </si>
  <si>
    <t>Lifespan Human Development</t>
  </si>
  <si>
    <t>CSL 6202</t>
  </si>
  <si>
    <t>Professional and ethical issues in counseling</t>
  </si>
  <si>
    <t>PSY 6201</t>
  </si>
  <si>
    <t>Theories of Personality</t>
  </si>
  <si>
    <t>CSL 6203</t>
  </si>
  <si>
    <t>Group counseling</t>
  </si>
  <si>
    <t>CSL 6204</t>
  </si>
  <si>
    <t>Counseling skills and techniques</t>
  </si>
  <si>
    <t>CSL 6205</t>
  </si>
  <si>
    <t>Addiction counseling and psychotherapy</t>
  </si>
  <si>
    <t>CSL 6206</t>
  </si>
  <si>
    <t>Marital and family therapy</t>
  </si>
  <si>
    <t>CSL 6207</t>
  </si>
  <si>
    <t>Loss and grief counseling</t>
  </si>
  <si>
    <t>SEU 7101</t>
  </si>
  <si>
    <t>Practicum</t>
  </si>
  <si>
    <t>SEU 7102</t>
  </si>
  <si>
    <t>Research Dissertation</t>
  </si>
  <si>
    <t>SEU 6103</t>
  </si>
  <si>
    <t>Educational Statistics</t>
  </si>
  <si>
    <t>EDM 6106</t>
  </si>
  <si>
    <t>Educational Management</t>
  </si>
  <si>
    <t>EDC 6101</t>
  </si>
  <si>
    <t>Curriculum Development</t>
  </si>
  <si>
    <t>EDM 6206</t>
  </si>
  <si>
    <t>Theories of Educational Administration</t>
  </si>
  <si>
    <t>EDM 6202</t>
  </si>
  <si>
    <t>Fundamentals of National Education administration</t>
  </si>
  <si>
    <t>EDM 6203</t>
  </si>
  <si>
    <t>Educational Finance</t>
  </si>
  <si>
    <t>EDM 6204</t>
  </si>
  <si>
    <t>Personnel Management</t>
  </si>
  <si>
    <t>EDM 6205</t>
  </si>
  <si>
    <t>Instructional Supervision</t>
  </si>
  <si>
    <t>EDM 7106</t>
  </si>
  <si>
    <t>Secondary education administration</t>
  </si>
  <si>
    <t>EDM 7107</t>
  </si>
  <si>
    <t>Teacher education administration</t>
  </si>
  <si>
    <t>EDM 7108</t>
  </si>
  <si>
    <t>Higher education administration</t>
  </si>
  <si>
    <t>EDM 7109</t>
  </si>
  <si>
    <t>Primary education administration</t>
  </si>
  <si>
    <t>SEU 7103</t>
  </si>
  <si>
    <t>Research and Publication</t>
  </si>
  <si>
    <t>EDL 6201</t>
  </si>
  <si>
    <t>Problems of Educational Planning in Third World Countries</t>
  </si>
  <si>
    <t>EDL 6207</t>
  </si>
  <si>
    <t>Methodologies of Educational Planning</t>
  </si>
  <si>
    <t>EDL 6208</t>
  </si>
  <si>
    <t>Macro and Micro Planning in Education</t>
  </si>
  <si>
    <t>EDL 6209</t>
  </si>
  <si>
    <t>Data Collection, Analysis and Appraisals in Educational Planning</t>
  </si>
  <si>
    <t>EDL 6205</t>
  </si>
  <si>
    <t>Planning Education to Meet Societal Needs</t>
  </si>
  <si>
    <t>EDM 6208</t>
  </si>
  <si>
    <t>Educational Management Information Systems</t>
  </si>
  <si>
    <t>EDM 6207</t>
  </si>
  <si>
    <t>Educational financing and management</t>
  </si>
  <si>
    <t>EDP 7102</t>
  </si>
  <si>
    <t>Current Issues in Educational Development in Kenya</t>
  </si>
  <si>
    <t>EDP 7103</t>
  </si>
  <si>
    <t>Financing of Education</t>
  </si>
  <si>
    <t>EDP 7104</t>
  </si>
  <si>
    <t>Quantitative Analysis in Educational Planning</t>
  </si>
  <si>
    <t>EDP 7105</t>
  </si>
  <si>
    <t>Micro (Projects) planning in Education</t>
  </si>
  <si>
    <t>EDP 7106</t>
  </si>
  <si>
    <t>Population Studies for Educational Planning</t>
  </si>
  <si>
    <t>EDE 6201</t>
  </si>
  <si>
    <t>Human capital and economics of education</t>
  </si>
  <si>
    <t>EDE 6202</t>
  </si>
  <si>
    <t>Demand and supply of education</t>
  </si>
  <si>
    <t>EDM 6201</t>
  </si>
  <si>
    <t>Investment in Education</t>
  </si>
  <si>
    <t>EDE 6203</t>
  </si>
  <si>
    <t>Efficiency and Equity in Education</t>
  </si>
  <si>
    <t>EDP 6207</t>
  </si>
  <si>
    <t>Project Planning and Management in Education</t>
  </si>
  <si>
    <t>EDC 6201</t>
  </si>
  <si>
    <t>Foundations of Curriculum Development</t>
  </si>
  <si>
    <t>EDC 6202</t>
  </si>
  <si>
    <t>Curriculum Theory and Change</t>
  </si>
  <si>
    <t>EDC 6203</t>
  </si>
  <si>
    <t>Curriculum Design</t>
  </si>
  <si>
    <t>EDC 6204</t>
  </si>
  <si>
    <t>Curriculum Implementation and Evaluation</t>
  </si>
  <si>
    <t>EDC 6205</t>
  </si>
  <si>
    <t>Curriculum Innovations</t>
  </si>
  <si>
    <t>EDC 7101</t>
  </si>
  <si>
    <t>Secondary School Curriculum</t>
  </si>
  <si>
    <t>EDC 7102</t>
  </si>
  <si>
    <t>Teacher Education curriculum</t>
  </si>
  <si>
    <t>EDC 7103</t>
  </si>
  <si>
    <t>Primary School Curriculum</t>
  </si>
  <si>
    <t>EDM 6101</t>
  </si>
  <si>
    <t>Leadership theories and practice in Education Institutions</t>
  </si>
  <si>
    <t>EDM 6102</t>
  </si>
  <si>
    <t>Organization Behavior in Education Institutions</t>
  </si>
  <si>
    <t>EDM 6103</t>
  </si>
  <si>
    <t>Education Institutions policies and Leadership</t>
  </si>
  <si>
    <t>EDM 6104</t>
  </si>
  <si>
    <t>Law and Governance in Education Institutions</t>
  </si>
  <si>
    <t>EDM 6105</t>
  </si>
  <si>
    <t>Strategic Management of Education Institutions Enterprises</t>
  </si>
  <si>
    <t>Gender Equity and Leadership in Education Institutions</t>
  </si>
  <si>
    <t>EDL 6202</t>
  </si>
  <si>
    <t>Fund Raising and Resource Mobilization</t>
  </si>
  <si>
    <t>EDL 6203</t>
  </si>
  <si>
    <t>Entrepreneurship in Education Institutions</t>
  </si>
  <si>
    <t>EDL 6204</t>
  </si>
  <si>
    <t>Education Institutions Enrolment Management</t>
  </si>
  <si>
    <t>EDM 7101</t>
  </si>
  <si>
    <t>Technology for Instruction and Management in Education Institutions</t>
  </si>
  <si>
    <t>EDM 7102</t>
  </si>
  <si>
    <t>Globalization of Education Institutions</t>
  </si>
  <si>
    <t>EDM 7103</t>
  </si>
  <si>
    <t>Financial Management in Education Institutions</t>
  </si>
  <si>
    <t>EDM 7104</t>
  </si>
  <si>
    <t>Data Analysis and Management in Education Institutions</t>
  </si>
  <si>
    <t>EDM 7105</t>
  </si>
  <si>
    <t>Management and Leadership for Quality Assurance</t>
  </si>
  <si>
    <t>EDF 5101</t>
  </si>
  <si>
    <t>History and Comparative Education</t>
  </si>
  <si>
    <t>EPY 5101</t>
  </si>
  <si>
    <t>Educational Psychology</t>
  </si>
  <si>
    <t>EDC 5101</t>
  </si>
  <si>
    <t>ECT 5101</t>
  </si>
  <si>
    <t>Instructional Methods and Principles of Teaching</t>
  </si>
  <si>
    <t>PSY 5102</t>
  </si>
  <si>
    <t>Human Growth and Development</t>
  </si>
  <si>
    <t>EPY 5102</t>
  </si>
  <si>
    <t>Educational Philosophy and Sociology</t>
  </si>
  <si>
    <t>ECT 5201</t>
  </si>
  <si>
    <t>Methods of teaching English</t>
  </si>
  <si>
    <t>ECT 5202</t>
  </si>
  <si>
    <t>Methods of teaching Literature</t>
  </si>
  <si>
    <t>ECT 5203</t>
  </si>
  <si>
    <t>Methods of teaching History</t>
  </si>
  <si>
    <t>ECT 5204</t>
  </si>
  <si>
    <t>Methods of teaching Geography</t>
  </si>
  <si>
    <t>ECT 5214</t>
  </si>
  <si>
    <t>Methods of Teaching Business Studies</t>
  </si>
  <si>
    <t>ECT 5217</t>
  </si>
  <si>
    <t>Methods of Teaching Kiswahili</t>
  </si>
  <si>
    <t>ECT 5205</t>
  </si>
  <si>
    <t>Methods of teaching Religion</t>
  </si>
  <si>
    <t>ECT 5206</t>
  </si>
  <si>
    <t>Methods of teaching Islamic Education Studies</t>
  </si>
  <si>
    <t>ECT 5207</t>
  </si>
  <si>
    <t>Methods of teaching Film and Performing Arts</t>
  </si>
  <si>
    <t>ECT 5208</t>
  </si>
  <si>
    <t>Methods of teaching Computer Studies</t>
  </si>
  <si>
    <t>ECT 5209</t>
  </si>
  <si>
    <t>Methods of teaching Mathemtics</t>
  </si>
  <si>
    <t>ECT 5210</t>
  </si>
  <si>
    <t>Methods of teaching Chemistry</t>
  </si>
  <si>
    <t>ECT 5211</t>
  </si>
  <si>
    <t>Methods of teaching Physics</t>
  </si>
  <si>
    <t>ECT 5212</t>
  </si>
  <si>
    <t>Methods of teaching Biology</t>
  </si>
  <si>
    <t>EDF 5201</t>
  </si>
  <si>
    <t>Educational Management, Planning and Economics</t>
  </si>
  <si>
    <t>ECT 5213</t>
  </si>
  <si>
    <t>Educational Media and Resources</t>
  </si>
  <si>
    <t>EPY 5201</t>
  </si>
  <si>
    <t>Educational Measurement and Evaluation</t>
  </si>
  <si>
    <t>ECT 5215</t>
  </si>
  <si>
    <t>Microteaching</t>
  </si>
  <si>
    <t>SEU 5101</t>
  </si>
  <si>
    <t>ECT 5218</t>
  </si>
  <si>
    <t>Methods of Teaching Counselling Psychology</t>
  </si>
  <si>
    <t>ECT 5219</t>
  </si>
  <si>
    <t>Methods of Teaching Hospitality</t>
  </si>
  <si>
    <t>ECT 5220</t>
  </si>
  <si>
    <t>Methods of Teaching Mechanical Engineering</t>
  </si>
  <si>
    <t>ECT 5221</t>
  </si>
  <si>
    <t>Methods of Teaching Building and Construction</t>
  </si>
  <si>
    <t>ECT 5222</t>
  </si>
  <si>
    <t>Methods of Teaching Agriculture</t>
  </si>
  <si>
    <t>ECT 5223</t>
  </si>
  <si>
    <t>Methods of Teaching Electrical Engineering</t>
  </si>
  <si>
    <t>ECT 5224</t>
  </si>
  <si>
    <t>Methods of Teaching Automotive Engineering</t>
  </si>
  <si>
    <t>ECT 5225</t>
  </si>
  <si>
    <t>Methods of Teaching Film and Television Production</t>
  </si>
  <si>
    <t>ECT 5216</t>
  </si>
  <si>
    <t>Teaching Practice I</t>
  </si>
  <si>
    <t>ECT 5301</t>
  </si>
  <si>
    <t>Teaching Practice II</t>
  </si>
  <si>
    <t>SEU 5301</t>
  </si>
  <si>
    <t>Research Project</t>
  </si>
  <si>
    <t>PSY 1102</t>
  </si>
  <si>
    <t>Historical and Conceptual Foundations of Psychology</t>
  </si>
  <si>
    <t>CSL 1103</t>
  </si>
  <si>
    <t>Counseling Skills</t>
  </si>
  <si>
    <t>PSY 1104</t>
  </si>
  <si>
    <t>Developmental Psychology</t>
  </si>
  <si>
    <t>SEU 1101</t>
  </si>
  <si>
    <t>Introduction to Psychology</t>
  </si>
  <si>
    <t>CRM 2206</t>
  </si>
  <si>
    <t>Introduction to sociology</t>
  </si>
  <si>
    <t>PSY 1201</t>
  </si>
  <si>
    <t>Theories of counseling and psychotherapy</t>
  </si>
  <si>
    <t>PSY 1202</t>
  </si>
  <si>
    <t>Abnormal Psychology</t>
  </si>
  <si>
    <t>PSY 1203</t>
  </si>
  <si>
    <t>Life skills for prevention and management of substance abuse</t>
  </si>
  <si>
    <t>PSY 1204</t>
  </si>
  <si>
    <t>Professional ethics and legal aspects in counseling</t>
  </si>
  <si>
    <t>PSY 2101</t>
  </si>
  <si>
    <t>Loss and grief</t>
  </si>
  <si>
    <t>PSY 2102</t>
  </si>
  <si>
    <t>Issues in adolescent psychology</t>
  </si>
  <si>
    <t>PSY 2104</t>
  </si>
  <si>
    <t>Personality theories</t>
  </si>
  <si>
    <t>CSL 2102</t>
  </si>
  <si>
    <t>Counseling children, youth and adults</t>
  </si>
  <si>
    <t>PSY 2105</t>
  </si>
  <si>
    <t>Motivation and emotions</t>
  </si>
  <si>
    <t>PSY 2106</t>
  </si>
  <si>
    <t>Psychological testing and assessment</t>
  </si>
  <si>
    <t>PSY 2201</t>
  </si>
  <si>
    <t>Social psychology</t>
  </si>
  <si>
    <t>CSL 2201</t>
  </si>
  <si>
    <t>Counseling for special populations</t>
  </si>
  <si>
    <t>CSL 2202</t>
  </si>
  <si>
    <t>Behaviour modification</t>
  </si>
  <si>
    <t>CSL 2203</t>
  </si>
  <si>
    <t>Family counseling and therapy</t>
  </si>
  <si>
    <t>CSL 2204</t>
  </si>
  <si>
    <t>Research methods in counseling</t>
  </si>
  <si>
    <t>PSY 2202</t>
  </si>
  <si>
    <t>Child Psychotherapy</t>
  </si>
  <si>
    <t>SEN 4107</t>
  </si>
  <si>
    <t>PSY 3101</t>
  </si>
  <si>
    <t>Cross cultural psychology</t>
  </si>
  <si>
    <t>PSY 3102</t>
  </si>
  <si>
    <t>Organizational psychology</t>
  </si>
  <si>
    <t>PSY 3103</t>
  </si>
  <si>
    <t>Human sexuality</t>
  </si>
  <si>
    <t>PSY 3104</t>
  </si>
  <si>
    <t>Psychological Statistics</t>
  </si>
  <si>
    <t>PSY 3201</t>
  </si>
  <si>
    <t>Psychology of gender and development</t>
  </si>
  <si>
    <t>CSL 3201</t>
  </si>
  <si>
    <t>CSL 3202</t>
  </si>
  <si>
    <t>Assessment and clinical procedures in counseling</t>
  </si>
  <si>
    <t>CSL 3203</t>
  </si>
  <si>
    <t>Conflict resolution and management</t>
  </si>
  <si>
    <t>PSY 3202</t>
  </si>
  <si>
    <t>Psychology and crime</t>
  </si>
  <si>
    <t>SEU 4202</t>
  </si>
  <si>
    <t>Research project</t>
  </si>
  <si>
    <t>PSY 3203</t>
  </si>
  <si>
    <t>Environmental psychology</t>
  </si>
  <si>
    <t>PSY 4104</t>
  </si>
  <si>
    <t>Culture,Inclusivity and Community Service Learning</t>
  </si>
  <si>
    <t>PSY 4101</t>
  </si>
  <si>
    <t>Biological psychology</t>
  </si>
  <si>
    <t>PSY 4102</t>
  </si>
  <si>
    <t>Lifestyle diseases and rehabilitation</t>
  </si>
  <si>
    <t>PSY 4103</t>
  </si>
  <si>
    <t>Health psychology</t>
  </si>
  <si>
    <t>CSL 4101</t>
  </si>
  <si>
    <t>Counseling people infected or affected by HIV</t>
  </si>
  <si>
    <t>CSL 4105</t>
  </si>
  <si>
    <t>Career counseling</t>
  </si>
  <si>
    <t>CSL 4103</t>
  </si>
  <si>
    <t>Gerontology counseling</t>
  </si>
  <si>
    <t>CSL 4104</t>
  </si>
  <si>
    <t>Introduction to practicum</t>
  </si>
  <si>
    <t>CSL 4203</t>
  </si>
  <si>
    <t>Counseling practicum – (Two units)</t>
  </si>
  <si>
    <t>CRM 1101</t>
  </si>
  <si>
    <t>INTRODUCTION to PSYCHOPATHOLOGY</t>
  </si>
  <si>
    <t>CRM 1102</t>
  </si>
  <si>
    <t>JUVENILE JUSTICE</t>
  </si>
  <si>
    <t>CRM 1103</t>
  </si>
  <si>
    <t>INTRODUCTION to CRIMINAL JUSTICE</t>
  </si>
  <si>
    <t>CRM 1201</t>
  </si>
  <si>
    <t>Human Trafficking and Criminality</t>
  </si>
  <si>
    <t>CRM 1202</t>
  </si>
  <si>
    <t>Criminal Procedure</t>
  </si>
  <si>
    <t>CRM 1203</t>
  </si>
  <si>
    <t>Law and Riots</t>
  </si>
  <si>
    <t>CRM 1204</t>
  </si>
  <si>
    <t>Criminal Law for Crimiologist</t>
  </si>
  <si>
    <t>CRM 1205</t>
  </si>
  <si>
    <t>Delocalization of Criminology and Justice</t>
  </si>
  <si>
    <t>CRM 2102</t>
  </si>
  <si>
    <t>HUMAN RIGHTS AND ADVOCACY</t>
  </si>
  <si>
    <t>CRM 2103</t>
  </si>
  <si>
    <t>SUBSTANCE USE AND CRIMINALITY</t>
  </si>
  <si>
    <t>CRM 2104</t>
  </si>
  <si>
    <t>Criminology Ethics and Porfessional Practice</t>
  </si>
  <si>
    <t>CRM 2105</t>
  </si>
  <si>
    <t>Fraud Detection and Management</t>
  </si>
  <si>
    <t>CRM 2106</t>
  </si>
  <si>
    <t>Gender, Sexuality and Crinimal Justice</t>
  </si>
  <si>
    <t>CRM 2201</t>
  </si>
  <si>
    <t>CRIMINAL INVESTIGATION</t>
  </si>
  <si>
    <t>CRM 2202</t>
  </si>
  <si>
    <t>FORENSIC SCIENCE</t>
  </si>
  <si>
    <t>CRM 2203</t>
  </si>
  <si>
    <t>CRIME JUSTICE AND PUBLIC POLICY</t>
  </si>
  <si>
    <t>CRM 2204</t>
  </si>
  <si>
    <t>COMMUNITY AND SOCIAL JUSTICE</t>
  </si>
  <si>
    <t>CRM 2205</t>
  </si>
  <si>
    <t>CRIMINAL PSYCHOLOGY</t>
  </si>
  <si>
    <t>CRM 3101</t>
  </si>
  <si>
    <t>Traditional Justice</t>
  </si>
  <si>
    <t>CRM 3102</t>
  </si>
  <si>
    <t>INFORMATION TECHNOLOGY AND CRIME</t>
  </si>
  <si>
    <t>CRM 3103</t>
  </si>
  <si>
    <t>COMPARATIVE CRIMINAL AND JUSTICE SYSTEM</t>
  </si>
  <si>
    <t>CRM 3104</t>
  </si>
  <si>
    <t>PUNISHMENT AND SOCIETY</t>
  </si>
  <si>
    <t>CRM 3105</t>
  </si>
  <si>
    <t>TERRORISM AND INTERNATIONAL SECURITY</t>
  </si>
  <si>
    <t>CRM 3106</t>
  </si>
  <si>
    <t>CONTEMPORARY CRIMINOLOGICAL CRIMES</t>
  </si>
  <si>
    <t>CRM 3107</t>
  </si>
  <si>
    <t>QUANTITATIVE METHODS IN CRIMINOLOGY</t>
  </si>
  <si>
    <t>CRM 3201</t>
  </si>
  <si>
    <t>CRIMINAL EVIDENCE</t>
  </si>
  <si>
    <t>CRM 3202</t>
  </si>
  <si>
    <t>ENVIRONMENTAL CRIME</t>
  </si>
  <si>
    <t>CRM 3203</t>
  </si>
  <si>
    <t>CRIME SCENE MANAGEMENT</t>
  </si>
  <si>
    <t>CRM 3204</t>
  </si>
  <si>
    <t>GLOBAL AND COMPARARATIVE CRIMINOLOGY</t>
  </si>
  <si>
    <t>CRM 3205</t>
  </si>
  <si>
    <t>RESEARCH METHODS IN CRIMINAL JUSTICE</t>
  </si>
  <si>
    <t>CRIMINOLOGY PRACTICUM</t>
  </si>
  <si>
    <t>CRM 4101</t>
  </si>
  <si>
    <t>COMMUNITY POLICING</t>
  </si>
  <si>
    <t>CRM 4102</t>
  </si>
  <si>
    <t>CORRECTIONAL AND REHABILITATION OF OFFENDERS</t>
  </si>
  <si>
    <t>CRM 4103</t>
  </si>
  <si>
    <t>TRANSNATIONAL ORGANISED CRIME</t>
  </si>
  <si>
    <t>CRM 4104</t>
  </si>
  <si>
    <t>VICTIMOLOGY</t>
  </si>
  <si>
    <t>CRM 4105</t>
  </si>
  <si>
    <t>ISSUES IN DOMESTIC VIOLENCE</t>
  </si>
  <si>
    <t>CRM 4106</t>
  </si>
  <si>
    <t>CRIME MAPPING AND ANALYSIS</t>
  </si>
  <si>
    <t>CRM 4107</t>
  </si>
  <si>
    <t>DIVERSITY AND CRIMINAL JUSTICE</t>
  </si>
  <si>
    <t>CRM 4201</t>
  </si>
  <si>
    <t>REStoRATIVE JUSTICE</t>
  </si>
  <si>
    <t>CRM 4202</t>
  </si>
  <si>
    <t>CRIME AND MEDIA AND CULTURE</t>
  </si>
  <si>
    <t>CRM 4203</t>
  </si>
  <si>
    <t>CUStoM, BORDER PRORECTION AND BIODIVERSITY</t>
  </si>
  <si>
    <t>CRM 4204</t>
  </si>
  <si>
    <t>INTELLIGENCE GATHERING AND MANAGEMENT</t>
  </si>
  <si>
    <t>LAW 4205</t>
  </si>
  <si>
    <t>INTERNATIONAL CRIMINAL LAW</t>
  </si>
  <si>
    <t>Intoduction to Psychology</t>
  </si>
  <si>
    <t>EDV 1101</t>
  </si>
  <si>
    <t>Environmental Education</t>
  </si>
  <si>
    <t>PSY 1105</t>
  </si>
  <si>
    <t>Personality Development</t>
  </si>
  <si>
    <t>HLT 1101</t>
  </si>
  <si>
    <t>Food and Nutrition</t>
  </si>
  <si>
    <t>CHD 1101</t>
  </si>
  <si>
    <t>Child Development Pre-Natal And Infant</t>
  </si>
  <si>
    <t>CUU1202</t>
  </si>
  <si>
    <t>Foundations of Critical and Creative Thniking</t>
  </si>
  <si>
    <t>CHD 1201</t>
  </si>
  <si>
    <t>Child Development Early, Middle And Late</t>
  </si>
  <si>
    <t>HLT 1201</t>
  </si>
  <si>
    <t>Health Education And Practices</t>
  </si>
  <si>
    <t>EDV 1201</t>
  </si>
  <si>
    <t>Pre-School Curriculum In Early Childhood Education</t>
  </si>
  <si>
    <t>ECT 1202</t>
  </si>
  <si>
    <t>Practicum 1</t>
  </si>
  <si>
    <t>SEU 2101</t>
  </si>
  <si>
    <t>Competence Based Education</t>
  </si>
  <si>
    <t>EDV 2101</t>
  </si>
  <si>
    <t>Indoor and Outdoor Play Activities</t>
  </si>
  <si>
    <t>EDV 2102</t>
  </si>
  <si>
    <t>Historical Development Of Early Childhood Education</t>
  </si>
  <si>
    <t>EDV 2103</t>
  </si>
  <si>
    <t>Material Development and intructional media For Early Childhood</t>
  </si>
  <si>
    <t>CRM 2101</t>
  </si>
  <si>
    <t>Community Education And Mobilization</t>
  </si>
  <si>
    <t>ECT 2202</t>
  </si>
  <si>
    <t>Practicum 2</t>
  </si>
  <si>
    <t>EDV 2201</t>
  </si>
  <si>
    <t>Social Studies In Early Childhood Education</t>
  </si>
  <si>
    <t>EDU 2202</t>
  </si>
  <si>
    <t>Literature In Early Childhood Education</t>
  </si>
  <si>
    <t>EDM 2201</t>
  </si>
  <si>
    <t>Organization &amp; Management Of Feeding Programs</t>
  </si>
  <si>
    <t>EDM 2202</t>
  </si>
  <si>
    <t>Administration &amp; Supervision Of Pre-School Education</t>
  </si>
  <si>
    <t>ECT 2203</t>
  </si>
  <si>
    <t>General Methods in ECE</t>
  </si>
  <si>
    <t>HLT 2201</t>
  </si>
  <si>
    <t>Exceptional Children</t>
  </si>
  <si>
    <t>ECT 3101</t>
  </si>
  <si>
    <t>Theory and Methods of Music, Movement and Drama</t>
  </si>
  <si>
    <t>ECT 3102</t>
  </si>
  <si>
    <t>Theory and Methods of Art and Craft</t>
  </si>
  <si>
    <t>ECT 3109</t>
  </si>
  <si>
    <t>Theory And Methods Of Religious Education</t>
  </si>
  <si>
    <t>ECT 3104</t>
  </si>
  <si>
    <t>Theories And Methods Of Environmental Education</t>
  </si>
  <si>
    <t>ECT 3105</t>
  </si>
  <si>
    <t>Theory And Methods Of Teaching Mathematics</t>
  </si>
  <si>
    <t>ECT 3106</t>
  </si>
  <si>
    <t>Language Methods For Early Childhood Education</t>
  </si>
  <si>
    <t>ECT 3107</t>
  </si>
  <si>
    <t>Kiswahili Theory And Methods In ECE</t>
  </si>
  <si>
    <t>PSY 3204</t>
  </si>
  <si>
    <t>Physical Education and sports</t>
  </si>
  <si>
    <t>CRM 3206</t>
  </si>
  <si>
    <t>Philosophical &amp; Sociological Foundations Of Education</t>
  </si>
  <si>
    <t>PSY 3206</t>
  </si>
  <si>
    <t>Human Learning</t>
  </si>
  <si>
    <t>PSY 3205</t>
  </si>
  <si>
    <t>Guidance And Counseling In Early Childhood Education</t>
  </si>
  <si>
    <t>CRM 3207</t>
  </si>
  <si>
    <t>Rights Of Children In Early Childhood Education</t>
  </si>
  <si>
    <t>ECT 3202</t>
  </si>
  <si>
    <t>Teaching Practice 1</t>
  </si>
  <si>
    <t>EPY 3201</t>
  </si>
  <si>
    <t>EDUCATIONAL STATISTICS, MEASUREMENT AND EVALUATION</t>
  </si>
  <si>
    <t>HLT 4101</t>
  </si>
  <si>
    <t>Screening Procedures In Early Childhood</t>
  </si>
  <si>
    <t>SEU 4101</t>
  </si>
  <si>
    <t>Practicum 3</t>
  </si>
  <si>
    <t>CRM 4108</t>
  </si>
  <si>
    <t>Role Of Family In A Changing Society</t>
  </si>
  <si>
    <t>EDM 4101</t>
  </si>
  <si>
    <t>Program Planning And Implementation</t>
  </si>
  <si>
    <t>PSY 4105</t>
  </si>
  <si>
    <t>Adolescents And Adult Procedures</t>
  </si>
  <si>
    <t>EDF 4102</t>
  </si>
  <si>
    <t>Comparative Education In ECE</t>
  </si>
  <si>
    <t>PSY 4201</t>
  </si>
  <si>
    <t>Social Psychology In Early Childhood Education</t>
  </si>
  <si>
    <t>PSY 4202</t>
  </si>
  <si>
    <t>Behaviour Disorders In Children</t>
  </si>
  <si>
    <t>PSY 4203</t>
  </si>
  <si>
    <t>Mainstreaming In Special children</t>
  </si>
  <si>
    <t>CRM 4208</t>
  </si>
  <si>
    <t>Social Interaction In ECE</t>
  </si>
  <si>
    <t>PSY 4204</t>
  </si>
  <si>
    <t>Research In Family studies 1 theory</t>
  </si>
  <si>
    <t>PSY 4205</t>
  </si>
  <si>
    <t>Research In Family studies 2 (Project)</t>
  </si>
  <si>
    <t>EDF 1101</t>
  </si>
  <si>
    <t>HIStoRICAL DEVELOPMENT OF EDUCATION</t>
  </si>
  <si>
    <t>EDF 1103</t>
  </si>
  <si>
    <t>ENVIRONMENTAL EDUCATION</t>
  </si>
  <si>
    <t>EDV 1102</t>
  </si>
  <si>
    <t>CURRICULUM DEVELOPMENT</t>
  </si>
  <si>
    <t>EDF 1102</t>
  </si>
  <si>
    <t>SOCIOLOGY OF EDUCATION</t>
  </si>
  <si>
    <t>ENG 1201</t>
  </si>
  <si>
    <t>INTRODUCTION to THE STUDY OF LANGUAGE</t>
  </si>
  <si>
    <t>ENG 1202</t>
  </si>
  <si>
    <t>USE OF ENGLISH FOR ACADEMIC PURPOSES</t>
  </si>
  <si>
    <t>LIT 1201</t>
  </si>
  <si>
    <t>CRITICAL READING AND RESPONSE</t>
  </si>
  <si>
    <t>LIT 1202</t>
  </si>
  <si>
    <t>KENYAN LITERATURE</t>
  </si>
  <si>
    <t>KIS 1201</t>
  </si>
  <si>
    <t>INTRODUCTION to LINGUISTICS AND THE STUDY OF KISWAHILI LANGUAGE</t>
  </si>
  <si>
    <t>KIS 1202</t>
  </si>
  <si>
    <t>HIStoRICAL DEVELOPMENT OF KISWAHILI</t>
  </si>
  <si>
    <t>REL 1201</t>
  </si>
  <si>
    <t>INTRODUCTION to CRITICAL THINKING AND LOGIC</t>
  </si>
  <si>
    <t>REL1202</t>
  </si>
  <si>
    <t>INTRODUCTION to AFRICAN CULTURE AND RELIGION</t>
  </si>
  <si>
    <t>HIS 1201</t>
  </si>
  <si>
    <t>SOURCES AND THEMES IN AFRICAN HIStoRY</t>
  </si>
  <si>
    <t>HIS 1202</t>
  </si>
  <si>
    <t>THEMES IN EAST AFRICAN HIStoRY</t>
  </si>
  <si>
    <t>GEO 1201</t>
  </si>
  <si>
    <t>TECHNIQUES IN GEOGRAPHY I</t>
  </si>
  <si>
    <t>GEO 1202</t>
  </si>
  <si>
    <t>DEVELOPMENT OF GEOGRAPHIC THOUGHT</t>
  </si>
  <si>
    <t>ACC1104</t>
  </si>
  <si>
    <t>FINANCIAL ACCOUNTING 1</t>
  </si>
  <si>
    <t>MAT 1202</t>
  </si>
  <si>
    <t>BASIC MATHEMATICS</t>
  </si>
  <si>
    <t>MAT 1208</t>
  </si>
  <si>
    <t>ANALYTICAL MATHEMATICS</t>
  </si>
  <si>
    <t>STU 2103</t>
  </si>
  <si>
    <t>Networking Essentials</t>
  </si>
  <si>
    <t>STU 1201</t>
  </si>
  <si>
    <t>Introduction to Programming</t>
  </si>
  <si>
    <t>ECT 2101</t>
  </si>
  <si>
    <t>INSTRUCTIONAL METHODS AND PRINCIPLES OF TEACHING</t>
  </si>
  <si>
    <t>PSY 3105</t>
  </si>
  <si>
    <t>HUMAN GROWTH AND DEVELOPMENT</t>
  </si>
  <si>
    <t>ENG 2101</t>
  </si>
  <si>
    <t>INTRODUCTION to GRAMMAR AND GRAMMATICAL STRUCTURES OF ENGLISH</t>
  </si>
  <si>
    <t>ENG 2102</t>
  </si>
  <si>
    <t>INTRODUCTION to PHONETICS AND PHONOLOGY IN ENGLISH</t>
  </si>
  <si>
    <t>LIT 2101</t>
  </si>
  <si>
    <t>AFRICAN ORATURE AND FOLKLORE</t>
  </si>
  <si>
    <t>LIT 2102</t>
  </si>
  <si>
    <t>EASTERN AFRICAN LITERATURE</t>
  </si>
  <si>
    <t>KIS 2101</t>
  </si>
  <si>
    <t>KISWAHILI PHONETICS AND PHONOLOGY</t>
  </si>
  <si>
    <t>KIS 2102</t>
  </si>
  <si>
    <t>INTRODUCTION to THE STUDY OF LITERATURE IN KISWAHILI</t>
  </si>
  <si>
    <t>REL 2101</t>
  </si>
  <si>
    <t>CHURCH HIStoRY 1</t>
  </si>
  <si>
    <t>REL 2102</t>
  </si>
  <si>
    <t>INTRODUCTION to THE BIBLE</t>
  </si>
  <si>
    <t>HIS 2101</t>
  </si>
  <si>
    <t>ISSUES IN KENYAN HIStoRY</t>
  </si>
  <si>
    <t>HIS 2102</t>
  </si>
  <si>
    <t>PRINCIPLES OF ARCHAEOLOGY</t>
  </si>
  <si>
    <t>GEO 2101</t>
  </si>
  <si>
    <t>PHYSICAL GEOGRAPHY</t>
  </si>
  <si>
    <t>GEO 2102</t>
  </si>
  <si>
    <t>HUMAN GEOGRAPHY</t>
  </si>
  <si>
    <t>STA 1203</t>
  </si>
  <si>
    <t>PROBABILITY AND STATISTICS</t>
  </si>
  <si>
    <t>ISS 4205</t>
  </si>
  <si>
    <t>Information Technology and Society</t>
  </si>
  <si>
    <t>SPP 3101</t>
  </si>
  <si>
    <t>OBJECT ORIENTED PROGRAMMING WITH JAVA</t>
  </si>
  <si>
    <t>EDM 2203</t>
  </si>
  <si>
    <t>LEADERSHIP AND MANAGEMENT IN EDUCATION</t>
  </si>
  <si>
    <t>EPS 2201</t>
  </si>
  <si>
    <t>EDUCATIONAL GUIDANCE AND COUNSELING</t>
  </si>
  <si>
    <t>EPS 2202</t>
  </si>
  <si>
    <t>EDUCATIONAL PSYCHOLOGY- PRE-REQUISITE EPU 1001</t>
  </si>
  <si>
    <t>ECT 2204</t>
  </si>
  <si>
    <t>TEACHING PRACTICE 1</t>
  </si>
  <si>
    <t>ENG 2201</t>
  </si>
  <si>
    <t>SOCIOLINGUISTICS (ENGLISH)</t>
  </si>
  <si>
    <t>ENG 2202</t>
  </si>
  <si>
    <t>INTRODUCTION to MORPHOLOGY AND SYNTAX</t>
  </si>
  <si>
    <t>LIT 2201</t>
  </si>
  <si>
    <t>STYLISTICS AND LITERARY TECHNIQUES</t>
  </si>
  <si>
    <t>LIT 2202</t>
  </si>
  <si>
    <t>THE NOVEL</t>
  </si>
  <si>
    <t>KIS 2201</t>
  </si>
  <si>
    <t>LANGUAGE SKILLS IN KISWAHILI</t>
  </si>
  <si>
    <t>KIS 2202</t>
  </si>
  <si>
    <t>INTRODUCTION to THEORIES OF TRANSLATION AND INTERPRETATION</t>
  </si>
  <si>
    <t>REL 2201</t>
  </si>
  <si>
    <t>BLACK THEOLOGY</t>
  </si>
  <si>
    <t>REL 2202</t>
  </si>
  <si>
    <t>RELIGION AND POLITICAL MOVEMENTS IN AFRICA</t>
  </si>
  <si>
    <t>HIS 2201</t>
  </si>
  <si>
    <t>SURVEY OF WORLD HIStoRY</t>
  </si>
  <si>
    <t>HIS 2202</t>
  </si>
  <si>
    <t>INTRODUCTION to POLITICAL SCIENCE</t>
  </si>
  <si>
    <t>GEO 2201</t>
  </si>
  <si>
    <t>GEOGRAPHY OF EAST AFRICA</t>
  </si>
  <si>
    <t>GEO 2202</t>
  </si>
  <si>
    <t>BIO-GEOGRAPHY</t>
  </si>
  <si>
    <t>CSN 1101</t>
  </si>
  <si>
    <t>Web Technologies and Internet Applications</t>
  </si>
  <si>
    <t>STU 1203</t>
  </si>
  <si>
    <t>Systems Analysis and Design</t>
  </si>
  <si>
    <t>ECT 3108</t>
  </si>
  <si>
    <t>EDUCATIONAL COMMUNICATION AND TECHNOLOGY</t>
  </si>
  <si>
    <t>EPH 3101</t>
  </si>
  <si>
    <t>PHILOSOPHY OF EDUCATION</t>
  </si>
  <si>
    <t>EDE 3102</t>
  </si>
  <si>
    <t>ECONOMICS OF EDUCATION AND EDUCATIONAL PLANNING</t>
  </si>
  <si>
    <t>ENG 3101</t>
  </si>
  <si>
    <t>DESCRIPTION OF MODERN ENGLISH</t>
  </si>
  <si>
    <t>ENG 3102</t>
  </si>
  <si>
    <t>PHONETICS AND PHONOLOGICAL ANALYSES</t>
  </si>
  <si>
    <t>LIT 3101</t>
  </si>
  <si>
    <t>DRAMA AND POETRY</t>
  </si>
  <si>
    <t>LIT 3102</t>
  </si>
  <si>
    <t>THE SHORT StoRY</t>
  </si>
  <si>
    <t>KIS 3101</t>
  </si>
  <si>
    <t>KISWAHILI MORPHOLOGY AND SYNTAX</t>
  </si>
  <si>
    <t>KIS 3102</t>
  </si>
  <si>
    <t>THEORIES OF LITERATURE AND STYLISTIC CRITICISM</t>
  </si>
  <si>
    <t>REL 3101</t>
  </si>
  <si>
    <t>SOCIAL EDUCATION AND ETHICS IN ISLAM</t>
  </si>
  <si>
    <t>REL 3102</t>
  </si>
  <si>
    <t>PENTATEUCH</t>
  </si>
  <si>
    <t>HIS 3101</t>
  </si>
  <si>
    <t>MODERN GOVERNMENTS IN AFRICA</t>
  </si>
  <si>
    <t>HIS 3102</t>
  </si>
  <si>
    <t>GOVERNMENT, CONSTITUTION AND POLITICS IN KENYA</t>
  </si>
  <si>
    <t>GEO 3101</t>
  </si>
  <si>
    <t>GEOGRAPHY OF AFRICA</t>
  </si>
  <si>
    <t>GEO 3102</t>
  </si>
  <si>
    <t>POPULATION GEOGRAPHY</t>
  </si>
  <si>
    <t>CSN 1203</t>
  </si>
  <si>
    <t>Principles of Data Communications</t>
  </si>
  <si>
    <t>STU 1101</t>
  </si>
  <si>
    <t>Operating Systems</t>
  </si>
  <si>
    <t>ECT 3201</t>
  </si>
  <si>
    <t>MICRO-TEACHING</t>
  </si>
  <si>
    <t>ECT 3203</t>
  </si>
  <si>
    <t>TEACHING PRACTICE II</t>
  </si>
  <si>
    <t>ECT 3204</t>
  </si>
  <si>
    <t>SUBJECT METHODS IN ENGLISH</t>
  </si>
  <si>
    <t>ECT 3205</t>
  </si>
  <si>
    <t>SUBJECT METHODS IN LITERATURE</t>
  </si>
  <si>
    <t>ECT 3206</t>
  </si>
  <si>
    <t>SUBJECT METHODS IN KISWAHILI AND LITERATURE</t>
  </si>
  <si>
    <t>ECT 3207</t>
  </si>
  <si>
    <t>SUBJECT METHODS IN HIStoRY AND GOVERNMENT</t>
  </si>
  <si>
    <t>ECT 3208</t>
  </si>
  <si>
    <t>SUBJECT METHODS IN CHRISTIAN RELIGIOUS EDUCATION</t>
  </si>
  <si>
    <t>ECT 3209</t>
  </si>
  <si>
    <t>SUBJECT METHODS IN ISLAMIC RELIGIOUS EDUCATION</t>
  </si>
  <si>
    <t>ECT 3210</t>
  </si>
  <si>
    <t>SUBJECT METHODS IN GEOGRAPHY</t>
  </si>
  <si>
    <t>ECT 3211</t>
  </si>
  <si>
    <t>SUBJECT METHODS IN BUSINESS STUDIES</t>
  </si>
  <si>
    <t>ECT 3212</t>
  </si>
  <si>
    <t>SUBJECT METHODS IN MATHEMATICS</t>
  </si>
  <si>
    <t>ECT 3213</t>
  </si>
  <si>
    <t>SUBJECT METHODS IN ICT</t>
  </si>
  <si>
    <t>ENG 3201</t>
  </si>
  <si>
    <t>SECOND LANGUAGE ACQUISITION</t>
  </si>
  <si>
    <t>LIT 3201</t>
  </si>
  <si>
    <t>AFRICAN LITERATURE I (POETRY FROM WEST AND SOUTHERN AFRICA)</t>
  </si>
  <si>
    <t>KIS 3201</t>
  </si>
  <si>
    <t>KISWAHILI STRUCTURE</t>
  </si>
  <si>
    <t>REL 3201</t>
  </si>
  <si>
    <t>THE GOSPELS</t>
  </si>
  <si>
    <t>HIS 3201</t>
  </si>
  <si>
    <t>HIStoRY OF WEST AFRICA</t>
  </si>
  <si>
    <t>GEO 3201</t>
  </si>
  <si>
    <t>CLIMATOLOGY</t>
  </si>
  <si>
    <t>STU 1204</t>
  </si>
  <si>
    <t>Principles of Database Systems</t>
  </si>
  <si>
    <t>EDF 4101</t>
  </si>
  <si>
    <t>COMPARATIVE EDUCATION AND CONTEMPORARY ISSUES IN EDUCATION</t>
  </si>
  <si>
    <t>ENG 4101</t>
  </si>
  <si>
    <t>GRAMMAR AND USAGE</t>
  </si>
  <si>
    <t>ENG 4102</t>
  </si>
  <si>
    <t>DISCOURSE ANALYSIS</t>
  </si>
  <si>
    <t>ENG 4103</t>
  </si>
  <si>
    <t>VARIETIES OF ENGLISH</t>
  </si>
  <si>
    <t>LIT 4101</t>
  </si>
  <si>
    <t>EUROPEAN LITERATURE to THE 19TH CENTURY</t>
  </si>
  <si>
    <t>LIT 4102</t>
  </si>
  <si>
    <t>INTRODUCTION to THEATRE ARTS</t>
  </si>
  <si>
    <t>LIT 4103</t>
  </si>
  <si>
    <t>CREATIVE WRITING OF PROSE FICTION AND DRAMA</t>
  </si>
  <si>
    <t>KIS 4101</t>
  </si>
  <si>
    <t>MODERN KISWAHILI NOVEL, SHORT StoRY AND PLAY</t>
  </si>
  <si>
    <t>KIS 4102</t>
  </si>
  <si>
    <t>KISWAHILI CLASSICAL, MODERN AND CONTEMPORARY POETRY</t>
  </si>
  <si>
    <t>KIS 4103</t>
  </si>
  <si>
    <t>SOCIOLINGUISTICS (ISIMU JAMII)</t>
  </si>
  <si>
    <t>REL 4101</t>
  </si>
  <si>
    <t>SOCIOLOGY OF RELIGION</t>
  </si>
  <si>
    <t>REL 4102</t>
  </si>
  <si>
    <t>CHURCH HIStoRY II</t>
  </si>
  <si>
    <t>REL 4103</t>
  </si>
  <si>
    <t>GENERAL METHODOLOGY FOR SOCIAL SCIENCES AND PROJECT IN RELIGIOUS EDUCATION</t>
  </si>
  <si>
    <t>HIS 4101</t>
  </si>
  <si>
    <t>HIStoRY OF CENTRAL AND SOUTHERN AFRICA</t>
  </si>
  <si>
    <t>HIS 4102</t>
  </si>
  <si>
    <t>PAN-AFRICANISM, ORGANIZATION OF AFRICAN UNITY (OAU) AND AFRICAN UNION (AU)</t>
  </si>
  <si>
    <t>HIS 4103</t>
  </si>
  <si>
    <t>METHODS OF HIStoRICAL RESEARCH</t>
  </si>
  <si>
    <t>GEO 4101</t>
  </si>
  <si>
    <t>REMOTE SENSING AND RESOURCE MANAGEMENT</t>
  </si>
  <si>
    <t>GEO 4102</t>
  </si>
  <si>
    <t>ENVIRONMENTAL CONSERVATION</t>
  </si>
  <si>
    <t>GEO 4103</t>
  </si>
  <si>
    <t>POLITICAL GEOGRAPHY</t>
  </si>
  <si>
    <t>MAT 3102</t>
  </si>
  <si>
    <t>REAL ANALYSIS</t>
  </si>
  <si>
    <t>STA 2108</t>
  </si>
  <si>
    <t>PROBABILITY AND STATISTICS II</t>
  </si>
  <si>
    <t>SEN 2201</t>
  </si>
  <si>
    <t>HUMAN-COMPUTER INTERACTION</t>
  </si>
  <si>
    <t>SEU 3101</t>
  </si>
  <si>
    <t>RESEARCH METHODS</t>
  </si>
  <si>
    <t>ENG 4201</t>
  </si>
  <si>
    <t>ORIGINS AND DEVELOPMENT OF ENGLISH</t>
  </si>
  <si>
    <t>ENG 4202</t>
  </si>
  <si>
    <t>PSYCHOLINGUISTICS</t>
  </si>
  <si>
    <t>LIT 4201</t>
  </si>
  <si>
    <t>CHILDREN’S LITERATURE</t>
  </si>
  <si>
    <t>LIT 4202</t>
  </si>
  <si>
    <t>AFRICAN-AMERICAN LITERATURE</t>
  </si>
  <si>
    <t>KIS 4201</t>
  </si>
  <si>
    <t>SECOND LANGUAGE ACQUISITION &amp; LEARNING</t>
  </si>
  <si>
    <t>KIS 4202</t>
  </si>
  <si>
    <t>ORAL LITERATURE IN KISWAHILI</t>
  </si>
  <si>
    <t>KIS 4203</t>
  </si>
  <si>
    <t>CHILDREN’S LITERATURE IN KISWAHILI</t>
  </si>
  <si>
    <t>REL 4201</t>
  </si>
  <si>
    <t>INTRODUCTION to COMPARATIVE RELIGIONS</t>
  </si>
  <si>
    <t>REL 4202</t>
  </si>
  <si>
    <t>PSYCHOLOGY OF RELIGION</t>
  </si>
  <si>
    <t>HIS 4201</t>
  </si>
  <si>
    <t>AFRICA IN WORLD POLITICS</t>
  </si>
  <si>
    <t>HIS 4202</t>
  </si>
  <si>
    <t>INTERNATIONAL ORGANIZATIONS</t>
  </si>
  <si>
    <t>GEO 4201</t>
  </si>
  <si>
    <t>AGRICULTURAL GEOGRAPHY</t>
  </si>
  <si>
    <t>GEO 4202</t>
  </si>
  <si>
    <t>GEOGRAPHY OF SETTLEMENT</t>
  </si>
  <si>
    <t>FIN 4109</t>
  </si>
  <si>
    <t>MONEY AND BANKING</t>
  </si>
  <si>
    <t>MAT 4201</t>
  </si>
  <si>
    <t>COMPLEX ANALYSIS 1</t>
  </si>
  <si>
    <t>ISS 4103</t>
  </si>
  <si>
    <t>DECISION SUPPORT SYSTEMS</t>
  </si>
  <si>
    <t>ISS 4106</t>
  </si>
  <si>
    <t>Multimedia Systems Application</t>
  </si>
  <si>
    <t>PSY 201</t>
  </si>
  <si>
    <t>CSL 201</t>
  </si>
  <si>
    <t>Counseling Process and Practice</t>
  </si>
  <si>
    <t>PSY 202</t>
  </si>
  <si>
    <t>Self-awareness and Personal Development</t>
  </si>
  <si>
    <t>EPY 301</t>
  </si>
  <si>
    <t>Human Growth &amp; Development</t>
  </si>
  <si>
    <t>CSL 402</t>
  </si>
  <si>
    <t>Stress, Trauma &amp; Grief Counseling</t>
  </si>
  <si>
    <t>CSL 403</t>
  </si>
  <si>
    <t>Individual Counseling Theories</t>
  </si>
  <si>
    <t>PSY 501</t>
  </si>
  <si>
    <t>Quantitative Skills</t>
  </si>
  <si>
    <t>PSY 502</t>
  </si>
  <si>
    <t>CSL 501</t>
  </si>
  <si>
    <t>Marriage &amp; Family Therapy</t>
  </si>
  <si>
    <t>PSY 503</t>
  </si>
  <si>
    <t>CSL 502</t>
  </si>
  <si>
    <t>CSL 601</t>
  </si>
  <si>
    <t>Group Counseling Process and Practice</t>
  </si>
  <si>
    <t>CSL 602</t>
  </si>
  <si>
    <t>Ethical and Legal Issues in Counseling Practice</t>
  </si>
  <si>
    <t>PSY 601</t>
  </si>
  <si>
    <t>Personality Theories</t>
  </si>
  <si>
    <t>CSL 603</t>
  </si>
  <si>
    <t>Counselor Burnout, Management and Supervision</t>
  </si>
  <si>
    <t>SEU 601</t>
  </si>
  <si>
    <t>Research Skills</t>
  </si>
  <si>
    <t>CSL 701</t>
  </si>
  <si>
    <t>E-counseling</t>
  </si>
  <si>
    <t>PSY 701</t>
  </si>
  <si>
    <t>CSL 703</t>
  </si>
  <si>
    <t>Multicultural Counseling</t>
  </si>
  <si>
    <t>CSL 702</t>
  </si>
  <si>
    <t>Career and Workplace Counseling</t>
  </si>
  <si>
    <t>PSY 703</t>
  </si>
  <si>
    <t>Psychological Testing and Assessment</t>
  </si>
  <si>
    <t>SEU 802</t>
  </si>
  <si>
    <t>CRM 301</t>
  </si>
  <si>
    <t>Introduction to Social Sciences</t>
  </si>
  <si>
    <t>CRM 302</t>
  </si>
  <si>
    <t>CRM 303</t>
  </si>
  <si>
    <t>Principles of Criminology</t>
  </si>
  <si>
    <t>CRM 304</t>
  </si>
  <si>
    <t>Computer Applications in Criminology</t>
  </si>
  <si>
    <t>CRM 401</t>
  </si>
  <si>
    <t>Introduction to Criminal Justice</t>
  </si>
  <si>
    <t>CRM 402</t>
  </si>
  <si>
    <t>Principles of Forensic Science</t>
  </si>
  <si>
    <t>CRM 403</t>
  </si>
  <si>
    <t>Global and Comparative Criminology</t>
  </si>
  <si>
    <t>CRM 501</t>
  </si>
  <si>
    <t>Punishment and Society</t>
  </si>
  <si>
    <t>CRM 502</t>
  </si>
  <si>
    <t>Introduction to Kenyan Law and Legal Systems</t>
  </si>
  <si>
    <t>CRM 503</t>
  </si>
  <si>
    <t>Criminal Law and Procedure</t>
  </si>
  <si>
    <t>CRM 504</t>
  </si>
  <si>
    <t>Introduction to Criminal Investigations</t>
  </si>
  <si>
    <t>CRM 601</t>
  </si>
  <si>
    <t>Theoretical Criminology</t>
  </si>
  <si>
    <t>CRM 602</t>
  </si>
  <si>
    <t>Drugs and Society</t>
  </si>
  <si>
    <t>CRM 603</t>
  </si>
  <si>
    <t>Policing in comparative perspective</t>
  </si>
  <si>
    <t>CRM 604</t>
  </si>
  <si>
    <t>Gender, Crime and Social Control</t>
  </si>
  <si>
    <t>CRM 701</t>
  </si>
  <si>
    <t>Crime, Deviance and Rehabilitation</t>
  </si>
  <si>
    <t>CRM 702</t>
  </si>
  <si>
    <t>Offender Rehabilitation</t>
  </si>
  <si>
    <t>CRM 703</t>
  </si>
  <si>
    <t>Juvenile Delinquency</t>
  </si>
  <si>
    <t>CRM 704</t>
  </si>
  <si>
    <t>Economic and Organized Crime</t>
  </si>
  <si>
    <t>SEU 701</t>
  </si>
  <si>
    <t>Final Project</t>
  </si>
  <si>
    <t>SEU 801</t>
  </si>
  <si>
    <t>INDUSTRIAL ATTACHMENT</t>
  </si>
  <si>
    <t>PSY 104</t>
  </si>
  <si>
    <t>Effective study skill</t>
  </si>
  <si>
    <t>CSL 101</t>
  </si>
  <si>
    <t>Contextual Issues</t>
  </si>
  <si>
    <t>ENT 301</t>
  </si>
  <si>
    <t>Business Plan</t>
  </si>
  <si>
    <t>CSL 102</t>
  </si>
  <si>
    <t>Family counselling</t>
  </si>
  <si>
    <t>CSL 103</t>
  </si>
  <si>
    <t>Counselling Skills and Techniques</t>
  </si>
  <si>
    <t>PSY 203</t>
  </si>
  <si>
    <t>SEU 301</t>
  </si>
  <si>
    <t>PRACTICUM</t>
  </si>
  <si>
    <t>EDC 301</t>
  </si>
  <si>
    <t>EDF 301</t>
  </si>
  <si>
    <t>Sociology of Education</t>
  </si>
  <si>
    <t>EDF 302</t>
  </si>
  <si>
    <t>History of Education</t>
  </si>
  <si>
    <t>ECT 302</t>
  </si>
  <si>
    <t>Instructional methods</t>
  </si>
  <si>
    <t>ECT 401</t>
  </si>
  <si>
    <t>Educational Technology</t>
  </si>
  <si>
    <t>EPY 401</t>
  </si>
  <si>
    <t>Educational psychology</t>
  </si>
  <si>
    <t>ECT 402</t>
  </si>
  <si>
    <t>EPY 402</t>
  </si>
  <si>
    <t>Educational Statistics, Measurement and Evaluation</t>
  </si>
  <si>
    <t>ECT 403</t>
  </si>
  <si>
    <t>Subject Methods- Computer Studies</t>
  </si>
  <si>
    <t>ECT 404</t>
  </si>
  <si>
    <t>Subject Methods- Physics</t>
  </si>
  <si>
    <t>ECT 405</t>
  </si>
  <si>
    <t>Subject Methods- Business Studies</t>
  </si>
  <si>
    <t>ECT 411</t>
  </si>
  <si>
    <t>Subject Methods - Building Construction</t>
  </si>
  <si>
    <t>ECT 412</t>
  </si>
  <si>
    <t>Subject Methods - Automotive Engineering</t>
  </si>
  <si>
    <t>ECT 409</t>
  </si>
  <si>
    <t>Subject Methods- Agriculture</t>
  </si>
  <si>
    <t>ECT 410</t>
  </si>
  <si>
    <t>Subject Methods- Hospitality</t>
  </si>
  <si>
    <t>ECT 406</t>
  </si>
  <si>
    <t>Subject Methods- Mathematics</t>
  </si>
  <si>
    <t>ECT 407</t>
  </si>
  <si>
    <t>Subject Methods-Electrical Enginnering</t>
  </si>
  <si>
    <t>ECT 408</t>
  </si>
  <si>
    <t>Subject Methods- Mechanical Engineering</t>
  </si>
  <si>
    <t>ECT 418</t>
  </si>
  <si>
    <t>Subject Methods - Christian Religoius Education</t>
  </si>
  <si>
    <t>ECT 417</t>
  </si>
  <si>
    <t>Subject Methids - History</t>
  </si>
  <si>
    <t>ECT 416</t>
  </si>
  <si>
    <t>Subject Methods - Geography</t>
  </si>
  <si>
    <t>ECT 415</t>
  </si>
  <si>
    <t>Subject Methods - Chemistry</t>
  </si>
  <si>
    <t>ECT 414</t>
  </si>
  <si>
    <t>Subject Methods- Biology</t>
  </si>
  <si>
    <t>ECT414</t>
  </si>
  <si>
    <t>Subject Methods - Literature</t>
  </si>
  <si>
    <t>ECT 413</t>
  </si>
  <si>
    <t>Subject Methods - English</t>
  </si>
  <si>
    <t>ECT 419</t>
  </si>
  <si>
    <t>Subject Methods - Performing Arts</t>
  </si>
  <si>
    <t>ECT 420</t>
  </si>
  <si>
    <t>Subject Methods - Film and TV production</t>
  </si>
  <si>
    <t>EPY 501</t>
  </si>
  <si>
    <t>Philosophy of Education</t>
  </si>
  <si>
    <t>EDM 501</t>
  </si>
  <si>
    <t>Leadership and management in Education</t>
  </si>
  <si>
    <t>SEU 501</t>
  </si>
  <si>
    <t>Research methods in Education</t>
  </si>
  <si>
    <t>ECT 301</t>
  </si>
  <si>
    <t>Teaching Practice</t>
  </si>
  <si>
    <t>EDF 303</t>
  </si>
  <si>
    <t>ENG 501</t>
  </si>
  <si>
    <t>ENG 502</t>
  </si>
  <si>
    <t>LIT 501</t>
  </si>
  <si>
    <t>LIT 502</t>
  </si>
  <si>
    <t>KIS 501</t>
  </si>
  <si>
    <t>KIS 502</t>
  </si>
  <si>
    <t>REL 501</t>
  </si>
  <si>
    <t>REL 502</t>
  </si>
  <si>
    <t>HIS 501</t>
  </si>
  <si>
    <t>HIS 502</t>
  </si>
  <si>
    <t>GEO 501</t>
  </si>
  <si>
    <t>GEO 502</t>
  </si>
  <si>
    <t>BUS 501</t>
  </si>
  <si>
    <t>EDUCATION FOUNDATIONS OF ACCOUNTING 1</t>
  </si>
  <si>
    <t>BUS 502</t>
  </si>
  <si>
    <t>EDUCATION INTRODUCTION to BUSINESS STUDIES</t>
  </si>
  <si>
    <t>EMA 501</t>
  </si>
  <si>
    <t>EDUCATION BASIC MATHEMATICS</t>
  </si>
  <si>
    <t>EMA 502</t>
  </si>
  <si>
    <t>EDUCATIONANALYTICAL GEOMETRY</t>
  </si>
  <si>
    <t>ITE 501</t>
  </si>
  <si>
    <t>EDUCATIONFUNDAMENTALS OF COMPUTING</t>
  </si>
  <si>
    <t>ITE 502</t>
  </si>
  <si>
    <t>EDUCATIONPROGRAMMING TECHNIQUES</t>
  </si>
  <si>
    <t>ENG 601</t>
  </si>
  <si>
    <t>ENG 602</t>
  </si>
  <si>
    <t>LIT 601</t>
  </si>
  <si>
    <t>LIT 602</t>
  </si>
  <si>
    <t>KIS 601</t>
  </si>
  <si>
    <t>KIS 602</t>
  </si>
  <si>
    <t>REL 601</t>
  </si>
  <si>
    <t>REL 602</t>
  </si>
  <si>
    <t>HIS 601</t>
  </si>
  <si>
    <t>HIS 602</t>
  </si>
  <si>
    <t>GEO 601</t>
  </si>
  <si>
    <t>GEO 602</t>
  </si>
  <si>
    <t>BUS 601</t>
  </si>
  <si>
    <t>EDUCATIONACCOUNTING FOR ASSETS</t>
  </si>
  <si>
    <t>BUS 602</t>
  </si>
  <si>
    <t>EDUCATIONBUSINESS MATHEMATICS I.</t>
  </si>
  <si>
    <t>EMA 601</t>
  </si>
  <si>
    <t>EDUCATIONCALCULUS I</t>
  </si>
  <si>
    <t>EMA 602</t>
  </si>
  <si>
    <t>EDUCATION INTRODUCTION to PROBABILITY &amp; STATISTICS</t>
  </si>
  <si>
    <t>ITE 603</t>
  </si>
  <si>
    <t>EDUCATIONCOMPUTERS AND SOCIENTY</t>
  </si>
  <si>
    <t>ITE 604</t>
  </si>
  <si>
    <t>EDUCATIONOBJECT-ORIENTED PROGRAMMING</t>
  </si>
  <si>
    <t>ENG 701</t>
  </si>
  <si>
    <t>SOCIOLINGUISTICS</t>
  </si>
  <si>
    <t>ENG 702</t>
  </si>
  <si>
    <t>LIT 701</t>
  </si>
  <si>
    <t>LIT 702</t>
  </si>
  <si>
    <t>KIS 701</t>
  </si>
  <si>
    <t>KIS 702</t>
  </si>
  <si>
    <t>REL 701</t>
  </si>
  <si>
    <t>REL 702</t>
  </si>
  <si>
    <t>HIS 701</t>
  </si>
  <si>
    <t>HIS 702</t>
  </si>
  <si>
    <t>EDUCATION INTRODUCTION to POLITICAL SCIENCE</t>
  </si>
  <si>
    <t>GEO 701</t>
  </si>
  <si>
    <t>GEO 702</t>
  </si>
  <si>
    <t>BUS 701</t>
  </si>
  <si>
    <t>EDUCATIONINTRODUCTION to FINANCIAL MANAGEMENT</t>
  </si>
  <si>
    <t>BUS 702</t>
  </si>
  <si>
    <t>EDUCATIONINTRODUCTION to BUSINESS LAW</t>
  </si>
  <si>
    <t>EMA 701</t>
  </si>
  <si>
    <t>EDUCATIONCALCULUS II</t>
  </si>
  <si>
    <t>EMA 702</t>
  </si>
  <si>
    <t>EDUCATIONCALCULUS III</t>
  </si>
  <si>
    <t>ITE 701</t>
  </si>
  <si>
    <t>EDUCATIONINTRODUCTION to INTERNET TECHNOLOGY</t>
  </si>
  <si>
    <t>ITE 702</t>
  </si>
  <si>
    <t>EDUCATIONSYSTENS ANALYSIS AND DESIGN</t>
  </si>
  <si>
    <t>ENG 801</t>
  </si>
  <si>
    <t>ENG 802</t>
  </si>
  <si>
    <t>LIT 801</t>
  </si>
  <si>
    <t>LIT 802</t>
  </si>
  <si>
    <t>KIS 801</t>
  </si>
  <si>
    <t>KIS 803</t>
  </si>
  <si>
    <t>REL 801</t>
  </si>
  <si>
    <t>REL 802</t>
  </si>
  <si>
    <t>HIS 801</t>
  </si>
  <si>
    <t>HIS 802</t>
  </si>
  <si>
    <t>GEO 801</t>
  </si>
  <si>
    <t>GEO 802</t>
  </si>
  <si>
    <t>BUS 801</t>
  </si>
  <si>
    <t>EDUCATION BUSINESS STATISTICS</t>
  </si>
  <si>
    <t>BUS 802</t>
  </si>
  <si>
    <t>EDUCATION COST ACCOUNTING.</t>
  </si>
  <si>
    <t>EMA 801</t>
  </si>
  <si>
    <t>EDUCATION LINEAR ALGEBRA I</t>
  </si>
  <si>
    <t>EMA 802</t>
  </si>
  <si>
    <t>EDUCATIONVECtoR ANALYSIS</t>
  </si>
  <si>
    <t>ITE 801</t>
  </si>
  <si>
    <t>EDUCATIONDATA COMMUNICATION TECHNOLOGIES</t>
  </si>
  <si>
    <t>ITE 802</t>
  </si>
  <si>
    <t>EDUCATIONOPERATING SYSTEMS</t>
  </si>
  <si>
    <t>ECT 802</t>
  </si>
  <si>
    <t>ECT 803</t>
  </si>
  <si>
    <t>ECT 804</t>
  </si>
  <si>
    <t>ECT 805</t>
  </si>
  <si>
    <t>ECT 806</t>
  </si>
  <si>
    <t>ECT 807</t>
  </si>
  <si>
    <t>ECT 808</t>
  </si>
  <si>
    <t>PAT 1101</t>
  </si>
  <si>
    <t>Theatre History</t>
  </si>
  <si>
    <t>PAT 1102</t>
  </si>
  <si>
    <t>Principles of Stage Acting</t>
  </si>
  <si>
    <t>FLT 1101</t>
  </si>
  <si>
    <t>History of Film</t>
  </si>
  <si>
    <t>FLT 1102</t>
  </si>
  <si>
    <t>Basic Video Camera Operations</t>
  </si>
  <si>
    <t>PAT 1201</t>
  </si>
  <si>
    <t>The Art of Storytelling</t>
  </si>
  <si>
    <t>PAT 1202</t>
  </si>
  <si>
    <t>Introduction to Dance Skills</t>
  </si>
  <si>
    <t>FLT 1201</t>
  </si>
  <si>
    <t>Film Genres</t>
  </si>
  <si>
    <t>FLT 1202</t>
  </si>
  <si>
    <t>Acting for the Screen</t>
  </si>
  <si>
    <t>FLT 1203</t>
  </si>
  <si>
    <t>Introduction of Film Production</t>
  </si>
  <si>
    <t>FLT 2101</t>
  </si>
  <si>
    <t>Photography and Design</t>
  </si>
  <si>
    <t>FLT 2102</t>
  </si>
  <si>
    <t>Basic Video Editing</t>
  </si>
  <si>
    <t>PAT 2101</t>
  </si>
  <si>
    <t>Playwriting 1</t>
  </si>
  <si>
    <t>PAT 2102</t>
  </si>
  <si>
    <t>Stage Directing 1</t>
  </si>
  <si>
    <t>FLT 2103</t>
  </si>
  <si>
    <t>Principles of Advertising</t>
  </si>
  <si>
    <t>FLT 2201</t>
  </si>
  <si>
    <t>Film for Development</t>
  </si>
  <si>
    <t>FLT 2202</t>
  </si>
  <si>
    <t>Media and Culture</t>
  </si>
  <si>
    <t>FLT 2204</t>
  </si>
  <si>
    <t>Screenwriting Short</t>
  </si>
  <si>
    <t>FLT 2205</t>
  </si>
  <si>
    <t>Director’s Craft 1</t>
  </si>
  <si>
    <t>PAT 2201</t>
  </si>
  <si>
    <t>Psychodrama</t>
  </si>
  <si>
    <t>PAT 2202</t>
  </si>
  <si>
    <t>Costume and Make-up Design</t>
  </si>
  <si>
    <t>PAT 3101</t>
  </si>
  <si>
    <t>Theatre Marketing and Management</t>
  </si>
  <si>
    <t>PAT 3102</t>
  </si>
  <si>
    <t>Playwriting II</t>
  </si>
  <si>
    <t>PAT 3103</t>
  </si>
  <si>
    <t>Lighting in Theatre</t>
  </si>
  <si>
    <t>PAT 3104</t>
  </si>
  <si>
    <t>Music and Sound in Theatre</t>
  </si>
  <si>
    <t>PAT 3105</t>
  </si>
  <si>
    <t>Advanced Stage Acting</t>
  </si>
  <si>
    <t>PAT 3106</t>
  </si>
  <si>
    <t>Theatre Theories and Criticism</t>
  </si>
  <si>
    <t>SEU 3201</t>
  </si>
  <si>
    <t>CULTURE AND SUSTAINABLE DEVELOPMENT</t>
  </si>
  <si>
    <t>PAT 3201</t>
  </si>
  <si>
    <t>Stage Directing II</t>
  </si>
  <si>
    <t>PAT 3202</t>
  </si>
  <si>
    <t>Puppet Theatre</t>
  </si>
  <si>
    <t>PAT 3203</t>
  </si>
  <si>
    <t>Drama Therapy</t>
  </si>
  <si>
    <t>PAT 3204</t>
  </si>
  <si>
    <t>Theatre for Development</t>
  </si>
  <si>
    <t>PAT 3205</t>
  </si>
  <si>
    <t>Radio Theatre</t>
  </si>
  <si>
    <t>SEU 3301</t>
  </si>
  <si>
    <t>PAT 4101</t>
  </si>
  <si>
    <t>Dance Choreography</t>
  </si>
  <si>
    <t>PAT 4102</t>
  </si>
  <si>
    <t>Costume Creation and Wardrobe Management</t>
  </si>
  <si>
    <t>PAT 4103</t>
  </si>
  <si>
    <t>Musical Theatre</t>
  </si>
  <si>
    <t>PAT 4104</t>
  </si>
  <si>
    <t>Children’s Theatre</t>
  </si>
  <si>
    <t>PAT 4105</t>
  </si>
  <si>
    <t>Entertainment Law and Ethics Theatre</t>
  </si>
  <si>
    <t>PAT 4201</t>
  </si>
  <si>
    <t>Theatre Management</t>
  </si>
  <si>
    <t>PAT 4202</t>
  </si>
  <si>
    <t>Scenography and Technology</t>
  </si>
  <si>
    <t>PAT 4203</t>
  </si>
  <si>
    <t>Stage Performance</t>
  </si>
  <si>
    <t>SEU 4201</t>
  </si>
  <si>
    <t>Final Project Stage Play (2 Credit Hours)</t>
  </si>
  <si>
    <t>FLT 3101</t>
  </si>
  <si>
    <t>Advanced Video Camera Operations</t>
  </si>
  <si>
    <t>FLT 3102</t>
  </si>
  <si>
    <t>Documentary and Non-fiction Film</t>
  </si>
  <si>
    <t>FLT 3103</t>
  </si>
  <si>
    <t>Feature Screenplay</t>
  </si>
  <si>
    <t>FLT 3104</t>
  </si>
  <si>
    <t>Advanced Make-up</t>
  </si>
  <si>
    <t>FLT 3105</t>
  </si>
  <si>
    <t>Advanced Video Editing</t>
  </si>
  <si>
    <t>FLT 3106</t>
  </si>
  <si>
    <t>Film Theory and Criticism</t>
  </si>
  <si>
    <t>FLT 3201</t>
  </si>
  <si>
    <t>Director’s Craft II</t>
  </si>
  <si>
    <t>FLT 3202</t>
  </si>
  <si>
    <t>Graphic Design and Visual Effects</t>
  </si>
  <si>
    <t>FLT 3203</t>
  </si>
  <si>
    <t>Lighting Techniques in Film</t>
  </si>
  <si>
    <t>FLT 3204</t>
  </si>
  <si>
    <t>Sound Design</t>
  </si>
  <si>
    <t>FLT 3205</t>
  </si>
  <si>
    <t>Production Design</t>
  </si>
  <si>
    <t>FLT 4101</t>
  </si>
  <si>
    <t>Cinematography</t>
  </si>
  <si>
    <t>FLT 4102</t>
  </si>
  <si>
    <t>Animation</t>
  </si>
  <si>
    <t>FLT 4103</t>
  </si>
  <si>
    <t>Business of Acting</t>
  </si>
  <si>
    <t>FLT 4104</t>
  </si>
  <si>
    <t>Producer’s Craft</t>
  </si>
  <si>
    <t>FLT 4105</t>
  </si>
  <si>
    <t>Entertainment Law and Ethics Film</t>
  </si>
  <si>
    <t>FLT 4201</t>
  </si>
  <si>
    <t>Producing Business Affairs</t>
  </si>
  <si>
    <t>FLT 4202</t>
  </si>
  <si>
    <t>Film Marketing and Promotion</t>
  </si>
  <si>
    <t>FLT 4203</t>
  </si>
  <si>
    <t>Film Scoring</t>
  </si>
  <si>
    <t>JMC 1101</t>
  </si>
  <si>
    <t>HIStoRY OF MASS MEDIA</t>
  </si>
  <si>
    <t>JMC 1102</t>
  </si>
  <si>
    <t>ENGLISH FOR MASS COMMUNICATION</t>
  </si>
  <si>
    <t>JDM 1101</t>
  </si>
  <si>
    <t>INTRODUCTION to JOURNALISM AND THE DIGITAL AGE</t>
  </si>
  <si>
    <t>JMC 1201</t>
  </si>
  <si>
    <t>KISWAHILI FOR MASS COMMUNICATION</t>
  </si>
  <si>
    <t>JMC 1203</t>
  </si>
  <si>
    <t>NEWS WRITING AND REPORTING</t>
  </si>
  <si>
    <t>JMC 1204</t>
  </si>
  <si>
    <t>PHOtoGRAPHY AND PHOtoJOURNALISM</t>
  </si>
  <si>
    <t>JMC 2101</t>
  </si>
  <si>
    <t>VIDEO CAMERA OPERATIONS FOR TV</t>
  </si>
  <si>
    <t>JMC 2102</t>
  </si>
  <si>
    <t>STILL GRAPHICS DESIGN</t>
  </si>
  <si>
    <t>JMC 2103</t>
  </si>
  <si>
    <t>RADIO PRODUCTION</t>
  </si>
  <si>
    <t>JDM 2101</t>
  </si>
  <si>
    <t>SOCIAL MEDIA &amp; DIGITAL StoRYTELLING</t>
  </si>
  <si>
    <t>JMC 2201</t>
  </si>
  <si>
    <t>THEORIES OF COMMUNICATION &amp; DIGITAL MEDIA</t>
  </si>
  <si>
    <t>JDM 2201</t>
  </si>
  <si>
    <t>CRITICAL &amp; CULTURAL ANALYSIS IN DIGITAL COMMUNICATION</t>
  </si>
  <si>
    <t>JMC 2202</t>
  </si>
  <si>
    <t>TELEVISION PRODUCTION</t>
  </si>
  <si>
    <t>JDM 2202</t>
  </si>
  <si>
    <t>INTERFACE AND INFORMATION DESIGN</t>
  </si>
  <si>
    <t>JMC 2203</t>
  </si>
  <si>
    <t>INVESTIGATIVE JOURNALISM</t>
  </si>
  <si>
    <t>JMC 3101</t>
  </si>
  <si>
    <t>ADVERTISING</t>
  </si>
  <si>
    <t>JMC 3102</t>
  </si>
  <si>
    <t>MEDIA LAW AND ETHICS</t>
  </si>
  <si>
    <t>JMC 3103</t>
  </si>
  <si>
    <t>EDITING FOR ELECTRONIC MEDIA</t>
  </si>
  <si>
    <t>JDM 3102</t>
  </si>
  <si>
    <t>DESKtoP PUBLISHING</t>
  </si>
  <si>
    <t>JMC 3104</t>
  </si>
  <si>
    <t>FEATURE AND DOCUMENTARY PRODUCTION</t>
  </si>
  <si>
    <t>JDM 3201</t>
  </si>
  <si>
    <t>MOTION GRAPHICS DESIGN</t>
  </si>
  <si>
    <t>JMC 3201</t>
  </si>
  <si>
    <t>FEATURE AND SPECIALIZED WRITING</t>
  </si>
  <si>
    <t>JMC 3202</t>
  </si>
  <si>
    <t>BROADCAST WRITING</t>
  </si>
  <si>
    <t>JMC 3203</t>
  </si>
  <si>
    <t>RADIO PROJECT</t>
  </si>
  <si>
    <t>JMC 3204</t>
  </si>
  <si>
    <t>STUDIO EQUIPMENT OPERATION</t>
  </si>
  <si>
    <t>JMC 4101</t>
  </si>
  <si>
    <t>DEVELOPMENT JOURNALISM</t>
  </si>
  <si>
    <t>JMC 4102</t>
  </si>
  <si>
    <t>AUDIENCE ANALYSIS</t>
  </si>
  <si>
    <t>JDM 4101</t>
  </si>
  <si>
    <t>ONLINE JOURNALISM</t>
  </si>
  <si>
    <t>JDM 4102</t>
  </si>
  <si>
    <t>DIGITAL MARKETING</t>
  </si>
  <si>
    <t>JMC 4104</t>
  </si>
  <si>
    <t>EVENT PLANNING AND MANAGEMENT</t>
  </si>
  <si>
    <t>JMC 4105</t>
  </si>
  <si>
    <t>TELEVISION PROJECT</t>
  </si>
  <si>
    <t>JMC 4201</t>
  </si>
  <si>
    <t>POLITICAL COMMUNICATION AND SOCIAL JUSTICE</t>
  </si>
  <si>
    <t>JMC 4202</t>
  </si>
  <si>
    <t>PUBLIC COMMUNICATION</t>
  </si>
  <si>
    <t>JDM 4201</t>
  </si>
  <si>
    <t>DIGITAL PROJECT MANAGEMENT</t>
  </si>
  <si>
    <t>JMC 4203</t>
  </si>
  <si>
    <t>MEDIA MANAGEMENT</t>
  </si>
  <si>
    <t>JMC 300</t>
  </si>
  <si>
    <t>Fundamentals of advertising</t>
  </si>
  <si>
    <t>JMC 301</t>
  </si>
  <si>
    <t>News Writing and Editing</t>
  </si>
  <si>
    <t>JMC 302</t>
  </si>
  <si>
    <t>Videography Techniques 1</t>
  </si>
  <si>
    <t>JMC 404</t>
  </si>
  <si>
    <t>Introduction to Investigative Journalism</t>
  </si>
  <si>
    <t>JDM 401</t>
  </si>
  <si>
    <t>Introduction to Online Media</t>
  </si>
  <si>
    <t>JMC 402</t>
  </si>
  <si>
    <t>Introduction to Media Psychology</t>
  </si>
  <si>
    <t>JMC 403</t>
  </si>
  <si>
    <t>Fundamentals of TV Production</t>
  </si>
  <si>
    <t>JMC 401</t>
  </si>
  <si>
    <t>Introduction to Radio production Techniques</t>
  </si>
  <si>
    <t>JMC 505</t>
  </si>
  <si>
    <t>Introduction to Audio Techniques</t>
  </si>
  <si>
    <t>JMC 502</t>
  </si>
  <si>
    <t>Essentials of photography and photojournalism</t>
  </si>
  <si>
    <t>JMC 504</t>
  </si>
  <si>
    <t>Introduction to video editing</t>
  </si>
  <si>
    <t>JMC 601</t>
  </si>
  <si>
    <t>Media Law and Ethics</t>
  </si>
  <si>
    <t>JMC 603</t>
  </si>
  <si>
    <t>Videography Techniques II</t>
  </si>
  <si>
    <t>JMC 604</t>
  </si>
  <si>
    <t>PROJECT- News Feature/News show</t>
  </si>
  <si>
    <t>JMC 701</t>
  </si>
  <si>
    <t>Media Management and Marketing</t>
  </si>
  <si>
    <t>JMC 702</t>
  </si>
  <si>
    <t>JDM 701</t>
  </si>
  <si>
    <t>Introduction to Graphic Design</t>
  </si>
  <si>
    <t>JMC 703</t>
  </si>
  <si>
    <t>Audio techniques II</t>
  </si>
  <si>
    <t>FLT 301</t>
  </si>
  <si>
    <t>Acting for Film</t>
  </si>
  <si>
    <t>FLT 302</t>
  </si>
  <si>
    <t>FLT 303</t>
  </si>
  <si>
    <t>Screenwriting</t>
  </si>
  <si>
    <t>FLT 304</t>
  </si>
  <si>
    <t>Basic Cinematography</t>
  </si>
  <si>
    <t>FLT 401</t>
  </si>
  <si>
    <t>Global Media Ethics and the Law</t>
  </si>
  <si>
    <t>FLT 402</t>
  </si>
  <si>
    <t>Film Directing</t>
  </si>
  <si>
    <t>FLT 403</t>
  </si>
  <si>
    <t>Audio Video Editing</t>
  </si>
  <si>
    <t>FLT 404</t>
  </si>
  <si>
    <t>Photography Design and Exhibition</t>
  </si>
  <si>
    <t>FLT 501</t>
  </si>
  <si>
    <t>FLT 502</t>
  </si>
  <si>
    <t>Sound Design &amp; Music in Film</t>
  </si>
  <si>
    <t>FLT 503</t>
  </si>
  <si>
    <t>FLT 504</t>
  </si>
  <si>
    <t>Documentary Production and Exhibition</t>
  </si>
  <si>
    <t>FLT 601</t>
  </si>
  <si>
    <t>Fundamentals of Film Marketing &amp; Distribution</t>
  </si>
  <si>
    <t>FLT 602</t>
  </si>
  <si>
    <t>Basic Graphic Design &amp; Special Effects</t>
  </si>
  <si>
    <t>FLT 603</t>
  </si>
  <si>
    <t>Costume &amp; Make up Design</t>
  </si>
  <si>
    <t>FLT 604</t>
  </si>
  <si>
    <t>Project I Documentary Production &amp; Exhibition</t>
  </si>
  <si>
    <t>FLT 701</t>
  </si>
  <si>
    <t>Basic Animation</t>
  </si>
  <si>
    <t>FLT 702</t>
  </si>
  <si>
    <t>Film Production</t>
  </si>
  <si>
    <t>PSY 301</t>
  </si>
  <si>
    <t>FLT 101</t>
  </si>
  <si>
    <t>Introduction to Acting and Directing</t>
  </si>
  <si>
    <t>FLT 102</t>
  </si>
  <si>
    <t>Introduction to Video Camera Operations</t>
  </si>
  <si>
    <t>FLT 103</t>
  </si>
  <si>
    <t>Introduction to Audio-video Editing.</t>
  </si>
  <si>
    <t>FLT 104</t>
  </si>
  <si>
    <t>Introduction to Screenwriting.</t>
  </si>
  <si>
    <t>FLT 105</t>
  </si>
  <si>
    <t>Sound Design in Film</t>
  </si>
  <si>
    <t>FLT 106</t>
  </si>
  <si>
    <t>Introduction to Media Ethics and Law</t>
  </si>
  <si>
    <t>FLT 201</t>
  </si>
  <si>
    <t>Introduction to Graphic Design and Basic Animation</t>
  </si>
  <si>
    <t>FLT 202</t>
  </si>
  <si>
    <t>Introduction to Film Marketing and Management.</t>
  </si>
  <si>
    <t>FLT 203</t>
  </si>
  <si>
    <t>Introduction to Photography and Design.</t>
  </si>
  <si>
    <t>FLT 204</t>
  </si>
  <si>
    <t>Introduction to costume and makeup Design</t>
  </si>
  <si>
    <t>FLT 205</t>
  </si>
  <si>
    <t>Introduction to Techniques of Film Production</t>
  </si>
  <si>
    <t>SEU 201</t>
  </si>
  <si>
    <t>SBU 101</t>
  </si>
  <si>
    <t>Foundations of Business Studies</t>
  </si>
  <si>
    <t>BNK 101</t>
  </si>
  <si>
    <t>International Trade Finance</t>
  </si>
  <si>
    <t>BNK 102</t>
  </si>
  <si>
    <t>Credit Management</t>
  </si>
  <si>
    <t>FIN 104</t>
  </si>
  <si>
    <t>Financial Institutions</t>
  </si>
  <si>
    <t>BNK 105</t>
  </si>
  <si>
    <t>Bank Operations</t>
  </si>
  <si>
    <t>BNK 201</t>
  </si>
  <si>
    <t>Elements of Banking</t>
  </si>
  <si>
    <t>PMT 101</t>
  </si>
  <si>
    <t>Principles of Project Requirements Management</t>
  </si>
  <si>
    <t>PMT 102</t>
  </si>
  <si>
    <t>Project Time and Cost Management</t>
  </si>
  <si>
    <t>PMT 103</t>
  </si>
  <si>
    <t>Project Planning and Scheduling</t>
  </si>
  <si>
    <t>PMT 104</t>
  </si>
  <si>
    <t>Project Procurement Management</t>
  </si>
  <si>
    <t>FIN 201</t>
  </si>
  <si>
    <t>Finance for Projects</t>
  </si>
  <si>
    <t>PMT 201</t>
  </si>
  <si>
    <t>Fundamentals of Project Management</t>
  </si>
  <si>
    <t>BNK 401</t>
  </si>
  <si>
    <t>Principles of Investment</t>
  </si>
  <si>
    <t>BNK 501</t>
  </si>
  <si>
    <t>Retail Banking</t>
  </si>
  <si>
    <t>FIN 701</t>
  </si>
  <si>
    <t>BNK 601</t>
  </si>
  <si>
    <t>Principles of Lending</t>
  </si>
  <si>
    <t>MAT 601</t>
  </si>
  <si>
    <t>Fundamentals of Quantitative Analysis</t>
  </si>
  <si>
    <t>BNK 602</t>
  </si>
  <si>
    <t>Foreign Exchange and International Trade</t>
  </si>
  <si>
    <t>ACC 601</t>
  </si>
  <si>
    <t>BNK 604</t>
  </si>
  <si>
    <t>Banking Fraud</t>
  </si>
  <si>
    <t>HRM 501</t>
  </si>
  <si>
    <t>BNK 701</t>
  </si>
  <si>
    <t>Comparative Banking</t>
  </si>
  <si>
    <t>BNK 702</t>
  </si>
  <si>
    <t>Prudential Banking Guidelines</t>
  </si>
  <si>
    <t>PTU 801</t>
  </si>
  <si>
    <t>Industrial Attachment 12 Weeks</t>
  </si>
  <si>
    <t>PMT 401</t>
  </si>
  <si>
    <t>Project Procurement and Cost Management</t>
  </si>
  <si>
    <t>PMT 402</t>
  </si>
  <si>
    <t>Project Fundraising</t>
  </si>
  <si>
    <t>PMT 403</t>
  </si>
  <si>
    <t>Project Management Legal Framework</t>
  </si>
  <si>
    <t>PMT 502</t>
  </si>
  <si>
    <t>Project Management tools and Techniques</t>
  </si>
  <si>
    <t>PMT 503</t>
  </si>
  <si>
    <t>Project Quality and Risk Management</t>
  </si>
  <si>
    <t>MGT 601</t>
  </si>
  <si>
    <t>Project Management Leadership</t>
  </si>
  <si>
    <t>PMT 602</t>
  </si>
  <si>
    <t>PMT 603</t>
  </si>
  <si>
    <t>Project Management and Consultancy</t>
  </si>
  <si>
    <t>PMT 604</t>
  </si>
  <si>
    <t>Microsoft for Project Managers</t>
  </si>
  <si>
    <t>PMT 701</t>
  </si>
  <si>
    <t>Principles of Community Development</t>
  </si>
  <si>
    <t>PMT 702</t>
  </si>
  <si>
    <t>International Project Management</t>
  </si>
  <si>
    <t>PMT 703</t>
  </si>
  <si>
    <t>Project Management Ethics</t>
  </si>
  <si>
    <t>HRM 301</t>
  </si>
  <si>
    <t>Prnciples of Human Resource Management</t>
  </si>
  <si>
    <t>HRM 302</t>
  </si>
  <si>
    <t>Human Resource Planning</t>
  </si>
  <si>
    <t>HRM 403</t>
  </si>
  <si>
    <t>Employee Resourcing</t>
  </si>
  <si>
    <t>MGT 402</t>
  </si>
  <si>
    <t>Office Administration</t>
  </si>
  <si>
    <t>HRM 402</t>
  </si>
  <si>
    <t>HRM 504</t>
  </si>
  <si>
    <t>HRM 601</t>
  </si>
  <si>
    <t>Career and Talent Management</t>
  </si>
  <si>
    <t>HRM 602</t>
  </si>
  <si>
    <t>HRM 603</t>
  </si>
  <si>
    <t>HRM 604</t>
  </si>
  <si>
    <t>Change Management</t>
  </si>
  <si>
    <t>HRM 702</t>
  </si>
  <si>
    <t>Global Human Resource Management</t>
  </si>
  <si>
    <t>HRM 703</t>
  </si>
  <si>
    <t>HRM 704</t>
  </si>
  <si>
    <t>Health and Safety at Work Place</t>
  </si>
  <si>
    <t>ISS 104</t>
  </si>
  <si>
    <t>Business Information Management</t>
  </si>
  <si>
    <t>STU 101</t>
  </si>
  <si>
    <t>Internet and the Web</t>
  </si>
  <si>
    <t>STU 301</t>
  </si>
  <si>
    <t>Computing Mathematics</t>
  </si>
  <si>
    <t>STU 302</t>
  </si>
  <si>
    <t>Computer Organization and Architecture</t>
  </si>
  <si>
    <t>STU 404</t>
  </si>
  <si>
    <t>STU 401</t>
  </si>
  <si>
    <t>STU 501</t>
  </si>
  <si>
    <t>STU 502</t>
  </si>
  <si>
    <t>ISS 601</t>
  </si>
  <si>
    <t>Business Application Software</t>
  </si>
  <si>
    <t>STU 601</t>
  </si>
  <si>
    <t>Application Programming</t>
  </si>
  <si>
    <t>SEN 601</t>
  </si>
  <si>
    <t>Object Oriented Analysis and Design</t>
  </si>
  <si>
    <t>STU 602</t>
  </si>
  <si>
    <t>Data Structures and Algorithms</t>
  </si>
  <si>
    <t>FIN 702</t>
  </si>
  <si>
    <t>CSN 702</t>
  </si>
  <si>
    <t>Computer Networks and Management</t>
  </si>
  <si>
    <t>CPP 702</t>
  </si>
  <si>
    <t>Internet Applications Programming</t>
  </si>
  <si>
    <t>STU 701</t>
  </si>
  <si>
    <t>Project</t>
  </si>
  <si>
    <t>STU 801</t>
  </si>
  <si>
    <t>Attachment</t>
  </si>
  <si>
    <t>STU 1102</t>
  </si>
  <si>
    <t>STU 1103</t>
  </si>
  <si>
    <t>Computer Applications</t>
  </si>
  <si>
    <t>STU 1202</t>
  </si>
  <si>
    <t>Web Design and Development</t>
  </si>
  <si>
    <t>STU 2201</t>
  </si>
  <si>
    <t>CPP 2104</t>
  </si>
  <si>
    <t>Object-oriented Technologies</t>
  </si>
  <si>
    <t>STU 2101</t>
  </si>
  <si>
    <t>Database Systems Design and Development</t>
  </si>
  <si>
    <t>PSM 2101</t>
  </si>
  <si>
    <t>CPP 2202</t>
  </si>
  <si>
    <t>Application Programming with VB.Net</t>
  </si>
  <si>
    <t>CPP 2203</t>
  </si>
  <si>
    <t>Electronic Business Systems</t>
  </si>
  <si>
    <t>DSA 2204</t>
  </si>
  <si>
    <t>Artificial Intelligence</t>
  </si>
  <si>
    <t>STU 2102</t>
  </si>
  <si>
    <t>Computing Research Skills and Design</t>
  </si>
  <si>
    <t>SEN 2202</t>
  </si>
  <si>
    <t>Business Process Re-engineering</t>
  </si>
  <si>
    <t>STU 3101</t>
  </si>
  <si>
    <t>STU 3102</t>
  </si>
  <si>
    <t>Mobile Applications Development</t>
  </si>
  <si>
    <t>ISS 2101</t>
  </si>
  <si>
    <t>Management Information Systems</t>
  </si>
  <si>
    <t>CSN 2202</t>
  </si>
  <si>
    <t>Information Systems Security and Cryptography</t>
  </si>
  <si>
    <t>SEN 3101</t>
  </si>
  <si>
    <t>Computing Project Management</t>
  </si>
  <si>
    <t>CPP 3101</t>
  </si>
  <si>
    <t>Object Oriented Programming with Java</t>
  </si>
  <si>
    <t>DSA 3206</t>
  </si>
  <si>
    <t>Data Warehousing and Data Mining</t>
  </si>
  <si>
    <t>ISS 3207</t>
  </si>
  <si>
    <t>Accounting Information Systems</t>
  </si>
  <si>
    <t>CPP 4101</t>
  </si>
  <si>
    <t>STU 4101</t>
  </si>
  <si>
    <t>Final Year Project I</t>
  </si>
  <si>
    <t>CSN 4104</t>
  </si>
  <si>
    <t>Blockchain Technologies and Applications</t>
  </si>
  <si>
    <t>ISS 4104</t>
  </si>
  <si>
    <t>Distributed Systems</t>
  </si>
  <si>
    <t>SEN 4108</t>
  </si>
  <si>
    <t>Technology and Innovations Management</t>
  </si>
  <si>
    <t>FIN 4209</t>
  </si>
  <si>
    <t>Evaluation of Business Investments</t>
  </si>
  <si>
    <t>CSN 4206</t>
  </si>
  <si>
    <t>Information System Audit</t>
  </si>
  <si>
    <t>STU 4201</t>
  </si>
  <si>
    <t>Final Year Project II</t>
  </si>
  <si>
    <t>ISS 4202</t>
  </si>
  <si>
    <t>Simulation and Modelling</t>
  </si>
  <si>
    <t>STU 4301</t>
  </si>
  <si>
    <t>Industrial Attachment</t>
  </si>
  <si>
    <t>ISS 1105</t>
  </si>
  <si>
    <t>Installation and Customization</t>
  </si>
  <si>
    <t>MAT 1105</t>
  </si>
  <si>
    <t>SEN 2103</t>
  </si>
  <si>
    <t>Object-oriented Analysis and Design</t>
  </si>
  <si>
    <t>CPP 2201</t>
  </si>
  <si>
    <t>Object Oriented Programming with C++</t>
  </si>
  <si>
    <t>SEN 2101</t>
  </si>
  <si>
    <t>Software Engineering Principles</t>
  </si>
  <si>
    <t>SEN 4201</t>
  </si>
  <si>
    <t>Advanced Software Engineering</t>
  </si>
  <si>
    <t>CPP 4202</t>
  </si>
  <si>
    <t>Advanced Application Programming</t>
  </si>
  <si>
    <t>CPP 3204</t>
  </si>
  <si>
    <t>Network Programming</t>
  </si>
  <si>
    <t>ISS 3102</t>
  </si>
  <si>
    <t>Expert Systems</t>
  </si>
  <si>
    <t>CSN 3202</t>
  </si>
  <si>
    <t>Cyber Security</t>
  </si>
  <si>
    <t>LAW 1202</t>
  </si>
  <si>
    <t>Criminal Law</t>
  </si>
  <si>
    <t>CSN 3102</t>
  </si>
  <si>
    <t>Digital Forensics</t>
  </si>
  <si>
    <t>CSN 3201</t>
  </si>
  <si>
    <t>Network Systems Design and Management</t>
  </si>
  <si>
    <t>SEN 4102</t>
  </si>
  <si>
    <t>Recommender Systems</t>
  </si>
  <si>
    <t>CPP 4103</t>
  </si>
  <si>
    <t>Artificial Intelligence programming</t>
  </si>
  <si>
    <t>DSA 2201</t>
  </si>
  <si>
    <t>Principles of Artificial Intelligence</t>
  </si>
  <si>
    <t>CSN 2201</t>
  </si>
  <si>
    <t>Telecommunications</t>
  </si>
  <si>
    <t>CSN 4107</t>
  </si>
  <si>
    <t>Mobile Computing</t>
  </si>
  <si>
    <t>CSN 4103</t>
  </si>
  <si>
    <t>Human Aspects to IS Security and Forensics</t>
  </si>
  <si>
    <t>CSN 4108</t>
  </si>
  <si>
    <t>Network and Cloud Security</t>
  </si>
  <si>
    <t>DSA 3202</t>
  </si>
  <si>
    <t>Ambient Intelligence</t>
  </si>
  <si>
    <t>ISS 4201</t>
  </si>
  <si>
    <t>Embedded Systems</t>
  </si>
  <si>
    <t>DBS 3101</t>
  </si>
  <si>
    <t>Distributed Database Systems</t>
  </si>
  <si>
    <t>CPP 3206</t>
  </si>
  <si>
    <t>Computer Graphics</t>
  </si>
  <si>
    <t>CSN 4203</t>
  </si>
  <si>
    <t>Ethical Hacking</t>
  </si>
  <si>
    <t>CSN 4202</t>
  </si>
  <si>
    <t>Critical Infrastructure for National Security and Intelligence</t>
  </si>
  <si>
    <t>CSN 3204</t>
  </si>
  <si>
    <t>Cyber Criminology</t>
  </si>
  <si>
    <t>CSN 4208</t>
  </si>
  <si>
    <t>Information Security Policy</t>
  </si>
  <si>
    <t>PSY 4206</t>
  </si>
  <si>
    <t>Forensic Psychology</t>
  </si>
  <si>
    <t>CSN 4205</t>
  </si>
  <si>
    <t>Wireless and Mobile Forensic Analysis</t>
  </si>
  <si>
    <t>CSN 1202</t>
  </si>
  <si>
    <t>Semiconductors and Electronic Devices</t>
  </si>
  <si>
    <t>DBS 2201</t>
  </si>
  <si>
    <t>Cloud Computing</t>
  </si>
  <si>
    <t>CSN 3103</t>
  </si>
  <si>
    <t>Network Systems Administration</t>
  </si>
  <si>
    <t>CSN 3203</t>
  </si>
  <si>
    <t>Wireless Networks</t>
  </si>
  <si>
    <t>CSN 4207</t>
  </si>
  <si>
    <t>Anonymity on the Internet</t>
  </si>
  <si>
    <t>ISS 4105</t>
  </si>
  <si>
    <t>Network Operating Systems</t>
  </si>
  <si>
    <t>CSN 4102</t>
  </si>
  <si>
    <t>Advanced Digital Forensics</t>
  </si>
  <si>
    <t>CPP 3201</t>
  </si>
  <si>
    <t>Python Programming</t>
  </si>
  <si>
    <t>CSN 4201</t>
  </si>
  <si>
    <t>Cryptography</t>
  </si>
  <si>
    <t>DSA 3101</t>
  </si>
  <si>
    <t>Machine Learning</t>
  </si>
  <si>
    <t>CSN 4204</t>
  </si>
  <si>
    <t>Penetration and Vulnerability Testing</t>
  </si>
  <si>
    <t>DSA 1101</t>
  </si>
  <si>
    <t>Principles of Data Science</t>
  </si>
  <si>
    <t>DSA 1201</t>
  </si>
  <si>
    <t>Computational Thinking Theory</t>
  </si>
  <si>
    <t>DSA 1202</t>
  </si>
  <si>
    <t>Exploratory Data Analysis</t>
  </si>
  <si>
    <t>DSA 2202</t>
  </si>
  <si>
    <t>Data-driven Visualization and Decision Making</t>
  </si>
  <si>
    <t>DSA 3102</t>
  </si>
  <si>
    <t>R Statistical Programming</t>
  </si>
  <si>
    <t>DSA 3103</t>
  </si>
  <si>
    <t>Programming for Massive Data</t>
  </si>
  <si>
    <t>DSA 2203</t>
  </si>
  <si>
    <t>Automata Theory</t>
  </si>
  <si>
    <t>DSA 3201</t>
  </si>
  <si>
    <t>Deep Learning</t>
  </si>
  <si>
    <t>DBS 3202</t>
  </si>
  <si>
    <t>Big Data Management</t>
  </si>
  <si>
    <t>DSA 3204</t>
  </si>
  <si>
    <t>Social Network Science and Applications</t>
  </si>
  <si>
    <t>DSA 3203</t>
  </si>
  <si>
    <t>Data Analytics</t>
  </si>
  <si>
    <t>DSA 4101</t>
  </si>
  <si>
    <t>Bayesian Statistics and Forecasting</t>
  </si>
  <si>
    <t>STA 4106</t>
  </si>
  <si>
    <t>Applied Statistics</t>
  </si>
  <si>
    <t>DSA 4102</t>
  </si>
  <si>
    <t>Spatial Analysis</t>
  </si>
  <si>
    <t>CPP 4201</t>
  </si>
  <si>
    <t>Advanced Python Programming</t>
  </si>
  <si>
    <t>DSA 4201</t>
  </si>
  <si>
    <t>Predictive Modelling</t>
  </si>
  <si>
    <t>DSA 4204</t>
  </si>
  <si>
    <t>Remote Sensing Image Analysis and Applications</t>
  </si>
  <si>
    <t>DSA 4205</t>
  </si>
  <si>
    <t>Social Media Analytics</t>
  </si>
  <si>
    <t>ISS 2106</t>
  </si>
  <si>
    <t>Systems and Systems Theory</t>
  </si>
  <si>
    <t>SEN 2203</t>
  </si>
  <si>
    <t>Systems Development Methodology</t>
  </si>
  <si>
    <t>CSN 3106</t>
  </si>
  <si>
    <t>Client/Server Architecture</t>
  </si>
  <si>
    <t>CSN 3105</t>
  </si>
  <si>
    <t>IT Governance</t>
  </si>
  <si>
    <t>CSN 3206</t>
  </si>
  <si>
    <t>Firewalls and Network Security</t>
  </si>
  <si>
    <t>ISS 3206</t>
  </si>
  <si>
    <t>Service-Oriented Computing</t>
  </si>
  <si>
    <t>CSN 3207</t>
  </si>
  <si>
    <t>Network Supported Multimedia Technologies</t>
  </si>
  <si>
    <t>CSN 3104</t>
  </si>
  <si>
    <t>Wireless Networks and Mobile Computing</t>
  </si>
  <si>
    <t>CSN 4106</t>
  </si>
  <si>
    <t>Performance Modeling of Communications Networks</t>
  </si>
  <si>
    <t>CSN 4209</t>
  </si>
  <si>
    <t>Advanced Network Management</t>
  </si>
  <si>
    <t>CPP 1201</t>
  </si>
  <si>
    <t>Computer Applications for Games I</t>
  </si>
  <si>
    <t>MAT 2102</t>
  </si>
  <si>
    <t>Mathematical Physics</t>
  </si>
  <si>
    <t>CPP 2205</t>
  </si>
  <si>
    <t>2D Animations</t>
  </si>
  <si>
    <t>ISS 2205</t>
  </si>
  <si>
    <t>Innovation Techniques and Models</t>
  </si>
  <si>
    <t>CPP 2206</t>
  </si>
  <si>
    <t>Game Development</t>
  </si>
  <si>
    <t>CPP 3105</t>
  </si>
  <si>
    <t>Prototyping and Play Testing</t>
  </si>
  <si>
    <t>ISS 3105</t>
  </si>
  <si>
    <t>3D Modelling</t>
  </si>
  <si>
    <t>CPP 3106</t>
  </si>
  <si>
    <t>Computer Application for Games II</t>
  </si>
  <si>
    <t>CPP 3205</t>
  </si>
  <si>
    <t>Interaction Scripting</t>
  </si>
  <si>
    <t>CPP 3207</t>
  </si>
  <si>
    <t>3D Animations</t>
  </si>
  <si>
    <t>CPP 3208</t>
  </si>
  <si>
    <t>Interface Programming</t>
  </si>
  <si>
    <t>SEN 4105</t>
  </si>
  <si>
    <t>Project Management tools</t>
  </si>
  <si>
    <t>ISS 4107</t>
  </si>
  <si>
    <t>Computer Aided Drawing</t>
  </si>
  <si>
    <t>ISS 4108</t>
  </si>
  <si>
    <t>Virtual Reality Modelling</t>
  </si>
  <si>
    <t>CPP 4206</t>
  </si>
  <si>
    <t>Scene Building</t>
  </si>
  <si>
    <t>CPP 4207</t>
  </si>
  <si>
    <t>Mobile Programming for Games II</t>
  </si>
  <si>
    <t>DBS 6101</t>
  </si>
  <si>
    <t>Database Storage and Management</t>
  </si>
  <si>
    <t>ISS 6101</t>
  </si>
  <si>
    <t>Business Process Modelling</t>
  </si>
  <si>
    <t>CPP 6101</t>
  </si>
  <si>
    <t>DSA 6101</t>
  </si>
  <si>
    <t>DSA 6103</t>
  </si>
  <si>
    <t>Mathematical Statistics and Data Analytics</t>
  </si>
  <si>
    <t>SEN 6201</t>
  </si>
  <si>
    <t>System Dynamics Modelling</t>
  </si>
  <si>
    <t>DSA 6201</t>
  </si>
  <si>
    <t>ISS 6201</t>
  </si>
  <si>
    <t>Decision Support Systems</t>
  </si>
  <si>
    <t>DBS 6201</t>
  </si>
  <si>
    <t>Data Mining and Data Warehousing</t>
  </si>
  <si>
    <t>DBS 6202</t>
  </si>
  <si>
    <t>Advances in Database Systems</t>
  </si>
  <si>
    <t>STU 7101</t>
  </si>
  <si>
    <t>SEN 7101</t>
  </si>
  <si>
    <t>Human Perception and Information Visualization</t>
  </si>
  <si>
    <t>CSN 7101</t>
  </si>
  <si>
    <t>CyberSecurity and Forensics</t>
  </si>
  <si>
    <t>DSA 7101</t>
  </si>
  <si>
    <t>Data Analytics and Knowledge Engineering</t>
  </si>
  <si>
    <t>DSA 7102</t>
  </si>
  <si>
    <t>Logic, Sense Making and Business Intelligence</t>
  </si>
  <si>
    <t>STU 7201</t>
  </si>
  <si>
    <t>Innovations Design Workshops</t>
  </si>
  <si>
    <t>STU 7202</t>
  </si>
  <si>
    <t>DSA 6102</t>
  </si>
  <si>
    <t>Mathematics for Data Science</t>
  </si>
  <si>
    <t>FIN 6104</t>
  </si>
  <si>
    <t>CPP 6102</t>
  </si>
  <si>
    <t>Computational Thinking and Programming for Data Science</t>
  </si>
  <si>
    <t>CSN 6101</t>
  </si>
  <si>
    <t>Ethical and Security Issues in Data Science</t>
  </si>
  <si>
    <t>DBS 6203</t>
  </si>
  <si>
    <t>Database Management Systems</t>
  </si>
  <si>
    <t>DSA 6202</t>
  </si>
  <si>
    <t>Unstructured Data Analytics and Applications</t>
  </si>
  <si>
    <t>DSA 6203</t>
  </si>
  <si>
    <t>Statistical Modelling for Data Science</t>
  </si>
  <si>
    <t>DSA 6204</t>
  </si>
  <si>
    <t>Artificial Neural Networks and Deep Learning</t>
  </si>
  <si>
    <t>SEN 7102</t>
  </si>
  <si>
    <t>Data Science Project Management</t>
  </si>
  <si>
    <t>DSA 7103</t>
  </si>
  <si>
    <t>Big Data Analytics</t>
  </si>
  <si>
    <t>DSA 7104</t>
  </si>
  <si>
    <t>Spatial and Spatiotemporal Analysis</t>
  </si>
  <si>
    <t>SEN 7104</t>
  </si>
  <si>
    <t>Analytics Application Engineering</t>
  </si>
  <si>
    <t>SEN 7103</t>
  </si>
  <si>
    <t>Data Engineering and Data Governance</t>
  </si>
  <si>
    <t>DSA 7105</t>
  </si>
  <si>
    <t>Cloud Computing and Big Data Processing</t>
  </si>
  <si>
    <t>DSA 7106</t>
  </si>
  <si>
    <t>Natural Language Processing</t>
  </si>
  <si>
    <t>DBS 7103</t>
  </si>
  <si>
    <t>Big Data Architecture and Applications</t>
  </si>
  <si>
    <t>DBS 7104</t>
  </si>
  <si>
    <t>Data Warehouse Design, Architecture, and Technology</t>
  </si>
  <si>
    <t>SEN 7201</t>
  </si>
  <si>
    <t>Scholarly Writing and Publishing</t>
  </si>
  <si>
    <t>ISS 102</t>
  </si>
  <si>
    <t>Foundation Physics and Electricity for IT</t>
  </si>
  <si>
    <t>STU101</t>
  </si>
  <si>
    <t>ISS 103</t>
  </si>
  <si>
    <t>Introduction Information Systems</t>
  </si>
  <si>
    <t>CPP 501</t>
  </si>
  <si>
    <t>CSN 501</t>
  </si>
  <si>
    <t>Fundamentals of Computer Networks</t>
  </si>
  <si>
    <t>SEN 501</t>
  </si>
  <si>
    <t>Human-Computer Interaction</t>
  </si>
  <si>
    <t>CSN 601</t>
  </si>
  <si>
    <t>Network Design and Setup</t>
  </si>
  <si>
    <t>CSN 602</t>
  </si>
  <si>
    <t>Structured Cabling</t>
  </si>
  <si>
    <t>CPP 602</t>
  </si>
  <si>
    <t>Java Programming</t>
  </si>
  <si>
    <t>STU 2104</t>
  </si>
  <si>
    <t>CSN 3208</t>
  </si>
  <si>
    <t>Communication Systems and Technologies</t>
  </si>
  <si>
    <t>ISS 4101</t>
  </si>
  <si>
    <t>Strategic Information Systems Management</t>
  </si>
  <si>
    <t>ISS 4102</t>
  </si>
  <si>
    <t>Geographical Information Systems</t>
  </si>
  <si>
    <t>FIN 2212</t>
  </si>
  <si>
    <t>DBS 4203</t>
  </si>
  <si>
    <t>Distributed Multimedia Systems</t>
  </si>
  <si>
    <t>JOSEPH THIONG'O</t>
  </si>
  <si>
    <t>C1574</t>
  </si>
  <si>
    <t>ANN INYANGALA</t>
  </si>
  <si>
    <t>DAVID OMOLLO</t>
  </si>
  <si>
    <t>C1370</t>
  </si>
  <si>
    <t>ALICE KAMAU</t>
  </si>
  <si>
    <t>C1855</t>
  </si>
  <si>
    <t>KIREMA MUTEMBEI</t>
  </si>
  <si>
    <t>C1869</t>
  </si>
  <si>
    <t>AUDREY KUBWA</t>
  </si>
  <si>
    <t>DR. BRIGITTE OKONGA</t>
  </si>
  <si>
    <t>DR. MICHAEL NJOGO</t>
  </si>
  <si>
    <t>DR. ROSE GATHII</t>
  </si>
  <si>
    <t>DR. PETER NJUGUNA</t>
  </si>
  <si>
    <t>DR. LUCY WAMALWA</t>
  </si>
  <si>
    <t>DR. FRED SPORTA</t>
  </si>
  <si>
    <t>PROF. RENSON MUCHIRI</t>
  </si>
  <si>
    <t>TRIZAH KAMANJA</t>
  </si>
  <si>
    <t>MOYI MESO</t>
  </si>
  <si>
    <t>JAMES OTUTO</t>
  </si>
  <si>
    <t>GEORGE WAMAE</t>
  </si>
  <si>
    <t>DR. BILLIAH MAENDE</t>
  </si>
  <si>
    <t>SOLOMON MAINA</t>
  </si>
  <si>
    <t>JAMES NJAMA</t>
  </si>
  <si>
    <t>ANTHONY MULINGE</t>
  </si>
  <si>
    <t>DR. CATHERINE GATARI</t>
  </si>
  <si>
    <t>KENNETH CHEBELYON</t>
  </si>
  <si>
    <t>JACKLINE SHANGA</t>
  </si>
  <si>
    <t>RICHARD KITHUKA</t>
  </si>
  <si>
    <t>C1551</t>
  </si>
  <si>
    <t>DR. FIONA KORIR</t>
  </si>
  <si>
    <t>C0856</t>
  </si>
  <si>
    <t>DAVID AJIKI</t>
  </si>
  <si>
    <t>C1075</t>
  </si>
  <si>
    <t>VICTORIA LITALI</t>
  </si>
  <si>
    <t>C0821</t>
  </si>
  <si>
    <t>MILLICENT WACHIURI</t>
  </si>
  <si>
    <t>C1371</t>
  </si>
  <si>
    <t>RISPAH KHAMONYI</t>
  </si>
  <si>
    <t>C1419</t>
  </si>
  <si>
    <t>GABRIEL WAWERU</t>
  </si>
  <si>
    <t>C1375</t>
  </si>
  <si>
    <t>PATRICK GIKAI NGUGI</t>
  </si>
  <si>
    <t>C0612</t>
  </si>
  <si>
    <t>JACKLINE MUIRURI</t>
  </si>
  <si>
    <t>C1428</t>
  </si>
  <si>
    <t>DR. FANICE WASWA</t>
  </si>
  <si>
    <t>DR. JACKSON NDOLO</t>
  </si>
  <si>
    <t>C1515</t>
  </si>
  <si>
    <t>DR. JANE NJURU</t>
  </si>
  <si>
    <t>C1576</t>
  </si>
  <si>
    <t>PROF. RICHARD SIMWA</t>
  </si>
  <si>
    <t>C1583</t>
  </si>
  <si>
    <t>PROF. WARIO GUYO WAKO</t>
  </si>
  <si>
    <t>C0608</t>
  </si>
  <si>
    <t>DR. MARY RAGUI</t>
  </si>
  <si>
    <t>C1142</t>
  </si>
  <si>
    <t>STEPHEN GITHIO</t>
  </si>
  <si>
    <t>C1221</t>
  </si>
  <si>
    <t>DR. VICTOR KABATA</t>
  </si>
  <si>
    <t>C1565</t>
  </si>
  <si>
    <t>DR. BERNARD MUIA</t>
  </si>
  <si>
    <t>C1182</t>
  </si>
  <si>
    <t>CHRISTINE MWANG'OMBE</t>
  </si>
  <si>
    <t>C0836</t>
  </si>
  <si>
    <t>KENNEDY KINYUA</t>
  </si>
  <si>
    <t>C1143</t>
  </si>
  <si>
    <t>PETER OGOLA</t>
  </si>
  <si>
    <t>C0812</t>
  </si>
  <si>
    <t>OKEMWA OGWOKA</t>
  </si>
  <si>
    <t>C0683</t>
  </si>
  <si>
    <t>MONICAH OCHIENG</t>
  </si>
  <si>
    <t>C1388</t>
  </si>
  <si>
    <t>MATTHEWS AYAL</t>
  </si>
  <si>
    <t>c0958</t>
  </si>
  <si>
    <t>MATHEW MUCHIRI</t>
  </si>
  <si>
    <t>C1401</t>
  </si>
  <si>
    <t>MARTINA YATTANI</t>
  </si>
  <si>
    <t>C1518</t>
  </si>
  <si>
    <t>LYDIAH MUMBI</t>
  </si>
  <si>
    <t>C0452</t>
  </si>
  <si>
    <t>LEVINA ONDENGE</t>
  </si>
  <si>
    <t>C0372</t>
  </si>
  <si>
    <t>KENNEDY KALALI</t>
  </si>
  <si>
    <t>C0840</t>
  </si>
  <si>
    <t>JANET OKARA</t>
  </si>
  <si>
    <t>C1100</t>
  </si>
  <si>
    <t>JAMES MURIGI</t>
  </si>
  <si>
    <t>C1288</t>
  </si>
  <si>
    <t>FRANCIS KIOKO KIMEU</t>
  </si>
  <si>
    <t>C1427</t>
  </si>
  <si>
    <t>ENG. ERASTUS MWONGERA</t>
  </si>
  <si>
    <t>C1476</t>
  </si>
  <si>
    <t>DR. VINCENCIA APOPA</t>
  </si>
  <si>
    <t>C1262</t>
  </si>
  <si>
    <t>DR. PAUL JILANI</t>
  </si>
  <si>
    <t>C1416</t>
  </si>
  <si>
    <t>DR. CARREN CHEPNGETICH</t>
  </si>
  <si>
    <t>C1381</t>
  </si>
  <si>
    <t>DR. MICHAEL MUMA</t>
  </si>
  <si>
    <t>C1540</t>
  </si>
  <si>
    <t>DR. MARY MWANZIA</t>
  </si>
  <si>
    <t>C1190</t>
  </si>
  <si>
    <t>DOROTHY OBALLA</t>
  </si>
  <si>
    <t>C1264</t>
  </si>
  <si>
    <t>JOHN GICHURU</t>
  </si>
  <si>
    <t>C1437</t>
  </si>
  <si>
    <t>RACHAEL KAMAU</t>
  </si>
  <si>
    <t>C1501</t>
  </si>
  <si>
    <t>DR. BEATRICE OKATCH</t>
  </si>
  <si>
    <t>C0149</t>
  </si>
  <si>
    <t>ANUJA PRASHAR</t>
  </si>
  <si>
    <t>C1524</t>
  </si>
  <si>
    <t>STEPHEN MUTISO</t>
  </si>
  <si>
    <t>C1523</t>
  </si>
  <si>
    <t>RAPHAEL ONYANGO</t>
  </si>
  <si>
    <t>C1296</t>
  </si>
  <si>
    <t>DR. NAFTALI WAMBUGU</t>
  </si>
  <si>
    <t>C1362</t>
  </si>
  <si>
    <t>DR. ANTHONY MWAI</t>
  </si>
  <si>
    <t>C1083</t>
  </si>
  <si>
    <t>DR. ARGAN WEKESA</t>
  </si>
  <si>
    <t>C0703</t>
  </si>
  <si>
    <t>DR. FREDRICK WAFULA</t>
  </si>
  <si>
    <t>C1181</t>
  </si>
  <si>
    <t>DR. NEBART AVUTSWA</t>
  </si>
  <si>
    <t>C1079</t>
  </si>
  <si>
    <t>DR. PETER KARIUKI</t>
  </si>
  <si>
    <t>C0950</t>
  </si>
  <si>
    <t>DR. RODGERS OCHENGE</t>
  </si>
  <si>
    <t>C1414</t>
  </si>
  <si>
    <t>DR. SIRMA KORIR</t>
  </si>
  <si>
    <t>C1520</t>
  </si>
  <si>
    <t>ESTHER MAKORI</t>
  </si>
  <si>
    <t>C1521</t>
  </si>
  <si>
    <t>JEREMIAH MUNIU</t>
  </si>
  <si>
    <t>C1353</t>
  </si>
  <si>
    <t>PHYLIS MURANI</t>
  </si>
  <si>
    <t>C0713</t>
  </si>
  <si>
    <t>POLLYNE MUTUNGA</t>
  </si>
  <si>
    <t>C1237</t>
  </si>
  <si>
    <t>RICHARD KAMAMI</t>
  </si>
  <si>
    <t>C0749</t>
  </si>
  <si>
    <t>RUTH MWATHI</t>
  </si>
  <si>
    <t>C1378</t>
  </si>
  <si>
    <t>ZIPPORAH MUNENE</t>
  </si>
  <si>
    <t>C1069</t>
  </si>
  <si>
    <t>DUNCAN OWUOR</t>
  </si>
  <si>
    <t>C0770</t>
  </si>
  <si>
    <t>ALBERT MAKOKHA</t>
  </si>
  <si>
    <t>C0669</t>
  </si>
  <si>
    <t>CATHERINE GACHIRI</t>
  </si>
  <si>
    <t>DOMINIC AMORO</t>
  </si>
  <si>
    <t>C1545</t>
  </si>
  <si>
    <t>DR. GRACE MUSA</t>
  </si>
  <si>
    <t>C0666</t>
  </si>
  <si>
    <t>ROSE RONO</t>
  </si>
  <si>
    <t>C1451</t>
  </si>
  <si>
    <t>EDWIN KIPKEMOI LIMO</t>
  </si>
  <si>
    <t>C1156</t>
  </si>
  <si>
    <t>DR. GLADYS CHEROTICH</t>
  </si>
  <si>
    <t>C1429</t>
  </si>
  <si>
    <t>DUNCAN KILUNGU</t>
  </si>
  <si>
    <t>C1413</t>
  </si>
  <si>
    <t>DR. CHARLES GITHIRA WANYOIKE</t>
  </si>
  <si>
    <t>C0887</t>
  </si>
  <si>
    <t>SAMMY KITULA</t>
  </si>
  <si>
    <t>C1679</t>
  </si>
  <si>
    <t>ZAKARY MUCHIRI NJOROGE</t>
  </si>
  <si>
    <t>C1680</t>
  </si>
  <si>
    <t>LUCY WACUKA MWAURA</t>
  </si>
  <si>
    <t>C1676</t>
  </si>
  <si>
    <t>NICHOLAS LUFUMBU OMIDO</t>
  </si>
  <si>
    <t>C1677</t>
  </si>
  <si>
    <t>DR. ARANI WYCLIFFE</t>
  </si>
  <si>
    <t>C1669</t>
  </si>
  <si>
    <t>ELTON KIPKORIR LANGAT</t>
  </si>
  <si>
    <t>C1670</t>
  </si>
  <si>
    <t>ERIC MOGIRE</t>
  </si>
  <si>
    <t>C1671</t>
  </si>
  <si>
    <t>BEATRICE WANJIRU NDUNGU</t>
  </si>
  <si>
    <t>C1663</t>
  </si>
  <si>
    <t>WILSON KAMAMI</t>
  </si>
  <si>
    <t>C1662</t>
  </si>
  <si>
    <t>VERONICAH WAITHIRA KIAMA</t>
  </si>
  <si>
    <t>C1661</t>
  </si>
  <si>
    <t>TIMOTHY KAGIRI KUIYAKI</t>
  </si>
  <si>
    <t>C1660</t>
  </si>
  <si>
    <t>NICHOLAS MUSAU MUTINDA</t>
  </si>
  <si>
    <t>C1659</t>
  </si>
  <si>
    <t>MARY ANDIKA</t>
  </si>
  <si>
    <t>C1658</t>
  </si>
  <si>
    <t>DR. JAMES MURUNGA</t>
  </si>
  <si>
    <t>C1657</t>
  </si>
  <si>
    <t>HANIEL NJOGU MUCHIRI</t>
  </si>
  <si>
    <t>C1656</t>
  </si>
  <si>
    <t>FREDRICK KARIITHI GITHUI</t>
  </si>
  <si>
    <t>C1655</t>
  </si>
  <si>
    <t>CHARLES BONVENTURE MALUNGU</t>
  </si>
  <si>
    <t>C1654</t>
  </si>
  <si>
    <t>DESMOND MWANGI WAIRIMU</t>
  </si>
  <si>
    <t>C1653</t>
  </si>
  <si>
    <t>DR. MAGDALINE NKANDO</t>
  </si>
  <si>
    <t>C1638</t>
  </si>
  <si>
    <t>DR. JUNITER KWAMBOKA MOKUA</t>
  </si>
  <si>
    <t>C1637</t>
  </si>
  <si>
    <t>ANGELICA GITONGA</t>
  </si>
  <si>
    <t>C1694</t>
  </si>
  <si>
    <t>EDITH NJERU</t>
  </si>
  <si>
    <t>C1695</t>
  </si>
  <si>
    <t>DR. MUTWIRI NATHAN MWENDA</t>
  </si>
  <si>
    <t>C1799</t>
  </si>
  <si>
    <t>VICTOR MUTHAMA</t>
  </si>
  <si>
    <t>C1713</t>
  </si>
  <si>
    <t>MUO CHARLES</t>
  </si>
  <si>
    <t>C1705</t>
  </si>
  <si>
    <t>STELLA KAINDA</t>
  </si>
  <si>
    <t>C1711</t>
  </si>
  <si>
    <t>RON MUHANDE</t>
  </si>
  <si>
    <t>C1709</t>
  </si>
  <si>
    <t>SIMON NDICU</t>
  </si>
  <si>
    <t>C1710</t>
  </si>
  <si>
    <t>PETER INGANGA BULUMA</t>
  </si>
  <si>
    <t>C1708</t>
  </si>
  <si>
    <t>DR. NORMAN GACHOKA</t>
  </si>
  <si>
    <t>C1630</t>
  </si>
  <si>
    <t>MUTEGI KITHAKA</t>
  </si>
  <si>
    <t>C1706</t>
  </si>
  <si>
    <t>NAOMI KOLONGEI</t>
  </si>
  <si>
    <t>C1707</t>
  </si>
  <si>
    <t>MICHAEL OSANO OKODA</t>
  </si>
  <si>
    <t>C1704</t>
  </si>
  <si>
    <t>DRUSILLAH KEMUNTO</t>
  </si>
  <si>
    <t>C1702</t>
  </si>
  <si>
    <t>DR. SALOME MWONGELI MUSAU</t>
  </si>
  <si>
    <t>C1701</t>
  </si>
  <si>
    <t>DR. EUNICE GITIRI</t>
  </si>
  <si>
    <t>C1703</t>
  </si>
  <si>
    <t>DR. MOKAYA ORIKU NICODEMUS</t>
  </si>
  <si>
    <t>C1698</t>
  </si>
  <si>
    <t>DOMINIC ONG'ONDO OCHOI</t>
  </si>
  <si>
    <t>C1642</t>
  </si>
  <si>
    <t>MBUGUA FRANCIS NDUNG'U</t>
  </si>
  <si>
    <t>C1644</t>
  </si>
  <si>
    <t>MASESE NYABANDO GIDEON</t>
  </si>
  <si>
    <t>C1645</t>
  </si>
  <si>
    <t>JOYCE CHEBET KORIR</t>
  </si>
  <si>
    <t>C1646</t>
  </si>
  <si>
    <t>JUSTUS MUSILA</t>
  </si>
  <si>
    <t>C1431</t>
  </si>
  <si>
    <t>LAWRENCE AGUFA</t>
  </si>
  <si>
    <t>C1648</t>
  </si>
  <si>
    <t>LILIAN A. OLICK</t>
  </si>
  <si>
    <t>C1649</t>
  </si>
  <si>
    <t>MARY ATIENO OWUOR</t>
  </si>
  <si>
    <t>C1650</t>
  </si>
  <si>
    <t>MICHAEL NG'ANG'A THIGA</t>
  </si>
  <si>
    <t>C1651</t>
  </si>
  <si>
    <t>PRIMROSE NYAMBURA MBUTHIA</t>
  </si>
  <si>
    <t>C1652</t>
  </si>
  <si>
    <t>COLLINS KIOKO</t>
  </si>
  <si>
    <t>C1664</t>
  </si>
  <si>
    <t>KIKETE DENNIS</t>
  </si>
  <si>
    <t>C1665</t>
  </si>
  <si>
    <t>DR. CHARLES THOMAS KEYA</t>
  </si>
  <si>
    <t>C1666</t>
  </si>
  <si>
    <t>DR. EUNICE NGINA WANDIGA</t>
  </si>
  <si>
    <t>C1667</t>
  </si>
  <si>
    <t>DR. STEVE ONDIEKI NYANAMBA</t>
  </si>
  <si>
    <t>C1668</t>
  </si>
  <si>
    <t>WAFULA ERICK MIKE</t>
  </si>
  <si>
    <t>C1672</t>
  </si>
  <si>
    <t>FRANCIS OKETCH OCHIENG</t>
  </si>
  <si>
    <t>C1673</t>
  </si>
  <si>
    <t>JAPHETH MUTUA</t>
  </si>
  <si>
    <t>C1674</t>
  </si>
  <si>
    <t>LUCY AJWANG’ OTIENO</t>
  </si>
  <si>
    <t>C1675</t>
  </si>
  <si>
    <t>PAMELAH MAKONJO MUKONYI</t>
  </si>
  <si>
    <t>C1678</t>
  </si>
  <si>
    <t>ANDREW GOVEDI KISANYANYA</t>
  </si>
  <si>
    <t>C1641</t>
  </si>
  <si>
    <t>DR. CYNTHIA A. IKAMARI</t>
  </si>
  <si>
    <t>C1608</t>
  </si>
  <si>
    <t>DR. ANTHONY KIRUBI MWANGI</t>
  </si>
  <si>
    <t>C1628</t>
  </si>
  <si>
    <t>DR. GRACE WANGARI KIIRU</t>
  </si>
  <si>
    <t>C1632</t>
  </si>
  <si>
    <t>DR. HENRY MOMANYI</t>
  </si>
  <si>
    <t>C1633</t>
  </si>
  <si>
    <t>DR. JARED M.ARIEMBA</t>
  </si>
  <si>
    <t>C1634</t>
  </si>
  <si>
    <t>DR. KENNEDY AMADI</t>
  </si>
  <si>
    <t>C1635</t>
  </si>
  <si>
    <t>DR. RACHEAL M. MBURU</t>
  </si>
  <si>
    <t>C1636</t>
  </si>
  <si>
    <t>MICHAEL MUMMASSABBA WAMACHE</t>
  </si>
  <si>
    <t>C1639</t>
  </si>
  <si>
    <t>ALEX NYABWENGI OMANGA</t>
  </si>
  <si>
    <t>C1519</t>
  </si>
  <si>
    <t>AUSTIN MAKUNGU</t>
  </si>
  <si>
    <t>C0360</t>
  </si>
  <si>
    <t>BENJAMIN MUTUNGI</t>
  </si>
  <si>
    <t>CARDEN ADEMBO</t>
  </si>
  <si>
    <t>COLLINS ONDIEK</t>
  </si>
  <si>
    <t>C0741</t>
  </si>
  <si>
    <t>DOMINIC OJWANG</t>
  </si>
  <si>
    <t>DR. ABRAHAM ROTICH</t>
  </si>
  <si>
    <t>DR. ASENATH ONGUSO</t>
  </si>
  <si>
    <t>C1358</t>
  </si>
  <si>
    <t>PROF. CHRISTINE NANJALA</t>
  </si>
  <si>
    <t>DR. EDWARD KOBUTHI</t>
  </si>
  <si>
    <t>C0754</t>
  </si>
  <si>
    <t>DR. GABRIEL LAIBONI</t>
  </si>
  <si>
    <t>DR. GLADYS BUNYASI</t>
  </si>
  <si>
    <t>DR. IBRAHIM TIRIMBA</t>
  </si>
  <si>
    <t>DR. ROBERT KASISI</t>
  </si>
  <si>
    <t>C1700</t>
  </si>
  <si>
    <t>DR. WYCLIFFE NYARIBO</t>
  </si>
  <si>
    <t>EDWARD GURA</t>
  </si>
  <si>
    <t>ELIJAH WEKESA</t>
  </si>
  <si>
    <t>ELIUD LAGAT</t>
  </si>
  <si>
    <t>C1195</t>
  </si>
  <si>
    <t>ELIZABETH THIGA</t>
  </si>
  <si>
    <t>ELLY OCHIENG OSIR</t>
  </si>
  <si>
    <t>C1771</t>
  </si>
  <si>
    <t>EUDIA JEPTOO</t>
  </si>
  <si>
    <t>C1217</t>
  </si>
  <si>
    <t>EVALYNE HAGOI</t>
  </si>
  <si>
    <t>FRANCIS KIVUVA</t>
  </si>
  <si>
    <t>C1408</t>
  </si>
  <si>
    <t>FREDRICK LEVA</t>
  </si>
  <si>
    <t>FRIDAH GAKII</t>
  </si>
  <si>
    <t>HANNAH WANYOIKE</t>
  </si>
  <si>
    <t>JAMES OYOO</t>
  </si>
  <si>
    <t>C1294</t>
  </si>
  <si>
    <t>JOSHUA NYAGINDI</t>
  </si>
  <si>
    <t>JOSHUA OMANYO</t>
  </si>
  <si>
    <t>MACKRED OCHIENG</t>
  </si>
  <si>
    <t>MARTIN WAWERU</t>
  </si>
  <si>
    <t>NANCY OKUMBE</t>
  </si>
  <si>
    <t>NORAH OKUNGU</t>
  </si>
  <si>
    <t>PROF. JOSHUA BAGAKA'S</t>
  </si>
  <si>
    <t>DR. REBECCA MUTIA</t>
  </si>
  <si>
    <t>REGINA NJOROGE</t>
  </si>
  <si>
    <t>SIMON MACHARIA</t>
  </si>
  <si>
    <t>THEOPHILUS AKAL</t>
  </si>
  <si>
    <t>C1022</t>
  </si>
  <si>
    <t>WILSON KAMAMI WANJIRU</t>
  </si>
  <si>
    <t>C1712</t>
  </si>
  <si>
    <t>WINNIE WAITITU</t>
  </si>
  <si>
    <t>MICHAEL WANJALA</t>
  </si>
  <si>
    <t>C1817</t>
  </si>
  <si>
    <t>ANTHONY AHINDU</t>
  </si>
  <si>
    <t>DOMINIC NGALA</t>
  </si>
  <si>
    <t>C1258</t>
  </si>
  <si>
    <t>DR. IRUNGU MACHARIA</t>
  </si>
  <si>
    <t>C1272</t>
  </si>
  <si>
    <t>DR. WALTER KARUNGANI</t>
  </si>
  <si>
    <t>C1325</t>
  </si>
  <si>
    <t>EUNICE KETA</t>
  </si>
  <si>
    <t>C0842</t>
  </si>
  <si>
    <t>LYNDAH MAKUNGU</t>
  </si>
  <si>
    <t>ALICE AKINYI</t>
  </si>
  <si>
    <t>C1739</t>
  </si>
  <si>
    <t>ALICE MUIA</t>
  </si>
  <si>
    <t>C1640</t>
  </si>
  <si>
    <t>AMOS MUSEMBI</t>
  </si>
  <si>
    <t>C1811</t>
  </si>
  <si>
    <t>AMBROSE NJERU</t>
  </si>
  <si>
    <t>C1983</t>
  </si>
  <si>
    <t>BEATRICE KAGUCIA</t>
  </si>
  <si>
    <t>C1465</t>
  </si>
  <si>
    <t>BEATRICE ODERA</t>
  </si>
  <si>
    <t>C1333</t>
  </si>
  <si>
    <t>BENARD CHOGI</t>
  </si>
  <si>
    <t>C1527</t>
  </si>
  <si>
    <t>BRENDA ACHIENG</t>
  </si>
  <si>
    <t>C1580</t>
  </si>
  <si>
    <t>BRIAN INDIMULI</t>
  </si>
  <si>
    <t>C1530</t>
  </si>
  <si>
    <t>CARORINE CHEBET</t>
  </si>
  <si>
    <t>C1731</t>
  </si>
  <si>
    <t>CHRIS MAYAKA</t>
  </si>
  <si>
    <t>C1326</t>
  </si>
  <si>
    <t>CHRIS NDAMBUKI</t>
  </si>
  <si>
    <t>C1541</t>
  </si>
  <si>
    <t>CHRIS NJOGU</t>
  </si>
  <si>
    <t>C1402</t>
  </si>
  <si>
    <t>CLIVE ONSOMU</t>
  </si>
  <si>
    <t>DAISY CHEPKOECH</t>
  </si>
  <si>
    <t>C1214</t>
  </si>
  <si>
    <t>DAN IMBEGA</t>
  </si>
  <si>
    <t>C1736</t>
  </si>
  <si>
    <t>DAVID KANYI</t>
  </si>
  <si>
    <t>C1821</t>
  </si>
  <si>
    <t>DAVID MARAGU</t>
  </si>
  <si>
    <t>C1744</t>
  </si>
  <si>
    <t>DAVID OPONDO</t>
  </si>
  <si>
    <t>C1749</t>
  </si>
  <si>
    <t>DEBORAH MULI</t>
  </si>
  <si>
    <t>C1464</t>
  </si>
  <si>
    <t>DENIS MUTHUI</t>
  </si>
  <si>
    <t>C1812</t>
  </si>
  <si>
    <t>CONRAD AKELLO</t>
  </si>
  <si>
    <t>C1486</t>
  </si>
  <si>
    <t>JAMES BWIRE</t>
  </si>
  <si>
    <t>C0321</t>
  </si>
  <si>
    <t>DOMTILLA KOSGEY</t>
  </si>
  <si>
    <t>C1484</t>
  </si>
  <si>
    <t>DOROTHY MUTUA</t>
  </si>
  <si>
    <t>C1535</t>
  </si>
  <si>
    <t>DR. BEDAN KINYANJUI</t>
  </si>
  <si>
    <t>C1745</t>
  </si>
  <si>
    <t>DR. DENNIS KABURU</t>
  </si>
  <si>
    <t>C1573</t>
  </si>
  <si>
    <t>DR. EUNICE MWANGI</t>
  </si>
  <si>
    <t>C1806</t>
  </si>
  <si>
    <t>DR. GABRIEL KAMAU</t>
  </si>
  <si>
    <t>C1495</t>
  </si>
  <si>
    <t>DR. JOHN WANYOIKE</t>
  </si>
  <si>
    <t>DR. KEN OTIENO</t>
  </si>
  <si>
    <t>C0384</t>
  </si>
  <si>
    <t>DR. LAWRENCE NDERU</t>
  </si>
  <si>
    <t>C1558</t>
  </si>
  <si>
    <t>PROF. LUCY MBURU</t>
  </si>
  <si>
    <t>DR. NDERITU KIHARA</t>
  </si>
  <si>
    <t>C0561</t>
  </si>
  <si>
    <t>DR. RACHAEL KIBUKU</t>
  </si>
  <si>
    <t>DR. SIMON MWENDIA</t>
  </si>
  <si>
    <t>DR. STEPHEN NJENGA</t>
  </si>
  <si>
    <t>C0153</t>
  </si>
  <si>
    <t>DR.FANON ANANDA</t>
  </si>
  <si>
    <t>C1536</t>
  </si>
  <si>
    <t>DR. EDWIN OMOL</t>
  </si>
  <si>
    <t>C1473</t>
  </si>
  <si>
    <t>EDWIN WANJURU</t>
  </si>
  <si>
    <t>C1740</t>
  </si>
  <si>
    <t>DR. ELIJAH MASENO</t>
  </si>
  <si>
    <t>C1721</t>
  </si>
  <si>
    <t>ELPHAS LITSALITSA</t>
  </si>
  <si>
    <t>C1733</t>
  </si>
  <si>
    <t>EMILY OKOTH</t>
  </si>
  <si>
    <t>ENOS WANGETTE</t>
  </si>
  <si>
    <t>C1769</t>
  </si>
  <si>
    <t>ERIC KARIUKI</t>
  </si>
  <si>
    <t>C1725</t>
  </si>
  <si>
    <t>ERICK ODUOL</t>
  </si>
  <si>
    <t>ERNEST MADARA</t>
  </si>
  <si>
    <t>EZEKIEL KURIA</t>
  </si>
  <si>
    <t>FELIX OKINYO</t>
  </si>
  <si>
    <t>C1483</t>
  </si>
  <si>
    <t>FRED OMONDI</t>
  </si>
  <si>
    <t>FRIDAH KIOKO</t>
  </si>
  <si>
    <t>GEOFFREY NJUGUNA</t>
  </si>
  <si>
    <t>GEOFFREY RUMBE</t>
  </si>
  <si>
    <t>C1055</t>
  </si>
  <si>
    <t>GEORGE KARIUKI</t>
  </si>
  <si>
    <t>C1723</t>
  </si>
  <si>
    <t>GEORGE MWANGI</t>
  </si>
  <si>
    <t>C0994</t>
  </si>
  <si>
    <t>GLENNE MORAA</t>
  </si>
  <si>
    <t>C0394</t>
  </si>
  <si>
    <t>GODFREY MAINA</t>
  </si>
  <si>
    <t>C1765</t>
  </si>
  <si>
    <t>GODRICK OCHIENG</t>
  </si>
  <si>
    <t>C01766</t>
  </si>
  <si>
    <t>GRIFFIN KENGA</t>
  </si>
  <si>
    <t>HALSON OGETO NYABERI</t>
  </si>
  <si>
    <t>C1803</t>
  </si>
  <si>
    <t>DR. HARON TINEGA</t>
  </si>
  <si>
    <t>C1728</t>
  </si>
  <si>
    <t>DR. IRENE MUNDIA</t>
  </si>
  <si>
    <t>C0476</t>
  </si>
  <si>
    <t>ISAAC OKOLA</t>
  </si>
  <si>
    <t>JAMES MBAO</t>
  </si>
  <si>
    <t>C1557</t>
  </si>
  <si>
    <t>JANE MASAA</t>
  </si>
  <si>
    <t>C1847</t>
  </si>
  <si>
    <t>DR. JANVAN MUNYOKI</t>
  </si>
  <si>
    <t>C0381</t>
  </si>
  <si>
    <t>JECTON ANYANGO</t>
  </si>
  <si>
    <t>C1849</t>
  </si>
  <si>
    <t>JENNIFER GACHUKIA</t>
  </si>
  <si>
    <t>C1730</t>
  </si>
  <si>
    <t>JOHN KIMOTHO</t>
  </si>
  <si>
    <t>C1432</t>
  </si>
  <si>
    <t>JOHN MAINA</t>
  </si>
  <si>
    <t>C1548</t>
  </si>
  <si>
    <t>JOHN NJIRU</t>
  </si>
  <si>
    <t>C1692</t>
  </si>
  <si>
    <t>JOHN SAGIMO</t>
  </si>
  <si>
    <t>C1716</t>
  </si>
  <si>
    <t>JOHN WAINAINA</t>
  </si>
  <si>
    <t>C1058</t>
  </si>
  <si>
    <t>JOSELYN MUTENDE</t>
  </si>
  <si>
    <t>C1461</t>
  </si>
  <si>
    <t>JOSEPH GITARI</t>
  </si>
  <si>
    <t>C1457</t>
  </si>
  <si>
    <t>JOSEPH MWANGI</t>
  </si>
  <si>
    <t>C1804</t>
  </si>
  <si>
    <t>JULIET WAWIRA</t>
  </si>
  <si>
    <t>C0542</t>
  </si>
  <si>
    <t>JULIUS WAMBUGU</t>
  </si>
  <si>
    <t>C0238</t>
  </si>
  <si>
    <t>JUSTUS MUTIA</t>
  </si>
  <si>
    <t>KELVIN NJAGI</t>
  </si>
  <si>
    <t>C1734</t>
  </si>
  <si>
    <t>LAWRENCE THUKU</t>
  </si>
  <si>
    <t>C1770</t>
  </si>
  <si>
    <t>LEE BARASA</t>
  </si>
  <si>
    <t>C1719</t>
  </si>
  <si>
    <t>LILIAN CHEGE</t>
  </si>
  <si>
    <t>C1802</t>
  </si>
  <si>
    <t>LINUS ALOO</t>
  </si>
  <si>
    <t>C1748</t>
  </si>
  <si>
    <t>MARIANA NJOROGE</t>
  </si>
  <si>
    <t>C1729</t>
  </si>
  <si>
    <t>MARTIN KIBE</t>
  </si>
  <si>
    <t>C1399</t>
  </si>
  <si>
    <t>MARTIN LUTHER</t>
  </si>
  <si>
    <t>C1301</t>
  </si>
  <si>
    <t>MAURICE ODAMBATAFWA</t>
  </si>
  <si>
    <t>C1732</t>
  </si>
  <si>
    <t>MBOGO NJOROGE</t>
  </si>
  <si>
    <t>C0097</t>
  </si>
  <si>
    <t>MERAB OMONDI</t>
  </si>
  <si>
    <t>MERCELINE ATIENO</t>
  </si>
  <si>
    <t>C1783</t>
  </si>
  <si>
    <t>MERCY MUKANI</t>
  </si>
  <si>
    <t>FREDRICK MUSIKA</t>
  </si>
  <si>
    <t>C1807</t>
  </si>
  <si>
    <t>NELLIE NGANGA</t>
  </si>
  <si>
    <t>C1720</t>
  </si>
  <si>
    <t>NGIGI STANLEY MUGA</t>
  </si>
  <si>
    <t>C1805</t>
  </si>
  <si>
    <t>DR. NICHODEMUS AKETCH</t>
  </si>
  <si>
    <t>C1726</t>
  </si>
  <si>
    <t>NICHOLAS NJIRU</t>
  </si>
  <si>
    <t>C1735</t>
  </si>
  <si>
    <t>NORAH NJOKI</t>
  </si>
  <si>
    <t>C1741</t>
  </si>
  <si>
    <t>OPETU BAHATI</t>
  </si>
  <si>
    <t>C1727</t>
  </si>
  <si>
    <t>PAULUS ADAMBA</t>
  </si>
  <si>
    <t>PETER KIARIE</t>
  </si>
  <si>
    <t>PROF. PATRICK OGAO</t>
  </si>
  <si>
    <t>C0879</t>
  </si>
  <si>
    <t>PURITY MUREITHI</t>
  </si>
  <si>
    <t>C1539</t>
  </si>
  <si>
    <t>RAPHAEL AGONG</t>
  </si>
  <si>
    <t>C1767</t>
  </si>
  <si>
    <t>RICHARD KARANJA</t>
  </si>
  <si>
    <t>C1123</t>
  </si>
  <si>
    <t>ROGERS ABONG'O</t>
  </si>
  <si>
    <t>SALOME MASINDE</t>
  </si>
  <si>
    <t>SAMUEL GATHANGA</t>
  </si>
  <si>
    <t>C1737</t>
  </si>
  <si>
    <t>SARAH MUTHONI</t>
  </si>
  <si>
    <t>C1746</t>
  </si>
  <si>
    <t>STEPHEN OKWANY</t>
  </si>
  <si>
    <t>STEPHEN WAWERU</t>
  </si>
  <si>
    <t>C1808</t>
  </si>
  <si>
    <t>SUSAN THUO</t>
  </si>
  <si>
    <t>C1747</t>
  </si>
  <si>
    <t>VALERIE ODHIAMBO</t>
  </si>
  <si>
    <t>C1768</t>
  </si>
  <si>
    <t>VICTOR ONYANCHA</t>
  </si>
  <si>
    <t>C1742</t>
  </si>
  <si>
    <t>WANJIKU NJUGUNA</t>
  </si>
  <si>
    <t>WINFRED OKONGO</t>
  </si>
  <si>
    <t>DR. PRISCILLA GACHIGI</t>
  </si>
  <si>
    <t>HEDWIG OMBUNDA</t>
  </si>
  <si>
    <t>BENSON NGOBIA</t>
  </si>
  <si>
    <t>C1365</t>
  </si>
  <si>
    <t>ALBERT OCHIENG'</t>
  </si>
  <si>
    <t>C1424</t>
  </si>
  <si>
    <t>JANE GITAHI</t>
  </si>
  <si>
    <t>C1552</t>
  </si>
  <si>
    <t>DR. ZIPPORA OKOTH</t>
  </si>
  <si>
    <t>DR. JACKSON NDUNG'U</t>
  </si>
  <si>
    <t>LEONARD WANYAMA</t>
  </si>
  <si>
    <t>C1349</t>
  </si>
  <si>
    <t>BENSON NJONGORO</t>
  </si>
  <si>
    <t>C1592</t>
  </si>
  <si>
    <t>DR. IGNATIUS MUNYIRI</t>
  </si>
  <si>
    <t>C1613</t>
  </si>
  <si>
    <t>DR. ANN MUNUKU</t>
  </si>
  <si>
    <t>VIVIAN ARANGO</t>
  </si>
  <si>
    <t>ANNE NDUNG'U</t>
  </si>
  <si>
    <t>C1250</t>
  </si>
  <si>
    <t>PHESTUS MASINDE</t>
  </si>
  <si>
    <t>C1585</t>
  </si>
  <si>
    <t>PROF. ALMADI OBERE</t>
  </si>
  <si>
    <t>C0861</t>
  </si>
  <si>
    <t>DOROTHY MUTUNGA</t>
  </si>
  <si>
    <t>C1610</t>
  </si>
  <si>
    <t>BRIAN OBIERO</t>
  </si>
  <si>
    <t>C1606</t>
  </si>
  <si>
    <t>DR. DAVID KIRIMI</t>
  </si>
  <si>
    <t>C1750</t>
  </si>
  <si>
    <t>DR. FRANCIS OMONDI</t>
  </si>
  <si>
    <t>C1154</t>
  </si>
  <si>
    <t>WYCLIFF OMBUKI</t>
  </si>
  <si>
    <t>C1756</t>
  </si>
  <si>
    <t>DR. GODFREY KYALO MAKAU</t>
  </si>
  <si>
    <t>C1696</t>
  </si>
  <si>
    <t>DANIEL WABWIRE</t>
  </si>
  <si>
    <t>C1761</t>
  </si>
  <si>
    <t>DR. JANET ONYANGO</t>
  </si>
  <si>
    <t>C0998</t>
  </si>
  <si>
    <t>DR. NANCY IMBUSI</t>
  </si>
  <si>
    <t>C1752</t>
  </si>
  <si>
    <t>EMMA MACHOGU</t>
  </si>
  <si>
    <t>C1856</t>
  </si>
  <si>
    <t>FREDRICK MUSEE</t>
  </si>
  <si>
    <t>C1619</t>
  </si>
  <si>
    <t>EDWIN KIMANI</t>
  </si>
  <si>
    <t>C1787</t>
  </si>
  <si>
    <t>JOAB OPALA</t>
  </si>
  <si>
    <t>C1231</t>
  </si>
  <si>
    <t>PHILIP AILA</t>
  </si>
  <si>
    <t>C0988</t>
  </si>
  <si>
    <t>WINFRED KURIA</t>
  </si>
  <si>
    <t>C1788</t>
  </si>
  <si>
    <t>MERCY GUANDARU</t>
  </si>
  <si>
    <t>C1151</t>
  </si>
  <si>
    <t>PAVEL SIGU</t>
  </si>
  <si>
    <t>C1538</t>
  </si>
  <si>
    <t>MOSES ADAMA</t>
  </si>
  <si>
    <t>C1564</t>
  </si>
  <si>
    <t>BETTY KABUNGO</t>
  </si>
  <si>
    <t>C1604</t>
  </si>
  <si>
    <t>BIKO NYONGESA</t>
  </si>
  <si>
    <t>C1569</t>
  </si>
  <si>
    <t>BRENDA JUMA</t>
  </si>
  <si>
    <t>C1406</t>
  </si>
  <si>
    <t>CALVINCE ONYANGO</t>
  </si>
  <si>
    <t>C1607</t>
  </si>
  <si>
    <t>CATHLEEN KARIANJAHI</t>
  </si>
  <si>
    <t>C0847</t>
  </si>
  <si>
    <t>CYNDY KAGWIRIA</t>
  </si>
  <si>
    <t>C1773</t>
  </si>
  <si>
    <t>DR. EMMANUEL SHIKUKU</t>
  </si>
  <si>
    <t>C1796</t>
  </si>
  <si>
    <t>DR. FLORENCE MIIMA</t>
  </si>
  <si>
    <t>C1757</t>
  </si>
  <si>
    <t>DR. MARK CHETAMBE</t>
  </si>
  <si>
    <t>C1824</t>
  </si>
  <si>
    <t>GEDION GATERO</t>
  </si>
  <si>
    <t>C1754</t>
  </si>
  <si>
    <t>JOHN OGUTU</t>
  </si>
  <si>
    <t>C0766</t>
  </si>
  <si>
    <t>MARGARET WAIRUMBI</t>
  </si>
  <si>
    <t>C1781</t>
  </si>
  <si>
    <t>PURITY MUTONYI</t>
  </si>
  <si>
    <t>C0700</t>
  </si>
  <si>
    <t>DR. SUSAN GITIMU</t>
  </si>
  <si>
    <t>C1798</t>
  </si>
  <si>
    <t>PROF. SIMON NGIGI</t>
  </si>
  <si>
    <t>DR. ANN WAMATHAI</t>
  </si>
  <si>
    <t>C1230</t>
  </si>
  <si>
    <t>DR. SUSAN KIMOTHO</t>
  </si>
  <si>
    <t>C1626</t>
  </si>
  <si>
    <t>ROSEMARY WAIGWE</t>
  </si>
  <si>
    <t>C1263</t>
  </si>
  <si>
    <t>ANDREW GROHNEY</t>
  </si>
  <si>
    <t>C1206</t>
  </si>
  <si>
    <t>ANDREW LEVI</t>
  </si>
  <si>
    <t>C1809</t>
  </si>
  <si>
    <t>ANDREW RORI</t>
  </si>
  <si>
    <t>C1037</t>
  </si>
  <si>
    <t>BEATRICE WEKHE</t>
  </si>
  <si>
    <t>C1417</t>
  </si>
  <si>
    <t>BENJAMIN KINUTHIA</t>
  </si>
  <si>
    <t>BERNARD ORIOKI</t>
  </si>
  <si>
    <t>CAROLINE THIGA</t>
  </si>
  <si>
    <t>C1445</t>
  </si>
  <si>
    <t>CAROLINE TOO</t>
  </si>
  <si>
    <t>CHARLES KYENGO</t>
  </si>
  <si>
    <t>CHARLES RAMAINA</t>
  </si>
  <si>
    <t>DAMARIS MUSEMBI</t>
  </si>
  <si>
    <t>C1686</t>
  </si>
  <si>
    <t>DANIEL MWANZIA</t>
  </si>
  <si>
    <t>C1690</t>
  </si>
  <si>
    <t>DAVID AKOO</t>
  </si>
  <si>
    <t>C0900</t>
  </si>
  <si>
    <t>DINDI ADIKINYI</t>
  </si>
  <si>
    <t>DUNCAN MARAGIA</t>
  </si>
  <si>
    <t>C1404</t>
  </si>
  <si>
    <t>EDWARD MATIBA</t>
  </si>
  <si>
    <t>C1772</t>
  </si>
  <si>
    <t>EDWARD MUJUKA</t>
  </si>
  <si>
    <t>C1145</t>
  </si>
  <si>
    <t>EDWARD NDEGWA</t>
  </si>
  <si>
    <t>C1287</t>
  </si>
  <si>
    <t>EDWIN KIPKEMOI</t>
  </si>
  <si>
    <t>ENOCK MAKORI</t>
  </si>
  <si>
    <t>C1446</t>
  </si>
  <si>
    <t>FAUSTIN MWINZI</t>
  </si>
  <si>
    <t>FREDRICK OCHIENG</t>
  </si>
  <si>
    <t>C1516</t>
  </si>
  <si>
    <t>GEOFFREY OCHIENG</t>
  </si>
  <si>
    <t>C0995</t>
  </si>
  <si>
    <t>GEORGE ONYANGO</t>
  </si>
  <si>
    <t>C1030</t>
  </si>
  <si>
    <t>GRACE MUKAMI</t>
  </si>
  <si>
    <t>C1185</t>
  </si>
  <si>
    <t>ISAIAH OBIRI</t>
  </si>
  <si>
    <t>C1455</t>
  </si>
  <si>
    <t>ISAIH OBIRI</t>
  </si>
  <si>
    <t>ISSAR ARMAN</t>
  </si>
  <si>
    <t>C1017</t>
  </si>
  <si>
    <t>JACKLINE KIMEMIA</t>
  </si>
  <si>
    <t>C1448</t>
  </si>
  <si>
    <t>JACKSON KIMANI</t>
  </si>
  <si>
    <t>C0970</t>
  </si>
  <si>
    <t>JAMES THUKU</t>
  </si>
  <si>
    <t>C0854</t>
  </si>
  <si>
    <t>JARED MOMANYI</t>
  </si>
  <si>
    <t>C1400</t>
  </si>
  <si>
    <t>JOB CHEGE</t>
  </si>
  <si>
    <t>C1040</t>
  </si>
  <si>
    <t>JOHN KABUCHO</t>
  </si>
  <si>
    <t>C1693</t>
  </si>
  <si>
    <t>JOHN OYARO</t>
  </si>
  <si>
    <t>C1028</t>
  </si>
  <si>
    <t>JOHNSTONE MAINA</t>
  </si>
  <si>
    <t>C0199</t>
  </si>
  <si>
    <t>JOSEPH SOITA</t>
  </si>
  <si>
    <t>C1449</t>
  </si>
  <si>
    <t>JOSHUA KITI</t>
  </si>
  <si>
    <t>C1489</t>
  </si>
  <si>
    <t>JOSIAH MAROKO</t>
  </si>
  <si>
    <t>C1508</t>
  </si>
  <si>
    <t>KEZIAH WANJIKU</t>
  </si>
  <si>
    <t>C0407</t>
  </si>
  <si>
    <t>KILLION AMOLLO</t>
  </si>
  <si>
    <t>C1374</t>
  </si>
  <si>
    <t>KNOWLES ONWONGA</t>
  </si>
  <si>
    <t>C1456</t>
  </si>
  <si>
    <t>KNOWLESS ONWONGA</t>
  </si>
  <si>
    <t>LUKE MBOM</t>
  </si>
  <si>
    <t>C0053</t>
  </si>
  <si>
    <t>MALACH OSORO</t>
  </si>
  <si>
    <t>C0744</t>
  </si>
  <si>
    <t>MARGARET KARUITHA</t>
  </si>
  <si>
    <t>C1308</t>
  </si>
  <si>
    <t>MARTIN OKUDO</t>
  </si>
  <si>
    <t>C0738</t>
  </si>
  <si>
    <t>MAURICE OUMA</t>
  </si>
  <si>
    <t>C0944</t>
  </si>
  <si>
    <t>MILKA NJUGUNA</t>
  </si>
  <si>
    <t>MILKAH NJUGUNA</t>
  </si>
  <si>
    <t>MOURINE MMBEYI</t>
  </si>
  <si>
    <t>C1444</t>
  </si>
  <si>
    <t>NANCY NJOROGE</t>
  </si>
  <si>
    <t>PATRICK YEGON</t>
  </si>
  <si>
    <t>C1481</t>
  </si>
  <si>
    <t>PERIS WAIRIMU</t>
  </si>
  <si>
    <t>C1027</t>
  </si>
  <si>
    <t>PETER GIKUBU</t>
  </si>
  <si>
    <t>C1335</t>
  </si>
  <si>
    <t>PHILISTERS OBWANGI</t>
  </si>
  <si>
    <t>C1801</t>
  </si>
  <si>
    <t>ROSALIA KAGENI</t>
  </si>
  <si>
    <t>C1504</t>
  </si>
  <si>
    <t>SHARON OLUTEYO</t>
  </si>
  <si>
    <t>SIMON GITHINJI</t>
  </si>
  <si>
    <t>C1313</t>
  </si>
  <si>
    <t>STEPHEN MWANGANGI</t>
  </si>
  <si>
    <t>C1491</t>
  </si>
  <si>
    <t>STEPHEN NAMISI</t>
  </si>
  <si>
    <t>C1211</t>
  </si>
  <si>
    <t>STEPHEN OKELLO</t>
  </si>
  <si>
    <t>C1687</t>
  </si>
  <si>
    <t>TERESIAH WANJIRU</t>
  </si>
  <si>
    <t>C1810</t>
  </si>
  <si>
    <t>VERILE OPILO</t>
  </si>
  <si>
    <t>C1440</t>
  </si>
  <si>
    <t>AUSTINE MAKUNGU</t>
  </si>
  <si>
    <t>CELESTINE WANDABUSI</t>
  </si>
  <si>
    <t>C1318</t>
  </si>
  <si>
    <t>DOUGLAS NYAKUNDI</t>
  </si>
  <si>
    <t>EDWIN OWITI</t>
  </si>
  <si>
    <t>C0112</t>
  </si>
  <si>
    <t>JUSTIN ONYANDO</t>
  </si>
  <si>
    <t>C0908</t>
  </si>
  <si>
    <t>NICHOLAS SIKALLY</t>
  </si>
  <si>
    <t>C1447</t>
  </si>
  <si>
    <t>SEBASTIAN MULONGO</t>
  </si>
  <si>
    <t>C1434</t>
  </si>
  <si>
    <t>TOM MATWETWE</t>
  </si>
  <si>
    <t>VICTOR NYAMIAKA</t>
  </si>
  <si>
    <t>WALTER ODHIAMBO</t>
  </si>
  <si>
    <t>C0202</t>
  </si>
  <si>
    <t>GEORGE OBOP</t>
  </si>
  <si>
    <t>WINFRED SIKUKU</t>
  </si>
  <si>
    <t>C1791</t>
  </si>
  <si>
    <t>ALEXANDER NDUMIA KARIUKI</t>
  </si>
  <si>
    <t>C1887</t>
  </si>
  <si>
    <t>ALFRED SANDAY</t>
  </si>
  <si>
    <t>C1594</t>
  </si>
  <si>
    <t>ANDY RURI</t>
  </si>
  <si>
    <t>C1602</t>
  </si>
  <si>
    <t>ANN MACHARIA</t>
  </si>
  <si>
    <t>C1157</t>
  </si>
  <si>
    <t>ANN NKIROTE</t>
  </si>
  <si>
    <t>C1605</t>
  </si>
  <si>
    <t>ANNE WANJIRU KAROKI</t>
  </si>
  <si>
    <t>C1775</t>
  </si>
  <si>
    <t>DANIEL MWAURA</t>
  </si>
  <si>
    <t>C1609</t>
  </si>
  <si>
    <t>DORAH OSOK</t>
  </si>
  <si>
    <t>DR. ALFRED KITHUSI</t>
  </si>
  <si>
    <t>C1420</t>
  </si>
  <si>
    <t>DR. ANNE MUNUKU</t>
  </si>
  <si>
    <t>C1593</t>
  </si>
  <si>
    <t>DR. DORCAS WAMBUGU</t>
  </si>
  <si>
    <t>C1611</t>
  </si>
  <si>
    <t>DR. DOROTHY MWATHI</t>
  </si>
  <si>
    <t>C1612</t>
  </si>
  <si>
    <t>DR. GORDON OMENYA</t>
  </si>
  <si>
    <t>C1162</t>
  </si>
  <si>
    <t>DR. GRACE ANN KIMARU</t>
  </si>
  <si>
    <t>C1818</t>
  </si>
  <si>
    <t>DR. IGNATIUS NYAGA</t>
  </si>
  <si>
    <t>DR. JOSEPH THIONG'O</t>
  </si>
  <si>
    <t>C1852</t>
  </si>
  <si>
    <t>DR. JUSTUS BARASA MAENDE</t>
  </si>
  <si>
    <t>C1777</t>
  </si>
  <si>
    <t>DR. KATHANDIKA IGUNA</t>
  </si>
  <si>
    <t>C1843</t>
  </si>
  <si>
    <t>DR. MARGARET MWAURA</t>
  </si>
  <si>
    <t>DR. MARY MBII</t>
  </si>
  <si>
    <t>C1782</t>
  </si>
  <si>
    <t>DR. NENE NDERITU</t>
  </si>
  <si>
    <t>C1614</t>
  </si>
  <si>
    <t>DR. NYATETE KENYANYA</t>
  </si>
  <si>
    <t>PROF. SHADRACK JIRMA</t>
  </si>
  <si>
    <t>C1155</t>
  </si>
  <si>
    <t>ELIJAH NYAKUNDI</t>
  </si>
  <si>
    <t>C1714</t>
  </si>
  <si>
    <t>EMILLY ADHIAMBO</t>
  </si>
  <si>
    <t>C1885</t>
  </si>
  <si>
    <t>ERIC KIBIGO</t>
  </si>
  <si>
    <t>ESTHER NJENGA</t>
  </si>
  <si>
    <t>C1617</t>
  </si>
  <si>
    <t>ESTON KWACH</t>
  </si>
  <si>
    <t>C1618</t>
  </si>
  <si>
    <t>EUPHRINE UBAGA</t>
  </si>
  <si>
    <t>C1753</t>
  </si>
  <si>
    <t>FELISTAS KAMANDE</t>
  </si>
  <si>
    <t>C1878</t>
  </si>
  <si>
    <t>FRANKLIN OYOSA</t>
  </si>
  <si>
    <t>C1688</t>
  </si>
  <si>
    <t>GABRIEL NYABUTO</t>
  </si>
  <si>
    <t>C1780</t>
  </si>
  <si>
    <t>GEORGE WAINAINA</t>
  </si>
  <si>
    <t>C1868</t>
  </si>
  <si>
    <t>ISAAC GACHUIGA</t>
  </si>
  <si>
    <t>C1762</t>
  </si>
  <si>
    <t>ISAIAH WERE</t>
  </si>
  <si>
    <t>JANE GITAU</t>
  </si>
  <si>
    <t>C1826</t>
  </si>
  <si>
    <t>JAVED KANA</t>
  </si>
  <si>
    <t>C1459</t>
  </si>
  <si>
    <t>JOEL CHEGE</t>
  </si>
  <si>
    <t>C1575</t>
  </si>
  <si>
    <t>JOHN KYALO</t>
  </si>
  <si>
    <t>JOSEPH KURIA</t>
  </si>
  <si>
    <t>JOSHUA ONDU</t>
  </si>
  <si>
    <t>C1789</t>
  </si>
  <si>
    <t>CAROLINE KAHINGO</t>
  </si>
  <si>
    <t>C1793</t>
  </si>
  <si>
    <t>LAMECH ANG'ILA</t>
  </si>
  <si>
    <t>LILY ALULU</t>
  </si>
  <si>
    <t>C1603</t>
  </si>
  <si>
    <t>LINDA OMBOGO</t>
  </si>
  <si>
    <t>C1785</t>
  </si>
  <si>
    <t>MAXWELL MACHOKA</t>
  </si>
  <si>
    <t>C1763</t>
  </si>
  <si>
    <t>MICHAEL KANG'ETHE</t>
  </si>
  <si>
    <t>C1848</t>
  </si>
  <si>
    <t>MOVINE TONOGO</t>
  </si>
  <si>
    <t>C1792</t>
  </si>
  <si>
    <t>MUTIE WAMAITHA</t>
  </si>
  <si>
    <t>C1790</t>
  </si>
  <si>
    <t>PAUL MAINA</t>
  </si>
  <si>
    <t>C1755</t>
  </si>
  <si>
    <t>PERIS MWANIKI</t>
  </si>
  <si>
    <t>C1627</t>
  </si>
  <si>
    <t>PHILIP NJORE</t>
  </si>
  <si>
    <t>C1595</t>
  </si>
  <si>
    <t>RICHARD MUGO</t>
  </si>
  <si>
    <t>C1829</t>
  </si>
  <si>
    <t>ROY WAFULA</t>
  </si>
  <si>
    <t>C1306</t>
  </si>
  <si>
    <t>SALOME MUSE</t>
  </si>
  <si>
    <t>SAMUEL MUCHUGU</t>
  </si>
  <si>
    <t>C1600</t>
  </si>
  <si>
    <t>SILAS TEMBA</t>
  </si>
  <si>
    <t>C1376</t>
  </si>
  <si>
    <t>DR. STEPHEN KIOKO</t>
  </si>
  <si>
    <t>C1786</t>
  </si>
  <si>
    <t>SUKI WANZA</t>
  </si>
  <si>
    <t>C1625</t>
  </si>
  <si>
    <t>SYLVIA MBUGUA</t>
  </si>
  <si>
    <t>C1945</t>
  </si>
  <si>
    <t>SYLVIA WAMBUGU</t>
  </si>
  <si>
    <t>C1568</t>
  </si>
  <si>
    <t>TIMOTHY KANATHA</t>
  </si>
  <si>
    <t>C1599</t>
  </si>
  <si>
    <t>WALTER OWINO</t>
  </si>
  <si>
    <t>C1045</t>
  </si>
  <si>
    <t>MILLER NYARIBO</t>
  </si>
  <si>
    <t>C1816</t>
  </si>
  <si>
    <t>CHRISTOPHER OTIENO OYUECH</t>
  </si>
  <si>
    <t>C1888</t>
  </si>
  <si>
    <t>CLINTON KIHIMA</t>
  </si>
  <si>
    <t>C1409</t>
  </si>
  <si>
    <t>DR. ABRAHAM MATHEKA</t>
  </si>
  <si>
    <t>C1871</t>
  </si>
  <si>
    <t>DR. CECILIA IRERI</t>
  </si>
  <si>
    <t>C1853</t>
  </si>
  <si>
    <t>FAITH NG'ENDO GACHOKA</t>
  </si>
  <si>
    <t>C1822</t>
  </si>
  <si>
    <t>FRANCIS JOHNSON</t>
  </si>
  <si>
    <t>C1797</t>
  </si>
  <si>
    <t>GABRIEL NJOROGE NJUGUNA</t>
  </si>
  <si>
    <t>C1875</t>
  </si>
  <si>
    <t>JENNIFFER KATEE</t>
  </si>
  <si>
    <t>C1621</t>
  </si>
  <si>
    <t>KEN JOSEPH MBUKI</t>
  </si>
  <si>
    <t>C1866</t>
  </si>
  <si>
    <t>MANDALI NAMBALE LEVY</t>
  </si>
  <si>
    <t>C1867</t>
  </si>
  <si>
    <t>PENINA KAMAU</t>
  </si>
  <si>
    <t>C1689</t>
  </si>
  <si>
    <t>REBECCA MUNUHE</t>
  </si>
  <si>
    <t>C1870</t>
  </si>
  <si>
    <t>VIVIAN PAMBO</t>
  </si>
  <si>
    <t>C1598</t>
  </si>
  <si>
    <t>SARAH MASESE</t>
  </si>
  <si>
    <t>C1392</t>
  </si>
  <si>
    <t>DR. DENNIS GICHUKI</t>
  </si>
  <si>
    <t>C1225</t>
  </si>
  <si>
    <t>EVANS ONGULO</t>
  </si>
  <si>
    <t>C1717</t>
  </si>
  <si>
    <t>GLADYS MANGE</t>
  </si>
  <si>
    <t>C1070</t>
  </si>
  <si>
    <t>LEMMY MUNENE</t>
  </si>
  <si>
    <t>C1718</t>
  </si>
  <si>
    <t>DENNIS KEMEI</t>
  </si>
  <si>
    <t>C1240</t>
  </si>
  <si>
    <t>ANITA KIVULU</t>
  </si>
  <si>
    <t>C0895</t>
  </si>
  <si>
    <t>GRACE WAMBUI GATHUA</t>
  </si>
  <si>
    <t>C1150</t>
  </si>
  <si>
    <t>DR. MWAI KARIUKI</t>
  </si>
  <si>
    <t>C1879</t>
  </si>
  <si>
    <t>DR. ROSE KAWIRA</t>
  </si>
  <si>
    <t>C1880</t>
  </si>
  <si>
    <t>DR. WALTER OWINO</t>
  </si>
  <si>
    <t>ERIC GITONGA</t>
  </si>
  <si>
    <t>C0881</t>
  </si>
  <si>
    <t>JOSEPHINE WANG'OMBE</t>
  </si>
  <si>
    <t>C1830</t>
  </si>
  <si>
    <t>OCHIENG' UMIRA</t>
  </si>
  <si>
    <t>C1882</t>
  </si>
  <si>
    <t>SIGU PAVEL</t>
  </si>
  <si>
    <t>AGNESS NINDI</t>
  </si>
  <si>
    <t>ALDEREN GICHUKI</t>
  </si>
  <si>
    <t>ALEX ODONGO</t>
  </si>
  <si>
    <t>C1601</t>
  </si>
  <si>
    <t>ALULU LILY</t>
  </si>
  <si>
    <t>ANTHONY OSOME</t>
  </si>
  <si>
    <t>AUSTIN INGUNSA MILABI</t>
  </si>
  <si>
    <t>BOAZ MATUNDA</t>
  </si>
  <si>
    <t>BONIFACE KYENGE</t>
  </si>
  <si>
    <t>C0174</t>
  </si>
  <si>
    <t>CATHERINE NJOKI</t>
  </si>
  <si>
    <t>CATHERINE WAITHAKA</t>
  </si>
  <si>
    <t>CHARLES NDEGWA</t>
  </si>
  <si>
    <t>CLINTON WEBO</t>
  </si>
  <si>
    <t>DANIEL KASILI</t>
  </si>
  <si>
    <t>DAVID AMOLLO</t>
  </si>
  <si>
    <t>DOCTOR GONGERA</t>
  </si>
  <si>
    <t>C1913</t>
  </si>
  <si>
    <t>DOMTILA KOSGEY</t>
  </si>
  <si>
    <t>DORCAS NG'ENDO</t>
  </si>
  <si>
    <t>DR. CAROLINE NTARA</t>
  </si>
  <si>
    <t>DR. CATHERINE KANANA</t>
  </si>
  <si>
    <t>C1862</t>
  </si>
  <si>
    <t>DR. DECKILLAH OMUKOBA</t>
  </si>
  <si>
    <t>DR. DUNCAN WAMBUGU</t>
  </si>
  <si>
    <t>DR. EDWARD ONYANGO</t>
  </si>
  <si>
    <t>C1919</t>
  </si>
  <si>
    <t>DR. EZEKIEL AKWALU</t>
  </si>
  <si>
    <t>C1908</t>
  </si>
  <si>
    <t>DR. FLORENCE KAMAU</t>
  </si>
  <si>
    <t>DR. FRANCIS MUTEGI</t>
  </si>
  <si>
    <t>C1964</t>
  </si>
  <si>
    <t>DR. FRANCIS MWANGI</t>
  </si>
  <si>
    <t>DR. GEORGE MUNUI RUIGU</t>
  </si>
  <si>
    <t>DR. GRACE KAMAU</t>
  </si>
  <si>
    <t>DR. HARRISON MULWA</t>
  </si>
  <si>
    <t>DR. JACQUELINE OJIAMBO</t>
  </si>
  <si>
    <t>C1925</t>
  </si>
  <si>
    <t>DR. JANE MAITHYA</t>
  </si>
  <si>
    <t>C1924</t>
  </si>
  <si>
    <t>DR. JEREMIAH KOORI</t>
  </si>
  <si>
    <t>DR. JOEL OMUSEBE</t>
  </si>
  <si>
    <t>C1909</t>
  </si>
  <si>
    <t>DR. JOSEPHAT KYALO</t>
  </si>
  <si>
    <t>DR. LEONARD RANG'ALA LARI</t>
  </si>
  <si>
    <t>DR. LINUS OCHIENG</t>
  </si>
  <si>
    <t>DR. MANASE ECHAUNE</t>
  </si>
  <si>
    <t>DR. MARY NASIBI</t>
  </si>
  <si>
    <t>DR. MICHAEL WAITITU</t>
  </si>
  <si>
    <t>DR. MILKA KIBOI</t>
  </si>
  <si>
    <t>DR. NICHOLUS LETTING</t>
  </si>
  <si>
    <t>DR. NJOKI WAMATHAI</t>
  </si>
  <si>
    <t>DR. PETER KIBOI NGUGI</t>
  </si>
  <si>
    <t>DR. PETER M. KURIA</t>
  </si>
  <si>
    <t>DR. PETER OMAE</t>
  </si>
  <si>
    <t>DR. SAMUEL MURIITHI</t>
  </si>
  <si>
    <t>DR. SIMON NJOGU</t>
  </si>
  <si>
    <t>C1854</t>
  </si>
  <si>
    <t>DR. SOLOMON LEMUNEN</t>
  </si>
  <si>
    <t>C1936</t>
  </si>
  <si>
    <t>DR. SOLOMON NGAHU</t>
  </si>
  <si>
    <t>C1813</t>
  </si>
  <si>
    <t>DR. STEVE GITHAIGA</t>
  </si>
  <si>
    <t>C1901</t>
  </si>
  <si>
    <t>DR. TONY ODUOR</t>
  </si>
  <si>
    <t>C1921</t>
  </si>
  <si>
    <t>DR. VICTOR MUTHAMA</t>
  </si>
  <si>
    <t>DR. VICTOR ONYANGO</t>
  </si>
  <si>
    <t>EDWIN AGASA</t>
  </si>
  <si>
    <t>EMMY C. ROTICH</t>
  </si>
  <si>
    <t>C1778</t>
  </si>
  <si>
    <t>EMYLN NGWIRI</t>
  </si>
  <si>
    <t>C1906</t>
  </si>
  <si>
    <t>EPHRINE UBAGA</t>
  </si>
  <si>
    <t>ERICK MAKORA</t>
  </si>
  <si>
    <t>C1021</t>
  </si>
  <si>
    <t>EUCABETH JABUYA</t>
  </si>
  <si>
    <t>FAITH GACHOKA</t>
  </si>
  <si>
    <t>GEORGE GITHOGE</t>
  </si>
  <si>
    <t>C1877</t>
  </si>
  <si>
    <t>GEORGE OMANYA</t>
  </si>
  <si>
    <t>C1912</t>
  </si>
  <si>
    <t>GLORIA MMBAGA</t>
  </si>
  <si>
    <t>GODFREY OMONDI OCHOLA</t>
  </si>
  <si>
    <t>C1930</t>
  </si>
  <si>
    <t>DR. GRACE NJOKI</t>
  </si>
  <si>
    <t>C1549</t>
  </si>
  <si>
    <t>HANNAH WANG'ONDU</t>
  </si>
  <si>
    <t>HELLEN NJAGI</t>
  </si>
  <si>
    <t>HENRY NZYOKA</t>
  </si>
  <si>
    <t>HERITIER NSENGE</t>
  </si>
  <si>
    <t>JACINTA KAGENDO</t>
  </si>
  <si>
    <t>JAEL ONGASIA</t>
  </si>
  <si>
    <t>JAMES KIARIE</t>
  </si>
  <si>
    <t>C1488</t>
  </si>
  <si>
    <t>JESSEN KOGI</t>
  </si>
  <si>
    <t>C1683</t>
  </si>
  <si>
    <t>JOHN IRUNGU</t>
  </si>
  <si>
    <t>C1838</t>
  </si>
  <si>
    <t>JOSEPH BARONGO</t>
  </si>
  <si>
    <t>C1928</t>
  </si>
  <si>
    <t>JOSHUA NYANGIDI</t>
  </si>
  <si>
    <t>KEVIN WANYANGI</t>
  </si>
  <si>
    <t>KNOWLESS ONUONGA</t>
  </si>
  <si>
    <t>KOBI MATIBA</t>
  </si>
  <si>
    <t>LINET MUTEGI</t>
  </si>
  <si>
    <t>C1963</t>
  </si>
  <si>
    <t>LUCY OLOUASA</t>
  </si>
  <si>
    <t>LYDIA MAKUNGU</t>
  </si>
  <si>
    <t>LYDIA WANDIRI</t>
  </si>
  <si>
    <t>MARION WANGUI</t>
  </si>
  <si>
    <t>C1903</t>
  </si>
  <si>
    <t>MARYGORETTY CHEPNG'ETICH</t>
  </si>
  <si>
    <t>MERCY KIENDE</t>
  </si>
  <si>
    <t>MILKA MAINA</t>
  </si>
  <si>
    <t>C1929</t>
  </si>
  <si>
    <t>MOUREEN MMBEYI</t>
  </si>
  <si>
    <t>NICHODEMUS OKIOMA</t>
  </si>
  <si>
    <t>ALEXANDER NJUGUNA</t>
  </si>
  <si>
    <t>C1850</t>
  </si>
  <si>
    <t>OGUTU MURAYA</t>
  </si>
  <si>
    <t>OKETCH PETER ODHIAMBO</t>
  </si>
  <si>
    <t>PATRICK MISAWA</t>
  </si>
  <si>
    <t>C1910</t>
  </si>
  <si>
    <t>PATRICK MURIUKI</t>
  </si>
  <si>
    <t>C1233</t>
  </si>
  <si>
    <t>PAUL G. MAINA</t>
  </si>
  <si>
    <t>PAUL K. KINYUA</t>
  </si>
  <si>
    <t>PAUL KENNETH KINYUA</t>
  </si>
  <si>
    <t>PETER NGOTHO</t>
  </si>
  <si>
    <t>PETER WAIRAGU</t>
  </si>
  <si>
    <t>PHILIP MWENJA MBUGUA</t>
  </si>
  <si>
    <t>PIUS NYAWANDE</t>
  </si>
  <si>
    <t>PROF. CAROLYNE OMULANDO</t>
  </si>
  <si>
    <t>PROF. DANSON MUSYOKI</t>
  </si>
  <si>
    <t>PROF. FRANCIS GICHURU</t>
  </si>
  <si>
    <t>PROF. JUAN</t>
  </si>
  <si>
    <t>RHODA WAKUKHA</t>
  </si>
  <si>
    <t>RICHARD GICHARU</t>
  </si>
  <si>
    <t>ROBERT KIMOTHO</t>
  </si>
  <si>
    <t>ROSE ANN NDUTA</t>
  </si>
  <si>
    <t>C1624</t>
  </si>
  <si>
    <t>RUTH MULI</t>
  </si>
  <si>
    <t>SAMUEL MUTHEE KAMUNYA</t>
  </si>
  <si>
    <t>C1916</t>
  </si>
  <si>
    <t>SAMUEL WABUGA</t>
  </si>
  <si>
    <t>C1905</t>
  </si>
  <si>
    <t>SAPHIRA ACHIENG</t>
  </si>
  <si>
    <t>SHEILA MULINYA</t>
  </si>
  <si>
    <t>C1883</t>
  </si>
  <si>
    <t>SUZANNE OTIENO</t>
  </si>
  <si>
    <t>THOMAS OMWERI</t>
  </si>
  <si>
    <t>TIRUS MAINA</t>
  </si>
  <si>
    <t>TRACY NG'ETHE</t>
  </si>
  <si>
    <t>VINCENT ONYANCHA</t>
  </si>
  <si>
    <t>ZAC CHILISWA</t>
  </si>
  <si>
    <t>ZACHARIA MONDA</t>
  </si>
  <si>
    <t>OSCAR JONYO</t>
  </si>
  <si>
    <t>PHILLIS WAWERU</t>
  </si>
  <si>
    <t>ROSE RONOH</t>
  </si>
  <si>
    <t>GRACE NYAKOREMA</t>
  </si>
  <si>
    <t>ANDREW NDICHU</t>
  </si>
  <si>
    <t>ALLAN ODUOR</t>
  </si>
  <si>
    <t>C0758</t>
  </si>
  <si>
    <t xml:space="preserve">DR. PAUL ABUONJI </t>
  </si>
  <si>
    <t>DR. NAOMI NJOROGE</t>
  </si>
  <si>
    <t>DR. EDWARD OWINO</t>
  </si>
  <si>
    <t>DR. NICHOLUS  LETTING</t>
  </si>
  <si>
    <t>DR. PETER MBURU</t>
  </si>
  <si>
    <t>DR. MARGARET MURIITHI</t>
  </si>
  <si>
    <t>C1942</t>
  </si>
  <si>
    <t>JACKSON KAMAU</t>
  </si>
  <si>
    <t>C1941</t>
  </si>
  <si>
    <t>DAVIS IMBUGA</t>
  </si>
  <si>
    <t>ELIJAH SWETA</t>
  </si>
  <si>
    <t>C1974</t>
  </si>
  <si>
    <t>FIONA KANINI</t>
  </si>
  <si>
    <t>C1954</t>
  </si>
  <si>
    <t>EDWARD KOBI</t>
  </si>
  <si>
    <t>KENNEDY NYAWEGI</t>
  </si>
  <si>
    <t>C1899</t>
  </si>
  <si>
    <t>JOY KANANU</t>
  </si>
  <si>
    <t>C1053</t>
  </si>
  <si>
    <t>JOHNSTONE WANDERA</t>
  </si>
  <si>
    <t xml:space="preserve">MARYGORETTY CHEPNG'ETICH
</t>
  </si>
  <si>
    <t>JULIET MAKALI</t>
  </si>
  <si>
    <t>C1972</t>
  </si>
  <si>
    <t>LISPER KENDI</t>
  </si>
  <si>
    <t>C2016</t>
  </si>
  <si>
    <t>DR. RUFUS GIKERA</t>
  </si>
  <si>
    <t>C2019</t>
  </si>
  <si>
    <t>MARTIN MURIKI</t>
  </si>
  <si>
    <t>C2015</t>
  </si>
  <si>
    <t>KEVIN NAISHO</t>
  </si>
  <si>
    <t>Full Name</t>
  </si>
  <si>
    <t>No_</t>
  </si>
  <si>
    <t>Judith Vuzigwa Kisanya</t>
  </si>
  <si>
    <t>Justus Mutinda Mutia</t>
  </si>
  <si>
    <t>Ernest Kayeyia Madara</t>
  </si>
  <si>
    <t>Benjamin Kasyoki Mutungi</t>
  </si>
  <si>
    <t>Gladys Nasambu Wekesa Bunyasi</t>
  </si>
  <si>
    <t>Florah Muzumba Mwamburi</t>
  </si>
  <si>
    <t>Teresa Florence Wanjeri</t>
  </si>
  <si>
    <t>Sharon Brenda Anyango</t>
  </si>
  <si>
    <t>James Gikomo Njama</t>
  </si>
  <si>
    <t>Solomon Maina Gatimu</t>
  </si>
  <si>
    <t>Peter Maina Njuguna</t>
  </si>
  <si>
    <t>Carden Awuor Adembo</t>
  </si>
  <si>
    <t>Audrey Bakhoya Kubwa</t>
  </si>
  <si>
    <t>Yvonne Lilian Ochilo</t>
  </si>
  <si>
    <t>Dominic Ojwang Oyombe</t>
  </si>
  <si>
    <t>Norah Atieno Okungu</t>
  </si>
  <si>
    <t>Victor Okebaso Nyamiaka</t>
  </si>
  <si>
    <t>Peter Muiruri Kiarie</t>
  </si>
  <si>
    <t>Wycliffe Nyaribo Misuko</t>
  </si>
  <si>
    <t>Mildred Imujaro Munyane</t>
  </si>
  <si>
    <t>Isaac Okola</t>
  </si>
  <si>
    <t>Winnie Muthoni Muchira</t>
  </si>
  <si>
    <t>Evalyne Awino Hagoi</t>
  </si>
  <si>
    <t>Renson Muchiri Mwangi</t>
  </si>
  <si>
    <t>Michael D. Atenya Ingutia</t>
  </si>
  <si>
    <t>Joseph Muigai Kuria</t>
  </si>
  <si>
    <t>Patrick Moyi Meso</t>
  </si>
  <si>
    <t>STEPHEN BULUKU</t>
  </si>
  <si>
    <t>Beatrice Rotich</t>
  </si>
  <si>
    <t>Winifred Awuor Okong'o</t>
  </si>
  <si>
    <t>James Omondi Otuto</t>
  </si>
  <si>
    <t>Ezekiel Kuria Mwangi</t>
  </si>
  <si>
    <t>Lucy Simani Wamalwa</t>
  </si>
  <si>
    <t>Joshua Nyangidi Otieno</t>
  </si>
  <si>
    <t>Michael Njoroge Njogo</t>
  </si>
  <si>
    <t>George Wanjangi Wamai</t>
  </si>
  <si>
    <t>Vivian Arango Achieng</t>
  </si>
  <si>
    <t>Philomena Ndinda Mulwa</t>
  </si>
  <si>
    <t>Dorah Akinyi Osok</t>
  </si>
  <si>
    <t>Nancy Akinyi Okumbe</t>
  </si>
  <si>
    <t>Jackline Kadogo Shanga</t>
  </si>
  <si>
    <t>Fredrick Mondo Omondi</t>
  </si>
  <si>
    <t>Simon Nyaga Mwendia</t>
  </si>
  <si>
    <t>Regina Wakaro Njoroge</t>
  </si>
  <si>
    <t>Tom Matwetwe Tinega</t>
  </si>
  <si>
    <t>Rose Waweru Gathii</t>
  </si>
  <si>
    <t>Abraham Kipkemboi Rotich</t>
  </si>
  <si>
    <t>Clive Mochiemo Onsomu</t>
  </si>
  <si>
    <t>Lucy Waruguru Mburu</t>
  </si>
  <si>
    <t>Rachael Njeri Kibuku</t>
  </si>
  <si>
    <t>Merab Anyango Omondi</t>
  </si>
  <si>
    <t>Griffin Kenga Kitili</t>
  </si>
  <si>
    <t>Miriam Wanjiku Njuguna</t>
  </si>
  <si>
    <t>Lucy Pereruan Olouasa</t>
  </si>
  <si>
    <t>Geoffrey Njoga Njuguna</t>
  </si>
  <si>
    <t>Charles Kyengo Ndunda</t>
  </si>
  <si>
    <t>Roggers Ochieng Abongo</t>
  </si>
  <si>
    <t>Fridah Gakii Murithi</t>
  </si>
  <si>
    <t>AGNES GATHEMIA</t>
  </si>
  <si>
    <t>C2094</t>
  </si>
  <si>
    <t>MUTUKU MWINZI</t>
  </si>
  <si>
    <t>C2095</t>
  </si>
  <si>
    <t>Anthony Kimeu Mulinge</t>
  </si>
  <si>
    <t>Hannah Nguhi Wanyoike</t>
  </si>
  <si>
    <t>Mackred Ochieng Dinga</t>
  </si>
  <si>
    <t>Douglas Onganga Nyakundi</t>
  </si>
  <si>
    <t>Elijah Wanamboe Wekesa</t>
  </si>
  <si>
    <t>Billiah Millicent Maende</t>
  </si>
  <si>
    <t>Faustin Mwongela Mwinzi</t>
  </si>
  <si>
    <t>Rebecca Kavutha Mutia</t>
  </si>
  <si>
    <t>Fredrick Kyengo Leva</t>
  </si>
  <si>
    <t>Erick Owino Oduol</t>
  </si>
  <si>
    <t>Elizabeth Wanjiru Thiga</t>
  </si>
  <si>
    <t>Fridah Ndinda Kioko</t>
  </si>
  <si>
    <t>Joshua Omondi Omanyo</t>
  </si>
  <si>
    <t>Martin Wangui Waweru</t>
  </si>
  <si>
    <t>Salome Nakhumicha Muse</t>
  </si>
  <si>
    <t>Anne Ledi Inyangalla</t>
  </si>
  <si>
    <t>Mercy Faith Mukani</t>
  </si>
  <si>
    <t>Stephen Ochieng Okwany</t>
  </si>
  <si>
    <t>Benjamin Kinuthia Kaigu</t>
  </si>
  <si>
    <t>Nancy Njoroge Wambui</t>
  </si>
  <si>
    <t>MILKAH WAIRIMU</t>
  </si>
  <si>
    <t>Priscilla Njoki Gachigi</t>
  </si>
  <si>
    <t>Hedwig Ombunda</t>
  </si>
  <si>
    <t>Suzanne Adhiambo Otieno</t>
  </si>
  <si>
    <t>Simon Karuga Macharia</t>
  </si>
  <si>
    <t>Eunice Tuguro Makabara</t>
  </si>
  <si>
    <t>Joshua Gisemba Bagaka's</t>
  </si>
  <si>
    <t>Joseph Simiyu Wanjala</t>
  </si>
  <si>
    <t>Salome Nafuna Masinde</t>
  </si>
  <si>
    <t>Francis Ochieng Omondi</t>
  </si>
  <si>
    <t>Paulus Opado Adamba</t>
  </si>
  <si>
    <t>Rosemary Kadenyi Kisato</t>
  </si>
  <si>
    <t>Isaiah Oguok Were</t>
  </si>
  <si>
    <t>Morris Musembi Kitheka</t>
  </si>
  <si>
    <t>Lamech Ang'ila Odiwuor</t>
  </si>
  <si>
    <t>Ibrahim Tirimba Ondabu</t>
  </si>
  <si>
    <t>Fred Sporta Ochogo</t>
  </si>
  <si>
    <t>Verah Thiong'o</t>
  </si>
  <si>
    <t>Bernard Maaka Orioki</t>
  </si>
  <si>
    <t>Veronicah Wambui Thiongo</t>
  </si>
  <si>
    <t>Kenneth Kiprono Chebelyon</t>
  </si>
  <si>
    <t>Catherine Njoki Gatari</t>
  </si>
  <si>
    <t>Simon Kangethe Ngigi</t>
  </si>
  <si>
    <t>Emily Adhiambo Okoth</t>
  </si>
  <si>
    <t>Isaiah Iguna Chabaari Wakindiki</t>
  </si>
  <si>
    <t>Gabriel Laiboni Munene</t>
  </si>
  <si>
    <t>Kenneth Ng'ang'a Wanjiku</t>
  </si>
  <si>
    <t>DR. ZIPPORAH OKOTH</t>
  </si>
  <si>
    <t>Jackson Ndungu Mwangi</t>
  </si>
  <si>
    <t>KEN GATOBU</t>
  </si>
  <si>
    <t>John Ngaii Wanyoike</t>
  </si>
  <si>
    <t>Daisy Chepkoech Omaera</t>
  </si>
  <si>
    <t>Patrick Nyatete Kenyanya</t>
  </si>
  <si>
    <t>Mary Mutete Mwanzia</t>
  </si>
  <si>
    <t>Asenath Keng'aya Onguso</t>
  </si>
  <si>
    <t>Ann Wangari Munuku</t>
  </si>
  <si>
    <t>Daniel Kasili</t>
  </si>
  <si>
    <t>DR. PAUL ABUONJI</t>
  </si>
  <si>
    <t>Peter Wangombe Kariuki</t>
  </si>
  <si>
    <t>Caroline Karimi Ntara</t>
  </si>
  <si>
    <t>Carolyne Omulando</t>
  </si>
  <si>
    <t>Fiona Jepkosgei Korir</t>
  </si>
  <si>
    <t>Dennis Kipkirui Kemei</t>
  </si>
  <si>
    <t>Fanice Junge Waswa</t>
  </si>
  <si>
    <t>DR. KEVIN MUGOYE</t>
  </si>
  <si>
    <t>Susan Kagendo Kimotho</t>
  </si>
  <si>
    <t>Eunice Gitiri Njagi</t>
  </si>
  <si>
    <t>Charles Githira Wanyoike</t>
  </si>
  <si>
    <t>Kelvin Tino Naisho</t>
  </si>
  <si>
    <t>Jane Wangari Njuru</t>
  </si>
  <si>
    <t>Jackson Ndolo Muthini</t>
  </si>
  <si>
    <t>Cecilia Wawira Ireri</t>
  </si>
  <si>
    <t>DR. ROBERT OCHIENG</t>
  </si>
  <si>
    <t>DR. JACOB OTIENO</t>
  </si>
  <si>
    <t>Juniter Kwamboka Mokua</t>
  </si>
  <si>
    <t>Rufus Kinyua Gikera</t>
  </si>
  <si>
    <t>Keziah Njeri Wanjiku</t>
  </si>
  <si>
    <t>Celestine Wandabusi</t>
  </si>
  <si>
    <t>Lydia Wandiri Njue</t>
  </si>
  <si>
    <t>Edwin Juma Omol</t>
  </si>
  <si>
    <t>Brigitte Wabuyabo Okonga</t>
  </si>
  <si>
    <t>Christine Nanjala Simiyu</t>
  </si>
  <si>
    <t>Edward Odhiambo Gura</t>
  </si>
  <si>
    <t>Luke Otieno Mbom</t>
  </si>
  <si>
    <t>Bob Ogweno Apuko</t>
  </si>
  <si>
    <t>C0059</t>
  </si>
  <si>
    <t>Edward Otieno Owino</t>
  </si>
  <si>
    <t>C0071</t>
  </si>
  <si>
    <t>Peter Mbogo Njoroge</t>
  </si>
  <si>
    <t>Edwin Owino Owiti</t>
  </si>
  <si>
    <t>Wilfred Omwansa Arori</t>
  </si>
  <si>
    <t>C0116</t>
  </si>
  <si>
    <t>Beatrice Auko Okatch</t>
  </si>
  <si>
    <t>Stephen Thiiru Njenga</t>
  </si>
  <si>
    <t>Boniface Masila Kyenge</t>
  </si>
  <si>
    <t>Johnston Muriuki Maina</t>
  </si>
  <si>
    <t>Walter Odhiambo Ochieng</t>
  </si>
  <si>
    <t>Julius Mwangi Wambugu</t>
  </si>
  <si>
    <t>James Bwire Nabongo</t>
  </si>
  <si>
    <t>Austine Makungu Ngaira</t>
  </si>
  <si>
    <t>Levinah Atieno Ondeng'e</t>
  </si>
  <si>
    <t>Janvan Nzamba Munyoki</t>
  </si>
  <si>
    <t>Kennedy Awuor Otieno</t>
  </si>
  <si>
    <t>Glenne Nyakoe Moraa</t>
  </si>
  <si>
    <t>Lydia Mumbi Kimani</t>
  </si>
  <si>
    <t>Irene Mundia</t>
  </si>
  <si>
    <t>Juliet Wawira Njiru</t>
  </si>
  <si>
    <t>Josphat Kisuo Kyalo</t>
  </si>
  <si>
    <t>C0560</t>
  </si>
  <si>
    <t>Pius Nderitu Kihara</t>
  </si>
  <si>
    <t>Wario Guyo Wako</t>
  </si>
  <si>
    <t>Patrick Ngugi Gikai</t>
  </si>
  <si>
    <t>C0657</t>
  </si>
  <si>
    <t>GRACE AKINYI MUSA</t>
  </si>
  <si>
    <t>Albert Wandera Makhokha</t>
  </si>
  <si>
    <t>Catherine Wanjiku Gachiri</t>
  </si>
  <si>
    <t>C0680</t>
  </si>
  <si>
    <t>Ogwoka Okemwa</t>
  </si>
  <si>
    <t>Purity Mutonyi Wawira</t>
  </si>
  <si>
    <t>George Macharia</t>
  </si>
  <si>
    <t>C0702</t>
  </si>
  <si>
    <t>Argan Okumu Wekesa</t>
  </si>
  <si>
    <t>Phyllis Njoki Murani</t>
  </si>
  <si>
    <t>Martin Okudo Omondi</t>
  </si>
  <si>
    <t>Alfred Owino Ondiek</t>
  </si>
  <si>
    <t>Malach Nyamweya Osoro</t>
  </si>
  <si>
    <t>Richard Maina Kamami</t>
  </si>
  <si>
    <t>Edward Ndwiga Kobuthi</t>
  </si>
  <si>
    <t>Allan Oduor Awour</t>
  </si>
  <si>
    <t>Samson Nyang'au Paul</t>
  </si>
  <si>
    <t>C0763</t>
  </si>
  <si>
    <t>Amos Odhiambo Onyango</t>
  </si>
  <si>
    <t>C0764</t>
  </si>
  <si>
    <t>John Ogutu Osumba</t>
  </si>
  <si>
    <t>Duncan Owuor Owuor</t>
  </si>
  <si>
    <t>Francis Karuge Kiragu</t>
  </si>
  <si>
    <t>C0775</t>
  </si>
  <si>
    <t>Peter Ogola Onyango</t>
  </si>
  <si>
    <t>Kevin Mbunga Wanyang'i</t>
  </si>
  <si>
    <t>C0815</t>
  </si>
  <si>
    <t>Daniel Odhiambo Dondi</t>
  </si>
  <si>
    <t>C0818</t>
  </si>
  <si>
    <t>Victoria Litali Susan</t>
  </si>
  <si>
    <t>Albert Nambuwani Wasike</t>
  </si>
  <si>
    <t>C0835</t>
  </si>
  <si>
    <t>Christine Wanjala Mwangombe</t>
  </si>
  <si>
    <t>Kennedy Mwendwa Kalali</t>
  </si>
  <si>
    <t>Eunice Keta Atieno</t>
  </si>
  <si>
    <t>Cathleen Njeri Karianjahi</t>
  </si>
  <si>
    <t>James Thuku Kamau</t>
  </si>
  <si>
    <t>Dr. Almadi Obere John</t>
  </si>
  <si>
    <t>Anita Nzisa Kivulu</t>
  </si>
  <si>
    <t>C0894</t>
  </si>
  <si>
    <t>David Onyango Akoo</t>
  </si>
  <si>
    <t>Justine Owuor Onyando</t>
  </si>
  <si>
    <t>Maurice Ouma Awino</t>
  </si>
  <si>
    <t>George Kipngetich Kosimbei</t>
  </si>
  <si>
    <t>C0955</t>
  </si>
  <si>
    <t>Mathew Ondeye Ayal</t>
  </si>
  <si>
    <t>C0958</t>
  </si>
  <si>
    <t>Beryl Atieno Owili</t>
  </si>
  <si>
    <t>C0959</t>
  </si>
  <si>
    <t>Dorcas Ngendo Karuru</t>
  </si>
  <si>
    <t>C0963</t>
  </si>
  <si>
    <t>Jackson Mwaura Kimani</t>
  </si>
  <si>
    <t>Livingstone Maganjo Karuma</t>
  </si>
  <si>
    <t>C0974</t>
  </si>
  <si>
    <t>PHILLIP AILA</t>
  </si>
  <si>
    <t>George Nduati Mwangi</t>
  </si>
  <si>
    <t>GEOFFREY OCHIENG'</t>
  </si>
  <si>
    <t>Janet Achieng Onyango</t>
  </si>
  <si>
    <t>Kennedy Omondi Orende</t>
  </si>
  <si>
    <t>C1004</t>
  </si>
  <si>
    <t>Issar Kapere Arman</t>
  </si>
  <si>
    <t>Erick Okello Makora</t>
  </si>
  <si>
    <t>Theophilus Akal Odhiambo</t>
  </si>
  <si>
    <t>Peris Wairimu Njuguna</t>
  </si>
  <si>
    <t>John Oyaro</t>
  </si>
  <si>
    <t>George Festus Onyango</t>
  </si>
  <si>
    <t>Andrew Moirore Rori</t>
  </si>
  <si>
    <t>Mercy Wangari Kahuko</t>
  </si>
  <si>
    <t>C1039</t>
  </si>
  <si>
    <t>Job Chege Muigai</t>
  </si>
  <si>
    <t>Elizabeth Nthambi Kalunda</t>
  </si>
  <si>
    <t>C1042</t>
  </si>
  <si>
    <t>Walter Odera Owino</t>
  </si>
  <si>
    <t>VINCENT MBANDU</t>
  </si>
  <si>
    <t>C1977</t>
  </si>
  <si>
    <t>Clement O Olando</t>
  </si>
  <si>
    <t>C1046</t>
  </si>
  <si>
    <t>Albert Joseph Ochieng</t>
  </si>
  <si>
    <t>C1047</t>
  </si>
  <si>
    <t>Joy Kananu</t>
  </si>
  <si>
    <t>Geoffrey Okinyi Rumbe</t>
  </si>
  <si>
    <t>John Kimani Wainaina</t>
  </si>
  <si>
    <t>HENRY GIKONYO</t>
  </si>
  <si>
    <t>C1060</t>
  </si>
  <si>
    <t>Oscar Onyango Jonyo</t>
  </si>
  <si>
    <t>C1062</t>
  </si>
  <si>
    <t>Nicholas Ambani Asoyong</t>
  </si>
  <si>
    <t>C1068</t>
  </si>
  <si>
    <t>Zipporah Wangeshi Munene</t>
  </si>
  <si>
    <t>Gladys Mange</t>
  </si>
  <si>
    <t>David Owuor Ajiki</t>
  </si>
  <si>
    <t>John Wachudi Ekadah</t>
  </si>
  <si>
    <t>C1076</t>
  </si>
  <si>
    <t>Philip Nyadida Odongo</t>
  </si>
  <si>
    <t>C1078</t>
  </si>
  <si>
    <t>Nebart Oguda Avutswa</t>
  </si>
  <si>
    <t>MONICAH OTIENDE</t>
  </si>
  <si>
    <t>Anthony Maina Mwai</t>
  </si>
  <si>
    <t>Alfonce Mosomi Ndemo</t>
  </si>
  <si>
    <t>C1085</t>
  </si>
  <si>
    <t>Francis Xavier Gichuru</t>
  </si>
  <si>
    <t>C1094</t>
  </si>
  <si>
    <t>Janet W. Okara</t>
  </si>
  <si>
    <t>Felix Nyongesa Wasike</t>
  </si>
  <si>
    <t>C1109</t>
  </si>
  <si>
    <t>Richard Gicharu Karanja</t>
  </si>
  <si>
    <t>Fredrick Ronald Orikodi</t>
  </si>
  <si>
    <t>C1132</t>
  </si>
  <si>
    <t>Mercy Maende Imo</t>
  </si>
  <si>
    <t>C1135</t>
  </si>
  <si>
    <t>James Ekadakada Omasaja</t>
  </si>
  <si>
    <t>C1140</t>
  </si>
  <si>
    <t>Mary Njoki Ragui</t>
  </si>
  <si>
    <t>REV. KENNEDY KINYUA</t>
  </si>
  <si>
    <t>Edward Onyango Mujuka</t>
  </si>
  <si>
    <t>Grace Gathua Wambui</t>
  </si>
  <si>
    <t>Mercy Wangui Guandaru</t>
  </si>
  <si>
    <t>Jael Odunga Ongasia</t>
  </si>
  <si>
    <t>C1153</t>
  </si>
  <si>
    <t>Francis Omondi</t>
  </si>
  <si>
    <t>Shadrack Hidi Jirma</t>
  </si>
  <si>
    <t>Edwin Kipkemoi Limo</t>
  </si>
  <si>
    <t>Anne Nyawira Macharia</t>
  </si>
  <si>
    <t>Johnson Wataako</t>
  </si>
  <si>
    <t>C1159</t>
  </si>
  <si>
    <t>Gordon Omenya Onyango</t>
  </si>
  <si>
    <t>Rose Nelima Natwart</t>
  </si>
  <si>
    <t>C1164</t>
  </si>
  <si>
    <t>John Wanjala Wayongo</t>
  </si>
  <si>
    <t>C1171</t>
  </si>
  <si>
    <t>Manasi Echaune</t>
  </si>
  <si>
    <t>C1172</t>
  </si>
  <si>
    <t>Fredrick Olanga Wafula</t>
  </si>
  <si>
    <t>Bernard Mulandi Muia</t>
  </si>
  <si>
    <t>Grace Mukami Kimani</t>
  </si>
  <si>
    <t>Martha Nekesa Ilugari</t>
  </si>
  <si>
    <t>C1194</t>
  </si>
  <si>
    <t>Eliud Kipngetich Lagat</t>
  </si>
  <si>
    <t>Jacqueline Saisi Mulinya</t>
  </si>
  <si>
    <t>C1205</t>
  </si>
  <si>
    <t>Andrew Grohney Odondi</t>
  </si>
  <si>
    <t>Stephen Namisi Keya</t>
  </si>
  <si>
    <t>Stephen Githio</t>
  </si>
  <si>
    <t>Abraham Apok Emacar</t>
  </si>
  <si>
    <t>C1223</t>
  </si>
  <si>
    <t>Dennis Karugu Gichuki</t>
  </si>
  <si>
    <t>Anne Wamathai Njoki</t>
  </si>
  <si>
    <t>Joab Opala Dande</t>
  </si>
  <si>
    <t>Patrick Muruga Muriuki</t>
  </si>
  <si>
    <t>Pollyne Mutunga Mutunga</t>
  </si>
  <si>
    <t>Wasilwa Juma Bakari</t>
  </si>
  <si>
    <t>C1239</t>
  </si>
  <si>
    <t>Alex Lusweti Walumoli</t>
  </si>
  <si>
    <t>C1244</t>
  </si>
  <si>
    <t>Anne Wangari Ndung'u</t>
  </si>
  <si>
    <t>Dominic Ngala</t>
  </si>
  <si>
    <t>Vincensia Anyango Apopa</t>
  </si>
  <si>
    <t>Rosemary Waigwe Kamau</t>
  </si>
  <si>
    <t>Dorothy Achieng Oballah</t>
  </si>
  <si>
    <t>Peter Irungu Macharia</t>
  </si>
  <si>
    <t>Aquilla Nanjala Khaemba</t>
  </si>
  <si>
    <t>C1282</t>
  </si>
  <si>
    <t>Mercy Kiugu Kiende</t>
  </si>
  <si>
    <t>C1285</t>
  </si>
  <si>
    <t>James Muturi Murigi</t>
  </si>
  <si>
    <t>Aggrey Mwashi Sakwa</t>
  </si>
  <si>
    <t>C1289</t>
  </si>
  <si>
    <t>James Onyango Oyoo</t>
  </si>
  <si>
    <t>Raphael Otinda Onyango</t>
  </si>
  <si>
    <t>Michael Mwangi Ngundo</t>
  </si>
  <si>
    <t>C1297</t>
  </si>
  <si>
    <t>Martin Luther Ong'anyo</t>
  </si>
  <si>
    <t>Roy Wafula Nashombe</t>
  </si>
  <si>
    <t>Margaret Njeri Karuitha</t>
  </si>
  <si>
    <t>Kevin Omai Moindi</t>
  </si>
  <si>
    <t>C1312</t>
  </si>
  <si>
    <t>Simon Wanjeru Githinji</t>
  </si>
  <si>
    <t>Janet Jepkoech Chepkwony</t>
  </si>
  <si>
    <t>C1319</t>
  </si>
  <si>
    <t>Johnson Munene Wambugu</t>
  </si>
  <si>
    <t>C1324</t>
  </si>
  <si>
    <t>Christopher Peter Mayaka</t>
  </si>
  <si>
    <t>Victor Ouma Omolo</t>
  </si>
  <si>
    <t>C1330</t>
  </si>
  <si>
    <t>Benedict Maurice Omolo Olwenyo</t>
  </si>
  <si>
    <t>C1331</t>
  </si>
  <si>
    <t>Beatrice A. Odera</t>
  </si>
  <si>
    <t>Peter Gikubu Kagai</t>
  </si>
  <si>
    <t>Eliud Okiring Elly</t>
  </si>
  <si>
    <t>C1341</t>
  </si>
  <si>
    <t>Ruth Mwai Njeri</t>
  </si>
  <si>
    <t>C1342</t>
  </si>
  <si>
    <t>Leonard Lussac Wanyama</t>
  </si>
  <si>
    <t>Jeremiah Njoroge Muniu</t>
  </si>
  <si>
    <t>Isaac Mutuku Muinde</t>
  </si>
  <si>
    <t>C1354</t>
  </si>
  <si>
    <t>Stanley Irungu Ndung'u</t>
  </si>
  <si>
    <t>C1357</t>
  </si>
  <si>
    <t>Lawrence Kimani Wandaka</t>
  </si>
  <si>
    <t>C1359</t>
  </si>
  <si>
    <t>Naftali Njoroge Wambugu</t>
  </si>
  <si>
    <t>Benson Benjamin Ngobia</t>
  </si>
  <si>
    <t>Stephen Macharia Muriu</t>
  </si>
  <si>
    <t>C1367</t>
  </si>
  <si>
    <t>David Omondi Omolo</t>
  </si>
  <si>
    <t>Millicent Wanjiru Wachiuri</t>
  </si>
  <si>
    <t>Kennedy Itibi Kahugu</t>
  </si>
  <si>
    <t>C1373</t>
  </si>
  <si>
    <t>Killion Otieno Amollo</t>
  </si>
  <si>
    <t>Gabriel Ndung'u Waweru</t>
  </si>
  <si>
    <t>Silas Temba Mutabi</t>
  </si>
  <si>
    <t>Ruth Muthoni Mwathi</t>
  </si>
  <si>
    <t>Carren Chepngetich</t>
  </si>
  <si>
    <t>Peter Kiboi Ngugi</t>
  </si>
  <si>
    <t>C1384</t>
  </si>
  <si>
    <t>Ezekiel Ombaso Makambi</t>
  </si>
  <si>
    <t>C1385</t>
  </si>
  <si>
    <t>Kelvin Mwangi Kairu</t>
  </si>
  <si>
    <t>C1387</t>
  </si>
  <si>
    <t>Monica Adhiambo Ochieng</t>
  </si>
  <si>
    <t>Sarah Akinyi Masese</t>
  </si>
  <si>
    <t>JOHNSTONE OKEYO</t>
  </si>
  <si>
    <t>C1394</t>
  </si>
  <si>
    <t>Martin Wango Kibe</t>
  </si>
  <si>
    <t>Jared Nyakundi Momanyi</t>
  </si>
  <si>
    <t>Mathew Muchiri Ndambiri</t>
  </si>
  <si>
    <t>Christopher Njogu Gitonga</t>
  </si>
  <si>
    <t>Dancan Sagwe Maragia</t>
  </si>
  <si>
    <t>Brenda Juma</t>
  </si>
  <si>
    <t>Francis Masila Kivuva</t>
  </si>
  <si>
    <t>Clinton Kihima</t>
  </si>
  <si>
    <t>Hanningtone Okendo Mala</t>
  </si>
  <si>
    <t>C1411</t>
  </si>
  <si>
    <t>Brenda Atyang Kimoyo</t>
  </si>
  <si>
    <t>C1412</t>
  </si>
  <si>
    <t>Duncan Katama Kilungu</t>
  </si>
  <si>
    <t>Rogers Ondiba Ochenge</t>
  </si>
  <si>
    <t>Paul Akida Jilani</t>
  </si>
  <si>
    <t>Beatrice Wekhe Misorimaligayo</t>
  </si>
  <si>
    <t>Rispah Khamonyi Omucheyi</t>
  </si>
  <si>
    <t>Alfred Nzomo Ngulo Kithusi</t>
  </si>
  <si>
    <t>Edith Muthoni Kareko</t>
  </si>
  <si>
    <t>C1421</t>
  </si>
  <si>
    <t>George Ouma Obop</t>
  </si>
  <si>
    <t>C1422</t>
  </si>
  <si>
    <t>Albert Ochieng Okinda</t>
  </si>
  <si>
    <t>Francis Kioko Kimeu</t>
  </si>
  <si>
    <t>Jacqueline Wangui Muiruri</t>
  </si>
  <si>
    <t>Gladys Cherotich Byegon</t>
  </si>
  <si>
    <t>Purity Wanjira Chege</t>
  </si>
  <si>
    <t>C1430</t>
  </si>
  <si>
    <t>Justus Mutuku Musila</t>
  </si>
  <si>
    <t>John Kimotho</t>
  </si>
  <si>
    <t>Daniel Onyango Rading</t>
  </si>
  <si>
    <t>C1433</t>
  </si>
  <si>
    <t>Sebastian Mulongo</t>
  </si>
  <si>
    <t>DR. JOHN NDERITU</t>
  </si>
  <si>
    <t>Hyldrew Ameka Ombwayo</t>
  </si>
  <si>
    <t>C1439</t>
  </si>
  <si>
    <t>Verile Belindah Opilo</t>
  </si>
  <si>
    <t>Mourine Bulemi Mmbeyi</t>
  </si>
  <si>
    <t>Caroline Wamuyu Thiga</t>
  </si>
  <si>
    <t>Enock Bokombe Makori</t>
  </si>
  <si>
    <t>Nicholas Sikally Wanyangu</t>
  </si>
  <si>
    <t>Jackline Wanjiku Kimemia</t>
  </si>
  <si>
    <t>Joseph Lyanda Soita</t>
  </si>
  <si>
    <t>Peter Gichana Otachi</t>
  </si>
  <si>
    <t>C1450</t>
  </si>
  <si>
    <t>Rose Jepkorir Rono</t>
  </si>
  <si>
    <t>Sammy Muhuni Muchai</t>
  </si>
  <si>
    <t>C1453</t>
  </si>
  <si>
    <t>Anderson Njue Njoka</t>
  </si>
  <si>
    <t>C1454</t>
  </si>
  <si>
    <t>Isaiah Nyakoe Obiri</t>
  </si>
  <si>
    <t>Knowles Nyabuga Onwong'a</t>
  </si>
  <si>
    <t>Joseph Muriithi Gitari</t>
  </si>
  <si>
    <t>Marcus Etyang Omanyala</t>
  </si>
  <si>
    <t>C1458</t>
  </si>
  <si>
    <t>Javed Kana Mohammed</t>
  </si>
  <si>
    <t>JOSELYNE MUTENDE</t>
  </si>
  <si>
    <t>Irene Wanjiku Munene</t>
  </si>
  <si>
    <t>C1462</t>
  </si>
  <si>
    <t>Catherine Waruinu Waithaka</t>
  </si>
  <si>
    <t>C1463</t>
  </si>
  <si>
    <t>Deborah Mbula Muli</t>
  </si>
  <si>
    <t>Beatrice Muthoni Kagucia</t>
  </si>
  <si>
    <t>Linet Anyang Osinya</t>
  </si>
  <si>
    <t>C1467</t>
  </si>
  <si>
    <t>Jackline Chepngetich Saina</t>
  </si>
  <si>
    <t>C1468</t>
  </si>
  <si>
    <t>Micah Odhiambo Nyamita</t>
  </si>
  <si>
    <t>C1472</t>
  </si>
  <si>
    <t>Erastus Mwongera Miriti</t>
  </si>
  <si>
    <t>Norah Ndunge Nthiani</t>
  </si>
  <si>
    <t>C1480</t>
  </si>
  <si>
    <t>Patrick Kimutai Yegon</t>
  </si>
  <si>
    <t>Felix Okinyo Ouma</t>
  </si>
  <si>
    <t>Domtilla Jebitok Kosgei</t>
  </si>
  <si>
    <t>Conrad Ochieng Akello</t>
  </si>
  <si>
    <t>James Kiiri Kiarie</t>
  </si>
  <si>
    <t>Joshua Kiti Mrima</t>
  </si>
  <si>
    <t>Evans Kimemia Chege</t>
  </si>
  <si>
    <t>C1490</t>
  </si>
  <si>
    <t>Stephen Kamba Mwangangi</t>
  </si>
  <si>
    <t>Boaz Omasire Matunda</t>
  </si>
  <si>
    <t>C1492</t>
  </si>
  <si>
    <t>Thomas Monga're Isaaka</t>
  </si>
  <si>
    <t>C1493</t>
  </si>
  <si>
    <t>Agnes Kitavi Nindi</t>
  </si>
  <si>
    <t>C1494</t>
  </si>
  <si>
    <t>Gabriel Ndung'u Kamau</t>
  </si>
  <si>
    <t>Jared Ogutu Rading'</t>
  </si>
  <si>
    <t>C1496</t>
  </si>
  <si>
    <t>Felix Ngui Musau</t>
  </si>
  <si>
    <t>C1497</t>
  </si>
  <si>
    <t>Saphira Achieng Onyanyo</t>
  </si>
  <si>
    <t>C1498</t>
  </si>
  <si>
    <t>Margaret Ogechi Nyaboke</t>
  </si>
  <si>
    <t>C1500</t>
  </si>
  <si>
    <t>Virginia Dindi Adkinyi</t>
  </si>
  <si>
    <t>Cornelius Kipkorir Kogo</t>
  </si>
  <si>
    <t>C1502</t>
  </si>
  <si>
    <t>Rosalia Kageni Njamburi</t>
  </si>
  <si>
    <t>Amos Kihara Murage</t>
  </si>
  <si>
    <t>C1505</t>
  </si>
  <si>
    <t>David Mutie Kitunguu</t>
  </si>
  <si>
    <t>C1507</t>
  </si>
  <si>
    <t>Josiah Teyah Maroko</t>
  </si>
  <si>
    <t>Moses Makori Nyang'au</t>
  </si>
  <si>
    <t>C1509</t>
  </si>
  <si>
    <t>Rachael Wanjiru Kamau</t>
  </si>
  <si>
    <t>C1510</t>
  </si>
  <si>
    <t>Bonface Wilberforce Buonya</t>
  </si>
  <si>
    <t>C1511</t>
  </si>
  <si>
    <t>Peter Munene Mwaniki</t>
  </si>
  <si>
    <t>C1513</t>
  </si>
  <si>
    <t>Innocent Sitini</t>
  </si>
  <si>
    <t>C1514</t>
  </si>
  <si>
    <t>Fredrick Odhiambo Ochieng</t>
  </si>
  <si>
    <t>Martina Wato Yattani</t>
  </si>
  <si>
    <t>Alex Nyabwengi Omanga</t>
  </si>
  <si>
    <t>Sirma Korir Kiplimo</t>
  </si>
  <si>
    <t>Esther Nyaboke Makori</t>
  </si>
  <si>
    <t>Stephen Mutiso</t>
  </si>
  <si>
    <t>Anuja Prashar</t>
  </si>
  <si>
    <t>Bernard Francis Mwangi Chogi</t>
  </si>
  <si>
    <t>Ann Mutei Mulela</t>
  </si>
  <si>
    <t>C1529</t>
  </si>
  <si>
    <t>Brian Indimuli Odera</t>
  </si>
  <si>
    <t>Destaings Nyenyi Nyongesa</t>
  </si>
  <si>
    <t>C1531</t>
  </si>
  <si>
    <t>Joseph Patrick Akhaukwa</t>
  </si>
  <si>
    <t>C1532</t>
  </si>
  <si>
    <t>Leonard Rangála Lari</t>
  </si>
  <si>
    <t>C1533</t>
  </si>
  <si>
    <t>Evans Kiganda Ovamba</t>
  </si>
  <si>
    <t>C1534</t>
  </si>
  <si>
    <t>Dorothy Kathambi Mutua</t>
  </si>
  <si>
    <t>DR. FANON ANANDA</t>
  </si>
  <si>
    <t>Hannah Nyaguthii Wangondu</t>
  </si>
  <si>
    <t>C1537</t>
  </si>
  <si>
    <t>Sigu Pavel Okoth</t>
  </si>
  <si>
    <t>Purity- Emma Wambui Mureithi</t>
  </si>
  <si>
    <t>Michael Mboya Muma</t>
  </si>
  <si>
    <t>Christopher Mutunga Ndambuki</t>
  </si>
  <si>
    <t>Veronica Nduku Masila</t>
  </si>
  <si>
    <t>C1542</t>
  </si>
  <si>
    <t>Catherine Wangui Mwangi</t>
  </si>
  <si>
    <t>C1544</t>
  </si>
  <si>
    <t>Dominic Ntabo Amoro</t>
  </si>
  <si>
    <t>Dickson Morara Omoke</t>
  </si>
  <si>
    <t>C1546</t>
  </si>
  <si>
    <t>Joshua Muraya Ogutu</t>
  </si>
  <si>
    <t>C1547</t>
  </si>
  <si>
    <t>John Maina Thumbi</t>
  </si>
  <si>
    <t>DR. GRACE NJOKI MAINA</t>
  </si>
  <si>
    <t>Richard Mwalimu Kithuka</t>
  </si>
  <si>
    <t>Jane Wangui Gitahi</t>
  </si>
  <si>
    <t>Edwin Kamau Wangamwa</t>
  </si>
  <si>
    <t>C1554</t>
  </si>
  <si>
    <t>Benjamin Kaviku Kimolo</t>
  </si>
  <si>
    <t>C1555</t>
  </si>
  <si>
    <t>Ruth Katulu Muli</t>
  </si>
  <si>
    <t>C1556</t>
  </si>
  <si>
    <t>James Ngugi Mbao</t>
  </si>
  <si>
    <t>Lawrence Nderu</t>
  </si>
  <si>
    <t>Joab Onyango Odhiambo</t>
  </si>
  <si>
    <t>C1560</t>
  </si>
  <si>
    <t>Joanes Otieno Ofwa</t>
  </si>
  <si>
    <t>C1562</t>
  </si>
  <si>
    <t>Moses Adama Osiro</t>
  </si>
  <si>
    <t>Victor Kang'ang'a Kabata</t>
  </si>
  <si>
    <t>Erick Kinjabi Kibigo</t>
  </si>
  <si>
    <t>C1567</t>
  </si>
  <si>
    <t>Sylvia Wamaitha Wambugu</t>
  </si>
  <si>
    <t>Vincent Biko Lung'ashi Nyongesa</t>
  </si>
  <si>
    <t>Zipporah Njeri Maina</t>
  </si>
  <si>
    <t>C1570</t>
  </si>
  <si>
    <t>Francis Mwangi Wangari</t>
  </si>
  <si>
    <t>C1571</t>
  </si>
  <si>
    <t>Adam Hamisi Mwamburi</t>
  </si>
  <si>
    <t>C1572</t>
  </si>
  <si>
    <t>Dennis Mugambi Kaburu</t>
  </si>
  <si>
    <t>JOSEPH MAGU</t>
  </si>
  <si>
    <t>Joel Ngari Chege</t>
  </si>
  <si>
    <t>Brenda Achieng Okello</t>
  </si>
  <si>
    <t>Grace Wairimu Kamau</t>
  </si>
  <si>
    <t>C1581</t>
  </si>
  <si>
    <t>Phestus Masinde Indimuli</t>
  </si>
  <si>
    <t>Benson Mwangi Njongoro</t>
  </si>
  <si>
    <t>Alfred Wandera Sanday Mijuka</t>
  </si>
  <si>
    <t>Philip Njore Njeri</t>
  </si>
  <si>
    <t>Zacharia Chiliswa Bakhoya</t>
  </si>
  <si>
    <t>C1596</t>
  </si>
  <si>
    <t>Vivian Laura Akinyi Pambo</t>
  </si>
  <si>
    <t>Timothy Kamau Kanatha</t>
  </si>
  <si>
    <t>Samuel Muguchia Muchugu</t>
  </si>
  <si>
    <t>Alex Musikoyo Odongo</t>
  </si>
  <si>
    <t>Anderson Kariuki Ruri</t>
  </si>
  <si>
    <t>Lily Khalahi Alulu</t>
  </si>
  <si>
    <t>Betty Mbabazi Kabungo Bagaka</t>
  </si>
  <si>
    <t>Ann Nkirote Inanga</t>
  </si>
  <si>
    <t>Brian Odhiambo Obiero</t>
  </si>
  <si>
    <t>CALVINS ODHIAMBO</t>
  </si>
  <si>
    <t>Cynthia Amai Ikamari</t>
  </si>
  <si>
    <t>Daniel Muigai Mwaura</t>
  </si>
  <si>
    <t>Dorothy Koki Mutunga</t>
  </si>
  <si>
    <t>DR. DORCAS NJERU</t>
  </si>
  <si>
    <t>Dorothy Wangari Mwathi</t>
  </si>
  <si>
    <t>Ignatius Nyaga Munyiri</t>
  </si>
  <si>
    <t>Moses Nene Ndiritu</t>
  </si>
  <si>
    <t>Victor Onyango Ouno</t>
  </si>
  <si>
    <t>C1615</t>
  </si>
  <si>
    <t>Edwin Osebe Agasa</t>
  </si>
  <si>
    <t>C1616</t>
  </si>
  <si>
    <t>Esther Mwende Njenga</t>
  </si>
  <si>
    <t>Eston Esau Kwach Odongo</t>
  </si>
  <si>
    <t>Fredrick Munini Musee</t>
  </si>
  <si>
    <t>Jacinta Kagendo Magaju</t>
  </si>
  <si>
    <t>C1620</t>
  </si>
  <si>
    <t>Jeniffer Yumbya Katee</t>
  </si>
  <si>
    <t>Paul Kenneth Kinyua</t>
  </si>
  <si>
    <t>C1622</t>
  </si>
  <si>
    <t>Peter Saitoti Mzee Ngotho</t>
  </si>
  <si>
    <t>C1623</t>
  </si>
  <si>
    <t>Rose Ann Nduta Karioki</t>
  </si>
  <si>
    <t>Suki Mary Wanza Nyadawa</t>
  </si>
  <si>
    <t>Peris Wairimu Mwaniki</t>
  </si>
  <si>
    <t>Anthony Kirubi Mwangi</t>
  </si>
  <si>
    <t>Norman Kiambi Gachoka</t>
  </si>
  <si>
    <t>Grace Wangari Kiiru</t>
  </si>
  <si>
    <t>Henry Momanyi Isinta</t>
  </si>
  <si>
    <t>Jared Mogaka Ariemba</t>
  </si>
  <si>
    <t>Kennedy Odhiambo Amadi</t>
  </si>
  <si>
    <t>Racheal Mugure Mburu</t>
  </si>
  <si>
    <t>Magdaline Ncabira Nkando</t>
  </si>
  <si>
    <t>Michael Mumassabba Wamache</t>
  </si>
  <si>
    <t>Alice Nthenya Muia</t>
  </si>
  <si>
    <t>Andrew Govedi Kisanyanya</t>
  </si>
  <si>
    <t>Dominic Ongondo Ochoi</t>
  </si>
  <si>
    <t>HR Office Test</t>
  </si>
  <si>
    <t>C1643</t>
  </si>
  <si>
    <t>Francis Ndungu Mbugua</t>
  </si>
  <si>
    <t>Gideon Nyabando Masese</t>
  </si>
  <si>
    <t>JOYCE KORIR</t>
  </si>
  <si>
    <t>Lawrence Amega Agufa</t>
  </si>
  <si>
    <t>Lilian Anyango Olick</t>
  </si>
  <si>
    <t>Mary Atieno Owuor</t>
  </si>
  <si>
    <t>Michael Nganga Thiga</t>
  </si>
  <si>
    <t>Primrose Nyambura Mbuthia</t>
  </si>
  <si>
    <t>Desmond Mwangi Wairimu</t>
  </si>
  <si>
    <t>Charles Bonventure Malungu</t>
  </si>
  <si>
    <t>Fredrick Kariithi Githui</t>
  </si>
  <si>
    <t>Haniel Njogu Muchiri</t>
  </si>
  <si>
    <t>James Murunga Sawe</t>
  </si>
  <si>
    <t>Mary Alwoka Andika</t>
  </si>
  <si>
    <t>Nicholas Musau Mutinda</t>
  </si>
  <si>
    <t>Timothy Kagiri Kuiyaki</t>
  </si>
  <si>
    <t>Veronicah Waithira Kiama</t>
  </si>
  <si>
    <t>Wilson Kamami Wanjiru</t>
  </si>
  <si>
    <t>Beatrice Wanjiru Ndungu</t>
  </si>
  <si>
    <t>Collins Wanguu Kioko</t>
  </si>
  <si>
    <t>Dennis Kikete Wabuya</t>
  </si>
  <si>
    <t>Charles Keya Thomas</t>
  </si>
  <si>
    <t>Eunice Ngina Wandiga</t>
  </si>
  <si>
    <t>Steve Ondieki Nyanamba</t>
  </si>
  <si>
    <t>Wycliffe Arani Nemwel</t>
  </si>
  <si>
    <t>Elton Kipkorir Langat</t>
  </si>
  <si>
    <t>Eric Mangéra Mogire</t>
  </si>
  <si>
    <t>Mike Erick Wafula</t>
  </si>
  <si>
    <t>Francis Oketch Ochieng</t>
  </si>
  <si>
    <t>Japheth Mutua Musyoka</t>
  </si>
  <si>
    <t>Lucy Ajwang' Otieno</t>
  </si>
  <si>
    <t>Lucy Wacuka Mwaura</t>
  </si>
  <si>
    <t>Nicholas Lufumbu Omido</t>
  </si>
  <si>
    <t>Pamelah Makonjo Mukonyi</t>
  </si>
  <si>
    <t>Sammy Mutua Kitula</t>
  </si>
  <si>
    <t>Zakary Muchiri Njoroge</t>
  </si>
  <si>
    <t>Graham Simiren Naibor</t>
  </si>
  <si>
    <t>C1682</t>
  </si>
  <si>
    <t>Jesse Kiana Kogi</t>
  </si>
  <si>
    <t>Rufus Mburu Muchiri</t>
  </si>
  <si>
    <t>C1684</t>
  </si>
  <si>
    <t>Moses Karanja Kariuki</t>
  </si>
  <si>
    <t>C1685</t>
  </si>
  <si>
    <t>Damaris Mutindi Musembi</t>
  </si>
  <si>
    <t>Stephen Odhiambo Okello</t>
  </si>
  <si>
    <t>Frankline Oyosa Mubisi</t>
  </si>
  <si>
    <t>Peninah Wanjiru Kamau</t>
  </si>
  <si>
    <t>Daniel Karua Mwanzia</t>
  </si>
  <si>
    <t>Mariana Njambi Njoroge</t>
  </si>
  <si>
    <t>C1691</t>
  </si>
  <si>
    <t>John Mugendi Njiru</t>
  </si>
  <si>
    <t>John Kabucho Mwangi</t>
  </si>
  <si>
    <t>Angelica Gatiiria Gitonga</t>
  </si>
  <si>
    <t>Edith Roseline Nginya Njeru</t>
  </si>
  <si>
    <t>DR. GODFREY MAKAU</t>
  </si>
  <si>
    <t>C1697</t>
  </si>
  <si>
    <t>Nicodemus Oriku Mokaya</t>
  </si>
  <si>
    <t>Nathan Mwenda Mutwiri</t>
  </si>
  <si>
    <t>C1699</t>
  </si>
  <si>
    <t>Robert Kasisi</t>
  </si>
  <si>
    <t>Salome Mwongeli Musau</t>
  </si>
  <si>
    <t>Druscilla Kemunto Omanga</t>
  </si>
  <si>
    <t>Michael Osano Okoda</t>
  </si>
  <si>
    <t>Charles Muo</t>
  </si>
  <si>
    <t>Kithaka Mutegi</t>
  </si>
  <si>
    <t>Naomi Kolongei</t>
  </si>
  <si>
    <t>Peter Inganga Buluma</t>
  </si>
  <si>
    <t>Ron Muhande</t>
  </si>
  <si>
    <t>Simon Ndicu Ndung’u</t>
  </si>
  <si>
    <t>Stella Kainda Riunguh</t>
  </si>
  <si>
    <t>Victor Muthama Musau</t>
  </si>
  <si>
    <t>Elijah Nyakundi Nyamweya</t>
  </si>
  <si>
    <t>Nicodemus Amwata Okioma</t>
  </si>
  <si>
    <t>C1715</t>
  </si>
  <si>
    <t>John Ongoro Sagimo</t>
  </si>
  <si>
    <t>Evans Ochieng Ongulo</t>
  </si>
  <si>
    <t>Lemmy Munene Mwobobia</t>
  </si>
  <si>
    <t>Harrison Lee Barasa</t>
  </si>
  <si>
    <t>Nellie Waithira Nganga</t>
  </si>
  <si>
    <t>Elijah Mwandata Maseno</t>
  </si>
  <si>
    <t>Thomas Mwanga Omweri</t>
  </si>
  <si>
    <t>C1722</t>
  </si>
  <si>
    <t>George James Kariuki</t>
  </si>
  <si>
    <t>Eucabeth Agola Jabuya</t>
  </si>
  <si>
    <t>C1724</t>
  </si>
  <si>
    <t>Eric Gacheru Kariuki</t>
  </si>
  <si>
    <t>Nicodemus Aketch Ishmael</t>
  </si>
  <si>
    <t>Fedestus Bahati Opetu</t>
  </si>
  <si>
    <t>Jennifer Wangari Gachukia</t>
  </si>
  <si>
    <t>CAROLINE CHEBET</t>
  </si>
  <si>
    <t>Maurice Ombworo ODambatafwa</t>
  </si>
  <si>
    <t>Elphas Jethro Lisalitsa</t>
  </si>
  <si>
    <t>Kevin Murithi Njagi</t>
  </si>
  <si>
    <t>Nicholas Muriuki Njiru</t>
  </si>
  <si>
    <t>Dan Buria Imbega</t>
  </si>
  <si>
    <t>Samuel Gathanga Kungu</t>
  </si>
  <si>
    <t>Alice Akinyi Gworo</t>
  </si>
  <si>
    <t>Edwin Wanjuru Grace</t>
  </si>
  <si>
    <t>Norah Njoki Nyaga</t>
  </si>
  <si>
    <t>Victor Welden Onyancha</t>
  </si>
  <si>
    <t>Alderin Gechuki Ongwae</t>
  </si>
  <si>
    <t>C1743</t>
  </si>
  <si>
    <t>DR. KAIMENYI</t>
  </si>
  <si>
    <t>Bedan Kinyanjui Muranga</t>
  </si>
  <si>
    <t>Sarah Muthoni Wambui</t>
  </si>
  <si>
    <t>Susan Mukami Thuo</t>
  </si>
  <si>
    <t>Linus Alwal Aloo</t>
  </si>
  <si>
    <t>David Opondo Oriedi</t>
  </si>
  <si>
    <t>David Mbui Kirimi</t>
  </si>
  <si>
    <t>Harrison Munyao Mulwa</t>
  </si>
  <si>
    <t>C1751</t>
  </si>
  <si>
    <t>Nancy Matendechere Imbusi</t>
  </si>
  <si>
    <t>Ephrine M'mbone Ubaga</t>
  </si>
  <si>
    <t>GIDEON GATERO</t>
  </si>
  <si>
    <t>Wycliff Mariga Ombuki</t>
  </si>
  <si>
    <t>DR FLORENCE MIMA</t>
  </si>
  <si>
    <t>Michael Muchoki Waititu</t>
  </si>
  <si>
    <t>C1758</t>
  </si>
  <si>
    <t>Mary Washika Nasibi</t>
  </si>
  <si>
    <t>C1759</t>
  </si>
  <si>
    <t>Robert Macharia Kimotho</t>
  </si>
  <si>
    <t>C1760</t>
  </si>
  <si>
    <t>DR. DANIEL WABWIRE</t>
  </si>
  <si>
    <t>Isaac Gachuiga</t>
  </si>
  <si>
    <t>Maxwell Machoka Nyamweya</t>
  </si>
  <si>
    <t>Henry Tabu Indindi</t>
  </si>
  <si>
    <t>C1764</t>
  </si>
  <si>
    <t>Godfrey Ndiritu Maina</t>
  </si>
  <si>
    <t>Godrick Felix Ochieng</t>
  </si>
  <si>
    <t>C1766</t>
  </si>
  <si>
    <t>Raphael Wambi Agong</t>
  </si>
  <si>
    <t>Valerie Atieno Odhiambo</t>
  </si>
  <si>
    <t>Enos Simiyu Wangette</t>
  </si>
  <si>
    <t>Lawrence Waweru Thuku</t>
  </si>
  <si>
    <t>Elly Ochieng Osir</t>
  </si>
  <si>
    <t>EDWARD KOBI MATIBA</t>
  </si>
  <si>
    <t>Cindy Kagwiria</t>
  </si>
  <si>
    <t>Peter Macharia Wairagu</t>
  </si>
  <si>
    <t>C1774</t>
  </si>
  <si>
    <t>Anne Wanjiru Karoki</t>
  </si>
  <si>
    <t>Florence Njoki Kamau</t>
  </si>
  <si>
    <t>C1776</t>
  </si>
  <si>
    <t>Justus Barasa Maende</t>
  </si>
  <si>
    <t>John Muriithi Mbatiah</t>
  </si>
  <si>
    <t>C1779</t>
  </si>
  <si>
    <t>Gabriel Okiagera Nyabuto</t>
  </si>
  <si>
    <t>Margaret Waithera Wairumbi</t>
  </si>
  <si>
    <t>Mary Mbii</t>
  </si>
  <si>
    <t>Mercelline Átieno Ochieng</t>
  </si>
  <si>
    <t>Margaret Nduta Mwaura</t>
  </si>
  <si>
    <t>C1784</t>
  </si>
  <si>
    <t>Linda Akinyi Ombogo</t>
  </si>
  <si>
    <t>Edwin Njoroge Kimani</t>
  </si>
  <si>
    <t>Winfred Waruguru Kuria</t>
  </si>
  <si>
    <t>Joshua Mbogha Ondu</t>
  </si>
  <si>
    <t>Wamaitha Mutie</t>
  </si>
  <si>
    <t>Winfred Anyango Sikuku</t>
  </si>
  <si>
    <t>Movine Moraa Tonogo</t>
  </si>
  <si>
    <t>Caroline Muhonja Kela- Kahingo</t>
  </si>
  <si>
    <t>Frederick Mbogo</t>
  </si>
  <si>
    <t>C1794</t>
  </si>
  <si>
    <t>Anne Wambui Wandibi</t>
  </si>
  <si>
    <t>C1795</t>
  </si>
  <si>
    <t>Emmanuel Shikuku Tsikhungu</t>
  </si>
  <si>
    <t>Francis Ndonye Johnson</t>
  </si>
  <si>
    <t>Susan Nyawira Gitimu</t>
  </si>
  <si>
    <t>John Kyalo Musyoki</t>
  </si>
  <si>
    <t>Angela Mukami Mbogo</t>
  </si>
  <si>
    <t>C1800</t>
  </si>
  <si>
    <t>Philister Nyang'anyi Obwangi</t>
  </si>
  <si>
    <t>Lilian Muringi Chege</t>
  </si>
  <si>
    <t>Halson Ogeto Nyaberi</t>
  </si>
  <si>
    <t>Joseph Njoroge Mwangi</t>
  </si>
  <si>
    <t>Stanley Munga Ngigi</t>
  </si>
  <si>
    <t>Eunice Njeri Mwangi</t>
  </si>
  <si>
    <t>Fredrick Mutuku Musika</t>
  </si>
  <si>
    <t>Stephen Magu Waweru</t>
  </si>
  <si>
    <t>Andrew Levi Mukhwana</t>
  </si>
  <si>
    <t>Teresia Wanjiru Karanja</t>
  </si>
  <si>
    <t>Amos Kioko Musembi</t>
  </si>
  <si>
    <t>DENNIS MUTHUI</t>
  </si>
  <si>
    <t>Matilda Awuor Owino</t>
  </si>
  <si>
    <t>C1814</t>
  </si>
  <si>
    <t>Miller Nyamari Nyaribo</t>
  </si>
  <si>
    <t>Michael Wanjala Muricho</t>
  </si>
  <si>
    <t>DR GRACE ANN KIMARU</t>
  </si>
  <si>
    <t>Grace Wambui Kiboro</t>
  </si>
  <si>
    <t>C1819</t>
  </si>
  <si>
    <t>David Kanyi Ndengere</t>
  </si>
  <si>
    <t>FAITH NGENDO</t>
  </si>
  <si>
    <t>Rhoda Emma Wakukha</t>
  </si>
  <si>
    <t>C1823</t>
  </si>
  <si>
    <t>Mark Mutali Chetambe</t>
  </si>
  <si>
    <t>Catherine Njoki Kamwocere</t>
  </si>
  <si>
    <t>C1825</t>
  </si>
  <si>
    <t>Jane Wanjiru Gitau</t>
  </si>
  <si>
    <t>Leonard Oluoch Maumo</t>
  </si>
  <si>
    <t>C1827</t>
  </si>
  <si>
    <t>Tracy Nyaguthii Ngéthe</t>
  </si>
  <si>
    <t>C1828</t>
  </si>
  <si>
    <t>Richard Mugo</t>
  </si>
  <si>
    <t>Josephine Nyambura Wangombe</t>
  </si>
  <si>
    <t>John Mwangi Irungu</t>
  </si>
  <si>
    <t>Isaac Linus Ochieng</t>
  </si>
  <si>
    <t>C1842</t>
  </si>
  <si>
    <t>Kathandika Iguna</t>
  </si>
  <si>
    <t>Henry Mutuku Nzyoka</t>
  </si>
  <si>
    <t>C1844</t>
  </si>
  <si>
    <t>Jane Masaa Mutia</t>
  </si>
  <si>
    <t>Michael Kangethe Maigwa</t>
  </si>
  <si>
    <t>NJUGUNA ALEXANDER KAMAU</t>
  </si>
  <si>
    <t>Jecton Tocho Anyango</t>
  </si>
  <si>
    <t>Alexander Kamau Njuguna</t>
  </si>
  <si>
    <t>DUNCAN OUMA</t>
  </si>
  <si>
    <t>C1851</t>
  </si>
  <si>
    <t>Joseph Kanyi Thion'go</t>
  </si>
  <si>
    <t>WACHECHI KAMAU ALICE</t>
  </si>
  <si>
    <t>Emmah Nyaboke Machogu</t>
  </si>
  <si>
    <t>Lyndah Makungu</t>
  </si>
  <si>
    <t>C1858</t>
  </si>
  <si>
    <t>Christine Lilian Mukhongo</t>
  </si>
  <si>
    <t>C1863</t>
  </si>
  <si>
    <t>Moses Atonga</t>
  </si>
  <si>
    <t>C1864</t>
  </si>
  <si>
    <t>WILLIAM ODONGO OYIEYO</t>
  </si>
  <si>
    <t>C1865</t>
  </si>
  <si>
    <t>Joseph Mbuki Ken</t>
  </si>
  <si>
    <t>Levy Nambale Mandali</t>
  </si>
  <si>
    <t>Ndung'u George Wainaina</t>
  </si>
  <si>
    <t>David Mutembei Kirema</t>
  </si>
  <si>
    <t>Rebecca Wangui Munuhe</t>
  </si>
  <si>
    <t>Abraham Matheka Mutua</t>
  </si>
  <si>
    <t>Mary Wambui Ngure</t>
  </si>
  <si>
    <t>C1872</t>
  </si>
  <si>
    <t>Sheila Mirenja</t>
  </si>
  <si>
    <t>C1873</t>
  </si>
  <si>
    <t>Eliud Mutahi Wangui</t>
  </si>
  <si>
    <t>C1874</t>
  </si>
  <si>
    <t>Gabriel Njoroge Njuguna</t>
  </si>
  <si>
    <t>Mercyline Julu Odhiambo</t>
  </si>
  <si>
    <t>C1876</t>
  </si>
  <si>
    <t>George Gethoge Maina</t>
  </si>
  <si>
    <t>Felistus Wambui Kamande</t>
  </si>
  <si>
    <t>Peterson Mwai Kariuki</t>
  </si>
  <si>
    <t>Rose Kamwara Kawira</t>
  </si>
  <si>
    <t>Erick Gitonga Mwenda</t>
  </si>
  <si>
    <t>C1881</t>
  </si>
  <si>
    <t>Joseph Ochieng Umira</t>
  </si>
  <si>
    <t>Fridah Karuri</t>
  </si>
  <si>
    <t>C1884</t>
  </si>
  <si>
    <t>Sheila Joy Mulinya</t>
  </si>
  <si>
    <t>Fridah Wanjiru Karuri</t>
  </si>
  <si>
    <t>Emilly Adhiambo Ologi</t>
  </si>
  <si>
    <t>Thomas Mbogo Mwangi</t>
  </si>
  <si>
    <t>C1886</t>
  </si>
  <si>
    <t>Nicholas Muriithi</t>
  </si>
  <si>
    <t>Christopher Otieno Oyuech</t>
  </si>
  <si>
    <t>Ann Wanjiku Kimani</t>
  </si>
  <si>
    <t>C1891</t>
  </si>
  <si>
    <t>Diana Esther Wambui Njoroge</t>
  </si>
  <si>
    <t>C1892</t>
  </si>
  <si>
    <t>Kenneth Nyawegi</t>
  </si>
  <si>
    <t>Simon Muthumbi Murigi</t>
  </si>
  <si>
    <t>C1900</t>
  </si>
  <si>
    <t>DR. STEPHEN GITHAIGA</t>
  </si>
  <si>
    <t>Davis Imbuka</t>
  </si>
  <si>
    <t>C1902</t>
  </si>
  <si>
    <t>MARION KARUIRU</t>
  </si>
  <si>
    <t>Samson Mramba</t>
  </si>
  <si>
    <t>C1904</t>
  </si>
  <si>
    <t>Samuel Thiga Wabuga</t>
  </si>
  <si>
    <t>Emlyn James Ngwiri</t>
  </si>
  <si>
    <t>KAMAU ANDREW NDICHU</t>
  </si>
  <si>
    <t>C1907</t>
  </si>
  <si>
    <t>Patrick Misawo</t>
  </si>
  <si>
    <t>Charles Muriuki Ndegwa</t>
  </si>
  <si>
    <t>C1911</t>
  </si>
  <si>
    <t>George Omanya</t>
  </si>
  <si>
    <t>Doctor Gongera</t>
  </si>
  <si>
    <t>Peter Odhiambo Okech</t>
  </si>
  <si>
    <t>C1914</t>
  </si>
  <si>
    <t>Phillip Mbugua Mwenja</t>
  </si>
  <si>
    <t>C1915</t>
  </si>
  <si>
    <t>Samuel Muthee Kamunya</t>
  </si>
  <si>
    <t>Deckillah Omukoba</t>
  </si>
  <si>
    <t>C1917</t>
  </si>
  <si>
    <t>Duncan Miano Wambugu</t>
  </si>
  <si>
    <t>C1918</t>
  </si>
  <si>
    <t>Edward Richard Onyango</t>
  </si>
  <si>
    <t>Peter Mburu Kuria</t>
  </si>
  <si>
    <t>C1920</t>
  </si>
  <si>
    <t>Hellen Kangai Njagi</t>
  </si>
  <si>
    <t>C1922</t>
  </si>
  <si>
    <t>Tyrus Maina</t>
  </si>
  <si>
    <t>C1923</t>
  </si>
  <si>
    <t>Jane Kanini Maithya</t>
  </si>
  <si>
    <t>Anthony Osome Omulogoli</t>
  </si>
  <si>
    <t>C1926</t>
  </si>
  <si>
    <t>Austin Ingunsa Milabi</t>
  </si>
  <si>
    <t>C1927</t>
  </si>
  <si>
    <t>Joseph Barongo Onduko</t>
  </si>
  <si>
    <t>Milka Nyaguthii Maina</t>
  </si>
  <si>
    <t>Godfrey Omondi Ochola</t>
  </si>
  <si>
    <t>Daisy Kemunto</t>
  </si>
  <si>
    <t>C1933</t>
  </si>
  <si>
    <t>Musyoki Kimeu Danson</t>
  </si>
  <si>
    <t>C1934</t>
  </si>
  <si>
    <t>Nicholas Kibiwot Letting</t>
  </si>
  <si>
    <t>C1935</t>
  </si>
  <si>
    <t>DR. SOLOMON LAMUNEN</t>
  </si>
  <si>
    <t>Julius Juan Ouma</t>
  </si>
  <si>
    <t>C1937</t>
  </si>
  <si>
    <t>Jackson Kibunja Kamau</t>
  </si>
  <si>
    <t>Margret Murugi Njiru</t>
  </si>
  <si>
    <t>Sylvia Murugi Mbugua</t>
  </si>
  <si>
    <t>Zacharia Monda</t>
  </si>
  <si>
    <t>C1946</t>
  </si>
  <si>
    <t>Francis Gichuki Mwangi</t>
  </si>
  <si>
    <t>C1947</t>
  </si>
  <si>
    <t>Marygoretty Chepngetich</t>
  </si>
  <si>
    <t>C1948</t>
  </si>
  <si>
    <t>Polycarp Moturi Ondieki</t>
  </si>
  <si>
    <t>C1952</t>
  </si>
  <si>
    <t>Johnstone Wandera Sikuku</t>
  </si>
  <si>
    <t>C1953</t>
  </si>
  <si>
    <t>Fiona Kanini Malonza</t>
  </si>
  <si>
    <t>Philis Waithira Kimuhu</t>
  </si>
  <si>
    <t>C1955</t>
  </si>
  <si>
    <t>Linet Mukami Mutegi</t>
  </si>
  <si>
    <t>Caleb Soitanae Losikany</t>
  </si>
  <si>
    <t>C1969</t>
  </si>
  <si>
    <t>Naomi Nduta Njoroge</t>
  </si>
  <si>
    <t>C1971</t>
  </si>
  <si>
    <t>Juliet Maria Makali</t>
  </si>
  <si>
    <t>Elijah Ongulo Swetta</t>
  </si>
  <si>
    <t>John Mwangi Nderitu</t>
  </si>
  <si>
    <t>C1976</t>
  </si>
  <si>
    <t>Vincent Ochango</t>
  </si>
  <si>
    <t>SUSAN NG'ANG'A</t>
  </si>
  <si>
    <t>C1978</t>
  </si>
  <si>
    <t>Susan Wanjiru Nganga</t>
  </si>
  <si>
    <t>Paul Gichuki Atenya</t>
  </si>
  <si>
    <t>C1979</t>
  </si>
  <si>
    <t>Watibini Zephaniah Lukamba</t>
  </si>
  <si>
    <t>C1981</t>
  </si>
  <si>
    <t>Zephaniah Lukamba</t>
  </si>
  <si>
    <t>Japheth Muchai</t>
  </si>
  <si>
    <t>C1982</t>
  </si>
  <si>
    <t>Ambrose Muchangi Njeru</t>
  </si>
  <si>
    <t>Peter Maina Ngugi</t>
  </si>
  <si>
    <t>C1984</t>
  </si>
  <si>
    <t>Simon Kihiu Mungai</t>
  </si>
  <si>
    <t>C1985</t>
  </si>
  <si>
    <t>Yvonne Wakarindi Iguku</t>
  </si>
  <si>
    <t>C1986</t>
  </si>
  <si>
    <t>David Ouma</t>
  </si>
  <si>
    <t>C1987</t>
  </si>
  <si>
    <t>Miriam Chepleting Sietenei</t>
  </si>
  <si>
    <t>C1988</t>
  </si>
  <si>
    <t>Jacob Oloo</t>
  </si>
  <si>
    <t>C1989</t>
  </si>
  <si>
    <t>MATHENGE NDERITU RICHARD</t>
  </si>
  <si>
    <t>C1990</t>
  </si>
  <si>
    <t>MALOBA ANDATI</t>
  </si>
  <si>
    <t>C1991</t>
  </si>
  <si>
    <t>Felix Atandi Achira</t>
  </si>
  <si>
    <t>C1992</t>
  </si>
  <si>
    <t>David Chepkonga</t>
  </si>
  <si>
    <t>C1994</t>
  </si>
  <si>
    <t>Julius Muthike Njiri</t>
  </si>
  <si>
    <t>C1995</t>
  </si>
  <si>
    <t>Freminus Mugambi Mutuma</t>
  </si>
  <si>
    <t>C1996</t>
  </si>
  <si>
    <t>Mary Nyaikamba Mugwe</t>
  </si>
  <si>
    <t>C1997</t>
  </si>
  <si>
    <t>Simon Muoria Kamau</t>
  </si>
  <si>
    <t>C1998</t>
  </si>
  <si>
    <t>DR. DORLEEN MURITHI</t>
  </si>
  <si>
    <t>C2000</t>
  </si>
  <si>
    <t>Victor Odhaimbo Ogutu</t>
  </si>
  <si>
    <t>C2001</t>
  </si>
  <si>
    <t>Mercellin Chibashimba Kitambala</t>
  </si>
  <si>
    <t>C2002</t>
  </si>
  <si>
    <t>Lawrence Wanjau Kenneth</t>
  </si>
  <si>
    <t>C2003</t>
  </si>
  <si>
    <t>KENNEDY NYABAGA</t>
  </si>
  <si>
    <t>C2006</t>
  </si>
  <si>
    <t>DR. JOSPHINE KARARI</t>
  </si>
  <si>
    <t>C2007</t>
  </si>
  <si>
    <t>Martin Muriki Mirianki</t>
  </si>
  <si>
    <t>Lisper Kendi Mutwiri</t>
  </si>
  <si>
    <t>DR. BONIFACE MALENJE</t>
  </si>
  <si>
    <t>C2020</t>
  </si>
  <si>
    <t>Absolom Omariba</t>
  </si>
  <si>
    <t>C2021</t>
  </si>
  <si>
    <t>DR. JOY KIBOR</t>
  </si>
  <si>
    <t>C2022</t>
  </si>
  <si>
    <t>Jedidah Ndinda</t>
  </si>
  <si>
    <t>C2027</t>
  </si>
  <si>
    <t>Cleophas Muendo</t>
  </si>
  <si>
    <t>C2029</t>
  </si>
  <si>
    <t>FRANCIS OBURA</t>
  </si>
  <si>
    <t>C2030</t>
  </si>
  <si>
    <t>Hellen Nyambura Waburi</t>
  </si>
  <si>
    <t>C2031</t>
  </si>
  <si>
    <t>HUMPHREY CHAVINI</t>
  </si>
  <si>
    <t>C2032</t>
  </si>
  <si>
    <t>Janet Maluki</t>
  </si>
  <si>
    <t>C2033</t>
  </si>
  <si>
    <t>Julius K Ogweno</t>
  </si>
  <si>
    <t>C2034</t>
  </si>
  <si>
    <t>MAYIEKA JARED MARANGA</t>
  </si>
  <si>
    <t>C2035</t>
  </si>
  <si>
    <t>THOMAS NJOROGE KINYANJUI</t>
  </si>
  <si>
    <t>C2036</t>
  </si>
  <si>
    <t>Anne W Maina</t>
  </si>
  <si>
    <t>C2037</t>
  </si>
  <si>
    <t>Sarah Atieno Osida</t>
  </si>
  <si>
    <t>C2038</t>
  </si>
  <si>
    <t>PAULINE OLALI</t>
  </si>
  <si>
    <t>C2044</t>
  </si>
  <si>
    <t>Hildah Kamau</t>
  </si>
  <si>
    <t>C2050</t>
  </si>
  <si>
    <t>Lucy Nyambeki Oruta</t>
  </si>
  <si>
    <t>C2051</t>
  </si>
  <si>
    <t>Cyrus Wanjohi</t>
  </si>
  <si>
    <t>C2053</t>
  </si>
  <si>
    <t>DR. CHRISANTUS MAKHOHA</t>
  </si>
  <si>
    <t>C2057</t>
  </si>
  <si>
    <t>DR. SOPHIA BIRONGA</t>
  </si>
  <si>
    <t>C2058</t>
  </si>
  <si>
    <t>KENNETH MACHARIA</t>
  </si>
  <si>
    <t>C2059</t>
  </si>
  <si>
    <t>Cyndi Kinuthia Wanjiku</t>
  </si>
  <si>
    <t>C2060</t>
  </si>
  <si>
    <t>DR. CHARLES MUHORO</t>
  </si>
  <si>
    <t>C2062</t>
  </si>
  <si>
    <t>Charity Gakii Mugambi</t>
  </si>
  <si>
    <t>C2069</t>
  </si>
  <si>
    <t>Anthony Wafula</t>
  </si>
  <si>
    <t>C2071</t>
  </si>
  <si>
    <t>ABRAHAM NDUNG'U</t>
  </si>
  <si>
    <t>C2076</t>
  </si>
  <si>
    <t>Nelly Adhiambo</t>
  </si>
  <si>
    <t>C2077</t>
  </si>
  <si>
    <t>Cecilia Gitau</t>
  </si>
  <si>
    <t>C2082</t>
  </si>
  <si>
    <t>HARON MUTWIRI</t>
  </si>
  <si>
    <t>C2090</t>
  </si>
  <si>
    <t>Betty Busingye</t>
  </si>
  <si>
    <t>C2091</t>
  </si>
  <si>
    <t>FAINA KIDAGISA</t>
  </si>
  <si>
    <t>C2092</t>
  </si>
  <si>
    <t>Vincent Koga Okello</t>
  </si>
  <si>
    <t>C2093</t>
  </si>
  <si>
    <t>RICHARD JOBIESE</t>
  </si>
  <si>
    <t>ABSOLOM OMARIBA</t>
  </si>
  <si>
    <t>EDWIN KAMAU WANGAMWA</t>
  </si>
  <si>
    <t>BEATRICE ROTICH</t>
  </si>
  <si>
    <t>JULIET MARIA MAKALI</t>
  </si>
  <si>
    <t>ANTHONY WAFULA</t>
  </si>
  <si>
    <t>ZTBA_SOB</t>
  </si>
  <si>
    <t>CLEOPHAS MUENDO</t>
  </si>
  <si>
    <t>DAVID OUMA</t>
  </si>
  <si>
    <t>VERAH THIONG'O</t>
  </si>
  <si>
    <t>SUPERVISION</t>
  </si>
  <si>
    <t>BETTY BUSINGYE</t>
  </si>
  <si>
    <t>DAVIS IMBUKA</t>
  </si>
  <si>
    <t>JAPHETH MUCHAI</t>
  </si>
  <si>
    <t>KENNETH NYAWEGI</t>
  </si>
  <si>
    <t>MICHAEL NGANGA THIGA</t>
  </si>
  <si>
    <t>FRIDAH KARURI</t>
  </si>
  <si>
    <t>ZEPHANIAH LUKAMBA</t>
  </si>
  <si>
    <t>HILDAH KAMAU</t>
  </si>
  <si>
    <t>MARY MURIITHI</t>
  </si>
  <si>
    <t>NELLY ADHIAMBO</t>
  </si>
  <si>
    <t>TONNY OGUTU OKETCH</t>
  </si>
  <si>
    <t>CECILIA GITAU</t>
  </si>
  <si>
    <t>CINDY KAGWIRIA</t>
  </si>
  <si>
    <t>SUPERVISORS</t>
  </si>
  <si>
    <t>JOYCE WAWERU</t>
  </si>
  <si>
    <t>JEDIDAH NDINDA</t>
  </si>
  <si>
    <t>TYRUS MAINA</t>
  </si>
  <si>
    <t>CYRUS WANJOHI</t>
  </si>
  <si>
    <t>SHEILA MIRENJA</t>
  </si>
  <si>
    <t>JACOB OLOO</t>
  </si>
  <si>
    <t>ANNE W MAINA</t>
  </si>
  <si>
    <t>DAVID CHEPKONGA</t>
  </si>
  <si>
    <t>KITHAKA MUTEGI</t>
  </si>
  <si>
    <t>NICHOLAS MURIITHI</t>
  </si>
  <si>
    <t>SARAH ATIENO OSIDA</t>
  </si>
  <si>
    <t>DAISY KEMUNTO</t>
  </si>
  <si>
    <t>MOSES ATONGA</t>
  </si>
  <si>
    <t>HELLEN NYAMBURA WABURI</t>
  </si>
  <si>
    <t>JANET MALUKI</t>
  </si>
  <si>
    <t>JULIUS OGWENO</t>
  </si>
  <si>
    <t>ROOM TYPE</t>
  </si>
  <si>
    <t>VENUE</t>
  </si>
  <si>
    <t>HOST DEPARTMENT</t>
  </si>
  <si>
    <t>PROGRAM NAME</t>
  </si>
  <si>
    <t>C</t>
  </si>
  <si>
    <t>0800-1100 HRS</t>
  </si>
  <si>
    <t>ECOSTA</t>
  </si>
  <si>
    <t>A</t>
  </si>
  <si>
    <t>JAN-APRIL 2026</t>
  </si>
  <si>
    <t>BAM</t>
  </si>
  <si>
    <t>FUNDAMENTALS OF COMPUTER SYSTEMS</t>
  </si>
  <si>
    <t>NAC</t>
  </si>
  <si>
    <t>1100-1400 HRS</t>
  </si>
  <si>
    <t>MANAGEMENT MATHEMATICS I</t>
  </si>
  <si>
    <t>FINANCIAL ACCOUNTING I</t>
  </si>
  <si>
    <t>AF</t>
  </si>
  <si>
    <t>BUSINESS STUDIES</t>
  </si>
  <si>
    <t>ZOOM</t>
  </si>
  <si>
    <t>COMMUNICATION SKILLS</t>
  </si>
  <si>
    <t>EDU</t>
  </si>
  <si>
    <t>B</t>
  </si>
  <si>
    <t>FOUNDATIONS OF CRITICAL AND CREATIVE THINKING</t>
  </si>
  <si>
    <t>SS</t>
  </si>
  <si>
    <t>YEAR1TRIM2</t>
  </si>
  <si>
    <t>COMMERCIAL LAW</t>
  </si>
  <si>
    <t>HEALTH AWARENESS AND LIFE SKILLS</t>
  </si>
  <si>
    <t>STATISTICS I</t>
  </si>
  <si>
    <t>INTRODUCTION TO HUMAN RESOURCE MANAGEMENT</t>
  </si>
  <si>
    <t>INFORMATION LITERACY AND ACADEMIC WRITING</t>
  </si>
  <si>
    <t>COMPANY LAW</t>
  </si>
  <si>
    <t>ETHICS AND LEADERSHIP</t>
  </si>
  <si>
    <t>1730-2030 HRS</t>
  </si>
  <si>
    <t>PT</t>
  </si>
  <si>
    <t>1500-1800 HRS</t>
  </si>
  <si>
    <t>INTERMEDIATE ACCOUNTING I</t>
  </si>
  <si>
    <t>ENTERPRENEURSHIP PRINCIPLES AND PRACTICE</t>
  </si>
  <si>
    <t>WKD</t>
  </si>
  <si>
    <t>PLM 1102</t>
  </si>
  <si>
    <t>3</t>
  </si>
  <si>
    <t>BPL 1202</t>
  </si>
  <si>
    <t>PT/DL</t>
  </si>
  <si>
    <t>PLM 4201</t>
  </si>
  <si>
    <t>BPL 3208</t>
  </si>
  <si>
    <t>TRIM 1</t>
  </si>
  <si>
    <t>COM 102</t>
  </si>
  <si>
    <t>TRIM 2</t>
  </si>
  <si>
    <t>TRIM 3</t>
  </si>
  <si>
    <t>ENTREPRENEURSHIP PRINCIPLES AND PRACTICE</t>
  </si>
  <si>
    <t>COMPUTER APPLICATIONS</t>
  </si>
  <si>
    <t>SD&amp;IS</t>
  </si>
  <si>
    <t>TRIM 4</t>
  </si>
  <si>
    <t>TRIM 5</t>
  </si>
  <si>
    <t>DL</t>
  </si>
  <si>
    <t>MAIN</t>
  </si>
  <si>
    <t>1730-2030HRS</t>
  </si>
  <si>
    <t>INTERNATIONAL RELATIONS</t>
  </si>
  <si>
    <t>FAA 3204</t>
  </si>
  <si>
    <t>MANAGEMENT ACCOUNTING I</t>
  </si>
  <si>
    <t>AUDITING I</t>
  </si>
  <si>
    <t>MANAGEMENT ACCOUNTING II</t>
  </si>
  <si>
    <t>PUBLIC SECTOR FINANCE</t>
  </si>
  <si>
    <t>ENT 3200</t>
  </si>
  <si>
    <t>ENT 3203</t>
  </si>
  <si>
    <t>ENT 3103</t>
  </si>
  <si>
    <t>MKT 3217</t>
  </si>
  <si>
    <t>WKD/DL</t>
  </si>
  <si>
    <t>CALCULUS II</t>
  </si>
  <si>
    <t>ECO 4105</t>
  </si>
  <si>
    <t>ECO 311</t>
  </si>
  <si>
    <t>ECO 410</t>
  </si>
  <si>
    <t>ECON 412</t>
  </si>
  <si>
    <t>ECO 422</t>
  </si>
  <si>
    <t>ECO 3205</t>
  </si>
  <si>
    <t>ECON 401</t>
  </si>
  <si>
    <t>FIN 3204</t>
  </si>
  <si>
    <t>PROBABILITY AND STATISTICS I</t>
  </si>
  <si>
    <t>CALCULUS I</t>
  </si>
  <si>
    <t>MAT 1209</t>
  </si>
  <si>
    <t>VECTOR ANALYSIS</t>
  </si>
  <si>
    <t>ORDINARY DIFFERENTIAL EQUATIONS</t>
  </si>
  <si>
    <t>STA 3103</t>
  </si>
  <si>
    <t>ACT 3216</t>
  </si>
  <si>
    <t>ACT 3114</t>
  </si>
  <si>
    <t>INTRODUCTION TO CRIMINOLOGY</t>
  </si>
  <si>
    <t>SEU 4107</t>
  </si>
  <si>
    <t>KNOWLEDGE MANAGEMENT</t>
  </si>
  <si>
    <t>PG</t>
  </si>
  <si>
    <t>ECONOMETRICS</t>
  </si>
  <si>
    <t>LAB 5</t>
  </si>
  <si>
    <t>HRM 3119</t>
  </si>
  <si>
    <t>INTRODUCTION TO POLITICAL SCIENCE</t>
  </si>
  <si>
    <t>PUBLIC SPEAKING</t>
  </si>
  <si>
    <t>BPM 3107</t>
  </si>
  <si>
    <t>BPM 3102</t>
  </si>
  <si>
    <t>LAB2</t>
  </si>
  <si>
    <t>ECO 3104</t>
  </si>
  <si>
    <t>LGN 4201</t>
  </si>
  <si>
    <t>FIN 1201</t>
  </si>
  <si>
    <t>GROUP A</t>
  </si>
  <si>
    <t>KDA 203</t>
  </si>
  <si>
    <t>ATD FT</t>
  </si>
  <si>
    <t>ATD PT</t>
  </si>
  <si>
    <t>CCNA-1</t>
  </si>
  <si>
    <t>CCNA -2</t>
  </si>
  <si>
    <t>CCNA -3</t>
  </si>
  <si>
    <t>KDA 204</t>
  </si>
  <si>
    <t>ACADEMIC</t>
  </si>
  <si>
    <t>KTD 303</t>
  </si>
  <si>
    <t>KFA 2102</t>
  </si>
  <si>
    <t>KPA 3101</t>
  </si>
  <si>
    <t>KPA 3102</t>
  </si>
  <si>
    <t>KTD 101</t>
  </si>
  <si>
    <t>KTD 102</t>
  </si>
  <si>
    <t>KPA 3104</t>
  </si>
  <si>
    <t>KPA 3103</t>
  </si>
  <si>
    <t>KPA 3106</t>
  </si>
  <si>
    <t>KPA 3105</t>
  </si>
  <si>
    <t>1100-1400HRS</t>
  </si>
  <si>
    <t>1730-2000 HRS</t>
  </si>
  <si>
    <t>KPA 4101</t>
  </si>
  <si>
    <t>KPA 1103</t>
  </si>
  <si>
    <t>KPA 1102</t>
  </si>
  <si>
    <t>KPA 1105</t>
  </si>
  <si>
    <t>KPA 1106</t>
  </si>
  <si>
    <t>ECONOMICS</t>
  </si>
  <si>
    <t>KPA 1104</t>
  </si>
  <si>
    <t>0800-1100HRS</t>
  </si>
  <si>
    <t>KPA 2103</t>
  </si>
  <si>
    <t>KPA 2102</t>
  </si>
  <si>
    <t>KPA 2101</t>
  </si>
  <si>
    <t>KPA 2104</t>
  </si>
  <si>
    <t>KPA 2106</t>
  </si>
  <si>
    <t>KPA 2105</t>
  </si>
  <si>
    <t>KAC 103</t>
  </si>
  <si>
    <t>KTD 203</t>
  </si>
  <si>
    <t>KTD 104</t>
  </si>
  <si>
    <t>KAC 104</t>
  </si>
  <si>
    <t>KTD 202</t>
  </si>
  <si>
    <t>KAC 202</t>
  </si>
  <si>
    <t>KAC 201</t>
  </si>
  <si>
    <t>KTD 302</t>
  </si>
  <si>
    <t>CUA 205</t>
  </si>
  <si>
    <t>CUA 207</t>
  </si>
  <si>
    <t>CUA 206</t>
  </si>
  <si>
    <t>CUA 208</t>
  </si>
  <si>
    <t>CUA 201</t>
  </si>
  <si>
    <t>CUA 204</t>
  </si>
  <si>
    <t>FRN 101</t>
  </si>
  <si>
    <t>FRENCH</t>
  </si>
  <si>
    <t>CUA 202</t>
  </si>
  <si>
    <t>CUA 101</t>
  </si>
  <si>
    <t>CUA 103</t>
  </si>
  <si>
    <t>CUA 105</t>
  </si>
  <si>
    <t>CUA 102</t>
  </si>
  <si>
    <t>CUA 104</t>
  </si>
  <si>
    <t>KCFB 104</t>
  </si>
  <si>
    <t>KCFB 101</t>
  </si>
  <si>
    <t>KCFB 106</t>
  </si>
  <si>
    <t>KCFB 102</t>
  </si>
  <si>
    <t>KCFB 112</t>
  </si>
  <si>
    <t>KCFB 111</t>
  </si>
  <si>
    <t>KCFB 108</t>
  </si>
  <si>
    <t>KCFB 113</t>
  </si>
  <si>
    <t>KCFB 109</t>
  </si>
  <si>
    <t>KCFB 202</t>
  </si>
  <si>
    <t>KCFB 201</t>
  </si>
  <si>
    <t>KCFB 206</t>
  </si>
  <si>
    <t>KCFB 205</t>
  </si>
  <si>
    <t>KCFB 203</t>
  </si>
  <si>
    <t>1802/202</t>
  </si>
  <si>
    <t>KCFB 204</t>
  </si>
  <si>
    <t>KCFB 209</t>
  </si>
  <si>
    <t>KCFB 210</t>
  </si>
  <si>
    <t>KCFB 208</t>
  </si>
  <si>
    <t>KCFB 213</t>
  </si>
  <si>
    <t>KCFB 212</t>
  </si>
  <si>
    <t>KCFB 211</t>
  </si>
  <si>
    <t>KCFB 214</t>
  </si>
  <si>
    <t>KDFB 106</t>
  </si>
  <si>
    <t>KDFB 107</t>
  </si>
  <si>
    <t>KDFB 104</t>
  </si>
  <si>
    <t>KDFB 101</t>
  </si>
  <si>
    <t>KDFB 108</t>
  </si>
  <si>
    <t>KDFB 111</t>
  </si>
  <si>
    <t>KDFB 105</t>
  </si>
  <si>
    <t>KDFB 102</t>
  </si>
  <si>
    <t>KDFB 117</t>
  </si>
  <si>
    <t>KDFB 113</t>
  </si>
  <si>
    <t>KDFB 115</t>
  </si>
  <si>
    <t>KDFB 112</t>
  </si>
  <si>
    <t>KDFB 118</t>
  </si>
  <si>
    <t>KDFB 119</t>
  </si>
  <si>
    <t>KDFB 122</t>
  </si>
  <si>
    <t>KDFB 116</t>
  </si>
  <si>
    <t>KDFB 120</t>
  </si>
  <si>
    <t>KDFB 206</t>
  </si>
  <si>
    <t>KDFB 207</t>
  </si>
  <si>
    <t>KDFB 205</t>
  </si>
  <si>
    <t>KDFB 201</t>
  </si>
  <si>
    <t>KDFB 204</t>
  </si>
  <si>
    <t>KDFB 305</t>
  </si>
  <si>
    <t>KDFB 304</t>
  </si>
  <si>
    <t>KDFB 301</t>
  </si>
  <si>
    <t>KDFB 303</t>
  </si>
  <si>
    <t>KDFB 302</t>
  </si>
  <si>
    <t>KDFB 310</t>
  </si>
  <si>
    <t>BUSINESS PLAN</t>
  </si>
  <si>
    <t>KDFB 316</t>
  </si>
  <si>
    <t>KDFB 309</t>
  </si>
  <si>
    <t>RESEARCH PROJECT</t>
  </si>
  <si>
    <t>KDFB 314</t>
  </si>
  <si>
    <t>KDFB 311</t>
  </si>
  <si>
    <t>KDFB 313</t>
  </si>
  <si>
    <t>KDFB 312</t>
  </si>
  <si>
    <t>KDFB 320</t>
  </si>
  <si>
    <t>KDFB 319</t>
  </si>
  <si>
    <t>KDFB 315</t>
  </si>
  <si>
    <t>KAFB 223</t>
  </si>
  <si>
    <t>KAFB 211</t>
  </si>
  <si>
    <t>KAFB 216</t>
  </si>
  <si>
    <t>KAFB 217</t>
  </si>
  <si>
    <t>KAFB 224</t>
  </si>
  <si>
    <t>KAFB 219</t>
  </si>
  <si>
    <t>KAFB 222</t>
  </si>
  <si>
    <t>KAFB 237</t>
  </si>
  <si>
    <t>KAFB 225</t>
  </si>
  <si>
    <t>KAFB 230</t>
  </si>
  <si>
    <t>KAFB 238</t>
  </si>
  <si>
    <t>KAFB 233</t>
  </si>
  <si>
    <t>KAFB 236</t>
  </si>
  <si>
    <t>CHR 1101</t>
  </si>
  <si>
    <t>KCIT 113</t>
  </si>
  <si>
    <t>KCIT 106</t>
  </si>
  <si>
    <t>KSA 301</t>
  </si>
  <si>
    <t>KSA 302</t>
  </si>
  <si>
    <t>KAC 102</t>
  </si>
  <si>
    <t>KDA 103</t>
  </si>
  <si>
    <t>KTD 204</t>
  </si>
  <si>
    <t>KAC 101</t>
  </si>
  <si>
    <t>KTD 201</t>
  </si>
  <si>
    <t>KTD 103</t>
  </si>
  <si>
    <t>KCBM 206</t>
  </si>
  <si>
    <t>PSP 2101</t>
  </si>
  <si>
    <t>PSP 2103</t>
  </si>
  <si>
    <t>PSP 2102</t>
  </si>
  <si>
    <t>KCBM 204</t>
  </si>
  <si>
    <t>KCBM 112</t>
  </si>
  <si>
    <t>KFE 1101</t>
  </si>
  <si>
    <t>BLENDED</t>
  </si>
  <si>
    <t>CHR 1103</t>
  </si>
  <si>
    <t>KCBM 113</t>
  </si>
  <si>
    <t>KASM 203</t>
  </si>
  <si>
    <t>KASM 208</t>
  </si>
  <si>
    <t>KFA 2104</t>
  </si>
  <si>
    <t>KCS 1101</t>
  </si>
  <si>
    <t>LAW 401</t>
  </si>
  <si>
    <t>KSA 303</t>
  </si>
  <si>
    <t>KDA 301</t>
  </si>
  <si>
    <t>APL 1103</t>
  </si>
  <si>
    <t>ACCA I</t>
  </si>
  <si>
    <t>KTD 301</t>
  </si>
  <si>
    <t>APL 2103</t>
  </si>
  <si>
    <t>AFL 101</t>
  </si>
  <si>
    <t>AFL 102</t>
  </si>
  <si>
    <t>AFL 202</t>
  </si>
  <si>
    <t>AFL 201</t>
  </si>
  <si>
    <t>KTD 304</t>
  </si>
  <si>
    <t>KFA 2103</t>
  </si>
  <si>
    <t>KDA 303</t>
  </si>
  <si>
    <t>CHR 1105</t>
  </si>
  <si>
    <t>KFA 1103</t>
  </si>
  <si>
    <t>KDA 101</t>
  </si>
  <si>
    <t>KPA 1101</t>
  </si>
  <si>
    <t>KCS 1104</t>
  </si>
  <si>
    <t>KFE 1103</t>
  </si>
  <si>
    <t>APL 2101</t>
  </si>
  <si>
    <t>CHR 1104</t>
  </si>
  <si>
    <t>KDA 202</t>
  </si>
  <si>
    <t>KCS 2102</t>
  </si>
  <si>
    <t>KDA 102</t>
  </si>
  <si>
    <t>KCS 1102</t>
  </si>
  <si>
    <t>KCS 2103</t>
  </si>
  <si>
    <t>KFA 2101</t>
  </si>
  <si>
    <t>KFA 1106</t>
  </si>
  <si>
    <t>KFE 2103</t>
  </si>
  <si>
    <t>KDA 104</t>
  </si>
  <si>
    <t>CHR 1102</t>
  </si>
  <si>
    <t>KDA 201</t>
  </si>
  <si>
    <t>KCS 1105</t>
  </si>
  <si>
    <t>KFE 1102</t>
  </si>
  <si>
    <t>KCIT 110</t>
  </si>
  <si>
    <t>KCBM 201</t>
  </si>
  <si>
    <t>APL 1104</t>
  </si>
  <si>
    <t>KAC 203</t>
  </si>
  <si>
    <t>KCBM 203</t>
  </si>
  <si>
    <t>ENTREPRENEURSHIP</t>
  </si>
  <si>
    <t>APL 2102</t>
  </si>
  <si>
    <t>PSP 1106</t>
  </si>
  <si>
    <t>PSP 1104</t>
  </si>
  <si>
    <t>KFE 2101</t>
  </si>
  <si>
    <t>CHR 2103</t>
  </si>
  <si>
    <t>CHR 1106</t>
  </si>
  <si>
    <t>KASM 207</t>
  </si>
  <si>
    <t>KCBM 111</t>
  </si>
  <si>
    <t>KCIT 101</t>
  </si>
  <si>
    <t>KCIT 108</t>
  </si>
  <si>
    <t>KCBM 108</t>
  </si>
  <si>
    <t>KFA 1102</t>
  </si>
  <si>
    <t>HRM 502</t>
  </si>
  <si>
    <t>PSP 1105</t>
  </si>
  <si>
    <t>KCBM 102</t>
  </si>
  <si>
    <t>KCIT 112</t>
  </si>
  <si>
    <t>CHR 2101</t>
  </si>
  <si>
    <t>KASM 205</t>
  </si>
  <si>
    <t>KASM 210</t>
  </si>
  <si>
    <t>KDA 302</t>
  </si>
  <si>
    <t>KASM 202</t>
  </si>
  <si>
    <t>KCBM 104</t>
  </si>
  <si>
    <t>LAW</t>
  </si>
  <si>
    <t>KCBM 207</t>
  </si>
  <si>
    <t>KCBM 205</t>
  </si>
  <si>
    <t>KCBM 202</t>
  </si>
  <si>
    <t>KCBM 213</t>
  </si>
  <si>
    <t>KCBM 211</t>
  </si>
  <si>
    <t>KCBM 208</t>
  </si>
  <si>
    <t>KCBM 210</t>
  </si>
  <si>
    <t>KCBM 212</t>
  </si>
  <si>
    <t>KCBM 209</t>
  </si>
  <si>
    <t>KCBM 214</t>
  </si>
  <si>
    <t>KDBM 206</t>
  </si>
  <si>
    <t>KDBM 204</t>
  </si>
  <si>
    <t>KDBM 201</t>
  </si>
  <si>
    <t>KDBM 202</t>
  </si>
  <si>
    <t>KDBM 205</t>
  </si>
  <si>
    <t>KDBM 203</t>
  </si>
  <si>
    <t>KDBM 212</t>
  </si>
  <si>
    <t>KDBM 210</t>
  </si>
  <si>
    <t>KDBM 207</t>
  </si>
  <si>
    <t>KDBM 208</t>
  </si>
  <si>
    <t>KDBM 211</t>
  </si>
  <si>
    <t>KDBM 209</t>
  </si>
  <si>
    <t>KCIT 202</t>
  </si>
  <si>
    <t>KCIT 204</t>
  </si>
  <si>
    <t>KCIT 203</t>
  </si>
  <si>
    <t>KCIT 201</t>
  </si>
  <si>
    <t>KCIT 206</t>
  </si>
  <si>
    <t>KCIT 207</t>
  </si>
  <si>
    <t>KCIT 205</t>
  </si>
  <si>
    <t>KCIT 208</t>
  </si>
  <si>
    <t>KDIT 202</t>
  </si>
  <si>
    <t>KDIT 204</t>
  </si>
  <si>
    <t>KDIT 206</t>
  </si>
  <si>
    <t>KDIT 201</t>
  </si>
  <si>
    <t>KDIT 205</t>
  </si>
  <si>
    <t>KDIT 203</t>
  </si>
  <si>
    <t>KDIT 208</t>
  </si>
  <si>
    <t>KDIT 210</t>
  </si>
  <si>
    <t>KDIT 212</t>
  </si>
  <si>
    <t>KDIT 211</t>
  </si>
  <si>
    <t>KDIT 207</t>
  </si>
  <si>
    <t>KDIT 209</t>
  </si>
  <si>
    <t>KDIT 304</t>
  </si>
  <si>
    <t>KDIT 301</t>
  </si>
  <si>
    <t>KDIT 303</t>
  </si>
  <si>
    <t>KDIT 302</t>
  </si>
  <si>
    <t>KDIT 305</t>
  </si>
  <si>
    <t>KDIT 309</t>
  </si>
  <si>
    <t>KDIT 306</t>
  </si>
  <si>
    <t>KDIT 308</t>
  </si>
  <si>
    <t>KDIT  307</t>
  </si>
  <si>
    <t>KDIT 310</t>
  </si>
  <si>
    <t>KCBM 107</t>
  </si>
  <si>
    <t>KCIT 107</t>
  </si>
  <si>
    <t>KFE 2102</t>
  </si>
  <si>
    <t>PSP 1103</t>
  </si>
  <si>
    <t>PSP 1101</t>
  </si>
  <si>
    <t>KCIT 103</t>
  </si>
  <si>
    <t>KCIT 105</t>
  </si>
  <si>
    <t>KCBM 109</t>
  </si>
  <si>
    <t>KASM 206</t>
  </si>
  <si>
    <t>KASM 201</t>
  </si>
  <si>
    <t>KSA 202</t>
  </si>
  <si>
    <t>KSA 201</t>
  </si>
  <si>
    <t>KSA 204</t>
  </si>
  <si>
    <t>KSA 203</t>
  </si>
  <si>
    <t>PSP 1102</t>
  </si>
  <si>
    <t>KASM 204</t>
  </si>
  <si>
    <t>KASM 209</t>
  </si>
  <si>
    <t>KFE 3101</t>
  </si>
  <si>
    <t>KCBM 101</t>
  </si>
  <si>
    <t>TC  1-5 LAB</t>
  </si>
  <si>
    <t>KCBM 110</t>
  </si>
  <si>
    <t>KCBM 114</t>
  </si>
  <si>
    <t>KCBM 103</t>
  </si>
  <si>
    <t>KCIT 102</t>
  </si>
  <si>
    <t>KCIT 109</t>
  </si>
  <si>
    <t>KCIT 104</t>
  </si>
  <si>
    <t>KCIT 111</t>
  </si>
  <si>
    <t>KCIT 114</t>
  </si>
  <si>
    <t>SCREENWRITING</t>
  </si>
  <si>
    <t>PAFMES</t>
  </si>
  <si>
    <t>BASIC CINEMATOGRAPHY</t>
  </si>
  <si>
    <t>ACTING FOR FILM</t>
  </si>
  <si>
    <t>FILM GENRES</t>
  </si>
  <si>
    <t>FILM DIRECTING</t>
  </si>
  <si>
    <t>AUDIO VISUAL EDITING</t>
  </si>
  <si>
    <t>FUNDAMENTALS AND EXHIBITION OF PHOTOGRAPHY</t>
  </si>
  <si>
    <t>GLOBAL MEDIA ETHICS AND THE LAW</t>
  </si>
  <si>
    <t>DOCUMENTARY PRODUCTION AND EXHIBITION</t>
  </si>
  <si>
    <t>LIGHTING TECHNIQUES IN FILM</t>
  </si>
  <si>
    <t>PRODUCTION DESIGN</t>
  </si>
  <si>
    <t>SOUND DESIGN AND MUSIC IN FILM</t>
  </si>
  <si>
    <t>FUNDAMENTALS OF FILM MARKETING AND DISTRIBUTION</t>
  </si>
  <si>
    <t>COSTUME AND MAKE UP</t>
  </si>
  <si>
    <t>LAB 6-7</t>
  </si>
  <si>
    <t>BASIC GRAPHIC DESIGN AND SPECIAL EFFECTS</t>
  </si>
  <si>
    <t>PROJECT I: DOCUMENTARY PRODUCTION AND  EXHIBITION</t>
  </si>
  <si>
    <t>PROJECT 2: FILM PRODUCTION AND PREMIERE</t>
  </si>
  <si>
    <t>INTRODUCTION TO PSYCHOLOGY</t>
  </si>
  <si>
    <t>BASIC ANIMATION</t>
  </si>
  <si>
    <t>FILM PRODUCTION</t>
  </si>
  <si>
    <t>FUNDAMENTALS OF ADVERTISING</t>
  </si>
  <si>
    <t>VIDEOGRAPHY TECHNIQUES I</t>
  </si>
  <si>
    <t>NEWS WRITING AND  EDITING</t>
  </si>
  <si>
    <t>INTRODUCTION TO MEDIA PSYCHOLOGY</t>
  </si>
  <si>
    <t>INTRODUCTION TO INVESTIGATIVE JOURNALISM</t>
  </si>
  <si>
    <t>FUNDAMENTALS OF TV PRODUCTION</t>
  </si>
  <si>
    <t>INTRODUCTION TO RADIO PRODUCTION TECHNIQUES</t>
  </si>
  <si>
    <t>INTRODUCTION TO VIDEO EDITING</t>
  </si>
  <si>
    <t>ESSENTIALS OF PHOTOGRAPHY AND PHOTOJOURNALISM</t>
  </si>
  <si>
    <t>INTRODUCTION TO AUDIO TECHNIQUES</t>
  </si>
  <si>
    <t>INTRODUCTION TO PUBLIC RELATIONS</t>
  </si>
  <si>
    <t>VIDEOGRAPHY TECHNIQUES II</t>
  </si>
  <si>
    <t>PROJECT : NEWS FEATURE/NEWS SHOW</t>
  </si>
  <si>
    <t>INTRODUCTION TO ONLINE MEDIA</t>
  </si>
  <si>
    <t>MEDIA MANAGEMENT AND MARKETING</t>
  </si>
  <si>
    <t>JMC 704</t>
  </si>
  <si>
    <t>PROJECT 2 TV DRAMA</t>
  </si>
  <si>
    <t>INTRODUCTION TO GRAPHIC DESIGN</t>
  </si>
  <si>
    <t>D</t>
  </si>
  <si>
    <t>SELF-AWARENESS AND PERSONAL DEVELOPMENT</t>
  </si>
  <si>
    <t>EPS</t>
  </si>
  <si>
    <t>COUNSELLING PROCESS AND PRACTICE</t>
  </si>
  <si>
    <t>STRESS, TRAUMA AND GRIEF COUNSELLING</t>
  </si>
  <si>
    <t>MARRIAGE AND FAMILY THERAPY</t>
  </si>
  <si>
    <t>INDIVIDUAL COUNSELLING THEORIES</t>
  </si>
  <si>
    <t>ABNORMAL PSYCHOLOGY</t>
  </si>
  <si>
    <t>HEALTH AWARENESS AND LIFESKILLS</t>
  </si>
  <si>
    <t>ISSUES IN ADOLESCENT PSYCHOLOGY</t>
  </si>
  <si>
    <t>QUANTITATIVE SKILLS</t>
  </si>
  <si>
    <t>LIFESKILLS FOR PREVENTION AND MANAGEMENT OF SUBSTANCE ABUSE</t>
  </si>
  <si>
    <t>PERSONALITY THEORIES</t>
  </si>
  <si>
    <t>ETHICAL AND LEGAL ISSUES IN COUNSELLING PRACTICE</t>
  </si>
  <si>
    <t>GROUP COUNSELLING PROCESS AND PRACTICE</t>
  </si>
  <si>
    <t>RESEARCH SKILLS</t>
  </si>
  <si>
    <t>COUNSELLOR BURNOUT, MANAGEMENT AND SUPERVISION</t>
  </si>
  <si>
    <t>CAREER AND WORKPLACE COUNSELLING</t>
  </si>
  <si>
    <t>E-COUNSELLING</t>
  </si>
  <si>
    <t>MOTIVATION AND EMOTIONS</t>
  </si>
  <si>
    <t>MULTICULTURAL COUNSELLING</t>
  </si>
  <si>
    <t>PSYCHOLOGICAL TESTING AND ASSESSMENT</t>
  </si>
  <si>
    <t>TRIM 6</t>
  </si>
  <si>
    <t>HEALTH AWARENESS AND LIFE \SKILLS</t>
  </si>
  <si>
    <t>PRINCIPLES OF CRIMINOLOGY</t>
  </si>
  <si>
    <t>COMPUTER APPLICATION IN CRIMINOLOGY</t>
  </si>
  <si>
    <t>INTRODUCTION TO SOCIAL SCIENCES</t>
  </si>
  <si>
    <t>FRAUD DETECTION &amp; MANAGEMENT</t>
  </si>
  <si>
    <t>INTRODUCTION TO CRIMINAL JUSTICE</t>
  </si>
  <si>
    <t>PRINCIPLES OF FORENSIC SCIENCE</t>
  </si>
  <si>
    <t>GLOBAL AND COMPARATIVE CRIMINOLOGY</t>
  </si>
  <si>
    <t>CRIMINAL LAW AND PROCEDURE</t>
  </si>
  <si>
    <t>INTRODUCTION TO CRIMINAL INVESTIGATIONS</t>
  </si>
  <si>
    <t>INTRODUCTION TO KENYAN LAW AND LEGAL SYSTEMS</t>
  </si>
  <si>
    <t>PSY 603</t>
  </si>
  <si>
    <t>DRUGS AND SOCIETY</t>
  </si>
  <si>
    <t>GENDER, CRIME AND SOCIAL CONTROL</t>
  </si>
  <si>
    <t>POLICING IN COMPARATIVE PERSPECTIVE</t>
  </si>
  <si>
    <t>THEORETICAL CRIMINOLOGY</t>
  </si>
  <si>
    <t>OFFENDER REHABILITATION</t>
  </si>
  <si>
    <t>CRIME, DEVIANCE AND REHABILITATION</t>
  </si>
  <si>
    <t>ECONOMIC AND ORGANIZED CRIME</t>
  </si>
  <si>
    <t>JUVENILE DELINQUENCY</t>
  </si>
  <si>
    <t>CONTEXTUAL ISSUES</t>
  </si>
  <si>
    <t>COUNSELLING SKILLS AND TECHNIQUES</t>
  </si>
  <si>
    <t>FAMILY COUNSELLING</t>
  </si>
  <si>
    <t>FINANCE LAB</t>
  </si>
  <si>
    <t>INTRODUCTION TO AUDIO VIDEO EDITING</t>
  </si>
  <si>
    <t>INTRODUCTION TO ACTING AND DIRECTING</t>
  </si>
  <si>
    <t>INTRODUCTION TO VIDEO CAMERA OPERATIONS</t>
  </si>
  <si>
    <t>SOUND DESIGN IN FILM</t>
  </si>
  <si>
    <t>INTRODUCTION TO MEDIA LAW AND ETHICS</t>
  </si>
  <si>
    <t>INTRODUCTION TO SCREENWRITING</t>
  </si>
  <si>
    <t>INTRODUCTION TO TECHNIQUES OF FILM PRODUCTION</t>
  </si>
  <si>
    <t>TC3-14</t>
  </si>
  <si>
    <t>INTRODUCTION TO COSTUME AND MAKE - UP</t>
  </si>
  <si>
    <t>FLT 206</t>
  </si>
  <si>
    <t>LAB J1</t>
  </si>
  <si>
    <t>INTRODUCTION TO GRAPHIC DESIGN AND BASIC ANIMATION</t>
  </si>
  <si>
    <t>INTRODUCTION TO FILM MARKETING AND MANAGEMENT</t>
  </si>
  <si>
    <t>INTRODUCTION TO PHOTOGRAPHY AND DESIGN</t>
  </si>
  <si>
    <t>GSSY1S1</t>
  </si>
  <si>
    <t>DEVELOPMENTAL PSYCHOLOGY</t>
  </si>
  <si>
    <t>COUNSELLING SKILLS</t>
  </si>
  <si>
    <t>HISTORICAL AND CONCEPTUAL FOUNDATIONS OF PSYCHOLOGY</t>
  </si>
  <si>
    <t>THEORIES OF COUNSELLING AND PSYCHOTHERAPY</t>
  </si>
  <si>
    <t>GSSY1S2</t>
  </si>
  <si>
    <t>LIFE SKILLS FOR PREVENTION AND MANAGEMENT OF SUBSTANCE ABUSE</t>
  </si>
  <si>
    <t>INTRODUCTION TO SOCIOLOGY</t>
  </si>
  <si>
    <t>GSSY2S1</t>
  </si>
  <si>
    <t>COUNSELLING CHILDREN, YOUTH AND ADULTS</t>
  </si>
  <si>
    <t>GSSY2S2</t>
  </si>
  <si>
    <t>RESEARCH METHODS IN COUNSELLING</t>
  </si>
  <si>
    <t>COUNSELLING FOR SPECIAL POPULATIONS</t>
  </si>
  <si>
    <t>BEHAVIOUR MODIFICATION</t>
  </si>
  <si>
    <t>FAMILY COUNSELLING AND THERAPY</t>
  </si>
  <si>
    <t>SOCIAL PSYCHOLOGY</t>
  </si>
  <si>
    <t>HUMAN SEXUALITY</t>
  </si>
  <si>
    <t>GSSY3S1</t>
  </si>
  <si>
    <t>ORGANIZATIONAL PSYCHOLOGY</t>
  </si>
  <si>
    <t>PSYCHOLOGICAL STATISTICS</t>
  </si>
  <si>
    <t>PSYCHOLOGY OF GENDER AND DEVELOPMENT</t>
  </si>
  <si>
    <t>GSSY3S2</t>
  </si>
  <si>
    <t>CULTURE, INCLUSIVITY AND COMMUNITY SERVICE LEARNING</t>
  </si>
  <si>
    <t>1700-1900 HRS</t>
  </si>
  <si>
    <t>CHILD PSYCHOTHERAPY</t>
  </si>
  <si>
    <t>GROUP 1</t>
  </si>
  <si>
    <t>0600-0900 HRS</t>
  </si>
  <si>
    <t>EM</t>
  </si>
  <si>
    <t>GROUP 2</t>
  </si>
  <si>
    <t>PSYCHOLOGICAL TESTING AND ASSESSEMNT</t>
  </si>
  <si>
    <t>LOSS AND GRIEF</t>
  </si>
  <si>
    <t>GROUP 5</t>
  </si>
  <si>
    <t>SSY1S1</t>
  </si>
  <si>
    <t>SSY1S2</t>
  </si>
  <si>
    <t>1900-2100 HRS</t>
  </si>
  <si>
    <t>PROFESSIONAL ETHICAL AND LEGAL ASPECTS IN COUNSELLING</t>
  </si>
  <si>
    <t>0800-0900 HRS</t>
  </si>
  <si>
    <t>0900-1000 HRS</t>
  </si>
  <si>
    <t>SSY2S1</t>
  </si>
  <si>
    <t>1100-1200 HRS</t>
  </si>
  <si>
    <t>1200-1300 HRS</t>
  </si>
  <si>
    <t>SSY3S1</t>
  </si>
  <si>
    <t>CROSS CULTURAL PSYCHOLOGY</t>
  </si>
  <si>
    <t>LIFESTYLE DISEASES AND REHABILITATION</t>
  </si>
  <si>
    <t>SSY4S1</t>
  </si>
  <si>
    <t>CULTURE INCLUSIVITY AND COMMUNITY SERVICE LEARNING</t>
  </si>
  <si>
    <t>INTRODUCTION TO PRACTICUM</t>
  </si>
  <si>
    <t>GERONTOLOGY COUNSELING</t>
  </si>
  <si>
    <t>CAREER COUNSELING</t>
  </si>
  <si>
    <t>BIOLOGICAL PSYCHOLOGY</t>
  </si>
  <si>
    <t>1400-1500 HRS</t>
  </si>
  <si>
    <t>1500-1600 HRS</t>
  </si>
  <si>
    <t>MAY '24</t>
  </si>
  <si>
    <t>COUNSELLING PRACTICUM - (TWO UNITS)</t>
  </si>
  <si>
    <t>JAN '23</t>
  </si>
  <si>
    <t>SEPT '24</t>
  </si>
  <si>
    <t>KNOWLEDGEMENT MANAGEMENT</t>
  </si>
  <si>
    <t>COUNSELLING IN THE WORKPLACE</t>
  </si>
  <si>
    <t>INTRODUCTION TO PSYCHOPATHOLOGY</t>
  </si>
  <si>
    <t>PHYSICAl</t>
  </si>
  <si>
    <t>DECOLINIZATION OF CRIMINOLOGY AND JUSTICE</t>
  </si>
  <si>
    <t>HUMAN TRAFFICKING AND CRIMINALITY</t>
  </si>
  <si>
    <t>CRIMINAL LAW FOR CRIMINOLOGISTS</t>
  </si>
  <si>
    <t>2-4</t>
  </si>
  <si>
    <t>CRIMINAL PROCEDURE</t>
  </si>
  <si>
    <t>LAW AND RIOTS</t>
  </si>
  <si>
    <t>TC4-2</t>
  </si>
  <si>
    <t>FRAUD DETECTION AND MANAGEMENT</t>
  </si>
  <si>
    <t>GENDER, SEXUALITY AND CRIMINAL JUSTICE</t>
  </si>
  <si>
    <t>CRIMINOLOGY ETHICS AND PROFESSIONAL ETHICS</t>
  </si>
  <si>
    <t>TC4-1</t>
  </si>
  <si>
    <t>CRIME, JUSTICE AND PUBLIC POLICY</t>
  </si>
  <si>
    <t>TRADITIONAL JUSTICE</t>
  </si>
  <si>
    <t xml:space="preserve"> CRM 3206</t>
  </si>
  <si>
    <t>RESTORATIVE JUSTICE</t>
  </si>
  <si>
    <t>GSSY4S2</t>
  </si>
  <si>
    <t>TC1-7</t>
  </si>
  <si>
    <t>CRIME, MEDIA AND CULTURE</t>
  </si>
  <si>
    <t>TC1-6</t>
  </si>
  <si>
    <t>PRINCIPLES OF STAGE ACTING</t>
  </si>
  <si>
    <t>THEATRE HISTORY</t>
  </si>
  <si>
    <t>HISTORY OF FILM</t>
  </si>
  <si>
    <t>BASIC VIDEO CAMERA OPERATIONS</t>
  </si>
  <si>
    <t>INTRODUCTION TO DANCE SKILLS</t>
  </si>
  <si>
    <t>ACTING FOR THE SCREEN</t>
  </si>
  <si>
    <t>THE ART OF STORYTELLING</t>
  </si>
  <si>
    <t>INTRODUCTION TO FILM PRODUCTION</t>
  </si>
  <si>
    <t>STAGE DIRECTING 1</t>
  </si>
  <si>
    <t>PHOTOGRAPHY AND DESIGN</t>
  </si>
  <si>
    <t>PLAYWRITING 1</t>
  </si>
  <si>
    <t>BASIC VIDEO EDITING</t>
  </si>
  <si>
    <t>PRINCIPLES OF ADVERTISING</t>
  </si>
  <si>
    <t>FILM FOR DEVELOPMENT</t>
  </si>
  <si>
    <t>PSYCHODRAMA</t>
  </si>
  <si>
    <t>SCREENWRITING SHORT</t>
  </si>
  <si>
    <t>DIRECTORS' CRAFT I</t>
  </si>
  <si>
    <t>COSTUME &amp; MAKE UP DESIGN</t>
  </si>
  <si>
    <t>MEDIA AND CULTURE</t>
  </si>
  <si>
    <t>BAPA</t>
  </si>
  <si>
    <t>STAGE DIRECTING II</t>
  </si>
  <si>
    <t>PUPPET THEATRE</t>
  </si>
  <si>
    <t>DRAMA THERAPY</t>
  </si>
  <si>
    <t>THEATRE FOR DEVELOPMENT</t>
  </si>
  <si>
    <t>RADIO THEATRE</t>
  </si>
  <si>
    <t>CULTURE FOR SUSTAINABLE DEVELOPMENT</t>
  </si>
  <si>
    <t>BAFT</t>
  </si>
  <si>
    <t>ADVANCED VIDEO CAMERA OPERATIONS</t>
  </si>
  <si>
    <t>ADVANCED VIDEO EDITING</t>
  </si>
  <si>
    <t>FEATURE SCREENPLAY</t>
  </si>
  <si>
    <t>TOWN HALL</t>
  </si>
  <si>
    <t>ADVANCED MAKEUP</t>
  </si>
  <si>
    <t>DOCUMENTARY AND NON FICTION FILM</t>
  </si>
  <si>
    <t>DIRECTOR’S CRAFT II</t>
  </si>
  <si>
    <t>GRAPHIC DESIGN AND VISUAL EFFECTS</t>
  </si>
  <si>
    <t>SOUND DESIGN</t>
  </si>
  <si>
    <t>STAGE PERFORMANCE</t>
  </si>
  <si>
    <t>SCENOGRAPHY AND TECHNOLOGY</t>
  </si>
  <si>
    <t>THEATRE MANAGEMENT</t>
  </si>
  <si>
    <t>FINAL PROJECT: STAGE PLAY (2 Credit Hours)</t>
  </si>
  <si>
    <t>ANIMATION</t>
  </si>
  <si>
    <t>ENTERTAINMENT  LAW AND ETHICS-FILM</t>
  </si>
  <si>
    <t>BUSINESS OF ACTING</t>
  </si>
  <si>
    <t>PRODUCING-BUSINESS AFFAIRS</t>
  </si>
  <si>
    <t>FILM MARKETING AND PROMOTION</t>
  </si>
  <si>
    <t>FILM SCORING</t>
  </si>
  <si>
    <t>FINAL PROJECT: FEATURE FILM</t>
  </si>
  <si>
    <t xml:space="preserve">DL </t>
  </si>
  <si>
    <t>SAT'URDAY</t>
  </si>
  <si>
    <t>Y1S1</t>
  </si>
  <si>
    <t>Y2S2</t>
  </si>
  <si>
    <t>GENDER, SEXUALITY AND JUSTICE</t>
  </si>
  <si>
    <t>QUALITATIVE METHODS IN CRIMINOLOGY</t>
  </si>
  <si>
    <t>Y3S1</t>
  </si>
  <si>
    <t>Y3S2</t>
  </si>
  <si>
    <t>CRIMINAL INVESTIGATIONS</t>
  </si>
  <si>
    <t>Y4S1</t>
  </si>
  <si>
    <t>HISTORY OF EDUCATION</t>
  </si>
  <si>
    <t>INSTRUCTIONAL METHODS</t>
  </si>
  <si>
    <t>EDUCATIONAL TECHNOLOGY</t>
  </si>
  <si>
    <t>EDUCATIONAL PSYCHOLOGY</t>
  </si>
  <si>
    <t>MICROTEACHING</t>
  </si>
  <si>
    <t>SUBJECT METHODS IN COMPUTER STUDIES</t>
  </si>
  <si>
    <t>SUBJECT METHODS IN PHYSICS</t>
  </si>
  <si>
    <t>SUBJECT METHODS IN ELECTRICAL ENGINNERING</t>
  </si>
  <si>
    <t>SUBJECT METHODS IN MECHANICAL ENGINEERING</t>
  </si>
  <si>
    <t>SUBJECT METHODS IN AUTOMOTIVE ENGINEERING</t>
  </si>
  <si>
    <t>SUBJECT METHODS IN AGRICULTURE</t>
  </si>
  <si>
    <t>SUBJECT METHODS IN HISTORY AND GOVERNMENT</t>
  </si>
  <si>
    <t>SUBJECT METHODS IN CHEMISTRY</t>
  </si>
  <si>
    <t>SUBJECT METHODS IN BIOLOGY</t>
  </si>
  <si>
    <t>SUBJECT METHODS IN FILM AND TELEVISION PRODUCTION</t>
  </si>
  <si>
    <t>SUBJECT METHODS IN HOSPITALITY</t>
  </si>
  <si>
    <t>RESEARCH METHODS IN EDUCATION</t>
  </si>
  <si>
    <t xml:space="preserve">TEACHING PRACTICE </t>
  </si>
  <si>
    <t>THEORIES OF COUNSELLING</t>
  </si>
  <si>
    <t>FUNDAMENTALS AND PROCESS OF COUNSELLING</t>
  </si>
  <si>
    <t>PSYCHOLOGICAL ASSESSMENT AND EVALUATION</t>
  </si>
  <si>
    <t>RESEARCH METHODS IN SOCIAL SCIENCES</t>
  </si>
  <si>
    <t>STATISTICS IN SOCIAL SCIENCES</t>
  </si>
  <si>
    <t>FIELD PRACTICUM AND SUPERVISION</t>
  </si>
  <si>
    <t>EDUCATIONAL STATISTICS</t>
  </si>
  <si>
    <t>EDUCATIONAL MANAGEMENT</t>
  </si>
  <si>
    <t>CURRICULUM IMPLEMENTATION AND EVALUATION (CURRICULUM OPTION)</t>
  </si>
  <si>
    <t>FUNDAMENTALS OF NATIONAL EDUCATION ADMINISTRATION</t>
  </si>
  <si>
    <t>FOUNDATIONS OF CURRICULUM DEVELOPMENT</t>
  </si>
  <si>
    <t>CURRICULUM THEORY AND CHANGE</t>
  </si>
  <si>
    <t>EDUCATIONAL FINANCE</t>
  </si>
  <si>
    <t>THEORIES OF EDUCATIONAL ADMINISTRATION</t>
  </si>
  <si>
    <t>HIGHER EDUCATION ADMINISTRATION (ADMIN OPTION)</t>
  </si>
  <si>
    <t>MED (ADMINISTRATION)</t>
  </si>
  <si>
    <t>SECONDARY SCHOOL CURRICULUM (CURR. OPTION)</t>
  </si>
  <si>
    <t>MED (CURRICULUM . DEVELOPMENT)</t>
  </si>
  <si>
    <t>RESEARCH AND PUBLICATION ( ADMINISTRATION AND CURRICULUM DEVELOPMENT OPTION)</t>
  </si>
  <si>
    <t>MED( ADMIN &amp; CURICULUM DEVELOPMENT)</t>
  </si>
  <si>
    <t>LEADERSHIP THEORIES AND PRACTICE IN EDUCATION INSTITUTIONS</t>
  </si>
  <si>
    <t>ORGANIZATION BEHAVIOR IN EDUCATION INSTITUTIONS</t>
  </si>
  <si>
    <t>EDUCATION INSTITUTIONS POLICIES AND LEADERSHIP</t>
  </si>
  <si>
    <t>LAW AND GOVERNANCE IN EDUCATION INSTITUTIONS</t>
  </si>
  <si>
    <t>STRATEGIC MANAGEMENT OF EDUCATION INSTITUTIONS ENTERPRISES</t>
  </si>
  <si>
    <t>HISTORICAL DEVELOPMENT OF EDUCATION</t>
  </si>
  <si>
    <t>HISTORICAL DEVELOPMENT OF KISWAHILI</t>
  </si>
  <si>
    <t>0700-1100 HRS</t>
  </si>
  <si>
    <t>INTRODUCTION TO PROGRAMMING</t>
  </si>
  <si>
    <t>E</t>
  </si>
  <si>
    <t>INTRODUCTION TO CRITICAL THINKING AND LOGIC</t>
  </si>
  <si>
    <t>SOURCES AND THEMES IN AFRICAN HISTORY</t>
  </si>
  <si>
    <t>EPU 1011</t>
  </si>
  <si>
    <t>CHILD GROWTH AND DEVELOPMENT</t>
  </si>
  <si>
    <t>INTRODUCTION TO THE STUDY OF LANGUAGE</t>
  </si>
  <si>
    <t>THEMES IN EAST AFRICAN HISTORY</t>
  </si>
  <si>
    <t>REL 1202</t>
  </si>
  <si>
    <t>INTRODUCTION TO AFRICAN CULTURE AND RELIGION</t>
  </si>
  <si>
    <t>INTRODUCTION TO LINGUISTICS AND THE STUDY OF KISWAHILI LANGUAGE</t>
  </si>
  <si>
    <t>NETWORKING ESSENTIALS</t>
  </si>
  <si>
    <t>ISSUES IN KENYAN HISTORY</t>
  </si>
  <si>
    <t>INTRODUCTION TO PHONETICS AND PHONOLOGY IN ENGLISH</t>
  </si>
  <si>
    <t>1200-1600 HRS</t>
  </si>
  <si>
    <t>INTRODUCTION TO THE STUDY OF LITERATURE IN KISWAHILI</t>
  </si>
  <si>
    <t>INFORMATION TECHNOLOGY AND SOCIETY</t>
  </si>
  <si>
    <t>COMPETENCY BASED EDUCATION</t>
  </si>
  <si>
    <t>INTRODUCTION TO GRAMMAR AND GRAMMATICAL STRUCTURES OF ENGLISH</t>
  </si>
  <si>
    <t>INTRODUCTION TO THE BIBLE</t>
  </si>
  <si>
    <t>CHURCH HISTORY 1</t>
  </si>
  <si>
    <t>SYSTEMS ANALYSIS AND DESIGN</t>
  </si>
  <si>
    <t>SURVEY OF WORLD HISTORY</t>
  </si>
  <si>
    <t>INTRODUCTION TO THEORIES OF TRANSLATION AND INTERPRETATION</t>
  </si>
  <si>
    <t>INTRODUCTION TO MORPHOLOGY AND SYNTAX</t>
  </si>
  <si>
    <t>KIS 3003</t>
  </si>
  <si>
    <t>WEB TECHNOLOGIES AND INTERNET APPLICATIONS</t>
  </si>
  <si>
    <t>GEOG 3013</t>
  </si>
  <si>
    <t>THE SHORT STORY</t>
  </si>
  <si>
    <t xml:space="preserve">LINEAR ALGEBRA </t>
  </si>
  <si>
    <t>PRINCIPLES OF DATA COMMUNICATIONS</t>
  </si>
  <si>
    <t>PHYSICAL EDUCATION AND SPORTS</t>
  </si>
  <si>
    <t>HISTORY OF WEST AFRICA</t>
  </si>
  <si>
    <t>MAT 1211</t>
  </si>
  <si>
    <t>LINEAR ALGEBRA 11</t>
  </si>
  <si>
    <t>PRINCIPLES OF DATA BASE SYSTEMS</t>
  </si>
  <si>
    <t>GEOG 4202</t>
  </si>
  <si>
    <t>INTRODUCTION TO COMPARATIVE RELIGIONS</t>
  </si>
  <si>
    <t>BUS 4034</t>
  </si>
  <si>
    <t>LEGAL ASPECTS OF BUSINESS OPERATION</t>
  </si>
  <si>
    <t>BUS 4044</t>
  </si>
  <si>
    <t>MULTIMEDIA SYSTEMS APPLICATION</t>
  </si>
  <si>
    <t xml:space="preserve">NUMERICAL ANALYSIS </t>
  </si>
  <si>
    <t>ORIGIN AND DEVELOPMENT OF ENGLISH</t>
  </si>
  <si>
    <t xml:space="preserve">RESEARCH METHODS </t>
  </si>
  <si>
    <t>SECOND LANGUAGE ACQUISITION AND LEARNING</t>
  </si>
  <si>
    <t>OPERATING SYSTEMS</t>
  </si>
  <si>
    <t>F</t>
  </si>
  <si>
    <t>FUNDAMENTALS OF COMPUTING</t>
  </si>
  <si>
    <t>1700-2000 HRS</t>
  </si>
  <si>
    <t>ANALYTICAL GEOMETRY</t>
  </si>
  <si>
    <t>FOUNDATIONS OF ACCOUNTING 1</t>
  </si>
  <si>
    <t>EDUCATIONAL STATISTICS,MEASUERMENT AND EVALUATION</t>
  </si>
  <si>
    <t>TRIM3</t>
  </si>
  <si>
    <t>INTRODUCTION TO FINANCIAL MANAGEMENT</t>
  </si>
  <si>
    <t>INTRODUCTION TO BUSINESS LAW</t>
  </si>
  <si>
    <t>CALCULUS III</t>
  </si>
  <si>
    <t>INTRODUCTION TO INTERNET TECHNOLOGY</t>
  </si>
  <si>
    <t>PERSONALITY DEVELOPMENT</t>
  </si>
  <si>
    <t>TC3-13</t>
  </si>
  <si>
    <t>FOOD AND NUTRITION</t>
  </si>
  <si>
    <t>CHILD DEVELOPMENT: PRE-NATAL AND INFANT</t>
  </si>
  <si>
    <t>HEALTH EDUCATION AND PRACTICES</t>
  </si>
  <si>
    <t>CHILD DEVELOPMENT: EARLY, MIDDLE AND LATE</t>
  </si>
  <si>
    <t>PRE-SCHOOL CURRICULUM IN EARLY CHILDHOOD EDUCATION</t>
  </si>
  <si>
    <t>PRACTICUM 1</t>
  </si>
  <si>
    <t>INDOOR AND OUTDOOR PLAY ACTIVITIES</t>
  </si>
  <si>
    <t>SOCIAL STUDIES IN EARLY CHILDHOOD EDUCATION</t>
  </si>
  <si>
    <t>LITERATURE IN EARLY CHILDHOOD EDUCATION</t>
  </si>
  <si>
    <t xml:space="preserve">ORGANIZATION AND MANAGEMENT OF FEEDING PROGRAMS    </t>
  </si>
  <si>
    <t>ADMINISTRATION AND SUPERVISION OF PRE-SCHOOL EDUCATION</t>
  </si>
  <si>
    <t>GENERAL METHODS IN ECE</t>
  </si>
  <si>
    <t>EXCEPTIONAL CHILDREN</t>
  </si>
  <si>
    <t>THEORY AND METHODS OF MUSIC, MOVEMENT AND DRAMA</t>
  </si>
  <si>
    <t>1730 -2030HRS</t>
  </si>
  <si>
    <t>THEORY AND METHODS OF ART AND CRAFT</t>
  </si>
  <si>
    <t>ECT 3103</t>
  </si>
  <si>
    <t>THEORY AND METHODS OF RELIGIOUS EDUCATION</t>
  </si>
  <si>
    <t>THEORIES AND METHODS OF ENVIRONMENTAL EDUCATION</t>
  </si>
  <si>
    <t>LANGUAGE METHODS FOR EARLY CHILDHOOD EDUCATION</t>
  </si>
  <si>
    <t>KISWAHILI THEORY AND METHODS IN ECE</t>
  </si>
  <si>
    <t>SOCIAL PSYCHOLOGY IN EARLY CHILDHOOD EDUCATION</t>
  </si>
  <si>
    <t>Y4S2</t>
  </si>
  <si>
    <t>BEHAVIOUR DISORDERS IN CHILDREN</t>
  </si>
  <si>
    <t>MAINSTREAMING IN SPECIAL CHILDREN</t>
  </si>
  <si>
    <t>SOCIAL INTERACTION IN ECE</t>
  </si>
  <si>
    <t>RESEARCH IN CHILD IN FAMILY STUDIES 2 (PROJECT)</t>
  </si>
  <si>
    <t>CULTURE &amp; SUSTAINABLE DEVELOPMENT</t>
  </si>
  <si>
    <t>1900-2100HRS</t>
  </si>
  <si>
    <t>Y1S2</t>
  </si>
  <si>
    <t>Y2S1</t>
  </si>
  <si>
    <t>HISTORICAL DEVELOPMENT OF EARLY CHILDHOOD EDUCATION</t>
  </si>
  <si>
    <t>MATERIAL DEVELOPMENT AND INSTRUCTIONAL MEDIA FOR EARLY CHILDHOOD</t>
  </si>
  <si>
    <t>SCREENING PROCEDURES IN EARLY CHILDHOOD EDUCATION</t>
  </si>
  <si>
    <t>PRACTICUM 3</t>
  </si>
  <si>
    <t>ROLE OF FAMILY IN A CHANGING SOCIETY</t>
  </si>
  <si>
    <t>PROGRAM PLANNING AND IMPLEMENTATION</t>
  </si>
  <si>
    <t>ADOLESCENTS AND ADULT PROCEDURES</t>
  </si>
  <si>
    <t>THEORY AND METHODS OF TEACHING MATHEMATICS</t>
  </si>
  <si>
    <t>TEACHING PRACTICE I</t>
  </si>
  <si>
    <t>COMMUNITY EDUCATION AND MOBILIZATION</t>
  </si>
  <si>
    <t>ECT 3003</t>
  </si>
  <si>
    <t>ECT 3013</t>
  </si>
  <si>
    <t>MICRO TEACHING</t>
  </si>
  <si>
    <t>SUBJECT METHODS IN KISWAHILI &amp; LITERATURE</t>
  </si>
  <si>
    <t>ECT 3173</t>
  </si>
  <si>
    <t>EFU 4004</t>
  </si>
  <si>
    <t>COMPARATIVE EDUCATION AND CONTEMPORARY ISSUES</t>
  </si>
  <si>
    <t>INTRODUCTION TO GRAMMAR AND GRAMMATICAL STRUCTURE</t>
  </si>
  <si>
    <t>ENG 4034</t>
  </si>
  <si>
    <t xml:space="preserve">EPS 2201 </t>
  </si>
  <si>
    <t>EDUCATIONAL GUIDANCE AND COUSELING</t>
  </si>
  <si>
    <t>EDUCATION GUIDANCE AND COUNSELLING</t>
  </si>
  <si>
    <t>METHODS OF HISTORICAL RESEARCH</t>
  </si>
  <si>
    <t>SOURCE AND THEMES IN AFRICAN HISTORY</t>
  </si>
  <si>
    <t>HIS 2022</t>
  </si>
  <si>
    <t>KIS 2032</t>
  </si>
  <si>
    <t>INTRODUCTION TO THEORIES OF TRANSLATION</t>
  </si>
  <si>
    <t>HISTORY OF CENTRAL AND SOUTHERN AFRICA</t>
  </si>
  <si>
    <t>PAN-AFRICANISM,ORGANIZATION OF AFRICAN UNITY</t>
  </si>
  <si>
    <t>INTERNATIONAL ORGANIZATION</t>
  </si>
  <si>
    <t>KIS 2012</t>
  </si>
  <si>
    <t>INTRODUCTION TO THE STUDY OF LANGUAGE.</t>
  </si>
  <si>
    <t>KIS 3023</t>
  </si>
  <si>
    <t>MODERN KISWAHILI NOVEL, SHORT STORY AND PLAY</t>
  </si>
  <si>
    <t>KIS 4024</t>
  </si>
  <si>
    <t>KIS 4124</t>
  </si>
  <si>
    <t>CREATIVE WRITING IN KISWAHILI</t>
  </si>
  <si>
    <t>CHILDREN LITERATURE</t>
  </si>
  <si>
    <t>LIT 1011</t>
  </si>
  <si>
    <t>LIT 2022</t>
  </si>
  <si>
    <t>LIT 3013</t>
  </si>
  <si>
    <t>SHORT STORY</t>
  </si>
  <si>
    <t>LIT 4044</t>
  </si>
  <si>
    <t>AFRICAN AMERICAN LITERATURE</t>
  </si>
  <si>
    <t>LIT 4054</t>
  </si>
  <si>
    <t>THEORY AND METHODS IN ORAL LITERATURE</t>
  </si>
  <si>
    <t>LIT 4064</t>
  </si>
  <si>
    <t>CREATIVE WRITING OF POETRY</t>
  </si>
  <si>
    <t>RELIGION &amp; POLITICAL MOVEMENT IN AFRICA</t>
  </si>
  <si>
    <t>ORDINARY DIFFERENTIAL EQUITIONS</t>
  </si>
  <si>
    <t>ECT 3143</t>
  </si>
  <si>
    <t>SUBJECT METHODS IN CRE</t>
  </si>
  <si>
    <t>ECT 3163</t>
  </si>
  <si>
    <t>EMA 3003</t>
  </si>
  <si>
    <t>ECONOMICS OF EDUCATION AND EDUCATION PLANNING</t>
  </si>
  <si>
    <t>PROBABILITY AND STATISTIC II</t>
  </si>
  <si>
    <t>BUS 2002</t>
  </si>
  <si>
    <t>ACCOUNTING FOR ASSETS</t>
  </si>
  <si>
    <t>BUS 2012</t>
  </si>
  <si>
    <t>BUSINESS MATHEMATICS I</t>
  </si>
  <si>
    <t>ECT 200</t>
  </si>
  <si>
    <t>ECT 3103:</t>
  </si>
  <si>
    <t>EMA 2002</t>
  </si>
  <si>
    <t>ENG 2022</t>
  </si>
  <si>
    <t>ENG 2033</t>
  </si>
  <si>
    <t>ENG 3013</t>
  </si>
  <si>
    <t>PHONETICS AND PHONOLOGICAL ANALYSIS</t>
  </si>
  <si>
    <t>ENG 3023</t>
  </si>
  <si>
    <t>ENG 4084</t>
  </si>
  <si>
    <t>SEMANTICS AND PRAGMATICS</t>
  </si>
  <si>
    <t>EPU 4004</t>
  </si>
  <si>
    <t>PRINCIPLES OF ARCHEOLOGY</t>
  </si>
  <si>
    <t>MODERN GOVERNMENT IN AFRICA</t>
  </si>
  <si>
    <t>GOVERNMENT, CONSTITUTION, AND POLITICS IN KENYA</t>
  </si>
  <si>
    <t>KIS 4014</t>
  </si>
  <si>
    <t>KIS 4034</t>
  </si>
  <si>
    <t>KIS 4044</t>
  </si>
  <si>
    <t>KIS 4084</t>
  </si>
  <si>
    <t>CURRENT ISSUES IN THE STUDY OF KISWAHILI I</t>
  </si>
  <si>
    <t>STYLISTIC AND LITERARY DEVICES</t>
  </si>
  <si>
    <t>LIT 3023</t>
  </si>
  <si>
    <t>AFRICAN LITERATURE I (POETRY FROM WESTERN AND SOUTHERN AFRICA)</t>
  </si>
  <si>
    <t>LIT 4034</t>
  </si>
  <si>
    <t>CHILDREN'S LITERATURE</t>
  </si>
  <si>
    <t>SOCIAL EDUCATION AND SOCIAL ETHICS IN ISLAM</t>
  </si>
  <si>
    <t>CHURCH HISTORY 11</t>
  </si>
  <si>
    <t>REL 4004</t>
  </si>
  <si>
    <t>HISTORY AND COMPARATIVE EDUCATION</t>
  </si>
  <si>
    <t>METHODS OF TEACHING ENGLISH</t>
  </si>
  <si>
    <t>METHODS OF TEACHING LITERATURE</t>
  </si>
  <si>
    <t>METHODS OF TEACHING BIOLOGY</t>
  </si>
  <si>
    <t>EPY 5210</t>
  </si>
  <si>
    <t>METHODS OF TEACHING CHEMISTRY</t>
  </si>
  <si>
    <t>METHODS OF TEACHING COMPUTER STUDIES</t>
  </si>
  <si>
    <t>EPY 5209</t>
  </si>
  <si>
    <t>METHODS OF TEACHING MATHEMATICS</t>
  </si>
  <si>
    <t>METHODS OF TEACHING PHYSICS</t>
  </si>
  <si>
    <t>METHODS OF TEACHING BUSINESS STUDIES</t>
  </si>
  <si>
    <t>METHODS OF TEACHING GEOGRAPHY</t>
  </si>
  <si>
    <t>ECT  5207</t>
  </si>
  <si>
    <t>METHODS OF TEACHING FILM AND PERFORMING ARTS</t>
  </si>
  <si>
    <t>METHODS OF TEACHING RELIGION</t>
  </si>
  <si>
    <t>METHODS OF TEACHING HISTORY</t>
  </si>
  <si>
    <t>METHODS OF TEACHING KISWAHILI</t>
  </si>
  <si>
    <t>385</t>
  </si>
  <si>
    <t>METHODS OF TEACHING FILM AND TELEVISION PRODUCTION</t>
  </si>
  <si>
    <t>METHODS OF TEACHING COUNSELLING PSYCHOLOGY</t>
  </si>
  <si>
    <t>METHODS OF TEACHING HOSPITALITY</t>
  </si>
  <si>
    <t>METHODS OF TEACHING MECHANICAL ENGINEERING</t>
  </si>
  <si>
    <t>METHODS OF TEACHING BUILDING AND CONSTRUCTION</t>
  </si>
  <si>
    <t>METHODS OF TEACHING AGRICULTURE</t>
  </si>
  <si>
    <t>METHODS OF TEACHING ELECTRICAL ENGINEERING</t>
  </si>
  <si>
    <t>METHODS OF TEACHING AUTOMOTIVE ENGINEERING</t>
  </si>
  <si>
    <t>EDUCATIONAL PHILOSOPHY AND SOCIOLOGY</t>
  </si>
  <si>
    <t>EDUCATIONAL MANAGEMENT, PLANNING AND ECONOMICS</t>
  </si>
  <si>
    <t>EDUCATIONAL MEDIA AND RESOURCES</t>
  </si>
  <si>
    <t>RESEARCH METHODS AND PROPOSAL WRITING</t>
  </si>
  <si>
    <t>HISTORY OF MASS MEDIA</t>
  </si>
  <si>
    <t>INTRODUCTION TO JOURNALISM AND THE DIGITAL AGE</t>
  </si>
  <si>
    <t>PHOTOGRAPHY &amp; PHOTOJOURNALISM</t>
  </si>
  <si>
    <t>KISlWAHILI FOR MASS COMMUNICATION</t>
  </si>
  <si>
    <t>NEWS WRITING, REPORTING &amp; PRESENTATION</t>
  </si>
  <si>
    <t>VIDEO CAMERA OPERATIONS</t>
  </si>
  <si>
    <t>TC 6-2</t>
  </si>
  <si>
    <t>SOCIAL MEDIA &amp; DIGITAL STORYTELLING</t>
  </si>
  <si>
    <t>TC 6-3</t>
  </si>
  <si>
    <t>DESKTOP PUBLISHING</t>
  </si>
  <si>
    <t>CDU401</t>
  </si>
  <si>
    <t>MAINTENANCE AND BASIC ELECTRONICS</t>
  </si>
  <si>
    <t>AUDIO TECHNIQUES II</t>
  </si>
  <si>
    <t>EFFECTIVE STUDY SKILLS</t>
  </si>
  <si>
    <t>PSYCHOLOGY AND CRIME</t>
  </si>
  <si>
    <t>ASSESSMENT AND CLINICAL PROCEDURES IN COUNSELLING</t>
  </si>
  <si>
    <t>CONFLICT RESOLUTION AND MANAGEMENT</t>
  </si>
  <si>
    <t>ENVIRONMENTAL PSYCHOLOGY</t>
  </si>
  <si>
    <t>GROUP COUNSELLING</t>
  </si>
  <si>
    <t>HEALTH PSYCHOLOGY</t>
  </si>
  <si>
    <t>GERONTOLOGY COUNSELLING</t>
  </si>
  <si>
    <t>CAREER COUNSELLING</t>
  </si>
  <si>
    <t>COUNSELLING PEOPLE INFECTED OR AFFECTED BY HIV</t>
  </si>
  <si>
    <t>RESEARCH METHODS IN COUNSELING</t>
  </si>
  <si>
    <t>LEADERSHIP AND TEAMBUILDING</t>
  </si>
  <si>
    <t>MOTIVATION &amp; EMOTIONS</t>
  </si>
  <si>
    <t>COUNSELING PEOPLE INFECTED OR AFFECTED BY HIV</t>
  </si>
  <si>
    <t>ASSESSMENT AND CLINICAL PROCEDURES IN COUNSELING</t>
  </si>
  <si>
    <t>FEATURE, OPINION &amp; SPECIALIZED WRITING</t>
  </si>
  <si>
    <t>STUDIO EQUIPMENT OPERATIONS</t>
  </si>
  <si>
    <t>FINAL PROJECT: APPLIED RESEARCH</t>
  </si>
  <si>
    <t>COMPARATIVE EDUCATION IN ECE</t>
  </si>
  <si>
    <t>COUNSELING FOR SPECIAL POPULATION</t>
  </si>
  <si>
    <t>SEPT '25</t>
  </si>
  <si>
    <t>328</t>
  </si>
  <si>
    <t>CHILDREN'S LITERATURE IN KISWAHILI</t>
  </si>
  <si>
    <t>SUBJECT METHODS IN BUILDING CONSTRUCTION</t>
  </si>
  <si>
    <t>THEORY AND METHODS OF ENVIRONMENTAL EDUCATION</t>
  </si>
  <si>
    <t>MAINSTREAMING IN SPECIAL EDUCATION</t>
  </si>
  <si>
    <t>SOCIAL INTERRACTIONS IN ECE</t>
  </si>
  <si>
    <t>RESEARCH IN FAMILY STUDIES 1 THEORY</t>
  </si>
  <si>
    <t>RESEARCH IN FAMILY STUDIES 2 (PROJECT)</t>
  </si>
  <si>
    <t>COUNTA of HRS</t>
  </si>
  <si>
    <t>STAFF#</t>
  </si>
  <si>
    <t>HEQ</t>
  </si>
  <si>
    <t>SPECIALIZATION</t>
  </si>
  <si>
    <t>STATUS</t>
  </si>
  <si>
    <t>MAX W/LOAD FOR 2025</t>
  </si>
  <si>
    <t>WORLOAD JAN 2026</t>
  </si>
  <si>
    <t>WORLOAD MAY 2025</t>
  </si>
  <si>
    <t>WORLOAD SEP 2025</t>
  </si>
  <si>
    <t>REMAINING/EXCESS (red = "exceeds limit"; green ="can take more")</t>
  </si>
  <si>
    <t>HRS IN SOT</t>
  </si>
  <si>
    <t>HRS IN SOB</t>
  </si>
  <si>
    <t>HRS IN SEASS</t>
  </si>
  <si>
    <t>HRS IN PTTI</t>
  </si>
  <si>
    <t>DIP/CERT SOE</t>
  </si>
  <si>
    <t>UG SOE</t>
  </si>
  <si>
    <t>DL UG/PGD</t>
  </si>
  <si>
    <t>SOE MASTER</t>
  </si>
  <si>
    <t>TOTAL SESSIONS</t>
  </si>
  <si>
    <t>MyZero</t>
  </si>
  <si>
    <t>UG</t>
  </si>
  <si>
    <t>INFORMATION SYSTEMS</t>
  </si>
  <si>
    <t>PT PTTI</t>
  </si>
  <si>
    <t>Masters</t>
  </si>
  <si>
    <t>SoT</t>
  </si>
  <si>
    <t>FT TF</t>
  </si>
  <si>
    <t>PROGRAMMING</t>
  </si>
  <si>
    <t>FT A0</t>
  </si>
  <si>
    <t>SoB</t>
  </si>
  <si>
    <t>ADM</t>
  </si>
  <si>
    <t>NETWORKS</t>
  </si>
  <si>
    <t>NT&amp;AP</t>
  </si>
  <si>
    <t>SOE</t>
  </si>
  <si>
    <t>HUMANITIES</t>
  </si>
  <si>
    <t>SoE</t>
  </si>
  <si>
    <t>AFE</t>
  </si>
  <si>
    <t>MATHEMATICS</t>
  </si>
  <si>
    <t>PSYCHOLOGY</t>
  </si>
  <si>
    <t>ALEX LUSWETI</t>
  </si>
  <si>
    <t>MARKETING</t>
  </si>
  <si>
    <t>ECE</t>
  </si>
  <si>
    <t>FT PTTI3</t>
  </si>
  <si>
    <t>ANN INANGA</t>
  </si>
  <si>
    <t>CRIMINOLOGY</t>
  </si>
  <si>
    <t>GEOGRAPHY</t>
  </si>
  <si>
    <t>FA A0</t>
  </si>
  <si>
    <t>DATABASE MANAGEMENT</t>
  </si>
  <si>
    <t>PROJECT MGT</t>
  </si>
  <si>
    <t>FINANCE</t>
  </si>
  <si>
    <t>NETWORK AND SECURITY</t>
  </si>
  <si>
    <t>COMMERCE</t>
  </si>
  <si>
    <t>PROCUREMENT</t>
  </si>
  <si>
    <t>Doctorate</t>
  </si>
  <si>
    <t>JOURNALISM</t>
  </si>
  <si>
    <t>FINANCE/STATISTICS</t>
  </si>
  <si>
    <t>APPLIED MATHEMATICS</t>
  </si>
  <si>
    <t>LEADERSHIP &amp; MANAGEMENT</t>
  </si>
  <si>
    <t>KISWAHILI</t>
  </si>
  <si>
    <t>FT A2</t>
  </si>
  <si>
    <t>ENGLISH</t>
  </si>
  <si>
    <t>LITERATURE</t>
  </si>
  <si>
    <t>DR. LUCY MBURU</t>
  </si>
  <si>
    <t>FINANCE/PM</t>
  </si>
  <si>
    <t>HRM</t>
  </si>
  <si>
    <t>PERFORMING ARTS</t>
  </si>
  <si>
    <t>ACTUARIAL SCI</t>
  </si>
  <si>
    <t>FT PTTI4</t>
  </si>
  <si>
    <t>NETWORKS AND SECURITY</t>
  </si>
  <si>
    <t>FINANCE/ACC</t>
  </si>
  <si>
    <t>FINANCE/ACTUARIAL SCI</t>
  </si>
  <si>
    <t>STRATEGIC MGT</t>
  </si>
  <si>
    <t>MATH</t>
  </si>
  <si>
    <t>PHILOSOPHY</t>
  </si>
  <si>
    <t>PM</t>
  </si>
  <si>
    <t>HISTORY</t>
  </si>
  <si>
    <t>GEORGE GOTHOGE</t>
  </si>
  <si>
    <t>BUSINESS AND ACCOUNTING</t>
  </si>
  <si>
    <t>STATISTICS/MATH</t>
  </si>
  <si>
    <t>PURE MATHEMATICS</t>
  </si>
  <si>
    <t>MATHEMATICS &amp;STATISTICS</t>
  </si>
  <si>
    <t>MATHEMATICS AND STATISTICS</t>
  </si>
  <si>
    <t>ACCOUNTING/FINANCE</t>
  </si>
  <si>
    <t>FINANCE/MATH</t>
  </si>
  <si>
    <t>STATISTICS</t>
  </si>
  <si>
    <t>JOSIAH MARKO</t>
  </si>
  <si>
    <t>MANAGEMENT</t>
  </si>
  <si>
    <t>DR. JOSEPH MUCHIRI</t>
  </si>
  <si>
    <t>BUSINESS</t>
  </si>
  <si>
    <t>KAROLLE KAHINGO</t>
  </si>
  <si>
    <t>HEALTH AWARENESS</t>
  </si>
  <si>
    <t>KENNETH GATOBU KIRIMI</t>
  </si>
  <si>
    <t>FINANCE/ACCOUNTING</t>
  </si>
  <si>
    <t>ICT</t>
  </si>
  <si>
    <t>FT PTTI2</t>
  </si>
  <si>
    <t xml:space="preserve">GRACE NYAKOREMA </t>
  </si>
  <si>
    <t>MILKAH MAINA</t>
  </si>
  <si>
    <t>ACTUARIAL SCIENCE</t>
  </si>
  <si>
    <t>MWANGI THOMAS MBOGO</t>
  </si>
  <si>
    <t>NTHIGA MUKUNDI</t>
  </si>
  <si>
    <t>PROCUMENT AND LOGISTICS</t>
  </si>
  <si>
    <t>PHILISTER OBWANGI</t>
  </si>
  <si>
    <t>ACCOUNTING</t>
  </si>
  <si>
    <t>Professor</t>
  </si>
  <si>
    <t>CORPORATE MGT</t>
  </si>
  <si>
    <t>SAMWEL GATHANGA</t>
  </si>
  <si>
    <t>STEPHEN DAVID KIOKO</t>
  </si>
  <si>
    <t>STEPHEN KIOKO DAVID</t>
  </si>
  <si>
    <t>ZTBA_SOT</t>
  </si>
  <si>
    <t>ZTBA_SEASS</t>
  </si>
  <si>
    <t>ZTBA_PTTI</t>
  </si>
  <si>
    <t>ACCOUTING</t>
  </si>
  <si>
    <t>DENNIS GICHUKI</t>
  </si>
  <si>
    <t>CURRICULUM</t>
  </si>
  <si>
    <t xml:space="preserve">FT </t>
  </si>
  <si>
    <t>LEADERSHIP&amp;MANAGEMENT</t>
  </si>
  <si>
    <t>FRANK TUTU</t>
  </si>
  <si>
    <t>MATHEMATICS &amp; STATISTICS</t>
  </si>
  <si>
    <t>INFOMATION SYSTEMS</t>
  </si>
  <si>
    <t>EDUCATION</t>
  </si>
  <si>
    <t>`</t>
  </si>
  <si>
    <t>ADM PTTI</t>
  </si>
  <si>
    <t>pt</t>
  </si>
  <si>
    <t>PROGRAMING</t>
  </si>
  <si>
    <t>MUSIKA FREDRICK</t>
  </si>
  <si>
    <t>PERFOMING ARTS</t>
  </si>
  <si>
    <t>CYNDI KINUTHIA</t>
  </si>
  <si>
    <t>DR. FLORENCE MIMA</t>
  </si>
  <si>
    <t>DR. JACQUELINE ODHIAMBO</t>
  </si>
  <si>
    <t>ABRAHAM KIGURO</t>
  </si>
  <si>
    <t>CHRISTINE MUKHONGO</t>
  </si>
  <si>
    <t>DAVID OGOLLA</t>
  </si>
  <si>
    <t>DR. BENSON NJONGORO</t>
  </si>
  <si>
    <t>DR. DANIEL BWIRE</t>
  </si>
  <si>
    <t>DR. FREMINUS MUGAMBI</t>
  </si>
  <si>
    <t>DR. JULIUS MUTHIKE NJIRI</t>
  </si>
  <si>
    <t>DR. MARGARET NJIRU</t>
  </si>
  <si>
    <t>DR. ROBERT OCHIENG'</t>
  </si>
  <si>
    <t>DR. STEPHEN DAVID KIOKO</t>
  </si>
  <si>
    <t>ADMIN</t>
  </si>
  <si>
    <t>FRANKLINE MUDULIA</t>
  </si>
  <si>
    <t>GEOFFREY RUBE</t>
  </si>
  <si>
    <t>HILDA KAMAU</t>
  </si>
  <si>
    <t>JOSIAH MOROKO</t>
  </si>
  <si>
    <t>LUCY ORUTA</t>
  </si>
  <si>
    <t>MERCEYLINE NJULU</t>
  </si>
  <si>
    <t>MICHAEL KANGETHE</t>
  </si>
  <si>
    <t>PATRICK OSUMO</t>
  </si>
  <si>
    <t>PAUL ATENYA</t>
  </si>
  <si>
    <t>ROSE ANN KARIOKI</t>
  </si>
  <si>
    <t>RUFUS MBURU</t>
  </si>
  <si>
    <t>TERESIA WANJIRU KARANJA</t>
  </si>
  <si>
    <t>VICTOR OGUTU</t>
  </si>
  <si>
    <t>Unit Code2</t>
  </si>
  <si>
    <t>Unit Name3</t>
  </si>
  <si>
    <t>(blank)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</si>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</sst>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\-m"/>
  </numFmts>
  <fonts count="59">
    <font>
      <sz val="11"/>
      <color theme="1"/>
      <name val="Arial"/>
      <scheme val="minor"/>
    </font>
    <font>
      <sz val="11"/>
      <color theme="1"/>
      <name val="Arial"/>
      <scheme val="minor"/>
    </font>
    <font>
      <b/>
      <sz val="11"/>
      <color rgb="FFFFFFFF"/>
      <name val="Arial"/>
      <scheme val="minor"/>
    </font>
    <font>
      <b/>
      <sz val="11"/>
      <color theme="1"/>
      <name val="Arial"/>
    </font>
    <font>
      <sz val="11"/>
      <color theme="1"/>
      <name val="Arial"/>
    </font>
    <font>
      <sz val="11"/>
      <color theme="1"/>
      <name val="Calibri"/>
    </font>
    <font>
      <sz val="12"/>
      <color theme="1"/>
      <name val="EB Garamond"/>
    </font>
    <font>
      <b/>
      <sz val="12"/>
      <color rgb="FF000000"/>
      <name val="EB Garamond"/>
    </font>
    <font>
      <sz val="11"/>
      <name val="Arial"/>
    </font>
    <font>
      <sz val="11"/>
      <color rgb="FF000000"/>
      <name val="Arial"/>
      <scheme val="minor"/>
    </font>
    <font>
      <sz val="12"/>
      <color rgb="FF000000"/>
      <name val="EB Garamond"/>
    </font>
    <font>
      <b/>
      <sz val="8"/>
      <color theme="1"/>
      <name val="EB Garamond"/>
    </font>
    <font>
      <b/>
      <sz val="8"/>
      <color rgb="FF000000"/>
      <name val="EB Garamond"/>
    </font>
    <font>
      <sz val="8"/>
      <color rgb="FF000000"/>
      <name val="EB Garamond"/>
    </font>
    <font>
      <sz val="8"/>
      <color theme="1"/>
      <name val="EB Garamond"/>
    </font>
    <font>
      <sz val="8"/>
      <color rgb="FF9C6500"/>
      <name val="EB Garamond"/>
    </font>
    <font>
      <sz val="12"/>
      <color rgb="FF9C6500"/>
      <name val="EB Garamond"/>
    </font>
    <font>
      <b/>
      <sz val="12"/>
      <color theme="1"/>
      <name val="EB Garamond"/>
    </font>
    <font>
      <sz val="12"/>
      <color rgb="FF9C0006"/>
      <name val="EB Garamond"/>
    </font>
    <font>
      <sz val="10"/>
      <color theme="1"/>
      <name val="EB Garamond"/>
    </font>
    <font>
      <sz val="11"/>
      <color theme="1"/>
      <name val="EB Garamond"/>
    </font>
    <font>
      <b/>
      <sz val="9"/>
      <color rgb="FF000000"/>
      <name val="EB Garamond"/>
    </font>
    <font>
      <sz val="9"/>
      <color rgb="FF000000"/>
      <name val="EB Garamond"/>
    </font>
    <font>
      <sz val="9"/>
      <color theme="1"/>
      <name val="EB Garamond"/>
    </font>
    <font>
      <sz val="9"/>
      <color theme="1"/>
      <name val="Times New Roman"/>
    </font>
    <font>
      <b/>
      <sz val="11"/>
      <color theme="1"/>
      <name val="Times New Roman"/>
    </font>
    <font>
      <sz val="11"/>
      <color theme="1"/>
      <name val="Times New Roman"/>
    </font>
    <font>
      <b/>
      <sz val="11"/>
      <color theme="1"/>
      <name val="Calibri"/>
    </font>
    <font>
      <sz val="11"/>
      <color theme="1"/>
      <name val="EB Garamond"/>
    </font>
    <font>
      <sz val="9"/>
      <color rgb="FF000000"/>
      <name val="&quot;Times New Roman&quot;"/>
    </font>
    <font>
      <sz val="11"/>
      <color rgb="FF000000"/>
      <name val="Calibri"/>
    </font>
    <font>
      <b/>
      <sz val="9"/>
      <color rgb="FF000000"/>
      <name val="&quot;Times New Roman&quot;"/>
    </font>
    <font>
      <sz val="9"/>
      <color rgb="FF000000"/>
      <name val="Times New Roman"/>
    </font>
    <font>
      <b/>
      <sz val="9"/>
      <color rgb="FF000000"/>
      <name val="Times New Roman"/>
    </font>
    <font>
      <b/>
      <sz val="8"/>
      <color rgb="FF000000"/>
      <name val="Times New Roman"/>
    </font>
    <font>
      <sz val="9"/>
      <color rgb="FF9C6500"/>
      <name val="Times New Roman"/>
    </font>
    <font>
      <sz val="9"/>
      <color rgb="FF006100"/>
      <name val="Times New Roman"/>
    </font>
    <font>
      <sz val="9"/>
      <color rgb="FF9C0006"/>
      <name val="Times New Roman"/>
    </font>
    <font>
      <sz val="8"/>
      <color rgb="FF000000"/>
      <name val="Times New Roman"/>
    </font>
    <font>
      <sz val="8"/>
      <color theme="1"/>
      <name val="Times New Roman"/>
    </font>
    <font>
      <sz val="11"/>
      <color rgb="FF000000"/>
      <name val="Arial"/>
    </font>
    <font>
      <sz val="9"/>
      <color rgb="FF000000"/>
      <name val="Arial"/>
    </font>
    <font>
      <sz val="8"/>
      <color theme="1"/>
      <name val="&quot;Times New Roman&quot;"/>
    </font>
    <font>
      <sz val="9"/>
      <color theme="1"/>
      <name val="&quot;Times New Roman&quot;"/>
    </font>
    <font>
      <sz val="10"/>
      <color theme="1"/>
      <name val="Times New Roman"/>
    </font>
    <font>
      <sz val="10"/>
      <color rgb="FF000000"/>
      <name val="&quot;Times New Roman&quot;"/>
    </font>
    <font>
      <sz val="8"/>
      <color rgb="FF000000"/>
      <name val="&quot;Times New Roman&quot;"/>
    </font>
    <font>
      <sz val="9"/>
      <color rgb="FF006100"/>
      <name val="&quot;Times New Roman&quot;"/>
    </font>
    <font>
      <sz val="9"/>
      <color rgb="FF9C6500"/>
      <name val="&quot;Times New Roman&quot;"/>
    </font>
    <font>
      <sz val="9"/>
      <color rgb="FF9C0006"/>
      <name val="&quot;Times New Roman&quot;"/>
    </font>
    <font>
      <b/>
      <sz val="13"/>
      <color theme="1"/>
      <name val="Times New Roman"/>
    </font>
    <font>
      <b/>
      <sz val="13"/>
      <color rgb="FF000000"/>
      <name val="Times New Roman"/>
    </font>
    <font>
      <sz val="13"/>
      <color theme="1"/>
      <name val="Calibri"/>
    </font>
    <font>
      <sz val="10"/>
      <color rgb="FF000000"/>
      <name val="EB Garamond"/>
    </font>
    <font>
      <sz val="9"/>
      <color rgb="FF000000"/>
      <name val="&quot;EB Garamond&quot;"/>
    </font>
    <font>
      <sz val="10"/>
      <color theme="1"/>
      <name val="&quot;EB Garamond&quot;"/>
    </font>
    <font>
      <b/>
      <sz val="9"/>
      <color theme="1"/>
      <name val="Times New Roman"/>
    </font>
    <font>
      <sz val="11"/>
      <color theme="1"/>
      <name val="Arial"/>
    </font>
    <font>
      <sz val="9"/>
      <color rgb="FF000000"/>
      <name val="Times New Roman"/>
      <family val="1"/>
    </font>
  </fonts>
  <fills count="24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C7CE"/>
        <bgColor rgb="FFFFC7CE"/>
      </patternFill>
    </fill>
    <fill>
      <patternFill patternType="solid">
        <fgColor rgb="FF00B0F0"/>
        <bgColor rgb="FF00B0F0"/>
      </patternFill>
    </fill>
    <fill>
      <patternFill patternType="solid">
        <fgColor rgb="FFFFEB9C"/>
        <bgColor rgb="FFFFEB9C"/>
      </patternFill>
    </fill>
    <fill>
      <patternFill patternType="solid">
        <fgColor rgb="FF339966"/>
        <bgColor rgb="FF339966"/>
      </patternFill>
    </fill>
    <fill>
      <patternFill patternType="solid">
        <fgColor rgb="FF00B050"/>
        <bgColor rgb="FF00B050"/>
      </patternFill>
    </fill>
    <fill>
      <patternFill patternType="solid">
        <fgColor rgb="FFFFC000"/>
        <bgColor rgb="FFFFC000"/>
      </patternFill>
    </fill>
    <fill>
      <patternFill patternType="solid">
        <fgColor rgb="FF00FFFF"/>
        <bgColor rgb="FF00FFFF"/>
      </patternFill>
    </fill>
    <fill>
      <patternFill patternType="solid">
        <fgColor rgb="FFFFFFFF"/>
        <bgColor rgb="FFFFFFFF"/>
      </patternFill>
    </fill>
    <fill>
      <patternFill patternType="solid">
        <fgColor rgb="FF00FF00"/>
        <bgColor rgb="FF00FF00"/>
      </patternFill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B7E1CD"/>
        <bgColor rgb="FFB7E1CD"/>
      </patternFill>
    </fill>
    <fill>
      <patternFill patternType="solid">
        <fgColor rgb="FF7B7B7B"/>
        <bgColor rgb="FF7B7B7B"/>
      </patternFill>
    </fill>
    <fill>
      <patternFill patternType="solid">
        <fgColor rgb="FF7030A0"/>
        <bgColor rgb="FF7030A0"/>
      </patternFill>
    </fill>
    <fill>
      <patternFill patternType="solid">
        <fgColor rgb="FFC6EFCE"/>
        <bgColor rgb="FFC6EFCE"/>
      </patternFill>
    </fill>
    <fill>
      <patternFill patternType="solid">
        <fgColor rgb="FFFF0000"/>
        <bgColor rgb="FFFF0000"/>
      </patternFill>
    </fill>
    <fill>
      <patternFill patternType="solid">
        <fgColor rgb="FFED7D31"/>
        <bgColor rgb="FFED7D31"/>
      </patternFill>
    </fill>
    <fill>
      <patternFill patternType="solid">
        <fgColor rgb="FFE06666"/>
        <bgColor rgb="FFE06666"/>
      </patternFill>
    </fill>
    <fill>
      <patternFill patternType="solid">
        <fgColor rgb="FFFFD966"/>
        <bgColor rgb="FFFFD966"/>
      </patternFill>
    </fill>
    <fill>
      <patternFill patternType="solid">
        <fgColor theme="9"/>
        <bgColor theme="9"/>
      </patternFill>
    </fill>
  </fills>
  <borders count="37">
    <border>
      <left/>
      <right/>
      <top/>
      <bottom/>
      <diagonal/>
    </border>
    <border>
      <left/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 style="thin">
        <color rgb="FFFFFFFF"/>
      </right>
      <top/>
      <bottom style="thin">
        <color rgb="FFA3B2CC"/>
      </bottom>
      <diagonal/>
    </border>
    <border>
      <left style="thin">
        <color rgb="FFFFFFFF"/>
      </left>
      <right/>
      <top/>
      <bottom style="thin">
        <color rgb="FFA3B2CC"/>
      </bottom>
      <diagonal/>
    </border>
    <border>
      <left/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 style="thin">
        <color rgb="FFFFFFFF"/>
      </right>
      <top style="thin">
        <color rgb="FFA3B2CC"/>
      </top>
      <bottom style="thin">
        <color rgb="FFA3B2CC"/>
      </bottom>
      <diagonal/>
    </border>
    <border>
      <left style="thin">
        <color rgb="FFFFFFFF"/>
      </left>
      <right/>
      <top style="thin">
        <color rgb="FFA3B2CC"/>
      </top>
      <bottom style="thin">
        <color rgb="FFA3B2CC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/>
      <right/>
      <top style="thin">
        <color rgb="FFABABAB"/>
      </top>
      <bottom/>
      <diagonal/>
    </border>
    <border>
      <left/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 style="thin">
        <color rgb="FFABABAB"/>
      </right>
      <top/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/>
      <bottom/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">
    <xf numFmtId="0" fontId="0" fillId="0" borderId="0"/>
  </cellStyleXfs>
  <cellXfs count="487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49" fontId="2" fillId="0" borderId="2" xfId="0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4" xfId="0" applyFont="1" applyBorder="1" applyAlignment="1"/>
    <xf numFmtId="0" fontId="1" fillId="0" borderId="5" xfId="0" applyFont="1" applyBorder="1" applyAlignment="1"/>
    <xf numFmtId="49" fontId="1" fillId="0" borderId="5" xfId="0" applyNumberFormat="1" applyFont="1" applyBorder="1" applyAlignment="1"/>
    <xf numFmtId="3" fontId="1" fillId="0" borderId="5" xfId="0" applyNumberFormat="1" applyFont="1" applyBorder="1" applyAlignment="1"/>
    <xf numFmtId="0" fontId="1" fillId="0" borderId="5" xfId="0" applyFont="1" applyBorder="1"/>
    <xf numFmtId="0" fontId="1" fillId="0" borderId="6" xfId="0" applyFont="1" applyBorder="1"/>
    <xf numFmtId="0" fontId="1" fillId="0" borderId="4" xfId="0" applyFont="1" applyBorder="1"/>
    <xf numFmtId="0" fontId="3" fillId="0" borderId="0" xfId="0" applyFont="1" applyAlignment="1"/>
    <xf numFmtId="0" fontId="3" fillId="0" borderId="0" xfId="0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>
      <alignment horizontal="right"/>
    </xf>
    <xf numFmtId="0" fontId="4" fillId="0" borderId="0" xfId="0" applyFont="1" applyAlignment="1"/>
    <xf numFmtId="0" fontId="4" fillId="0" borderId="0" xfId="0" applyFont="1" applyAlignment="1">
      <alignment horizontal="right"/>
    </xf>
    <xf numFmtId="0" fontId="5" fillId="0" borderId="0" xfId="0" applyFont="1" applyAlignment="1"/>
    <xf numFmtId="0" fontId="5" fillId="0" borderId="0" xfId="0" applyFont="1" applyAlignment="1">
      <alignment horizontal="right"/>
    </xf>
    <xf numFmtId="0" fontId="1" fillId="0" borderId="0" xfId="0" applyFont="1" applyAlignment="1"/>
    <xf numFmtId="0" fontId="1" fillId="0" borderId="0" xfId="0" applyFont="1" applyAlignment="1">
      <alignment horizontal="right"/>
    </xf>
    <xf numFmtId="0" fontId="1" fillId="0" borderId="0" xfId="0" applyFont="1" applyAlignment="1">
      <alignment horizontal="right"/>
    </xf>
    <xf numFmtId="0" fontId="6" fillId="2" borderId="7" xfId="0" applyFont="1" applyFill="1" applyBorder="1" applyAlignment="1">
      <alignment horizontal="left"/>
    </xf>
    <xf numFmtId="1" fontId="6" fillId="2" borderId="7" xfId="0" applyNumberFormat="1" applyFont="1" applyFill="1" applyBorder="1" applyAlignment="1"/>
    <xf numFmtId="0" fontId="6" fillId="2" borderId="7" xfId="0" applyFont="1" applyFill="1" applyBorder="1" applyAlignment="1"/>
    <xf numFmtId="0" fontId="9" fillId="3" borderId="7" xfId="0" applyFont="1" applyFill="1" applyBorder="1"/>
    <xf numFmtId="0" fontId="10" fillId="3" borderId="0" xfId="0" applyFont="1" applyFill="1" applyAlignment="1">
      <alignment horizontal="right"/>
    </xf>
    <xf numFmtId="0" fontId="10" fillId="3" borderId="11" xfId="0" applyFont="1" applyFill="1" applyBorder="1" applyAlignment="1">
      <alignment horizontal="right"/>
    </xf>
    <xf numFmtId="0" fontId="6" fillId="0" borderId="0" xfId="0" applyFont="1" applyAlignment="1">
      <alignment horizontal="right"/>
    </xf>
    <xf numFmtId="0" fontId="6" fillId="4" borderId="11" xfId="0" applyFont="1" applyFill="1" applyBorder="1" applyAlignment="1">
      <alignment horizontal="right"/>
    </xf>
    <xf numFmtId="0" fontId="11" fillId="2" borderId="7" xfId="0" applyFont="1" applyFill="1" applyBorder="1" applyAlignment="1">
      <alignment horizontal="left"/>
    </xf>
    <xf numFmtId="1" fontId="11" fillId="2" borderId="7" xfId="0" applyNumberFormat="1" applyFont="1" applyFill="1" applyBorder="1" applyAlignment="1">
      <alignment wrapText="1"/>
    </xf>
    <xf numFmtId="1" fontId="11" fillId="2" borderId="7" xfId="0" applyNumberFormat="1" applyFont="1" applyFill="1" applyBorder="1" applyAlignment="1">
      <alignment wrapText="1"/>
    </xf>
    <xf numFmtId="0" fontId="11" fillId="2" borderId="7" xfId="0" applyFont="1" applyFill="1" applyBorder="1" applyAlignment="1">
      <alignment wrapText="1"/>
    </xf>
    <xf numFmtId="0" fontId="11" fillId="2" borderId="7" xfId="0" applyFont="1" applyFill="1" applyBorder="1" applyAlignment="1"/>
    <xf numFmtId="0" fontId="12" fillId="3" borderId="7" xfId="0" applyFont="1" applyFill="1" applyBorder="1" applyAlignment="1"/>
    <xf numFmtId="0" fontId="13" fillId="3" borderId="0" xfId="0" applyFont="1" applyFill="1" applyAlignment="1">
      <alignment horizontal="right"/>
    </xf>
    <xf numFmtId="0" fontId="13" fillId="3" borderId="11" xfId="0" applyFont="1" applyFill="1" applyBorder="1" applyAlignment="1">
      <alignment horizontal="right"/>
    </xf>
    <xf numFmtId="0" fontId="14" fillId="0" borderId="0" xfId="0" applyFont="1" applyAlignment="1">
      <alignment horizontal="right"/>
    </xf>
    <xf numFmtId="0" fontId="14" fillId="4" borderId="11" xfId="0" applyFont="1" applyFill="1" applyBorder="1" applyAlignment="1">
      <alignment horizontal="right"/>
    </xf>
    <xf numFmtId="0" fontId="6" fillId="5" borderId="7" xfId="0" applyFont="1" applyFill="1" applyBorder="1" applyAlignment="1">
      <alignment horizontal="left"/>
    </xf>
    <xf numFmtId="0" fontId="15" fillId="6" borderId="7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right"/>
    </xf>
    <xf numFmtId="1" fontId="16" fillId="6" borderId="7" xfId="0" applyNumberFormat="1" applyFont="1" applyFill="1" applyBorder="1" applyAlignment="1">
      <alignment horizontal="right"/>
    </xf>
    <xf numFmtId="0" fontId="6" fillId="5" borderId="7" xfId="0" applyFont="1" applyFill="1" applyBorder="1" applyAlignment="1"/>
    <xf numFmtId="0" fontId="6" fillId="3" borderId="7" xfId="0" applyFont="1" applyFill="1" applyBorder="1" applyAlignment="1">
      <alignment horizontal="right"/>
    </xf>
    <xf numFmtId="0" fontId="17" fillId="5" borderId="7" xfId="0" applyFont="1" applyFill="1" applyBorder="1" applyAlignment="1">
      <alignment horizontal="left"/>
    </xf>
    <xf numFmtId="1" fontId="6" fillId="5" borderId="7" xfId="0" applyNumberFormat="1" applyFont="1" applyFill="1" applyBorder="1" applyAlignment="1"/>
    <xf numFmtId="9" fontId="7" fillId="3" borderId="7" xfId="0" applyNumberFormat="1" applyFont="1" applyFill="1" applyBorder="1" applyAlignment="1">
      <alignment horizontal="right"/>
    </xf>
    <xf numFmtId="10" fontId="7" fillId="3" borderId="12" xfId="0" applyNumberFormat="1" applyFont="1" applyFill="1" applyBorder="1" applyAlignment="1">
      <alignment horizontal="right"/>
    </xf>
    <xf numFmtId="10" fontId="17" fillId="7" borderId="12" xfId="0" applyNumberFormat="1" applyFont="1" applyFill="1" applyBorder="1" applyAlignment="1">
      <alignment horizontal="right"/>
    </xf>
    <xf numFmtId="10" fontId="17" fillId="7" borderId="0" xfId="0" applyNumberFormat="1" applyFont="1" applyFill="1" applyAlignment="1">
      <alignment horizontal="right"/>
    </xf>
    <xf numFmtId="0" fontId="6" fillId="8" borderId="7" xfId="0" applyFont="1" applyFill="1" applyBorder="1" applyAlignment="1">
      <alignment horizontal="left"/>
    </xf>
    <xf numFmtId="0" fontId="6" fillId="8" borderId="7" xfId="0" applyFont="1" applyFill="1" applyBorder="1" applyAlignment="1"/>
    <xf numFmtId="0" fontId="17" fillId="0" borderId="0" xfId="0" applyFont="1" applyAlignment="1">
      <alignment horizontal="center"/>
    </xf>
    <xf numFmtId="0" fontId="17" fillId="5" borderId="0" xfId="0" applyFont="1" applyFill="1" applyAlignment="1">
      <alignment horizontal="center"/>
    </xf>
    <xf numFmtId="0" fontId="17" fillId="3" borderId="15" xfId="0" applyFont="1" applyFill="1" applyBorder="1" applyAlignment="1"/>
    <xf numFmtId="0" fontId="17" fillId="3" borderId="15" xfId="0" applyFont="1" applyFill="1" applyBorder="1"/>
    <xf numFmtId="0" fontId="17" fillId="5" borderId="15" xfId="0" applyFont="1" applyFill="1" applyBorder="1"/>
    <xf numFmtId="0" fontId="17" fillId="5" borderId="15" xfId="0" applyFont="1" applyFill="1" applyBorder="1" applyAlignment="1"/>
    <xf numFmtId="0" fontId="17" fillId="5" borderId="0" xfId="0" applyFont="1" applyFill="1"/>
    <xf numFmtId="0" fontId="17" fillId="7" borderId="7" xfId="0" applyFont="1" applyFill="1" applyBorder="1" applyAlignment="1">
      <alignment horizontal="left"/>
    </xf>
    <xf numFmtId="0" fontId="6" fillId="7" borderId="7" xfId="0" applyFont="1" applyFill="1" applyBorder="1" applyAlignment="1"/>
    <xf numFmtId="1" fontId="6" fillId="7" borderId="7" xfId="0" applyNumberFormat="1" applyFont="1" applyFill="1" applyBorder="1" applyAlignment="1"/>
    <xf numFmtId="10" fontId="7" fillId="3" borderId="7" xfId="0" applyNumberFormat="1" applyFont="1" applyFill="1" applyBorder="1" applyAlignment="1">
      <alignment horizontal="right"/>
    </xf>
    <xf numFmtId="0" fontId="6" fillId="7" borderId="7" xfId="0" applyFont="1" applyFill="1" applyBorder="1" applyAlignment="1">
      <alignment horizontal="left"/>
    </xf>
    <xf numFmtId="0" fontId="7" fillId="3" borderId="7" xfId="0" applyFont="1" applyFill="1" applyBorder="1" applyAlignment="1"/>
    <xf numFmtId="0" fontId="6" fillId="2" borderId="7" xfId="0" applyFont="1" applyFill="1" applyBorder="1" applyAlignment="1">
      <alignment horizontal="right"/>
    </xf>
    <xf numFmtId="0" fontId="6" fillId="0" borderId="7" xfId="0" applyFont="1" applyBorder="1" applyAlignment="1">
      <alignment horizontal="left"/>
    </xf>
    <xf numFmtId="0" fontId="16" fillId="6" borderId="7" xfId="0" applyFont="1" applyFill="1" applyBorder="1" applyAlignment="1">
      <alignment horizontal="right"/>
    </xf>
    <xf numFmtId="0" fontId="17" fillId="9" borderId="7" xfId="0" applyFont="1" applyFill="1" applyBorder="1" applyAlignment="1">
      <alignment horizontal="left"/>
    </xf>
    <xf numFmtId="0" fontId="6" fillId="9" borderId="7" xfId="0" applyFont="1" applyFill="1" applyBorder="1" applyAlignment="1"/>
    <xf numFmtId="1" fontId="6" fillId="9" borderId="7" xfId="0" applyNumberFormat="1" applyFont="1" applyFill="1" applyBorder="1" applyAlignment="1"/>
    <xf numFmtId="0" fontId="6" fillId="9" borderId="7" xfId="0" applyFont="1" applyFill="1" applyBorder="1" applyAlignment="1">
      <alignment horizontal="left"/>
    </xf>
    <xf numFmtId="0" fontId="17" fillId="9" borderId="7" xfId="0" applyFont="1" applyFill="1" applyBorder="1" applyAlignment="1">
      <alignment horizontal="left"/>
    </xf>
    <xf numFmtId="0" fontId="18" fillId="10" borderId="7" xfId="0" applyFont="1" applyFill="1" applyBorder="1" applyAlignment="1">
      <alignment horizontal="left"/>
    </xf>
    <xf numFmtId="0" fontId="6" fillId="10" borderId="7" xfId="0" applyFont="1" applyFill="1" applyBorder="1" applyAlignment="1">
      <alignment horizontal="right"/>
    </xf>
    <xf numFmtId="0" fontId="10" fillId="3" borderId="7" xfId="0" applyFont="1" applyFill="1" applyBorder="1" applyAlignment="1">
      <alignment horizontal="right"/>
    </xf>
    <xf numFmtId="0" fontId="18" fillId="10" borderId="7" xfId="0" applyFont="1" applyFill="1" applyBorder="1" applyAlignment="1">
      <alignment horizontal="left"/>
    </xf>
    <xf numFmtId="0" fontId="18" fillId="10" borderId="7" xfId="0" applyFont="1" applyFill="1" applyBorder="1" applyAlignment="1">
      <alignment horizontal="left"/>
    </xf>
    <xf numFmtId="0" fontId="16" fillId="6" borderId="7" xfId="0" applyFont="1" applyFill="1" applyBorder="1" applyAlignment="1">
      <alignment horizontal="right"/>
    </xf>
    <xf numFmtId="0" fontId="6" fillId="10" borderId="7" xfId="0" applyFont="1" applyFill="1" applyBorder="1" applyAlignment="1">
      <alignment horizontal="right"/>
    </xf>
    <xf numFmtId="0" fontId="19" fillId="10" borderId="7" xfId="0" applyFont="1" applyFill="1" applyBorder="1" applyAlignment="1"/>
    <xf numFmtId="0" fontId="6" fillId="4" borderId="7" xfId="0" applyFont="1" applyFill="1" applyBorder="1" applyAlignment="1"/>
    <xf numFmtId="0" fontId="6" fillId="10" borderId="7" xfId="0" applyFont="1" applyFill="1" applyBorder="1" applyAlignment="1"/>
    <xf numFmtId="0" fontId="20" fillId="10" borderId="7" xfId="0" applyFont="1" applyFill="1" applyBorder="1" applyAlignment="1"/>
    <xf numFmtId="0" fontId="6" fillId="0" borderId="7" xfId="0" applyFont="1" applyBorder="1" applyAlignment="1"/>
    <xf numFmtId="1" fontId="6" fillId="0" borderId="7" xfId="0" applyNumberFormat="1" applyFont="1" applyBorder="1" applyAlignment="1"/>
    <xf numFmtId="0" fontId="17" fillId="11" borderId="7" xfId="0" applyFont="1" applyFill="1" applyBorder="1" applyAlignment="1">
      <alignment horizontal="left"/>
    </xf>
    <xf numFmtId="0" fontId="6" fillId="11" borderId="7" xfId="0" applyFont="1" applyFill="1" applyBorder="1" applyAlignment="1"/>
    <xf numFmtId="1" fontId="6" fillId="11" borderId="7" xfId="0" applyNumberFormat="1" applyFont="1" applyFill="1" applyBorder="1" applyAlignment="1"/>
    <xf numFmtId="10" fontId="21" fillId="3" borderId="7" xfId="0" applyNumberFormat="1" applyFont="1" applyFill="1" applyBorder="1" applyAlignment="1">
      <alignment horizontal="right"/>
    </xf>
    <xf numFmtId="0" fontId="22" fillId="3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0" fontId="6" fillId="11" borderId="7" xfId="0" applyFont="1" applyFill="1" applyBorder="1" applyAlignment="1">
      <alignment horizontal="left"/>
    </xf>
    <xf numFmtId="49" fontId="17" fillId="11" borderId="7" xfId="0" applyNumberFormat="1" applyFont="1" applyFill="1" applyBorder="1" applyAlignment="1">
      <alignment horizontal="left"/>
    </xf>
    <xf numFmtId="0" fontId="7" fillId="3" borderId="7" xfId="0" applyFont="1" applyFill="1" applyBorder="1" applyAlignment="1"/>
    <xf numFmtId="49" fontId="6" fillId="12" borderId="7" xfId="0" applyNumberFormat="1" applyFont="1" applyFill="1" applyBorder="1" applyAlignment="1">
      <alignment horizontal="left"/>
    </xf>
    <xf numFmtId="0" fontId="6" fillId="13" borderId="7" xfId="0" applyFont="1" applyFill="1" applyBorder="1" applyAlignment="1"/>
    <xf numFmtId="1" fontId="6" fillId="13" borderId="7" xfId="0" applyNumberFormat="1" applyFont="1" applyFill="1" applyBorder="1" applyAlignment="1"/>
    <xf numFmtId="0" fontId="6" fillId="12" borderId="7" xfId="0" applyFont="1" applyFill="1" applyBorder="1" applyAlignment="1"/>
    <xf numFmtId="49" fontId="24" fillId="11" borderId="7" xfId="0" applyNumberFormat="1" applyFont="1" applyFill="1" applyBorder="1" applyAlignment="1"/>
    <xf numFmtId="49" fontId="24" fillId="2" borderId="7" xfId="0" applyNumberFormat="1" applyFont="1" applyFill="1" applyBorder="1" applyAlignment="1"/>
    <xf numFmtId="0" fontId="15" fillId="2" borderId="7" xfId="0" applyFont="1" applyFill="1" applyBorder="1" applyAlignment="1">
      <alignment horizontal="left"/>
    </xf>
    <xf numFmtId="0" fontId="6" fillId="2" borderId="7" xfId="0" applyFont="1" applyFill="1" applyBorder="1" applyAlignment="1"/>
    <xf numFmtId="0" fontId="10" fillId="2" borderId="0" xfId="0" applyFont="1" applyFill="1" applyAlignment="1">
      <alignment horizontal="right"/>
    </xf>
    <xf numFmtId="0" fontId="10" fillId="2" borderId="11" xfId="0" applyFont="1" applyFill="1" applyBorder="1" applyAlignment="1">
      <alignment horizontal="right"/>
    </xf>
    <xf numFmtId="0" fontId="6" fillId="2" borderId="0" xfId="0" applyFont="1" applyFill="1" applyAlignment="1">
      <alignment horizontal="right"/>
    </xf>
    <xf numFmtId="0" fontId="6" fillId="2" borderId="11" xfId="0" applyFont="1" applyFill="1" applyBorder="1" applyAlignment="1">
      <alignment horizontal="right"/>
    </xf>
    <xf numFmtId="49" fontId="17" fillId="12" borderId="7" xfId="0" applyNumberFormat="1" applyFont="1" applyFill="1" applyBorder="1" applyAlignment="1">
      <alignment horizontal="left"/>
    </xf>
    <xf numFmtId="49" fontId="6" fillId="14" borderId="7" xfId="0" applyNumberFormat="1" applyFont="1" applyFill="1" applyBorder="1" applyAlignment="1">
      <alignment horizontal="left"/>
    </xf>
    <xf numFmtId="0" fontId="6" fillId="14" borderId="7" xfId="0" applyFont="1" applyFill="1" applyBorder="1" applyAlignment="1"/>
    <xf numFmtId="1" fontId="6" fillId="14" borderId="7" xfId="0" applyNumberFormat="1" applyFont="1" applyFill="1" applyBorder="1" applyAlignment="1"/>
    <xf numFmtId="0" fontId="6" fillId="14" borderId="7" xfId="0" applyFont="1" applyFill="1" applyBorder="1" applyAlignment="1"/>
    <xf numFmtId="0" fontId="6" fillId="13" borderId="7" xfId="0" applyFont="1" applyFill="1" applyBorder="1" applyAlignment="1"/>
    <xf numFmtId="1" fontId="6" fillId="8" borderId="7" xfId="0" applyNumberFormat="1" applyFont="1" applyFill="1" applyBorder="1" applyAlignment="1"/>
    <xf numFmtId="0" fontId="6" fillId="0" borderId="7" xfId="0" applyFont="1" applyBorder="1" applyAlignment="1"/>
    <xf numFmtId="49" fontId="6" fillId="2" borderId="7" xfId="0" applyNumberFormat="1" applyFont="1" applyFill="1" applyBorder="1" applyAlignment="1">
      <alignment horizontal="left"/>
    </xf>
    <xf numFmtId="49" fontId="6" fillId="5" borderId="7" xfId="0" applyNumberFormat="1" applyFont="1" applyFill="1" applyBorder="1" applyAlignment="1">
      <alignment horizontal="left"/>
    </xf>
    <xf numFmtId="0" fontId="6" fillId="5" borderId="7" xfId="0" applyFont="1" applyFill="1" applyBorder="1" applyAlignment="1"/>
    <xf numFmtId="0" fontId="6" fillId="12" borderId="7" xfId="0" applyFont="1" applyFill="1" applyBorder="1" applyAlignment="1">
      <alignment horizontal="left"/>
    </xf>
    <xf numFmtId="0" fontId="17" fillId="12" borderId="7" xfId="0" applyFont="1" applyFill="1" applyBorder="1" applyAlignment="1">
      <alignment horizontal="left"/>
    </xf>
    <xf numFmtId="164" fontId="6" fillId="0" borderId="7" xfId="0" applyNumberFormat="1" applyFont="1" applyBorder="1" applyAlignment="1">
      <alignment horizontal="left"/>
    </xf>
    <xf numFmtId="0" fontId="6" fillId="0" borderId="7" xfId="0" applyFont="1" applyBorder="1" applyAlignment="1">
      <alignment horizontal="left"/>
    </xf>
    <xf numFmtId="0" fontId="17" fillId="2" borderId="7" xfId="0" applyFont="1" applyFill="1" applyBorder="1" applyAlignment="1">
      <alignment horizontal="left"/>
    </xf>
    <xf numFmtId="0" fontId="7" fillId="3" borderId="7" xfId="0" applyFont="1" applyFill="1" applyBorder="1" applyAlignment="1">
      <alignment horizontal="right"/>
    </xf>
    <xf numFmtId="0" fontId="6" fillId="2" borderId="7" xfId="0" applyFont="1" applyFill="1" applyBorder="1" applyAlignment="1">
      <alignment horizontal="left"/>
    </xf>
    <xf numFmtId="0" fontId="6" fillId="5" borderId="7" xfId="0" applyFont="1" applyFill="1" applyBorder="1" applyAlignment="1">
      <alignment horizontal="left"/>
    </xf>
    <xf numFmtId="0" fontId="6" fillId="5" borderId="7" xfId="0" applyFont="1" applyFill="1" applyBorder="1" applyAlignment="1"/>
    <xf numFmtId="0" fontId="6" fillId="12" borderId="7" xfId="0" applyFont="1" applyFill="1" applyBorder="1" applyAlignment="1"/>
    <xf numFmtId="0" fontId="6" fillId="0" borderId="0" xfId="0" applyFont="1"/>
    <xf numFmtId="0" fontId="10" fillId="3" borderId="0" xfId="0" applyFont="1" applyFill="1"/>
    <xf numFmtId="0" fontId="10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4" fillId="0" borderId="7" xfId="0" applyFont="1" applyBorder="1" applyAlignment="1"/>
    <xf numFmtId="0" fontId="27" fillId="0" borderId="7" xfId="0" applyFont="1" applyBorder="1" applyAlignment="1">
      <alignment horizontal="center"/>
    </xf>
    <xf numFmtId="0" fontId="5" fillId="0" borderId="7" xfId="0" applyFont="1" applyBorder="1" applyAlignment="1"/>
    <xf numFmtId="0" fontId="5" fillId="0" borderId="7" xfId="0" applyFont="1" applyBorder="1" applyAlignment="1">
      <alignment horizontal="center"/>
    </xf>
    <xf numFmtId="49" fontId="24" fillId="15" borderId="7" xfId="0" applyNumberFormat="1" applyFont="1" applyFill="1" applyBorder="1" applyAlignment="1"/>
    <xf numFmtId="0" fontId="5" fillId="0" borderId="0" xfId="0" applyFont="1" applyAlignment="1">
      <alignment horizontal="center"/>
    </xf>
    <xf numFmtId="3" fontId="28" fillId="11" borderId="7" xfId="0" applyNumberFormat="1" applyFont="1" applyFill="1" applyBorder="1" applyAlignment="1"/>
    <xf numFmtId="3" fontId="24" fillId="15" borderId="7" xfId="0" applyNumberFormat="1" applyFont="1" applyFill="1" applyBorder="1" applyAlignment="1"/>
    <xf numFmtId="3" fontId="24" fillId="15" borderId="16" xfId="0" applyNumberFormat="1" applyFont="1" applyFill="1" applyBorder="1" applyAlignment="1"/>
    <xf numFmtId="0" fontId="5" fillId="0" borderId="0" xfId="0" applyFont="1" applyAlignment="1">
      <alignment horizontal="center"/>
    </xf>
    <xf numFmtId="49" fontId="24" fillId="15" borderId="16" xfId="0" applyNumberFormat="1" applyFont="1" applyFill="1" applyBorder="1" applyAlignment="1"/>
    <xf numFmtId="0" fontId="5" fillId="0" borderId="7" xfId="0" applyFont="1" applyBorder="1" applyAlignment="1"/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 applyAlignment="1"/>
    <xf numFmtId="0" fontId="5" fillId="0" borderId="0" xfId="0" applyFont="1" applyAlignment="1">
      <alignment horizontal="center"/>
    </xf>
    <xf numFmtId="0" fontId="24" fillId="15" borderId="7" xfId="0" applyFont="1" applyFill="1" applyBorder="1" applyAlignment="1"/>
    <xf numFmtId="49" fontId="29" fillId="11" borderId="7" xfId="0" applyNumberFormat="1" applyFont="1" applyFill="1" applyBorder="1" applyAlignment="1"/>
    <xf numFmtId="49" fontId="24" fillId="3" borderId="7" xfId="0" applyNumberFormat="1" applyFont="1" applyFill="1" applyBorder="1" applyAlignment="1"/>
    <xf numFmtId="49" fontId="24" fillId="11" borderId="7" xfId="0" applyNumberFormat="1" applyFont="1" applyFill="1" applyBorder="1" applyAlignment="1"/>
    <xf numFmtId="0" fontId="24" fillId="15" borderId="16" xfId="0" applyFont="1" applyFill="1" applyBorder="1" applyAlignment="1"/>
    <xf numFmtId="3" fontId="24" fillId="15" borderId="7" xfId="0" applyNumberFormat="1" applyFont="1" applyFill="1" applyBorder="1" applyAlignment="1"/>
    <xf numFmtId="49" fontId="29" fillId="11" borderId="16" xfId="0" applyNumberFormat="1" applyFont="1" applyFill="1" applyBorder="1" applyAlignment="1">
      <alignment horizontal="left"/>
    </xf>
    <xf numFmtId="0" fontId="30" fillId="0" borderId="0" xfId="0" applyFont="1" applyAlignment="1">
      <alignment horizontal="left"/>
    </xf>
    <xf numFmtId="0" fontId="31" fillId="11" borderId="0" xfId="0" applyFont="1" applyFill="1" applyAlignment="1"/>
    <xf numFmtId="0" fontId="29" fillId="11" borderId="0" xfId="0" applyFont="1" applyFill="1" applyAlignment="1"/>
    <xf numFmtId="0" fontId="30" fillId="0" borderId="0" xfId="0" applyFont="1" applyAlignment="1"/>
    <xf numFmtId="0" fontId="30" fillId="0" borderId="0" xfId="0" applyFont="1" applyAlignment="1"/>
    <xf numFmtId="0" fontId="31" fillId="11" borderId="7" xfId="0" applyFont="1" applyFill="1" applyBorder="1" applyAlignment="1">
      <alignment horizontal="left"/>
    </xf>
    <xf numFmtId="0" fontId="32" fillId="16" borderId="7" xfId="0" applyFont="1" applyFill="1" applyBorder="1" applyAlignment="1"/>
    <xf numFmtId="0" fontId="33" fillId="3" borderId="7" xfId="0" applyFont="1" applyFill="1" applyBorder="1" applyAlignment="1">
      <alignment horizontal="left" wrapText="1"/>
    </xf>
    <xf numFmtId="49" fontId="33" fillId="3" borderId="7" xfId="0" applyNumberFormat="1" applyFont="1" applyFill="1" applyBorder="1" applyAlignment="1">
      <alignment horizontal="left"/>
    </xf>
    <xf numFmtId="0" fontId="34" fillId="3" borderId="7" xfId="0" applyFont="1" applyFill="1" applyBorder="1" applyAlignment="1">
      <alignment horizontal="left"/>
    </xf>
    <xf numFmtId="49" fontId="33" fillId="3" borderId="7" xfId="0" applyNumberFormat="1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 wrapText="1"/>
    </xf>
    <xf numFmtId="0" fontId="33" fillId="3" borderId="7" xfId="0" applyFont="1" applyFill="1" applyBorder="1" applyAlignment="1">
      <alignment horizontal="left" wrapText="1"/>
    </xf>
    <xf numFmtId="49" fontId="33" fillId="3" borderId="7" xfId="0" applyNumberFormat="1" applyFont="1" applyFill="1" applyBorder="1" applyAlignment="1">
      <alignment horizontal="left" wrapText="1"/>
    </xf>
    <xf numFmtId="0" fontId="33" fillId="3" borderId="7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0" fontId="24" fillId="3" borderId="7" xfId="0" applyFont="1" applyFill="1" applyBorder="1" applyAlignment="1">
      <alignment horizontal="center"/>
    </xf>
    <xf numFmtId="49" fontId="32" fillId="3" borderId="7" xfId="0" applyNumberFormat="1" applyFont="1" applyFill="1" applyBorder="1" applyAlignment="1">
      <alignment horizontal="left"/>
    </xf>
    <xf numFmtId="0" fontId="32" fillId="3" borderId="7" xfId="0" applyFont="1" applyFill="1" applyBorder="1" applyAlignment="1">
      <alignment horizontal="center"/>
    </xf>
    <xf numFmtId="49" fontId="32" fillId="3" borderId="7" xfId="0" applyNumberFormat="1" applyFont="1" applyFill="1" applyBorder="1" applyAlignment="1"/>
    <xf numFmtId="0" fontId="32" fillId="3" borderId="7" xfId="0" applyFont="1" applyFill="1" applyBorder="1" applyAlignment="1"/>
    <xf numFmtId="0" fontId="24" fillId="11" borderId="7" xfId="0" applyFont="1" applyFill="1" applyBorder="1" applyAlignment="1">
      <alignment horizontal="center"/>
    </xf>
    <xf numFmtId="0" fontId="24" fillId="17" borderId="7" xfId="0" applyFont="1" applyFill="1" applyBorder="1" applyAlignment="1"/>
    <xf numFmtId="0" fontId="35" fillId="6" borderId="7" xfId="0" applyFont="1" applyFill="1" applyBorder="1" applyAlignment="1"/>
    <xf numFmtId="49" fontId="24" fillId="3" borderId="7" xfId="0" applyNumberFormat="1" applyFont="1" applyFill="1" applyBorder="1" applyAlignment="1">
      <alignment horizontal="left"/>
    </xf>
    <xf numFmtId="3" fontId="32" fillId="3" borderId="7" xfId="0" applyNumberFormat="1" applyFont="1" applyFill="1" applyBorder="1" applyAlignment="1">
      <alignment horizontal="center"/>
    </xf>
    <xf numFmtId="3" fontId="32" fillId="3" borderId="7" xfId="0" applyNumberFormat="1" applyFont="1" applyFill="1" applyBorder="1" applyAlignment="1">
      <alignment horizontal="left"/>
    </xf>
    <xf numFmtId="0" fontId="32" fillId="3" borderId="7" xfId="0" applyFont="1" applyFill="1" applyBorder="1" applyAlignment="1">
      <alignment horizontal="left"/>
    </xf>
    <xf numFmtId="0" fontId="24" fillId="3" borderId="7" xfId="0" applyFont="1" applyFill="1" applyBorder="1" applyAlignment="1"/>
    <xf numFmtId="0" fontId="24" fillId="3" borderId="7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left"/>
    </xf>
    <xf numFmtId="0" fontId="35" fillId="8" borderId="7" xfId="0" applyFont="1" applyFill="1" applyBorder="1" applyAlignment="1"/>
    <xf numFmtId="0" fontId="24" fillId="16" borderId="7" xfId="0" applyFont="1" applyFill="1" applyBorder="1" applyAlignment="1"/>
    <xf numFmtId="0" fontId="36" fillId="18" borderId="7" xfId="0" applyFont="1" applyFill="1" applyBorder="1" applyAlignment="1"/>
    <xf numFmtId="3" fontId="32" fillId="3" borderId="7" xfId="0" applyNumberFormat="1" applyFont="1" applyFill="1" applyBorder="1" applyAlignment="1">
      <alignment horizontal="left"/>
    </xf>
    <xf numFmtId="0" fontId="37" fillId="4" borderId="7" xfId="0" applyFont="1" applyFill="1" applyBorder="1" applyAlignment="1"/>
    <xf numFmtId="0" fontId="24" fillId="19" borderId="7" xfId="0" applyFont="1" applyFill="1" applyBorder="1" applyAlignment="1"/>
    <xf numFmtId="0" fontId="36" fillId="20" borderId="7" xfId="0" applyFont="1" applyFill="1" applyBorder="1" applyAlignment="1"/>
    <xf numFmtId="49" fontId="32" fillId="3" borderId="7" xfId="0" applyNumberFormat="1" applyFont="1" applyFill="1" applyBorder="1" applyAlignment="1">
      <alignment horizontal="left"/>
    </xf>
    <xf numFmtId="0" fontId="24" fillId="3" borderId="7" xfId="0" applyFont="1" applyFill="1" applyBorder="1" applyAlignment="1">
      <alignment horizontal="center"/>
    </xf>
    <xf numFmtId="49" fontId="24" fillId="3" borderId="7" xfId="0" applyNumberFormat="1" applyFont="1" applyFill="1" applyBorder="1" applyAlignment="1"/>
    <xf numFmtId="0" fontId="24" fillId="17" borderId="7" xfId="0" applyFont="1" applyFill="1" applyBorder="1" applyAlignment="1"/>
    <xf numFmtId="0" fontId="24" fillId="3" borderId="7" xfId="0" applyFont="1" applyFill="1" applyBorder="1" applyAlignment="1"/>
    <xf numFmtId="49" fontId="24" fillId="3" borderId="7" xfId="0" applyNumberFormat="1" applyFont="1" applyFill="1" applyBorder="1" applyAlignment="1">
      <alignment horizontal="left"/>
    </xf>
    <xf numFmtId="0" fontId="24" fillId="11" borderId="7" xfId="0" applyFont="1" applyFill="1" applyBorder="1" applyAlignment="1"/>
    <xf numFmtId="0" fontId="37" fillId="5" borderId="7" xfId="0" applyFont="1" applyFill="1" applyBorder="1" applyAlignment="1"/>
    <xf numFmtId="0" fontId="24" fillId="0" borderId="7" xfId="0" applyFont="1" applyBorder="1" applyAlignment="1"/>
    <xf numFmtId="0" fontId="24" fillId="3" borderId="7" xfId="0" applyFont="1" applyFill="1" applyBorder="1" applyAlignment="1">
      <alignment horizontal="center"/>
    </xf>
    <xf numFmtId="3" fontId="32" fillId="3" borderId="7" xfId="0" applyNumberFormat="1" applyFont="1" applyFill="1" applyBorder="1" applyAlignment="1">
      <alignment horizontal="center"/>
    </xf>
    <xf numFmtId="0" fontId="24" fillId="3" borderId="7" xfId="0" applyFont="1" applyFill="1" applyBorder="1" applyAlignment="1"/>
    <xf numFmtId="0" fontId="35" fillId="8" borderId="7" xfId="0" applyFont="1" applyFill="1" applyBorder="1" applyAlignment="1"/>
    <xf numFmtId="0" fontId="35" fillId="6" borderId="7" xfId="0" applyFont="1" applyFill="1" applyBorder="1" applyAlignment="1"/>
    <xf numFmtId="0" fontId="32" fillId="3" borderId="7" xfId="0" applyFont="1" applyFill="1" applyBorder="1" applyAlignment="1"/>
    <xf numFmtId="49" fontId="32" fillId="3" borderId="7" xfId="0" applyNumberFormat="1" applyFont="1" applyFill="1" applyBorder="1" applyAlignment="1"/>
    <xf numFmtId="0" fontId="32" fillId="3" borderId="7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center"/>
    </xf>
    <xf numFmtId="0" fontId="24" fillId="16" borderId="7" xfId="0" applyFont="1" applyFill="1" applyBorder="1" applyAlignment="1"/>
    <xf numFmtId="0" fontId="32" fillId="0" borderId="7" xfId="0" applyFont="1" applyBorder="1" applyAlignment="1"/>
    <xf numFmtId="0" fontId="37" fillId="4" borderId="7" xfId="0" applyFont="1" applyFill="1" applyBorder="1" applyAlignment="1"/>
    <xf numFmtId="0" fontId="32" fillId="11" borderId="7" xfId="0" applyFont="1" applyFill="1" applyBorder="1" applyAlignment="1"/>
    <xf numFmtId="0" fontId="32" fillId="3" borderId="7" xfId="0" applyFont="1" applyFill="1" applyBorder="1" applyAlignment="1">
      <alignment horizontal="left"/>
    </xf>
    <xf numFmtId="0" fontId="24" fillId="19" borderId="7" xfId="0" applyFont="1" applyFill="1" applyBorder="1" applyAlignment="1"/>
    <xf numFmtId="0" fontId="24" fillId="0" borderId="7" xfId="0" applyFont="1" applyBorder="1" applyAlignment="1"/>
    <xf numFmtId="0" fontId="38" fillId="3" borderId="7" xfId="0" applyFont="1" applyFill="1" applyBorder="1" applyAlignment="1"/>
    <xf numFmtId="49" fontId="39" fillId="3" borderId="7" xfId="0" applyNumberFormat="1" applyFont="1" applyFill="1" applyBorder="1" applyAlignment="1"/>
    <xf numFmtId="49" fontId="32" fillId="3" borderId="7" xfId="0" applyNumberFormat="1" applyFont="1" applyFill="1" applyBorder="1" applyAlignment="1">
      <alignment horizontal="center"/>
    </xf>
    <xf numFmtId="49" fontId="32" fillId="3" borderId="7" xfId="0" applyNumberFormat="1" applyFont="1" applyFill="1" applyBorder="1" applyAlignment="1">
      <alignment horizontal="center"/>
    </xf>
    <xf numFmtId="0" fontId="32" fillId="3" borderId="7" xfId="0" applyFont="1" applyFill="1" applyBorder="1" applyAlignment="1">
      <alignment horizontal="left"/>
    </xf>
    <xf numFmtId="49" fontId="32" fillId="3" borderId="0" xfId="0" applyNumberFormat="1" applyFont="1" applyFill="1" applyAlignment="1">
      <alignment horizontal="left"/>
    </xf>
    <xf numFmtId="49" fontId="24" fillId="3" borderId="7" xfId="0" applyNumberFormat="1" applyFont="1" applyFill="1" applyBorder="1" applyAlignment="1">
      <alignment horizontal="left"/>
    </xf>
    <xf numFmtId="0" fontId="32" fillId="3" borderId="7" xfId="0" applyFont="1" applyFill="1" applyBorder="1" applyAlignment="1"/>
    <xf numFmtId="0" fontId="32" fillId="3" borderId="0" xfId="0" applyFont="1" applyFill="1" applyAlignment="1">
      <alignment horizontal="left"/>
    </xf>
    <xf numFmtId="0" fontId="24" fillId="11" borderId="7" xfId="0" applyFont="1" applyFill="1" applyBorder="1" applyAlignment="1"/>
    <xf numFmtId="0" fontId="32" fillId="11" borderId="7" xfId="0" applyFont="1" applyFill="1" applyBorder="1" applyAlignment="1">
      <alignment horizontal="left"/>
    </xf>
    <xf numFmtId="0" fontId="24" fillId="3" borderId="7" xfId="0" applyFont="1" applyFill="1" applyBorder="1" applyAlignment="1"/>
    <xf numFmtId="49" fontId="32" fillId="3" borderId="7" xfId="0" applyNumberFormat="1" applyFont="1" applyFill="1" applyBorder="1" applyAlignment="1">
      <alignment horizontal="center"/>
    </xf>
    <xf numFmtId="0" fontId="32" fillId="11" borderId="7" xfId="0" applyFont="1" applyFill="1" applyBorder="1" applyAlignment="1">
      <alignment horizontal="left"/>
    </xf>
    <xf numFmtId="0" fontId="24" fillId="0" borderId="0" xfId="0" applyFont="1" applyAlignment="1"/>
    <xf numFmtId="49" fontId="41" fillId="0" borderId="7" xfId="0" applyNumberFormat="1" applyFont="1" applyBorder="1" applyAlignment="1"/>
    <xf numFmtId="0" fontId="32" fillId="3" borderId="16" xfId="0" applyFont="1" applyFill="1" applyBorder="1" applyAlignment="1">
      <alignment horizontal="center"/>
    </xf>
    <xf numFmtId="0" fontId="39" fillId="3" borderId="7" xfId="0" applyFont="1" applyFill="1" applyBorder="1" applyAlignment="1"/>
    <xf numFmtId="0" fontId="29" fillId="0" borderId="0" xfId="0" applyFont="1" applyAlignment="1"/>
    <xf numFmtId="49" fontId="29" fillId="11" borderId="7" xfId="0" applyNumberFormat="1" applyFont="1" applyFill="1" applyBorder="1" applyAlignment="1"/>
    <xf numFmtId="0" fontId="42" fillId="0" borderId="7" xfId="0" applyFont="1" applyBorder="1" applyAlignment="1"/>
    <xf numFmtId="49" fontId="43" fillId="0" borderId="7" xfId="0" applyNumberFormat="1" applyFont="1" applyBorder="1" applyAlignment="1"/>
    <xf numFmtId="0" fontId="29" fillId="0" borderId="7" xfId="0" applyFont="1" applyBorder="1" applyAlignment="1"/>
    <xf numFmtId="0" fontId="24" fillId="0" borderId="0" xfId="0" applyFont="1" applyAlignment="1">
      <alignment horizontal="left"/>
    </xf>
    <xf numFmtId="0" fontId="44" fillId="0" borderId="7" xfId="0" applyFont="1" applyBorder="1" applyAlignment="1">
      <alignment horizontal="left"/>
    </xf>
    <xf numFmtId="0" fontId="24" fillId="0" borderId="7" xfId="0" applyFont="1" applyBorder="1" applyAlignment="1">
      <alignment horizontal="left"/>
    </xf>
    <xf numFmtId="0" fontId="24" fillId="0" borderId="0" xfId="0" applyFont="1" applyAlignment="1"/>
    <xf numFmtId="0" fontId="32" fillId="0" borderId="7" xfId="0" applyFont="1" applyBorder="1" applyAlignment="1">
      <alignment horizontal="center"/>
    </xf>
    <xf numFmtId="0" fontId="29" fillId="19" borderId="7" xfId="0" applyFont="1" applyFill="1" applyBorder="1" applyAlignment="1"/>
    <xf numFmtId="0" fontId="24" fillId="0" borderId="7" xfId="0" applyFont="1" applyBorder="1" applyAlignment="1"/>
    <xf numFmtId="0" fontId="32" fillId="0" borderId="0" xfId="0" applyFont="1" applyAlignment="1"/>
    <xf numFmtId="0" fontId="29" fillId="0" borderId="7" xfId="0" applyFont="1" applyBorder="1" applyAlignment="1"/>
    <xf numFmtId="49" fontId="32" fillId="0" borderId="0" xfId="0" applyNumberFormat="1" applyFont="1" applyAlignment="1">
      <alignment horizontal="left" vertical="top"/>
    </xf>
    <xf numFmtId="0" fontId="45" fillId="0" borderId="7" xfId="0" applyFont="1" applyBorder="1" applyAlignment="1"/>
    <xf numFmtId="49" fontId="32" fillId="0" borderId="7" xfId="0" applyNumberFormat="1" applyFont="1" applyBorder="1" applyAlignment="1">
      <alignment horizontal="left" vertical="top"/>
    </xf>
    <xf numFmtId="0" fontId="32" fillId="19" borderId="7" xfId="0" applyFont="1" applyFill="1" applyBorder="1" applyAlignment="1"/>
    <xf numFmtId="0" fontId="24" fillId="0" borderId="7" xfId="0" applyFont="1" applyBorder="1" applyAlignment="1">
      <alignment horizontal="center"/>
    </xf>
    <xf numFmtId="49" fontId="32" fillId="3" borderId="16" xfId="0" applyNumberFormat="1" applyFont="1" applyFill="1" applyBorder="1" applyAlignment="1">
      <alignment horizontal="left"/>
    </xf>
    <xf numFmtId="0" fontId="24" fillId="3" borderId="7" xfId="0" applyFont="1" applyFill="1" applyBorder="1"/>
    <xf numFmtId="0" fontId="36" fillId="18" borderId="7" xfId="0" applyFont="1" applyFill="1" applyBorder="1" applyAlignment="1"/>
    <xf numFmtId="49" fontId="29" fillId="11" borderId="16" xfId="0" applyNumberFormat="1" applyFont="1" applyFill="1" applyBorder="1" applyAlignment="1"/>
    <xf numFmtId="0" fontId="29" fillId="11" borderId="16" xfId="0" applyFont="1" applyFill="1" applyBorder="1" applyAlignment="1"/>
    <xf numFmtId="49" fontId="29" fillId="11" borderId="16" xfId="0" applyNumberFormat="1" applyFont="1" applyFill="1" applyBorder="1" applyAlignment="1">
      <alignment horizontal="left"/>
    </xf>
    <xf numFmtId="49" fontId="40" fillId="11" borderId="16" xfId="0" applyNumberFormat="1" applyFont="1" applyFill="1" applyBorder="1"/>
    <xf numFmtId="3" fontId="40" fillId="11" borderId="16" xfId="0" applyNumberFormat="1" applyFont="1" applyFill="1" applyBorder="1"/>
    <xf numFmtId="3" fontId="32" fillId="3" borderId="7" xfId="0" applyNumberFormat="1" applyFont="1" applyFill="1" applyBorder="1" applyAlignment="1"/>
    <xf numFmtId="3" fontId="29" fillId="11" borderId="16" xfId="0" applyNumberFormat="1" applyFont="1" applyFill="1" applyBorder="1" applyAlignment="1"/>
    <xf numFmtId="0" fontId="29" fillId="11" borderId="16" xfId="0" applyFont="1" applyFill="1" applyBorder="1" applyAlignment="1">
      <alignment horizontal="center"/>
    </xf>
    <xf numFmtId="0" fontId="40" fillId="11" borderId="7" xfId="0" applyFont="1" applyFill="1" applyBorder="1"/>
    <xf numFmtId="3" fontId="29" fillId="11" borderId="16" xfId="0" applyNumberFormat="1" applyFont="1" applyFill="1" applyBorder="1" applyAlignment="1">
      <alignment horizontal="right"/>
    </xf>
    <xf numFmtId="49" fontId="29" fillId="11" borderId="16" xfId="0" applyNumberFormat="1" applyFont="1" applyFill="1" applyBorder="1" applyAlignment="1">
      <alignment horizontal="center"/>
    </xf>
    <xf numFmtId="3" fontId="40" fillId="11" borderId="16" xfId="0" applyNumberFormat="1" applyFont="1" applyFill="1" applyBorder="1" applyAlignment="1"/>
    <xf numFmtId="0" fontId="40" fillId="11" borderId="7" xfId="0" applyFont="1" applyFill="1" applyBorder="1"/>
    <xf numFmtId="49" fontId="29" fillId="11" borderId="16" xfId="0" applyNumberFormat="1" applyFont="1" applyFill="1" applyBorder="1" applyAlignment="1"/>
    <xf numFmtId="49" fontId="29" fillId="3" borderId="16" xfId="0" applyNumberFormat="1" applyFont="1" applyFill="1" applyBorder="1" applyAlignment="1">
      <alignment horizontal="left"/>
    </xf>
    <xf numFmtId="0" fontId="29" fillId="11" borderId="16" xfId="0" applyFont="1" applyFill="1" applyBorder="1" applyAlignment="1"/>
    <xf numFmtId="49" fontId="29" fillId="3" borderId="16" xfId="0" applyNumberFormat="1" applyFont="1" applyFill="1" applyBorder="1" applyAlignment="1"/>
    <xf numFmtId="0" fontId="29" fillId="11" borderId="7" xfId="0" applyFont="1" applyFill="1" applyBorder="1" applyAlignment="1"/>
    <xf numFmtId="49" fontId="32" fillId="11" borderId="7" xfId="0" applyNumberFormat="1" applyFont="1" applyFill="1" applyBorder="1" applyAlignment="1"/>
    <xf numFmtId="3" fontId="32" fillId="3" borderId="7" xfId="0" applyNumberFormat="1" applyFont="1" applyFill="1" applyBorder="1" applyAlignment="1">
      <alignment horizontal="right"/>
    </xf>
    <xf numFmtId="0" fontId="32" fillId="3" borderId="7" xfId="0" applyFont="1" applyFill="1" applyBorder="1" applyAlignment="1"/>
    <xf numFmtId="0" fontId="32" fillId="10" borderId="7" xfId="0" applyFont="1" applyFill="1" applyBorder="1" applyAlignment="1"/>
    <xf numFmtId="0" fontId="38" fillId="3" borderId="7" xfId="0" applyFont="1" applyFill="1" applyBorder="1" applyAlignment="1"/>
    <xf numFmtId="49" fontId="32" fillId="3" borderId="7" xfId="0" applyNumberFormat="1" applyFont="1" applyFill="1" applyBorder="1" applyAlignment="1"/>
    <xf numFmtId="0" fontId="46" fillId="0" borderId="7" xfId="0" applyFont="1" applyBorder="1" applyAlignment="1">
      <alignment horizontal="left"/>
    </xf>
    <xf numFmtId="3" fontId="32" fillId="3" borderId="16" xfId="0" applyNumberFormat="1" applyFont="1" applyFill="1" applyBorder="1" applyAlignment="1">
      <alignment horizontal="left"/>
    </xf>
    <xf numFmtId="49" fontId="39" fillId="3" borderId="7" xfId="0" applyNumberFormat="1" applyFont="1" applyFill="1" applyBorder="1" applyAlignment="1"/>
    <xf numFmtId="0" fontId="39" fillId="0" borderId="0" xfId="0" applyFont="1" applyAlignment="1">
      <alignment horizontal="left"/>
    </xf>
    <xf numFmtId="49" fontId="32" fillId="3" borderId="0" xfId="0" applyNumberFormat="1" applyFont="1" applyFill="1" applyAlignment="1"/>
    <xf numFmtId="49" fontId="24" fillId="3" borderId="0" xfId="0" applyNumberFormat="1" applyFont="1" applyFill="1" applyAlignment="1"/>
    <xf numFmtId="0" fontId="46" fillId="11" borderId="7" xfId="0" applyFont="1" applyFill="1" applyBorder="1" applyAlignment="1"/>
    <xf numFmtId="0" fontId="46" fillId="0" borderId="7" xfId="0" applyFont="1" applyBorder="1" applyAlignment="1"/>
    <xf numFmtId="49" fontId="29" fillId="0" borderId="7" xfId="0" applyNumberFormat="1" applyFont="1" applyBorder="1" applyAlignment="1"/>
    <xf numFmtId="0" fontId="47" fillId="20" borderId="7" xfId="0" applyFont="1" applyFill="1" applyBorder="1" applyAlignment="1"/>
    <xf numFmtId="0" fontId="48" fillId="8" borderId="7" xfId="0" applyFont="1" applyFill="1" applyBorder="1" applyAlignment="1"/>
    <xf numFmtId="49" fontId="29" fillId="11" borderId="7" xfId="0" applyNumberFormat="1" applyFont="1" applyFill="1" applyBorder="1" applyAlignment="1">
      <alignment horizontal="left"/>
    </xf>
    <xf numFmtId="0" fontId="42" fillId="0" borderId="7" xfId="0" applyFont="1" applyBorder="1" applyAlignment="1"/>
    <xf numFmtId="49" fontId="43" fillId="0" borderId="7" xfId="0" applyNumberFormat="1" applyFont="1" applyBorder="1" applyAlignment="1"/>
    <xf numFmtId="49" fontId="29" fillId="3" borderId="7" xfId="0" applyNumberFormat="1" applyFont="1" applyFill="1" applyBorder="1" applyAlignment="1"/>
    <xf numFmtId="49" fontId="29" fillId="11" borderId="7" xfId="0" applyNumberFormat="1" applyFont="1" applyFill="1" applyBorder="1" applyAlignment="1"/>
    <xf numFmtId="0" fontId="29" fillId="11" borderId="17" xfId="0" applyFont="1" applyFill="1" applyBorder="1" applyAlignment="1"/>
    <xf numFmtId="0" fontId="29" fillId="11" borderId="18" xfId="0" applyFont="1" applyFill="1" applyBorder="1" applyAlignment="1"/>
    <xf numFmtId="0" fontId="29" fillId="16" borderId="7" xfId="0" applyFont="1" applyFill="1" applyBorder="1" applyAlignment="1"/>
    <xf numFmtId="0" fontId="29" fillId="17" borderId="16" xfId="0" applyFont="1" applyFill="1" applyBorder="1" applyAlignment="1"/>
    <xf numFmtId="49" fontId="29" fillId="11" borderId="18" xfId="0" applyNumberFormat="1" applyFont="1" applyFill="1" applyBorder="1" applyAlignment="1"/>
    <xf numFmtId="0" fontId="29" fillId="0" borderId="19" xfId="0" applyFont="1" applyBorder="1" applyAlignment="1"/>
    <xf numFmtId="49" fontId="29" fillId="11" borderId="19" xfId="0" applyNumberFormat="1" applyFont="1" applyFill="1" applyBorder="1" applyAlignment="1"/>
    <xf numFmtId="0" fontId="29" fillId="11" borderId="19" xfId="0" applyFont="1" applyFill="1" applyBorder="1" applyAlignment="1"/>
    <xf numFmtId="0" fontId="43" fillId="0" borderId="7" xfId="0" applyFont="1" applyBorder="1" applyAlignment="1"/>
    <xf numFmtId="0" fontId="42" fillId="11" borderId="7" xfId="0" applyFont="1" applyFill="1" applyBorder="1" applyAlignment="1"/>
    <xf numFmtId="49" fontId="29" fillId="0" borderId="0" xfId="0" applyNumberFormat="1" applyFont="1" applyAlignment="1"/>
    <xf numFmtId="0" fontId="46" fillId="11" borderId="7" xfId="0" applyFont="1" applyFill="1" applyBorder="1" applyAlignment="1">
      <alignment horizontal="left"/>
    </xf>
    <xf numFmtId="0" fontId="29" fillId="11" borderId="7" xfId="0" applyFont="1" applyFill="1" applyBorder="1" applyAlignment="1">
      <alignment horizontal="left"/>
    </xf>
    <xf numFmtId="49" fontId="29" fillId="0" borderId="7" xfId="0" applyNumberFormat="1" applyFont="1" applyBorder="1" applyAlignment="1"/>
    <xf numFmtId="0" fontId="42" fillId="0" borderId="7" xfId="0" applyFont="1" applyBorder="1" applyAlignment="1"/>
    <xf numFmtId="49" fontId="29" fillId="11" borderId="0" xfId="0" applyNumberFormat="1" applyFont="1" applyFill="1" applyAlignment="1">
      <alignment horizontal="left"/>
    </xf>
    <xf numFmtId="0" fontId="43" fillId="11" borderId="7" xfId="0" applyFont="1" applyFill="1" applyBorder="1" applyAlignment="1"/>
    <xf numFmtId="0" fontId="29" fillId="0" borderId="20" xfId="0" applyFont="1" applyBorder="1" applyAlignment="1"/>
    <xf numFmtId="49" fontId="43" fillId="11" borderId="7" xfId="0" applyNumberFormat="1" applyFont="1" applyFill="1" applyBorder="1" applyAlignment="1"/>
    <xf numFmtId="0" fontId="49" fillId="5" borderId="16" xfId="0" applyFont="1" applyFill="1" applyBorder="1" applyAlignment="1"/>
    <xf numFmtId="49" fontId="29" fillId="11" borderId="16" xfId="0" applyNumberFormat="1" applyFont="1" applyFill="1" applyBorder="1" applyAlignment="1">
      <alignment horizontal="center"/>
    </xf>
    <xf numFmtId="0" fontId="29" fillId="11" borderId="16" xfId="0" applyFont="1" applyFill="1" applyBorder="1" applyAlignment="1">
      <alignment horizontal="center"/>
    </xf>
    <xf numFmtId="49" fontId="29" fillId="11" borderId="16" xfId="0" applyNumberFormat="1" applyFont="1" applyFill="1" applyBorder="1" applyAlignment="1">
      <alignment horizontal="center"/>
    </xf>
    <xf numFmtId="0" fontId="29" fillId="0" borderId="16" xfId="0" applyFont="1" applyBorder="1" applyAlignment="1"/>
    <xf numFmtId="3" fontId="29" fillId="11" borderId="16" xfId="0" applyNumberFormat="1" applyFont="1" applyFill="1" applyBorder="1" applyAlignment="1"/>
    <xf numFmtId="0" fontId="49" fillId="5" borderId="16" xfId="0" applyFont="1" applyFill="1" applyBorder="1" applyAlignment="1"/>
    <xf numFmtId="0" fontId="43" fillId="11" borderId="7" xfId="0" applyFont="1" applyFill="1" applyBorder="1" applyAlignment="1"/>
    <xf numFmtId="0" fontId="43" fillId="0" borderId="7" xfId="0" applyFont="1" applyBorder="1" applyAlignment="1"/>
    <xf numFmtId="0" fontId="24" fillId="3" borderId="7" xfId="0" applyFont="1" applyFill="1" applyBorder="1" applyAlignment="1">
      <alignment horizontal="left"/>
    </xf>
    <xf numFmtId="0" fontId="29" fillId="0" borderId="18" xfId="0" applyFont="1" applyBorder="1" applyAlignment="1"/>
    <xf numFmtId="0" fontId="29" fillId="0" borderId="17" xfId="0" applyFont="1" applyBorder="1" applyAlignment="1"/>
    <xf numFmtId="49" fontId="29" fillId="11" borderId="17" xfId="0" applyNumberFormat="1" applyFont="1" applyFill="1" applyBorder="1" applyAlignment="1"/>
    <xf numFmtId="0" fontId="42" fillId="11" borderId="18" xfId="0" applyFont="1" applyFill="1" applyBorder="1" applyAlignment="1"/>
    <xf numFmtId="0" fontId="42" fillId="11" borderId="7" xfId="0" applyFont="1" applyFill="1" applyBorder="1" applyAlignment="1"/>
    <xf numFmtId="49" fontId="43" fillId="11" borderId="7" xfId="0" applyNumberFormat="1" applyFont="1" applyFill="1" applyBorder="1" applyAlignment="1"/>
    <xf numFmtId="0" fontId="29" fillId="11" borderId="10" xfId="0" applyFont="1" applyFill="1" applyBorder="1" applyAlignment="1"/>
    <xf numFmtId="49" fontId="29" fillId="11" borderId="10" xfId="0" applyNumberFormat="1" applyFont="1" applyFill="1" applyBorder="1" applyAlignment="1"/>
    <xf numFmtId="0" fontId="29" fillId="0" borderId="16" xfId="0" applyFont="1" applyBorder="1" applyAlignment="1"/>
    <xf numFmtId="0" fontId="29" fillId="0" borderId="10" xfId="0" applyFont="1" applyBorder="1" applyAlignment="1"/>
    <xf numFmtId="0" fontId="46" fillId="11" borderId="18" xfId="0" applyFont="1" applyFill="1" applyBorder="1" applyAlignment="1"/>
    <xf numFmtId="49" fontId="29" fillId="11" borderId="16" xfId="0" applyNumberFormat="1" applyFont="1" applyFill="1" applyBorder="1" applyAlignment="1"/>
    <xf numFmtId="0" fontId="46" fillId="11" borderId="17" xfId="0" applyFont="1" applyFill="1" applyBorder="1" applyAlignment="1"/>
    <xf numFmtId="49" fontId="29" fillId="11" borderId="19" xfId="0" applyNumberFormat="1" applyFont="1" applyFill="1" applyBorder="1" applyAlignment="1">
      <alignment horizontal="left"/>
    </xf>
    <xf numFmtId="0" fontId="24" fillId="11" borderId="0" xfId="0" applyFont="1" applyFill="1" applyAlignment="1">
      <alignment horizontal="center"/>
    </xf>
    <xf numFmtId="0" fontId="35" fillId="8" borderId="0" xfId="0" applyFont="1" applyFill="1" applyAlignment="1"/>
    <xf numFmtId="0" fontId="24" fillId="0" borderId="7" xfId="0" applyFont="1" applyBorder="1" applyAlignment="1">
      <alignment horizontal="left"/>
    </xf>
    <xf numFmtId="0" fontId="29" fillId="11" borderId="7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49" fontId="29" fillId="11" borderId="7" xfId="0" applyNumberFormat="1" applyFont="1" applyFill="1" applyBorder="1" applyAlignment="1">
      <alignment horizontal="center"/>
    </xf>
    <xf numFmtId="3" fontId="29" fillId="11" borderId="7" xfId="0" applyNumberFormat="1" applyFont="1" applyFill="1" applyBorder="1" applyAlignment="1">
      <alignment horizontal="center"/>
    </xf>
    <xf numFmtId="3" fontId="29" fillId="11" borderId="7" xfId="0" applyNumberFormat="1" applyFont="1" applyFill="1" applyBorder="1" applyAlignment="1">
      <alignment horizontal="center"/>
    </xf>
    <xf numFmtId="3" fontId="29" fillId="11" borderId="7" xfId="0" applyNumberFormat="1" applyFont="1" applyFill="1" applyBorder="1" applyAlignment="1"/>
    <xf numFmtId="0" fontId="29" fillId="11" borderId="7" xfId="0" applyFont="1" applyFill="1" applyBorder="1" applyAlignment="1"/>
    <xf numFmtId="0" fontId="29" fillId="11" borderId="7" xfId="0" applyFont="1" applyFill="1" applyBorder="1" applyAlignment="1"/>
    <xf numFmtId="0" fontId="29" fillId="11" borderId="7" xfId="0" applyFont="1" applyFill="1" applyBorder="1" applyAlignment="1"/>
    <xf numFmtId="0" fontId="24" fillId="0" borderId="7" xfId="0" applyFont="1" applyBorder="1" applyAlignment="1">
      <alignment horizontal="center"/>
    </xf>
    <xf numFmtId="0" fontId="1" fillId="0" borderId="7" xfId="0" applyFont="1" applyBorder="1"/>
    <xf numFmtId="0" fontId="50" fillId="10" borderId="7" xfId="0" applyFont="1" applyFill="1" applyBorder="1" applyAlignment="1">
      <alignment vertical="top"/>
    </xf>
    <xf numFmtId="0" fontId="50" fillId="10" borderId="7" xfId="0" applyFont="1" applyFill="1" applyBorder="1" applyAlignment="1">
      <alignment horizontal="right" vertical="top"/>
    </xf>
    <xf numFmtId="0" fontId="50" fillId="10" borderId="7" xfId="0" applyFont="1" applyFill="1" applyBorder="1" applyAlignment="1">
      <alignment vertical="top"/>
    </xf>
    <xf numFmtId="0" fontId="50" fillId="10" borderId="7" xfId="0" applyFont="1" applyFill="1" applyBorder="1" applyAlignment="1">
      <alignment vertical="top"/>
    </xf>
    <xf numFmtId="0" fontId="50" fillId="21" borderId="7" xfId="0" applyFont="1" applyFill="1" applyBorder="1" applyAlignment="1">
      <alignment horizontal="center" vertical="top" wrapText="1"/>
    </xf>
    <xf numFmtId="0" fontId="51" fillId="3" borderId="7" xfId="0" applyFont="1" applyFill="1" applyBorder="1" applyAlignment="1">
      <alignment horizontal="left" vertical="top" wrapText="1"/>
    </xf>
    <xf numFmtId="0" fontId="50" fillId="3" borderId="7" xfId="0" applyFont="1" applyFill="1" applyBorder="1" applyAlignment="1">
      <alignment horizontal="center" vertical="top" wrapText="1"/>
    </xf>
    <xf numFmtId="0" fontId="50" fillId="4" borderId="7" xfId="0" applyFont="1" applyFill="1" applyBorder="1" applyAlignment="1">
      <alignment vertical="top" wrapText="1"/>
    </xf>
    <xf numFmtId="0" fontId="50" fillId="3" borderId="7" xfId="0" applyFont="1" applyFill="1" applyBorder="1" applyAlignment="1">
      <alignment vertical="top" wrapText="1"/>
    </xf>
    <xf numFmtId="0" fontId="50" fillId="3" borderId="7" xfId="0" applyFont="1" applyFill="1" applyBorder="1" applyAlignment="1">
      <alignment vertical="top" wrapText="1"/>
    </xf>
    <xf numFmtId="0" fontId="50" fillId="3" borderId="7" xfId="0" applyFont="1" applyFill="1" applyBorder="1"/>
    <xf numFmtId="0" fontId="52" fillId="0" borderId="8" xfId="0" applyFont="1" applyBorder="1"/>
    <xf numFmtId="0" fontId="24" fillId="22" borderId="7" xfId="0" applyFont="1" applyFill="1" applyBorder="1" applyAlignment="1"/>
    <xf numFmtId="0" fontId="24" fillId="22" borderId="7" xfId="0" applyFont="1" applyFill="1" applyBorder="1" applyAlignment="1">
      <alignment horizontal="right"/>
    </xf>
    <xf numFmtId="0" fontId="24" fillId="22" borderId="7" xfId="0" applyFont="1" applyFill="1" applyBorder="1" applyAlignment="1"/>
    <xf numFmtId="0" fontId="24" fillId="21" borderId="7" xfId="0" applyFont="1" applyFill="1" applyBorder="1" applyAlignment="1">
      <alignment horizontal="center"/>
    </xf>
    <xf numFmtId="0" fontId="32" fillId="3" borderId="7" xfId="0" applyFont="1" applyFill="1" applyBorder="1" applyAlignment="1">
      <alignment horizontal="center"/>
    </xf>
    <xf numFmtId="0" fontId="32" fillId="4" borderId="7" xfId="0" applyFont="1" applyFill="1" applyBorder="1" applyAlignment="1">
      <alignment horizontal="center"/>
    </xf>
    <xf numFmtId="0" fontId="32" fillId="12" borderId="7" xfId="0" applyFont="1" applyFill="1" applyBorder="1" applyAlignment="1">
      <alignment horizontal="center"/>
    </xf>
    <xf numFmtId="0" fontId="24" fillId="3" borderId="7" xfId="0" applyFont="1" applyFill="1" applyBorder="1" applyAlignment="1">
      <alignment horizontal="center"/>
    </xf>
    <xf numFmtId="0" fontId="24" fillId="3" borderId="7" xfId="0" applyFont="1" applyFill="1" applyBorder="1"/>
    <xf numFmtId="0" fontId="5" fillId="0" borderId="8" xfId="0" applyFont="1" applyBorder="1"/>
    <xf numFmtId="0" fontId="24" fillId="22" borderId="7" xfId="0" applyFont="1" applyFill="1" applyBorder="1" applyAlignment="1"/>
    <xf numFmtId="0" fontId="24" fillId="10" borderId="7" xfId="0" applyFont="1" applyFill="1" applyBorder="1" applyAlignment="1"/>
    <xf numFmtId="0" fontId="24" fillId="10" borderId="7" xfId="0" applyFont="1" applyFill="1" applyBorder="1" applyAlignment="1"/>
    <xf numFmtId="0" fontId="4" fillId="22" borderId="7" xfId="0" applyFont="1" applyFill="1" applyBorder="1" applyAlignment="1"/>
    <xf numFmtId="0" fontId="4" fillId="22" borderId="7" xfId="0" applyFont="1" applyFill="1" applyBorder="1" applyAlignment="1"/>
    <xf numFmtId="0" fontId="1" fillId="10" borderId="0" xfId="0" applyFont="1" applyFill="1"/>
    <xf numFmtId="0" fontId="4" fillId="10" borderId="7" xfId="0" applyFont="1" applyFill="1" applyBorder="1" applyAlignment="1"/>
    <xf numFmtId="0" fontId="29" fillId="22" borderId="10" xfId="0" applyFont="1" applyFill="1" applyBorder="1" applyAlignment="1"/>
    <xf numFmtId="3" fontId="53" fillId="3" borderId="7" xfId="0" applyNumberFormat="1" applyFont="1" applyFill="1" applyBorder="1" applyAlignment="1">
      <alignment horizontal="left"/>
    </xf>
    <xf numFmtId="0" fontId="54" fillId="22" borderId="16" xfId="0" applyFont="1" applyFill="1" applyBorder="1" applyAlignment="1"/>
    <xf numFmtId="0" fontId="29" fillId="22" borderId="16" xfId="0" applyFont="1" applyFill="1" applyBorder="1" applyAlignment="1"/>
    <xf numFmtId="0" fontId="22" fillId="22" borderId="7" xfId="0" applyFont="1" applyFill="1" applyBorder="1" applyAlignment="1"/>
    <xf numFmtId="0" fontId="54" fillId="22" borderId="7" xfId="0" applyFont="1" applyFill="1" applyBorder="1" applyAlignment="1"/>
    <xf numFmtId="0" fontId="29" fillId="22" borderId="7" xfId="0" applyFont="1" applyFill="1" applyBorder="1" applyAlignment="1"/>
    <xf numFmtId="0" fontId="4" fillId="22" borderId="7" xfId="0" applyFont="1" applyFill="1" applyBorder="1" applyAlignment="1"/>
    <xf numFmtId="0" fontId="29" fillId="22" borderId="16" xfId="0" applyFont="1" applyFill="1" applyBorder="1" applyAlignment="1">
      <alignment horizontal="left"/>
    </xf>
    <xf numFmtId="3" fontId="53" fillId="3" borderId="7" xfId="0" applyNumberFormat="1" applyFont="1" applyFill="1" applyBorder="1" applyAlignment="1">
      <alignment horizontal="left"/>
    </xf>
    <xf numFmtId="3" fontId="19" fillId="11" borderId="7" xfId="0" applyNumberFormat="1" applyFont="1" applyFill="1" applyBorder="1" applyAlignment="1">
      <alignment horizontal="left"/>
    </xf>
    <xf numFmtId="3" fontId="53" fillId="3" borderId="16" xfId="0" applyNumberFormat="1" applyFont="1" applyFill="1" applyBorder="1" applyAlignment="1">
      <alignment horizontal="left"/>
    </xf>
    <xf numFmtId="3" fontId="55" fillId="11" borderId="7" xfId="0" applyNumberFormat="1" applyFont="1" applyFill="1" applyBorder="1" applyAlignment="1">
      <alignment horizontal="left"/>
    </xf>
    <xf numFmtId="0" fontId="4" fillId="10" borderId="7" xfId="0" applyFont="1" applyFill="1" applyBorder="1" applyAlignment="1"/>
    <xf numFmtId="3" fontId="53" fillId="11" borderId="7" xfId="0" applyNumberFormat="1" applyFont="1" applyFill="1" applyBorder="1" applyAlignment="1">
      <alignment horizontal="left"/>
    </xf>
    <xf numFmtId="0" fontId="56" fillId="10" borderId="7" xfId="0" applyFont="1" applyFill="1" applyBorder="1" applyAlignment="1"/>
    <xf numFmtId="0" fontId="56" fillId="10" borderId="7" xfId="0" applyFont="1" applyFill="1" applyBorder="1" applyAlignment="1"/>
    <xf numFmtId="0" fontId="56" fillId="10" borderId="7" xfId="0" applyFont="1" applyFill="1" applyBorder="1" applyAlignment="1"/>
    <xf numFmtId="0" fontId="56" fillId="22" borderId="7" xfId="0" applyFont="1" applyFill="1" applyBorder="1" applyAlignment="1"/>
    <xf numFmtId="0" fontId="56" fillId="22" borderId="7" xfId="0" applyFont="1" applyFill="1" applyBorder="1" applyAlignment="1"/>
    <xf numFmtId="3" fontId="55" fillId="10" borderId="7" xfId="0" applyNumberFormat="1" applyFont="1" applyFill="1" applyBorder="1" applyAlignment="1">
      <alignment horizontal="left"/>
    </xf>
    <xf numFmtId="49" fontId="24" fillId="11" borderId="16" xfId="0" applyNumberFormat="1" applyFont="1" applyFill="1" applyBorder="1" applyAlignment="1"/>
    <xf numFmtId="0" fontId="56" fillId="22" borderId="7" xfId="0" applyFont="1" applyFill="1" applyBorder="1" applyAlignment="1">
      <alignment horizontal="left"/>
    </xf>
    <xf numFmtId="0" fontId="24" fillId="22" borderId="7" xfId="0" applyFont="1" applyFill="1" applyBorder="1" applyAlignment="1">
      <alignment horizontal="left"/>
    </xf>
    <xf numFmtId="0" fontId="56" fillId="22" borderId="7" xfId="0" applyFont="1" applyFill="1" applyBorder="1" applyAlignment="1">
      <alignment horizontal="left"/>
    </xf>
    <xf numFmtId="0" fontId="56" fillId="23" borderId="7" xfId="0" applyFont="1" applyFill="1" applyBorder="1" applyAlignment="1">
      <alignment horizontal="left"/>
    </xf>
    <xf numFmtId="0" fontId="56" fillId="8" borderId="0" xfId="0" applyFont="1" applyFill="1" applyAlignment="1">
      <alignment horizontal="left"/>
    </xf>
    <xf numFmtId="0" fontId="3" fillId="8" borderId="0" xfId="0" applyFont="1" applyFill="1" applyAlignment="1">
      <alignment horizontal="left"/>
    </xf>
    <xf numFmtId="0" fontId="24" fillId="22" borderId="7" xfId="0" applyFont="1" applyFill="1" applyBorder="1" applyAlignment="1">
      <alignment horizontal="left"/>
    </xf>
    <xf numFmtId="3" fontId="53" fillId="3" borderId="16" xfId="0" applyNumberFormat="1" applyFont="1" applyFill="1" applyBorder="1" applyAlignment="1">
      <alignment horizontal="left"/>
    </xf>
    <xf numFmtId="3" fontId="24" fillId="11" borderId="7" xfId="0" applyNumberFormat="1" applyFont="1" applyFill="1" applyBorder="1" applyAlignment="1">
      <alignment horizontal="left"/>
    </xf>
    <xf numFmtId="0" fontId="19" fillId="11" borderId="7" xfId="0" applyFont="1" applyFill="1" applyBorder="1" applyAlignment="1">
      <alignment horizontal="left"/>
    </xf>
    <xf numFmtId="3" fontId="19" fillId="11" borderId="7" xfId="0" applyNumberFormat="1" applyFont="1" applyFill="1" applyBorder="1" applyAlignment="1">
      <alignment horizontal="left"/>
    </xf>
    <xf numFmtId="3" fontId="29" fillId="11" borderId="7" xfId="0" applyNumberFormat="1" applyFont="1" applyFill="1" applyBorder="1" applyAlignment="1">
      <alignment horizontal="left"/>
    </xf>
    <xf numFmtId="3" fontId="24" fillId="11" borderId="16" xfId="0" applyNumberFormat="1" applyFont="1" applyFill="1" applyBorder="1" applyAlignment="1">
      <alignment horizontal="left"/>
    </xf>
    <xf numFmtId="3" fontId="45" fillId="11" borderId="7" xfId="0" applyNumberFormat="1" applyFont="1" applyFill="1" applyBorder="1" applyAlignment="1">
      <alignment horizontal="left"/>
    </xf>
    <xf numFmtId="0" fontId="1" fillId="10" borderId="0" xfId="0" applyFont="1" applyFill="1" applyAlignment="1">
      <alignment horizontal="left"/>
    </xf>
    <xf numFmtId="0" fontId="1" fillId="21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1" fillId="4" borderId="0" xfId="0" applyFont="1" applyFill="1"/>
    <xf numFmtId="0" fontId="57" fillId="3" borderId="0" xfId="0" applyFont="1" applyFill="1"/>
    <xf numFmtId="0" fontId="4" fillId="3" borderId="0" xfId="0" applyFont="1" applyFill="1"/>
    <xf numFmtId="0" fontId="0" fillId="0" borderId="21" xfId="0" pivotButton="1" applyFont="1" applyBorder="1" applyAlignment="1"/>
    <xf numFmtId="0" fontId="0" fillId="0" borderId="22" xfId="0" applyFont="1" applyBorder="1" applyAlignment="1"/>
    <xf numFmtId="0" fontId="0" fillId="0" borderId="22" xfId="0" pivotButton="1" applyFont="1" applyBorder="1" applyAlignment="1"/>
    <xf numFmtId="0" fontId="0" fillId="0" borderId="23" xfId="0" applyFont="1" applyBorder="1" applyAlignment="1"/>
    <xf numFmtId="0" fontId="0" fillId="0" borderId="24" xfId="0" applyFont="1" applyBorder="1" applyAlignment="1"/>
    <xf numFmtId="0" fontId="0" fillId="0" borderId="25" xfId="0" applyFont="1" applyBorder="1" applyAlignment="1"/>
    <xf numFmtId="0" fontId="0" fillId="0" borderId="21" xfId="0" applyFont="1" applyBorder="1" applyAlignment="1"/>
    <xf numFmtId="0" fontId="0" fillId="0" borderId="26" xfId="0" applyFont="1" applyBorder="1" applyAlignment="1"/>
    <xf numFmtId="0" fontId="0" fillId="0" borderId="27" xfId="0" applyFont="1" applyBorder="1" applyAlignment="1"/>
    <xf numFmtId="3" fontId="0" fillId="0" borderId="21" xfId="0" applyNumberFormat="1" applyFont="1" applyBorder="1" applyAlignment="1"/>
    <xf numFmtId="49" fontId="0" fillId="0" borderId="21" xfId="0" applyNumberFormat="1" applyFont="1" applyBorder="1" applyAlignment="1"/>
    <xf numFmtId="0" fontId="0" fillId="0" borderId="21" xfId="0" applyNumberFormat="1" applyFont="1" applyBorder="1" applyAlignment="1"/>
    <xf numFmtId="0" fontId="0" fillId="0" borderId="26" xfId="0" applyNumberFormat="1" applyFont="1" applyBorder="1" applyAlignment="1"/>
    <xf numFmtId="0" fontId="0" fillId="0" borderId="27" xfId="0" applyNumberFormat="1" applyFont="1" applyBorder="1" applyAlignment="1"/>
    <xf numFmtId="49" fontId="0" fillId="0" borderId="28" xfId="0" applyNumberFormat="1" applyFont="1" applyBorder="1" applyAlignment="1"/>
    <xf numFmtId="0" fontId="0" fillId="0" borderId="28" xfId="0" applyNumberFormat="1" applyFont="1" applyBorder="1" applyAlignment="1"/>
    <xf numFmtId="0" fontId="0" fillId="0" borderId="14" xfId="0" applyNumberFormat="1" applyFont="1" applyBorder="1" applyAlignment="1"/>
    <xf numFmtId="0" fontId="0" fillId="0" borderId="29" xfId="0" applyNumberFormat="1" applyFont="1" applyBorder="1" applyAlignment="1"/>
    <xf numFmtId="0" fontId="0" fillId="0" borderId="30" xfId="0" pivotButton="1" applyFont="1" applyBorder="1" applyAlignment="1"/>
    <xf numFmtId="0" fontId="0" fillId="0" borderId="30" xfId="0" applyFont="1" applyBorder="1" applyAlignment="1"/>
    <xf numFmtId="0" fontId="0" fillId="0" borderId="31" xfId="0" applyFont="1" applyBorder="1" applyAlignment="1"/>
    <xf numFmtId="0" fontId="0" fillId="0" borderId="31" xfId="0" applyNumberFormat="1" applyFont="1" applyBorder="1" applyAlignment="1"/>
    <xf numFmtId="49" fontId="0" fillId="0" borderId="32" xfId="0" applyNumberFormat="1" applyFont="1" applyBorder="1" applyAlignment="1"/>
    <xf numFmtId="0" fontId="0" fillId="0" borderId="32" xfId="0" applyNumberFormat="1" applyFont="1" applyBorder="1" applyAlignment="1"/>
    <xf numFmtId="0" fontId="0" fillId="0" borderId="30" xfId="0" applyNumberFormat="1" applyFont="1" applyBorder="1" applyAlignment="1"/>
    <xf numFmtId="3" fontId="0" fillId="0" borderId="30" xfId="0" applyNumberFormat="1" applyFont="1" applyBorder="1" applyAlignment="1"/>
    <xf numFmtId="0" fontId="0" fillId="0" borderId="33" xfId="0" applyNumberFormat="1" applyFont="1" applyBorder="1" applyAlignment="1"/>
    <xf numFmtId="0" fontId="0" fillId="0" borderId="34" xfId="0" applyNumberFormat="1" applyFont="1" applyBorder="1" applyAlignment="1"/>
    <xf numFmtId="0" fontId="24" fillId="3" borderId="8" xfId="0" applyFont="1" applyFill="1" applyBorder="1" applyAlignment="1"/>
    <xf numFmtId="49" fontId="24" fillId="3" borderId="14" xfId="0" applyNumberFormat="1" applyFont="1" applyFill="1" applyBorder="1" applyAlignment="1"/>
    <xf numFmtId="3" fontId="32" fillId="3" borderId="10" xfId="0" applyNumberFormat="1" applyFont="1" applyFill="1" applyBorder="1" applyAlignment="1">
      <alignment horizontal="center"/>
    </xf>
    <xf numFmtId="49" fontId="32" fillId="3" borderId="20" xfId="0" applyNumberFormat="1" applyFont="1" applyFill="1" applyBorder="1" applyAlignment="1"/>
    <xf numFmtId="49" fontId="32" fillId="3" borderId="20" xfId="0" applyNumberFormat="1" applyFont="1" applyFill="1" applyBorder="1" applyAlignment="1">
      <alignment horizontal="left"/>
    </xf>
    <xf numFmtId="49" fontId="32" fillId="3" borderId="20" xfId="0" applyNumberFormat="1" applyFont="1" applyFill="1" applyBorder="1" applyAlignment="1">
      <alignment horizontal="center"/>
    </xf>
    <xf numFmtId="49" fontId="32" fillId="3" borderId="19" xfId="0" applyNumberFormat="1" applyFont="1" applyFill="1" applyBorder="1" applyAlignment="1"/>
    <xf numFmtId="49" fontId="32" fillId="3" borderId="19" xfId="0" applyNumberFormat="1" applyFont="1" applyFill="1" applyBorder="1" applyAlignment="1">
      <alignment horizontal="left"/>
    </xf>
    <xf numFmtId="49" fontId="32" fillId="3" borderId="19" xfId="0" applyNumberFormat="1" applyFont="1" applyFill="1" applyBorder="1" applyAlignment="1">
      <alignment horizontal="center"/>
    </xf>
    <xf numFmtId="49" fontId="32" fillId="3" borderId="14" xfId="0" applyNumberFormat="1" applyFont="1" applyFill="1" applyBorder="1" applyAlignment="1">
      <alignment horizontal="left"/>
    </xf>
    <xf numFmtId="49" fontId="32" fillId="3" borderId="35" xfId="0" applyNumberFormat="1" applyFont="1" applyFill="1" applyBorder="1" applyAlignment="1"/>
    <xf numFmtId="49" fontId="32" fillId="3" borderId="35" xfId="0" applyNumberFormat="1" applyFont="1" applyFill="1" applyBorder="1" applyAlignment="1">
      <alignment horizontal="left"/>
    </xf>
    <xf numFmtId="49" fontId="32" fillId="3" borderId="35" xfId="0" applyNumberFormat="1" applyFont="1" applyFill="1" applyBorder="1" applyAlignment="1">
      <alignment horizontal="center"/>
    </xf>
    <xf numFmtId="3" fontId="58" fillId="3" borderId="7" xfId="0" applyNumberFormat="1" applyFont="1" applyFill="1" applyBorder="1" applyAlignment="1">
      <alignment horizontal="center"/>
    </xf>
    <xf numFmtId="3" fontId="58" fillId="11" borderId="7" xfId="0" applyNumberFormat="1" applyFont="1" applyFill="1" applyBorder="1" applyAlignment="1">
      <alignment horizontal="center"/>
    </xf>
    <xf numFmtId="3" fontId="58" fillId="11" borderId="16" xfId="0" applyNumberFormat="1" applyFont="1" applyFill="1" applyBorder="1" applyAlignment="1">
      <alignment horizontal="center"/>
    </xf>
    <xf numFmtId="3" fontId="0" fillId="0" borderId="32" xfId="0" applyNumberFormat="1" applyFont="1" applyBorder="1" applyAlignment="1"/>
    <xf numFmtId="0" fontId="0" fillId="0" borderId="36" xfId="0" applyNumberFormat="1" applyFont="1" applyBorder="1" applyAlignment="1"/>
    <xf numFmtId="0" fontId="7" fillId="3" borderId="8" xfId="0" applyFont="1" applyFill="1" applyBorder="1" applyAlignment="1">
      <alignment horizontal="center"/>
    </xf>
    <xf numFmtId="0" fontId="8" fillId="0" borderId="9" xfId="0" applyFont="1" applyBorder="1"/>
    <xf numFmtId="0" fontId="8" fillId="0" borderId="10" xfId="0" applyFont="1" applyBorder="1"/>
    <xf numFmtId="0" fontId="17" fillId="5" borderId="13" xfId="0" applyFont="1" applyFill="1" applyBorder="1" applyAlignment="1">
      <alignment horizontal="center"/>
    </xf>
    <xf numFmtId="0" fontId="8" fillId="0" borderId="14" xfId="0" applyFont="1" applyBorder="1"/>
    <xf numFmtId="0" fontId="17" fillId="0" borderId="0" xfId="0" applyFont="1" applyAlignment="1">
      <alignment horizontal="center"/>
    </xf>
    <xf numFmtId="0" fontId="0" fillId="0" borderId="0" xfId="0" applyFont="1" applyAlignment="1"/>
  </cellXfs>
  <cellStyles count="1">
    <cellStyle name="Normal" xfId="0" builtinId="0"/>
  </cellStyles>
  <dxfs count="193">
    <dxf>
      <fill>
        <patternFill patternType="solid">
          <fgColor rgb="FFFF00FF"/>
          <bgColor rgb="FFFF00FF"/>
        </patternFill>
      </fill>
    </dxf>
    <dxf>
      <fill>
        <patternFill patternType="solid">
          <fgColor rgb="FFFF00FF"/>
          <bgColor rgb="FFFF00FF"/>
        </patternFill>
      </fill>
    </dxf>
    <dxf>
      <fill>
        <patternFill patternType="solid">
          <fgColor rgb="FF00FF00"/>
          <bgColor rgb="FF00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D7D31"/>
          <bgColor rgb="FFED7D31"/>
        </patternFill>
      </fill>
    </dxf>
    <dxf>
      <fill>
        <patternFill patternType="solid">
          <fgColor rgb="FFBDD7EE"/>
          <bgColor rgb="FFBDD7EE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6100"/>
          <bgColor rgb="FF006100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theme="0"/>
          <bgColor theme="0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rgb="FFC6EFCE"/>
          <bgColor rgb="FFC6EFCE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ont>
        <color rgb="FF9C0006"/>
      </font>
      <fill>
        <patternFill patternType="solid">
          <fgColor rgb="FFFFC7CE"/>
          <bgColor rgb="FFFFC7CE"/>
        </patternFill>
      </fill>
    </dxf>
    <dxf>
      <font>
        <color rgb="FF9C6500"/>
      </font>
      <fill>
        <patternFill patternType="solid">
          <fgColor rgb="FFFFEB9C"/>
          <bgColor rgb="FFFFEB9C"/>
        </patternFill>
      </fill>
    </dxf>
    <dxf>
      <font>
        <color rgb="FF006100"/>
      </font>
      <fill>
        <patternFill patternType="solid">
          <fgColor theme="5"/>
          <bgColor theme="5"/>
        </patternFill>
      </fill>
    </dxf>
    <dxf>
      <fill>
        <patternFill patternType="solid">
          <fgColor rgb="FF00B0F0"/>
          <bgColor rgb="FF00B0F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theme="5"/>
          <bgColor theme="5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7B7B7B"/>
          <bgColor rgb="FF7B7B7B"/>
        </patternFill>
      </fill>
    </dxf>
    <dxf>
      <fill>
        <patternFill patternType="solid">
          <fgColor rgb="FFFFC7CE"/>
          <bgColor rgb="FFFFC7CE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BEFF1"/>
          <bgColor rgb="FFEBEFF1"/>
        </patternFill>
      </fill>
    </dxf>
    <dxf>
      <fill>
        <patternFill patternType="solid">
          <fgColor rgb="FF6C7687"/>
          <bgColor rgb="FF6C7687"/>
        </patternFill>
      </fill>
    </dxf>
  </dxfs>
  <tableStyles count="1">
    <tableStyle name="Detail2-BAFT 401-FT-style" pivot="0" count="3">
      <tableStyleElement type="headerRow" dxfId="192"/>
      <tableStyleElement type="firstRowStripe" dxfId="191"/>
      <tableStyleElement type="secondRowStripe" dxfId="19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masese" refreshedDate="46024.718772685184" refreshedVersion="5" recordCount="2744">
  <cacheSource type="worksheet">
    <worksheetSource ref="A1:AM1" sheet="MASTER TT"/>
  </cacheSource>
  <cacheFields count="39">
    <cacheField name="DAY#" numFmtId="0">
      <sharedItems containsSemiMixedTypes="0" containsString="0" containsNumber="1" containsInteger="1" minValue="1" maxValue="7"/>
    </cacheField>
    <cacheField name="DAY" numFmtId="0">
      <sharedItems/>
    </cacheField>
    <cacheField name="TIME" numFmtId="0">
      <sharedItems/>
    </cacheField>
    <cacheField name="ROOM TYPE" numFmtId="0">
      <sharedItems/>
    </cacheField>
    <cacheField name="VENUE" numFmtId="0">
      <sharedItems/>
    </cacheField>
    <cacheField name="UNIT CODE" numFmtId="0">
      <sharedItems containsBlank="1" count="733">
        <s v="ECO 1101"/>
        <s v="MGT 1101"/>
        <s v="CUU 1102"/>
        <s v="MAT 1106"/>
        <s v="ACC 1104"/>
        <s v="COM 1104"/>
        <s v="CUU 1103"/>
        <s v="CUU 1202"/>
        <s v="LAW 1201"/>
        <s v="ACC 1201"/>
        <s v="CUU 1201"/>
        <s v="MKT 1201"/>
        <s v="MAT 1201"/>
        <s v="STA 2109"/>
        <s v="HRM 2102"/>
        <s v="CUU 2102"/>
        <s v="ACC 2105"/>
        <s v="HRM 2201"/>
        <s v="FIN 2201"/>
        <s v="FIN 2203"/>
        <s v="MGT 3101"/>
        <s v="LAW 3101"/>
        <s v="CUU 2103"/>
        <s v="ECO 1203"/>
        <s v="DSA 2105"/>
        <s v="ACC 2106"/>
        <s v="STA 2205"/>
        <s v="CUU 2201"/>
        <s v="FIN 3201"/>
        <s v="COM 3202"/>
        <s v="ACC 4103"/>
        <s v="MAT 2201"/>
        <s v="FIN 4108"/>
        <s v="STA 4205"/>
        <s v="FIN 4202"/>
        <s v="FIN 4201"/>
        <s v="PLM 2101"/>
        <s v="PLM 2202"/>
        <s v="ICT 2204"/>
        <s v="PLM 3202"/>
        <s v="PLM 3203"/>
        <s v="PLM 1201"/>
        <s v="PLM 1101"/>
        <s v="PLM 1102"/>
        <s v="PLM 1203"/>
        <s v="BPL 1202"/>
        <s v="PLM 2201"/>
        <s v="PLM 3101"/>
        <s v="PLM 3204"/>
        <s v="PLM 3201"/>
        <s v="PLM 3102"/>
        <s v="PLM 4104"/>
        <s v="PLM 4101"/>
        <s v="PLM 4201"/>
        <s v="BPL 3208"/>
        <s v="MAT 106"/>
        <s v="MGT 101"/>
        <s v="CDU 401"/>
        <s v="CDU 301"/>
        <s v="COM 102"/>
        <s v="MKT 101"/>
        <s v="ISS 101"/>
        <s v="MAT 203"/>
        <s v="GOV 202"/>
        <s v="LAW 101"/>
        <s v="PLM 202"/>
        <s v="PLM 201"/>
        <s v="PLM 203"/>
        <s v="PSM 201"/>
        <s v="MKT 402"/>
        <s v="ACC 201"/>
        <s v="ISS 501"/>
        <s v="CDU 302"/>
        <s v="MAT 401"/>
        <s v="ECO 316"/>
        <s v="CDU 402"/>
        <s v="STU 402"/>
        <s v="COM 302"/>
        <s v="LAW 501"/>
        <s v="MKT 401"/>
        <s v="ACC 401"/>
        <s v="ICT 401"/>
        <s v="ACC 403"/>
        <s v="COM 601"/>
        <s v="FIN 501"/>
        <s v="ICT 701"/>
        <s v="HRM 501"/>
        <s v="STA 701"/>
        <s v="ICT 702"/>
        <s v="PLM 101"/>
        <s v="PLM 401"/>
        <s v="PLM 402"/>
        <s v="PLM 502"/>
        <s v="PLM 501"/>
        <s v="PLM 601"/>
        <s v="PSM 607"/>
        <s v="PLM 602"/>
        <s v="LAW 601"/>
        <s v="PLM 704"/>
        <s v="PLM 703"/>
        <s v="PLM 702"/>
        <s v="PLM 701"/>
        <s v="PLM 705"/>
        <s v="FIN 2103"/>
        <s v="STR 3102"/>
        <s v="MGT 3104"/>
        <s v="STU 1103"/>
        <s v="COM 3201"/>
        <s v="FIN 3203"/>
        <s v="FIN 3202"/>
        <s v="ACC 3202"/>
        <s v="ACC 4101"/>
        <s v="SBU 4101"/>
        <s v="FIN 4102"/>
        <s v="FIN 4101"/>
        <s v="FIN 4203"/>
        <s v="ACC 2201"/>
        <s v="FAA 3201"/>
        <s v="FAA 3202"/>
        <s v="FAA 3203"/>
        <s v="FAA 3204"/>
        <s v="FAA 3101"/>
        <s v="FAA 3103"/>
        <s v="FAA 3104"/>
        <s v="ACC 3201"/>
        <s v="ACC 3203"/>
        <s v="ACC 4104"/>
        <s v="ACC 4105"/>
        <s v="ACC 4102"/>
        <s v="ACC 4202"/>
        <s v="ACC 4201"/>
        <s v="ACC 4203"/>
        <s v="ACC 4204"/>
        <s v="FIN 4204"/>
        <s v="FAA 1201"/>
        <s v="ENT 3200"/>
        <s v="ENT 4201"/>
        <s v="ENT 3208"/>
        <s v="ENT 3203"/>
        <s v="ENT 3103"/>
        <s v="MKT 3203"/>
        <s v="MKT 3201"/>
        <s v="MKT 3202"/>
        <s v="MKT 4103"/>
        <s v="MKT 4102"/>
        <s v="MKT 4105"/>
        <s v="MKT 4104"/>
        <s v="MKT 4101"/>
        <s v="MKT 4204"/>
        <s v="MKT 4202"/>
        <s v="MKT 3217"/>
        <s v="MKT 4201"/>
        <s v="MKT 4203"/>
        <s v="MAT 1102"/>
        <s v="MAT 2202"/>
        <s v="ECO 2202"/>
        <s v="ECO 3102"/>
        <s v="STA 3101"/>
        <s v="ECO 4105"/>
        <s v="ECO 4103"/>
        <s v="ECO 4206"/>
        <s v="ECO 4202"/>
        <s v="ECO 311"/>
        <s v="ECO 410"/>
        <s v="ECON 412"/>
        <s v="ECO 422"/>
        <s v="ECO 4101"/>
        <s v="STA 3202"/>
        <s v="ECO 3205"/>
        <s v="ECON 401"/>
        <s v="ACC 2102"/>
        <s v="PLM 2204"/>
        <s v="PLM 2203"/>
        <s v="PLM 3103"/>
        <s v="PLM 4102"/>
        <s v="GOV 4204"/>
        <s v="GOV 4205"/>
        <s v="GOV 4202"/>
        <s v="GOV 4203"/>
        <s v="GOV 1101"/>
        <s v="FIN 3204"/>
        <s v="ACT 1101"/>
        <s v="MAT 1101"/>
        <s v="STA 1201"/>
        <s v="ACT 1202"/>
        <s v="MAT 1207"/>
        <s v="MAT 1209"/>
        <s v="STA 2202"/>
        <s v="MAT 2205"/>
        <s v="STA 2203"/>
        <s v="ACT 2105"/>
        <s v="STA 2204"/>
        <s v="STA 3105"/>
        <s v="MAT 3101"/>
        <s v="STA 3106"/>
        <s v="ACT 3101"/>
        <s v="STA 3206"/>
        <s v="STA 3205"/>
        <s v="ACT 3202"/>
        <s v="STA 3208"/>
        <s v="ACT 3201"/>
        <s v="STA 3103"/>
        <s v="STA 4204"/>
        <s v="ACT 4201"/>
        <s v="ACT 4208"/>
        <s v="ACT 3216"/>
        <s v="ACT 4101"/>
        <s v="ACT 4103"/>
        <s v="ACT 4102"/>
        <s v="STA 4112"/>
        <s v="ACT 3114"/>
        <s v="ECO 1102"/>
        <s v="ECO 1204"/>
        <s v="STA 2102"/>
        <s v="ECO 2101"/>
        <s v="ECO 2103"/>
        <s v="STA 2101"/>
        <s v="STA 3102"/>
        <s v="ECO 3105"/>
        <s v="ECO 3203"/>
        <s v="STA 3201"/>
        <s v="ECO 3206"/>
        <s v="STA 3204"/>
        <s v="ECO 4203"/>
        <s v="ECO 4204"/>
        <s v="CRM 1105"/>
        <s v="FAA 2101"/>
        <s v="FAA 2201"/>
        <s v="FAA 2202"/>
        <s v="COM 101"/>
        <s v="GOV 301"/>
        <s v="GOV 402"/>
        <s v="SEU 4107"/>
        <s v="LAW 402"/>
        <s v="GOV 401"/>
        <s v="SBU 6103"/>
        <s v="SBU 6102"/>
        <s v="ECO 6103"/>
        <s v="STR 6101"/>
        <s v="SBU 6101"/>
        <s v="ENT 6101"/>
        <s v="PLM 6201"/>
        <s v="MGT 6201"/>
        <s v="FIN 6103"/>
        <s v="MGT 6205"/>
        <s v="HRM 7102"/>
        <s v="DFI 7102"/>
        <s v="MGT 7101"/>
        <s v="MKT 6101"/>
        <s v="MGT 7104"/>
        <s v="DFI 6101"/>
        <s v="FIN 6101"/>
        <s v="ECO 7103"/>
        <s v="DFI 6201"/>
        <s v="FIN 6202"/>
        <s v="FIN 7103"/>
        <s v="PMT 6201"/>
        <s v="ACC 6205"/>
        <s v="DFI 7101"/>
        <s v="DFI 7103"/>
        <s v="HRM 7101"/>
        <s v="FIN 6102"/>
        <s v="FIN 6205"/>
        <s v="FIN 6203"/>
        <s v="FIN 6204"/>
        <s v="FIN 6201"/>
        <s v="FIN 7101"/>
        <s v="FIN 7102"/>
        <s v="ECO 7104"/>
        <s v="FIN 7104"/>
        <s v="ECO 7105"/>
        <s v="FIN 8101"/>
        <s v="ECO 8101"/>
        <s v="SBU 8101"/>
        <s v="SBU 8201"/>
        <s v="FIN 8201"/>
        <s v="FIN 8203"/>
        <s v="FIN 9201"/>
        <s v="HRM 8201"/>
        <s v="HRM 8202"/>
        <s v="MGT 9201"/>
        <s v="MKT 8201"/>
        <s v="STA 8201"/>
        <s v="DSA 8205"/>
        <s v="STR 8201"/>
        <s v="STR 8202"/>
        <s v="STR 8203"/>
        <s v="ICT 3106"/>
        <s v="HRM 3201"/>
        <s v="HRM 3202"/>
        <s v="HRM 3203"/>
        <s v="HRM 4104"/>
        <s v="CSL 4102"/>
        <s v="HRM 4103"/>
        <s v="HRM 4102"/>
        <s v="HRM 3119"/>
        <s v="HRM 4205"/>
        <s v="HRM 4203"/>
        <s v="HRM 4105"/>
        <s v="HRM 4201"/>
        <s v="HRM 4202"/>
        <s v="GOV 1202"/>
        <s v="HRM 1202"/>
        <s v="GOV 1203"/>
        <s v="GOV 1102"/>
        <s v="GOV 2201"/>
        <s v="HRM 2204"/>
        <s v="STR 2201"/>
        <s v="JMC 1202"/>
        <s v="GOV 3101"/>
        <s v="LAW 3103"/>
        <s v="GOV 3102"/>
        <s v="GOV 3103"/>
        <s v="CRM 3108"/>
        <s v="GOV 3201"/>
        <s v="BPM 3107"/>
        <s v="GOV 3202"/>
        <s v="GOV 4101"/>
        <s v="BPM 3102"/>
        <s v="SBU 4108"/>
        <s v="COM 1101"/>
        <s v="LAW 3102"/>
        <s v="COM 1201"/>
        <s v="HRM 2205"/>
        <s v="MGT 2202"/>
        <s v="LAW 2201"/>
        <s v="COM 2201"/>
        <s v="MGT 3102"/>
        <s v="MGT 3105"/>
        <s v="PSM 3205"/>
        <s v="COM 4101"/>
        <s v="ACC 4106"/>
        <s v="LNG 4101"/>
        <s v="ECO 3104"/>
        <s v="GOV 3203"/>
        <s v="ECO 4201"/>
        <s v="MGT 4201"/>
        <s v="LGN 4201"/>
        <s v="MGT 4202"/>
        <s v="ACC 4206"/>
        <s v="HRM 6203"/>
        <s v="HRM 6205"/>
        <s v="HRM 6204"/>
        <s v="HRM 6206"/>
        <s v="MGT 7106"/>
        <s v="SBU 7103"/>
        <s v="HRM 6201"/>
        <s v="MKT 6202"/>
        <s v="STA 6201"/>
        <s v="MKT 6205"/>
        <s v="MKT 6204"/>
        <s v="MKT 7102"/>
        <s v="STA 7101"/>
        <s v="MKT 7101"/>
        <s v="MKT 6102"/>
        <s v="PSM 6201"/>
        <s v="PSM 6203"/>
        <s v="ISS 7104"/>
        <s v="PSM 6202"/>
        <s v="PSM 6204"/>
        <s v="PSM 7101"/>
        <s v="PSM 6205"/>
        <s v="MGT 7102"/>
        <s v="PSM 7103"/>
        <s v="PSM 7104"/>
        <s v="ACC 6101"/>
        <s v="ACC 6102"/>
        <s v="ACC 6203"/>
        <s v="ACC 6202"/>
        <s v="ACC 6201"/>
        <s v="ACC 6204"/>
        <s v="ACC 7101"/>
        <s v="ACC 7104"/>
        <s v="ACC 7103"/>
        <s v="ACC 7102"/>
        <s v="ECO 7101"/>
        <s v="ECO 7102"/>
        <s v="ENT 6102"/>
        <s v="MGT 6101"/>
        <s v="MGT 6202"/>
        <s v="MGT 6204"/>
        <s v="MGT 6203"/>
        <s v="MGT 6206"/>
        <s v="MGT 7107"/>
        <s v="STR 7102"/>
        <s v="STR 7101"/>
        <s v="SCM 6102"/>
        <s v="SCM 6103"/>
        <s v="SCM 6202"/>
        <s v="SCM 6205"/>
        <s v="SCM 6201"/>
        <s v="SCM 6204"/>
        <s v="SCM 7101"/>
        <s v="SCM 7102"/>
        <s v="FIN 1201"/>
        <s v="GROUP A"/>
        <s v="KDA 203"/>
        <s v="ATD FT"/>
        <s v="ATD PT"/>
        <s v="CAMS"/>
        <s v="CCNA-1"/>
        <s v="CCNA -2"/>
        <s v="CCNA -3"/>
        <s v="KDA 204"/>
        <s v="BNK 601"/>
        <s v="KTD 303"/>
        <s v="KFA 2102"/>
        <s v="KPA 3101"/>
        <s v="KPA 3102"/>
        <s v="KTD 101"/>
        <s v="KTD 102"/>
        <s v="KPA 3104"/>
        <s v="KPA 3103"/>
        <s v="KPA 3106"/>
        <s v="KPA 3105"/>
        <s v="KPA 4101"/>
        <s v="KPA 1103"/>
        <s v="KPA 1102"/>
        <s v="KPA 1105"/>
        <s v="KPA 1106"/>
        <s v="KPA 1104"/>
        <s v="KPA 2103"/>
        <s v="KPA 2102"/>
        <s v="KPA 2101"/>
        <s v="KPA 2104"/>
        <s v="KPA 2106"/>
        <s v="KPA 2105"/>
        <s v="KAC 103"/>
        <s v="KTD 203"/>
        <s v="KTD 104"/>
        <s v="KAC 104"/>
        <s v="KTD 202"/>
        <s v="KAC 202"/>
        <s v="KAC 201"/>
        <s v="KTD 302"/>
        <s v="CUA 205"/>
        <s v="CUA 207"/>
        <s v="CUA 206"/>
        <s v="CUA 208"/>
        <s v="CUA 201"/>
        <s v="CUA 204"/>
        <s v="FRN 101"/>
        <s v="CUA 202"/>
        <s v="CUA 101"/>
        <s v="CUA 103"/>
        <s v="CUA 105"/>
        <s v="CUA 102"/>
        <s v="CUA 104"/>
        <s v="KCFB 104"/>
        <s v="KCFB 101"/>
        <s v="KCFB 106"/>
        <s v="KCFB 102"/>
        <s v="KCFB 112"/>
        <s v="KCFB 111"/>
        <s v="KCFB 108"/>
        <s v="KCFB 113"/>
        <s v="KCFB 109"/>
        <s v="KCFB 202"/>
        <s v="KCFB 201"/>
        <s v="KCFB 206"/>
        <s v="KCFB 205"/>
        <s v="KCFB 203"/>
        <s v="1802/202"/>
        <s v="KCFB 204"/>
        <s v="KCFB 209"/>
        <s v="KCFB 210"/>
        <s v="KCFB 208"/>
        <s v="KCFB 213"/>
        <s v="KCFB 212"/>
        <s v="KCFB 211"/>
        <s v="KCFB 214"/>
        <s v="KDFB 106"/>
        <s v="KDFB 107"/>
        <s v="KDFB 104"/>
        <s v="KDFB 101"/>
        <s v="KDFB 108"/>
        <s v="KDFB 111"/>
        <s v="KDFB 105"/>
        <m/>
        <s v="KDFB 102"/>
        <s v="KDFB 117"/>
        <s v="KDFB 113"/>
        <s v="KDFB 115"/>
        <s v="KDFB 112"/>
        <s v="KDFB 118"/>
        <s v="KDFB 119"/>
        <s v="KDFB 122"/>
        <s v="KDFB 116"/>
        <s v="KDFB 120"/>
        <s v="KDFB 206"/>
        <s v="KDFB 207"/>
        <s v="KDFB 205"/>
        <s v="KDFB 201"/>
        <s v="KDFB 204"/>
        <s v="KDFB 305"/>
        <s v="KDFB 304"/>
        <s v="KDFB 301"/>
        <s v="KDFB 303"/>
        <s v="KDFB 302"/>
        <s v="KDFB 310"/>
        <s v="KDFB 316"/>
        <s v="KDFB 309"/>
        <s v="KDFB 314"/>
        <s v="KDFB 311"/>
        <s v="KDFB 313"/>
        <s v="KDFB 312"/>
        <s v="KDFB 320"/>
        <s v="KDFB 319"/>
        <s v="KDFB 315"/>
        <s v="KAFB 223"/>
        <s v="KAFB 211"/>
        <s v="KAFB 216"/>
        <s v="KAFB 217"/>
        <s v="KAFB 224"/>
        <s v="KAFB 219"/>
        <s v="KAFB 222"/>
        <s v="KAFB 237"/>
        <s v="KAFB 225"/>
        <s v="KAFB 230"/>
        <s v="KAFB 238"/>
        <s v="KAFB 233"/>
        <s v="KAFB 236"/>
        <s v="BNK 401"/>
        <s v="BNK 604"/>
        <s v="CHR 1101"/>
        <s v="KCIT 113"/>
        <s v="KCIT 106"/>
        <s v="KSA 301"/>
        <s v="KSA 302"/>
        <s v="KAC 102"/>
        <s v="KDA 103"/>
        <s v="KTD 204"/>
        <s v="KAC 101"/>
        <s v="KTD 201"/>
        <s v="KTD 103"/>
        <s v="KCBM 206"/>
        <s v="ACC 601"/>
        <s v="BNK 105"/>
        <s v="PSP 2101"/>
        <s v="PSP 2103"/>
        <s v="PSP 2102"/>
        <s v="KCBM 204"/>
        <s v="FIN 701"/>
        <s v="KCBM 112"/>
        <s v="SBU 101"/>
        <s v="KFE 1101"/>
        <s v="CHR 1103"/>
        <s v="KCBM 113"/>
        <s v="KASM 203"/>
        <s v="KASM 208"/>
        <s v="KFA 2104"/>
        <s v="KCS 1101"/>
        <s v="LAW 401"/>
        <s v="BNK 501"/>
        <s v="KSA 303"/>
        <s v="HRM 703"/>
        <s v="KDA 301"/>
        <s v="BNK 702"/>
        <s v="APL 1103"/>
        <s v="KTD 301"/>
        <s v="BNK 602"/>
        <s v="APL 2103"/>
        <s v="AFL 101"/>
        <s v="AFL 102"/>
        <s v="AFL 202"/>
        <s v="AFL 201"/>
        <s v="KTD 304"/>
        <s v="PMT 402"/>
        <s v="PMT 104"/>
        <s v="KFA 2103"/>
        <s v="KDA 303"/>
        <s v="CHR 1105"/>
        <s v="KFA 1103"/>
        <s v="KDA 101"/>
        <s v="KPA 1101"/>
        <s v="KCS 1104"/>
        <s v="KFE 1103"/>
        <s v="APL 2101"/>
        <s v="CHR 1104"/>
        <s v="KDA 202"/>
        <s v="KCS 2102"/>
        <s v="KDA 102"/>
        <s v="KCS 1102"/>
        <s v="KCS 2103"/>
        <s v="PMT 103"/>
        <s v="PMT 403"/>
        <s v="KFA 2101"/>
        <s v="KFA 1106"/>
        <s v="ACCA I"/>
        <s v="KFE 2103"/>
        <s v="KDA 104"/>
        <s v="CHR 1102"/>
        <s v="KDA 201"/>
        <s v="KCS 1105"/>
        <s v="KFE 1102"/>
        <s v="KCIT 110"/>
        <s v="HRM 504"/>
        <s v="HRM 702"/>
        <s v="HRM 604"/>
        <s v="MGT 402"/>
        <s v="KCBM 201"/>
        <s v="PMT 702"/>
        <s v="APL 1104"/>
        <s v="MGT 601"/>
        <s v="KAC 203"/>
        <s v="HRM 302"/>
        <s v="KCBM 203"/>
        <s v="PMT 604"/>
        <s v="APL 2102"/>
        <s v="PSP 1106"/>
        <s v="PSP 1104"/>
        <s v="KFE 2101"/>
        <s v="PMT 701"/>
        <s v="CHR 2103"/>
        <s v="CHR 1106"/>
        <s v="KASM 207"/>
        <s v="PMT 401"/>
        <s v="KCBM 111"/>
        <s v="KCIT 101"/>
        <s v="KCIT 108"/>
        <s v="KCBM 108"/>
        <s v="KFA 1102"/>
        <s v="HRM 603"/>
        <s v="HRM 602"/>
        <s v="PMT 503"/>
        <s v="HRM 401"/>
        <s v="PMT 101"/>
        <s v="HRM 502"/>
        <s v="PSP 1105"/>
        <s v="KCBM 102"/>
        <s v="KCIT 112"/>
        <s v="HRM 301"/>
        <s v="HRM 402"/>
        <s v="CHR 2101"/>
        <s v="KASM 205"/>
        <s v="KASM 210"/>
        <s v="KDA 302"/>
        <s v="HRM 403"/>
        <s v="KASM 202"/>
        <s v="BNK 701"/>
        <s v="MAT 601"/>
        <s v="PMT 502"/>
        <s v="KCBM 104"/>
        <s v="PMT 602"/>
        <s v="KCBM 207"/>
        <s v="KCBM 205"/>
        <s v="KCBM 202"/>
        <s v="KCBM 213"/>
        <s v="KCBM 211"/>
        <s v="KCBM 208"/>
        <s v="KCBM 210"/>
        <s v="KCBM 212"/>
        <s v="KCBM 209"/>
        <s v="KCBM 214"/>
        <s v="KDBM 206"/>
        <s v="KDBM 204"/>
        <s v="KDBM 201"/>
        <s v="KDBM 202"/>
        <s v="KDBM 205"/>
        <s v="KDBM 203"/>
        <s v="KDBM 212"/>
        <s v="KDBM 210"/>
        <s v="KDBM 207"/>
        <s v="KDBM 208"/>
        <s v="KDBM 211"/>
        <s v="KDBM 209"/>
        <s v="KCIT 202"/>
        <s v="KCIT 204"/>
        <s v="KCIT 203"/>
        <s v="KCIT 201"/>
        <s v="KCIT 206"/>
        <s v="KCIT 207"/>
        <s v="KCIT 205"/>
        <s v="KCIT 208"/>
        <s v="KDIT 202"/>
        <s v="KDIT 204"/>
        <s v="KDIT 206"/>
        <s v="KDIT 201"/>
        <s v="KDIT 205"/>
        <s v="KDIT 203"/>
        <s v="KDIT 208"/>
        <s v="KDIT 210"/>
        <s v="KDIT 212"/>
        <s v="KDIT 211"/>
        <s v="KDIT 207"/>
        <s v="KDIT 209"/>
        <s v="KDIT 304"/>
        <s v="KDIT 301"/>
        <s v="KDIT 303"/>
        <s v="KDIT 302"/>
        <s v="KDIT 305"/>
        <s v="KDIT 309"/>
        <s v="KDIT 306"/>
        <s v="KDIT 308"/>
        <s v="KDIT  307"/>
        <s v="KDIT 310"/>
        <s v="KCBM 107"/>
        <s v="KCIT 107"/>
        <s v="STR 501"/>
        <s v="KFE 2102"/>
        <s v="PSP 1103"/>
        <s v="PSP 1101"/>
        <s v="KCIT 103"/>
        <s v="KCIT 105"/>
        <s v="CSL 702"/>
        <s v="KCBM 109"/>
        <s v="FIN 201"/>
        <s v="BNK 201"/>
        <s v="KASM 206"/>
        <s v="KASM 201"/>
        <s v="PMT 703"/>
        <s v="KSA 202"/>
        <s v="KSA 201"/>
        <s v="KSA 204"/>
        <s v="KSA 203"/>
        <s v="HRM 704"/>
        <s v="PSP 1102"/>
        <s v="HRM 601"/>
        <s v="KASM 204"/>
        <s v="KASM 209"/>
        <s v="PMT 102"/>
        <s v="KFE 3101"/>
        <s v="KCBM 101"/>
        <s v="PMT 201"/>
        <s v="PMT 603"/>
        <s v="KCBM 110"/>
        <s v="KCBM 114"/>
        <s v="KCBM 103"/>
        <s v="KCIT 102"/>
        <s v="KCIT 109"/>
        <s v="KCIT 104"/>
        <s v="KCIT 111"/>
        <s v="KCIT 114"/>
      </sharedItems>
    </cacheField>
    <cacheField name="UNIT NAME" numFmtId="0">
      <sharedItems/>
    </cacheField>
    <cacheField name="STAFF NUMBER" numFmtId="49">
      <sharedItems containsMixedTypes="1" containsNumber="1" containsInteger="1" minValue="0" maxValue="438"/>
    </cacheField>
    <cacheField name="LECTURER NAME" numFmtId="0">
      <sharedItems/>
    </cacheField>
    <cacheField name="HRS" numFmtId="49">
      <sharedItems containsBlank="1" containsMixedTypes="1" containsNumber="1" containsInteger="1" minValue="2" maxValue="4"/>
    </cacheField>
    <cacheField name="TRUE HRS" numFmtId="3">
      <sharedItems containsBlank="1" containsMixedTypes="1" containsNumber="1" containsInteger="1" minValue="0" maxValue="4"/>
    </cacheField>
    <cacheField name="#UNITS" numFmtId="3">
      <sharedItems containsString="0" containsBlank="1" containsNumber="1" containsInteger="1" minValue="0" maxValue="1"/>
    </cacheField>
    <cacheField name="CLASS SIZE" numFmtId="3">
      <sharedItems containsBlank="1" containsMixedTypes="1" containsNumber="1" containsInteger="1" minValue="0" maxValue="389"/>
    </cacheField>
    <cacheField name="SPP KASNEB/KNEC" numFmtId="3">
      <sharedItems containsBlank="1" containsMixedTypes="1" containsNumber="1" containsInteger="1" minValue="0" maxValue="6"/>
    </cacheField>
    <cacheField name="DIP/CERT SPP" numFmtId="3">
      <sharedItems containsBlank="1" containsMixedTypes="1" containsNumber="1" containsInteger="1" minValue="0" maxValue="1"/>
    </cacheField>
    <cacheField name="MASTER SEASS" numFmtId="3">
      <sharedItems containsBlank="1"/>
    </cacheField>
    <cacheField name="DIP/CERT SOT" numFmtId="3">
      <sharedItems containsBlank="1" containsMixedTypes="1" containsNumber="1" containsInteger="1" minValue="0" maxValue="0"/>
    </cacheField>
    <cacheField name="DIP/CERT SEASS" numFmtId="3">
      <sharedItems containsBlank="1"/>
    </cacheField>
    <cacheField name="DIP/CERT SOB" numFmtId="3">
      <sharedItems containsBlank="1" containsMixedTypes="1" containsNumber="1" containsInteger="1" minValue="0" maxValue="1"/>
    </cacheField>
    <cacheField name="UG SOT" numFmtId="3">
      <sharedItems containsBlank="1" containsMixedTypes="1" containsNumber="1" containsInteger="1" minValue="0" maxValue="0"/>
    </cacheField>
    <cacheField name="UG SOB" numFmtId="3">
      <sharedItems containsBlank="1" containsMixedTypes="1" containsNumber="1" containsInteger="1" minValue="0" maxValue="1"/>
    </cacheField>
    <cacheField name="PHD SOB" numFmtId="3">
      <sharedItems containsBlank="1" containsMixedTypes="1" containsNumber="1" containsInteger="1" minValue="0" maxValue="1"/>
    </cacheField>
    <cacheField name="UG SEASS" numFmtId="3">
      <sharedItems containsBlank="1" containsMixedTypes="1" containsNumber="1" containsInteger="1" minValue="0" maxValue="1"/>
    </cacheField>
    <cacheField name="MASTER SOB" numFmtId="3">
      <sharedItems containsBlank="1" containsMixedTypes="1" containsNumber="1" containsInteger="1" minValue="0" maxValue="1"/>
    </cacheField>
    <cacheField name="MASTER SOT" numFmtId="3">
      <sharedItems containsBlank="1"/>
    </cacheField>
    <cacheField name="PHD SOT" numFmtId="3">
      <sharedItems containsBlank="1"/>
    </cacheField>
    <cacheField name="DL DIP" numFmtId="3">
      <sharedItems containsNonDate="0" containsString="0" containsBlank="1"/>
    </cacheField>
    <cacheField name="PGD" numFmtId="3">
      <sharedItems containsBlank="1"/>
    </cacheField>
    <cacheField name="SCHOOL" numFmtId="3">
      <sharedItems count="3">
        <s v="SOB"/>
        <s v="SOT"/>
        <s v="PTTI"/>
      </sharedItems>
    </cacheField>
    <cacheField name="HOST DEPARTMENT" numFmtId="3">
      <sharedItems containsBlank="1"/>
    </cacheField>
    <cacheField name="PROGRAM CODE" numFmtId="3">
      <sharedItems containsMixedTypes="1" containsNumber="1" containsInteger="1" minValue="801" maxValue="2920"/>
    </cacheField>
    <cacheField name="PROGRAM NAME" numFmtId="0">
      <sharedItems/>
    </cacheField>
    <cacheField name="MODE OF STUDY" numFmtId="0">
      <sharedItems count="6">
        <s v="FT"/>
        <s v="PT"/>
        <s v="WKD"/>
        <s v="PT/DL"/>
        <s v="DL"/>
        <s v="WKD/DL"/>
      </sharedItems>
    </cacheField>
    <cacheField name="CAMPUS" numFmtId="0">
      <sharedItems/>
    </cacheField>
    <cacheField name="C" numFmtId="0">
      <sharedItems containsBlank="1"/>
    </cacheField>
    <cacheField name="STREAM" numFmtId="0">
      <sharedItems/>
    </cacheField>
    <cacheField name="OPTION (e.g. Software Development, Finance, etc)" numFmtId="0">
      <sharedItems containsBlank="1"/>
    </cacheField>
    <cacheField name="COMMENTS" numFmtId="0">
      <sharedItems containsBlank="1" containsMixedTypes="1" containsNumber="1" containsInteger="1" minValue="22" maxValue="88"/>
    </cacheField>
    <cacheField name="PERIOD" numFmtId="0">
      <sharedItems count="1">
        <s v="JAN-APRIL 202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masese" refreshedDate="46024.761152777777" refreshedVersion="5" recordCount="912">
  <cacheSource type="worksheet">
    <worksheetSource ref="A1:AM913" sheet="MASTER TT"/>
  </cacheSource>
  <cacheFields count="39">
    <cacheField name="DAY#" numFmtId="0">
      <sharedItems containsString="0" containsBlank="1" containsNumber="1" containsInteger="1" minValue="1" maxValue="7" count="8">
        <n v="2"/>
        <n v="3"/>
        <n v="4"/>
        <n v="1"/>
        <n v="5"/>
        <m/>
        <n v="6"/>
        <n v="7"/>
      </sharedItems>
    </cacheField>
    <cacheField name="DAY" numFmtId="0">
      <sharedItems containsBlank="1"/>
    </cacheField>
    <cacheField name="TIME" numFmtId="0">
      <sharedItems containsBlank="1" count="61">
        <s v="0800-1100 HRS"/>
        <s v="1100-1400 HRS"/>
        <s v="1400-1700 HRS"/>
        <s v="1730-2000 HRS"/>
        <s v="1730-2030 HRS"/>
        <s v="1700-1900 HRS"/>
        <s v="0600-0900 HRS"/>
        <s v="1500-1800 HRS"/>
        <s v="1900-2100 HRS"/>
        <s v="0800-0900 HRS"/>
        <s v="0900-1000 HRS"/>
        <s v="1100-1200 HRS"/>
        <s v="1200-1300 HRS"/>
        <s v="1400-1500 HRS"/>
        <s v="1500-1600 HRS"/>
        <s v="1730-2030HRS"/>
        <s v="0700-1100 HRS"/>
        <s v="1200-1600 HRS"/>
        <s v="0800-1100HRS"/>
        <s v="1100-1400HRS"/>
        <s v="1700-2000 HRS"/>
        <s v="1730 -2030HRS"/>
        <s v="1900-2100HRS"/>
        <m/>
        <s v="1800-2030 HRS" u="1"/>
        <s v="1830-2030 HRS" u="1"/>
        <s v="0700-0800 HRS" u="1"/>
        <s v="1100-1300HRS" u="1"/>
        <s v="1700-2100 HRS" u="1"/>
        <s v="1700-2030 HRS" u="1"/>
        <s v="0900-1200HRS" u="1"/>
        <s v="0900-1300HRS" u="1"/>
        <s v="0600-0800 HRS" u="1"/>
        <s v="1200-1400 HRS" u="1"/>
        <s v="1200-1500 HRS" u="1"/>
        <s v="17.30-20.30 HRS" u="1"/>
        <s v="1200-1900 HRS" u="1"/>
        <s v="0800-1400HRS" u="1"/>
        <s v="1100-1300 HRS" u="1"/>
        <s v="1100-1500 HRS" u="1"/>
        <s v="1100-1330 HRS" u="1"/>
        <s v="0900-1200 HRS" u="1"/>
        <s v="1730-2030" u="1"/>
        <s v="1000-1200 HRS" u="1"/>
        <s v="1000-1300 HRS" u="1"/>
        <s v="0800-1000 HRS" u="1"/>
        <s v="0800-1200 HRS" u="1"/>
        <s v="0800-1030 HRS" u="1"/>
        <s v="0800-1300 HRS" u="1"/>
        <s v="1730-1930 HRS" u="1"/>
        <s v="0800-1400 HRS" u="1"/>
        <s v="1500-1800HRS" u="1"/>
        <s v="1500 -1800 HRS" u="1"/>
        <s v="1400-1600HRS" u="1"/>
        <s v="1400-1700HRS" u="1"/>
        <s v="0800-1100" u="1"/>
        <s v="1500-1900 HRS" u="1"/>
        <s v="17.30-20.30" u="1"/>
        <s v="1400-1600 HRS" u="1"/>
        <s v="1400-1800 HRS" u="1"/>
        <s v="1800-2000 HRS" u="1"/>
      </sharedItems>
    </cacheField>
    <cacheField name="ROOM TYPE" numFmtId="49">
      <sharedItems containsBlank="1"/>
    </cacheField>
    <cacheField name="VENUE" numFmtId="49">
      <sharedItems containsBlank="1"/>
    </cacheField>
    <cacheField name="UNIT CODE" numFmtId="0">
      <sharedItems containsBlank="1"/>
    </cacheField>
    <cacheField name="UNIT NAME" numFmtId="0">
      <sharedItems containsBlank="1"/>
    </cacheField>
    <cacheField name="STAFF NUMBER" numFmtId="49">
      <sharedItems containsMixedTypes="1" containsNumber="1" containsInteger="1" minValue="48" maxValue="429"/>
    </cacheField>
    <cacheField name="LECTURER NAME" numFmtId="0">
      <sharedItems containsBlank="1" count="513">
        <s v="BIKO NYONGESA"/>
        <s v="PHESTUS MASINDE"/>
        <s v="ALEX ODONGO"/>
        <s v="SUKI WANZA"/>
        <s v="DR. SUSAN GITIMU"/>
        <s v="PENINA KAMAU"/>
        <s v="CATHERINE GACHIRI"/>
        <s v="SYLVIA WAMBUGU"/>
        <s v="SHEILA MULINYA"/>
        <s v="JOSEPHINE WANG'OMBE"/>
        <s v="FRIDAH KARURI"/>
        <s v="VERILE OPILO"/>
        <s v="ZEPHANIAH LUKAMBA"/>
        <s v="DR. ZIPPORA OKOTH"/>
        <s v="MOVINE TONOGO"/>
        <s v="STEPHEN OKELLO"/>
        <s v="PHILIP NJORE"/>
        <s v="JAVED KANA"/>
        <s v="FRANKLIN OYOSA"/>
        <s v="FRANCIS JOHNSON"/>
        <s v="ISAIAH WERE"/>
        <s v="HILDAH KAMAU"/>
        <s v="MARIANA NJOROGE"/>
        <s v="AGNES GATHEMIA"/>
        <s v="FELISTAS KAMANDE"/>
        <s v="RICHARD MUGO"/>
        <s v="NELLY ADHIAMBO"/>
        <s v="EMILLY ADHIAMBO"/>
        <s v="MUTIE WAMAITHA"/>
        <s v="GIDEON GATERO"/>
        <s v="CECILIA GITAU"/>
        <s v="PAULUS ADAMBA"/>
        <s v="JOY KANANU"/>
        <s v="NJUGUNA ALEXANDER KAMAU"/>
        <s v="DR. MARGARET MURIITHI"/>
        <s v="MUTUKU MWINZI"/>
        <s v="KEVIN NAISHO"/>
        <s v="PATRICK MURIUKI"/>
        <s v="JACKSON KAMAU"/>
        <s v="SIGU PAVEL"/>
        <s v="WINFRED KURIA"/>
        <s v="EDWIN KIMANI"/>
        <s v="CLEOPHAS MUENDO"/>
        <s v="DR. GRACE NJOKI MAINA"/>
        <s v="EUPHRINE UBAGA"/>
        <s v="ERIC KIBIGO"/>
        <s v="BRENDA JUMA"/>
        <s v="CINDY KAGWIRIA"/>
        <s v="ANNE NDUNG'U"/>
        <s v="BETTY KABUNGO"/>
        <s v="DR. SIMON NJOGU"/>
        <s v="ESTHER NJENGA"/>
        <s v="PURITY MUTONYI"/>
        <s v="EDWARD GURA"/>
        <s v="HEDWIG OMBUNDA"/>
        <s v="WANJIKU NJUGUNA"/>
        <s v="DR. WALTER OWINO"/>
        <s v="DR. ROBERT OCHIENG"/>
        <s v="DR. SUSAN KIMOTHO"/>
        <s v="ROSE ANN NDUTA"/>
        <s v="JOSHUA NYANGIDI"/>
        <s v="DR. SOPHIA BIRONGA"/>
        <s v="DR. GODFREY MAKAU"/>
        <s v="KENNETH MACHARIA"/>
        <s v="DR. MARGARET MWAURA"/>
        <s v="DR. GRACE ANN KIMARU"/>
        <s v="JOSEPH GITARI"/>
        <s v="DR. JOSPHINE KARARI"/>
        <s v="DR. ASENATH ONGUSO"/>
        <s v="BENJAMIN MUTUNGI"/>
        <s v="ROGERS ABONG'O"/>
        <s v="DAISY CHEPKOECH"/>
        <s v="MERCY GUANDARU"/>
        <s v="JOAB OPALA"/>
        <s v="KEZIAH WANJIKU"/>
        <s v="VIVIAN ARANGO"/>
        <s v="VERAH THIONG'O"/>
        <s v="JANE GITAU"/>
        <s v="DR. CHRISANTUS MAKHOHA"/>
        <s v="SARAH MASESE"/>
        <s v="JEDIDAH NDINDA"/>
        <s v="FREDRICK MUSEE"/>
        <s v="DR. JACKSON NDUNG'U"/>
        <s v="PAVEL SIGU"/>
        <s v="TYRUS MAINA"/>
        <s v="ALBERT OCHIENG'"/>
        <s v="CYRUS WANJOHI"/>
        <s v="SILAS TEMBA"/>
        <s v="LAMECH ANG'ILA"/>
        <s v="ALFRED SANDAY"/>
        <s v="DR. EMMANUEL SHIKUKU"/>
        <s v="CLINTON KIHIMA"/>
        <s v="SALOME MASINDE"/>
        <s v="MOSES ADAMA"/>
        <s v="DR. FANICE WASWA"/>
        <s v="DR. CECILIA IRERI"/>
        <s v="DR. CATHERINE KANANA"/>
        <s v="CYNDY KAGWIRIA"/>
        <s v="DR. PRISCILLA GACHIGI"/>
        <s v="DR. ANNE MUNUKU"/>
        <s v="DR. FLORENCE MIIMA"/>
        <s v="ISAAC GACHUIGA"/>
        <s v="PAUL MAINA"/>
        <s v="ALICE KAMAU"/>
        <s v="ABRAHAM NDUNG'U"/>
        <s v="DR. JACQUELINE OJIAMBO"/>
        <s v="PROF. SIMON NGIGI"/>
        <s v="DANIEL WABWIRE"/>
        <s v="DR. DORCAS WAMBUGU"/>
        <s v="JOEL CHEGE"/>
        <s v="EVANS ONGULO"/>
        <s v="DR. GRACE NJOKI"/>
        <s v="CAROLINE KAHINGO"/>
        <s v="LEVINA ONDENGE"/>
        <s v="ROSEMARY WAIGWE"/>
        <s v="JOSHUA ONDU"/>
        <s v="DR. TONY ODUOR"/>
        <s v="TRIZAH KAMANJA"/>
        <s v="DR. ROSE KAWIRA"/>
        <s v="JOHN OGUTU"/>
        <s v="MARGARET WAIRUMBI"/>
        <s v="CALVINS ODHIAMBO"/>
        <s v="DR. JANET ONYANGO"/>
        <s v="DR. IRENE MUNDIA"/>
        <s v="NORAH NJOKI"/>
        <s v="JAMES OTUTO"/>
        <s v="SHEILA MIRENJA"/>
        <s v="DR. NANCY IMBUSI"/>
        <s v="KENNEDY KINYUA"/>
        <s v="DR. STEPHEN KIOKO"/>
        <s v="JEREMIAH MUNIU"/>
        <s v="GODRICK OCHIENG"/>
        <s v="HANNAH WANYOIKE"/>
        <s v="ANN MACHARIA"/>
        <s v="DR. MARY MBII"/>
        <s v="KILLION AMOLLO"/>
        <s v="JAMES NJAMA"/>
        <s v="GABRIEL NJOROGE NJUGUNA"/>
        <s v="GEDION GATERO"/>
        <s v="STEPHEN WAWERU"/>
        <s v="PAUL G. MAINA"/>
        <s v="TBA"/>
        <s v="WINFRED OKONGO"/>
        <s v="NICHOLAS MUSAU MUTINDA"/>
        <s v="ERNEST MADARA"/>
        <s v="DR. JANE MAITHYA"/>
        <s v="DR. DORCAS NJERU"/>
        <s v="MATHEW MUCHIRI"/>
        <s v="MERCELINE ATIENO"/>
        <s v="BENJAMIN KINUTHIA"/>
        <s v="PERIS WAIRIMU"/>
        <s v="REBECCA MUNUHE"/>
        <s v="DAVID OUMA"/>
        <s v="PHILIP AILA"/>
        <s v="SOLOMON MAINA"/>
        <s v="HENRY GIKONYO"/>
        <s v="PHILLIP AILA"/>
        <s v="DR. ANN MUNUKU"/>
        <s v="DR. BILLIAH MAENDE"/>
        <s v="RICHARD KITHUKA"/>
        <s v="REV. KENNEDY KINYUA"/>
        <s v="ELIJAH SWETA"/>
        <s v="SIMON MACHARIA"/>
        <s v="JOSEPH THIONG'O"/>
        <s v="DUNCAN MARAGIA"/>
        <m/>
        <s v="BENSON NGOBIA"/>
        <s v="DR FLORENCE MIMA"/>
        <s v="ROY WAFULA"/>
        <s v="LEONARD WANYAMA"/>
        <s v="GEORGE WAMAE" u="1"/>
        <s v="DR. EZEKIEL AKWALU" u="1"/>
        <s v="KEN GATOBU" u="1"/>
        <s v="MERCY MUKANI" u="1"/>
        <s v="DR. FRANCIS OMONDI" u="1"/>
        <s v="MILKA MAINA" u="1"/>
        <s v="KIREMA MUTEMBEI" u="1"/>
        <s v="DUNCAN OWUOR" u="1"/>
        <s v="BETTY BUSINGYE" u="1"/>
        <s v="JUSTUS MUTIA" u="1"/>
        <s v="HELLEN NYAMBURA WABURI" u="1"/>
        <s v="JACKLINE KIMEMIA" u="1"/>
        <s v="JANE MASAA" u="1"/>
        <s v="SHARON OLUTEYO" u="1"/>
        <s v="DR. NICHODEMUS AKETCH" u="1"/>
        <s v="CLIVE ONSOMU" u="1"/>
        <s v="JULIET WAWIRA" u="1"/>
        <s v="GEORGE MWANGI" u="1"/>
        <s v="LYDIAH MUMBI" u="1"/>
        <s v="JAMES OYOO" u="1"/>
        <s v="JOSIAH MAROKO" u="1"/>
        <s v="WINNIE WAITITU" u="1"/>
        <s v="BENARD CHOGI" u="1"/>
        <s v="KELVIN NJAGI" u="1"/>
        <s v="ANITA KIVULU" u="1"/>
        <s v="KENNEDY NYABAGA" u="1"/>
        <s v="COLLINS ONDIEK" u="1"/>
        <s v="DR. DENNIS GICHUKI" u="1"/>
        <s v="PURITY MUREITHI" u="1"/>
        <s v="EDWARD KOBI MATIBA" u="1"/>
        <s v="ESTHER MAKORI" u="1"/>
        <s v="DR. REBECCA MUTIA" u="1"/>
        <s v="GEOFFREY RUMBE" u="1"/>
        <s v="EMILY OKOTH" u="1"/>
        <s v="RACHAEL KAMAU" u="1"/>
        <s v="DR. NDERITU KIHARA" u="1"/>
        <s v="DAVID AJIKI" u="1"/>
        <s v="ROSALIA KAGENI" u="1"/>
        <s v="FIONA KANINI" u="1"/>
        <s v="ERIC MOGIRE" u="1"/>
        <s v="DR. CHARLES THOMAS KEYA" u="1"/>
        <s v="DR. PETER KARIUKI" u="1"/>
        <s v="DR. ABRAHAM MATHEKA" u="1"/>
        <s v="SAMUEL WABUGA" u="1"/>
        <s v="BERNARD ORIOKI" u="1"/>
        <s v="THEOPHILUS AKAL" u="1"/>
        <s v="WILLIAM ODONGO OYIEYO" u="1"/>
        <s v="LUKE MBOM" u="1"/>
        <s v="GRIFFIN KENGA" u="1"/>
        <s v="VICTOR NYAMIAKA" u="1"/>
        <s v="ALLAN ODUOR" u="1"/>
        <s v="ALEXANDER NJUGUNA" u="1"/>
        <s v="DENNIS KEMEI" u="1"/>
        <s v="FREDRICK MUSIKA" u="1"/>
        <s v="JOHNSTONE OKEYO" u="1"/>
        <s v="SAMUEL MUTHEE KAMUNYA" u="1"/>
        <s v="STEPHEN BULUKU" u="1"/>
        <s v="CAROLINE TOO" u="1"/>
        <s v="MAYIEKA JARED MARANGA" u="1"/>
        <s v="GEOFFREY OCHIENG'" u="1"/>
        <s v="DANIEL KASILI" u="1"/>
        <s v="JACKLINE MUIRURI" u="1"/>
        <s v="MILLICENT WACHIURI" u="1"/>
        <s v="FAITH NGENDO" u="1"/>
        <s v="FRIDAH GAKII" u="1"/>
        <s v="ANN INYANGALA" u="1"/>
        <s v="PROF. CHRISTINE NANJALA" u="1"/>
        <s v="EDWIN OWITI" u="1"/>
        <s v="MONICAH OCHIENG" u="1"/>
        <s v="DAMARIS MUSEMBI" u="1"/>
        <s v="DR. SIMON MWENDIA" u="1"/>
        <s v="DAN IMBEGA" u="1"/>
        <s v="MOSES ATONGA" u="1"/>
        <s v="DR. JOEL OMUSEBE" u="1"/>
        <s v="DOROTHY OBALLA" u="1"/>
        <s v="HARON MUTWIRI" u="1"/>
        <s v="PATRICK YEGON" u="1"/>
        <s v="STEPHEN NAMISI" u="1"/>
        <s v="PETER OGOLA" u="1"/>
        <s v="ELTON KIPKORIR LANGAT" u="1"/>
        <s v="EDWIN KIPKEMOI LIMO" u="1"/>
        <s v="KENNETH CHEBELYON" u="1"/>
        <s v="DR. ALFRED KITHUSI" u="1"/>
        <s v="DR. JAMES MURUNGA" u="1"/>
        <s v="VINCENT MBANDU" u="1"/>
        <s v="DR. JUSTUS BARASA MAENDE" u="1"/>
        <s v="JACOB OLOO" u="1"/>
        <s v="ELIUD LAGAT" u="1"/>
        <s v="JOB CHEGE" u="1"/>
        <s v="MONICAH OTIENDE" u="1"/>
        <s v="ANDREW RORI" u="1"/>
        <s v="STEPHEN OKWANY" u="1"/>
        <s v="MALACH OSORO" u="1"/>
        <s v="JULIET MAKALI" u="1"/>
        <s v="CARDEN ADEMBO" u="1"/>
        <s v="ENG. ERASTUS MWONGERA" u="1"/>
        <s v="PAULINE OLALI" u="1"/>
        <s v="DR. PETER NJUGUNA" u="1"/>
        <s v="JOHN SAGIMO" u="1"/>
        <s v="DR. JOHN NDERITU" u="1"/>
        <s v="DR. CAROLINE NTARA" u="1"/>
        <s v="MARTIN WAWERU" u="1"/>
        <s v="DR. JOY KIBOR" u="1"/>
        <s v="DR. KAIMENYI" u="1"/>
        <s v="RISPAH KHAMONYI" u="1"/>
        <s v="EZEKIEL KURIA" u="1"/>
        <s v="LEMMY MUNENE" u="1"/>
        <s v="NICHOLAS SIKALLY" u="1"/>
        <s v="MARION KARUIRU" u="1"/>
        <s v="CELESTINE WANDABUSI" u="1"/>
        <s v="AMOS MUSEMBI" u="1"/>
        <s v="FAITH GACHOKA" u="1"/>
        <s v="EMMA MACHOGU" u="1"/>
        <s v="ANNE WANJIRU KAROKI" u="1"/>
        <s v="DR. FRED SPORTA" u="1"/>
        <s v="PROF. LUCY MBURU" u="1"/>
        <s v="JACKSON KIMANI" u="1"/>
        <s v="STEPHEN MWANGANGI" u="1"/>
        <s v="JOHNSTONE MAINA" u="1"/>
        <s v="DR. STEPHEN NJENGA" u="1"/>
        <s v="FRIDAH KIOKO" u="1"/>
        <s v="BEATRICE ROTICH" u="1"/>
        <s v="MUO CHARLES" u="1"/>
        <s v="DR. WYCLIFFE NYARIBO" u="1"/>
        <s v="EMYLN NGWIRI" u="1"/>
        <s v="SIMON GITHINJI" u="1"/>
        <s v="FAINA KIDAGISA" u="1"/>
        <s v="MICHAEL NG'ANG'A THIGA" u="1"/>
        <s v="DAVIS IMBUKA" u="1"/>
        <s v="DR. JANE NJURU" u="1"/>
        <s v="NICHOLAS MURIITHI" u="1"/>
        <s v="ELIJAH NYAKUNDI" u="1"/>
        <s v="ERICK MAKORA" u="1"/>
        <s v="JUSTIN ONYANDO" u="1"/>
        <s v="DR. FIONA KORIR" u="1"/>
        <s v="THOMAS NJOROGE KINYANJUI" u="1"/>
        <s v="JOSHUA OMANYO" u="1"/>
        <s v="JAPHETH MUCHAI" u="1"/>
        <s v="DR. JOHN WANYOIKE" u="1"/>
        <s v="FRANCIS OBURA" u="1"/>
        <s v="JARED MOMANYI" u="1"/>
        <s v="EDWIN KAMAU WANGAMWA" u="1"/>
        <s v="EMMY C. ROTICH" u="1"/>
        <s v="GEORGE KARIUKI" u="1"/>
        <s v="NANCY OKUMBE" u="1"/>
        <s v="DR. FREDRICK WAFULA" u="1"/>
        <s v="ENOCK MAKORI" u="1"/>
        <s v="MARTIN LUTHER" u="1"/>
        <s v="DR. EDWARD RICHARD ONYANGO" u="1"/>
        <s v="MALOBA ANDATI" u="1"/>
        <s v="CHARLES KYENGO" u="1"/>
        <s v="DR. RACHAEL KIBUKU" u="1"/>
        <s v="GEOFFREY NJUGUNA" u="1"/>
        <s v="SARAH ATIENO OSIDA" u="1"/>
        <s v="DR. JACKSON NDOLO" u="1"/>
        <s v="DR. BONIFACE MALENJE" u="1"/>
        <s v="JOSEPH KURIA" u="1"/>
        <s v="DR. SOLOMON LEMUNEN" u="1"/>
        <s v="RAPHAEL AGONG" u="1"/>
        <s v="PATRICK MISAWA" u="1"/>
        <s v="MILKAH NJUGUNA" u="1"/>
        <s v="POLLYNE MUTUNGA" u="1"/>
        <s v="ROSALIA KAGENI/KNOWLES ONUONG'A" u="1"/>
        <s v="ANNE W MAINA" u="1"/>
        <s v="PROF. JOSHUA BAGAKA'S" u="1"/>
        <s v="ISAIH OBIRI" u="1"/>
        <s v="NELLIE NGANGA" u="1"/>
        <s v="DR. IBRAHIM TIRIMBA" u="1"/>
        <s v="MARTIN KIBE" u="1"/>
        <s v="DR. RODGERS OCHENGE" u="1"/>
        <s v="DR. MICHAEL MUMA" u="1"/>
        <s v="DAVID OMOLLO" u="1"/>
        <s v="DOROTHY MUTUA" u="1"/>
        <s v="JAMES MURIGI" u="1"/>
        <s v="DR. BRIGITTE OKONGA" u="1"/>
        <s v="GEORGE GITHOGE" u="1"/>
        <s v="MATTHEWS AYAL" u="1"/>
        <s v="FRED OMONDI" u="1"/>
        <s v="LUCY OLOUASA" u="1"/>
        <s v="ANTHONY WAFULA" u="1"/>
        <s v="ANDREW LEVI" u="1"/>
        <s v="MARTIN OKUDO" u="1"/>
        <s v="RICHARD KAMAMI" u="1"/>
        <s v="DOMINIC ONG'ONDO OCHOI" u="1"/>
        <s v="REGINA NJOROGE" u="1"/>
        <s v="ELPHAS LITSALITSA" u="1"/>
        <s v="JOSELYN MUTENDE" u="1"/>
        <s v="DR. NEBART AVUTSWA" u="1"/>
        <s v="JAMES THUKU" u="1"/>
        <s v="MICHAEL KANG'ETHE" u="1"/>
        <s v="CHARLES BONVENTURE MALUNGU" u="1"/>
        <s v="DR. HENRY MOMANYI" u="1"/>
        <s v="MAURICE OUMA" u="1"/>
        <s v="MOUREEN MMBEYI" u="1"/>
        <s v="PHYLIS MURANI" u="1"/>
        <s v="JOHN IRUNGU" u="1"/>
        <s v="MAURICE ODAMBATAFWA" u="1"/>
        <s v="JOHN KABUCHO" u="1"/>
        <s v="PETER INGANGA BULUMA" u="1"/>
        <s v="JAMES KIARIE" u="1"/>
        <s v="DR. CARREN CHEPNGETICH" u="1"/>
        <s v="NGIGI STANLEY MUGA" u="1"/>
        <s v="NORAH OKUNGU" u="1"/>
        <s v="PETER KIARIE" u="1"/>
        <s v="DR. CHARLES MUHORO" u="1"/>
        <s v="CAROLINE CHEBET" u="1"/>
        <s v="DR. JUNITER KWAMBOKA MOKUA" u="1"/>
        <s v="CAROLINE THIGA" u="1"/>
        <s v="NAOMI KOLONGEI" u="1"/>
        <s v="PATRICK GIKAI NGUGI" u="1"/>
        <s v="NICHOLAS LUFUMBU OMIDO" u="1"/>
        <s v="DR. BERNARD MUIA" u="1"/>
        <s v="DR. MICHAEL NJOGO" u="1"/>
        <s v="JOHN WAINAINA" u="1"/>
        <s v="AUSTIN MAKUNGU" u="1"/>
        <s v="DUNCAN OUMA" u="1"/>
        <s v="WAFULA ERICK MIKE" u="1"/>
        <s v="DR. MARY MWANZIA" u="1"/>
        <s v="LYDIA WANDIRI" u="1"/>
        <s v="DR. JACOB OTIENO" u="1"/>
        <s v="MOYI MESO" u="1"/>
        <s v="JULIET MARIA MAKALI" u="1"/>
        <s v="DR. CATHERINE GATARI" u="1"/>
        <s v="ERICK ODUOL" u="1"/>
        <s v="GEORGE OMANYA" u="1"/>
        <s v="LINET MUTEGI" u="1"/>
        <s v="DR. TYRUS MUYA MAINA" u="1"/>
        <s v="DR. GODFREY KYALO MAKAU" u="1"/>
        <s v="MATHENGE NDERITU RICHARD" u="1"/>
        <s v="DR. LUCY WAMALWA" u="1"/>
        <s v="NANCY NJOROGE" u="1"/>
        <s v="WYCLIFF OMBUKI" u="1"/>
        <s v="LILIAN CHEGE" u="1"/>
        <s v="DR. DORLEEN MURITHI" u="1"/>
        <s v="CONRAD AKELLO" u="1"/>
        <s v="LINUS ALOO" u="1"/>
        <s v="ABSOLOM OMARIBA" u="1"/>
        <s v="DENNIS MUTHUI" u="1"/>
        <s v="FREDRICK OCHIENG" u="1"/>
        <s v="ALICE MUIA" u="1"/>
        <s v="LISPER KENDI" u="1"/>
        <s v="STEPHEN MUTISO" u="1"/>
        <s v="DR. GRACE MUSA" u="1"/>
        <s v="DR. RUFUS GIKERA" u="1"/>
        <s v="GODFREY OMONDI OCHOLA" u="1"/>
        <s v="DR. ANTHONY MWAI" u="1"/>
        <s v="DR. NYATETE KENYANYA" u="1"/>
        <s v="DENIS MUTHUI" u="1"/>
        <s v="DOMINIC NGALA" u="1"/>
        <s v="ZIPPORAH MUNENE" u="1"/>
        <s v="ANGELICA GITONGA" u="1"/>
        <s v="DR. ROSE GATHII" u="1"/>
        <s v="DR. FRANCIS MUTEGI" u="1"/>
        <s v="BEATRICE KAGUCIA" u="1"/>
        <s v="FRANCIS KIVUVA" u="1"/>
        <s v="EDWARD MUJUKA" u="1"/>
        <s v="DOUGLAS NYAKUNDI" u="1"/>
        <s v="DR. FANON ANANDA" u="1"/>
        <s v="DR. EUNICE GITIRI" u="1"/>
        <s v="DR. MOKAYA ORIKU NICODEMUS" u="1"/>
        <s v="DR. PETER OMAE" u="1"/>
        <s v="MARTIN MURIKI" u="1"/>
        <s v="DR. BEDAN KINYANJUI" u="1"/>
        <s v="PHILISTERS OBWANGI" u="1"/>
        <s v="ELIJAH WEKESA" u="1"/>
        <s v="JACKLINE SHANGA" u="1"/>
        <s v="RICHARD GICHARU" u="1"/>
        <s v="MILKAH WAIRIMU" u="1"/>
        <s v="CHRISTINE MWANG'OMBE" u="1"/>
        <s v="EDWARD MATIBA" u="1"/>
        <s v="DR. STEPHEN GITHAIGA" u="1"/>
        <s v="DAVID CHEPKONGA" u="1"/>
        <s v="GEORGE OBOP" u="1"/>
        <s v="GLADYS MANGE" u="1"/>
        <s v="JULIUS OGWENO" u="1"/>
        <s v="DR. GABRIEL LAIBONI" u="1"/>
        <s v="DR. SOLOMON NGAHU" u="1"/>
        <s v="JOHN NJIRU" u="1"/>
        <s v="MICHAEL WANJALA" u="1"/>
        <s v="SUSAN NG'ANG'A" u="1"/>
        <s v="ISSAR ARMAN" u="1"/>
        <s v="OPETU BAHATI" u="1"/>
        <s v="JOHN KIMOTHO" u="1"/>
        <s v="DR. KEVIN MUGOYE" u="1"/>
        <s v="VALERIE ODHIAMBO" u="1"/>
        <s v="DOCTOR GONGERA" u="1"/>
        <s v="TOM MATWETWE" u="1"/>
        <s v="DR. ARGAN WEKESA" u="1"/>
        <s v="DR. GLADYS BUNYASI" u="1"/>
        <s v="MARION WANGUI" u="1"/>
        <s v="KENNETH NYAWEGI" u="1"/>
        <s v="PETER GIKUBU" u="1"/>
        <s v="MICHAEL OSANO OKODA" u="1"/>
        <s v="DOMINIC OJWANG" u="1"/>
        <s v="ANTHONY MULINGE" u="1"/>
        <s v="DR. EDWIN OMOL" u="1"/>
        <s v="FAUSTIN MWINZI" u="1"/>
        <s v="DR. STEVE GITHAIGA" u="1"/>
        <s v="AMBROSE NJERU" u="1"/>
        <s v="DR. ABRAHAM ROTICH" u="1"/>
        <s v="KNOWLES ONWONGA" u="1"/>
        <s v="GABRIEL WAWERU" u="1"/>
        <s v="JULIUS WAMBUGU" u="1"/>
        <s v="DR. DENNIS KABURU" u="1"/>
        <s v="DR. CHARLES GITHIRA WANYOIKE" u="1"/>
        <s v="CHRIS MAYAKA" u="1"/>
        <s v="DR. JANVAN MUNYOKI" u="1"/>
        <s v="DOMINIC AMORO" u="1"/>
        <s v="GLENNE MORAA" u="1"/>
        <s v="DR. EDWARD OWINO" u="1"/>
        <s v="JANET MALUKI" u="1"/>
        <s v="MUTEGI KITHAKA" u="1"/>
        <s v="DAISY KEMUNTO" u="1"/>
        <s v="RAPHAEL ONYANGO" u="1"/>
        <s v="FREDRICK KARIITHI GITHUI" u="1"/>
        <s v="JAMES BWIRE" u="1"/>
        <s v="JOHN OYARO" u="1"/>
        <s v="FREDRICK LEVA" u="1"/>
        <s v="ANDREW GOVEDI KISANYANYA" u="1"/>
        <s v="DANIEL MWANZIA" u="1"/>
        <s v="DR. PAUL ABUONJI" u="1"/>
        <s v="JANET OKARA" u="1"/>
        <s v="ELIZABETH THIGA" u="1"/>
        <s v="GEOFFREY OCHIENG" u="1"/>
        <s v="MERAB OMONDI" u="1"/>
        <s v="RON MUHANDE" u="1"/>
        <s v="ANDREW GROHNEY" u="1"/>
        <s v="WALTER ODHIAMBO" u="1"/>
        <s v="VICTORIA LITALI" u="1"/>
        <s v="KEN JOSEPH MBUKI" u="1"/>
        <s v="LUCY AJWANG’ OTIENO" u="1"/>
        <s v="STEPHEN GITHIO" u="1"/>
        <s v="DR. ARANI WYCLIFFE" u="1"/>
        <s v="OKEMWA OGWOKA" u="1"/>
        <s v="DAVID AKOO" u="1"/>
        <s v="DEBORAH MULI" u="1"/>
        <s v="RICHARD JOBIESE" u="1"/>
        <s v="ISAAC OKOLA" u="1"/>
        <s v="SAMUEL GATHANGA" u="1"/>
        <s v="JESSEN KOGI" u="1"/>
        <s v="MACKRED OCHIENG" u="1"/>
        <s v="JOSEPH SOITA" u="1"/>
        <s v="DR. KATHANDIKA IGUNA" u="1"/>
      </sharedItems>
    </cacheField>
    <cacheField name="HRS" numFmtId="0">
      <sharedItems containsBlank="1" containsMixedTypes="1" containsNumber="1" containsInteger="1" minValue="3" maxValue="3"/>
    </cacheField>
    <cacheField name="TRUE HRS" numFmtId="3">
      <sharedItems containsBlank="1" containsMixedTypes="1" containsNumber="1" containsInteger="1" minValue="0" maxValue="3"/>
    </cacheField>
    <cacheField name="#UNITS" numFmtId="3">
      <sharedItems containsBlank="1" containsMixedTypes="1" containsNumber="1" containsInteger="1" minValue="0" maxValue="1"/>
    </cacheField>
    <cacheField name="CLASS SIZE" numFmtId="3">
      <sharedItems containsString="0" containsBlank="1" containsNumber="1" containsInteger="1" minValue="5" maxValue="100"/>
    </cacheField>
    <cacheField name="SPP KASNEB/KNEC" numFmtId="3">
      <sharedItems containsBlank="1"/>
    </cacheField>
    <cacheField name="DIP/CERT SPP" numFmtId="3">
      <sharedItems containsBlank="1"/>
    </cacheField>
    <cacheField name="MASTER SEASS" numFmtId="3">
      <sharedItems containsBlank="1" containsMixedTypes="1" containsNumber="1" containsInteger="1" minValue="1" maxValue="1"/>
    </cacheField>
    <cacheField name="DIP/CERT SOT" numFmtId="3">
      <sharedItems containsBlank="1"/>
    </cacheField>
    <cacheField name="DIP/CERT SEASS" numFmtId="3">
      <sharedItems containsBlank="1" containsMixedTypes="1" containsNumber="1" containsInteger="1" minValue="0" maxValue="1"/>
    </cacheField>
    <cacheField name="DIP/CERT SOB" numFmtId="3">
      <sharedItems containsBlank="1"/>
    </cacheField>
    <cacheField name="UG SOT" numFmtId="3">
      <sharedItems containsBlank="1"/>
    </cacheField>
    <cacheField name="UG SOB" numFmtId="3">
      <sharedItems containsBlank="1"/>
    </cacheField>
    <cacheField name="PHD SOB" numFmtId="3">
      <sharedItems containsBlank="1"/>
    </cacheField>
    <cacheField name="UG SEASS" numFmtId="3">
      <sharedItems containsBlank="1" containsMixedTypes="1" containsNumber="1" containsInteger="1" minValue="0" maxValue="1"/>
    </cacheField>
    <cacheField name="MASTER SOB" numFmtId="3">
      <sharedItems containsBlank="1"/>
    </cacheField>
    <cacheField name="MASTER SOT" numFmtId="3">
      <sharedItems containsBlank="1"/>
    </cacheField>
    <cacheField name="PHD SOT" numFmtId="3">
      <sharedItems containsBlank="1"/>
    </cacheField>
    <cacheField name="DL DIP" numFmtId="3">
      <sharedItems containsNonDate="0" containsString="0" containsBlank="1"/>
    </cacheField>
    <cacheField name="PGD" numFmtId="3">
      <sharedItems containsBlank="1"/>
    </cacheField>
    <cacheField name="SCHOOL" numFmtId="3">
      <sharedItems containsBlank="1" count="5">
        <s v="SEASS"/>
        <m/>
        <s v="PTTI" u="1"/>
        <s v="SOB" u="1"/>
        <s v="SOT" u="1"/>
      </sharedItems>
    </cacheField>
    <cacheField name="HOST DEPARTMENT" numFmtId="3">
      <sharedItems containsBlank="1"/>
    </cacheField>
    <cacheField name="PROGRAM CODE" numFmtId="0">
      <sharedItems containsBlank="1"/>
    </cacheField>
    <cacheField name="PROGRAM NAME" numFmtId="0">
      <sharedItems containsBlank="1"/>
    </cacheField>
    <cacheField name="MODE OF STUDY" numFmtId="0">
      <sharedItems containsBlank="1"/>
    </cacheField>
    <cacheField name="CAMPUS" numFmtId="0">
      <sharedItems containsBlank="1"/>
    </cacheField>
    <cacheField name="C" numFmtId="0">
      <sharedItems containsBlank="1"/>
    </cacheField>
    <cacheField name="STREAM" numFmtId="0">
      <sharedItems/>
    </cacheField>
    <cacheField name="OPTION (e.g. Software Development, Finance, etc)" numFmtId="0">
      <sharedItems containsNonDate="0" containsString="0" containsBlank="1"/>
    </cacheField>
    <cacheField name="COMMENTS" numFmtId="0">
      <sharedItems containsNonDate="0" containsString="0" containsBlank="1"/>
    </cacheField>
    <cacheField name="PERIOD" numFmtId="0">
      <sharedItems containsBlank="1" count="2">
        <s v="JAN-APRIL 2026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744">
  <r>
    <n v="3"/>
    <s v="WEDNESDAY"/>
    <s v="0800-1100 HRS"/>
    <s v="PHYSICAL"/>
    <s v="RM 3-2"/>
    <x v="0"/>
    <s v="INTRODUCTION TO MICROECONOMICS"/>
    <s v="C2021"/>
    <s v="ABSOLOM OMARIBA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KITENGELA"/>
    <s v="YEAR1TRIM1"/>
    <s v="A"/>
    <m/>
    <m/>
    <x v="0"/>
  </r>
  <r>
    <n v="5"/>
    <s v="FRIDAY"/>
    <s v="0800-1100 HRS"/>
    <s v="PHYSICAL"/>
    <s v="RM 3-2"/>
    <x v="1"/>
    <s v="PRINCIPLES OF MANAGEMENT"/>
    <n v="308"/>
    <s v="EDWARD GURA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KITENGELA"/>
    <s v="YEAR1TRIM1"/>
    <s v="A"/>
    <m/>
    <m/>
    <x v="0"/>
  </r>
  <r>
    <n v="2"/>
    <s v="TUESDAY"/>
    <s v="1400-1700 HRS"/>
    <s v="LAB"/>
    <s v="LAB 2"/>
    <x v="2"/>
    <s v="FUNDAMENTALS OF COMPUTER SYSTEMS"/>
    <s v="C1055"/>
    <s v="GEOFFREY RUM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0"/>
    <s v="KITENGELA"/>
    <s v="YEAR1TRIM1"/>
    <s v="A"/>
    <m/>
    <m/>
    <x v="0"/>
  </r>
  <r>
    <n v="3"/>
    <s v="WEDNESDAY"/>
    <s v="1100-1400 HRS"/>
    <s v="PHYSICAL"/>
    <s v="RM 3-2"/>
    <x v="3"/>
    <s v="MANAGEMENT MATHEMATICS I"/>
    <s v="C1294"/>
    <s v="JAMES OYOO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KITENGELA"/>
    <s v="YEAR1TRIM1"/>
    <s v="A"/>
    <m/>
    <m/>
    <x v="0"/>
  </r>
  <r>
    <n v="5"/>
    <s v="FRIDAY"/>
    <s v="1100-1400 HRS"/>
    <s v="PHYSICAL"/>
    <s v="RM 3-2"/>
    <x v="4"/>
    <s v="FINANCIAL ACCOUNTING I"/>
    <s v="C1400"/>
    <s v="JARED MOMANYI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KITENGELA"/>
    <s v="YEAR1TRIM1"/>
    <s v="A"/>
    <m/>
    <m/>
    <x v="0"/>
  </r>
  <r>
    <n v="1"/>
    <s v="MONDAY"/>
    <s v="0800-1100 HRS"/>
    <s v="PHYSICAL"/>
    <s v="RM 3-2"/>
    <x v="5"/>
    <s v="BUSINESS STUDIES"/>
    <s v="C1401"/>
    <s v="MATHEW MUCHIRI"/>
    <n v="3"/>
    <n v="3"/>
    <n v="1"/>
    <n v="2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KITENGELA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n v="5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KITENGELA"/>
    <s v="YEAR1TRIM1"/>
    <s v="B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KITENGELA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1TRIM2"/>
    <s v="A"/>
    <m/>
    <m/>
    <x v="0"/>
  </r>
  <r>
    <n v="3"/>
    <s v="WEDNESDAY"/>
    <s v="0800-1100 HRS"/>
    <s v="PHYSICAL"/>
    <s v="RM 4-13"/>
    <x v="9"/>
    <s v="FINANCIAL ACCOUNTING II"/>
    <s v="C1400"/>
    <s v="JARED MOMANYI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KITENGELA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WESTER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KITENGELA"/>
    <s v="YEAR1TRIM2"/>
    <s v="A"/>
    <m/>
    <m/>
    <x v="0"/>
  </r>
  <r>
    <n v="5"/>
    <s v="FRIDAY"/>
    <s v="0800-110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1TRIM2"/>
    <s v="A"/>
    <m/>
    <m/>
    <x v="0"/>
  </r>
  <r>
    <n v="3"/>
    <s v="WEDNESDAY"/>
    <s v="1100-1400 HRS"/>
    <s v="PHYSICAL"/>
    <s v="RM 4-13"/>
    <x v="12"/>
    <s v="MANAGEMENT MATHEMATICS II"/>
    <s v="C1335"/>
    <s v="PETER GIKUBU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KITENGELA"/>
    <s v="YEAR1TRIM2"/>
    <s v="A"/>
    <m/>
    <m/>
    <x v="0"/>
  </r>
  <r>
    <n v="5"/>
    <s v="FRIDAY"/>
    <s v="1100-1400 HRS"/>
    <s v="PHYSICAL"/>
    <s v="RM 3-5/3-6"/>
    <x v="13"/>
    <s v="STATISTICS I"/>
    <s v="C1640"/>
    <s v="ALICE MUIA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KITENGELA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KITENGELA"/>
    <s v="YEAR1TRIM3"/>
    <s v="A"/>
    <m/>
    <m/>
    <x v="0"/>
  </r>
  <r>
    <n v="1"/>
    <s v="MONDAY"/>
    <s v="0800-1100 HRS"/>
    <s v="PHYSICAL"/>
    <s v="RM 3-5/3-6"/>
    <x v="16"/>
    <s v="INTRODUCTION TO TAXATION"/>
    <s v="C1675"/>
    <s v="LUCY AJWANG’ OTIENO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KITENGELA"/>
    <s v="YEAR1TRIM3"/>
    <s v="A"/>
    <m/>
    <m/>
    <x v="0"/>
  </r>
  <r>
    <n v="5"/>
    <s v="FRIDAY"/>
    <s v="0800-1100 HRS"/>
    <s v="VIRTUAL"/>
    <s v="ZOOM"/>
    <x v="17"/>
    <s v="ORGANIZATIONAL BEHAVIOUR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2TRIM1"/>
    <s v="A"/>
    <m/>
    <m/>
    <x v="0"/>
  </r>
  <r>
    <n v="5"/>
    <s v="FRIDAY"/>
    <s v="1400-17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0"/>
    <s v="KITENGELA"/>
    <s v="YEAR2TRIM1"/>
    <s v="A"/>
    <m/>
    <m/>
    <x v="0"/>
  </r>
  <r>
    <n v="4"/>
    <s v="THURSDAY"/>
    <s v="1100-1400 HRS"/>
    <s v="PHYSICAL"/>
    <s v="RM 4-6"/>
    <x v="19"/>
    <s v="FINANCIAL MANAGEMENT"/>
    <s v="C1211"/>
    <s v="STEPHEN NAMIS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KITENGELA"/>
    <s v="YEAR2TRIM1"/>
    <s v="A"/>
    <m/>
    <m/>
    <x v="0"/>
  </r>
  <r>
    <n v="5"/>
    <s v="FRIDAY"/>
    <s v="1100-1400 HRS"/>
    <s v="VIRTUAL"/>
    <s v="ZOOM"/>
    <x v="20"/>
    <s v="TOTAL QUALITY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2TRIM2"/>
    <s v="A"/>
    <m/>
    <m/>
    <x v="0"/>
  </r>
  <r>
    <n v="1"/>
    <s v="MONDAY"/>
    <s v="1400-170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2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n v="250"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KITENGELA"/>
    <s v="YEAR2TRIM2"/>
    <s v="A"/>
    <m/>
    <m/>
    <x v="0"/>
  </r>
  <r>
    <n v="2"/>
    <s v="TUESDAY"/>
    <s v="1730-2030 HRS"/>
    <s v="VIRTUAL"/>
    <s v="ZOOM"/>
    <x v="0"/>
    <s v="INTRODUCTION TO MICROECONOMICS"/>
    <s v="C1554"/>
    <s v="EDWIN KAMAU WANGAMWA"/>
    <n v="3"/>
    <n v="3"/>
    <n v="1"/>
    <n v="32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1TRIM1"/>
    <s v="A"/>
    <m/>
    <s v="TRIM 1A"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KITENGELA"/>
    <s v="YEAR1TRIM1"/>
    <s v="A"/>
    <m/>
    <s v="TRIM 1A"/>
    <x v="0"/>
  </r>
  <r>
    <n v="3"/>
    <s v="WEDNESDAY"/>
    <s v="1730-2030 HRS"/>
    <s v="PHYSICAL"/>
    <s v="RM 4-2"/>
    <x v="3"/>
    <s v="MANAGEMENT MATHEMATICS I"/>
    <s v="C1294"/>
    <s v="JAMES OYOO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1TRIM1"/>
    <s v="A"/>
    <m/>
    <m/>
    <x v="0"/>
  </r>
  <r>
    <n v="5"/>
    <s v="FRIDAY"/>
    <s v="1730-2030 HRS"/>
    <s v="PHYSICAL"/>
    <s v="RM 3-2"/>
    <x v="4"/>
    <s v="FINANCIAL ACCOUNTING I"/>
    <s v="C1400"/>
    <s v="JARED MOMANYI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1TRIM1"/>
    <s v="A"/>
    <m/>
    <m/>
    <x v="0"/>
  </r>
  <r>
    <n v="6"/>
    <s v="SATURDAY"/>
    <s v="1100-1400 HRS"/>
    <s v="VIRTUAL"/>
    <s v="ZOOM"/>
    <x v="5"/>
    <s v="BUSINESS STUDIES"/>
    <n v="95"/>
    <s v="NORAH OKUN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1"/>
    <s v="KITENGELA"/>
    <s v="YEAR1TRIM1"/>
    <s v="A"/>
    <m/>
    <m/>
    <x v="0"/>
  </r>
  <r>
    <n v="2"/>
    <s v="TUESDAY"/>
    <s v="1730-2030 HRS"/>
    <s v="VIRTUAL"/>
    <s v="ZOOM"/>
    <x v="23"/>
    <s v="INTRODUCTION TO MACROECONOMICS"/>
    <n v="397"/>
    <s v="DANIEL KASIL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1"/>
    <s v="KITENGELA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KITENGELA"/>
    <s v="YEAR1TRIM2"/>
    <s v="A"/>
    <m/>
    <s v="TRIM 1A"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1TRIM2"/>
    <s v="A"/>
    <m/>
    <s v="TRIM 1A"/>
    <x v="0"/>
  </r>
  <r>
    <n v="4"/>
    <s v="THURSDAY"/>
    <s v="1730-2030 HRS"/>
    <s v="PHYSICAL"/>
    <s v="RM 3-5"/>
    <x v="12"/>
    <s v="MANAGEMENT MATHEMATICS II"/>
    <s v="C1335"/>
    <s v="PETER GIKUBU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KITENGELA"/>
    <s v="YEAR1TRIM2"/>
    <s v="A"/>
    <m/>
    <s v="TRIM 2A"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KITENGELA"/>
    <s v="YEAR1TRIM3"/>
    <s v="A"/>
    <m/>
    <m/>
    <x v="0"/>
  </r>
  <r>
    <n v="6"/>
    <s v="SATURDAY"/>
    <s v="1100-1400 HRS"/>
    <s v="VIRTUAL"/>
    <s v="ZOOM"/>
    <x v="24"/>
    <s v="INTRODUCTION TO DATA ANALYTICS"/>
    <s v="C0887"/>
    <s v="DR. CHARLES GITHIRA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DSAI"/>
    <s v="KCABCOM"/>
    <s v="BCOM"/>
    <x v="1"/>
    <s v="KITENGELA"/>
    <s v="YEAR1TRIM3"/>
    <s v="A"/>
    <m/>
    <m/>
    <x v="0"/>
  </r>
  <r>
    <n v="1"/>
    <s v="MONDAY"/>
    <s v="1730-2030 HRS"/>
    <s v="PHYSICAL"/>
    <s v="RM 3-2"/>
    <x v="25"/>
    <s v="INTERMEDIATE ACCOUNTING I"/>
    <s v="C1666"/>
    <s v="DR. CHARLES THOMAS KEYA"/>
    <n v="3"/>
    <n v="3"/>
    <n v="1"/>
    <n v="5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1TRIM3"/>
    <s v="A"/>
    <m/>
    <m/>
    <x v="0"/>
  </r>
  <r>
    <n v="3"/>
    <s v="WEDNESDAY"/>
    <s v="1730-2030 HRS"/>
    <s v="PHYSICAL"/>
    <s v="RM 4-2"/>
    <x v="16"/>
    <s v="INTRODUCTION TO TAXATION"/>
    <s v="C1400"/>
    <s v="JARED MOMANYI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1TRIM3"/>
    <s v="A"/>
    <m/>
    <m/>
    <x v="0"/>
  </r>
  <r>
    <n v="2"/>
    <s v="TUESDAY"/>
    <s v="1730-2030 HRS"/>
    <s v="PHYSICAL"/>
    <s v="RM 4-2"/>
    <x v="13"/>
    <s v="STATISTICS I"/>
    <s v="C1296"/>
    <s v="RAPHAEL ONYANGO"/>
    <n v="3"/>
    <n v="3"/>
    <n v="1"/>
    <n v="29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1TRIM3"/>
    <s v="A"/>
    <m/>
    <m/>
    <x v="0"/>
  </r>
  <r>
    <n v="7"/>
    <s v="SUNDAY"/>
    <s v="1500-18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KITENGELA"/>
    <s v="YEAR2TRIM1"/>
    <s v="A"/>
    <m/>
    <m/>
    <x v="0"/>
  </r>
  <r>
    <n v="1"/>
    <s v="MONDAY"/>
    <s v="1730-2030 HRS"/>
    <s v="PHYSICAL"/>
    <s v="RM 4-5"/>
    <x v="26"/>
    <s v="STATISTICS II"/>
    <s v="C1296"/>
    <s v="RAPHAEL ONYANGO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2TRIM1"/>
    <s v="A"/>
    <m/>
    <s v="TRIM 2A"/>
    <x v="0"/>
  </r>
  <r>
    <n v="5"/>
    <s v="FRIDAY"/>
    <s v="1730-2030 HRS"/>
    <s v="VIRTUAL"/>
    <s v="ZOOM"/>
    <x v="20"/>
    <s v="TOTAL QUALITY MANAGEMENT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2TRIM2"/>
    <s v="A"/>
    <m/>
    <s v="TRIM 2A"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2TRIM3"/>
    <s v="A"/>
    <m/>
    <m/>
    <x v="0"/>
  </r>
  <r>
    <n v="3"/>
    <s v="WEDNESDAY"/>
    <s v="1730-2030 HRS"/>
    <s v="VIRTUAL"/>
    <s v="ZOOM"/>
    <x v="28"/>
    <s v="FINANCIAL TECHNOLOGY"/>
    <s v="C1851"/>
    <s v="DUNCAN OU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KITENGELA"/>
    <s v="YEAR2TRIM3"/>
    <s v="A"/>
    <s v="FO"/>
    <s v="TRIM 4A"/>
    <x v="0"/>
  </r>
  <r>
    <n v="1"/>
    <s v="MONDAY"/>
    <s v="1730-2030 HRS"/>
    <s v="VIRTUAL"/>
    <s v="ZOOM"/>
    <x v="29"/>
    <s v="INTERNATIONAL BUSINESS STRATEGY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KITENGELA"/>
    <s v="YEAR2TRIM3"/>
    <s v="A"/>
    <m/>
    <m/>
    <x v="0"/>
  </r>
  <r>
    <n v="3"/>
    <s v="WEDNESDAY"/>
    <s v="1730-2030 HRS"/>
    <s v="PHYSICAL"/>
    <s v="RM 4-6"/>
    <x v="30"/>
    <s v="ADVANCED TAXATION"/>
    <s v="C1666"/>
    <s v="DR. CHARLES THOMAS KEYA"/>
    <n v="3"/>
    <n v="3"/>
    <n v="1"/>
    <n v="6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3TRIM1"/>
    <s v="A"/>
    <s v="FO"/>
    <s v="TRIM 5A"/>
    <x v="0"/>
  </r>
  <r>
    <n v="4"/>
    <s v="THURSDAY"/>
    <s v="1730-2030 HRS"/>
    <s v="PHYSICAL"/>
    <s v="RM 4-5"/>
    <x v="31"/>
    <s v="OPERATIONS RESEARCH"/>
    <s v="C1374"/>
    <s v="KILLION AMOLLO"/>
    <n v="3"/>
    <n v="3"/>
    <n v="1"/>
    <n v="3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3TRIM1"/>
    <s v="A"/>
    <s v="FO"/>
    <s v="TRIM 4A"/>
    <x v="0"/>
  </r>
  <r>
    <n v="1"/>
    <s v="MONDAY"/>
    <s v="1730-2030 HRS"/>
    <s v="PHYSICAL"/>
    <s v="RM 4-2"/>
    <x v="32"/>
    <s v="PORTFOLIO AND INVESTMENT ANALYSIS"/>
    <s v="C1211"/>
    <s v="STEPHEN NAMIS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3TRIM1"/>
    <s v="A"/>
    <s v="FO"/>
    <s v="TRIM 4A"/>
    <x v="0"/>
  </r>
  <r>
    <n v="5"/>
    <s v="FRIDAY"/>
    <s v="1730-2030 HRS"/>
    <s v="PHYSICAL"/>
    <s v="RM 4-2"/>
    <x v="33"/>
    <s v="INTRODUCTION TO ECONOMETRICS"/>
    <s v="C1640"/>
    <s v="ALICE MUIA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KITENGELA"/>
    <s v="YEAR3TRIM2"/>
    <s v="A"/>
    <s v="FO"/>
    <s v="TRIM 5A"/>
    <x v="0"/>
  </r>
  <r>
    <n v="4"/>
    <s v="THURSDAY"/>
    <s v="1730-2030 HRS"/>
    <s v="VIRTUAL"/>
    <s v="ZOOM"/>
    <x v="34"/>
    <s v="FINANCIAL INSTITUTIONS AND MARKETS"/>
    <n v="64"/>
    <s v="TRIZAH KAMANJA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3TRIM2"/>
    <s v="A"/>
    <s v="FO"/>
    <s v="TRIM 5A"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2"/>
    <s v="KITENGELA"/>
    <s v="YEAR1TRIM1"/>
    <s v="A"/>
    <m/>
    <m/>
    <x v="0"/>
  </r>
  <r>
    <n v="7"/>
    <s v="SUNDAY"/>
    <s v="0800-1100 HRS"/>
    <s v="VIRTUAL"/>
    <s v="ZOOM"/>
    <x v="23"/>
    <s v="INTRODUCTION TO MACROECONOMICS"/>
    <s v="C1545"/>
    <s v="DOMINIC AMO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2"/>
    <s v="KITENGELA"/>
    <s v="YEAR1TRIM2"/>
    <s v="A"/>
    <m/>
    <m/>
    <x v="0"/>
  </r>
  <r>
    <n v="7"/>
    <s v="SUNDAY"/>
    <s v="1100-1400 HRS"/>
    <s v="VIRTUAL"/>
    <s v="ZOOM"/>
    <x v="9"/>
    <s v="FINANCIAL ACCOUNTING II"/>
    <n v="264"/>
    <s v="ELIJAH WEKESA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KITENGELA"/>
    <s v="YEAR1TRIM2"/>
    <s v="A"/>
    <m/>
    <m/>
    <x v="0"/>
  </r>
  <r>
    <n v="6"/>
    <s v="SATURDAY"/>
    <s v="1500-1800 HRS"/>
    <s v="VIRTUAL"/>
    <s v="ZOOM"/>
    <x v="16"/>
    <s v="INTRODUCTION TO TAXATION"/>
    <s v="C1963"/>
    <s v="LINET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2"/>
    <s v="KITENGELA"/>
    <s v="YEAR1TRIM3"/>
    <s v="A"/>
    <m/>
    <m/>
    <x v="0"/>
  </r>
  <r>
    <n v="6"/>
    <s v="SATURDAY"/>
    <s v="1100-1400 HRS"/>
    <s v="VIRTUAL"/>
    <s v="ZOOM"/>
    <x v="35"/>
    <s v="ISSUES IN FINANCIAL MANAGEMENT"/>
    <n v="96"/>
    <s v="VICTOR NYAMIAK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2"/>
    <s v="KITENGELA"/>
    <s v="YEAR3TRIM2"/>
    <s v="A"/>
    <s v="FO"/>
    <s v="TRIM 5A"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KITENGELA"/>
    <s v="YEAR1TRIM1"/>
    <s v="B"/>
    <m/>
    <m/>
    <x v="0"/>
  </r>
  <r>
    <n v="1"/>
    <s v="MONDAY"/>
    <s v="0800-1100 HRS"/>
    <s v="VIRTUAL"/>
    <s v="ZOOM"/>
    <x v="36"/>
    <s v="SUPPLY CHAIN MANAGEMENT"/>
    <s v="C1669"/>
    <s v="DR. ARANI WYCLIFF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1TRIM3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KITENGELA"/>
    <s v="YEAR1TRIM3"/>
    <s v="A"/>
    <m/>
    <m/>
    <x v="0"/>
  </r>
  <r>
    <n v="1"/>
    <s v="MONDAY"/>
    <s v="0800-1100 HRS"/>
    <s v="VIRTUAL"/>
    <s v="ZOOM"/>
    <x v="37"/>
    <s v="LEGAL ISSUES IN PURCHASING AND SUPPLIES MANAGEMENT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2TRIM1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KITENGELA"/>
    <s v="YEAR2TRIM1"/>
    <s v="B"/>
    <m/>
    <m/>
    <x v="0"/>
  </r>
  <r>
    <n v="5"/>
    <s v="FRIDAY"/>
    <s v="1100-1400 HRS"/>
    <s v="VIRTUAL"/>
    <s v="ZOOM"/>
    <x v="39"/>
    <s v="TRANSPORT AND FLEET MANAGEMENT"/>
    <s v="C1428"/>
    <s v="JACKLINE MUIRUR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2TRIM3"/>
    <s v="A"/>
    <m/>
    <m/>
    <x v="0"/>
  </r>
  <r>
    <n v="1"/>
    <s v="MONDAY"/>
    <s v="1100-1400 HRS"/>
    <s v="VIRTUAL"/>
    <s v="ZOOM"/>
    <x v="40"/>
    <s v="CONTRACT MANAGEMENT PRINCIPLES AND PRACTICES"/>
    <s v="C1523"/>
    <s v="STEPHEN MUTI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2TRIM3"/>
    <s v="A"/>
    <m/>
    <m/>
    <x v="0"/>
  </r>
  <r>
    <n v="1"/>
    <s v="MONDAY"/>
    <s v="1100-1400 HRS"/>
    <s v="VIRTUAL"/>
    <s v="ZOOM"/>
    <x v="41"/>
    <s v="CATEGORY MANAGEMENT IN SUPPLY CHAIN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KITENGELA"/>
    <s v="YEAR3TRIM2"/>
    <s v="A"/>
    <m/>
    <m/>
    <x v="0"/>
  </r>
  <r>
    <n v="6"/>
    <s v="SATURDAY"/>
    <s v="1100-1400 HRS"/>
    <s v="VIRTUAL"/>
    <s v="ZOOM"/>
    <x v="42"/>
    <s v="PRINCIPLES OF PURCHASING AND SUPPLY"/>
    <s v="C1264"/>
    <s v="DOROTHY OBAL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KITENGELA"/>
    <s v="YEAR1TRIM1"/>
    <s v="A"/>
    <m/>
    <m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KITENGELA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KITENGELA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1"/>
    <s v="KITENGELA"/>
    <s v="YEAR1TRIM1"/>
    <s v="A"/>
    <m/>
    <m/>
    <x v="0"/>
  </r>
  <r>
    <n v="4"/>
    <s v="THURSDAY"/>
    <s v="1730-2030 HRS"/>
    <s v="VIRTUAL"/>
    <s v="ZOOM"/>
    <x v="41"/>
    <s v="CATEGORY MANAGEMENT IN PROCUREMENT"/>
    <s v="C1670"/>
    <s v="ELTON KIPKORIR LANGAT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KITENGELA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KITENGELA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KITENGELA"/>
    <s v="YEAR1TRIM2"/>
    <s v="A"/>
    <m/>
    <m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KITENGELA"/>
    <s v="YEAR1TRIM2"/>
    <s v="A"/>
    <m/>
    <m/>
    <x v="0"/>
  </r>
  <r>
    <n v="2"/>
    <s v="TUESDAY"/>
    <s v="1730-2030 HRS"/>
    <s v="VIRTUAL"/>
    <s v="ZOOM"/>
    <x v="43"/>
    <s v="INVENTORY MANAGEMENT"/>
    <s v="C1705"/>
    <s v="MUO CHARLES"/>
    <n v="3"/>
    <n v="3"/>
    <n v="1"/>
    <n v="56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KITENGELA"/>
    <s v="YEAR1TRIM2"/>
    <s v="A"/>
    <m/>
    <m/>
    <x v="0"/>
  </r>
  <r>
    <n v="1"/>
    <s v="MONDAY"/>
    <s v="1730-2030 HRS"/>
    <s v="VIRTUAL"/>
    <s v="ZOOM"/>
    <x v="44"/>
    <s v="INTRODUCTION TO PUBLIC PROCUREMENT"/>
    <s v="C1709"/>
    <s v="RON MUHANDE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KITENGELA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KITENGELA"/>
    <s v="YEAR1TRIM2"/>
    <s v="A"/>
    <m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KITENGELA"/>
    <s v="YEAR1TRIM3"/>
    <s v="A"/>
    <m/>
    <m/>
    <x v="0"/>
  </r>
  <r>
    <n v="2"/>
    <s v="TUESDAY"/>
    <s v="1730-2030 HRS"/>
    <s v="VIRTUAL"/>
    <s v="ZOOM"/>
    <x v="22"/>
    <s v="ETHICS AND LEADERSHIP"/>
    <s v="C1358"/>
    <s v="DR. ASENATH ONGUSO"/>
    <s v="3"/>
    <s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KITENGELA"/>
    <s v="YEAR1TRIM3"/>
    <s v="A"/>
    <m/>
    <m/>
    <x v="0"/>
  </r>
  <r>
    <n v="2"/>
    <s v="TUESDAY"/>
    <s v="1730-2030 HRS"/>
    <s v="VIRTUAL"/>
    <s v="ZOOM"/>
    <x v="22"/>
    <s v="ETHICS AND LEADERSHIP"/>
    <s v="C1358"/>
    <s v="DR. ASENATH ONGUSO"/>
    <m/>
    <n v="0"/>
    <n v="0"/>
    <n v="20"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3"/>
    <s v="A"/>
    <m/>
    <m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KITENGELA"/>
    <s v="YEAR2TRIM3"/>
    <s v="A"/>
    <m/>
    <m/>
    <x v="0"/>
  </r>
  <r>
    <n v="5"/>
    <s v="FRIDAY"/>
    <s v="1730-2030 HRS"/>
    <s v="VIRTUAL"/>
    <s v="ZOOM"/>
    <x v="45"/>
    <s v="PROCUREMENT AND SUPPLY ADMINISTRATION"/>
    <s v="C1777"/>
    <s v="DR. JUSTUS BARASA MAEND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1TRIM2"/>
    <s v="A"/>
    <m/>
    <m/>
    <x v="0"/>
  </r>
  <r>
    <n v="1"/>
    <s v="MONDAY"/>
    <s v="1730-2030 HRS"/>
    <s v="VIRTUAL"/>
    <s v="ZOOM"/>
    <x v="36"/>
    <s v="SUPPLY CHAIN MANAGEMENT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1TRIM3"/>
    <s v="A"/>
    <m/>
    <m/>
    <x v="0"/>
  </r>
  <r>
    <n v="3"/>
    <s v="WEDNESDAY"/>
    <s v="1730-2030 HRS"/>
    <s v="VIRTUAL"/>
    <s v="ZOOM"/>
    <x v="37"/>
    <s v="LEGAL ISSUES IN PURCHASING AND SUPPLIES MANAGEMENT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1"/>
    <s v="A"/>
    <m/>
    <m/>
    <x v="0"/>
  </r>
  <r>
    <n v="4"/>
    <s v="THURSDAY"/>
    <s v="1730-2030 HRS"/>
    <s v="VIRTUAL"/>
    <s v="ZOOM"/>
    <x v="46"/>
    <s v="OPERATIONS MANAGEMENT IN SUPPLY CHAINS"/>
    <s v="C1428"/>
    <s v="JACKLINE MUIRUR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1"/>
    <s v="A"/>
    <m/>
    <m/>
    <x v="0"/>
  </r>
  <r>
    <n v="5"/>
    <s v="FRIDAY"/>
    <s v="1730-2030 HRS"/>
    <s v="VIRTUAL"/>
    <s v="ZOOM"/>
    <x v="47"/>
    <s v="PROCUREMENT MANAGEMENT  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2"/>
    <s v="A"/>
    <m/>
    <m/>
    <x v="0"/>
  </r>
  <r>
    <n v="5"/>
    <s v="FRIDAY"/>
    <s v="1730-2030 HRS"/>
    <s v="VIRTUAL"/>
    <s v="ZOOM"/>
    <x v="48"/>
    <s v="RELATIONSHIP MANAGEMENT IN SUPPLY CHAINS"/>
    <s v="C1909"/>
    <s v="DR. JOEL OMUSE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3"/>
    <s v="A"/>
    <m/>
    <m/>
    <x v="0"/>
  </r>
  <r>
    <n v="4"/>
    <s v="THURSDAY"/>
    <s v="1730-2030 HRS"/>
    <s v="VIRTUAL"/>
    <s v="ZOOM"/>
    <x v="49"/>
    <s v="RETAIL LOGISTICS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3"/>
    <s v="A"/>
    <m/>
    <m/>
    <x v="0"/>
  </r>
  <r>
    <n v="3"/>
    <s v="WEDNESDAY"/>
    <s v="1730-2030 HRS"/>
    <s v="VIRTUAL"/>
    <s v="ZOOM"/>
    <x v="39"/>
    <s v="TRANSPORTATION AND FLEET MANAGEMENT"/>
    <s v="C1817"/>
    <s v="MICHAEL WANJ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3"/>
    <s v="A"/>
    <m/>
    <m/>
    <x v="0"/>
  </r>
  <r>
    <n v="1"/>
    <s v="MONDAY"/>
    <s v="1730-2030 HRS"/>
    <s v="VIRTUAL"/>
    <s v="ZOOM"/>
    <x v="40"/>
    <s v="CONTRACT MANAGEMENT PRINCIPLES AND PRACTICES"/>
    <s v="C1501"/>
    <s v="RACHAEL KAMA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2TRIM3"/>
    <s v="A"/>
    <m/>
    <m/>
    <x v="0"/>
  </r>
  <r>
    <n v="6"/>
    <s v="SATURDAY"/>
    <s v="1100-1400 HRS"/>
    <s v="VIRTUAL"/>
    <s v="ZOOM"/>
    <x v="44"/>
    <s v="PROCUREMENT MANAGEMENT IN THE PUBLIC SECTOR"/>
    <s v="C1195"/>
    <s v="ELIUD LA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1"/>
    <s v="A"/>
    <m/>
    <m/>
    <x v="0"/>
  </r>
  <r>
    <n v="3"/>
    <s v="WEDNESDAY"/>
    <s v="1730-2030 HRS"/>
    <s v="VIRTUAL"/>
    <s v="ZOOM"/>
    <x v="50"/>
    <s v="GLOBAL LOGISTICS MANAGEMENT"/>
    <s v="C1671"/>
    <s v="ERIC MOGIR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1"/>
    <s v="A"/>
    <m/>
    <m/>
    <x v="0"/>
  </r>
  <r>
    <n v="5"/>
    <s v="FRIDAY"/>
    <s v="1730-2030 HRS"/>
    <s v="VIRTUAL"/>
    <s v="ZOOM"/>
    <x v="51"/>
    <s v="STRATEGIC PURCHASING AND SOURCING"/>
    <s v="C1501"/>
    <s v="RACHAEL KAMA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1"/>
    <s v="A"/>
    <m/>
    <m/>
    <x v="0"/>
  </r>
  <r>
    <n v="4"/>
    <s v="THURSDAY"/>
    <s v="1730-2030 HRS"/>
    <s v="VIRTUAL"/>
    <s v="ZOOM"/>
    <x v="52"/>
    <s v="E-PROCUREMENT"/>
    <s v="C1523"/>
    <s v="STEPHEN MUTI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1"/>
    <s v="A"/>
    <m/>
    <m/>
    <x v="0"/>
  </r>
  <r>
    <n v="3"/>
    <s v="WEDNESDAY"/>
    <s v="1730-2030 HRS"/>
    <s v="VIRTUAL"/>
    <s v="ZOOM"/>
    <x v="53"/>
    <s v="FREIGHT CLEARING AND FORWARDING"/>
    <s v="C1195"/>
    <s v="ELIUD LA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2"/>
    <s v="A"/>
    <m/>
    <m/>
    <x v="0"/>
  </r>
  <r>
    <n v="2"/>
    <s v="TUESDAY"/>
    <s v="1730-2030 HRS"/>
    <s v="VIRTUAL"/>
    <s v="ZOOM"/>
    <x v="41"/>
    <s v="CATEGORY MANAGEMENT IN SUPPLY CHAIN"/>
    <s v="C1288"/>
    <s v="JAMES MURI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2"/>
    <s v="A"/>
    <m/>
    <m/>
    <x v="0"/>
  </r>
  <r>
    <n v="1"/>
    <s v="MONDAY"/>
    <s v="1730-2030 HRS"/>
    <s v="VIRTUAL"/>
    <s v="ZOOM"/>
    <x v="54"/>
    <s v="GREEN PROCUREMENT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KITENGELA"/>
    <s v="YEAR3TRIM2"/>
    <s v="A"/>
    <m/>
    <m/>
    <x v="0"/>
  </r>
  <r>
    <n v="2"/>
    <s v="TUESDAY"/>
    <s v="1100-1400 HRS"/>
    <s v="PHYSICAL"/>
    <s v="RM 4-3"/>
    <x v="55"/>
    <s v="BUSINESS MATHEMATICS"/>
    <s v="C1156"/>
    <s v="EDWIN KIPKEMOI LIM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BM"/>
    <s v="CBM"/>
    <x v="0"/>
    <s v="KITENGELA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KITENGELA"/>
    <s v="TRIM 1"/>
    <s v="C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BM"/>
    <s v="CBM"/>
    <x v="0"/>
    <s v="KITENGELA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BM"/>
    <s v="CBM"/>
    <x v="0"/>
    <s v="KITENGELA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KITENGELA"/>
    <s v="TRIM 1"/>
    <s v="A"/>
    <m/>
    <m/>
    <x v="0"/>
  </r>
  <r>
    <n v="2"/>
    <s v="TUESDAY"/>
    <s v="1100-1400 HRS"/>
    <s v="VIRTUAL"/>
    <s v="ZOOM"/>
    <x v="60"/>
    <s v="INTRODUCTION TO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KITENGELA"/>
    <s v="TRIM 2"/>
    <s v="A"/>
    <m/>
    <m/>
    <x v="0"/>
  </r>
  <r>
    <n v="3"/>
    <s v="WEDNESDAY"/>
    <s v="1100-1400 HRS"/>
    <s v="VIRTUAL"/>
    <s v="ZOOM"/>
    <x v="61"/>
    <s v="COMPUTER AND SOCIETY"/>
    <s v="C1822"/>
    <s v="FAITH GACH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CBM"/>
    <s v="CBM"/>
    <x v="0"/>
    <s v="KITENGELA"/>
    <s v="TRIM 2"/>
    <s v="A"/>
    <m/>
    <m/>
    <x v="0"/>
  </r>
  <r>
    <n v="5"/>
    <s v="FRIDAY"/>
    <s v="1100-1400 HRS"/>
    <s v="PHYSICAL"/>
    <s v="RM 3-2"/>
    <x v="62"/>
    <s v="FINANCIAL MATHEMATICS"/>
    <s v="C1294"/>
    <s v="JAMES OYOO"/>
    <n v="3"/>
    <n v="3"/>
    <n v="1"/>
    <n v="8"/>
    <s v=" "/>
    <s v=" "/>
    <s v=" "/>
    <s v=" "/>
    <s v=" "/>
    <n v="1"/>
    <s v=" "/>
    <s v=" "/>
    <s v=" "/>
    <s v=" "/>
    <s v=" "/>
    <s v=" "/>
    <s v=" "/>
    <m/>
    <s v=""/>
    <x v="0"/>
    <s v="ECOSTA"/>
    <s v="KCACBM"/>
    <s v="CBM"/>
    <x v="0"/>
    <s v="KITENGELA"/>
    <s v="TRIM 2"/>
    <s v="A"/>
    <m/>
    <m/>
    <x v="0"/>
  </r>
  <r>
    <n v="1"/>
    <s v="MONDAY"/>
    <s v="1100-1400 HRS"/>
    <s v="PHYSICAL"/>
    <s v="RM 3-1"/>
    <x v="63"/>
    <s v="BUSINESS ETHICS"/>
    <s v="C1401"/>
    <s v="MATHEW MUCHIRI"/>
    <n v="3"/>
    <n v="3"/>
    <n v="1"/>
    <n v="8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0"/>
    <s v="KITENGELA"/>
    <s v="TRIM 2"/>
    <s v="A"/>
    <m/>
    <m/>
    <x v="0"/>
  </r>
  <r>
    <n v="2"/>
    <s v="TUESDAY"/>
    <s v="0800-1100 HRS"/>
    <s v="VIRTUAL"/>
    <s v="ZOOM"/>
    <x v="64"/>
    <s v="INTRODUCTION TO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KITENGELA"/>
    <s v="TRIM 2"/>
    <s v="A"/>
    <m/>
    <m/>
    <x v="0"/>
  </r>
  <r>
    <n v="2"/>
    <s v="TUESDAY"/>
    <s v="0800-1100 HRS"/>
    <s v="VIRTUAL"/>
    <s v="ZOOM"/>
    <x v="65"/>
    <s v="FUNDAMENTALS OF PROCUREMENT PLANNING"/>
    <s v="C1264"/>
    <s v="DOROTHY OBAL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KITENGELA"/>
    <s v="TRIM 2"/>
    <s v="A"/>
    <m/>
    <m/>
    <x v="0"/>
  </r>
  <r>
    <n v="5"/>
    <s v="FRIDAY"/>
    <s v="0800-1100 HRS"/>
    <s v="VIRTUAL"/>
    <s v="ZOOM"/>
    <x v="66"/>
    <s v="INVENTORY LOGISTICS MANAGEMENT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KITENGELA"/>
    <s v="TRIM 2"/>
    <s v="A"/>
    <m/>
    <m/>
    <x v="0"/>
  </r>
  <r>
    <n v="1"/>
    <s v="MONDAY"/>
    <s v="1100-1400 HRS"/>
    <s v="PHYSICAL"/>
    <s v="RM 3-1"/>
    <x v="63"/>
    <s v="BUSINESS ETHICS"/>
    <s v="C1401"/>
    <s v="MATHEW MUCHI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KITENGELA"/>
    <s v="TRIM 2"/>
    <s v="A"/>
    <m/>
    <m/>
    <x v="0"/>
  </r>
  <r>
    <n v="3"/>
    <s v="WEDNESDAY"/>
    <s v="0800-1100 HRS"/>
    <s v="VIRTUAL"/>
    <s v="ZOOM"/>
    <x v="67"/>
    <s v="PROCUREMENT RECORDS"/>
    <s v="C1705"/>
    <s v="MUO CHARLES"/>
    <n v="3"/>
    <n v="3"/>
    <n v="1"/>
    <n v="50"/>
    <s v=" "/>
    <s v=" "/>
    <s v=" "/>
    <s v=" "/>
    <s v=" "/>
    <n v="1"/>
    <s v=" "/>
    <s v=" "/>
    <s v=" "/>
    <s v=" "/>
    <s v=" "/>
    <s v=" "/>
    <s v=" "/>
    <m/>
    <s v=""/>
    <x v="0"/>
    <s v="BAM"/>
    <s v="KCACPL"/>
    <s v="CPL"/>
    <x v="0"/>
    <s v="KITENGELA"/>
    <s v="TRIM 2"/>
    <s v="A"/>
    <m/>
    <m/>
    <x v="0"/>
  </r>
  <r>
    <n v="3"/>
    <s v="WEDNESDAY"/>
    <s v="1100-1400 HRS"/>
    <s v="VIRTUAL"/>
    <s v="ZOOM"/>
    <x v="68"/>
    <s v="FOUNDATIONS OF SUPPLY CHAIN MANAG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KITENGELA"/>
    <s v="TRIM 2"/>
    <s v="A"/>
    <m/>
    <m/>
    <x v="0"/>
  </r>
  <r>
    <n v="2"/>
    <s v="TUESDAY"/>
    <s v="1100-1400 HRS"/>
    <s v="PHYSICAL"/>
    <s v="RM 4-3"/>
    <x v="55"/>
    <s v="BUSINESS MATHEMATICS"/>
    <s v="C1156"/>
    <s v="EDWIN KIPKEMOI LIMO"/>
    <n v="3"/>
    <n v="3"/>
    <n v="1"/>
    <n v="126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KITENGELA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1"/>
    <s v="C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0"/>
    <s v="KITENGELA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KITENGELA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1"/>
    <s v="A"/>
    <m/>
    <m/>
    <x v="0"/>
  </r>
  <r>
    <n v="2"/>
    <s v="TUESDAY"/>
    <s v="0800-1100 HRS"/>
    <s v="VIRTUAL"/>
    <s v="ZOOM"/>
    <x v="69"/>
    <s v="PRINCIPLES OF MARKETING"/>
    <s v="C1401"/>
    <s v="MATHEW MUCHI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2"/>
    <s v="A"/>
    <m/>
    <m/>
    <x v="0"/>
  </r>
  <r>
    <n v="1"/>
    <s v="MONDAY"/>
    <s v="1100-1400 HRS"/>
    <s v="PHYSICAL"/>
    <s v="RM 4-13"/>
    <x v="70"/>
    <s v="INTRODUCTION TO ACCOUNTING "/>
    <s v="C0770"/>
    <s v="DUNCAN OWUOR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KITENGELA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KITENGELA"/>
    <s v="TRIM 2"/>
    <s v="A"/>
    <m/>
    <m/>
    <x v="0"/>
  </r>
  <r>
    <n v="2"/>
    <s v="TUESDAY"/>
    <s v="0800-1200 HRS"/>
    <s v="LAB"/>
    <s v="LAB"/>
    <x v="72"/>
    <s v="FUNDAMENTALS OF COMPUTER SYSTEMS"/>
    <s v="C1822"/>
    <s v="FAITH GACHOKA"/>
    <m/>
    <n v="0"/>
    <n v="0"/>
    <n v="11"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0"/>
    <s v="KITENGELA"/>
    <s v="TRIM 2"/>
    <s v="A"/>
    <m/>
    <m/>
    <x v="0"/>
  </r>
  <r>
    <n v="1"/>
    <s v="MONDAY"/>
    <s v="0800-1100 HRS"/>
    <s v="PHYSICAL"/>
    <s v="RM 4-13"/>
    <x v="73"/>
    <s v="MANAGEMENT MATHEMATICS I"/>
    <s v="C1294"/>
    <s v="JAMES OYOO"/>
    <n v="3"/>
    <n v="3"/>
    <n v="1"/>
    <n v="6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KITENGELA"/>
    <s v="TRIM 2"/>
    <s v="A"/>
    <m/>
    <m/>
    <x v="0"/>
  </r>
  <r>
    <n v="5"/>
    <s v="FRIDAY"/>
    <s v="0800-1100 HRS"/>
    <s v="PHYSICAL"/>
    <s v="RM 4-9"/>
    <x v="74"/>
    <s v="GENERAL ECONOMICS"/>
    <s v="C0770"/>
    <s v="DUNCAN OWUOR"/>
    <n v="3"/>
    <n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KITENGELA"/>
    <s v="TRIM 3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3"/>
    <s v="A"/>
    <m/>
    <m/>
    <x v="0"/>
  </r>
  <r>
    <n v="1"/>
    <s v="MONDAY"/>
    <s v="0800-1100 HRS"/>
    <s v="PHYSICAL"/>
    <s v="LAB 1"/>
    <x v="76"/>
    <s v="COMPUTER APPLICATIONS"/>
    <s v="C1822"/>
    <s v="FAITH GACHOKA"/>
    <n v="3"/>
    <n v="3"/>
    <n v="1"/>
    <n v="6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KITENGELA"/>
    <s v="TRIM 3"/>
    <s v="A"/>
    <m/>
    <m/>
    <x v="0"/>
  </r>
  <r>
    <n v="2"/>
    <s v="TUESDAY"/>
    <s v="1400-1700 HRS"/>
    <s v="VIRTUAL"/>
    <s v="ZOOM"/>
    <x v="77"/>
    <s v="BUSINESS STUDIES"/>
    <s v="C1440"/>
    <s v="VERILE OPILO"/>
    <n v="3"/>
    <n v="3"/>
    <n v="1"/>
    <n v="9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KITENGELA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3"/>
    <s v="A"/>
    <m/>
    <m/>
    <x v="0"/>
  </r>
  <r>
    <n v="3"/>
    <s v="WEDNESDAY"/>
    <s v="1100-1400 HRS"/>
    <s v="VIRTUAL"/>
    <s v="ZOOM"/>
    <x v="79"/>
    <s v="CUSTOMER RELATIONSHIP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4"/>
    <s v="A"/>
    <m/>
    <m/>
    <x v="0"/>
  </r>
  <r>
    <n v="1"/>
    <s v="MONDAY"/>
    <s v="0800-1100 HRS"/>
    <s v="PHYSICAL"/>
    <s v="RM 4-7"/>
    <x v="80"/>
    <s v="COST ACCOUNTING"/>
    <s v="C0770"/>
    <s v="DUNCAN OWUOR"/>
    <n v="3"/>
    <n v="3"/>
    <n v="1"/>
    <n v="12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KITENGELA"/>
    <s v="TRIM 4"/>
    <s v="A"/>
    <m/>
    <m/>
    <x v="0"/>
  </r>
  <r>
    <n v="5"/>
    <s v="FRIDAY"/>
    <s v="0800-1100 HRS"/>
    <s v="PHYSICAL"/>
    <s v="RM 4-7"/>
    <x v="81"/>
    <s v="ACCOUNTING INFORMATION SOFTWARE"/>
    <s v="C1822"/>
    <s v="FAITH GACHOKA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0"/>
    <s v="KITENGELA"/>
    <s v="TRIM 4"/>
    <s v="A"/>
    <m/>
    <m/>
    <x v="0"/>
  </r>
  <r>
    <n v="4"/>
    <s v="THURSDAY"/>
    <s v="1100-1400 HRS"/>
    <s v="PHYSICAL"/>
    <s v="RM 4-7"/>
    <x v="82"/>
    <s v="PRINCIPLES OF TAXATION"/>
    <s v="C1910"/>
    <s v="PATRICK MISAWA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KITENGELA"/>
    <s v="TRIM 4"/>
    <s v="A"/>
    <m/>
    <m/>
    <x v="0"/>
  </r>
  <r>
    <n v="3"/>
    <s v="WEDNESDAY"/>
    <s v="1400-1700 HRS"/>
    <s v="VIRTUAL"/>
    <s v="ZOOM"/>
    <x v="83"/>
    <s v="FUNDAMENTALS OF INTERNATIONAL BUSINES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4"/>
    <s v="A"/>
    <m/>
    <m/>
    <x v="0"/>
  </r>
  <r>
    <n v="5"/>
    <s v="FRIDAY"/>
    <s v="1100-1400 HRS"/>
    <s v="PHYSICAL"/>
    <s v="RM 4-5"/>
    <x v="84"/>
    <s v="BUSINESS FINANCE"/>
    <s v="C0770"/>
    <s v="DUNCAN OWUOR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KITENGELA"/>
    <s v="TRIM 5"/>
    <s v="A"/>
    <m/>
    <m/>
    <x v="0"/>
  </r>
  <r>
    <n v="1"/>
    <s v="MONDAY"/>
    <s v="1400-1700 HRS"/>
    <s v="VIRTUAL"/>
    <s v="ZOOM"/>
    <x v="85"/>
    <s v="TECHNOLOGY AND INNOVATION"/>
    <s v="C1651"/>
    <s v="MICHAEL NG'ANG'A THI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D&amp;IS"/>
    <s v="KCADBM-D"/>
    <s v="DBM"/>
    <x v="0"/>
    <s v="KITENGELA"/>
    <s v="TRIM 5"/>
    <s v="A"/>
    <m/>
    <m/>
    <x v="0"/>
  </r>
  <r>
    <n v="4"/>
    <s v="THURSDAY"/>
    <s v="1100-1400 HRS"/>
    <s v="VIRTUAL"/>
    <s v="ZOOM"/>
    <x v="86"/>
    <s v="HUMAN RESOURCE MANAGEMENT"/>
    <s v="C2044"/>
    <s v="PAULINE OL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KITENGELA"/>
    <s v="TRIM 5"/>
    <s v="A"/>
    <m/>
    <m/>
    <x v="0"/>
  </r>
  <r>
    <n v="2"/>
    <s v="TUESDAY"/>
    <s v="1100-1400 HRS"/>
    <s v="PHYSICAL"/>
    <s v="RM 4-5"/>
    <x v="87"/>
    <s v="INTRODUCTION TO BUSINESS STATISTICS"/>
    <s v="C1296"/>
    <s v="RAPHAEL ONYANGO"/>
    <n v="3"/>
    <n v="3"/>
    <n v="1"/>
    <n v="29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KITENGELA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1"/>
    <s v="KITENGELA"/>
    <s v="TRIM 1"/>
    <s v="A"/>
    <m/>
    <m/>
    <x v="0"/>
  </r>
  <r>
    <n v="5"/>
    <s v="FRIDAY"/>
    <s v="1730-2030 HRS"/>
    <s v="VIRTUAL"/>
    <s v="ZOOM"/>
    <x v="59"/>
    <s v="THEORIES OF COMMERCE"/>
    <n v="129"/>
    <s v="BEATRICE RO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KITENGELA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1"/>
    <s v="KITENGELA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1"/>
    <s v="A"/>
    <m/>
    <m/>
    <x v="0"/>
  </r>
  <r>
    <n v="1"/>
    <s v="MONDAY"/>
    <s v="1730-2030 HRS"/>
    <s v="VIRTUAL"/>
    <s v="ZOOM"/>
    <x v="70"/>
    <s v="INTRODUCTION TO ACCOUNTING "/>
    <n v="262"/>
    <s v="DOUGLAS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KITENGELA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1"/>
    <s v="KITENGELA"/>
    <s v="TRIM 2"/>
    <s v="A"/>
    <m/>
    <m/>
    <x v="0"/>
  </r>
  <r>
    <n v="4"/>
    <s v="THURSDAY"/>
    <s v="1730-2030 HRS"/>
    <s v="VIRTUAL"/>
    <s v="ZOOM"/>
    <x v="73"/>
    <s v="MANAGEMENT MATHEMATICS I"/>
    <s v="C1296"/>
    <s v="RAPHAEL ONYA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KITENGELA"/>
    <s v="TRIM 2"/>
    <s v="A"/>
    <m/>
    <m/>
    <x v="0"/>
  </r>
  <r>
    <n v="3"/>
    <s v="WEDNESDAY"/>
    <s v="1730-2030 HRS"/>
    <s v="VIRTUAL"/>
    <s v="ZOOM"/>
    <x v="71"/>
    <s v="INFORMATION LITERACY"/>
    <n v="195"/>
    <s v="REGINA NJOROG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3"/>
    <s v="KITENGELA"/>
    <s v="TRIM 2"/>
    <s v="A"/>
    <m/>
    <m/>
    <x v="0"/>
  </r>
  <r>
    <n v="5"/>
    <s v="FRIDAY"/>
    <s v="1730-2030 HRS"/>
    <s v="VIRTUAL"/>
    <s v="ZOOM"/>
    <x v="69"/>
    <s v="PRINCIPLES OF MARKETING"/>
    <n v="126"/>
    <s v="STEPHEN BULUK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2"/>
    <s v="A"/>
    <m/>
    <m/>
    <x v="0"/>
  </r>
  <r>
    <n v="4"/>
    <s v="THURSDAY"/>
    <s v="1730-2030 HRS"/>
    <s v="VIRTUAL"/>
    <s v="ZOOM"/>
    <x v="77"/>
    <s v="BUSINESS STUDIES"/>
    <n v="397"/>
    <s v="DANIEL KASI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1"/>
    <s v="KITENGELA"/>
    <s v="TRIM 3"/>
    <s v="A"/>
    <m/>
    <m/>
    <x v="0"/>
  </r>
  <r>
    <n v="1"/>
    <s v="MONDAY"/>
    <s v="1730-2030 HRS"/>
    <s v="VIRTUAL"/>
    <s v="ZOOM"/>
    <x v="74"/>
    <s v="GENERAL ECONOMICS"/>
    <s v="C1554"/>
    <s v="EDWIN KAMAU WANGAMW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KITENGELA"/>
    <s v="TRIM 3"/>
    <s v="A"/>
    <m/>
    <m/>
    <x v="0"/>
  </r>
  <r>
    <n v="2"/>
    <s v="TUESDAY"/>
    <s v="1730-2030 HRS"/>
    <s v="VIRTUAL"/>
    <s v="ZOOM"/>
    <x v="76"/>
    <s v="COMPUTER APPLICATIONS"/>
    <s v="C1850"/>
    <s v="NJUGUNA ALEXANDER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D&amp;IS"/>
    <s v="KCADBM-D"/>
    <s v="DBM"/>
    <x v="3"/>
    <s v="KITENGELA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1"/>
    <s v="KITENGELA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3"/>
    <s v="A"/>
    <m/>
    <m/>
    <x v="0"/>
  </r>
  <r>
    <n v="3"/>
    <s v="WEDNESDAY"/>
    <s v="1730-2030 HRS"/>
    <s v="VIRTUAL"/>
    <s v="ZOOM"/>
    <x v="81"/>
    <s v="ACCOUNTING INFORMATION SOFTWARE"/>
    <s v="C1486"/>
    <s v="CONRAD AKEL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KITENGELA"/>
    <s v="TRIM 4"/>
    <s v="A"/>
    <m/>
    <m/>
    <x v="0"/>
  </r>
  <r>
    <n v="5"/>
    <s v="FRIDAY"/>
    <s v="1730-2030 HRS"/>
    <s v="VIRTUAL"/>
    <s v="ZOOM"/>
    <x v="82"/>
    <s v="PRINCIPLES OF TAXATION"/>
    <n v="296"/>
    <s v="FREDRICK LEV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KITENGELA"/>
    <s v="TRIM 4"/>
    <s v="A"/>
    <m/>
    <m/>
    <x v="0"/>
  </r>
  <r>
    <n v="1"/>
    <s v="MONDAY"/>
    <s v="1730-2030 HRS"/>
    <s v="VIRTUAL"/>
    <s v="ZOOM"/>
    <x v="79"/>
    <s v="CUSTOMER RELATIONSHIP MARKETING"/>
    <n v="126"/>
    <s v="STEPHEN BULUK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4"/>
    <s v="A"/>
    <m/>
    <m/>
    <x v="0"/>
  </r>
  <r>
    <n v="4"/>
    <s v="THURSDAY"/>
    <s v="1730-2030 HRS"/>
    <s v="VIRTUAL"/>
    <s v="ZOOM"/>
    <x v="83"/>
    <s v="FUNDAMENTALS OF INTERNATIONAL BUSINES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KITENGELA"/>
    <s v="TRIM 4"/>
    <s v="A"/>
    <m/>
    <m/>
    <x v="0"/>
  </r>
  <r>
    <n v="3"/>
    <s v="WEDNESDAY"/>
    <s v="1730-2030 HRS"/>
    <s v="VIRTUAL"/>
    <s v="ZOOM"/>
    <x v="87"/>
    <s v="INTRODUCTION TO BUSINESS STATISTICS"/>
    <n v="397"/>
    <s v="DANIEL KASI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KITENGELA"/>
    <s v="TRIM 5"/>
    <s v="A"/>
    <m/>
    <m/>
    <x v="0"/>
  </r>
  <r>
    <n v="4"/>
    <s v="THURSDAY"/>
    <s v="1730-2030 HRS"/>
    <s v="VIRTUAL"/>
    <s v="ZOOM"/>
    <x v="85"/>
    <s v="TECHNOLOGY AND INNOVATION"/>
    <s v="C1258"/>
    <s v="DOMINIC NG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KITENGELA"/>
    <s v="TRIM 5"/>
    <s v="A"/>
    <m/>
    <m/>
    <x v="0"/>
  </r>
  <r>
    <n v="2"/>
    <s v="TUESDAY"/>
    <s v="1730-2030 HRS"/>
    <s v="VIRTUAL"/>
    <s v="ZOOM"/>
    <x v="84"/>
    <s v="BUSINESS FINANCE"/>
    <n v="264"/>
    <s v="ELIJAH WEKES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KITENGELA"/>
    <s v="TRIM 5"/>
    <s v="A"/>
    <m/>
    <m/>
    <x v="0"/>
  </r>
  <r>
    <n v="5"/>
    <s v="FRIDAY"/>
    <s v="1730-2030 HRS"/>
    <s v="VIRTUAL"/>
    <s v="ZOOM"/>
    <x v="88"/>
    <s v="E-COMMERCE"/>
    <s v="C0394"/>
    <s v="GLENNE MORA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KITENGELA"/>
    <s v="TRIM 5"/>
    <s v="A"/>
    <m/>
    <m/>
    <x v="0"/>
  </r>
  <r>
    <n v="1"/>
    <s v="MONDAY"/>
    <s v="1730-2030 HRS"/>
    <s v="VIRTUAL"/>
    <s v="ZOOM"/>
    <x v="86"/>
    <s v="HUMAN RESOURCE MANAGEMENT"/>
    <n v="423"/>
    <s v="KEVIN NAISH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KITENGELA"/>
    <s v="TRIM 5"/>
    <s v="A"/>
    <m/>
    <m/>
    <x v="0"/>
  </r>
  <r>
    <n v="1"/>
    <s v="MONDAY"/>
    <s v="0800-1100 HRS"/>
    <s v="PHYSICAL"/>
    <s v="RM 4-4"/>
    <x v="89"/>
    <s v="PRINCIPLES OF PROCUREMENT AND LOGISTICS"/>
    <s v="C1908"/>
    <s v="DR. EZEKIEL AKWAL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1"/>
    <s v="A"/>
    <m/>
    <m/>
    <x v="0"/>
  </r>
  <r>
    <n v="2"/>
    <s v="TUESDAY"/>
    <s v="1100-1400 HRS"/>
    <s v="PHYSICAL"/>
    <s v="RM 4-3"/>
    <x v="55"/>
    <s v="BUSINESS MATHEMATICS"/>
    <s v="C1156"/>
    <s v="EDWIN KIPKEMOI LIM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KITENGELA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n v="3"/>
    <n v="3"/>
    <n v="1"/>
    <n v="11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1"/>
    <s v="C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0"/>
    <s v="KITENGELA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KITENGELA"/>
    <s v="TRIM 1"/>
    <s v="A"/>
    <m/>
    <m/>
    <x v="0"/>
  </r>
  <r>
    <n v="2"/>
    <s v="TUESDAY"/>
    <s v="1400-1700 HRS"/>
    <s v="VIRTUAL"/>
    <s v="ZOOM"/>
    <x v="90"/>
    <s v="TRANSPORT AND FLEET MANAGEMENT"/>
    <s v="C1909"/>
    <s v="DR. JOEL OMUSE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2"/>
    <s v="A"/>
    <m/>
    <m/>
    <x v="0"/>
  </r>
  <r>
    <n v="1"/>
    <s v="MONDAY"/>
    <s v="1100-1400 HRS"/>
    <s v="PHYSICAL"/>
    <s v="RM 4-13"/>
    <x v="70"/>
    <s v="INTRODUCTION TO ACCOUNTING "/>
    <s v="C0770"/>
    <s v="DUNCAN OWUOR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KITENGELA"/>
    <s v="TRIM 2"/>
    <s v="A"/>
    <m/>
    <m/>
    <x v="0"/>
  </r>
  <r>
    <n v="5"/>
    <s v="FRIDAY"/>
    <s v="1100-1400 HRS"/>
    <s v="VIRTUAL"/>
    <s v="ZOOM"/>
    <x v="91"/>
    <s v="WAREHOUSING ESSENTIALS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KITENGELA"/>
    <s v="TRIM 2"/>
    <s v="A"/>
    <m/>
    <m/>
    <x v="0"/>
  </r>
  <r>
    <n v="2"/>
    <s v="TUESDAY"/>
    <s v="0800-1200 HRS"/>
    <s v="LAB"/>
    <s v="LAB"/>
    <x v="72"/>
    <s v="FUNDAMENTALS OF COMPUTER SYSTEMS"/>
    <s v="C1822"/>
    <s v="FAITH GACH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0"/>
    <s v="KITENGELA"/>
    <s v="TRIM 2"/>
    <s v="A"/>
    <m/>
    <m/>
    <x v="0"/>
  </r>
  <r>
    <n v="1"/>
    <s v="MONDAY"/>
    <s v="1100-1400 HRS"/>
    <s v="PHYSICAL"/>
    <s v="RM 4-4"/>
    <x v="92"/>
    <s v="RETAIL LOGISTICS"/>
    <s v="C1908"/>
    <s v="DR. EZEKIEL AKWAL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3"/>
    <s v="A"/>
    <m/>
    <m/>
    <x v="0"/>
  </r>
  <r>
    <n v="5"/>
    <s v="FRIDAY"/>
    <s v="0800-1100 HRS"/>
    <s v="PHYSICAL"/>
    <s v="RM 4-9"/>
    <x v="74"/>
    <s v="GENERAL ECONOMICS"/>
    <s v="C0770"/>
    <s v="DUNCAN OWUOR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KITENGELA"/>
    <s v="TRIM 3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3"/>
    <s v="A"/>
    <m/>
    <m/>
    <x v="0"/>
  </r>
  <r>
    <n v="2"/>
    <s v="TUESDAY"/>
    <s v="1400-1700 HRS"/>
    <s v="VIRTUAL"/>
    <s v="ZOOM"/>
    <x v="93"/>
    <s v="INVENTORY CONTROL MANAGEMENT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3"/>
    <s v="A"/>
    <m/>
    <m/>
    <x v="0"/>
  </r>
  <r>
    <n v="3"/>
    <s v="WEDNESDAY"/>
    <s v="0800-1100 HRS"/>
    <s v="PHYSICAL"/>
    <s v="RM 4-7"/>
    <x v="94"/>
    <s v="MARITIME LOGISTICS"/>
    <s v="C1908"/>
    <s v="DR. EZEKIEL AKWAL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4"/>
    <s v="A"/>
    <m/>
    <m/>
    <x v="0"/>
  </r>
  <r>
    <n v="1"/>
    <s v="MONDAY"/>
    <s v="0800-1100 HRS"/>
    <s v="PHYSICAL"/>
    <s v="RM 4-7"/>
    <x v="80"/>
    <s v="COST ACCOUNTING"/>
    <s v="C0770"/>
    <s v="DUNCAN OWUOR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KITENGELA"/>
    <s v="TRIM 4"/>
    <s v="A"/>
    <m/>
    <m/>
    <x v="0"/>
  </r>
  <r>
    <n v="1"/>
    <s v="MONDAY"/>
    <s v="0800-1100 HRS"/>
    <s v="VIRTUAL"/>
    <s v="ZOOM"/>
    <x v="95"/>
    <s v="SUPPLY CHAIN MANAGEMENT"/>
    <s v="C1972"/>
    <s v="JULIET MARIA MAK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4"/>
    <s v="A"/>
    <m/>
    <m/>
    <x v="0"/>
  </r>
  <r>
    <n v="4"/>
    <s v="THURSDAY"/>
    <s v="1100-1400 HRS"/>
    <s v="VIRTUAL"/>
    <s v="ZOOM"/>
    <x v="96"/>
    <s v="COMMERCIAL RELATIONSHIPS"/>
    <s v="C0683"/>
    <s v="OKEMWA OGW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4"/>
    <s v="A"/>
    <m/>
    <m/>
    <x v="0"/>
  </r>
  <r>
    <n v="2"/>
    <s v="TUESDAY"/>
    <s v="0800-1100 HRS"/>
    <s v="VIRTUAL"/>
    <s v="ZOOM"/>
    <x v="97"/>
    <s v="PUBLIC PROCUREMENT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4"/>
    <s v="A"/>
    <m/>
    <m/>
    <x v="0"/>
  </r>
  <r>
    <n v="3"/>
    <s v="WEDNESDAY"/>
    <s v="0800-1100 HRS"/>
    <s v="VIRTUAL"/>
    <s v="ZOOM"/>
    <x v="98"/>
    <s v="INTERNATIONAL LOGISTICS MANAGEMENT"/>
    <s v="C1669"/>
    <s v="DR. ARANI WYCLIFF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5"/>
    <s v="A"/>
    <m/>
    <m/>
    <x v="0"/>
  </r>
  <r>
    <n v="1"/>
    <s v="MONDAY"/>
    <s v="1400-1700 HRS"/>
    <s v="PHYSICAL"/>
    <s v="RM 3-4"/>
    <x v="99"/>
    <s v="FREIGHT CLEARING AND FORWARDING"/>
    <s v="C1908"/>
    <s v="DR. EZEKIEL AKWAL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5"/>
    <s v="A"/>
    <m/>
    <m/>
    <x v="0"/>
  </r>
  <r>
    <n v="4"/>
    <s v="THURSDAY"/>
    <s v="1100-1400 HRS"/>
    <s v="PHYSICAL"/>
    <s v="RM 4-2"/>
    <x v="100"/>
    <s v="PROCUREMENT ETHICS"/>
    <s v="C1908"/>
    <s v="DR. EZEKIEL AKWAL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KITENGELA"/>
    <s v="TRIM 5"/>
    <s v="A"/>
    <m/>
    <m/>
    <x v="0"/>
  </r>
  <r>
    <n v="3"/>
    <s v="WEDNESDAY"/>
    <s v="1400-1700 HRS"/>
    <s v="VIRTUAL"/>
    <s v="ZOOM"/>
    <x v="101"/>
    <s v="LOGISTICS SUPPORT PERSONNEL DEPLOYMENT"/>
    <s v="C1777"/>
    <s v="DR. JUSTUS BARASA MAEND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5"/>
    <s v="A"/>
    <m/>
    <m/>
    <x v="0"/>
  </r>
  <r>
    <n v="1"/>
    <s v="MONDAY"/>
    <s v="1100-1400 HRS"/>
    <s v="VIRTUAL"/>
    <s v="ZOOM"/>
    <x v="102"/>
    <s v="E-PROCUR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KITENGELA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1"/>
    <s v="KITENGELA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3"/>
    <s v="KITENGELA"/>
    <s v="TRIM 1"/>
    <s v="A"/>
    <m/>
    <m/>
    <x v="0"/>
  </r>
  <r>
    <n v="5"/>
    <s v="FRIDAY"/>
    <s v="1730-2030 HRS"/>
    <s v="VIRTUAL"/>
    <s v="ZOOM"/>
    <x v="89"/>
    <s v="PRINCIPLES OF PROCUREMENT AND LOGISTICS"/>
    <s v="C1817"/>
    <s v="MICHAEL WANJ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1"/>
    <s v="KITENGELA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1"/>
    <s v="A"/>
    <m/>
    <m/>
    <x v="0"/>
  </r>
  <r>
    <n v="5"/>
    <s v="FRIDAY"/>
    <s v="1730-2030 HRS"/>
    <s v="VIRTUAL"/>
    <s v="ZOOM"/>
    <x v="91"/>
    <s v="WAREHOUSING ESSENTIALS"/>
    <s v="C1264"/>
    <s v="DOROTHY OBAL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2"/>
    <s v="A"/>
    <m/>
    <m/>
    <x v="0"/>
  </r>
  <r>
    <n v="1"/>
    <s v="MONDAY"/>
    <s v="1730-2030 HRS"/>
    <s v="VIRTUAL"/>
    <s v="ZOOM"/>
    <x v="70"/>
    <s v="INTRODUCTION TO ACCOUNTING "/>
    <n v="262"/>
    <s v="DOUGLAS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KITENGELA"/>
    <s v="TRIM 2"/>
    <s v="A"/>
    <m/>
    <m/>
    <x v="0"/>
  </r>
  <r>
    <n v="4"/>
    <s v="THURSDAY"/>
    <s v="1730-2030 HRS"/>
    <s v="VIRTUAL"/>
    <s v="ZOOM"/>
    <x v="90"/>
    <s v="TRANSPORT AND FLEET MANAGEMENT"/>
    <s v="C1381"/>
    <s v="DR. CARREN CHEPNGE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1"/>
    <s v="KITENGELA"/>
    <s v="TRIM 2"/>
    <s v="A"/>
    <m/>
    <m/>
    <x v="0"/>
  </r>
  <r>
    <n v="3"/>
    <s v="WEDNESDAY"/>
    <s v="1730-2030 HRS"/>
    <s v="VIRTUAL"/>
    <s v="ZOOM"/>
    <x v="71"/>
    <s v="INFORMATION LITERACY"/>
    <n v="195"/>
    <s v="REGINA NJOROG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3"/>
    <s v="KITENGELA"/>
    <s v="TRIM 2"/>
    <s v="A"/>
    <m/>
    <m/>
    <x v="0"/>
  </r>
  <r>
    <n v="1"/>
    <s v="MONDAY"/>
    <s v="1730-2030 HRS"/>
    <s v="VIRTUAL"/>
    <s v="ZOOM"/>
    <x v="74"/>
    <s v="GENERAL ECONOMICS"/>
    <s v="C1554"/>
    <s v="EDWIN KAMAU WANGAMW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3"/>
    <s v="KITENGELA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1"/>
    <s v="KITENGELA"/>
    <s v="TRIM 3"/>
    <s v="A"/>
    <m/>
    <m/>
    <x v="0"/>
  </r>
  <r>
    <n v="2"/>
    <s v="TUESDAY"/>
    <s v="1730-2030 HRS"/>
    <s v="VIRTUAL"/>
    <s v="ZOOM"/>
    <x v="92"/>
    <s v="RETAIL LOGISTICS"/>
    <s v="C1817"/>
    <s v="MICHAEL WANJ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3"/>
    <s v="A"/>
    <m/>
    <m/>
    <x v="0"/>
  </r>
  <r>
    <n v="4"/>
    <s v="THURSDAY"/>
    <s v="1730-2030 HRS"/>
    <s v="VIRTUAL"/>
    <s v="ZOOM"/>
    <x v="93"/>
    <s v="INVENTORY CONTROL MANAGEMENT"/>
    <s v="C1705"/>
    <s v="MUO CHARLES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3"/>
    <s v="A"/>
    <m/>
    <m/>
    <x v="0"/>
  </r>
  <r>
    <n v="3"/>
    <s v="WEDNESDAY"/>
    <s v="1730-2030 HRS"/>
    <s v="VIRTUAL"/>
    <s v="ZOOM"/>
    <x v="96"/>
    <s v="COMMERCIAL RELATIONSHIPS"/>
    <n v="129"/>
    <s v="BEATRICE RO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4"/>
    <s v="A"/>
    <m/>
    <m/>
    <x v="0"/>
  </r>
  <r>
    <n v="5"/>
    <s v="FRIDAY"/>
    <s v="1730-2030 HRS"/>
    <s v="VIRTUAL"/>
    <s v="ZOOM"/>
    <x v="94"/>
    <s v="MARITIME LOGISTICS"/>
    <s v="C1381"/>
    <s v="DR. CARREN CHEPNGE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4"/>
    <s v="A"/>
    <m/>
    <m/>
    <x v="0"/>
  </r>
  <r>
    <n v="1"/>
    <s v="MONDAY"/>
    <s v="1730-2030 HRS"/>
    <s v="VIRTUAL"/>
    <s v="ZOOM"/>
    <x v="95"/>
    <s v="SUPPLY CHAIN MANAGEMENT"/>
    <s v="C1288"/>
    <s v="JAMES MURI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4"/>
    <s v="A"/>
    <m/>
    <m/>
    <x v="0"/>
  </r>
  <r>
    <n v="4"/>
    <s v="THURSDAY"/>
    <s v="1730-2030 HRS"/>
    <s v="VIRTUAL"/>
    <s v="ZOOM"/>
    <x v="97"/>
    <s v="PUBLIC PROCUREMENT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KITENGELA"/>
    <s v="TRIM 4"/>
    <s v="A"/>
    <m/>
    <m/>
    <x v="0"/>
  </r>
  <r>
    <n v="1"/>
    <s v="MONDAY"/>
    <s v="1730-2030 HRS"/>
    <s v="VIRTUAL"/>
    <s v="ZOOM"/>
    <x v="101"/>
    <s v="LOGISTICS SUPPORT PERSONNEL DEPLOYMENT"/>
    <s v="C1775"/>
    <s v="ANNE WANJIRU KAROK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5"/>
    <s v="A"/>
    <m/>
    <m/>
    <x v="0"/>
  </r>
  <r>
    <n v="3"/>
    <s v="WEDNESDAY"/>
    <s v="1730-2030 HRS"/>
    <s v="VIRTUAL"/>
    <s v="ZOOM"/>
    <x v="99"/>
    <s v="FREIGHT CLEARING AND FORWARDING"/>
    <s v="C1775"/>
    <s v="ANNE WANJIRU KAROK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5"/>
    <s v="A"/>
    <m/>
    <m/>
    <x v="0"/>
  </r>
  <r>
    <n v="2"/>
    <s v="TUESDAY"/>
    <s v="1730-2030 HRS"/>
    <s v="VIRTUAL"/>
    <s v="ZOOM"/>
    <x v="98"/>
    <s v="INTERNATIONAL LOGISTICS MANAGEMENT"/>
    <s v="C1671"/>
    <s v="ERIC MOGIR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5"/>
    <s v="A"/>
    <m/>
    <m/>
    <x v="0"/>
  </r>
  <r>
    <n v="5"/>
    <s v="FRIDAY"/>
    <s v="1730-2030 HRS"/>
    <s v="VIRTUAL"/>
    <s v="ZOOM"/>
    <x v="102"/>
    <s v="E-PROCUREMENT"/>
    <s v="C1288"/>
    <s v="JAMES MURI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5"/>
    <s v="A"/>
    <m/>
    <m/>
    <x v="0"/>
  </r>
  <r>
    <n v="4"/>
    <s v="THURSDAY"/>
    <s v="1730-2030 HRS"/>
    <s v="VIRTUAL"/>
    <s v="ZOOM"/>
    <x v="100"/>
    <s v="PROCUREMENT ETHICS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KITENGELA"/>
    <s v="TRIM 5"/>
    <s v="A"/>
    <m/>
    <m/>
    <x v="0"/>
  </r>
  <r>
    <n v="6"/>
    <s v="SATURDAY"/>
    <s v="1730-2030 HRS"/>
    <s v="VIRTUAL"/>
    <s v="ZOOM"/>
    <x v="5"/>
    <s v="BUSINESS STUDIES"/>
    <n v="265"/>
    <s v="DR. BILLIAH MAEND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1TRIM1"/>
    <s v="A"/>
    <m/>
    <m/>
    <x v="0"/>
  </r>
  <r>
    <n v="6"/>
    <s v="SATURDAY"/>
    <s v="1730-2030 HRS"/>
    <s v="VIRTUAL"/>
    <s v="ZOOM"/>
    <x v="1"/>
    <s v="PRINCIPLES OF MANAGEMENT"/>
    <s v="C1190"/>
    <s v="DR. MARY MWANZI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1TRIM1"/>
    <s v="A"/>
    <m/>
    <m/>
    <x v="0"/>
  </r>
  <r>
    <n v="7"/>
    <s v="SUNDAY"/>
    <s v="1730-2030 HRS"/>
    <s v="VIRTUAL"/>
    <s v="ZOOM"/>
    <x v="4"/>
    <s v="FINANCIAL ACCOUNTING I"/>
    <n v="264"/>
    <s v="ELIJAH WEKES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1TRIM1"/>
    <s v="A"/>
    <m/>
    <m/>
    <x v="0"/>
  </r>
  <r>
    <n v="7"/>
    <s v="SUNDAY"/>
    <s v="1730-2030 HRS"/>
    <s v="VIRTUAL"/>
    <s v="ZOOM"/>
    <x v="0"/>
    <s v="INTRODUCTION TO MICROECONOMICS"/>
    <s v="C1375"/>
    <s v="GABRIEL WAWER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1TRIM1"/>
    <s v="A"/>
    <m/>
    <s v="TRIM 1A"/>
    <x v="0"/>
  </r>
  <r>
    <n v="7"/>
    <s v="SUNDAY"/>
    <s v="1730-2030 HRS"/>
    <s v="VIRTUAL"/>
    <s v="ZOOM"/>
    <x v="3"/>
    <s v="MANAGEMENT MATHEMATICS I"/>
    <s v="C1551"/>
    <s v="RICHARD KITHUK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1TRIM1"/>
    <s v="A"/>
    <m/>
    <m/>
    <x v="0"/>
  </r>
  <r>
    <n v="6"/>
    <s v="SATURDAY"/>
    <s v="1730-2030 HRS"/>
    <s v="VIRTUAL"/>
    <s v="ZOOM"/>
    <x v="2"/>
    <s v="FUNDAMENTALS OF COMPUTER SYSTEMS"/>
    <n v="357"/>
    <s v="SALOME MASINDE"/>
    <m/>
    <n v="0"/>
    <n v="0"/>
    <n v="6"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4"/>
    <s v="MAIN"/>
    <s v="YEAR1TRIM1"/>
    <s v="A"/>
    <m/>
    <m/>
    <x v="0"/>
  </r>
  <r>
    <n v="6"/>
    <s v="SATURDAY"/>
    <s v="1730-2030 HRS"/>
    <s v="VIRTUAL"/>
    <s v="ZOOM"/>
    <x v="6"/>
    <s v="COMMUNICATION SKILLS"/>
    <n v="411"/>
    <s v="DR. FANICE WASWA"/>
    <m/>
    <n v="0"/>
    <n v="0"/>
    <n v="6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4"/>
    <s v="MAIN"/>
    <s v="YEAR1TRIM1"/>
    <s v="A"/>
    <m/>
    <m/>
    <x v="0"/>
  </r>
  <r>
    <n v="6"/>
    <s v="SATURDAY"/>
    <s v="1730-2030HRS"/>
    <s v="VIRTUAL"/>
    <s v="ZOOM"/>
    <x v="10"/>
    <s v="HEALTH AWARENESS AND LIFE SKILLS"/>
    <s v="C1143"/>
    <s v="KENNEDY KINYU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SS"/>
    <s v="KCABCOM"/>
    <s v="BCOM"/>
    <x v="4"/>
    <s v="MAIN"/>
    <s v="YEAR1TRIM2"/>
    <s v="A"/>
    <m/>
    <m/>
    <x v="0"/>
  </r>
  <r>
    <n v="6"/>
    <s v="SATURDAY"/>
    <s v="1730-2030 HRS"/>
    <s v="VIRTUAL"/>
    <s v="ZOOM"/>
    <x v="9"/>
    <s v="FINANCIAL ACCOUNTING II"/>
    <n v="262"/>
    <s v="DOUGLAS NYAKUND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1TRIM2"/>
    <s v="A"/>
    <m/>
    <m/>
    <x v="0"/>
  </r>
  <r>
    <n v="6"/>
    <s v="SATURDAY"/>
    <s v="1730-2030 HRS"/>
    <s v="VIRTUAL"/>
    <s v="ZOOM"/>
    <x v="7"/>
    <s v="FOUNDATIONS OF CRITICAL AND CREATIVE THINKING"/>
    <n v="385"/>
    <s v="DR. JACKSON NDUNG'U"/>
    <m/>
    <n v="0"/>
    <n v="0"/>
    <n v="6"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4"/>
    <s v="MAIN"/>
    <s v="YEAR1TRIM2"/>
    <s v="A"/>
    <m/>
    <m/>
    <x v="0"/>
  </r>
  <r>
    <n v="7"/>
    <s v="SUNDAY"/>
    <s v="1730-2030 HRS"/>
    <s v="VIRTUAL"/>
    <s v="ZOOM"/>
    <x v="23"/>
    <s v="INTRODUCTION TO MACROECONOMICS"/>
    <n v="430"/>
    <s v="DR. PETER OMA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1TRIM2"/>
    <s v="A"/>
    <m/>
    <m/>
    <x v="0"/>
  </r>
  <r>
    <n v="6"/>
    <s v="SATURDAY"/>
    <s v="1730-2030 HRS"/>
    <s v="VIRTUAL"/>
    <s v="ZOOM"/>
    <x v="12"/>
    <s v="MANAGEMENT MATHEMATICS II"/>
    <s v="C1551"/>
    <s v="RICHARD KITHUK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1TRIM2"/>
    <s v="A"/>
    <m/>
    <m/>
    <x v="0"/>
  </r>
  <r>
    <n v="7"/>
    <s v="SUNDAY"/>
    <s v="1730-2030 HRS"/>
    <s v="VIRTUAL"/>
    <s v="ZOOM"/>
    <x v="11"/>
    <s v="PRINCIPLES OF MARKETING"/>
    <n v="122"/>
    <s v="MOYI MES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1TRIM2"/>
    <s v="A"/>
    <m/>
    <s v="TRIM 1A"/>
    <x v="0"/>
  </r>
  <r>
    <n v="7"/>
    <s v="SUNDAY"/>
    <s v="1730-2030 HRS"/>
    <s v="VIRTUAL"/>
    <s v="ZOOM"/>
    <x v="25"/>
    <s v="INTERMEDIATE ACCOUNTING I"/>
    <s v="C1206"/>
    <s v="ANDREW GROHNEY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1TRIM3"/>
    <s v="A"/>
    <m/>
    <m/>
    <x v="0"/>
  </r>
  <r>
    <n v="6"/>
    <s v="SATURDAY"/>
    <s v="1730-2030 HRS"/>
    <s v="VIRTUAL"/>
    <s v="ZOOM"/>
    <x v="24"/>
    <s v="INTRODUCTION TO DATA ANALYTICS"/>
    <n v="236"/>
    <s v="ANTHONY MULING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DSAI"/>
    <s v="KCABCOM"/>
    <s v="BCOM"/>
    <x v="4"/>
    <s v="MAIN"/>
    <s v="YEAR1TRIM3"/>
    <s v="A"/>
    <m/>
    <m/>
    <x v="0"/>
  </r>
  <r>
    <n v="6"/>
    <s v="SATURDAY"/>
    <s v="1730-2030 HRS"/>
    <s v="VIRTUAL"/>
    <s v="ZOOM"/>
    <x v="15"/>
    <s v="INFORMATION LITERACY AND ACADEMIC WRITING"/>
    <n v="350"/>
    <s v="SIMON MACHARIA"/>
    <m/>
    <n v="0"/>
    <n v="0"/>
    <n v="6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4"/>
    <s v="MAIN"/>
    <s v="YEAR1TRIM3"/>
    <s v="A"/>
    <m/>
    <m/>
    <x v="0"/>
  </r>
  <r>
    <n v="7"/>
    <s v="SUNDAY"/>
    <s v="1730-2030 HRS"/>
    <s v="VIRTUAL"/>
    <s v="ZOOM"/>
    <x v="14"/>
    <s v="INTRODUCTION TO HUMAN RESOURCE MANAGEMENT"/>
    <s v="C1358"/>
    <s v="DR. ASENATH ONGUS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1TRIM3"/>
    <s v="A"/>
    <m/>
    <m/>
    <x v="0"/>
  </r>
  <r>
    <n v="6"/>
    <s v="SATURDAY"/>
    <s v="1730-2030 HRS"/>
    <s v="VIRTUAL"/>
    <s v="ZOOM"/>
    <x v="16"/>
    <s v="INTRODUCTION TO TAXATION"/>
    <n v="264"/>
    <s v="ELIJAH WEKES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1TRIM3"/>
    <s v="A"/>
    <m/>
    <m/>
    <x v="0"/>
  </r>
  <r>
    <n v="6"/>
    <s v="SATURDAY"/>
    <s v="1730-2030 HRS"/>
    <s v="VIRTUAL"/>
    <s v="ZOOM"/>
    <x v="103"/>
    <s v="BUSINESS FINANCE"/>
    <s v="C1353"/>
    <s v="JEREMIAH MUNI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1TRIM3"/>
    <s v="A"/>
    <m/>
    <m/>
    <x v="0"/>
  </r>
  <r>
    <n v="6"/>
    <s v="SATURDAY"/>
    <s v="1730-2030 HRS"/>
    <s v="VIRTUAL"/>
    <s v="ZOOM"/>
    <x v="26"/>
    <s v="STATISTICS II"/>
    <n v="236"/>
    <s v="ANTHONY MULING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2TRIM1"/>
    <s v="A"/>
    <m/>
    <m/>
    <x v="0"/>
  </r>
  <r>
    <n v="7"/>
    <s v="SUNDAY"/>
    <s v="1730-2030 HRS"/>
    <s v="VIRTUAL"/>
    <s v="ZOOM"/>
    <x v="18"/>
    <s v="PRINCIPLES OF INSURANCE AND RISK MANAGEMENT"/>
    <s v="C1633"/>
    <s v="DR. HENRY MOMANY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1"/>
    <s v="A"/>
    <m/>
    <m/>
    <x v="0"/>
  </r>
  <r>
    <n v="6"/>
    <s v="SATURDAY"/>
    <s v="1730-2030 HRS"/>
    <s v="VIRTUAL"/>
    <s v="ZOOM"/>
    <x v="38"/>
    <s v="E-COMMERCE"/>
    <n v="163"/>
    <s v="JACKLINE SHANG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NAC"/>
    <s v="KCABCOM"/>
    <s v="BCOM"/>
    <x v="4"/>
    <s v="MAIN"/>
    <s v="YEAR2TRIM1"/>
    <s v="A"/>
    <m/>
    <m/>
    <x v="0"/>
  </r>
  <r>
    <n v="7"/>
    <s v="SUNDAY"/>
    <s v="1730-2030 HRS"/>
    <s v="VIRTUAL"/>
    <s v="ZOOM"/>
    <x v="17"/>
    <s v="ORGANIZATIONAL BEHAVIOUR"/>
    <s v="C0612"/>
    <s v="PATRICK GIKAI NGUG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1"/>
    <s v="A"/>
    <m/>
    <m/>
    <x v="0"/>
  </r>
  <r>
    <n v="6"/>
    <s v="SATURDAY"/>
    <s v="1730-2030 HRS"/>
    <s v="VIRTUAL"/>
    <s v="ZOOM"/>
    <x v="19"/>
    <s v="FINANCIAL MANAGEMENT"/>
    <n v="96"/>
    <s v="VICTOR NYAMIAK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1"/>
    <s v="A"/>
    <m/>
    <m/>
    <x v="0"/>
  </r>
  <r>
    <n v="6"/>
    <s v="SATURDAY"/>
    <s v="1730-2030 HRS"/>
    <s v="VIRTUAL"/>
    <s v="ZOOM"/>
    <x v="104"/>
    <s v="STRATEGIC MANAGEMENT"/>
    <n v="144"/>
    <s v="DR. LUCY WAMALW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2"/>
    <s v="A"/>
    <m/>
    <m/>
    <x v="0"/>
  </r>
  <r>
    <n v="6"/>
    <s v="SATURDAY"/>
    <s v="1730-2030 HRS"/>
    <s v="VIRTUAL"/>
    <s v="ZOOM"/>
    <x v="22"/>
    <s v="ETHICS AND LEADERSHIP"/>
    <n v="385"/>
    <s v="DR. JACKSON NDUNG'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2"/>
    <s v="A"/>
    <m/>
    <m/>
    <x v="0"/>
  </r>
  <r>
    <n v="7"/>
    <s v="SUNDAY"/>
    <s v="1730-2030 HRS"/>
    <s v="VIRTUAL"/>
    <s v="ZOOM"/>
    <x v="105"/>
    <s v="PROJECT MANAGEMENT"/>
    <s v="C1778"/>
    <s v="EMMY C. ROTICH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2"/>
    <s v="A"/>
    <m/>
    <m/>
    <x v="0"/>
  </r>
  <r>
    <n v="6"/>
    <s v="SATURDAY"/>
    <s v="1730-2030 HRS"/>
    <s v="VIRTUAL"/>
    <s v="ZOOM"/>
    <x v="106"/>
    <s v="COMPUTER APPLICATIONS"/>
    <n v="304"/>
    <s v="JOSHUA OMANY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SD&amp;IS"/>
    <s v="KCABCOM"/>
    <s v="BCOM"/>
    <x v="4"/>
    <s v="MAIN"/>
    <s v="YEAR2TRIM2"/>
    <s v="A"/>
    <m/>
    <m/>
    <x v="0"/>
  </r>
  <r>
    <n v="7"/>
    <s v="SUNDAY"/>
    <s v="1730-2030 HRS"/>
    <s v="VIRTUAL"/>
    <s v="ZOOM"/>
    <x v="20"/>
    <s v="TOTAL QUALITY MANAGEMENT"/>
    <n v="95"/>
    <s v="NORAH OKUNG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2"/>
    <s v="A"/>
    <m/>
    <m/>
    <x v="0"/>
  </r>
  <r>
    <n v="7"/>
    <s v="SUNDAY"/>
    <s v="1730-2030 HRS"/>
    <s v="VIRTUAL"/>
    <s v="ZOOM"/>
    <x v="28"/>
    <s v="FINANCIAL TECHNOLOGY"/>
    <s v="C1240"/>
    <s v="DENNIS KEME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3"/>
    <s v="A"/>
    <s v="FO"/>
    <s v="TRIM 4A"/>
    <x v="0"/>
  </r>
  <r>
    <n v="6"/>
    <s v="SATURDAY"/>
    <s v="1730-2030HRS"/>
    <s v="VIRTUAL"/>
    <s v="ZOOM"/>
    <x v="27"/>
    <s v="ENTREPRENEURSHIP PRINCIPLES AND PRACTICE"/>
    <n v="411"/>
    <s v="DR. FANICE WASW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3"/>
    <s v="A"/>
    <m/>
    <m/>
    <x v="0"/>
  </r>
  <r>
    <n v="7"/>
    <s v="SUNDAY"/>
    <s v="1730-2030 HRS"/>
    <s v="VIRTUAL"/>
    <s v="ZOOM"/>
    <x v="107"/>
    <s v="INTERNATIONAL RELATIONS"/>
    <s v="C1637"/>
    <s v="DR. JUNITER KWAMBOKA MOKU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3"/>
    <s v="A"/>
    <m/>
    <m/>
    <x v="0"/>
  </r>
  <r>
    <n v="6"/>
    <s v="SATURDAY"/>
    <s v="1730-2030 HRS"/>
    <s v="VIRTUAL"/>
    <s v="ZOOM"/>
    <x v="108"/>
    <s v="INTERNATIONAL FINANCE"/>
    <n v="303"/>
    <s v="FRIDAH KIOK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3"/>
    <s v="A"/>
    <s v="FO"/>
    <m/>
    <x v="0"/>
  </r>
  <r>
    <n v="7"/>
    <s v="SUNDAY"/>
    <s v="1730-2030 HRS"/>
    <s v="VIRTUAL"/>
    <s v="ZOOM"/>
    <x v="109"/>
    <s v="FINANCIAL STATEMENT ANALYSIS"/>
    <s v="C1294"/>
    <s v="JAMES OYO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3"/>
    <s v="A"/>
    <s v="FO"/>
    <m/>
    <x v="0"/>
  </r>
  <r>
    <n v="6"/>
    <s v="SATURDAY"/>
    <s v="1730-2030 HRS"/>
    <s v="VIRTUAL"/>
    <s v="ZOOM"/>
    <x v="29"/>
    <s v="INTERNATIONAL BUSINESS STRATEGY"/>
    <n v="122"/>
    <s v="MOYI MES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2TRIM3"/>
    <s v="A"/>
    <m/>
    <m/>
    <x v="0"/>
  </r>
  <r>
    <n v="6"/>
    <s v="SATURDAY"/>
    <s v="1730-2030 HRS"/>
    <s v="VIRTUAL"/>
    <s v="ZOOM"/>
    <x v="110"/>
    <s v="INTERMEDIATE ACCOUNTING II"/>
    <n v="64"/>
    <s v="TRIZAH KAMANJ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2TRIM3"/>
    <s v="A"/>
    <s v="AO"/>
    <m/>
    <x v="0"/>
  </r>
  <r>
    <n v="6"/>
    <s v="SATURDAY"/>
    <s v="1730-2030 HRS"/>
    <s v="VIRTUAL"/>
    <s v="ZOOM"/>
    <x v="31"/>
    <s v="OPERATIONS RESEARCH"/>
    <n v="236"/>
    <s v="ANTHONY MULING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3TRIM1"/>
    <s v="A"/>
    <s v="FO"/>
    <m/>
    <x v="0"/>
  </r>
  <r>
    <n v="6"/>
    <s v="SATURDAY"/>
    <s v="1730-2030 HRS"/>
    <s v="VIRTUAL"/>
    <s v="ZOOM"/>
    <x v="30"/>
    <s v="ADVANCED TAXATION"/>
    <s v="C1075"/>
    <s v="DAVID AJIK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1"/>
    <s v="A"/>
    <s v="FO"/>
    <m/>
    <x v="0"/>
  </r>
  <r>
    <n v="7"/>
    <s v="SUNDAY"/>
    <s v="1730-2030 HRS"/>
    <s v="VIRTUAL"/>
    <s v="ZOOM"/>
    <x v="111"/>
    <s v="ADVANCED ACCOUNTING I"/>
    <s v="C1698"/>
    <s v="DR. MOKAYA ORIKU NICODEMUS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1"/>
    <s v="A"/>
    <s v="AO"/>
    <m/>
    <x v="0"/>
  </r>
  <r>
    <n v="6"/>
    <s v="SATURDAY"/>
    <s v="1730-2030 HRS"/>
    <s v="VIRTUAL"/>
    <s v="ZOOM"/>
    <x v="112"/>
    <s v="RESEARCH METHODOLOGY"/>
    <n v="75"/>
    <s v="DR. PETER NJUGUN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4"/>
    <s v="MAIN"/>
    <s v="YEAR3TRIM1"/>
    <s v="A"/>
    <s v="ALL"/>
    <s v="TRIM 5A"/>
    <x v="0"/>
  </r>
  <r>
    <n v="7"/>
    <s v="SUNDAY"/>
    <s v="1730-2030 HRS"/>
    <s v="VIRTUAL"/>
    <s v="ZOOM"/>
    <x v="32"/>
    <s v="PORTFOLIO AND INVESTMENT ANALYSIS"/>
    <n v="300"/>
    <s v="ERICK ODUOL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1"/>
    <s v="A"/>
    <s v="FO"/>
    <m/>
    <x v="0"/>
  </r>
  <r>
    <n v="6"/>
    <s v="SATURDAY"/>
    <s v="1730-2030 HRS"/>
    <s v="VIRTUAL"/>
    <s v="ZOOM"/>
    <x v="113"/>
    <s v="MONETARY THEORY AND POLICY"/>
    <s v="C1375"/>
    <s v="GABRIEL WAWER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3TRIM1"/>
    <s v="A"/>
    <s v="FO"/>
    <m/>
    <x v="0"/>
  </r>
  <r>
    <n v="7"/>
    <s v="SUNDAY"/>
    <s v="1730-2030 HRS"/>
    <s v="VIRTUAL"/>
    <s v="ZOOM"/>
    <x v="114"/>
    <s v="DEVELOPMENT FINANCE"/>
    <n v="438"/>
    <s v="LYDIA WANDIR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1"/>
    <s v="A"/>
    <s v="FO"/>
    <m/>
    <x v="0"/>
  </r>
  <r>
    <n v="7"/>
    <s v="SUNDAY"/>
    <s v="1730-2030 HRS"/>
    <s v="VIRTUAL"/>
    <s v="ZOOM"/>
    <x v="115"/>
    <s v="FINANCIAL RISK MANAGEMENT"/>
    <s v="C1521"/>
    <s v="ESTHER MAKOR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2"/>
    <s v="A"/>
    <s v="FO"/>
    <s v="TRIM 5A"/>
    <x v="0"/>
  </r>
  <r>
    <n v="6"/>
    <s v="SATURDAY"/>
    <s v="1730-2030 HRS"/>
    <s v="VIRTUAL"/>
    <s v="ZOOM"/>
    <x v="33"/>
    <s v="INTRODUCTION TO ECONOMETRICS"/>
    <n v="149"/>
    <s v="GEORGE WAMAE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4"/>
    <s v="MAIN"/>
    <s v="YEAR3TRIM2"/>
    <s v="A"/>
    <s v="FO"/>
    <m/>
    <x v="0"/>
  </r>
  <r>
    <n v="7"/>
    <s v="SUNDAY"/>
    <s v="1730-2030 HRS"/>
    <s v="VIRTUAL"/>
    <s v="ZOOM"/>
    <x v="35"/>
    <s v="ISSUES IN FINANCIAL MANAGEMENT"/>
    <s v="C0821"/>
    <s v="VICTORIA LITAL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4"/>
    <s v="MAIN"/>
    <s v="YEAR3TRIM2"/>
    <s v="A"/>
    <s v="FO"/>
    <s v="TRIM 5A"/>
    <x v="0"/>
  </r>
  <r>
    <n v="1"/>
    <s v="MONDAY"/>
    <s v="1100-1400 HRS"/>
    <s v="PHYSICAL"/>
    <s v="LT 2-1"/>
    <x v="3"/>
    <s v="MANAGEMENT MATHEMATICS I"/>
    <n v="137"/>
    <s v="JAMES OTUTO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1TRIM1"/>
    <s v="A"/>
    <m/>
    <m/>
    <x v="0"/>
  </r>
  <r>
    <n v="1"/>
    <s v="MONDAY"/>
    <s v="0800-1100 HRS"/>
    <s v="PHYSICAL"/>
    <s v="LT 2-1"/>
    <x v="1"/>
    <s v="PRINCIPLES OF MANAGEMENT"/>
    <n v="98"/>
    <s v="DR. WYCLIFFE NYARIBO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n v="150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MAIN"/>
    <s v="YEAR1TRIM1"/>
    <s v="B"/>
    <m/>
    <m/>
    <x v="0"/>
  </r>
  <r>
    <n v="4"/>
    <s v="THURSDAY"/>
    <s v="1400-1700 HRS"/>
    <s v="PHYSICAL"/>
    <s v="LT 2-4"/>
    <x v="0"/>
    <s v="INTRODUCTION TO MICROECONOMICS"/>
    <s v="C1545"/>
    <s v="DOMINIC AMO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0"/>
    <s v="MAIN"/>
    <s v="YEAR1TRIM1"/>
    <s v="A"/>
    <m/>
    <m/>
    <x v="0"/>
  </r>
  <r>
    <n v="3"/>
    <s v="WEDNESDAY"/>
    <s v="0800-1100 HRS"/>
    <s v="VIRTUAL"/>
    <s v="ZOOM"/>
    <x v="5"/>
    <s v="BUSINESS STUDIES"/>
    <s v="C0372"/>
    <s v="LEVINA ONDENGE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1TRIM1"/>
    <s v="A"/>
    <m/>
    <n v="33"/>
    <x v="0"/>
  </r>
  <r>
    <n v="3"/>
    <s v="WEDNESDAY"/>
    <s v="0800-1100 HRS"/>
    <s v="VIRTUAL"/>
    <s v="ZOOM"/>
    <x v="5"/>
    <s v="BUSINESS STUDIES"/>
    <s v="C0372"/>
    <s v="LEVINA ONDENGE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1TRIM1"/>
    <s v="A"/>
    <m/>
    <n v="33"/>
    <x v="0"/>
  </r>
  <r>
    <n v="2"/>
    <s v="TUESDAY"/>
    <s v="0800-1100 HRS"/>
    <s v="LAB"/>
    <s v="TC 1-8"/>
    <x v="2"/>
    <s v="FUNDAMENTALS OF COMPUTER SYSTEMS"/>
    <n v="74"/>
    <s v="SOLOMON MAINA"/>
    <n v="3"/>
    <n v="3"/>
    <n v="1"/>
    <n v="113"/>
    <s v=" "/>
    <s v=" "/>
    <s v=" "/>
    <s v=" "/>
    <s v=" "/>
    <s v=" "/>
    <s v=" "/>
    <n v="1"/>
    <s v=" "/>
    <s v=" "/>
    <s v=" "/>
    <s v=" "/>
    <s v=" "/>
    <m/>
    <s v=""/>
    <x v="0"/>
    <s v="NAC"/>
    <s v="KCABCOM"/>
    <s v="BCOM"/>
    <x v="0"/>
    <s v="MAIN"/>
    <s v="YEAR1TRIM1"/>
    <s v="A"/>
    <m/>
    <m/>
    <x v="0"/>
  </r>
  <r>
    <n v="5"/>
    <s v="FRIDAY"/>
    <s v="0800-1100 HRS"/>
    <s v="PHYSICAL"/>
    <s v="TC 4-5"/>
    <x v="4"/>
    <s v="FINANCIAL ACCOUNTING I"/>
    <n v="64"/>
    <s v="TRIZAH KAMANJ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1TRIM1"/>
    <s v="A"/>
    <m/>
    <m/>
    <x v="0"/>
  </r>
  <r>
    <n v="4"/>
    <s v="THURSDAY"/>
    <s v="1400-1700 HRS"/>
    <s v="PHYSICAL"/>
    <s v="TC 4-8"/>
    <x v="12"/>
    <s v="MANAGEMENT MATHEMATICS II"/>
    <s v="C1335"/>
    <s v="PETER GIKUBU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1TRIM2"/>
    <s v="C"/>
    <m/>
    <m/>
    <x v="0"/>
  </r>
  <r>
    <n v="4"/>
    <s v="THURSDAY"/>
    <s v="1400-1700 HRS"/>
    <s v="PHYSICAL"/>
    <s v="LT 2-3"/>
    <x v="12"/>
    <s v="MANAGEMENT MATHEMATICS II"/>
    <n v="137"/>
    <s v="JAMES OTUTO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1TRIM2"/>
    <s v="B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n v="100"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MAIN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MAIN"/>
    <s v="YEAR1TRIM2"/>
    <s v="A"/>
    <m/>
    <m/>
    <x v="0"/>
  </r>
  <r>
    <n v="4"/>
    <s v="THURSDAY"/>
    <s v="0800-1100 HRS"/>
    <s v="PHYSICAL"/>
    <s v="LT 2-4"/>
    <x v="23"/>
    <s v="INTRODUCTION TO MACROECONOMICS"/>
    <n v="326"/>
    <s v="MILKAH NJUGUN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1TRIM2"/>
    <s v="A"/>
    <m/>
    <m/>
    <x v="0"/>
  </r>
  <r>
    <n v="4"/>
    <s v="THURSDAY"/>
    <s v="0800-1100 HRS"/>
    <s v="PHYSICAL"/>
    <s v="LT 2-2"/>
    <x v="23"/>
    <s v="INTRODUCTION TO MACROECONOMICS"/>
    <n v="326"/>
    <s v="MILKAH NJUGUN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1TRIM2"/>
    <s v="B"/>
    <m/>
    <m/>
    <x v="0"/>
  </r>
  <r>
    <n v="5"/>
    <s v="FRIDAY"/>
    <s v="0800-1100 HRS"/>
    <s v="VIRTUAL"/>
    <s v="ZOOM"/>
    <x v="11"/>
    <s v="PRINCIPLES OF MARKETING"/>
    <n v="122"/>
    <s v="MOYI MESO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1TRIM2"/>
    <s v="A"/>
    <m/>
    <m/>
    <x v="0"/>
  </r>
  <r>
    <n v="3"/>
    <s v="WEDNESDAY"/>
    <s v="0800-1100 HRS"/>
    <s v="PHYSICAL"/>
    <s v="LT 2-4"/>
    <x v="9"/>
    <s v="FINANCIAL ACCOUNTING II"/>
    <n v="64"/>
    <s v="TRIZAH KAMANJ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1TRIM2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n v="3"/>
    <n v="3"/>
    <n v="1"/>
    <n v="1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1TRIM3"/>
    <s v="A"/>
    <m/>
    <m/>
    <x v="0"/>
  </r>
  <r>
    <n v="3"/>
    <s v="WEDNESDAY"/>
    <s v="1100-1400 HRS"/>
    <s v="PHYSICAL"/>
    <s v="LT 2-4"/>
    <x v="24"/>
    <s v="INTRODUCTION TO DATA ANALYTICS"/>
    <s v="C0887"/>
    <s v="DR. CHARLES GITHIRA WANYOIKE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DSAI"/>
    <s v="KCABCOM"/>
    <s v="BCOM"/>
    <x v="0"/>
    <s v="MAI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n v="200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MAIN"/>
    <s v="YEAR1TRIM3"/>
    <s v="A"/>
    <m/>
    <m/>
    <x v="0"/>
  </r>
  <r>
    <n v="3"/>
    <s v="WEDNESDAY"/>
    <s v="1400-1700 HRS"/>
    <s v="PHYSICAL"/>
    <s v="TC 4-8"/>
    <x v="13"/>
    <s v="STATISTICS I"/>
    <n v="149"/>
    <s v="GEORGE WAMAE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1TRIM3"/>
    <s v="A"/>
    <m/>
    <m/>
    <x v="0"/>
  </r>
  <r>
    <n v="1"/>
    <s v="MONDAY"/>
    <s v="0800-1100 HRS"/>
    <s v="PHYSICAL"/>
    <s v="LT 2-3"/>
    <x v="103"/>
    <s v="BUSINESS FINANCE"/>
    <n v="137"/>
    <s v="JAMES OTUTO"/>
    <n v="3"/>
    <n v="3"/>
    <n v="1"/>
    <n v="7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1TRIM3"/>
    <s v="A"/>
    <m/>
    <m/>
    <x v="0"/>
  </r>
  <r>
    <n v="5"/>
    <s v="FRIDAY"/>
    <s v="0800-1100 HRS"/>
    <s v="PHYSICAL"/>
    <s v="LT 2-2"/>
    <x v="25"/>
    <s v="INTERMEDIATE ACCOUNTING I"/>
    <s v="C1353"/>
    <s v="JEREMIAH MUNIU"/>
    <n v="3"/>
    <n v="3"/>
    <n v="1"/>
    <n v="6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1TRIM3"/>
    <s v="A"/>
    <m/>
    <m/>
    <x v="0"/>
  </r>
  <r>
    <n v="5"/>
    <s v="FRIDAY"/>
    <s v="1100-1400 HRS"/>
    <s v="PHYSICAL"/>
    <s v="LT 2-4"/>
    <x v="16"/>
    <s v="INTRODUCTION TO TAXATION"/>
    <s v="C1675"/>
    <s v="LUCY AJWANG’ OTIENO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1TRIM3"/>
    <s v="A"/>
    <m/>
    <m/>
    <x v="0"/>
  </r>
  <r>
    <n v="4"/>
    <s v="THURSDAY"/>
    <s v="1100-1400 HRS"/>
    <s v="PHYSICAL"/>
    <s v="TC 3-6"/>
    <x v="116"/>
    <s v="COST ACCOUNTING"/>
    <n v="85"/>
    <s v="DOMINIC OJWANG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1"/>
    <s v="A"/>
    <m/>
    <m/>
    <x v="0"/>
  </r>
  <r>
    <n v="5"/>
    <s v="FRIDAY"/>
    <s v="0800-1100 HRS"/>
    <s v="VIRTUAL"/>
    <s v="ZOOM"/>
    <x v="17"/>
    <s v="ORGANIZATIONAL BEHAVIOUR"/>
    <s v="C1358"/>
    <s v="DR. ASENATH ONGUSO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1"/>
    <s v="A"/>
    <m/>
    <m/>
    <x v="0"/>
  </r>
  <r>
    <n v="3"/>
    <s v="WEDNESDAY"/>
    <s v="1100-1400 HRS"/>
    <s v="PHYSICAL"/>
    <s v="TC 4-8"/>
    <x v="26"/>
    <s v="STATISTICS II"/>
    <n v="149"/>
    <s v="GEORGE WAMAE"/>
    <n v="3"/>
    <n v="3"/>
    <n v="1"/>
    <n v="8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2TRIM1"/>
    <s v="A"/>
    <m/>
    <m/>
    <x v="0"/>
  </r>
  <r>
    <n v="1"/>
    <s v="MONDAY"/>
    <s v="1100-1400 HRS"/>
    <s v="PHYSICAL"/>
    <s v="LT 2-3"/>
    <x v="19"/>
    <s v="FINANCIAL MANAGEMENT"/>
    <s v="C1419"/>
    <s v="RISPAH KHAMONYI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1"/>
    <s v="A"/>
    <m/>
    <m/>
    <x v="0"/>
  </r>
  <r>
    <n v="5"/>
    <s v="FRIDAY"/>
    <s v="1400-1700 HRS"/>
    <s v="VIRTUAL"/>
    <s v="ZOOM"/>
    <x v="18"/>
    <s v="PRINCIPLES OF INSURANCE AND RISK MANAGEMENT"/>
    <n v="146"/>
    <s v="JOSHUA NYANGIDI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1"/>
    <s v="A"/>
    <m/>
    <m/>
    <x v="0"/>
  </r>
  <r>
    <n v="2"/>
    <s v="TUESDAY"/>
    <s v="1100-1400 HRS"/>
    <s v="VIRTUAL"/>
    <s v="ZOOM"/>
    <x v="38"/>
    <s v="E-COMMERCE"/>
    <n v="74"/>
    <s v="SOLOMON MAINA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NAC"/>
    <s v="KCABCOM"/>
    <s v="BCOM"/>
    <x v="0"/>
    <s v="MAIN"/>
    <s v="YEAR2TRIM1"/>
    <s v="B"/>
    <m/>
    <m/>
    <x v="0"/>
  </r>
  <r>
    <n v="1"/>
    <s v="MONDAY"/>
    <s v="0800-1100 HRS"/>
    <s v="LAB"/>
    <s v="TC 0-1/0-2"/>
    <x v="106"/>
    <s v="COMPUTER APPLICATIONS"/>
    <n v="74"/>
    <s v="SOLOMON MAINA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SD&amp;IS"/>
    <s v="KCABCOM"/>
    <s v="BCOM"/>
    <x v="0"/>
    <s v="MAIN"/>
    <s v="YEAR2TRIM2"/>
    <s v="C"/>
    <m/>
    <m/>
    <x v="0"/>
  </r>
  <r>
    <n v="6"/>
    <s v="SATURDAY"/>
    <s v="0800-1100 HRS"/>
    <s v="VIRTUAL"/>
    <s v="ZOOM"/>
    <x v="117"/>
    <s v="FORENSIC ACCOUNTING"/>
    <s v="C1698"/>
    <s v="DR. MOKAYA ORIKU NICODEMUS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3"/>
    <s v="A"/>
    <m/>
    <m/>
    <x v="0"/>
  </r>
  <r>
    <n v="6"/>
    <s v="SATURDAY"/>
    <s v="1100-1400 HRS"/>
    <s v="VIRTUAL"/>
    <s v="ZOOM"/>
    <x v="118"/>
    <s v="FORENSIC INVESTIGATION TECHNIQUES"/>
    <s v="C0666"/>
    <s v="DR. GRACE MUS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3"/>
    <s v="A"/>
    <m/>
    <m/>
    <x v="0"/>
  </r>
  <r>
    <n v="3"/>
    <s v="WEDNESDAY"/>
    <s v="1730-2030 HRS"/>
    <s v="VIRTUAL"/>
    <s v="ZOOM"/>
    <x v="119"/>
    <s v="TAXATION FRAUD"/>
    <s v="C0821"/>
    <s v="VICTORIA LITALI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3"/>
    <s v="A"/>
    <m/>
    <m/>
    <x v="0"/>
  </r>
  <r>
    <n v="4"/>
    <s v="THURSDAY"/>
    <s v="1730-2030 HRS"/>
    <s v="VIRTUAL"/>
    <s v="ZOOM"/>
    <x v="120"/>
    <s v="FORENSIC DISPUTE RESOLUTION"/>
    <s v="C1206"/>
    <s v="ANDREW GROHNEY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3"/>
    <s v="A"/>
    <m/>
    <m/>
    <x v="0"/>
  </r>
  <r>
    <n v="2"/>
    <s v="TUESDAY"/>
    <s v="1730-2030 HRS"/>
    <s v="VIRTUAL"/>
    <s v="ZOOM"/>
    <x v="121"/>
    <s v="INTERNAL AUDITING"/>
    <n v="301"/>
    <s v="ELIZABETH THIG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2"/>
    <s v="A"/>
    <m/>
    <m/>
    <x v="0"/>
  </r>
  <r>
    <n v="2"/>
    <s v="TUESDAY"/>
    <s v="1730-2030 HRS"/>
    <s v="VIRTUAL"/>
    <s v="ZOOM"/>
    <x v="121"/>
    <s v="INTERNAL AUDITING"/>
    <n v="301"/>
    <s v="ELIZABETH THIG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2"/>
    <s v="A"/>
    <m/>
    <m/>
    <x v="0"/>
  </r>
  <r>
    <n v="5"/>
    <s v="FRIDAY"/>
    <s v="1730-2030 HRS"/>
    <s v="VIRTUAL"/>
    <s v="ZOOM"/>
    <x v="122"/>
    <s v="MONEY LAUNDERING"/>
    <s v="C1838"/>
    <s v="JOHN IRUNGU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2"/>
    <s v="A"/>
    <m/>
    <m/>
    <x v="0"/>
  </r>
  <r>
    <n v="1"/>
    <s v="MONDAY"/>
    <s v="1730-2030 HRS"/>
    <s v="VIRTUAL"/>
    <s v="ZOOM"/>
    <x v="123"/>
    <s v="CYBER CRIME"/>
    <s v="C1301"/>
    <s v="MARTIN LUTHER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2"/>
    <s v="A"/>
    <m/>
    <m/>
    <x v="0"/>
  </r>
  <r>
    <n v="1"/>
    <s v="MONDAY"/>
    <s v="1730-2030 HRS"/>
    <s v="VIRTUAL"/>
    <s v="ZOOM"/>
    <x v="122"/>
    <s v="MONEY LAUNDERING"/>
    <s v="C1838"/>
    <s v="JOHN IRUNGU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2"/>
    <s v="A"/>
    <m/>
    <m/>
    <x v="0"/>
  </r>
  <r>
    <n v="1"/>
    <s v="MONDAY"/>
    <s v="1400-170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0"/>
    <s v="MAIN"/>
    <s v="YEAR2TRIM2"/>
    <s v="A"/>
    <m/>
    <m/>
    <x v="0"/>
  </r>
  <r>
    <n v="5"/>
    <s v="FRIDAY"/>
    <s v="1730-2030 HRS"/>
    <s v="VIRTUAL"/>
    <s v="ZOOM"/>
    <x v="123"/>
    <s v="CYBER CRIME"/>
    <s v="C1301"/>
    <s v="MARTIN LUTHER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2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0"/>
    <s v="MAIN"/>
    <s v="YEAR2TRIM2"/>
    <s v="A"/>
    <m/>
    <m/>
    <x v="0"/>
  </r>
  <r>
    <n v="1"/>
    <s v="MONDAY"/>
    <s v="0800-1100 HRS"/>
    <s v="LAB"/>
    <s v="TC 0-1/0-2"/>
    <x v="106"/>
    <s v="COMPUTER APPLICATIONS"/>
    <n v="74"/>
    <s v="SOLOMON MAI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D&amp;IS"/>
    <s v="KCABSCFA"/>
    <s v="BSC FA"/>
    <x v="0"/>
    <s v="MAIN"/>
    <s v="YEAR2TRIM2"/>
    <s v="C"/>
    <m/>
    <m/>
    <x v="0"/>
  </r>
  <r>
    <n v="2"/>
    <s v="TUESDAY"/>
    <s v="1100-1400 HRS"/>
    <s v="PHYSICAL"/>
    <s v="LT 2-4"/>
    <x v="104"/>
    <s v="STRATEGIC MANAGEMENT"/>
    <n v="144"/>
    <s v="DR. LUCY WAMALWA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2"/>
    <s v="A"/>
    <m/>
    <m/>
    <x v="0"/>
  </r>
  <r>
    <n v="5"/>
    <s v="FRIDAY"/>
    <s v="1100-1400 HRS"/>
    <s v="VIRTUAL"/>
    <s v="ZOOM"/>
    <x v="20"/>
    <s v="TOTAL QUALITY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MAIN"/>
    <s v="YEAR2TRIM2"/>
    <s v="A"/>
    <m/>
    <m/>
    <x v="0"/>
  </r>
  <r>
    <n v="1"/>
    <s v="MONDAY"/>
    <s v="1400-1700 HRS"/>
    <s v="VIRTUAL"/>
    <s v="ZOOM"/>
    <x v="21"/>
    <s v="COMPANY LAW"/>
    <n v="239"/>
    <s v="HANNAH WANYOIKE"/>
    <n v="3"/>
    <n v="3"/>
    <n v="1"/>
    <n v="38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2"/>
    <s v="A"/>
    <m/>
    <m/>
    <x v="0"/>
  </r>
  <r>
    <n v="3"/>
    <s v="WEDNESDAY"/>
    <s v="1100-1400 HRS"/>
    <s v="PHYSICAL"/>
    <s v="TC 4-1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ECOSTA"/>
    <s v="BSC E&amp;S"/>
    <x v="0"/>
    <s v="MAIN"/>
    <s v="YEAR2TRIM2"/>
    <s v="A"/>
    <m/>
    <m/>
    <x v="0"/>
  </r>
  <r>
    <n v="3"/>
    <s v="WEDNESDAY"/>
    <s v="1100-1400 HRS"/>
    <s v="PHYSICAL"/>
    <s v="TC 4-1"/>
    <x v="105"/>
    <s v="PROJECT MANAGEMENT"/>
    <s v="C0970"/>
    <s v="JACKSON KIMANI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n v="250"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MAIN"/>
    <s v="YEAR2TRIM2"/>
    <s v="A"/>
    <m/>
    <m/>
    <x v="0"/>
  </r>
  <r>
    <n v="1"/>
    <s v="MONDAY"/>
    <s v="0800-1100 HRS"/>
    <s v="LAB"/>
    <s v="TC 0-1/0-2"/>
    <x v="106"/>
    <s v="COMPUTER APPLICATIONS"/>
    <n v="74"/>
    <s v="SOLOMON MAINA"/>
    <m/>
    <n v="0"/>
    <n v="0"/>
    <n v="60"/>
    <s v=" "/>
    <s v=" "/>
    <s v=" "/>
    <s v=" "/>
    <s v=" "/>
    <s v=" "/>
    <s v=" "/>
    <n v="0"/>
    <s v=" "/>
    <s v=" "/>
    <s v=" "/>
    <s v=" "/>
    <s v=" "/>
    <m/>
    <s v=""/>
    <x v="0"/>
    <s v="SD&amp;IS"/>
    <s v="KCABCOM"/>
    <s v="BCOM"/>
    <x v="0"/>
    <s v="MAIN"/>
    <s v="YEAR2TRIM2"/>
    <s v="C"/>
    <m/>
    <m/>
    <x v="0"/>
  </r>
  <r>
    <n v="2"/>
    <s v="TUESDAY"/>
    <s v="1400-1700 HRS"/>
    <s v="PHYSICAL"/>
    <s v="TC 4-9"/>
    <x v="109"/>
    <s v="FINANCIAL STATEMENT ANALYSIS"/>
    <s v="C1206"/>
    <s v="ANDREW GROHNEY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FO"/>
    <m/>
    <x v="0"/>
  </r>
  <r>
    <n v="2"/>
    <s v="TUESDAY"/>
    <s v="1100-1400 HRS"/>
    <s v="PHYSICAL"/>
    <s v="TC 4-4"/>
    <x v="28"/>
    <s v="FINANCIAL TECHNOLOGY"/>
    <n v="373"/>
    <s v="BERNARD ORIOKI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FO"/>
    <s v="TRIM 4A"/>
    <x v="0"/>
  </r>
  <r>
    <n v="5"/>
    <s v="FRIDAY"/>
    <s v="0800-1100 HRS"/>
    <s v="PHYSICAL"/>
    <s v="TC 4-10"/>
    <x v="108"/>
    <s v="INTERNATIONAL FINANCE"/>
    <n v="85"/>
    <s v="DOMINIC OJWANG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FO"/>
    <m/>
    <x v="0"/>
  </r>
  <r>
    <n v="3"/>
    <s v="WEDNESDAY"/>
    <s v="1400-1700 HRS"/>
    <s v="VIRTUAL"/>
    <s v="ZOOM"/>
    <x v="29"/>
    <s v="INTERNATIONAL BUSINESS STRATEGY"/>
    <s v="C1476"/>
    <s v="ENG. ERASTUS MWONGERA"/>
    <n v="3"/>
    <n v="3"/>
    <n v="1"/>
    <n v="14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3"/>
    <s v="A"/>
    <s v="ALL STUDENTS"/>
    <m/>
    <x v="0"/>
  </r>
  <r>
    <n v="1"/>
    <s v="MONDAY"/>
    <s v="1100-1400 HRS"/>
    <s v="PHYSICAL"/>
    <s v="LT 2-2"/>
    <x v="124"/>
    <s v="MANAGEMENT ACCOUNTING I"/>
    <n v="73"/>
    <s v="JAMES NJAMA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AO"/>
    <m/>
    <x v="0"/>
  </r>
  <r>
    <n v="4"/>
    <s v="THURSDAY"/>
    <s v="1400-1700 HRS"/>
    <s v="VIRTUAL"/>
    <s v="ZOOM"/>
    <x v="27"/>
    <s v="ENTREPRENEURSHIP PRINCIPLES AND PRACTICE"/>
    <n v="37"/>
    <s v="JUSTUS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MAIN"/>
    <s v="YEAR2TRIM3"/>
    <s v="B"/>
    <s v="ALL STUDENTS"/>
    <m/>
    <x v="0"/>
  </r>
  <r>
    <n v="4"/>
    <s v="THURSDAY"/>
    <s v="1100-1400 HRS"/>
    <s v="VIRTUAL"/>
    <s v="ZOOM"/>
    <x v="107"/>
    <s v="INTERNATIONAL RELATIONS"/>
    <s v="C1388"/>
    <s v="MONICAH OCHIENG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2TRIM3"/>
    <s v="A"/>
    <s v="ALL STUDENTS"/>
    <m/>
    <x v="0"/>
  </r>
  <r>
    <n v="2"/>
    <s v="TUESDAY"/>
    <s v="1400-1700 HRS"/>
    <s v="PHYSICAL"/>
    <s v="LT 2-2"/>
    <x v="110"/>
    <s v="INTERMEDIATE ACCOUNTING II"/>
    <s v="C1419"/>
    <s v="RISPAH KHAMONYI"/>
    <n v="3"/>
    <n v="3"/>
    <n v="1"/>
    <n v="6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AO"/>
    <m/>
    <x v="0"/>
  </r>
  <r>
    <n v="5"/>
    <s v="FRIDAY"/>
    <s v="1100-1400 HRS"/>
    <s v="PHYSICAL"/>
    <s v="LT 1-1"/>
    <x v="125"/>
    <s v="AUDITING I"/>
    <n v="64"/>
    <s v="TRIZAH KAMANJA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2TRIM3"/>
    <s v="A"/>
    <s v="AO"/>
    <m/>
    <x v="0"/>
  </r>
  <r>
    <n v="3"/>
    <s v="WEDNESDAY"/>
    <s v="0800-1100 HRS"/>
    <s v="PHYSICAL"/>
    <s v="LT 2-2"/>
    <x v="31"/>
    <s v="OPERATIONS RESEARCH"/>
    <s v="C1374"/>
    <s v="KILLION AMOLLO"/>
    <n v="3"/>
    <n v="3"/>
    <n v="1"/>
    <n v="10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3TRIM1"/>
    <s v="A"/>
    <s v="FO"/>
    <m/>
    <x v="0"/>
  </r>
  <r>
    <n v="4"/>
    <s v="THURSDAY"/>
    <s v="0800-1100 HRS"/>
    <s v="VIRTUAL"/>
    <s v="ZOOM"/>
    <x v="112"/>
    <s v="RESEARCH METHODOLOGY"/>
    <s v="C1778"/>
    <s v="EMMY C. ROTICH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MAIN"/>
    <s v="YEAR3TRIM1"/>
    <s v="A"/>
    <s v="ALL"/>
    <m/>
    <x v="0"/>
  </r>
  <r>
    <n v="4"/>
    <s v="THURSDAY"/>
    <s v="1100-1400 HRS"/>
    <s v="PHYSICAL"/>
    <s v="LT 2-4"/>
    <x v="114"/>
    <s v="DEVELOPMENT FINANCE"/>
    <s v="C0666"/>
    <s v="DR. GRACE MUSA"/>
    <n v="3"/>
    <n v="3"/>
    <n v="1"/>
    <n v="5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FO"/>
    <m/>
    <x v="0"/>
  </r>
  <r>
    <n v="5"/>
    <s v="FRIDAY"/>
    <s v="0800-1100 HRS"/>
    <s v="PHYSICAL"/>
    <s v="TC 3-6"/>
    <x v="111"/>
    <s v="ADVANCED ACCOUNTING I"/>
    <s v="C1698"/>
    <s v="DR. MOKAYA ORIKU NICODEMUS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AO"/>
    <m/>
    <x v="0"/>
  </r>
  <r>
    <n v="2"/>
    <s v="TUESDAY"/>
    <s v="1100-1400 HRS"/>
    <s v="VIRTUAL"/>
    <s v="ZOOM"/>
    <x v="126"/>
    <s v="FINANCIAL ACCOUNTING THEORY"/>
    <n v="75"/>
    <s v="DR. PETER NJUGUNA"/>
    <n v="3"/>
    <n v="3"/>
    <n v="1"/>
    <n v="2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AO"/>
    <m/>
    <x v="0"/>
  </r>
  <r>
    <n v="5"/>
    <s v="FRIDAY"/>
    <s v="1400-1700 HRS"/>
    <s v="PHYSICAL"/>
    <s v="LT 2-3"/>
    <x v="113"/>
    <s v="MONETARY THEORY AND POLICY"/>
    <s v="C1375"/>
    <s v="GABRIEL WAWERU"/>
    <n v="3"/>
    <n v="3"/>
    <n v="1"/>
    <n v="12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3TRIM1"/>
    <s v="A"/>
    <s v="FO"/>
    <m/>
    <x v="0"/>
  </r>
  <r>
    <n v="1"/>
    <s v="MONDAY"/>
    <s v="1400-1700 HRS"/>
    <s v="PHYSICAL"/>
    <s v="LT 2-3"/>
    <x v="127"/>
    <s v="MANAGEMENT ACCOUNTING II"/>
    <n v="73"/>
    <s v="JAMES NJAMA"/>
    <n v="3"/>
    <n v="3"/>
    <n v="1"/>
    <n v="10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AO"/>
    <m/>
    <x v="0"/>
  </r>
  <r>
    <n v="3"/>
    <s v="WEDNESDAY"/>
    <s v="1400-1700 HRS"/>
    <s v="PHYSICAL"/>
    <s v="LT 2-3"/>
    <x v="32"/>
    <s v="PORTFOLIO AND INVESTMENT ANALYSIS"/>
    <n v="137"/>
    <s v="JAMES OTUTO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FO"/>
    <m/>
    <x v="0"/>
  </r>
  <r>
    <n v="2"/>
    <s v="TUESDAY"/>
    <s v="0800-1100 HRS"/>
    <s v="PHYSICAL"/>
    <s v="LT 2-3"/>
    <x v="30"/>
    <s v="ADVANCED TAXATION"/>
    <s v="C1651"/>
    <s v="MICHAEL NG'ANG'A THIGA"/>
    <n v="3"/>
    <n v="3"/>
    <n v="1"/>
    <n v="16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AO"/>
    <m/>
    <x v="0"/>
  </r>
  <r>
    <n v="2"/>
    <s v="TUESDAY"/>
    <s v="0800-1100 HRS"/>
    <s v="PHYSICAL"/>
    <s v="LT 2-3"/>
    <x v="30"/>
    <s v="ADVANCED TAXATION"/>
    <s v="C1651"/>
    <s v="MICHAEL NG'ANG'A THI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0"/>
    <s v="MAIN"/>
    <s v="YEAR3TRIM1"/>
    <s v="A"/>
    <s v="FO"/>
    <m/>
    <x v="0"/>
  </r>
  <r>
    <n v="1"/>
    <s v="MONDAY"/>
    <s v="1100-1400 HRS"/>
    <s v="PHYSICAL"/>
    <s v="LT 2-4"/>
    <x v="128"/>
    <s v="AUDITING II"/>
    <n v="64"/>
    <s v="TRIZAH KAMANJA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1"/>
    <s v="A"/>
    <s v="AO"/>
    <m/>
    <x v="0"/>
  </r>
  <r>
    <n v="4"/>
    <s v="THURSDAY"/>
    <s v="1100-1400 HRS"/>
    <s v="PHYSICAL"/>
    <s v="TC 4-1"/>
    <x v="129"/>
    <s v="COMPUTERIZED AUDITING &amp; ACCOUNTING INFORMATION SYSTEMS"/>
    <s v="C1651"/>
    <s v="MICHAEL NG'ANG'A THIGA"/>
    <n v="3"/>
    <n v="3"/>
    <n v="1"/>
    <n v="3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AO"/>
    <m/>
    <x v="0"/>
  </r>
  <r>
    <n v="1"/>
    <s v="MONDAY"/>
    <s v="1100-1400 HRS"/>
    <s v="PHYSICAL"/>
    <s v="LT 1-1"/>
    <x v="130"/>
    <s v="ADVANCED ACCOUNTING II"/>
    <s v="C0199"/>
    <s v="JOHNSTONE MAINA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AO"/>
    <m/>
    <x v="0"/>
  </r>
  <r>
    <n v="2"/>
    <s v="TUESDAY"/>
    <s v="0800-1100 HRS"/>
    <s v="VIRTUAL"/>
    <s v="ZOOM"/>
    <x v="131"/>
    <s v="AUDITING AND INVESTIGATION THEORY"/>
    <s v="C1642"/>
    <s v="DOMINIC ONG'ONDO OCHO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AO"/>
    <m/>
    <x v="0"/>
  </r>
  <r>
    <n v="4"/>
    <s v="THURSDAY"/>
    <s v="0800-1100 HRS"/>
    <s v="PHYSICAL"/>
    <s v="TC 3-1"/>
    <x v="132"/>
    <s v="SPECIALISED ACCOUNTING TECHNIQUES"/>
    <s v="C1400"/>
    <s v="JARED MOMANYI"/>
    <n v="3"/>
    <n v="3"/>
    <n v="1"/>
    <n v="5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AO"/>
    <m/>
    <x v="0"/>
  </r>
  <r>
    <n v="4"/>
    <s v="THURSDAY"/>
    <s v="1100-1400 HRS"/>
    <s v="PHYSICAL"/>
    <s v="LT 2-2"/>
    <x v="129"/>
    <s v="COMPUTERIZED AUDITING &amp; ACCOUNTING INFORMATION SYSTEMS"/>
    <s v="C1206"/>
    <s v="ANDREW GROHNEY"/>
    <n v="3"/>
    <n v="3"/>
    <n v="1"/>
    <n v="3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AO"/>
    <m/>
    <x v="0"/>
  </r>
  <r>
    <n v="1"/>
    <s v="MONDAY"/>
    <s v="0800-1100 HRS"/>
    <s v="PHYSICAL"/>
    <s v="LT 2-4"/>
    <x v="133"/>
    <s v="PUBLIC SECTOR FINANCE"/>
    <n v="397"/>
    <s v="DANIEL KASILI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FO"/>
    <s v="TRIM 5A"/>
    <x v="0"/>
  </r>
  <r>
    <n v="1"/>
    <s v="MONDAY"/>
    <s v="0800-1100 HRS"/>
    <s v="PHYSICAL"/>
    <s v="LT 2-2"/>
    <x v="133"/>
    <s v="PUBLIC SECTOR FINANCE"/>
    <s v="C1457"/>
    <s v="JOSEPH GITARI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FO"/>
    <s v="TRIM 5A"/>
    <x v="0"/>
  </r>
  <r>
    <n v="5"/>
    <s v="FRIDAY"/>
    <s v="0800-1100 HRS"/>
    <s v="PHYSICAL"/>
    <s v="LT 1-1"/>
    <x v="35"/>
    <s v="ISSUES IN FINANCIAL MANAGEMENT"/>
    <n v="324"/>
    <s v="BENJAMIN KINUTHIA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FO"/>
    <m/>
    <x v="0"/>
  </r>
  <r>
    <n v="1"/>
    <s v="MONDAY"/>
    <s v="0800-1100 HRS"/>
    <s v="PHYSICAL"/>
    <s v="TBA"/>
    <x v="133"/>
    <s v="PUBLIC SECTOR FINANCE"/>
    <n v="262"/>
    <s v="DOUGLAS NYAKUNDI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3TRIM2"/>
    <s v="A"/>
    <s v="FO"/>
    <s v="TRIM 5A"/>
    <x v="0"/>
  </r>
  <r>
    <n v="5"/>
    <s v="FRIDAY"/>
    <s v="0800-1100 HRS"/>
    <s v="PHYSICAL"/>
    <s v="TBA"/>
    <x v="35"/>
    <s v="ISSUES IN FINANCIAL MANAGEMENT"/>
    <s v="C1318"/>
    <s v="CELESTINE WANDABUSI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3TRIM2"/>
    <s v="A"/>
    <s v="FO"/>
    <m/>
    <x v="0"/>
  </r>
  <r>
    <n v="4"/>
    <s v="THURSDAY"/>
    <s v="1100-1400 HRS"/>
    <s v="PHYSICAL"/>
    <s v="TBA"/>
    <x v="34"/>
    <s v="FINANCIAL INSTITUTIONS AND MARKETS"/>
    <n v="264"/>
    <s v="ELIJAH WEKESA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3TRIM2"/>
    <s v="A"/>
    <s v="FO"/>
    <m/>
    <x v="0"/>
  </r>
  <r>
    <n v="4"/>
    <s v="THURSDAY"/>
    <s v="0800-1100 HRS"/>
    <s v="PHYSICAL"/>
    <s v="TBA"/>
    <x v="33"/>
    <s v="INTRODUCTION TO ECONOMETRICS"/>
    <s v="C0202"/>
    <s v="WALTER ODHIAMBO"/>
    <n v="3"/>
    <n v="3"/>
    <n v="1"/>
    <n v="6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3TRIM2"/>
    <s v="A"/>
    <s v="FO"/>
    <m/>
    <x v="0"/>
  </r>
  <r>
    <n v="5"/>
    <s v="FRIDAY"/>
    <s v="1100-1400 HRS"/>
    <s v="PHYSICAL"/>
    <s v="LT 1-2"/>
    <x v="115"/>
    <s v="FINANCIAL RISK MANAGEMENT"/>
    <s v="C1633"/>
    <s v="DR. HENRY MOMANYI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FO"/>
    <m/>
    <x v="0"/>
  </r>
  <r>
    <n v="1"/>
    <s v="MONDAY"/>
    <s v="1100-1400 HRS"/>
    <s v="PHYSICAL"/>
    <s v="LT 1-1"/>
    <x v="130"/>
    <s v="ADVANCED ACCOUNTING II"/>
    <s v="C1698"/>
    <s v="DR. MOKAYA ORIKU NICODEMUS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AO"/>
    <m/>
    <x v="0"/>
  </r>
  <r>
    <n v="2"/>
    <s v="TUESDAY"/>
    <s v="0800-1100 HRS"/>
    <s v="VIRTUAL"/>
    <s v="ZOOM"/>
    <x v="131"/>
    <s v="AUDITING AND INVESTIGATION THEORY"/>
    <n v="75"/>
    <s v="DR. PETER NJUGUNA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AO"/>
    <m/>
    <x v="0"/>
  </r>
  <r>
    <n v="5"/>
    <s v="FRIDAY"/>
    <s v="0800-1100 HRS"/>
    <s v="PHYSICAL"/>
    <s v="LT 1-1"/>
    <x v="35"/>
    <s v="ISSUES IN FINANCIAL MANAGEMENT"/>
    <s v="C1145"/>
    <s v="EDWARD MUJUKA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FO"/>
    <m/>
    <x v="0"/>
  </r>
  <r>
    <n v="4"/>
    <s v="THURSDAY"/>
    <s v="1400-1700 HRS"/>
    <s v="PHYSICAL"/>
    <s v="LT 2-1"/>
    <x v="34"/>
    <s v="FINANCIAL INSTITUTIONS AND MARKETS"/>
    <s v="C2071"/>
    <s v="ANTHONY WAFULA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B"/>
    <s v="FO"/>
    <m/>
    <x v="0"/>
  </r>
  <r>
    <n v="3"/>
    <s v="WEDNESDAY"/>
    <s v="0800-1100 HRS"/>
    <s v="PHYSICAL"/>
    <s v="TC 4-1"/>
    <x v="33"/>
    <s v="INTRODUCTION TO ECONOMETRICS"/>
    <s v="C2020"/>
    <s v="DR. BONIFACE MALENJE"/>
    <n v="3"/>
    <n v="3"/>
    <n v="1"/>
    <n v="6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3TRIM2"/>
    <s v="B"/>
    <s v="FO"/>
    <m/>
    <x v="0"/>
  </r>
  <r>
    <n v="4"/>
    <s v="THURSDAY"/>
    <s v="1400-1700 HRS"/>
    <s v="PHYSICAL"/>
    <s v="LT 2-2"/>
    <x v="34"/>
    <s v="FINANCIAL INSTITUTIONS AND MARKETS"/>
    <s v="C1404"/>
    <s v="DUNCAN MARAGIA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FO"/>
    <m/>
    <x v="0"/>
  </r>
  <r>
    <n v="3"/>
    <s v="WEDNESDAY"/>
    <s v="0800-1100 HRS"/>
    <s v="PHYSICAL"/>
    <s v="TC 4-8"/>
    <x v="33"/>
    <s v="INTRODUCTION TO ECONOMETRICS"/>
    <n v="149"/>
    <s v="GEORGE WAMAE"/>
    <n v="3"/>
    <n v="3"/>
    <n v="1"/>
    <n v="6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MAIN"/>
    <s v="YEAR3TRIM2"/>
    <s v="A"/>
    <s v="FO"/>
    <m/>
    <x v="0"/>
  </r>
  <r>
    <n v="4"/>
    <s v="THURSDAY"/>
    <s v="0800-1100 HRS"/>
    <s v="PHYSICAL"/>
    <s v="TC 4-8"/>
    <x v="132"/>
    <s v="SPECIALISED ACCOUNTING TECHNIQUES"/>
    <s v="C0713"/>
    <s v="PHYLIS MURANI"/>
    <n v="3"/>
    <n v="3"/>
    <n v="1"/>
    <n v="5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MAIN"/>
    <s v="YEAR3TRIM2"/>
    <s v="A"/>
    <s v="AO"/>
    <m/>
    <x v="0"/>
  </r>
  <r>
    <n v="5"/>
    <s v="FRIDAY"/>
    <s v="1730-2030 HRS"/>
    <s v="PHYSICAL"/>
    <s v="LT 2-1"/>
    <x v="4"/>
    <s v="FINANCIAL ACCOUNTING I"/>
    <n v="78"/>
    <s v="CARDEN ADEMBO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1TRIM1"/>
    <s v="A"/>
    <m/>
    <m/>
    <x v="0"/>
  </r>
  <r>
    <n v="1"/>
    <s v="MONDAY"/>
    <s v="1730-2030 HRS"/>
    <s v="VIRTUAL"/>
    <s v="ZOOM"/>
    <x v="6"/>
    <s v="COMMUNICATION SKILLS"/>
    <n v="214"/>
    <s v="WANJIKU NJUGUNA"/>
    <m/>
    <n v="0"/>
    <n v="0"/>
    <n v="126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MAIN"/>
    <s v="YEAR1TRIM1"/>
    <s v="A"/>
    <m/>
    <s v="TRIM 1A"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1"/>
    <s v="MAIN"/>
    <s v="YEAR1TRIM1"/>
    <s v="A"/>
    <m/>
    <s v="TRIM 1A"/>
    <x v="0"/>
  </r>
  <r>
    <n v="3"/>
    <s v="WEDNESDAY"/>
    <s v="1730-2030 HRS"/>
    <s v="PHYSICAL"/>
    <s v="TC 4-1"/>
    <x v="3"/>
    <s v="MANAGEMENT MATHEMATICS I"/>
    <n v="137"/>
    <s v="JAMES OTUTO"/>
    <n v="3"/>
    <n v="3"/>
    <n v="1"/>
    <n v="48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1TRIM1"/>
    <s v="A"/>
    <m/>
    <m/>
    <x v="0"/>
  </r>
  <r>
    <n v="6"/>
    <s v="SATURDAY"/>
    <s v="1100-1400 HRS"/>
    <s v="VIRTUAL"/>
    <s v="ZOOM"/>
    <x v="5"/>
    <s v="BUSINESS STUDIES"/>
    <n v="95"/>
    <s v="NORAH OKUNGU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n v="3"/>
    <n v="3"/>
    <n v="1"/>
    <n v="7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1"/>
    <s v="MAIN"/>
    <s v="YEAR1TRIM1"/>
    <s v="A"/>
    <m/>
    <m/>
    <x v="0"/>
  </r>
  <r>
    <n v="2"/>
    <s v="TUESDAY"/>
    <s v="1730-2030 HRS"/>
    <s v="VIRTUAL"/>
    <s v="ZOOM"/>
    <x v="23"/>
    <s v="INTRODUCTION TO MACROECONOMICS"/>
    <n v="397"/>
    <s v="DANIEL KASIL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1"/>
    <s v="MAIN"/>
    <s v="YEAR1TRIM2"/>
    <s v="A"/>
    <m/>
    <m/>
    <x v="0"/>
  </r>
  <r>
    <n v="4"/>
    <s v="THURSDAY"/>
    <s v="1730-2030 HRS"/>
    <s v="PHYSICAL"/>
    <s v="TC 4-8"/>
    <x v="9"/>
    <s v="FINANCIAL ACCOUNTING II"/>
    <n v="267"/>
    <s v="FAUSTIN MWINZ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1"/>
    <s v="MAIN"/>
    <s v="YEAR1TRIM2"/>
    <s v="A"/>
    <m/>
    <m/>
    <x v="0"/>
  </r>
  <r>
    <n v="1"/>
    <s v="MONDAY"/>
    <s v="1730-2030 HRS"/>
    <s v="PHYSICAL"/>
    <s v="LT 2-1"/>
    <x v="12"/>
    <s v="MANAGEMENT MATHEMATICS II"/>
    <n v="137"/>
    <s v="JAMES OTUT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1"/>
    <s v="MAI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S"/>
    <s v="KCABSCFA"/>
    <s v="BSC FA"/>
    <x v="1"/>
    <s v="MAIN"/>
    <s v="YEAR1TRIM2"/>
    <s v="A"/>
    <m/>
    <s v="TRIM 1A"/>
    <x v="0"/>
  </r>
  <r>
    <n v="5"/>
    <s v="FRIDAY"/>
    <s v="1730-2030 HRS"/>
    <s v="VIRTUAL"/>
    <s v="ZOOM"/>
    <x v="134"/>
    <s v="OCCUPATION FRAUD"/>
    <s v="C1838"/>
    <s v="JOHN IRUNGU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1"/>
    <s v="MAIN"/>
    <s v="YEAR1TRIM2"/>
    <s v="A"/>
    <m/>
    <s v="TRIM 1A"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S"/>
    <s v="KCABSCFA"/>
    <s v="BSC FA"/>
    <x v="1"/>
    <s v="MAIN"/>
    <s v="YEAR1TRIM2"/>
    <s v="A"/>
    <m/>
    <s v="TRIM 2A"/>
    <x v="0"/>
  </r>
  <r>
    <n v="2"/>
    <s v="TUESDAY"/>
    <s v="1730-2030 HRS"/>
    <s v="VIRTUAL"/>
    <s v="ZOOM"/>
    <x v="23"/>
    <s v="INTRODUCTION TO MACROECONOMICS"/>
    <n v="397"/>
    <s v="DANIEL KASILI"/>
    <n v="3"/>
    <n v="3"/>
    <n v="1"/>
    <n v="112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1TRIM2"/>
    <s v="A"/>
    <m/>
    <m/>
    <x v="0"/>
  </r>
  <r>
    <n v="4"/>
    <s v="THURSDAY"/>
    <s v="1730-2030 HRS"/>
    <s v="PHYSICAL"/>
    <s v="TC 4-8"/>
    <x v="9"/>
    <s v="FINANCIAL ACCOUNTING II"/>
    <n v="267"/>
    <s v="FAUSTIN MWINZI"/>
    <n v="3"/>
    <n v="3"/>
    <n v="1"/>
    <n v="1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1TRIM2"/>
    <s v="A"/>
    <m/>
    <m/>
    <x v="0"/>
  </r>
  <r>
    <n v="1"/>
    <s v="MONDAY"/>
    <s v="1730-2030 HRS"/>
    <s v="PHYSICAL"/>
    <s v="LT 2-1"/>
    <x v="12"/>
    <s v="MANAGEMENT MATHEMATICS II"/>
    <n v="137"/>
    <s v="JAMES OTUTO"/>
    <n v="3"/>
    <n v="3"/>
    <n v="1"/>
    <n v="10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n v="39"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MAIN"/>
    <s v="YEAR1TRIM2"/>
    <s v="A"/>
    <m/>
    <s v="TRIM 1A"/>
    <x v="0"/>
  </r>
  <r>
    <n v="5"/>
    <s v="FRIDAY"/>
    <s v="1730-2030 HRS"/>
    <s v="VIRTUAL"/>
    <s v="ZOOM"/>
    <x v="11"/>
    <s v="PRINCIPLES OF MARKETING"/>
    <n v="122"/>
    <s v="MOYI MESO"/>
    <n v="3"/>
    <n v="3"/>
    <n v="1"/>
    <n v="15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1TRIM2"/>
    <s v="A"/>
    <m/>
    <s v="TRIM 1A"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n v="47"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MAIN"/>
    <s v="YEAR1TRIM2"/>
    <s v="A"/>
    <m/>
    <s v="TRIM 2A"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n v="200"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MAIN"/>
    <s v="YEAR1TRIM3"/>
    <s v="A"/>
    <m/>
    <m/>
    <x v="0"/>
  </r>
  <r>
    <n v="1"/>
    <s v="MONDAY"/>
    <s v="1730-2030 HRS"/>
    <s v="PHYSICAL"/>
    <s v="LT 2-3"/>
    <x v="25"/>
    <s v="INTERMEDIATE ACCOUNTING I"/>
    <s v="C1075"/>
    <s v="DAVID AJIKI"/>
    <n v="3"/>
    <n v="3"/>
    <n v="1"/>
    <n v="5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1TRIM3"/>
    <s v="A"/>
    <m/>
    <m/>
    <x v="0"/>
  </r>
  <r>
    <n v="6"/>
    <s v="SATURDAY"/>
    <s v="0800-1100 HRS"/>
    <s v="VIRTUAL"/>
    <s v="ZOOM"/>
    <x v="103"/>
    <s v="BUSINESS FINANCE"/>
    <s v="C1258"/>
    <s v="DOMINIC NG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MAIN"/>
    <s v="YEAR1TRIM3"/>
    <s v="A"/>
    <m/>
    <m/>
    <x v="0"/>
  </r>
  <r>
    <n v="6"/>
    <s v="SATURDAY"/>
    <s v="1100-1400 HRS"/>
    <s v="VIRTUAL"/>
    <s v="ZOOM"/>
    <x v="24"/>
    <s v="INTRODUCTION TO DATA ANALYTICS"/>
    <s v="C0887"/>
    <s v="DR. CHARLES GITHIRA WANYOIKE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DSAI"/>
    <s v="KCABCOM"/>
    <s v="BCOM"/>
    <x v="1"/>
    <s v="MAIN"/>
    <s v="YEAR1TRIM3"/>
    <s v="A"/>
    <m/>
    <m/>
    <x v="0"/>
  </r>
  <r>
    <n v="3"/>
    <s v="WEDNESDAY"/>
    <s v="1730-2030 HRS"/>
    <s v="PHYSICAL"/>
    <s v="TC 4-8"/>
    <x v="13"/>
    <s v="STATISTICS I"/>
    <n v="149"/>
    <s v="GEORGE WAMAE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1TRIM3"/>
    <s v="A"/>
    <m/>
    <m/>
    <x v="0"/>
  </r>
  <r>
    <n v="2"/>
    <s v="TUESDAY"/>
    <s v="1730-2030 HRS"/>
    <s v="PHYSICAL"/>
    <s v="LT 2-3"/>
    <x v="16"/>
    <s v="INTRODUCTION TO TAXATION"/>
    <s v="C1353"/>
    <s v="JEREMIAH MUNIU"/>
    <n v="3"/>
    <n v="3"/>
    <n v="1"/>
    <n v="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1TRIM3"/>
    <s v="A"/>
    <m/>
    <m/>
    <x v="0"/>
  </r>
  <r>
    <n v="4"/>
    <s v="THURSDAY"/>
    <s v="1730-2030 HRS"/>
    <s v="VIRTUAL"/>
    <s v="ZOOM"/>
    <x v="14"/>
    <s v="INTRODUCTION TO HUMAN RESOURCE MANAGEMENT"/>
    <s v="C0612"/>
    <s v="PATRICK GIKAI NGUGI"/>
    <n v="3"/>
    <n v="3"/>
    <n v="1"/>
    <n v="43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1TRIM3"/>
    <s v="A"/>
    <m/>
    <s v="TRIM 1A"/>
    <x v="0"/>
  </r>
  <r>
    <n v="5"/>
    <s v="FRIDAY"/>
    <s v="1730-2030 HRS"/>
    <s v="PHYSICAL"/>
    <s v="TC 4-1"/>
    <x v="26"/>
    <s v="STATISTICS II"/>
    <s v="C0476"/>
    <s v="DR. IRENE MUNDIA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2TRIM1"/>
    <s v="A"/>
    <m/>
    <s v="TRIM 2A"/>
    <x v="0"/>
  </r>
  <r>
    <n v="2"/>
    <s v="TUESDAY"/>
    <s v="1730-2030 HRS"/>
    <s v="PHYSICAL"/>
    <s v="LT 2-2"/>
    <x v="19"/>
    <s v="FINANCIAL MANAGEMENT"/>
    <n v="73"/>
    <s v="JAMES NJAMA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1"/>
    <s v="A"/>
    <m/>
    <m/>
    <x v="0"/>
  </r>
  <r>
    <n v="4"/>
    <s v="THURSDAY"/>
    <s v="1730-2030 HRS"/>
    <s v="VIRTUAL"/>
    <s v="ZOOM"/>
    <x v="18"/>
    <s v="PRINCIPLES OF INSURANCE AND RISK MANAGEMENT"/>
    <n v="146"/>
    <s v="JOSHUA NYANGIDI"/>
    <n v="3"/>
    <n v="3"/>
    <n v="1"/>
    <n v="16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1"/>
    <s v="A"/>
    <m/>
    <s v="TRIM 2A"/>
    <x v="0"/>
  </r>
  <r>
    <n v="6"/>
    <s v="SATURDAY"/>
    <s v="0800-1100 HRS"/>
    <s v="VIRTUAL"/>
    <s v="ZOOM"/>
    <x v="38"/>
    <s v="E-COMMERCE"/>
    <n v="304"/>
    <s v="JOSHUA OMANYO"/>
    <n v="3"/>
    <n v="3"/>
    <n v="1"/>
    <n v="155"/>
    <s v=" "/>
    <s v=" "/>
    <s v=" "/>
    <s v=" "/>
    <s v=" "/>
    <s v=" "/>
    <s v=" "/>
    <n v="1"/>
    <s v=" "/>
    <s v=" "/>
    <s v=" "/>
    <s v=" "/>
    <s v=" "/>
    <m/>
    <s v=""/>
    <x v="0"/>
    <s v="NAC"/>
    <s v="KCABCOM"/>
    <s v="BCOM"/>
    <x v="2"/>
    <s v="MAIN"/>
    <s v="YEAR2TRIM1"/>
    <s v="A"/>
    <m/>
    <s v="TRIM 1A"/>
    <x v="0"/>
  </r>
  <r>
    <n v="3"/>
    <s v="WEDNESDAY"/>
    <s v="1730-2030 HRS"/>
    <s v="VIRTUAL"/>
    <s v="ZOOM"/>
    <x v="17"/>
    <s v="ORGANIZATIONAL BEHAVIOUR"/>
    <n v="162"/>
    <s v="NANCY OKUMBE"/>
    <n v="3"/>
    <n v="3"/>
    <n v="1"/>
    <n v="15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1"/>
    <s v="A"/>
    <m/>
    <s v="TRIM 2A"/>
    <x v="0"/>
  </r>
  <r>
    <n v="1"/>
    <s v="MONDAY"/>
    <s v="1730-2030 HRS"/>
    <s v="PHYSICAL"/>
    <s v="TC 4-1"/>
    <x v="116"/>
    <s v="COST ACCOUNTING"/>
    <n v="64"/>
    <s v="TRIZAH KAMANJA"/>
    <n v="3"/>
    <n v="3"/>
    <n v="1"/>
    <n v="7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1"/>
    <s v="A"/>
    <m/>
    <s v="TRIM 2A"/>
    <x v="0"/>
  </r>
  <r>
    <n v="4"/>
    <s v="THURSDAY"/>
    <s v="1730-203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1"/>
    <s v="MAIN"/>
    <s v="YEAR2TRIM2"/>
    <s v="A"/>
    <m/>
    <m/>
    <x v="0"/>
  </r>
  <r>
    <n v="4"/>
    <s v="THURSDAY"/>
    <s v="1730-2030 HRS"/>
    <s v="VIRTUAL"/>
    <s v="ZOOM"/>
    <x v="21"/>
    <s v="COMPANY LAW"/>
    <n v="239"/>
    <s v="HANNAH WANYOIKE"/>
    <n v="3"/>
    <n v="3"/>
    <n v="1"/>
    <n v="61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2"/>
    <s v="A"/>
    <m/>
    <m/>
    <x v="0"/>
  </r>
  <r>
    <n v="2"/>
    <s v="TUESDAY"/>
    <s v="1730-2030 HRS"/>
    <s v="VIRTUAL"/>
    <s v="ZOOM"/>
    <x v="106"/>
    <s v="COMPUTER APPLICATIONS"/>
    <n v="317"/>
    <s v="MERCY MUKAN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D&amp;IS"/>
    <s v="KCABSCFA"/>
    <s v="BSC FA"/>
    <x v="1"/>
    <s v="MAIN"/>
    <s v="YEAR2TRIM2"/>
    <s v="A"/>
    <m/>
    <s v="TRIM 3A"/>
    <x v="0"/>
  </r>
  <r>
    <n v="2"/>
    <s v="TUESDAY"/>
    <s v="1730-2030 HRS"/>
    <s v="VIRTUAL"/>
    <s v="ZOOM"/>
    <x v="106"/>
    <s v="COMPUTER APPLICATIONS"/>
    <n v="317"/>
    <s v="MERCY MUKANI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SD&amp;IS"/>
    <s v="KCABCOM"/>
    <s v="BCOM"/>
    <x v="1"/>
    <s v="MAIN"/>
    <s v="YEAR2TRIM2"/>
    <s v="A"/>
    <m/>
    <s v="TRIM 3A"/>
    <x v="0"/>
  </r>
  <r>
    <n v="2"/>
    <s v="TUESDAY"/>
    <s v="1730-2030 HRS"/>
    <s v="PHYSICAL"/>
    <s v="LT 2-4"/>
    <x v="105"/>
    <s v="PROJECT MANAGEMENT"/>
    <s v="C0970"/>
    <s v="JACKSON KIMANI"/>
    <n v="3"/>
    <n v="3"/>
    <n v="1"/>
    <n v="12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2"/>
    <s v="A"/>
    <m/>
    <s v="TRIM 3A"/>
    <x v="0"/>
  </r>
  <r>
    <n v="6"/>
    <s v="SATURDAY"/>
    <s v="1100-1400 HRS"/>
    <s v="VIRTUAL"/>
    <s v="ZOOM"/>
    <x v="22"/>
    <s v="ETHICS AND LEADERSHIP"/>
    <s v="C0407"/>
    <s v="KEZIAH WANJIKU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2"/>
    <s v="MAIN"/>
    <s v="YEAR2TRIM2"/>
    <s v="A"/>
    <m/>
    <s v="TRIM 3A"/>
    <x v="0"/>
  </r>
  <r>
    <n v="1"/>
    <s v="MONDAY"/>
    <s v="1730-2030 HRS"/>
    <s v="VIRTUAL"/>
    <s v="ZOOM"/>
    <x v="104"/>
    <s v="STRATEGIC MANAGEMENT"/>
    <n v="37"/>
    <s v="JUSTUS MUTIA"/>
    <n v="3"/>
    <n v="3"/>
    <n v="1"/>
    <n v="187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2"/>
    <s v="A"/>
    <m/>
    <s v="TRIM 2A"/>
    <x v="0"/>
  </r>
  <r>
    <n v="5"/>
    <s v="FRIDAY"/>
    <s v="1730-2030 HRS"/>
    <s v="VIRTUAL"/>
    <s v="ZOOM"/>
    <x v="20"/>
    <s v="TOTAL QUALITY MANAGEMENT"/>
    <n v="107"/>
    <s v="WINNIE WAITITU"/>
    <n v="3"/>
    <n v="3"/>
    <n v="1"/>
    <n v="18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2"/>
    <s v="A"/>
    <m/>
    <s v="TRIM 2A"/>
    <x v="0"/>
  </r>
  <r>
    <n v="6"/>
    <s v="SATURDAY"/>
    <s v="1100-1400 HRS"/>
    <s v="VIRTUAL"/>
    <s v="ZOOM"/>
    <x v="109"/>
    <s v="FINANCIAL STATEMENT ANALYSIS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MAIN"/>
    <s v="YEAR2TRIM3"/>
    <s v="A"/>
    <s v="FO"/>
    <s v="TRIM 4A"/>
    <x v="0"/>
  </r>
  <r>
    <n v="2"/>
    <s v="TUESDAY"/>
    <s v="1730-2030 HRS"/>
    <s v="VIRTUAL"/>
    <s v="ZOOM"/>
    <x v="27"/>
    <s v="ENTERPRENEURSHIP PRINCIPLES AND PRACTICE"/>
    <n v="60"/>
    <s v="DR. GLADYS BUNYASI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3"/>
    <s v="A"/>
    <m/>
    <s v="TRIM 3A"/>
    <x v="0"/>
  </r>
  <r>
    <n v="3"/>
    <s v="WEDNESDAY"/>
    <s v="1730-2030 HRS"/>
    <s v="VIRTUAL"/>
    <s v="ZOOM"/>
    <x v="28"/>
    <s v="FINANCIAL TECHNOLOGY"/>
    <s v="C1851"/>
    <s v="DUNCAN OUMA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3"/>
    <s v="A"/>
    <s v="FO"/>
    <s v="TRIM 4A"/>
    <x v="0"/>
  </r>
  <r>
    <n v="4"/>
    <s v="THURSDAY"/>
    <s v="1730-2030 HRS"/>
    <s v="PHYSICAL"/>
    <s v="TC 4-5"/>
    <x v="108"/>
    <s v="INTERNATIONAL FINANCE"/>
    <s v="C1028"/>
    <s v="JOHN OYARO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3"/>
    <s v="A"/>
    <s v="FO"/>
    <s v="TRIM 4A"/>
    <x v="0"/>
  </r>
  <r>
    <n v="5"/>
    <s v="FRIDAY"/>
    <s v="1730-2030 HRS"/>
    <s v="VIRTUAL"/>
    <s v="ZOOM"/>
    <x v="107"/>
    <s v="INTERNATIONAL RELATIONS"/>
    <s v="C1388"/>
    <s v="MONICAH OCHIENG"/>
    <n v="3"/>
    <n v="3"/>
    <n v="1"/>
    <n v="16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3"/>
    <s v="A"/>
    <m/>
    <s v="TRIM 3A"/>
    <x v="0"/>
  </r>
  <r>
    <n v="3"/>
    <s v="WEDNESDAY"/>
    <s v="1730-2030 HRS"/>
    <s v="PHYSICAL"/>
    <s v="LT 2-4"/>
    <x v="110"/>
    <s v="INTERMEDIATE ACCOUNTING II"/>
    <n v="64"/>
    <s v="TRIZAH KAMANJA"/>
    <n v="3"/>
    <n v="3"/>
    <n v="1"/>
    <n v="12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2TRIM3"/>
    <s v="A"/>
    <s v="AO"/>
    <m/>
    <x v="0"/>
  </r>
  <r>
    <n v="1"/>
    <s v="MONDAY"/>
    <s v="1730-2030 HRS"/>
    <s v="VIRTUAL"/>
    <s v="ZOOM"/>
    <x v="29"/>
    <s v="INTERNATIONAL BUSINESS STRATEGY"/>
    <n v="107"/>
    <s v="WINNIE WAITITU"/>
    <n v="3"/>
    <n v="3"/>
    <n v="1"/>
    <n v="17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2TRIM3"/>
    <s v="A"/>
    <m/>
    <s v="TRIM 3A"/>
    <x v="0"/>
  </r>
  <r>
    <n v="3"/>
    <s v="WEDNESDAY"/>
    <s v="1730-2030 HRS"/>
    <s v="PHYSICAL"/>
    <s v="LT 2-1"/>
    <x v="30"/>
    <s v="ADVANCED TAXATION"/>
    <s v="C1075"/>
    <s v="DAVID AJIKI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3TRIM1"/>
    <s v="A"/>
    <s v="FO"/>
    <s v="TRIM 5A"/>
    <x v="0"/>
  </r>
  <r>
    <n v="5"/>
    <s v="FRIDAY"/>
    <s v="1730-2030 HRS"/>
    <s v="VIRTUAL"/>
    <s v="ZOOM"/>
    <x v="114"/>
    <s v="DEVELOPMENT FINANCE"/>
    <n v="262"/>
    <s v="DOUGLAS NYAKUNDI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3TRIM1"/>
    <s v="A"/>
    <s v="FO"/>
    <s v="TRIM 5A"/>
    <x v="0"/>
  </r>
  <r>
    <n v="3"/>
    <s v="WEDNESDAY"/>
    <s v="1730-2030 HRS"/>
    <s v="VIRTUAL"/>
    <s v="ZOOM"/>
    <x v="135"/>
    <s v="BUSINESS PLAN DEVELOPMENT"/>
    <n v="411"/>
    <s v="DR. FANICE WASWA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1"/>
    <s v="A"/>
    <s v="EO"/>
    <m/>
    <x v="0"/>
  </r>
  <r>
    <n v="6"/>
    <s v="SATURDAY"/>
    <s v="1100-1400 HRS"/>
    <s v="VIRTUAL"/>
    <s v="ZOOM"/>
    <x v="112"/>
    <s v="RESEARCH METHODOLOGY"/>
    <s v="C1964"/>
    <s v="DR. FRANCIS MUTEGI"/>
    <n v="3"/>
    <n v="3"/>
    <n v="1"/>
    <n v="67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1"/>
    <s v="A"/>
    <s v="ALL"/>
    <s v="TRIM 5A"/>
    <x v="0"/>
  </r>
  <r>
    <n v="2"/>
    <s v="TUESDAY"/>
    <s v="1730-2030 HRS"/>
    <s v="VIRTUAL"/>
    <s v="ZOOM"/>
    <x v="136"/>
    <s v="INTELLECTUAL PROPERTY"/>
    <n v="308"/>
    <s v="EDWARD GURA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1"/>
    <s v="A"/>
    <s v="EO"/>
    <m/>
    <x v="0"/>
  </r>
  <r>
    <n v="1"/>
    <s v="MONDAY"/>
    <s v="1730-2030 HRS"/>
    <s v="PHYSICAL"/>
    <s v="TC 4-5"/>
    <x v="111"/>
    <s v="ADVANCED ACCOUNTING I"/>
    <n v="267"/>
    <s v="FAUSTIN MWINZI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3TRIM1"/>
    <s v="A"/>
    <s v="AO"/>
    <m/>
    <x v="0"/>
  </r>
  <r>
    <n v="2"/>
    <s v="TUESDAY"/>
    <s v="1730-2030 HRS"/>
    <s v="VIRTUAL"/>
    <s v="ZOOM"/>
    <x v="113"/>
    <s v="MONETARY THEORY AND POLICY"/>
    <s v="C1375"/>
    <s v="GABRIEL WAWERU"/>
    <n v="3"/>
    <n v="3"/>
    <n v="1"/>
    <n v="158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3TRIM1"/>
    <s v="A"/>
    <s v="FO"/>
    <s v="TRIM 4A"/>
    <x v="0"/>
  </r>
  <r>
    <n v="4"/>
    <s v="THURSDAY"/>
    <s v="1730-2030 HRS"/>
    <s v="PHYSICAL"/>
    <s v="LT 2-2"/>
    <x v="32"/>
    <s v="PORTFOLIO AND INVESTMENT ANALYSIS"/>
    <n v="137"/>
    <s v="JAMES OTUTO"/>
    <n v="3"/>
    <n v="3"/>
    <n v="1"/>
    <n v="12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3TRIM1"/>
    <s v="A"/>
    <s v="FO"/>
    <s v="TRIM 4A"/>
    <x v="0"/>
  </r>
  <r>
    <n v="1"/>
    <s v="MONDAY"/>
    <s v="1730-2030 HRS"/>
    <s v="VIRTUAL"/>
    <s v="ZOOM"/>
    <x v="137"/>
    <s v="IDEATION"/>
    <n v="146"/>
    <s v="JOSHUA NYANGIDI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1"/>
    <s v="A"/>
    <s v="EO"/>
    <m/>
    <x v="0"/>
  </r>
  <r>
    <n v="1"/>
    <s v="MONDAY"/>
    <s v="1730-2030 HRS"/>
    <s v="PHYSICAL"/>
    <s v="LT 2-2"/>
    <x v="31"/>
    <s v="OPERATIONS RESEARCH"/>
    <n v="326"/>
    <s v="MILKAH NJUGUNA"/>
    <n v="3"/>
    <n v="3"/>
    <n v="1"/>
    <n v="23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3TRIM1"/>
    <s v="A"/>
    <s v="FO"/>
    <s v="TRIM 4A"/>
    <x v="0"/>
  </r>
  <r>
    <n v="5"/>
    <s v="FRIDAY"/>
    <s v="1730-2030 HRS"/>
    <s v="VIRTUAL"/>
    <s v="ZOOM"/>
    <x v="35"/>
    <s v="ISSUES IN FINANCIAL MANAGEMENT"/>
    <n v="303"/>
    <s v="FRIDAH KIOKO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MAIN"/>
    <s v="YEAR3TRIM2"/>
    <s v="A"/>
    <s v="FO"/>
    <s v="TRIM 5A"/>
    <x v="0"/>
  </r>
  <r>
    <n v="5"/>
    <s v="FRIDAY"/>
    <s v="1730-2030 HRS"/>
    <s v="VIRTUAL"/>
    <s v="ZOOM"/>
    <x v="138"/>
    <s v="ENTERPRISE ETHICS"/>
    <s v="C1851"/>
    <s v="DUNCAN OUMA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2"/>
    <s v="A"/>
    <s v="EO"/>
    <m/>
    <x v="0"/>
  </r>
  <r>
    <n v="4"/>
    <s v="THURSDAY"/>
    <s v="1730-2030 HRS"/>
    <s v="VIRTUAL"/>
    <s v="ZOOM"/>
    <x v="139"/>
    <s v="ENTREPRENEURIAL MARKET RESEARCH"/>
    <s v="C0407"/>
    <s v="KEZIAH WANJIKU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MAIN"/>
    <s v="YEAR3TRIM2"/>
    <s v="A"/>
    <s v="EO"/>
    <m/>
    <x v="0"/>
  </r>
  <r>
    <n v="2"/>
    <s v="TUESDAY"/>
    <s v="1730-2030 HRS"/>
    <s v="VIRTUAL"/>
    <s v="ZOOM"/>
    <x v="133"/>
    <s v="PUBLIC SECTOR FINANCE"/>
    <n v="223"/>
    <s v="LUCY OLOUAS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MAIN"/>
    <s v="YEAR3TRIM2"/>
    <s v="A"/>
    <s v="FO"/>
    <s v="TRIM 5A"/>
    <x v="0"/>
  </r>
  <r>
    <n v="3"/>
    <s v="WEDNESDAY"/>
    <s v="1730-2030 HRS"/>
    <s v="PHYSICAL"/>
    <s v="TC 4-5"/>
    <x v="33"/>
    <s v="INTRODUCTION TO ECONOMETRICS"/>
    <s v="C1551"/>
    <s v="RICHARD KITHUKA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MAIN"/>
    <s v="YEAR3TRIM2"/>
    <s v="A"/>
    <s v="FO"/>
    <s v="TRIM 5A"/>
    <x v="0"/>
  </r>
  <r>
    <n v="4"/>
    <s v="THURSDAY"/>
    <s v="1730-2030 HRS"/>
    <s v="VIRTUAL"/>
    <s v="ZOOM"/>
    <x v="34"/>
    <s v="FINANCIAL INSTITUTIONS AND MARKETS"/>
    <n v="64"/>
    <s v="TRIZAH KAMANJ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MAIN"/>
    <s v="YEAR3TRIM2"/>
    <s v="A"/>
    <s v="FO"/>
    <s v="TRIM 5A"/>
    <x v="0"/>
  </r>
  <r>
    <n v="4"/>
    <s v="THURSDAY"/>
    <s v="1730-2030 HRS"/>
    <s v="VIRTUAL"/>
    <s v="ZOOM"/>
    <x v="125"/>
    <s v="AUDITING I"/>
    <s v="C0856"/>
    <s v="DR. FIONA KORIR"/>
    <n v="3"/>
    <n v="3"/>
    <n v="1"/>
    <n v="14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2TRIM3"/>
    <s v="A"/>
    <s v="AO"/>
    <m/>
    <x v="0"/>
  </r>
  <r>
    <n v="3"/>
    <s v="WEDNESDAY"/>
    <s v="1730-2030 HRS"/>
    <s v="VIRTUAL"/>
    <s v="ZOOM"/>
    <x v="140"/>
    <s v="MARKETING RESEARCH"/>
    <n v="144"/>
    <s v="DR. LUCY WAMALWA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2TRIM3"/>
    <s v="A"/>
    <s v="MO"/>
    <m/>
    <x v="0"/>
  </r>
  <r>
    <n v="6"/>
    <s v="SATURDAY"/>
    <s v="1100-1400 HRS"/>
    <s v="VIRTUAL"/>
    <s v="ZOOM"/>
    <x v="124"/>
    <s v="INTRODUCTION TO MANAGEMENT ACCOUNTING"/>
    <n v="264"/>
    <s v="ELIJAH WEKESA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2TRIM3"/>
    <s v="A"/>
    <s v="AO"/>
    <m/>
    <x v="0"/>
  </r>
  <r>
    <n v="6"/>
    <s v="SATURDAY"/>
    <s v="1100-1400 HRS"/>
    <s v="VIRTUAL"/>
    <s v="ZOOM"/>
    <x v="141"/>
    <s v="PUBLIC RELATIONS"/>
    <s v="C1100"/>
    <s v="JANET OKARA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2TRIM3"/>
    <s v="A"/>
    <s v="MO"/>
    <m/>
    <x v="0"/>
  </r>
  <r>
    <n v="4"/>
    <s v="THURSDAY"/>
    <s v="1730-2030 HRS"/>
    <s v="VIRTUAL"/>
    <s v="ZOOM"/>
    <x v="142"/>
    <s v="MARKETING COMMUNICATION"/>
    <n v="95"/>
    <s v="NORAH OKUNGU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2TRIM3"/>
    <s v="A"/>
    <s v="MO"/>
    <m/>
    <x v="0"/>
  </r>
  <r>
    <n v="5"/>
    <s v="FRIDAY"/>
    <s v="1730-2030 HRS"/>
    <s v="VIRTUAL"/>
    <s v="ZOOM"/>
    <x v="143"/>
    <s v="SALES MANAGEMENT"/>
    <s v="C0895"/>
    <s v="ANITA KIVULU"/>
    <n v="3"/>
    <n v="3"/>
    <n v="1"/>
    <n v="38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1"/>
    <s v="A"/>
    <s v="MO"/>
    <m/>
    <x v="0"/>
  </r>
  <r>
    <n v="4"/>
    <s v="THURSDAY"/>
    <s v="1730-2030 HRS"/>
    <s v="VIRTUAL"/>
    <s v="ZOOM"/>
    <x v="126"/>
    <s v="FINANCIAL ACCOUNTING THEORY"/>
    <s v="C1318"/>
    <s v="CELESTINE WANDABUSI"/>
    <n v="3"/>
    <n v="3"/>
    <n v="1"/>
    <n v="2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1"/>
    <s v="A"/>
    <s v="AO"/>
    <m/>
    <x v="0"/>
  </r>
  <r>
    <n v="6"/>
    <s v="SATURDAY"/>
    <s v="0800-1100 HRS"/>
    <s v="VIRTUAL"/>
    <s v="ZOOM"/>
    <x v="128"/>
    <s v="AUDITING II"/>
    <n v="232"/>
    <s v="CHARLES KYENGO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1"/>
    <s v="A"/>
    <s v="AO"/>
    <m/>
    <x v="0"/>
  </r>
  <r>
    <n v="2"/>
    <s v="TUESDAY"/>
    <s v="1730-2030 HRS"/>
    <s v="VIRTUAL"/>
    <s v="ZOOM"/>
    <x v="127"/>
    <s v="ADVANCED MANAGEMENT ACCOUNTING"/>
    <n v="85"/>
    <s v="DOMINIC OJWANG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1"/>
    <s v="A"/>
    <s v="AO"/>
    <m/>
    <x v="0"/>
  </r>
  <r>
    <n v="4"/>
    <s v="THURSDAY"/>
    <s v="1730-2030 HRS"/>
    <s v="VIRTUAL"/>
    <s v="ZOOM"/>
    <x v="144"/>
    <s v="BUSINESS TO BUSINESS MARKETING"/>
    <n v="283"/>
    <s v="DR. BRIGITTE OKONGA"/>
    <n v="3"/>
    <n v="3"/>
    <n v="1"/>
    <n v="2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1"/>
    <s v="A"/>
    <s v="MO"/>
    <m/>
    <x v="0"/>
  </r>
  <r>
    <n v="6"/>
    <s v="SATURDAY"/>
    <s v="0800-1100 HRS"/>
    <s v="VIRTUAL"/>
    <s v="ZOOM"/>
    <x v="145"/>
    <s v="E-MARKETING"/>
    <s v="C1190"/>
    <s v="DR. MARY MWANZI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1"/>
    <s v="A"/>
    <s v="MO"/>
    <n v="33"/>
    <x v="0"/>
  </r>
  <r>
    <n v="2"/>
    <s v="TUESDAY"/>
    <s v="1730-2030 HRS"/>
    <s v="VIRTUAL"/>
    <s v="ZOOM"/>
    <x v="146"/>
    <s v="CONSUMER BEHAVIOUR"/>
    <n v="122"/>
    <s v="MOYI MESO"/>
    <n v="3"/>
    <n v="3"/>
    <n v="1"/>
    <n v="147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1"/>
    <s v="A"/>
    <s v="MO"/>
    <m/>
    <x v="0"/>
  </r>
  <r>
    <n v="3"/>
    <s v="WEDNESDAY"/>
    <s v="1730-2030 HRS"/>
    <s v="VIRTUAL"/>
    <s v="ZOOM"/>
    <x v="147"/>
    <s v="INTERNATIONAL MARKETING MANAGEMENT"/>
    <n v="122"/>
    <s v="MOYI MESO"/>
    <n v="3"/>
    <n v="3"/>
    <n v="1"/>
    <n v="8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1"/>
    <s v="A"/>
    <s v="MO"/>
    <m/>
    <x v="0"/>
  </r>
  <r>
    <n v="2"/>
    <s v="TUESDAY"/>
    <s v="1730-2030 HRS"/>
    <s v="VIRTUAL"/>
    <s v="ZOOM"/>
    <x v="148"/>
    <s v="BRAND MANAGEMENT"/>
    <s v="C1182"/>
    <s v="DR. BERNARD MUIA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2"/>
    <s v="A"/>
    <s v="MO"/>
    <m/>
    <x v="0"/>
  </r>
  <r>
    <n v="3"/>
    <s v="WEDNESDAY"/>
    <s v="1730-2030 HRS"/>
    <s v="VIRTUAL"/>
    <s v="ZOOM"/>
    <x v="149"/>
    <s v="MARKETING METRICS AND ANALYTICS"/>
    <s v="C0887"/>
    <s v="DR. CHARLES GITHIRA WANYOIKE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3"/>
    <s v="MAIN"/>
    <s v="YEAR3TRIM2"/>
    <s v="A"/>
    <s v="MO"/>
    <m/>
    <x v="0"/>
  </r>
  <r>
    <n v="1"/>
    <s v="MONDAY"/>
    <s v="1730-2030 HRS"/>
    <s v="VIRTUAL"/>
    <s v="ZOOM"/>
    <x v="132"/>
    <s v="SPECIALIZED ACCOUNTING TECHNIQUES"/>
    <s v="C0856"/>
    <s v="DR. FIONA KORIR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2"/>
    <s v="A"/>
    <s v="AO"/>
    <m/>
    <x v="0"/>
  </r>
  <r>
    <n v="4"/>
    <s v="THURSDAY"/>
    <s v="1730-2030 HRS"/>
    <s v="VIRTUAL"/>
    <s v="ZOOM"/>
    <x v="150"/>
    <s v="MARKETING MANAGEMENT"/>
    <s v="C1637"/>
    <s v="DR. JUNITER KWAMBOKA MOKU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2"/>
    <s v="A"/>
    <s v="MO"/>
    <m/>
    <x v="0"/>
  </r>
  <r>
    <n v="3"/>
    <s v="WEDNESDAY"/>
    <s v="1730-2030 HRS"/>
    <s v="VIRTUAL"/>
    <s v="ZOOM"/>
    <x v="130"/>
    <s v="ADVANCED ACCOUNTING II"/>
    <n v="75"/>
    <s v="DR. PETER NJUGUNA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2"/>
    <s v="A"/>
    <s v="AO"/>
    <m/>
    <x v="0"/>
  </r>
  <r>
    <n v="5"/>
    <s v="FRIDAY"/>
    <s v="1730-2030 HRS"/>
    <s v="VIRTUAL"/>
    <s v="ZOOM"/>
    <x v="129"/>
    <s v="COMPUTERIZED AUDITING &amp; ACCOUNTING INFORMATION SYSTEMS"/>
    <n v="301"/>
    <s v="ELIZABETH THIGA"/>
    <n v="3"/>
    <n v="3"/>
    <n v="1"/>
    <n v="3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2"/>
    <s v="A"/>
    <s v="AO"/>
    <m/>
    <x v="0"/>
  </r>
  <r>
    <n v="1"/>
    <s v="MONDAY"/>
    <s v="1730-2030 HRS"/>
    <s v="VIRTUAL"/>
    <s v="ZOOM"/>
    <x v="151"/>
    <s v="MARKETING CHANNELS"/>
    <n v="122"/>
    <s v="MOYI MESO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2"/>
    <s v="A"/>
    <s v="MO"/>
    <m/>
    <x v="0"/>
  </r>
  <r>
    <n v="5"/>
    <s v="FRIDAY"/>
    <s v="1730-2030 HRS"/>
    <s v="VIRTUAL"/>
    <s v="ZOOM"/>
    <x v="152"/>
    <s v="SERVICE MARKETING"/>
    <n v="95"/>
    <s v="NORAH OKUNGU"/>
    <n v="3"/>
    <n v="3"/>
    <n v="1"/>
    <n v="1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MAIN"/>
    <s v="YEAR3TRIM2"/>
    <s v="A"/>
    <s v="MO"/>
    <m/>
    <x v="0"/>
  </r>
  <r>
    <n v="2"/>
    <s v="TUESDAY"/>
    <s v="1730-2030 HRS"/>
    <s v="VIRTUAL"/>
    <s v="ZOOM"/>
    <x v="131"/>
    <s v="AUDITING AND INVESTIGATION THEORY"/>
    <s v="C1419"/>
    <s v="RISPAH KHAMONYI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3"/>
    <s v="MAIN"/>
    <s v="YEAR3TRIM2"/>
    <s v="A"/>
    <s v="AO"/>
    <m/>
    <x v="0"/>
  </r>
  <r>
    <n v="6"/>
    <s v="SATURDAY"/>
    <s v="1500-1800 HRS"/>
    <s v="VIRTUAL"/>
    <s v="ZOOM"/>
    <x v="0"/>
    <s v="INTRODUCTION TO MICROECONOMICS"/>
    <s v="C2021"/>
    <s v="ABSOLOM OMARIBA"/>
    <n v="3"/>
    <n v="3"/>
    <n v="1"/>
    <n v="28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1TRIM1"/>
    <s v="A"/>
    <m/>
    <s v="TRIM 1A"/>
    <x v="0"/>
  </r>
  <r>
    <n v="7"/>
    <s v="SUNDAY"/>
    <s v="1500-1800 HRS"/>
    <s v="VIRTUAL"/>
    <s v="ZOOM"/>
    <x v="2"/>
    <s v="FUNDAMENTALS OF COMPUTER SYSTEMS"/>
    <n v="163"/>
    <s v="JACKLINE SHANGA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NAC"/>
    <s v="KCABCOM"/>
    <s v="BCOM"/>
    <x v="2"/>
    <s v="MAIN"/>
    <s v="YEAR1TRIM1"/>
    <s v="A"/>
    <m/>
    <m/>
    <x v="0"/>
  </r>
  <r>
    <n v="6"/>
    <s v="SATURDAY"/>
    <s v="1100-1400 HRS"/>
    <s v="VIRTUAL"/>
    <s v="ZOOM"/>
    <x v="5"/>
    <s v="BUSINESS STUDIES"/>
    <n v="95"/>
    <s v="NORAH OKUN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2"/>
    <s v="MAI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2"/>
    <s v="MAIN"/>
    <s v="YEAR1TRIM1"/>
    <s v="A"/>
    <m/>
    <m/>
    <x v="0"/>
  </r>
  <r>
    <n v="6"/>
    <s v="SATURDAY"/>
    <s v="1100-1400 HRS"/>
    <s v="VIRTUAL"/>
    <s v="ZOOM"/>
    <x v="6"/>
    <s v="COMMUNICATION SKILLS"/>
    <n v="214"/>
    <s v="WANJIKU NJUGUNA"/>
    <s v="3"/>
    <s v="3"/>
    <n v="1"/>
    <n v="40"/>
    <s v=" "/>
    <s v=" "/>
    <s v=" "/>
    <s v=" "/>
    <s v=" "/>
    <s v=" "/>
    <s v=" "/>
    <n v="1"/>
    <s v=" "/>
    <s v=" "/>
    <s v=" "/>
    <s v=" "/>
    <s v=" "/>
    <m/>
    <s v=""/>
    <x v="0"/>
    <s v="EDU"/>
    <s v="KCABCOM"/>
    <s v="BCOM"/>
    <x v="2"/>
    <s v="MAIN"/>
    <s v="YEAR1TRIM1"/>
    <s v="A"/>
    <m/>
    <s v="TRIM 1A"/>
    <x v="0"/>
  </r>
  <r>
    <n v="7"/>
    <s v="SUNDAY"/>
    <s v="0800-1100 HRS"/>
    <s v="VIRTUAL"/>
    <s v="ZOOM"/>
    <x v="23"/>
    <s v="INTRODUCTION TO MACROECONOMICS"/>
    <s v="C1545"/>
    <s v="DOMINIC AMORO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1TRIM2"/>
    <s v="A"/>
    <m/>
    <m/>
    <x v="0"/>
  </r>
  <r>
    <n v="6"/>
    <s v="SATURDAY"/>
    <s v="1100-1400 HRS"/>
    <s v="VIRTUAL"/>
    <s v="ZOOM"/>
    <x v="12"/>
    <s v="MANAGEMENT MATHEMATICS II"/>
    <n v="309"/>
    <s v="MARTIN WAWERU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1TRIM2"/>
    <s v="A"/>
    <m/>
    <m/>
    <x v="0"/>
  </r>
  <r>
    <n v="7"/>
    <s v="SUNDAY"/>
    <s v="1100-1400 HRS"/>
    <s v="VIRTUAL"/>
    <s v="ZOOM"/>
    <x v="9"/>
    <s v="FINANCIAL ACCOUNTING II"/>
    <n v="264"/>
    <s v="ELIJAH WEKES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2"/>
    <s v="MAIN"/>
    <s v="YEAR1TRIM2"/>
    <s v="A"/>
    <m/>
    <m/>
    <x v="0"/>
  </r>
  <r>
    <n v="7"/>
    <s v="SUNDAY"/>
    <s v="1500-1800 HRS"/>
    <s v="VIRTUAL"/>
    <s v="ZOOM"/>
    <x v="7"/>
    <s v="FOUNDATIONS OF CRITICAL AND CREATIVE THINKING"/>
    <s v="C0407"/>
    <s v="KEZIAH WANJIKU"/>
    <n v="3"/>
    <n v="3"/>
    <n v="1"/>
    <n v="34"/>
    <s v=" "/>
    <s v=" "/>
    <s v=" "/>
    <s v=" "/>
    <s v=" "/>
    <s v=" "/>
    <s v=" "/>
    <n v="1"/>
    <s v=" "/>
    <s v=" "/>
    <s v=" "/>
    <s v=" "/>
    <s v=" "/>
    <m/>
    <s v=""/>
    <x v="0"/>
    <s v="SS"/>
    <s v="KCABCOM"/>
    <s v="BCOM"/>
    <x v="2"/>
    <s v="MAIN"/>
    <s v="YEAR1TRIM2"/>
    <s v="A"/>
    <m/>
    <s v="TRIM 1A"/>
    <x v="0"/>
  </r>
  <r>
    <n v="6"/>
    <s v="SATURDAY"/>
    <s v="1500-1800 HRS"/>
    <s v="VIRTUAL"/>
    <s v="ZOOM"/>
    <x v="10"/>
    <s v="HEALTH AWARENESS AND LIFE SKILLS"/>
    <s v="C1263"/>
    <s v="ROSEMARY WAIGWE"/>
    <s v="3"/>
    <s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SS"/>
    <s v="KCABCOM"/>
    <s v="BCOM"/>
    <x v="2"/>
    <s v="MAIN"/>
    <s v="YEAR1TRIM2"/>
    <s v="A"/>
    <m/>
    <s v="TRIM 2A"/>
    <x v="0"/>
  </r>
  <r>
    <n v="7"/>
    <s v="SUNDAY"/>
    <s v="1100-1400 HRS"/>
    <s v="VIRTUAL"/>
    <s v="ZOOM"/>
    <x v="25"/>
    <s v="INTERMEDIATE ACCOUNTING I"/>
    <n v="262"/>
    <s v="DOUGLAS NYAKUND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1TRIM3"/>
    <s v="A"/>
    <m/>
    <m/>
    <x v="0"/>
  </r>
  <r>
    <n v="7"/>
    <s v="SUNDAY"/>
    <s v="1500-1800 HRS"/>
    <s v="VIRTUAL"/>
    <s v="ZOOM"/>
    <x v="14"/>
    <s v="INTRODUCTION TO HUMAN RESOURCE MANAGEMENT"/>
    <n v="235"/>
    <s v="FRIDAH GAKI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1TRIM3"/>
    <s v="A"/>
    <m/>
    <s v="TRIM 1A"/>
    <x v="0"/>
  </r>
  <r>
    <n v="6"/>
    <s v="SATURDAY"/>
    <s v="1500-1800 HRS"/>
    <s v="VIRTUAL"/>
    <s v="ZOOM"/>
    <x v="16"/>
    <s v="INTRODUCTION TO TAXATION"/>
    <s v="C1963"/>
    <s v="LINET MUTEG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1TRIM3"/>
    <s v="A"/>
    <m/>
    <m/>
    <x v="0"/>
  </r>
  <r>
    <n v="6"/>
    <s v="SATURDAY"/>
    <s v="1100-1400 HRS"/>
    <s v="VIRTUAL"/>
    <s v="ZOOM"/>
    <x v="15"/>
    <s v="INFORMATION LITERACY AND ACADEMIC WRITING"/>
    <n v="195"/>
    <s v="REGINA NJOROGE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EDU"/>
    <s v="KCABCOM"/>
    <s v="BCOM"/>
    <x v="2"/>
    <s v="MAIN"/>
    <s v="YEAR1TRIM3"/>
    <s v="A"/>
    <m/>
    <m/>
    <x v="0"/>
  </r>
  <r>
    <n v="7"/>
    <s v="SUNDAY"/>
    <s v="1100-1400 HRS"/>
    <s v="VIRTUAL"/>
    <s v="ZOOM"/>
    <x v="17"/>
    <s v="ORGANIZATIONAL BEHAVIOUR"/>
    <s v="C1358"/>
    <s v="DR. ASENATH ONGUSO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1"/>
    <s v="A"/>
    <m/>
    <s v="TRIM 2A"/>
    <x v="0"/>
  </r>
  <r>
    <n v="6"/>
    <s v="SATURDAY"/>
    <s v="1100-1400 HRS"/>
    <s v="VIRTUAL"/>
    <s v="ZOOM"/>
    <x v="26"/>
    <s v="STATISTICS II"/>
    <n v="149"/>
    <s v="GEORGE WAMAE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2TRIM1"/>
    <s v="A"/>
    <m/>
    <s v="TRIM 2A"/>
    <x v="0"/>
  </r>
  <r>
    <n v="7"/>
    <s v="SUNDAY"/>
    <s v="0800-1100 HRS"/>
    <s v="VIRTUAL"/>
    <s v="ZOOM"/>
    <x v="19"/>
    <s v="FINANCIAL MANAGEMENT"/>
    <n v="137"/>
    <s v="JAMES OTUTO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2TRIM1"/>
    <s v="A"/>
    <m/>
    <m/>
    <x v="0"/>
  </r>
  <r>
    <n v="7"/>
    <s v="SUNDAY"/>
    <s v="1500-1800 HRS"/>
    <s v="VIRTUAL"/>
    <s v="ZOOM"/>
    <x v="18"/>
    <s v="PRINCIPLES OF INSURANCE AND RISK MANAGEMENT"/>
    <n v="438"/>
    <s v="LYDIA WANDIRI"/>
    <n v="3"/>
    <n v="3"/>
    <n v="1"/>
    <n v="4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2TRIM1"/>
    <s v="A"/>
    <m/>
    <s v="TRIM 2A"/>
    <x v="0"/>
  </r>
  <r>
    <n v="6"/>
    <s v="SATURDAY"/>
    <s v="0800-1100 HRS"/>
    <s v="VIRTUAL"/>
    <s v="ZOOM"/>
    <x v="38"/>
    <s v="E-COMMERCE"/>
    <n v="304"/>
    <s v="JOSHUA OMANY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m/>
    <s v="KCABCOM"/>
    <s v="BCOM"/>
    <x v="2"/>
    <s v="MAIN"/>
    <s v="YEAR2TRIM1"/>
    <s v="A"/>
    <m/>
    <m/>
    <x v="0"/>
  </r>
  <r>
    <n v="7"/>
    <s v="SUNDAY"/>
    <s v="1100-1400 HRS"/>
    <s v="VIRTUAL"/>
    <s v="ZOOM"/>
    <x v="105"/>
    <s v="PROJECT MANAGEMENT"/>
    <s v="C0836"/>
    <s v="CHRISTINE MWANG'OMBE"/>
    <n v="3"/>
    <n v="3"/>
    <n v="1"/>
    <n v="6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2"/>
    <s v="A"/>
    <m/>
    <m/>
    <x v="0"/>
  </r>
  <r>
    <n v="6"/>
    <s v="SATURDAY"/>
    <s v="1500-1800 HRS"/>
    <s v="VIRTUAL"/>
    <s v="ZOOM"/>
    <x v="20"/>
    <s v="TOTAL QUALITY MANAGEMENT"/>
    <n v="144"/>
    <s v="DR. LUCY WAMALWA"/>
    <n v="3"/>
    <n v="3"/>
    <n v="1"/>
    <n v="4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2"/>
    <s v="A"/>
    <m/>
    <s v="TRIM 2A"/>
    <x v="0"/>
  </r>
  <r>
    <n v="7"/>
    <s v="SUNDAY"/>
    <s v="1500-1800 HRS"/>
    <s v="VIRTUAL"/>
    <s v="ZOOM"/>
    <x v="104"/>
    <s v="STRATEGIC MANAGEMENT"/>
    <s v="C1540"/>
    <s v="DR. MICHAEL MUMA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2"/>
    <s v="A"/>
    <m/>
    <s v="TRIM 2A"/>
    <x v="0"/>
  </r>
  <r>
    <n v="7"/>
    <s v="SUNDAY"/>
    <s v="0800-1100 HRS"/>
    <s v="VIRTUAL"/>
    <s v="ZOOM"/>
    <x v="106"/>
    <s v="COMPUTER APPLICATIONS"/>
    <n v="163"/>
    <s v="JACKLINE SHANGA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SD&amp;IS"/>
    <s v="KCABCOM"/>
    <s v="BCOM"/>
    <x v="2"/>
    <s v="MAIN"/>
    <s v="YEAR2TRIM2"/>
    <s v="A"/>
    <m/>
    <s v="TRIM 3A"/>
    <x v="0"/>
  </r>
  <r>
    <n v="6"/>
    <s v="SATURDAY"/>
    <s v="1100-1400 HRS"/>
    <s v="VIRTUAL"/>
    <s v="ZOOM"/>
    <x v="22"/>
    <s v="ETHICS AND LEADERSHIP"/>
    <s v="C0407"/>
    <s v="KEZIAH WANJIKU"/>
    <n v="3"/>
    <n v="3"/>
    <n v="1"/>
    <n v="3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2"/>
    <s v="A"/>
    <m/>
    <s v="TRIM 3A"/>
    <x v="0"/>
  </r>
  <r>
    <n v="6"/>
    <s v="SATURDAY"/>
    <s v="1100-1400 HRS"/>
    <s v="VIRTUAL"/>
    <s v="ZOOM"/>
    <x v="109"/>
    <s v="FINANCIAL STATEMENT ANALYSIS"/>
    <n v="262"/>
    <s v="DOUGLAS NYAKUNDI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2TRIM3"/>
    <s v="A"/>
    <s v="FO"/>
    <s v="TRIM 4A"/>
    <x v="0"/>
  </r>
  <r>
    <n v="7"/>
    <s v="SUNDAY"/>
    <s v="1500-1800 HRS"/>
    <s v="VIRTUAL"/>
    <s v="ZOOM"/>
    <x v="29"/>
    <s v="INTERNATIONAL BUSINESS STRATEGY"/>
    <s v="C1190"/>
    <s v="DR. MARY MWANZIA"/>
    <n v="3"/>
    <n v="3"/>
    <n v="1"/>
    <n v="11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3"/>
    <s v="A"/>
    <m/>
    <s v="TRIM 3A"/>
    <x v="0"/>
  </r>
  <r>
    <n v="7"/>
    <s v="SUNDAY"/>
    <s v="1100-1400 HRS"/>
    <s v="VIRTUAL"/>
    <s v="ZOOM"/>
    <x v="107"/>
    <s v="INTERNATIONAL RELATIONS"/>
    <s v="C1100"/>
    <s v="JANET OKARA"/>
    <n v="3"/>
    <n v="3"/>
    <n v="1"/>
    <n v="28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3"/>
    <s v="A"/>
    <m/>
    <s v="TRIM 3A"/>
    <x v="0"/>
  </r>
  <r>
    <n v="6"/>
    <s v="SATURDAY"/>
    <s v="0800-1100 HRS"/>
    <s v="VIRTUAL"/>
    <s v="ZOOM"/>
    <x v="27"/>
    <s v="ENTREPRENEURSHIP PRINCIPLES AND PRACTICE"/>
    <n v="146"/>
    <s v="JOSHUA NYANGIDI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2"/>
    <s v="MAIN"/>
    <s v="YEAR2TRIM3"/>
    <s v="A"/>
    <m/>
    <s v="TRIM 3A"/>
    <x v="0"/>
  </r>
  <r>
    <n v="6"/>
    <s v="SATURDAY"/>
    <s v="1500-1800 HRS"/>
    <s v="VIRTUAL"/>
    <s v="ZOOM"/>
    <x v="28"/>
    <s v="FINANCIAL TECHNOLOGY"/>
    <n v="96"/>
    <s v="VICTOR NYAMIAKA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2TRIM3"/>
    <s v="A"/>
    <s v="FO"/>
    <s v="TRIM 4A"/>
    <x v="0"/>
  </r>
  <r>
    <n v="7"/>
    <s v="SUNDAY"/>
    <s v="0800-1100 HRS"/>
    <s v="VIRTUAL"/>
    <s v="ZOOM"/>
    <x v="108"/>
    <s v="INTERNATIONAL FINANCE"/>
    <n v="96"/>
    <s v="VICTOR NYAMIAKA"/>
    <n v="3"/>
    <n v="3"/>
    <n v="1"/>
    <n v="5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2TRIM3"/>
    <s v="A"/>
    <s v="FO"/>
    <s v="TRIM 4A"/>
    <x v="0"/>
  </r>
  <r>
    <n v="6"/>
    <s v="SATURDAY"/>
    <s v="1500-1800 HRS"/>
    <s v="VIRTUAL"/>
    <s v="ZOOM"/>
    <x v="31"/>
    <s v="OPERATIONS RESEARCH"/>
    <s v="C1640"/>
    <s v="ALICE MUIA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3TRIM1"/>
    <s v="A"/>
    <s v="FO"/>
    <s v="TRIM 4A"/>
    <x v="0"/>
  </r>
  <r>
    <n v="7"/>
    <s v="SUNDAY"/>
    <s v="0800-1100 HRS"/>
    <s v="VIRTUAL"/>
    <s v="ZOOM"/>
    <x v="114"/>
    <s v="DEVELOPMENT FINANCE"/>
    <n v="262"/>
    <s v="DOUGLAS NYAKUNDI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3TRIM1"/>
    <s v="A"/>
    <s v="FO"/>
    <s v="TRIM 5A"/>
    <x v="0"/>
  </r>
  <r>
    <n v="6"/>
    <s v="SATURDAY"/>
    <s v="1100-1400 HRS"/>
    <s v="VIRTUAL"/>
    <s v="ZOOM"/>
    <x v="112"/>
    <s v="RESEARCH METHODOLOGY"/>
    <s v="C1964"/>
    <s v="DR. FRANCIS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2"/>
    <s v="MAIN"/>
    <s v="YEAR3TRIM1"/>
    <s v="A"/>
    <m/>
    <s v="TRIM 5A"/>
    <x v="0"/>
  </r>
  <r>
    <n v="7"/>
    <s v="SUNDAY"/>
    <s v="1500-1800 HRS"/>
    <s v="VIRTUAL"/>
    <s v="ZOOM"/>
    <x v="32"/>
    <s v="PORTFOLIO AND INVESTMENT ANALYSIS"/>
    <n v="137"/>
    <s v="JAMES OTUTO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3TRIM1"/>
    <s v="A"/>
    <s v="FO"/>
    <s v="TRIM 4A"/>
    <x v="0"/>
  </r>
  <r>
    <n v="6"/>
    <s v="SATURDAY"/>
    <s v="0800-1100 HRS"/>
    <s v="VIRTUAL"/>
    <s v="ZOOM"/>
    <x v="30"/>
    <s v="ADVANCED TAXATION"/>
    <n v="240"/>
    <s v="MACKRED OCHIENG"/>
    <n v="3"/>
    <n v="3"/>
    <n v="1"/>
    <n v="3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3TRIM1"/>
    <s v="A"/>
    <s v="AO"/>
    <m/>
    <x v="0"/>
  </r>
  <r>
    <n v="6"/>
    <s v="SATURDAY"/>
    <s v="0800-1100 HRS"/>
    <s v="VIRTUAL"/>
    <s v="ZOOM"/>
    <x v="30"/>
    <s v="ADVANCED TAXATION"/>
    <n v="240"/>
    <s v="MACKRED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2"/>
    <s v="MAIN"/>
    <s v="YEAR3TRIM1"/>
    <s v="A"/>
    <s v="AO"/>
    <m/>
    <x v="0"/>
  </r>
  <r>
    <n v="7"/>
    <s v="SUNDAY"/>
    <s v="1100-1400 HRS"/>
    <s v="VIRTUAL"/>
    <s v="ZOOM"/>
    <x v="113"/>
    <s v="MONETARY THEORY AND POLICY"/>
    <s v="C1756"/>
    <s v="WYCLIFF OMBUKI"/>
    <n v="3"/>
    <n v="3"/>
    <n v="1"/>
    <n v="29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3TRIM1"/>
    <s v="A"/>
    <s v="FO"/>
    <s v="TRIM 4A"/>
    <x v="0"/>
  </r>
  <r>
    <n v="7"/>
    <s v="SUNDAY"/>
    <s v="1500-1800 HRS"/>
    <s v="VIRTUAL"/>
    <s v="ZOOM"/>
    <x v="115"/>
    <s v="FINANCIAL RISK MANAGEMENT"/>
    <s v="C1206"/>
    <s v="ANDREW GROHNEY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3TRIM2"/>
    <s v="A"/>
    <s v="FO"/>
    <s v="TRIM 5A"/>
    <x v="0"/>
  </r>
  <r>
    <n v="6"/>
    <s v="SATURDAY"/>
    <s v="0800-1100 HRS"/>
    <s v="VIRTUAL"/>
    <s v="ZOOM"/>
    <x v="33"/>
    <s v="INTRODUCTION TO ECONOMETRICS"/>
    <n v="309"/>
    <s v="MARTIN WAWERU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2"/>
    <s v="MAIN"/>
    <s v="YEAR3TRIM2"/>
    <s v="A"/>
    <s v="FO"/>
    <m/>
    <x v="0"/>
  </r>
  <r>
    <n v="6"/>
    <s v="SATURDAY"/>
    <s v="1100-1400 HRS"/>
    <s v="VIRTUAL"/>
    <s v="ZOOM"/>
    <x v="35"/>
    <s v="ISSUES IN FINANCIAL MANAGEMENT"/>
    <n v="96"/>
    <s v="VICTOR NYAMIAKA"/>
    <n v="3"/>
    <n v="3"/>
    <n v="1"/>
    <n v="4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2"/>
    <s v="MAIN"/>
    <s v="YEAR3TRIM2"/>
    <s v="A"/>
    <s v="FO"/>
    <s v="TRIM 5A"/>
    <x v="0"/>
  </r>
  <r>
    <n v="7"/>
    <s v="SUNDAY"/>
    <s v="0800-1100 HRS"/>
    <s v="VIRTUAL"/>
    <s v="ZOOM"/>
    <x v="4"/>
    <s v="FINANCIAL ACCOUNTING I"/>
    <s v="C1714"/>
    <s v="ELIJAH NYAKUNDI"/>
    <n v="3"/>
    <n v="3"/>
    <n v="1"/>
    <n v="1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5"/>
    <s v="MAIN"/>
    <s v="YEAR1TRIM1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5"/>
    <s v="MAIN"/>
    <s v="YEAR1TRIM2"/>
    <s v="A"/>
    <m/>
    <m/>
    <x v="0"/>
  </r>
  <r>
    <n v="6"/>
    <s v="SATURDAY"/>
    <s v="0800-1100 HRS"/>
    <s v="VIRTUAL"/>
    <s v="ZOOM"/>
    <x v="11"/>
    <s v="PRINCIPLES OF MARKETING"/>
    <n v="214"/>
    <s v="WANJIKU NJUGUNA"/>
    <n v="3"/>
    <n v="3"/>
    <n v="1"/>
    <n v="3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5"/>
    <s v="MAIN"/>
    <s v="YEAR1TRIM2"/>
    <s v="A"/>
    <m/>
    <s v="TRIM 1A"/>
    <x v="0"/>
  </r>
  <r>
    <n v="6"/>
    <s v="SATURDAY"/>
    <s v="0800-1100 HRS"/>
    <s v="VIRTUAL"/>
    <s v="ZOOM"/>
    <x v="103"/>
    <s v="BUSINESS FINANCE"/>
    <s v="C1258"/>
    <s v="DOMINIC NG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5"/>
    <s v="MAIN"/>
    <s v="YEAR1TRIM3"/>
    <s v="A"/>
    <m/>
    <m/>
    <x v="0"/>
  </r>
  <r>
    <n v="6"/>
    <s v="SATURDAY"/>
    <s v="0800-1100 HRS"/>
    <s v="VIRTUAL"/>
    <s v="ZOOM"/>
    <x v="13"/>
    <s v="STATISTICS I"/>
    <n v="149"/>
    <s v="GEORGE WAMAE"/>
    <n v="3"/>
    <n v="3"/>
    <n v="1"/>
    <n v="64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5"/>
    <s v="MAIN"/>
    <s v="YEAR1TRIM3"/>
    <s v="A"/>
    <m/>
    <m/>
    <x v="0"/>
  </r>
  <r>
    <n v="6"/>
    <s v="SATURDAY"/>
    <s v="1500-1800 HRS"/>
    <s v="VIRTUAL"/>
    <s v="ZOOM"/>
    <x v="116"/>
    <s v="COST ACCOUNTING"/>
    <n v="262"/>
    <s v="DOUGLAS NYAKUNDI"/>
    <n v="3"/>
    <n v="3"/>
    <n v="1"/>
    <n v="8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5"/>
    <s v="MAIN"/>
    <s v="YEAR2TRIM1"/>
    <s v="A"/>
    <m/>
    <m/>
    <x v="0"/>
  </r>
  <r>
    <n v="6"/>
    <s v="SATURDAY"/>
    <s v="0800-1100 HRS"/>
    <s v="VIRTUAL"/>
    <s v="ZOOM"/>
    <x v="21"/>
    <s v="COMPANY LAW"/>
    <n v="239"/>
    <s v="HANNAH WANYOIKE"/>
    <n v="3"/>
    <n v="3"/>
    <n v="1"/>
    <n v="5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5"/>
    <s v="MAIN"/>
    <s v="YEAR2TRIM2"/>
    <s v="A"/>
    <m/>
    <m/>
    <x v="0"/>
  </r>
  <r>
    <n v="6"/>
    <s v="SATURDAY"/>
    <s v="1100-1400 HRS"/>
    <s v="VIRTUAL"/>
    <s v="ZOOM"/>
    <x v="124"/>
    <s v="INTRODUCTION TO MANAGEMENT ACCOUNTING"/>
    <n v="264"/>
    <s v="ELIJAH WEKES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5"/>
    <s v="MAIN"/>
    <s v="YEAR2TRIM3"/>
    <s v="A"/>
    <s v="AO"/>
    <m/>
    <x v="0"/>
  </r>
  <r>
    <n v="6"/>
    <s v="SATURDAY"/>
    <s v="1500-1800 HRS"/>
    <s v="VIRTUAL"/>
    <s v="ZOOM"/>
    <x v="34"/>
    <s v="FINANCIAL INSTITUTIONS AND MARKETS"/>
    <s v="C0856"/>
    <s v="DR. FIONA KORIR"/>
    <n v="3"/>
    <n v="3"/>
    <n v="1"/>
    <n v="1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5"/>
    <s v="MAIN"/>
    <s v="YEAR3TRIM2"/>
    <s v="A"/>
    <s v="FO"/>
    <s v="TRIM 5A"/>
    <x v="0"/>
  </r>
  <r>
    <n v="1"/>
    <s v="MONDAY"/>
    <s v="1400-1700 HRS"/>
    <s v="PHYSICAL"/>
    <s v="TC 4-5"/>
    <x v="153"/>
    <s v="DISCRETE MATHEMATICS"/>
    <s v="C1752"/>
    <s v="DR. NANCY IMBUSI"/>
    <s v="3"/>
    <s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1TRIM1"/>
    <s v="A"/>
    <m/>
    <m/>
    <x v="0"/>
  </r>
  <r>
    <n v="1"/>
    <s v="MONDAY"/>
    <s v="0800-1100 HRS"/>
    <s v="PHYSICAL"/>
    <s v="LT 2-1"/>
    <x v="1"/>
    <s v="PRINCIPLES OF MANAGEMENT"/>
    <n v="98"/>
    <s v="DR. WYCLIFFE NYARIB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DU"/>
    <s v="KCABEBS"/>
    <s v="BEBS"/>
    <x v="0"/>
    <s v="MAIN"/>
    <s v="YEAR1TRIM1"/>
    <s v="B"/>
    <m/>
    <m/>
    <x v="0"/>
  </r>
  <r>
    <n v="4"/>
    <s v="THURSDAY"/>
    <s v="1400-1700 HRS"/>
    <s v="PHYSICAL"/>
    <s v="LT 2-4"/>
    <x v="0"/>
    <s v="INTRODUCTION TO MICROECONOMICS"/>
    <s v="C1545"/>
    <s v="DOMINIC AMOR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1TRIM1"/>
    <s v="A"/>
    <m/>
    <m/>
    <x v="0"/>
  </r>
  <r>
    <n v="2"/>
    <s v="TUESDAY"/>
    <s v="0800-1100 HRS"/>
    <s v="LAB"/>
    <s v="TC 1-8"/>
    <x v="2"/>
    <s v="FUNDAMENTALS OF COMPUTER SYSTEMS"/>
    <n v="74"/>
    <s v="SOLOMON MAIN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NAC"/>
    <s v="KCABEBS"/>
    <s v="BEBS"/>
    <x v="0"/>
    <s v="MAIN"/>
    <s v="YEAR1TRIM1"/>
    <s v="A"/>
    <m/>
    <m/>
    <x v="0"/>
  </r>
  <r>
    <n v="5"/>
    <s v="FRIDAY"/>
    <s v="0800-1100 HRS"/>
    <s v="PHYSICAL"/>
    <s v="TC 4-5"/>
    <x v="4"/>
    <s v="FINANCIAL ACCOUNTING I"/>
    <n v="64"/>
    <s v="TRIZAH KAMANJ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1TRIM1"/>
    <s v="A"/>
    <m/>
    <m/>
    <x v="0"/>
  </r>
  <r>
    <n v="3"/>
    <s v="WEDNESDAY"/>
    <s v="1100-1400 HRS"/>
    <s v="PHYSICAL"/>
    <s v="LT 2-4"/>
    <x v="24"/>
    <s v="INTRODUCTION TO DATA ANALYTICS"/>
    <s v="C0887"/>
    <s v="DR. CHARLES GITHIRA WANYOIKE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DSAI"/>
    <s v="KCABEBS"/>
    <s v="BEBS"/>
    <x v="0"/>
    <s v="MAIN"/>
    <s v="YEAR2TRIM1"/>
    <s v="A"/>
    <m/>
    <m/>
    <x v="0"/>
  </r>
  <r>
    <n v="5"/>
    <s v="FRIDAY"/>
    <s v="0800-1100 HRS"/>
    <s v="PHYSICAL"/>
    <s v="LT 2-1"/>
    <x v="154"/>
    <s v="CALCULUS II"/>
    <s v="C1754"/>
    <s v="GEDION GATERO"/>
    <s v="3"/>
    <s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2TRIM1"/>
    <s v="B"/>
    <m/>
    <m/>
    <x v="0"/>
  </r>
  <r>
    <n v="3"/>
    <s v="WEDNESDAY"/>
    <s v="0800-1100 HRS"/>
    <s v="PHYSICAL"/>
    <s v="LT 2-2"/>
    <x v="31"/>
    <s v="OPERATIONS RESEARCH"/>
    <s v="C1374"/>
    <s v="KILLION AMOLL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2TRIM1"/>
    <s v="A"/>
    <m/>
    <n v="66"/>
    <x v="0"/>
  </r>
  <r>
    <n v="4"/>
    <s v="THURSDAY"/>
    <s v="1400-1700 HRS"/>
    <s v="VIRTUAL"/>
    <s v="ZOOM"/>
    <x v="27"/>
    <s v="ENTREPRENEURSHIP PRINCIPLES AND PRACTICE"/>
    <n v="37"/>
    <s v="JUSTUS MUTI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2TRIM1"/>
    <s v="B"/>
    <m/>
    <m/>
    <x v="0"/>
  </r>
  <r>
    <n v="1"/>
    <s v="MONDAY"/>
    <s v="1100-1400 HRS"/>
    <s v="PHYSICAL"/>
    <s v="LT 2-3"/>
    <x v="19"/>
    <s v="FINANCIAL MANAGEMENT"/>
    <s v="C1419"/>
    <s v="RISPAH KHAMONY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2TRIM1"/>
    <s v="A"/>
    <m/>
    <m/>
    <x v="0"/>
  </r>
  <r>
    <n v="2"/>
    <s v="TUESDAY"/>
    <s v="0800-1100 HRS"/>
    <s v="PHYSICAL"/>
    <s v="TC 4-10"/>
    <x v="155"/>
    <s v="INTERMEDIATE MACROECONOMICS"/>
    <s v="C1756"/>
    <s v="WYCLIFF OMBUK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2TRIM1"/>
    <s v="A"/>
    <m/>
    <m/>
    <x v="0"/>
  </r>
  <r>
    <n v="1"/>
    <s v="MONDAY"/>
    <s v="0800-1100 HRS"/>
    <s v="LAB"/>
    <s v="TC 0-1/0-2"/>
    <x v="106"/>
    <s v="COMPUTER APPLICATIONS"/>
    <n v="74"/>
    <s v="SOLOMON MAIN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SD&amp;IS"/>
    <s v="KCABEBS"/>
    <s v="BEBS"/>
    <x v="0"/>
    <s v="MAIN"/>
    <s v="YEAR2TRIM2"/>
    <s v="A"/>
    <m/>
    <m/>
    <x v="0"/>
  </r>
  <r>
    <n v="1"/>
    <s v="MONDAY"/>
    <s v="1100-1400 HRS"/>
    <s v="PHYSICAL"/>
    <s v="TC 4-5"/>
    <x v="156"/>
    <s v="ADVANCED MICROECONOMICS I"/>
    <s v="C1545"/>
    <s v="DOMINIC AMOR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2TRIM2"/>
    <s v="A"/>
    <m/>
    <m/>
    <x v="0"/>
  </r>
  <r>
    <n v="3"/>
    <s v="WEDNESDAY"/>
    <s v="1100-1400 HRS"/>
    <s v="PHYSICAL"/>
    <s v="TC 4-1"/>
    <x v="105"/>
    <s v="PROJECT MANAGEMENT"/>
    <s v="C0970"/>
    <s v="JACKSON KIMAN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2TRIM2"/>
    <s v="A"/>
    <m/>
    <m/>
    <x v="0"/>
  </r>
  <r>
    <n v="2"/>
    <s v="TUESDAY"/>
    <s v="1100-1400 HRS"/>
    <s v="PHYSICAL"/>
    <s v="LT 2-4"/>
    <x v="104"/>
    <s v="STRATEGIC MANAGEMENT"/>
    <n v="144"/>
    <s v="DR. LUCY WAMALW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2TRIM2"/>
    <s v="A"/>
    <m/>
    <m/>
    <x v="0"/>
  </r>
  <r>
    <n v="5"/>
    <s v="FRIDAY"/>
    <s v="1400-17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2TRIM2"/>
    <s v="A"/>
    <m/>
    <m/>
    <x v="0"/>
  </r>
  <r>
    <n v="3"/>
    <s v="WEDNESDAY"/>
    <s v="0800-1100 HRS"/>
    <s v="PHYSICAL"/>
    <s v="TC 4-8"/>
    <x v="157"/>
    <s v="ECONOMETRICS I"/>
    <n v="149"/>
    <s v="GEORGE WAMAE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2TRIM2"/>
    <s v="A"/>
    <m/>
    <m/>
    <x v="0"/>
  </r>
  <r>
    <n v="3"/>
    <s v="WEDNESDAY"/>
    <s v="1400-1700 HRS"/>
    <s v="VIRTUAL"/>
    <s v="ZOOM"/>
    <x v="29"/>
    <s v="INTERNATIONAL BUSINESS STRATEGY"/>
    <s v="C0360"/>
    <s v="AUSTIN MAKUNGU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2TRIM3"/>
    <s v="A"/>
    <m/>
    <m/>
    <x v="0"/>
  </r>
  <r>
    <n v="1"/>
    <s v="MONDAY"/>
    <s v="0800-1100 HRS"/>
    <s v="PHYSICAL"/>
    <s v="TC 4-10"/>
    <x v="158"/>
    <s v="INDUSTRIAL ECONOMICS"/>
    <s v="C1545"/>
    <s v="DOMINIC AMORO"/>
    <n v="3"/>
    <n v="3"/>
    <n v="1"/>
    <n v="121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2TRIM3"/>
    <s v="A"/>
    <m/>
    <m/>
    <x v="0"/>
  </r>
  <r>
    <n v="2"/>
    <s v="TUESDAY"/>
    <s v="1400-1700 HRS"/>
    <s v="PHYSICAL"/>
    <s v="LT 2-4"/>
    <x v="159"/>
    <s v="PUBLIC SECTOR ECONOMICS"/>
    <s v="C1657"/>
    <s v="DR. JAMES MURUNGA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2TRIM3"/>
    <s v="A"/>
    <m/>
    <m/>
    <x v="0"/>
  </r>
  <r>
    <n v="3"/>
    <s v="WEDNESDAY"/>
    <s v="0800-1100 HRS"/>
    <s v="PHYSICAL"/>
    <s v="TC 4-8"/>
    <x v="157"/>
    <s v="ECONOMETRICS I"/>
    <n v="149"/>
    <s v="GEORGE WAMAE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2TRIM3"/>
    <s v="A"/>
    <m/>
    <m/>
    <x v="0"/>
  </r>
  <r>
    <n v="1"/>
    <s v="MONDAY"/>
    <s v="1100-1400 HRS"/>
    <s v="PHYSICAL"/>
    <s v="LT 2-3"/>
    <x v="19"/>
    <s v="FINANCIAL MANAGEMENT"/>
    <s v="C1419"/>
    <s v="RISPAH KHAMONY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BS"/>
    <s v="BEBS"/>
    <x v="0"/>
    <s v="MAIN"/>
    <s v="YEAR2TRIM3"/>
    <s v="A"/>
    <m/>
    <m/>
    <x v="0"/>
  </r>
  <r>
    <n v="4"/>
    <s v="THURSDAY"/>
    <s v="1400-1700 HRS"/>
    <s v="VIRTUAL"/>
    <s v="ZOOM"/>
    <x v="160"/>
    <s v="AGRICULTURAL ECONOMICS"/>
    <s v="C1659"/>
    <s v="NICHOLAS MUSAU MUTINDA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2TRIM3"/>
    <s v="A"/>
    <m/>
    <m/>
    <x v="0"/>
  </r>
  <r>
    <n v="2"/>
    <s v="TUESDAY"/>
    <s v="1100-1400 HRS"/>
    <s v="PHYSICAL"/>
    <s v="LT 2-3"/>
    <x v="161"/>
    <s v="ADVANCED MICROECONOMICS II"/>
    <s v="C1545"/>
    <s v="DOMINIC AMOR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3TRIM2"/>
    <s v="A"/>
    <m/>
    <m/>
    <x v="0"/>
  </r>
  <r>
    <n v="2"/>
    <s v="TUESDAY"/>
    <s v="1400-1700 HRS"/>
    <s v="PHYSICAL"/>
    <s v="TC 2-2"/>
    <x v="162"/>
    <s v="OPERATION RESEARCH II"/>
    <n v="85"/>
    <s v="DOMINIC OJWANG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3TRIM2"/>
    <s v="A"/>
    <m/>
    <m/>
    <x v="0"/>
  </r>
  <r>
    <n v="4"/>
    <s v="THURSDAY"/>
    <s v="0800-1100 HRS"/>
    <s v="VIRTUAL"/>
    <s v="ZOOM"/>
    <x v="163"/>
    <s v="ECONOMICS OF MICROFINANCE"/>
    <s v="C1154"/>
    <s v="DR. FRANCIS OMONDI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BAM"/>
    <s v="KCABEBS"/>
    <s v="BEBS"/>
    <x v="0"/>
    <s v="MAIN"/>
    <s v="YEAR3TRIM2"/>
    <s v="A"/>
    <m/>
    <m/>
    <x v="0"/>
  </r>
  <r>
    <n v="5"/>
    <s v="FRIDAY"/>
    <s v="1100-1400 HRS"/>
    <s v="VIRTUAL"/>
    <s v="ZOOM"/>
    <x v="164"/>
    <s v="INTERNATIONAL ECONOMICS II"/>
    <s v="C1756"/>
    <s v="WYCLIFF OMBUKI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3TRIM2"/>
    <s v="A"/>
    <m/>
    <m/>
    <x v="0"/>
  </r>
  <r>
    <n v="5"/>
    <s v="FRIDAY"/>
    <s v="0800-1100 HRS"/>
    <s v="VIRTUAL"/>
    <s v="ZOOM"/>
    <x v="165"/>
    <s v="DEMOGRAPHIC ECONOMICS"/>
    <s v="C1856"/>
    <s v="EMMA MACHOGU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3TRIM2"/>
    <s v="A"/>
    <m/>
    <m/>
    <x v="0"/>
  </r>
  <r>
    <n v="2"/>
    <s v="TUESDAY"/>
    <s v="1100-1400 HRS"/>
    <s v="PHYSICAL"/>
    <s v="LT 2-3"/>
    <x v="166"/>
    <s v="ADVANCED MICROECONOMICS II"/>
    <s v="C1545"/>
    <s v="DOMINIC AMORO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3TRIM1"/>
    <s v="A"/>
    <m/>
    <m/>
    <x v="0"/>
  </r>
  <r>
    <n v="1"/>
    <s v="MONDAY"/>
    <s v="1100-1400 HRS"/>
    <s v="PHYSICAL"/>
    <s v="TC 2-2"/>
    <x v="167"/>
    <s v="ECONOMETRICS II"/>
    <s v="C0887"/>
    <s v="DR. CHARLES GITHIRA WANYOIKE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3TRIM1"/>
    <s v="A"/>
    <m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BAM"/>
    <s v="KCABEBS"/>
    <s v="BEBS"/>
    <x v="0"/>
    <s v="MAIN"/>
    <s v="YEAR3TRIM1"/>
    <s v="A"/>
    <m/>
    <m/>
    <x v="0"/>
  </r>
  <r>
    <n v="5"/>
    <s v="FRIDAY"/>
    <s v="1100-1400 HRS"/>
    <s v="PHYSICAL"/>
    <s v="TC 2-6"/>
    <x v="168"/>
    <s v="HEALTH ECONOMICS"/>
    <s v="C1375"/>
    <s v="GABRIEL WAWERU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3TRIM1"/>
    <s v="A"/>
    <m/>
    <m/>
    <x v="0"/>
  </r>
  <r>
    <n v="5"/>
    <s v="FRIDAY"/>
    <s v="0800-1100 HRS"/>
    <s v="PHYSICAL"/>
    <s v="TC 2-2"/>
    <x v="169"/>
    <s v="FINANCIAL ECONOMICS"/>
    <s v="C1028"/>
    <s v="JOHN OYARO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ECOSTA"/>
    <s v="KCABEBS"/>
    <s v="BEBS"/>
    <x v="0"/>
    <s v="MAIN"/>
    <s v="YEAR3TRIM1"/>
    <s v="A"/>
    <m/>
    <m/>
    <x v="0"/>
  </r>
  <r>
    <n v="4"/>
    <s v="THURSDAY"/>
    <s v="1100-1400 HRS"/>
    <s v="PHYSICAL"/>
    <s v="AMPHITHEATRE"/>
    <x v="114"/>
    <s v="DEVELOPMENT FINANCE"/>
    <s v="C1641"/>
    <s v="ANDREW GOVEDI KISANYANYA"/>
    <n v="3"/>
    <n v="3"/>
    <n v="1"/>
    <n v="100"/>
    <s v=" "/>
    <s v=" "/>
    <s v=" "/>
    <s v=" "/>
    <s v=" "/>
    <s v=" "/>
    <s v=" "/>
    <s v=" "/>
    <s v=" "/>
    <n v="1"/>
    <s v=" "/>
    <s v=" "/>
    <s v=" "/>
    <m/>
    <s v=""/>
    <x v="0"/>
    <s v="AF"/>
    <s v="KCABEBS"/>
    <s v="BEBS"/>
    <x v="0"/>
    <s v="MAIN"/>
    <s v="YEAR3TRIM1"/>
    <s v="C"/>
    <m/>
    <n v="88"/>
    <x v="0"/>
  </r>
  <r>
    <n v="6"/>
    <s v="SATURDAY"/>
    <s v="1730-2030 HRS"/>
    <s v="VIRTUAL"/>
    <s v="ZOOM"/>
    <x v="170"/>
    <s v="COST ACCOUNTING II"/>
    <n v="300"/>
    <s v="ERICK ODUOL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AF"/>
    <s v="KCABSCPL"/>
    <s v="BPL"/>
    <x v="4"/>
    <s v="MAIN"/>
    <s v="YEAR2TRIM1"/>
    <s v="A"/>
    <m/>
    <n v="88"/>
    <x v="0"/>
  </r>
  <r>
    <n v="4"/>
    <s v="THURSDAY"/>
    <s v="1400-1700 HRS"/>
    <s v="PHYSICAL"/>
    <s v="LT 2-4"/>
    <x v="0"/>
    <s v="INTRODUCTION TO MICROECONOMICS"/>
    <s v="C1545"/>
    <s v="DOMINIC AMO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0"/>
    <s v="MAIN"/>
    <s v="YEAR1TRIM1"/>
    <s v="A"/>
    <m/>
    <m/>
    <x v="0"/>
  </r>
  <r>
    <n v="1"/>
    <s v="MONDAY"/>
    <s v="0800-1100 HRS"/>
    <s v="PHYSICAL"/>
    <s v="LT 2-1"/>
    <x v="1"/>
    <s v="PRINCIPLES OF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MAIN"/>
    <s v="YEAR1TRIM1"/>
    <s v="B"/>
    <m/>
    <m/>
    <x v="0"/>
  </r>
  <r>
    <n v="1"/>
    <s v="MONDAY"/>
    <s v="1100-1400 HRS"/>
    <s v="PHYSICAL"/>
    <s v="LT 2-1"/>
    <x v="3"/>
    <s v="MANAGEMENT MATHEMATICS I"/>
    <n v="137"/>
    <s v="JAMES OTUT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0"/>
    <s v="MAIN"/>
    <s v="YEAR1TRIM1"/>
    <s v="A"/>
    <m/>
    <n v="66"/>
    <x v="0"/>
  </r>
  <r>
    <n v="3"/>
    <s v="WEDNESDAY"/>
    <s v="1400-1700 HRS"/>
    <s v="PHYSICAL"/>
    <s v="LT 2-4"/>
    <x v="42"/>
    <s v="PRINCIPLES OF PURCHASING AND SUPPLY"/>
    <s v="C1709"/>
    <s v="RON MUHANDE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1TRIM1"/>
    <s v="A"/>
    <m/>
    <m/>
    <x v="0"/>
  </r>
  <r>
    <n v="2"/>
    <s v="TUESDAY"/>
    <s v="0800-1100 HRS"/>
    <s v="LAB"/>
    <s v="TC 1-8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MAIN"/>
    <s v="YEAR1TRIM1"/>
    <s v="A"/>
    <m/>
    <m/>
    <x v="0"/>
  </r>
  <r>
    <n v="5"/>
    <s v="FRIDAY"/>
    <s v="0800-1100 HRS"/>
    <s v="PHYSICAL"/>
    <s v="TC 4-5"/>
    <x v="4"/>
    <s v="FINANCIAL ACCOUNTING I"/>
    <n v="64"/>
    <s v="TRIZAH KAMANJ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0"/>
    <s v="MAIN"/>
    <s v="YEAR1TRIM1"/>
    <s v="A"/>
    <m/>
    <m/>
    <x v="0"/>
  </r>
  <r>
    <n v="2"/>
    <s v="TUESDAY"/>
    <s v="1400-1700 HRS"/>
    <s v="VIRTUAL"/>
    <s v="ZOOM"/>
    <x v="43"/>
    <s v="INVENTORY MANAGEMENT "/>
    <n v="376"/>
    <s v="DR. CATHERINE GATAR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1TRIM2"/>
    <s v="A"/>
    <m/>
    <m/>
    <x v="0"/>
  </r>
  <r>
    <n v="3"/>
    <s v="WEDNESDAY"/>
    <s v="1100-1400 HRS"/>
    <s v="VIRTUAL"/>
    <s v="ZOOM"/>
    <x v="44"/>
    <s v="INTRODUCTION TO PUBLIC PROCUREMENT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0"/>
    <s v="MAIN"/>
    <s v="YEAR1TRIM2"/>
    <s v="A"/>
    <m/>
    <m/>
    <x v="0"/>
  </r>
  <r>
    <n v="1"/>
    <s v="MONDAY"/>
    <s v="1100-1400 HRS"/>
    <s v="VIRTUAL"/>
    <s v="ZOOM"/>
    <x v="8"/>
    <s v="COMMERCIAL LAW"/>
    <s v="C0758"/>
    <s v="ALLAN ODUOR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1TRIM2"/>
    <s v="B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0"/>
    <s v="MAIN"/>
    <s v="YEAR1TRIM2"/>
    <s v="A"/>
    <m/>
    <m/>
    <x v="0"/>
  </r>
  <r>
    <n v="5"/>
    <s v="FRIDAY"/>
    <s v="0800-1100 HRS"/>
    <s v="VIRTUAL"/>
    <s v="ZOOM"/>
    <x v="11"/>
    <s v="PRINCIPLES OF MARKETING"/>
    <s v="C1190"/>
    <s v="DR. MARY MWANZIA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1TRIM2"/>
    <s v="B"/>
    <m/>
    <m/>
    <x v="0"/>
  </r>
  <r>
    <n v="4"/>
    <s v="THURSDAY"/>
    <s v="1100-1400 HRS"/>
    <s v="PHYSICAL"/>
    <s v="LT 2-1"/>
    <x v="41"/>
    <s v="CATEGORY MANAGEMENT IN PROCUREMENT"/>
    <s v="C1705"/>
    <s v="MUO CHARLES"/>
    <n v="3"/>
    <n v="3"/>
    <n v="1"/>
    <n v="3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1TRIM2"/>
    <s v="A"/>
    <m/>
    <m/>
    <x v="0"/>
  </r>
  <r>
    <n v="2"/>
    <s v="TUESDAY"/>
    <s v="0800-1100 HRS"/>
    <s v="VIRTUAL"/>
    <s v="ZOOM"/>
    <x v="14"/>
    <s v="INTRODUCTION TO HUMAN RESOURCE MANAGEMENT"/>
    <s v="C1694"/>
    <s v="ANGELICA GITONGA"/>
    <n v="3"/>
    <n v="3"/>
    <n v="1"/>
    <n v="1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1TRIM3"/>
    <s v="B"/>
    <m/>
    <n v="22"/>
    <x v="0"/>
  </r>
  <r>
    <n v="4"/>
    <s v="THURSDAY"/>
    <s v="1100-1400 HRS"/>
    <s v="PHYSICAL"/>
    <s v="TC 3-6"/>
    <x v="116"/>
    <s v="COST ACCOUNTING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0"/>
    <s v="MAIN"/>
    <s v="YEAR1TRIM3"/>
    <s v="A"/>
    <m/>
    <m/>
    <x v="0"/>
  </r>
  <r>
    <n v="1"/>
    <s v="MONDAY"/>
    <s v="0800-1100 HRS"/>
    <s v="VIRTUAL"/>
    <s v="ZOOM"/>
    <x v="36"/>
    <s v="SUPPLY CHAIN MANAGEMENT"/>
    <s v="C1669"/>
    <s v="DR. ARANI WYCLIFF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1TRIM3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1TRIM3"/>
    <s v="A"/>
    <m/>
    <m/>
    <x v="0"/>
  </r>
  <r>
    <n v="3"/>
    <s v="WEDNESDAY"/>
    <s v="1400-1700 HRS"/>
    <s v="PHYSICAL"/>
    <s v="LT 2-2"/>
    <x v="13"/>
    <s v="STATISTICS I"/>
    <s v="C1374"/>
    <s v="KILLION AMOLLO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ECOSTA"/>
    <s v="KCABSCPL"/>
    <s v="BPL"/>
    <x v="0"/>
    <s v="MAIN"/>
    <s v="YEAR1TRIM3"/>
    <s v="B"/>
    <m/>
    <n v="22"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n v="200"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MAIN"/>
    <s v="YEAR1TRIM3"/>
    <s v="A"/>
    <m/>
    <n v="22"/>
    <x v="0"/>
  </r>
  <r>
    <n v="5"/>
    <s v="FRIDAY"/>
    <s v="1100-1400 HRS"/>
    <s v="VIRTUAL"/>
    <s v="ZOOM"/>
    <x v="171"/>
    <s v="STORES MANAGEMENT AND DISTRIBUTION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1"/>
    <s v="A"/>
    <m/>
    <m/>
    <x v="0"/>
  </r>
  <r>
    <n v="1"/>
    <s v="MONDAY"/>
    <s v="0800-1100 HRS"/>
    <s v="VIRTUAL"/>
    <s v="ZOOM"/>
    <x v="37"/>
    <s v="LEGAL ISSUES IN PURCHASING AND SUPPLIES MANAGEMENT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1"/>
    <s v="A"/>
    <m/>
    <m/>
    <x v="0"/>
  </r>
  <r>
    <n v="4"/>
    <s v="THURSDAY"/>
    <s v="1400-1700 HRS"/>
    <s v="VIRTUAL"/>
    <s v="ZOOM"/>
    <x v="27"/>
    <s v="ENTREPRENEURSHIP PRINCIPLES AND PRACTICE"/>
    <n v="37"/>
    <s v="JUSTUS MUTIA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1"/>
    <s v="B"/>
    <m/>
    <n v="77"/>
    <x v="0"/>
  </r>
  <r>
    <n v="3"/>
    <s v="WEDNESDAY"/>
    <s v="1400-1700 HRS"/>
    <s v="PHYSICAL"/>
    <s v="TC 4-4"/>
    <x v="46"/>
    <s v="OPERATIONS MANAGEMENT IN SUPPLY CHAINS"/>
    <n v="375"/>
    <s v="KENNETH CHEBELYON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1"/>
    <s v="A"/>
    <m/>
    <m/>
    <x v="0"/>
  </r>
  <r>
    <n v="3"/>
    <s v="WEDNESDAY"/>
    <s v="1100-1400 HRS"/>
    <s v="PHYSICAL"/>
    <s v="TC 3-6"/>
    <x v="172"/>
    <s v="LOGISTICS MANAGEMENT"/>
    <s v="C1523"/>
    <s v="STEPHEN MUTISO"/>
    <n v="3"/>
    <n v="3"/>
    <n v="1"/>
    <n v="3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1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MAIN"/>
    <s v="YEAR2TRIM1"/>
    <s v="B"/>
    <m/>
    <m/>
    <x v="0"/>
  </r>
  <r>
    <n v="3"/>
    <s v="WEDNESDAY"/>
    <s v="1100-1400 HRS"/>
    <s v="PHYSICAL"/>
    <s v="TC 4-5"/>
    <x v="105"/>
    <s v="PROJECT MANAGEMENT"/>
    <s v="C0836"/>
    <s v="CHRISTINE MWANG'OMBE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2"/>
    <s v="A"/>
    <m/>
    <m/>
    <x v="0"/>
  </r>
  <r>
    <n v="5"/>
    <s v="FRIDAY"/>
    <s v="0800-1100 HRS"/>
    <s v="VIRTUAL"/>
    <s v="ZOOM"/>
    <x v="50"/>
    <s v="GLOBAL LOGISTICS MANAGEMENT"/>
    <s v="C1777"/>
    <s v="DR. JUSTUS BARASA MAEND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2"/>
    <s v="A"/>
    <m/>
    <m/>
    <x v="0"/>
  </r>
  <r>
    <n v="2"/>
    <s v="TUESDAY"/>
    <s v="1100-1400 HRS"/>
    <s v="PHYSICAL"/>
    <s v="TC 4-8"/>
    <x v="104"/>
    <s v="STRATEGIC MANAGEMENT"/>
    <n v="283"/>
    <s v="DR. BRIGITTE OKONGA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2"/>
    <s v="B"/>
    <m/>
    <m/>
    <x v="0"/>
  </r>
  <r>
    <n v="1"/>
    <s v="MONDAY"/>
    <s v="0800-1100 HRS"/>
    <s v="PHYSICAL"/>
    <s v="TC 4-9"/>
    <x v="103"/>
    <s v="BUSINESS FINANCE"/>
    <s v="C0199"/>
    <s v="JOHNSTONE MAINA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AF"/>
    <s v="KCABSCPL"/>
    <s v="BPL"/>
    <x v="0"/>
    <s v="MAIN"/>
    <s v="YEAR2TRIM2"/>
    <s v="B"/>
    <m/>
    <n v="88"/>
    <x v="0"/>
  </r>
  <r>
    <n v="5"/>
    <s v="FRIDAY"/>
    <s v="1400-1700 HRS"/>
    <s v="VIRTUAL"/>
    <s v="ZOOM"/>
    <x v="173"/>
    <s v="PROCUREMENT AUDIT AND INVESTIGATION"/>
    <s v="C1381"/>
    <s v="DR. CARREN CHEPNGETICH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2"/>
    <s v="A"/>
    <m/>
    <m/>
    <x v="0"/>
  </r>
  <r>
    <n v="3"/>
    <s v="WEDNESDAY"/>
    <s v="1400-1700 HRS"/>
    <s v="PHYSICAL"/>
    <s v="LT 2-1"/>
    <x v="47"/>
    <s v="PROCUREMENT MANAGEMENT  "/>
    <s v="C1523"/>
    <s v="STEPHEN MUTISO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2"/>
    <s v="A"/>
    <m/>
    <m/>
    <x v="0"/>
  </r>
  <r>
    <n v="3"/>
    <s v="WEDNESDAY"/>
    <s v="1400-1700 HRS"/>
    <s v="PHYSICAL"/>
    <s v="TC 4-10"/>
    <x v="49"/>
    <s v="RETAIL LOGISTICS"/>
    <n v="376"/>
    <s v="DR. CATHERINE GATARI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2"/>
    <s v="TUESDAY"/>
    <s v="1400-1700 HRS"/>
    <s v="PHYSICAL"/>
    <s v="TC 4-5"/>
    <x v="48"/>
    <s v="RELATIONSHIP MANAGEMENT IN SUPPLY CHAINS"/>
    <s v="C1908"/>
    <s v="DR. EZEKIEL AKWALU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5"/>
    <s v="FRIDAY"/>
    <s v="1100-1400 HRS"/>
    <s v="VIRTUAL"/>
    <s v="ZOOM"/>
    <x v="39"/>
    <s v="TRANSPORT AND FLEET MANAGEMENT"/>
    <s v="C1428"/>
    <s v="JACKLINE MUIRUR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1"/>
    <s v="MONDAY"/>
    <s v="1100-1400 HRS"/>
    <s v="VIRTUAL"/>
    <s v="ZOOM"/>
    <x v="40"/>
    <s v="CONTRACT MANAGEMENT PRINCIPLES AND PRACTICES"/>
    <s v="C1523"/>
    <s v="STEPHEN MUTI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2TRIM3"/>
    <s v="A"/>
    <m/>
    <m/>
    <x v="0"/>
  </r>
  <r>
    <n v="2"/>
    <s v="TUESDAY"/>
    <s v="1100-1400 HRS"/>
    <s v="PHYSICAL"/>
    <s v="TC 4-14"/>
    <x v="52"/>
    <s v="E-PROCUREMENT"/>
    <s v="C1669"/>
    <s v="DR. ARANI WYCLIFFE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3"/>
    <s v="WEDNESDAY"/>
    <s v="1400-1700 HRS"/>
    <s v="VIRTUAL"/>
    <s v="ZOOM"/>
    <x v="29"/>
    <s v="INTERNATIONAL BUSINESS STRATEGY"/>
    <s v="C1476"/>
    <s v="ENG. ERASTUS MWONGE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1"/>
    <s v="MONDAY"/>
    <s v="0800-1100 HRS"/>
    <s v="PHYSICAL"/>
    <s v="TC 4-4"/>
    <x v="50"/>
    <s v="GLOBAL LOGISTICS MANAGEMENT"/>
    <s v="C1777"/>
    <s v="DR. JUSTUS BARASA MAENDE"/>
    <n v="3"/>
    <n v="3"/>
    <n v="1"/>
    <n v="6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3"/>
    <s v="WEDNESDAY"/>
    <s v="1100-1400 HRS"/>
    <s v="VIRTUAL"/>
    <s v="ZOOM"/>
    <x v="44"/>
    <s v="PROCUREMENT MANAGEMENT IN THE PUBLIC SECTOR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2"/>
    <s v="TUESDAY"/>
    <s v="0800-1100 HRS"/>
    <s v="PHYSICAL"/>
    <s v="TC 4-9"/>
    <x v="51"/>
    <s v="STRATEGIC PURCHASING AND SOURCING"/>
    <n v="375"/>
    <s v="KENNETH CHEBELYON"/>
    <n v="3"/>
    <n v="3"/>
    <n v="1"/>
    <n v="5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5"/>
    <s v="FRIDAY"/>
    <s v="1100-1400 HRS"/>
    <s v="PHYSICAL"/>
    <s v="LT 2-3"/>
    <x v="174"/>
    <s v="MANAGING RISK IN SUPPLY CHAIN"/>
    <s v="C1705"/>
    <s v="MUO CHARLES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1"/>
    <s v="A"/>
    <m/>
    <m/>
    <x v="0"/>
  </r>
  <r>
    <n v="3"/>
    <s v="WEDNESDAY"/>
    <s v="0800-1100 HRS"/>
    <s v="PHYSICAL"/>
    <s v="LT 2-1"/>
    <x v="53"/>
    <s v="FREIGHT CLEARING AND FORWARDING"/>
    <n v="376"/>
    <s v="DR. CATHERINE GATARI"/>
    <n v="3"/>
    <n v="3"/>
    <n v="1"/>
    <n v="36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2"/>
    <s v="A"/>
    <m/>
    <m/>
    <x v="0"/>
  </r>
  <r>
    <n v="1"/>
    <s v="MONDAY"/>
    <s v="1100-1400 HRS"/>
    <s v="VIRTUAL"/>
    <s v="ZOOM"/>
    <x v="41"/>
    <s v="CATEGORY MANAGEMENT IN SUPPLY CHAIN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MAIN"/>
    <s v="YEAR3TRIM2"/>
    <s v="A"/>
    <m/>
    <m/>
    <x v="0"/>
  </r>
  <r>
    <n v="4"/>
    <s v="THURSDAY"/>
    <s v="1100-1400 HRS"/>
    <s v="VIRTUAL"/>
    <s v="ZOOM"/>
    <x v="107"/>
    <s v="INTERNATIONAL RELATIONS"/>
    <s v="C0372"/>
    <s v="LEVINA ONDENGE"/>
    <n v="3"/>
    <n v="3"/>
    <n v="1"/>
    <n v="2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2"/>
    <s v="A"/>
    <m/>
    <m/>
    <x v="0"/>
  </r>
  <r>
    <n v="5"/>
    <s v="FRIDAY"/>
    <s v="1100-1400 HRS"/>
    <s v="PHYSICAL"/>
    <s v="TC 4-1"/>
    <x v="54"/>
    <s v="GREEN PROCUREMENT"/>
    <s v="C1501"/>
    <s v="RACHAEL KAMAU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MAIN"/>
    <s v="YEAR3TRIM2"/>
    <s v="A"/>
    <m/>
    <n v="33"/>
    <x v="0"/>
  </r>
  <r>
    <n v="5"/>
    <s v="FRIDAY"/>
    <s v="1730-2030 HRS"/>
    <s v="PHYSICAL"/>
    <s v="LT 2-1"/>
    <x v="4"/>
    <s v="FINANCIAL ACCOUNTING I"/>
    <n v="78"/>
    <s v="CARDEN ADEM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MAIN"/>
    <s v="YEAR1TRIM1"/>
    <s v="A"/>
    <m/>
    <m/>
    <x v="0"/>
  </r>
  <r>
    <n v="6"/>
    <s v="SATURDAY"/>
    <s v="1100-1400 HRS"/>
    <s v="VIRTUAL"/>
    <s v="ZOOM"/>
    <x v="42"/>
    <s v="PRINCIPLES OF PURCHASING AND SUPPLY"/>
    <s v="C1264"/>
    <s v="DOROTHY OBAL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1"/>
    <s v="A"/>
    <m/>
    <m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MAIN"/>
    <s v="YEAR1TRIM1"/>
    <s v="A"/>
    <m/>
    <m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MAIN"/>
    <s v="YEAR1TRIM1"/>
    <s v="A"/>
    <m/>
    <m/>
    <x v="0"/>
  </r>
  <r>
    <n v="3"/>
    <s v="WEDNESDAY"/>
    <s v="1730-2030 HRS"/>
    <s v="PHYSICAL"/>
    <s v="TC 4-1"/>
    <x v="3"/>
    <s v="MANAGEMENT MATHEMATICS I"/>
    <n v="137"/>
    <s v="JAMES OTUT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MAI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1"/>
    <s v="MAIN"/>
    <s v="YEAR1TRIM1"/>
    <s v="A"/>
    <m/>
    <m/>
    <x v="0"/>
  </r>
  <r>
    <n v="4"/>
    <s v="THURSDAY"/>
    <s v="1730-2030 HRS"/>
    <s v="VIRTUAL"/>
    <s v="ZOOM"/>
    <x v="41"/>
    <s v="CATEGORY MANAGEMENT IN PROCUREMENT"/>
    <s v="C1670"/>
    <s v="ELTON KIPKORIR LAN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MAIN"/>
    <s v="YEAR1TRIM2"/>
    <s v="A"/>
    <m/>
    <m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2"/>
    <s v="A"/>
    <m/>
    <m/>
    <x v="0"/>
  </r>
  <r>
    <n v="2"/>
    <s v="TUESDAY"/>
    <s v="1730-2030 HRS"/>
    <s v="VIRTUAL"/>
    <s v="ZOOM"/>
    <x v="43"/>
    <s v="INVENTORY MANAGEMENT"/>
    <s v="C1705"/>
    <s v="MUO CHARLES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2"/>
    <s v="A"/>
    <m/>
    <m/>
    <x v="0"/>
  </r>
  <r>
    <n v="1"/>
    <s v="MONDAY"/>
    <s v="1730-2030 HRS"/>
    <s v="VIRTUAL"/>
    <s v="ZOOM"/>
    <x v="44"/>
    <s v="INTRODUCTION TO PUBLIC PROCUREMENT"/>
    <s v="C1709"/>
    <s v="RON MUHAND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MAIN"/>
    <s v="YEAR1TRIM2"/>
    <s v="A"/>
    <m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MAIN"/>
    <s v="YEAR1TRIM3"/>
    <s v="A"/>
    <m/>
    <m/>
    <x v="0"/>
  </r>
  <r>
    <n v="6"/>
    <s v="SATURDAY"/>
    <s v="1500-1800 HRS"/>
    <s v="VIRTUAL"/>
    <s v="ZOOM"/>
    <x v="116"/>
    <s v="COST ACCOUNTING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MAIN"/>
    <s v="YEAR1TRIM3"/>
    <s v="A"/>
    <m/>
    <m/>
    <x v="0"/>
  </r>
  <r>
    <n v="2"/>
    <s v="TUESDAY"/>
    <s v="1730-2030 HRS"/>
    <s v="VIRTUAL"/>
    <s v="ZOOM"/>
    <x v="22"/>
    <s v="ETHICS AND LEADERSHIP"/>
    <s v="C1358"/>
    <s v="DR. ASENATH ONGUSO"/>
    <m/>
    <n v="0"/>
    <n v="0"/>
    <n v="100"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3"/>
    <s v="A"/>
    <m/>
    <m/>
    <x v="0"/>
  </r>
  <r>
    <n v="3"/>
    <s v="WEDNESDAY"/>
    <s v="1730-2030 HRS"/>
    <s v="PHYSICAL"/>
    <s v="TC 4-8"/>
    <x v="13"/>
    <s v="STATISTICS I"/>
    <n v="149"/>
    <s v="GEORGE WAMA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MAIN"/>
    <s v="YEAR1TRIM3"/>
    <s v="A"/>
    <m/>
    <m/>
    <x v="0"/>
  </r>
  <r>
    <n v="4"/>
    <s v="THURSDAY"/>
    <s v="1730-2030 HRS"/>
    <s v="VIRTUAL"/>
    <s v="ZOOM"/>
    <x v="14"/>
    <s v="INTRODUCTION TO HUMAN RESOURCE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1TRIM3"/>
    <s v="A"/>
    <m/>
    <s v="TRIM 1A"/>
    <x v="0"/>
  </r>
  <r>
    <n v="2"/>
    <s v="TUESDAY"/>
    <s v="1730-2030 HRS"/>
    <s v="VIRTUAL"/>
    <s v="ZOOM"/>
    <x v="27"/>
    <s v="ENTRE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1"/>
    <s v="A"/>
    <m/>
    <m/>
    <x v="0"/>
  </r>
  <r>
    <n v="5"/>
    <s v="FRIDAY"/>
    <s v="1730-2030 HRS"/>
    <s v="VIRTUAL"/>
    <s v="ZOOM"/>
    <x v="171"/>
    <s v="STORES MANAGEMENT AND DISTRIBUTION"/>
    <s v="C1671"/>
    <s v="ERIC MOGIR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1"/>
    <s v="A"/>
    <m/>
    <m/>
    <x v="0"/>
  </r>
  <r>
    <n v="3"/>
    <s v="WEDNESDAY"/>
    <s v="1730-2030 HRS"/>
    <s v="VIRTUAL"/>
    <s v="ZOOM"/>
    <x v="37"/>
    <s v="LEGAL ISSUES IN PURCHASING AND SUPPLIES MANAGEMENT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1"/>
    <s v="A"/>
    <m/>
    <m/>
    <x v="0"/>
  </r>
  <r>
    <n v="4"/>
    <s v="THURSDAY"/>
    <s v="1730-2030 HRS"/>
    <s v="VIRTUAL"/>
    <s v="ZOOM"/>
    <x v="46"/>
    <s v="OPERATIONS MANAGEMENT IN SUPPLY CHAINS"/>
    <s v="C1428"/>
    <s v="JACKLINE MUIRUR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1"/>
    <s v="A"/>
    <m/>
    <m/>
    <x v="0"/>
  </r>
  <r>
    <n v="6"/>
    <s v="SATURDAY"/>
    <s v="0800-1100 HRS"/>
    <s v="VIRTUAL"/>
    <s v="ZOOM"/>
    <x v="38"/>
    <s v="E-COMMERCE"/>
    <n v="304"/>
    <s v="JOSHUA OMANY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2"/>
    <s v="MAIN"/>
    <s v="YEAR2TRIM1"/>
    <s v="A"/>
    <m/>
    <m/>
    <x v="0"/>
  </r>
  <r>
    <n v="1"/>
    <s v="MONDAY"/>
    <s v="1730-2030 HRS"/>
    <s v="VIRTUAL"/>
    <s v="ZOOM"/>
    <x v="172"/>
    <s v="LOGISTICS MANAGEMENT"/>
    <s v="C1523"/>
    <s v="STEPHEN MUTI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1"/>
    <s v="A"/>
    <m/>
    <m/>
    <x v="0"/>
  </r>
  <r>
    <n v="6"/>
    <s v="SATURDAY"/>
    <s v="0800-1100 HRS"/>
    <s v="VIRTUAL"/>
    <s v="ZOOM"/>
    <x v="103"/>
    <s v="BUSINESS FINANCE"/>
    <s v="C1258"/>
    <s v="DOMINIC NG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MAIN"/>
    <s v="YEAR2TRIM2"/>
    <s v="A"/>
    <m/>
    <m/>
    <x v="0"/>
  </r>
  <r>
    <n v="2"/>
    <s v="TUESDAY"/>
    <s v="1730-2030 HRS"/>
    <s v="PHYSICAL"/>
    <s v="LT 2-4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2"/>
    <s v="A"/>
    <m/>
    <s v="TRIM 3A"/>
    <x v="0"/>
  </r>
  <r>
    <n v="4"/>
    <s v="THURSDAY"/>
    <s v="1730-2030 HRS"/>
    <s v="VIRTUAL"/>
    <s v="ZOOM"/>
    <x v="173"/>
    <s v="PROCUREMENT AUDIT AND INVESTIGATION"/>
    <s v="C1195"/>
    <s v="ELIUD LAGAT"/>
    <n v="3"/>
    <n v="3"/>
    <n v="1"/>
    <n v="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MAIN"/>
    <s v="YEAR2TRIM2"/>
    <s v="A"/>
    <m/>
    <m/>
    <x v="0"/>
  </r>
  <r>
    <n v="1"/>
    <s v="MONDAY"/>
    <s v="1730-2030 HRS"/>
    <s v="VIRTUAL"/>
    <s v="ZOOM"/>
    <x v="104"/>
    <s v="STRATEGIC MANAGEMENT"/>
    <n v="37"/>
    <s v="JUSTUS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2"/>
    <s v="A"/>
    <m/>
    <m/>
    <x v="0"/>
  </r>
  <r>
    <n v="3"/>
    <s v="WEDNESDAY"/>
    <s v="1730-2030 HRS"/>
    <s v="VIRTUAL"/>
    <s v="ZOOM"/>
    <x v="50"/>
    <s v="GLOBAL LOGISTICS MANAGEMENT"/>
    <s v="C1671"/>
    <s v="ERIC MOGIR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2"/>
    <s v="A"/>
    <m/>
    <m/>
    <x v="0"/>
  </r>
  <r>
    <n v="6"/>
    <s v="SATURDAY"/>
    <s v="1100-1400 HRS"/>
    <s v="VIRTUAL"/>
    <s v="ZOOM"/>
    <x v="112"/>
    <s v="RESEARCH METHODOLOGY"/>
    <s v="C1964"/>
    <s v="DR. FRANCIS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3"/>
    <s v="A"/>
    <s v="ALL"/>
    <m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2TRIM3"/>
    <s v="A"/>
    <m/>
    <m/>
    <x v="0"/>
  </r>
  <r>
    <n v="1"/>
    <s v="MONDAY"/>
    <s v="1730-2030 HRS"/>
    <s v="VIRTUAL"/>
    <s v="ZOOM"/>
    <x v="29"/>
    <s v="INTERNATIONAL BUSINESS STRATEGY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3TRIM1"/>
    <s v="A"/>
    <m/>
    <m/>
    <x v="0"/>
  </r>
  <r>
    <n v="5"/>
    <s v="FRIDAY"/>
    <s v="1730-2030 HRS"/>
    <s v="VIRTUAL"/>
    <s v="ZOOM"/>
    <x v="107"/>
    <s v="INTERNATIONAL RELATIONS"/>
    <s v="C1388"/>
    <s v="MONICAH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MAIN"/>
    <s v="YEAR3TRIM2"/>
    <s v="A"/>
    <m/>
    <m/>
    <x v="0"/>
  </r>
  <r>
    <n v="1"/>
    <s v="MONDAY"/>
    <s v="1730-2030 HRS"/>
    <s v="VIRTUAL"/>
    <s v="ZOOM"/>
    <x v="36"/>
    <s v="SUPPLY CHAIN MANAGEMENT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1TRIM3"/>
    <s v="A"/>
    <m/>
    <m/>
    <x v="0"/>
  </r>
  <r>
    <n v="5"/>
    <s v="FRIDAY"/>
    <s v="1730-2030 HRS"/>
    <s v="VIRTUAL"/>
    <s v="ZOOM"/>
    <x v="47"/>
    <s v="PROCUREMENT MANAGEMENT  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2TRIM2"/>
    <s v="A"/>
    <m/>
    <m/>
    <x v="0"/>
  </r>
  <r>
    <n v="5"/>
    <s v="FRIDAY"/>
    <s v="1730-2030 HRS"/>
    <s v="VIRTUAL"/>
    <s v="ZOOM"/>
    <x v="48"/>
    <s v="RELATIONSHIP MANAGEMENT IN SUPPLY CHAINS"/>
    <s v="C1909"/>
    <s v="DR. JOEL OMUSE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2TRIM3"/>
    <s v="A"/>
    <m/>
    <m/>
    <x v="0"/>
  </r>
  <r>
    <n v="4"/>
    <s v="THURSDAY"/>
    <s v="1730-2030 HRS"/>
    <s v="VIRTUAL"/>
    <s v="ZOOM"/>
    <x v="49"/>
    <s v="RETAIL LOGISTICS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2TRIM3"/>
    <s v="A"/>
    <m/>
    <m/>
    <x v="0"/>
  </r>
  <r>
    <n v="3"/>
    <s v="WEDNESDAY"/>
    <s v="1730-2030 HRS"/>
    <s v="VIRTUAL"/>
    <s v="ZOOM"/>
    <x v="39"/>
    <s v="TRANSPORTATION AND FLEET MANAGEMENT"/>
    <s v="C1817"/>
    <s v="MICHAEL WANJ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2TRIM3"/>
    <s v="A"/>
    <m/>
    <m/>
    <x v="0"/>
  </r>
  <r>
    <n v="1"/>
    <s v="MONDAY"/>
    <s v="1730-2030 HRS"/>
    <s v="VIRTUAL"/>
    <s v="ZOOM"/>
    <x v="40"/>
    <s v="CONTRACT MANAGEMENT PRINCIPLES AND PRACTICES"/>
    <s v="C1501"/>
    <s v="RACHAEL KAMA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2TRIM3"/>
    <s v="A"/>
    <m/>
    <m/>
    <x v="0"/>
  </r>
  <r>
    <n v="6"/>
    <s v="SATURDAY"/>
    <s v="1100-1400 HRS"/>
    <s v="VIRTUAL"/>
    <s v="ZOOM"/>
    <x v="44"/>
    <s v="PROCUREMENT MANAGEMENT IN THE PUBLIC SECTOR"/>
    <s v="C1195"/>
    <s v="ELIUD LA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1"/>
    <s v="A"/>
    <m/>
    <m/>
    <x v="0"/>
  </r>
  <r>
    <n v="3"/>
    <s v="WEDNESDAY"/>
    <s v="1730-2030 HRS"/>
    <s v="VIRTUAL"/>
    <s v="ZOOM"/>
    <x v="50"/>
    <s v="GLOBAL LOGISTICS MANAGEMENT"/>
    <s v="C1671"/>
    <s v="ERIC MOGIR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1"/>
    <s v="A"/>
    <m/>
    <m/>
    <x v="0"/>
  </r>
  <r>
    <n v="2"/>
    <s v="TUESDAY"/>
    <s v="1730-2030 HRS"/>
    <s v="VIRTUAL"/>
    <s v="ZOOM"/>
    <x v="174"/>
    <s v="MANAGING RISKS IN SUPPLY CHAINS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1"/>
    <s v="A"/>
    <m/>
    <m/>
    <x v="0"/>
  </r>
  <r>
    <n v="5"/>
    <s v="FRIDAY"/>
    <s v="1730-2030 HRS"/>
    <s v="VIRTUAL"/>
    <s v="ZOOM"/>
    <x v="51"/>
    <s v="STRATEGIC PURCHASING AND SOURCING"/>
    <s v="C1501"/>
    <s v="RACHAEL KAMA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1"/>
    <s v="A"/>
    <m/>
    <m/>
    <x v="0"/>
  </r>
  <r>
    <n v="4"/>
    <s v="THURSDAY"/>
    <s v="1730-2030 HRS"/>
    <s v="VIRTUAL"/>
    <s v="ZOOM"/>
    <x v="52"/>
    <s v="E-PROCUREMENT"/>
    <s v="C1523"/>
    <s v="STEPHEN MUTI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1"/>
    <s v="A"/>
    <m/>
    <m/>
    <x v="0"/>
  </r>
  <r>
    <n v="3"/>
    <s v="WEDNESDAY"/>
    <s v="1730-2030 HRS"/>
    <s v="VIRTUAL"/>
    <s v="ZOOM"/>
    <x v="53"/>
    <s v="FREIGHT CLEARING AND FORWARDING"/>
    <s v="C1195"/>
    <s v="ELIUD LA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2"/>
    <s v="A"/>
    <m/>
    <m/>
    <x v="0"/>
  </r>
  <r>
    <n v="2"/>
    <s v="TUESDAY"/>
    <s v="1730-2030 HRS"/>
    <s v="VIRTUAL"/>
    <s v="ZOOM"/>
    <x v="41"/>
    <s v="CATEGORY MANAGEMENT IN SUPPLY CHAIN"/>
    <s v="C1288"/>
    <s v="JAMES MURI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2"/>
    <s v="A"/>
    <m/>
    <m/>
    <x v="0"/>
  </r>
  <r>
    <n v="1"/>
    <s v="MONDAY"/>
    <s v="1730-2030 HRS"/>
    <s v="VIRTUAL"/>
    <s v="ZOOM"/>
    <x v="54"/>
    <s v="GREEN PROCUREMENT"/>
    <n v="375"/>
    <s v="KENNETH CHEBELYON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3"/>
    <s v="MAIN"/>
    <s v="YEAR3TRIM2"/>
    <s v="A"/>
    <m/>
    <m/>
    <x v="0"/>
  </r>
  <r>
    <n v="7"/>
    <s v="SUNDAY"/>
    <s v="1730-2030 HRS"/>
    <s v="VIRTUAL"/>
    <s v="ZOOM"/>
    <x v="175"/>
    <s v="PUBLIC SECTOR KNOWLEDGE MANAGEMENT"/>
    <s v="C1401"/>
    <s v="MATHEW MUCHIR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4"/>
    <s v="MAIN"/>
    <s v="YEAR1TRIM3"/>
    <s v="A"/>
    <m/>
    <n v="33"/>
    <x v="0"/>
  </r>
  <r>
    <n v="7"/>
    <s v="SUNDAY"/>
    <s v="1730-2030 HRS"/>
    <s v="VIRTUAL"/>
    <s v="ZOOM"/>
    <x v="176"/>
    <s v="PUBLIC MANAGEMENT AND GOVERNANCE"/>
    <n v="308"/>
    <s v="EDWARD GUR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4"/>
    <s v="MAIN"/>
    <s v="YEAR3TRIM1"/>
    <s v="A"/>
    <m/>
    <n v="33"/>
    <x v="0"/>
  </r>
  <r>
    <n v="6"/>
    <s v="SATURDAY"/>
    <s v="1730-2030 HRS"/>
    <s v="VIRTUAL"/>
    <s v="ZOOM"/>
    <x v="177"/>
    <s v="POLICY ANALYSIS IMPLEMENTATION AND EVALUATION"/>
    <s v="C1655"/>
    <s v="FREDRICK KARIITHI GITHU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4"/>
    <s v="MAIN"/>
    <s v="YEAR3TRIM1"/>
    <s v="A"/>
    <m/>
    <n v="33"/>
    <x v="0"/>
  </r>
  <r>
    <n v="6"/>
    <s v="SATURDAY"/>
    <s v="1730-2030 HRS"/>
    <s v="VIRTUAL"/>
    <s v="ZOOM"/>
    <x v="178"/>
    <s v="EMERGING ISSUES IN PUBLIC MANAGEMENT"/>
    <s v="C0238"/>
    <s v="JULIUS WAMBUGU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4"/>
    <s v="MAIN"/>
    <s v="YEAR3TRIM1"/>
    <s v="A"/>
    <m/>
    <n v="33"/>
    <x v="0"/>
  </r>
  <r>
    <n v="7"/>
    <s v="SUNDAY"/>
    <s v="1730-2030 HRS"/>
    <s v="VIRTUAL"/>
    <s v="ZOOM"/>
    <x v="179"/>
    <s v="INTRODUCTION TO PUBLIC ADMINISTRATION"/>
    <s v="C1708"/>
    <s v="PETER INGANGA BULUM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4"/>
    <s v="MAIN"/>
    <s v="YEAR3TRIM1"/>
    <s v="A"/>
    <m/>
    <n v="33"/>
    <x v="0"/>
  </r>
  <r>
    <n v="6"/>
    <s v="SATURDAY"/>
    <s v="1730-2030 HRS"/>
    <s v="VIRTUAL"/>
    <s v="ZOOM"/>
    <x v="180"/>
    <s v="RISK MANAGEMENT STRATEGIES IN PUBLIC SECTOR"/>
    <s v="C0812"/>
    <s v="PETER OGOL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SCPM"/>
    <s v="BPM"/>
    <x v="4"/>
    <s v="MAIN"/>
    <s v="YEAR3TRIM1"/>
    <s v="A"/>
    <m/>
    <n v="33"/>
    <x v="0"/>
  </r>
  <r>
    <n v="2"/>
    <s v="TUESDAY"/>
    <s v="0800-1100 HRS"/>
    <s v="LAB"/>
    <s v="TC 1-8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AS"/>
    <s v="BSC AS"/>
    <x v="0"/>
    <s v="MAIN"/>
    <s v="YEAR1TRIM1"/>
    <s v="A"/>
    <m/>
    <m/>
    <x v="0"/>
  </r>
  <r>
    <n v="1"/>
    <s v="MONDAY"/>
    <s v="0800-1100 HRS"/>
    <s v="PHYSICAL"/>
    <s v="LT 2-1"/>
    <x v="1"/>
    <s v="PRINCIPLES OF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AS"/>
    <s v="BSC AS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AS"/>
    <s v="BSC AS"/>
    <x v="0"/>
    <s v="MAIN"/>
    <s v="YEAR1TRIM1"/>
    <s v="B"/>
    <m/>
    <m/>
    <x v="0"/>
  </r>
  <r>
    <n v="4"/>
    <s v="THURSDAY"/>
    <s v="1400-1700 HRS"/>
    <s v="PHYSICAL"/>
    <s v="LT 2-4"/>
    <x v="0"/>
    <s v="INTRODUCTION TO MICROECONOMICS"/>
    <s v="C1545"/>
    <s v="DOMINIC AMORO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1"/>
    <s v="A"/>
    <m/>
    <n v="66"/>
    <x v="0"/>
  </r>
  <r>
    <n v="3"/>
    <s v="WEDNESDAY"/>
    <s v="1100-1400 HRS"/>
    <s v="PHYSICAL"/>
    <s v="TC 4-10"/>
    <x v="181"/>
    <s v="INTRODUCTION TO ACTUARIAL SCIENCE"/>
    <s v="C1521"/>
    <s v="ESTHER MAKORI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1"/>
    <s v="A"/>
    <m/>
    <m/>
    <x v="0"/>
  </r>
  <r>
    <n v="5"/>
    <s v="FRIDAY"/>
    <s v="0800-1100 HRS"/>
    <s v="PHYSICAL"/>
    <s v="TC 4-5"/>
    <x v="4"/>
    <s v="FINANCIAL ACCOUNTING I"/>
    <n v="64"/>
    <s v="TRIZAH KAMANJ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AS"/>
    <s v="BSC AS"/>
    <x v="0"/>
    <s v="MAIN"/>
    <s v="YEAR1TRIM1"/>
    <s v="A"/>
    <m/>
    <m/>
    <x v="0"/>
  </r>
  <r>
    <n v="3"/>
    <s v="WEDNESDAY"/>
    <s v="0800-1100 HRS"/>
    <s v="PHYSICAL"/>
    <s v="TC 4-5"/>
    <x v="182"/>
    <s v="MATHEMATICS FOR SCIENCE"/>
    <s v="C1672"/>
    <s v="WAFULA ERICK MIKE"/>
    <n v="3"/>
    <n v="3"/>
    <n v="1"/>
    <n v="109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1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AS"/>
    <s v="BSC AS"/>
    <x v="0"/>
    <s v="MAIN"/>
    <s v="YEAR1TRIM2"/>
    <s v="A"/>
    <m/>
    <m/>
    <x v="0"/>
  </r>
  <r>
    <n v="2"/>
    <s v="TUESDAY"/>
    <s v="0800-1100 HRS"/>
    <s v="PHYSICAL"/>
    <s v="LT 1-1"/>
    <x v="183"/>
    <s v="PROBABILITY AND STATISTICS I"/>
    <s v="C01766"/>
    <s v="GODRICK OCHIENG"/>
    <s v="3"/>
    <s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2"/>
    <s v="A"/>
    <m/>
    <n v="33"/>
    <x v="0"/>
  </r>
  <r>
    <n v="4"/>
    <s v="THURSDAY"/>
    <s v="0800-1100 HRS"/>
    <s v="PHYSICAL"/>
    <s v="LT 2-1"/>
    <x v="23"/>
    <s v="INTRODUCTION TO MACROECONOMICS"/>
    <s v="C2021"/>
    <s v="ABSOLOM OMARIB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BAM"/>
    <s v="KCABAS"/>
    <s v="BSC AS"/>
    <x v="0"/>
    <s v="MAIN"/>
    <s v="YEAR1TRIM2"/>
    <s v="C"/>
    <m/>
    <m/>
    <x v="0"/>
  </r>
  <r>
    <n v="5"/>
    <s v="FRIDAY"/>
    <s v="1100-1400 HRS"/>
    <s v="PHYSICAL"/>
    <s v="TC 4-15"/>
    <x v="184"/>
    <s v="PRINCIPLES OF GENERAL INSURANCE"/>
    <s v="C1521"/>
    <s v="ESTHER MAKOR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2"/>
    <s v="A"/>
    <m/>
    <m/>
    <x v="0"/>
  </r>
  <r>
    <n v="4"/>
    <s v="THURSDAY"/>
    <s v="1100-1400 HRS"/>
    <s v="PHYSICAL"/>
    <s v="LT 2-3"/>
    <x v="185"/>
    <s v="CALCULUS I"/>
    <s v="C1752"/>
    <s v="DR. NANCY IMBU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AS"/>
    <s v="BSC AS"/>
    <x v="0"/>
    <s v="MAIN"/>
    <s v="YEAR1TRIM2"/>
    <s v="A"/>
    <m/>
    <m/>
    <x v="0"/>
  </r>
  <r>
    <n v="3"/>
    <s v="WEDNESDAY"/>
    <s v="0800-1100 HRS"/>
    <s v="PHYSICAL"/>
    <s v="LT 2-3"/>
    <x v="9"/>
    <s v="FINANCIAL ACCOUNTING II"/>
    <s v="C2071"/>
    <s v="ANTHONY WAFUL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AF"/>
    <s v="KCABAS"/>
    <s v="BSC AS"/>
    <x v="0"/>
    <s v="MAIN"/>
    <s v="YEAR1TRIM2"/>
    <s v="B"/>
    <m/>
    <m/>
    <x v="0"/>
  </r>
  <r>
    <n v="3"/>
    <s v="WEDNESDAY"/>
    <s v="1100-1400 HRS"/>
    <s v="PHYSICAL"/>
    <s v="LT 2-1"/>
    <x v="186"/>
    <s v="LINEAR ALGEBRA"/>
    <s v="C1752"/>
    <s v="DR. NANCY IMBUSI"/>
    <s v="3"/>
    <s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1TRIM2"/>
    <s v="A"/>
    <m/>
    <m/>
    <x v="0"/>
  </r>
  <r>
    <n v="2"/>
    <s v="TUESDAY"/>
    <s v="1400-1700 HRS"/>
    <s v="PHYSICAL"/>
    <s v="TC 4-4"/>
    <x v="187"/>
    <s v="ESTIMATION THEORY"/>
    <s v="C2020"/>
    <s v="DR. BONIFACE MALENJ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AS"/>
    <s v="BSC AS"/>
    <x v="0"/>
    <s v="MAIN"/>
    <s v="YEAR2TRIM1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AS"/>
    <s v="BSC AS"/>
    <x v="0"/>
    <s v="MAIN"/>
    <s v="YEAR2TRIM1"/>
    <s v="A"/>
    <m/>
    <m/>
    <x v="0"/>
  </r>
  <r>
    <n v="3"/>
    <s v="WEDNESDAY"/>
    <s v="0800-1100 HRS"/>
    <s v="PHYSICAL"/>
    <s v="TC 2-2"/>
    <x v="188"/>
    <s v="VECTOR ANALYSIS"/>
    <s v="C1754"/>
    <s v="GEDION GATERO"/>
    <s v="3"/>
    <s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1"/>
    <s v="A"/>
    <m/>
    <m/>
    <x v="0"/>
  </r>
  <r>
    <n v="2"/>
    <s v="TUESDAY"/>
    <s v="0800-1100 HRS"/>
    <s v="LAB"/>
    <s v="TC 1-5"/>
    <x v="189"/>
    <s v="STATISTICAL PROGRAMMING"/>
    <s v="C1706"/>
    <s v="MUTEGI KITHAK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AS"/>
    <s v="BSC AS"/>
    <x v="0"/>
    <s v="MAIN"/>
    <s v="YEAR2TRIM1"/>
    <s v="A"/>
    <m/>
    <m/>
    <x v="0"/>
  </r>
  <r>
    <n v="4"/>
    <s v="THURSDAY"/>
    <s v="0800-1100 HRS"/>
    <s v="PHYSICAL"/>
    <s v="TC 4-5"/>
    <x v="190"/>
    <s v="FINANCIAL MATHEMATICS II"/>
    <s v="C1707"/>
    <s v="NAOMI KOLONGEI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1"/>
    <s v="A"/>
    <m/>
    <m/>
    <x v="0"/>
  </r>
  <r>
    <n v="1"/>
    <s v="MONDAY"/>
    <s v="1100-1400 HRS"/>
    <s v="PHYSICAL"/>
    <s v="TC 4-8"/>
    <x v="191"/>
    <s v="STOCHASTIC PROCESSES I"/>
    <s v="C1335"/>
    <s v="PETER GIKUBU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1"/>
    <s v="A"/>
    <m/>
    <m/>
    <x v="0"/>
  </r>
  <r>
    <n v="2"/>
    <s v="TUESDAY"/>
    <s v="1400-1700 HRS"/>
    <s v="PHYSICAL"/>
    <s v="TC 4-9"/>
    <x v="109"/>
    <s v="FINANCIAL STATEMENT ANALYSIS"/>
    <s v="C1206"/>
    <s v="ANDREW GROHNEY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AS"/>
    <s v="BSC AS"/>
    <x v="0"/>
    <s v="MAIN"/>
    <s v="YEAR2TRIM2"/>
    <s v="A"/>
    <m/>
    <m/>
    <x v="0"/>
  </r>
  <r>
    <n v="1"/>
    <s v="MONDAY"/>
    <s v="1100-1400 HRS"/>
    <s v="PHYSICAL"/>
    <s v="TC 4-4"/>
    <x v="192"/>
    <s v="STOCHASTIC PROCESSES II"/>
    <s v="C1672"/>
    <s v="WAFULA ERICK MIKE"/>
    <n v="3"/>
    <n v="3"/>
    <n v="1"/>
    <n v="95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2"/>
    <s v="A"/>
    <m/>
    <m/>
    <x v="0"/>
  </r>
  <r>
    <n v="5"/>
    <s v="FRIDAY"/>
    <s v="0800-1100 HRS"/>
    <s v="PHYSICAL"/>
    <s v="TC 4-1"/>
    <x v="193"/>
    <s v="ORDINARY DIFFERENTIAL EQUATIONS"/>
    <s v="C1752"/>
    <s v="DR. NANCY IMBUSI"/>
    <n v="3"/>
    <n v="3"/>
    <n v="1"/>
    <n v="118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2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AS"/>
    <s v="BSC AS"/>
    <x v="0"/>
    <s v="MAIN"/>
    <s v="YEAR2TRIM2"/>
    <s v="A"/>
    <m/>
    <m/>
    <x v="0"/>
  </r>
  <r>
    <n v="3"/>
    <s v="WEDNESDAY"/>
    <s v="1400-1700 HRS"/>
    <s v="PHYSICAL"/>
    <s v="TC 4-9"/>
    <x v="194"/>
    <s v="TIME SERIES ANALYSIS"/>
    <s v="C1706"/>
    <s v="MUTEGI KITHAKA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2"/>
    <s v="A"/>
    <m/>
    <m/>
    <x v="0"/>
  </r>
  <r>
    <n v="3"/>
    <s v="WEDNESDAY"/>
    <s v="0800-1100 HRS"/>
    <s v="PHYSICAL"/>
    <s v="TC 4-9"/>
    <x v="195"/>
    <s v="ACTUARIAL MATHEMATICS I"/>
    <s v="C1551"/>
    <s v="RICHARD KITHUKA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2"/>
    <s v="A"/>
    <m/>
    <m/>
    <x v="0"/>
  </r>
  <r>
    <n v="5"/>
    <s v="FRIDAY"/>
    <s v="1100-1400 HRS"/>
    <s v="PHYSICAL"/>
    <s v="LT 2-2"/>
    <x v="196"/>
    <s v="HYPOTHESIS TESTING"/>
    <s v="C0476"/>
    <s v="DR. IRENE MUNDIA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4"/>
    <s v="THURSDAY"/>
    <s v="0800-1100 HRS"/>
    <s v="PHYSICAL"/>
    <s v="TC 4-1"/>
    <x v="197"/>
    <s v="DECISION THEORY AND BAYESIAN INFERENCE"/>
    <s v="C1521"/>
    <s v="ESTHER MAKOR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4"/>
    <s v="THURSDAY"/>
    <s v="1100-1400 HRS"/>
    <s v="PHYSICAL"/>
    <s v="TC 4-10"/>
    <x v="198"/>
    <s v="PENSIONS AND OTHER BENEFITS SCHEMES"/>
    <s v="C1394"/>
    <s v="JOHNSTONE OKEYO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3"/>
    <s v="WEDNESDAY"/>
    <s v="1100-1400 HRS"/>
    <s v="PHYSICAL"/>
    <s v="TC 4-9"/>
    <x v="199"/>
    <s v="FINANCIAL TIME SERIES"/>
    <s v="C1706"/>
    <s v="MUTEGI KITHAKA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5"/>
    <s v="FRIDAY"/>
    <s v="0800-1100 HRS"/>
    <s v="PHYSICAL"/>
    <s v="TC 4-8"/>
    <x v="200"/>
    <s v="ACTUARIAL MATHEMATICS II"/>
    <s v="C1707"/>
    <s v="NAOMI KOLONGE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2"/>
    <s v="TUESDAY"/>
    <s v="1400-1700 HRS"/>
    <s v="PHYSICAL"/>
    <s v="TC 4-1"/>
    <x v="201"/>
    <s v="DEMOGRAPHY AND SOCIAL STATISTICS"/>
    <s v="C1335"/>
    <s v="PETER GIKUB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AS"/>
    <s v="BSC AS"/>
    <x v="0"/>
    <s v="MAIN"/>
    <s v="YEAR2TRIM3"/>
    <s v="A"/>
    <m/>
    <m/>
    <x v="0"/>
  </r>
  <r>
    <n v="1"/>
    <s v="MONDAY"/>
    <s v="1100-1400 HRS"/>
    <s v="PHYSICAL"/>
    <s v="TC 4-9"/>
    <x v="202"/>
    <s v="SURVIVAL ANALYSIS"/>
    <s v="C2020"/>
    <s v="DR. BONIFACE MALENJE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2"/>
    <s v="A"/>
    <m/>
    <m/>
    <x v="0"/>
  </r>
  <r>
    <n v="2"/>
    <s v="TUESDAY"/>
    <s v="1100-1400 HRS"/>
    <s v="PHYSICAL"/>
    <s v="TC 4-1"/>
    <x v="203"/>
    <s v="FINANCIAL DERIVATIVES"/>
    <s v="C1706"/>
    <s v="MUTEGI KITHAKA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2"/>
    <s v="A"/>
    <m/>
    <m/>
    <x v="0"/>
  </r>
  <r>
    <n v="4"/>
    <s v="THURSDAY"/>
    <s v="1100-1400 HRS"/>
    <s v="PHYSICAL"/>
    <s v="TC 4-9"/>
    <x v="204"/>
    <s v="ENTERPRISE RISK MANAGEMENT"/>
    <s v="C1707"/>
    <s v="NAOMI KOLONGE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2"/>
    <s v="A"/>
    <m/>
    <m/>
    <x v="0"/>
  </r>
  <r>
    <n v="5"/>
    <s v="FRIDAY"/>
    <s v="0800-1100 HRS"/>
    <s v="PHYSICAL"/>
    <s v="TC 4-9"/>
    <x v="205"/>
    <s v="PROFESSIONAL SKILLS"/>
    <s v="C1521"/>
    <s v="ESTHER MAKOR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2"/>
    <s v="A"/>
    <m/>
    <m/>
    <x v="0"/>
  </r>
  <r>
    <n v="2"/>
    <s v="TUESDAY"/>
    <s v="1100-1400 HRS"/>
    <s v="PHYSICAL"/>
    <s v="LT 2-2"/>
    <x v="206"/>
    <s v="INVESTMENT ANALYSIS AND ASSET MANAGEMENT"/>
    <s v="C0703"/>
    <s v="DR. ARGAN WEKESA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1"/>
    <s v="A"/>
    <m/>
    <m/>
    <x v="0"/>
  </r>
  <r>
    <n v="3"/>
    <s v="WEDNESDAY"/>
    <s v="1400-1700 HRS"/>
    <s v="PHYSICAL"/>
    <s v="TC 3-4"/>
    <x v="207"/>
    <s v="CREDIBILITY THEORY AND LOSS MODELS"/>
    <s v="C2020"/>
    <s v="DR. BONIFACE MALENJE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1"/>
    <s v="A"/>
    <m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AS"/>
    <s v="BSC AS"/>
    <x v="0"/>
    <s v="MAIN"/>
    <s v="YEAR3TRIM1"/>
    <s v="A"/>
    <m/>
    <m/>
    <x v="0"/>
  </r>
  <r>
    <n v="2"/>
    <s v="TUESDAY"/>
    <s v="1400-1700 HRS"/>
    <s v="PHYSICAL"/>
    <s v="LT 2-1"/>
    <x v="208"/>
    <s v="ACTUARIAL MATHEMATICS III"/>
    <s v="C1394"/>
    <s v="JOHNSTONE OKEYO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1"/>
    <s v="A"/>
    <m/>
    <m/>
    <x v="0"/>
  </r>
  <r>
    <n v="5"/>
    <s v="FRIDAY"/>
    <s v="0800-1100 HRS"/>
    <s v="LAB"/>
    <s v="TC 0-7/0-8"/>
    <x v="209"/>
    <s v="STATISTICAL PROGRAMMING II"/>
    <s v="C1706"/>
    <s v="MUTEGI KITHAKA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1"/>
    <s v="A"/>
    <m/>
    <m/>
    <x v="0"/>
  </r>
  <r>
    <n v="5"/>
    <s v="FRIDAY"/>
    <s v="1100-1400 HRS"/>
    <s v="PHYSICAL"/>
    <s v="TC 4-4"/>
    <x v="210"/>
    <s v="NON-LIFE INSURANCE MATHEMATICS"/>
    <s v="C1707"/>
    <s v="NAOMI KOLONGEI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ECOSTA"/>
    <s v="KCABAS"/>
    <s v="BSC AS"/>
    <x v="0"/>
    <s v="MAIN"/>
    <s v="YEAR3TRIM1"/>
    <s v="A"/>
    <m/>
    <m/>
    <x v="0"/>
  </r>
  <r>
    <n v="4"/>
    <s v="THURSDAY"/>
    <s v="1400-1700 HRS"/>
    <s v="PHYSICAL"/>
    <s v="LT 2-4"/>
    <x v="0"/>
    <s v="INTRODUCTION TO MICROECONOMICS"/>
    <s v="C1545"/>
    <s v="DOMINIC AMO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1TRIM1"/>
    <s v="A"/>
    <m/>
    <m/>
    <x v="0"/>
  </r>
  <r>
    <n v="2"/>
    <s v="TUESDAY"/>
    <s v="0800-1100 HRS"/>
    <s v="LAB"/>
    <s v="TC 1-8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ECOSTA"/>
    <s v="BSC E&amp;S"/>
    <x v="0"/>
    <s v="MAIN"/>
    <s v="YEAR1TRIM1"/>
    <s v="A"/>
    <m/>
    <m/>
    <x v="0"/>
  </r>
  <r>
    <n v="3"/>
    <s v="WEDNESDAY"/>
    <s v="1400-1700 HRS"/>
    <s v="VIRTUAL"/>
    <s v="ZOOM"/>
    <x v="211"/>
    <s v="DEVELOPMENT STUDIES"/>
    <n v="60"/>
    <s v="DR. GLADYS BUNYASI"/>
    <n v="3"/>
    <n v="3"/>
    <n v="1"/>
    <n v="95"/>
    <s v=" "/>
    <s v=" "/>
    <s v=" "/>
    <s v=" "/>
    <s v=" "/>
    <s v=" "/>
    <s v=" "/>
    <n v="1"/>
    <s v=" "/>
    <s v=" "/>
    <s v=" "/>
    <s v=" "/>
    <s v=" "/>
    <m/>
    <s v=""/>
    <x v="0"/>
    <s v="BAM"/>
    <s v="KCABECOSTA"/>
    <s v="BSC E&amp;S"/>
    <x v="0"/>
    <s v="MAIN"/>
    <s v="YEAR1TRIM1"/>
    <s v="A"/>
    <m/>
    <m/>
    <x v="0"/>
  </r>
  <r>
    <n v="1"/>
    <s v="MONDAY"/>
    <s v="1400-1700 HRS"/>
    <s v="PHYSICAL"/>
    <s v="TC 4-5"/>
    <x v="153"/>
    <s v="DISCRETE MATHEMATICS"/>
    <s v="C1752"/>
    <s v="DR. NANCY IMBUSI"/>
    <m/>
    <n v="0"/>
    <n v="0"/>
    <n v="17"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ECOSTA"/>
    <s v="BSC E&amp;S"/>
    <x v="0"/>
    <s v="MAIN"/>
    <s v="YEAR1TRIM1"/>
    <s v="B"/>
    <m/>
    <m/>
    <x v="0"/>
  </r>
  <r>
    <n v="1"/>
    <s v="MONDAY"/>
    <s v="0800-1100 HRS"/>
    <s v="PHYSICAL"/>
    <s v="LT 2-1"/>
    <x v="1"/>
    <s v="PRINCIPLES OF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ECOSTA"/>
    <s v="BSC E&amp;S"/>
    <x v="0"/>
    <s v="MAIN"/>
    <s v="YEAR1TRIM1"/>
    <s v="A"/>
    <m/>
    <m/>
    <x v="0"/>
  </r>
  <r>
    <n v="3"/>
    <s v="WEDNESDAY"/>
    <s v="0800-1100 HRS"/>
    <s v="PHYSICAL"/>
    <s v="TC 4-5"/>
    <x v="182"/>
    <s v="MATHEMATICS FOR SCIENCE"/>
    <s v="C1672"/>
    <s v="WAFULA ERICK M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1TRIM1"/>
    <s v="A"/>
    <m/>
    <m/>
    <x v="0"/>
  </r>
  <r>
    <n v="2"/>
    <s v="TUESDAY"/>
    <s v="0800-1100 HRS"/>
    <s v="PHYSICAL"/>
    <s v="LT 1-1"/>
    <x v="183"/>
    <s v="PROBABILITY AND STATISTICS I"/>
    <s v="C01766"/>
    <s v="GODRICK OCHIENG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1TRIM2"/>
    <s v="A"/>
    <m/>
    <m/>
    <x v="0"/>
  </r>
  <r>
    <n v="2"/>
    <s v="TUESDAY"/>
    <s v="0800-1100 HRS"/>
    <s v="PHYSICAL"/>
    <s v="LT 1-1"/>
    <x v="183"/>
    <s v="PROBABILITY AND STATISTICS I"/>
    <s v="C0476"/>
    <s v="DR. IRENE MUNDI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2"/>
    <s v="B"/>
    <m/>
    <m/>
    <x v="0"/>
  </r>
  <r>
    <n v="3"/>
    <s v="WEDNESDAY"/>
    <s v="1100-1400 HRS"/>
    <s v="PHYSICAL"/>
    <s v="LT 1-1"/>
    <x v="186"/>
    <s v="LINEAR ALGEBRA"/>
    <s v="C01766"/>
    <s v="GODRICK OCHIENG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2"/>
    <s v="B"/>
    <m/>
    <m/>
    <x v="0"/>
  </r>
  <r>
    <n v="4"/>
    <s v="THURSDAY"/>
    <s v="1100-1400 HRS"/>
    <s v="PHYSICAL"/>
    <s v="LT 2-3"/>
    <x v="185"/>
    <s v="CALCULUS I"/>
    <s v="C1752"/>
    <s v="DR. NANCY IMBUSI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1TRIM2"/>
    <s v="A"/>
    <m/>
    <m/>
    <x v="0"/>
  </r>
  <r>
    <n v="4"/>
    <s v="THURSDAY"/>
    <s v="1100-1400 HRS"/>
    <s v="PHYSICAL"/>
    <s v="LT 2-3"/>
    <x v="185"/>
    <s v="CALCULUS I"/>
    <s v="C1752"/>
    <s v="DR. NANCY IMBUSI"/>
    <n v="3"/>
    <n v="3"/>
    <n v="1"/>
    <n v="4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SS"/>
    <s v="KCABEBS"/>
    <s v="BEBS"/>
    <x v="0"/>
    <s v="MAI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ECOSTA"/>
    <s v="BSC E&amp;S"/>
    <x v="0"/>
    <s v="MAI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SS"/>
    <s v="KCABEBS"/>
    <s v="BEBS"/>
    <x v="0"/>
    <s v="MAI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ECOSTA"/>
    <s v="BSC E&amp;S"/>
    <x v="0"/>
    <s v="MAIN"/>
    <s v="YEAR1TRIM2"/>
    <s v="A"/>
    <m/>
    <m/>
    <x v="0"/>
  </r>
  <r>
    <n v="4"/>
    <s v="THURSDAY"/>
    <s v="0800-1100 HRS"/>
    <s v="PHYSICAL"/>
    <s v="LT 2-4"/>
    <x v="23"/>
    <s v="INTRODUCTION TO MACROECONOMICS"/>
    <s v="C1237"/>
    <s v="POLLYNE MUTUNGA"/>
    <n v="3"/>
    <n v="3"/>
    <n v="1"/>
    <n v="10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2"/>
    <s v="A"/>
    <m/>
    <m/>
    <x v="0"/>
  </r>
  <r>
    <n v="1"/>
    <s v="MONDAY"/>
    <s v="1100-1400 HRS"/>
    <s v="PHYSICAL"/>
    <s v="TC 4-10"/>
    <x v="212"/>
    <s v="MATHEMATICS FOR ECONOMICS"/>
    <s v="C1237"/>
    <s v="POLLYNE MUTUNGA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ECOSTA"/>
    <s v="KCABEBS"/>
    <s v="BEBS"/>
    <x v="0"/>
    <s v="MAIN"/>
    <s v="YEAR1TRIM2"/>
    <s v="A"/>
    <m/>
    <m/>
    <x v="0"/>
  </r>
  <r>
    <n v="1"/>
    <s v="MONDAY"/>
    <s v="1100-1400 HRS"/>
    <s v="PHYSICAL"/>
    <s v="TC 4-10"/>
    <x v="212"/>
    <s v="MATHEMATICS FOR ECONOMICS"/>
    <s v="C1237"/>
    <s v="POLLYNE MUTUNG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ECOSTA"/>
    <s v="BSC E&amp;S"/>
    <x v="0"/>
    <s v="MAIN"/>
    <s v="YEAR1TRIM3"/>
    <s v="A"/>
    <m/>
    <m/>
    <x v="0"/>
  </r>
  <r>
    <n v="5"/>
    <s v="FRIDAY"/>
    <s v="0800-1100 HRS"/>
    <s v="PHYSICAL"/>
    <s v="TC 4-4"/>
    <x v="213"/>
    <s v="PROBABILITY AND STATISTICS II"/>
    <s v="C0476"/>
    <s v="DR. IRENE MUNDIA"/>
    <n v="3"/>
    <n v="3"/>
    <n v="1"/>
    <n v="4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3"/>
    <s v="A"/>
    <m/>
    <n v="33"/>
    <x v="0"/>
  </r>
  <r>
    <n v="3"/>
    <s v="WEDNESDAY"/>
    <s v="1100-1400 HRS"/>
    <s v="PHYSICAL"/>
    <s v="LT 2-3"/>
    <x v="214"/>
    <s v="INTERMEDIATE MICROECONOMICS"/>
    <s v="C1856"/>
    <s v="EMMA MACHOGU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ECOSTA"/>
    <s v="BSC E&amp;S"/>
    <x v="0"/>
    <s v="MAIN"/>
    <s v="YEAR1TRIM3"/>
    <s v="A"/>
    <m/>
    <m/>
    <x v="0"/>
  </r>
  <r>
    <n v="4"/>
    <s v="THURSDAY"/>
    <s v="1100-1400 HRS"/>
    <s v="PHYSICAL"/>
    <s v="TC 4-5"/>
    <x v="16"/>
    <s v="INTRODUCTION TO TAXATION"/>
    <s v="C0713"/>
    <s v="PHYLIS MURANI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AF"/>
    <s v="KCABECOSTA"/>
    <s v="BSC E&amp;S"/>
    <x v="0"/>
    <s v="MAIN"/>
    <s v="YEAR1TRIM3"/>
    <s v="B"/>
    <m/>
    <n v="22"/>
    <x v="0"/>
  </r>
  <r>
    <n v="3"/>
    <s v="WEDNESDAY"/>
    <s v="1400-1700 HRS"/>
    <s v="PHYSICAL"/>
    <s v="TC 3-6"/>
    <x v="215"/>
    <s v="DEVELOPMENT ECONOMICS"/>
    <s v="C1237"/>
    <s v="POLLYNE MUTUNGA"/>
    <n v="3"/>
    <n v="3"/>
    <n v="1"/>
    <n v="3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1TRIM3"/>
    <s v="A"/>
    <m/>
    <m/>
    <x v="0"/>
  </r>
  <r>
    <n v="2"/>
    <s v="TUESDAY"/>
    <s v="1400-1700 HRS"/>
    <s v="PHYSICAL"/>
    <s v="TC 4-4"/>
    <x v="187"/>
    <s v="ESTIMATION THEORY"/>
    <s v="C2020"/>
    <s v="DR. BONIFACE MALENJE"/>
    <n v="3"/>
    <n v="3"/>
    <n v="1"/>
    <n v="38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1"/>
    <s v="A"/>
    <m/>
    <m/>
    <x v="0"/>
  </r>
  <r>
    <n v="5"/>
    <s v="FRIDAY"/>
    <s v="0800-1100 HRS"/>
    <s v="PHYSICAL"/>
    <s v="LT 2-1"/>
    <x v="154"/>
    <s v="CALCULUS II"/>
    <s v="C1754"/>
    <s v="GEDION GATE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2TRIM1"/>
    <s v="B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ECOSTA"/>
    <s v="BSC E&amp;S"/>
    <x v="0"/>
    <s v="MAIN"/>
    <s v="YEAR2TRIM1"/>
    <s v="A"/>
    <m/>
    <m/>
    <x v="0"/>
  </r>
  <r>
    <n v="3"/>
    <s v="WEDNESDAY"/>
    <s v="0800-1100 HRS"/>
    <s v="PHYSICAL"/>
    <s v="LT 2-2"/>
    <x v="31"/>
    <s v="OPERATIONS RESEARCH"/>
    <s v="C1374"/>
    <s v="KILLION AMOLL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2TRIM1"/>
    <s v="B"/>
    <m/>
    <n v="66"/>
    <x v="0"/>
  </r>
  <r>
    <n v="5"/>
    <s v="FRIDAY"/>
    <s v="1100-1400 HRS"/>
    <s v="LAB"/>
    <s v="TC 0-7/0-8"/>
    <x v="216"/>
    <s v="INTRODUCTION TO COMPUTING &amp; PROGRAMMING"/>
    <s v="C1706"/>
    <s v="MUTEGI KITHAK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1"/>
    <s v="A"/>
    <m/>
    <m/>
    <x v="0"/>
  </r>
  <r>
    <n v="2"/>
    <s v="TUESDAY"/>
    <s v="0800-1100 HRS"/>
    <s v="PHYSICAL"/>
    <s v="TC 4-10"/>
    <x v="155"/>
    <s v="INTERMEDIATE MACROECONOMICS"/>
    <s v="C1756"/>
    <s v="WYCLIFF OMBUKI"/>
    <n v="3"/>
    <n v="3"/>
    <n v="1"/>
    <n v="34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1"/>
    <s v="A"/>
    <m/>
    <m/>
    <x v="0"/>
  </r>
  <r>
    <n v="1"/>
    <s v="MONDAY"/>
    <s v="1100-1400 HRS"/>
    <s v="PHYSICAL"/>
    <s v="TC 4-5"/>
    <x v="156"/>
    <s v="ADVANCED MICROECONOMICS I"/>
    <s v="C1545"/>
    <s v="DOMINIC AMORO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2"/>
    <s v="A"/>
    <m/>
    <m/>
    <x v="0"/>
  </r>
  <r>
    <n v="1"/>
    <s v="MONDAY"/>
    <s v="1400-1700 HRS"/>
    <s v="PHYSICAL"/>
    <s v="TC 4-1"/>
    <x v="217"/>
    <s v="DESIGN AND ANALYSIS OF EXPERIMENTS"/>
    <s v="C2020"/>
    <s v="DR. BONIFACE MALENJE"/>
    <n v="3"/>
    <n v="3"/>
    <n v="1"/>
    <n v="23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2"/>
    <s v="A"/>
    <m/>
    <m/>
    <x v="0"/>
  </r>
  <r>
    <n v="3"/>
    <s v="WEDNESDAY"/>
    <s v="0800-1100 HRS"/>
    <s v="PHYSICAL"/>
    <s v="TC 4-8"/>
    <x v="157"/>
    <s v="ECONOMETRICS I"/>
    <n v="149"/>
    <s v="GEORGE WAMA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2TRIM2"/>
    <s v="A"/>
    <m/>
    <m/>
    <x v="0"/>
  </r>
  <r>
    <n v="2"/>
    <s v="TUESDAY"/>
    <s v="1400-1700 HRS"/>
    <s v="PHYSICAL"/>
    <s v="TC 4-1"/>
    <x v="201"/>
    <s v="DEMOGRAPHIC STATISTICS"/>
    <s v="C1335"/>
    <s v="PETER GIKUBU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2"/>
    <s v="A"/>
    <m/>
    <n v="22"/>
    <x v="0"/>
  </r>
  <r>
    <n v="5"/>
    <s v="FRIDAY"/>
    <s v="1100-1400 HRS"/>
    <s v="PHYSICAL"/>
    <s v="TC 4-10"/>
    <x v="218"/>
    <s v="FOUNDATIONS OF POLICY ANALYSIS"/>
    <s v="C1237"/>
    <s v="POLLYNE MUTUNGA"/>
    <n v="3"/>
    <n v="3"/>
    <n v="1"/>
    <n v="78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2"/>
    <s v="A"/>
    <m/>
    <m/>
    <x v="0"/>
  </r>
  <r>
    <n v="4"/>
    <s v="THURSDAY"/>
    <s v="1100-1400 HRS"/>
    <s v="PHYSICAL"/>
    <s v="TC 4-8"/>
    <x v="219"/>
    <s v="ADVANCED MACROECONOMICS I"/>
    <s v="C2021"/>
    <s v="ABSOLOM OMARIBA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m/>
    <n v="22"/>
    <x v="0"/>
  </r>
  <r>
    <n v="1"/>
    <s v="MONDAY"/>
    <s v="1100-1400 HRS"/>
    <s v="PHYSICAL"/>
    <s v="TC 2-2"/>
    <x v="167"/>
    <s v="ECONOMETRICS II"/>
    <s v="C0887"/>
    <s v="DR. CHARLES GITHIRA WANYOIKE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m/>
    <m/>
    <x v="0"/>
  </r>
  <r>
    <n v="5"/>
    <s v="FRIDAY"/>
    <s v="1100-1400 HRS"/>
    <s v="PHYSICAL"/>
    <s v="LT 2-2"/>
    <x v="196"/>
    <s v="HYPOTHESIS TESTING"/>
    <s v="C0476"/>
    <s v="DR. IRENE MUNDIA"/>
    <m/>
    <n v="0"/>
    <n v="0"/>
    <s v=" "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2TRIM3"/>
    <s v="A"/>
    <s v="SO"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ECOSTA"/>
    <s v="BSC E&amp;S"/>
    <x v="0"/>
    <s v="MAIN"/>
    <s v="YEAR2TRIM3"/>
    <s v="A"/>
    <m/>
    <m/>
    <x v="0"/>
  </r>
  <r>
    <n v="5"/>
    <s v="FRIDAY"/>
    <s v="1100-1400 HRS"/>
    <s v="PHYSICAL"/>
    <s v="TC 3-4"/>
    <x v="168"/>
    <s v="HEALTH ECONOMICS"/>
    <s v="C1375"/>
    <s v="GABRIEL WAWERU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s v="EO"/>
    <m/>
    <x v="0"/>
  </r>
  <r>
    <n v="1"/>
    <s v="MONDAY"/>
    <s v="0800-1100 HRS"/>
    <s v="PHYSICAL"/>
    <s v="TC 3-6"/>
    <x v="220"/>
    <s v="STATISTICAL QUALITY CONTROL"/>
    <s v="C0766"/>
    <s v="JOHN OGUTU"/>
    <n v="3"/>
    <n v="3"/>
    <n v="1"/>
    <n v="6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s v="SO"/>
    <m/>
    <x v="0"/>
  </r>
  <r>
    <n v="2"/>
    <s v="TUESDAY"/>
    <s v="0800-1100 HRS"/>
    <s v="PHYSICAL"/>
    <s v="TC 4-4"/>
    <x v="221"/>
    <s v="ENVIRONMENTAL AND RESOURCE ECONOMICS"/>
    <n v="326"/>
    <s v="MILKAH NJUGUNA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s v="EO"/>
    <m/>
    <x v="0"/>
  </r>
  <r>
    <n v="4"/>
    <s v="THURSDAY"/>
    <s v="0800-1100 HRS"/>
    <s v="LAB"/>
    <s v="TC 1-8"/>
    <x v="222"/>
    <s v="SAMPLE SURVEYS"/>
    <s v="C1296"/>
    <s v="RAPHAEL ONYANGO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2TRIM3"/>
    <s v="A"/>
    <m/>
    <m/>
    <x v="0"/>
  </r>
  <r>
    <n v="2"/>
    <s v="TUESDAY"/>
    <s v="1100-1400 HRS"/>
    <s v="PHYSICAL"/>
    <s v="TC 4-5"/>
    <x v="161"/>
    <s v="ADVANCED MACROECONOMICS II"/>
    <s v="C2021"/>
    <s v="ABSOLOM OMARIB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3TRIM2"/>
    <s v="A"/>
    <m/>
    <m/>
    <x v="0"/>
  </r>
  <r>
    <n v="2"/>
    <s v="TUESDAY"/>
    <s v="1100-1400 HRS"/>
    <s v="PHYSICAL"/>
    <s v="LT 2-3"/>
    <x v="161"/>
    <s v="ADVANCED MACROECONOMICS II"/>
    <s v="C1545"/>
    <s v="DOMINIC AMORO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3TRIM2"/>
    <s v="A"/>
    <m/>
    <m/>
    <x v="0"/>
  </r>
  <r>
    <n v="1"/>
    <s v="MONDAY"/>
    <s v="1100-1400 HRS"/>
    <s v="PHYSICAL"/>
    <s v="TC 4-9"/>
    <x v="202"/>
    <s v="SURVIVAL ANALYSIS"/>
    <s v="C2020"/>
    <s v="DR. BONIFACE MALENJ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3TRIM2"/>
    <s v="A"/>
    <s v="SO"/>
    <m/>
    <x v="0"/>
  </r>
  <r>
    <n v="2"/>
    <s v="TUESDAY"/>
    <s v="1400-1700 HRS"/>
    <s v="PHYSICAL"/>
    <s v="LT 2-3"/>
    <x v="223"/>
    <s v="HISTORY OF ECONOMIC THOUGHT"/>
    <s v="C1545"/>
    <s v="DOMINIC AMORO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3TRIM2"/>
    <s v="A"/>
    <s v="EO"/>
    <m/>
    <x v="0"/>
  </r>
  <r>
    <n v="1"/>
    <s v="MONDAY"/>
    <s v="0800-1100 HRS"/>
    <s v="VIRTUAL"/>
    <s v="ZOOM"/>
    <x v="224"/>
    <s v="INTERNATIONAL ECONOMICS "/>
    <s v="C1237"/>
    <s v="POLLYNE MUTUNGA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3TRIM2"/>
    <s v="A"/>
    <s v="EO"/>
    <m/>
    <x v="0"/>
  </r>
  <r>
    <n v="2"/>
    <s v="TUESDAY"/>
    <s v="0800-1100 HRS"/>
    <s v="LAB"/>
    <s v="TC 1-5"/>
    <x v="189"/>
    <s v="STATISTICAL PROGRAMMING"/>
    <s v="C1706"/>
    <s v="MUTEGI KITHAKA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ECOSTA"/>
    <s v="KCABECOSTA"/>
    <s v="BSC E&amp;S"/>
    <x v="0"/>
    <s v="MAIN"/>
    <s v="YEAR3TRIM2"/>
    <s v="A"/>
    <s v="SO"/>
    <m/>
    <x v="0"/>
  </r>
  <r>
    <n v="4"/>
    <s v="THURSDAY"/>
    <s v="1400-1700 HRS"/>
    <s v="VIRTUAL"/>
    <s v="ZOOM"/>
    <x v="160"/>
    <s v="FOOD SECURITY AND AGRICULTURAL ECONOMICS "/>
    <s v="C1659"/>
    <s v="NICHOLAS MUSAU MUTIND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3TRIM2"/>
    <s v="A"/>
    <s v="EO"/>
    <m/>
    <x v="0"/>
  </r>
  <r>
    <n v="1"/>
    <s v="MONDAY"/>
    <s v="1100-1400 HRS"/>
    <s v="PHYSICAL"/>
    <s v="TC 4-4"/>
    <x v="192"/>
    <s v="STOCHASTIC PROCESSES II"/>
    <s v="C1672"/>
    <s v="WAFULA ERICK M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ECOSTA"/>
    <s v="BSC E&amp;S"/>
    <x v="0"/>
    <s v="MAIN"/>
    <s v="YEAR3TRIM2"/>
    <s v="A"/>
    <s v="SO"/>
    <m/>
    <x v="0"/>
  </r>
  <r>
    <n v="5"/>
    <s v="FRIDAY"/>
    <s v="0800-1100 HRS"/>
    <s v="PHYSICAL"/>
    <s v="TC 4-5"/>
    <x v="4"/>
    <s v="FINANCIAL ACCOUNTING I"/>
    <n v="64"/>
    <s v="TRIZAH KAMANJ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1"/>
    <s v="A"/>
    <m/>
    <n v="77"/>
    <x v="0"/>
  </r>
  <r>
    <n v="2"/>
    <s v="TUESDAY"/>
    <s v="0800-1100 HRS"/>
    <s v="LAB"/>
    <s v="TC 1-8"/>
    <x v="2"/>
    <s v="FUNDAMENTALS OF COMPUTER SYSTEMS"/>
    <n v="74"/>
    <s v="SOLOMON MAI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NAC"/>
    <s v="KCABSCFA"/>
    <s v="BSC FA"/>
    <x v="0"/>
    <s v="MAIN"/>
    <s v="YEAR1TRIM1"/>
    <s v="A"/>
    <m/>
    <m/>
    <x v="0"/>
  </r>
  <r>
    <n v="1"/>
    <s v="MONDAY"/>
    <s v="1100-1400 HRS"/>
    <s v="PHYSICAL"/>
    <s v="LT 2-1"/>
    <x v="3"/>
    <s v="MANAGEMENT MATHEMATICS I"/>
    <n v="137"/>
    <s v="JAMES OTUT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DU"/>
    <s v="KCABSCFA"/>
    <s v="BSC FA"/>
    <x v="0"/>
    <s v="MAIN"/>
    <s v="YEAR1TRIM1"/>
    <s v="B"/>
    <m/>
    <m/>
    <x v="0"/>
  </r>
  <r>
    <n v="1"/>
    <s v="MONDAY"/>
    <s v="0800-1100 HRS"/>
    <s v="PHYSICAL"/>
    <s v="LT 2-1"/>
    <x v="1"/>
    <s v="PRINCIPLES OF MANAGEMENT"/>
    <n v="98"/>
    <s v="DR. WYCLIFFE NYARIB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0"/>
    <s v="MAIN"/>
    <s v="YEAR1TRIM1"/>
    <s v="A"/>
    <m/>
    <n v="88"/>
    <x v="0"/>
  </r>
  <r>
    <n v="4"/>
    <s v="THURSDAY"/>
    <s v="1400-1700 HRS"/>
    <s v="PHYSICAL"/>
    <s v="LT 2-4"/>
    <x v="0"/>
    <s v="INTRODUCTION TO MICROECONOMICS"/>
    <s v="C1545"/>
    <s v="DOMINIC AMOR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1TRIM1"/>
    <s v="A"/>
    <m/>
    <m/>
    <x v="0"/>
  </r>
  <r>
    <n v="3"/>
    <s v="WEDNESDAY"/>
    <s v="0800-1100 HRS"/>
    <s v="PHYSICAL"/>
    <s v="TC 2-2"/>
    <x v="225"/>
    <s v="INTRODUCTION TO CRIMINOLOGY"/>
    <s v="C2029"/>
    <s v="CLEOPHAS MUENDO"/>
    <m/>
    <m/>
    <n v="0"/>
    <n v="6"/>
    <n v="6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1"/>
    <s v="A"/>
    <m/>
    <m/>
    <x v="0"/>
  </r>
  <r>
    <n v="4"/>
    <s v="THURSDAY"/>
    <s v="1400-1700 HRS"/>
    <s v="PHYSICAL"/>
    <s v="TC 4-1"/>
    <x v="12"/>
    <s v="MANAGEMENT MATHEMATICS II"/>
    <n v="85"/>
    <s v="DOMINIC OJWANG"/>
    <n v="3"/>
    <n v="3"/>
    <n v="1"/>
    <n v="80"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S"/>
    <s v="KCABSCFA"/>
    <s v="BSC FA"/>
    <x v="0"/>
    <s v="MAIN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0"/>
    <s v="MAI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S"/>
    <s v="KCABSCFA"/>
    <s v="BSC FA"/>
    <x v="0"/>
    <s v="MAIN"/>
    <s v="YEAR1TRIM2"/>
    <s v="A"/>
    <m/>
    <m/>
    <x v="0"/>
  </r>
  <r>
    <n v="4"/>
    <s v="THURSDAY"/>
    <s v="0800-1100 HRS"/>
    <s v="PHYSICAL"/>
    <s v="LT 2-4"/>
    <x v="23"/>
    <s v="INTRODUCTION TO MACROECONOMICS"/>
    <n v="326"/>
    <s v="MILKAH NJUGU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1TRIM2"/>
    <s v="A"/>
    <m/>
    <m/>
    <x v="0"/>
  </r>
  <r>
    <n v="5"/>
    <s v="FRIDAY"/>
    <s v="1730-2030 HRS"/>
    <s v="VIRTUAL"/>
    <s v="ZOOM"/>
    <x v="134"/>
    <s v="OCCUPATION FRAUD"/>
    <s v="C1838"/>
    <s v="JOHN IRUNGU"/>
    <n v="3"/>
    <n v="3"/>
    <n v="1"/>
    <n v="50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2"/>
    <s v="A"/>
    <m/>
    <m/>
    <x v="0"/>
  </r>
  <r>
    <n v="3"/>
    <s v="WEDNESDAY"/>
    <s v="0800-1100 HRS"/>
    <s v="PHYSICAL"/>
    <s v="TC 4-4"/>
    <x v="9"/>
    <s v="FINANCIAL ACCOUNTING II"/>
    <s v="C1404"/>
    <s v="DUNCAN MARAGIA"/>
    <n v="3"/>
    <n v="3"/>
    <n v="1"/>
    <n v="100"/>
    <s v=" "/>
    <s v=" "/>
    <s v=" "/>
    <s v=" "/>
    <s v=" "/>
    <s v=" "/>
    <s v=" "/>
    <s v=" "/>
    <s v=" "/>
    <n v="1"/>
    <s v=" "/>
    <s v=" "/>
    <s v=" "/>
    <m/>
    <s v=""/>
    <x v="0"/>
    <s v="AF"/>
    <s v="KCABEBS"/>
    <s v="BEBS"/>
    <x v="0"/>
    <s v="MAIN"/>
    <s v="YEAR1TRIM2"/>
    <s v="C"/>
    <m/>
    <m/>
    <x v="0"/>
  </r>
  <r>
    <n v="3"/>
    <s v="WEDNESDAY"/>
    <s v="0800-1100 HRS"/>
    <s v="PHYSICAL"/>
    <s v="LT 2-4"/>
    <x v="9"/>
    <s v="FINANCIAL ACCOUNTING II"/>
    <n v="64"/>
    <s v="TRIZAH KAMANJ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2"/>
    <s v="A"/>
    <m/>
    <m/>
    <x v="0"/>
  </r>
  <r>
    <n v="3"/>
    <s v="WEDNESDAY"/>
    <s v="1100-1400 HRS"/>
    <s v="PHYSICAL"/>
    <s v="LT 2-4"/>
    <x v="24"/>
    <s v="INTRODUCTION TO DATA ANALYTICS"/>
    <s v="C0887"/>
    <s v="DR. CHARLES GITHIRA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DSAI"/>
    <s v="KCABSCFA"/>
    <s v="BSC FA"/>
    <x v="0"/>
    <s v="MAI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DU"/>
    <s v="KCABSCFA"/>
    <s v="BSC FA"/>
    <x v="0"/>
    <s v="MAIN"/>
    <s v="YEAR1TRIM3"/>
    <s v="A"/>
    <m/>
    <m/>
    <x v="0"/>
  </r>
  <r>
    <n v="3"/>
    <s v="WEDNESDAY"/>
    <s v="1400-1700 HRS"/>
    <s v="PHYSICAL"/>
    <s v="TC 4-8"/>
    <x v="13"/>
    <s v="STATISTICS I"/>
    <n v="149"/>
    <s v="GEORGE WAMA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1TRIM3"/>
    <s v="A"/>
    <m/>
    <m/>
    <x v="0"/>
  </r>
  <r>
    <n v="2"/>
    <s v="TUESDAY"/>
    <s v="1400-1700 HRS"/>
    <s v="VIRTUAL"/>
    <s v="ZOOM"/>
    <x v="226"/>
    <s v="PRINCIPLES OF EVIDENCE"/>
    <n v="239"/>
    <s v="HANNAH WANYOIKE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0"/>
    <s v="MAIN"/>
    <s v="YEAR1TRIM3"/>
    <s v="A"/>
    <m/>
    <m/>
    <x v="0"/>
  </r>
  <r>
    <n v="1"/>
    <s v="MONDAY"/>
    <s v="0800-1100 HRS"/>
    <s v="PHYSICAL"/>
    <s v="TC 4-9"/>
    <x v="103"/>
    <s v="BUSINESS FINANCE"/>
    <s v="C0199"/>
    <s v="JOHNSTONE MAI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3"/>
    <s v="A"/>
    <m/>
    <m/>
    <x v="0"/>
  </r>
  <r>
    <n v="5"/>
    <s v="FRIDAY"/>
    <s v="0800-1100 HRS"/>
    <s v="PHYSICAL"/>
    <s v="LT 2-2"/>
    <x v="25"/>
    <s v="INTERMEDIATE ACCOUNTING I"/>
    <s v="C1353"/>
    <s v="JEREMIAH MUNIU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3"/>
    <s v="A"/>
    <m/>
    <m/>
    <x v="0"/>
  </r>
  <r>
    <n v="5"/>
    <s v="FRIDAY"/>
    <s v="1100-1400 HRS"/>
    <s v="PHYSICAL"/>
    <s v="LT 2-4"/>
    <x v="16"/>
    <s v="INTRODUCTION TO TAXATION"/>
    <s v="C1675"/>
    <s v="LUCY AJWANG’ OTIEN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1TRIM3"/>
    <s v="A"/>
    <m/>
    <m/>
    <x v="0"/>
  </r>
  <r>
    <n v="3"/>
    <s v="WEDNESDAY"/>
    <s v="1100-1400 HRS"/>
    <s v="PHYSICAL"/>
    <s v="TC 4-8"/>
    <x v="26"/>
    <s v="STATISTICS II"/>
    <n v="149"/>
    <s v="GEORGE WAMA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0"/>
    <s v="MAIN"/>
    <s v="YEAR2TRIM1"/>
    <s v="A"/>
    <m/>
    <m/>
    <x v="0"/>
  </r>
  <r>
    <n v="4"/>
    <s v="THURSDAY"/>
    <s v="1100-1400 HRS"/>
    <s v="PHYSICAL"/>
    <s v="TC 4-4"/>
    <x v="116"/>
    <s v="COST ACCOUNTING"/>
    <s v="C1353"/>
    <s v="JEREMIAH MUNIU"/>
    <n v="3"/>
    <n v="3"/>
    <n v="1"/>
    <n v="80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1"/>
    <s v="B"/>
    <m/>
    <m/>
    <x v="0"/>
  </r>
  <r>
    <n v="5"/>
    <s v="FRIDAY"/>
    <s v="1400-17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1"/>
    <s v="A"/>
    <m/>
    <m/>
    <x v="0"/>
  </r>
  <r>
    <n v="2"/>
    <s v="TUESDAY"/>
    <s v="1400-1700 HRS"/>
    <s v="VIRTUAL"/>
    <s v="ZOOM"/>
    <x v="227"/>
    <s v="INTERROGATION AND INTERVIEW SKILLS"/>
    <s v="C1538"/>
    <s v="PAVEL SIGU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1"/>
    <s v="A"/>
    <m/>
    <m/>
    <x v="0"/>
  </r>
  <r>
    <n v="5"/>
    <s v="FRIDAY"/>
    <s v="0800-1100 HRS"/>
    <s v="VIRTUAL"/>
    <s v="ZOOM"/>
    <x v="228"/>
    <s v="CORPORATE LEGAL ENVIRONMENT"/>
    <s v="C0749"/>
    <s v="RICHARD KAMAMI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1"/>
    <s v="A"/>
    <m/>
    <m/>
    <x v="0"/>
  </r>
  <r>
    <n v="1"/>
    <s v="MONDAY"/>
    <s v="1100-1400 HRS"/>
    <s v="PHYSICAL"/>
    <s v="LT 2-1"/>
    <x v="19"/>
    <s v="FINANCIAL MANAGEMENT"/>
    <s v="C1419"/>
    <s v="RISPAH KHAMONY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0"/>
    <s v="MAIN"/>
    <s v="YEAR2TRIM1"/>
    <s v="A"/>
    <m/>
    <m/>
    <x v="0"/>
  </r>
  <r>
    <n v="5"/>
    <s v="FRIDAY"/>
    <s v="1730-2030 HRS"/>
    <s v="PHYSICAL"/>
    <s v="LT 2-1"/>
    <x v="4"/>
    <s v="FINANCIAL ACCOUNTING I"/>
    <n v="78"/>
    <s v="CARDEN ADEMB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1"/>
    <s v="MAIN"/>
    <s v="YEAR1TRIM1"/>
    <s v="A"/>
    <m/>
    <m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1"/>
    <s v="MAIN"/>
    <s v="YEAR1TRIM1"/>
    <s v="A"/>
    <m/>
    <s v="TRIM 1A"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DU"/>
    <s v="KCABSCFA"/>
    <s v="BSC FA"/>
    <x v="1"/>
    <s v="MAIN"/>
    <s v="YEAR1TRIM1"/>
    <s v="A"/>
    <m/>
    <s v="TRIM 1A"/>
    <x v="0"/>
  </r>
  <r>
    <n v="3"/>
    <s v="WEDNESDAY"/>
    <s v="1730-2030 HRS"/>
    <s v="PHYSICAL"/>
    <s v="TC 4-1"/>
    <x v="3"/>
    <s v="MANAGEMENT MATHEMATICS I"/>
    <n v="137"/>
    <s v="JAMES OTUT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BSCFA"/>
    <s v="BSC FA"/>
    <x v="1"/>
    <s v="MAI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BSCFA"/>
    <s v="BSC FA"/>
    <x v="1"/>
    <s v="MAI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NAC"/>
    <s v="KCABSCFA"/>
    <s v="BSC FA"/>
    <x v="1"/>
    <s v="MAIN"/>
    <s v="YEAR1TRIM1"/>
    <s v="A"/>
    <m/>
    <m/>
    <x v="0"/>
  </r>
  <r>
    <n v="6"/>
    <s v="SATURDAY"/>
    <s v="1100-1400 HRS"/>
    <s v="VIRTUAL"/>
    <s v="ZOOM"/>
    <x v="225"/>
    <s v="INTRODUCTION TO CRIMINOLOGY"/>
    <s v="C1788"/>
    <s v="WINFRED KURIA"/>
    <m/>
    <n v="0"/>
    <n v="0"/>
    <n v="11"/>
    <s v=" "/>
    <s v=" "/>
    <s v=" "/>
    <s v=" "/>
    <s v=" "/>
    <s v=" "/>
    <s v=" "/>
    <s v=" "/>
    <s v=" "/>
    <s v=" "/>
    <s v=" "/>
    <s v=" "/>
    <s v=" "/>
    <m/>
    <s v=""/>
    <x v="0"/>
    <s v="AF"/>
    <s v="KCABSCFA"/>
    <s v="BSC FA"/>
    <x v="3"/>
    <s v="MAIN"/>
    <s v="YEAR1TRIM1"/>
    <s v="A"/>
    <m/>
    <m/>
    <x v="0"/>
  </r>
  <r>
    <n v="2"/>
    <s v="TUESDAY"/>
    <s v="1730-2030 HRS"/>
    <s v="VIRTUAL"/>
    <s v="ZOOM"/>
    <x v="61"/>
    <s v="COMPUTER AND SOCIETY"/>
    <s v="C1822"/>
    <s v="FAITH GACHOKA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NAC"/>
    <s v="KCACBM"/>
    <s v="CBM"/>
    <x v="3"/>
    <s v="MAIN"/>
    <s v="TRIM 2"/>
    <s v="A"/>
    <m/>
    <m/>
    <x v="0"/>
  </r>
  <r>
    <n v="4"/>
    <s v="THURSDAY"/>
    <s v="1730-2030 HRS"/>
    <s v="VIRTUAL"/>
    <s v="ZOOM"/>
    <x v="63"/>
    <s v="BUSINESS ETHICS"/>
    <n v="423"/>
    <s v="KEVIN NAISHO"/>
    <n v="3"/>
    <n v="3"/>
    <n v="1"/>
    <n v="32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3"/>
    <s v="MAIN"/>
    <s v="TRIM 2"/>
    <s v="A"/>
    <m/>
    <m/>
    <x v="0"/>
  </r>
  <r>
    <n v="3"/>
    <s v="WEDNESDAY"/>
    <s v="1730-2030 HRS"/>
    <s v="VIRTUAL"/>
    <s v="ZOOM"/>
    <x v="64"/>
    <s v="INTRODUCTION TO LAW"/>
    <s v="C1027"/>
    <s v="PERIS WAIRIMU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3"/>
    <s v="MAIN"/>
    <s v="TRIM 2"/>
    <s v="A"/>
    <m/>
    <m/>
    <x v="0"/>
  </r>
  <r>
    <n v="1"/>
    <s v="MONDAY"/>
    <s v="1730-2030 HRS"/>
    <s v="VIRTUAL"/>
    <s v="ZOOM"/>
    <x v="62"/>
    <s v="FINANCIAL MATHEMATICS"/>
    <s v="C1905"/>
    <s v="SAMUEL WABUGA"/>
    <n v="3"/>
    <n v="3"/>
    <n v="1"/>
    <n v="84"/>
    <s v=" "/>
    <s v=" "/>
    <s v=" "/>
    <s v=" "/>
    <s v=" "/>
    <n v="1"/>
    <s v=" "/>
    <s v=" "/>
    <s v=" "/>
    <s v=" "/>
    <s v=" "/>
    <s v=" "/>
    <s v=" "/>
    <m/>
    <s v=""/>
    <x v="0"/>
    <s v="ECOSTA"/>
    <s v="KCACBM"/>
    <s v="CBM"/>
    <x v="3"/>
    <s v="MAIN"/>
    <s v="TRIM 2"/>
    <s v="A"/>
    <m/>
    <m/>
    <x v="0"/>
  </r>
  <r>
    <n v="5"/>
    <s v="FRIDAY"/>
    <s v="1730-2030 HRS"/>
    <s v="VIRTUAL"/>
    <s v="ZOOM"/>
    <x v="60"/>
    <s v="INTRODUCTION TO MARKETING"/>
    <s v="C1401"/>
    <s v="MATHEW MUCHIRI"/>
    <n v="3"/>
    <n v="3"/>
    <n v="1"/>
    <n v="30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3"/>
    <s v="MAIN"/>
    <s v="TRIM 2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BM"/>
    <s v="CBM"/>
    <x v="0"/>
    <s v="MAIN"/>
    <s v="TRIM 1"/>
    <s v="A"/>
    <m/>
    <m/>
    <x v="0"/>
  </r>
  <r>
    <n v="1"/>
    <s v="MONDAY"/>
    <s v="0800-1100 HRS"/>
    <s v="PHYSICAL"/>
    <s v="TC 4-8"/>
    <x v="55"/>
    <s v="BUSINESS MATHEMATICS"/>
    <s v="C1963"/>
    <s v="LINET MUTEGI"/>
    <n v="3"/>
    <n v="3"/>
    <n v="1"/>
    <n v="100"/>
    <s v=" "/>
    <s v=" "/>
    <s v=" "/>
    <s v=" "/>
    <s v=" "/>
    <n v="1"/>
    <s v=" "/>
    <s v=" "/>
    <s v=" "/>
    <s v=" "/>
    <s v=" "/>
    <s v=" "/>
    <s v=" "/>
    <m/>
    <s v=""/>
    <x v="0"/>
    <s v="ECOSTA"/>
    <s v="KCACBM"/>
    <s v="CBM"/>
    <x v="0"/>
    <s v="MAIN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MAIN"/>
    <s v="TRIM 1"/>
    <s v="C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BM"/>
    <s v="CBM"/>
    <x v="0"/>
    <s v="MAIN"/>
    <s v="TRIM 1"/>
    <s v="A"/>
    <m/>
    <m/>
    <x v="0"/>
  </r>
  <r>
    <n v="4"/>
    <s v="THURSDAY"/>
    <s v="1100-1400 HRS"/>
    <s v="VIRTUAL"/>
    <s v="ZOOM"/>
    <x v="22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MAIN"/>
    <s v="TRIM 1"/>
    <s v="A"/>
    <m/>
    <m/>
    <x v="0"/>
  </r>
  <r>
    <n v="2"/>
    <s v="TUESDAY"/>
    <s v="1100-1400 HRS"/>
    <s v="VIRTUAL"/>
    <s v="ZOOM"/>
    <x v="60"/>
    <s v="INTRODUCTION TO MARKETING"/>
    <s v="C0360"/>
    <s v="AUSTIN MAKUNGU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0"/>
    <s v="MAIN"/>
    <s v="TRIM 2"/>
    <s v="A"/>
    <m/>
    <m/>
    <x v="0"/>
  </r>
  <r>
    <n v="3"/>
    <s v="WEDNESDAY"/>
    <s v="1100-1400 HRS"/>
    <s v="PHYSICAL"/>
    <s v="TC 3-6"/>
    <x v="62"/>
    <s v="FINANCIAL MATHEMATICS"/>
    <s v="C1714"/>
    <s v="ELIJAH NYAKUNDI"/>
    <n v="3"/>
    <n v="3"/>
    <n v="1"/>
    <n v="11"/>
    <s v=" "/>
    <s v=" "/>
    <s v=" "/>
    <s v=" "/>
    <s v=" "/>
    <n v="1"/>
    <s v=" "/>
    <s v=" "/>
    <s v=" "/>
    <s v=" "/>
    <s v=" "/>
    <s v=" "/>
    <s v=" "/>
    <m/>
    <s v=""/>
    <x v="0"/>
    <s v="ECOSTA"/>
    <s v="KCACBM"/>
    <s v="CBM"/>
    <x v="0"/>
    <s v="MAIN"/>
    <s v="TRIM 2"/>
    <s v="A"/>
    <m/>
    <m/>
    <x v="0"/>
  </r>
  <r>
    <n v="3"/>
    <s v="WEDNESDAY"/>
    <s v="1100-1400 HRS"/>
    <s v="VIRTUAL"/>
    <s v="ZOOM"/>
    <x v="61"/>
    <s v="COMPUTER AND SOCIETY"/>
    <s v="C1822"/>
    <s v="FAITH GACHOKA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NAC"/>
    <s v="KCACBM"/>
    <s v="CBM"/>
    <x v="0"/>
    <s v="MAIN"/>
    <s v="TRIM 2"/>
    <s v="A"/>
    <m/>
    <m/>
    <x v="0"/>
  </r>
  <r>
    <n v="2"/>
    <s v="TUESDAY"/>
    <s v="0800-1100 HRS"/>
    <s v="VIRTUAL"/>
    <s v="ZOOM"/>
    <x v="64"/>
    <s v="INTRODUCTION TO LAW"/>
    <s v="C1371"/>
    <s v="MILLICENT WACHIURI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0"/>
    <s v="MAIN"/>
    <s v="TRIM 2"/>
    <s v="A"/>
    <m/>
    <m/>
    <x v="0"/>
  </r>
  <r>
    <n v="4"/>
    <s v="THURSDAY"/>
    <s v="0800-1100 HRS"/>
    <s v="PHYSICAL"/>
    <s v="TC 4-10"/>
    <x v="63"/>
    <s v="BUSINESS ETHICS"/>
    <s v="C1540"/>
    <s v="DR. MICHAEL MUMA"/>
    <n v="3"/>
    <n v="3"/>
    <n v="1"/>
    <n v="16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0"/>
    <s v="MAIN"/>
    <s v="TRIM 2"/>
    <s v="A"/>
    <m/>
    <m/>
    <x v="0"/>
  </r>
  <r>
    <n v="1"/>
    <s v="MONDAY"/>
    <s v="0800-1100 HRS"/>
    <s v="PHYSICAL"/>
    <s v="TC 4-1"/>
    <x v="55"/>
    <s v="BUSINESS MATHEMATICS"/>
    <s v="C1905"/>
    <s v="SAMUEL WABU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PL"/>
    <s v="CPL"/>
    <x v="0"/>
    <s v="MAIN"/>
    <s v="TRIM 1"/>
    <s v="B"/>
    <m/>
    <m/>
    <x v="0"/>
  </r>
  <r>
    <n v="1"/>
    <s v="MONDAY"/>
    <s v="1400-1700 HRS"/>
    <s v="PHYSICAL"/>
    <s v="LT 2-4"/>
    <x v="89"/>
    <s v="PRINCIPLES OF PROCUREMENT AND LOGISTICS"/>
    <s v="C1670"/>
    <s v="ELTON KIPKORIR LAN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MAIN"/>
    <s v="TRIM 1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PL"/>
    <s v="CPL"/>
    <x v="0"/>
    <s v="MAIN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MAIN"/>
    <s v="TRIM 1"/>
    <s v="C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PL"/>
    <s v="CPL"/>
    <x v="0"/>
    <s v="MAIN"/>
    <s v="TRIM 1"/>
    <s v="A"/>
    <m/>
    <m/>
    <x v="0"/>
  </r>
  <r>
    <n v="2"/>
    <s v="TUESDAY"/>
    <s v="0800-1100 HRS"/>
    <s v="VIRTUAL"/>
    <s v="ZOOM"/>
    <x v="65"/>
    <s v="FUNDAMENTALS OF PROCUREMENT PLANNING"/>
    <s v="C1264"/>
    <s v="DOROTHY OBAL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MAIN"/>
    <s v="TRIM 2"/>
    <s v="A"/>
    <m/>
    <m/>
    <x v="0"/>
  </r>
  <r>
    <n v="5"/>
    <s v="FRIDAY"/>
    <s v="0800-1100 HRS"/>
    <s v="VIRTUAL"/>
    <s v="ZOOM"/>
    <x v="66"/>
    <s v="INVENTORY LOGISTICS MANAGEMENT"/>
    <s v="C1195"/>
    <s v="ELIUD LAGAT"/>
    <n v="3"/>
    <n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CPL"/>
    <s v="CPL"/>
    <x v="0"/>
    <s v="MAIN"/>
    <s v="TRIM 2"/>
    <s v="A"/>
    <m/>
    <m/>
    <x v="0"/>
  </r>
  <r>
    <n v="3"/>
    <s v="WEDNESDAY"/>
    <s v="0800-1100 HRS"/>
    <s v="VIRTUAL"/>
    <s v="ZOOM"/>
    <x v="67"/>
    <s v="PROCUREMENT RECORDS"/>
    <s v="C1705"/>
    <s v="MUO CHARLES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MAIN"/>
    <s v="TRIM 2"/>
    <s v="A"/>
    <m/>
    <m/>
    <x v="0"/>
  </r>
  <r>
    <n v="3"/>
    <s v="WEDNESDAY"/>
    <s v="1100-1400 HRS"/>
    <s v="VIRTUAL"/>
    <s v="ZOOM"/>
    <x v="68"/>
    <s v="FOUNDATIONS OF SUPPLY CHAIN MANAGEMENT"/>
    <s v="C1501"/>
    <s v="RACHAEL KAMAU"/>
    <n v="3"/>
    <n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CPL"/>
    <s v="CPL"/>
    <x v="0"/>
    <s v="MAIN"/>
    <s v="TRIM 2"/>
    <s v="A"/>
    <m/>
    <n v="33"/>
    <x v="0"/>
  </r>
  <r>
    <n v="4"/>
    <s v="THURSDAY"/>
    <s v="0800-1100 HRS"/>
    <s v="PHYSICAL"/>
    <s v="TC 4-10"/>
    <x v="63"/>
    <s v="BUSINESS ETHICS"/>
    <s v="C1540"/>
    <s v="DR. MICHAEL MUM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MAIN"/>
    <s v="TRIM 2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n v="213"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0"/>
    <s v="MAIN"/>
    <s v="TRIM 1"/>
    <s v="A"/>
    <m/>
    <m/>
    <x v="0"/>
  </r>
  <r>
    <n v="1"/>
    <s v="MONDAY"/>
    <s v="0800-1100 HRS"/>
    <s v="PHYSICAL"/>
    <s v="TC 4-8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0"/>
    <s v="MAIN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1"/>
    <s v="C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MAIN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1"/>
    <s v="A"/>
    <m/>
    <m/>
    <x v="0"/>
  </r>
  <r>
    <n v="2"/>
    <s v="TUESDAY"/>
    <s v="0800-1100 HRS"/>
    <s v="VIRTUAL"/>
    <s v="ZOOM"/>
    <x v="69"/>
    <s v="PRINCIPLES OF MARKETING"/>
    <s v="C1401"/>
    <s v="MATHEW MUCHI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2"/>
    <s v="A"/>
    <m/>
    <m/>
    <x v="0"/>
  </r>
  <r>
    <n v="3"/>
    <s v="WEDNESDAY"/>
    <s v="1400-1700 HRS"/>
    <s v="PHYSICAL"/>
    <s v="TC 3-5"/>
    <x v="70"/>
    <s v="INTRODUCTION TO ACCOUNTING "/>
    <s v="C1714"/>
    <s v="ELIJAH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0"/>
    <s v="MAI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n v="3"/>
    <n v="3"/>
    <n v="1"/>
    <n v="55"/>
    <s v=" "/>
    <s v=" "/>
    <s v=" "/>
    <s v=" "/>
    <s v=" "/>
    <n v="1"/>
    <s v=" "/>
    <s v=" "/>
    <s v=" "/>
    <s v=" "/>
    <s v=" "/>
    <s v=" "/>
    <s v=" "/>
    <m/>
    <s v=""/>
    <x v="0"/>
    <s v="EDU"/>
    <s v="KCADBM-D"/>
    <s v="DBM"/>
    <x v="0"/>
    <s v="MAIN"/>
    <s v="TRIM 2"/>
    <s v="A"/>
    <m/>
    <m/>
    <x v="0"/>
  </r>
  <r>
    <n v="1"/>
    <s v="MONDAY"/>
    <s v="1100-1400 HRS"/>
    <s v="LAB"/>
    <s v="TC 1-5 "/>
    <x v="72"/>
    <s v="FUNDAMENTALS OF COMPUTER SYSTEMS"/>
    <s v="C1687"/>
    <s v="STEPHEN OKELLO"/>
    <n v="3"/>
    <n v="3"/>
    <n v="1"/>
    <n v="75"/>
    <s v=" "/>
    <s v=" "/>
    <s v=" "/>
    <s v=" "/>
    <s v=" "/>
    <n v="1"/>
    <s v=" "/>
    <s v=" "/>
    <s v=" "/>
    <s v=" "/>
    <s v=" "/>
    <s v=" "/>
    <s v=" "/>
    <m/>
    <s v=""/>
    <x v="0"/>
    <s v="NAC"/>
    <s v="KCADBM-D"/>
    <s v="DBM"/>
    <x v="0"/>
    <s v="MAIN"/>
    <s v="TRIM 2"/>
    <s v="A"/>
    <m/>
    <m/>
    <x v="0"/>
  </r>
  <r>
    <n v="5"/>
    <s v="FRIDAY"/>
    <s v="1100-1400 HRS"/>
    <s v="PHYSICAL"/>
    <s v="TC 4-5"/>
    <x v="73"/>
    <s v="MANAGEMENT MATHEMATICS I"/>
    <s v="C1905"/>
    <s v="SAMUEL WABUGA"/>
    <n v="3"/>
    <n v="3"/>
    <n v="1"/>
    <n v="58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MAIN"/>
    <s v="TRIM 2"/>
    <s v="A"/>
    <m/>
    <m/>
    <x v="0"/>
  </r>
  <r>
    <n v="1"/>
    <s v="MONDAY"/>
    <s v="0800-1100 HRS"/>
    <s v="LAB"/>
    <s v="TC 2-3-2"/>
    <x v="76"/>
    <s v="COMPUTER APPLICATIONS"/>
    <s v="C1987"/>
    <s v="DAVID OUMA"/>
    <n v="3"/>
    <n v="3"/>
    <n v="1"/>
    <n v="23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MAIN"/>
    <s v="TRIM 3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3"/>
    <s v="A"/>
    <m/>
    <m/>
    <x v="0"/>
  </r>
  <r>
    <n v="4"/>
    <s v="THURSDAY"/>
    <s v="0800-1100 HRS"/>
    <s v="PHYSICAL"/>
    <s v="LT 1-1"/>
    <x v="74"/>
    <s v="GENERAL ECONOMICS"/>
    <s v="C1440"/>
    <s v="VERILE OPILO"/>
    <n v="3"/>
    <n v="3"/>
    <n v="1"/>
    <n v="95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MAIN"/>
    <s v="TRIM 3"/>
    <s v="A"/>
    <m/>
    <m/>
    <x v="0"/>
  </r>
  <r>
    <n v="2"/>
    <s v="TUESDAY"/>
    <s v="1400-1700 HRS"/>
    <s v="VIRTUAL"/>
    <s v="ZOOM"/>
    <x v="77"/>
    <s v="BUSINESS STUDIES"/>
    <s v="C1440"/>
    <s v="VERILE OPI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s v="3"/>
    <s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MAIN"/>
    <s v="TRIM 3"/>
    <s v="A"/>
    <m/>
    <m/>
    <x v="0"/>
  </r>
  <r>
    <n v="5"/>
    <s v="FRIDAY"/>
    <s v="0800-1100 HRS"/>
    <s v="PHYSICAL"/>
    <s v="LT 2-3"/>
    <x v="80"/>
    <s v="COST ACCOUNTING"/>
    <s v="C1641"/>
    <s v="ANDREW GOVEDI KISANYANYA"/>
    <n v="3"/>
    <n v="3"/>
    <n v="1"/>
    <n v="30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MAIN"/>
    <s v="TRIM 4"/>
    <s v="A"/>
    <m/>
    <m/>
    <x v="0"/>
  </r>
  <r>
    <n v="3"/>
    <s v="WEDNESDAY"/>
    <s v="1100-1400 HRS"/>
    <s v="VIRTUAL"/>
    <s v="ZOOM"/>
    <x v="79"/>
    <s v="CUSTOMER RELATIONSHIP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MAIN"/>
    <s v="TRIM 4"/>
    <s v="A"/>
    <m/>
    <m/>
    <x v="0"/>
  </r>
  <r>
    <n v="2"/>
    <s v="TUESDAY"/>
    <s v="1100-1400 HRS"/>
    <s v="PHYSICAL"/>
    <s v="TC 4-10"/>
    <x v="82"/>
    <s v="PRINCIPLES OF TAXATION"/>
    <s v="C1675"/>
    <s v="LUCY AJWANG’ OTIENO"/>
    <n v="3"/>
    <n v="3"/>
    <n v="1"/>
    <n v="69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MAIN"/>
    <s v="TRIM 4"/>
    <s v="A"/>
    <m/>
    <m/>
    <x v="0"/>
  </r>
  <r>
    <n v="5"/>
    <s v="FRIDAY"/>
    <s v="1100-1400 HRS"/>
    <s v="PHYSICAL"/>
    <s v="TC 4-9"/>
    <x v="81"/>
    <s v="ACCOUNTING INFORMATION SOFTWARE"/>
    <s v="C1651"/>
    <s v="MICHAEL NG'ANG'A THIGA"/>
    <n v="3"/>
    <n v="3"/>
    <n v="1"/>
    <n v="22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0"/>
    <s v="MAIN"/>
    <s v="TRIM 4"/>
    <s v="A"/>
    <m/>
    <m/>
    <x v="0"/>
  </r>
  <r>
    <n v="3"/>
    <s v="WEDNESDAY"/>
    <s v="1400-1700 HRS"/>
    <s v="VIRTUAL"/>
    <s v="ZOOM"/>
    <x v="83"/>
    <s v="FUNDAMENTALS OF INTERNATIONAL BUSINESS"/>
    <n v="197"/>
    <s v="TOM MATWETWE"/>
    <n v="3"/>
    <n v="3"/>
    <n v="1"/>
    <n v="6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MAIN"/>
    <s v="TRIM 4"/>
    <s v="A"/>
    <m/>
    <m/>
    <x v="0"/>
  </r>
  <r>
    <n v="3"/>
    <s v="WEDNESDAY"/>
    <s v="1400-1700 HRS"/>
    <s v="PHYSICAL"/>
    <s v="TC 3-1"/>
    <x v="84"/>
    <s v="BUSINESS FINANCE"/>
    <s v="C2071"/>
    <s v="ANTHONY WAFULA"/>
    <n v="3"/>
    <n v="3"/>
    <n v="1"/>
    <n v="71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MAIN"/>
    <s v="TRIM 5"/>
    <s v="A"/>
    <m/>
    <m/>
    <x v="0"/>
  </r>
  <r>
    <n v="2"/>
    <s v="TUESDAY"/>
    <s v="0800-1100 HRS"/>
    <s v="VIRTUAL"/>
    <s v="ZOOM"/>
    <x v="88"/>
    <s v="E-COMMERCE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0"/>
    <s v="MAIN"/>
    <s v="TRIM 5"/>
    <s v="A"/>
    <m/>
    <m/>
    <x v="0"/>
  </r>
  <r>
    <n v="1"/>
    <s v="MONDAY"/>
    <s v="1400-1700 HRS"/>
    <s v="VIRTUAL"/>
    <s v="ZOOM"/>
    <x v="85"/>
    <s v="TECHNOLOGY AND INNOVATION"/>
    <s v="C1651"/>
    <s v="MICHAEL NG'ANG'A THIGA"/>
    <n v="3"/>
    <n v="3"/>
    <n v="1"/>
    <n v="82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MAIN"/>
    <s v="TRIM 5"/>
    <s v="A"/>
    <m/>
    <m/>
    <x v="0"/>
  </r>
  <r>
    <n v="4"/>
    <s v="THURSDAY"/>
    <s v="1100-1400 HRS"/>
    <s v="VIRTUAL"/>
    <s v="ZOOM"/>
    <x v="86"/>
    <s v="HUMAN RESOURCE MANAGEMENT"/>
    <s v="C2044"/>
    <s v="PAULINE OLALI"/>
    <n v="3"/>
    <n v="3"/>
    <n v="1"/>
    <n v="46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MAIN"/>
    <s v="TRIM 5"/>
    <s v="A"/>
    <m/>
    <m/>
    <x v="0"/>
  </r>
  <r>
    <n v="2"/>
    <s v="TUESDAY"/>
    <s v="1100-1400 HRS"/>
    <s v="PHYSICAL"/>
    <s v="LT 2-1"/>
    <x v="87"/>
    <s v="INTRODUCTION TO BUSINESS STATISTICS"/>
    <s v="C1905"/>
    <s v="SAMUEL WABUGA"/>
    <n v="3"/>
    <n v="3"/>
    <n v="1"/>
    <n v="17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MAIN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1"/>
    <s v="MAIN"/>
    <s v="TRIM 1"/>
    <s v="A"/>
    <m/>
    <m/>
    <x v="0"/>
  </r>
  <r>
    <n v="5"/>
    <s v="FRIDAY"/>
    <s v="1730-2030 HRS"/>
    <s v="VIRTUAL"/>
    <s v="ZOOM"/>
    <x v="59"/>
    <s v="THEORIES OF COMMERCE"/>
    <n v="129"/>
    <s v="BEATRICE ROTICH"/>
    <n v="3"/>
    <n v="3"/>
    <n v="1"/>
    <n v="37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n v="3"/>
    <n v="3"/>
    <n v="1"/>
    <n v="18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3"/>
    <s v="MAIN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n v="158"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1"/>
    <s v="MAIN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n v="3"/>
    <n v="3"/>
    <n v="1"/>
    <n v="132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1"/>
    <s v="A"/>
    <m/>
    <m/>
    <x v="0"/>
  </r>
  <r>
    <n v="1"/>
    <s v="MONDAY"/>
    <s v="1730-2030 HRS"/>
    <s v="VIRTUAL"/>
    <s v="ZOOM"/>
    <x v="70"/>
    <s v="INTRODUCTION TO ACCOUNTING "/>
    <n v="262"/>
    <s v="DOUGLAS NYAKUNDI"/>
    <n v="3"/>
    <n v="3"/>
    <n v="1"/>
    <n v="35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3"/>
    <s v="MAIN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1"/>
    <s v="MAIN"/>
    <s v="TRIM 2"/>
    <s v="A"/>
    <m/>
    <m/>
    <x v="0"/>
  </r>
  <r>
    <n v="4"/>
    <s v="THURSDAY"/>
    <s v="1730-2030 HRS"/>
    <s v="VIRTUAL"/>
    <s v="ZOOM"/>
    <x v="73"/>
    <s v="MANAGEMENT MATHEMATICS I"/>
    <s v="C1296"/>
    <s v="RAPHAEL ONYANGO"/>
    <n v="3"/>
    <n v="3"/>
    <n v="1"/>
    <n v="33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3"/>
    <s v="MAIN"/>
    <s v="TRIM 2"/>
    <s v="A"/>
    <m/>
    <n v="22"/>
    <x v="0"/>
  </r>
  <r>
    <n v="3"/>
    <s v="WEDNESDAY"/>
    <s v="1730-2030 HRS"/>
    <s v="VIRTUAL"/>
    <s v="ZOOM"/>
    <x v="71"/>
    <s v="INFORMATION LITERACY"/>
    <n v="195"/>
    <s v="REGINA NJOROGE"/>
    <n v="3"/>
    <n v="3"/>
    <n v="1"/>
    <n v="153"/>
    <s v=" "/>
    <s v=" "/>
    <s v=" "/>
    <s v=" "/>
    <s v=" "/>
    <n v="1"/>
    <s v=" "/>
    <s v=" "/>
    <s v=" "/>
    <s v=" "/>
    <s v=" "/>
    <s v=" "/>
    <s v=" "/>
    <m/>
    <s v=""/>
    <x v="0"/>
    <s v="EDU"/>
    <s v="KCADBM-D"/>
    <s v="DBM"/>
    <x v="3"/>
    <s v="MAIN"/>
    <s v="TRIM 2"/>
    <s v="A"/>
    <m/>
    <m/>
    <x v="0"/>
  </r>
  <r>
    <n v="5"/>
    <s v="FRIDAY"/>
    <s v="1730-2030 HRS"/>
    <s v="VIRTUAL"/>
    <s v="ZOOM"/>
    <x v="69"/>
    <s v="PRINCIPLES OF MARKETING"/>
    <n v="126"/>
    <s v="STEPHEN BULUK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MAIN"/>
    <s v="TRIM 2"/>
    <s v="A"/>
    <m/>
    <m/>
    <x v="0"/>
  </r>
  <r>
    <n v="4"/>
    <s v="THURSDAY"/>
    <s v="1730-2030 HRS"/>
    <s v="VIRTUAL"/>
    <s v="ZOOM"/>
    <x v="77"/>
    <s v="BUSINESS STUDIES"/>
    <n v="397"/>
    <s v="DANIEL KASILI"/>
    <n v="3"/>
    <n v="3"/>
    <n v="1"/>
    <n v="12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1"/>
    <s v="MAIN"/>
    <s v="TRIM 3"/>
    <s v="A"/>
    <m/>
    <m/>
    <x v="0"/>
  </r>
  <r>
    <n v="1"/>
    <s v="MONDAY"/>
    <s v="1730-2030 HRS"/>
    <s v="VIRTUAL"/>
    <s v="ZOOM"/>
    <x v="74"/>
    <s v="GENERAL ECONOMICS"/>
    <s v="C1554"/>
    <s v="EDWIN KAMAU WANGAMWA"/>
    <n v="3"/>
    <n v="3"/>
    <n v="1"/>
    <n v="53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1"/>
    <s v="MAIN"/>
    <s v="TRIM 3"/>
    <s v="A"/>
    <m/>
    <m/>
    <x v="0"/>
  </r>
  <r>
    <n v="2"/>
    <s v="TUESDAY"/>
    <s v="1730-2030 HRS"/>
    <s v="VIRTUAL"/>
    <s v="ZOOM"/>
    <x v="76"/>
    <s v="COMPUTER APPLICATIONS"/>
    <s v="C1850"/>
    <s v="NJUGUNA ALEXANDER KAMAU"/>
    <n v="3"/>
    <n v="3"/>
    <n v="1"/>
    <n v="31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3"/>
    <s v="MAIN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s v="3"/>
    <s v="3"/>
    <n v="1"/>
    <n v="37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1"/>
    <s v="MAIN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n v="3"/>
    <n v="3"/>
    <n v="1"/>
    <n v="55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3"/>
    <s v="A"/>
    <m/>
    <m/>
    <x v="0"/>
  </r>
  <r>
    <n v="3"/>
    <s v="WEDNESDAY"/>
    <s v="1730-2030 HRS"/>
    <s v="VIRTUAL"/>
    <s v="ZOOM"/>
    <x v="81"/>
    <s v="ACCOUNTING INFORMATION SOFTWARE"/>
    <s v="C1486"/>
    <s v="CONRAD AKELLO"/>
    <n v="3"/>
    <n v="3"/>
    <n v="1"/>
    <n v="32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3"/>
    <s v="MAIN"/>
    <s v="TRIM 4"/>
    <s v="A"/>
    <m/>
    <m/>
    <x v="0"/>
  </r>
  <r>
    <n v="5"/>
    <s v="FRIDAY"/>
    <s v="1730-2030 HRS"/>
    <s v="VIRTUAL"/>
    <s v="ZOOM"/>
    <x v="82"/>
    <s v="PRINCIPLES OF TAXATION"/>
    <n v="296"/>
    <s v="FREDRICK LEVA"/>
    <n v="3"/>
    <n v="3"/>
    <n v="1"/>
    <n v="32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3"/>
    <s v="MAIN"/>
    <s v="TRIM 4"/>
    <s v="A"/>
    <m/>
    <m/>
    <x v="0"/>
  </r>
  <r>
    <n v="1"/>
    <s v="MONDAY"/>
    <s v="1730-2030 HRS"/>
    <s v="VIRTUAL"/>
    <s v="ZOOM"/>
    <x v="79"/>
    <s v="CUSTOMER RELATIONSHIP MARKETING"/>
    <n v="126"/>
    <s v="STEPHEN BULUKU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4"/>
    <s v="A"/>
    <m/>
    <m/>
    <x v="0"/>
  </r>
  <r>
    <n v="4"/>
    <s v="THURSDAY"/>
    <s v="1730-2030 HRS"/>
    <s v="VIRTUAL"/>
    <s v="ZOOM"/>
    <x v="83"/>
    <s v="FUNDAMENTALS OF INTERNATIONAL BUSINESS"/>
    <n v="197"/>
    <s v="TOM MATWETWE"/>
    <n v="3"/>
    <n v="3"/>
    <n v="1"/>
    <n v="30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n v="3"/>
    <n v="3"/>
    <n v="1"/>
    <n v="8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3"/>
    <s v="MAIN"/>
    <s v="TRIM 4"/>
    <s v="A"/>
    <m/>
    <m/>
    <x v="0"/>
  </r>
  <r>
    <n v="3"/>
    <s v="WEDNESDAY"/>
    <s v="1730-2030 HRS"/>
    <s v="VIRTUAL"/>
    <s v="ZOOM"/>
    <x v="87"/>
    <s v="INTRODUCTION TO BUSINESS STATISTICS"/>
    <n v="397"/>
    <s v="DANIEL KASILI"/>
    <n v="3"/>
    <n v="3"/>
    <n v="1"/>
    <n v="25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3"/>
    <s v="MAIN"/>
    <s v="TRIM 5"/>
    <s v="A"/>
    <m/>
    <m/>
    <x v="0"/>
  </r>
  <r>
    <n v="4"/>
    <s v="THURSDAY"/>
    <s v="1730-2030 HRS"/>
    <s v="VIRTUAL"/>
    <s v="ZOOM"/>
    <x v="85"/>
    <s v="TECHNOLOGY AND INNOVATION"/>
    <s v="C1258"/>
    <s v="DOMINIC NGALA"/>
    <n v="3"/>
    <n v="3"/>
    <n v="1"/>
    <n v="30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3"/>
    <s v="MAIN"/>
    <s v="TRIM 5"/>
    <s v="A"/>
    <m/>
    <m/>
    <x v="0"/>
  </r>
  <r>
    <n v="2"/>
    <s v="TUESDAY"/>
    <s v="1730-2030 HRS"/>
    <s v="VIRTUAL"/>
    <s v="ZOOM"/>
    <x v="84"/>
    <s v="BUSINESS FINANCE"/>
    <n v="264"/>
    <s v="ELIJAH WEKESA"/>
    <n v="3"/>
    <n v="3"/>
    <n v="1"/>
    <n v="13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3"/>
    <s v="MAIN"/>
    <s v="TRIM 5"/>
    <s v="A"/>
    <m/>
    <m/>
    <x v="0"/>
  </r>
  <r>
    <n v="5"/>
    <s v="FRIDAY"/>
    <s v="1730-2030 HRS"/>
    <s v="VIRTUAL"/>
    <s v="ZOOM"/>
    <x v="88"/>
    <s v="E-COMMERCE"/>
    <s v="C0394"/>
    <s v="GLENNE MORAA"/>
    <n v="3"/>
    <n v="3"/>
    <n v="1"/>
    <n v="29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3"/>
    <s v="MAIN"/>
    <s v="TRIM 5"/>
    <s v="A"/>
    <m/>
    <m/>
    <x v="0"/>
  </r>
  <r>
    <n v="1"/>
    <s v="MONDAY"/>
    <s v="1730-2030 HRS"/>
    <s v="VIRTUAL"/>
    <s v="ZOOM"/>
    <x v="86"/>
    <s v="HUMAN RESOURCE MANAGEMENT"/>
    <n v="423"/>
    <s v="KEVIN NAISHO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3"/>
    <s v="MAIN"/>
    <s v="TRIM 5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n v="185"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MAIN"/>
    <s v="TRIM 1"/>
    <s v="A"/>
    <m/>
    <m/>
    <x v="0"/>
  </r>
  <r>
    <n v="1"/>
    <s v="MONDAY"/>
    <s v="0800-1100 HRS"/>
    <s v="PHYSICAL"/>
    <s v="TC 4-1"/>
    <x v="55"/>
    <s v="BUSINESS MATHEMATICS"/>
    <s v="C1905"/>
    <s v="SAMUEL WABUGA"/>
    <n v="3"/>
    <n v="3"/>
    <n v="1"/>
    <n v="100"/>
    <s v=" "/>
    <s v=" "/>
    <s v=" "/>
    <s v=" "/>
    <s v=" "/>
    <n v="1"/>
    <s v=" "/>
    <s v=" "/>
    <s v=" "/>
    <s v=" "/>
    <s v=" "/>
    <s v=" "/>
    <s v=" "/>
    <m/>
    <s v=""/>
    <x v="0"/>
    <s v="ECOSTA"/>
    <s v="KCADPL"/>
    <s v="DPL"/>
    <x v="0"/>
    <s v="MAIN"/>
    <s v="TRIM 1"/>
    <s v="B"/>
    <m/>
    <n v="66"/>
    <x v="0"/>
  </r>
  <r>
    <n v="1"/>
    <s v="MONDAY"/>
    <s v="1400-1700 HRS"/>
    <s v="PHYSICAL"/>
    <s v="LT 2-4"/>
    <x v="89"/>
    <s v="PRINCIPLES OF PROCUREMENT AND LOGISTICS"/>
    <s v="C1670"/>
    <s v="ELTON KIPKORIR LANGAT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1"/>
    <s v="A"/>
    <m/>
    <m/>
    <x v="0"/>
  </r>
  <r>
    <n v="5"/>
    <s v="FRIDAY"/>
    <s v="0800-1100 HRS"/>
    <s v="VIRTUAL"/>
    <s v="ZOOM"/>
    <x v="56"/>
    <s v="PRINCIPLES OF MANAGEMENT"/>
    <s v="C1704"/>
    <s v="MICHAEL OSANO OKO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1"/>
    <s v="C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n v="45"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0"/>
    <s v="MAIN"/>
    <s v="TRIM 1"/>
    <s v="A"/>
    <m/>
    <m/>
    <x v="0"/>
  </r>
  <r>
    <n v="2"/>
    <s v="TUESDAY"/>
    <s v="1400-1700 HRS"/>
    <s v="VIRTUAL"/>
    <s v="ZOOM"/>
    <x v="90"/>
    <s v="TRANSPORT AND FLEET MANAGEMENT"/>
    <s v="C1909"/>
    <s v="DR. JOEL OMUSEBE"/>
    <n v="3"/>
    <n v="3"/>
    <n v="1"/>
    <n v="41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2"/>
    <s v="A"/>
    <m/>
    <m/>
    <x v="0"/>
  </r>
  <r>
    <n v="3"/>
    <s v="WEDNESDAY"/>
    <s v="1400-1700 HRS"/>
    <s v="PHYSICAL"/>
    <s v="TC 3-5"/>
    <x v="70"/>
    <s v="INTRODUCTION TO ACCOUNTING "/>
    <s v="C1714"/>
    <s v="ELIJAH NYAKUNDI"/>
    <n v="3"/>
    <n v="3"/>
    <n v="1"/>
    <n v="70"/>
    <s v=" "/>
    <s v=" "/>
    <s v=" "/>
    <s v=" "/>
    <s v=" "/>
    <n v="1"/>
    <s v=" "/>
    <s v=" "/>
    <s v=" "/>
    <s v=" "/>
    <s v=" "/>
    <s v=" "/>
    <s v=" "/>
    <m/>
    <s v=""/>
    <x v="0"/>
    <s v="AF"/>
    <s v="KCADPL"/>
    <s v="DPL"/>
    <x v="0"/>
    <s v="MAIN"/>
    <s v="TRIM 2"/>
    <s v="A"/>
    <m/>
    <m/>
    <x v="0"/>
  </r>
  <r>
    <n v="5"/>
    <s v="FRIDAY"/>
    <s v="1100-1400 HRS"/>
    <s v="VIRTUAL"/>
    <s v="ZOOM"/>
    <x v="91"/>
    <s v="WAREHOUSING ESSENTIALS"/>
    <s v="C1195"/>
    <s v="ELIUD LAGAT"/>
    <n v="3"/>
    <n v="3"/>
    <n v="1"/>
    <n v="23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MAIN"/>
    <s v="TRIM 2"/>
    <s v="A"/>
    <m/>
    <m/>
    <x v="0"/>
  </r>
  <r>
    <n v="1"/>
    <s v="MONDAY"/>
    <s v="1100-1400 HRS"/>
    <s v="LAB"/>
    <s v="TC 1-5"/>
    <x v="72"/>
    <s v="FUNDAMENTALS OF COMPUTER SYSTEMS"/>
    <s v="C1687"/>
    <s v="STEPHEN OKEL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0"/>
    <s v="MAIN"/>
    <s v="TRIM 2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3"/>
    <s v="A"/>
    <m/>
    <m/>
    <x v="0"/>
  </r>
  <r>
    <n v="4"/>
    <s v="THURSDAY"/>
    <s v="0800-1100 HRS"/>
    <s v="PHYSICAL"/>
    <s v="LT 1-1"/>
    <x v="74"/>
    <s v="GENERAL ECONOMICS"/>
    <s v="C1440"/>
    <s v="VERILE OPI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MAIN"/>
    <s v="TRIM 3"/>
    <s v="A"/>
    <m/>
    <m/>
    <x v="0"/>
  </r>
  <r>
    <n v="5"/>
    <s v="FRIDAY"/>
    <s v="1400-1700 HRS"/>
    <s v="PHYSICAL"/>
    <s v="TC 4-9"/>
    <x v="92"/>
    <s v="RETAIL LOGISTICS"/>
    <s v="C1677"/>
    <s v="NICHOLAS LUFUMBU OMIDO"/>
    <n v="3"/>
    <n v="3"/>
    <n v="1"/>
    <n v="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3"/>
    <s v="A"/>
    <m/>
    <m/>
    <x v="0"/>
  </r>
  <r>
    <n v="2"/>
    <s v="TUESDAY"/>
    <s v="1400-1700 HRS"/>
    <s v="VIRTUAL"/>
    <s v="ZOOM"/>
    <x v="93"/>
    <s v="INVENTORY CONTROL MANAGEMENT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3"/>
    <s v="A"/>
    <m/>
    <m/>
    <x v="0"/>
  </r>
  <r>
    <n v="5"/>
    <s v="FRIDAY"/>
    <s v="0800-1100 HRS"/>
    <s v="PHYSICAL"/>
    <s v="LT 2-3"/>
    <x v="80"/>
    <s v="COST ACCOUNTING"/>
    <s v="C1641"/>
    <s v="ANDREW GOVEDI KISANY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MAIN"/>
    <s v="TRIM 4"/>
    <s v="A"/>
    <m/>
    <m/>
    <x v="0"/>
  </r>
  <r>
    <n v="4"/>
    <s v="THURSDAY"/>
    <s v="0800-1100 HRS"/>
    <s v="PHYSICAL"/>
    <s v="LT 2-3"/>
    <x v="94"/>
    <s v="MARITIME LOGISTICS"/>
    <s v="C1908"/>
    <s v="DR. EZEKIEL AKWALU"/>
    <n v="3"/>
    <n v="3"/>
    <n v="1"/>
    <n v="46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4"/>
    <s v="A"/>
    <m/>
    <m/>
    <x v="0"/>
  </r>
  <r>
    <n v="1"/>
    <s v="MONDAY"/>
    <s v="0800-1100 HRS"/>
    <s v="VIRTUAL"/>
    <s v="ZOOM"/>
    <x v="95"/>
    <s v="SUPPLY CHAIN MANAGEMENT"/>
    <s v="C1972"/>
    <s v="JULIET MARIA MAKALI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4"/>
    <s v="A"/>
    <m/>
    <m/>
    <x v="0"/>
  </r>
  <r>
    <n v="4"/>
    <s v="THURSDAY"/>
    <s v="1100-1400 HRS"/>
    <s v="VIRTUAL"/>
    <s v="ZOOM"/>
    <x v="96"/>
    <s v="COMMERCIAL RELATIONSHIPS"/>
    <s v="C0683"/>
    <s v="OKEMWA OGW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4"/>
    <s v="A"/>
    <m/>
    <m/>
    <x v="0"/>
  </r>
  <r>
    <n v="2"/>
    <s v="TUESDAY"/>
    <s v="0800-1100 HRS"/>
    <s v="VIRTUAL"/>
    <s v="ZOOM"/>
    <x v="97"/>
    <s v="PUBLIC PROCUREMENT LAW"/>
    <s v="C1027"/>
    <s v="PERIS WAIRIMU"/>
    <n v="3"/>
    <n v="3"/>
    <n v="1"/>
    <n v="24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4"/>
    <s v="A"/>
    <m/>
    <m/>
    <x v="0"/>
  </r>
  <r>
    <n v="3"/>
    <s v="WEDNESDAY"/>
    <s v="0800-1100 HRS"/>
    <s v="VIRTUAL"/>
    <s v="ZOOM"/>
    <x v="98"/>
    <s v="INTERNATIONAL LOGISTICS MANAGEMENT"/>
    <s v="C1669"/>
    <s v="DR. ARANI WYCLIFF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5"/>
    <s v="A"/>
    <m/>
    <m/>
    <x v="0"/>
  </r>
  <r>
    <n v="3"/>
    <s v="WEDNESDAY"/>
    <s v="1400-1700 HRS"/>
    <s v="VIRTUAL"/>
    <s v="ZOOM"/>
    <x v="101"/>
    <s v="LOGISTICS SUPPORT PERSONNEL DEPLOYMENT"/>
    <s v="C1777"/>
    <s v="DR. JUSTUS BARASA MAENDE"/>
    <n v="3"/>
    <n v="3"/>
    <n v="1"/>
    <n v="36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5"/>
    <s v="A"/>
    <m/>
    <m/>
    <x v="0"/>
  </r>
  <r>
    <n v="4"/>
    <s v="THURSDAY"/>
    <s v="0800-1100 HRS"/>
    <s v="PHYSICAL"/>
    <s v="TC 4-9"/>
    <x v="99"/>
    <s v="FREIGHT CLEARING AND FORWARDING"/>
    <s v="C1670"/>
    <s v="ELTON KIPKORIR LANGAT"/>
    <n v="3"/>
    <n v="3"/>
    <n v="1"/>
    <n v="22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5"/>
    <s v="A"/>
    <m/>
    <n v="33"/>
    <x v="0"/>
  </r>
  <r>
    <n v="4"/>
    <s v="THURSDAY"/>
    <s v="1400-1700 HRS"/>
    <s v="PHYSICAL"/>
    <s v="TC 4-5"/>
    <x v="100"/>
    <s v="PROCUREMENT ETHICS"/>
    <s v="C1705"/>
    <s v="MUO CHARLES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MAIN"/>
    <s v="TRIM 5"/>
    <s v="A"/>
    <m/>
    <m/>
    <x v="0"/>
  </r>
  <r>
    <n v="1"/>
    <s v="MONDAY"/>
    <s v="1100-1400 HRS"/>
    <s v="VIRTUAL"/>
    <s v="ZOOM"/>
    <x v="102"/>
    <s v="E-PROCUR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MAIN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1"/>
    <s v="MAIN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3"/>
    <s v="MAIN"/>
    <s v="TRIM 1"/>
    <s v="A"/>
    <m/>
    <m/>
    <x v="0"/>
  </r>
  <r>
    <n v="5"/>
    <s v="FRIDAY"/>
    <s v="1730-2030 HRS"/>
    <s v="VIRTUAL"/>
    <s v="ZOOM"/>
    <x v="89"/>
    <s v="PRINCIPLES OF PROCUREMENT AND LOGISTICS"/>
    <s v="C1817"/>
    <s v="MICHAEL WANJALA"/>
    <n v="3"/>
    <n v="3"/>
    <n v="1"/>
    <n v="18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1"/>
    <s v="MAIN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MAIN"/>
    <s v="TRIM 1"/>
    <s v="A"/>
    <m/>
    <m/>
    <x v="0"/>
  </r>
  <r>
    <n v="5"/>
    <s v="FRIDAY"/>
    <s v="1730-2030 HRS"/>
    <s v="VIRTUAL"/>
    <s v="ZOOM"/>
    <x v="91"/>
    <s v="WAREHOUSING ESSENTIALS"/>
    <s v="C1264"/>
    <s v="DOROTHY OBALLA"/>
    <n v="3"/>
    <n v="3"/>
    <n v="1"/>
    <n v="12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2"/>
    <s v="A"/>
    <m/>
    <m/>
    <x v="0"/>
  </r>
  <r>
    <n v="1"/>
    <s v="MONDAY"/>
    <s v="1730-2030 HRS"/>
    <s v="VIRTUAL"/>
    <s v="ZOOM"/>
    <x v="70"/>
    <s v="INTRODUCTION TO ACCOUNTING "/>
    <n v="262"/>
    <s v="DOUGLAS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MAIN"/>
    <s v="TRIM 2"/>
    <s v="A"/>
    <m/>
    <m/>
    <x v="0"/>
  </r>
  <r>
    <n v="4"/>
    <s v="THURSDAY"/>
    <s v="1730-2030 HRS"/>
    <s v="VIRTUAL"/>
    <s v="ZOOM"/>
    <x v="90"/>
    <s v="TRANSPORT AND FLEET MANAGEMENT"/>
    <s v="C1381"/>
    <s v="DR. CARREN CHEPNGETICH"/>
    <n v="3"/>
    <n v="3"/>
    <n v="1"/>
    <n v="13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1"/>
    <s v="MAIN"/>
    <s v="TRIM 2"/>
    <s v="A"/>
    <m/>
    <m/>
    <x v="0"/>
  </r>
  <r>
    <n v="3"/>
    <s v="WEDNESDAY"/>
    <s v="1730-2030 HRS"/>
    <s v="VIRTUAL"/>
    <s v="ZOOM"/>
    <x v="71"/>
    <s v="INFORMATION LITERACY"/>
    <n v="195"/>
    <s v="REGINA NJOROG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3"/>
    <s v="MAIN"/>
    <s v="TRIM 2"/>
    <s v="A"/>
    <m/>
    <m/>
    <x v="0"/>
  </r>
  <r>
    <n v="1"/>
    <s v="MONDAY"/>
    <s v="1730-2030 HRS"/>
    <s v="VIRTUAL"/>
    <s v="ZOOM"/>
    <x v="74"/>
    <s v="GENERAL ECONOMICS"/>
    <s v="C1554"/>
    <s v="EDWIN KAMAU WANGAMW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1"/>
    <s v="MAIN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1"/>
    <s v="MAIN"/>
    <s v="TRIM 3"/>
    <s v="A"/>
    <m/>
    <m/>
    <x v="0"/>
  </r>
  <r>
    <n v="2"/>
    <s v="TUESDAY"/>
    <s v="1730-2030 HRS"/>
    <s v="VIRTUAL"/>
    <s v="ZOOM"/>
    <x v="92"/>
    <s v="RETAIL LOGISTICS"/>
    <s v="C1817"/>
    <s v="MICHAEL WANJALA"/>
    <n v="3"/>
    <n v="3"/>
    <n v="1"/>
    <n v="16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MAIN"/>
    <s v="TRIM 3"/>
    <s v="A"/>
    <m/>
    <m/>
    <x v="0"/>
  </r>
  <r>
    <n v="4"/>
    <s v="THURSDAY"/>
    <s v="1730-2030 HRS"/>
    <s v="VIRTUAL"/>
    <s v="ZOOM"/>
    <x v="93"/>
    <s v="INVENTORY CONTROL MANAGEMENT"/>
    <s v="C1705"/>
    <s v="MUO CHARLES"/>
    <n v="3"/>
    <n v="3"/>
    <n v="1"/>
    <n v="1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3"/>
    <s v="A"/>
    <m/>
    <m/>
    <x v="0"/>
  </r>
  <r>
    <n v="3"/>
    <s v="WEDNESDAY"/>
    <s v="1730-2030 HRS"/>
    <s v="VIRTUAL"/>
    <s v="ZOOM"/>
    <x v="96"/>
    <s v="COMMERCIAL RELATIONSHIPS"/>
    <n v="129"/>
    <s v="BEATRICE ROTICH"/>
    <n v="3"/>
    <n v="3"/>
    <n v="1"/>
    <n v="16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4"/>
    <s v="A"/>
    <m/>
    <m/>
    <x v="0"/>
  </r>
  <r>
    <n v="5"/>
    <s v="FRIDAY"/>
    <s v="1730-2030 HRS"/>
    <s v="VIRTUAL"/>
    <s v="ZOOM"/>
    <x v="94"/>
    <s v="MARITIME LOGISTICS"/>
    <s v="C1381"/>
    <s v="DR. CARREN CHEPNGETICH"/>
    <n v="3"/>
    <n v="3"/>
    <n v="1"/>
    <n v="2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4"/>
    <s v="A"/>
    <m/>
    <m/>
    <x v="0"/>
  </r>
  <r>
    <n v="1"/>
    <s v="MONDAY"/>
    <s v="1730-2030 HRS"/>
    <s v="VIRTUAL"/>
    <s v="ZOOM"/>
    <x v="95"/>
    <s v="SUPPLY CHAIN MANAGEMENT"/>
    <s v="C1288"/>
    <s v="JAMES MURIGI"/>
    <n v="3"/>
    <n v="3"/>
    <n v="1"/>
    <n v="38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4"/>
    <s v="A"/>
    <m/>
    <m/>
    <x v="0"/>
  </r>
  <r>
    <n v="4"/>
    <s v="THURSDAY"/>
    <s v="1730-2030 HRS"/>
    <s v="VIRTUAL"/>
    <s v="ZOOM"/>
    <x v="97"/>
    <s v="PUBLIC PROCUREMENT LAW"/>
    <s v="C1371"/>
    <s v="MILLICENT WACHIURI"/>
    <n v="3"/>
    <n v="3"/>
    <n v="1"/>
    <n v="16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MAIN"/>
    <s v="TRIM 4"/>
    <s v="A"/>
    <m/>
    <m/>
    <x v="0"/>
  </r>
  <r>
    <n v="1"/>
    <s v="MONDAY"/>
    <s v="1730-2030 HRS"/>
    <s v="VIRTUAL"/>
    <s v="ZOOM"/>
    <x v="101"/>
    <s v="LOGISTICS SUPPORT PERSONNEL DEPLOYMENT"/>
    <s v="C1775"/>
    <s v="ANNE WANJIRU KAROKI"/>
    <n v="3"/>
    <n v="3"/>
    <n v="1"/>
    <n v="51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5"/>
    <s v="A"/>
    <m/>
    <m/>
    <x v="0"/>
  </r>
  <r>
    <n v="3"/>
    <s v="WEDNESDAY"/>
    <s v="1730-2030 HRS"/>
    <s v="VIRTUAL"/>
    <s v="ZOOM"/>
    <x v="99"/>
    <s v="FREIGHT CLEARING AND FORWARDING"/>
    <s v="C1775"/>
    <s v="ANNE WANJIRU KAROKI"/>
    <n v="3"/>
    <n v="3"/>
    <n v="1"/>
    <n v="73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5"/>
    <s v="A"/>
    <m/>
    <m/>
    <x v="0"/>
  </r>
  <r>
    <n v="2"/>
    <s v="TUESDAY"/>
    <s v="1730-2030 HRS"/>
    <s v="VIRTUAL"/>
    <s v="ZOOM"/>
    <x v="98"/>
    <s v="INTERNATIONAL LOGISTICS MANAGEMENT"/>
    <s v="C1671"/>
    <s v="ERIC MOGIRE"/>
    <n v="3"/>
    <n v="3"/>
    <n v="1"/>
    <n v="4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5"/>
    <s v="A"/>
    <m/>
    <m/>
    <x v="0"/>
  </r>
  <r>
    <n v="5"/>
    <s v="FRIDAY"/>
    <s v="1730-2030 HRS"/>
    <s v="VIRTUAL"/>
    <s v="ZOOM"/>
    <x v="102"/>
    <s v="E-PROCUREMENT"/>
    <s v="C1288"/>
    <s v="JAMES MURIGI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5"/>
    <s v="A"/>
    <m/>
    <m/>
    <x v="0"/>
  </r>
  <r>
    <n v="4"/>
    <s v="THURSDAY"/>
    <s v="1730-2030 HRS"/>
    <s v="VIRTUAL"/>
    <s v="ZOOM"/>
    <x v="100"/>
    <s v="PROCUREMENT ETHICS"/>
    <s v="C1501"/>
    <s v="RACHAEL KAMAU"/>
    <n v="3"/>
    <n v="3"/>
    <n v="1"/>
    <n v="4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3"/>
    <s v="MAIN"/>
    <s v="TRIM 5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SS"/>
    <e v="#N/A"/>
    <s v="DPM"/>
    <x v="0"/>
    <s v="MAIN"/>
    <s v="TRIM 1"/>
    <s v="A"/>
    <m/>
    <m/>
    <x v="0"/>
  </r>
  <r>
    <n v="1"/>
    <s v="MONDAY"/>
    <s v="0800-1100 HRS"/>
    <s v="PHYSICAL"/>
    <s v="TC 4-8"/>
    <x v="55"/>
    <s v="BUSINESS MATHEMATICS"/>
    <s v="C1963"/>
    <s v="LINET MUTEG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e v="#N/A"/>
    <s v="DPM"/>
    <x v="0"/>
    <s v="MAIN"/>
    <s v="TRIM 1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1"/>
    <s v="B"/>
    <m/>
    <m/>
    <x v="0"/>
  </r>
  <r>
    <n v="3"/>
    <s v="WEDNESDAY"/>
    <s v="0800-1100 HRS"/>
    <s v="VIRTUAL"/>
    <s v="ZOOM"/>
    <x v="230"/>
    <s v="INTRODUCTION TO PUBLIC ADMINISTRATION"/>
    <s v="C0812"/>
    <s v="PETER OGOLA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DU"/>
    <e v="#N/A"/>
    <s v="DPM"/>
    <x v="0"/>
    <s v="MAIN"/>
    <s v="TRIM 1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DU"/>
    <e v="#N/A"/>
    <s v="DPM"/>
    <x v="0"/>
    <s v="MAIN"/>
    <s v="TRIM 2"/>
    <s v="A"/>
    <m/>
    <m/>
    <x v="0"/>
  </r>
  <r>
    <n v="5"/>
    <s v="FRIDAY"/>
    <s v="0800-1100 HRS"/>
    <s v="PHYSICAL"/>
    <s v="TBA"/>
    <x v="231"/>
    <s v="LEADERSHIP THEORIES &amp; PRACTICE"/>
    <s v="C0372"/>
    <s v="LEVINA ONDENGE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2"/>
    <s v="A"/>
    <m/>
    <m/>
    <x v="0"/>
  </r>
  <r>
    <n v="2"/>
    <s v="TUESDAY"/>
    <s v="0800-1100 HRS"/>
    <s v="PHYSICAL"/>
    <s v="TBA"/>
    <x v="232"/>
    <s v="KNOWLEDGE MANAGEMENT"/>
    <s v="C2044"/>
    <s v="PAULINE OLALI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2"/>
    <s v="A"/>
    <m/>
    <m/>
    <x v="0"/>
  </r>
  <r>
    <n v="5"/>
    <s v="FRIDAY"/>
    <s v="1100-1400 HRS"/>
    <s v="VIRTUAL"/>
    <s v="ZOOM"/>
    <x v="233"/>
    <s v="ADMINISTRATIVE LAW"/>
    <s v="C1027"/>
    <s v="PERIS WAIRIMU"/>
    <n v="3"/>
    <n v="3"/>
    <n v="1"/>
    <n v="75"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2"/>
    <s v="A"/>
    <m/>
    <m/>
    <x v="0"/>
  </r>
  <r>
    <n v="2"/>
    <s v="TUESDAY"/>
    <s v="1100-1400 HRS"/>
    <s v="PHYSICAL"/>
    <s v="TBA"/>
    <x v="234"/>
    <s v="INTRODUCTION TO E-GOVERNANCE"/>
    <s v="C1708"/>
    <s v="PETER INGANGA BULUMA"/>
    <n v="3"/>
    <n v="3"/>
    <n v="1"/>
    <n v="58"/>
    <s v=" "/>
    <s v=" "/>
    <s v=" "/>
    <s v=" "/>
    <s v=" "/>
    <s v=" "/>
    <s v=" "/>
    <s v=" "/>
    <s v=" "/>
    <s v=" "/>
    <s v=" "/>
    <s v=" "/>
    <s v=" "/>
    <m/>
    <s v=""/>
    <x v="0"/>
    <s v="BAM"/>
    <e v="#N/A"/>
    <s v="DPM"/>
    <x v="0"/>
    <s v="MAIN"/>
    <s v="TRIM 2"/>
    <s v="A"/>
    <m/>
    <m/>
    <x v="0"/>
  </r>
  <r>
    <n v="6"/>
    <s v="SATURDAY"/>
    <s v="1500 -180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"/>
    <s v="MBA CM"/>
    <x v="2"/>
    <s v="MAIN"/>
    <s v="YEAR1TRIM1"/>
    <s v="A"/>
    <m/>
    <m/>
    <x v="0"/>
  </r>
  <r>
    <n v="6"/>
    <s v="SATURDAY"/>
    <s v="0800-110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"/>
    <s v="MBA CM"/>
    <x v="2"/>
    <s v="MAIN"/>
    <s v="YEAR1TRIM1"/>
    <s v="A"/>
    <m/>
    <m/>
    <x v="0"/>
  </r>
  <r>
    <n v="6"/>
    <s v="SATURDAY"/>
    <s v="1100-1400 HRS"/>
    <s v="PG"/>
    <s v="ZOOM"/>
    <x v="237"/>
    <s v="MANAGERIAL ECONOMICS"/>
    <s v="C1657"/>
    <s v="DR. JAMES MURUNG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ECOSTA"/>
    <s v="KCAMBA"/>
    <s v="MBA CM"/>
    <x v="2"/>
    <s v="MAIN"/>
    <s v="YEAR1TRIM1"/>
    <s v="A"/>
    <m/>
    <n v="22"/>
    <x v="0"/>
  </r>
  <r>
    <n v="7"/>
    <s v="SUNDAY"/>
    <s v="0800-1100 HRS"/>
    <s v="PG"/>
    <s v="ZOOM"/>
    <x v="238"/>
    <s v="STRATEGIC MANAGEMENT"/>
    <n v="98"/>
    <s v="DR. WYCLIFFE NYARIB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1"/>
    <s v="A"/>
    <m/>
    <m/>
    <x v="0"/>
  </r>
  <r>
    <n v="7"/>
    <s v="SUNDAY"/>
    <s v="1100-1400 HRS"/>
    <s v="PG"/>
    <s v="ZOOM"/>
    <x v="239"/>
    <s v="CORPORATE GOVERNANCE AND ETHICS"/>
    <n v="370"/>
    <s v="DR. IBRAHIM TIRIMB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"/>
    <s v="MBA CM"/>
    <x v="2"/>
    <s v="MAIN"/>
    <s v="YEAR1TRIM1"/>
    <s v="A"/>
    <m/>
    <m/>
    <x v="0"/>
  </r>
  <r>
    <n v="7"/>
    <s v="SUNDAY"/>
    <s v="0800-1100 HRS"/>
    <s v="PG"/>
    <s v="ZOOM"/>
    <x v="240"/>
    <s v="ENTREPRENEURSHIP &amp; BUSINESS DEVELOPMENT"/>
    <n v="205"/>
    <s v="DR. ABRAHAM ROTICH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2"/>
    <s v="A"/>
    <m/>
    <m/>
    <x v="0"/>
  </r>
  <r>
    <n v="6"/>
    <s v="SATURDAY"/>
    <s v="0800-1100 HRS"/>
    <s v="PG"/>
    <s v="ZOOM"/>
    <x v="241"/>
    <s v="NATIONAL AND INTERNATIONAL LOGISTICS"/>
    <s v="C1420"/>
    <s v="DR. ALFRED KITHUS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2"/>
    <s v="A"/>
    <m/>
    <m/>
    <x v="0"/>
  </r>
  <r>
    <n v="6"/>
    <s v="SATURDAY"/>
    <s v="1500-1800 HRS"/>
    <s v="PG"/>
    <s v="ZOOM"/>
    <x v="242"/>
    <s v="INTERNATIONAL BUSINESS MANAGEMENT"/>
    <s v="C1964"/>
    <s v="DR. FRANCIS MUTEG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2"/>
    <s v="A"/>
    <m/>
    <m/>
    <x v="0"/>
  </r>
  <r>
    <n v="6"/>
    <s v="SATURDAY"/>
    <s v="1100-1400 HRS"/>
    <s v="PG"/>
    <s v="ZOOM"/>
    <x v="243"/>
    <s v="FINANCE FOR MANAGERS"/>
    <n v="148"/>
    <s v="DR. MICHAEL NJOG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BA"/>
    <s v="MBA CM"/>
    <x v="2"/>
    <s v="MAIN"/>
    <s v="YEAR1TRIM2"/>
    <s v="A"/>
    <m/>
    <m/>
    <x v="0"/>
  </r>
  <r>
    <n v="7"/>
    <s v="SUNDAY"/>
    <s v="1100-1400 HRS"/>
    <s v="PG"/>
    <s v="ZOOM"/>
    <x v="244"/>
    <s v="BANKING MANAGEMENT"/>
    <s v="C1079"/>
    <s v="DR. NEBART AVUTSW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2"/>
    <s v="A"/>
    <m/>
    <m/>
    <x v="0"/>
  </r>
  <r>
    <n v="6"/>
    <s v="SATURDAY"/>
    <s v="1500-1800 HRS"/>
    <s v="PG"/>
    <s v="ZOOM"/>
    <x v="245"/>
    <s v="HUMAN RESOURCE MANAGEMENT"/>
    <n v="265"/>
    <s v="DR. BILLIAH MAENDE"/>
    <n v="3"/>
    <n v="3"/>
    <n v="1"/>
    <n v="10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3"/>
    <s v="A"/>
    <m/>
    <m/>
    <x v="0"/>
  </r>
  <r>
    <n v="7"/>
    <s v="SUNDAY"/>
    <s v="1100-1400 HRS"/>
    <s v="PG"/>
    <s v="ZOOM"/>
    <x v="246"/>
    <s v="INTERNATIONAL FINANCE FOR DEVELOPMENT"/>
    <n v="381"/>
    <s v="DR. GABRIEL LAIBONI"/>
    <n v="3"/>
    <n v="3"/>
    <n v="1"/>
    <n v="11"/>
    <s v=" "/>
    <s v=" "/>
    <s v=" "/>
    <s v=" "/>
    <s v=" "/>
    <s v=" "/>
    <s v=" "/>
    <s v=" "/>
    <s v=" "/>
    <s v=" "/>
    <n v="1"/>
    <s v=" "/>
    <s v=" "/>
    <m/>
    <s v=""/>
    <x v="0"/>
    <s v="AF"/>
    <s v="KCAMBA"/>
    <s v="MBA CM"/>
    <x v="2"/>
    <s v="MAIN"/>
    <s v="YEAR1TRIM3"/>
    <s v="A"/>
    <m/>
    <m/>
    <x v="0"/>
  </r>
  <r>
    <n v="6"/>
    <s v="SATURDAY"/>
    <s v="0800-1100 HRS"/>
    <s v="PG"/>
    <s v="ZOOM"/>
    <x v="247"/>
    <s v="EMERGING ISSUES IN CORPORATE MANAGEMENT"/>
    <s v="C1576"/>
    <s v="DR. JANE NJURU"/>
    <n v="3"/>
    <n v="3"/>
    <n v="1"/>
    <n v="11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3"/>
    <s v="A"/>
    <m/>
    <m/>
    <x v="0"/>
  </r>
  <r>
    <n v="7"/>
    <s v="SUNDAY"/>
    <s v="0800-1100 HRS"/>
    <s v="PG"/>
    <s v="ZOOM"/>
    <x v="248"/>
    <s v="MARKETING MANAGEMENT"/>
    <n v="144"/>
    <s v="DR. LUCY WAMALWA"/>
    <n v="3"/>
    <n v="3"/>
    <n v="1"/>
    <n v="1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3"/>
    <s v="A"/>
    <m/>
    <m/>
    <x v="0"/>
  </r>
  <r>
    <n v="6"/>
    <s v="SATURDAY"/>
    <s v="1100-1400 HRS"/>
    <s v="PG"/>
    <s v="ZOOM"/>
    <x v="249"/>
    <s v="PROJECT MANAGEMENT"/>
    <n v="144"/>
    <s v="DR. LUCY WAMALWA"/>
    <n v="3"/>
    <n v="3"/>
    <n v="1"/>
    <n v="117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2"/>
    <s v="MAIN"/>
    <s v="YEAR1TRIM3"/>
    <s v="A"/>
    <m/>
    <m/>
    <x v="0"/>
  </r>
  <r>
    <n v="6"/>
    <s v="SATURDAY"/>
    <s v="1500-1800 HRS"/>
    <s v="PG"/>
    <s v="ZOOM"/>
    <x v="235"/>
    <s v="RESEARCH METHODOLOGY"/>
    <n v="147"/>
    <s v="DR. EDWARD OWINO"/>
    <n v="3"/>
    <n v="3"/>
    <n v="1"/>
    <n v="13"/>
    <s v=" "/>
    <s v=" "/>
    <s v=" "/>
    <s v=" "/>
    <s v=" "/>
    <s v=" "/>
    <s v=" "/>
    <s v=" "/>
    <s v=" "/>
    <s v=" "/>
    <n v="1"/>
    <s v=" "/>
    <s v=" "/>
    <m/>
    <s v=""/>
    <x v="0"/>
    <s v="BAM"/>
    <s v="KCAMSCDF"/>
    <s v="MSC DF"/>
    <x v="2"/>
    <s v="MAIN"/>
    <s v="YEAR1TRIM1"/>
    <s v="A"/>
    <m/>
    <m/>
    <x v="0"/>
  </r>
  <r>
    <n v="6"/>
    <s v="SATURDAY"/>
    <s v="1100-1400 HRS"/>
    <s v="PG"/>
    <s v="ZOOM"/>
    <x v="250"/>
    <s v="MICROFINANCE AND DEVELOPMENT"/>
    <s v="C0856"/>
    <s v="DR. FIONA KORIR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1"/>
    <s v="A"/>
    <m/>
    <m/>
    <x v="0"/>
  </r>
  <r>
    <n v="7"/>
    <s v="SUNDAY"/>
    <s v="1500-180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2"/>
    <s v="MAIN"/>
    <s v="YEAR1TRIM1"/>
    <s v="A"/>
    <m/>
    <m/>
    <x v="0"/>
  </r>
  <r>
    <n v="6"/>
    <s v="SATURDAY"/>
    <s v="0800-1100 HRS"/>
    <s v="PG"/>
    <s v="ZOOM"/>
    <x v="236"/>
    <s v="ECONOMETRICS"/>
    <s v="C0887"/>
    <s v="DR. CHARLES GITHIRA WANYOIKE"/>
    <n v="3"/>
    <n v="3"/>
    <n v="1"/>
    <n v="30"/>
    <s v=" "/>
    <s v=" "/>
    <s v=" "/>
    <s v=" "/>
    <s v=" "/>
    <s v=" "/>
    <s v=" "/>
    <s v=" "/>
    <s v=" "/>
    <s v=" "/>
    <n v="1"/>
    <s v=" "/>
    <s v=" "/>
    <m/>
    <s v=""/>
    <x v="0"/>
    <s v="ECOSTA"/>
    <s v="KCAMSCDF"/>
    <s v="MSC DF"/>
    <x v="2"/>
    <s v="MAIN"/>
    <s v="YEAR1TRIM1"/>
    <s v="A"/>
    <m/>
    <m/>
    <x v="0"/>
  </r>
  <r>
    <n v="7"/>
    <s v="SUNDAY"/>
    <s v="1100-1400 HRS"/>
    <s v="PG"/>
    <s v="ZOOM"/>
    <x v="239"/>
    <s v="CORPORATE GOVERNANCE AND ETHICS"/>
    <n v="370"/>
    <s v="DR. IBRAHIM TIRIMBA"/>
    <n v="3"/>
    <n v="3"/>
    <n v="1"/>
    <n v="47"/>
    <s v=" "/>
    <s v=" "/>
    <s v=" "/>
    <s v=" "/>
    <s v=" "/>
    <s v=" "/>
    <s v=" "/>
    <s v=" "/>
    <s v=" "/>
    <s v=" "/>
    <n v="1"/>
    <s v=" "/>
    <s v=" "/>
    <m/>
    <s v=""/>
    <x v="0"/>
    <s v="BAM"/>
    <s v="KCAMSCDF"/>
    <s v="MSC DF"/>
    <x v="2"/>
    <s v="MAIN"/>
    <s v="YEAR1TRIM1"/>
    <s v="A"/>
    <m/>
    <m/>
    <x v="0"/>
  </r>
  <r>
    <n v="6"/>
    <s v="SATURDAY"/>
    <s v="0800-1100 HRS"/>
    <s v="PG"/>
    <s v="ZOOM"/>
    <x v="252"/>
    <s v="DEVELOPMENT ECONOMICS"/>
    <n v="60"/>
    <s v="DR. GLADYS BUNYASI"/>
    <n v="3"/>
    <n v="3"/>
    <n v="1"/>
    <n v="12"/>
    <s v=" "/>
    <s v=" "/>
    <s v=" "/>
    <s v=" "/>
    <s v=" "/>
    <s v=" "/>
    <s v=" "/>
    <s v=" "/>
    <s v=" "/>
    <s v=" "/>
    <n v="1"/>
    <s v=" "/>
    <s v=" "/>
    <m/>
    <s v=""/>
    <x v="0"/>
    <s v="ECOSTA"/>
    <s v="KCAMSCDF"/>
    <s v="MSC DF"/>
    <x v="2"/>
    <s v="MAIN"/>
    <s v="YEAR1TRIM2"/>
    <s v="A"/>
    <m/>
    <m/>
    <x v="0"/>
  </r>
  <r>
    <n v="7"/>
    <s v="SUNDAY"/>
    <s v="0800-1100 HRS"/>
    <s v="PG"/>
    <s v="ZOOM"/>
    <x v="253"/>
    <s v="LOCAL AND REGIONAL DEVELOPMENT"/>
    <s v="C1657"/>
    <s v="DR. JAMES MURUNGA"/>
    <n v="3"/>
    <n v="3"/>
    <n v="1"/>
    <n v="4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2"/>
    <s v="A"/>
    <m/>
    <m/>
    <x v="0"/>
  </r>
  <r>
    <n v="6"/>
    <s v="SATURDAY"/>
    <s v="1100-140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2"/>
    <s v="MAIN"/>
    <s v="YEAR1TRIM2"/>
    <s v="A"/>
    <m/>
    <m/>
    <x v="0"/>
  </r>
  <r>
    <n v="6"/>
    <s v="SATURDAY"/>
    <s v="1500-1800 HRS"/>
    <s v="PG"/>
    <s v="ZOOM"/>
    <x v="255"/>
    <s v="CLIMATE FINANCE"/>
    <n v="75"/>
    <s v="DR. PETER NJUGUN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2"/>
    <s v="A"/>
    <m/>
    <m/>
    <x v="0"/>
  </r>
  <r>
    <n v="7"/>
    <s v="SUNDAY"/>
    <s v="1100-1400 HRS"/>
    <s v="PG"/>
    <s v="ZOOM"/>
    <x v="256"/>
    <s v="PROJECT MONITORING AND EVALUATION"/>
    <s v="C1778"/>
    <s v="EMMY C. ROTICH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DF"/>
    <s v="MSC DF"/>
    <x v="2"/>
    <s v="MAIN"/>
    <s v="YEAR1TRIM2"/>
    <s v="A"/>
    <m/>
    <n v="33"/>
    <x v="0"/>
  </r>
  <r>
    <n v="7"/>
    <s v="SUNDAY"/>
    <s v="1100-1400 HRS"/>
    <s v="PG"/>
    <s v="ZOOM"/>
    <x v="246"/>
    <s v="INTERNATIONAL FINANCE FOR DEVELOPMENT"/>
    <n v="381"/>
    <s v="DR. GABRIEL LAIBON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2"/>
    <s v="MAIN"/>
    <s v="YEAR1TRIM3"/>
    <s v="A"/>
    <m/>
    <m/>
    <x v="0"/>
  </r>
  <r>
    <n v="7"/>
    <s v="SUNDAY"/>
    <s v="0800-1100 HRS"/>
    <s v="PG"/>
    <s v="ZOOM"/>
    <x v="257"/>
    <s v="INTERNATIONAL FINANCIAL REPORTING AND ANALYSIS"/>
    <s v="C1698"/>
    <s v="DR. MOKAYA ORIKU NICODEMUS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3"/>
    <s v="A"/>
    <m/>
    <m/>
    <x v="0"/>
  </r>
  <r>
    <n v="6"/>
    <s v="SATURDAY"/>
    <s v="0800-1100 HRS"/>
    <s v="PG"/>
    <s v="ZOOM"/>
    <x v="258"/>
    <s v="PUBLIC PROJECT FINANCE"/>
    <s v="C0950"/>
    <s v="DR. PETER KARIUKI"/>
    <n v="3"/>
    <n v="3"/>
    <n v="1"/>
    <n v="69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3"/>
    <s v="A"/>
    <m/>
    <m/>
    <x v="0"/>
  </r>
  <r>
    <n v="6"/>
    <s v="SATURDAY"/>
    <s v="1100-1400 HRS"/>
    <s v="PG"/>
    <s v="ZOOM"/>
    <x v="259"/>
    <s v="FINANCIAL SERVICE REGULATIONS"/>
    <n v="75"/>
    <s v="DR. PETER NJUGUN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2"/>
    <s v="MAIN"/>
    <s v="YEAR1TRIM3"/>
    <s v="A"/>
    <m/>
    <m/>
    <x v="0"/>
  </r>
  <r>
    <n v="6"/>
    <s v="SATURDAY"/>
    <s v="1500-1800 HRS"/>
    <s v="PG"/>
    <s v="ZOOM"/>
    <x v="260"/>
    <s v="HUMAN CAPITAL DEVELOPMENT"/>
    <n v="204"/>
    <s v="DR. ROSE GATHII"/>
    <n v="3"/>
    <n v="3"/>
    <n v="1"/>
    <n v="35"/>
    <s v=" "/>
    <s v=" "/>
    <s v=" "/>
    <s v=" "/>
    <s v=" "/>
    <s v=" "/>
    <s v=" "/>
    <s v=" "/>
    <s v=" "/>
    <s v=" "/>
    <n v="1"/>
    <s v=" "/>
    <s v=" "/>
    <m/>
    <s v=""/>
    <x v="0"/>
    <s v="BAM"/>
    <s v="KCAMSCDF"/>
    <s v="MSC DF"/>
    <x v="2"/>
    <s v="MAIN"/>
    <s v="YEAR1TRIM3"/>
    <s v="A"/>
    <m/>
    <m/>
    <x v="0"/>
  </r>
  <r>
    <n v="6"/>
    <s v="SATURDAY"/>
    <s v="1500 -180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FIN"/>
    <x v="2"/>
    <s v="MAIN"/>
    <s v="YEAR1TRIM1"/>
    <s v="A"/>
    <m/>
    <m/>
    <x v="0"/>
  </r>
  <r>
    <n v="7"/>
    <s v="SUNDAY"/>
    <s v="1500-1800 HRS"/>
    <s v="PG"/>
    <s v="ZOOM"/>
    <x v="251"/>
    <s v="FINANCIAL TECHNOLOGY"/>
    <s v="C0856"/>
    <s v="DR. FIONA KORIR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1"/>
    <s v="A"/>
    <m/>
    <m/>
    <x v="0"/>
  </r>
  <r>
    <n v="6"/>
    <s v="SATURDAY"/>
    <s v="0800-110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FIN"/>
    <x v="2"/>
    <s v="MAIN"/>
    <s v="YEAR1TRIM1"/>
    <s v="A"/>
    <m/>
    <m/>
    <x v="0"/>
  </r>
  <r>
    <n v="6"/>
    <s v="SATURDAY"/>
    <s v="1100-1400 HRS"/>
    <s v="PG"/>
    <s v="ZOOM"/>
    <x v="261"/>
    <s v="ADVANCED CORPORATE FINANCE"/>
    <s v="C1813"/>
    <s v="DR. SOLOMON NGAHU"/>
    <n v="3"/>
    <n v="3"/>
    <n v="1"/>
    <n v="25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1"/>
    <s v="A"/>
    <m/>
    <m/>
    <x v="0"/>
  </r>
  <r>
    <n v="7"/>
    <s v="SUNDAY"/>
    <s v="1100-1400 HRS"/>
    <s v="PG"/>
    <s v="ZOOM"/>
    <x v="239"/>
    <s v="CORPORATE GOVERNANCE AND ETHICS"/>
    <n v="370"/>
    <s v="DR. IBRAHIM TIRIMB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FIN"/>
    <x v="2"/>
    <s v="MAIN"/>
    <s v="YEAR1TRIM1"/>
    <s v="A"/>
    <m/>
    <m/>
    <x v="0"/>
  </r>
  <r>
    <n v="7"/>
    <s v="SUNDAY"/>
    <s v="1100-1400 HRS"/>
    <s v="PG"/>
    <s v="ZOOM"/>
    <x v="262"/>
    <s v="SECURITY ANALYSIS"/>
    <s v="C0703"/>
    <s v="DR. ARGAN WEKES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2"/>
    <s v="A"/>
    <m/>
    <m/>
    <x v="0"/>
  </r>
  <r>
    <n v="6"/>
    <s v="SATURDAY"/>
    <s v="0800-1100 HRS"/>
    <s v="PG"/>
    <s v="ZOOM"/>
    <x v="263"/>
    <s v="PORTFOLIO MANAGEMENT"/>
    <s v="C2000"/>
    <s v="DR. DORLEEN MURITH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2"/>
    <s v="A"/>
    <m/>
    <m/>
    <x v="0"/>
  </r>
  <r>
    <n v="6"/>
    <s v="SATURDAY"/>
    <s v="1500-1800 HRS"/>
    <s v="PG"/>
    <s v="ZOOM"/>
    <x v="264"/>
    <s v="MULTINATIONAL FINANCE"/>
    <n v="148"/>
    <s v="DR. MICHAEL NJOGO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2"/>
    <s v="A"/>
    <m/>
    <m/>
    <x v="0"/>
  </r>
  <r>
    <n v="7"/>
    <s v="SUNDAY"/>
    <s v="0800-1100 HRS"/>
    <s v="PG"/>
    <s v="ZOOM"/>
    <x v="265"/>
    <s v="ADVANCED THEORY OF FINANCE"/>
    <s v="C1633"/>
    <s v="DR. HENRY MOMANY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2"/>
    <s v="A"/>
    <m/>
    <m/>
    <x v="0"/>
  </r>
  <r>
    <n v="6"/>
    <s v="SATURDAY"/>
    <s v="1100-1400 HRS"/>
    <s v="PG"/>
    <s v="ZOOM"/>
    <x v="254"/>
    <s v="FINANCIAL RISK MANAGEMENT"/>
    <n v="391"/>
    <s v="DR. NYATETE KENYANY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2"/>
    <s v="A"/>
    <m/>
    <m/>
    <x v="0"/>
  </r>
  <r>
    <n v="6"/>
    <s v="SATURDAY"/>
    <s v="1100-1400 HRS"/>
    <s v="PG"/>
    <s v="ZOOM"/>
    <x v="266"/>
    <s v="MERGERS AND ACQUISITIONS"/>
    <s v="C1318"/>
    <s v="CELESTINE WANDABUS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3"/>
    <s v="A"/>
    <m/>
    <m/>
    <x v="0"/>
  </r>
  <r>
    <n v="7"/>
    <s v="SUNDAY"/>
    <s v="0800-1100 HRS"/>
    <s v="PG"/>
    <s v="ZOOM"/>
    <x v="267"/>
    <s v="DERIVATIVE PRICING"/>
    <s v="C1181"/>
    <s v="DR. FREDRICK WAFUL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3"/>
    <s v="A"/>
    <m/>
    <m/>
    <x v="0"/>
  </r>
  <r>
    <n v="6"/>
    <s v="SATURDAY"/>
    <s v="0800-1100 HRS"/>
    <s v="PG"/>
    <s v="ZOOM"/>
    <x v="268"/>
    <s v="ADVANCED ECONOMETRICS"/>
    <n v="381"/>
    <s v="DR. GABRIEL LAIBON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FIN"/>
    <x v="2"/>
    <s v="MAIN"/>
    <s v="YEAR1TRIM3"/>
    <s v="A"/>
    <m/>
    <m/>
    <x v="0"/>
  </r>
  <r>
    <n v="7"/>
    <s v="SUNDAY"/>
    <s v="1100-1400 HRS"/>
    <s v="PG"/>
    <s v="ZOOM"/>
    <x v="269"/>
    <s v="INTERNATIONAL FINANCIAL ASSET MANAGEMENT"/>
    <s v="C1633"/>
    <s v="DR. HENRY MOMANY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3"/>
    <s v="A"/>
    <m/>
    <m/>
    <x v="0"/>
  </r>
  <r>
    <n v="6"/>
    <s v="SATURDAY"/>
    <s v="1500 -1800 HRS"/>
    <s v="PG"/>
    <s v="ZOOM"/>
    <x v="255"/>
    <s v="CLIMATE FINANCE"/>
    <n v="75"/>
    <s v="DR. PETER NJUGU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2"/>
    <s v="MAIN"/>
    <s v="YEAR1TRIM3"/>
    <s v="A"/>
    <m/>
    <m/>
    <x v="0"/>
  </r>
  <r>
    <n v="7"/>
    <s v="SUNDAY"/>
    <s v="1100-1400 HRS"/>
    <s v="PG"/>
    <s v="ZOOM"/>
    <x v="270"/>
    <s v="MONETARY ECONOMICS"/>
    <s v="C1657"/>
    <s v="DR. JAMES MURUNGA"/>
    <n v="3"/>
    <n v="3"/>
    <n v="1"/>
    <n v="10"/>
    <s v=" "/>
    <s v=" "/>
    <s v=" "/>
    <s v=" "/>
    <s v=" "/>
    <s v=" "/>
    <s v=" "/>
    <s v=" "/>
    <s v=" "/>
    <s v=" "/>
    <n v="1"/>
    <s v=" "/>
    <s v=" "/>
    <m/>
    <s v=""/>
    <x v="0"/>
    <s v="ECOSTA"/>
    <s v="KCAMSCCOM"/>
    <s v="MSC FIN_INV"/>
    <x v="2"/>
    <s v="MAIN"/>
    <s v="YEAR1TRIM3"/>
    <s v="A"/>
    <m/>
    <m/>
    <x v="0"/>
  </r>
  <r>
    <n v="5"/>
    <s v="FRIDAY"/>
    <s v="1700-2100 HRS"/>
    <s v="VIRTUAL"/>
    <s v="ZOOM"/>
    <x v="271"/>
    <s v="ADVANCED CORPORATE FINANCE"/>
    <n v="75"/>
    <s v="DR. PETER NJUGUNA"/>
    <n v="4"/>
    <n v="4"/>
    <n v="1"/>
    <n v="22"/>
    <s v=" "/>
    <s v=" "/>
    <s v=" "/>
    <s v=" "/>
    <s v=" "/>
    <s v=" "/>
    <s v=" "/>
    <s v=" "/>
    <n v="1"/>
    <s v=" "/>
    <s v=" "/>
    <s v=" "/>
    <s v=" "/>
    <m/>
    <s v=""/>
    <x v="0"/>
    <s v="AF"/>
    <s v="KCAPHDFIN"/>
    <s v="PHD FIN"/>
    <x v="1"/>
    <s v="MAIN"/>
    <s v="YEAR1TRIM1"/>
    <s v="A"/>
    <m/>
    <m/>
    <x v="0"/>
  </r>
  <r>
    <n v="1"/>
    <s v="MONDAY"/>
    <s v="1700-2100 HRS"/>
    <s v="VIRTUAL"/>
    <s v="ZOOM"/>
    <x v="272"/>
    <s v="ADVANCED ECONOMIC THEORY"/>
    <n v="302"/>
    <s v="PROF. CHRISTINE NANJALA"/>
    <n v="4"/>
    <n v="4"/>
    <n v="1"/>
    <n v="22"/>
    <s v=" "/>
    <s v=" "/>
    <s v=" "/>
    <s v=" "/>
    <s v=" "/>
    <s v=" "/>
    <s v=" "/>
    <s v=" "/>
    <n v="1"/>
    <s v=" "/>
    <s v=" "/>
    <s v=" "/>
    <s v=" "/>
    <m/>
    <s v=""/>
    <x v="0"/>
    <s v="ECOSTA"/>
    <s v="KCAPHDFIN"/>
    <s v="PHD FIN"/>
    <x v="1"/>
    <s v="MAIN"/>
    <s v="YEAR1TRIM1"/>
    <s v="A"/>
    <m/>
    <m/>
    <x v="0"/>
  </r>
  <r>
    <n v="3"/>
    <s v="WEDNESDAY"/>
    <s v="1730-2030 HRS"/>
    <s v="VIRTUAL"/>
    <s v="ZOOM"/>
    <x v="273"/>
    <s v="APPLIED MULTIVARIATE STATISTICS"/>
    <n v="352"/>
    <s v="PROF. JOSHUA BAGAKA'S"/>
    <n v="4"/>
    <n v="4"/>
    <n v="1"/>
    <n v="22"/>
    <s v=" "/>
    <s v=" "/>
    <s v=" "/>
    <s v=" "/>
    <s v=" "/>
    <s v=" "/>
    <s v=" "/>
    <s v=" "/>
    <n v="1"/>
    <s v=" "/>
    <s v=" "/>
    <s v=" "/>
    <s v=" "/>
    <m/>
    <s v=""/>
    <x v="0"/>
    <s v="ECOSTA"/>
    <s v="KCAPHDFIN"/>
    <s v="PHD FIN"/>
    <x v="1"/>
    <s v="MAIN"/>
    <s v="YEAR1TRIM1"/>
    <s v="A"/>
    <m/>
    <m/>
    <x v="0"/>
  </r>
  <r>
    <n v="5"/>
    <s v="FRIDAY"/>
    <s v="1700-2100 HRS"/>
    <s v="VIRTUAL"/>
    <s v="ZOOM"/>
    <x v="274"/>
    <s v="QUANTITATIVE RESEARCH METHODS"/>
    <n v="302"/>
    <s v="PROF. CHRISTINE NANJALA"/>
    <n v="4"/>
    <n v="4"/>
    <n v="1"/>
    <n v="12"/>
    <s v=" "/>
    <s v=" "/>
    <s v=" "/>
    <s v=" "/>
    <s v=" "/>
    <s v=" "/>
    <s v=" "/>
    <s v=" "/>
    <n v="1"/>
    <s v=" "/>
    <s v=" "/>
    <s v=" "/>
    <s v=" "/>
    <m/>
    <s v=""/>
    <x v="0"/>
    <s v="BAM"/>
    <s v="KCAPHDFIN"/>
    <s v="PHD FIN"/>
    <x v="1"/>
    <s v="MAIN"/>
    <s v="YEAR1TRIM2"/>
    <s v="A"/>
    <m/>
    <m/>
    <x v="0"/>
  </r>
  <r>
    <n v="3"/>
    <s v="WEDNESDAY"/>
    <s v="1700-2100 HRS"/>
    <s v="VIRTUAL"/>
    <s v="ZOOM"/>
    <x v="275"/>
    <s v="FINANCIAL ECONOMICS"/>
    <s v="C1414"/>
    <s v="DR. RODGERS OCHENGE"/>
    <n v="4"/>
    <n v="4"/>
    <n v="1"/>
    <n v="30"/>
    <s v=" "/>
    <s v=" "/>
    <s v=" "/>
    <s v=" "/>
    <s v=" "/>
    <s v=" "/>
    <s v=" "/>
    <s v=" "/>
    <n v="1"/>
    <s v=" "/>
    <s v=" "/>
    <s v=" "/>
    <s v=" "/>
    <m/>
    <s v=""/>
    <x v="0"/>
    <s v="ECOSTA"/>
    <s v="KCAPHDFIN"/>
    <s v="PHD FIN"/>
    <x v="1"/>
    <s v="MAIN"/>
    <s v="YEAR1TRIM2"/>
    <s v="A"/>
    <m/>
    <m/>
    <x v="0"/>
  </r>
  <r>
    <n v="1"/>
    <s v="MONDAY"/>
    <s v="1700-2100 HRS"/>
    <s v="VIRTUAL"/>
    <s v="ZOOM"/>
    <x v="276"/>
    <s v="DIGITAL FINANCE"/>
    <n v="370"/>
    <s v="DR. IBRAHIM TIRIMBA"/>
    <n v="4"/>
    <n v="4"/>
    <n v="1"/>
    <n v="6"/>
    <s v=" "/>
    <s v=" "/>
    <s v=" "/>
    <s v=" "/>
    <s v=" "/>
    <s v=" "/>
    <s v=" "/>
    <s v=" "/>
    <n v="1"/>
    <s v=" "/>
    <s v=" "/>
    <s v=" "/>
    <s v=" "/>
    <m/>
    <s v=""/>
    <x v="0"/>
    <s v="AF"/>
    <s v="KCAPHDFIN"/>
    <s v="PHD FIN"/>
    <x v="1"/>
    <s v="MAIN"/>
    <s v="YEAR1TRIM2"/>
    <s v="A"/>
    <m/>
    <m/>
    <x v="0"/>
  </r>
  <r>
    <n v="4"/>
    <s v="THURSDAY"/>
    <s v="1700-2100 HRS"/>
    <s v="VIRTUAL"/>
    <s v="ZOOM"/>
    <x v="277"/>
    <s v="FINANCE SEMINAR"/>
    <s v="C0950"/>
    <s v="DR. PETER KARIUKI"/>
    <n v="4"/>
    <n v="4"/>
    <n v="1"/>
    <n v="9"/>
    <s v=" "/>
    <s v=" "/>
    <s v=" "/>
    <s v=" "/>
    <s v=" "/>
    <s v=" "/>
    <s v=" "/>
    <s v=" "/>
    <n v="1"/>
    <s v=" "/>
    <s v=" "/>
    <s v=" "/>
    <s v=" "/>
    <m/>
    <s v=""/>
    <x v="0"/>
    <s v="AF"/>
    <s v="KCAPHDFIN"/>
    <s v="PHD FIN"/>
    <x v="1"/>
    <s v="MAIN"/>
    <s v="YEAR2TRIM2"/>
    <s v="A"/>
    <m/>
    <m/>
    <x v="0"/>
  </r>
  <r>
    <n v="1"/>
    <s v="MONDAY"/>
    <s v="1700-2100 HRS"/>
    <s v="VIRTUAL"/>
    <s v="ZOOM"/>
    <x v="278"/>
    <s v="STRATEGIC HUMAN RESOURCE MANAGEMENT"/>
    <n v="98"/>
    <s v="DR. WYCLIFFE NYARIBO"/>
    <n v="4"/>
    <n v="4"/>
    <n v="1"/>
    <n v="6"/>
    <s v=" "/>
    <s v=" "/>
    <s v=" "/>
    <s v=" "/>
    <s v=" "/>
    <s v=" "/>
    <s v=" "/>
    <s v=" "/>
    <s v=" "/>
    <s v=" "/>
    <s v=" "/>
    <s v=" "/>
    <s v=" "/>
    <m/>
    <s v=""/>
    <x v="0"/>
    <s v="BAM"/>
    <s v="KCAPHDBM"/>
    <s v="PHD HRM"/>
    <x v="1"/>
    <s v="MAIN"/>
    <s v="YEAR1TRIM1"/>
    <s v="A"/>
    <m/>
    <m/>
    <x v="0"/>
  </r>
  <r>
    <n v="5"/>
    <s v="FRIDAY"/>
    <s v="1700-2100 HRS"/>
    <s v="VIRTUAL"/>
    <s v="ZOOM"/>
    <x v="279"/>
    <s v="CHANGE MANAGEMENT IN HUMAN RESOURSE MANAGEMENT"/>
    <n v="265"/>
    <s v="DR. BILLIAH MAENDE"/>
    <s v="3"/>
    <s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BAM"/>
    <s v="KCAPHDBM"/>
    <s v="PHD HRM"/>
    <x v="1"/>
    <s v="MAIN"/>
    <s v="YEAR1TRIM1"/>
    <s v="A"/>
    <m/>
    <m/>
    <x v="0"/>
  </r>
  <r>
    <n v="3"/>
    <s v="WEDNESDAY"/>
    <s v="1730-2030 HRS"/>
    <s v="VIRTUAL"/>
    <s v="ZOOM"/>
    <x v="232"/>
    <s v="KNOWLEDGE MANAGEMENT"/>
    <n v="204"/>
    <s v="DR. ROSE GATHII"/>
    <n v="4"/>
    <n v="4"/>
    <n v="1"/>
    <n v="5"/>
    <s v=" "/>
    <s v=" "/>
    <s v=" "/>
    <s v=" "/>
    <s v=" "/>
    <s v=" "/>
    <s v=" "/>
    <s v=" "/>
    <s v=" "/>
    <s v=" "/>
    <s v=" "/>
    <s v=" "/>
    <s v=" "/>
    <m/>
    <s v=""/>
    <x v="0"/>
    <s v="BAM"/>
    <s v="KCAPHDBM"/>
    <s v="PHD HRM"/>
    <x v="1"/>
    <s v="MAIN"/>
    <s v="YEAR1TRIM1"/>
    <s v="A"/>
    <m/>
    <m/>
    <x v="0"/>
  </r>
  <r>
    <n v="2"/>
    <s v="TUESDAY"/>
    <s v="1700-2100 HRS"/>
    <s v="VIRTUAL"/>
    <s v="ZOOM"/>
    <x v="280"/>
    <s v="MANAGEMENT SEMINAR"/>
    <n v="144"/>
    <s v="DR. LUCY WAMALW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PHDBM"/>
    <s v="PHD HRM"/>
    <x v="1"/>
    <s v="MAIN"/>
    <s v="YEAR2TRIM2"/>
    <s v="A"/>
    <m/>
    <m/>
    <x v="0"/>
  </r>
  <r>
    <n v="3"/>
    <s v="WEDNESDAY"/>
    <s v="1700-2100 HRS"/>
    <s v="VIRTUAL"/>
    <s v="ZOOM"/>
    <x v="281"/>
    <s v="CONSUMER BEHAVIOUR THEORY"/>
    <n v="283"/>
    <s v="DR. BRIGITTE OKONGA"/>
    <n v="4"/>
    <n v="4"/>
    <n v="1"/>
    <n v="6"/>
    <s v=" "/>
    <s v=" "/>
    <s v=" "/>
    <s v=" "/>
    <s v=" "/>
    <s v=" "/>
    <s v=" "/>
    <s v=" "/>
    <n v="1"/>
    <s v=" "/>
    <s v=" "/>
    <s v=" "/>
    <s v=" "/>
    <m/>
    <s v=""/>
    <x v="0"/>
    <s v="BAM"/>
    <s v="KCAPHDBM"/>
    <s v="PHD Mkt"/>
    <x v="1"/>
    <s v="MAIN"/>
    <s v="YEAR2TRIM1"/>
    <s v="A"/>
    <m/>
    <m/>
    <x v="0"/>
  </r>
  <r>
    <n v="5"/>
    <s v="FRIDAY"/>
    <s v="1700-2100 HRS"/>
    <s v="VIRTUAL"/>
    <s v="ZOOM"/>
    <x v="282"/>
    <s v="MULTIVARIATE STATISTICS IN MARKETING"/>
    <s v="C0887"/>
    <s v="DR. CHARLES GITHIRA WANYOIKE"/>
    <n v="4"/>
    <n v="4"/>
    <n v="1"/>
    <n v="5"/>
    <s v=" "/>
    <s v=" "/>
    <s v=" "/>
    <s v=" "/>
    <s v=" "/>
    <s v=" "/>
    <s v=" "/>
    <s v=" "/>
    <n v="1"/>
    <s v=" "/>
    <s v=" "/>
    <s v=" "/>
    <s v=" "/>
    <m/>
    <s v=""/>
    <x v="0"/>
    <s v="ECOSTA"/>
    <s v="KCAPHDBM"/>
    <s v="PHD Mkt"/>
    <x v="1"/>
    <s v="MAIN"/>
    <s v="YEAR2TRIM1"/>
    <s v="A"/>
    <m/>
    <m/>
    <x v="0"/>
  </r>
  <r>
    <n v="1"/>
    <s v="MONDAY"/>
    <s v="1700-2100 HRS"/>
    <s v="VIRTUAL"/>
    <s v="ZOOM"/>
    <x v="283"/>
    <s v="BIG DATA AND MARKETING ANALYTICS"/>
    <n v="183"/>
    <s v="DR. SIMON MWENDIA"/>
    <n v="4"/>
    <n v="4"/>
    <n v="1"/>
    <n v="5"/>
    <s v=" "/>
    <s v=" "/>
    <s v=" "/>
    <s v=" "/>
    <s v=" "/>
    <s v=" "/>
    <s v=" "/>
    <s v=" "/>
    <n v="1"/>
    <s v=" "/>
    <s v=" "/>
    <s v=" "/>
    <s v=" "/>
    <m/>
    <s v=""/>
    <x v="0"/>
    <s v="DSAI"/>
    <s v="KCAPHDBM"/>
    <s v="PHD Mkt"/>
    <x v="1"/>
    <s v="MAIN"/>
    <s v="YEAR2TRIM1"/>
    <s v="A"/>
    <m/>
    <m/>
    <x v="0"/>
  </r>
  <r>
    <n v="2"/>
    <s v="TUESDAY"/>
    <s v="1700-2100 HRS"/>
    <s v="VIRTUAL"/>
    <s v="ZOOM"/>
    <x v="280"/>
    <s v="MANAGEMENT SEMINAR"/>
    <n v="144"/>
    <s v="DR. LUCY WAMALWA"/>
    <m/>
    <n v="0"/>
    <n v="0"/>
    <m/>
    <s v=" "/>
    <s v=" "/>
    <s v=" "/>
    <s v=" "/>
    <s v=" "/>
    <s v=" "/>
    <s v=" "/>
    <s v=" "/>
    <n v="0"/>
    <s v=" "/>
    <s v=" "/>
    <s v=" "/>
    <s v=" "/>
    <m/>
    <s v=""/>
    <x v="0"/>
    <s v="BAM"/>
    <s v="KCAPHDBM"/>
    <s v="PHD Mkt"/>
    <x v="1"/>
    <s v="MAIN"/>
    <s v="YEAR2TRIM2"/>
    <s v="A"/>
    <m/>
    <m/>
    <x v="0"/>
  </r>
  <r>
    <n v="3"/>
    <s v="WEDNESDAY"/>
    <s v="1700-2100 HRS"/>
    <s v="VIRTUAL"/>
    <s v="ZOOM"/>
    <x v="284"/>
    <s v="GLOBAL STRATEGY"/>
    <s v="C1190"/>
    <s v="DR. MARY MWANZIA"/>
    <n v="4"/>
    <n v="4"/>
    <n v="1"/>
    <n v="10"/>
    <s v=" "/>
    <s v=" "/>
    <s v=" "/>
    <s v=" "/>
    <s v=" "/>
    <s v=" "/>
    <s v=" "/>
    <s v=" "/>
    <n v="1"/>
    <s v=" "/>
    <s v=" "/>
    <s v=" "/>
    <s v=" "/>
    <m/>
    <s v=""/>
    <x v="0"/>
    <s v="BAM"/>
    <s v="KCAPHDBM"/>
    <s v="PHD STR"/>
    <x v="1"/>
    <s v="MAIN"/>
    <s v="YEAR2TRIM1"/>
    <s v="A"/>
    <m/>
    <m/>
    <x v="0"/>
  </r>
  <r>
    <n v="1"/>
    <s v="MONDAY"/>
    <s v="1700-2100 HRS"/>
    <s v="VIRTUAL"/>
    <s v="ZOOM"/>
    <x v="285"/>
    <s v="ORGANISATION THEORY"/>
    <n v="204"/>
    <s v="DR. ROSE GATHII"/>
    <n v="4"/>
    <n v="4"/>
    <n v="1"/>
    <n v="10"/>
    <s v=" "/>
    <s v=" "/>
    <s v=" "/>
    <s v=" "/>
    <s v=" "/>
    <s v=" "/>
    <s v=" "/>
    <s v=" "/>
    <n v="1"/>
    <s v=" "/>
    <s v=" "/>
    <s v=" "/>
    <s v=" "/>
    <m/>
    <s v=""/>
    <x v="0"/>
    <s v="BAM"/>
    <s v="KCAPHDBM"/>
    <s v="PHD STR"/>
    <x v="1"/>
    <s v="MAIN"/>
    <s v="YEAR2TRIM1"/>
    <s v="A"/>
    <m/>
    <m/>
    <x v="0"/>
  </r>
  <r>
    <n v="5"/>
    <s v="FRIDAY"/>
    <s v="1700-2100 HRS"/>
    <s v="VIRTUAL"/>
    <s v="ZOOM"/>
    <x v="286"/>
    <s v="STRATEGIC ENTREPRENEURSHIP"/>
    <n v="205"/>
    <s v="DR. ABRAHAM ROTICH"/>
    <n v="4"/>
    <n v="4"/>
    <n v="1"/>
    <n v="5"/>
    <s v=" "/>
    <s v=" "/>
    <s v=" "/>
    <s v=" "/>
    <s v=" "/>
    <s v=" "/>
    <s v=" "/>
    <s v=" "/>
    <n v="1"/>
    <s v=" "/>
    <s v=" "/>
    <s v=" "/>
    <s v=" "/>
    <m/>
    <s v=""/>
    <x v="0"/>
    <s v="BAM"/>
    <s v="KCAPHDBM"/>
    <s v="PHD STR"/>
    <x v="1"/>
    <s v="MAIN"/>
    <s v="YEAR2TRIM1"/>
    <s v="A"/>
    <m/>
    <m/>
    <x v="0"/>
  </r>
  <r>
    <n v="2"/>
    <s v="TUESDAY"/>
    <s v="1700-2100 HRS"/>
    <s v="VIRTUAL"/>
    <s v="ZOOM"/>
    <x v="280"/>
    <s v="MANAGEMENT SEMINAR"/>
    <n v="144"/>
    <s v="DR. LUCY WAMALWA"/>
    <n v="4"/>
    <n v="4"/>
    <n v="1"/>
    <n v="22"/>
    <s v=" "/>
    <s v=" "/>
    <s v=" "/>
    <s v=" "/>
    <s v=" "/>
    <s v=" "/>
    <s v=" "/>
    <s v=" "/>
    <n v="1"/>
    <s v=" "/>
    <s v=" "/>
    <s v=" "/>
    <s v=" "/>
    <m/>
    <s v=""/>
    <x v="0"/>
    <s v="BAM"/>
    <s v="KCAPHDBM"/>
    <s v="PHD STR"/>
    <x v="1"/>
    <s v="MAIN"/>
    <s v="YEAR2TRIM2"/>
    <s v="A"/>
    <m/>
    <m/>
    <x v="0"/>
  </r>
  <r>
    <n v="3"/>
    <s v="WEDNESDAY"/>
    <s v="0800-1100 HRS"/>
    <s v="PHYSICAL"/>
    <s v="7-7"/>
    <x v="5"/>
    <s v="BUSINESS STUDIES"/>
    <n v="283"/>
    <s v="DR. BRIGITTE OKONGA"/>
    <n v="3"/>
    <n v="3"/>
    <n v="1"/>
    <n v="2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TOWN"/>
    <s v="YEAR1TRIM1"/>
    <s v="A"/>
    <m/>
    <m/>
    <x v="0"/>
  </r>
  <r>
    <n v="5"/>
    <s v="FRIDAY"/>
    <s v="0800-1100 HRS"/>
    <s v="PHYSICAL"/>
    <s v="3-4"/>
    <x v="1"/>
    <s v="PRINCIPLES OF MANAGEMENT"/>
    <n v="283"/>
    <s v="DR. BRIGITTE OK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TOWN"/>
    <s v="YEAR1TRIM1"/>
    <s v="B"/>
    <m/>
    <m/>
    <x v="0"/>
  </r>
  <r>
    <n v="4"/>
    <s v="THURSDAY"/>
    <s v="0800-1100 HRS"/>
    <s v="PHYSICAL"/>
    <s v="3-4"/>
    <x v="0"/>
    <s v="INTRODUCTION TO MICROECONOMICS"/>
    <s v="C1856"/>
    <s v="EMMA MACHO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0"/>
    <s v="TOWN"/>
    <s v="YEAR1TRIM1"/>
    <s v="A"/>
    <m/>
    <m/>
    <x v="0"/>
  </r>
  <r>
    <n v="5"/>
    <s v="FRIDAY"/>
    <s v="1100-1400 HRS"/>
    <s v="PHYSICAL"/>
    <s v="3-4"/>
    <x v="4"/>
    <s v="FINANCIAL ACCOUNTING I"/>
    <n v="73"/>
    <s v="JAMES NJAMA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1TRIM1"/>
    <s v="A"/>
    <m/>
    <m/>
    <x v="0"/>
  </r>
  <r>
    <n v="3"/>
    <s v="WEDNESDAY"/>
    <s v="1100-1400 HRS"/>
    <s v="PHYSICAL"/>
    <s v="3-4"/>
    <x v="3"/>
    <s v="MANAGEMENT MATHEMATICS I"/>
    <n v="85"/>
    <s v="DOMINIC OJWANG"/>
    <n v="3"/>
    <n v="3"/>
    <n v="1"/>
    <n v="2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1TRIM1"/>
    <s v="A"/>
    <m/>
    <m/>
    <x v="0"/>
  </r>
  <r>
    <n v="2"/>
    <s v="TUESDAY"/>
    <s v="0800-1100 HRS"/>
    <s v="LAB"/>
    <s v="LAB 5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0"/>
    <s v="TOWN"/>
    <s v="YEAR1TRIM1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TOWN"/>
    <s v="YEAR1TRIM2"/>
    <s v="A"/>
    <m/>
    <m/>
    <x v="0"/>
  </r>
  <r>
    <n v="3"/>
    <s v="WEDNESDAY"/>
    <s v="1100-1400 HRS"/>
    <s v="PHYSICAL"/>
    <s v="RM 4-13"/>
    <x v="23"/>
    <s v="INTRODUCTION TO MACROECONOMICS"/>
    <s v="C2021"/>
    <s v="ABSOLOM OMARIBA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KITENGELA"/>
    <s v="YEAR1TRIM2"/>
    <s v="A"/>
    <m/>
    <n v="33"/>
    <x v="0"/>
  </r>
  <r>
    <n v="4"/>
    <s v="THURSDAY"/>
    <s v="0800-1100 HRS"/>
    <s v="PHYSICAL"/>
    <s v="6-7"/>
    <x v="23"/>
    <s v="INTRODUCTION TO MACROECONOMICS"/>
    <s v="C1714"/>
    <s v="ELIJAH NYAKUNDI"/>
    <n v="3"/>
    <n v="3"/>
    <n v="1"/>
    <n v="80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1TRIM2"/>
    <s v="A"/>
    <m/>
    <n v="33"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1TRIM2"/>
    <s v="A"/>
    <m/>
    <m/>
    <x v="0"/>
  </r>
  <r>
    <n v="3"/>
    <s v="WEDNESDAY"/>
    <s v="1100-1400 HRS"/>
    <s v="PHYSICAL"/>
    <s v="6-7"/>
    <x v="9"/>
    <s v="FINANCIAL ACCOUNTING II"/>
    <n v="73"/>
    <s v="JAMES NJAMA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1TRIM2"/>
    <s v="A"/>
    <m/>
    <n v="44"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n v="250"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TOWN"/>
    <s v="YEAR1TRIM2"/>
    <s v="A"/>
    <m/>
    <m/>
    <x v="0"/>
  </r>
  <r>
    <n v="3"/>
    <s v="WEDNESDAY"/>
    <s v="0800-1100 HRS"/>
    <s v="PHYSICAL"/>
    <s v="3-4"/>
    <x v="12"/>
    <s v="MANAGEMENT MATHEMATICS II"/>
    <n v="85"/>
    <s v="DOMINIC OJWANG"/>
    <n v="3"/>
    <n v="3"/>
    <n v="1"/>
    <n v="6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1TRIM2"/>
    <s v="A"/>
    <m/>
    <m/>
    <x v="0"/>
  </r>
  <r>
    <n v="5"/>
    <s v="FRIDAY"/>
    <s v="0800-110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1TRIM2"/>
    <s v="A"/>
    <m/>
    <m/>
    <x v="0"/>
  </r>
  <r>
    <n v="3"/>
    <s v="WEDNESDAY"/>
    <s v="1100-1400 HRS"/>
    <s v="PHYSICAL"/>
    <s v="7-7"/>
    <x v="16"/>
    <s v="INTRODUCTION TO TAXATION"/>
    <s v="C1206"/>
    <s v="ANDREW GROHNEY"/>
    <n v="3"/>
    <n v="3"/>
    <n v="1"/>
    <n v="9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TOWN"/>
    <s v="YEAR1TRIM3"/>
    <s v="A"/>
    <m/>
    <m/>
    <x v="0"/>
  </r>
  <r>
    <n v="5"/>
    <s v="FRIDAY"/>
    <s v="0800-1100 HRS"/>
    <s v="PHYSICAL"/>
    <s v="TBA"/>
    <x v="24"/>
    <s v="INTRODUCTION TO DATA ANALYTICS"/>
    <s v="C0202"/>
    <s v="WALTER ODHIAMBO"/>
    <n v="3"/>
    <n v="3"/>
    <n v="1"/>
    <n v="34"/>
    <s v=" "/>
    <s v=" "/>
    <s v=" "/>
    <s v=" "/>
    <s v=" "/>
    <s v=" "/>
    <s v=" "/>
    <n v="1"/>
    <s v=" "/>
    <s v=" "/>
    <s v=" "/>
    <s v=" "/>
    <s v=" "/>
    <m/>
    <s v=""/>
    <x v="0"/>
    <s v="DSAI"/>
    <s v="KCABCOM"/>
    <s v="BCOM"/>
    <x v="0"/>
    <s v="WESTERN"/>
    <s v="YEAR1TRIM3"/>
    <s v="A"/>
    <m/>
    <m/>
    <x v="0"/>
  </r>
  <r>
    <n v="1"/>
    <s v="MONDAY"/>
    <s v="0800-1100 HRS"/>
    <s v="PHYSICAL"/>
    <s v="7-2"/>
    <x v="24"/>
    <s v="INTRODUCTION TO DATA ANALYTICS"/>
    <n v="149"/>
    <s v="GEORGE WAMAE"/>
    <n v="3"/>
    <n v="3"/>
    <n v="1"/>
    <n v="34"/>
    <s v=" "/>
    <s v=" "/>
    <s v=" "/>
    <s v=" "/>
    <s v=" "/>
    <s v=" "/>
    <s v=" "/>
    <n v="1"/>
    <s v=" "/>
    <s v=" "/>
    <s v=" "/>
    <s v=" "/>
    <s v=" "/>
    <m/>
    <s v=""/>
    <x v="0"/>
    <s v="DSAI"/>
    <s v="KCABCOM"/>
    <s v="BCOM"/>
    <x v="0"/>
    <s v="TOWN"/>
    <s v="YEAR1TRIM3"/>
    <s v="A"/>
    <m/>
    <m/>
    <x v="0"/>
  </r>
  <r>
    <n v="2"/>
    <s v="TUESDAY"/>
    <s v="1400-1700 HRS"/>
    <s v="PHYSICAL"/>
    <s v="3-4"/>
    <x v="103"/>
    <s v="BUSINESS FINANCE"/>
    <n v="73"/>
    <s v="JAMES NJAMA"/>
    <n v="3"/>
    <n v="3"/>
    <n v="1"/>
    <n v="1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1TRIM3"/>
    <s v="A"/>
    <m/>
    <m/>
    <x v="0"/>
  </r>
  <r>
    <n v="3"/>
    <s v="WEDNESDAY"/>
    <s v="1400-1700 HRS"/>
    <s v="PHYSICAL"/>
    <s v="TBA"/>
    <x v="13"/>
    <s v="STATISTICS I"/>
    <s v="C0202"/>
    <s v="WALTER ODHIAMBO"/>
    <n v="3"/>
    <n v="3"/>
    <n v="1"/>
    <n v="133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1TRIM3"/>
    <s v="A"/>
    <m/>
    <m/>
    <x v="0"/>
  </r>
  <r>
    <n v="3"/>
    <s v="WEDNESDAY"/>
    <s v="0800-1100 HRS"/>
    <s v="PHYSICAL"/>
    <s v="7-2"/>
    <x v="13"/>
    <s v="STATISTICS I"/>
    <s v="C1296"/>
    <s v="RAPHAEL ONYANGO"/>
    <n v="3"/>
    <n v="3"/>
    <n v="1"/>
    <n v="133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1TRIM3"/>
    <s v="A"/>
    <m/>
    <m/>
    <x v="0"/>
  </r>
  <r>
    <n v="4"/>
    <s v="THURSDAY"/>
    <s v="1100-1400 HRS"/>
    <s v="PHYSICAL"/>
    <s v="7-3"/>
    <x v="25"/>
    <s v="INTERMEDIATE ACCOUNTING I"/>
    <s v="C1419"/>
    <s v="RISPAH KHAMONYI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1TRIM3"/>
    <s v="A"/>
    <m/>
    <m/>
    <x v="0"/>
  </r>
  <r>
    <n v="5"/>
    <s v="FRIDAY"/>
    <s v="0800-1100 HRS"/>
    <s v="VIRTUAL"/>
    <s v="ZOOM"/>
    <x v="17"/>
    <s v="ORGANIZATIONAL BEHAVIOUR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1"/>
    <s v="A"/>
    <m/>
    <m/>
    <x v="0"/>
  </r>
  <r>
    <n v="1"/>
    <s v="MONDAY"/>
    <s v="1100-1400 HRS"/>
    <s v="PHYSICAL"/>
    <s v="7-2"/>
    <x v="26"/>
    <s v="STATISTICS II"/>
    <n v="149"/>
    <s v="GEORGE WAMAE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2TRIM1"/>
    <s v="A"/>
    <m/>
    <m/>
    <x v="0"/>
  </r>
  <r>
    <n v="4"/>
    <s v="THURSDAY"/>
    <s v="1100-1400 HRS"/>
    <s v="PHYSICAL"/>
    <s v="TBA"/>
    <x v="116"/>
    <s v="COST ACCOUNTING"/>
    <n v="96"/>
    <s v="VICTOR NYAMIAKA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2TRIM1"/>
    <s v="A"/>
    <m/>
    <m/>
    <x v="0"/>
  </r>
  <r>
    <n v="4"/>
    <s v="THURSDAY"/>
    <s v="1100-1400 HRS"/>
    <s v="PHYSICAL"/>
    <s v="7-2"/>
    <x v="116"/>
    <s v="COST ACCOUNTING"/>
    <n v="73"/>
    <s v="JAMES NJAMA"/>
    <n v="3"/>
    <n v="3"/>
    <n v="1"/>
    <n v="87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2TRIM1"/>
    <s v="A"/>
    <m/>
    <m/>
    <x v="0"/>
  </r>
  <r>
    <n v="5"/>
    <s v="FRIDAY"/>
    <s v="1400-17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0"/>
    <s v="TOWN"/>
    <s v="YEAR2TRIM1"/>
    <s v="A"/>
    <m/>
    <m/>
    <x v="0"/>
  </r>
  <r>
    <n v="4"/>
    <s v="THURSDAY"/>
    <s v="0800-1100 HRS"/>
    <s v="PHYSICAL"/>
    <s v="TBA"/>
    <x v="19"/>
    <s v="FINANCIAL MANAGEMENT"/>
    <n v="264"/>
    <s v="ELIJAH WEKESA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2TRIM1"/>
    <s v="A"/>
    <m/>
    <m/>
    <x v="0"/>
  </r>
  <r>
    <n v="4"/>
    <s v="THURSDAY"/>
    <s v="0800-1100 HRS"/>
    <s v="PHYSICAL"/>
    <s v="7-2"/>
    <x v="19"/>
    <s v="FINANCIAL MANAGEMENT"/>
    <s v="C1419"/>
    <s v="RISPAH KHAMONY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2TRIM1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0"/>
    <s v="TOWN"/>
    <s v="YEAR2TRIM1"/>
    <s v="B"/>
    <m/>
    <m/>
    <x v="0"/>
  </r>
  <r>
    <n v="5"/>
    <s v="FRIDAY"/>
    <s v="1100-1400 HRS"/>
    <s v="VIRTUAL"/>
    <s v="ZOOM"/>
    <x v="20"/>
    <s v="TOTAL QUALITY MANAGEMENT"/>
    <n v="98"/>
    <s v="DR. WYCLIFFE NYARIBO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TOWN"/>
    <s v="YEAR2TRIM2"/>
    <s v="A"/>
    <m/>
    <m/>
    <x v="0"/>
  </r>
  <r>
    <n v="1"/>
    <s v="MONDAY"/>
    <s v="1400-170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2"/>
    <s v="A"/>
    <m/>
    <m/>
    <x v="0"/>
  </r>
  <r>
    <n v="2"/>
    <s v="TUESDAY"/>
    <s v="0800-1100 HRS"/>
    <s v="PHYSICAL"/>
    <s v="3-4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2"/>
    <s v="A"/>
    <m/>
    <m/>
    <x v="0"/>
  </r>
  <r>
    <n v="4"/>
    <s v="THURSDAY"/>
    <s v="1100-1400 HRS"/>
    <s v="PHYSICAL"/>
    <s v="3-4"/>
    <x v="104"/>
    <s v="STRATEGIC MANAGEMENT"/>
    <n v="122"/>
    <s v="MOYI MESO"/>
    <n v="3"/>
    <n v="3"/>
    <n v="1"/>
    <n v="12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TOWN"/>
    <s v="YEAR2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2"/>
    <s v="A"/>
    <m/>
    <m/>
    <x v="0"/>
  </r>
  <r>
    <n v="3"/>
    <s v="WEDNESDAY"/>
    <s v="1100-1400 HRS"/>
    <s v="LAB"/>
    <s v="LAB 5"/>
    <x v="106"/>
    <s v="COMPUTER APPLICATIONS"/>
    <n v="74"/>
    <s v="SOLOMON MAINA"/>
    <n v="3"/>
    <n v="3"/>
    <n v="1"/>
    <n v="44"/>
    <s v=" "/>
    <s v=" "/>
    <s v=" "/>
    <s v=" "/>
    <s v=" "/>
    <s v=" "/>
    <s v=" "/>
    <n v="1"/>
    <s v=" "/>
    <s v=" "/>
    <s v=" "/>
    <s v=" "/>
    <s v=" "/>
    <m/>
    <s v=""/>
    <x v="0"/>
    <s v="SD&amp;IS"/>
    <s v="KCABCOM"/>
    <s v="BCOM"/>
    <x v="0"/>
    <s v="TOWN"/>
    <s v="YEAR2TRIM2"/>
    <s v="A"/>
    <m/>
    <m/>
    <x v="0"/>
  </r>
  <r>
    <n v="3"/>
    <s v="WEDNESDAY"/>
    <s v="1400-1700 HRS"/>
    <s v="VIRTUAL"/>
    <s v="ZOOM"/>
    <x v="29"/>
    <s v="INTERNATIONAL BUSINESS STRATEGY"/>
    <s v="C1476"/>
    <s v="ENG. ERASTUS MWONGE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3"/>
    <s v="A"/>
    <m/>
    <m/>
    <x v="0"/>
  </r>
  <r>
    <n v="3"/>
    <s v="WEDNESDAY"/>
    <s v="1400-1700 HRS"/>
    <s v="VIRTUAL"/>
    <s v="ZOOM"/>
    <x v="29"/>
    <s v="INTERNATIONAL BUSINESS STRATEGY"/>
    <s v="C1476"/>
    <s v="ENG. ERASTUS MWONGE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3"/>
    <s v="A"/>
    <m/>
    <m/>
    <x v="0"/>
  </r>
  <r>
    <n v="2"/>
    <s v="TUESDAY"/>
    <s v="1100-1400 HRS"/>
    <s v="PHYSICAL"/>
    <s v="7-2"/>
    <x v="28"/>
    <s v="FINANCIAL TECHNOLOGY"/>
    <s v="C1145"/>
    <s v="EDWARD MUJUKA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2TRIM3"/>
    <s v="A"/>
    <s v="FO"/>
    <s v="TRIM 4A"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3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3"/>
    <s v="A"/>
    <m/>
    <m/>
    <x v="0"/>
  </r>
  <r>
    <n v="4"/>
    <s v="THURSDAY"/>
    <s v="1100-1400 HRS"/>
    <s v="VIRTUAL"/>
    <s v="ZOOM"/>
    <x v="107"/>
    <s v="INTERNATIONAL RELATIONS"/>
    <s v="C0372"/>
    <s v="LEVINA ONDENG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3"/>
    <s v="A"/>
    <m/>
    <m/>
    <x v="0"/>
  </r>
  <r>
    <n v="4"/>
    <s v="THURSDAY"/>
    <s v="1100-1400 HRS"/>
    <s v="VIRTUAL"/>
    <s v="ZOOM"/>
    <x v="107"/>
    <s v="INTERNATIONAL RELATIONS"/>
    <s v="C0372"/>
    <s v="LEVINA ONDENG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2TRIM3"/>
    <s v="A"/>
    <m/>
    <m/>
    <x v="0"/>
  </r>
  <r>
    <n v="5"/>
    <s v="FRIDAY"/>
    <s v="0800-1100 HRS"/>
    <s v="PHYSICAL"/>
    <s v="6-7"/>
    <x v="108"/>
    <s v="INTERNATIONAL FINANCE"/>
    <s v="C1419"/>
    <s v="RISPAH KHAMONYI"/>
    <n v="3"/>
    <n v="3"/>
    <n v="1"/>
    <n v="1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2TRIM3"/>
    <s v="A"/>
    <s v="FO"/>
    <m/>
    <x v="0"/>
  </r>
  <r>
    <n v="5"/>
    <s v="FRIDAY"/>
    <s v="1400-1700 HRS"/>
    <s v="PHYSICAL"/>
    <s v="7-2"/>
    <x v="109"/>
    <s v="FINANCIAL STATEMENT ANALYSIS"/>
    <s v="C1211"/>
    <s v="STEPHEN NAMISI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2TRIM3"/>
    <s v="A"/>
    <s v="FO"/>
    <m/>
    <x v="0"/>
  </r>
  <r>
    <n v="1"/>
    <s v="MONDAY"/>
    <s v="0800-1100 HRS"/>
    <s v="PHYSICAL"/>
    <s v="7-7"/>
    <x v="30"/>
    <s v="ADVANCED TAXATION"/>
    <s v="C1206"/>
    <s v="ANDREW GROHNEY"/>
    <n v="3"/>
    <n v="3"/>
    <n v="1"/>
    <n v="168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3TRIM1"/>
    <s v="A"/>
    <s v="FO"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n v="266"/>
    <s v=" "/>
    <s v=" "/>
    <s v=" "/>
    <n v="0"/>
    <s v=" "/>
    <s v=" "/>
    <s v=" "/>
    <s v=" "/>
    <s v=" "/>
    <s v=" "/>
    <s v=" "/>
    <s v=" "/>
    <s v=" "/>
    <m/>
    <s v=""/>
    <x v="1"/>
    <s v="EDU"/>
    <s v="KCACIT"/>
    <s v="CIT"/>
    <x v="0"/>
    <s v="WESTERN"/>
    <s v="TRIM 2"/>
    <s v="A"/>
    <m/>
    <m/>
    <x v="0"/>
  </r>
  <r>
    <n v="1"/>
    <s v="MONDAY"/>
    <s v="1100-1400 HRS"/>
    <s v="PHYSICAL"/>
    <s v="7-7"/>
    <x v="31"/>
    <s v="OPERATIONS RESEARCH"/>
    <s v="C1374"/>
    <s v="KILLION AMOLLO"/>
    <n v="3"/>
    <n v="3"/>
    <n v="1"/>
    <n v="10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3TRIM1"/>
    <s v="A"/>
    <s v="FO"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TOWN"/>
    <s v="YEAR3TRIM1"/>
    <s v="A"/>
    <s v="ALL"/>
    <m/>
    <x v="0"/>
  </r>
  <r>
    <n v="3"/>
    <s v="WEDNESDAY"/>
    <s v="1100-1400 HRS"/>
    <s v="PHYSICAL"/>
    <s v="6-3"/>
    <x v="114"/>
    <s v="DEVELOPMENT FINANCE"/>
    <s v="C1963"/>
    <s v="LINET MUTEGI"/>
    <n v="3"/>
    <n v="3"/>
    <n v="1"/>
    <n v="5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3TRIM1"/>
    <s v="A"/>
    <s v="FO"/>
    <m/>
    <x v="0"/>
  </r>
  <r>
    <n v="5"/>
    <s v="FRIDAY"/>
    <s v="1100-1400 HRS"/>
    <s v="PHYSICAL"/>
    <s v="7-7"/>
    <x v="32"/>
    <s v="PORTFOLIO AND INVESTMENT ANALYSIS"/>
    <s v="C1704"/>
    <s v="MICHAEL OSANO OKODA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TOWN"/>
    <s v="YEAR3TRIM1"/>
    <s v="A"/>
    <s v="FO"/>
    <m/>
    <x v="0"/>
  </r>
  <r>
    <n v="5"/>
    <s v="FRIDAY"/>
    <s v="0800-1100 HRS"/>
    <s v="PHYSICAL"/>
    <s v="7-7"/>
    <x v="113"/>
    <s v="MONETARY THEORY AND POLICY"/>
    <s v="C1659"/>
    <s v="NICHOLAS MUSAU MUTINDA"/>
    <n v="3"/>
    <n v="3"/>
    <n v="1"/>
    <n v="12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TOWN"/>
    <s v="YEAR3TRIM1"/>
    <s v="A"/>
    <s v="FO"/>
    <m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1"/>
    <s v="TOWN"/>
    <s v="YEAR1TRIM1"/>
    <s v="A"/>
    <m/>
    <s v="TRIM 1A"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TOWN"/>
    <s v="YEAR1TRIM1"/>
    <s v="A"/>
    <m/>
    <s v="TRIM 1A"/>
    <x v="0"/>
  </r>
  <r>
    <n v="3"/>
    <s v="WEDNESDAY"/>
    <s v="1730-2030 HRS"/>
    <s v="PHYSICAL"/>
    <s v="7-3"/>
    <x v="4"/>
    <s v="FINANCIAL ACCOUNTING I"/>
    <s v="C1353"/>
    <s v="JEREMIAH MUNIU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1TRIM1"/>
    <s v="A"/>
    <m/>
    <m/>
    <x v="0"/>
  </r>
  <r>
    <n v="6"/>
    <s v="SATURDAY"/>
    <s v="1100-1400 HRS"/>
    <s v="VIRTUAL"/>
    <s v="ZOOM"/>
    <x v="5"/>
    <s v="BUSINESS STUDIES"/>
    <n v="95"/>
    <s v="NORAH OKUN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1TRIM1"/>
    <s v="A"/>
    <m/>
    <m/>
    <x v="0"/>
  </r>
  <r>
    <n v="5"/>
    <s v="FRIDAY"/>
    <s v="1730-2030 HRS"/>
    <s v="PHYSICAL"/>
    <s v="7-7"/>
    <x v="3"/>
    <s v="MANAGEMENT MATHEMATICS I"/>
    <s v="C1296"/>
    <s v="RAPHAEL ONYANGO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1"/>
    <s v="TOWN"/>
    <s v="YEAR1TRIM1"/>
    <s v="A"/>
    <m/>
    <m/>
    <x v="0"/>
  </r>
  <r>
    <n v="2"/>
    <s v="TUESDAY"/>
    <s v="1730-2030 HRS"/>
    <s v="VIRTUAL"/>
    <s v="ZOOM"/>
    <x v="23"/>
    <s v="INTRODUCTION TO MACROECONOMICS"/>
    <n v="397"/>
    <s v="DANIEL KASIL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1"/>
    <s v="TOW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TOWN"/>
    <s v="YEAR1TRIM2"/>
    <s v="A"/>
    <m/>
    <s v="TRIM 1A"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1TRIM2"/>
    <s v="A"/>
    <m/>
    <s v="TRIM 1A"/>
    <x v="0"/>
  </r>
  <r>
    <n v="1"/>
    <s v="MONDAY"/>
    <s v="1730-2030 HRS"/>
    <s v="PHYSICAL"/>
    <s v="3-4"/>
    <x v="12"/>
    <s v="MANAGEMENT MATHEMATICS II"/>
    <s v="C1551"/>
    <s v="RICHARD KITHUKA"/>
    <n v="3"/>
    <n v="3"/>
    <n v="1"/>
    <n v="6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1TRIM2"/>
    <s v="A"/>
    <m/>
    <m/>
    <x v="0"/>
  </r>
  <r>
    <n v="4"/>
    <s v="THURSDAY"/>
    <s v="1730-2030 HRS"/>
    <s v="PHYSICAL"/>
    <s v="RM 4-13"/>
    <x v="9"/>
    <s v="FINANCIAL ACCOUNTING II"/>
    <s v="C1666"/>
    <s v="DR. CHARLES THOMAS KEYA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KITENGELA"/>
    <s v="YEAR1TRIM2"/>
    <s v="A"/>
    <m/>
    <m/>
    <x v="0"/>
  </r>
  <r>
    <n v="4"/>
    <s v="THURSDAY"/>
    <s v="1730-2030 HRS"/>
    <s v="PHYSICAL"/>
    <s v="7-1"/>
    <x v="9"/>
    <s v="FINANCIAL ACCOUNTING II"/>
    <s v="C1419"/>
    <s v="RISPAH KHAMONYI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1"/>
    <s v="TOWN"/>
    <s v="YEAR1TRIM2"/>
    <s v="A"/>
    <m/>
    <s v="TRIM 2A"/>
    <x v="0"/>
  </r>
  <r>
    <n v="1"/>
    <s v="MONDAY"/>
    <s v="1730-2030 HRS"/>
    <s v="PHYSICAL"/>
    <s v="7-3"/>
    <x v="25"/>
    <s v="INTERMEDIATE ACCOUNTING I"/>
    <s v="C1206"/>
    <s v="ANDREW GROHNEY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1TRIM3"/>
    <s v="A"/>
    <m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TOWN"/>
    <s v="YEAR1TRIM3"/>
    <s v="A"/>
    <m/>
    <m/>
    <x v="0"/>
  </r>
  <r>
    <n v="6"/>
    <s v="SATURDAY"/>
    <s v="0800-1100 HRS"/>
    <s v="VIRTUAL"/>
    <s v="ZOOM"/>
    <x v="103"/>
    <s v="BUSINESS FINANCE"/>
    <s v="C1258"/>
    <s v="DOMINIC NGALA"/>
    <n v="3"/>
    <n v="3"/>
    <n v="1"/>
    <n v="2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1TRIM3"/>
    <s v="A"/>
    <m/>
    <m/>
    <x v="0"/>
  </r>
  <r>
    <n v="6"/>
    <s v="SATURDAY"/>
    <s v="1100-1400 HRS"/>
    <s v="VIRTUAL"/>
    <s v="ZOOM"/>
    <x v="24"/>
    <s v="INTRODUCTION TO DATA ANALYTICS"/>
    <s v="C0887"/>
    <s v="DR. CHARLES GITHIRA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DSAI"/>
    <s v="KCABCOM"/>
    <s v="BCOM"/>
    <x v="1"/>
    <s v="TOWN"/>
    <s v="YEAR1TRIM3"/>
    <s v="A"/>
    <m/>
    <m/>
    <x v="0"/>
  </r>
  <r>
    <n v="2"/>
    <s v="TUESDAY"/>
    <s v="1730-2030 HRS"/>
    <s v="PHYSICAL"/>
    <s v="7-3"/>
    <x v="16"/>
    <s v="INTRODUCTION TO TAXATION"/>
    <n v="240"/>
    <s v="MACKRED OCHIENG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1TRIM3"/>
    <s v="A"/>
    <m/>
    <m/>
    <x v="0"/>
  </r>
  <r>
    <n v="4"/>
    <s v="THURSDAY"/>
    <s v="1730-2030 HRS"/>
    <s v="VIRTUAL"/>
    <s v="ZOOM"/>
    <x v="14"/>
    <s v="INTRODUCTION TO HUMAN RESOURCE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1TRIM3"/>
    <s v="A"/>
    <m/>
    <s v="TRIM 1A"/>
    <x v="0"/>
  </r>
  <r>
    <n v="3"/>
    <s v="WEDNESDAY"/>
    <s v="1730-2030 HRS"/>
    <s v="PHYSICAL"/>
    <s v="7-1"/>
    <x v="13"/>
    <s v="STATISTICS I"/>
    <s v="C1296"/>
    <s v="RAPHAEL ONYANGO"/>
    <n v="3"/>
    <n v="3"/>
    <n v="1"/>
    <n v="29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1TRIM3"/>
    <s v="A"/>
    <m/>
    <m/>
    <x v="0"/>
  </r>
  <r>
    <n v="2"/>
    <s v="TUESDAY"/>
    <s v="1730-2030 HRS"/>
    <s v="PHYSICAL"/>
    <s v="7-1"/>
    <x v="26"/>
    <s v="STATISTICS II"/>
    <s v="C0476"/>
    <s v="DR. IRENE MUNDIA"/>
    <n v="3"/>
    <n v="3"/>
    <n v="1"/>
    <n v="75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2TRIM1"/>
    <s v="A"/>
    <m/>
    <s v="TRIM 2A"/>
    <x v="0"/>
  </r>
  <r>
    <n v="1"/>
    <s v="MONDAY"/>
    <s v="1730-2030 HRS"/>
    <s v="PHYSICAL"/>
    <s v="7-4"/>
    <x v="116"/>
    <s v="COST ACCOUNTING"/>
    <n v="73"/>
    <s v="JAMES NJAMA"/>
    <n v="3"/>
    <n v="3"/>
    <n v="1"/>
    <n v="66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2TRIM1"/>
    <s v="A"/>
    <m/>
    <m/>
    <x v="0"/>
  </r>
  <r>
    <n v="4"/>
    <s v="THURSDAY"/>
    <s v="1730-203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2TRIM1"/>
    <s v="A"/>
    <m/>
    <s v="TRIM 2A"/>
    <x v="0"/>
  </r>
  <r>
    <n v="6"/>
    <s v="SATURDAY"/>
    <s v="0800-1100 HRS"/>
    <s v="VIRTUAL"/>
    <s v="ZOOM"/>
    <x v="38"/>
    <s v="E-COMMERCE"/>
    <n v="304"/>
    <s v="JOSHUA OMANY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2"/>
    <s v="TOWN"/>
    <s v="YEAR2TRIM1"/>
    <s v="A"/>
    <m/>
    <s v="TRIM 1A"/>
    <x v="0"/>
  </r>
  <r>
    <n v="3"/>
    <s v="WEDNESDAY"/>
    <s v="1730-2030 HRS"/>
    <s v="VIRTUAL"/>
    <s v="ZOOM"/>
    <x v="17"/>
    <s v="ORGANIZATIONAL BEHAVIOUR"/>
    <n v="162"/>
    <s v="NANCY OKUM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1"/>
    <s v="A"/>
    <m/>
    <s v="TRIM 2A"/>
    <x v="0"/>
  </r>
  <r>
    <n v="5"/>
    <s v="FRIDAY"/>
    <s v="1730-2030 HRS"/>
    <s v="PHYSICAL"/>
    <s v="7-1"/>
    <x v="19"/>
    <s v="FINANCIAL MANAGEMENT"/>
    <s v="C1419"/>
    <s v="RISPAH KHAMONY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2TRIM1"/>
    <s v="A"/>
    <m/>
    <m/>
    <x v="0"/>
  </r>
  <r>
    <n v="2"/>
    <s v="TUESDAY"/>
    <s v="1730-2030 HRS"/>
    <s v="PHYSICAL"/>
    <s v="7-2"/>
    <x v="105"/>
    <s v="PROJECT MANAGEMENT"/>
    <s v="C0836"/>
    <s v="CHRISTINE MWANG'OMBE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1"/>
    <s v="TOWN"/>
    <s v="YEAR2TRIM2"/>
    <s v="A"/>
    <m/>
    <s v="TRIM 3A"/>
    <x v="0"/>
  </r>
  <r>
    <n v="4"/>
    <s v="THURSDAY"/>
    <s v="1730-203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2"/>
    <s v="A"/>
    <m/>
    <m/>
    <x v="0"/>
  </r>
  <r>
    <n v="6"/>
    <s v="SATURDAY"/>
    <s v="1100-1400 HRS"/>
    <s v="VIRTUAL"/>
    <s v="ZOOM"/>
    <x v="22"/>
    <s v="ETHICS AND LEADERSHIP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2"/>
    <s v="TOWN"/>
    <s v="YEAR2TRIM2"/>
    <s v="A"/>
    <m/>
    <s v="TRIM 3A"/>
    <x v="0"/>
  </r>
  <r>
    <n v="1"/>
    <s v="MONDAY"/>
    <s v="1730-2030 HRS"/>
    <s v="VIRTUAL"/>
    <s v="ZOOM"/>
    <x v="104"/>
    <s v="STRATEGIC MANAGEMENT"/>
    <n v="37"/>
    <s v="JUSTUS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2"/>
    <s v="A"/>
    <m/>
    <s v="TRIM 2A"/>
    <x v="0"/>
  </r>
  <r>
    <n v="5"/>
    <s v="FRIDAY"/>
    <s v="1730-2030 HRS"/>
    <s v="VIRTUAL"/>
    <s v="ZOOM"/>
    <x v="20"/>
    <s v="TOTAL QUALITY MANAGEMENT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2"/>
    <s v="A"/>
    <m/>
    <s v="TRIM 2A"/>
    <x v="0"/>
  </r>
  <r>
    <n v="3"/>
    <s v="WEDNESDAY"/>
    <s v="1730-2030 HRS"/>
    <s v="LAB"/>
    <s v="LAB 3"/>
    <x v="287"/>
    <s v="COMPUTER APPLICATION SOFTWARE"/>
    <n v="74"/>
    <s v="SOLOMON MAINA"/>
    <n v="3"/>
    <n v="3"/>
    <n v="1"/>
    <n v="35"/>
    <s v=" "/>
    <s v=" "/>
    <s v=" "/>
    <s v=" "/>
    <s v=" "/>
    <s v=" "/>
    <s v=" "/>
    <n v="1"/>
    <s v=" "/>
    <s v=" "/>
    <s v=" "/>
    <s v=" "/>
    <s v=" "/>
    <m/>
    <s v=""/>
    <x v="0"/>
    <m/>
    <s v="KCABCOM"/>
    <s v="BCOM"/>
    <x v="1"/>
    <s v="TOWN"/>
    <s v="YEAR2TRIM2"/>
    <s v="A"/>
    <m/>
    <s v="TRIM 3A"/>
    <x v="0"/>
  </r>
  <r>
    <n v="6"/>
    <s v="SATURDAY"/>
    <s v="1100-1400 HRS"/>
    <s v="VIRTUAL"/>
    <s v="ZOOM"/>
    <x v="109"/>
    <s v="FINANCIAL STATEMENT ANALYSIS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2TRIM3"/>
    <s v="A"/>
    <s v="FO"/>
    <s v="TRIM 4A"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3"/>
    <s v="A"/>
    <m/>
    <s v="TRIM 3A"/>
    <x v="0"/>
  </r>
  <r>
    <n v="3"/>
    <s v="WEDNESDAY"/>
    <s v="1730-2030 HRS"/>
    <s v="VIRTUAL"/>
    <s v="ZOOM"/>
    <x v="28"/>
    <s v="FINANCIAL TECHNOLOGY"/>
    <s v="C1851"/>
    <s v="DUNCAN OU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2TRIM3"/>
    <s v="A"/>
    <s v="FO"/>
    <s v="TRIM 4A"/>
    <x v="0"/>
  </r>
  <r>
    <n v="4"/>
    <s v="THURSDAY"/>
    <s v="1730-2030 HRS"/>
    <s v="PHYSICAL"/>
    <s v="7-3"/>
    <x v="108"/>
    <s v="INTERNATIONAL FINANCE"/>
    <n v="300"/>
    <s v="ERICK ODUOL"/>
    <n v="3"/>
    <n v="3"/>
    <n v="1"/>
    <n v="84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2TRIM3"/>
    <s v="A"/>
    <s v="FO"/>
    <s v="TRIM 4A"/>
    <x v="0"/>
  </r>
  <r>
    <n v="5"/>
    <s v="FRIDAY"/>
    <s v="1730-2030 HRS"/>
    <s v="VIRTUAL"/>
    <s v="ZOOM"/>
    <x v="107"/>
    <s v="INTERNATIONAL RELATIONS"/>
    <s v="C1388"/>
    <s v="MONICAH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3"/>
    <s v="A"/>
    <m/>
    <s v="TRIM 3A"/>
    <x v="0"/>
  </r>
  <r>
    <n v="1"/>
    <s v="MONDAY"/>
    <s v="1730-2030 HRS"/>
    <s v="VIRTUAL"/>
    <s v="ZOOM"/>
    <x v="29"/>
    <s v="INTERNATIONAL BUSINESS STRATEGY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2TRIM3"/>
    <s v="A"/>
    <m/>
    <s v="TRIM 3A"/>
    <x v="0"/>
  </r>
  <r>
    <n v="4"/>
    <s v="THURSDAY"/>
    <s v="1730-2030 HRS"/>
    <s v="PHYSICAL"/>
    <s v="3-4"/>
    <x v="31"/>
    <s v="OPERATIONS RESEARCH"/>
    <n v="85"/>
    <s v="DOMINIC OJWANG"/>
    <n v="3"/>
    <n v="3"/>
    <n v="1"/>
    <n v="31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3TRIM1"/>
    <s v="A"/>
    <s v="FO"/>
    <s v="TRIM 4A"/>
    <x v="0"/>
  </r>
  <r>
    <n v="5"/>
    <s v="FRIDAY"/>
    <s v="1730-2030 HRS"/>
    <s v="VIRTUAL"/>
    <s v="ZOOM"/>
    <x v="114"/>
    <s v="DEVELOPMENT FINANCE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3TRIM1"/>
    <s v="A"/>
    <s v="FO"/>
    <s v="TRIM 5A"/>
    <x v="0"/>
  </r>
  <r>
    <n v="6"/>
    <s v="SATURDAY"/>
    <s v="1100-1400 HRS"/>
    <s v="VIRTUAL"/>
    <s v="ZOOM"/>
    <x v="112"/>
    <s v="RESEARCH METHODOLOGY"/>
    <s v="C1964"/>
    <s v="DR. FRANCIS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TOWN"/>
    <s v="YEAR3TRIM1"/>
    <s v="A"/>
    <s v="ALL"/>
    <s v="TRIM 5A"/>
    <x v="0"/>
  </r>
  <r>
    <n v="2"/>
    <s v="TUESDAY"/>
    <s v="1730-2030 HRS"/>
    <s v="VIRTUAL"/>
    <s v="ZOOM"/>
    <x v="113"/>
    <s v="MONETARY THEORY AND POLICY"/>
    <s v="C1375"/>
    <s v="GABRIEL WAWER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1"/>
    <s v="TOWN"/>
    <s v="YEAR3TRIM1"/>
    <s v="A"/>
    <s v="FO"/>
    <s v="TRIM 4A"/>
    <x v="0"/>
  </r>
  <r>
    <n v="3"/>
    <s v="WEDNESDAY"/>
    <s v="1730-2030 HRS"/>
    <s v="PHYSICAL"/>
    <s v="3-4"/>
    <x v="30"/>
    <s v="ADVANCED TAXATION"/>
    <n v="240"/>
    <s v="MACKRED OCHIENG"/>
    <n v="3"/>
    <n v="3"/>
    <n v="1"/>
    <n v="69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3TRIM1"/>
    <s v="A"/>
    <s v="FO"/>
    <s v="TRIM 5A"/>
    <x v="0"/>
  </r>
  <r>
    <n v="1"/>
    <s v="MONDAY"/>
    <s v="1730-2030 HRS"/>
    <s v="PHYSICAL"/>
    <s v="6-7"/>
    <x v="32"/>
    <s v="PORTFOLIO AND INVESTMENT ANALYSIS"/>
    <s v="C1704"/>
    <s v="MICHAEL OSANO OKOD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3TRIM1"/>
    <s v="A"/>
    <s v="FO"/>
    <s v="TRIM 4A"/>
    <x v="0"/>
  </r>
  <r>
    <n v="5"/>
    <s v="FRIDAY"/>
    <s v="1730-2030 HRS"/>
    <s v="VIRTUAL"/>
    <s v="ZOOM"/>
    <x v="35"/>
    <s v="ISSUES IN FINANCIAL MANAGEMENT"/>
    <n v="303"/>
    <s v="FRIDAH KIOK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3TRIM2"/>
    <s v="A"/>
    <s v="FO"/>
    <s v="TRIM 5A"/>
    <x v="0"/>
  </r>
  <r>
    <n v="1"/>
    <s v="MONDAY"/>
    <s v="1730-2030 HRS"/>
    <s v="PHYSICAL"/>
    <s v="7-2"/>
    <x v="33"/>
    <s v="INTRODUCTION TO ECONOMETRICS"/>
    <n v="149"/>
    <s v="GEORGE WAMAE"/>
    <n v="3"/>
    <n v="3"/>
    <n v="1"/>
    <n v="44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1"/>
    <s v="TOWN"/>
    <s v="YEAR3TRIM2"/>
    <s v="A"/>
    <s v="FO"/>
    <s v="TRIM 5A"/>
    <x v="0"/>
  </r>
  <r>
    <n v="2"/>
    <s v="TUESDAY"/>
    <s v="1730-2030 HRS"/>
    <s v="VIRTUAL"/>
    <s v="ZOOM"/>
    <x v="133"/>
    <s v="PUBLIC SECTOR FINANCE"/>
    <n v="223"/>
    <s v="LUCY OLOUASA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1"/>
    <s v="TOWN"/>
    <s v="YEAR3TRIM2"/>
    <s v="A"/>
    <s v="FO"/>
    <s v="TRIM 5A"/>
    <x v="0"/>
  </r>
  <r>
    <n v="4"/>
    <s v="THURSDAY"/>
    <s v="1730-2030 HRS"/>
    <s v="VIRTUAL"/>
    <s v="ZOOM"/>
    <x v="34"/>
    <s v="FINANCIAL INSTITUTIONS AND MARKETS"/>
    <n v="64"/>
    <s v="TRIZAH KAMANJ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1"/>
    <s v="TOWN"/>
    <s v="YEAR3TRIM2"/>
    <s v="A"/>
    <s v="FO"/>
    <s v="TRIM 5A"/>
    <x v="0"/>
  </r>
  <r>
    <n v="4"/>
    <s v="THURSDAY"/>
    <s v="1730-2030 HRS"/>
    <s v="VIRTUAL"/>
    <s v="ZOOM"/>
    <x v="288"/>
    <s v="COMPENSATION AND REWARD MANAGEMENT"/>
    <s v="C1214"/>
    <s v="DAISY CHEPKOECH"/>
    <n v="3"/>
    <n v="3"/>
    <n v="1"/>
    <n v="10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2TRIM3"/>
    <s v="A"/>
    <s v="HRO"/>
    <m/>
    <x v="0"/>
  </r>
  <r>
    <n v="6"/>
    <s v="SATURDAY"/>
    <s v="0800-1100 HRS"/>
    <s v="VIRTUAL"/>
    <s v="ZOOM"/>
    <x v="289"/>
    <s v="INDUSTRIAL SAFETY AND HEALTH"/>
    <n v="235"/>
    <s v="FRIDAH GAKII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2TRIM3"/>
    <s v="A"/>
    <s v="HRO"/>
    <m/>
    <x v="0"/>
  </r>
  <r>
    <n v="3"/>
    <s v="WEDNESDAY"/>
    <s v="1730-2030 HRS"/>
    <s v="VIRTUAL"/>
    <s v="ZOOM"/>
    <x v="290"/>
    <s v="TRAINING AND DEVELOPMENT"/>
    <s v="C0612"/>
    <s v="PATRICK GIKAI NGUG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2TRIM3"/>
    <s v="A"/>
    <s v="HRO"/>
    <m/>
    <x v="0"/>
  </r>
  <r>
    <n v="5"/>
    <s v="FRIDAY"/>
    <s v="1730-2030 HRS"/>
    <s v="VIRTUAL"/>
    <s v="ZOOM"/>
    <x v="291"/>
    <s v="STRATEGIC HUMAN RESOURCE MANAGEMENT"/>
    <s v="C1694"/>
    <s v="ANGELICA GITONGA"/>
    <n v="3"/>
    <n v="3"/>
    <n v="1"/>
    <n v="31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m/>
    <x v="0"/>
  </r>
  <r>
    <n v="3"/>
    <s v="WEDNESDAY"/>
    <s v="1730-2030 HRS"/>
    <s v="VIRTUAL"/>
    <s v="ZOOM"/>
    <x v="292"/>
    <s v="COUNSELLING IN THE WORK PLACE"/>
    <s v="C1358"/>
    <s v="DR. ASENATH ONGUSO"/>
    <n v="3"/>
    <n v="3"/>
    <n v="1"/>
    <n v="24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m/>
    <x v="0"/>
  </r>
  <r>
    <n v="2"/>
    <s v="TUESDAY"/>
    <s v="1730-2030 HRS"/>
    <s v="VIRTUAL"/>
    <s v="ZOOM"/>
    <x v="293"/>
    <s v="HUMAN RESOURCE METRICS AND ANALYTICS"/>
    <s v="C1540"/>
    <s v="DR. MICHAEL MUMA"/>
    <n v="3"/>
    <n v="3"/>
    <n v="1"/>
    <n v="13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n v="22"/>
    <x v="0"/>
  </r>
  <r>
    <n v="1"/>
    <s v="MONDAY"/>
    <s v="1730-2030 HRS"/>
    <s v="VIRTUAL"/>
    <s v="ZOOM"/>
    <x v="294"/>
    <s v="LABOUR LAWS &amp; ECONOMICS"/>
    <s v="C0238"/>
    <s v="JULIUS WAMBUGU"/>
    <n v="3"/>
    <n v="3"/>
    <n v="1"/>
    <n v="1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m/>
    <x v="0"/>
  </r>
  <r>
    <n v="2"/>
    <s v="TUESDAY"/>
    <s v="1730-2030 HRS"/>
    <s v="VIRTUAL"/>
    <s v="ZOOM"/>
    <x v="295"/>
    <s v="HUMAN RESOURCE INFORMATION SYSTEMS"/>
    <s v="C0612"/>
    <s v="PATRICK GIKAI NGUGI"/>
    <n v="3"/>
    <n v="3"/>
    <n v="1"/>
    <n v="13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m/>
    <x v="0"/>
  </r>
  <r>
    <n v="4"/>
    <s v="THURSDAY"/>
    <s v="1730-2030 HRS"/>
    <s v="VIRTUAL"/>
    <s v="ZOOM"/>
    <x v="296"/>
    <s v="HUMAN RESOURCE PLANNING"/>
    <n v="374"/>
    <s v="VERAH THIONG'O"/>
    <n v="3"/>
    <n v="3"/>
    <n v="1"/>
    <n v="33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1"/>
    <s v="A"/>
    <s v="HRO"/>
    <m/>
    <x v="0"/>
  </r>
  <r>
    <n v="2"/>
    <s v="TUESDAY"/>
    <s v="1730-2030 HRS"/>
    <s v="VIRTUAL"/>
    <s v="ZOOM"/>
    <x v="297"/>
    <s v="PERFORMANCE BASED MANAGEMENT"/>
    <s v="C1694"/>
    <s v="ANGELICA GITONGA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2"/>
    <s v="A"/>
    <s v="HRO"/>
    <m/>
    <x v="0"/>
  </r>
  <r>
    <n v="5"/>
    <s v="FRIDAY"/>
    <s v="1730-2030 HRS"/>
    <s v="VIRTUAL"/>
    <s v="ZOOM"/>
    <x v="298"/>
    <s v="LEADERSHIP AND TEAM BUILDING"/>
    <n v="98"/>
    <s v="DR. WYCLIFFE NYARIBO"/>
    <n v="3"/>
    <n v="3"/>
    <n v="1"/>
    <n v="56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2"/>
    <s v="A"/>
    <s v="HRO"/>
    <m/>
    <x v="0"/>
  </r>
  <r>
    <n v="1"/>
    <s v="MONDAY"/>
    <s v="1730-2030 HRS"/>
    <s v="VIRTUAL"/>
    <s v="ZOOM"/>
    <x v="299"/>
    <s v="INDUSTRIAL PSYCHOLOGY"/>
    <s v="C0612"/>
    <s v="PATRICK GIKAI NGUG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2"/>
    <s v="A"/>
    <s v="HRO"/>
    <m/>
    <x v="0"/>
  </r>
  <r>
    <n v="3"/>
    <s v="WEDNESDAY"/>
    <s v="1730-2030 HRS"/>
    <s v="VIRTUAL"/>
    <s v="ZOOM"/>
    <x v="300"/>
    <s v="GLOBAL HUMAN RESOURCE MANAGEMENT"/>
    <n v="374"/>
    <s v="VERAH THIONG'O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3"/>
    <s v="TOWN"/>
    <s v="YEAR3TRIM2"/>
    <s v="A"/>
    <s v="HRO"/>
    <m/>
    <x v="0"/>
  </r>
  <r>
    <n v="6"/>
    <s v="SATURDAY"/>
    <s v="1100-1400 HRS"/>
    <s v="VIRTUAL"/>
    <s v="ZOOM"/>
    <x v="35"/>
    <s v="ISSUES IN FINANCIAL MANAGEMENT"/>
    <n v="96"/>
    <s v="VICTOR NYAMIAK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5"/>
    <s v="TOWN"/>
    <s v="YEAR3TRIM2"/>
    <s v="A"/>
    <s v="FO"/>
    <s v="TRIM 5A"/>
    <x v="0"/>
  </r>
  <r>
    <n v="5"/>
    <s v="FRIDAY"/>
    <s v="0800-1100 HRS"/>
    <s v="PHYSICAL"/>
    <s v="3-4"/>
    <x v="1"/>
    <s v="PRINCIPLES OF MANAGEMENT"/>
    <n v="283"/>
    <s v="DR. BRIGITTE OKONGA"/>
    <m/>
    <n v="0"/>
    <n v="0"/>
    <s v="  "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TOWN"/>
    <s v="YEAR1TRIM1"/>
    <s v="B"/>
    <m/>
    <m/>
    <x v="0"/>
  </r>
  <r>
    <n v="4"/>
    <s v="THURSDAY"/>
    <s v="0800-1100 HRS"/>
    <s v="PHYSICAL"/>
    <s v="3-4"/>
    <x v="0"/>
    <s v="INTRODUCTION TO MICROECONOMICS"/>
    <s v="C1856"/>
    <s v="EMMA MACHO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0"/>
    <s v="TOWN"/>
    <s v="YEAR1TRIM1"/>
    <s v="A"/>
    <m/>
    <m/>
    <x v="0"/>
  </r>
  <r>
    <n v="3"/>
    <s v="WEDNESDAY"/>
    <s v="1100-1400 HRS"/>
    <s v="PHYSICAL"/>
    <s v="3-4"/>
    <x v="3"/>
    <s v="MANAGEMENT MATHEMATICS I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0"/>
    <s v="TOWN"/>
    <s v="YEAR1TRIM1"/>
    <s v="A"/>
    <m/>
    <m/>
    <x v="0"/>
  </r>
  <r>
    <n v="5"/>
    <s v="FRIDAY"/>
    <s v="1100-1400 HRS"/>
    <s v="PHYSICAL"/>
    <s v="3-4"/>
    <x v="4"/>
    <s v="FINANCIAL ACCOUNTING I"/>
    <n v="73"/>
    <s v="JAMES NJA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0"/>
    <s v="TOWN"/>
    <s v="YEAR1TRIM1"/>
    <s v="A"/>
    <m/>
    <m/>
    <x v="0"/>
  </r>
  <r>
    <n v="2"/>
    <s v="TUESDAY"/>
    <s v="1100-1400 HRS"/>
    <s v="LAB"/>
    <s v="LAB 5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TOWN"/>
    <s v="YEAR1TRIM1"/>
    <s v="A"/>
    <m/>
    <m/>
    <x v="0"/>
  </r>
  <r>
    <n v="2"/>
    <s v="TUESDAY"/>
    <s v="0800-1100 HRS"/>
    <s v="PHYSICAL"/>
    <s v="7-4"/>
    <x v="42"/>
    <s v="PRINCIPLES OF PURCHASING AND SUPPLY"/>
    <s v="C1523"/>
    <s v="STEPHEN MUTISO"/>
    <n v="3"/>
    <n v="3"/>
    <n v="1"/>
    <n v="7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1TRIM1"/>
    <s v="A"/>
    <m/>
    <m/>
    <x v="0"/>
  </r>
  <r>
    <n v="2"/>
    <s v="TUESDAY"/>
    <s v="1400-1700 HRS"/>
    <s v="VIRTUAL"/>
    <s v="ZOOM"/>
    <x v="43"/>
    <s v="INVENTORY MANAGEMENT "/>
    <n v="376"/>
    <s v="DR. CATHERINE GATARI"/>
    <n v="3"/>
    <n v="3"/>
    <n v="1"/>
    <n v="45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1TRIM2"/>
    <s v="A"/>
    <m/>
    <m/>
    <x v="0"/>
  </r>
  <r>
    <n v="4"/>
    <s v="THURSDAY"/>
    <s v="1400-1700 HRS"/>
    <s v="PHYSICAL"/>
    <s v="7-1"/>
    <x v="41"/>
    <s v="CATEGORY MANAGEMENT IN PROCUREMENT"/>
    <s v="C1908"/>
    <s v="DR. EZEKIEL AKWALU"/>
    <n v="3"/>
    <n v="3"/>
    <n v="1"/>
    <n v="1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1TRIM2"/>
    <s v="A"/>
    <m/>
    <m/>
    <x v="0"/>
  </r>
  <r>
    <n v="3"/>
    <s v="WEDNESDAY"/>
    <s v="1100-1400 HRS"/>
    <s v="VIRTUAL"/>
    <s v="ZOOM"/>
    <x v="44"/>
    <s v="INTRODUCTION TO PUBLIC PROCUREMENT"/>
    <n v="289"/>
    <s v="DR. REBECCA MUTIA"/>
    <n v="3"/>
    <n v="3"/>
    <n v="1"/>
    <n v="7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0"/>
    <s v="TOWN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0"/>
    <s v="TOWN"/>
    <s v="YEAR1TRIM2"/>
    <s v="A"/>
    <m/>
    <m/>
    <x v="0"/>
  </r>
  <r>
    <n v="5"/>
    <s v="FRIDAY"/>
    <s v="0800-110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1TRIM2"/>
    <s v="A"/>
    <m/>
    <m/>
    <x v="0"/>
  </r>
  <r>
    <n v="1"/>
    <s v="MONDAY"/>
    <s v="0800-1100 HRS"/>
    <s v="VIRTUAL"/>
    <s v="ZOOM"/>
    <x v="36"/>
    <s v="SUPPLY CHAIN MANAGEMENT"/>
    <n v="376"/>
    <s v="DR. CATHERINE GATARI"/>
    <n v="3"/>
    <n v="3"/>
    <n v="1"/>
    <n v="16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1TRIM3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TOWN"/>
    <s v="YEAR1TRIM3"/>
    <s v="A"/>
    <m/>
    <m/>
    <x v="0"/>
  </r>
  <r>
    <n v="4"/>
    <s v="THURSDAY"/>
    <s v="1100-1400 HRS"/>
    <s v="PHYSICAL"/>
    <s v="7-2"/>
    <x v="116"/>
    <s v="COST ACCOUNTING"/>
    <n v="73"/>
    <s v="JAMES NJA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0"/>
    <s v="TOWN"/>
    <s v="YEAR1TRIM3"/>
    <s v="A"/>
    <m/>
    <m/>
    <x v="0"/>
  </r>
  <r>
    <n v="3"/>
    <s v="WEDNESDAY"/>
    <s v="0800-1100 HRS"/>
    <s v="PHYSICAL"/>
    <s v="7-2"/>
    <x v="13"/>
    <s v="STATISTICS I"/>
    <s v="C1296"/>
    <s v="RAPHAEL ONYANG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0"/>
    <s v="TOWN"/>
    <s v="YEAR1TRIM3"/>
    <s v="A"/>
    <m/>
    <m/>
    <x v="0"/>
  </r>
  <r>
    <n v="3"/>
    <s v="WEDNESDAY"/>
    <s v="1100-1400 HRS"/>
    <s v="PHYSICAL"/>
    <s v="6-4"/>
    <x v="172"/>
    <s v="LOGISTICS MANAGEMENT"/>
    <s v="C1703"/>
    <s v="DR. EUNICE GITIRI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1"/>
    <s v="A"/>
    <m/>
    <m/>
    <x v="0"/>
  </r>
  <r>
    <n v="3"/>
    <s v="WEDNESDAY"/>
    <s v="0800-1100 HRS"/>
    <s v="PHYSICAL"/>
    <s v="7-3"/>
    <x v="46"/>
    <s v="OPERATIONS MANAGEMENT IN SUPPLY CHAINS"/>
    <s v="C1909"/>
    <s v="DR. JOEL OMUSEBE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1"/>
    <s v="A"/>
    <m/>
    <m/>
    <x v="0"/>
  </r>
  <r>
    <n v="5"/>
    <s v="FRIDAY"/>
    <s v="1100-1400 HRS"/>
    <s v="VIRTUAL"/>
    <s v="ZOOM"/>
    <x v="171"/>
    <s v="STORES MANAGEMENT AND DISTRIBUTION"/>
    <n v="289"/>
    <s v="DR. REBECCA MUTIA"/>
    <n v="3"/>
    <n v="3"/>
    <n v="1"/>
    <n v="14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1"/>
    <s v="A"/>
    <m/>
    <m/>
    <x v="0"/>
  </r>
  <r>
    <n v="1"/>
    <s v="MONDAY"/>
    <s v="0800-1100 HRS"/>
    <s v="VIRTUAL"/>
    <s v="ZOOM"/>
    <x v="37"/>
    <s v="LEGAL ISSUES IN PURCHASING AND SUPPLIES MANAGEMENT"/>
    <n v="239"/>
    <s v="HANNAH WANYOIKE"/>
    <n v="3"/>
    <n v="3"/>
    <n v="1"/>
    <n v="188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1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1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TOWN"/>
    <s v="YEAR2TRIM1"/>
    <s v="B"/>
    <m/>
    <m/>
    <x v="0"/>
  </r>
  <r>
    <n v="5"/>
    <s v="FRIDAY"/>
    <s v="0800-1100 HRS"/>
    <s v="VIRTUAL"/>
    <s v="ZOOM"/>
    <x v="50"/>
    <s v="GLOBAL LOGISTICS MANAGEMENT"/>
    <s v="C1709"/>
    <s v="RON MUHAND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2"/>
    <s v="A"/>
    <m/>
    <m/>
    <x v="0"/>
  </r>
  <r>
    <n v="3"/>
    <s v="WEDNESDAY"/>
    <s v="1100-1400 HRS"/>
    <s v="PHYSICAL"/>
    <s v="7-4"/>
    <x v="47"/>
    <s v="PROCUREMENT MANAGEMENT  "/>
    <s v="C1476"/>
    <s v="ENG. ERASTUS MWONGERA"/>
    <n v="3"/>
    <n v="3"/>
    <n v="1"/>
    <n v="7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2"/>
    <s v="A"/>
    <m/>
    <m/>
    <x v="0"/>
  </r>
  <r>
    <n v="2"/>
    <s v="TUESDAY"/>
    <s v="0800-1100 HRS"/>
    <s v="PHYSICAL"/>
    <s v="3-4"/>
    <x v="105"/>
    <s v="PROJECT MANAGEMENT"/>
    <s v="C0970"/>
    <s v="JACKSON KIMAN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2"/>
    <s v="A"/>
    <m/>
    <m/>
    <x v="0"/>
  </r>
  <r>
    <n v="2"/>
    <s v="TUESDAY"/>
    <s v="1400-1700 HRS"/>
    <s v="PHYSICAL"/>
    <s v="3-4"/>
    <x v="103"/>
    <s v="BUSINESS FINANCE"/>
    <n v="73"/>
    <s v="JAMES NJA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0"/>
    <s v="TOWN"/>
    <s v="YEAR2TRIM2"/>
    <s v="A"/>
    <m/>
    <m/>
    <x v="0"/>
  </r>
  <r>
    <n v="5"/>
    <s v="FRIDAY"/>
    <s v="1400-1700 HRS"/>
    <s v="VIRTUAL"/>
    <s v="ZOOM"/>
    <x v="173"/>
    <s v="PROCUREMENT AUDIT AND INVESTIGATION"/>
    <s v="C1381"/>
    <s v="DR. CARREN CHEPNGE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2"/>
    <s v="A"/>
    <m/>
    <m/>
    <x v="0"/>
  </r>
  <r>
    <n v="4"/>
    <s v="THURSDAY"/>
    <s v="1100-1400 HRS"/>
    <s v="PHYSICAL"/>
    <s v="3-4"/>
    <x v="104"/>
    <s v="STRATEGIC MANAGEMENT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2"/>
    <s v="A"/>
    <m/>
    <m/>
    <x v="0"/>
  </r>
  <r>
    <n v="2"/>
    <s v="TUESDAY"/>
    <s v="1100-1400 HRS"/>
    <s v="PHYSICAL"/>
    <s v="7-3"/>
    <x v="48"/>
    <s v="RELATIONSHIP MANAGEMENT IN SUPPLY CHAINS"/>
    <n v="376"/>
    <s v="DR. CATHERINE GATARI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4"/>
    <s v="THURSDAY"/>
    <s v="0800-1100 HRS"/>
    <s v="VIRTUAL"/>
    <s v="ZOOM"/>
    <x v="112"/>
    <s v="RESEARCH METHODS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5"/>
    <s v="FRIDAY"/>
    <s v="1100-1400 HRS"/>
    <s v="VIRTUAL"/>
    <s v="ZOOM"/>
    <x v="39"/>
    <s v="TRANSPORT AND FLEET MANAGEMENT"/>
    <s v="C1428"/>
    <s v="JACKLINE MUIRURI"/>
    <n v="3"/>
    <n v="3"/>
    <n v="1"/>
    <n v="7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1"/>
    <s v="MONDAY"/>
    <s v="1100-1400 HRS"/>
    <s v="VIRTUAL"/>
    <s v="ZOOM"/>
    <x v="40"/>
    <s v="CONTRACT MANAGEMENT PRINCIPLES AND PRACTICES"/>
    <s v="C1523"/>
    <s v="STEPHEN MUTISO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2"/>
    <s v="TUESDAY"/>
    <s v="1400-1700 HRS"/>
    <s v="PHYSICAL"/>
    <s v="7-4"/>
    <x v="49"/>
    <s v="RETAIL LOGISTICS"/>
    <s v="C1523"/>
    <s v="STEPHEN MUTISO"/>
    <n v="3"/>
    <n v="3"/>
    <n v="1"/>
    <n v="1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2TRIM3"/>
    <s v="A"/>
    <m/>
    <m/>
    <x v="0"/>
  </r>
  <r>
    <n v="3"/>
    <s v="WEDNESDAY"/>
    <s v="1400-1700 HRS"/>
    <s v="VIRTUAL"/>
    <s v="ZOOM"/>
    <x v="29"/>
    <s v="INTERNATIONAL BUSINESS STRATEGY"/>
    <s v="C0360"/>
    <s v="AUSTIN MAKUNGU"/>
    <n v="3"/>
    <n v="3"/>
    <n v="1"/>
    <n v="15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1"/>
    <s v="A"/>
    <m/>
    <n v="33"/>
    <x v="0"/>
  </r>
  <r>
    <n v="4"/>
    <s v="THURSDAY"/>
    <s v="1400-1700 HRS"/>
    <s v="PHYSICAL"/>
    <s v="7-2"/>
    <x v="51"/>
    <s v="STRATEGIC PURCHASING AND SOURCING"/>
    <s v="C1909"/>
    <s v="DR. JOEL OMUSEBE"/>
    <n v="3"/>
    <n v="3"/>
    <n v="1"/>
    <n v="4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1"/>
    <s v="A"/>
    <m/>
    <m/>
    <x v="0"/>
  </r>
  <r>
    <n v="3"/>
    <s v="WEDNESDAY"/>
    <s v="1100-1400 HRS"/>
    <s v="VIRTUAL"/>
    <s v="ZOOM"/>
    <x v="44"/>
    <s v="PROCUREMENT MANAGEMENT IN THE PUBLIC SECTOR"/>
    <n v="289"/>
    <s v="DR. REBECCA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3TRIM1"/>
    <s v="A"/>
    <m/>
    <m/>
    <x v="0"/>
  </r>
  <r>
    <n v="5"/>
    <s v="FRIDAY"/>
    <s v="1100-1400 HRS"/>
    <s v="PHYSICAL"/>
    <s v="6-7"/>
    <x v="174"/>
    <s v="MANAGING RISK IN SUPPLY CHAIN"/>
    <n v="375"/>
    <s v="KENNETH CHEBELYON"/>
    <n v="3"/>
    <n v="3"/>
    <n v="1"/>
    <n v="5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1"/>
    <s v="A"/>
    <m/>
    <m/>
    <x v="0"/>
  </r>
  <r>
    <n v="5"/>
    <s v="FRIDAY"/>
    <s v="0800-1100 HRS"/>
    <s v="PHYSICAL"/>
    <s v="6-4"/>
    <x v="50"/>
    <s v="GLOBAL LOGISTICS MANAGEMENT"/>
    <s v="C1709"/>
    <s v="RON MUHANDE"/>
    <n v="3"/>
    <n v="3"/>
    <n v="1"/>
    <n v="28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1"/>
    <s v="A"/>
    <m/>
    <m/>
    <x v="0"/>
  </r>
  <r>
    <n v="2"/>
    <s v="TUESDAY"/>
    <s v="1100-1400 HRS"/>
    <s v="PHYSICAL"/>
    <s v="7-7"/>
    <x v="52"/>
    <s v="E-PROCUREMENT"/>
    <s v="C1523"/>
    <s v="STEPHEN MUTISO"/>
    <n v="3"/>
    <n v="3"/>
    <n v="1"/>
    <n v="7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1"/>
    <s v="A"/>
    <m/>
    <m/>
    <x v="0"/>
  </r>
  <r>
    <n v="2"/>
    <s v="TUESDAY"/>
    <s v="1100-1400 HRS"/>
    <s v="PHYSICAL"/>
    <s v="7-4"/>
    <x v="53"/>
    <s v="FREIGHT CLEARING AND FORWARDING"/>
    <s v="C1703"/>
    <s v="DR. EUNICE GITIRI"/>
    <n v="3"/>
    <n v="3"/>
    <n v="1"/>
    <n v="35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2"/>
    <s v="A"/>
    <m/>
    <m/>
    <x v="0"/>
  </r>
  <r>
    <n v="1"/>
    <s v="MONDAY"/>
    <s v="1100-1400 HRS"/>
    <s v="VIRTUAL"/>
    <s v="ZOOM"/>
    <x v="41"/>
    <s v="CATEGORY MANAGEMENT IN SUPPLY CHAIN"/>
    <n v="289"/>
    <s v="DR. REBECCA MUTIA"/>
    <n v="3"/>
    <n v="3"/>
    <n v="1"/>
    <n v="31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2"/>
    <s v="A"/>
    <m/>
    <m/>
    <x v="0"/>
  </r>
  <r>
    <n v="5"/>
    <s v="FRIDAY"/>
    <s v="0800-1100 HRS"/>
    <s v="PHYSICAL"/>
    <s v="7-1"/>
    <x v="54"/>
    <s v="GREEN PROCUREMENT"/>
    <n v="375"/>
    <s v="KENNETH CHEBELYON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0"/>
    <s v="TOWN"/>
    <s v="YEAR3TRIM2"/>
    <s v="A"/>
    <m/>
    <m/>
    <x v="0"/>
  </r>
  <r>
    <n v="4"/>
    <s v="THURSDAY"/>
    <s v="1100-1400 HRS"/>
    <s v="VIRTUAL"/>
    <s v="ZOOM"/>
    <x v="107"/>
    <s v="INTERNATIONAL RELATIONS"/>
    <s v="C1388"/>
    <s v="MONICAH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TOWN"/>
    <s v="YEAR3TRIM2"/>
    <s v="A"/>
    <m/>
    <m/>
    <x v="0"/>
  </r>
  <r>
    <n v="6"/>
    <s v="SATURDAY"/>
    <s v="1100-1400 HRS"/>
    <s v="VIRTUAL"/>
    <s v="ZOOM"/>
    <x v="42"/>
    <s v="PRINCIPLES OF PURCHASING AND SUPPLY"/>
    <s v="C1264"/>
    <s v="DOROTHY OBALL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1TRIM1"/>
    <s v="A"/>
    <m/>
    <m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TOWN"/>
    <s v="YEAR1TRIM1"/>
    <s v="A"/>
    <m/>
    <m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TOWN"/>
    <s v="YEAR1TRIM1"/>
    <s v="A"/>
    <m/>
    <m/>
    <x v="0"/>
  </r>
  <r>
    <n v="3"/>
    <s v="WEDNESDAY"/>
    <s v="1730-2030 HRS"/>
    <s v="PHYSICAL"/>
    <s v="7-3"/>
    <x v="4"/>
    <s v="FINANCIAL ACCOUNTING I"/>
    <s v="C1353"/>
    <s v="JEREMIAH MUNI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TOW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1"/>
    <s v="A"/>
    <m/>
    <m/>
    <x v="0"/>
  </r>
  <r>
    <n v="5"/>
    <s v="FRIDAY"/>
    <s v="1730-2030 HRS"/>
    <s v="PHYSICAL"/>
    <s v="7-7"/>
    <x v="3"/>
    <s v="MANAGEMENT MATHEMATICS I"/>
    <s v="C1296"/>
    <s v="RAPHAEL ONYANG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TOW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1"/>
    <s v="TOW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1"/>
    <s v="TOWN"/>
    <s v="YEAR1TRIM1"/>
    <s v="A"/>
    <m/>
    <m/>
    <x v="0"/>
  </r>
  <r>
    <n v="4"/>
    <s v="THURSDAY"/>
    <s v="1730-2030 HRS"/>
    <s v="VIRTUAL"/>
    <s v="ZOOM"/>
    <x v="41"/>
    <s v="CATEGORY MANAGEMENT IN PROCUREMENT"/>
    <s v="C1670"/>
    <s v="ELTON KIPKORIR LAN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TOWN"/>
    <s v="YEAR1TRIM2"/>
    <s v="A"/>
    <m/>
    <m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2"/>
    <s v="A"/>
    <m/>
    <m/>
    <x v="0"/>
  </r>
  <r>
    <n v="2"/>
    <s v="TUESDAY"/>
    <s v="1730-2030 HRS"/>
    <s v="VIRTUAL"/>
    <s v="ZOOM"/>
    <x v="43"/>
    <s v="INVENTORY MANAGEMENT"/>
    <s v="C1705"/>
    <s v="MUO CHARLES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2"/>
    <s v="A"/>
    <m/>
    <m/>
    <x v="0"/>
  </r>
  <r>
    <n v="1"/>
    <s v="MONDAY"/>
    <s v="1730-2030 HRS"/>
    <s v="VIRTUAL"/>
    <s v="ZOOM"/>
    <x v="44"/>
    <s v="INTRODUCTION TO PUBLIC PROCUREMENT"/>
    <s v="C1709"/>
    <s v="RON MUHAND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L"/>
    <s v="BPL"/>
    <x v="1"/>
    <s v="TOWN"/>
    <s v="YEAR1TRIM2"/>
    <s v="A"/>
    <m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TOWN"/>
    <s v="YEAR1TRIM3"/>
    <s v="A"/>
    <m/>
    <m/>
    <x v="0"/>
  </r>
  <r>
    <n v="6"/>
    <s v="SATURDAY"/>
    <s v="1500-1800 HRS"/>
    <s v="VIRTUAL"/>
    <s v="ZOOM"/>
    <x v="116"/>
    <s v="COST ACCOUNTING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TOWN"/>
    <s v="YEAR1TRIM3"/>
    <s v="A"/>
    <m/>
    <m/>
    <x v="0"/>
  </r>
  <r>
    <n v="2"/>
    <s v="TUESDAY"/>
    <s v="1730-2030 HRS"/>
    <s v="VIRTUAL"/>
    <s v="ZOOM"/>
    <x v="22"/>
    <s v="ETHICS AND LEADERSHIP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3"/>
    <s v="A"/>
    <m/>
    <m/>
    <x v="0"/>
  </r>
  <r>
    <n v="4"/>
    <s v="THURSDAY"/>
    <s v="1730-2030 HRS"/>
    <s v="VIRTUAL"/>
    <s v="ZOOM"/>
    <x v="14"/>
    <s v="INTRODUCTION TO HUMAN RESOURCE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1TRIM3"/>
    <s v="A"/>
    <m/>
    <s v="TRIM 1A"/>
    <x v="0"/>
  </r>
  <r>
    <n v="3"/>
    <s v="WEDNESDAY"/>
    <s v="1730-2030 HRS"/>
    <s v="PHYSICAL"/>
    <s v="7-1"/>
    <x v="13"/>
    <s v="STATISTICS I"/>
    <s v="C1296"/>
    <s v="RAPHAEL ONYANG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L"/>
    <s v="BPL"/>
    <x v="1"/>
    <s v="TOWN"/>
    <s v="YEAR1TRIM3"/>
    <s v="A"/>
    <m/>
    <m/>
    <x v="0"/>
  </r>
  <r>
    <n v="2"/>
    <s v="TUESDAY"/>
    <s v="1730-2030 HRS"/>
    <s v="VIRTUAL"/>
    <s v="ZOOM"/>
    <x v="27"/>
    <s v="ENTRE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1"/>
    <s v="A"/>
    <m/>
    <m/>
    <x v="0"/>
  </r>
  <r>
    <n v="5"/>
    <s v="FRIDAY"/>
    <s v="1730-2030 HRS"/>
    <s v="VIRTUAL"/>
    <s v="ZOOM"/>
    <x v="171"/>
    <s v="STORES MANAGEMENT AND DISTRIBUTION"/>
    <s v="C1671"/>
    <s v="ERIC MOGIRE"/>
    <n v="3"/>
    <n v="3"/>
    <n v="1"/>
    <n v="14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2TRIM1"/>
    <s v="A"/>
    <m/>
    <m/>
    <x v="0"/>
  </r>
  <r>
    <n v="3"/>
    <s v="WEDNESDAY"/>
    <s v="1730-2030 HRS"/>
    <s v="VIRTUAL"/>
    <s v="ZOOM"/>
    <x v="37"/>
    <s v="LEGAL ISSUES IN PURCHASING AND SUPPLIES MANAGEMENT"/>
    <n v="239"/>
    <s v="HANNAH WANYOIKE"/>
    <n v="3"/>
    <n v="3"/>
    <n v="1"/>
    <n v="46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2TRIM1"/>
    <s v="A"/>
    <m/>
    <m/>
    <x v="0"/>
  </r>
  <r>
    <n v="4"/>
    <s v="THURSDAY"/>
    <s v="1730-2030 HRS"/>
    <s v="VIRTUAL"/>
    <s v="ZOOM"/>
    <x v="46"/>
    <s v="OPERATIONS MANAGEMENT IN SUPPLY CHAINS"/>
    <s v="C1428"/>
    <s v="JACKLINE MUIRURI"/>
    <n v="3"/>
    <n v="3"/>
    <n v="1"/>
    <n v="2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2TRIM1"/>
    <s v="A"/>
    <m/>
    <m/>
    <x v="0"/>
  </r>
  <r>
    <n v="6"/>
    <s v="SATURDAY"/>
    <s v="0800-1100 HRS"/>
    <s v="VIRTUAL"/>
    <s v="ZOOM"/>
    <x v="38"/>
    <s v="E-COMMERCE"/>
    <n v="304"/>
    <s v="JOSHUA OMANY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2"/>
    <s v="TOWN"/>
    <s v="YEAR2TRIM1"/>
    <s v="A"/>
    <m/>
    <m/>
    <x v="0"/>
  </r>
  <r>
    <n v="1"/>
    <s v="MONDAY"/>
    <s v="1730-2030 HRS"/>
    <s v="VIRTUAL"/>
    <s v="ZOOM"/>
    <x v="172"/>
    <s v="LOGISTICS MANAGEMENT"/>
    <s v="C1523"/>
    <s v="STEPHEN MUTISO"/>
    <n v="3"/>
    <n v="3"/>
    <n v="1"/>
    <n v="4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2TRIM1"/>
    <s v="A"/>
    <m/>
    <m/>
    <x v="0"/>
  </r>
  <r>
    <n v="2"/>
    <s v="TUESDAY"/>
    <s v="1730-2030 HRS"/>
    <s v="PHYSICAL"/>
    <s v="7-2"/>
    <x v="105"/>
    <s v="PROJECT MANAGEMENT"/>
    <s v="C0836"/>
    <s v="CHRISTINE MWANG'OM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2"/>
    <s v="A"/>
    <m/>
    <s v="TRIM 3A"/>
    <x v="0"/>
  </r>
  <r>
    <n v="6"/>
    <s v="SATURDAY"/>
    <s v="0800-1100 HRS"/>
    <s v="VIRTUAL"/>
    <s v="ZOOM"/>
    <x v="103"/>
    <s v="BUSINESS FINANCE"/>
    <s v="C1258"/>
    <s v="DOMINIC NG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L"/>
    <s v="BPL"/>
    <x v="1"/>
    <s v="TOWN"/>
    <s v="YEAR2TRIM2"/>
    <s v="A"/>
    <m/>
    <m/>
    <x v="0"/>
  </r>
  <r>
    <n v="4"/>
    <s v="THURSDAY"/>
    <s v="1730-2030 HRS"/>
    <s v="VIRTUAL"/>
    <s v="ZOOM"/>
    <x v="173"/>
    <s v="PROCUREMENT AUDIT AND INVESTIGATION"/>
    <s v="C1195"/>
    <s v="ELIUD LAGAT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2"/>
    <s v="A"/>
    <m/>
    <m/>
    <x v="0"/>
  </r>
  <r>
    <n v="5"/>
    <s v="FRIDAY"/>
    <s v="1730-2030 HRS"/>
    <s v="VIRTUAL"/>
    <s v="ZOOM"/>
    <x v="47"/>
    <s v="PROCUREMENT MANAGEMENT  "/>
    <n v="375"/>
    <s v="KENNETH CHEBELYON"/>
    <n v="3"/>
    <n v="3"/>
    <n v="1"/>
    <n v="1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1"/>
    <s v="TOWN"/>
    <s v="YEAR2TRIM2"/>
    <s v="A"/>
    <m/>
    <m/>
    <x v="0"/>
  </r>
  <r>
    <n v="1"/>
    <s v="MONDAY"/>
    <s v="1730-2030 HRS"/>
    <s v="VIRTUAL"/>
    <s v="ZOOM"/>
    <x v="104"/>
    <s v="STRATEGIC MANAGEMENT"/>
    <n v="37"/>
    <s v="JUSTUS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2"/>
    <s v="A"/>
    <m/>
    <m/>
    <x v="0"/>
  </r>
  <r>
    <n v="3"/>
    <s v="WEDNESDAY"/>
    <s v="1730-2030 HRS"/>
    <s v="VIRTUAL"/>
    <s v="ZOOM"/>
    <x v="50"/>
    <s v="GLOBAL LOGISTICS MANAGEMENT"/>
    <s v="C1671"/>
    <s v="ERIC MOGIR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2"/>
    <s v="A"/>
    <m/>
    <m/>
    <x v="0"/>
  </r>
  <r>
    <n v="6"/>
    <s v="SATURDAY"/>
    <s v="1100-1400 HRS"/>
    <s v="VIRTUAL"/>
    <s v="ZOOM"/>
    <x v="112"/>
    <s v="RESEARCH METHODOLOGY"/>
    <s v="C1964"/>
    <s v="DR. FRANCIS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3"/>
    <s v="A"/>
    <s v="ALL"/>
    <m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2TRIM3"/>
    <s v="A"/>
    <m/>
    <m/>
    <x v="0"/>
  </r>
  <r>
    <n v="1"/>
    <s v="MONDAY"/>
    <s v="1730-2030 HRS"/>
    <s v="VIRTUAL"/>
    <s v="ZOOM"/>
    <x v="29"/>
    <s v="INTERNATIONAL BUSINESS STRATEGY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3TRIM1"/>
    <s v="A"/>
    <m/>
    <m/>
    <x v="0"/>
  </r>
  <r>
    <n v="5"/>
    <s v="FRIDAY"/>
    <s v="1730-2030 HRS"/>
    <s v="VIRTUAL"/>
    <s v="ZOOM"/>
    <x v="107"/>
    <s v="INTERNATIONAL RELATIONS"/>
    <s v="C1388"/>
    <s v="MONICAH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TOWN"/>
    <s v="YEAR3TRIM2"/>
    <s v="A"/>
    <m/>
    <m/>
    <x v="0"/>
  </r>
  <r>
    <n v="5"/>
    <s v="FRIDAY"/>
    <s v="1730-2030 HRS"/>
    <s v="VIRTUAL"/>
    <s v="ZOOM"/>
    <x v="45"/>
    <s v="PROCUREMENT AND SUPPLY ADMINISTRATION"/>
    <s v="C1777"/>
    <s v="DR. JUSTUS BARASA MAENDE"/>
    <n v="3"/>
    <n v="3"/>
    <n v="1"/>
    <n v="3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1TRIM2"/>
    <s v="A"/>
    <m/>
    <m/>
    <x v="0"/>
  </r>
  <r>
    <n v="1"/>
    <s v="MONDAY"/>
    <s v="1730-2030 HRS"/>
    <s v="VIRTUAL"/>
    <s v="ZOOM"/>
    <x v="36"/>
    <s v="SUPPLY CHAIN MANAGEMENT"/>
    <n v="289"/>
    <s v="DR. REBECCA MUTIA"/>
    <n v="3"/>
    <n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1TRIM3"/>
    <s v="A"/>
    <m/>
    <m/>
    <x v="0"/>
  </r>
  <r>
    <n v="5"/>
    <s v="FRIDAY"/>
    <s v="1730-2030 HRS"/>
    <s v="VIRTUAL"/>
    <s v="ZOOM"/>
    <x v="48"/>
    <s v="RELATIONSHIP MANAGEMENT IN SUPPLY CHAINS"/>
    <s v="C1909"/>
    <s v="DR. JOEL OMUSEBE"/>
    <n v="3"/>
    <n v="3"/>
    <n v="1"/>
    <n v="4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2TRIM3"/>
    <s v="A"/>
    <m/>
    <m/>
    <x v="0"/>
  </r>
  <r>
    <n v="4"/>
    <s v="THURSDAY"/>
    <s v="1730-2030 HRS"/>
    <s v="VIRTUAL"/>
    <s v="ZOOM"/>
    <x v="49"/>
    <s v="RETAIL LOGISTICS"/>
    <n v="375"/>
    <s v="KENNETH CHEBELYON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2TRIM3"/>
    <s v="A"/>
    <m/>
    <m/>
    <x v="0"/>
  </r>
  <r>
    <n v="3"/>
    <s v="WEDNESDAY"/>
    <s v="1730-2030 HRS"/>
    <s v="VIRTUAL"/>
    <s v="ZOOM"/>
    <x v="39"/>
    <s v="TRANSPORTATION AND FLEET MANAGEMENT"/>
    <s v="C1817"/>
    <s v="MICHAEL WANJALA"/>
    <n v="3"/>
    <n v="3"/>
    <n v="1"/>
    <n v="6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2TRIM3"/>
    <s v="A"/>
    <m/>
    <m/>
    <x v="0"/>
  </r>
  <r>
    <n v="1"/>
    <s v="MONDAY"/>
    <s v="1730-2030 HRS"/>
    <s v="VIRTUAL"/>
    <s v="ZOOM"/>
    <x v="40"/>
    <s v="CONTRACT MANAGEMENT PRINCIPLES AND PRACTICES"/>
    <s v="C1501"/>
    <s v="RACHAEL KAMAU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2TRIM3"/>
    <s v="A"/>
    <m/>
    <m/>
    <x v="0"/>
  </r>
  <r>
    <n v="6"/>
    <s v="SATURDAY"/>
    <s v="1100-1400 HRS"/>
    <s v="VIRTUAL"/>
    <s v="ZOOM"/>
    <x v="44"/>
    <s v="PROCUREMENT MANAGEMENT IN THE PUBLIC SECTOR"/>
    <s v="C1195"/>
    <s v="ELIUD LAGAT"/>
    <n v="3"/>
    <n v="3"/>
    <n v="1"/>
    <n v="64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1"/>
    <s v="A"/>
    <m/>
    <m/>
    <x v="0"/>
  </r>
  <r>
    <n v="3"/>
    <s v="WEDNESDAY"/>
    <s v="1730-2030 HRS"/>
    <s v="VIRTUAL"/>
    <s v="ZOOM"/>
    <x v="50"/>
    <s v="GLOBAL LOGISTICS MANAGEMENT"/>
    <s v="C1671"/>
    <s v="ERIC MOGIRE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1"/>
    <s v="A"/>
    <m/>
    <m/>
    <x v="0"/>
  </r>
  <r>
    <n v="2"/>
    <s v="TUESDAY"/>
    <s v="1730-2030 HRS"/>
    <s v="VIRTUAL"/>
    <s v="ZOOM"/>
    <x v="174"/>
    <s v="MANAGING RISKS IN SUPPLY CHAINS"/>
    <n v="375"/>
    <s v="KENNETH CHEBELYON"/>
    <n v="3"/>
    <n v="3"/>
    <n v="1"/>
    <n v="13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1"/>
    <s v="A"/>
    <m/>
    <m/>
    <x v="0"/>
  </r>
  <r>
    <n v="5"/>
    <s v="FRIDAY"/>
    <s v="1730-2030 HRS"/>
    <s v="VIRTUAL"/>
    <s v="ZOOM"/>
    <x v="51"/>
    <s v="STRATEGIC PURCHASING AND SOURCING"/>
    <s v="C1501"/>
    <s v="RACHAEL KAMAU"/>
    <n v="3"/>
    <n v="3"/>
    <n v="1"/>
    <n v="6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1"/>
    <s v="A"/>
    <m/>
    <m/>
    <x v="0"/>
  </r>
  <r>
    <n v="4"/>
    <s v="THURSDAY"/>
    <s v="1730-2030 HRS"/>
    <s v="VIRTUAL"/>
    <s v="ZOOM"/>
    <x v="52"/>
    <s v="E-PROCUREMENT"/>
    <s v="C1523"/>
    <s v="STEPHEN MUTISO"/>
    <n v="3"/>
    <n v="3"/>
    <n v="1"/>
    <n v="16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1"/>
    <s v="A"/>
    <m/>
    <m/>
    <x v="0"/>
  </r>
  <r>
    <n v="3"/>
    <s v="WEDNESDAY"/>
    <s v="1730-2030 HRS"/>
    <s v="VIRTUAL"/>
    <s v="ZOOM"/>
    <x v="53"/>
    <s v="FREIGHT CLEARING AND FORWARDING"/>
    <s v="C1195"/>
    <s v="ELIUD LAGAT"/>
    <n v="3"/>
    <n v="3"/>
    <n v="1"/>
    <n v="47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2"/>
    <s v="A"/>
    <m/>
    <m/>
    <x v="0"/>
  </r>
  <r>
    <n v="2"/>
    <s v="TUESDAY"/>
    <s v="1730-2030 HRS"/>
    <s v="VIRTUAL"/>
    <s v="ZOOM"/>
    <x v="41"/>
    <s v="CATEGORY MANAGEMENT IN SUPPLY CHAIN"/>
    <s v="C1288"/>
    <s v="JAMES MURIGI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2"/>
    <s v="A"/>
    <m/>
    <m/>
    <x v="0"/>
  </r>
  <r>
    <n v="1"/>
    <s v="MONDAY"/>
    <s v="1730-2030 HRS"/>
    <s v="VIRTUAL"/>
    <s v="ZOOM"/>
    <x v="54"/>
    <s v="GREEN PROCUREMENT"/>
    <n v="375"/>
    <s v="KENNETH CHEBELYON"/>
    <n v="3"/>
    <n v="3"/>
    <n v="1"/>
    <n v="19"/>
    <s v=" "/>
    <s v=" "/>
    <s v=" "/>
    <s v=" "/>
    <s v=" "/>
    <s v=" "/>
    <s v=" "/>
    <n v="1"/>
    <s v=" "/>
    <s v=" "/>
    <s v=" "/>
    <s v=" "/>
    <s v=" "/>
    <m/>
    <s v=""/>
    <x v="0"/>
    <s v="BAM"/>
    <s v="KCABSCPL"/>
    <s v="BPL"/>
    <x v="3"/>
    <s v="TOWN"/>
    <s v="YEAR3TRIM2"/>
    <s v="A"/>
    <m/>
    <m/>
    <x v="0"/>
  </r>
  <r>
    <n v="1"/>
    <s v="MONDAY"/>
    <s v="0800-1100 HRS"/>
    <s v="VIRTUAL"/>
    <s v="ZOOM"/>
    <x v="301"/>
    <s v="INTRODUCTION TO E-GOVERNANCE &amp; E-BUSINESS"/>
    <s v="C0238"/>
    <s v="JULIUS WAMBUGU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2"/>
    <s v="A"/>
    <m/>
    <m/>
    <x v="0"/>
  </r>
  <r>
    <n v="1"/>
    <s v="MONDAY"/>
    <s v="1100-1400 HRS"/>
    <s v="VIRTUAL"/>
    <s v="ZOOM"/>
    <x v="302"/>
    <s v="HUMAN RESOURCE MANAGEMENT IN PUBLIC SECTOR"/>
    <s v="C0612"/>
    <s v="PATRICK GIKAI NGUG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2"/>
    <s v="A"/>
    <m/>
    <m/>
    <x v="0"/>
  </r>
  <r>
    <n v="3"/>
    <s v="WEDNESDAY"/>
    <s v="0800-1100 HRS"/>
    <s v="PHYSICAL"/>
    <s v="3-4"/>
    <x v="12"/>
    <s v="MANAGEMENT MATHEMATICS II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M"/>
    <s v="BPM"/>
    <x v="0"/>
    <s v="TOWN"/>
    <s v="YEAR1TRIM2"/>
    <s v="A"/>
    <m/>
    <m/>
    <x v="0"/>
  </r>
  <r>
    <n v="4"/>
    <s v="THURSDAY"/>
    <s v="0800-1100 HRS"/>
    <s v="PHYSICAL"/>
    <s v="6-7"/>
    <x v="23"/>
    <s v="INTRODUCTION TO MACROECONOMICS"/>
    <s v="C1714"/>
    <s v="ELIJAH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M"/>
    <s v="BPM"/>
    <x v="0"/>
    <s v="TOWN"/>
    <s v="YEAR1TRIM2"/>
    <s v="A"/>
    <m/>
    <m/>
    <x v="0"/>
  </r>
  <r>
    <n v="4"/>
    <s v="THURSDAY"/>
    <s v="0800-1100 HRS"/>
    <s v="PHYSICAL"/>
    <s v="7-1"/>
    <x v="303"/>
    <s v="INTRODUCTION TO PUBLIC POLICY"/>
    <s v="C0812"/>
    <s v="PETER OGOLA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M"/>
    <s v="BPM"/>
    <x v="0"/>
    <s v="TOWN"/>
    <s v="YEAR1TRIM2"/>
    <s v="A"/>
    <m/>
    <m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CPM"/>
    <s v="BPM"/>
    <x v="0"/>
    <s v="TOWN"/>
    <s v="YEAR1TRIM2"/>
    <s v="A"/>
    <m/>
    <m/>
    <x v="0"/>
  </r>
  <r>
    <n v="5"/>
    <s v="FRIDAY"/>
    <s v="0800-1100 HRS"/>
    <s v="PHYSICAL"/>
    <s v="3-4"/>
    <x v="1"/>
    <s v="PRINCIPLES OF MANAGEMENT"/>
    <n v="283"/>
    <s v="DR. BRIGITTE OKONGA"/>
    <n v="3"/>
    <n v="3"/>
    <n v="1"/>
    <n v="55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M"/>
    <s v="BPM"/>
    <x v="0"/>
    <s v="TOWN"/>
    <s v="YEAR1TRIM1"/>
    <s v="B"/>
    <m/>
    <m/>
    <x v="0"/>
  </r>
  <r>
    <n v="4"/>
    <s v="THURSDAY"/>
    <s v="0800-1100 HRS"/>
    <s v="PHYSICAL"/>
    <s v="3-4"/>
    <x v="0"/>
    <s v="INTRODUCTION TO MICROECONOMICS"/>
    <s v="C1856"/>
    <s v="EMMA MACHOGU"/>
    <n v="3"/>
    <n v="3"/>
    <n v="1"/>
    <n v="70"/>
    <s v=" "/>
    <s v=" "/>
    <s v=" "/>
    <s v=" "/>
    <s v=" "/>
    <s v=" "/>
    <s v=" "/>
    <n v="1"/>
    <s v=" "/>
    <s v=" "/>
    <s v=" "/>
    <s v=" "/>
    <s v=" "/>
    <m/>
    <s v=""/>
    <x v="0"/>
    <s v="ECOSTA"/>
    <s v="KCABSCPM"/>
    <s v="BPM"/>
    <x v="0"/>
    <s v="TOWN"/>
    <s v="YEAR1TRIM1"/>
    <s v="A"/>
    <m/>
    <m/>
    <x v="0"/>
  </r>
  <r>
    <n v="3"/>
    <s v="WEDNESDAY"/>
    <s v="1100-1400 HRS"/>
    <s v="PHYSICAL"/>
    <s v="3-4"/>
    <x v="3"/>
    <s v="MANAGEMENT MATHEMATICS I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CPM"/>
    <s v="BPM"/>
    <x v="0"/>
    <s v="TOWN"/>
    <s v="YEAR1TRIM1"/>
    <s v="A"/>
    <m/>
    <m/>
    <x v="0"/>
  </r>
  <r>
    <n v="5"/>
    <s v="FRIDAY"/>
    <s v="1100-1400 HRS"/>
    <s v="PHYSICAL"/>
    <s v="6-3"/>
    <x v="304"/>
    <s v="INTRODUCTION TO POLITICAL SCIENCE"/>
    <s v="C1708"/>
    <s v="PETER INGANGA BULUMA"/>
    <n v="3"/>
    <n v="3"/>
    <n v="1"/>
    <n v="27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1"/>
    <s v="A"/>
    <m/>
    <m/>
    <x v="0"/>
  </r>
  <r>
    <n v="2"/>
    <s v="TUESDAY"/>
    <s v="0800-1100 HRS"/>
    <s v="PHYSICAL"/>
    <s v="7-1"/>
    <x v="179"/>
    <s v="INTRODUCTION TO PUBLIC ADMINISTRATION"/>
    <s v="C0812"/>
    <s v="PETER OGOLA"/>
    <n v="3"/>
    <n v="3"/>
    <n v="1"/>
    <n v="25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1TRIM1"/>
    <s v="A"/>
    <m/>
    <m/>
    <x v="0"/>
  </r>
  <r>
    <n v="2"/>
    <s v="TUESDAY"/>
    <s v="1100-1400 HRS"/>
    <s v="LAB"/>
    <s v="LAB 5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M"/>
    <s v="BPM"/>
    <x v="0"/>
    <s v="TOWN"/>
    <s v="YEAR1TRIM1"/>
    <s v="A"/>
    <m/>
    <m/>
    <x v="0"/>
  </r>
  <r>
    <n v="5"/>
    <s v="FRIDAY"/>
    <s v="0800-1100 HRS"/>
    <s v="VIRTUAL"/>
    <s v="ZOOM"/>
    <x v="305"/>
    <s v="FOUNDATION OF HEALTH POLICY"/>
    <s v="C1655"/>
    <s v="FREDRICK KARIITHI GITHU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1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1"/>
    <s v="A"/>
    <m/>
    <m/>
    <x v="0"/>
  </r>
  <r>
    <n v="3"/>
    <s v="WEDNESDAY"/>
    <s v="1100-1400 HRS"/>
    <s v="VIRTUAL"/>
    <s v="ZOOM"/>
    <x v="306"/>
    <s v="HUMAN RESOURCES DEVELOPMENT IN PUBLIC SECTOR"/>
    <s v="C0238"/>
    <s v="JULIUS WAMBUGU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1"/>
    <s v="A"/>
    <m/>
    <m/>
    <x v="0"/>
  </r>
  <r>
    <n v="5"/>
    <s v="FRIDAY"/>
    <s v="1100-1400 HRS"/>
    <s v="VIRTUAL"/>
    <s v="ZOOM"/>
    <x v="307"/>
    <s v="STRATEGIC MANAGEMENT IN PUBLIC SECTOR"/>
    <s v="C0372"/>
    <s v="LEVINA ONDENGE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1"/>
    <s v="A"/>
    <m/>
    <n v="33"/>
    <x v="0"/>
  </r>
  <r>
    <n v="2"/>
    <s v="TUESDAY"/>
    <s v="0800-1100 HRS"/>
    <s v="PHYSICAL"/>
    <s v="7-2"/>
    <x v="308"/>
    <s v="PUBLIC SPEAKING"/>
    <s v="C0452"/>
    <s v="LYDIAH MUMB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1"/>
    <s v="A"/>
    <m/>
    <m/>
    <x v="0"/>
  </r>
  <r>
    <n v="2"/>
    <s v="TUESDAY"/>
    <s v="1100-1400 HRS"/>
    <s v="PHYSICAL"/>
    <s v="6-4"/>
    <x v="297"/>
    <s v="PERFORMANCE BASED MANAGEMENT"/>
    <s v="C0612"/>
    <s v="PATRICK GIKAI NGUG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1"/>
    <s v="A"/>
    <m/>
    <m/>
    <x v="0"/>
  </r>
  <r>
    <n v="4"/>
    <s v="THURSDAY"/>
    <s v="1100-1400 HRS"/>
    <s v="VIRTUAL"/>
    <s v="ZOOM"/>
    <x v="309"/>
    <s v="POLITICS AND ORGANIZATION"/>
    <s v="C1655"/>
    <s v="FREDRICK KARIITHI GITHUI"/>
    <n v="3"/>
    <n v="3"/>
    <n v="1"/>
    <n v="5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4"/>
    <s v="THURSDAY"/>
    <s v="1100-1400 HRS"/>
    <s v="VIRTUAL"/>
    <s v="ZOOM"/>
    <x v="310"/>
    <s v="CONSTITUTIONAL LAW"/>
    <n v="239"/>
    <s v="HANNAH WANYOIKE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1"/>
    <s v="MONDAY"/>
    <s v="0800-1100 HRS"/>
    <s v="PHYSICAL"/>
    <s v="7-4"/>
    <x v="311"/>
    <s v="PUBLIC SECTOR REFORMS AND DEVOLUTION"/>
    <s v="C1655"/>
    <s v="FREDRICK KARIITHI GITHU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4"/>
    <s v="THURSDAY"/>
    <s v="0800-1100 HRS"/>
    <s v="PHYSICAL"/>
    <s v="7-4"/>
    <x v="312"/>
    <s v="NON-GORVERNMENT ORGANISATION MANAGEMENT"/>
    <s v="C0238"/>
    <s v="JULIUS WAMBU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3"/>
    <s v="WEDNESDAY"/>
    <s v="0800-1100 HRS"/>
    <s v="PHYSICAL"/>
    <s v="7-1"/>
    <x v="313"/>
    <s v="CRIMINAL JUSTICE MANAGEMENT"/>
    <s v="C0749"/>
    <s v="RICHARD KAMAMI"/>
    <n v="3"/>
    <n v="3"/>
    <n v="1"/>
    <n v="64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2"/>
    <s v="TUESDAY"/>
    <s v="0800-1100 HRS"/>
    <s v="PHYSICAL"/>
    <s v="3-4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2"/>
    <s v="A"/>
    <m/>
    <m/>
    <x v="0"/>
  </r>
  <r>
    <n v="4"/>
    <s v="THURSDAY"/>
    <s v="0800-1100 HRS"/>
    <s v="VIRTUAL"/>
    <s v="ZOOM"/>
    <x v="112"/>
    <s v="RESEARCH METHODS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3"/>
    <s v="A"/>
    <m/>
    <m/>
    <x v="0"/>
  </r>
  <r>
    <n v="1"/>
    <s v="MONDAY"/>
    <s v="0800-1100 HRS"/>
    <s v="PHYSICAL"/>
    <s v="7-4"/>
    <x v="311"/>
    <s v="PUBLIC SECTOR REFORMS AND DEVOLUTION"/>
    <s v="C1655"/>
    <s v="FREDRICK KARIITHI GITHUI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3"/>
    <s v="A"/>
    <m/>
    <m/>
    <x v="0"/>
  </r>
  <r>
    <n v="2"/>
    <s v="TUESDAY"/>
    <s v="1100-1400 HRS"/>
    <s v="PHYSICAL"/>
    <s v="3-4"/>
    <x v="115"/>
    <s v="FINANCIAL RISK MANAGEMENT"/>
    <s v="C1028"/>
    <s v="JOHN OYARO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AF"/>
    <s v="KCABSCPM"/>
    <s v="BPM"/>
    <x v="0"/>
    <s v="TOWN"/>
    <s v="YEAR2TRIM3"/>
    <s v="A"/>
    <m/>
    <m/>
    <x v="0"/>
  </r>
  <r>
    <n v="5"/>
    <s v="FRIDAY"/>
    <s v="1100-1400 HRS"/>
    <s v="VIRTUAL"/>
    <s v="ZOOM"/>
    <x v="307"/>
    <s v="STRATEGIC MANAGEMENT IN THE PUBLIC SECTOR"/>
    <s v="C0372"/>
    <s v="LEVINA ONDENG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2TRIM3"/>
    <s v="A"/>
    <m/>
    <n v="33"/>
    <x v="0"/>
  </r>
  <r>
    <n v="3"/>
    <s v="WEDNESDAY"/>
    <s v="1100-1400 HRS"/>
    <s v="PHYSICAL"/>
    <s v="6-3"/>
    <x v="114"/>
    <s v="DEVELOPMENT FINANCE"/>
    <s v="C1963"/>
    <s v="LINET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CPM"/>
    <s v="BPM"/>
    <x v="0"/>
    <s v="TOWN"/>
    <s v="YEAR2TRIM3"/>
    <s v="A"/>
    <m/>
    <m/>
    <x v="0"/>
  </r>
  <r>
    <n v="4"/>
    <s v="THURSDAY"/>
    <s v="1100-1400 HRS"/>
    <s v="VIRTUAL"/>
    <s v="ZOOM"/>
    <x v="314"/>
    <s v="SUSTAINABILITY AND PLANNING POLICY DEVELOPMENT"/>
    <s v="C1708"/>
    <s v="PETER INGANGA BULUM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2TRIM3"/>
    <s v="A"/>
    <m/>
    <m/>
    <x v="0"/>
  </r>
  <r>
    <n v="1"/>
    <s v="MONDAY"/>
    <s v="1100-1400 HRS"/>
    <s v="VIRTUAL"/>
    <s v="ZOOM"/>
    <x v="315"/>
    <s v="EDUCATION POLICY REFORMS AND FINANCING"/>
    <n v="308"/>
    <s v="EDWARD GUR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1"/>
    <s v="MONDAY"/>
    <s v="1400-1700 HRS"/>
    <s v="VIRTUAL"/>
    <s v="ZOOM"/>
    <x v="316"/>
    <s v="IMMIGRATION AND PUBLIC POLICY"/>
    <s v="C1655"/>
    <s v="FREDRICK KARIITHI GITHUI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2"/>
    <s v="TUESDAY"/>
    <s v="0800-1100 HRS"/>
    <s v="PHYSICAL"/>
    <s v="3-4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4"/>
    <s v="THURSDAY"/>
    <s v="0800-1100 HRS"/>
    <s v="PHYSICAL"/>
    <s v="7-4"/>
    <x v="312"/>
    <s v="NON-GORVERNMENT ORGANISATION MANAGEMENT"/>
    <s v="C0238"/>
    <s v="JULIUS WAMBUGU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3"/>
    <s v="WEDNESDAY"/>
    <s v="1100-1400 HRS"/>
    <s v="PHYSICAL"/>
    <s v="7-1"/>
    <x v="317"/>
    <s v="SOCIAL PSYCHOLOGICAL ASPECTS FOR PUBLIC MANAGEMENT"/>
    <s v="C1708"/>
    <s v="PETER INGANGA BULUMA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2"/>
    <s v="TUESDAY"/>
    <s v="1100-1400 HRS"/>
    <s v="PHYSICAL"/>
    <s v="7-1"/>
    <x v="318"/>
    <s v="INTERNATIONAL POLITICS"/>
    <s v="C0812"/>
    <s v="PETER OGOLA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1"/>
    <s v="A"/>
    <m/>
    <m/>
    <x v="0"/>
  </r>
  <r>
    <n v="4"/>
    <s v="THURSDAY"/>
    <s v="0800-1100 HRS"/>
    <s v="PHYSICAL"/>
    <s v="7-3"/>
    <x v="176"/>
    <s v="PUBLIC MANAGEMENT AND GOVERNANCE"/>
    <s v="C1655"/>
    <s v="FREDRICK KARIITHI GITHUI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2"/>
    <s v="A"/>
    <m/>
    <m/>
    <x v="0"/>
  </r>
  <r>
    <n v="4"/>
    <s v="THURSDAY"/>
    <s v="1100-1400 HRS"/>
    <s v="PHYSICAL"/>
    <s v="7-4"/>
    <x v="178"/>
    <s v="EMERGING ISSUES IN PUBLIC MANAGEMENT"/>
    <s v="C0238"/>
    <s v="JULIUS WAMBUGU"/>
    <n v="3"/>
    <n v="3"/>
    <n v="1"/>
    <n v="10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2"/>
    <s v="A"/>
    <m/>
    <m/>
    <x v="0"/>
  </r>
  <r>
    <n v="2"/>
    <s v="TUESDAY"/>
    <s v="1400-1700 HRS"/>
    <s v="PHYSICAL"/>
    <s v="6-7"/>
    <x v="319"/>
    <s v="MANAGEMENT SEMINAR"/>
    <s v="C2044"/>
    <s v="PAULINE OLAL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2"/>
    <s v="A"/>
    <m/>
    <m/>
    <x v="0"/>
  </r>
  <r>
    <n v="2"/>
    <s v="TUESDAY"/>
    <s v="0800-1100 HRS"/>
    <s v="PHYSICAL"/>
    <s v="7-3"/>
    <x v="175"/>
    <s v="PUBLIC SECTOR KNOWLEDGE MANAGEMENT"/>
    <s v="C1708"/>
    <s v="PETER INGANGA BULUMA"/>
    <n v="3"/>
    <n v="3"/>
    <n v="1"/>
    <n v="9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2"/>
    <s v="A"/>
    <m/>
    <m/>
    <x v="0"/>
  </r>
  <r>
    <n v="3"/>
    <s v="WEDNESDAY"/>
    <s v="1100-1400 HRS"/>
    <s v="VIRTUAL"/>
    <s v="ZOOM"/>
    <x v="177"/>
    <s v="POLICY ANALYSIS, IMPLEMENTATION AND EVALUATION"/>
    <s v="C0812"/>
    <s v="PETER OGOLA"/>
    <n v="3"/>
    <n v="3"/>
    <n v="1"/>
    <n v="68"/>
    <s v=" "/>
    <s v=" "/>
    <s v=" "/>
    <s v=" "/>
    <s v=" "/>
    <s v=" "/>
    <s v=" "/>
    <n v="1"/>
    <s v=" "/>
    <s v=" "/>
    <s v=" "/>
    <s v=" "/>
    <s v=" "/>
    <m/>
    <s v=""/>
    <x v="0"/>
    <s v="BAM"/>
    <s v="KCABSCPM"/>
    <s v="BPM"/>
    <x v="0"/>
    <s v="TOWN"/>
    <s v="YEAR3TRIM2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TOW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BM"/>
    <s v="CBM"/>
    <x v="0"/>
    <s v="TOWN"/>
    <s v="TRIM 1"/>
    <s v="A"/>
    <m/>
    <m/>
    <x v="0"/>
  </r>
  <r>
    <n v="5"/>
    <s v="FRIDAY"/>
    <s v="0800-1100 HRS"/>
    <s v="PHYSICAL"/>
    <s v="7-3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BM"/>
    <s v="CBM"/>
    <x v="0"/>
    <s v="TOW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BM"/>
    <s v="CBM"/>
    <x v="0"/>
    <s v="TOWN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TOWN"/>
    <s v="TRIM 1"/>
    <s v="A"/>
    <m/>
    <m/>
    <x v="0"/>
  </r>
  <r>
    <n v="2"/>
    <s v="TUESDAY"/>
    <s v="1100-1400 HRS"/>
    <s v="VIRTUAL"/>
    <s v="ZOOM"/>
    <x v="60"/>
    <s v="INTRODUCTION TO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TOWN"/>
    <s v="TRIM 2"/>
    <s v="A"/>
    <m/>
    <m/>
    <x v="0"/>
  </r>
  <r>
    <n v="1"/>
    <s v="MONDAY"/>
    <s v="1100-1400 HRS"/>
    <s v="PHYSICAL"/>
    <s v="7-4"/>
    <x v="63"/>
    <s v="BUSINESS ETHICS"/>
    <s v="C1540"/>
    <s v="DR. MICHAEL MUMA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BAM"/>
    <s v="KCACBM"/>
    <s v="CBM"/>
    <x v="0"/>
    <s v="TOWN"/>
    <s v="TRIM 2"/>
    <s v="A"/>
    <m/>
    <m/>
    <x v="0"/>
  </r>
  <r>
    <n v="3"/>
    <s v="WEDNESDAY"/>
    <s v="1100-1400 HRS"/>
    <s v="VIRTUAL"/>
    <s v="ZOOM"/>
    <x v="61"/>
    <s v="COMPUTER AND SOCIETY"/>
    <s v="C1822"/>
    <s v="FAITH GACH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CBM"/>
    <s v="CBM"/>
    <x v="0"/>
    <s v="TOWN"/>
    <s v="TRIM 2"/>
    <s v="A"/>
    <m/>
    <m/>
    <x v="0"/>
  </r>
  <r>
    <n v="2"/>
    <s v="TUESDAY"/>
    <s v="0800-1100 HRS"/>
    <s v="VIRTUAL"/>
    <s v="ZOOM"/>
    <x v="64"/>
    <s v="INTRODUCTION TO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TOWN"/>
    <s v="TRIM 2"/>
    <s v="A"/>
    <m/>
    <m/>
    <x v="0"/>
  </r>
  <r>
    <n v="5"/>
    <s v="FRIDAY"/>
    <s v="0800-1100 HRS"/>
    <s v="PHYSICAL"/>
    <s v="7-2"/>
    <x v="62"/>
    <s v="FINANCIAL MATHEMATICS"/>
    <s v="C1905"/>
    <s v="SAMUEL WABUGA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ECOSTA"/>
    <s v="KCACBM"/>
    <s v="CBM"/>
    <x v="0"/>
    <s v="TOWN"/>
    <s v="TRIM 2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PL"/>
    <s v="CPL"/>
    <x v="0"/>
    <s v="TOWN"/>
    <s v="TRIM 1"/>
    <s v="A"/>
    <m/>
    <m/>
    <x v="0"/>
  </r>
  <r>
    <n v="5"/>
    <s v="FRIDAY"/>
    <s v="0800-1100 HRS"/>
    <s v="PHYSICAL"/>
    <s v="7-3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PL"/>
    <s v="CPL"/>
    <x v="0"/>
    <s v="TOWN"/>
    <s v="TRIM 1"/>
    <s v="A"/>
    <m/>
    <m/>
    <x v="0"/>
  </r>
  <r>
    <n v="5"/>
    <s v="FRIDAY"/>
    <s v="1400-1700 HRS"/>
    <s v="PHYSICAL"/>
    <s v="7-4"/>
    <x v="89"/>
    <s v="PRINCIPLES OF PROCUREMENT AND LOGISTICS"/>
    <s v="C1709"/>
    <s v="RON MUHAND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PL"/>
    <s v="CPL"/>
    <x v="0"/>
    <s v="TOWN"/>
    <s v="TRIM 1"/>
    <s v="A"/>
    <m/>
    <m/>
    <x v="0"/>
  </r>
  <r>
    <n v="2"/>
    <s v="TUESDAY"/>
    <s v="0800-1100 HRS"/>
    <s v="VIRTUAL"/>
    <s v="ZOOM"/>
    <x v="65"/>
    <s v="FUNDAMENTALS OF PROCUREMENT PLANNING"/>
    <s v="C1264"/>
    <s v="DOROTHY OBALLA"/>
    <n v="3"/>
    <n v="3"/>
    <n v="1"/>
    <n v="9"/>
    <s v=" "/>
    <s v=" "/>
    <s v=" "/>
    <s v=" "/>
    <s v=" "/>
    <n v="1"/>
    <s v=" "/>
    <s v=" "/>
    <s v=" "/>
    <s v=" "/>
    <s v=" "/>
    <s v=" "/>
    <s v=" "/>
    <m/>
    <s v=""/>
    <x v="0"/>
    <s v="BAM"/>
    <s v="KCACPL"/>
    <s v="CPL"/>
    <x v="0"/>
    <s v="TOWN"/>
    <s v="TRIM 2"/>
    <s v="A"/>
    <m/>
    <m/>
    <x v="0"/>
  </r>
  <r>
    <n v="1"/>
    <s v="MONDAY"/>
    <s v="1100-1400 HRS"/>
    <s v="PHYSICAL"/>
    <s v="7-4"/>
    <x v="63"/>
    <s v="BUSINESS ETHICS"/>
    <s v="C1540"/>
    <s v="DR. MICHAEL MUM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2"/>
    <s v="A"/>
    <m/>
    <m/>
    <x v="0"/>
  </r>
  <r>
    <n v="5"/>
    <s v="FRIDAY"/>
    <s v="0800-1100 HRS"/>
    <s v="VIRTUAL"/>
    <s v="ZOOM"/>
    <x v="66"/>
    <s v="INVENTORY LOGISTICS MANAGEMENT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2"/>
    <s v="A"/>
    <m/>
    <m/>
    <x v="0"/>
  </r>
  <r>
    <n v="3"/>
    <s v="WEDNESDAY"/>
    <s v="0800-1100 HRS"/>
    <s v="VIRTUAL"/>
    <s v="ZOOM"/>
    <x v="67"/>
    <s v="PROCUREMENT RECORDS"/>
    <s v="C1705"/>
    <s v="MUO CHARLES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2"/>
    <s v="A"/>
    <m/>
    <m/>
    <x v="0"/>
  </r>
  <r>
    <n v="3"/>
    <s v="WEDNESDAY"/>
    <s v="1100-1400 HRS"/>
    <s v="VIRTUAL"/>
    <s v="ZOOM"/>
    <x v="68"/>
    <s v="FOUNDATIONS OF SUPPLY CHAIN MANAG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TOWN"/>
    <s v="TRIM 2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0"/>
    <s v="TOWN"/>
    <s v="TRIM 1"/>
    <s v="A"/>
    <m/>
    <m/>
    <x v="0"/>
  </r>
  <r>
    <n v="5"/>
    <s v="FRIDAY"/>
    <s v="0800-1100 HRS"/>
    <s v="PHYSICAL"/>
    <s v="7-3"/>
    <x v="55"/>
    <s v="BUSINESS MATHEMATICS"/>
    <s v="C1963"/>
    <s v="LINET MUTEGI"/>
    <n v="3"/>
    <n v="3"/>
    <n v="1"/>
    <n v="53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TOW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TOWN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1"/>
    <s v="A"/>
    <m/>
    <m/>
    <x v="0"/>
  </r>
  <r>
    <n v="2"/>
    <s v="TUESDAY"/>
    <s v="0800-1100 HRS"/>
    <s v="VIRTUAL"/>
    <s v="ZOOM"/>
    <x v="69"/>
    <s v="PRINCIPLES OF MARKETING"/>
    <s v="C1401"/>
    <s v="MATHEW MUCHI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TOWN"/>
    <s v="TRIM 2"/>
    <s v="A"/>
    <m/>
    <m/>
    <x v="0"/>
  </r>
  <r>
    <n v="5"/>
    <s v="FRIDAY"/>
    <s v="1100-1400 HRS"/>
    <s v="PHYSICAL"/>
    <s v="7-3"/>
    <x v="73"/>
    <s v="MANAGEMENT MATHEMATICS I"/>
    <s v="C1963"/>
    <s v="LINET MUTEGI"/>
    <n v="3"/>
    <n v="3"/>
    <n v="1"/>
    <n v="142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TOWN"/>
    <s v="TRIM 2"/>
    <s v="A"/>
    <m/>
    <m/>
    <x v="0"/>
  </r>
  <r>
    <n v="3"/>
    <s v="WEDNESDAY"/>
    <s v="1400-1700 HRS"/>
    <s v="PHYSICAL"/>
    <s v="3-4"/>
    <x v="70"/>
    <s v="INTRODUCTION TO ACCOUNTING "/>
    <s v="C1488"/>
    <s v="JAMES KIARIE"/>
    <n v="3"/>
    <n v="3"/>
    <n v="1"/>
    <n v="71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TOWN"/>
    <s v="TRIM 2"/>
    <s v="A"/>
    <m/>
    <m/>
    <x v="0"/>
  </r>
  <r>
    <n v="3"/>
    <s v="WEDNESDAY"/>
    <s v="1100-1400 HRS"/>
    <s v="LAB"/>
    <s v="LAB 3"/>
    <x v="72"/>
    <s v="FUNDAMENTALS OF COMPUTER SYSTEMS"/>
    <s v="C1727"/>
    <s v="OPETU BAHAT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0"/>
    <s v="TOWN"/>
    <s v="TRIM 2"/>
    <s v="A"/>
    <m/>
    <m/>
    <x v="0"/>
  </r>
  <r>
    <n v="1"/>
    <s v="MONDAY"/>
    <s v="0800-1100 HRS"/>
    <s v="LAB"/>
    <s v="LAB2"/>
    <x v="76"/>
    <s v="COMPUTER APPLICATIONS"/>
    <s v="C0683"/>
    <s v="CATHERINE GACHIRI"/>
    <n v="3"/>
    <n v="3"/>
    <n v="1"/>
    <n v="25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TOWN"/>
    <s v="TRIM 3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3"/>
    <s v="A"/>
    <m/>
    <m/>
    <x v="0"/>
  </r>
  <r>
    <n v="2"/>
    <s v="TUESDAY"/>
    <s v="1400-1700 HRS"/>
    <s v="VIRTUAL"/>
    <s v="ZOOM"/>
    <x v="77"/>
    <s v="BUSINESS STUDIES"/>
    <s v="C1440"/>
    <s v="VERILE OPI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3"/>
    <s v="A"/>
    <m/>
    <m/>
    <x v="0"/>
  </r>
  <r>
    <n v="1"/>
    <s v="MONDAY"/>
    <s v="1100-1400 HRS"/>
    <s v="PHYSICAL"/>
    <s v="3-4"/>
    <x v="74"/>
    <s v="GENERAL ECONOMICS"/>
    <s v="C1659"/>
    <s v="NICHOLAS MUSAU MUTINDA"/>
    <n v="3"/>
    <n v="3"/>
    <n v="1"/>
    <n v="11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TOW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3"/>
    <s v="A"/>
    <m/>
    <m/>
    <x v="0"/>
  </r>
  <r>
    <n v="1"/>
    <s v="MONDAY"/>
    <s v="1400-1700 HRS"/>
    <s v="PHYSICAL"/>
    <s v="7-3"/>
    <x v="82"/>
    <s v="PRINCIPLES OF TAXATION"/>
    <s v="C1641"/>
    <s v="ANDREW GOVEDI KISANYANYA"/>
    <n v="3"/>
    <n v="3"/>
    <n v="1"/>
    <n v="18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TOWN"/>
    <s v="TRIM 4"/>
    <s v="A"/>
    <m/>
    <m/>
    <x v="0"/>
  </r>
  <r>
    <n v="5"/>
    <s v="FRIDAY"/>
    <s v="1400-1700 HRS"/>
    <s v="PHYSICAL"/>
    <s v="3-4"/>
    <x v="80"/>
    <s v="COST ACCOUNTING"/>
    <s v="C2071"/>
    <s v="ANTHONY WAFU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0"/>
    <s v="TOWN"/>
    <s v="TRIM 4"/>
    <s v="A"/>
    <m/>
    <m/>
    <x v="0"/>
  </r>
  <r>
    <n v="3"/>
    <s v="WEDNESDAY"/>
    <s v="1100-1400 HRS"/>
    <s v="VIRTUAL"/>
    <s v="ZOOM"/>
    <x v="79"/>
    <s v="CUSTOMER RELATIONSHIP MARKETING"/>
    <s v="C0360"/>
    <s v="AUSTIN MAKUNGU"/>
    <n v="3"/>
    <n v="3"/>
    <n v="1"/>
    <n v="9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TOWN"/>
    <s v="TRIM 4"/>
    <s v="A"/>
    <m/>
    <m/>
    <x v="0"/>
  </r>
  <r>
    <n v="1"/>
    <s v="MONDAY"/>
    <s v="1100-1400 HRS"/>
    <s v="PHYSICAL"/>
    <s v="7-3"/>
    <x v="81"/>
    <s v="ACCOUNTING INFORMATION SOFTWARE"/>
    <s v="C1651"/>
    <s v="MICHAEL NG'ANG'A THIGA"/>
    <n v="3"/>
    <n v="3"/>
    <n v="1"/>
    <n v="11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TOWN"/>
    <s v="TRIM 4"/>
    <s v="A"/>
    <m/>
    <m/>
    <x v="0"/>
  </r>
  <r>
    <n v="3"/>
    <s v="WEDNESDAY"/>
    <s v="1400-1700 HRS"/>
    <s v="VIRTUAL"/>
    <s v="ZOOM"/>
    <x v="83"/>
    <s v="FUNDAMENTALS OF INTERNATIONAL BUSINES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4"/>
    <s v="A"/>
    <m/>
    <m/>
    <x v="0"/>
  </r>
  <r>
    <n v="2"/>
    <s v="TUESDAY"/>
    <s v="0800-1100 HRS"/>
    <s v="VIRTUAL"/>
    <s v="ZOOM"/>
    <x v="88"/>
    <s v="E-COMMERCE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0"/>
    <s v="TOWN"/>
    <s v="TRIM 5"/>
    <s v="A"/>
    <m/>
    <m/>
    <x v="0"/>
  </r>
  <r>
    <n v="3"/>
    <s v="WEDNESDAY"/>
    <s v="0800-1100 HRS"/>
    <s v="PHYSICAL"/>
    <s v="6-4"/>
    <x v="84"/>
    <s v="BUSINESS FINANCE"/>
    <s v="C0770"/>
    <s v="DUNCAN OWUOR"/>
    <n v="3"/>
    <n v="3"/>
    <n v="1"/>
    <n v="16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TOWN"/>
    <s v="TRIM 5"/>
    <s v="A"/>
    <m/>
    <m/>
    <x v="0"/>
  </r>
  <r>
    <n v="1"/>
    <s v="MONDAY"/>
    <s v="1400-1700 HRS"/>
    <s v="VIRTUAL"/>
    <s v="ZOOM"/>
    <x v="85"/>
    <s v="TECHNOLOGY AND INNOVATION"/>
    <s v="C1651"/>
    <s v="MICHAEL NG'ANG'A THI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D&amp;IS"/>
    <s v="KCADBM-D"/>
    <s v="DBM"/>
    <x v="0"/>
    <s v="TOWN"/>
    <s v="TRIM 5"/>
    <s v="A"/>
    <m/>
    <m/>
    <x v="0"/>
  </r>
  <r>
    <n v="4"/>
    <s v="THURSDAY"/>
    <s v="1100-1400 HRS"/>
    <s v="VIRTUAL"/>
    <s v="ZOOM"/>
    <x v="86"/>
    <s v="HUMAN RESOURCE MANAGEMENT"/>
    <s v="C2044"/>
    <s v="PAULINE OL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TOWN"/>
    <s v="TRIM 5"/>
    <s v="A"/>
    <m/>
    <m/>
    <x v="0"/>
  </r>
  <r>
    <n v="3"/>
    <s v="WEDNESDAY"/>
    <s v="1100-1400 HRS"/>
    <s v="PHYSICAL"/>
    <s v="7-3"/>
    <x v="87"/>
    <s v="INTRODUCTION TO BUSINESS STATISTICS"/>
    <s v="C1905"/>
    <s v="SAMUEL WABUGA"/>
    <n v="3"/>
    <n v="3"/>
    <n v="1"/>
    <n v="62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TOWN"/>
    <s v="TRIM 5"/>
    <s v="A"/>
    <m/>
    <m/>
    <x v="0"/>
  </r>
  <r>
    <n v="5"/>
    <s v="FRIDAY"/>
    <s v="0800-1100 HRS"/>
    <s v="VIRTUAL"/>
    <s v="ZOOM"/>
    <x v="56"/>
    <s v="PRINCIPLES OF MANAGEMENT"/>
    <s v="C1912"/>
    <s v="GEORGE OMANYA"/>
    <n v="3"/>
    <n v="3"/>
    <n v="1"/>
    <n v="203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0"/>
    <s v="TOWN"/>
    <s v="TRIM 1"/>
    <s v="A"/>
    <m/>
    <m/>
    <x v="0"/>
  </r>
  <r>
    <n v="5"/>
    <s v="FRIDAY"/>
    <s v="0800-1100 HRS"/>
    <s v="PHYSICAL"/>
    <s v="7-3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TOWN"/>
    <s v="TRIM 1"/>
    <s v="A"/>
    <m/>
    <m/>
    <x v="0"/>
  </r>
  <r>
    <n v="5"/>
    <s v="FRIDAY"/>
    <s v="1400-1700 HRS"/>
    <s v="PHYSICAL"/>
    <s v="7-4"/>
    <x v="89"/>
    <s v="PRINCIPLES OF PROCUREMENT AND LOGISTICS"/>
    <s v="C1709"/>
    <s v="RON MUHANDE"/>
    <n v="3"/>
    <n v="3"/>
    <n v="1"/>
    <n v="6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TOWN"/>
    <s v="TRIM 1"/>
    <s v="A"/>
    <m/>
    <m/>
    <x v="0"/>
  </r>
  <r>
    <n v="2"/>
    <s v="TUESDAY"/>
    <s v="1400-1700 HRS"/>
    <s v="VIRTUAL"/>
    <s v="ZOOM"/>
    <x v="90"/>
    <s v="TRANSPORT AND FLEET MANAGEMENT"/>
    <s v="C1909"/>
    <s v="DR. JOEL OMUSE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2"/>
    <s v="A"/>
    <m/>
    <m/>
    <x v="0"/>
  </r>
  <r>
    <n v="5"/>
    <s v="FRIDAY"/>
    <s v="1100-1400 HRS"/>
    <s v="VIRTUAL"/>
    <s v="ZOOM"/>
    <x v="91"/>
    <s v="WAREHOUSING ESSENTIALS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TOWN"/>
    <s v="TRIM 2"/>
    <s v="A"/>
    <m/>
    <m/>
    <x v="0"/>
  </r>
  <r>
    <n v="3"/>
    <s v="WEDNESDAY"/>
    <s v="1400-1700 HRS"/>
    <s v="PHYSICAL"/>
    <s v="3-4"/>
    <x v="70"/>
    <s v="INTRODUCTION TO ACCOUNTING "/>
    <s v="C1488"/>
    <s v="JAMES KIARI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TOWN"/>
    <s v="TRIM 2"/>
    <s v="A"/>
    <m/>
    <m/>
    <x v="0"/>
  </r>
  <r>
    <n v="3"/>
    <s v="WEDNESDAY"/>
    <s v="1100-1400 HRS"/>
    <s v="LAB"/>
    <s v="LAB 3"/>
    <x v="72"/>
    <s v="FUNDAMENTALS OF COMPUTER SYSTEMS"/>
    <s v="C1727"/>
    <s v="OPETU BAHAT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0"/>
    <s v="TOWN"/>
    <s v="TRIM 2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3"/>
    <s v="A"/>
    <m/>
    <m/>
    <x v="0"/>
  </r>
  <r>
    <n v="5"/>
    <s v="FRIDAY"/>
    <s v="0800-1100 HRS"/>
    <s v="PHYSICAL"/>
    <s v="7-4"/>
    <x v="92"/>
    <s v="RETAIL LOGISTICS"/>
    <s v="C1476"/>
    <s v="ENG. ERASTUS MWONGERA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3"/>
    <s v="A"/>
    <m/>
    <m/>
    <x v="0"/>
  </r>
  <r>
    <n v="1"/>
    <s v="MONDAY"/>
    <s v="1100-1400 HRS"/>
    <s v="PHYSICAL"/>
    <s v="3-4"/>
    <x v="74"/>
    <s v="GENERAL ECONOMICS"/>
    <s v="C1659"/>
    <s v="NICHOLAS MUSAU MUTIND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TOW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3"/>
    <s v="A"/>
    <m/>
    <m/>
    <x v="0"/>
  </r>
  <r>
    <n v="2"/>
    <s v="TUESDAY"/>
    <s v="1400-1700 HRS"/>
    <s v="VIRTUAL"/>
    <s v="ZOOM"/>
    <x v="93"/>
    <s v="INVENTORY CONTROL MANAGEMENT"/>
    <n v="96"/>
    <s v="VICTOR NYAMIAKA"/>
    <n v="3"/>
    <n v="3"/>
    <n v="1"/>
    <n v="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3"/>
    <s v="A"/>
    <m/>
    <m/>
    <x v="0"/>
  </r>
  <r>
    <n v="5"/>
    <s v="FRIDAY"/>
    <s v="1400-1700 HRS"/>
    <s v="PHYSICAL"/>
    <s v="3-4"/>
    <x v="80"/>
    <s v="COST ACCOUNTING"/>
    <s v="C2071"/>
    <s v="ANTHONY WAFULA"/>
    <n v="3"/>
    <n v="3"/>
    <n v="1"/>
    <n v="11"/>
    <s v=" "/>
    <s v=" "/>
    <s v=" "/>
    <s v=" "/>
    <s v=" "/>
    <n v="1"/>
    <s v=" "/>
    <s v=" "/>
    <s v=" "/>
    <s v=" "/>
    <s v=" "/>
    <s v=" "/>
    <s v=" "/>
    <m/>
    <s v=""/>
    <x v="0"/>
    <s v="AF"/>
    <s v="KCADPL"/>
    <s v="DPL"/>
    <x v="0"/>
    <s v="TOWN"/>
    <s v="TRIM 4"/>
    <s v="A"/>
    <m/>
    <m/>
    <x v="0"/>
  </r>
  <r>
    <n v="5"/>
    <s v="FRIDAY"/>
    <s v="1100-1400 HRS"/>
    <s v="PHYSICAL"/>
    <s v="6-4"/>
    <x v="94"/>
    <s v="MARITIME LOGISTICS"/>
    <s v="C1909"/>
    <s v="DR. JOEL OMUSEBE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4"/>
    <s v="A"/>
    <m/>
    <m/>
    <x v="0"/>
  </r>
  <r>
    <n v="1"/>
    <s v="MONDAY"/>
    <s v="0800-1100 HRS"/>
    <s v="VIRTUAL"/>
    <s v="ZOOM"/>
    <x v="95"/>
    <s v="SUPPLY CHAIN MANAGEMENT"/>
    <s v="C1972"/>
    <s v="JULIET MARIA MAK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4"/>
    <s v="A"/>
    <m/>
    <m/>
    <x v="0"/>
  </r>
  <r>
    <n v="4"/>
    <s v="THURSDAY"/>
    <s v="1100-1400 HRS"/>
    <s v="VIRTUAL"/>
    <s v="ZOOM"/>
    <x v="96"/>
    <s v="COMMERCIAL RELATIONSHIPS"/>
    <s v="C0683"/>
    <s v="OKEMWA OGWOKA"/>
    <n v="3"/>
    <n v="3"/>
    <n v="1"/>
    <n v="6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4"/>
    <s v="A"/>
    <m/>
    <m/>
    <x v="0"/>
  </r>
  <r>
    <n v="2"/>
    <s v="TUESDAY"/>
    <s v="0800-1100 HRS"/>
    <s v="VIRTUAL"/>
    <s v="ZOOM"/>
    <x v="97"/>
    <s v="PUBLIC PROCUREMENT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4"/>
    <s v="A"/>
    <m/>
    <m/>
    <x v="0"/>
  </r>
  <r>
    <n v="3"/>
    <s v="WEDNESDAY"/>
    <s v="0800-1100 HRS"/>
    <s v="VIRTUAL"/>
    <s v="ZOOM"/>
    <x v="98"/>
    <s v="INTERNATIONAL LOGISTICS MANAGEMENT"/>
    <s v="C1669"/>
    <s v="DR. ARANI WYCLIFFE"/>
    <n v="3"/>
    <n v="3"/>
    <n v="1"/>
    <n v="33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5"/>
    <s v="A"/>
    <m/>
    <m/>
    <x v="0"/>
  </r>
  <r>
    <n v="3"/>
    <s v="WEDNESDAY"/>
    <s v="1400-1700 HRS"/>
    <s v="VIRTUAL"/>
    <s v="ZOOM"/>
    <x v="101"/>
    <s v="LOGISTICS SUPPORT PERSONNEL DEPLOYMENT"/>
    <s v="C1777"/>
    <s v="DR. JUSTUS BARASA MAEND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TOWN"/>
    <s v="TRIM 5"/>
    <s v="A"/>
    <m/>
    <m/>
    <x v="0"/>
  </r>
  <r>
    <n v="2"/>
    <s v="TUESDAY"/>
    <s v="1100-1400 HRS"/>
    <s v="PHYSICAL"/>
    <s v="6-3"/>
    <x v="99"/>
    <s v="FREIGHT CLEARING AND FORWARDING"/>
    <s v="C1972"/>
    <s v="JULIET MARIA MAKALI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5"/>
    <s v="A"/>
    <m/>
    <m/>
    <x v="0"/>
  </r>
  <r>
    <n v="2"/>
    <s v="TUESDAY"/>
    <s v="1400-1700 HRS"/>
    <s v="PHYSICAL"/>
    <s v="7-3"/>
    <x v="100"/>
    <s v="PROCUREMENT ETHICS"/>
    <s v="C1677"/>
    <s v="NICHOLAS LUFUMBU OMIDO"/>
    <n v="3"/>
    <n v="3"/>
    <n v="1"/>
    <n v="1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5"/>
    <s v="A"/>
    <m/>
    <m/>
    <x v="0"/>
  </r>
  <r>
    <n v="1"/>
    <s v="MONDAY"/>
    <s v="1100-1400 HRS"/>
    <s v="VIRTUAL"/>
    <s v="ZOOM"/>
    <x v="102"/>
    <s v="E-PROCUREMENT"/>
    <s v="C1501"/>
    <s v="RACHAEL KAMAU"/>
    <n v="3"/>
    <n v="3"/>
    <n v="1"/>
    <n v="59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TOWN"/>
    <s v="TRIM 5"/>
    <s v="A"/>
    <m/>
    <m/>
    <x v="0"/>
  </r>
  <r>
    <n v="5"/>
    <s v="FRIDAY"/>
    <s v="0800-1100 HRS"/>
    <s v="PHYSICAL"/>
    <s v="3-4"/>
    <x v="1"/>
    <s v="PRINCIPLES OF MANAGEMENT"/>
    <n v="283"/>
    <s v="DR. BRIGITTE OK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1"/>
    <s v="A"/>
    <m/>
    <m/>
    <x v="0"/>
  </r>
  <r>
    <n v="1"/>
    <s v="MONDAY"/>
    <s v="0800-1100 HRS"/>
    <s v="VIRTUAL"/>
    <s v="ZOOM"/>
    <x v="320"/>
    <s v="INTERNATIONAL TRADE"/>
    <n v="406"/>
    <s v="DR. CAROLINE NTARA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IBM"/>
    <s v="IBM"/>
    <x v="0"/>
    <s v="TOWN"/>
    <s v="YEAR1TRIM1"/>
    <s v="B"/>
    <m/>
    <m/>
    <x v="0"/>
  </r>
  <r>
    <n v="3"/>
    <s v="WEDNESDAY"/>
    <s v="1100-1400 HRS"/>
    <s v="PHYSICAL"/>
    <s v="3-4"/>
    <x v="3"/>
    <s v="MANAGEMENT MATHEMATICS I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0"/>
    <s v="TOWN"/>
    <s v="YEAR1TRIM1"/>
    <s v="A"/>
    <m/>
    <m/>
    <x v="0"/>
  </r>
  <r>
    <n v="4"/>
    <s v="THURSDAY"/>
    <s v="0800-1100 HRS"/>
    <s v="PHYSICAL"/>
    <s v="3-4"/>
    <x v="0"/>
    <s v="INTRODUCTION TO MICROECONOMICS"/>
    <s v="C1856"/>
    <s v="EMMA MACHOGU"/>
    <m/>
    <n v="0"/>
    <n v="0"/>
    <n v="100"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0"/>
    <s v="TOWN"/>
    <s v="YEAR1TRIM1"/>
    <s v="A"/>
    <m/>
    <m/>
    <x v="0"/>
  </r>
  <r>
    <n v="5"/>
    <s v="FRIDAY"/>
    <s v="1100-1400 HRS"/>
    <s v="PHYSICAL"/>
    <s v="3-4"/>
    <x v="4"/>
    <s v="FINANCIAL ACCOUNTING I"/>
    <n v="73"/>
    <s v="JAMES NJA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0"/>
    <s v="TOWN"/>
    <s v="YEAR1TRIM1"/>
    <s v="A"/>
    <m/>
    <m/>
    <x v="0"/>
  </r>
  <r>
    <n v="2"/>
    <s v="TUESDAY"/>
    <s v="1100-1400 HRS"/>
    <s v="LAB"/>
    <s v="LAB 5"/>
    <x v="2"/>
    <s v="FUNDAMENTALS OF COMPUTER SYSTEMS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IBM"/>
    <s v="IBM"/>
    <x v="0"/>
    <s v="TOWN"/>
    <s v="YEAR1TRIM1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IBM"/>
    <s v="IBM"/>
    <x v="0"/>
    <s v="TOWN"/>
    <s v="YEAR1TRIM2"/>
    <s v="A"/>
    <m/>
    <m/>
    <x v="0"/>
  </r>
  <r>
    <n v="4"/>
    <s v="THURSDAY"/>
    <s v="0800-1100 HRS"/>
    <s v="PHYSICAL"/>
    <s v="6-7"/>
    <x v="23"/>
    <s v="INTRODUCTION TO MACROECONOMICS"/>
    <s v="C1659"/>
    <s v="NICHOLAS MUSAU MUTINDA"/>
    <s v="3"/>
    <s v="3"/>
    <n v="1"/>
    <n v="12"/>
    <s v=" "/>
    <s v=" "/>
    <s v=" "/>
    <s v=" "/>
    <s v=" "/>
    <s v=" "/>
    <s v=" "/>
    <n v="1"/>
    <s v=" "/>
    <s v=" "/>
    <s v=" "/>
    <s v=" "/>
    <s v=" "/>
    <m/>
    <s v=""/>
    <x v="0"/>
    <s v="ECOSTA"/>
    <s v="KCABSIBM"/>
    <s v="IBM"/>
    <x v="0"/>
    <s v="TOWN"/>
    <s v="YEAR1TRIM2"/>
    <s v="A"/>
    <m/>
    <m/>
    <x v="0"/>
  </r>
  <r>
    <n v="1"/>
    <s v="MON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2"/>
    <s v="A"/>
    <m/>
    <m/>
    <x v="0"/>
  </r>
  <r>
    <n v="1"/>
    <s v="MONDAY"/>
    <s v="1100-1400 HRS"/>
    <s v="VIRTUAL"/>
    <s v="ZOOM"/>
    <x v="321"/>
    <s v="BUSINESS LAW"/>
    <n v="239"/>
    <s v="HANNAH WANYOIKE"/>
    <m/>
    <n v="0"/>
    <n v="0"/>
    <m/>
    <s v=" "/>
    <s v=" "/>
    <s v=" "/>
    <s v=" "/>
    <s v=" "/>
    <s v=" "/>
    <n v="0"/>
    <s v=" "/>
    <s v=" "/>
    <s v=" "/>
    <s v=" "/>
    <s v=" "/>
    <s v=" "/>
    <m/>
    <s v=""/>
    <x v="0"/>
    <s v="BAM"/>
    <s v="KCABBIT"/>
    <s v="BBIT"/>
    <x v="0"/>
    <s v="TOWN"/>
    <s v="YEAR2TRIM2"/>
    <s v="A"/>
    <m/>
    <m/>
    <x v="0"/>
  </r>
  <r>
    <n v="3"/>
    <s v="WEDNESDAY"/>
    <s v="1100-1400 HRS"/>
    <s v="PHYSICAL"/>
    <s v="6-3"/>
    <x v="9"/>
    <s v="FINANCIAL ACCOUNTING II"/>
    <s v="C0199"/>
    <s v="JOHNSTONE MAINA"/>
    <n v="3"/>
    <n v="3"/>
    <n v="1"/>
    <n v="30"/>
    <s v=" "/>
    <s v=" "/>
    <s v=" "/>
    <s v=" "/>
    <s v=" "/>
    <s v=" "/>
    <s v=" "/>
    <n v="1"/>
    <s v=" "/>
    <s v=" "/>
    <s v=" "/>
    <s v=" "/>
    <s v=" "/>
    <m/>
    <s v=""/>
    <x v="0"/>
    <s v="AF"/>
    <s v="KCABSIBM"/>
    <s v="IBM"/>
    <x v="0"/>
    <s v="TOWN"/>
    <s v="YEAR1TRIM2"/>
    <s v="B"/>
    <m/>
    <n v="44"/>
    <x v="0"/>
  </r>
  <r>
    <n v="1"/>
    <s v="MONDAY"/>
    <s v="0800-1100 HRS"/>
    <s v="VIRTUAL"/>
    <s v="ZOOM"/>
    <x v="10"/>
    <s v="HEALTH AWARENESS AND LIFE SKILLS"/>
    <s v="C1143"/>
    <s v="KENNEDY KINYU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IBM"/>
    <s v="IBM"/>
    <x v="0"/>
    <s v="TOWN"/>
    <s v="YEAR1TRIM2"/>
    <s v="A"/>
    <m/>
    <m/>
    <x v="0"/>
  </r>
  <r>
    <n v="3"/>
    <s v="WEDNESDAY"/>
    <s v="0800-1100 HRS"/>
    <s v="PHYSICAL"/>
    <s v="3-4"/>
    <x v="12"/>
    <s v="MANAGEMENT MATHEMATICS II"/>
    <n v="85"/>
    <s v="DOMINIC OJWA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0"/>
    <s v="TOWN"/>
    <s v="YEAR1TRIM2"/>
    <s v="A"/>
    <m/>
    <m/>
    <x v="0"/>
  </r>
  <r>
    <n v="5"/>
    <s v="FRIDAY"/>
    <s v="0800-1100 HRS"/>
    <s v="VIRTUAL"/>
    <s v="ZOOM"/>
    <x v="11"/>
    <s v="PRINCIPLES OF MARKETING"/>
    <s v="C1190"/>
    <s v="DR. MARY MWANZ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2"/>
    <s v="B"/>
    <m/>
    <m/>
    <x v="0"/>
  </r>
  <r>
    <n v="3"/>
    <s v="WEDNESDAY"/>
    <s v="1100-1400 HRS"/>
    <s v="PHYSICAL"/>
    <s v="7-7"/>
    <x v="16"/>
    <s v="INTRODUCTION TO TAXATION"/>
    <s v="C1206"/>
    <s v="ANDREW GROHNEY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0"/>
    <s v="TOWN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3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3"/>
    <s v="A"/>
    <m/>
    <m/>
    <x v="0"/>
  </r>
  <r>
    <n v="3"/>
    <s v="WEDNESDAY"/>
    <s v="0800-1100 HRS"/>
    <s v="PHYSICAL"/>
    <s v="7-7"/>
    <x v="5"/>
    <s v="BUSINESS STUDIES"/>
    <n v="283"/>
    <s v="DR. BRIGITTE OK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1TRIM3"/>
    <s v="A"/>
    <m/>
    <m/>
    <x v="0"/>
  </r>
  <r>
    <n v="1"/>
    <s v="MONDAY"/>
    <s v="1100-1400 HRS"/>
    <s v="VIRTUAL"/>
    <s v="ZOOM"/>
    <x v="322"/>
    <s v="GLOBAL BUSINESS ENVIRONMENT"/>
    <s v="C1190"/>
    <s v="DR. MARY MWANZIA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IBM"/>
    <s v="IBM"/>
    <x v="0"/>
    <s v="TOWN"/>
    <s v="YEAR1TRIM3"/>
    <s v="A"/>
    <m/>
    <m/>
    <x v="0"/>
  </r>
  <r>
    <n v="2"/>
    <s v="TUESDAY"/>
    <s v="1400-1700 HRS"/>
    <s v="PHYSICAL"/>
    <s v="3-4"/>
    <x v="103"/>
    <s v="BUSINESS FINANCE"/>
    <n v="73"/>
    <s v="JAMES NJAM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0"/>
    <s v="TOWN"/>
    <s v="YEAR1TRIM3"/>
    <s v="A"/>
    <m/>
    <m/>
    <x v="0"/>
  </r>
  <r>
    <n v="4"/>
    <s v="THURSDAY"/>
    <s v="1100-1400 HRS"/>
    <s v="PHYSICAL"/>
    <s v="7-3"/>
    <x v="25"/>
    <s v="INTERMEDIATE ACCOUNTING I"/>
    <s v="C1419"/>
    <s v="RISPAH KHAMONY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0"/>
    <s v="TOWN"/>
    <s v="YEAR2TRIM1"/>
    <s v="A"/>
    <m/>
    <m/>
    <x v="0"/>
  </r>
  <r>
    <n v="5"/>
    <s v="FRIDAY"/>
    <s v="0800-1100 HRS"/>
    <s v="VIRTUAL"/>
    <s v="ZOOM"/>
    <x v="323"/>
    <s v="INTERNATIONAL HUMAN RESOURCE MANAGEMENT"/>
    <n v="265"/>
    <s v="DR. BILLIAH MAENDE"/>
    <s v="3"/>
    <s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2TRIM1"/>
    <s v="A"/>
    <m/>
    <m/>
    <x v="0"/>
  </r>
  <r>
    <n v="3"/>
    <s v="WEDNESDAY"/>
    <s v="1100-1400 HRS"/>
    <s v="PHYSICAL"/>
    <s v="7-2"/>
    <x v="324"/>
    <s v="INTERNATIONAL RISK MANAGEMENT"/>
    <s v="C1633"/>
    <s v="DR. HENRY MOMANYI"/>
    <n v="3"/>
    <n v="3"/>
    <n v="1"/>
    <n v="88"/>
    <s v=" "/>
    <s v=" "/>
    <s v=" "/>
    <s v=" "/>
    <s v=" "/>
    <s v=" "/>
    <s v=" "/>
    <n v="1"/>
    <s v=" "/>
    <s v=" "/>
    <s v=" "/>
    <s v=" "/>
    <s v=" "/>
    <m/>
    <s v=""/>
    <x v="0"/>
    <s v="AF"/>
    <s v="KCABSIBM"/>
    <s v="IBM"/>
    <x v="0"/>
    <s v="TOWN"/>
    <s v="YEAR2TRIM1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1"/>
    <s v="A"/>
    <m/>
    <n v="22"/>
    <x v="0"/>
  </r>
  <r>
    <n v="1"/>
    <s v="MONDAY"/>
    <s v="1400-1700 HRS"/>
    <s v="VIRTUAL"/>
    <s v="ZOOM"/>
    <x v="325"/>
    <s v="INTERNATIONAL BUSINESS LAW"/>
    <s v="C0758"/>
    <s v="ALLAN ODUOR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1"/>
    <s v="A"/>
    <m/>
    <m/>
    <x v="0"/>
  </r>
  <r>
    <n v="2"/>
    <s v="TUESDAY"/>
    <s v="0800-1100 HRS"/>
    <s v="VIRTUAL"/>
    <s v="ZOOM"/>
    <x v="326"/>
    <s v="GLOBAL E-COMMERCE"/>
    <s v="C1069"/>
    <s v="ZIPPORAH MUNENE"/>
    <n v="3"/>
    <n v="3"/>
    <n v="1"/>
    <n v="107"/>
    <s v=" "/>
    <s v=" "/>
    <s v=" "/>
    <s v=" "/>
    <s v=" "/>
    <s v=" "/>
    <s v=" "/>
    <n v="1"/>
    <s v=" "/>
    <s v=" "/>
    <s v=" "/>
    <s v=" "/>
    <s v=" "/>
    <m/>
    <s v=""/>
    <x v="0"/>
    <s v="NAC"/>
    <s v="KCABSIBM"/>
    <s v="IBM"/>
    <x v="0"/>
    <s v="TOWN"/>
    <s v="YEAR2TRIM1"/>
    <s v="A"/>
    <m/>
    <m/>
    <x v="0"/>
  </r>
  <r>
    <n v="1"/>
    <s v="MONDAY"/>
    <s v="0800-1100 HRS"/>
    <s v="VIRTUAL"/>
    <s v="ZOOM"/>
    <x v="147"/>
    <s v="INTERNATIONAL MARKETING  "/>
    <s v="C1190"/>
    <s v="DR. MARY MWANZ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2"/>
    <s v="A"/>
    <m/>
    <m/>
    <x v="0"/>
  </r>
  <r>
    <n v="3"/>
    <s v="WEDNESDAY"/>
    <s v="1100-1400 HRS"/>
    <s v="VIRTUAL"/>
    <s v="ZOOM"/>
    <x v="327"/>
    <s v="MANAGING GLOBAL ALLIAN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2"/>
    <s v="A"/>
    <m/>
    <m/>
    <x v="0"/>
  </r>
  <r>
    <n v="2"/>
    <s v="TUESDAY"/>
    <s v="1400-1700 HRS"/>
    <s v="PHYSICAL"/>
    <s v="7-1"/>
    <x v="328"/>
    <s v="GLOBAL KNOWLEDGE MANAGEMENT"/>
    <n v="60"/>
    <s v="DR. GLADYS BUNYASI"/>
    <n v="3"/>
    <n v="3"/>
    <n v="1"/>
    <n v="53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2TRIM2"/>
    <s v="A"/>
    <m/>
    <n v="22"/>
    <x v="0"/>
  </r>
  <r>
    <n v="5"/>
    <s v="FRIDAY"/>
    <s v="1100-1400 HRS"/>
    <s v="VIRTUAL"/>
    <s v="ZOOM"/>
    <x v="20"/>
    <s v="TOTAL QUALITY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2"/>
    <s v="A"/>
    <m/>
    <m/>
    <x v="0"/>
  </r>
  <r>
    <n v="2"/>
    <s v="TUESDAY"/>
    <s v="0800-1100 HRS"/>
    <s v="PHYSICAL"/>
    <s v="3-4"/>
    <x v="105"/>
    <s v="PROJECT MANAGEMENT"/>
    <s v="C0970"/>
    <s v="JACKSON KIMAN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2"/>
    <s v="A"/>
    <m/>
    <m/>
    <x v="0"/>
  </r>
  <r>
    <n v="4"/>
    <s v="THURSDAY"/>
    <s v="1100-1400 HRS"/>
    <s v="PHYSICAL"/>
    <s v="3-4"/>
    <x v="104"/>
    <s v="STRATEGIC MANAGEMENT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2"/>
    <s v="A"/>
    <m/>
    <m/>
    <x v="0"/>
  </r>
  <r>
    <n v="3"/>
    <s v="WEDNESDAY"/>
    <s v="1400-1700 HRS"/>
    <s v="VIRTUAL"/>
    <s v="ZOOM"/>
    <x v="29"/>
    <s v="INTERNATIONAL BUSINESS STRATEGY"/>
    <s v="C1476"/>
    <s v="ENG. ERASTUS MWONGE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3"/>
    <s v="A"/>
    <m/>
    <m/>
    <x v="0"/>
  </r>
  <r>
    <n v="3"/>
    <s v="WEDNESDAY"/>
    <s v="1100-1400 HRS"/>
    <s v="VIRTUAL"/>
    <s v="ZOOM"/>
    <x v="327"/>
    <s v="MANAGING GLOBAL ALLIANCE"/>
    <n v="60"/>
    <s v="DR. GLADYS BUNYASI"/>
    <n v="3"/>
    <n v="3"/>
    <n v="1"/>
    <n v="37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2TRIM3"/>
    <s v="A"/>
    <m/>
    <m/>
    <x v="0"/>
  </r>
  <r>
    <n v="1"/>
    <s v="MONDAY"/>
    <s v="1100-1400 HRS"/>
    <s v="PHYSICAL"/>
    <s v="7-1"/>
    <x v="329"/>
    <s v="GLOBAL SUPPLY CHAIN MANAGEMENT"/>
    <s v="C1670"/>
    <s v="ELTON KIPKORIR LANGAT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2TRIM3"/>
    <s v="A"/>
    <m/>
    <m/>
    <x v="0"/>
  </r>
  <r>
    <n v="4"/>
    <s v="THURSDAY"/>
    <s v="1400-1700 HRS"/>
    <s v="VIRTUAL"/>
    <s v="ZOOM"/>
    <x v="27"/>
    <s v="ENTREPRENEURSHIP PRINCIPLES AND PRACTICE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3"/>
    <s v="A"/>
    <m/>
    <m/>
    <x v="0"/>
  </r>
  <r>
    <n v="4"/>
    <s v="THURSDAY"/>
    <s v="1100-1400 HRS"/>
    <s v="VIRTUAL"/>
    <s v="ZOOM"/>
    <x v="107"/>
    <s v="INTERNATIONAL RELATIONS"/>
    <s v="C0372"/>
    <s v="LEVINA ONDENG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2TRIM3"/>
    <s v="A"/>
    <m/>
    <m/>
    <x v="0"/>
  </r>
  <r>
    <n v="5"/>
    <s v="FRIDAY"/>
    <s v="0800-1100 HRS"/>
    <s v="PHYSICAL"/>
    <s v="6-7"/>
    <x v="108"/>
    <s v="INTERNATIONAL FINANCE"/>
    <s v="C1419"/>
    <s v="RISPAH KHAMONY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0"/>
    <s v="TOWN"/>
    <s v="YEAR2TRIM3"/>
    <s v="A"/>
    <m/>
    <m/>
    <x v="0"/>
  </r>
  <r>
    <n v="1"/>
    <s v="MONDAY"/>
    <s v="1100-1400 HRS"/>
    <s v="VIRTUAL"/>
    <s v="ZOOM"/>
    <x v="330"/>
    <s v="GLOBAL INNOVATION"/>
    <n v="146"/>
    <s v="JOSHUA NYANGIDI"/>
    <n v="3"/>
    <n v="3"/>
    <n v="1"/>
    <n v="14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1"/>
    <s v="A"/>
    <m/>
    <m/>
    <x v="0"/>
  </r>
  <r>
    <n v="1"/>
    <s v="MONDAY"/>
    <s v="0800-1100 HRS"/>
    <s v="VIRTUAL"/>
    <s v="ZOOM"/>
    <x v="147"/>
    <s v="INTERNATIONAL MARKETING MANAGEMENT"/>
    <s v="C1190"/>
    <s v="DR. MARY MWANZIA"/>
    <n v="3"/>
    <n v="3"/>
    <n v="1"/>
    <n v="28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1"/>
    <s v="A"/>
    <m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0"/>
    <s v="TOWN"/>
    <s v="YEAR3TRIM1"/>
    <s v="A"/>
    <m/>
    <m/>
    <x v="0"/>
  </r>
  <r>
    <n v="5"/>
    <s v="FRIDAY"/>
    <s v="1100-1400 HRS"/>
    <s v="PHYSICAL"/>
    <s v="7-1"/>
    <x v="331"/>
    <s v="INTERNATIONAL ACCOUNTING PROCEDURES"/>
    <s v="C1404"/>
    <s v="DUNCAN MARAGIA"/>
    <n v="3"/>
    <n v="3"/>
    <n v="1"/>
    <n v="123"/>
    <s v=" "/>
    <s v=" "/>
    <s v=" "/>
    <s v=" "/>
    <s v=" "/>
    <s v=" "/>
    <s v=" "/>
    <n v="1"/>
    <s v=" "/>
    <s v=" "/>
    <s v=" "/>
    <s v=" "/>
    <s v=" "/>
    <m/>
    <s v=""/>
    <x v="0"/>
    <s v="AF"/>
    <s v="KCABSIBM"/>
    <s v="IBM"/>
    <x v="0"/>
    <s v="TOWN"/>
    <s v="YEAR3TRIM1"/>
    <s v="A"/>
    <m/>
    <m/>
    <x v="0"/>
  </r>
  <r>
    <n v="2"/>
    <s v="TUESDAY"/>
    <s v="0800-1100 HRS"/>
    <s v="PHYSICAL"/>
    <s v="6-7"/>
    <x v="332"/>
    <s v="FOREIGN LANGUAGE I"/>
    <s v="c0958"/>
    <s v="MATTHEWS AYAL"/>
    <n v="3"/>
    <n v="3"/>
    <n v="1"/>
    <n v="43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1"/>
    <s v="A"/>
    <m/>
    <m/>
    <x v="0"/>
  </r>
  <r>
    <n v="5"/>
    <s v="FRIDAY"/>
    <s v="0800-1100 HRS"/>
    <s v="PHYSICAL"/>
    <s v="7-7"/>
    <x v="333"/>
    <s v="INTERNATIONAL MONETARY ECONOMICS"/>
    <s v="C1659"/>
    <s v="NICHOLAS MUSAU MUTIND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0"/>
    <s v="TOWN"/>
    <s v="YEAR3TRIM1"/>
    <s v="A"/>
    <m/>
    <m/>
    <x v="0"/>
  </r>
  <r>
    <n v="5"/>
    <s v="FRIDAY"/>
    <s v="1400-1700 HRS"/>
    <s v="VIRTUAL"/>
    <s v="ZOOM"/>
    <x v="334"/>
    <s v="GLOBAL CORPORATE SOCIAL RESPONSIBILITY"/>
    <s v="C0360"/>
    <s v="AUSTIN MAKUNGU"/>
    <n v="3"/>
    <n v="3"/>
    <n v="1"/>
    <n v="65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2"/>
    <s v="A"/>
    <m/>
    <m/>
    <x v="0"/>
  </r>
  <r>
    <n v="2"/>
    <s v="TUESDAY"/>
    <s v="1400-1700 HRS"/>
    <s v="PHYSICAL"/>
    <s v="7-2"/>
    <x v="335"/>
    <s v="GAME THEORY"/>
    <s v="C0766"/>
    <s v="JOHN OGUTU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ECOSTA"/>
    <s v="KCABSIBM"/>
    <s v="IBM"/>
    <x v="0"/>
    <s v="TOWN"/>
    <s v="YEAR3TRIM2"/>
    <s v="A"/>
    <m/>
    <m/>
    <x v="0"/>
  </r>
  <r>
    <n v="5"/>
    <s v="FRIDAY"/>
    <s v="0800-1100 HRS"/>
    <s v="VIRTUAL"/>
    <s v="ZOOM"/>
    <x v="336"/>
    <s v="INTERNATIONAL MANAGEMENT"/>
    <n v="146"/>
    <s v="JOSHUA NYANGIDI"/>
    <n v="3"/>
    <n v="3"/>
    <n v="1"/>
    <n v="42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2"/>
    <s v="A"/>
    <m/>
    <m/>
    <x v="0"/>
  </r>
  <r>
    <n v="2"/>
    <s v="TUESDAY"/>
    <s v="1100-1400 HRS"/>
    <s v="PHYSICAL"/>
    <s v="6-7"/>
    <x v="337"/>
    <s v="FOREIGN LANGUAGE II"/>
    <s v="c0958"/>
    <s v="MATTHEWS AYAL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2"/>
    <s v="A"/>
    <m/>
    <m/>
    <x v="0"/>
  </r>
  <r>
    <n v="3"/>
    <s v="WEDNESDAY"/>
    <s v="1100-1400 HRS"/>
    <s v="VIRTUAL"/>
    <s v="6-1"/>
    <x v="338"/>
    <s v="CROSS CULTURAL MANAGEMENT"/>
    <s v="C1670"/>
    <s v="ELTON KIPKORIR LANGAT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0"/>
    <s v="TOWN"/>
    <s v="YEAR3TRIM2"/>
    <s v="A"/>
    <m/>
    <m/>
    <x v="0"/>
  </r>
  <r>
    <n v="2"/>
    <s v="TUESDAY"/>
    <s v="1730-2030 HRS"/>
    <s v="VIRTUAL"/>
    <s v="ZOOM"/>
    <x v="0"/>
    <s v="INTRODUCTION TO MICROECONOMICS"/>
    <s v="C1554"/>
    <s v="EDWIN KAMAU WANGAMW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1TRIM1"/>
    <s v="A"/>
    <m/>
    <s v="TRIM 1A"/>
    <x v="0"/>
  </r>
  <r>
    <n v="1"/>
    <s v="MONDAY"/>
    <s v="1730-2030 HRS"/>
    <s v="VIRTUAL"/>
    <s v="ZOOM"/>
    <x v="6"/>
    <s v="COMMUNICATION SKILLS"/>
    <n v="214"/>
    <s v="WANJIKU NJUGU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IBM"/>
    <s v="IBM"/>
    <x v="1"/>
    <s v="TOWN"/>
    <s v="YEAR1TRIM1"/>
    <s v="A"/>
    <m/>
    <m/>
    <x v="0"/>
  </r>
  <r>
    <n v="3"/>
    <s v="WEDNESDAY"/>
    <s v="1730-2030 HRS"/>
    <s v="PHYSICAL"/>
    <s v="7-3"/>
    <x v="4"/>
    <s v="FINANCIAL ACCOUNTING I"/>
    <s v="C1353"/>
    <s v="JEREMIAH MUNI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1"/>
    <s v="TOWN"/>
    <s v="YEAR1TRIM1"/>
    <s v="A"/>
    <m/>
    <m/>
    <x v="0"/>
  </r>
  <r>
    <n v="6"/>
    <s v="SATURDAY"/>
    <s v="0800-1100 HRS"/>
    <s v="VIRTUAL"/>
    <s v="ZOOM"/>
    <x v="1"/>
    <s v="PRINCIPLES OF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1"/>
    <s v="A"/>
    <m/>
    <m/>
    <x v="0"/>
  </r>
  <r>
    <n v="5"/>
    <s v="FRIDAY"/>
    <s v="1730-2030 HRS"/>
    <s v="PHYSICAL"/>
    <s v="7-7"/>
    <x v="3"/>
    <s v="MANAGEMENT MATHEMATICS I"/>
    <s v="C1296"/>
    <s v="RAPHAEL ONYANG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1TRIM1"/>
    <s v="A"/>
    <m/>
    <m/>
    <x v="0"/>
  </r>
  <r>
    <n v="4"/>
    <s v="THURSDAY"/>
    <s v="1730-2030 HRS"/>
    <s v="VIRTUAL"/>
    <s v="ZOOM"/>
    <x v="2"/>
    <s v="FUNDAMENTALS OF COMPUTER SYSTEMS"/>
    <n v="233"/>
    <s v="ROGERS ABONG'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IBM"/>
    <s v="IBM"/>
    <x v="1"/>
    <s v="TOWN"/>
    <s v="YEAR1TRIM1"/>
    <s v="A"/>
    <m/>
    <m/>
    <x v="0"/>
  </r>
  <r>
    <n v="2"/>
    <s v="TUESDAY"/>
    <s v="1730-2030 HRS"/>
    <s v="VIRTUAL"/>
    <s v="ZOOM"/>
    <x v="23"/>
    <s v="INTRODUCTION TO MACROECONOMICS"/>
    <n v="397"/>
    <s v="DANIEL KASIL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1TRIM2"/>
    <s v="A"/>
    <m/>
    <m/>
    <x v="0"/>
  </r>
  <r>
    <n v="6"/>
    <s v="SATURDAY"/>
    <s v="1100-1400 HRS"/>
    <s v="VIRTUAL"/>
    <s v="ZOOM"/>
    <x v="8"/>
    <s v="COMMERCIAL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2"/>
    <s v="A"/>
    <m/>
    <m/>
    <x v="0"/>
  </r>
  <r>
    <n v="3"/>
    <s v="WEDNESDAY"/>
    <s v="1730-2030 HRS"/>
    <s v="VIRTUAL"/>
    <s v="ZOOM"/>
    <x v="7"/>
    <s v="FOUNDATIONS OF CRITICAL AND CREATIVE THINKING"/>
    <s v="C0407"/>
    <s v="KEZIAH WANJIK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IBM"/>
    <s v="IBM"/>
    <x v="1"/>
    <s v="TOWN"/>
    <s v="YEAR1TRIM2"/>
    <s v="A"/>
    <m/>
    <m/>
    <x v="0"/>
  </r>
  <r>
    <n v="5"/>
    <s v="FRIDAY"/>
    <s v="1730-2030 HRS"/>
    <s v="VIRTUAL"/>
    <s v="ZOOM"/>
    <x v="11"/>
    <s v="PRINCIPLES OF MARKETING"/>
    <n v="122"/>
    <s v="MOYI ME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2"/>
    <s v="A"/>
    <m/>
    <m/>
    <x v="0"/>
  </r>
  <r>
    <n v="1"/>
    <s v="MONDAY"/>
    <s v="1730-2030 HRS"/>
    <s v="PHYSICAL"/>
    <s v="3-4"/>
    <x v="12"/>
    <s v="MANAGEMENT MATHEMATICS II"/>
    <s v="C1551"/>
    <s v="RICHARD KITHUK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1TRIM2"/>
    <s v="A"/>
    <m/>
    <m/>
    <x v="0"/>
  </r>
  <r>
    <n v="4"/>
    <s v="THURSDAY"/>
    <s v="1730-2030 HRS"/>
    <s v="PHYSICAL"/>
    <s v="7-1"/>
    <x v="9"/>
    <s v="FINANCIAL ACCOUNTING II"/>
    <s v="C1419"/>
    <s v="RISPAH KHAMONY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1"/>
    <s v="TOWN"/>
    <s v="YEAR1TRIM2"/>
    <s v="A"/>
    <m/>
    <m/>
    <x v="0"/>
  </r>
  <r>
    <n v="6"/>
    <s v="SATURDAY"/>
    <s v="1500-1800 HRS"/>
    <s v="VIRTUAL"/>
    <s v="ZOOM"/>
    <x v="10"/>
    <s v="HEALTH AWARENESS AND LIFE SKILLS"/>
    <n v="362"/>
    <s v="PAULUS ADAMB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SIBM"/>
    <s v="IBM"/>
    <x v="1"/>
    <s v="TOWN"/>
    <s v="YEAR1TRIM2"/>
    <s v="A"/>
    <m/>
    <m/>
    <x v="0"/>
  </r>
  <r>
    <n v="6"/>
    <s v="SATURDAY"/>
    <s v="1100-1400 HRS"/>
    <s v="VIRTUAL"/>
    <s v="ZOOM"/>
    <x v="5"/>
    <s v="BUSINESS STUDIES"/>
    <n v="95"/>
    <s v="NORAH OKUNG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3"/>
    <s v="A"/>
    <m/>
    <m/>
    <x v="0"/>
  </r>
  <r>
    <n v="6"/>
    <s v="SATURDAY"/>
    <s v="0800-1100 HRS"/>
    <s v="VIRTUAL"/>
    <s v="ZOOM"/>
    <x v="103"/>
    <s v="BUSINESS FINANCE"/>
    <s v="C1258"/>
    <s v="DOMINIC NGAL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1"/>
    <s v="TOWN"/>
    <s v="YEAR1TRIM3"/>
    <s v="A"/>
    <m/>
    <m/>
    <x v="0"/>
  </r>
  <r>
    <n v="2"/>
    <s v="TUESDAY"/>
    <s v="1730-2030 HRS"/>
    <s v="PHYSICAL"/>
    <s v="7-3"/>
    <x v="16"/>
    <s v="INTRODUCTION TO TAXATION"/>
    <n v="240"/>
    <s v="MACKRED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1"/>
    <s v="TOWN"/>
    <s v="YEAR1TRIM3"/>
    <s v="A"/>
    <m/>
    <m/>
    <x v="0"/>
  </r>
  <r>
    <n v="4"/>
    <s v="THURSDAY"/>
    <s v="1730-2030 HRS"/>
    <s v="VIRTUAL"/>
    <s v="ZOOM"/>
    <x v="14"/>
    <s v="INTRODUCTION TO HUMAN RESOURCE MANAGEMENT"/>
    <s v="C0612"/>
    <s v="PATRICK GIKAI NGU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1TRIM3"/>
    <s v="A"/>
    <m/>
    <m/>
    <x v="0"/>
  </r>
  <r>
    <n v="3"/>
    <s v="WEDNESDAY"/>
    <s v="1730-2030 HRS"/>
    <s v="PHYSICAL"/>
    <s v="7-1"/>
    <x v="13"/>
    <s v="STATISTICS I"/>
    <s v="C1296"/>
    <s v="RAPHAEL ONYANG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1TRIM3"/>
    <s v="A"/>
    <m/>
    <m/>
    <x v="0"/>
  </r>
  <r>
    <n v="4"/>
    <s v="THURSDAY"/>
    <s v="1730-2030 HRS"/>
    <s v="VIRTUAL"/>
    <s v="ZOOM"/>
    <x v="147"/>
    <s v="INTERNATIONAL MARKETING MANAGEMENT"/>
    <s v="C1053"/>
    <s v="JOY KANANU"/>
    <n v="3"/>
    <n v="3"/>
    <n v="1"/>
    <n v="23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1"/>
    <s v="TOWN"/>
    <s v="YEAR3TRIM1"/>
    <s v="A"/>
    <m/>
    <s v="OFFERED IN JAN-APRIL ONLY"/>
    <x v="0"/>
  </r>
  <r>
    <n v="2"/>
    <s v="TUESDAY"/>
    <s v="1730-2030 HRS"/>
    <s v="PHYSICAL"/>
    <s v="7-2"/>
    <x v="105"/>
    <s v="PROJECT MANAGEMENT"/>
    <s v="C0836"/>
    <s v="CHRISTINE MWANG'OMB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2"/>
    <s v="A"/>
    <m/>
    <m/>
    <x v="0"/>
  </r>
  <r>
    <n v="2"/>
    <s v="TUESDAY"/>
    <s v="1730-2030 HRS"/>
    <s v="VIRTUAL"/>
    <s v="ZOOM"/>
    <x v="333"/>
    <s v="INTERNATIONAL MONETARY ECONOMICS"/>
    <s v="C1375"/>
    <s v="GABRIEL WAWER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SIBM"/>
    <s v="IBM"/>
    <x v="1"/>
    <s v="TOWN"/>
    <s v="YEAR3TRIM1"/>
    <s v="A"/>
    <m/>
    <s v="OFFERED IN JAN-APRIL ONLY"/>
    <x v="0"/>
  </r>
  <r>
    <n v="1"/>
    <s v="MONDAY"/>
    <s v="1730-2030 HRS"/>
    <s v="VIRTUAL"/>
    <s v="ZOOM"/>
    <x v="104"/>
    <s v="STRATEGIC MANAGEMENT"/>
    <n v="37"/>
    <s v="JUSTUS MUT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2"/>
    <s v="A"/>
    <m/>
    <m/>
    <x v="0"/>
  </r>
  <r>
    <n v="5"/>
    <s v="FRIDAY"/>
    <s v="1730-2030 HRS"/>
    <s v="VIRTUAL"/>
    <s v="ZOOM"/>
    <x v="20"/>
    <s v="TOTAL QUALITY MANAGEMENT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2"/>
    <s v="A"/>
    <m/>
    <m/>
    <x v="0"/>
  </r>
  <r>
    <n v="2"/>
    <s v="TUESDAY"/>
    <s v="1730-2030 HRS"/>
    <s v="VIRTUAL"/>
    <s v="ZOOM"/>
    <x v="27"/>
    <s v="ENTERPRENEURSHIP PRINCIPLES AND PRACTICE"/>
    <n v="60"/>
    <s v="DR. GLADYS BUNYAS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3"/>
    <s v="A"/>
    <m/>
    <m/>
    <x v="0"/>
  </r>
  <r>
    <n v="5"/>
    <s v="FRIDAY"/>
    <s v="1730-2030 HRS"/>
    <s v="VIRTUAL"/>
    <s v="ZOOM"/>
    <x v="107"/>
    <s v="INTERNATIONAL RELATIONS"/>
    <s v="C1388"/>
    <s v="MONICAH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3"/>
    <s v="A"/>
    <m/>
    <m/>
    <x v="0"/>
  </r>
  <r>
    <n v="7"/>
    <s v="SUNDAY"/>
    <s v="0800-1100 HRS"/>
    <s v="VIRTUAL"/>
    <s v="ZOOM"/>
    <x v="108"/>
    <s v="INTERNATIONAL FINANCE"/>
    <n v="96"/>
    <s v="VICTOR NYAMIAK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SIBM"/>
    <s v="IBM"/>
    <x v="1"/>
    <s v="TOWN"/>
    <s v="YEAR2TRIM3"/>
    <s v="A"/>
    <m/>
    <m/>
    <x v="0"/>
  </r>
  <r>
    <n v="1"/>
    <s v="MONDAY"/>
    <s v="1730-2030 HRS"/>
    <s v="VIRTUAL"/>
    <s v="ZOOM"/>
    <x v="29"/>
    <s v="INTERNATIONAL BUSINESS STRATEGY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2TRIM3"/>
    <s v="A"/>
    <m/>
    <m/>
    <x v="0"/>
  </r>
  <r>
    <n v="1"/>
    <s v="MONDAY"/>
    <s v="1730-2030 HRS"/>
    <s v="VIRTUAL"/>
    <s v="ZOOM"/>
    <x v="339"/>
    <s v="INTERNATIONAL TAXATION PRACTICES"/>
    <s v="C0821"/>
    <s v="VICTORIA LITALI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AF"/>
    <s v="KCABSIBM"/>
    <s v="IBM"/>
    <x v="1"/>
    <s v="TOWN"/>
    <s v="YEAR3TRIM1"/>
    <s v="A"/>
    <m/>
    <s v="OFFERED IN JAN-APRIL ONLY"/>
    <x v="0"/>
  </r>
  <r>
    <n v="6"/>
    <s v="SATURDAY"/>
    <s v="1100-1400 HRS"/>
    <s v="VIRTUAL"/>
    <s v="ZOOM"/>
    <x v="112"/>
    <s v="RESEARCH METHODOLOGY"/>
    <s v="C1964"/>
    <s v="DR. FRANCIS MUTE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IBM"/>
    <s v="IBM"/>
    <x v="1"/>
    <s v="TOWN"/>
    <s v="YEAR3TRIM1"/>
    <s v="A"/>
    <s v="ALL"/>
    <m/>
    <x v="0"/>
  </r>
  <r>
    <n v="6"/>
    <s v="SATURDAY"/>
    <s v="1100-1400 HRS"/>
    <s v="VIRTUAL"/>
    <s v="ZOOM"/>
    <x v="328"/>
    <s v="GLOBAL KNOWLEDGE MANAGEMENT"/>
    <n v="292"/>
    <s v="MONICAH OTIENDE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1"/>
    <s v="TOWN"/>
    <s v="YEAR3TRIM1"/>
    <s v="A"/>
    <m/>
    <s v="OFFERED IN JAN-APRIL ONLY"/>
    <x v="0"/>
  </r>
  <r>
    <n v="3"/>
    <s v="WEDNESDAY"/>
    <s v="1730-2030 HRS"/>
    <s v="VIRTUAL"/>
    <s v="ZOOM"/>
    <x v="335"/>
    <s v="GAME THEORY"/>
    <s v="C0766"/>
    <s v="JOHN OGUTU"/>
    <n v="3"/>
    <n v="3"/>
    <n v="1"/>
    <n v="20"/>
    <s v=" "/>
    <s v=" "/>
    <s v=" "/>
    <s v=" "/>
    <s v=" "/>
    <s v=" "/>
    <s v=" "/>
    <n v="1"/>
    <s v=" "/>
    <s v=" "/>
    <s v=" "/>
    <s v=" "/>
    <s v=" "/>
    <m/>
    <s v=""/>
    <x v="0"/>
    <s v="ECOSTA"/>
    <s v="KCABSIBM"/>
    <s v="IBM"/>
    <x v="1"/>
    <s v="TOWN"/>
    <s v="YEAR3TRIM2"/>
    <s v="A"/>
    <m/>
    <s v="OFFERED IN JAN-APRIL ONLY"/>
    <x v="0"/>
  </r>
  <r>
    <n v="6"/>
    <s v="SATURDAY"/>
    <s v="0800-1100 HRS"/>
    <s v="VIRTUAL"/>
    <s v="ZOOM"/>
    <x v="337"/>
    <s v="FOREIGN LANGUAGE II"/>
    <s v="c0958"/>
    <s v="MATTHEWS AYAL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1"/>
    <s v="TOWN"/>
    <s v="YEAR3TRIM2"/>
    <s v="A"/>
    <m/>
    <s v="OFFERED IN JAN-APRIL ONLY"/>
    <x v="0"/>
  </r>
  <r>
    <n v="5"/>
    <s v="FRIDAY"/>
    <s v="1730-2030 HRS"/>
    <s v="VIRTUAL"/>
    <s v="ZOOM"/>
    <x v="334"/>
    <s v="GLOBAL CORPORATE SOCIAL RESPONSIBILITY"/>
    <n v="146"/>
    <s v="JOSHUA NYANGIDI"/>
    <n v="3"/>
    <n v="3"/>
    <n v="1"/>
    <n v="37"/>
    <s v=" "/>
    <s v=" "/>
    <s v=" "/>
    <s v=" "/>
    <s v=" "/>
    <s v=" "/>
    <s v=" "/>
    <n v="1"/>
    <s v=" "/>
    <s v=" "/>
    <s v=" "/>
    <s v=" "/>
    <s v=" "/>
    <m/>
    <s v=""/>
    <x v="0"/>
    <s v="BAM"/>
    <s v="KCABSIBM"/>
    <s v="IBM"/>
    <x v="1"/>
    <s v="TOWN"/>
    <s v="YEAR3TRIM2"/>
    <s v="A"/>
    <m/>
    <s v="OFFERED IN JAN-APRIL ONLY"/>
    <x v="0"/>
  </r>
  <r>
    <n v="2"/>
    <s v="TUESDAY"/>
    <s v="1730-2030 HRS"/>
    <s v="PG"/>
    <s v="ZOOM"/>
    <x v="238"/>
    <s v="STRATEGIC MANAGEMENT"/>
    <n v="283"/>
    <s v="DR. BRIGITTE OKONG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1"/>
    <s v="A"/>
    <m/>
    <m/>
    <x v="0"/>
  </r>
  <r>
    <n v="4"/>
    <s v="THURSDAY"/>
    <s v="1730-2030 HRS"/>
    <s v="PG"/>
    <s v="ZOOM"/>
    <x v="235"/>
    <s v="RESEARCH METHODOLOGY"/>
    <s v="C1964"/>
    <s v="DR. FRANCIS MUTEGI"/>
    <n v="3"/>
    <n v="3"/>
    <n v="1"/>
    <n v="80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1"/>
    <s v="C"/>
    <m/>
    <n v="88"/>
    <x v="0"/>
  </r>
  <r>
    <n v="5"/>
    <s v="FRIDAY"/>
    <s v="1730-2030 HRS"/>
    <s v="PG"/>
    <s v="ZOOM"/>
    <x v="239"/>
    <s v="CORPORATE GOVERNANCE AND ETHICS"/>
    <s v="C1190"/>
    <s v="DR. MARY MWANZI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"/>
    <s v="MBA CM"/>
    <x v="1"/>
    <s v="TOWN"/>
    <s v="YEAR1TRIM1"/>
    <s v="A"/>
    <m/>
    <m/>
    <x v="0"/>
  </r>
  <r>
    <n v="1"/>
    <s v="MONDAY"/>
    <s v="1730-2030 HRS"/>
    <s v="PG"/>
    <s v="ZOOM"/>
    <x v="236"/>
    <s v="ECONOMETR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"/>
    <s v="MBA CM"/>
    <x v="1"/>
    <s v="TOWN"/>
    <s v="YEAR1TRIM1"/>
    <s v="A"/>
    <m/>
    <m/>
    <x v="0"/>
  </r>
  <r>
    <n v="3"/>
    <s v="WEDNESDAY"/>
    <s v="1730-2030 HRS"/>
    <s v="PG"/>
    <s v="ZOOM"/>
    <x v="237"/>
    <s v="MANAGERIAL ECONOMICS"/>
    <n v="430"/>
    <s v="DR. PETER OMAE"/>
    <n v="3"/>
    <n v="3"/>
    <n v="1"/>
    <n v="40"/>
    <s v=" "/>
    <s v=" "/>
    <s v=" "/>
    <s v=" "/>
    <s v=" "/>
    <s v=" "/>
    <s v=" "/>
    <s v=" "/>
    <s v=" "/>
    <s v=" "/>
    <n v="1"/>
    <s v=" "/>
    <s v=" "/>
    <m/>
    <s v=""/>
    <x v="0"/>
    <s v="ECOSTA"/>
    <s v="KCAMBA"/>
    <s v="MBA CM"/>
    <x v="1"/>
    <s v="TOWN"/>
    <s v="YEAR1TRIM1"/>
    <s v="A"/>
    <m/>
    <m/>
    <x v="0"/>
  </r>
  <r>
    <n v="5"/>
    <s v="FRIDAY"/>
    <s v="1730-2030 HRS"/>
    <s v="PG"/>
    <s v="ZOOM"/>
    <x v="242"/>
    <s v="INTERNATIONAL BUSINESS MANAGEMENT"/>
    <n v="283"/>
    <s v="DR. BRIGITTE OKONG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2"/>
    <s v="A"/>
    <m/>
    <m/>
    <x v="0"/>
  </r>
  <r>
    <n v="1"/>
    <s v="MONDAY"/>
    <s v="1730-2030 HRS"/>
    <s v="PG"/>
    <s v="ZOOM"/>
    <x v="241"/>
    <s v="NATIONAL AND INTERNATIONAL LOGISTICS"/>
    <s v="C1703"/>
    <s v="DR. EUNICE GITIRI"/>
    <n v="3"/>
    <n v="3"/>
    <n v="1"/>
    <n v="20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2"/>
    <s v="A"/>
    <m/>
    <m/>
    <x v="0"/>
  </r>
  <r>
    <n v="4"/>
    <s v="THURSDAY"/>
    <s v="1730-2030 HRS"/>
    <s v="PG"/>
    <s v="ZOOM"/>
    <x v="240"/>
    <s v="ENTREPRENEURSHIP &amp; BUSINESS DEVELOPMENT"/>
    <n v="411"/>
    <s v="DR. FANICE WASW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2"/>
    <s v="A"/>
    <m/>
    <m/>
    <x v="0"/>
  </r>
  <r>
    <n v="3"/>
    <s v="WEDNESDAY"/>
    <s v="1730-2030 HRS"/>
    <s v="PG"/>
    <s v="ZOOM"/>
    <x v="244"/>
    <s v="BANKING MANAGEMENT"/>
    <s v="C1964"/>
    <s v="DR. FRANCIS MUTEG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2"/>
    <s v="A"/>
    <m/>
    <m/>
    <x v="0"/>
  </r>
  <r>
    <n v="2"/>
    <s v="TUESDAY"/>
    <s v="1730-2030 HRS"/>
    <s v="PG"/>
    <s v="ZOOM"/>
    <x v="243"/>
    <s v="FINANCE FOR MANAGERS"/>
    <n v="148"/>
    <s v="DR. MICHAEL NJOGO"/>
    <n v="3"/>
    <n v="3"/>
    <n v="1"/>
    <n v="20"/>
    <s v=" "/>
    <s v=" "/>
    <s v=" "/>
    <s v=" "/>
    <s v=" "/>
    <s v=" "/>
    <s v=" "/>
    <s v=" "/>
    <s v=" "/>
    <s v=" "/>
    <n v="1"/>
    <s v=" "/>
    <s v=" "/>
    <m/>
    <s v=""/>
    <x v="0"/>
    <s v="AF"/>
    <s v="KCAMBA"/>
    <s v="MBA CM"/>
    <x v="1"/>
    <s v="TOWN"/>
    <s v="YEAR1TRIM2"/>
    <s v="A"/>
    <m/>
    <m/>
    <x v="0"/>
  </r>
  <r>
    <n v="1"/>
    <s v="MONDAY"/>
    <s v="1730-2030 HRS"/>
    <s v="PG"/>
    <s v="ZOOM"/>
    <x v="248"/>
    <s v="MARKETING MANAGEMENT"/>
    <n v="283"/>
    <s v="DR. BRIGITTE OKONG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"/>
    <s v="MBA CM"/>
    <x v="1"/>
    <s v="TOWN"/>
    <s v="YEAR1TRIM3"/>
    <s v="A"/>
    <m/>
    <m/>
    <x v="0"/>
  </r>
  <r>
    <n v="3"/>
    <s v="WEDNESDAY"/>
    <s v="1730-2030 HRS"/>
    <s v="PG"/>
    <s v="ZOOM"/>
    <x v="246"/>
    <s v="INTERNATIONAL FINANCE FOR DEVELOPMENT"/>
    <n v="370"/>
    <s v="DR. IBRAHIM TIRIMBA"/>
    <n v="3"/>
    <n v="3"/>
    <n v="1"/>
    <n v="35"/>
    <s v=" "/>
    <s v=" "/>
    <s v=" "/>
    <s v=" "/>
    <s v=" "/>
    <s v=" "/>
    <s v=" "/>
    <s v=" "/>
    <s v=" "/>
    <s v=" "/>
    <n v="1"/>
    <s v=" "/>
    <s v=" "/>
    <m/>
    <s v=""/>
    <x v="0"/>
    <s v="AF"/>
    <s v="KCAMBA"/>
    <s v="MBA CM"/>
    <x v="1"/>
    <s v="TOWN"/>
    <s v="YEAR1TRIM3"/>
    <s v="A"/>
    <m/>
    <m/>
    <x v="0"/>
  </r>
  <r>
    <n v="4"/>
    <s v="THURSDAY"/>
    <s v="1730-2030 HRS"/>
    <s v="PG"/>
    <s v="ZOOM"/>
    <x v="247"/>
    <s v="EMERGING ISSUES IN CORPORATE MANAGEMENT"/>
    <s v="C1576"/>
    <s v="DR. JANE NJURU"/>
    <n v="3"/>
    <n v="3"/>
    <n v="1"/>
    <n v="69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3"/>
    <s v="A"/>
    <m/>
    <m/>
    <x v="0"/>
  </r>
  <r>
    <n v="2"/>
    <s v="TUESDAY"/>
    <s v="1730-2030 HRS"/>
    <s v="PG"/>
    <s v="ZOOM"/>
    <x v="245"/>
    <s v="HUMAN RESOURCE MANAGEMENT"/>
    <s v="C1936"/>
    <s v="DR. SOLOMON LEMUNEN"/>
    <n v="3"/>
    <n v="3"/>
    <n v="1"/>
    <n v="71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3"/>
    <s v="A"/>
    <m/>
    <m/>
    <x v="0"/>
  </r>
  <r>
    <n v="5"/>
    <s v="FRIDAY"/>
    <s v="1730-2030 HRS"/>
    <s v="PG"/>
    <s v="ZOOM"/>
    <x v="249"/>
    <s v="PROJECT MANAGEMENT"/>
    <s v="C1778"/>
    <s v="EMMY C. ROTICH"/>
    <n v="3"/>
    <n v="3"/>
    <n v="1"/>
    <n v="230"/>
    <s v=" "/>
    <s v=" "/>
    <s v=" "/>
    <s v=" "/>
    <s v=" "/>
    <s v=" "/>
    <s v=" "/>
    <s v=" "/>
    <s v=" "/>
    <s v=" "/>
    <n v="1"/>
    <s v=" "/>
    <s v=" "/>
    <m/>
    <s v=""/>
    <x v="0"/>
    <s v="BAM"/>
    <s v="KCAMBA"/>
    <s v="MBA CM"/>
    <x v="1"/>
    <s v="TOWN"/>
    <s v="YEAR1TRIM3"/>
    <s v="A"/>
    <m/>
    <m/>
    <x v="0"/>
  </r>
  <r>
    <n v="2"/>
    <s v="TUESDAY"/>
    <s v="1730-2030 HRS"/>
    <s v="PG"/>
    <s v="ZOOM"/>
    <x v="238"/>
    <s v="STRATEGIC MANAGEMENT"/>
    <n v="283"/>
    <s v="DR. BRIGITTE OKONG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HRM"/>
    <x v="1"/>
    <s v="TOWN"/>
    <s v="YEAR1TRIM1"/>
    <s v="A"/>
    <m/>
    <m/>
    <x v="0"/>
  </r>
  <r>
    <n v="4"/>
    <s v="THURSDAY"/>
    <s v="1730-203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HRM"/>
    <x v="1"/>
    <s v="TOWN"/>
    <s v="YEAR1TRIM1"/>
    <s v="C"/>
    <m/>
    <m/>
    <x v="0"/>
  </r>
  <r>
    <n v="5"/>
    <s v="FRIDAY"/>
    <s v="1730-2030 HRS"/>
    <s v="PG"/>
    <s v="ZOOM"/>
    <x v="239"/>
    <s v="CORPORATE GOVERNANCE AND ETHICS"/>
    <s v="C1190"/>
    <s v="DR. MARY MWANZI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HRM"/>
    <x v="1"/>
    <s v="TOWN"/>
    <s v="YEAR1TRIM1"/>
    <s v="A"/>
    <m/>
    <m/>
    <x v="0"/>
  </r>
  <r>
    <n v="1"/>
    <s v="MONDAY"/>
    <s v="1730-2030 HRS"/>
    <s v="PG"/>
    <s v="ZOOM"/>
    <x v="236"/>
    <s v="ECONOMETR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S"/>
    <s v="MBA HRM"/>
    <x v="1"/>
    <s v="TOWN"/>
    <s v="YEAR1TRIM1"/>
    <s v="A"/>
    <m/>
    <m/>
    <x v="0"/>
  </r>
  <r>
    <n v="3"/>
    <s v="WEDNESDAY"/>
    <s v="1730-2030 HRS"/>
    <s v="PG"/>
    <s v="ZOOM"/>
    <x v="237"/>
    <s v="MANAGERIAL ECONOM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S"/>
    <s v="MBA HRM"/>
    <x v="1"/>
    <s v="TOWN"/>
    <s v="YEAR1TRIM1"/>
    <s v="B"/>
    <m/>
    <m/>
    <x v="0"/>
  </r>
  <r>
    <n v="4"/>
    <s v="THURSDAY"/>
    <s v="1730-2030 HRS"/>
    <s v="PG"/>
    <s v="ZOOM"/>
    <x v="340"/>
    <s v="EMPLOYEE RELATIONS"/>
    <s v="C1358"/>
    <s v="DR. ASENATH ONGUS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2"/>
    <s v="A"/>
    <m/>
    <m/>
    <x v="0"/>
  </r>
  <r>
    <n v="3"/>
    <s v="WEDNESDAY"/>
    <s v="1730-2030 HRS"/>
    <s v="PG"/>
    <s v="ZOOM"/>
    <x v="341"/>
    <s v="HUMAN RESOURCE INFORMATION SYSTEMS"/>
    <s v="C1696"/>
    <s v="DR. GODFREY KYALO MAKAU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2"/>
    <s v="A"/>
    <m/>
    <m/>
    <x v="0"/>
  </r>
  <r>
    <n v="1"/>
    <s v="MONDAY"/>
    <s v="1730-2030 HRS"/>
    <s v="PG"/>
    <s v="ZOOM"/>
    <x v="342"/>
    <s v="COMPARATIVE INDUSTRIAL RELATIONS"/>
    <s v="C1540"/>
    <s v="DR. MICHAEL MUM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2"/>
    <s v="A"/>
    <m/>
    <m/>
    <x v="0"/>
  </r>
  <r>
    <n v="5"/>
    <s v="FRIDAY"/>
    <s v="1730-2030 HRS"/>
    <s v="PG"/>
    <s v="ZOOM"/>
    <x v="260"/>
    <s v="HUMAN CAPITAL DEVELOPMENT"/>
    <n v="204"/>
    <s v="DR. ROSE GATHI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2"/>
    <s v="A"/>
    <m/>
    <m/>
    <x v="0"/>
  </r>
  <r>
    <n v="2"/>
    <s v="TUESDAY"/>
    <s v="1730-2030 HRS"/>
    <s v="PG"/>
    <s v="ZOOM"/>
    <x v="343"/>
    <s v="STRATEGIC HUMAN RESOURCE MANAGEMENT"/>
    <n v="98"/>
    <s v="DR. WYCLIFFE NYARIB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2"/>
    <s v="A"/>
    <m/>
    <m/>
    <x v="0"/>
  </r>
  <r>
    <n v="1"/>
    <s v="MONDAY"/>
    <s v="1730-2030 HRS"/>
    <s v="PG"/>
    <s v="ZOOM"/>
    <x v="232"/>
    <s v="KNOWLEDGE MANAGEMENT"/>
    <s v="C1358"/>
    <s v="DR. ASENATH ONGUS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3"/>
    <s v="A"/>
    <m/>
    <m/>
    <x v="0"/>
  </r>
  <r>
    <n v="2"/>
    <s v="TUESDAY"/>
    <s v="1730-2030 HRS"/>
    <s v="PG"/>
    <s v="ZOOM"/>
    <x v="344"/>
    <s v="ORGANIZATIONAL DEVELOPMENT AND CHANGE MANAGEMENT"/>
    <n v="265"/>
    <s v="DR. BILLIAH MAENDE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3"/>
    <s v="A"/>
    <m/>
    <m/>
    <x v="0"/>
  </r>
  <r>
    <n v="4"/>
    <s v="THURSDAY"/>
    <s v="1730-2030 HRS"/>
    <s v="PG"/>
    <s v="ZOOM"/>
    <x v="345"/>
    <s v="SEMINAR"/>
    <s v="C1515"/>
    <s v="DR. JACKSON NDOL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3"/>
    <s v="A"/>
    <m/>
    <m/>
    <x v="0"/>
  </r>
  <r>
    <n v="3"/>
    <s v="WEDNESDAY"/>
    <s v="1730-2030 HRS"/>
    <s v="PG"/>
    <s v="ZOOM"/>
    <x v="346"/>
    <s v="PERFORMANCE AND REWARD MANAGEMENT"/>
    <n v="98"/>
    <s v="DR. WYCLIFFE NYARIB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HRM"/>
    <x v="1"/>
    <s v="TOWN"/>
    <s v="YEAR1TRIM3"/>
    <s v="A"/>
    <m/>
    <m/>
    <x v="0"/>
  </r>
  <r>
    <n v="5"/>
    <s v="FRIDAY"/>
    <s v="1730-2030 HRS"/>
    <s v="PG"/>
    <s v="ZOOM"/>
    <x v="249"/>
    <s v="PROJECT MANAGEMENT"/>
    <s v="C1778"/>
    <s v="EMMY C. ROTICH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HRM"/>
    <x v="1"/>
    <s v="TOWN"/>
    <s v="YEAR1TRIM3"/>
    <s v="A"/>
    <m/>
    <m/>
    <x v="0"/>
  </r>
  <r>
    <n v="2"/>
    <s v="TUESDAY"/>
    <s v="1730-2030 HRS"/>
    <s v="PG"/>
    <s v="ZOOM"/>
    <x v="238"/>
    <s v="STRATEGIC MANAGEMENT"/>
    <n v="283"/>
    <s v="DR. BRIGITTE OKONG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MARKETING"/>
    <x v="1"/>
    <s v="TOWN"/>
    <s v="YEAR1TRIM1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S"/>
    <s v="MBA MARKETING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MARKETING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s v="C1190"/>
    <s v="DR. MARY MWANZI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MARKETING"/>
    <x v="1"/>
    <s v="TOWN"/>
    <s v="YEAR1TRIM1"/>
    <s v="A"/>
    <m/>
    <m/>
    <x v="0"/>
  </r>
  <r>
    <n v="3"/>
    <s v="WEDNESDAY"/>
    <s v="1730-2030 HRS"/>
    <s v="PG"/>
    <s v="ZOOM"/>
    <x v="237"/>
    <s v="MANAGERIAL ECONOM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S"/>
    <s v="MBA MARKETING"/>
    <x v="1"/>
    <s v="TOWN"/>
    <s v="YEAR1TRIM1"/>
    <s v="A"/>
    <m/>
    <m/>
    <x v="0"/>
  </r>
  <r>
    <n v="3"/>
    <s v="WEDNESDAY"/>
    <s v="1730-2030 HRS"/>
    <s v="PG"/>
    <s v="ZOOM"/>
    <x v="347"/>
    <s v="CONSUMER PSYCHOLOGY"/>
    <s v="C1637"/>
    <s v="DR. JUNITER KWAMBOKA MOKU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2"/>
    <s v="A"/>
    <m/>
    <m/>
    <x v="0"/>
  </r>
  <r>
    <n v="1"/>
    <s v="MONDAY"/>
    <s v="1730-2030 HRS"/>
    <s v="PG"/>
    <s v="ZOOM"/>
    <x v="248"/>
    <s v="MARKETING MANAGEMENT"/>
    <n v="283"/>
    <s v="DR. BRIGITTE OKONG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2"/>
    <s v="A"/>
    <m/>
    <m/>
    <x v="0"/>
  </r>
  <r>
    <n v="4"/>
    <s v="THURSDAY"/>
    <s v="1730-2030 HRS"/>
    <s v="PG"/>
    <s v="ZOOM"/>
    <x v="348"/>
    <s v="MARKETING ANALYTICS"/>
    <s v="C0887"/>
    <s v="DR. CHARLES GITHIRA WANYOIKE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ECOSTA"/>
    <s v="KCAMBAS"/>
    <s v="MBA MARKETING"/>
    <x v="1"/>
    <s v="TOWN"/>
    <s v="YEAR1TRIM2"/>
    <s v="A"/>
    <m/>
    <m/>
    <x v="0"/>
  </r>
  <r>
    <n v="5"/>
    <s v="FRIDAY"/>
    <s v="1730-2030 HRS"/>
    <s v="PG"/>
    <s v="ZOOM"/>
    <x v="349"/>
    <s v="SERVICES MARKETING"/>
    <n v="147"/>
    <s v="DR. EDWARD OWIN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2"/>
    <s v="A"/>
    <m/>
    <m/>
    <x v="0"/>
  </r>
  <r>
    <n v="2"/>
    <s v="TUESDAY"/>
    <s v="1730-2030 HRS"/>
    <s v="PG"/>
    <s v="ZOOM"/>
    <x v="350"/>
    <s v="INTEGRATED MARKETING COMMUNICATION"/>
    <s v="C1637"/>
    <s v="DR. JUNITER KWAMBOKA MOKU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2"/>
    <s v="A"/>
    <m/>
    <m/>
    <x v="0"/>
  </r>
  <r>
    <n v="1"/>
    <s v="MONDAY"/>
    <s v="1730-2030 HRS"/>
    <s v="PG"/>
    <s v="ZOOM"/>
    <x v="351"/>
    <s v="GLOBAL MARKETING STRATEGY"/>
    <s v="C1182"/>
    <s v="DR. BERNARD MUI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3"/>
    <s v="A"/>
    <m/>
    <m/>
    <x v="0"/>
  </r>
  <r>
    <n v="2"/>
    <s v="TUESDAY"/>
    <s v="1730-2030 HRS"/>
    <s v="PG"/>
    <s v="ZOOM"/>
    <x v="352"/>
    <s v="MULTIVARIATE STATISTICS IN MARKETING"/>
    <s v="C0887"/>
    <s v="DR. CHARLES GITHIRA WANYOIKE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ECOSTA"/>
    <s v="KCAMBAS"/>
    <s v="MBA MARKETING"/>
    <x v="1"/>
    <s v="TOWN"/>
    <s v="YEAR1TRIM3"/>
    <s v="A"/>
    <m/>
    <m/>
    <x v="0"/>
  </r>
  <r>
    <n v="4"/>
    <s v="THURSDAY"/>
    <s v="1730-2030 HRS"/>
    <s v="PG"/>
    <s v="ZOOM"/>
    <x v="345"/>
    <s v="SEMINAR"/>
    <s v="C1515"/>
    <s v="DR. JACKSON NDOL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MARKETING"/>
    <x v="1"/>
    <s v="TOWN"/>
    <s v="YEAR1TRIM3"/>
    <s v="A"/>
    <m/>
    <m/>
    <x v="0"/>
  </r>
  <r>
    <n v="5"/>
    <s v="FRIDAY"/>
    <s v="1730-2030 HRS"/>
    <s v="PG"/>
    <s v="ZOOM"/>
    <x v="353"/>
    <s v="STRATEGIC BRAND MANAGEMENT "/>
    <s v="C1637"/>
    <s v="DR. JUNITER KWAMBOKA MOKU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3"/>
    <s v="A"/>
    <m/>
    <m/>
    <x v="0"/>
  </r>
  <r>
    <n v="3"/>
    <s v="WEDNESDAY"/>
    <s v="1730-2030 HRS"/>
    <s v="PG"/>
    <s v="ZOOM"/>
    <x v="354"/>
    <s v="E-MARKETING"/>
    <s v="C1182"/>
    <s v="DR. BERNARD MUI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MARKETING"/>
    <x v="1"/>
    <s v="TOWN"/>
    <s v="YEAR1TRIM3"/>
    <s v="A"/>
    <m/>
    <m/>
    <x v="0"/>
  </r>
  <r>
    <n v="2"/>
    <s v="TUESDAY"/>
    <s v="1730-2030 HRS"/>
    <s v="PG"/>
    <s v="ZOOM"/>
    <x v="238"/>
    <s v="STRATEGIC MANAGEMENT"/>
    <n v="283"/>
    <s v="DR. BRIGITTE OKONG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PROC"/>
    <x v="1"/>
    <s v="TOWN"/>
    <s v="YEAR1TRIM1"/>
    <s v="A"/>
    <m/>
    <m/>
    <x v="0"/>
  </r>
  <r>
    <n v="4"/>
    <s v="THURSDAY"/>
    <s v="1730-203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PROC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s v="C1190"/>
    <s v="DR. MARY MWANZI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BAS"/>
    <s v="MBA PROC"/>
    <x v="1"/>
    <s v="TOWN"/>
    <s v="YEAR1TRIM1"/>
    <s v="A"/>
    <m/>
    <m/>
    <x v="0"/>
  </r>
  <r>
    <n v="1"/>
    <s v="MONDAY"/>
    <s v="1730-2030 HRS"/>
    <s v="PG"/>
    <s v="ZOOM"/>
    <x v="236"/>
    <s v="ECONOMETRICS"/>
    <n v="430"/>
    <s v="DR. PETER OMAE"/>
    <n v="3"/>
    <n v="3"/>
    <n v="1"/>
    <n v="50"/>
    <s v=" "/>
    <s v=" "/>
    <s v=" "/>
    <s v=" "/>
    <s v=" "/>
    <s v=" "/>
    <s v=" "/>
    <s v=" "/>
    <s v=" "/>
    <s v=" "/>
    <n v="1"/>
    <s v=" "/>
    <s v=" "/>
    <m/>
    <s v=""/>
    <x v="0"/>
    <s v="ECOSTA"/>
    <s v="KCAMBAS"/>
    <s v="MBA PROC"/>
    <x v="1"/>
    <s v="TOWN"/>
    <s v="YEAR1TRIM1"/>
    <s v="A"/>
    <m/>
    <m/>
    <x v="0"/>
  </r>
  <r>
    <n v="3"/>
    <s v="WEDNESDAY"/>
    <s v="1730-2030 HRS"/>
    <s v="PG"/>
    <s v="ZOOM"/>
    <x v="237"/>
    <s v="MANAGERIAL ECONOM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BAS"/>
    <s v="MBA PROC"/>
    <x v="1"/>
    <s v="TOWN"/>
    <s v="YEAR1TRIM1"/>
    <s v="A"/>
    <m/>
    <m/>
    <x v="0"/>
  </r>
  <r>
    <n v="3"/>
    <s v="WEDNESDAY"/>
    <s v="1730-2030 HRS"/>
    <s v="PG"/>
    <s v="ZOOM"/>
    <x v="355"/>
    <s v="PROCUREMENT MANAGEMENT"/>
    <n v="376"/>
    <s v="DR. CATHERINE GATAR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2"/>
    <s v="A"/>
    <m/>
    <m/>
    <x v="0"/>
  </r>
  <r>
    <n v="4"/>
    <s v="THURSDAY"/>
    <s v="1730-2030 HRS"/>
    <s v="PG"/>
    <s v="ZOOM"/>
    <x v="356"/>
    <s v="SUPPLY CHAIN MANAGEMENT"/>
    <s v="C1703"/>
    <s v="DR. EUNICE GITIR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2"/>
    <s v="A"/>
    <m/>
    <m/>
    <x v="0"/>
  </r>
  <r>
    <n v="1"/>
    <s v="MONDAY"/>
    <s v="1730-2030 HRS"/>
    <s v="PG"/>
    <s v="ZOOM"/>
    <x v="357"/>
    <s v="INFORMATION TECHNOLOGY FOR BUSINESS"/>
    <s v="C1696"/>
    <s v="DR. GODFREY KYALO MAKAU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2"/>
    <s v="A"/>
    <m/>
    <m/>
    <x v="0"/>
  </r>
  <r>
    <n v="2"/>
    <s v="TUESDAY"/>
    <s v="1730-2030 HRS"/>
    <s v="PG"/>
    <s v="ZOOM"/>
    <x v="358"/>
    <s v="QUALITY MANAGEMENT SYSTEMS"/>
    <s v="C1843"/>
    <s v="DR. KATHANDIKA IGUN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2"/>
    <s v="A"/>
    <m/>
    <m/>
    <x v="0"/>
  </r>
  <r>
    <n v="5"/>
    <s v="FRIDAY"/>
    <s v="1730-2030 HRS"/>
    <s v="PG"/>
    <s v="ZOOM"/>
    <x v="359"/>
    <s v="INTERNATIONAL PROCUREMENT AND LOGISTICS"/>
    <n v="289"/>
    <s v="DR. REBECCA MUTI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2"/>
    <s v="A"/>
    <m/>
    <m/>
    <x v="0"/>
  </r>
  <r>
    <n v="1"/>
    <s v="MONDAY"/>
    <s v="1730-2030 HRS"/>
    <s v="PG"/>
    <s v="ZOOM"/>
    <x v="360"/>
    <s v="E-BUSINESS IN LOGISTICS AND SUPPLY CHAIN"/>
    <s v="C1669"/>
    <s v="DR. ARANI WYCLIFFE"/>
    <n v="3"/>
    <n v="3"/>
    <n v="1"/>
    <n v="28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3"/>
    <s v="A"/>
    <m/>
    <m/>
    <x v="0"/>
  </r>
  <r>
    <n v="5"/>
    <s v="FRIDAY"/>
    <s v="1730-2030 HRS"/>
    <s v="PG"/>
    <s v="ZOOM"/>
    <x v="361"/>
    <s v="GLOBAL LOGISTICS"/>
    <n v="376"/>
    <s v="DR. CATHERINE GATAR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3"/>
    <s v="A"/>
    <m/>
    <m/>
    <x v="0"/>
  </r>
  <r>
    <n v="3"/>
    <s v="WEDNESDAY"/>
    <s v="1730-2030 HRS"/>
    <s v="PG"/>
    <s v="ZOOM"/>
    <x v="362"/>
    <s v="PRODUCTION AND OPERATIONS MANAGEMENT"/>
    <s v="C1703"/>
    <s v="DR. EUNICE GITIR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3"/>
    <s v="A"/>
    <m/>
    <m/>
    <x v="0"/>
  </r>
  <r>
    <n v="2"/>
    <s v="TUESDAY"/>
    <s v="1730-2030 HRS"/>
    <s v="PG"/>
    <s v="ZOOM"/>
    <x v="363"/>
    <s v="DECISION MODELS FOR SUPPLY CHAIN MANAGEMENT"/>
    <s v="C1909"/>
    <s v="DR. JOEL OMUSEBE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3"/>
    <s v="A"/>
    <m/>
    <m/>
    <x v="0"/>
  </r>
  <r>
    <n v="4"/>
    <s v="THURSDAY"/>
    <s v="1730-2030 HRS"/>
    <s v="PG"/>
    <s v="ZOOM"/>
    <x v="364"/>
    <s v="DISTRIBUTION AND WAREHOUSING LOGISTICS "/>
    <n v="289"/>
    <s v="DR. REBECCA MUTI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BAS"/>
    <s v="MBA PROC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ACC"/>
    <x v="1"/>
    <s v="TOWN"/>
    <s v="YEAR1TRIM1"/>
    <s v="B"/>
    <m/>
    <m/>
    <x v="0"/>
  </r>
  <r>
    <n v="2"/>
    <s v="TUESDAY"/>
    <s v="1730-2030 HRS"/>
    <s v="PG"/>
    <s v="ZOOM"/>
    <x v="365"/>
    <s v="AUDITING AND ASSURANCE"/>
    <s v="C0856"/>
    <s v="DR. FIONA KORIR"/>
    <n v="3"/>
    <n v="3"/>
    <n v="1"/>
    <n v="9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ACC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ACC"/>
    <x v="1"/>
    <s v="TOWN"/>
    <s v="YEAR1TRIM1"/>
    <s v="B"/>
    <m/>
    <m/>
    <x v="0"/>
  </r>
  <r>
    <n v="3"/>
    <s v="WEDNESDAY"/>
    <s v="1730-2030 HRS"/>
    <s v="PG"/>
    <s v="ZOOM"/>
    <x v="366"/>
    <s v="FORENSIC ACCOUNTING AND LEGAL ENVIRONMENT"/>
    <s v="C1698"/>
    <s v="DR. MOKAYA ORIKU NICODEMUS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1"/>
    <s v="A"/>
    <m/>
    <m/>
    <x v="0"/>
  </r>
  <r>
    <n v="4"/>
    <s v="THURSDAY"/>
    <s v="1730-2030 HRS"/>
    <s v="PG"/>
    <s v="ZOOM"/>
    <x v="257"/>
    <s v="INTERNATIONAL FINANCIAL REPORTING AND ANALYSIS"/>
    <n v="371"/>
    <s v="DR. FRED SPORT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2"/>
    <s v="A"/>
    <m/>
    <m/>
    <x v="0"/>
  </r>
  <r>
    <n v="5"/>
    <s v="FRIDAY"/>
    <s v="1730-2030 HRS"/>
    <s v="PG"/>
    <s v="ZOOM"/>
    <x v="367"/>
    <s v="ADVANCED AUDITING AND INVESTIGATION"/>
    <s v="C1079"/>
    <s v="DR. NEBART AVUTSW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2"/>
    <s v="A"/>
    <m/>
    <m/>
    <x v="0"/>
  </r>
  <r>
    <n v="1"/>
    <s v="MONDAY"/>
    <s v="1730-2030 HRS"/>
    <s v="PG"/>
    <s v="ZOOM"/>
    <x v="368"/>
    <s v="ADVANCED MANAGERIAL ACCOUNTING"/>
    <n v="391"/>
    <s v="DR. NYATETE KENYANY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2"/>
    <s v="A"/>
    <m/>
    <m/>
    <x v="0"/>
  </r>
  <r>
    <n v="3"/>
    <s v="WEDNESDAY"/>
    <s v="1730-2030 HRS"/>
    <s v="PG"/>
    <s v="ZOOM"/>
    <x v="369"/>
    <s v="ADVANCED TAXATION PRACTICE"/>
    <s v="C0950"/>
    <s v="DR. PETER KARIUK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2"/>
    <s v="A"/>
    <m/>
    <m/>
    <x v="0"/>
  </r>
  <r>
    <n v="2"/>
    <s v="TUESDAY"/>
    <s v="1730-2030 HRS"/>
    <s v="PG"/>
    <s v="ZOOM"/>
    <x v="370"/>
    <s v="ADVANCED ACCOUNTING THEORY"/>
    <n v="75"/>
    <s v="DR. PETER NJUGUN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2"/>
    <s v="A"/>
    <m/>
    <m/>
    <x v="0"/>
  </r>
  <r>
    <n v="3"/>
    <s v="WEDNESDAY"/>
    <s v="1730-2030 HRS"/>
    <s v="PG"/>
    <s v="ZOOM"/>
    <x v="371"/>
    <s v="INTERNAL AUDITOR PROFFESIONAL PRACTICE"/>
    <s v="C1083"/>
    <s v="DR. ANTHONY MWA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3"/>
    <s v="A"/>
    <m/>
    <m/>
    <x v="0"/>
  </r>
  <r>
    <n v="5"/>
    <s v="FRIDAY"/>
    <s v="1730-2030 HRS"/>
    <s v="PG"/>
    <s v="ZOOM"/>
    <x v="372"/>
    <s v="SUSTAINABILITY REPORTING"/>
    <s v="C0856"/>
    <s v="DR. FIONA KORIR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3"/>
    <s v="A"/>
    <m/>
    <m/>
    <x v="0"/>
  </r>
  <r>
    <n v="1"/>
    <s v="MONDAY"/>
    <s v="1730-2030 HRS"/>
    <s v="PG"/>
    <s v="ZOOM"/>
    <x v="268"/>
    <s v="ADVANCED ECONOMETRICS"/>
    <n v="381"/>
    <s v="DR. GABRIEL LAIBON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ACC"/>
    <x v="1"/>
    <s v="TOWN"/>
    <s v="YEAR1TRIM3"/>
    <s v="A"/>
    <m/>
    <m/>
    <x v="0"/>
  </r>
  <r>
    <n v="4"/>
    <s v="THURSDAY"/>
    <s v="1730-2030 HRS"/>
    <s v="PG"/>
    <s v="ZOOM"/>
    <x v="373"/>
    <s v="GROUP FINANCIAL REPORTING"/>
    <s v="C1698"/>
    <s v="DR. MOKAYA ORIKU NICODEMUS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3"/>
    <s v="A"/>
    <m/>
    <m/>
    <x v="0"/>
  </r>
  <r>
    <n v="2"/>
    <s v="TUESDAY"/>
    <s v="1730-2030 HRS"/>
    <s v="PG"/>
    <s v="ZOOM"/>
    <x v="374"/>
    <s v="ADVANCED INTERNATIONAL TAXATION"/>
    <s v="C1813"/>
    <s v="DR. SOLOMON NGAHU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ACC"/>
    <x v="1"/>
    <s v="TOWN"/>
    <s v="YEAR1TRIM3"/>
    <s v="A"/>
    <m/>
    <m/>
    <x v="0"/>
  </r>
  <r>
    <n v="2"/>
    <s v="TUESDAY"/>
    <s v="1730-2030 HRS"/>
    <s v="PG"/>
    <s v="ZOOM"/>
    <x v="250"/>
    <s v="MICROFINANCE AND DEVELOPMENT"/>
    <n v="406"/>
    <s v="DR. CAROLINE NTARA"/>
    <n v="3"/>
    <n v="3"/>
    <n v="1"/>
    <n v="9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1"/>
    <s v="TOWN"/>
    <s v="YEAR1TRIM1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DF"/>
    <s v="MSC DF"/>
    <x v="1"/>
    <s v="TOWN"/>
    <s v="YEAR1TRIM1"/>
    <s v="B"/>
    <m/>
    <m/>
    <x v="0"/>
  </r>
  <r>
    <n v="3"/>
    <s v="WEDNESDAY"/>
    <s v="1730-203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DF"/>
    <s v="MSC DF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DF"/>
    <s v="MSC DF"/>
    <x v="1"/>
    <s v="TOWN"/>
    <s v="YEAR1TRIM1"/>
    <s v="B"/>
    <m/>
    <m/>
    <x v="0"/>
  </r>
  <r>
    <n v="1"/>
    <s v="MONDAY"/>
    <s v="1730-2030 HRS"/>
    <s v="PG"/>
    <s v="ZOOM"/>
    <x v="256"/>
    <s v="PROJECT MONITORING AND EVALUATION"/>
    <n v="205"/>
    <s v="DR. ABRAHAM ROTICH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DF"/>
    <s v="MSC DF"/>
    <x v="1"/>
    <s v="TOWN"/>
    <s v="YEAR1TRIM2"/>
    <s v="A"/>
    <m/>
    <m/>
    <x v="0"/>
  </r>
  <r>
    <n v="2"/>
    <s v="TUESDAY"/>
    <s v="1730-2030 HRS"/>
    <s v="PG"/>
    <s v="ZOOM"/>
    <x v="255"/>
    <s v="CLIMATE FINANCE"/>
    <s v="C1083"/>
    <s v="DR. ANTHONY MWA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1"/>
    <s v="TOWN"/>
    <s v="YEAR1TRIM2"/>
    <s v="A"/>
    <m/>
    <m/>
    <x v="0"/>
  </r>
  <r>
    <n v="4"/>
    <s v="THURSDAY"/>
    <s v="1730-2030 HRS"/>
    <s v="PG"/>
    <s v="ZOOM"/>
    <x v="253"/>
    <s v="LOCAL AND REGIONAL DEVELOPMENT"/>
    <n v="406"/>
    <s v="DR. CAROLINE NTAR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1"/>
    <s v="TOWN"/>
    <s v="YEAR1TRIM2"/>
    <s v="A"/>
    <m/>
    <m/>
    <x v="0"/>
  </r>
  <r>
    <n v="5"/>
    <s v="FRIDAY"/>
    <s v="1730-2030 HRS"/>
    <s v="PG"/>
    <s v="ZOOM"/>
    <x v="252"/>
    <s v="DEVELOPMENT ECONOMICS"/>
    <s v="C1154"/>
    <s v="DR. FRANCIS OMOND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DF"/>
    <s v="MSC DF"/>
    <x v="1"/>
    <s v="TOWN"/>
    <s v="YEAR1TRIM2"/>
    <s v="A"/>
    <m/>
    <m/>
    <x v="0"/>
  </r>
  <r>
    <n v="3"/>
    <s v="WEDNESDAY"/>
    <s v="1730-203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1"/>
    <s v="TOWN"/>
    <s v="YEAR1TRIM2"/>
    <s v="A"/>
    <m/>
    <m/>
    <x v="0"/>
  </r>
  <r>
    <n v="4"/>
    <s v="THURSDAY"/>
    <s v="1730-2030 HRS"/>
    <s v="PG"/>
    <s v="ZOOM"/>
    <x v="257"/>
    <s v="INTERNATIONAL FINANCIAL REPORTING AND ANALYSIS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1"/>
    <s v="TOWN"/>
    <s v="YEAR1TRIM3"/>
    <s v="A"/>
    <m/>
    <m/>
    <x v="0"/>
  </r>
  <r>
    <n v="3"/>
    <s v="WEDNESDAY"/>
    <s v="1730-2030 HRS"/>
    <s v="PG"/>
    <s v="ZOOM"/>
    <x v="246"/>
    <s v="INTERNATIONAL FINANCE FOR DEVELOPMENT"/>
    <n v="370"/>
    <s v="DR. IBRAHIM TIRIMB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DF"/>
    <s v="MSC DF"/>
    <x v="1"/>
    <s v="TOWN"/>
    <s v="YEAR1TRIM3"/>
    <s v="A"/>
    <m/>
    <m/>
    <x v="0"/>
  </r>
  <r>
    <n v="1"/>
    <s v="MONDAY"/>
    <s v="1730-2030 HRS"/>
    <s v="PG"/>
    <s v="ZOOM"/>
    <x v="259"/>
    <s v="FINANCIAL SERVICE REGULATIONS"/>
    <s v="C1698"/>
    <s v="DR. MOKAYA ORIKU NICODEMUS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1"/>
    <s v="TOWN"/>
    <s v="YEAR1TRIM3"/>
    <s v="A"/>
    <m/>
    <m/>
    <x v="0"/>
  </r>
  <r>
    <n v="2"/>
    <s v="TUESDAY"/>
    <s v="1730-2030 HRS"/>
    <s v="PG"/>
    <s v="ZOOM"/>
    <x v="258"/>
    <s v="PUBLIC PROJECT FINANCE"/>
    <s v="C0950"/>
    <s v="DR. PETER KARIUKI"/>
    <n v="3"/>
    <n v="3"/>
    <n v="1"/>
    <n v="69"/>
    <s v=" "/>
    <s v=" "/>
    <s v=" "/>
    <s v=" "/>
    <s v=" "/>
    <s v=" "/>
    <s v=" "/>
    <s v=" "/>
    <s v=" "/>
    <s v=" "/>
    <n v="1"/>
    <s v=" "/>
    <s v=" "/>
    <m/>
    <s v=""/>
    <x v="0"/>
    <s v="AF"/>
    <s v="KCAMSCDF"/>
    <s v="MSC DF"/>
    <x v="1"/>
    <s v="TOWN"/>
    <s v="YEAR1TRIM3"/>
    <s v="A"/>
    <m/>
    <m/>
    <x v="0"/>
  </r>
  <r>
    <n v="5"/>
    <s v="FRIDAY"/>
    <s v="1730-2030 HRS"/>
    <s v="PG"/>
    <s v="ZOOM"/>
    <x v="260"/>
    <s v="HUMAN CAPITAL DEVELOPMENT"/>
    <n v="204"/>
    <s v="DR. ROSE GATHI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DF"/>
    <s v="MSC DF"/>
    <x v="1"/>
    <s v="TOWN"/>
    <s v="YEAR1TRIM3"/>
    <s v="A"/>
    <m/>
    <m/>
    <x v="0"/>
  </r>
  <r>
    <n v="3"/>
    <s v="WEDNESDAY"/>
    <s v="1730-203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ECON_INV"/>
    <x v="1"/>
    <s v="TOWN"/>
    <s v="YEAR1TRIM1"/>
    <s v="B"/>
    <m/>
    <m/>
    <x v="0"/>
  </r>
  <r>
    <n v="1"/>
    <s v="MONDAY"/>
    <s v="1730-2030 HRS"/>
    <s v="PG"/>
    <s v="ZOOM"/>
    <x v="236"/>
    <s v="ECONOMETRICS"/>
    <s v="C1657"/>
    <s v="DR. JAMES MURUNGA"/>
    <n v="3"/>
    <n v="3"/>
    <n v="1"/>
    <n v="80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1"/>
    <s v="C"/>
    <m/>
    <n v="66"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ECON_INV"/>
    <x v="1"/>
    <s v="TOWN"/>
    <s v="YEAR1TRIM1"/>
    <s v="B"/>
    <m/>
    <m/>
    <x v="0"/>
  </r>
  <r>
    <n v="2"/>
    <s v="TUESDAY"/>
    <s v="1730-2030 HRS"/>
    <s v="PG"/>
    <s v="ZOOM"/>
    <x v="261"/>
    <s v="ADVANCED CORPORATE FINANCE"/>
    <n v="371"/>
    <s v="DR. FRED SPORT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1"/>
    <s v="A"/>
    <m/>
    <m/>
    <x v="0"/>
  </r>
  <r>
    <n v="5"/>
    <s v="FRIDAY"/>
    <s v="1730-2030 HRS"/>
    <s v="PG"/>
    <s v="ZOOM"/>
    <x v="252"/>
    <s v="DEVELOPMENT ECONOMICS"/>
    <s v="C1154"/>
    <s v="DR. FRANCIS OMOND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2"/>
    <s v="A"/>
    <m/>
    <m/>
    <x v="0"/>
  </r>
  <r>
    <n v="1"/>
    <s v="MONDAY"/>
    <s v="1730-2030 HRS"/>
    <s v="PG"/>
    <s v="ZOOM"/>
    <x v="268"/>
    <s v="ADVANCED ECONOMETRICS"/>
    <n v="381"/>
    <s v="DR. GABRIEL LAIBON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2"/>
    <s v="A"/>
    <m/>
    <m/>
    <x v="0"/>
  </r>
  <r>
    <n v="2"/>
    <s v="TUESDAY"/>
    <s v="1730-2030 HRS"/>
    <s v="PG"/>
    <s v="ZOOM"/>
    <x v="375"/>
    <s v="ADVANCED MICROECONOMICS"/>
    <n v="430"/>
    <s v="DR. PETER OMAE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2"/>
    <s v="A"/>
    <m/>
    <m/>
    <x v="0"/>
  </r>
  <r>
    <n v="4"/>
    <s v="THURSDAY"/>
    <s v="1730-2030 HRS"/>
    <s v="PG"/>
    <s v="ZOOM"/>
    <x v="270"/>
    <s v="MONETARY ECONOMICS"/>
    <n v="430"/>
    <s v="DR. PETER OMA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2"/>
    <s v="A"/>
    <m/>
    <m/>
    <x v="0"/>
  </r>
  <r>
    <n v="3"/>
    <s v="WEDNESDAY"/>
    <s v="1730-2030 HRS"/>
    <s v="PG"/>
    <s v="ZOOM"/>
    <x v="376"/>
    <s v="ADVANCED MACROECONOMICS"/>
    <s v="C1414"/>
    <s v="DR. RODGERS OCHENGE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ECON_INV"/>
    <x v="1"/>
    <s v="TOWN"/>
    <s v="YEAR1TRIM2"/>
    <s v="A"/>
    <m/>
    <m/>
    <x v="0"/>
  </r>
  <r>
    <n v="2"/>
    <s v="TUESDAY"/>
    <s v="1730-2030 HRS"/>
    <s v="PG"/>
    <s v="ZOOM"/>
    <x v="263"/>
    <s v="PORTFOLIO MANAGEMENT"/>
    <s v="C2000"/>
    <s v="DR. DORLEEN MURITH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3"/>
    <s v="A"/>
    <m/>
    <m/>
    <x v="0"/>
  </r>
  <r>
    <n v="5"/>
    <s v="FRIDAY"/>
    <s v="1730-2030 HRS"/>
    <s v="PG"/>
    <s v="ZOOM"/>
    <x v="262"/>
    <s v="SECURITY ANALYSIS"/>
    <n v="371"/>
    <s v="DR. FRED SPORT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3"/>
    <s v="A"/>
    <m/>
    <m/>
    <x v="0"/>
  </r>
  <r>
    <n v="3"/>
    <s v="WEDNESDAY"/>
    <s v="1730-203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3"/>
    <s v="A"/>
    <m/>
    <m/>
    <x v="0"/>
  </r>
  <r>
    <n v="4"/>
    <s v="THURSDAY"/>
    <s v="1730-2030 HRS"/>
    <s v="PG"/>
    <s v="ZOOM"/>
    <x v="265"/>
    <s v="ADVANCED THEORY OF FINANCE"/>
    <n v="391"/>
    <s v="DR. NYATETE KENYANY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3"/>
    <s v="A"/>
    <m/>
    <m/>
    <x v="0"/>
  </r>
  <r>
    <n v="1"/>
    <s v="MONDAY"/>
    <s v="1730-2030 HRS"/>
    <s v="PG"/>
    <s v="ZOOM"/>
    <x v="264"/>
    <s v="MULTINATIONAL FINANCE"/>
    <s v="C0950"/>
    <s v="DR. PETER KARIUK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ECON_INV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FIN"/>
    <x v="1"/>
    <s v="TOWN"/>
    <s v="YEAR1TRIM1"/>
    <s v="B"/>
    <m/>
    <m/>
    <x v="0"/>
  </r>
  <r>
    <n v="3"/>
    <s v="WEDNESDAY"/>
    <s v="1730-203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FIN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COM"/>
    <s v="MSC FIN"/>
    <x v="1"/>
    <s v="TOWN"/>
    <s v="YEAR1TRIM1"/>
    <s v="B"/>
    <m/>
    <m/>
    <x v="0"/>
  </r>
  <r>
    <n v="2"/>
    <s v="TUESDAY"/>
    <s v="1730-2030 HRS"/>
    <s v="PG"/>
    <s v="ZOOM"/>
    <x v="261"/>
    <s v="ADVANCED CORPORATE FINANCE"/>
    <n v="371"/>
    <s v="DR. FRED SPORT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1"/>
    <s v="A"/>
    <m/>
    <m/>
    <x v="0"/>
  </r>
  <r>
    <n v="2"/>
    <s v="TUESDAY"/>
    <s v="1730-2030 HRS"/>
    <s v="PG"/>
    <s v="ZOOM"/>
    <x v="263"/>
    <s v="PORTFOLIO MANAGEMENT"/>
    <s v="C2000"/>
    <s v="DR. DORLEEN MURITH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2"/>
    <s v="A"/>
    <m/>
    <m/>
    <x v="0"/>
  </r>
  <r>
    <n v="5"/>
    <s v="FRIDAY"/>
    <s v="1730-2030 HRS"/>
    <s v="PG"/>
    <s v="ZOOM"/>
    <x v="262"/>
    <s v="SECURITY ANALYSIS"/>
    <n v="371"/>
    <s v="DR. FRED SPORT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2"/>
    <s v="A"/>
    <m/>
    <m/>
    <x v="0"/>
  </r>
  <r>
    <n v="3"/>
    <s v="WEDNESDAY"/>
    <s v="1730-2030 HRS"/>
    <s v="PG"/>
    <s v="ZOOM"/>
    <x v="254"/>
    <s v="FINANCIAL RISK MANAGEMENT"/>
    <n v="391"/>
    <s v="DR. NYATETE KENYANY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2"/>
    <s v="A"/>
    <m/>
    <m/>
    <x v="0"/>
  </r>
  <r>
    <n v="4"/>
    <s v="THURSDAY"/>
    <s v="1730-2030 HRS"/>
    <s v="PG"/>
    <s v="ZOOM"/>
    <x v="265"/>
    <s v="ADVANCED THEORY OF FINANCE"/>
    <n v="391"/>
    <s v="DR. NYATETE KENYANYA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2"/>
    <s v="A"/>
    <m/>
    <m/>
    <x v="0"/>
  </r>
  <r>
    <n v="1"/>
    <s v="MONDAY"/>
    <s v="1730-2030 HRS"/>
    <s v="PG"/>
    <s v="ZOOM"/>
    <x v="264"/>
    <s v="MULTINATIONAL FINANCE"/>
    <s v="C0950"/>
    <s v="DR. PETER KARIUK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2"/>
    <s v="A"/>
    <m/>
    <m/>
    <x v="0"/>
  </r>
  <r>
    <n v="2"/>
    <s v="TUESDAY"/>
    <s v="1730-2030 HRS"/>
    <s v="PG"/>
    <s v="ZOOM"/>
    <x v="255"/>
    <s v="CLIMATE FINANCE"/>
    <s v="C1083"/>
    <s v="DR. ANTHONY MWA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3"/>
    <s v="A"/>
    <m/>
    <m/>
    <x v="0"/>
  </r>
  <r>
    <n v="3"/>
    <s v="WEDNESDAY"/>
    <s v="1730-2030 HRS"/>
    <s v="PG"/>
    <s v="ZOOM"/>
    <x v="267"/>
    <s v="DERIVATIVE PRICING"/>
    <s v="C1181"/>
    <s v="DR. FREDRICK WAFUL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3"/>
    <s v="A"/>
    <m/>
    <m/>
    <x v="0"/>
  </r>
  <r>
    <n v="1"/>
    <s v="MONDAY"/>
    <s v="1730-2030 HRS"/>
    <s v="PG"/>
    <s v="ZOOM"/>
    <x v="268"/>
    <s v="ADVANCED ECONOMETRICS"/>
    <n v="381"/>
    <s v="DR. GABRIEL LAIBON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COM"/>
    <s v="MSC FIN"/>
    <x v="1"/>
    <s v="TOWN"/>
    <s v="YEAR1TRIM3"/>
    <s v="A"/>
    <m/>
    <m/>
    <x v="0"/>
  </r>
  <r>
    <n v="4"/>
    <s v="THURSDAY"/>
    <s v="1730-2030 HRS"/>
    <s v="PG"/>
    <s v="ZOOM"/>
    <x v="269"/>
    <s v="INTERNATIONAL FINANCIAL ASSET MANAGEMENT"/>
    <s v="C1633"/>
    <s v="DR. HENRY MOMANYI"/>
    <n v="3"/>
    <n v="3"/>
    <n v="1"/>
    <n v="84"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3"/>
    <s v="A"/>
    <m/>
    <m/>
    <x v="0"/>
  </r>
  <r>
    <n v="5"/>
    <s v="FRIDAY"/>
    <s v="1730-2030 HRS"/>
    <s v="PG"/>
    <s v="ZOOM"/>
    <x v="266"/>
    <s v="MERGERS AND ACQUISITIONS"/>
    <n v="391"/>
    <s v="DR. NYATETE KENYANY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COM"/>
    <s v="MSC FIN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ACC"/>
    <x v="1"/>
    <s v="TOWN"/>
    <s v="YEAR1TRIM1"/>
    <s v="B"/>
    <m/>
    <m/>
    <x v="0"/>
  </r>
  <r>
    <n v="3"/>
    <s v="WEDNESDAY"/>
    <s v="1730-2030 HRS"/>
    <s v="PG"/>
    <s v="ZOOM"/>
    <x v="251"/>
    <s v="FINANCIAL TECHNOLOGY"/>
    <s v="C0856"/>
    <s v="DR. FIONA KORIR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ACC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n v="3"/>
    <n v="3"/>
    <n v="1"/>
    <n v="80"/>
    <s v=" "/>
    <s v=" "/>
    <s v=" "/>
    <s v=" "/>
    <s v=" "/>
    <s v=" "/>
    <s v=" "/>
    <s v=" "/>
    <s v=" "/>
    <s v=" "/>
    <n v="1"/>
    <s v=" "/>
    <s v=" "/>
    <m/>
    <s v=""/>
    <x v="0"/>
    <s v="BAM"/>
    <s v="KCAMSCCOM"/>
    <s v="MSC FIN_ACC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n v="3"/>
    <n v="3"/>
    <n v="1"/>
    <n v="50"/>
    <s v=" "/>
    <s v=" "/>
    <s v=" "/>
    <s v=" "/>
    <s v=" "/>
    <s v=" "/>
    <s v=" "/>
    <s v=" "/>
    <s v=" "/>
    <s v=" "/>
    <n v="1"/>
    <s v=" "/>
    <s v=" "/>
    <m/>
    <s v=""/>
    <x v="0"/>
    <s v="BAM"/>
    <s v="KCAMSCCOM"/>
    <s v="MSC FIN_ACC"/>
    <x v="1"/>
    <s v="TOWN"/>
    <s v="YEAR1TRIM1"/>
    <s v="B"/>
    <m/>
    <m/>
    <x v="0"/>
  </r>
  <r>
    <n v="2"/>
    <s v="TUESDAY"/>
    <s v="1730-2030 HRS"/>
    <s v="PG"/>
    <s v="ZOOM"/>
    <x v="261"/>
    <s v="ADVANCED CORPORATE FINANCE"/>
    <n v="371"/>
    <s v="DR. FRED SPORTA"/>
    <n v="3"/>
    <n v="3"/>
    <n v="1"/>
    <n v="34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ACC"/>
    <x v="1"/>
    <s v="TOWN"/>
    <s v="YEAR1TRIM1"/>
    <s v="A"/>
    <m/>
    <m/>
    <x v="0"/>
  </r>
  <r>
    <n v="4"/>
    <s v="THURSDAY"/>
    <s v="1730-2030 HRS"/>
    <s v="PG"/>
    <s v="ZOOM"/>
    <x v="257"/>
    <s v="INTERNATIONAL FINANCIAL REPORTING AND ANALYSIS"/>
    <n v="371"/>
    <s v="DR. FRED SPORT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ACC"/>
    <x v="1"/>
    <s v="TOWN"/>
    <s v="YEAR1TRIM2"/>
    <s v="A"/>
    <m/>
    <m/>
    <x v="0"/>
  </r>
  <r>
    <n v="5"/>
    <s v="FRIDAY"/>
    <s v="1730-2030 HRS"/>
    <s v="PG"/>
    <s v="ZOOM"/>
    <x v="367"/>
    <s v="ADVANCED AUDITING AND INVESTIGATION"/>
    <s v="C1079"/>
    <s v="DR. NEBART AVUTSW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2"/>
    <s v="A"/>
    <m/>
    <m/>
    <x v="0"/>
  </r>
  <r>
    <n v="1"/>
    <s v="MONDAY"/>
    <s v="1730-2030 HRS"/>
    <s v="PG"/>
    <s v="ZOOM"/>
    <x v="368"/>
    <s v="ADVANCED MANAGERIAL ACCOUNTING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2"/>
    <s v="A"/>
    <m/>
    <m/>
    <x v="0"/>
  </r>
  <r>
    <n v="3"/>
    <s v="WEDNESDAY"/>
    <s v="1730-2030 HRS"/>
    <s v="PG"/>
    <s v="ZOOM"/>
    <x v="369"/>
    <s v="ADVANCED TAXATION PRACTICE"/>
    <s v="C0950"/>
    <s v="DR. PETER KARIUK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2"/>
    <s v="A"/>
    <m/>
    <m/>
    <x v="0"/>
  </r>
  <r>
    <n v="2"/>
    <s v="TUESDAY"/>
    <s v="1730-2030 HRS"/>
    <s v="PG"/>
    <s v="ZOOM"/>
    <x v="370"/>
    <s v="ADVANCED ACCOUNTING THEORY"/>
    <n v="75"/>
    <s v="DR. PETER NJUGUN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ACC"/>
    <x v="1"/>
    <s v="TOWN"/>
    <s v="YEAR1TRIM2"/>
    <s v="A"/>
    <m/>
    <m/>
    <x v="0"/>
  </r>
  <r>
    <n v="2"/>
    <s v="TUESDAY"/>
    <s v="1730-2030 HRS"/>
    <s v="PG"/>
    <s v="ZOOM"/>
    <x v="263"/>
    <s v="PORTFOLIO MANAGEMENT"/>
    <s v="C2000"/>
    <s v="DR. DORLEEN MURITH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3"/>
    <s v="A"/>
    <m/>
    <m/>
    <x v="0"/>
  </r>
  <r>
    <n v="5"/>
    <s v="FRIDAY"/>
    <s v="1730-2030 HRS"/>
    <s v="PG"/>
    <s v="ZOOM"/>
    <x v="262"/>
    <s v="SECURITY ANALYSIS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3"/>
    <s v="A"/>
    <m/>
    <m/>
    <x v="0"/>
  </r>
  <r>
    <n v="3"/>
    <s v="WEDNESDAY"/>
    <s v="1730-203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3"/>
    <s v="A"/>
    <m/>
    <m/>
    <x v="0"/>
  </r>
  <r>
    <n v="4"/>
    <s v="THURSDAY"/>
    <s v="1730-2030 HRS"/>
    <s v="PG"/>
    <s v="ZOOM"/>
    <x v="265"/>
    <s v="ADVANCED THEORY OF FINANCE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3"/>
    <s v="A"/>
    <m/>
    <m/>
    <x v="0"/>
  </r>
  <r>
    <n v="1"/>
    <s v="MONDAY"/>
    <s v="1730-2030 HRS"/>
    <s v="PG"/>
    <s v="ZOOM"/>
    <x v="264"/>
    <s v="MULTINATIONAL FINANCE"/>
    <s v="C0950"/>
    <s v="DR. PETER KARIUK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ACC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ECON"/>
    <x v="1"/>
    <s v="TOWN"/>
    <s v="YEAR1TRIM1"/>
    <s v="B"/>
    <m/>
    <m/>
    <x v="0"/>
  </r>
  <r>
    <n v="3"/>
    <s v="WEDNESDAY"/>
    <s v="1730-203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COM"/>
    <s v="MSC FIN_ECON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COM"/>
    <s v="MSC FIN_ECON"/>
    <x v="1"/>
    <s v="TOWN"/>
    <s v="YEAR1TRIM1"/>
    <s v="B"/>
    <m/>
    <m/>
    <x v="0"/>
  </r>
  <r>
    <n v="2"/>
    <s v="TUESDAY"/>
    <s v="1730-2030 HRS"/>
    <s v="PG"/>
    <s v="ZOOM"/>
    <x v="261"/>
    <s v="ADVANCED CORPORATE FINANCE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1"/>
    <s v="A"/>
    <m/>
    <m/>
    <x v="0"/>
  </r>
  <r>
    <n v="2"/>
    <s v="TUESDAY"/>
    <s v="1730-2030 HRS"/>
    <s v="PG"/>
    <s v="ZOOM"/>
    <x v="263"/>
    <s v="PORTFOLIO MANAGEMENT"/>
    <s v="C2000"/>
    <s v="DR. DORLEEN MURITH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2"/>
    <s v="A"/>
    <m/>
    <m/>
    <x v="0"/>
  </r>
  <r>
    <n v="5"/>
    <s v="FRIDAY"/>
    <s v="1730-2030 HRS"/>
    <s v="PG"/>
    <s v="ZOOM"/>
    <x v="262"/>
    <s v="SECURITY ANALYSIS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2"/>
    <s v="A"/>
    <m/>
    <m/>
    <x v="0"/>
  </r>
  <r>
    <n v="3"/>
    <s v="WEDNESDAY"/>
    <s v="1730-203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2"/>
    <s v="A"/>
    <m/>
    <m/>
    <x v="0"/>
  </r>
  <r>
    <n v="4"/>
    <s v="THURSDAY"/>
    <s v="1730-2030 HRS"/>
    <s v="PG"/>
    <s v="ZOOM"/>
    <x v="265"/>
    <s v="ADVANCED THEORY OF FINANCE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2"/>
    <s v="A"/>
    <m/>
    <m/>
    <x v="0"/>
  </r>
  <r>
    <n v="1"/>
    <s v="MONDAY"/>
    <s v="1730-2030 HRS"/>
    <s v="PG"/>
    <s v="ZOOM"/>
    <x v="264"/>
    <s v="MULTINATIONAL FINANCE"/>
    <s v="C0950"/>
    <s v="DR. PETER KARIUK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ECON"/>
    <x v="1"/>
    <s v="TOWN"/>
    <s v="YEAR1TRIM2"/>
    <s v="A"/>
    <m/>
    <m/>
    <x v="0"/>
  </r>
  <r>
    <n v="5"/>
    <s v="FRIDAY"/>
    <s v="1730-2030 HRS"/>
    <s v="PG"/>
    <s v="ZOOM"/>
    <x v="252"/>
    <s v="DEVELOPMENT ECONOMICS"/>
    <s v="C1154"/>
    <s v="DR. FRANCIS OMOND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ECON"/>
    <x v="1"/>
    <s v="TOWN"/>
    <s v="YEAR1TRIM3"/>
    <s v="A"/>
    <m/>
    <m/>
    <x v="0"/>
  </r>
  <r>
    <n v="1"/>
    <s v="MONDAY"/>
    <s v="1730-2030 HRS"/>
    <s v="PG"/>
    <s v="ZOOM"/>
    <x v="268"/>
    <s v="ADVANCED ECONOMETRICS"/>
    <n v="381"/>
    <s v="DR. GABRIEL LAIBON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ECON"/>
    <x v="1"/>
    <s v="TOWN"/>
    <s v="YEAR1TRIM3"/>
    <s v="A"/>
    <m/>
    <m/>
    <x v="0"/>
  </r>
  <r>
    <n v="2"/>
    <s v="TUESDAY"/>
    <s v="1730-2030 HRS"/>
    <s v="PG"/>
    <s v="ZOOM"/>
    <x v="375"/>
    <s v="ADVANCED MICROECONOM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ECON"/>
    <x v="1"/>
    <s v="TOWN"/>
    <s v="YEAR1TRIM3"/>
    <s v="A"/>
    <m/>
    <m/>
    <x v="0"/>
  </r>
  <r>
    <n v="4"/>
    <s v="THURSDAY"/>
    <s v="1730-2030 HRS"/>
    <s v="PG"/>
    <s v="ZOOM"/>
    <x v="270"/>
    <s v="MONETARY ECONOMICS"/>
    <n v="430"/>
    <s v="DR. PETER OMAE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ECOSTA"/>
    <s v="KCAMSCCOM"/>
    <s v="MSC FIN_ECON"/>
    <x v="1"/>
    <s v="TOWN"/>
    <s v="YEAR1TRIM3"/>
    <s v="A"/>
    <m/>
    <m/>
    <x v="0"/>
  </r>
  <r>
    <n v="3"/>
    <s v="WEDNESDAY"/>
    <s v="1730-2030 HRS"/>
    <s v="PG"/>
    <s v="ZOOM"/>
    <x v="376"/>
    <s v="ADVANCED MACROECONOMICS"/>
    <s v="C1414"/>
    <s v="DR. RODGERS OCHENG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ECON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n v="3"/>
    <n v="3"/>
    <n v="1"/>
    <n v="50"/>
    <s v=" "/>
    <s v=" "/>
    <s v=" "/>
    <s v=" "/>
    <s v=" "/>
    <s v=" "/>
    <s v=" "/>
    <s v=" "/>
    <s v=" "/>
    <s v=" "/>
    <n v="1"/>
    <s v=" "/>
    <s v=" "/>
    <m/>
    <s v=""/>
    <x v="0"/>
    <s v="ECOSTA"/>
    <s v="KCAMSCCOM"/>
    <s v="MSC FIN_INV"/>
    <x v="1"/>
    <s v="TOWN"/>
    <s v="YEAR1TRIM1"/>
    <s v="B"/>
    <m/>
    <m/>
    <x v="0"/>
  </r>
  <r>
    <n v="3"/>
    <s v="WEDNESDAY"/>
    <s v="1730-2030 HRS"/>
    <s v="PG"/>
    <s v="ZOOM"/>
    <x v="251"/>
    <s v="FINANCIAL TECHNOLOGY"/>
    <s v="C0856"/>
    <s v="DR. FIONA KORIR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COM"/>
    <s v="MSC FIN_INV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4"/>
    <s v="DR. LUCY WAMALW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COM"/>
    <s v="MSC FIN_INV"/>
    <x v="1"/>
    <s v="TOWN"/>
    <s v="YEAR1TRIM1"/>
    <s v="B"/>
    <m/>
    <m/>
    <x v="0"/>
  </r>
  <r>
    <n v="2"/>
    <s v="TUESDAY"/>
    <s v="1730-2030 HRS"/>
    <s v="PG"/>
    <s v="ZOOM"/>
    <x v="261"/>
    <s v="ADVANCED CORPORATE FINANCE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1"/>
    <s v="A"/>
    <m/>
    <m/>
    <x v="0"/>
  </r>
  <r>
    <n v="2"/>
    <s v="TUESDAY"/>
    <s v="1730-2030 HRS"/>
    <s v="PG"/>
    <s v="ZOOM"/>
    <x v="263"/>
    <s v="PORTFOLIO MANAGEMENT"/>
    <s v="C2000"/>
    <s v="DR. DORLEEN MURITH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2"/>
    <s v="A"/>
    <m/>
    <m/>
    <x v="0"/>
  </r>
  <r>
    <n v="5"/>
    <s v="FRIDAY"/>
    <s v="1730-2030 HRS"/>
    <s v="PG"/>
    <s v="ZOOM"/>
    <x v="262"/>
    <s v="SECURITY ANALYSIS"/>
    <n v="371"/>
    <s v="DR. FRED SPORT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2"/>
    <s v="A"/>
    <m/>
    <m/>
    <x v="0"/>
  </r>
  <r>
    <n v="3"/>
    <s v="WEDNESDAY"/>
    <s v="1730-2030 HRS"/>
    <s v="PG"/>
    <s v="ZOOM"/>
    <x v="254"/>
    <s v="FINANCIAL RISK MANAGEMENT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2"/>
    <s v="A"/>
    <m/>
    <m/>
    <x v="0"/>
  </r>
  <r>
    <n v="4"/>
    <s v="THURSDAY"/>
    <s v="1730-2030 HRS"/>
    <s v="PG"/>
    <s v="ZOOM"/>
    <x v="265"/>
    <s v="ADVANCED THEORY OF FINANCE"/>
    <n v="391"/>
    <s v="DR. NYATETE KENYANY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2"/>
    <s v="A"/>
    <m/>
    <m/>
    <x v="0"/>
  </r>
  <r>
    <n v="1"/>
    <s v="MONDAY"/>
    <s v="1730-2030 HRS"/>
    <s v="PG"/>
    <s v="ZOOM"/>
    <x v="264"/>
    <s v="MULTINATIONAL FINANCE"/>
    <s v="C0950"/>
    <s v="DR. PETER KARIUK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INV"/>
    <x v="1"/>
    <s v="TOWN"/>
    <s v="YEAR1TRIM2"/>
    <s v="A"/>
    <m/>
    <m/>
    <x v="0"/>
  </r>
  <r>
    <n v="2"/>
    <s v="TUESDAY"/>
    <s v="1730-2030 HRS"/>
    <s v="PG"/>
    <s v="ZOOM"/>
    <x v="255"/>
    <s v="CLIMATE FINANCE"/>
    <s v="C1083"/>
    <s v="DR. ANTHONY MWA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AF"/>
    <s v="KCAMSCCOM"/>
    <s v="MSC FIN_INV"/>
    <x v="1"/>
    <s v="TOWN"/>
    <s v="YEAR1TRIM3"/>
    <s v="A"/>
    <m/>
    <m/>
    <x v="0"/>
  </r>
  <r>
    <n v="3"/>
    <s v="WEDNESDAY"/>
    <s v="1730-2030 HRS"/>
    <s v="PG"/>
    <s v="ZOOM"/>
    <x v="267"/>
    <s v="DERIVATIVE PRICING"/>
    <s v="C1181"/>
    <s v="DR. FREDRICK WAFUL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INV"/>
    <x v="1"/>
    <s v="TOWN"/>
    <s v="YEAR1TRIM3"/>
    <s v="A"/>
    <m/>
    <m/>
    <x v="0"/>
  </r>
  <r>
    <n v="1"/>
    <s v="MONDAY"/>
    <s v="1730-2030 HRS"/>
    <s v="PG"/>
    <s v="ZOOM"/>
    <x v="268"/>
    <s v="ADVANCED ECONOMETRICS"/>
    <n v="381"/>
    <s v="DR. GABRIEL LAIBON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INV"/>
    <x v="1"/>
    <s v="TOWN"/>
    <s v="YEAR1TRIM3"/>
    <s v="A"/>
    <m/>
    <m/>
    <x v="0"/>
  </r>
  <r>
    <n v="5"/>
    <s v="FRIDAY"/>
    <s v="1730-2030 HRS"/>
    <s v="PG"/>
    <s v="ZOOM"/>
    <x v="266"/>
    <s v="MERGERS AND ACQUISITIONS"/>
    <n v="391"/>
    <s v="DR. NYATETE KENYANYA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AF"/>
    <s v="KCAMSCCOM"/>
    <s v="MSC FIN_INV"/>
    <x v="1"/>
    <s v="TOWN"/>
    <s v="YEAR1TRIM3"/>
    <s v="A"/>
    <m/>
    <m/>
    <x v="0"/>
  </r>
  <r>
    <n v="4"/>
    <s v="THURSDAY"/>
    <s v="1730-2030 HRS"/>
    <s v="PG"/>
    <s v="ZOOM"/>
    <x v="270"/>
    <s v="MONETARY ECONOMICS"/>
    <n v="430"/>
    <s v="DR. PETER OMA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COM"/>
    <s v="MSC FIN_INV"/>
    <x v="1"/>
    <s v="TOWN"/>
    <s v="YEAR1TRIM3"/>
    <s v="A"/>
    <m/>
    <m/>
    <x v="0"/>
  </r>
  <r>
    <n v="1"/>
    <s v="MONDAY"/>
    <s v="1730-2030 HRS"/>
    <s v="PG"/>
    <s v="ZOOM"/>
    <x v="236"/>
    <s v="ECONOMETRICS"/>
    <s v="C0887"/>
    <s v="DR. CHARLES GITHIRA WANYOIKE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ECOSTA"/>
    <s v="KCAMSCKMI"/>
    <s v="MSC KM"/>
    <x v="1"/>
    <s v="TOWN"/>
    <s v="YEAR1TRIM1"/>
    <s v="B"/>
    <m/>
    <m/>
    <x v="0"/>
  </r>
  <r>
    <n v="4"/>
    <s v="THURSDAY"/>
    <s v="1730-2030 HRS"/>
    <s v="PG"/>
    <s v="ZOOM"/>
    <x v="235"/>
    <s v="RESEARCH METHODOLOGY"/>
    <n v="147"/>
    <s v="DR. EDWARD OWINO"/>
    <n v="3"/>
    <n v="3"/>
    <n v="1"/>
    <n v="50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1"/>
    <s v="A"/>
    <m/>
    <m/>
    <x v="0"/>
  </r>
  <r>
    <n v="2"/>
    <s v="TUESDAY"/>
    <s v="1730-2030 HRS"/>
    <s v="PG"/>
    <s v="ZOOM"/>
    <x v="377"/>
    <s v="IDEATION AND CREATIVITY MANAGEMENT"/>
    <n v="411"/>
    <s v="DR. FANICE WASWA"/>
    <n v="3"/>
    <n v="3"/>
    <n v="1"/>
    <n v="6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s v="C1190"/>
    <s v="DR. MARY MWANZIA"/>
    <n v="3"/>
    <n v="3"/>
    <n v="1"/>
    <n v="80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1"/>
    <s v="A"/>
    <m/>
    <m/>
    <x v="0"/>
  </r>
  <r>
    <n v="3"/>
    <s v="WEDNESDAY"/>
    <s v="1730-2030 HRS"/>
    <s v="PG"/>
    <s v="ZOOM"/>
    <x v="378"/>
    <s v="THEORY &amp; PRACTICE OF KNOWLEDGE MANAGEMENT"/>
    <s v="C1540"/>
    <s v="DR. MICHAEL MUMA"/>
    <n v="3"/>
    <n v="3"/>
    <n v="1"/>
    <n v="3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1"/>
    <s v="A"/>
    <m/>
    <m/>
    <x v="0"/>
  </r>
  <r>
    <n v="1"/>
    <s v="MONDAY"/>
    <s v="1730-2030 HRS"/>
    <s v="PG"/>
    <s v="ZOOM"/>
    <x v="379"/>
    <s v="THEORY AND PRACTICE OF INNOVATION MANAGEMENT"/>
    <n v="60"/>
    <s v="DR. GLADYS BUNYASI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2"/>
    <s v="A"/>
    <m/>
    <m/>
    <x v="0"/>
  </r>
  <r>
    <n v="2"/>
    <s v="TUESDAY"/>
    <s v="1730-2030 HRS"/>
    <s v="PG"/>
    <s v="ZOOM"/>
    <x v="380"/>
    <s v="KNOWLEDGE MANAGEMENT TECHNOLOGIES"/>
    <s v="C1696"/>
    <s v="DR. GODFREY KYALO MAKAU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2"/>
    <s v="A"/>
    <m/>
    <m/>
    <x v="0"/>
  </r>
  <r>
    <n v="3"/>
    <s v="WEDNESDAY"/>
    <s v="1730-2030 HRS"/>
    <s v="PG"/>
    <s v="ZOOM"/>
    <x v="381"/>
    <s v="LEADERSHIP AND CULTURE IN KNOWLEDGE AND INNOVATION"/>
    <s v="C1576"/>
    <s v="DR. JANE NJURU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2"/>
    <s v="A"/>
    <m/>
    <m/>
    <x v="0"/>
  </r>
  <r>
    <n v="5"/>
    <s v="FRIDAY"/>
    <s v="1730-2030 HRS"/>
    <s v="PG"/>
    <s v="ZOOM"/>
    <x v="260"/>
    <s v="HUMAN CAPITAL DEVELOPMENT"/>
    <n v="204"/>
    <s v="DR. ROSE GATHII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KMI"/>
    <s v="MSC KM"/>
    <x v="1"/>
    <s v="TOWN"/>
    <s v="YEAR1TRIM2"/>
    <s v="A"/>
    <m/>
    <m/>
    <x v="0"/>
  </r>
  <r>
    <n v="4"/>
    <s v="THURSDAY"/>
    <s v="1730-2030 HRS"/>
    <s v="PG"/>
    <s v="ZOOM"/>
    <x v="382"/>
    <s v="KNOWLEDGE SHARING AND COLLABORATION"/>
    <n v="98"/>
    <s v="DR. WYCLIFFE NYARIBO"/>
    <n v="3"/>
    <n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2"/>
    <s v="A"/>
    <m/>
    <m/>
    <x v="0"/>
  </r>
  <r>
    <n v="5"/>
    <s v="FRIDAY"/>
    <s v="1730-2030 HRS"/>
    <s v="PG"/>
    <s v="ZOOM"/>
    <x v="383"/>
    <s v="INTELLECTUAL CAPITAL MANAGEMENT"/>
    <n v="406"/>
    <s v="DR. CAROLINE NTARA"/>
    <n v="3"/>
    <n v="3"/>
    <n v="1"/>
    <n v="26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3"/>
    <s v="A"/>
    <m/>
    <m/>
    <x v="0"/>
  </r>
  <r>
    <n v="3"/>
    <s v="WEDNESDAY"/>
    <s v="1730-2030 HRS"/>
    <s v="PG"/>
    <s v="ZOOM"/>
    <x v="384"/>
    <s v="STRATEGIC INNOVATION MANAGEMENT"/>
    <n v="60"/>
    <s v="DR. GLADYS BUNYASI"/>
    <s v="3"/>
    <s v="3"/>
    <n v="1"/>
    <n v="22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3"/>
    <s v="A"/>
    <m/>
    <m/>
    <x v="0"/>
  </r>
  <r>
    <n v="4"/>
    <s v="THURSDAY"/>
    <s v="1730-2030 HRS"/>
    <s v="PG"/>
    <s v="ZOOM"/>
    <x v="345"/>
    <s v="SEMINAR"/>
    <s v="C1515"/>
    <s v="DR. JACKSON NDOLO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KMI"/>
    <s v="MSC KM"/>
    <x v="1"/>
    <s v="TOWN"/>
    <s v="YEAR1TRIM3"/>
    <s v="A"/>
    <m/>
    <m/>
    <x v="0"/>
  </r>
  <r>
    <n v="1"/>
    <s v="MONDAY"/>
    <s v="1730-2030 HRS"/>
    <s v="PG"/>
    <s v="ZOOM"/>
    <x v="353"/>
    <s v="STRATEGIC BRAND MANAGEMENT "/>
    <s v="C1637"/>
    <s v="DR. JUNITER KWAMBOKA MOKUA"/>
    <m/>
    <n v="0"/>
    <n v="0"/>
    <m/>
    <s v=" "/>
    <s v=" "/>
    <s v=" "/>
    <s v=" "/>
    <s v=" "/>
    <s v=" "/>
    <s v=" "/>
    <s v=" "/>
    <s v=" "/>
    <s v=" "/>
    <n v="0"/>
    <s v=" "/>
    <s v=" "/>
    <m/>
    <s v=""/>
    <x v="0"/>
    <s v="BAM"/>
    <s v="KCAMSCKMI"/>
    <s v="MSC KM"/>
    <x v="1"/>
    <s v="TOWN"/>
    <s v="YEAR1TRIM3"/>
    <s v="A"/>
    <m/>
    <m/>
    <x v="0"/>
  </r>
  <r>
    <n v="2"/>
    <s v="TUESDAY"/>
    <s v="1730-2030 HRS"/>
    <s v="PG"/>
    <s v="ZOOM"/>
    <x v="385"/>
    <s v="STRATEGIC KNOWLEDGE MANAGEMENT"/>
    <s v="C1190"/>
    <s v="DR. MARY MWANZIA"/>
    <n v="3"/>
    <n v="3"/>
    <n v="1"/>
    <n v="10"/>
    <s v=" "/>
    <s v=" "/>
    <s v=" "/>
    <s v=" "/>
    <s v=" "/>
    <s v=" "/>
    <s v=" "/>
    <s v=" "/>
    <s v=" "/>
    <s v=" "/>
    <n v="1"/>
    <s v=" "/>
    <s v=" "/>
    <m/>
    <s v=""/>
    <x v="0"/>
    <s v="BAM"/>
    <s v="KCAMSCKMI"/>
    <s v="MSC KM"/>
    <x v="1"/>
    <s v="TOWN"/>
    <s v="YEAR1TRIM3"/>
    <s v="A"/>
    <m/>
    <m/>
    <x v="0"/>
  </r>
  <r>
    <n v="4"/>
    <s v="THURSDAY"/>
    <s v="1730-2030 HRS"/>
    <s v="PG"/>
    <s v="ZOOM"/>
    <x v="235"/>
    <s v="RESEARCH METHODOLOGY"/>
    <n v="147"/>
    <s v="DR. EDWARD OWIN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1"/>
    <s v="A"/>
    <m/>
    <m/>
    <x v="0"/>
  </r>
  <r>
    <n v="2"/>
    <s v="TUESDAY"/>
    <s v="1730-2030 HRS"/>
    <s v="PG"/>
    <s v="ZOOM"/>
    <x v="386"/>
    <s v="SUPPLY CHAIN FINANCE"/>
    <s v="C1633"/>
    <s v="DR. HENRY MOMANYI"/>
    <n v="3"/>
    <n v="3"/>
    <n v="1"/>
    <n v="22"/>
    <s v=" "/>
    <s v=" "/>
    <s v=" "/>
    <s v=" "/>
    <s v=" "/>
    <s v=" "/>
    <s v=" "/>
    <s v=" "/>
    <s v=" "/>
    <s v=" "/>
    <s v=" "/>
    <s v=" "/>
    <s v=" "/>
    <m/>
    <s v=""/>
    <x v="0"/>
    <s v="AF"/>
    <s v="KCAMSCSCM"/>
    <s v="MSC SC"/>
    <x v="1"/>
    <s v="TOWN"/>
    <s v="YEAR1TRIM1"/>
    <s v="A"/>
    <m/>
    <m/>
    <x v="0"/>
  </r>
  <r>
    <n v="5"/>
    <s v="FRIDAY"/>
    <s v="1730-2030 HRS"/>
    <s v="PG"/>
    <s v="ZOOM"/>
    <x v="239"/>
    <s v="CORPORATE GOVERNANCE AND ETHICS"/>
    <n v="60"/>
    <s v="DR. GLADYS BUNYAS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1"/>
    <s v="B"/>
    <m/>
    <n v="77"/>
    <x v="0"/>
  </r>
  <r>
    <n v="3"/>
    <s v="WEDNESDAY"/>
    <s v="1730-2030 HRS"/>
    <s v="PG"/>
    <s v="ZOOM"/>
    <x v="387"/>
    <s v="PROCUREMENT CONTRACTS &amp; NEGOTIATION"/>
    <s v="C1515"/>
    <s v="DR. JACKSON NDOLO"/>
    <n v="3"/>
    <n v="3"/>
    <n v="1"/>
    <n v="102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1"/>
    <s v="A"/>
    <m/>
    <m/>
    <x v="0"/>
  </r>
  <r>
    <n v="1"/>
    <s v="MONDAY"/>
    <s v="1730-2030 HRS"/>
    <s v="PG"/>
    <s v="ZOOM"/>
    <x v="236"/>
    <s v="ECONOMETRICS"/>
    <n v="430"/>
    <s v="DR. PETER OMAE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ECOSTA"/>
    <s v="KCAMSCSCM"/>
    <s v="MSC SC"/>
    <x v="1"/>
    <s v="TOWN"/>
    <s v="YEAR1TRIM1"/>
    <s v="A"/>
    <m/>
    <m/>
    <x v="0"/>
  </r>
  <r>
    <n v="2"/>
    <s v="TUESDAY"/>
    <s v="1730-2030 HRS"/>
    <s v="PG"/>
    <s v="ZOOM"/>
    <x v="388"/>
    <s v="E-PROCUREMENT "/>
    <n v="376"/>
    <s v="DR. CATHERINE GATARI"/>
    <n v="3"/>
    <n v="3"/>
    <n v="1"/>
    <n v="119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2"/>
    <s v="A"/>
    <m/>
    <m/>
    <x v="0"/>
  </r>
  <r>
    <n v="4"/>
    <s v="THURSDAY"/>
    <s v="1730-2030 HRS"/>
    <s v="PG"/>
    <s v="ZOOM"/>
    <x v="356"/>
    <s v="SUPPLY CHAIN MANAGEMENT"/>
    <s v="C1703"/>
    <s v="DR. EUNICE GITIR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AF"/>
    <s v="KCAMSCSCM"/>
    <s v="MSC SC"/>
    <x v="1"/>
    <s v="TOWN"/>
    <s v="YEAR1TRIM2"/>
    <s v="A"/>
    <m/>
    <m/>
    <x v="0"/>
  </r>
  <r>
    <n v="5"/>
    <s v="FRIDAY"/>
    <s v="1730-2030 HRS"/>
    <s v="PG"/>
    <s v="ZOOM"/>
    <x v="389"/>
    <s v="LEGAL ISSUES IN SUPPLY CHAIN MANAGEMENT"/>
    <s v="C1703"/>
    <s v="DR. EUNICE GITIRI"/>
    <n v="3"/>
    <n v="3"/>
    <n v="1"/>
    <n v="61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2"/>
    <s v="A"/>
    <m/>
    <m/>
    <x v="0"/>
  </r>
  <r>
    <n v="1"/>
    <s v="MONDAY"/>
    <s v="1730-2030 HRS"/>
    <s v="PG"/>
    <s v="ZOOM"/>
    <x v="390"/>
    <s v="STRATEGIC INVENTORY MANAGEMENT "/>
    <s v="C1515"/>
    <s v="DR. JACKSON NDOLO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2"/>
    <s v="A"/>
    <m/>
    <m/>
    <x v="0"/>
  </r>
  <r>
    <n v="3"/>
    <s v="WEDNESDAY"/>
    <s v="1730-2030 HRS"/>
    <s v="PG"/>
    <s v="ZOOM"/>
    <x v="391"/>
    <s v="SUPPLY CHAIN RISK MANAGEMENT AND AUDITING"/>
    <n v="289"/>
    <s v="DR. REBECCA MUTIA"/>
    <n v="3"/>
    <n v="3"/>
    <n v="1"/>
    <n v="44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2"/>
    <s v="A"/>
    <m/>
    <m/>
    <x v="0"/>
  </r>
  <r>
    <n v="1"/>
    <s v="MONDAY"/>
    <s v="1730-2030 HRS"/>
    <s v="PG"/>
    <s v="ZOOM"/>
    <x v="392"/>
    <s v="GLOBAL SUPPLY CHAIN MANAGEMENT"/>
    <n v="376"/>
    <s v="DR. CATHERINE GATARI"/>
    <n v="3"/>
    <n v="3"/>
    <n v="1"/>
    <n v="8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3"/>
    <s v="A"/>
    <m/>
    <m/>
    <x v="0"/>
  </r>
  <r>
    <n v="3"/>
    <s v="WEDNESDAY"/>
    <s v="1730-2030 HRS"/>
    <s v="PG"/>
    <s v="ZOOM"/>
    <x v="362"/>
    <s v="PRODUCTION AND OPERATIONS MANAGEMENT"/>
    <s v="C1703"/>
    <s v="DR. EUNICE GITIRI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3"/>
    <s v="A"/>
    <m/>
    <m/>
    <x v="0"/>
  </r>
  <r>
    <n v="4"/>
    <s v="THURSDAY"/>
    <s v="1730-2030 HRS"/>
    <s v="PG"/>
    <s v="ZOOM"/>
    <x v="345"/>
    <s v="SEMINAR"/>
    <s v="C1515"/>
    <s v="DR. JACKSON NDOLO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3"/>
    <s v="A"/>
    <m/>
    <m/>
    <x v="0"/>
  </r>
  <r>
    <n v="5"/>
    <s v="FRIDAY"/>
    <s v="1730-2030 HRS"/>
    <s v="PG"/>
    <s v="ZOOM"/>
    <x v="239"/>
    <s v="CORPORATE GOVERNANCE AND ETHICS"/>
    <s v="C1190"/>
    <s v="DR. MARY MWANZIA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3"/>
    <s v="A"/>
    <m/>
    <m/>
    <x v="0"/>
  </r>
  <r>
    <n v="2"/>
    <s v="TUESDAY"/>
    <s v="1730-2030 HRS"/>
    <s v="PG"/>
    <s v="ZOOM"/>
    <x v="393"/>
    <s v="SUSTAINABLE SUPPLY CHAIN MANAGEMENT"/>
    <n v="289"/>
    <s v="DR. REBECCA MUTIA"/>
    <n v="3"/>
    <n v="3"/>
    <n v="1"/>
    <n v="8"/>
    <s v=" "/>
    <s v=" "/>
    <s v=" "/>
    <s v=" "/>
    <s v=" "/>
    <s v=" "/>
    <s v=" "/>
    <s v=" "/>
    <s v=" "/>
    <s v=" "/>
    <s v=" "/>
    <s v=" "/>
    <s v=" "/>
    <m/>
    <s v=""/>
    <x v="0"/>
    <s v="BAM"/>
    <s v="KCAMSCSCM"/>
    <s v="MSC SC"/>
    <x v="1"/>
    <s v="TOWN"/>
    <s v="YEAR1TRIM3"/>
    <s v="A"/>
    <m/>
    <m/>
    <x v="0"/>
  </r>
  <r>
    <n v="1"/>
    <s v="MONDAY"/>
    <s v="0800-1100 HRS"/>
    <s v="PHYSICAL"/>
    <s v="TR 2"/>
    <x v="1"/>
    <s v="PRINCIPLES OF MANAGEMENT"/>
    <s v="C0360"/>
    <s v="AUSTIN MAKUNGU"/>
    <n v="3"/>
    <n v="3"/>
    <n v="1"/>
    <n v="8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WESTERN"/>
    <s v="YEAR1TRIM1"/>
    <s v="A"/>
    <m/>
    <m/>
    <x v="0"/>
  </r>
  <r>
    <n v="4"/>
    <s v="THURSDAY"/>
    <s v="1400-1700 HRS"/>
    <s v="PHYSICAL"/>
    <s v="LH 7"/>
    <x v="0"/>
    <s v="INTRODUCTION TO MICROECONOMICS"/>
    <s v="C1318"/>
    <s v="CELESTINE WANDABUSI"/>
    <n v="3"/>
    <n v="3"/>
    <n v="1"/>
    <n v="7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1TRIM1"/>
    <s v="A"/>
    <m/>
    <m/>
    <x v="0"/>
  </r>
  <r>
    <n v="4"/>
    <s v="THURSDAY"/>
    <s v="1400-1700 HRS"/>
    <s v="LAB"/>
    <s v="LAB"/>
    <x v="2"/>
    <s v="FUNDAMENTALS OF COMPUTER SYSTEMS"/>
    <s v="C0741"/>
    <s v="COLLINS ONDIEK"/>
    <m/>
    <n v="0"/>
    <n v="0"/>
    <n v="95"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0"/>
    <s v="WESTERN"/>
    <s v="YEAR1TRIM1"/>
    <s v="A"/>
    <m/>
    <m/>
    <x v="0"/>
  </r>
  <r>
    <n v="5"/>
    <s v="FRIDAY"/>
    <s v="1100-1400 HRS"/>
    <s v="PHYSICAL"/>
    <s v="TR 3"/>
    <x v="4"/>
    <s v="FINANCIAL ACCOUNTING I"/>
    <n v="262"/>
    <s v="DOUGLAS NYAKUNDI"/>
    <n v="3"/>
    <n v="3"/>
    <n v="1"/>
    <n v="41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1TRIM1"/>
    <s v="A"/>
    <m/>
    <m/>
    <x v="0"/>
  </r>
  <r>
    <n v="4"/>
    <s v="THURSDAY"/>
    <s v="1100-1400 HRS"/>
    <s v="VIRTUAL"/>
    <s v="ZOOM"/>
    <x v="6"/>
    <s v="COMMUNICATION SKILLS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WESTERN"/>
    <s v="YEAR1TRIM1"/>
    <s v="B"/>
    <m/>
    <m/>
    <x v="0"/>
  </r>
  <r>
    <n v="2"/>
    <s v="TUESDAY"/>
    <s v="0800-1100 HRS"/>
    <s v="PHYSICAL"/>
    <s v="TR 2"/>
    <x v="5"/>
    <s v="BUSINESS STUDIES"/>
    <n v="95"/>
    <s v="NORAH OKUNGU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BAM"/>
    <s v="KCABCOM"/>
    <s v="BCOM"/>
    <x v="0"/>
    <s v="WESTERN"/>
    <s v="YEAR1TRIM1"/>
    <s v="A"/>
    <m/>
    <m/>
    <x v="0"/>
  </r>
  <r>
    <n v="2"/>
    <s v="TUESDAY"/>
    <s v="1100-1400 HRS"/>
    <s v="PHYSICAL"/>
    <s v="LH 7"/>
    <x v="3"/>
    <s v="MANAGEMENT MATHEMATICS I"/>
    <s v="C0202"/>
    <s v="WALTER ODHIAMBO"/>
    <n v="3"/>
    <n v="3"/>
    <n v="1"/>
    <n v="6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1TRIM1"/>
    <s v="A"/>
    <m/>
    <m/>
    <x v="0"/>
  </r>
  <r>
    <n v="2"/>
    <s v="TUESDAY"/>
    <s v="1100-1400 HRS"/>
    <s v="PHYSICAL"/>
    <s v="TBA"/>
    <x v="394"/>
    <s v="FINANCIAL ACCOUNTING II"/>
    <n v="262"/>
    <s v="DOUGLAS NYAKUNDI"/>
    <n v="3"/>
    <n v="3"/>
    <n v="1"/>
    <n v="5"/>
    <s v=" "/>
    <s v=" "/>
    <s v=" "/>
    <s v=" "/>
    <s v=" "/>
    <s v=" "/>
    <s v=" "/>
    <n v="1"/>
    <s v=" "/>
    <s v=" "/>
    <s v=" "/>
    <s v=" "/>
    <s v=" "/>
    <m/>
    <s v=""/>
    <x v="0"/>
    <s v="AF"/>
    <s v="KCABCOM"/>
    <s v="BCOM"/>
    <x v="0"/>
    <s v="WESTERN"/>
    <s v="YEAR1TRIM2"/>
    <s v="A"/>
    <m/>
    <m/>
    <x v="0"/>
  </r>
  <r>
    <n v="5"/>
    <s v="FRIDAY"/>
    <s v="1100-1400 HRS"/>
    <s v="VIRTUAL"/>
    <s v="ZOOM"/>
    <x v="7"/>
    <s v="FOUNDATIONS OF CRITICAL AND CREATIVE THINKING"/>
    <n v="308"/>
    <s v="EDWARD GUR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SS"/>
    <s v="KCABCOM"/>
    <s v="BCOM"/>
    <x v="0"/>
    <s v="WESTERN"/>
    <s v="YEAR1TRIM2"/>
    <s v="A"/>
    <m/>
    <m/>
    <x v="0"/>
  </r>
  <r>
    <n v="5"/>
    <s v="FRIDAY"/>
    <s v="0800-1100 HRS"/>
    <s v="VIRTUAL"/>
    <s v="ZOOM"/>
    <x v="11"/>
    <s v="PRINCIPLES OF MARKETING"/>
    <s v="C1190"/>
    <s v="DR. MARY MWANZI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1TRIM2"/>
    <s v="B"/>
    <m/>
    <m/>
    <x v="0"/>
  </r>
  <r>
    <n v="3"/>
    <s v="WEDNESDAY"/>
    <s v="0800-1100 HRS"/>
    <s v="PHYSICAL"/>
    <s v="TBA"/>
    <x v="12"/>
    <s v="MANAGEMENT MATHEMATICS II"/>
    <s v="C0202"/>
    <s v="WALTER ODHIAMBO"/>
    <n v="3"/>
    <n v="3"/>
    <n v="1"/>
    <n v="133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1TRIM2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0"/>
    <s v="WESTERN"/>
    <s v="YEAR1TRIM3"/>
    <s v="A"/>
    <m/>
    <m/>
    <x v="0"/>
  </r>
  <r>
    <n v="5"/>
    <s v="FRIDAY"/>
    <s v="0800-1100 HRS"/>
    <s v="VIRTUAL"/>
    <s v="ZOOM"/>
    <x v="17"/>
    <s v="ORGANIZATIONAL BEHAVIOUR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1"/>
    <s v="A"/>
    <m/>
    <m/>
    <x v="0"/>
  </r>
  <r>
    <n v="5"/>
    <s v="FRIDAY"/>
    <s v="1400-1700 HRS"/>
    <s v="VIRTUAL"/>
    <s v="ZOOM"/>
    <x v="18"/>
    <s v="PRINCIPLES OF INSURANCE AND RISK MANAGEMENT"/>
    <n v="146"/>
    <s v="JOSHUA NYANGI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0"/>
    <s v="WESTERN"/>
    <s v="YEAR2TRIM1"/>
    <s v="A"/>
    <m/>
    <m/>
    <x v="0"/>
  </r>
  <r>
    <n v="1"/>
    <s v="MONDAY"/>
    <s v="1100-1400 HRS"/>
    <s v="PHYSICAL"/>
    <s v="TBA"/>
    <x v="26"/>
    <s v="STATISTICS II"/>
    <s v="C0202"/>
    <s v="WALTER ODHIAMBO"/>
    <n v="3"/>
    <n v="3"/>
    <n v="1"/>
    <n v="22"/>
    <s v=" "/>
    <s v=" "/>
    <s v=" "/>
    <s v=" "/>
    <s v=" "/>
    <s v=" "/>
    <s v=" "/>
    <n v="1"/>
    <s v=" "/>
    <s v=" "/>
    <s v=" "/>
    <s v=" "/>
    <s v=" "/>
    <m/>
    <s v=""/>
    <x v="0"/>
    <s v="ECOSTA"/>
    <s v="KCABCOM"/>
    <s v="BCOM"/>
    <x v="0"/>
    <s v="WESTERN"/>
    <s v="YEAR2TRIM1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0"/>
    <s v="WESTERN"/>
    <s v="YEAR2TRIM1"/>
    <s v="B"/>
    <m/>
    <m/>
    <x v="0"/>
  </r>
  <r>
    <n v="5"/>
    <s v="FRIDAY"/>
    <s v="1100-1400 HRS"/>
    <s v="VIRTUAL"/>
    <s v="ZOOM"/>
    <x v="20"/>
    <s v="TOTAL QUALITY MANAGEMENT"/>
    <n v="98"/>
    <s v="DR. WYCLIFFE NYARIB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2"/>
    <s v="A"/>
    <m/>
    <m/>
    <x v="0"/>
  </r>
  <r>
    <n v="1"/>
    <s v="MONDAY"/>
    <s v="1400-1700 HRS"/>
    <s v="VIRTUAL"/>
    <s v="ZOOM"/>
    <x v="21"/>
    <s v="COMPANY LAW"/>
    <n v="239"/>
    <s v="HANNAH WANYOIKE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2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2TRIM2"/>
    <s v="A"/>
    <m/>
    <m/>
    <x v="0"/>
  </r>
  <r>
    <n v="4"/>
    <s v="THURSDAY"/>
    <s v="0800-1100 HRS"/>
    <s v="VIRTUAL"/>
    <s v="ZOOM"/>
    <x v="112"/>
    <s v="RESEARCH METHODOLOGY"/>
    <s v="C1778"/>
    <s v="EMMY C. ROTICH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0"/>
    <s v="WESTERN"/>
    <s v="YEAR3TRIM1"/>
    <s v="A"/>
    <s v="ALL"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COM"/>
    <s v="BCOM"/>
    <x v="1"/>
    <s v="WESTERN"/>
    <s v="YEAR1TRIM3"/>
    <s v="A"/>
    <m/>
    <m/>
    <x v="0"/>
  </r>
  <r>
    <n v="5"/>
    <s v="FRIDAY"/>
    <s v="1730-2030 HRS"/>
    <s v="VIRTUAL"/>
    <s v="ZOOM"/>
    <x v="20"/>
    <s v="TOTAL QUALITY MANAGEMENT"/>
    <n v="107"/>
    <s v="WINNIE WAITITU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COM"/>
    <s v="BCOM"/>
    <x v="1"/>
    <s v="WESTERN"/>
    <s v="YEAR2TRIM2"/>
    <s v="A"/>
    <m/>
    <s v="TRIM 2A"/>
    <x v="0"/>
  </r>
  <r>
    <n v="7"/>
    <s v="SUNDAY"/>
    <s v="1500-1800 HRS"/>
    <s v="VIRTUAL"/>
    <s v="ZOOM"/>
    <x v="2"/>
    <s v="FUNDAMENTALS OF COMPUTER SYSTEMS"/>
    <n v="163"/>
    <s v="JACKLINE SHA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COM"/>
    <s v="BCOM"/>
    <x v="2"/>
    <s v="WESTERN"/>
    <s v="YEAR1TRIM1"/>
    <s v="A"/>
    <m/>
    <m/>
    <x v="0"/>
  </r>
  <r>
    <n v="7"/>
    <s v="SUNDAY"/>
    <s v="0800-1100 HRS"/>
    <s v="VIRTUAL"/>
    <s v="ZOOM"/>
    <x v="23"/>
    <s v="INTRODUCTION TO MACROECONOMICS"/>
    <s v="C1545"/>
    <s v="DOMINIC AMOR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COSTA"/>
    <s v="KCABCOM"/>
    <s v="BCOM"/>
    <x v="2"/>
    <s v="WESTERN"/>
    <s v="YEAR1TRIM2"/>
    <s v="A"/>
    <m/>
    <m/>
    <x v="0"/>
  </r>
  <r>
    <n v="7"/>
    <s v="SUNDAY"/>
    <s v="1100-1400 HRS"/>
    <s v="VIRTUAL"/>
    <s v="ZOOM"/>
    <x v="25"/>
    <s v="INTERMEDIATE ACCOUNTING I"/>
    <n v="262"/>
    <s v="DOUGLAS NYAKUND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AF"/>
    <s v="KCABCOM"/>
    <s v="BCOM"/>
    <x v="2"/>
    <s v="WESTERN"/>
    <s v="YEAR1TRIM3"/>
    <s v="A"/>
    <m/>
    <m/>
    <x v="0"/>
  </r>
  <r>
    <n v="2"/>
    <s v="TUESDAY"/>
    <s v="0800-1100 HRS"/>
    <s v="VIRTUAL"/>
    <s v="ZOOM"/>
    <x v="14"/>
    <s v="INTRODUCTION TO HUMAN RESOURCE MANAGEMENT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WESTERN"/>
    <s v="YEAR1TRIM3"/>
    <s v="A"/>
    <m/>
    <m/>
    <x v="0"/>
  </r>
  <r>
    <n v="1"/>
    <s v="MONDAY"/>
    <s v="1100-1400 HRS"/>
    <s v="VIRTUAL"/>
    <s v="ZOOM"/>
    <x v="22"/>
    <s v="ETHICS AND LEADERSHIP"/>
    <s v="C1694"/>
    <s v="ANGELICA GITONG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0"/>
    <s v="WESTERN"/>
    <s v="YEAR1TRIM3"/>
    <s v="A"/>
    <m/>
    <m/>
    <x v="0"/>
  </r>
  <r>
    <n v="4"/>
    <s v="THURSDAY"/>
    <s v="1400-1700 HRS"/>
    <s v="VIRTUAL"/>
    <s v="ZOOM"/>
    <x v="15"/>
    <s v="INFORMATION LITERACY AND ACADEMIC WRITING"/>
    <n v="429"/>
    <s v="DR. ROBERT OCHIENG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0"/>
    <s v="WESTERN"/>
    <s v="YEAR1TRIM3"/>
    <s v="A"/>
    <m/>
    <m/>
    <x v="0"/>
  </r>
  <r>
    <n v="2"/>
    <s v="TUESDAY"/>
    <s v="1100-1400 HRS"/>
    <s v="VIRTUAL"/>
    <s v="ZOOM"/>
    <x v="38"/>
    <s v="E-COMMERCE"/>
    <n v="74"/>
    <s v="SOLOMON MAINA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NAC"/>
    <s v="KCABSCPL"/>
    <s v="BPL"/>
    <x v="0"/>
    <s v="WESTERN"/>
    <s v="YEAR2TRIM1"/>
    <s v="B"/>
    <m/>
    <m/>
    <x v="0"/>
  </r>
  <r>
    <n v="5"/>
    <s v="FRIDAY"/>
    <s v="1730-2030 HRS"/>
    <s v="VIRTUAL"/>
    <s v="ZOOM"/>
    <x v="15"/>
    <s v="INFORMATION LITERACY AND ACADEMIC WRITING"/>
    <n v="54"/>
    <s v="BENJAMIN MUTUNGI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EDU"/>
    <s v="KCABSCPL"/>
    <s v="BPL"/>
    <x v="1"/>
    <s v="WESTERN"/>
    <s v="YEAR1TRIM3"/>
    <s v="A"/>
    <m/>
    <m/>
    <x v="0"/>
  </r>
  <r>
    <n v="2"/>
    <s v="TUESDAY"/>
    <s v="1730-2030 HRS"/>
    <s v="VIRTUAL"/>
    <s v="ZOOM"/>
    <x v="22"/>
    <s v="ETHICS AND LEADERSHIP"/>
    <s v="C1358"/>
    <s v="DR. ASENATH ONGUSO"/>
    <m/>
    <n v="0"/>
    <n v="0"/>
    <m/>
    <s v=" "/>
    <s v=" "/>
    <s v=" "/>
    <s v=" "/>
    <s v=" "/>
    <s v=" "/>
    <s v=" "/>
    <n v="0"/>
    <s v=" "/>
    <s v=" "/>
    <s v=" "/>
    <s v=" "/>
    <s v=" "/>
    <m/>
    <s v=""/>
    <x v="0"/>
    <s v="BAM"/>
    <s v="KCABSCPL"/>
    <s v="BPL"/>
    <x v="1"/>
    <s v="WESTERN"/>
    <s v="YEAR1TRIM3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WESTER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BM"/>
    <s v="CBM"/>
    <x v="0"/>
    <s v="WESTER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BM"/>
    <s v="CBM"/>
    <x v="0"/>
    <s v="WESTERN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WESTERN"/>
    <s v="TRIM 1"/>
    <s v="A"/>
    <m/>
    <m/>
    <x v="0"/>
  </r>
  <r>
    <n v="2"/>
    <s v="TUESDAY"/>
    <s v="0800-1100 HRS"/>
    <s v="PHYSICAL"/>
    <s v="TR 2"/>
    <x v="55"/>
    <s v="BUSINESS MATHEMATICS"/>
    <s v="C0202"/>
    <s v="WALTER ODHIAMB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BM"/>
    <s v="CBM"/>
    <x v="0"/>
    <s v="WESTERN"/>
    <s v="TRIM 1"/>
    <s v="A"/>
    <m/>
    <m/>
    <x v="0"/>
  </r>
  <r>
    <n v="2"/>
    <s v="TUESDAY"/>
    <s v="1100-1400 HRS"/>
    <s v="VIRTUAL"/>
    <s v="ZOOM"/>
    <x v="60"/>
    <s v="INTRODUCTION TO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WESTERN"/>
    <s v="TRIM 2"/>
    <s v="A"/>
    <m/>
    <m/>
    <x v="0"/>
  </r>
  <r>
    <n v="2"/>
    <s v="TUESDAY"/>
    <s v="0800-1100 HRS"/>
    <s v="VIRTUAL"/>
    <s v="ZOOM"/>
    <x v="64"/>
    <s v="INTRODUCTION TO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BM"/>
    <s v="CBM"/>
    <x v="0"/>
    <s v="WESTERN"/>
    <s v="TRIM 2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1"/>
    <s v="B"/>
    <m/>
    <m/>
    <x v="0"/>
  </r>
  <r>
    <n v="2"/>
    <s v="TUESDAY"/>
    <s v="1100-1400 HRS"/>
    <s v="PHYSICAL"/>
    <s v="BR 1"/>
    <x v="89"/>
    <s v="PRINCIPLES OF PROCUREMENT AND LOGISTICS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1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CPL"/>
    <s v="CPL"/>
    <x v="0"/>
    <s v="WESTER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CPL"/>
    <s v="CPL"/>
    <x v="0"/>
    <s v="WESTERN"/>
    <s v="TRIM 1"/>
    <s v="A"/>
    <m/>
    <m/>
    <x v="0"/>
  </r>
  <r>
    <n v="2"/>
    <s v="TUESDAY"/>
    <s v="0800-1100 HRS"/>
    <s v="PHYSICAL"/>
    <s v="TR 2"/>
    <x v="55"/>
    <s v="BUSINESS MATHEMATICS"/>
    <s v="C0202"/>
    <s v="WALTER ODHIAMB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CPL"/>
    <s v="CPL"/>
    <x v="0"/>
    <s v="WESTERN"/>
    <s v="TRIM 1"/>
    <s v="A"/>
    <m/>
    <m/>
    <x v="0"/>
  </r>
  <r>
    <n v="2"/>
    <s v="TUESDAY"/>
    <s v="0800-1100 HRS"/>
    <s v="VIRTUAL"/>
    <s v="ZOOM"/>
    <x v="65"/>
    <s v="FUNDAMENTALS OF PROCUREMENT PLANNING"/>
    <s v="C1264"/>
    <s v="DOROTHY OBAL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2"/>
    <s v="A"/>
    <m/>
    <m/>
    <x v="0"/>
  </r>
  <r>
    <n v="5"/>
    <s v="FRIDAY"/>
    <s v="0800-1100 HRS"/>
    <s v="VIRTUAL"/>
    <s v="ZOOM"/>
    <x v="66"/>
    <s v="INVENTORY LOGISTICS MANAGEMENT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2"/>
    <s v="A"/>
    <m/>
    <m/>
    <x v="0"/>
  </r>
  <r>
    <n v="3"/>
    <s v="WEDNESDAY"/>
    <s v="0800-1100 HRS"/>
    <s v="VIRTUAL"/>
    <s v="ZOOM"/>
    <x v="67"/>
    <s v="PROCUREMENT RECORDS"/>
    <s v="C1705"/>
    <s v="MUO CHARLES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2"/>
    <s v="A"/>
    <m/>
    <m/>
    <x v="0"/>
  </r>
  <r>
    <n v="3"/>
    <s v="WEDNESDAY"/>
    <s v="1100-1400 HRS"/>
    <s v="VIRTUAL"/>
    <s v="ZOOM"/>
    <x v="68"/>
    <s v="FOUNDATIONS OF SUPPLY CHAIN MANAG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CPL"/>
    <s v="CPL"/>
    <x v="0"/>
    <s v="WESTERN"/>
    <s v="TRIM 2"/>
    <s v="A"/>
    <m/>
    <m/>
    <x v="0"/>
  </r>
  <r>
    <n v="1"/>
    <s v="MONDAY"/>
    <s v="0800-1100 HRS"/>
    <s v="PHYSICAL"/>
    <s v="BR 1"/>
    <x v="63"/>
    <s v="BUSINESS ETHICS"/>
    <n v="197"/>
    <s v="TOM MATWETWE"/>
    <n v="3"/>
    <n v="3"/>
    <n v="1"/>
    <n v="38"/>
    <s v=" "/>
    <s v=" "/>
    <s v=" "/>
    <s v=" "/>
    <s v=" "/>
    <n v="1"/>
    <s v=" "/>
    <s v=" "/>
    <s v=" "/>
    <s v=" "/>
    <s v=" "/>
    <s v=" "/>
    <s v=" "/>
    <m/>
    <s v=""/>
    <x v="0"/>
    <s v="BAM"/>
    <s v="KCACPL"/>
    <s v="CPL"/>
    <x v="0"/>
    <s v="WESTERN"/>
    <s v="TRIM 2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1"/>
    <s v="B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0"/>
    <s v="WESTER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WESTERN"/>
    <s v="TRIM 1"/>
    <s v="A"/>
    <m/>
    <m/>
    <x v="0"/>
  </r>
  <r>
    <n v="4"/>
    <s v="THURSDAY"/>
    <s v="1100-1400 HRS"/>
    <s v="VIRTUAL"/>
    <s v="ZOOM"/>
    <x v="59"/>
    <s v="THEORIES OF COMMERCE"/>
    <n v="197"/>
    <s v="TOM MATWETWE"/>
    <n v="3"/>
    <n v="3"/>
    <n v="1"/>
    <n v="48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WESTERN"/>
    <s v="TRIM 1"/>
    <s v="A"/>
    <m/>
    <m/>
    <x v="0"/>
  </r>
  <r>
    <n v="2"/>
    <s v="TUESDAY"/>
    <s v="0800-1100 HRS"/>
    <s v="PHYSICAL"/>
    <s v="TR 2"/>
    <x v="55"/>
    <s v="BUSINESS MATHEMATICS"/>
    <s v="C0202"/>
    <s v="WALTER ODHIAMBO"/>
    <n v="3"/>
    <n v="3"/>
    <n v="1"/>
    <n v="10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WESTERN"/>
    <s v="TRIM 1"/>
    <s v="A"/>
    <m/>
    <m/>
    <x v="0"/>
  </r>
  <r>
    <n v="2"/>
    <s v="TUESDAY"/>
    <s v="0800-1100 HRS"/>
    <s v="VIRTUAL"/>
    <s v="ZOOM"/>
    <x v="69"/>
    <s v="PRINCIPLES OF MARKETING"/>
    <s v="C1401"/>
    <s v="MATHEW MUCHIRI"/>
    <n v="3"/>
    <n v="3"/>
    <n v="1"/>
    <n v="8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WESTERN"/>
    <s v="TRIM 2"/>
    <s v="A"/>
    <m/>
    <m/>
    <x v="0"/>
  </r>
  <r>
    <n v="2"/>
    <s v="TUESDAY"/>
    <s v="1400-1800 HRS"/>
    <s v="LAB"/>
    <s v="LAB 1"/>
    <x v="72"/>
    <s v="FUNDAMENTALS OF COMPUTER SYSTEMS"/>
    <s v="C0741"/>
    <s v="COLLINS ONDIEK"/>
    <m/>
    <n v="0"/>
    <n v="0"/>
    <n v="22"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0"/>
    <s v="WESTER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0"/>
    <s v="WESTERN"/>
    <s v="TRIM 2"/>
    <s v="A"/>
    <m/>
    <m/>
    <x v="0"/>
  </r>
  <r>
    <n v="3"/>
    <s v="WEDNESDAY"/>
    <s v="0800-1100 HRS"/>
    <s v="PHYSICAL"/>
    <s v="BR 1"/>
    <x v="70"/>
    <s v="INTRODUCTION TO ACCOUNTING "/>
    <n v="96"/>
    <s v="VICTOR NYAMIAKA"/>
    <n v="3"/>
    <n v="3"/>
    <n v="1"/>
    <n v="41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WESTERN"/>
    <s v="TRIM 2"/>
    <s v="A"/>
    <m/>
    <m/>
    <x v="0"/>
  </r>
  <r>
    <n v="3"/>
    <s v="WEDNESDAY"/>
    <s v="1100-1400 HRS"/>
    <s v="PHYSICAL"/>
    <s v="BR 1"/>
    <x v="73"/>
    <s v="MANAGEMENT MATHEMATICS I"/>
    <s v="C0202"/>
    <s v="WALTER ODHIAMBO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WESTERN"/>
    <s v="TRIM 2"/>
    <s v="A"/>
    <m/>
    <m/>
    <x v="0"/>
  </r>
  <r>
    <n v="1"/>
    <s v="MONDAY"/>
    <s v="0800-1100 HRS"/>
    <s v="LAB"/>
    <s v="LAB 1"/>
    <x v="76"/>
    <s v="COMPUTER APPLICATIONS"/>
    <s v="C1486"/>
    <s v="CONRAD AKELLO"/>
    <n v="3"/>
    <n v="3"/>
    <n v="1"/>
    <n v="6"/>
    <s v=" "/>
    <s v=" "/>
    <s v=" "/>
    <s v=" "/>
    <s v=" "/>
    <n v="1"/>
    <s v=" "/>
    <s v=" "/>
    <s v=" "/>
    <s v=" "/>
    <s v=" "/>
    <s v=" "/>
    <s v=" "/>
    <m/>
    <s v=""/>
    <x v="0"/>
    <s v="SD&amp;IS"/>
    <s v="KCADBM-D"/>
    <s v="DBM"/>
    <x v="0"/>
    <s v="WESTERN"/>
    <s v="TRIM 3"/>
    <s v="A"/>
    <m/>
    <m/>
    <x v="0"/>
  </r>
  <r>
    <n v="2"/>
    <s v="TUESDAY"/>
    <s v="0800-1100 HRS"/>
    <s v="VIRTUAL"/>
    <s v="ZOOM"/>
    <x v="75"/>
    <s v="ENTREPRENEURSHIP PRINCIPLES AND PRACTICE"/>
    <n v="308"/>
    <s v="EDWARD GURA"/>
    <n v="3"/>
    <n v="3"/>
    <n v="1"/>
    <n v="46"/>
    <s v=" "/>
    <s v=" "/>
    <s v=" "/>
    <s v=" "/>
    <s v=" "/>
    <n v="1"/>
    <s v=" "/>
    <s v=" "/>
    <s v=" "/>
    <s v=" "/>
    <s v=" "/>
    <s v=" "/>
    <s v=" "/>
    <m/>
    <s v=""/>
    <x v="0"/>
    <s v="BAM"/>
    <s v="KCADBM-D"/>
    <s v="DBM"/>
    <x v="0"/>
    <s v="WESTERN"/>
    <s v="TRIM 3"/>
    <s v="A"/>
    <m/>
    <m/>
    <x v="0"/>
  </r>
  <r>
    <n v="2"/>
    <s v="TUESDAY"/>
    <s v="1400-1700 HRS"/>
    <s v="VIRTUAL"/>
    <s v="ZOOM"/>
    <x v="77"/>
    <s v="BUSINESS STUDIES"/>
    <s v="C1440"/>
    <s v="VERILE OPI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3"/>
    <s v="A"/>
    <m/>
    <m/>
    <x v="0"/>
  </r>
  <r>
    <n v="4"/>
    <s v="THURSDAY"/>
    <s v="0800-1100 HRS"/>
    <s v="PHYSICAL"/>
    <s v="TR 3"/>
    <x v="74"/>
    <s v="GENERAL ECONOMICS"/>
    <n v="197"/>
    <s v="TOM MATWETWE"/>
    <n v="3"/>
    <n v="3"/>
    <n v="1"/>
    <n v="95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WESTERN"/>
    <s v="TRIM 3"/>
    <s v="A"/>
    <m/>
    <m/>
    <x v="0"/>
  </r>
  <r>
    <n v="3"/>
    <s v="WEDNESDAY"/>
    <s v="1100-1400 HRS"/>
    <s v="VIRTUAL"/>
    <s v="ZOOM"/>
    <x v="79"/>
    <s v="CUSTOMER RELATIONSHIP MARKETING"/>
    <s v="C0360"/>
    <s v="AUSTIN MAKUNG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4"/>
    <s v="A"/>
    <m/>
    <m/>
    <x v="0"/>
  </r>
  <r>
    <n v="4"/>
    <s v="THURSDAY"/>
    <s v="1100-1400 HRS"/>
    <s v="PHYSICAL"/>
    <s v="BR 1"/>
    <x v="81"/>
    <s v="ACCOUNTING INFORMATION SOFTWARE"/>
    <s v="C1486"/>
    <s v="CONRAD AKELLO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0"/>
    <s v="WESTERN"/>
    <s v="TRIM 4"/>
    <s v="A"/>
    <m/>
    <m/>
    <x v="0"/>
  </r>
  <r>
    <n v="1"/>
    <s v="MONDAY"/>
    <s v="1100-1400 HRS"/>
    <s v="PHYSICAL"/>
    <s v="TR 3"/>
    <x v="82"/>
    <s v="PRINCIPLES OF TAXATION"/>
    <n v="262"/>
    <s v="DOUGLAS NYAKUNDI"/>
    <n v="3"/>
    <n v="0"/>
    <n v="0"/>
    <n v="0"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0"/>
    <s v="WESTERN"/>
    <s v="TRIM 4"/>
    <s v="A"/>
    <m/>
    <m/>
    <x v="0"/>
  </r>
  <r>
    <n v="3"/>
    <s v="WEDNESDAY"/>
    <s v="1400-1700 HRS"/>
    <s v="VIRTUAL"/>
    <s v="ZOOM"/>
    <x v="83"/>
    <s v="FUNDAMENTALS OF INTERNATIONAL BUSINES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4"/>
    <s v="A"/>
    <m/>
    <m/>
    <x v="0"/>
  </r>
  <r>
    <n v="5"/>
    <s v="FRIDAY"/>
    <s v="0800-1100 HRS"/>
    <s v="PHYSICAL"/>
    <s v="TR 4"/>
    <x v="80"/>
    <s v="COST ACCOUNTING"/>
    <n v="96"/>
    <s v="VICTOR NYAMIAKA"/>
    <n v="3"/>
    <n v="3"/>
    <n v="1"/>
    <n v="58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WESTERN"/>
    <s v="TRIM 4"/>
    <s v="A"/>
    <m/>
    <m/>
    <x v="0"/>
  </r>
  <r>
    <n v="2"/>
    <s v="TUESDAY"/>
    <s v="0800-1100 HRS"/>
    <s v="VIRTUAL"/>
    <s v="ZOOM"/>
    <x v="88"/>
    <s v="E-COMMERCE"/>
    <s v="C0360"/>
    <s v="AUSTIN MAKUNGU"/>
    <n v="3"/>
    <n v="3"/>
    <n v="1"/>
    <n v="90"/>
    <s v=" "/>
    <s v=" "/>
    <s v=" "/>
    <s v=" "/>
    <s v=" "/>
    <n v="1"/>
    <s v=" "/>
    <s v=" "/>
    <s v=" "/>
    <s v=" "/>
    <s v=" "/>
    <s v=" "/>
    <s v=" "/>
    <m/>
    <s v=""/>
    <x v="0"/>
    <m/>
    <s v="KCADBM-D"/>
    <s v="DBM"/>
    <x v="0"/>
    <s v="WESTERN"/>
    <s v="TRIM 5"/>
    <s v="A"/>
    <m/>
    <m/>
    <x v="0"/>
  </r>
  <r>
    <n v="3"/>
    <s v="WEDNESDAY"/>
    <s v="0800-1100 HRS"/>
    <s v="PHYSICAL"/>
    <s v="TR 3"/>
    <x v="84"/>
    <s v="BUSINESS FINANCE"/>
    <n v="264"/>
    <s v="ELIJAH WEKESA"/>
    <n v="3"/>
    <n v="3"/>
    <n v="1"/>
    <n v="12"/>
    <s v=" "/>
    <s v=" "/>
    <s v=" "/>
    <s v=" "/>
    <s v=" "/>
    <n v="1"/>
    <s v=" "/>
    <s v=" "/>
    <s v=" "/>
    <s v=" "/>
    <s v=" "/>
    <s v=" "/>
    <s v=" "/>
    <m/>
    <s v=""/>
    <x v="0"/>
    <s v="AF"/>
    <s v="KCADBM-D"/>
    <s v="DBM"/>
    <x v="0"/>
    <s v="WESTERN"/>
    <s v="TRIM 5"/>
    <s v="A"/>
    <m/>
    <m/>
    <x v="0"/>
  </r>
  <r>
    <n v="1"/>
    <s v="MONDAY"/>
    <s v="1400-1700 HRS"/>
    <s v="VIRTUAL"/>
    <s v="ZOOM"/>
    <x v="85"/>
    <s v="TECHNOLOGY AND INNOVATION"/>
    <s v="C1651"/>
    <s v="MICHAEL NG'ANG'A THI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D&amp;IS"/>
    <s v="KCADBM-D"/>
    <s v="DBM"/>
    <x v="0"/>
    <s v="WESTERN"/>
    <s v="TRIM 5"/>
    <s v="A"/>
    <m/>
    <m/>
    <x v="0"/>
  </r>
  <r>
    <n v="4"/>
    <s v="THURSDAY"/>
    <s v="1100-1400 HRS"/>
    <s v="VIRTUAL"/>
    <s v="ZOOM"/>
    <x v="86"/>
    <s v="HUMAN RESOURCE MANAGEMENT"/>
    <s v="C2044"/>
    <s v="PAULINE OL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0"/>
    <s v="WESTERN"/>
    <s v="TRIM 5"/>
    <s v="A"/>
    <m/>
    <m/>
    <x v="0"/>
  </r>
  <r>
    <n v="5"/>
    <s v="FRIDAY"/>
    <s v="1100-1400 HRS"/>
    <s v="PHYSICAL"/>
    <s v="BR 1"/>
    <x v="87"/>
    <s v="INTRODUCTION TO BUSINESS STATISTICS"/>
    <s v="C0202"/>
    <s v="WALTER ODHIAMBO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ECOSTA"/>
    <s v="KCADBM-D"/>
    <s v="DBM"/>
    <x v="0"/>
    <s v="WESTERN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1"/>
    <s v="WESTERN"/>
    <s v="TRIM 1"/>
    <s v="A"/>
    <m/>
    <m/>
    <x v="0"/>
  </r>
  <r>
    <n v="5"/>
    <s v="FRIDAY"/>
    <s v="1730-2030 HRS"/>
    <s v="VIRTUAL"/>
    <s v="ZOOM"/>
    <x v="59"/>
    <s v="THEORIES OF COMMERCE"/>
    <n v="129"/>
    <s v="BEATRICE RO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WESTERN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BM-D"/>
    <s v="DBM"/>
    <x v="1"/>
    <s v="WESTERN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1"/>
    <s v="A"/>
    <m/>
    <m/>
    <x v="0"/>
  </r>
  <r>
    <n v="1"/>
    <s v="MONDAY"/>
    <s v="1730-2030 HRS"/>
    <s v="VIRTUAL"/>
    <s v="ZOOM"/>
    <x v="70"/>
    <s v="INTRODUCTION TO ACCOUNTING "/>
    <n v="262"/>
    <s v="DOUGLAS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WESTERN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BM-D"/>
    <s v="DBM"/>
    <x v="1"/>
    <s v="WESTERN"/>
    <s v="TRIM 2"/>
    <s v="A"/>
    <m/>
    <m/>
    <x v="0"/>
  </r>
  <r>
    <n v="4"/>
    <s v="THURSDAY"/>
    <s v="1730-2030 HRS"/>
    <s v="VIRTUAL"/>
    <s v="ZOOM"/>
    <x v="73"/>
    <s v="MANAGEMENT MATHEMATICS I"/>
    <s v="C1296"/>
    <s v="RAPHAEL ONYA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WESTERN"/>
    <s v="TRIM 2"/>
    <s v="A"/>
    <m/>
    <m/>
    <x v="0"/>
  </r>
  <r>
    <n v="3"/>
    <s v="WEDNESDAY"/>
    <s v="1730-2030 HRS"/>
    <s v="VIRTUAL"/>
    <s v="ZOOM"/>
    <x v="71"/>
    <s v="INFORMATION LITERACY"/>
    <n v="195"/>
    <s v="REGINA NJOROG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BM-D"/>
    <s v="DBM"/>
    <x v="3"/>
    <s v="WESTERN"/>
    <s v="TRIM 2"/>
    <s v="A"/>
    <m/>
    <m/>
    <x v="0"/>
  </r>
  <r>
    <n v="5"/>
    <s v="FRIDAY"/>
    <s v="1730-2030 HRS"/>
    <s v="VIRTUAL"/>
    <s v="ZOOM"/>
    <x v="69"/>
    <s v="PRINCIPLES OF MARKETING"/>
    <n v="126"/>
    <s v="STEPHEN BULUK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2"/>
    <s v="A"/>
    <m/>
    <m/>
    <x v="0"/>
  </r>
  <r>
    <n v="4"/>
    <s v="THURSDAY"/>
    <s v="1730-2030 HRS"/>
    <s v="VIRTUAL"/>
    <s v="ZOOM"/>
    <x v="77"/>
    <s v="BUSINESS STUDIES"/>
    <n v="397"/>
    <s v="DANIEL KASI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1"/>
    <s v="WESTERN"/>
    <s v="TRIM 3"/>
    <s v="A"/>
    <m/>
    <m/>
    <x v="0"/>
  </r>
  <r>
    <n v="1"/>
    <s v="MONDAY"/>
    <s v="1730-2030 HRS"/>
    <s v="VIRTUAL"/>
    <s v="ZOOM"/>
    <x v="74"/>
    <s v="GENERAL ECONOMICS"/>
    <s v="C1554"/>
    <s v="EDWIN KAMAU WANGAMW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WESTERN"/>
    <s v="TRIM 3"/>
    <s v="A"/>
    <m/>
    <m/>
    <x v="0"/>
  </r>
  <r>
    <n v="2"/>
    <s v="TUESDAY"/>
    <s v="1730-2030 HRS"/>
    <s v="VIRTUAL"/>
    <s v="ZOOM"/>
    <x v="76"/>
    <s v="COMPUTER APPLICATIONS"/>
    <s v="C1850"/>
    <s v="NJUGUNA ALEXANDER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D&amp;IS"/>
    <s v="KCADBM-D"/>
    <s v="DBM"/>
    <x v="3"/>
    <s v="WESTERN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1"/>
    <s v="WESTERN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3"/>
    <s v="A"/>
    <m/>
    <m/>
    <x v="0"/>
  </r>
  <r>
    <n v="3"/>
    <s v="WEDNESDAY"/>
    <s v="1730-2030 HRS"/>
    <s v="VIRTUAL"/>
    <s v="ZOOM"/>
    <x v="81"/>
    <s v="ACCOUNTING INFORMATION SOFTWARE"/>
    <s v="C1486"/>
    <s v="CONRAD AKELL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WESTERN"/>
    <s v="TRIM 4"/>
    <s v="A"/>
    <m/>
    <m/>
    <x v="0"/>
  </r>
  <r>
    <n v="5"/>
    <s v="FRIDAY"/>
    <s v="1730-2030 HRS"/>
    <s v="VIRTUAL"/>
    <s v="ZOOM"/>
    <x v="82"/>
    <s v="PRINCIPLES OF TAXATION"/>
    <n v="296"/>
    <s v="FREDRICK LEV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WESTERN"/>
    <s v="TRIM 4"/>
    <s v="A"/>
    <m/>
    <m/>
    <x v="0"/>
  </r>
  <r>
    <n v="1"/>
    <s v="MONDAY"/>
    <s v="1730-2030 HRS"/>
    <s v="VIRTUAL"/>
    <s v="ZOOM"/>
    <x v="79"/>
    <s v="CUSTOMER RELATIONSHIP MARKETING"/>
    <n v="126"/>
    <s v="STEPHEN BULUK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4"/>
    <s v="A"/>
    <m/>
    <m/>
    <x v="0"/>
  </r>
  <r>
    <n v="4"/>
    <s v="THURSDAY"/>
    <s v="1730-2030 HRS"/>
    <s v="VIRTUAL"/>
    <s v="ZOOM"/>
    <x v="83"/>
    <s v="FUNDAMENTALS OF INTERNATIONAL BUSINES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WESTERN"/>
    <s v="TRIM 4"/>
    <s v="A"/>
    <m/>
    <m/>
    <x v="0"/>
  </r>
  <r>
    <n v="3"/>
    <s v="WEDNESDAY"/>
    <s v="1730-2030 HRS"/>
    <s v="VIRTUAL"/>
    <s v="ZOOM"/>
    <x v="87"/>
    <s v="INTRODUCTION TO BUSINESS STATISTICS"/>
    <n v="397"/>
    <s v="DANIEL KASI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BM-D"/>
    <s v="DBM"/>
    <x v="3"/>
    <s v="WESTERN"/>
    <s v="TRIM 5"/>
    <s v="A"/>
    <m/>
    <m/>
    <x v="0"/>
  </r>
  <r>
    <n v="4"/>
    <s v="THURSDAY"/>
    <s v="1730-2030 HRS"/>
    <s v="VIRTUAL"/>
    <s v="ZOOM"/>
    <x v="85"/>
    <s v="TECHNOLOGY AND INNOVATION"/>
    <s v="C1258"/>
    <s v="DOMINIC NG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WESTERN"/>
    <s v="TRIM 5"/>
    <s v="A"/>
    <m/>
    <m/>
    <x v="0"/>
  </r>
  <r>
    <n v="2"/>
    <s v="TUESDAY"/>
    <s v="1730-2030 HRS"/>
    <s v="VIRTUAL"/>
    <s v="ZOOM"/>
    <x v="84"/>
    <s v="BUSINESS FINANCE"/>
    <n v="264"/>
    <s v="ELIJAH WEKES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BM-D"/>
    <s v="DBM"/>
    <x v="3"/>
    <s v="WESTERN"/>
    <s v="TRIM 5"/>
    <s v="A"/>
    <m/>
    <m/>
    <x v="0"/>
  </r>
  <r>
    <n v="5"/>
    <s v="FRIDAY"/>
    <s v="1730-2030 HRS"/>
    <s v="VIRTUAL"/>
    <s v="ZOOM"/>
    <x v="88"/>
    <s v="E-COMMERCE"/>
    <s v="C0394"/>
    <s v="GLENNE MORA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m/>
    <s v="KCADBM-D"/>
    <s v="DBM"/>
    <x v="3"/>
    <s v="WESTERN"/>
    <s v="TRIM 5"/>
    <s v="A"/>
    <m/>
    <m/>
    <x v="0"/>
  </r>
  <r>
    <n v="1"/>
    <s v="MONDAY"/>
    <s v="1730-2030 HRS"/>
    <s v="VIRTUAL"/>
    <s v="ZOOM"/>
    <x v="86"/>
    <s v="HUMAN RESOURCE MANAGEMENT"/>
    <n v="423"/>
    <s v="KEVIN NAISH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BM-D"/>
    <s v="DBM"/>
    <x v="3"/>
    <s v="WESTERN"/>
    <s v="TRIM 5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1"/>
    <s v="B"/>
    <m/>
    <m/>
    <x v="0"/>
  </r>
  <r>
    <n v="2"/>
    <s v="TUESDAY"/>
    <s v="1100-1400 HRS"/>
    <s v="PHYSICAL"/>
    <s v="BR 1"/>
    <x v="89"/>
    <s v="PRINCIPLES OF PROCUREMENT AND LOGISTICS"/>
    <s v="C1195"/>
    <s v="ELIUD LAGAT"/>
    <n v="3"/>
    <n v="3"/>
    <n v="1"/>
    <n v="7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WESTERN"/>
    <s v="TRIM 1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0"/>
    <s v="WESTERN"/>
    <s v="TRIM 1"/>
    <s v="A"/>
    <m/>
    <m/>
    <x v="0"/>
  </r>
  <r>
    <n v="3"/>
    <s v="WEDNESDAY"/>
    <s v="1100-1400 HRS"/>
    <s v="VIRTUAL"/>
    <s v="ZOOM"/>
    <x v="58"/>
    <s v="COMMUNICATION SKILLS"/>
    <s v="C1601"/>
    <s v="ALEX ODONG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WESTERN"/>
    <s v="TRIM 1"/>
    <s v="A"/>
    <m/>
    <m/>
    <x v="0"/>
  </r>
  <r>
    <n v="2"/>
    <s v="TUESDAY"/>
    <s v="0800-1100 HRS"/>
    <s v="PHYSICAL"/>
    <s v="TR 2"/>
    <x v="55"/>
    <s v="BUSINESS MATHEMATICS"/>
    <s v="C0202"/>
    <s v="WALTER ODHIAMBO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WESTERN"/>
    <s v="TRIM 1"/>
    <s v="A"/>
    <m/>
    <m/>
    <x v="0"/>
  </r>
  <r>
    <n v="2"/>
    <s v="TUESDAY"/>
    <s v="1400-1800 HRS"/>
    <s v="LAB"/>
    <s v="LAB 1"/>
    <x v="72"/>
    <s v="FUNDAMENTALS OF COMPUTER SYSTEMS"/>
    <s v="C0741"/>
    <s v="COLLINS ONDIEK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0"/>
    <s v="WESTERN"/>
    <s v="TRIM 2"/>
    <s v="A"/>
    <m/>
    <m/>
    <x v="0"/>
  </r>
  <r>
    <n v="2"/>
    <s v="TUESDAY"/>
    <s v="1400-1700 HRS"/>
    <s v="VIRTUAL"/>
    <s v="ZOOM"/>
    <x v="90"/>
    <s v="TRANSPORT AND FLEET MANAGEMENT"/>
    <s v="C1909"/>
    <s v="DR. JOEL OMUSEB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2"/>
    <s v="A"/>
    <m/>
    <m/>
    <x v="0"/>
  </r>
  <r>
    <n v="5"/>
    <s v="FRIDAY"/>
    <s v="1100-1400 HRS"/>
    <s v="VIRTUAL"/>
    <s v="ZOOM"/>
    <x v="91"/>
    <s v="WAREHOUSING ESSENTIALS"/>
    <s v="C1195"/>
    <s v="ELIUD LAGAT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2"/>
    <s v="A"/>
    <m/>
    <m/>
    <x v="0"/>
  </r>
  <r>
    <n v="4"/>
    <s v="THURSDAY"/>
    <s v="1100-1400 HRS"/>
    <s v="VIRTUAL"/>
    <s v="ZOOM"/>
    <x v="71"/>
    <s v="INFORMATION LITERACY"/>
    <s v="C1753"/>
    <s v="EUPHRINE UBAG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0"/>
    <s v="WESTERN"/>
    <s v="TRIM 2"/>
    <s v="A"/>
    <m/>
    <m/>
    <x v="0"/>
  </r>
  <r>
    <n v="3"/>
    <s v="WEDNESDAY"/>
    <s v="0800-1100 HRS"/>
    <s v="PHYSICAL"/>
    <s v="BR 1"/>
    <x v="70"/>
    <s v="INTRODUCTION TO ACCOUNTING 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WESTERN"/>
    <s v="TRIM 2"/>
    <s v="A"/>
    <m/>
    <m/>
    <x v="0"/>
  </r>
  <r>
    <n v="2"/>
    <s v="TUESDAY"/>
    <s v="0800-1100 HRS"/>
    <s v="VIRTUAL"/>
    <s v="ZOOM"/>
    <x v="75"/>
    <s v="ENTREPRENEURSHIP PRINCIPLES AND PRACTICE"/>
    <s v="C1440"/>
    <s v="VERILE OPILO"/>
    <s v="3"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3"/>
    <s v="B"/>
    <m/>
    <m/>
    <x v="0"/>
  </r>
  <r>
    <n v="3"/>
    <s v="WEDNESDAY"/>
    <s v="0800-1100 HRS"/>
    <s v="PHYSICAL"/>
    <s v="BR 1"/>
    <x v="92"/>
    <s v="RETAIL LOGISTICS"/>
    <s v="C1195"/>
    <s v="ELIUD LAGAT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WESTERN"/>
    <s v="TRIM 3"/>
    <s v="A"/>
    <m/>
    <m/>
    <x v="0"/>
  </r>
  <r>
    <n v="2"/>
    <s v="TUESDAY"/>
    <s v="1100-1400 HRS"/>
    <s v="VIRTUAL"/>
    <s v="ZOOM"/>
    <x v="78"/>
    <s v="BUSINESS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3"/>
    <s v="A"/>
    <m/>
    <m/>
    <x v="0"/>
  </r>
  <r>
    <n v="4"/>
    <s v="THURSDAY"/>
    <s v="0800-1100 HRS"/>
    <s v="PHYSICAL"/>
    <s v="TR 3"/>
    <x v="74"/>
    <s v="GENERAL ECONOMICS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0"/>
    <s v="WESTERN"/>
    <s v="TRIM 3"/>
    <s v="A"/>
    <m/>
    <m/>
    <x v="0"/>
  </r>
  <r>
    <n v="2"/>
    <s v="TUESDAY"/>
    <s v="1400-1700 HRS"/>
    <s v="VIRTUAL"/>
    <s v="ZOOM"/>
    <x v="93"/>
    <s v="INVENTORY CONTROL MANAGEMENT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3"/>
    <s v="A"/>
    <m/>
    <m/>
    <x v="0"/>
  </r>
  <r>
    <n v="1"/>
    <s v="MONDAY"/>
    <s v="1100-1400 HRS"/>
    <s v="PHYSICAL"/>
    <s v="TR 4"/>
    <x v="94"/>
    <s v="MARITIME LOGISTICS"/>
    <s v="C1195"/>
    <s v="ELIUD LAGAT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WESTERN"/>
    <s v="TRIM 4"/>
    <s v="A"/>
    <m/>
    <m/>
    <x v="0"/>
  </r>
  <r>
    <n v="1"/>
    <s v="MONDAY"/>
    <s v="0800-1100 HRS"/>
    <s v="VIRTUAL"/>
    <s v="ZOOM"/>
    <x v="95"/>
    <s v="SUPPLY CHAIN MANAGEMENT"/>
    <s v="C1972"/>
    <s v="JULIET MARIA MAKAL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4"/>
    <s v="A"/>
    <m/>
    <m/>
    <x v="0"/>
  </r>
  <r>
    <n v="4"/>
    <s v="THURSDAY"/>
    <s v="1100-1400 HRS"/>
    <s v="VIRTUAL"/>
    <s v="ZOOM"/>
    <x v="96"/>
    <s v="COMMERCIAL RELATIONSHIPS"/>
    <s v="C0683"/>
    <s v="OKEMWA OGWO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4"/>
    <s v="A"/>
    <m/>
    <m/>
    <x v="0"/>
  </r>
  <r>
    <n v="2"/>
    <s v="TUESDAY"/>
    <s v="0800-1100 HRS"/>
    <s v="VIRTUAL"/>
    <s v="ZOOM"/>
    <x v="97"/>
    <s v="PUBLIC PROCUREMENT LAW"/>
    <s v="C1027"/>
    <s v="PERIS WAIRIM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4"/>
    <s v="A"/>
    <m/>
    <m/>
    <x v="0"/>
  </r>
  <r>
    <n v="5"/>
    <s v="FRIDAY"/>
    <s v="0800-1100 HRS"/>
    <s v="PHYSICAL"/>
    <s v="TR 4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0"/>
    <s v="WESTERN"/>
    <s v="TRIM 4"/>
    <s v="A"/>
    <m/>
    <m/>
    <x v="0"/>
  </r>
  <r>
    <n v="3"/>
    <s v="WEDNESDAY"/>
    <s v="0800-1100 HRS"/>
    <s v="VIRTUAL"/>
    <s v="ZOOM"/>
    <x v="98"/>
    <s v="INTERNATIONAL LOGISTICS MANAGEMENT"/>
    <s v="C1669"/>
    <s v="DR. ARANI WYCLIFF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5"/>
    <s v="A"/>
    <m/>
    <m/>
    <x v="0"/>
  </r>
  <r>
    <n v="3"/>
    <s v="WEDNESDAY"/>
    <s v="1400-1700 HRS"/>
    <s v="VIRTUAL"/>
    <s v="ZOOM"/>
    <x v="101"/>
    <s v="LOGISTICS SUPPORT PERSONNEL DEPLOYMENT"/>
    <s v="C1777"/>
    <s v="DR. JUSTUS BARASA MAEND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5"/>
    <s v="A"/>
    <m/>
    <m/>
    <x v="0"/>
  </r>
  <r>
    <n v="2"/>
    <s v="TUESDAY"/>
    <s v="1400-1700 HRS"/>
    <s v="PHYSICAL"/>
    <s v="TR 3"/>
    <x v="99"/>
    <s v="FREIGHT CLEARING AND FORWARDING"/>
    <s v="C1195"/>
    <s v="ELIUD LAGAT"/>
    <n v="3"/>
    <n v="3"/>
    <n v="1"/>
    <n v="5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WESTERN"/>
    <s v="TRIM 5"/>
    <s v="A"/>
    <m/>
    <m/>
    <x v="0"/>
  </r>
  <r>
    <n v="4"/>
    <s v="THURSDAY"/>
    <s v="1100-1400 HRS"/>
    <s v="PHYSICAL"/>
    <s v="TR 3"/>
    <x v="100"/>
    <s v="PROCUREMENT ETHICS"/>
    <s v="C1195"/>
    <s v="ELIUD LAGAT"/>
    <n v="3"/>
    <n v="3"/>
    <n v="1"/>
    <n v="42"/>
    <s v=" "/>
    <s v=" "/>
    <s v=" "/>
    <s v=" "/>
    <s v=" "/>
    <n v="1"/>
    <s v=" "/>
    <s v=" "/>
    <s v=" "/>
    <s v=" "/>
    <s v=" "/>
    <s v=" "/>
    <s v=" "/>
    <m/>
    <s v=""/>
    <x v="0"/>
    <s v="BAM"/>
    <s v="KCADPL"/>
    <s v="DPL"/>
    <x v="0"/>
    <s v="WESTERN"/>
    <s v="TRIM 5"/>
    <s v="A"/>
    <m/>
    <m/>
    <x v="0"/>
  </r>
  <r>
    <n v="1"/>
    <s v="MONDAY"/>
    <s v="1100-1400 HRS"/>
    <s v="VIRTUAL"/>
    <s v="ZOOM"/>
    <x v="102"/>
    <s v="E-PROCUREMENT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0"/>
    <s v="WESTERN"/>
    <s v="TRIM 5"/>
    <s v="A"/>
    <m/>
    <m/>
    <x v="0"/>
  </r>
  <r>
    <n v="3"/>
    <s v="WEDNESDAY"/>
    <s v="1730-2030 HRS"/>
    <s v="VIRTUAL"/>
    <s v="ZOOM"/>
    <x v="58"/>
    <s v="COMMUNICATION SKILLS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1"/>
    <s v="WESTERN"/>
    <s v="TRIM 1"/>
    <s v="A"/>
    <m/>
    <m/>
    <x v="0"/>
  </r>
  <r>
    <n v="2"/>
    <s v="TUESDAY"/>
    <s v="1730-2030 HRS"/>
    <s v="VIRTUAL"/>
    <s v="ZOOM"/>
    <x v="55"/>
    <s v="BUSINESS MATHEMATICS"/>
    <s v="C1963"/>
    <s v="LINET MUTE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3"/>
    <s v="WESTERN"/>
    <s v="TRIM 1"/>
    <s v="A"/>
    <m/>
    <m/>
    <x v="0"/>
  </r>
  <r>
    <n v="5"/>
    <s v="FRIDAY"/>
    <s v="1730-2030 HRS"/>
    <s v="VIRTUAL"/>
    <s v="ZOOM"/>
    <x v="89"/>
    <s v="PRINCIPLES OF PROCUREMENT AND LOGISTICS"/>
    <s v="C1817"/>
    <s v="MICHAEL WANJ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1"/>
    <s v="A"/>
    <m/>
    <m/>
    <x v="0"/>
  </r>
  <r>
    <n v="4"/>
    <s v="THURSDAY"/>
    <s v="1730-2030 HRS"/>
    <s v="VIRTUAL"/>
    <s v="ZOOM"/>
    <x v="57"/>
    <s v="HEALTH AWARENESS AND LIFE SKILLS"/>
    <n v="362"/>
    <s v="PAULUS ADAMB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SS"/>
    <s v="KCADPL"/>
    <s v="DPL"/>
    <x v="1"/>
    <s v="WESTERN"/>
    <s v="TRIM 1"/>
    <s v="A"/>
    <m/>
    <m/>
    <x v="0"/>
  </r>
  <r>
    <n v="1"/>
    <s v="MONDAY"/>
    <s v="1730-2030 HRS"/>
    <s v="VIRTUAL"/>
    <s v="ZOOM"/>
    <x v="56"/>
    <s v="PRINCIPLES OF MANAGEMENT"/>
    <n v="197"/>
    <s v="TOM MATWETW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1"/>
    <s v="A"/>
    <m/>
    <m/>
    <x v="0"/>
  </r>
  <r>
    <n v="5"/>
    <s v="FRIDAY"/>
    <s v="1730-2030 HRS"/>
    <s v="VIRTUAL"/>
    <s v="ZOOM"/>
    <x v="91"/>
    <s v="WAREHOUSING ESSENTIALS"/>
    <s v="C1264"/>
    <s v="DOROTHY OBAL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2"/>
    <s v="A"/>
    <m/>
    <m/>
    <x v="0"/>
  </r>
  <r>
    <n v="1"/>
    <s v="MONDAY"/>
    <s v="1730-2030 HRS"/>
    <s v="VIRTUAL"/>
    <s v="ZOOM"/>
    <x v="70"/>
    <s v="INTRODUCTION TO ACCOUNTING "/>
    <n v="262"/>
    <s v="DOUGLAS NYAKUND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WESTERN"/>
    <s v="TRIM 2"/>
    <s v="A"/>
    <m/>
    <m/>
    <x v="0"/>
  </r>
  <r>
    <n v="4"/>
    <s v="THURSDAY"/>
    <s v="1730-2030 HRS"/>
    <s v="VIRTUAL"/>
    <s v="ZOOM"/>
    <x v="90"/>
    <s v="TRANSPORT AND FLEET MANAGEMENT"/>
    <s v="C1381"/>
    <s v="DR. CARREN CHEPNGE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2"/>
    <s v="A"/>
    <m/>
    <m/>
    <x v="0"/>
  </r>
  <r>
    <n v="2"/>
    <s v="TUESDAY"/>
    <s v="1730-2030 HRS"/>
    <s v="VIRTUAL"/>
    <s v="ZOOM"/>
    <x v="72"/>
    <s v="FUNDAMENTALS OF COMPUTER SYSTEMS"/>
    <s v="C1850"/>
    <s v="ALEXANDER NJUGUN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NAC"/>
    <s v="KCADPL"/>
    <s v="DPL"/>
    <x v="1"/>
    <s v="WESTERN"/>
    <s v="TRIM 2"/>
    <s v="A"/>
    <m/>
    <m/>
    <x v="0"/>
  </r>
  <r>
    <n v="3"/>
    <s v="WEDNESDAY"/>
    <s v="1730-2030 HRS"/>
    <s v="VIRTUAL"/>
    <s v="ZOOM"/>
    <x v="71"/>
    <s v="INFORMATION LITERACY"/>
    <n v="195"/>
    <s v="REGINA NJOROG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DU"/>
    <s v="KCADPL"/>
    <s v="DPL"/>
    <x v="3"/>
    <s v="WESTERN"/>
    <s v="TRIM 2"/>
    <s v="A"/>
    <m/>
    <m/>
    <x v="0"/>
  </r>
  <r>
    <n v="1"/>
    <s v="MONDAY"/>
    <s v="1730-2030 HRS"/>
    <s v="VIRTUAL"/>
    <s v="ZOOM"/>
    <x v="74"/>
    <s v="GENERAL ECONOMICS"/>
    <s v="C1554"/>
    <s v="EDWIN KAMAU WANGAMW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ECOSTA"/>
    <s v="KCADPL"/>
    <s v="DPL"/>
    <x v="3"/>
    <s v="WESTERN"/>
    <s v="TRIM 3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1"/>
    <s v="WESTERN"/>
    <s v="TRIM 3"/>
    <s v="A"/>
    <m/>
    <m/>
    <x v="0"/>
  </r>
  <r>
    <n v="2"/>
    <s v="TUESDAY"/>
    <s v="1730-2030 HRS"/>
    <s v="VIRTUAL"/>
    <s v="ZOOM"/>
    <x v="92"/>
    <s v="RETAIL LOGISTICS"/>
    <s v="C1817"/>
    <s v="MICHAEL WANJAL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3"/>
    <s v="A"/>
    <m/>
    <m/>
    <x v="0"/>
  </r>
  <r>
    <n v="3"/>
    <s v="WEDNESDAY"/>
    <s v="1730-2030 HRS"/>
    <s v="VIRTUAL"/>
    <s v="ZOOM"/>
    <x v="78"/>
    <s v="BUSINESS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3"/>
    <s v="A"/>
    <m/>
    <m/>
    <x v="0"/>
  </r>
  <r>
    <n v="4"/>
    <s v="THURSDAY"/>
    <s v="1730-2030 HRS"/>
    <s v="VIRTUAL"/>
    <s v="ZOOM"/>
    <x v="93"/>
    <s v="INVENTORY CONTROL MANAGEMENT"/>
    <s v="C1705"/>
    <s v="MUO CHARLES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3"/>
    <s v="A"/>
    <m/>
    <m/>
    <x v="0"/>
  </r>
  <r>
    <n v="3"/>
    <s v="WEDNESDAY"/>
    <s v="1730-2030 HRS"/>
    <s v="VIRTUAL"/>
    <s v="ZOOM"/>
    <x v="96"/>
    <s v="COMMERCIAL RELATIONSHIPS"/>
    <n v="129"/>
    <s v="BEATRICE RO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4"/>
    <s v="A"/>
    <m/>
    <m/>
    <x v="0"/>
  </r>
  <r>
    <n v="5"/>
    <s v="FRIDAY"/>
    <s v="1730-2030 HRS"/>
    <s v="VIRTUAL"/>
    <s v="ZOOM"/>
    <x v="94"/>
    <s v="MARITIME LOGISTICS"/>
    <s v="C1381"/>
    <s v="DR. CARREN CHEPNGETICH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4"/>
    <s v="A"/>
    <m/>
    <m/>
    <x v="0"/>
  </r>
  <r>
    <n v="1"/>
    <s v="MONDAY"/>
    <s v="1730-2030 HRS"/>
    <s v="VIRTUAL"/>
    <s v="ZOOM"/>
    <x v="95"/>
    <s v="SUPPLY CHAIN MANAGEMENT"/>
    <s v="C1288"/>
    <s v="JAMES MURI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4"/>
    <s v="A"/>
    <m/>
    <m/>
    <x v="0"/>
  </r>
  <r>
    <n v="4"/>
    <s v="THURSDAY"/>
    <s v="1730-2030 HRS"/>
    <s v="VIRTUAL"/>
    <s v="ZOOM"/>
    <x v="97"/>
    <s v="PUBLIC PROCUREMENT LAW"/>
    <s v="C1371"/>
    <s v="MILLICENT WACHIUR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4"/>
    <s v="A"/>
    <m/>
    <m/>
    <x v="0"/>
  </r>
  <r>
    <n v="2"/>
    <s v="TUESDAY"/>
    <s v="1730-2030 HRS"/>
    <s v="VIRTUAL"/>
    <s v="ZOOM"/>
    <x v="80"/>
    <s v="COST ACCOUNTING"/>
    <n v="96"/>
    <s v="VICTOR NYAMIAKA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AF"/>
    <s v="KCADPL"/>
    <s v="DPL"/>
    <x v="3"/>
    <s v="WESTERN"/>
    <s v="TRIM 4"/>
    <s v="A"/>
    <m/>
    <m/>
    <x v="0"/>
  </r>
  <r>
    <n v="1"/>
    <s v="MONDAY"/>
    <s v="1730-2030 HRS"/>
    <s v="VIRTUAL"/>
    <s v="ZOOM"/>
    <x v="101"/>
    <s v="LOGISTICS SUPPORT PERSONNEL DEPLOYMENT"/>
    <s v="C1775"/>
    <s v="ANNE WANJIRU KAROK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5"/>
    <s v="A"/>
    <m/>
    <m/>
    <x v="0"/>
  </r>
  <r>
    <n v="3"/>
    <s v="WEDNESDAY"/>
    <s v="1730-2030 HRS"/>
    <s v="VIRTUAL"/>
    <s v="ZOOM"/>
    <x v="99"/>
    <s v="FREIGHT CLEARING AND FORWARDING"/>
    <s v="C1775"/>
    <s v="ANNE WANJIRU KAROK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5"/>
    <s v="A"/>
    <m/>
    <m/>
    <x v="0"/>
  </r>
  <r>
    <n v="2"/>
    <s v="TUESDAY"/>
    <s v="1730-2030 HRS"/>
    <s v="VIRTUAL"/>
    <s v="ZOOM"/>
    <x v="98"/>
    <s v="INTERNATIONAL LOGISTICS MANAGEMENT"/>
    <s v="C1671"/>
    <s v="ERIC MOGIRE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5"/>
    <s v="A"/>
    <m/>
    <m/>
    <x v="0"/>
  </r>
  <r>
    <n v="5"/>
    <s v="FRIDAY"/>
    <s v="1730-2030 HRS"/>
    <s v="VIRTUAL"/>
    <s v="ZOOM"/>
    <x v="102"/>
    <s v="E-PROCUREMENT"/>
    <s v="C1288"/>
    <s v="JAMES MURIGI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5"/>
    <s v="A"/>
    <m/>
    <m/>
    <x v="0"/>
  </r>
  <r>
    <n v="4"/>
    <s v="THURSDAY"/>
    <s v="1730-2030 HRS"/>
    <s v="VIRTUAL"/>
    <s v="ZOOM"/>
    <x v="100"/>
    <s v="PROCUREMENT ETHICS"/>
    <s v="C1501"/>
    <s v="RACHAEL KAMAU"/>
    <m/>
    <n v="0"/>
    <n v="0"/>
    <m/>
    <s v=" "/>
    <s v=" "/>
    <s v=" "/>
    <s v=" "/>
    <s v=" "/>
    <n v="0"/>
    <s v=" "/>
    <s v=" "/>
    <s v=" "/>
    <s v=" "/>
    <s v=" "/>
    <s v=" "/>
    <s v=" "/>
    <m/>
    <s v=""/>
    <x v="0"/>
    <s v="BAM"/>
    <s v="KCADPL"/>
    <s v="DPL"/>
    <x v="3"/>
    <s v="WESTERN"/>
    <s v="TRIM 5"/>
    <s v="A"/>
    <m/>
    <m/>
    <x v="0"/>
  </r>
  <r>
    <n v="1"/>
    <s v="MONDAY"/>
    <s v="1000-1200 HRS"/>
    <s v="LAB"/>
    <s v="TC 1-2"/>
    <x v="395"/>
    <s v="ICDL I"/>
    <s v="C0995"/>
    <s v="GEOFFREY OCHIENG'"/>
    <s v="2"/>
    <m/>
    <m/>
    <n v="15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2"/>
    <s v="TUESDAY"/>
    <s v="1000-1200 HRS"/>
    <s v="LAB"/>
    <s v="TC 1-2"/>
    <x v="395"/>
    <s v="ICDL I"/>
    <s v="C0995"/>
    <s v="GEOFFREY OCHIENG'"/>
    <s v="2"/>
    <m/>
    <m/>
    <n v="15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3"/>
    <s v="WEDNESDAY"/>
    <s v="1000-1200 HRS"/>
    <s v="LAB"/>
    <s v="TC 1-2"/>
    <x v="395"/>
    <s v="ICDL I"/>
    <s v="C0995"/>
    <s v="GEOFFREY OCHIENG"/>
    <s v="2"/>
    <m/>
    <m/>
    <n v="15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4"/>
    <s v="THURSDAY"/>
    <s v="1000-1200 HRS"/>
    <s v="LAB"/>
    <s v="TC 1-2"/>
    <x v="395"/>
    <s v="ICDL I"/>
    <s v="C0995"/>
    <s v="GEOFFREY OCHIENG"/>
    <s v="2"/>
    <m/>
    <m/>
    <n v="15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1"/>
    <s v="MONDAY"/>
    <s v="1100-1400 HRS"/>
    <s v="PHYSICAL"/>
    <s v="TC 1-4"/>
    <x v="396"/>
    <s v="MATHEMATICAL CONCEPTS IN DATA SCIENCE"/>
    <s v="C1811"/>
    <s v="AMOS MUSEMBI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3"/>
    <s v="WEDNESDAY"/>
    <s v="1730-2030 HRS"/>
    <s v="PHYSICAL"/>
    <s v="TC 1-2"/>
    <x v="396"/>
    <s v="MATHEMATICAL CONCEPTS IN DATA SCIENCE"/>
    <s v="C1811"/>
    <s v="AMOS MUSEMBI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2"/>
    <s v="TUESDAY"/>
    <s v="1200-1400 HRS"/>
    <s v="LAB"/>
    <s v="TC 1-2"/>
    <x v="395"/>
    <s v="ICDL II"/>
    <s v="C1432"/>
    <s v="JOHN KIMOTHO"/>
    <s v="2"/>
    <m/>
    <m/>
    <n v="14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3"/>
    <s v="WEDNESDAY"/>
    <s v="1200-1400 HRS"/>
    <s v="LAB"/>
    <s v="TC 1-2"/>
    <x v="395"/>
    <s v="ICDL II"/>
    <s v="C1432"/>
    <s v="JOHN KIMOTHO"/>
    <s v="2"/>
    <m/>
    <m/>
    <n v="14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4"/>
    <s v="THURSDAY"/>
    <s v="1200-1400 HRS"/>
    <s v="LAB"/>
    <s v="TC 1-2"/>
    <x v="395"/>
    <s v="ICDL II"/>
    <s v="C1432"/>
    <s v="JOHN KIMOTHO"/>
    <s v="2"/>
    <m/>
    <m/>
    <n v="14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5"/>
    <s v="FRIDAY"/>
    <s v="1200-1400 HRS"/>
    <s v="LAB"/>
    <s v="TC 1-2"/>
    <x v="395"/>
    <s v="ICDL II"/>
    <s v="C1432"/>
    <s v="JOHN KIMOTHO"/>
    <s v="2"/>
    <m/>
    <m/>
    <n v="14"/>
    <m/>
    <m/>
    <m/>
    <m/>
    <m/>
    <m/>
    <m/>
    <m/>
    <m/>
    <m/>
    <m/>
    <m/>
    <m/>
    <m/>
    <m/>
    <x v="2"/>
    <s v="PROFESSIONAL"/>
    <s v="ICDL"/>
    <s v="ICDL"/>
    <x v="0"/>
    <s v="MAIN"/>
    <s v="GROUP A"/>
    <s v="A"/>
    <m/>
    <m/>
    <x v="0"/>
  </r>
  <r>
    <n v="1"/>
    <s v="MONDAY"/>
    <s v="1400-1700 HRS"/>
    <s v="LAB"/>
    <s v="TC 1-2"/>
    <x v="395"/>
    <s v="WEB DEVELOPMENT"/>
    <s v="C1717"/>
    <s v="EVANS ONGULO"/>
    <s v="3"/>
    <m/>
    <m/>
    <n v="10"/>
    <m/>
    <m/>
    <m/>
    <m/>
    <m/>
    <m/>
    <m/>
    <m/>
    <m/>
    <m/>
    <m/>
    <m/>
    <m/>
    <m/>
    <m/>
    <x v="2"/>
    <s v="PROFESSIONAL"/>
    <s v="WEBDEV"/>
    <s v="WEBDEV"/>
    <x v="0"/>
    <s v="MAIN"/>
    <s v="GROUP A"/>
    <s v="A"/>
    <m/>
    <m/>
    <x v="0"/>
  </r>
  <r>
    <n v="2"/>
    <s v="TUESDAY"/>
    <s v="0800-1100 HRS"/>
    <s v="LAB"/>
    <s v="TC 1-2"/>
    <x v="395"/>
    <s v="WEB DEVELOPMENT"/>
    <s v="C1717"/>
    <s v="EVANS ONGULO"/>
    <s v="3"/>
    <m/>
    <m/>
    <n v="10"/>
    <m/>
    <m/>
    <m/>
    <m/>
    <m/>
    <m/>
    <m/>
    <m/>
    <m/>
    <m/>
    <m/>
    <m/>
    <m/>
    <m/>
    <m/>
    <x v="2"/>
    <s v="PROFESSIONAL"/>
    <s v="WEBDEV"/>
    <s v="WEBDEV"/>
    <x v="0"/>
    <s v="MAIN"/>
    <s v="GROUP A"/>
    <s v="A"/>
    <m/>
    <m/>
    <x v="0"/>
  </r>
  <r>
    <n v="1"/>
    <s v="MONDAY"/>
    <s v="0800-1100 HRS"/>
    <s v="LAB"/>
    <s v="TC 1-4"/>
    <x v="397"/>
    <s v="QUICKBOOKS GROUP A"/>
    <s v="C1516"/>
    <s v="FREDRICK OCHIENG"/>
    <s v="2"/>
    <m/>
    <m/>
    <n v="15"/>
    <m/>
    <m/>
    <m/>
    <m/>
    <m/>
    <m/>
    <m/>
    <m/>
    <m/>
    <m/>
    <m/>
    <m/>
    <m/>
    <m/>
    <m/>
    <x v="2"/>
    <s v="PROFESSIONAL"/>
    <s v="QUICKBKS"/>
    <s v="QUICKBKS"/>
    <x v="0"/>
    <s v="MAIN"/>
    <m/>
    <s v="A"/>
    <m/>
    <m/>
    <x v="0"/>
  </r>
  <r>
    <n v="4"/>
    <s v="THURSDAY"/>
    <s v="0800-1100 HRS"/>
    <s v="LAB"/>
    <s v="TC 1-4"/>
    <x v="397"/>
    <s v="QUICKBOOKS GROUP B"/>
    <s v="C1516"/>
    <s v="FREDRICK OCHIENG"/>
    <s v="2"/>
    <m/>
    <m/>
    <n v="15"/>
    <m/>
    <m/>
    <m/>
    <m/>
    <m/>
    <m/>
    <m/>
    <m/>
    <m/>
    <m/>
    <m/>
    <m/>
    <m/>
    <m/>
    <m/>
    <x v="2"/>
    <s v="PROFESSIONAL"/>
    <s v="QUICKBKS"/>
    <s v="QUICKBKS"/>
    <x v="0"/>
    <s v="MAIN"/>
    <m/>
    <s v="A"/>
    <m/>
    <m/>
    <x v="0"/>
  </r>
  <r>
    <n v="3"/>
    <s v="WEDNESDAY"/>
    <s v="1730-2030 HRS"/>
    <s v="LAB"/>
    <s v="TC 1-4"/>
    <x v="398"/>
    <s v="ICT (QUICKBOOKS)"/>
    <n v="300"/>
    <s v="ERICK ODUOL"/>
    <s v="2"/>
    <m/>
    <m/>
    <n v="15"/>
    <m/>
    <m/>
    <m/>
    <m/>
    <m/>
    <m/>
    <m/>
    <m/>
    <m/>
    <m/>
    <m/>
    <m/>
    <m/>
    <m/>
    <m/>
    <x v="2"/>
    <s v="PROFESSIONAL"/>
    <s v="QUICKBKS"/>
    <s v="QUICKBKS"/>
    <x v="0"/>
    <s v="MAIN"/>
    <m/>
    <s v="A"/>
    <m/>
    <m/>
    <x v="0"/>
  </r>
  <r>
    <n v="3"/>
    <s v="WEDNESDAY"/>
    <s v="0800-1100 HRS"/>
    <s v="LAB"/>
    <s v="TC 1-4"/>
    <x v="399"/>
    <s v="ICT (QUICKBOOKS)"/>
    <s v="C1686"/>
    <s v="DAMARIS MUSEMBI"/>
    <s v="2"/>
    <m/>
    <m/>
    <n v="10"/>
    <m/>
    <m/>
    <m/>
    <m/>
    <m/>
    <m/>
    <m/>
    <m/>
    <m/>
    <m/>
    <m/>
    <m/>
    <m/>
    <m/>
    <m/>
    <x v="2"/>
    <s v="PROFESSIONAL"/>
    <s v="QUICKBKS"/>
    <s v="QUICKBKS"/>
    <x v="0"/>
    <s v="MAIN"/>
    <m/>
    <s v="A"/>
    <m/>
    <m/>
    <x v="0"/>
  </r>
  <r>
    <n v="2"/>
    <s v="TUESDAY"/>
    <s v="1100-1300 HRS"/>
    <s v="LAB"/>
    <s v="TC 1-4"/>
    <x v="400"/>
    <s v="CCNA"/>
    <s v="C1687"/>
    <s v="STEPHEN OKELLO"/>
    <s v="2"/>
    <m/>
    <m/>
    <n v="14"/>
    <m/>
    <m/>
    <m/>
    <m/>
    <m/>
    <m/>
    <m/>
    <m/>
    <m/>
    <m/>
    <m/>
    <m/>
    <m/>
    <m/>
    <m/>
    <x v="2"/>
    <s v="PROFESSIONAL"/>
    <s v="CCNA"/>
    <s v="CCNA"/>
    <x v="0"/>
    <s v="MAIN"/>
    <m/>
    <s v="A"/>
    <m/>
    <m/>
    <x v="0"/>
  </r>
  <r>
    <n v="3"/>
    <s v="WEDNESDAY"/>
    <s v="1100-1300 HRS"/>
    <s v="LAB"/>
    <s v="TC 1-4"/>
    <x v="400"/>
    <s v="CCNA"/>
    <s v="C1687"/>
    <s v="STEPHEN OKELLO"/>
    <s v="2"/>
    <m/>
    <m/>
    <n v="14"/>
    <m/>
    <m/>
    <m/>
    <m/>
    <m/>
    <m/>
    <m/>
    <m/>
    <m/>
    <m/>
    <m/>
    <m/>
    <m/>
    <m/>
    <m/>
    <x v="2"/>
    <s v="PROFESSIONAL"/>
    <s v="CCNA"/>
    <s v="CCNA"/>
    <x v="0"/>
    <s v="MAIN"/>
    <m/>
    <s v="A"/>
    <m/>
    <m/>
    <x v="0"/>
  </r>
  <r>
    <n v="5"/>
    <s v="FRIDAY"/>
    <s v="1830-2030 HRS"/>
    <s v="LAB"/>
    <s v="TC 1-4"/>
    <x v="401"/>
    <s v="CCNA"/>
    <s v="C1123"/>
    <s v="RICHARD GICHARU"/>
    <s v="2"/>
    <m/>
    <m/>
    <n v="12"/>
    <m/>
    <m/>
    <m/>
    <m/>
    <m/>
    <m/>
    <m/>
    <m/>
    <m/>
    <m/>
    <m/>
    <m/>
    <m/>
    <m/>
    <m/>
    <x v="2"/>
    <s v="PROFESSIONAL"/>
    <s v="CCNA"/>
    <s v="CCNA"/>
    <x v="0"/>
    <s v="MAIN"/>
    <m/>
    <s v="A"/>
    <m/>
    <m/>
    <x v="0"/>
  </r>
  <r>
    <n v="6"/>
    <s v="SATURDAY"/>
    <s v="1000-1300 HRS"/>
    <s v="LAB"/>
    <s v="TC 1-4"/>
    <x v="402"/>
    <s v="CCNA"/>
    <s v="C1123"/>
    <s v="RICHARD GICHARU"/>
    <s v="2"/>
    <m/>
    <m/>
    <n v="12"/>
    <m/>
    <m/>
    <m/>
    <m/>
    <m/>
    <m/>
    <m/>
    <m/>
    <m/>
    <m/>
    <m/>
    <m/>
    <m/>
    <m/>
    <m/>
    <x v="2"/>
    <s v="PROFESSIONAL"/>
    <s v="CCNA"/>
    <s v="CCNA"/>
    <x v="1"/>
    <s v="MAIN"/>
    <m/>
    <s v="A"/>
    <m/>
    <m/>
    <x v="0"/>
  </r>
  <r>
    <n v="4"/>
    <s v="THURSDAY"/>
    <s v="1730-2030 HRS"/>
    <s v="PHYSICAL"/>
    <s v="TC 1-4"/>
    <x v="403"/>
    <s v="QUANTITATIVE MODELLING SKILLS"/>
    <s v="C1811"/>
    <s v="AMOS MUSEMBI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5"/>
    <s v="FRIDAY"/>
    <s v="1100-1400 HRS"/>
    <s v="PHYSICAL"/>
    <s v="PDC-01"/>
    <x v="396"/>
    <s v="MATHEMATICAL CONCEPTS IN DATA SCIENCE"/>
    <s v="C1811"/>
    <s v="AMOS MUSEMBI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6"/>
    <s v="SATURDAY"/>
    <s v="0800-1100 HRS"/>
    <s v="PHYSICAL"/>
    <s v="TC 1-4"/>
    <x v="396"/>
    <s v="MATHEMATICAL CONCEPTS IN DATA SCIENCE"/>
    <s v="C1811"/>
    <s v="AMOS MUSEMBI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6"/>
    <s v="SATURDAY"/>
    <s v="1100-1400 HRS"/>
    <s v="PHYSICAL"/>
    <s v="TC 1-4"/>
    <x v="403"/>
    <s v="QUANTITATIVE MODELLING SKILLS"/>
    <s v="C1811"/>
    <s v="AMOS MUSEMBI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4"/>
    <s v="THURSDAY"/>
    <s v="0800-1100 HRS"/>
    <s v="PHYSICAL"/>
    <s v="PDC-06"/>
    <x v="404"/>
    <s v="PRINCIPLES OF LENDING"/>
    <s v="C1641"/>
    <s v="ANDREW GOVEDI KISANYANYA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4"/>
    <s v="A"/>
    <m/>
    <m/>
    <x v="0"/>
  </r>
  <r>
    <n v="6"/>
    <s v="SATURDAY"/>
    <s v="0800-1100 HRS"/>
    <s v="PHYSICAL"/>
    <s v="TC 4-7"/>
    <x v="405"/>
    <s v="FUNDAMENTALS OF FINANCE"/>
    <s v="C1809"/>
    <s v="ANDREW LEV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1400-1700 HRS"/>
    <s v="PHYSICAL"/>
    <s v="TC 4-7"/>
    <x v="405"/>
    <s v="FUNDAMENTALS OF FINANCE"/>
    <s v="C1809"/>
    <s v="ANDREW LEV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2"/>
    <s v="TUESDAY"/>
    <s v="1730-2030 HRS"/>
    <s v="VIRTUAL"/>
    <s v="ZOOM "/>
    <x v="406"/>
    <s v="FINANCIAL STATEMENT ANALYSIS"/>
    <s v="C1037"/>
    <s v="ANDREW ROR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2"/>
    <s v="TUESDAY"/>
    <s v="1730-2030 HRS"/>
    <s v="PHYSICAL"/>
    <s v="PDC-05"/>
    <x v="407"/>
    <s v="LEADERSHIP AND MANAGEMENT"/>
    <s v="C1221"/>
    <s v="STEPHEN GITHIO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5"/>
    <s v="FRIDAY"/>
    <s v="1730-2030 HRS"/>
    <s v="PHYSICAL"/>
    <s v="PDC-05"/>
    <x v="408"/>
    <s v="ADVANCED FINANCIAL REPORTING AND ANALYSIS"/>
    <s v="C1037"/>
    <s v="ANDREW RORI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6"/>
    <s v="SATURDAY"/>
    <s v="0800-1100 HRS"/>
    <s v="VIRTUAL"/>
    <s v="ZOOM "/>
    <x v="406"/>
    <s v="FINANCIAL STATEMENT ANALYSIS"/>
    <s v="C1037"/>
    <s v="ANDREW ROR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6"/>
    <s v="SATURDAY"/>
    <s v="1100-1400 HRS"/>
    <s v="PHYSICAL"/>
    <s v="PDC-05"/>
    <x v="408"/>
    <s v="ADVANCED FINANCIAL REPORTING AND ANALYSIS"/>
    <s v="C1037"/>
    <s v="ANDREW RORI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6"/>
    <s v="SATURDAY"/>
    <s v="1400-1700 HRS"/>
    <s v="PHYSICAL"/>
    <s v="PDC-05"/>
    <x v="408"/>
    <s v="ADVANCED FINANCIAL REPORTING AND ANALYSIS"/>
    <s v="C1037"/>
    <s v="ANDREW RORI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1"/>
    <s v="MONDAY"/>
    <s v="1730-2030 HRS"/>
    <s v="PHYSICAL"/>
    <s v="LH 4"/>
    <x v="409"/>
    <s v="INTRODUCTION TO FINANCIAL ACCOUNTING"/>
    <s v="C1370"/>
    <s v="DAVID OMO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2"/>
    <s v="TUESDAY"/>
    <s v="1730-2030 HRS"/>
    <s v="PHYSICAL"/>
    <s v="LH 3"/>
    <x v="405"/>
    <s v="FUNDAMENTALS OF FINANCE"/>
    <s v="C1022"/>
    <s v="THEOPHILUS AKAL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2"/>
    <s v="TUESDAY"/>
    <s v="1400-1700 HRS"/>
    <s v="PHYSICAL"/>
    <s v="LH 3"/>
    <x v="405"/>
    <s v="FUNDAMENTALS OF FINANCE"/>
    <s v="C1022"/>
    <s v="THEOPHILUS AKAL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2"/>
    <s v="TUESDAY"/>
    <s v="1730-2030 HRS"/>
    <s v="PHYSICAL"/>
    <s v="LH 4"/>
    <x v="410"/>
    <s v="INTRODUCTION TO BUSINESS LAW AND ETHICS"/>
    <s v="C0900"/>
    <s v="DAVID AKO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1"/>
    <s v="MONDAY"/>
    <s v="1730-2030 HRS"/>
    <s v="PHYSICAL"/>
    <s v="LH 7"/>
    <x v="411"/>
    <s v="ADVANCED MANAGEMENT ACCOUNTING"/>
    <s v="C1021"/>
    <s v="ERICK MAKORA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2"/>
    <s v="TUESDAY"/>
    <s v="1730-2030 HRS"/>
    <s v="PHYSICAL"/>
    <s v="LH 7"/>
    <x v="411"/>
    <s v="ADVANCED MANAGEMENT ACCOUNTING"/>
    <s v="C1021"/>
    <s v="ERICK MAKORA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3"/>
    <s v="WEDNESDAY"/>
    <s v="1730-2030 HRS"/>
    <s v="PHYSICAL"/>
    <s v="LH 1"/>
    <x v="412"/>
    <s v="ADVANCED FINANCIAL MANAGEMENT"/>
    <s v="C1021"/>
    <s v="ERICK MAKORA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30 HRS"/>
    <s v="PHYSICAL"/>
    <s v="LH 1"/>
    <x v="412"/>
    <s v="ADVANCED FINANCIAL MANAGEMENT"/>
    <s v="C1021"/>
    <s v="ERICK MAKORA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30 HRS"/>
    <s v="PHYSICAL"/>
    <s v="LH 1"/>
    <x v="412"/>
    <s v="ADVANCED FINANCIAL MANAGEMENT"/>
    <s v="C1021"/>
    <s v="ERICK MAKORA"/>
    <s v="2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0800-1100 HRS"/>
    <s v="PHYSICAL"/>
    <s v="LH 1"/>
    <x v="407"/>
    <s v="LEADERSHIPAND MANAGEMENT"/>
    <s v="C0112"/>
    <s v="EDWIN OWITI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0800-1100 HRS"/>
    <s v="PHYSICAL"/>
    <s v="LH 1"/>
    <x v="407"/>
    <s v="LEADERSHIPAND MANAGEMENT"/>
    <s v="C0112"/>
    <s v="EDWIN OWITI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1"/>
    <s v="MONDAY"/>
    <s v="1730-2030 HRS"/>
    <s v="PHYSICAL"/>
    <s v="LH 7"/>
    <x v="413"/>
    <s v="ADVANCED TAXATION"/>
    <s v="C1022"/>
    <s v="THEOPHILUS AKAL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400-1700HRS"/>
    <s v="PHYSICAL"/>
    <s v="LH 7"/>
    <x v="414"/>
    <s v="ADVANCED AUDITING AND ASSURANCE"/>
    <s v="C0112"/>
    <s v="EDWIN OWITI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1100-1400HRS"/>
    <s v="PHYSICAL"/>
    <s v="LH 7"/>
    <x v="414"/>
    <s v="ADVANCED AUDITING AND ASSURANCE"/>
    <s v="C0112"/>
    <s v="EDWIN OWITI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3"/>
    <s v="WEDNESDAY"/>
    <s v="1730-2000 HRS"/>
    <s v="PHYSICAL"/>
    <s v="INT LAB"/>
    <x v="415"/>
    <s v="BUSINESS DATA ANALYTICS (PRACTICAL PAPERS)"/>
    <s v="C1447"/>
    <s v="NICHOLAS SIKALLY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00 HRS"/>
    <s v="PHYSICAL"/>
    <s v="INT LAB"/>
    <x v="415"/>
    <s v="BUSINESS DATA ANALYTICS (PRACTICAL PAPERS)"/>
    <s v="C1447"/>
    <s v="NICHOLAS SIKALLY"/>
    <s v="3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0900-1200HRS"/>
    <s v="PHYSICAL"/>
    <s v="INT LAB"/>
    <x v="415"/>
    <s v="BUSINESS DATA ANALYTICS (PRACTICAL PAPERS)"/>
    <s v="C1447"/>
    <s v="NICHOLAS SIKALLY"/>
    <s v="2"/>
    <m/>
    <m/>
    <n v="0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1"/>
    <s v="MONDAY"/>
    <s v="1730-2030 HRS"/>
    <s v="PHYSICAL"/>
    <s v="LH 4"/>
    <x v="416"/>
    <s v="FINANCIAL ACCOUNTING"/>
    <s v="C1370"/>
    <s v="DAVID OMOLLO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2"/>
    <s v="TUESDAY"/>
    <s v="1730-2030 HRS"/>
    <s v="PHYSICAL"/>
    <s v="LH 4"/>
    <x v="416"/>
    <s v="INTRODUCTION TO LAW AND GOVERNANCE"/>
    <s v="C0900"/>
    <s v="DAVID AKOO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4"/>
    <s v="THURSDAY"/>
    <s v="1730-2030 HRS"/>
    <s v="PHYSICAL"/>
    <s v="LH 4"/>
    <x v="417"/>
    <s v="COMMUNICATION SKILLS"/>
    <n v="314"/>
    <s v="ANN INYANGALA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30 HRS"/>
    <s v="PHYSICAL"/>
    <s v="LH 4"/>
    <x v="416"/>
    <s v="FINANCIAL ACCOUNTING"/>
    <s v="C1370"/>
    <s v="DAVID OMOLLO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400-1700HRS"/>
    <s v="PHYSICAL"/>
    <s v="LH 4"/>
    <x v="417"/>
    <s v="COMMUNICATION SKILLS"/>
    <n v="314"/>
    <s v="ANN INYANGALA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0800-1100 HRS"/>
    <s v="PHYSICAL"/>
    <s v="LH 4"/>
    <x v="416"/>
    <s v="INTRODUCTION TO LAW AND GOVERNANCE"/>
    <s v="C0900"/>
    <s v="DAVID AKOO"/>
    <s v="3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100-1300HRS"/>
    <s v="PHYSICAL"/>
    <s v="LH 4"/>
    <x v="416"/>
    <s v="FINANCIAL ACCOUNTING"/>
    <s v="C1370"/>
    <s v="DAVID OMOLLO"/>
    <s v="2"/>
    <m/>
    <m/>
    <n v="14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2"/>
    <s v="TUESDAY"/>
    <s v="1730-2030 HRS"/>
    <s v="PHYSICAL"/>
    <s v="LH 5"/>
    <x v="418"/>
    <s v="QUANTITATIVE ANALYSIS"/>
    <s v="C0202"/>
    <s v="WALTER ODHIAMBO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3"/>
    <s v="WEDNESDAY"/>
    <s v="1730-2030 HRS"/>
    <s v="PHYSICAL"/>
    <s v="LH 5"/>
    <x v="419"/>
    <s v="ECONOMICS"/>
    <n v="197"/>
    <s v="TOM MATWETWE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4"/>
    <s v="THURSDAY"/>
    <s v="1730-2030 HRS"/>
    <s v="PHYSICAL"/>
    <s v="LH 5"/>
    <x v="418"/>
    <s v="QUANTITATIVE ANALYSIS"/>
    <s v="C0202"/>
    <s v="WALTER ODHIAMBO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400-1700HRS"/>
    <s v="PHYSICAL"/>
    <s v="LH 5"/>
    <x v="420"/>
    <s v="INFORMATION COMMUNICATION TECHNOLOGY"/>
    <s v="C1486"/>
    <s v="CONRAD AKELLO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1400-1700HRS"/>
    <s v="PHYSICAL"/>
    <s v="LH 5"/>
    <x v="420"/>
    <s v="INFORMATION COMMUNICATION TECHNOLOGY"/>
    <s v="C1486"/>
    <s v="CONRAD AKELLO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1100-1400HRS"/>
    <s v="PHYSICAL"/>
    <s v="LH 5"/>
    <x v="419"/>
    <s v="ECONOMICS"/>
    <n v="197"/>
    <s v="TOM MATWETWE"/>
    <s v="3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0800-1100HRS"/>
    <s v="PHYSICAL"/>
    <s v="LH 5"/>
    <x v="418"/>
    <s v="QUANTITATIVE ANALYSIS"/>
    <s v="C0202"/>
    <s v="WALTER ODHIAMBO"/>
    <s v="2"/>
    <m/>
    <m/>
    <n v="15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1"/>
    <s v="MONDAY"/>
    <s v="1730-2030 HRS"/>
    <s v="PHYSICAL"/>
    <s v="LB 6"/>
    <x v="421"/>
    <s v="FINANCIAL REPORTING AND ANALYSIS"/>
    <s v="C1021"/>
    <s v="ERICK MAKORA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2"/>
    <s v="TUESDAY"/>
    <s v="1730-2030 HRS"/>
    <s v="PHYSICAL"/>
    <s v="LB 6"/>
    <x v="421"/>
    <s v="FINANCIAL REPORTING AND ANALYSIS"/>
    <s v="C1021"/>
    <s v="ERICK MAKORA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3"/>
    <s v="WEDNESDAY"/>
    <s v="1730-2030 HRS"/>
    <s v="PHYSICAL"/>
    <s v="LB 6"/>
    <x v="422"/>
    <s v="FINANCIAL MANAGEMENT"/>
    <s v="C1022"/>
    <s v="THEOPHILUS AKAL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30 HRS"/>
    <s v="PHYSICAL"/>
    <s v="LB 6"/>
    <x v="423"/>
    <s v="COMPANY LAW"/>
    <s v="C0900"/>
    <s v="DAVID AKOO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100-1400HRS"/>
    <s v="PHYSICAL"/>
    <s v="LB 6"/>
    <x v="423"/>
    <s v="COMPANY LAW"/>
    <s v="C0900"/>
    <s v="DAVID AKOO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1400-1700HRS"/>
    <s v="PHYSICAL"/>
    <s v="LB 6"/>
    <x v="422"/>
    <s v="FINANCIAL MANAGEMENT"/>
    <s v="C1022"/>
    <s v="THEOPHILUS AKAL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400-1600HRS"/>
    <s v="PHYSICAL"/>
    <s v="LB 6"/>
    <x v="421"/>
    <s v="FINANCIAL REPORTING AND ANALYSIS"/>
    <s v="C1021"/>
    <s v="ERICK MAKORA"/>
    <s v="2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2"/>
    <s v="TUESDAY"/>
    <s v="1730-2030 HRS"/>
    <s v="PHYSICAL"/>
    <s v="TR 1"/>
    <x v="424"/>
    <s v="AUDITING AND ASSURANCE"/>
    <s v="C1318"/>
    <s v="GEORGE OBOP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4"/>
    <s v="THURSDAY"/>
    <s v="1730-2030 HRS"/>
    <s v="PHYSICAL"/>
    <s v="TR 2"/>
    <x v="425"/>
    <s v="PUBLIC FINANCE AND TAXATION"/>
    <s v="C1447"/>
    <s v="NICHOLAS SIKALLY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5"/>
    <s v="FRIDAY"/>
    <s v="1730-2030 HRS"/>
    <s v="PHYSICAL"/>
    <s v="TR 1"/>
    <x v="426"/>
    <s v="MANAGEMENT ACCOUNTING"/>
    <n v="314"/>
    <s v="ANN INYANGALA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1400-1700HRS"/>
    <s v="PHYSICAL"/>
    <s v="TR 1"/>
    <x v="424"/>
    <s v="AUDITING AND ASSURANCE"/>
    <s v="C1318"/>
    <s v="GEORGE OBOP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6"/>
    <s v="SATURDAY"/>
    <s v="0800-1100 HRS"/>
    <s v="PHYSICAL"/>
    <s v="TR 1"/>
    <x v="426"/>
    <s v="MANAGEMENT ACCOUNTING"/>
    <n v="314"/>
    <s v="ANN INYANGALA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7"/>
    <s v="SUNDAY"/>
    <s v="0800-1100 HRS"/>
    <s v="PHYSICAL"/>
    <s v="TR 1"/>
    <x v="425"/>
    <s v="PUBLIC FINANCE AND TAXATION"/>
    <s v="C1447"/>
    <s v="NICHOLAS SIKALLY"/>
    <s v="3"/>
    <m/>
    <m/>
    <n v="11"/>
    <m/>
    <m/>
    <m/>
    <m/>
    <m/>
    <m/>
    <m/>
    <m/>
    <m/>
    <m/>
    <m/>
    <m/>
    <m/>
    <m/>
    <m/>
    <x v="2"/>
    <s v="PROFESSIONAL"/>
    <s v="CPA"/>
    <s v="CPA"/>
    <x v="1"/>
    <s v="WESTERN"/>
    <m/>
    <s v="A"/>
    <m/>
    <m/>
    <x v="0"/>
  </r>
  <r>
    <n v="1"/>
    <s v="MONDAY"/>
    <s v="1100-1400 HRS"/>
    <s v="PHYSICAL"/>
    <s v="LH 5"/>
    <x v="417"/>
    <s v="COMMUNICATION SKILLS"/>
    <s v="C0360"/>
    <s v="AUSTIN MAKUNGU"/>
    <n v="3"/>
    <n v="3"/>
    <n v="1"/>
    <n v="1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1"/>
    <s v="MONDAY"/>
    <s v="1100-1400 HRS"/>
    <s v="PHYSICAL"/>
    <s v="LH 1"/>
    <x v="427"/>
    <s v="FUNDAMENTAL ICT SKILL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1"/>
    <s v="MONDAY"/>
    <s v="0800-1100HRS"/>
    <s v="PHYSICAL"/>
    <s v="LH 2"/>
    <x v="428"/>
    <s v="BUSINESS MATHEMATICS AND STATISTIC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1"/>
    <s v="MONDAY"/>
    <s v="0800-1100 HRS"/>
    <s v="PHYSICAL"/>
    <s v="LH 4"/>
    <x v="425"/>
    <s v="PUBLIC FINANCE AND TAXATION"/>
    <s v="C1022"/>
    <s v="THEOPHILUS AKAL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LEVEL I"/>
    <s v="A"/>
    <m/>
    <m/>
    <x v="0"/>
  </r>
  <r>
    <n v="1"/>
    <s v="MONDAY"/>
    <s v="0800-1100 HRS"/>
    <s v="PHYSICAL"/>
    <s v="LH 5"/>
    <x v="416"/>
    <s v="FINANCIAL ACCOUNTING"/>
    <s v="C1447"/>
    <s v="NICHOLAS SIKALLY"/>
    <n v="3"/>
    <n v="3"/>
    <n v="1"/>
    <n v="1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1"/>
    <s v="MONDAY"/>
    <s v="1100-1400 HRS"/>
    <s v="PHYSICAL"/>
    <s v="LH 1"/>
    <x v="429"/>
    <s v="INFORMATION COMMUNICATION TECHNOLOGY"/>
    <s v="C1486"/>
    <s v="CONRAD AKELL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1"/>
    <s v="MONDAY"/>
    <s v="0800-1100HRS"/>
    <s v="PHYSICAL"/>
    <s v="LH 3"/>
    <x v="430"/>
    <s v="FUNDAMENTALS OF BUSINESS MATHEMATIC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1"/>
    <s v="MONDAY"/>
    <s v="1400-1700HRS"/>
    <s v="PHYSICAL"/>
    <s v="LH 2"/>
    <x v="431"/>
    <s v="PRINCIPLES OF MANAGEMENT"/>
    <s v="C0360"/>
    <s v="AUSTIN MAKUNG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1"/>
    <s v="MONDAY"/>
    <s v="0800-1100HRS"/>
    <s v="PHYSICAL"/>
    <s v="LH 1"/>
    <x v="410"/>
    <s v="INTRODUCTION TO BUSINESS LAW AND ETHICS"/>
    <s v="C0900"/>
    <s v="DAVID AKO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2"/>
    <s v="TUESDAY"/>
    <s v="0800-1100HRS"/>
    <s v="PHYSICAL"/>
    <s v="LH 2"/>
    <x v="432"/>
    <s v="ELEMENTS OF TAXATION"/>
    <s v="C1022"/>
    <s v="THEOPHILUS AKAL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2"/>
    <s v="TUESDAY"/>
    <s v="0800-1100HRS"/>
    <s v="PHYSICAL"/>
    <s v="LH 1"/>
    <x v="433"/>
    <s v="FOUNDATIONS OF ACCOUNTING"/>
    <s v="C1370"/>
    <s v="DAVID OMOLL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1"/>
    <s v="MONDAY"/>
    <s v="1100-1400 HRS"/>
    <s v="PHYSICAL"/>
    <s v="PDC-05"/>
    <x v="434"/>
    <s v="FUNDAMENTALS OF MANAGEMENT ACCOUNTING"/>
    <n v="324"/>
    <s v="BENJAMIN KINUTHIA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400-1800 HRS"/>
    <s v="PHYSICAL"/>
    <s v="KITCHEN- 8th Flr"/>
    <x v="435"/>
    <s v="BARISTA AND MIXIOLOGY"/>
    <s v="C1446"/>
    <s v="ENOCK MAKOR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2"/>
    <s v="TUESDAY"/>
    <s v="0900-1300HRS"/>
    <s v="PHYSICAL"/>
    <s v="KITCHEN- 8th Flr"/>
    <x v="436"/>
    <s v="PROFFESSIONAL COOKERY"/>
    <s v="C1445"/>
    <s v="CAROLINE THIGA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2"/>
    <s v="TUESDAY"/>
    <s v="1400-1800 HRS"/>
    <s v="PHYSICAL"/>
    <s v="KITCHEN- 8th Flr"/>
    <x v="437"/>
    <s v="PASTRY AND BAKING"/>
    <s v="C1444"/>
    <s v="MOUREEN MMBEY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2"/>
    <s v="TUESDAY"/>
    <s v="1800-2000 HRS"/>
    <s v="PHYSICAL"/>
    <s v="8-1"/>
    <x v="438"/>
    <s v="FOOD PRENEURSHIP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2"/>
    <s v="TUESDAY"/>
    <s v="0900-1300HRS"/>
    <s v="PHYSICAL"/>
    <s v="KITCHEN- 8th Flr"/>
    <x v="437"/>
    <s v="PASTRY AND BAKING"/>
    <s v="C1444"/>
    <s v="MOUREEN MMBEY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2"/>
    <s v="TUESDAY"/>
    <s v="1400-1800 HRS"/>
    <s v="PHYSICAL"/>
    <s v="KITCHEN- 8th Flr"/>
    <x v="437"/>
    <s v="PASTRY AND BAKING"/>
    <s v="C1444"/>
    <s v="MOUREEN MMBEY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3"/>
    <s v="WEDNESDAY"/>
    <s v="1400-1800 HRS"/>
    <s v="PHYSICAL"/>
    <s v="KITCHEN- 8th Flr"/>
    <x v="436"/>
    <s v="PROFFESSIONAL COOKERY"/>
    <s v="C1445"/>
    <s v="CAROLINE THIGA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4"/>
    <s v="THURSDAY"/>
    <s v="1800-2000 HRS"/>
    <s v="PHYSICAL"/>
    <s v="8-1"/>
    <x v="438"/>
    <s v="FOOD PRENEURSHIP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5"/>
    <s v="FRIDAY"/>
    <s v="1400-1800 HRS"/>
    <s v="PHYSICAL"/>
    <s v="8-1"/>
    <x v="438"/>
    <s v="FOOD PRENEURSHIP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5"/>
    <s v="FRIDAY"/>
    <s v="1400-1800 HRS"/>
    <s v="PHYSICAL"/>
    <s v="KITCHEN- 8th Flr"/>
    <x v="435"/>
    <s v="BARISTA AND MIXIOLOGY"/>
    <s v="C1446"/>
    <s v="ENOCK MAKOR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6"/>
    <s v="SATURDAY"/>
    <s v="0900-1300HRS"/>
    <s v="PHYSICAL"/>
    <s v="KITCHEN- 8th Flr"/>
    <x v="435"/>
    <s v="BARISTA AND MIXIOLOGY"/>
    <s v="C1446"/>
    <s v="ENOCK MAKORI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6"/>
    <s v="SATURDAY"/>
    <s v="0900-1300HRS"/>
    <s v="PHYSICAL"/>
    <s v="KITCHEN- 8th Flr"/>
    <x v="436"/>
    <s v="PROFFESSIONAL COOKERY"/>
    <s v="C1445"/>
    <s v="CAROLINE THIGA"/>
    <s v="4"/>
    <m/>
    <m/>
    <n v="6"/>
    <m/>
    <m/>
    <m/>
    <m/>
    <m/>
    <m/>
    <m/>
    <m/>
    <m/>
    <m/>
    <m/>
    <m/>
    <m/>
    <m/>
    <m/>
    <x v="2"/>
    <s v="ACADEMIC"/>
    <s v="PTTISC"/>
    <s v="SHORT COURSES"/>
    <x v="0"/>
    <s v="TOWN"/>
    <s v="SHORT COURSES"/>
    <s v="A"/>
    <m/>
    <m/>
    <x v="0"/>
  </r>
  <r>
    <n v="1"/>
    <s v="MONDAY"/>
    <s v="0800-1100 HRS"/>
    <s v="PHYSICAL"/>
    <s v="KITCHEN- 8th Flr"/>
    <x v="439"/>
    <s v="FOOD AND BEVERAGE PRODUCTION THEORY."/>
    <s v="C1445"/>
    <s v="CAROLINE THIGA"/>
    <s v="3"/>
    <m/>
    <m/>
    <n v="6"/>
    <m/>
    <m/>
    <m/>
    <m/>
    <m/>
    <m/>
    <m/>
    <m/>
    <m/>
    <m/>
    <m/>
    <m/>
    <m/>
    <m/>
    <m/>
    <x v="2"/>
    <s v="ACADEMIC"/>
    <s v="DCULARTS"/>
    <s v="DIP CA L1"/>
    <x v="0"/>
    <s v="TOWN"/>
    <s v="DIP CA STAGE I"/>
    <s v="A"/>
    <m/>
    <m/>
    <x v="0"/>
  </r>
  <r>
    <n v="2"/>
    <s v="TUESDAY"/>
    <s v="0800-1100 HRS"/>
    <s v="PHYSICAL"/>
    <s v="8-2-"/>
    <x v="58"/>
    <s v="COMMUNICATION SKILLS"/>
    <s v="C1444"/>
    <s v="MOUREEN MMBEYI"/>
    <s v="3"/>
    <m/>
    <m/>
    <n v="6"/>
    <m/>
    <m/>
    <m/>
    <m/>
    <m/>
    <m/>
    <m/>
    <m/>
    <m/>
    <m/>
    <m/>
    <m/>
    <m/>
    <m/>
    <m/>
    <x v="2"/>
    <s v="ACADEMIC"/>
    <s v="DCULARTS"/>
    <s v="DIP CA L1"/>
    <x v="0"/>
    <s v="TOWN"/>
    <s v="DIP CA STAGE I"/>
    <s v="A"/>
    <m/>
    <m/>
    <x v="0"/>
  </r>
  <r>
    <n v="2"/>
    <s v="TUESDAY"/>
    <s v="1200-1500 HRS"/>
    <s v="PHYSICAL"/>
    <s v="8-2-"/>
    <x v="440"/>
    <s v="FOOD HYGIENE AND SANITATION"/>
    <s v="C1444"/>
    <s v="MOUREEN MMBEYI"/>
    <s v="3"/>
    <m/>
    <m/>
    <n v="6"/>
    <m/>
    <m/>
    <m/>
    <m/>
    <m/>
    <m/>
    <m/>
    <m/>
    <m/>
    <m/>
    <m/>
    <m/>
    <m/>
    <m/>
    <m/>
    <x v="2"/>
    <s v="ACADEMIC"/>
    <s v="DCULARTS"/>
    <s v="DIP CA L1"/>
    <x v="0"/>
    <s v="TOWN"/>
    <s v="DIP CA STAGE I"/>
    <s v="A"/>
    <m/>
    <m/>
    <x v="0"/>
  </r>
  <r>
    <n v="4"/>
    <s v="THURSDAY"/>
    <s v="0800-1100 HRS"/>
    <s v="PHYSICAL"/>
    <s v="8-2-"/>
    <x v="441"/>
    <s v="FRENCH"/>
    <s v="C0744"/>
    <s v="MALACH OSORO"/>
    <s v="3"/>
    <m/>
    <m/>
    <n v="6"/>
    <m/>
    <m/>
    <m/>
    <m/>
    <m/>
    <m/>
    <m/>
    <m/>
    <m/>
    <m/>
    <m/>
    <m/>
    <m/>
    <m/>
    <m/>
    <x v="2"/>
    <s v="ACADEMIC"/>
    <s v="DCULARTS"/>
    <s v="DIP CA L1"/>
    <x v="0"/>
    <s v="TOWN"/>
    <s v="DIP CA STAGE I"/>
    <s v="A"/>
    <m/>
    <m/>
    <x v="0"/>
  </r>
  <r>
    <n v="5"/>
    <s v="FRIDAY"/>
    <s v="0800-1400HRS"/>
    <s v="PHYSICAL"/>
    <s v="KITCHEN- 8th Flr"/>
    <x v="442"/>
    <s v="BASIC FOOD AND BEVERAGE PRODUCTION PRACTICE I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DCULARTS"/>
    <s v="DIP CA L1"/>
    <x v="0"/>
    <s v="TOWN"/>
    <s v="DIP CA STAGE I"/>
    <s v="A"/>
    <m/>
    <m/>
    <x v="0"/>
  </r>
  <r>
    <n v="1"/>
    <s v="MONDAY"/>
    <s v="0800-1100 HRS"/>
    <s v="PHYSICAL"/>
    <s v="8-2-"/>
    <x v="443"/>
    <s v="FOOD AND MENU KNOWLEDGE THEORY"/>
    <s v="C1445"/>
    <s v="CAROLINE THIGA"/>
    <s v="3"/>
    <m/>
    <m/>
    <n v="6"/>
    <m/>
    <m/>
    <m/>
    <m/>
    <m/>
    <m/>
    <m/>
    <m/>
    <m/>
    <m/>
    <m/>
    <m/>
    <m/>
    <m/>
    <m/>
    <x v="2"/>
    <s v="ACADEMIC"/>
    <s v="CCULARTS"/>
    <s v="CCA L1"/>
    <x v="0"/>
    <s v="TOWN"/>
    <s v="CERT CA STAGE I"/>
    <s v="A"/>
    <m/>
    <m/>
    <x v="0"/>
  </r>
  <r>
    <n v="1"/>
    <s v="MONDAY"/>
    <s v="1100-1400 HRS"/>
    <s v="PHYSICAL"/>
    <s v="8-2-"/>
    <x v="444"/>
    <s v="MENU PLANNING AND COSTING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CCULARTS"/>
    <s v="CCA L1"/>
    <x v="0"/>
    <s v="TOWN"/>
    <s v="CERT CA STAGE I"/>
    <s v="A"/>
    <m/>
    <m/>
    <x v="0"/>
  </r>
  <r>
    <n v="5"/>
    <s v="FRIDAY"/>
    <s v="0800-1400 HRS"/>
    <s v="PHYSICAL"/>
    <s v="KITCHEN- 8th Flr"/>
    <x v="445"/>
    <s v="FOOD &amp; BEVERAGES PROCTUCTION PRACTICALS"/>
    <s v="C1504"/>
    <s v="ROSALIA KAGENI"/>
    <s v="3"/>
    <m/>
    <m/>
    <n v="6"/>
    <m/>
    <m/>
    <m/>
    <m/>
    <m/>
    <m/>
    <m/>
    <m/>
    <m/>
    <m/>
    <m/>
    <m/>
    <m/>
    <m/>
    <m/>
    <x v="2"/>
    <s v="ACADEMIC"/>
    <s v="CCULARTS"/>
    <s v="CCA L1"/>
    <x v="0"/>
    <s v="TOWN"/>
    <s v="CERT CA STAGE I"/>
    <s v="A"/>
    <m/>
    <m/>
    <x v="0"/>
  </r>
  <r>
    <n v="2"/>
    <s v="TUESDAY"/>
    <s v="1200-1500 HRS"/>
    <s v="PHYSICAL"/>
    <s v="8-2-"/>
    <x v="446"/>
    <s v="INTRODUCTION TO HUMAN NUTRITION"/>
    <s v="C1444"/>
    <s v="MOUREEN MMBEYI"/>
    <s v="3"/>
    <m/>
    <m/>
    <n v="6"/>
    <m/>
    <m/>
    <m/>
    <m/>
    <m/>
    <m/>
    <m/>
    <m/>
    <m/>
    <m/>
    <m/>
    <m/>
    <m/>
    <m/>
    <m/>
    <x v="2"/>
    <s v="ACADEMIC"/>
    <s v="CCULARTS"/>
    <s v="CCA L1"/>
    <x v="0"/>
    <s v="TOWN"/>
    <s v="CERT CA STAGE I"/>
    <s v="A"/>
    <m/>
    <m/>
    <x v="0"/>
  </r>
  <r>
    <n v="5"/>
    <s v="FRIDAY"/>
    <s v="0800-1100 HRS"/>
    <s v="PHYSICAL"/>
    <s v="KITCHEN- 8th Flr"/>
    <x v="447"/>
    <s v="FOOD AND BEVERAGE SERVICE THEORY"/>
    <s v="C1446"/>
    <s v="ENOCK MAKORI"/>
    <s v="3"/>
    <m/>
    <m/>
    <n v="6"/>
    <m/>
    <m/>
    <m/>
    <m/>
    <m/>
    <m/>
    <m/>
    <m/>
    <m/>
    <m/>
    <m/>
    <m/>
    <m/>
    <m/>
    <m/>
    <x v="2"/>
    <s v="ACADEMIC"/>
    <s v="CCULARTS"/>
    <s v="CCA L1"/>
    <x v="0"/>
    <s v="TOWN"/>
    <s v="CERT CA STAGE I"/>
    <s v="A"/>
    <m/>
    <m/>
    <x v="0"/>
  </r>
  <r>
    <n v="1"/>
    <s v="MONDAY"/>
    <s v="0800-1100 HRS"/>
    <s v="PHYSICAL"/>
    <s v="KITCHEN- 8th Flr"/>
    <x v="439"/>
    <s v="FOOD AND BEVERAGE PRODUCTION THEORY."/>
    <s v="C1445"/>
    <s v="CAROLINE THIGA"/>
    <s v="3"/>
    <m/>
    <m/>
    <n v="8"/>
    <m/>
    <m/>
    <m/>
    <m/>
    <m/>
    <m/>
    <m/>
    <m/>
    <m/>
    <m/>
    <m/>
    <m/>
    <m/>
    <m/>
    <m/>
    <x v="2"/>
    <s v="ACADEMIC"/>
    <s v="CCULARTS"/>
    <s v="CCA L2"/>
    <x v="0"/>
    <s v="TOWN"/>
    <s v="CERT CA STAGE II"/>
    <s v="A"/>
    <m/>
    <m/>
    <x v="0"/>
  </r>
  <r>
    <n v="2"/>
    <s v="TUESDAY"/>
    <s v="0800-1100 HRS"/>
    <s v="PHYSICAL"/>
    <s v="8-2-"/>
    <x v="58"/>
    <s v="COMMUNICATION SKILLS"/>
    <s v="C1444"/>
    <s v="MOUREEN MMBEYI"/>
    <s v="3"/>
    <m/>
    <m/>
    <n v="8"/>
    <m/>
    <m/>
    <m/>
    <m/>
    <m/>
    <m/>
    <m/>
    <m/>
    <m/>
    <m/>
    <m/>
    <m/>
    <m/>
    <m/>
    <m/>
    <x v="2"/>
    <s v="ACADEMIC"/>
    <s v="CCULARTS"/>
    <s v="CCA L2"/>
    <x v="0"/>
    <s v="TOWN"/>
    <s v="CERT CA STAGE II"/>
    <s v="A"/>
    <m/>
    <m/>
    <x v="0"/>
  </r>
  <r>
    <n v="2"/>
    <s v="TUESDAY"/>
    <s v="1200-1500 HRS"/>
    <s v="PHYSICAL"/>
    <s v="8-2-"/>
    <x v="440"/>
    <s v="FOOD HYGIENE AND SANITATION"/>
    <s v="C1444"/>
    <s v="MOUREEN MMBEYI"/>
    <s v="3"/>
    <m/>
    <m/>
    <n v="8"/>
    <m/>
    <m/>
    <m/>
    <m/>
    <m/>
    <m/>
    <m/>
    <m/>
    <m/>
    <m/>
    <m/>
    <m/>
    <m/>
    <m/>
    <m/>
    <x v="2"/>
    <s v="ACADEMIC"/>
    <s v="CCULARTS"/>
    <s v="CCA L2"/>
    <x v="0"/>
    <s v="TOWN"/>
    <s v="CERT CA STAGE II"/>
    <s v="A"/>
    <m/>
    <m/>
    <x v="0"/>
  </r>
  <r>
    <n v="4"/>
    <s v="THURSDAY"/>
    <s v="0800-1100 HRS"/>
    <s v="PHYSICAL"/>
    <s v="8-2-"/>
    <x v="441"/>
    <s v="FRENCH"/>
    <s v="C0744"/>
    <s v="MALACH OSORO"/>
    <s v="3"/>
    <m/>
    <m/>
    <n v="8"/>
    <m/>
    <m/>
    <m/>
    <m/>
    <m/>
    <m/>
    <m/>
    <m/>
    <m/>
    <m/>
    <m/>
    <m/>
    <m/>
    <m/>
    <m/>
    <x v="2"/>
    <s v="ACADEMIC"/>
    <s v="CCULARTS"/>
    <s v="CCA L2"/>
    <x v="0"/>
    <s v="TOWN"/>
    <s v="CERT CA STAGE II"/>
    <s v="A"/>
    <m/>
    <m/>
    <x v="0"/>
  </r>
  <r>
    <n v="5"/>
    <s v="FRIDAY"/>
    <s v="0800-1400HRS"/>
    <s v="PHYSICAL"/>
    <s v="KITCHEN- 8th Flr"/>
    <x v="442"/>
    <s v="BASIC FOOD AND BEVERAGE PRODUCTION PRACTICE I"/>
    <s v="C1504"/>
    <s v="ROSALIA KAGENI"/>
    <s v="3"/>
    <m/>
    <m/>
    <n v="8"/>
    <m/>
    <m/>
    <m/>
    <m/>
    <m/>
    <m/>
    <m/>
    <m/>
    <m/>
    <m/>
    <m/>
    <m/>
    <m/>
    <m/>
    <m/>
    <x v="2"/>
    <s v="ACADEMIC"/>
    <s v="CCULARTS"/>
    <s v="CCA L2"/>
    <x v="0"/>
    <s v="TOWN"/>
    <s v="CERT CA STAGE II"/>
    <s v="A"/>
    <m/>
    <m/>
    <x v="0"/>
  </r>
  <r>
    <n v="1"/>
    <s v="MONDAY"/>
    <s v="1400-1700 HRS"/>
    <s v="PHYSICAL"/>
    <s v="2-2"/>
    <x v="420"/>
    <s v="ECONOMICS"/>
    <n v="324"/>
    <s v="BENJAMIN KINUTHIA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s v="TRIM 1"/>
    <s v="A"/>
    <m/>
    <m/>
    <x v="0"/>
  </r>
  <r>
    <n v="1"/>
    <s v="MONDAY"/>
    <s v="0800-1100 HRS"/>
    <s v="PHYSICAL"/>
    <s v="KITCHEN- 8th Flr"/>
    <x v="448"/>
    <s v="FOOD &amp; BEVERAGES PRODUCTION THEORY"/>
    <s v="C1445"/>
    <s v="CAROLINE THIGA"/>
    <s v="3"/>
    <m/>
    <m/>
    <n v="10"/>
    <m/>
    <m/>
    <m/>
    <m/>
    <m/>
    <m/>
    <m/>
    <m/>
    <m/>
    <m/>
    <m/>
    <m/>
    <m/>
    <m/>
    <m/>
    <x v="2"/>
    <s v="ACADEMIC"/>
    <n v="1802"/>
    <s v="CFB MOD 1 A"/>
    <x v="0"/>
    <s v="TOWN"/>
    <s v="CRAFT FB MODULE 1 TERMI"/>
    <s v="A"/>
    <m/>
    <m/>
    <x v="0"/>
  </r>
  <r>
    <n v="2"/>
    <s v="TUESDAY"/>
    <s v="0800-1100 HRS"/>
    <s v="PHYSICAL"/>
    <s v="KITCHEN- 8th Flr"/>
    <x v="448"/>
    <s v="FOOD SCIENCE &amp; NUTRITION."/>
    <s v="C1444"/>
    <s v="MOUREEN MMBEYI"/>
    <s v="3"/>
    <m/>
    <m/>
    <n v="5"/>
    <m/>
    <m/>
    <m/>
    <m/>
    <m/>
    <m/>
    <m/>
    <m/>
    <m/>
    <m/>
    <m/>
    <m/>
    <m/>
    <m/>
    <m/>
    <x v="2"/>
    <s v="ACADEMIC"/>
    <n v="1802"/>
    <s v="CFB MOD 1 A"/>
    <x v="0"/>
    <s v="TOWN"/>
    <s v="CRAFT FB MODULE 1 TERMI"/>
    <s v="A"/>
    <m/>
    <m/>
    <x v="0"/>
  </r>
  <r>
    <n v="2"/>
    <s v="TUESDAY"/>
    <s v="0800-1100 HRS"/>
    <s v="PHYSICAL"/>
    <s v="KITCHEN- 8th Flr"/>
    <x v="449"/>
    <s v="INFORMATION COMMUNICATION TECHNOLOGY"/>
    <n v="318"/>
    <s v="STEPHEN OKWANY"/>
    <s v="3"/>
    <m/>
    <m/>
    <n v="5"/>
    <m/>
    <m/>
    <m/>
    <m/>
    <m/>
    <m/>
    <m/>
    <m/>
    <m/>
    <m/>
    <m/>
    <m/>
    <m/>
    <m/>
    <m/>
    <x v="2"/>
    <s v="ACADEMIC"/>
    <n v="1802"/>
    <s v="CFB MOD 1 A"/>
    <x v="0"/>
    <s v="TOWN"/>
    <s v="CRAFT FB MODULE 1 TERMI"/>
    <s v="A"/>
    <m/>
    <m/>
    <x v="0"/>
  </r>
  <r>
    <n v="3"/>
    <s v="WEDNESDAY"/>
    <s v="0800-1100 HRS"/>
    <s v="PHYSICAL"/>
    <s v="KITCHEN- 8th Flr"/>
    <x v="450"/>
    <s v="FOOD &amp; BEVERAGES PROCTUCTION PRACTICALS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1802"/>
    <s v="CFB MOD 1 A"/>
    <x v="0"/>
    <s v="TOWN"/>
    <s v="CRAFT FB MODULE 1 TERMI"/>
    <s v="A"/>
    <m/>
    <m/>
    <x v="0"/>
  </r>
  <r>
    <n v="4"/>
    <s v="THURSDAY"/>
    <s v="1200-1500 HRS"/>
    <s v="PHYSICAL"/>
    <s v="KITCHEN- 8th Flr"/>
    <x v="451"/>
    <s v="MATHEMATICS I"/>
    <s v="C1456"/>
    <s v="KNOWLES ONWONGA"/>
    <s v="3"/>
    <m/>
    <m/>
    <n v="5"/>
    <m/>
    <m/>
    <m/>
    <m/>
    <m/>
    <m/>
    <m/>
    <m/>
    <m/>
    <m/>
    <m/>
    <m/>
    <m/>
    <m/>
    <m/>
    <x v="2"/>
    <s v="ACADEMIC"/>
    <n v="1802"/>
    <s v="CFB MOD 1 A"/>
    <x v="0"/>
    <s v="TOWN"/>
    <s v="CRAFT FB MODULE 1 TERMI"/>
    <s v="A"/>
    <m/>
    <m/>
    <x v="0"/>
  </r>
  <r>
    <n v="1"/>
    <s v="MONDAY"/>
    <s v="0800-1100 HRS"/>
    <s v="PHYSICAL"/>
    <s v="KITCHEN- 8th Flr"/>
    <x v="452"/>
    <s v="FOOD &amp; BEVERAGE PRODUCTION THEORY II"/>
    <s v="C1445"/>
    <s v="CAROLINE THIGA"/>
    <s v="3"/>
    <m/>
    <m/>
    <n v="5"/>
    <m/>
    <m/>
    <m/>
    <m/>
    <m/>
    <m/>
    <m/>
    <m/>
    <m/>
    <m/>
    <m/>
    <m/>
    <m/>
    <m/>
    <m/>
    <x v="2"/>
    <s v="ACADEMIC"/>
    <n v="1802"/>
    <s v="CFB MOD 1 B"/>
    <x v="0"/>
    <s v="TOWN"/>
    <s v="CRAFT FB MODULE 1 TERMII"/>
    <s v="A"/>
    <m/>
    <m/>
    <x v="0"/>
  </r>
  <r>
    <n v="2"/>
    <s v="TUESDAY"/>
    <s v="0800-1100 HRS"/>
    <s v="PHYSICAL"/>
    <s v="KITCHEN- 8th Flr"/>
    <x v="453"/>
    <s v="FOOD SCIENCE &amp; NUTRITION THEORY II"/>
    <s v="C1444"/>
    <s v="MOUREEN MMBEYI"/>
    <s v="3"/>
    <m/>
    <m/>
    <n v="5"/>
    <m/>
    <m/>
    <m/>
    <m/>
    <m/>
    <m/>
    <m/>
    <m/>
    <m/>
    <m/>
    <m/>
    <m/>
    <m/>
    <m/>
    <m/>
    <x v="2"/>
    <s v="ACADEMIC"/>
    <n v="1802"/>
    <s v="CFB MOD 1 B"/>
    <x v="0"/>
    <s v="TOWN"/>
    <s v="CRAFT FB MODULE 1 TERMII"/>
    <s v="A"/>
    <m/>
    <m/>
    <x v="0"/>
  </r>
  <r>
    <n v="2"/>
    <s v="TUESDAY"/>
    <s v="0800-1100 HRS"/>
    <s v="PHYSICAL"/>
    <s v="KITCHEN- 8th Flr"/>
    <x v="454"/>
    <s v="INFORMATION COMMUNICATION TECHNOLOGY"/>
    <n v="318"/>
    <s v="STEPHEN OKWANY"/>
    <s v="3"/>
    <m/>
    <m/>
    <n v="5"/>
    <m/>
    <m/>
    <m/>
    <m/>
    <m/>
    <m/>
    <m/>
    <m/>
    <m/>
    <m/>
    <m/>
    <m/>
    <m/>
    <m/>
    <m/>
    <x v="2"/>
    <s v="ACADEMIC"/>
    <n v="1802"/>
    <s v="CFB MOD 1 B"/>
    <x v="0"/>
    <s v="TOWN"/>
    <s v="CRAFT FB MODULE 1 TERMII"/>
    <s v="A"/>
    <m/>
    <m/>
    <x v="0"/>
  </r>
  <r>
    <n v="3"/>
    <s v="WEDNESDAY"/>
    <s v="1400-1700 HRS"/>
    <s v="PHYSICAL"/>
    <s v="KITCHEN- 8th Flr"/>
    <x v="455"/>
    <s v="FOOD &amp; BEVERAGE PRODUCTION PRACTICAL II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1802"/>
    <s v="CFB MOD 1 B"/>
    <x v="0"/>
    <s v="TOWN"/>
    <s v="CRAFT FB MODULE 1 TERMII"/>
    <s v="A"/>
    <m/>
    <m/>
    <x v="0"/>
  </r>
  <r>
    <n v="4"/>
    <s v="THURSDAY"/>
    <s v="1200-1500 HRS"/>
    <s v="PHYSICAL"/>
    <s v="KITCHEN- 8th Flr"/>
    <x v="456"/>
    <s v="MATHEMATICS II"/>
    <s v="C1456"/>
    <s v="KNOWLES ONWONGA"/>
    <s v="3"/>
    <m/>
    <m/>
    <n v="5"/>
    <m/>
    <m/>
    <m/>
    <m/>
    <m/>
    <m/>
    <m/>
    <m/>
    <m/>
    <m/>
    <m/>
    <m/>
    <m/>
    <m/>
    <m/>
    <x v="2"/>
    <s v="ACADEMIC"/>
    <n v="1802"/>
    <s v="CFB MOD 1 B"/>
    <x v="0"/>
    <s v="TOWN"/>
    <s v="CRAFT FB MODULE 1 TERMII"/>
    <s v="A"/>
    <m/>
    <m/>
    <x v="0"/>
  </r>
  <r>
    <n v="2"/>
    <s v="TUESDAY"/>
    <s v="0800-1000 HRS"/>
    <s v="PHYSICAL"/>
    <s v="KITCHEN- 8th Flr"/>
    <x v="457"/>
    <s v="CATERING PREMISES &amp; EQUIPMENTS"/>
    <s v="C1446"/>
    <s v="ENOCK MAKOR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2"/>
    <s v="TUESDAY"/>
    <s v="1400-1700 HRS"/>
    <s v="PHYSICAL"/>
    <s v="KITCHEN- 8th Flr"/>
    <x v="458"/>
    <s v="COMMUNICATION SKILLS"/>
    <s v="C1444"/>
    <s v="MOUREEN MMBEY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3"/>
    <s v="WEDNESDAY"/>
    <s v="1100-1400 HRS"/>
    <s v="PHYSICAL"/>
    <s v="KITCHEN- 8th Flr"/>
    <x v="459"/>
    <s v="ENTREPRENUERSHIP BUSINESS PLAN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5"/>
    <s v="FRIDAY"/>
    <s v="0800-1100 HRS"/>
    <s v="PHYSICAL"/>
    <s v="KITCHEN- 8th Flr"/>
    <x v="460"/>
    <s v="PROJECT I"/>
    <s v="C1445"/>
    <s v="CAROLINE THIGA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3"/>
    <s v="WEDNESDAY"/>
    <s v="0800-1400 HRS"/>
    <s v="PHYSICAL"/>
    <s v="KITCHEN- 8th Flr"/>
    <x v="461"/>
    <s v="FOOD AND BEVERAGE SERVICE AND SALES THEORY"/>
    <s v="C1446"/>
    <s v="ENOCK MAKOR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2"/>
    <s v="TUESDAY"/>
    <s v="1100-1400 HRS"/>
    <s v="PHYSICAL"/>
    <s v="KITCHEN- 8th Flr"/>
    <x v="462"/>
    <s v="FOOD AND BEVERAGES CONTROL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2"/>
    <s v="TUESDAY"/>
    <s v="0800-1400 HRS"/>
    <s v="PHYSICAL"/>
    <s v="KITCHEN- 8th Flr"/>
    <x v="463"/>
    <s v="FOOD AND BEVERAGES SALES &amp; SERVICE PRACTICALS"/>
    <s v="C1446"/>
    <s v="ENOCK MAKOR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2"/>
    <s v="TUESDAY"/>
    <s v="1100-1400 HRS"/>
    <s v="PHYSICAL"/>
    <s v="KITCHEN- 8th Flr"/>
    <x v="461"/>
    <s v="FOOD AND BEVERAGES SALES &amp; SERVICE THOERY"/>
    <s v="C1446"/>
    <s v="ENOCK MAKORI"/>
    <s v="3"/>
    <m/>
    <m/>
    <n v="5"/>
    <m/>
    <m/>
    <m/>
    <m/>
    <m/>
    <m/>
    <m/>
    <m/>
    <m/>
    <m/>
    <m/>
    <m/>
    <m/>
    <m/>
    <m/>
    <x v="2"/>
    <s v="ACADEMIC"/>
    <n v="1802"/>
    <s v="CFB MOD 2 A"/>
    <x v="0"/>
    <s v="TOWN"/>
    <s v="CRAFT FB MODULE 2TERMI"/>
    <s v="A"/>
    <m/>
    <m/>
    <x v="0"/>
  </r>
  <r>
    <n v="1"/>
    <s v="MONDAY"/>
    <s v="0800-1000 HRS"/>
    <s v="PHYSICAL"/>
    <s v="KITCHEN- 8th Flr"/>
    <x v="464"/>
    <s v="CATERING PREMISES &amp; EQUIPMENTS"/>
    <s v="C1446"/>
    <s v="ENOCK MAKOR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2"/>
    <s v="TUESDAY"/>
    <s v="1400-1700 HRS"/>
    <s v="PHYSICAL"/>
    <s v="KITCHEN- 8th Flr"/>
    <x v="465"/>
    <s v="FOOD &amp; BEVERAGE SERVICE AND SALES THEORY II"/>
    <s v="C1446"/>
    <s v="ENOCK MAKOR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2"/>
    <s v="TUESDAY"/>
    <s v="1100-1400 HRS"/>
    <s v="PHYSICAL"/>
    <s v="KITCHEN- 8th Flr"/>
    <x v="466"/>
    <s v="COMMUNICATION SKILLS"/>
    <s v="C1444"/>
    <s v="MOUREEN MMBEY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3"/>
    <s v="WEDNESDAY"/>
    <s v="1100-1400 HRS"/>
    <s v="PHYSICAL"/>
    <s v="KITCHEN- 8th Flr"/>
    <x v="467"/>
    <s v="ENTREPRENUERSHIP BUSINESS PLAN"/>
    <s v="C1504"/>
    <s v="ROSALIA KAGEN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3"/>
    <s v="WEDNESDAY"/>
    <s v="0800-1100 HRS"/>
    <s v="PHYSICAL"/>
    <s v="KITCHEN- 8th Flr"/>
    <x v="468"/>
    <s v="PROJECT II"/>
    <s v="C1504"/>
    <s v="ROSALIA KAGEN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3"/>
    <s v="WEDNESDAY"/>
    <s v="0800-1400 HRS"/>
    <s v="PHYSICAL"/>
    <s v="KITCHEN- 8th Flr"/>
    <x v="469"/>
    <s v="FOOD AND BEVERAGES SALES &amp; SERVICE PRACTICALS"/>
    <s v="C1446"/>
    <s v="ENOCK MAKOR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4"/>
    <s v="THURSDAY"/>
    <s v="1400-1700 HRS"/>
    <s v="PHYSICAL"/>
    <s v="KITCHEN- 8th Flr"/>
    <x v="462"/>
    <s v="FOOD AND BEVERAGES CONTROL"/>
    <s v="C1504"/>
    <s v="ROSALIA KAGENI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5"/>
    <s v="FRIDAY"/>
    <s v="0800-1100 HRS"/>
    <s v="PHYSICAL"/>
    <s v="KITCHEN- 8th Flr"/>
    <x v="470"/>
    <s v="ENTERPRENUERSHIP &amp; PROJECT ORIENTATION"/>
    <s v="C1445"/>
    <s v="CAROLINE THIGA"/>
    <s v="3"/>
    <m/>
    <m/>
    <n v="6"/>
    <m/>
    <m/>
    <m/>
    <m/>
    <m/>
    <m/>
    <m/>
    <m/>
    <m/>
    <m/>
    <m/>
    <m/>
    <m/>
    <m/>
    <m/>
    <x v="2"/>
    <s v="ACADEMIC"/>
    <n v="1802"/>
    <s v="CFB MOD 2 B"/>
    <x v="0"/>
    <s v="TOWN"/>
    <s v="CRAFT FB MODULE 2TERMII"/>
    <s v="A"/>
    <m/>
    <m/>
    <x v="0"/>
  </r>
  <r>
    <n v="1"/>
    <s v="MONDAY"/>
    <s v="0800-1100 HRS"/>
    <s v="PHYSICAL"/>
    <s v="KITCHEN- 8th Flr"/>
    <x v="471"/>
    <s v="FOOD &amp; BEVERAGES PRODUCTION THEORY"/>
    <s v="C1445"/>
    <s v="CAROLINE THIGA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1"/>
    <s v="MONDAY"/>
    <s v="1400-1700 HRS"/>
    <s v="PHYSICAL"/>
    <s v="KITCHEN- 8th Flr"/>
    <x v="472"/>
    <s v="FOOD &amp; BEVERAGE SERVICE THEORY I"/>
    <s v="C1446"/>
    <s v="ENOCK MAKOR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2"/>
    <s v="TUESDAY"/>
    <s v="1400-1700 HRS"/>
    <s v="PHYSICAL"/>
    <s v="KITCHEN- 8th Flr"/>
    <x v="473"/>
    <s v="CATERING PREMISES AND EQUIPMENT"/>
    <s v="C1446"/>
    <s v="ENOCK MAKOR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2"/>
    <s v="TUESDAY"/>
    <s v="1100-1400 HRS"/>
    <s v="PHYSICAL"/>
    <s v="KITCHEN- 8th Flr"/>
    <x v="474"/>
    <s v="COMMUNICATION SKILLS"/>
    <s v="C1444"/>
    <s v="MOUREEN MMBEY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3"/>
    <s v="WEDNESDAY"/>
    <s v="0800-1100 HRS"/>
    <s v="PHYSICAL"/>
    <s v="KITCHEN- 8th Flr"/>
    <x v="475"/>
    <s v="FOOD &amp; BEVERAGES PRODUCTION PRACTICALS"/>
    <s v="C1504"/>
    <s v="ROSALIA KAGEN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3"/>
    <s v="WEDNESDAY"/>
    <s v="0800-1400 HRS"/>
    <s v="PHYSICAL"/>
    <s v="KITCHEN- 8th Flr"/>
    <x v="476"/>
    <s v="FOOD &amp; BEVERAGE SERVICE PRACTICAL I"/>
    <s v="C1446"/>
    <s v="ENOCK MAKOR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4"/>
    <s v="THURSDAY"/>
    <s v="1200-1500 HRS"/>
    <s v="PHYSICAL"/>
    <s v="KITCHEN- 8th Flr"/>
    <x v="477"/>
    <s v="MATHEMATICS I"/>
    <s v="C1456"/>
    <s v="KNOWLES ONWONGA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4"/>
    <s v="THURSDAY"/>
    <s v="1100-1400 HRS"/>
    <s v="PHYSICAL"/>
    <s v="KITCHEN- 8th Flr"/>
    <x v="478"/>
    <s v="MENU PLANNING"/>
    <s v="C1504"/>
    <s v="ROSALIA KAGENI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4"/>
    <s v="THURSDAY"/>
    <s v="0800-1100 HRS"/>
    <s v="PHYSICAL"/>
    <s v="KITCHEN- 8th Flr"/>
    <x v="479"/>
    <s v="INFORMATION COMMUNICATION TECHNOLOGY"/>
    <n v="318"/>
    <s v="STEPHEN OKWANY"/>
    <s v="3"/>
    <m/>
    <m/>
    <n v="10"/>
    <m/>
    <m/>
    <m/>
    <m/>
    <m/>
    <m/>
    <m/>
    <m/>
    <m/>
    <m/>
    <m/>
    <m/>
    <m/>
    <m/>
    <m/>
    <x v="2"/>
    <s v="ACADEMIC"/>
    <n v="2906"/>
    <s v="DBM MOD 1A"/>
    <x v="0"/>
    <s v="TOWN"/>
    <s v="DIP FB MODULE 1TERMI"/>
    <s v="A"/>
    <m/>
    <m/>
    <x v="0"/>
  </r>
  <r>
    <n v="1"/>
    <s v="MONDAY"/>
    <s v="0800-1100 HRS"/>
    <s v="PHYSICAL"/>
    <s v="KITCHEN- 8th Flr"/>
    <x v="480"/>
    <s v="FOOD &amp; BEVERAGES PRODUCTION THEORY"/>
    <s v="C1445"/>
    <s v="CAROLINE THIGA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1"/>
    <s v="MONDAY"/>
    <s v="0800-1100 HRS"/>
    <s v="PHYSICAL"/>
    <s v="KITCHEN- 8th Flr"/>
    <x v="481"/>
    <s v="INFORMATION COMMUNICATION TECHNOLOGY"/>
    <n v="318"/>
    <s v="STEPHEN OKWANY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2"/>
    <s v="TUESDAY"/>
    <s v="1100-1400 HRS"/>
    <s v="PHYSICAL"/>
    <s v="KITCHEN- 8th Flr"/>
    <x v="482"/>
    <s v="CATERING PREMISES AND EQUIPMENT"/>
    <s v="C1446"/>
    <s v="ENOCK MAKORI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2"/>
    <s v="TUESDAY"/>
    <s v="1100-1400 HRS"/>
    <s v="PHYSICAL"/>
    <s v="KITCHEN- 8th Flr"/>
    <x v="483"/>
    <s v="COMMUNICATION SKILLS"/>
    <s v="C1444"/>
    <s v="MOUREEN MMBEYI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2"/>
    <s v="TUESDAY"/>
    <s v="1100-1400 HRS"/>
    <s v="PHYSICAL"/>
    <s v="KITCHEN- 8th Flr"/>
    <x v="484"/>
    <s v="FOOD AND BEVERAGE SERVICE AND SALES THEORY"/>
    <s v="C1446"/>
    <s v="ENOCK MAKORI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3"/>
    <s v="WEDNESDAY"/>
    <s v="0800-1100 HRS"/>
    <s v="PHYSICAL"/>
    <s v="KITCHEN- 8th Flr"/>
    <x v="485"/>
    <s v="FOOD &amp; BEVERAGES PRODUCTION PRACTICALS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3"/>
    <s v="WEDNESDAY"/>
    <s v="0800-1400 HRS"/>
    <s v="PHYSICAL"/>
    <s v="KITCHEN- 8th Flr"/>
    <x v="486"/>
    <s v="FOOD &amp; BEVERAGE SERVICE PRACTICAL II"/>
    <s v="C1446"/>
    <s v="ENOCK MAKORI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4"/>
    <s v="THURSDAY"/>
    <s v="1200-1500 HRS"/>
    <s v="PHYSICAL"/>
    <s v="KITCHEN- 8th Flr"/>
    <x v="487"/>
    <s v="MATHEMATICS II"/>
    <s v="C1456"/>
    <s v="KNOWLES ONWONGA"/>
    <s v="3"/>
    <m/>
    <m/>
    <n v="5"/>
    <m/>
    <m/>
    <m/>
    <m/>
    <m/>
    <m/>
    <m/>
    <m/>
    <m/>
    <m/>
    <m/>
    <m/>
    <m/>
    <m/>
    <m/>
    <x v="2"/>
    <s v="ACADEMIC"/>
    <n v="2906"/>
    <s v="DBM MOD 1B"/>
    <x v="0"/>
    <s v="TOWN"/>
    <s v="DIP FB MODULE 1TERMII"/>
    <s v="A"/>
    <m/>
    <m/>
    <x v="0"/>
  </r>
  <r>
    <n v="4"/>
    <s v="THURSDAY"/>
    <s v="1400-1700 HRS"/>
    <s v="PHYSICAL"/>
    <s v="KITCHEN- 8th Flr"/>
    <x v="488"/>
    <s v="MENU PLANNING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2802"/>
    <s v="DFB MOD 1A"/>
    <x v="0"/>
    <s v="TOWN"/>
    <s v="DIP FB MODULE 1TERMII"/>
    <s v="A"/>
    <m/>
    <m/>
    <x v="0"/>
  </r>
  <r>
    <n v="1"/>
    <s v="MONDAY"/>
    <s v="0800-1100 HRS"/>
    <s v="PHYSICAL"/>
    <s v="KITCHEN- 8th Flr"/>
    <x v="489"/>
    <s v="FOOD PRODUCTION MANAGEMENT THEORY I"/>
    <s v="C1445"/>
    <s v="CAROLINE THIGA"/>
    <s v="3"/>
    <m/>
    <m/>
    <n v="4"/>
    <m/>
    <m/>
    <m/>
    <m/>
    <m/>
    <m/>
    <m/>
    <m/>
    <m/>
    <m/>
    <m/>
    <m/>
    <m/>
    <m/>
    <m/>
    <x v="2"/>
    <s v="ACADEMIC"/>
    <n v="2906"/>
    <s v="DBM MOD 2A"/>
    <x v="0"/>
    <s v="TOWN"/>
    <s v="DIP FB MODULE 2TERMI"/>
    <s v="A"/>
    <m/>
    <m/>
    <x v="0"/>
  </r>
  <r>
    <n v="3"/>
    <s v="WEDNESDAY"/>
    <s v="0800-1400 HRS"/>
    <s v="PHYSICAL"/>
    <s v="KITCHEN- 8th Flr"/>
    <x v="490"/>
    <s v="FOOD PRODUCTION MANAGEMENT PRACTICE I"/>
    <s v="C1504"/>
    <s v="ROSALIA KAGENI"/>
    <s v="3"/>
    <m/>
    <m/>
    <n v="4"/>
    <m/>
    <m/>
    <m/>
    <m/>
    <m/>
    <m/>
    <m/>
    <m/>
    <m/>
    <m/>
    <m/>
    <m/>
    <m/>
    <m/>
    <m/>
    <x v="2"/>
    <s v="ACADEMIC"/>
    <n v="2906"/>
    <s v="DBM MOD 2A"/>
    <x v="0"/>
    <s v="TOWN"/>
    <s v="DIP FB MODULE 2TERMI"/>
    <s v="A"/>
    <m/>
    <m/>
    <x v="0"/>
  </r>
  <r>
    <n v="4"/>
    <s v="THURSDAY"/>
    <s v="1400-1700 HRS"/>
    <s v="PHYSICAL"/>
    <s v="KITCHEN- 8th Flr"/>
    <x v="491"/>
    <s v="FOOD &amp; BEVERAGE CONTROL THEORY I"/>
    <s v="C1504"/>
    <s v="ROSALIA KAGENI"/>
    <s v="3"/>
    <m/>
    <m/>
    <n v="4"/>
    <m/>
    <m/>
    <m/>
    <m/>
    <m/>
    <m/>
    <m/>
    <m/>
    <m/>
    <m/>
    <m/>
    <m/>
    <m/>
    <m/>
    <m/>
    <x v="2"/>
    <s v="ACADEMIC"/>
    <n v="2906"/>
    <s v="DBM MOD 2A"/>
    <x v="0"/>
    <s v="TOWN"/>
    <s v="DIP FB MODULE 2TERMI"/>
    <s v="A"/>
    <m/>
    <m/>
    <x v="0"/>
  </r>
  <r>
    <n v="4"/>
    <s v="THURSDAY"/>
    <s v="1400-1700 HRS"/>
    <s v="PHYSICAL"/>
    <s v="KITCHEN- 8th Flr"/>
    <x v="492"/>
    <s v="HOSPITALITY ACCOUNTING &amp; LAW THEORY I"/>
    <e v="#N/A"/>
    <s v="ROSALIA KAGENI/KNOWLES ONUONG'A"/>
    <s v="3"/>
    <m/>
    <m/>
    <n v="4"/>
    <m/>
    <m/>
    <m/>
    <m/>
    <m/>
    <m/>
    <m/>
    <m/>
    <m/>
    <m/>
    <m/>
    <m/>
    <m/>
    <m/>
    <m/>
    <x v="2"/>
    <s v="ACADEMIC"/>
    <n v="2906"/>
    <s v="DBM MOD 2A"/>
    <x v="0"/>
    <s v="TOWN"/>
    <s v="DIP FB MODULE 2TERMI"/>
    <s v="A"/>
    <m/>
    <m/>
    <x v="0"/>
  </r>
  <r>
    <n v="2"/>
    <s v="TUESDAY"/>
    <s v="0800-1100 HRS"/>
    <s v="PHYSICAL"/>
    <s v="KITCHEN- 8th Flr"/>
    <x v="493"/>
    <s v="NUTRITION, DIET THERAPY &amp; HOME NURSING THEORY I"/>
    <s v="C1444"/>
    <s v="MOUREEN MMBEYI"/>
    <s v="3"/>
    <m/>
    <m/>
    <n v="4"/>
    <m/>
    <m/>
    <m/>
    <m/>
    <m/>
    <m/>
    <m/>
    <m/>
    <m/>
    <m/>
    <m/>
    <m/>
    <m/>
    <m/>
    <m/>
    <x v="2"/>
    <s v="ACADEMIC"/>
    <n v="2906"/>
    <s v="DBM MOD 2A"/>
    <x v="0"/>
    <s v="TOWN"/>
    <s v="DIP FB MODULE 2TERMI"/>
    <s v="A"/>
    <m/>
    <m/>
    <x v="0"/>
  </r>
  <r>
    <n v="1"/>
    <s v="MONDAY"/>
    <s v="0800-1100 HRS"/>
    <s v="PHYSICAL"/>
    <s v="KITCHEN- 8th Flr"/>
    <x v="489"/>
    <s v="FOOD PRODUCTION MANAGEMENT THEORY I"/>
    <s v="C1445"/>
    <s v="CAROLINE THIGA"/>
    <s v="3"/>
    <m/>
    <m/>
    <n v="4"/>
    <m/>
    <m/>
    <m/>
    <m/>
    <m/>
    <m/>
    <m/>
    <m/>
    <m/>
    <m/>
    <m/>
    <m/>
    <m/>
    <m/>
    <m/>
    <x v="2"/>
    <s v="ACADEMIC"/>
    <n v="2906"/>
    <s v="DBM MOD 2B"/>
    <x v="0"/>
    <s v="TOWN"/>
    <s v="DIP FB MODULE 2TERMII"/>
    <s v="A"/>
    <m/>
    <m/>
    <x v="0"/>
  </r>
  <r>
    <n v="3"/>
    <s v="WEDNESDAY"/>
    <s v="0800-1400 HRS"/>
    <s v="PHYSICAL"/>
    <s v="KITCHEN- 8th Flr"/>
    <x v="490"/>
    <s v="FOOD PRODUCTION MANAGEMENT PRACTICE I"/>
    <s v="C1504"/>
    <s v="ROSALIA KAGENI"/>
    <s v="3"/>
    <m/>
    <m/>
    <n v="4"/>
    <m/>
    <m/>
    <m/>
    <m/>
    <m/>
    <m/>
    <m/>
    <m/>
    <m/>
    <m/>
    <m/>
    <m/>
    <m/>
    <m/>
    <m/>
    <x v="2"/>
    <s v="ACADEMIC"/>
    <n v="2906"/>
    <s v="DBM MOD 2B"/>
    <x v="0"/>
    <s v="TOWN"/>
    <s v="DIP FB MODULE 2TERMII"/>
    <s v="A"/>
    <m/>
    <m/>
    <x v="0"/>
  </r>
  <r>
    <n v="4"/>
    <s v="THURSDAY"/>
    <s v="1400-1700 HRS"/>
    <s v="PHYSICAL"/>
    <s v="KITCHEN- 8th Flr"/>
    <x v="491"/>
    <s v="FOOD &amp; BEVERAGE CONTROL THEORY I"/>
    <s v="C1504"/>
    <s v="ROSALIA KAGENI"/>
    <s v="3"/>
    <m/>
    <m/>
    <n v="4"/>
    <m/>
    <m/>
    <m/>
    <m/>
    <m/>
    <m/>
    <m/>
    <m/>
    <m/>
    <m/>
    <m/>
    <m/>
    <m/>
    <m/>
    <m/>
    <x v="2"/>
    <s v="ACADEMIC"/>
    <n v="2906"/>
    <s v="DBM MOD 2B"/>
    <x v="0"/>
    <s v="TOWN"/>
    <s v="DIP FB MODULE 2TERMII"/>
    <s v="A"/>
    <m/>
    <m/>
    <x v="0"/>
  </r>
  <r>
    <n v="4"/>
    <s v="THURSDAY"/>
    <s v="1400-1700 HRS"/>
    <s v="PHYSICAL"/>
    <s v="KITCHEN- 8th Flr"/>
    <x v="492"/>
    <s v="HOSPITALITY ACCOUNTING &amp; LAW THEORY I"/>
    <e v="#N/A"/>
    <s v="ROSALIA KAGENI/KNOWLES ONUONG'A"/>
    <s v="3"/>
    <m/>
    <m/>
    <n v="4"/>
    <m/>
    <m/>
    <m/>
    <m/>
    <m/>
    <m/>
    <m/>
    <m/>
    <m/>
    <m/>
    <m/>
    <m/>
    <m/>
    <m/>
    <m/>
    <x v="2"/>
    <s v="ACADEMIC"/>
    <n v="2906"/>
    <s v="DBM MOD 2B"/>
    <x v="0"/>
    <s v="TOWN"/>
    <s v="DIP FB MODULE 2TERMII"/>
    <s v="A"/>
    <m/>
    <m/>
    <x v="0"/>
  </r>
  <r>
    <n v="2"/>
    <s v="TUESDAY"/>
    <s v="0800-1100 HRS"/>
    <s v="PHYSICAL"/>
    <s v="KITCHEN- 8th Flr"/>
    <x v="493"/>
    <s v="NUTRITION, DIET THERAPY &amp; HOME NURSING THEORY I"/>
    <s v="C1444"/>
    <s v="MOUREEN MMBEYI"/>
    <s v="3"/>
    <m/>
    <m/>
    <n v="4"/>
    <m/>
    <m/>
    <m/>
    <m/>
    <m/>
    <m/>
    <m/>
    <m/>
    <m/>
    <m/>
    <m/>
    <m/>
    <m/>
    <m/>
    <m/>
    <x v="2"/>
    <s v="ACADEMIC"/>
    <n v="2906"/>
    <s v="DBM MOD 2B"/>
    <x v="0"/>
    <s v="TOWN"/>
    <s v="DIP FB MODULE 2TERMII"/>
    <s v="A"/>
    <m/>
    <m/>
    <x v="0"/>
  </r>
  <r>
    <n v="5"/>
    <s v="FRIDAY"/>
    <s v="0800-1400 HRS"/>
    <s v="PHYSICAL"/>
    <s v="KITCHEN- 8th Flr"/>
    <x v="494"/>
    <s v="FOOD &amp; BEVERAGE SALES &amp; SERVICE MANAGEMENT PRACTICE I"/>
    <s v="C1504"/>
    <s v="ROSALIA KAGENI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1"/>
    <s v="MONDAY"/>
    <s v="0800-1100 HRS"/>
    <s v="PHYSICAL"/>
    <s v="KITCHEN-8th Flr"/>
    <x v="495"/>
    <s v="FOOD &amp; BEVERAGE SALES &amp;SERVICE MANAGEMENT THEORY I"/>
    <s v="C1446"/>
    <s v="ENOCK MAKORI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2"/>
    <s v="TUESDAY"/>
    <s v="1400-1700 HRS"/>
    <s v="PHYSICAL"/>
    <s v="KITCHEN- 8th Flr"/>
    <x v="496"/>
    <s v="HUMAN RELATIONS"/>
    <s v="C1504"/>
    <s v="ROSALIA KAGENI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4"/>
    <s v="THURSDAY"/>
    <s v="0800-1100 HRS"/>
    <s v="PHYSICAL"/>
    <s v="KITCHEN- 8th Flr"/>
    <x v="497"/>
    <s v="PRINCIPLES AND PRACTICE OF MANAGEMENT"/>
    <s v="C2092"/>
    <s v="FAINA KIDAGISA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4"/>
    <s v="THURSDAY"/>
    <s v="1100-1400 HRS"/>
    <s v="PHYSICAL"/>
    <s v="KITCHEN- 8th Flr"/>
    <x v="498"/>
    <s v="SALES AND MARKETING"/>
    <s v="C2091"/>
    <s v="BETTY BUSINGYE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5"/>
    <s v="FRIDAY"/>
    <s v="1400-1700 HRS"/>
    <s v="PHYSICAL"/>
    <s v="KITCHEN- 8th Flr"/>
    <x v="499"/>
    <s v="BUSINESS PLAN"/>
    <s v="C1445"/>
    <s v="CAROLINE THIGA"/>
    <s v="3"/>
    <m/>
    <m/>
    <n v="7"/>
    <m/>
    <m/>
    <m/>
    <m/>
    <m/>
    <m/>
    <m/>
    <m/>
    <m/>
    <m/>
    <m/>
    <m/>
    <m/>
    <m/>
    <m/>
    <x v="2"/>
    <s v="ACADEMIC"/>
    <n v="2802"/>
    <s v="DFB MOD 3A"/>
    <x v="0"/>
    <s v="TOWN"/>
    <s v="DIP FB MODULE 3TERMI"/>
    <s v="A"/>
    <m/>
    <m/>
    <x v="0"/>
  </r>
  <r>
    <n v="1"/>
    <s v="MONDAY"/>
    <s v="1100-1400 HRS"/>
    <s v="PHYSICAL"/>
    <s v="KITCHEN- 8th Flr"/>
    <x v="500"/>
    <s v="PLANNING II"/>
    <s v="C1504"/>
    <s v="ROSALIA KAGENI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I"/>
    <s v="A"/>
    <m/>
    <m/>
    <x v="0"/>
  </r>
  <r>
    <n v="4"/>
    <s v="THURSDAY"/>
    <s v="1400-1700 HRS"/>
    <s v="PHYSICAL"/>
    <s v="KITCHEN- 8th Flr"/>
    <x v="501"/>
    <s v="RESEARCH PROJECT"/>
    <s v="C1504"/>
    <s v="ROSALIA KAGENI"/>
    <s v="3"/>
    <m/>
    <m/>
    <n v="7"/>
    <m/>
    <m/>
    <m/>
    <m/>
    <m/>
    <m/>
    <m/>
    <m/>
    <m/>
    <m/>
    <m/>
    <m/>
    <m/>
    <m/>
    <m/>
    <x v="2"/>
    <s v="ACADEMIC"/>
    <n v="2906"/>
    <s v="DBM MOD 3A"/>
    <x v="0"/>
    <s v="TOWN"/>
    <s v="DIP FB MODULE 3TERMI"/>
    <s v="A"/>
    <m/>
    <m/>
    <x v="0"/>
  </r>
  <r>
    <n v="1"/>
    <s v="MONDAY"/>
    <s v="0800-1100 HRS"/>
    <s v="PHYSICAL"/>
    <s v="KITCHEN-8th Flr"/>
    <x v="502"/>
    <s v="FOOD &amp; BEVERAGE SALES &amp;SERVICE MANAGEMENT THEORY II"/>
    <s v="C1446"/>
    <s v="ENOCK MAKORI"/>
    <s v="3"/>
    <m/>
    <m/>
    <n v="5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2"/>
    <s v="TUESDAY"/>
    <s v="1400-1700 HRS"/>
    <s v="PHYSICAL"/>
    <s v="KITCHEN- 8th Flr"/>
    <x v="503"/>
    <s v="HUMAN RELATIONS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4"/>
    <s v="THURSDAY"/>
    <s v="0800-1100 HRS"/>
    <s v="PHYSICAL"/>
    <s v="KITCHEN- 8th Flr"/>
    <x v="504"/>
    <s v="PRINCIPLES AND PRACTICE OF MANAGEMENT"/>
    <s v="C2092"/>
    <s v="FAINA KIDAGISA"/>
    <s v="3"/>
    <m/>
    <m/>
    <n v="5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4"/>
    <s v="THURSDAY"/>
    <s v="1100-1400 HRS"/>
    <s v="PHYSICAL"/>
    <s v="KITCHEN- 8th Flr"/>
    <x v="505"/>
    <s v="SALES AND MARKETING"/>
    <s v="C2091"/>
    <s v="BETTY BUSINGYE"/>
    <s v="3"/>
    <m/>
    <m/>
    <n v="5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5"/>
    <s v="FRIDAY"/>
    <s v="1100-1400 HRS"/>
    <s v="PHYSICAL"/>
    <s v="KITCHEN- 8th Flr"/>
    <x v="506"/>
    <s v="BUSINESS PLAN"/>
    <s v="C1445"/>
    <s v="CAROLINE THIGA"/>
    <s v="3"/>
    <m/>
    <m/>
    <n v="5"/>
    <m/>
    <m/>
    <m/>
    <m/>
    <m/>
    <m/>
    <m/>
    <m/>
    <m/>
    <m/>
    <m/>
    <m/>
    <m/>
    <m/>
    <m/>
    <x v="2"/>
    <s v="ACADEMIC"/>
    <n v="2802"/>
    <s v="DFB MOD 3B"/>
    <x v="0"/>
    <s v="TOWN"/>
    <s v="DIP FB MODULE 3TERMII"/>
    <s v="A"/>
    <m/>
    <m/>
    <x v="0"/>
  </r>
  <r>
    <n v="4"/>
    <s v="THURSDAY"/>
    <s v="1400-1700 HRS"/>
    <s v="PHYSICAL"/>
    <s v="KITCHEN- 8th Flr"/>
    <x v="507"/>
    <s v="RESEARCH PROJECT"/>
    <s v="C1504"/>
    <s v="ROSALIA KAGENI"/>
    <s v="3"/>
    <m/>
    <m/>
    <n v="5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5"/>
    <s v="FRIDAY"/>
    <s v="0800-1400 HRS"/>
    <s v="PHYSICAL"/>
    <s v="KITCHEN- 8th Flr"/>
    <x v="508"/>
    <s v="FOOD AND BEVERAGE SERVICE AND SALES TMGT PRACTICAL"/>
    <s v="C1504"/>
    <s v="ROSALIA KAGENI"/>
    <s v="3"/>
    <m/>
    <m/>
    <n v="4"/>
    <m/>
    <m/>
    <m/>
    <m/>
    <m/>
    <m/>
    <m/>
    <m/>
    <m/>
    <m/>
    <m/>
    <m/>
    <m/>
    <m/>
    <m/>
    <x v="2"/>
    <s v="ACADEMIC"/>
    <n v="2906"/>
    <s v="DBM MOD 3B"/>
    <x v="0"/>
    <s v="TOWN"/>
    <s v="DIP FB MODULE 3TERMII"/>
    <s v="A"/>
    <m/>
    <m/>
    <x v="0"/>
  </r>
  <r>
    <n v="5"/>
    <s v="FRIDAY"/>
    <s v="0800-1100 HRS"/>
    <s v="PHYSICAL"/>
    <s v="KITCHEN- 8th Flr"/>
    <x v="509"/>
    <s v="ENTERPRENUERSHIP &amp; PROJECT ORIENTATION"/>
    <s v="C1445"/>
    <s v="CAROLINE THIGA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3"/>
    <s v="WEDNESDAY"/>
    <s v="0800-1400HRS"/>
    <s v="PHYSICAL"/>
    <s v="KITCHEN- 8th Flr"/>
    <x v="510"/>
    <s v="FOOD &amp; BEVERAGES PROCTUCTION PRACTICALS"/>
    <s v="C1504"/>
    <s v="ROSALIA KAGENI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1"/>
    <s v="MONDAY"/>
    <s v="0800-1100 HRS"/>
    <s v="PHYSICAL"/>
    <s v="KITCHEN- 8th Flr"/>
    <x v="511"/>
    <s v="FOOD AND BEVERAGE PRODUCTION THEORY."/>
    <s v="C1445"/>
    <s v="CAROLINE THIGA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5"/>
    <s v="FRIDAY"/>
    <s v="0800-1100 HRS"/>
    <s v="PHYSICAL"/>
    <s v="KITCHEN- 8th Flr"/>
    <x v="512"/>
    <s v="FOOD AND BEVERAGE SERVICE AND SALES THEORY"/>
    <s v="C1446"/>
    <s v="ENOCK MAKORI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3"/>
    <s v="WEDNESDAY"/>
    <s v="0800-1400HRS"/>
    <s v="PHYSICAL"/>
    <s v="KITCHEN- 8th Flr"/>
    <x v="513"/>
    <s v="FOOD AND BEVERAGES SALES &amp; SERVICE PRACTICALS"/>
    <s v="C1445"/>
    <s v="CAROLINE THIGA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2"/>
    <s v="TUESDAY"/>
    <s v="0800-1100 HRS"/>
    <s v="PHYSICAL"/>
    <s v="KITCHEN- 8th Flr"/>
    <x v="514"/>
    <s v="FOOD NUTRITION"/>
    <s v="C1444"/>
    <s v="MOUREEN MMBEYI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4"/>
    <s v="THURSDAY"/>
    <s v="1200-1500 HRS"/>
    <s v="PHYSICAL"/>
    <s v="KITCHEN- 8th Flr"/>
    <x v="515"/>
    <s v="MATHEMATICS/EP/ICT"/>
    <s v="C1456"/>
    <s v="KNOWLES ONWONGA"/>
    <s v="3"/>
    <m/>
    <m/>
    <n v="12"/>
    <m/>
    <m/>
    <m/>
    <m/>
    <m/>
    <m/>
    <m/>
    <m/>
    <m/>
    <m/>
    <m/>
    <m/>
    <m/>
    <m/>
    <m/>
    <x v="2"/>
    <s v="ACADEMIC"/>
    <n v="801"/>
    <s v="AFB MOD 1A"/>
    <x v="0"/>
    <s v="TOWN"/>
    <s v="ARTISAN FB TERM I"/>
    <s v="A"/>
    <m/>
    <m/>
    <x v="0"/>
  </r>
  <r>
    <n v="5"/>
    <s v="FRIDAY"/>
    <s v="0800-1100 HRS"/>
    <s v="PHYSICAL"/>
    <s v="KITCHEN- 8th Flr"/>
    <x v="516"/>
    <s v="ENTERPRENUERSHIP &amp; PROJECT ORIENTATION"/>
    <s v="C1445"/>
    <s v="CAROLINE THIGA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3"/>
    <s v="WEDNESDAY"/>
    <s v="0800-1400 HRS"/>
    <s v="PHYSICAL"/>
    <s v="KITCHEN- 8th Flr"/>
    <x v="517"/>
    <s v="FOOD &amp; BEVERAGES PROCTUCTION PRACTICALS"/>
    <s v="C1504"/>
    <s v="ROSALIA KAGENI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1"/>
    <s v="MONDAY"/>
    <s v="0800-1100 HRS"/>
    <s v="PHYSICAL"/>
    <s v="KITCHEN- 8th Flr"/>
    <x v="518"/>
    <s v="FOOD AND BEVERAGE PRODUCTION THEORY."/>
    <s v="C1445"/>
    <s v="CAROLINE THIGA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3"/>
    <s v="WEDNESDAY"/>
    <s v="0800-1400HRS"/>
    <s v="PHYSICAL"/>
    <s v="KITCHEN- 8th Flr"/>
    <x v="519"/>
    <s v="FOOD AND BEVERAGES SALES &amp; SERVICE PRACTICALS"/>
    <s v="C1446"/>
    <s v="ENOCK MAKORI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2"/>
    <s v="TUESDAY"/>
    <s v="0800-1100 HRS"/>
    <s v="PHYSICAL"/>
    <s v="KITCHEN- 8th Flr"/>
    <x v="520"/>
    <s v="FOOD NUTRITION"/>
    <s v="C1444"/>
    <s v="MOUREEN MMBEYI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4"/>
    <s v="THURSDAY"/>
    <s v="1200-1500 HRS"/>
    <s v="PHYSICAL"/>
    <s v="KITCHEN- 8th Flr"/>
    <x v="521"/>
    <s v="MATHEMATICS/EP/ICT"/>
    <s v="C1456"/>
    <s v="KNOWLES ONWONGA"/>
    <s v="3"/>
    <m/>
    <m/>
    <n v="11"/>
    <m/>
    <m/>
    <m/>
    <m/>
    <m/>
    <m/>
    <m/>
    <m/>
    <m/>
    <m/>
    <m/>
    <m/>
    <m/>
    <m/>
    <m/>
    <x v="2"/>
    <s v="ACADEMIC"/>
    <n v="801"/>
    <s v="AFB MOD 1B"/>
    <x v="0"/>
    <s v="TOWN"/>
    <s v="ARTISAN FB TERM II"/>
    <s v="A"/>
    <m/>
    <m/>
    <x v="0"/>
  </r>
  <r>
    <n v="1"/>
    <s v="MONDAY"/>
    <s v="1730-2030 HRS"/>
    <s v="PHYSICAL"/>
    <s v="PDC-01"/>
    <x v="420"/>
    <s v="ECONOMICS"/>
    <n v="324"/>
    <s v="BENJAMIN KINUTHI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1"/>
    <s v="MONDAY"/>
    <s v="1730-2030 HRS"/>
    <s v="PHYSICAL"/>
    <s v="PDC-02"/>
    <x v="420"/>
    <s v="ECONOMICS"/>
    <n v="324"/>
    <s v="BENJAMIN KINUTHIA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2"/>
    <s v="A"/>
    <m/>
    <m/>
    <x v="0"/>
  </r>
  <r>
    <n v="2"/>
    <s v="TUESDAY"/>
    <s v="1100-1400 HRS"/>
    <s v="PHYSICAL"/>
    <s v="2-1"/>
    <x v="420"/>
    <s v="ECONOMICS"/>
    <n v="324"/>
    <s v="BENJAMIN KINUTHIA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1730-2030 HRS"/>
    <s v="VIRTUAL"/>
    <s v="ZOOM "/>
    <x v="74"/>
    <s v="GENERAL ECONOMICS"/>
    <s v="C1554"/>
    <s v="EDWIN KAMAU WANGAMWA"/>
    <m/>
    <n v="0"/>
    <n v="0"/>
    <n v="14"/>
    <s v=" "/>
    <n v="0"/>
    <s v=" "/>
    <s v=" "/>
    <s v=" "/>
    <s v=" "/>
    <s v=" "/>
    <s v=" "/>
    <s v=" "/>
    <s v=" "/>
    <s v=" "/>
    <s v=" "/>
    <s v=" "/>
    <m/>
    <s v=""/>
    <x v="2"/>
    <s v="ECOSTA"/>
    <s v="KCADIPPM"/>
    <s v="DPROJ"/>
    <x v="1"/>
    <s v="MAIN"/>
    <s v="STAGE 3"/>
    <s v="A"/>
    <m/>
    <m/>
    <x v="0"/>
  </r>
  <r>
    <n v="3"/>
    <s v="WEDNESDAY"/>
    <s v="0800-1100 HRS"/>
    <s v="PHYSICAL"/>
    <s v="PDC-05"/>
    <x v="434"/>
    <s v="FUNDAMENTALS OF MANAGEMENT ACCOUNTING"/>
    <n v="324"/>
    <s v="BENJAMIN KINUTHIA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3"/>
    <s v="WEDNESDAY"/>
    <s v="1400-1700 HRS"/>
    <s v="VIRTUAL"/>
    <s v="ZOOM "/>
    <x v="522"/>
    <s v="PRINCIPLES OF INVESTMENT"/>
    <n v="324"/>
    <s v="BENJAMIN KINUTHIA"/>
    <n v="3"/>
    <n v="3"/>
    <n v="1"/>
    <n v="16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2"/>
    <s v="A"/>
    <m/>
    <m/>
    <x v="0"/>
  </r>
  <r>
    <n v="5"/>
    <s v="FRIDAY"/>
    <s v="1730-2030 HRS"/>
    <s v="PHYSICAL"/>
    <s v="PDC-01"/>
    <x v="420"/>
    <s v="ECONOMICS"/>
    <n v="324"/>
    <s v="BENJAMIN KINUTHIA"/>
    <m/>
    <n v="0"/>
    <n v="0"/>
    <n v="8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5"/>
    <s v="FRIDAY"/>
    <s v="1730-2030 HRS"/>
    <s v="PHYSICAL"/>
    <s v="PDC-02"/>
    <x v="420"/>
    <s v="ECONOMICS"/>
    <n v="324"/>
    <s v="BENJAMIN KINUTHIA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4"/>
    <s v="THURSDAY"/>
    <s v="1400-1700 HRS"/>
    <s v="VIRTUAL"/>
    <s v="ZOOM "/>
    <x v="523"/>
    <s v="BANKING FRAUD"/>
    <n v="373"/>
    <s v="BERNARD ORIOKI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4"/>
    <s v="A"/>
    <m/>
    <m/>
    <x v="0"/>
  </r>
  <r>
    <n v="2"/>
    <s v="TUESDAY"/>
    <s v="1730-2030 HRS"/>
    <s v="VIRTUAL"/>
    <s v="ZOOM "/>
    <x v="524"/>
    <s v="HUMAN RESOURCE MANAGEMENT"/>
    <s v="C2091"/>
    <s v="BETTY BUSINGYE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4"/>
    <s v="THURSDAY"/>
    <s v="1730-2030 HRS"/>
    <s v="VIRTUAL"/>
    <s v="ZOOM "/>
    <x v="524"/>
    <s v="HUMAN RESOURCE MANAGEMENT"/>
    <s v="C2091"/>
    <s v="BETTY BUSINGYE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1"/>
    <s v="MONDAY"/>
    <s v="1100-1400 HRS"/>
    <s v="PHYSICAL"/>
    <s v="TC 4-15"/>
    <x v="525"/>
    <s v="OPERATING SYSTEMS-2"/>
    <s v="C1731"/>
    <s v="CAROLINE CHEBET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1"/>
    <s v="MONDAY"/>
    <s v="1400-1700 HRS"/>
    <s v="PHYSICAL"/>
    <s v="TC 4-14"/>
    <x v="526"/>
    <s v="OPERATING SYSTEMS-1"/>
    <s v="C1731"/>
    <s v="CAROLINE CHEBET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2"/>
    <s v="TUESDAY"/>
    <s v="0800-1100 HRS"/>
    <s v="PHYSICAL"/>
    <s v="2-1"/>
    <x v="419"/>
    <s v="INFORMATION COMMUNICATION TECHNOLOGY"/>
    <s v="C1731"/>
    <s v="CAROLINE CHEBET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0800-1100 HRS"/>
    <s v="PHYSICAL"/>
    <s v="2-1"/>
    <x v="419"/>
    <s v="INFORMATION COMMUNICATION TECHNOLOGY"/>
    <s v="C1731"/>
    <s v="CAROLINE CHEBET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1730-2030 HRS"/>
    <s v="PHYSICAL"/>
    <s v="TC 1-4"/>
    <x v="527"/>
    <s v="NETWORK TROUBLESHOOTING"/>
    <s v="C1732"/>
    <s v="CAROLINE TOO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2"/>
    <s v="TUESDAY"/>
    <s v="1400-1700 HRS"/>
    <s v="PHYSICAL"/>
    <s v="PDC-05"/>
    <x v="528"/>
    <s v="NET WORK SET UP"/>
    <s v="C1987"/>
    <s v="DAVID OUMA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3"/>
    <s v="WEDNESDAY"/>
    <s v="1100-1400 HRS"/>
    <s v="LAB"/>
    <s v="TC 1-4"/>
    <x v="527"/>
    <s v="NETWORK TROUBLESHOOTING"/>
    <s v="C1732"/>
    <s v="CAROLINE TOO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4"/>
    <s v="THURSDAY"/>
    <s v="1730-2030 HRS"/>
    <s v="PHYSICAL"/>
    <s v="TC 1-4"/>
    <x v="527"/>
    <s v="NETWORK TROUBLESHOOTING"/>
    <s v="C1732"/>
    <s v="CAROLINE TOO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4"/>
    <s v="THURSDAY"/>
    <s v="1730-2030 HRS"/>
    <s v="PHYSICAL"/>
    <s v="PDC-03"/>
    <x v="424"/>
    <s v="AUDITING AND ASSURANCE"/>
    <n v="232"/>
    <s v="CHARLES KYENGO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5"/>
    <s v="FRIDAY"/>
    <s v="1730-2030 HRS"/>
    <s v="PHYSICAL"/>
    <s v="PDC-03"/>
    <x v="424"/>
    <s v="AUDITING AND ASSURANCE"/>
    <n v="232"/>
    <s v="CHARLES KYENGO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7"/>
    <s v="A"/>
    <m/>
    <m/>
    <x v="0"/>
  </r>
  <r>
    <n v="5"/>
    <s v="FRIDAY"/>
    <s v="0800-1100 HRS"/>
    <s v="PHYSICAL"/>
    <s v="TC 1-3"/>
    <x v="529"/>
    <s v="INTRODUCTION TO BUSINESS LAW AND ETHICS"/>
    <s v="C1954"/>
    <s v="FIONA KANINI"/>
    <n v="3"/>
    <m/>
    <m/>
    <n v="30"/>
    <n v="0"/>
    <s v=" "/>
    <s v=" "/>
    <s v=" "/>
    <s v=" "/>
    <s v=" "/>
    <s v=" "/>
    <m/>
    <m/>
    <m/>
    <m/>
    <m/>
    <m/>
    <m/>
    <m/>
    <x v="2"/>
    <s v="PROFESSIONAL"/>
    <s v="CAMS"/>
    <s v="CAMS"/>
    <x v="0"/>
    <s v="MAIN"/>
    <s v="JAN-APRIL"/>
    <s v="A"/>
    <m/>
    <m/>
    <x v="0"/>
  </r>
  <r>
    <n v="1"/>
    <s v="MONDAY"/>
    <s v="0800-1100 HRS"/>
    <s v="LAB"/>
    <s v="TC 1-2"/>
    <x v="530"/>
    <s v="INFORMATION SYSTEMS SUPPORT AND INTEGRATION"/>
    <s v="C1687"/>
    <s v="STEPHEN OKELLO"/>
    <m/>
    <m/>
    <m/>
    <n v="23"/>
    <s v=" "/>
    <n v="0"/>
    <s v=" "/>
    <s v=" "/>
    <s v=" "/>
    <s v=" "/>
    <s v=" "/>
    <m/>
    <m/>
    <m/>
    <m/>
    <m/>
    <m/>
    <m/>
    <m/>
    <x v="2"/>
    <s v="PROFESSIONAL"/>
    <s v="DDMA"/>
    <s v="DDMA"/>
    <x v="0"/>
    <s v="MAIN"/>
    <m/>
    <s v="A"/>
    <m/>
    <m/>
    <x v="0"/>
  </r>
  <r>
    <n v="2"/>
    <s v="TUESDAY"/>
    <s v="0800-1100 HRS"/>
    <s v="PHYSICAL"/>
    <s v="LH 2"/>
    <x v="531"/>
    <s v="PRINCIPLES OF TAXATION"/>
    <s v="C1022"/>
    <s v="THEOPHILUS AKAL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1"/>
    <s v="MONDAY"/>
    <s v="1400-1700HRS"/>
    <s v="PHYSICAL"/>
    <s v="LH 3"/>
    <x v="532"/>
    <s v="PRINCIPLES OF ENTREPRENEURSHIP AND MANAGEMENT"/>
    <s v="C0360"/>
    <s v="AUSTIN MAKUNG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3"/>
    <s v="WEDNESDAY"/>
    <s v="1100-1400 HRS"/>
    <s v="PHYSICAL"/>
    <s v="LH 2"/>
    <x v="533"/>
    <s v="FINANCIAL ACCOUNTING"/>
    <s v="C1370"/>
    <s v="DAVID OMO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2"/>
    <s v="TUESDAY"/>
    <s v="0800-1100HRS"/>
    <s v="PHYSICAL"/>
    <s v="LH 1"/>
    <x v="529"/>
    <s v="INTRODUCTION TO BUSINESS LAW AND ETHICS"/>
    <s v="C0900"/>
    <s v="DAVID AKO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1"/>
    <s v="MONDAY"/>
    <s v="1100-1300HRS"/>
    <s v="PHYSICAL"/>
    <s v="LH 5"/>
    <x v="418"/>
    <s v="QUANTITATIVE ANALYSIS"/>
    <s v="C0202"/>
    <s v="WALTER ODHIAMB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2"/>
    <s v="TUESDAY"/>
    <s v="1100-1400 HRS"/>
    <s v="PHYSICAL"/>
    <s v="LH 5"/>
    <x v="420"/>
    <s v="ECONOMICS"/>
    <n v="197"/>
    <s v="TOM MATWETWE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2"/>
    <s v="TUESDAY"/>
    <s v="1730-2030 HRS"/>
    <s v="PHYSICAL"/>
    <s v="TUT RM 3"/>
    <x v="533"/>
    <s v="FINANCIAL ACCOUNTING"/>
    <s v="C1370"/>
    <s v="DAVID OMO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3"/>
    <s v="WEDNESDAY"/>
    <s v="1730-2030 HRS"/>
    <s v="PHYSICAL"/>
    <s v="TUT RM 3"/>
    <x v="431"/>
    <s v="PRINCIPLES OF MANAGEMENT"/>
    <s v="C1318"/>
    <s v="GEORGE OBOP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4"/>
    <s v="THURSDAY"/>
    <s v="1730-2030 HRS"/>
    <s v="PHYSICAL"/>
    <s v="LH 4"/>
    <x v="534"/>
    <s v="ENTREPRENEURSHIP AND COMMUNICATION"/>
    <n v="314"/>
    <s v="ANN INYANGAL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5"/>
    <s v="FRIDAY"/>
    <s v="1730-2030 HRS"/>
    <s v="PHYSICAL"/>
    <s v="LH 4"/>
    <x v="409"/>
    <s v="INTRODUCTION TO FINANCIAL ACCOUNTING"/>
    <s v="C1370"/>
    <s v="DAVID OMO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2"/>
    <s v="TUESDAY"/>
    <s v="0800-1100 HRS"/>
    <s v="VIRTUAL"/>
    <s v="VIRTUAL"/>
    <x v="535"/>
    <s v="SALES &amp; MARKETING-1"/>
    <s v="C1811"/>
    <s v="AMOS MUSEMBI"/>
    <n v="3"/>
    <m/>
    <m/>
    <n v="12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1"/>
    <s v="MONDAY"/>
    <s v="1730-2030 HRS"/>
    <s v="PHYSICAL"/>
    <s v="TC 4-7"/>
    <x v="434"/>
    <s v="FUNDAMENTALS OF MANAGEMENT ACCOUNTING"/>
    <s v="C1686"/>
    <s v="DAMARIS MUSEMB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2"/>
    <s v="TUESDAY"/>
    <s v="1100-1400 HRS"/>
    <s v="PHYSICAL"/>
    <s v="PDC-06"/>
    <x v="536"/>
    <s v="FINANCIAL STATEMENT ANALYSIS"/>
    <s v="C1686"/>
    <s v="DAMARIS MUSEMBI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4"/>
    <s v="A"/>
    <m/>
    <m/>
    <x v="0"/>
  </r>
  <r>
    <n v="3"/>
    <s v="WEDNESDAY"/>
    <s v="1100-1400 HRS"/>
    <s v="VIRTUAL"/>
    <s v="ZOOM "/>
    <x v="537"/>
    <s v="BANK OPERATIONS"/>
    <s v="C1686"/>
    <s v="DAMARIS MUSEMBI"/>
    <n v="3"/>
    <n v="3"/>
    <n v="1"/>
    <n v="5"/>
    <s v=" "/>
    <n v="1"/>
    <s v=" "/>
    <s v=" "/>
    <s v=" "/>
    <s v=" "/>
    <s v=" "/>
    <s v=" "/>
    <s v=" "/>
    <s v=" "/>
    <s v=" "/>
    <s v=" "/>
    <s v=" "/>
    <m/>
    <s v=""/>
    <x v="2"/>
    <s v="ACADEMIC"/>
    <s v="CERT BANKING"/>
    <s v="CBANK"/>
    <x v="0"/>
    <s v="MAIN"/>
    <s v="STAGE 1"/>
    <s v="A"/>
    <m/>
    <m/>
    <x v="0"/>
  </r>
  <r>
    <n v="1"/>
    <s v="MONDAY"/>
    <s v="1730-1930 HRS"/>
    <s v="VIRTUAL"/>
    <s v="VIRTUAL"/>
    <x v="538"/>
    <s v="SUPPLY CHAIN MANAGEMENT INFORMATION SYSTEMS"/>
    <s v="C1972"/>
    <s v="JULIET MAKALI"/>
    <n v="2"/>
    <n v="0"/>
    <n v="0"/>
    <n v="4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2"/>
    <s v="TUESDAY"/>
    <s v="1730-1930 HRS"/>
    <s v="VIRTUAL"/>
    <s v="VIRTUAL"/>
    <x v="539"/>
    <s v="SUSTAINABLE SUPPLY CHAIN MANAGEMENT"/>
    <s v="C1501"/>
    <s v="RACHAEL KAMAU"/>
    <n v="2"/>
    <n v="0"/>
    <n v="0"/>
    <n v="4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4"/>
    <s v="THURSDAY"/>
    <s v="1730-1930 HRS"/>
    <s v="VIRTUAL"/>
    <s v="VIRTUAL"/>
    <x v="539"/>
    <s v="SUSTAINABLE SUPPLY CHAIN MANAGEMENT"/>
    <s v="C1501"/>
    <s v="RACHAEL KAMAU"/>
    <n v="2"/>
    <n v="0"/>
    <n v="0"/>
    <n v="4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5"/>
    <s v="FRIDAY"/>
    <s v="1730-1930 HRS"/>
    <s v="VIRTUAL"/>
    <s v="VIRTUAL"/>
    <x v="540"/>
    <s v="FINANCE IN SUPPLY CHAIN MANAGEMENT"/>
    <s v="C1686"/>
    <s v="DAMARIS MUSEMBI"/>
    <n v="2"/>
    <n v="0"/>
    <n v="0"/>
    <n v="4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6"/>
    <s v="SATURDAY"/>
    <s v="1100-1400 HRS"/>
    <s v="PHYSICAL"/>
    <s v="TC 4-7"/>
    <x v="434"/>
    <s v="FUNDAMENTALS OF MANAGEMENT ACCOUNTING"/>
    <s v="C1686"/>
    <s v="DAMARIS MUSEMB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2"/>
    <s v="TUESDAY"/>
    <s v="1100-1400 HRS"/>
    <s v="VIRTUAL"/>
    <s v="VIRTUAL"/>
    <x v="541"/>
    <s v="BUSINESS LAW-1"/>
    <s v="C1929"/>
    <s v="MILKA MAINA"/>
    <n v="3"/>
    <m/>
    <m/>
    <n v="12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1"/>
    <s v="MONDAY"/>
    <s v="1100-1400 HRS"/>
    <s v="VIRTUAL"/>
    <s v="ZOOM "/>
    <x v="542"/>
    <s v="FINANCIAL INSTITUTIONS &amp; MARKETS"/>
    <n v="397"/>
    <s v="DANIEL KASILI"/>
    <n v="3"/>
    <n v="3"/>
    <n v="1"/>
    <n v="21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3"/>
    <s v="A"/>
    <m/>
    <m/>
    <x v="0"/>
  </r>
  <r>
    <n v="2"/>
    <s v="TUESDAY"/>
    <s v="1400-1700 HRS"/>
    <s v="PHYSICAL"/>
    <s v="TC 4-15"/>
    <x v="543"/>
    <s v="FINANCIAL ACCOUNTING-1"/>
    <n v="397"/>
    <s v="DANIEL KASILI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5"/>
    <s v="FRIDAY"/>
    <s v="1730-2030 HRS"/>
    <s v="VIRTUAL"/>
    <s v="ZOOM "/>
    <x v="544"/>
    <s v="FOUNDATIONS OF BUSINESS STUDIES"/>
    <n v="397"/>
    <s v="DANIEL KASILI"/>
    <n v="3"/>
    <n v="3"/>
    <n v="1"/>
    <n v="8"/>
    <s v=" "/>
    <n v="1"/>
    <s v=" "/>
    <s v=" "/>
    <s v=" "/>
    <s v=" "/>
    <s v=" "/>
    <s v=" "/>
    <s v=" "/>
    <s v=" "/>
    <s v=" "/>
    <s v=" "/>
    <s v=" "/>
    <m/>
    <s v=""/>
    <x v="2"/>
    <s v="BAM"/>
    <s v="KCACERTPM"/>
    <s v="CPROJ"/>
    <x v="1"/>
    <s v="MAIN"/>
    <s v="STAGE I"/>
    <s v="A"/>
    <m/>
    <m/>
    <x v="0"/>
  </r>
  <r>
    <n v="2"/>
    <s v="TUESDAY"/>
    <s v="1800-2030 HRS"/>
    <s v="PHYSICAL"/>
    <s v="3-5"/>
    <x v="545"/>
    <s v="INTRODUCTION TO FORENSIC ACCOUNTING AND AUDIT"/>
    <n v="397"/>
    <s v="DANIEL KASILI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3"/>
    <s v="WEDNESDAY"/>
    <s v="0800-1100 HRS"/>
    <s v="VIRTUAL"/>
    <s v="ZOOM "/>
    <x v="546"/>
    <s v="ACCOUNTING AND FINANCIAL MANAGEMENT"/>
    <n v="397"/>
    <s v="DANIEL KASILI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4"/>
    <s v="THURSDAY"/>
    <s v="0800-1100 HRS"/>
    <s v="PHYSICAL"/>
    <s v="TC 4-15"/>
    <x v="547"/>
    <s v="FINANCIAL ACCOUNTING-2"/>
    <n v="397"/>
    <s v="DANIEL KASILI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4"/>
    <s v="THURSDAY"/>
    <s v="1800-2030 HRS"/>
    <s v="PHYSICAL"/>
    <s v="3-5"/>
    <x v="545"/>
    <s v="INTRODUCTION TO FORENSIC ACCOUNTING AND AUDIT"/>
    <n v="397"/>
    <s v="DANIEL KASILI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5"/>
    <s v="FRIDAY"/>
    <s v="0800-1100 HRS"/>
    <s v="PHYSICAL"/>
    <s v="TC 4-15"/>
    <x v="548"/>
    <s v="BOOK KEEPING-1"/>
    <n v="397"/>
    <s v="DANIEL KASILI"/>
    <n v="3"/>
    <n v="3"/>
    <n v="1"/>
    <n v="13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A"/>
    <x v="0"/>
    <s v="MAIN"/>
    <s v="ARTISAN SM TERMI"/>
    <s v="A"/>
    <m/>
    <m/>
    <x v="0"/>
  </r>
  <r>
    <n v="5"/>
    <s v="FRIDAY"/>
    <s v="1100-1400 HRS"/>
    <s v="PHYSICAL"/>
    <s v="TC 4-14"/>
    <x v="549"/>
    <s v="BOOK KEEPING-2"/>
    <n v="397"/>
    <s v="DANIEL KASILI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B"/>
    <x v="0"/>
    <s v="MAIN"/>
    <s v="ARTIAN SM TRERMII"/>
    <s v="A"/>
    <m/>
    <m/>
    <x v="0"/>
  </r>
  <r>
    <n v="5"/>
    <s v="FRIDAY"/>
    <s v="1730-2030 HRS"/>
    <s v="PHYSICAL"/>
    <s v="TC 1-3"/>
    <x v="550"/>
    <s v="CORPORATE FINANCE"/>
    <n v="397"/>
    <s v="DANIEL KASIL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4"/>
    <s v="A"/>
    <m/>
    <m/>
    <x v="0"/>
  </r>
  <r>
    <n v="6"/>
    <s v="SATURDAY"/>
    <s v="0800-1100 HRS"/>
    <s v="VIRTUAL"/>
    <s v="ZOOM "/>
    <x v="546"/>
    <s v="ACCOUNTING AND FINANCIAL MANAGEMENT"/>
    <n v="397"/>
    <s v="DANIEL KASILI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6"/>
    <s v="SATURDAY"/>
    <s v="1100-1330 HRS"/>
    <s v="PHYSICAL"/>
    <s v="TC 1-3"/>
    <x v="550"/>
    <s v="CORPORATE FINANCE"/>
    <n v="397"/>
    <s v="DANIEL KASIL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4"/>
    <s v="A"/>
    <m/>
    <m/>
    <x v="0"/>
  </r>
  <r>
    <n v="1"/>
    <s v="MONDAY"/>
    <s v="0800-1100 HRS"/>
    <s v="PHYSICAL"/>
    <s v="TC 1-3"/>
    <x v="532"/>
    <s v="PRINCIPLES OF ENTREPRENUERSHIP AND MANAGEMENT"/>
    <s v="C1690"/>
    <s v="DANIEL MWANZIA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1"/>
    <s v="MONDAY"/>
    <s v="1400-1700 HRS"/>
    <s v="PHYSICAL"/>
    <s v="RM 3-2"/>
    <x v="534"/>
    <s v="ENTREPRENEURSHIP &amp; COMMUNICATION"/>
    <s v="C1690"/>
    <s v="DANIEL MWANZIA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0800-1100 HRS"/>
    <s v="PHYSICAL"/>
    <s v="RM 4-16"/>
    <x v="430"/>
    <s v="BUSINESS MATHEMATICS"/>
    <s v="C0854"/>
    <s v="JAMES THUK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1"/>
    <s v="MONDAY"/>
    <s v="1730-2030 HRS"/>
    <s v="VIRTUAL"/>
    <s v="ZOOM "/>
    <x v="551"/>
    <s v="MANAGEMENT PRINCIPLES AND PRACTICE"/>
    <s v="C1690"/>
    <s v="DANIEL MWANZI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1"/>
    <s v="MONDAY"/>
    <s v="1730-2030 HRS"/>
    <s v="VIRTUAL"/>
    <s v="ZOOM "/>
    <x v="551"/>
    <s v="MANAGEMENT PRINCIPLES AND PRACTICE"/>
    <s v="C1690"/>
    <s v="DANIEL MWANZIA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2"/>
    <s v="TUESDAY"/>
    <s v="0800-1100 HRS"/>
    <s v="PHYSICAL"/>
    <s v="TC 1-3"/>
    <x v="532"/>
    <s v="PRINCIPLES OF ENTREPRENUERSHIP AND MANAGEMENT"/>
    <s v="C1690"/>
    <s v="DANIEL MWANZIA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1"/>
    <s v="MONDAY"/>
    <s v="0800-1100 HRS"/>
    <s v="PHYSICAL"/>
    <s v="RM 3-2"/>
    <x v="409"/>
    <s v="INTRODUCTION TO FINANCIAL ACCOUNTING"/>
    <s v="C0770"/>
    <s v="DUNCAN OWUOR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100-1400 HRS"/>
    <s v="PHYSICAL"/>
    <s v="RM 3-5"/>
    <x v="410"/>
    <s v="INTRODUCTION TO BUSINESS LAW AND ETHICS"/>
    <s v="C1449"/>
    <s v="JOSEPH SOITA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1100-1400 HRS"/>
    <s v="PHYSICAL"/>
    <s v="RM 3-2"/>
    <x v="430"/>
    <s v="BUSINESS MATHEMATICS"/>
    <s v="C0854"/>
    <s v="JAMES THUK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4"/>
    <s v="THURSDAY"/>
    <s v="1100-1400 HRS"/>
    <s v="VIRTUAL"/>
    <s v="2-1"/>
    <x v="416"/>
    <s v="INTRODUCTION TO LAW AND GOVERNANCE"/>
    <s v="C1027"/>
    <s v="PERIS WAIRIMU"/>
    <m/>
    <n v="0"/>
    <n v="0"/>
    <n v="2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TOWN"/>
    <m/>
    <s v="A"/>
    <m/>
    <m/>
    <x v="0"/>
  </r>
  <r>
    <n v="5"/>
    <s v="FRIDAY"/>
    <s v="1730-2030 HRS"/>
    <s v="VIRTUAL"/>
    <s v="ZOOM "/>
    <x v="551"/>
    <s v="MANAGEMENT PRINCIPLES AND PRACTICE"/>
    <s v="C1690"/>
    <s v="DANIEL MWANZI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5"/>
    <s v="FRIDAY"/>
    <s v="1730-2030 HRS"/>
    <s v="VIRTUAL"/>
    <s v="ZOOM "/>
    <x v="551"/>
    <s v="MANAGEMENT PRINCIPLES AND PRACTICE"/>
    <s v="C1690"/>
    <s v="DANIEL MWANZIA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6"/>
    <s v="SATURDAY"/>
    <s v="1400-1700 HRS"/>
    <s v="VIRTUAL"/>
    <s v="VIRTUAL"/>
    <x v="551"/>
    <s v="MANAGEMENT PRINCIPLES AND PRACTICE"/>
    <s v="C1690"/>
    <s v="DANIEL MWANZIA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TOWN"/>
    <m/>
    <s v="A"/>
    <m/>
    <m/>
    <x v="0"/>
  </r>
  <r>
    <n v="2"/>
    <s v="TUESDAY"/>
    <s v="1100-1400 HRS"/>
    <s v="PHYSICAL"/>
    <s v="LH 1"/>
    <x v="529"/>
    <s v="INTRODUCTION TO BUSINESS LAW AND ETHICS"/>
    <s v="C0900"/>
    <s v="DAVID AKO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2"/>
    <s v="TUESDAY"/>
    <s v="1100-1400 HRS"/>
    <s v="PHYSICAL"/>
    <s v="LH 1"/>
    <x v="410"/>
    <s v="INTRODUCTION TO BUSINESS LAW AND ETHICS"/>
    <s v="C0900"/>
    <s v="DAVID AKO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1"/>
    <s v="MONDAY"/>
    <s v="1100-1400 HRS"/>
    <s v="PHYSICAL"/>
    <s v="LH 4"/>
    <x v="423"/>
    <s v="COMPANY LAW"/>
    <s v="C0900"/>
    <s v="DAVID AKOO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1"/>
    <s v="MONDAY"/>
    <s v="1400-1700HRS"/>
    <s v="PHYSICAL"/>
    <s v="LH 5"/>
    <x v="416"/>
    <s v="INTRODUCTION TO LAW AND GOVERNANCE"/>
    <s v="C0900"/>
    <s v="DAVID AKO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3"/>
    <s v="WEDNESDAY"/>
    <s v="1400-1700 HRS"/>
    <s v="PHYSICAL"/>
    <s v="LH 1"/>
    <x v="427"/>
    <s v="FUNDAMENTAL ICT SKILL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2"/>
    <s v="TUESDAY"/>
    <s v="0800-1100HRS"/>
    <s v="PHYSICAL"/>
    <s v="LH 1"/>
    <x v="409"/>
    <s v="INTRODUCTION TO FINANCIAL ACCOUNTING"/>
    <s v="C1370"/>
    <s v="DAVID OMOLL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6"/>
    <s v="SATURDAY"/>
    <s v="1400-1700HRS"/>
    <s v="PHYSICAL"/>
    <s v="LH 4"/>
    <x v="534"/>
    <s v="ENTREPRENEURSHIP AND COMMUNICATION"/>
    <n v="314"/>
    <s v="ANN INYANGAL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3"/>
    <s v="WEDNESDAY"/>
    <s v="0800-1100 HRS"/>
    <s v="VIRTUAL"/>
    <s v="ZOOM "/>
    <x v="552"/>
    <s v="BANKING LAW"/>
    <s v="C0900"/>
    <s v="DAVID AKOO"/>
    <n v="3"/>
    <n v="3"/>
    <n v="1"/>
    <n v="16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2"/>
    <s v="A"/>
    <m/>
    <m/>
    <x v="0"/>
  </r>
  <r>
    <n v="3"/>
    <s v="WEDNESDAY"/>
    <s v="0800-1100 HRS"/>
    <s v="VIRTUAL"/>
    <s v="ZOOM "/>
    <x v="553"/>
    <s v="RETAIL BANKING"/>
    <s v="C0900"/>
    <s v="DAVID AKOO"/>
    <n v="3"/>
    <n v="3"/>
    <n v="1"/>
    <n v="21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3"/>
    <s v="A"/>
    <m/>
    <m/>
    <x v="0"/>
  </r>
  <r>
    <n v="2"/>
    <s v="TUESDAY"/>
    <s v="1400-1700 HRS"/>
    <s v="PHYSICAL"/>
    <s v="LH 4"/>
    <x v="422"/>
    <s v="FINANCIAL MANAGEMENT"/>
    <s v="C1022"/>
    <s v="THEOPHILUS AKAL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3"/>
    <s v="WEDNESDAY"/>
    <s v="1100-1400 HRS"/>
    <s v="PHYSICAL"/>
    <s v="LH 5"/>
    <x v="417"/>
    <s v="COMMUNICATION SKILLS"/>
    <s v="C0360"/>
    <s v="AUSTIN MAKUNGU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6"/>
    <s v="SATURDAY"/>
    <s v="1400-1700HRS"/>
    <s v="PHYSICAL"/>
    <s v="LH 4"/>
    <x v="429"/>
    <s v="INFORMATION COMMUNICATION TECHNOLOGY"/>
    <s v="C1486"/>
    <s v="CONRAD AKE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2"/>
    <s v="TUESDAY"/>
    <s v="1730-2030 HRS"/>
    <s v="PHYSICAL"/>
    <s v="TC 0-3"/>
    <x v="528"/>
    <s v="NET WORK SET UP"/>
    <s v="C1987"/>
    <s v="DAVID OUMA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3"/>
    <s v="WEDNESDAY"/>
    <s v="1730-2030 HRS"/>
    <s v="PHYSICAL"/>
    <s v="TC 1-4"/>
    <x v="554"/>
    <s v="SERVER MAINTENANCE"/>
    <s v="C1987"/>
    <s v="DAVID OUMA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5"/>
    <s v="FRIDAY"/>
    <s v="1730-2030 HRS"/>
    <s v="PHYSICAL"/>
    <s v="TC 0-3"/>
    <x v="554"/>
    <s v="SERVER MAINTENANCE"/>
    <s v="C1987"/>
    <s v="DAVID OUMA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6"/>
    <s v="SATURDAY"/>
    <s v="1730-2030 HRS"/>
    <s v="PHYSICAL"/>
    <s v="TC 1-4"/>
    <x v="528"/>
    <s v="NET WORK SET UP"/>
    <s v="C1987"/>
    <s v="DAVID OUMA"/>
    <n v="3"/>
    <n v="3"/>
    <n v="1"/>
    <n v="10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m/>
    <s v="A"/>
    <m/>
    <m/>
    <x v="0"/>
  </r>
  <r>
    <n v="6"/>
    <s v="SATURDAY"/>
    <s v="0800-1100 HRS"/>
    <s v="PHYSICAL"/>
    <s v="LH 4"/>
    <x v="410"/>
    <s v="INTRODUCTION TO BUSINESS LAW AND ETHICS"/>
    <s v="C0900"/>
    <s v="DAVID AKO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3"/>
    <s v="WEDNESDAY"/>
    <s v="1100-1400 HRS"/>
    <s v="PHYSICAL"/>
    <s v="LH 2"/>
    <x v="432"/>
    <s v="ELEMENTS OF TAXATION"/>
    <s v="C1022"/>
    <s v="THEOPHILUS AKAL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3"/>
    <s v="WEDNESDAY"/>
    <s v="1100-1400 HRS"/>
    <s v="PHYSICAL"/>
    <s v="LH 1"/>
    <x v="534"/>
    <s v="ENTREPRENEURSHIP AND COMMUNICATION"/>
    <s v="C0360"/>
    <s v="AUSTIN MAKUNGU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4"/>
    <s v="THURSDAY"/>
    <s v="1730-2030 HRS"/>
    <s v="PHYSICAL"/>
    <s v="TUT RM 3"/>
    <x v="531"/>
    <s v="PRINCIPLES OF TAXATION"/>
    <s v="C1447"/>
    <s v="NICHOLAS SIKALLY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2"/>
    <s v="TUESDAY"/>
    <s v="1100-1400 HRS"/>
    <s v="PHYSICAL"/>
    <s v="LH 4"/>
    <x v="424"/>
    <s v="AUDITING AND ASSURANCE"/>
    <s v="C1318"/>
    <s v="GEORGE OBOP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LEVEL II"/>
    <s v="A"/>
    <m/>
    <m/>
    <x v="0"/>
  </r>
  <r>
    <n v="2"/>
    <s v="TUESDAY"/>
    <s v="1100-1400 HRS"/>
    <s v="PHYSICAL"/>
    <s v="LH 4"/>
    <x v="425"/>
    <s v="PUBLIC FINANCE AND TAXATION"/>
    <s v="C1022"/>
    <s v="THEOPHILUS AKAL"/>
    <s v="3"/>
    <m/>
    <m/>
    <n v="10"/>
    <m/>
    <m/>
    <m/>
    <m/>
    <m/>
    <m/>
    <m/>
    <m/>
    <m/>
    <m/>
    <m/>
    <m/>
    <m/>
    <m/>
    <m/>
    <x v="2"/>
    <s v="PROFESSIONAL"/>
    <s v="CPA"/>
    <s v="CPA"/>
    <x v="0"/>
    <s v="WESTERN"/>
    <s v="LEVEL II"/>
    <s v="A"/>
    <m/>
    <m/>
    <x v="0"/>
  </r>
  <r>
    <n v="3"/>
    <s v="WEDNESDAY"/>
    <s v="1100-1400 HRS"/>
    <s v="PHYSICAL"/>
    <s v="LH 2"/>
    <x v="431"/>
    <s v="PRINCIPLES OF MANAGEMENT"/>
    <s v="C0360"/>
    <s v="AUSTIN MAKUNG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4"/>
    <s v="THURSDAY"/>
    <s v="0800-1100 HRS"/>
    <s v="PHYSICAL"/>
    <s v="LH 1"/>
    <x v="433"/>
    <s v="FOUNDATIONS OF ACCOUNTING"/>
    <s v="C1370"/>
    <s v="DAVID OMOLL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3"/>
    <s v="WEDNESDAY"/>
    <s v="1400-1700 HRS"/>
    <s v="PHYSICAL"/>
    <s v="LH 1"/>
    <x v="429"/>
    <s v="INFORMATION COMMUNICATION TECHNOLOGY"/>
    <s v="C1486"/>
    <s v="CONRAD AKELL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3"/>
    <s v="WEDNESDAY"/>
    <s v="1100-1400 HRS"/>
    <s v="PHYSICAL"/>
    <s v="LH 2"/>
    <x v="531"/>
    <s v="PRINCIPLES OF TAXATION"/>
    <s v="C1022"/>
    <s v="THEOPHILUS AKAL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3"/>
    <s v="WEDNESDAY"/>
    <s v="0800-1000 HRS"/>
    <s v="PHYSICAL"/>
    <s v="LH 4"/>
    <x v="426"/>
    <s v="MANAGEMENT ACCOUNTING"/>
    <s v="C1022"/>
    <s v="THEOPHILUS AKAL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LEVEL II"/>
    <s v="A"/>
    <m/>
    <m/>
    <x v="0"/>
  </r>
  <r>
    <n v="7"/>
    <s v="SUNDAY"/>
    <s v="1400-1700HRS"/>
    <s v="PHYSICAL"/>
    <s v="LH 4"/>
    <x v="429"/>
    <s v="INFORMATION COMMUNICATION TECHNOLOGY"/>
    <s v="C1486"/>
    <s v="CONRAD AKE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m/>
    <s v="A"/>
    <m/>
    <m/>
    <x v="0"/>
  </r>
  <r>
    <n v="5"/>
    <s v="FRIDAY"/>
    <s v="1730-2030 HRS"/>
    <s v="PHYSICAL"/>
    <s v="TUT RM 3"/>
    <x v="428"/>
    <s v="BUSINESS MATHEMATICS AND STATISTICS"/>
    <s v="C1486"/>
    <s v="CONRAD AKE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4"/>
    <s v="THURSDAY"/>
    <s v="1730-2030 HRS"/>
    <s v="PHYSICAL"/>
    <s v="8-2"/>
    <x v="418"/>
    <s v="QUANTITATIVE ANALYSIS"/>
    <s v="C1902"/>
    <s v="DAVIS IMBUKA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1730-2030 HRS"/>
    <s v="PHYSICAL"/>
    <s v="8-1"/>
    <x v="418"/>
    <s v="QUANTITATIVE ANALYSIS"/>
    <s v="C1902"/>
    <s v="DAVIS IMBUKA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100 HRS"/>
    <s v="PHYSICAL"/>
    <s v="3-5"/>
    <x v="419"/>
    <s v="INFORMATION COMMUNICATION TECHNOLOGY(ALT)"/>
    <s v="C1717"/>
    <s v="EVANS ONGULO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730-2030 HRS"/>
    <s v="VIRTUAL"/>
    <s v="ZOOM "/>
    <x v="420"/>
    <s v="ECONOMICS"/>
    <s v="C1313"/>
    <s v="SIMON GITHINJ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3"/>
    <s v="WEDNESDAY"/>
    <s v="1730-2030 HRS"/>
    <s v="VIRTUAL"/>
    <s v="ZOOM "/>
    <x v="420"/>
    <s v="ECONOMICS"/>
    <s v="C1313"/>
    <s v="SIMON GITHINJ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VIRTUAL"/>
    <s v="ZOOM "/>
    <x v="419"/>
    <s v="INFORMATION COMMUNICATION TECHNOLOGY"/>
    <s v="C1717"/>
    <s v="EVANS ONGUL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VIRTUAL"/>
    <s v="ZOOM "/>
    <x v="555"/>
    <s v="HUMAN RESOURCE INFORMATION SYSTEMS"/>
    <s v="C1812"/>
    <s v="DENIS MUTHUI"/>
    <s v="3"/>
    <s v="3"/>
    <n v="1"/>
    <n v="10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5"/>
    <s v="A"/>
    <m/>
    <m/>
    <x v="0"/>
  </r>
  <r>
    <n v="3"/>
    <s v="WEDNESDAY"/>
    <s v="1400-1700 HRS"/>
    <s v="PHYSICAL"/>
    <s v="PDC-05"/>
    <x v="554"/>
    <s v="SERVER MAINTENANCE"/>
    <s v="C1987"/>
    <s v="DAVID OUMA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4"/>
    <s v="THURSDAY"/>
    <s v="0800-1100 HRS"/>
    <s v="PHYSICAL"/>
    <s v="TC 1-2"/>
    <x v="556"/>
    <s v="PYTHON DATA VISUALIZATION"/>
    <s v="C1812"/>
    <s v="DENNIS MUTHUI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MAY-AUG"/>
    <s v="A"/>
    <m/>
    <m/>
    <x v="0"/>
  </r>
  <r>
    <n v="4"/>
    <s v="THURSDAY"/>
    <s v="1730-2030 HRS"/>
    <s v="PHYSICAL"/>
    <s v="TC 2-3"/>
    <x v="556"/>
    <s v="PYTHON DATA VISUALIZATION"/>
    <s v="C1812"/>
    <s v="DENNIS MUTHUI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5"/>
    <s v="FRIDAY"/>
    <s v="0800-1100 HRS"/>
    <s v="PHYSICAL"/>
    <s v="TC 1-4"/>
    <x v="556"/>
    <s v="PYTHON DATA VISUALIZATION"/>
    <s v="C1812"/>
    <s v="DENNIS MUTHUI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SEP-DEC"/>
    <s v="A"/>
    <m/>
    <m/>
    <x v="0"/>
  </r>
  <r>
    <n v="5"/>
    <s v="FRIDAY"/>
    <s v="1730-2030 HRS"/>
    <s v="PHYSICAL"/>
    <s v="TC 2-3"/>
    <x v="556"/>
    <s v="PYTHON DATA VISUALIZATION"/>
    <s v="C1812"/>
    <s v="DENNIS MUTHUI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3"/>
    <s v="WEDNESDAY"/>
    <s v="1100-1400 HRS"/>
    <s v="PHYSICAL"/>
    <s v="LH 3"/>
    <x v="532"/>
    <s v="PRINCIPLES OF ENTREPRENEURSHIP AND MANAGEMENT"/>
    <s v="C0360"/>
    <s v="AUSTIN MAKUNG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4"/>
    <s v="THURSDAY"/>
    <s v="1100-1400 HRS"/>
    <s v="PHYSICAL"/>
    <s v="LH 1"/>
    <x v="534"/>
    <s v="ENTREPRENEURSHIP AND COMMUNICATION"/>
    <s v="C0360"/>
    <s v="AUSTIN MAKUNGU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4"/>
    <s v="THURSDAY"/>
    <s v="0800-1100 HRS"/>
    <s v="PHYSICAL"/>
    <s v="LH 1"/>
    <x v="409"/>
    <s v="INTRODUCTION TO FINANCIAL ACCOUNTING"/>
    <s v="C1370"/>
    <s v="DAVID OMOLLO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"/>
    <s v="A"/>
    <m/>
    <m/>
    <x v="0"/>
  </r>
  <r>
    <n v="4"/>
    <s v="THURSDAY"/>
    <s v="1100-1400 HRS"/>
    <s v="PHYSICAL"/>
    <s v="LH 3"/>
    <x v="430"/>
    <s v="FUNDAMENTALS OF BUSINESS MATHEMATIC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"/>
    <s v="A"/>
    <m/>
    <m/>
    <x v="0"/>
  </r>
  <r>
    <n v="2"/>
    <s v="TUESDAY"/>
    <s v="1730-2030 HRS"/>
    <s v="VIRTUAL"/>
    <s v="ZOOM "/>
    <x v="423"/>
    <s v="COMPANY LAW"/>
    <s v="C1877"/>
    <s v="GEORGE GITHOG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3"/>
    <s v="WEDNESDAY"/>
    <s v="1730-2030 HRS"/>
    <s v="PHYSICAL"/>
    <s v="8-1"/>
    <x v="422"/>
    <s v="FINANCIAL MANAGEMENT"/>
    <s v="C1901"/>
    <s v="DR. STEPHEN GITHAIG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1730-2030 HRS"/>
    <s v="VIRTUAL"/>
    <s v="ZOOM "/>
    <x v="423"/>
    <s v="COMPANY LAW"/>
    <s v="C1877"/>
    <s v="GEORGE GITHOG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400-1700 HRS"/>
    <s v="PHYSICAL"/>
    <s v="3-5"/>
    <x v="422"/>
    <s v="FINANCIAL MANAGEMENT"/>
    <s v="C1901"/>
    <s v="DR. STEPHEN GITHAIG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1400-1700 HRS"/>
    <s v="PHYSICAL"/>
    <s v="PDC-06"/>
    <x v="557"/>
    <s v="PRUDENTIAL BANKING GUIDELINES"/>
    <s v="C1901"/>
    <s v="DR. STEVE GITHAIGA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5"/>
    <s v="A"/>
    <m/>
    <m/>
    <x v="0"/>
  </r>
  <r>
    <n v="1"/>
    <s v="MONDAY"/>
    <s v="1100-1400 HRS"/>
    <s v="LAB"/>
    <s v="DA LAB"/>
    <x v="415"/>
    <s v="BUSINESS ANALYTICS"/>
    <s v="C1404"/>
    <s v="DUNCAN MARAGIA"/>
    <n v="3"/>
    <n v="3"/>
    <n v="1"/>
    <n v="1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ADV-P"/>
    <s v="A"/>
    <m/>
    <m/>
    <x v="0"/>
  </r>
  <r>
    <n v="1"/>
    <s v="MONDAY"/>
    <s v="1100-1400 HRS"/>
    <s v="VIRTUAL"/>
    <s v="ZOOM "/>
    <x v="84"/>
    <s v="BUSINESS FINANCE"/>
    <s v="C1404"/>
    <s v="DUNCAN MARAGIA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5"/>
    <s v="A"/>
    <m/>
    <m/>
    <x v="0"/>
  </r>
  <r>
    <n v="2"/>
    <s v="TUESDAY"/>
    <s v="0800-1100 HRS"/>
    <s v="PHYSICAL"/>
    <s v="PDC-06"/>
    <x v="558"/>
    <s v="FINANCIAL ACCOUNTING"/>
    <s v="C1404"/>
    <s v="DUNCAN MARAGIA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SEP-DEC"/>
    <s v="A"/>
    <m/>
    <m/>
    <x v="0"/>
  </r>
  <r>
    <n v="2"/>
    <s v="TUESDAY"/>
    <s v="1100-1400 HRS"/>
    <s v="LAB"/>
    <s v="DA LAB"/>
    <x v="415"/>
    <s v="BUSINESS ANALYTICS"/>
    <s v="C1404"/>
    <s v="DUNCAN MARAGIA"/>
    <n v="3"/>
    <n v="3"/>
    <n v="1"/>
    <n v="1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ADV-P"/>
    <s v="A"/>
    <m/>
    <m/>
    <x v="0"/>
  </r>
  <r>
    <n v="3"/>
    <s v="WEDNESDAY"/>
    <s v="0800-1100 HRS"/>
    <s v="LAB"/>
    <s v="DA LAB"/>
    <x v="415"/>
    <s v="BUSINESS ANALYTICS"/>
    <s v="C1404"/>
    <s v="DUNCAN MARAGIA"/>
    <n v="2"/>
    <n v="2"/>
    <n v="1"/>
    <n v="1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ADV-P"/>
    <s v="A"/>
    <m/>
    <m/>
    <x v="0"/>
  </r>
  <r>
    <n v="4"/>
    <s v="THURSDAY"/>
    <s v="0800-1100 HRS"/>
    <s v="PHYSICAL"/>
    <s v="PDC-06"/>
    <x v="558"/>
    <s v="FINANCIAL ACCOUNTING"/>
    <s v="C1404"/>
    <s v="DUNCAN MARAGIA"/>
    <s v="3"/>
    <s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ACCA I"/>
    <s v="A"/>
    <m/>
    <m/>
    <x v="0"/>
  </r>
  <r>
    <n v="4"/>
    <s v="THURSDAY"/>
    <s v="1100-1400 HRS"/>
    <s v="PHYSICAL"/>
    <s v="PDC-06"/>
    <x v="558"/>
    <s v="FINANCIAL ACCOUNTING"/>
    <s v="C1404"/>
    <s v="DUNCAN MARAGIA"/>
    <s v="2"/>
    <s v="2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ACCA I"/>
    <s v="A"/>
    <m/>
    <m/>
    <x v="0"/>
  </r>
  <r>
    <n v="1"/>
    <s v="MONDAY"/>
    <s v="0800-1100 HRS"/>
    <s v="PHYSICAL"/>
    <s v="RM 4-16"/>
    <x v="428"/>
    <s v="BUSINESS MATHEMATICS AND STATISTICS"/>
    <s v="C0854"/>
    <s v="JAMES THUK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1400-1700 HRS"/>
    <s v="PHYSICAL"/>
    <s v="RM 3-2"/>
    <x v="409"/>
    <s v="INTRODUCTION TO FINANCIAL ACCOUNTING"/>
    <s v="C0770"/>
    <s v="DUNCAN OWUOR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100-1400 HRS"/>
    <s v="PHYSICAL"/>
    <s v="RM 3-3"/>
    <x v="533"/>
    <s v="FINANCIAL ACCOUNTING"/>
    <s v="C0770"/>
    <s v="DUNCAN OWUOR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100-1400 HRS"/>
    <s v="PHYSICAL"/>
    <s v="RM 3-2"/>
    <x v="432"/>
    <s v="FINANCIAL ACCOUNTING"/>
    <s v="C0770"/>
    <s v="DUNCAN OWUOR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1"/>
    <s v="MONDAY"/>
    <s v="1400-1700 HRS"/>
    <s v="PHYSICAL"/>
    <s v="RM 3-3"/>
    <x v="431"/>
    <s v="PRINCIPLES OF MANAGEMENT"/>
    <n v="308"/>
    <s v="EDWARD GUR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0800-1100 HRS"/>
    <s v="PHYSICAL"/>
    <s v="RM 3-2"/>
    <x v="432"/>
    <s v="FINANCIAL ACCOUNTING"/>
    <s v="C0770"/>
    <s v="DUNCAN OWUOR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2"/>
    <s v="TUESDAY"/>
    <s v="1100-1400 HRS"/>
    <s v="PHYSICAL"/>
    <s v="RM 3-2"/>
    <x v="428"/>
    <s v="BUSINESS MATHEMATICS AND STATISTICS"/>
    <s v="C0854"/>
    <s v="JAMES THUK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3"/>
    <s v="WEDNESDAY"/>
    <s v="1400-1700 HRS"/>
    <s v="PHYSICAL"/>
    <s v="RM 3-5"/>
    <x v="534"/>
    <s v="ENTREPRENEURSHIP &amp; COMMUNICATION"/>
    <s v="C1690"/>
    <s v="DANIEL MWANZIA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0800-1100 HRS"/>
    <s v="PHYSICAL"/>
    <s v="RM 3-3"/>
    <x v="417"/>
    <s v="COMMUNICATION SKILLS"/>
    <s v="C1374"/>
    <s v="KILLION AMOLL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1"/>
    <s v="MONDAY"/>
    <s v="1100-1400 HRS"/>
    <s v="PHYSICAL"/>
    <s v="RM 4-16"/>
    <x v="416"/>
    <s v="INTRODUCTION TO LAW AND GOVERNANCE"/>
    <s v="C1449"/>
    <s v="JOSEPH SOIT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2"/>
    <s v="TUESDAY"/>
    <s v="0800-1100 HRS"/>
    <s v="PHYSICAL"/>
    <s v="RM 3-3"/>
    <x v="533"/>
    <s v="FINANCIAL ACCOUNTING"/>
    <s v="C0770"/>
    <s v="DUNCAN OWUOR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1400-1700 HRS"/>
    <s v="PHYSICAL"/>
    <s v="RM 3-4"/>
    <x v="531"/>
    <s v="TAXATION"/>
    <s v="C1488"/>
    <s v="JAMES KIARI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400-1700 HRS"/>
    <s v="PHYSICAL"/>
    <s v="RM 4-3"/>
    <x v="405"/>
    <s v="AUDITING AND ASSURANCE"/>
    <s v="C1693"/>
    <s v="JOHN KABUCH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400-1700 HRS"/>
    <s v="PHYSICAL"/>
    <s v="RM 3-4"/>
    <x v="419"/>
    <s v="INFORMATION COMMUNICATION TECHNOLOGY"/>
    <s v="C1692"/>
    <s v="JOHN NJIRU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2"/>
    <s v="TUESDAY"/>
    <s v="0800-1100 HRS"/>
    <s v="PHYSICAL"/>
    <s v="RM 4-3"/>
    <x v="559"/>
    <s v="ECONOMICS"/>
    <n v="308"/>
    <s v="EDWARD GUR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0800-1100 HRS"/>
    <s v="PHYSICAL"/>
    <s v="RM 4-3"/>
    <x v="420"/>
    <s v="ECONOMICS"/>
    <n v="308"/>
    <s v="EDWARD GUR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2"/>
    <s v="TUESDAY"/>
    <s v="0800-1100 HRS"/>
    <s v="PHYSICAL"/>
    <s v="2-3"/>
    <x v="424"/>
    <s v="AUDITING AND ASSURANCE"/>
    <s v="C1693"/>
    <s v="JOHN KABUCHO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1100-1400 HRS"/>
    <s v="VIRTUAL"/>
    <s v="ZOOM "/>
    <x v="560"/>
    <s v="FOREIGN EXCHANGE &amp; INTERNATIONAL TRADE"/>
    <s v="C1772"/>
    <s v="EDWARD KOBI MATIBA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4"/>
    <s v="A"/>
    <m/>
    <m/>
    <x v="0"/>
  </r>
  <r>
    <n v="2"/>
    <s v="TUESDAY"/>
    <s v="0800-1100 HRS"/>
    <s v="LAB"/>
    <s v="TC 1-2"/>
    <x v="530"/>
    <s v="INFORMATION SYSTEMS SUPPORT AND INTEGRATION"/>
    <s v="C1687"/>
    <s v="STEPHEN OKELLO"/>
    <m/>
    <m/>
    <m/>
    <n v="23"/>
    <s v=" "/>
    <n v="0"/>
    <s v=" "/>
    <s v=" "/>
    <s v=" "/>
    <s v=" "/>
    <s v=" "/>
    <m/>
    <m/>
    <m/>
    <m/>
    <m/>
    <m/>
    <m/>
    <m/>
    <x v="2"/>
    <s v="PROFESSIONAL"/>
    <s v="DDMA"/>
    <s v="DDMA"/>
    <x v="0"/>
    <s v="MAIN"/>
    <m/>
    <s v="A"/>
    <m/>
    <m/>
    <x v="0"/>
  </r>
  <r>
    <n v="4"/>
    <s v="THURSDAY"/>
    <s v="1100-1400 HRS"/>
    <s v="PHYSICAL"/>
    <s v="2-3"/>
    <x v="426"/>
    <s v="MANAGEMENT ACCOUNTING"/>
    <s v="C1145"/>
    <s v="EDWARD MUJUKA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5"/>
    <s v="FRIDAY"/>
    <s v="1730-2030 HRS"/>
    <s v="PHYSICAL"/>
    <s v="TC 3-11"/>
    <x v="561"/>
    <s v="FINANCIAL REPORTING"/>
    <s v="C1772"/>
    <s v="EDWARD MATIB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2"/>
    <s v="TUESDAY"/>
    <s v="0800-1100 HRS"/>
    <s v="PHYSICAL"/>
    <s v="TC 3-9"/>
    <x v="562"/>
    <s v="RECORDING BUSINESS TRANSACTIONS"/>
    <s v="C1221"/>
    <s v="STEPHEN GITHIO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2"/>
    <s v="TUESDAY"/>
    <s v="1400-1700 HRS"/>
    <s v="PHYSICAL"/>
    <s v="TC 3-9"/>
    <x v="562"/>
    <s v="RECORDING BUSINESS TRANSACTIONS"/>
    <s v="C1221"/>
    <s v="STEPHEN GITHIO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3"/>
    <s v="WEDNESDAY"/>
    <s v="0800-1100 HRS"/>
    <s v="PHYSICAL"/>
    <s v="TC 3-9"/>
    <x v="562"/>
    <s v="RECORDING BUSINESS TRANSACTIONS"/>
    <s v="C1221"/>
    <s v="STEPHEN GITHIO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3"/>
    <s v="WEDNESDAY"/>
    <s v="1100-1400 HRS"/>
    <s v="PHYSICAL"/>
    <s v="TC 3-9"/>
    <x v="563"/>
    <s v="MANAGEMENT INFORMATION"/>
    <s v="C1404"/>
    <s v="DUNCAN MARAGIA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4"/>
    <s v="THURSDAY"/>
    <s v="0800-1100 HRS"/>
    <s v="PHYSICAL"/>
    <s v="TC 3-9"/>
    <x v="563"/>
    <s v="MANAGEMENT INFORMATION"/>
    <s v="C1404"/>
    <s v="DUNCAN MARAGIA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4"/>
    <s v="THURSDAY"/>
    <s v="1100-1400 HRS"/>
    <s v="PHYSICAL"/>
    <s v="TC 3-9"/>
    <x v="563"/>
    <s v="MANAGEMENT INFORMATION"/>
    <s v="C1404"/>
    <s v="DUNCAN MARAGIA"/>
    <s v="3"/>
    <m/>
    <m/>
    <n v="8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2"/>
    <s v="TUESDAY"/>
    <s v="1100-1400HRS"/>
    <s v="PHYSICAL"/>
    <s v="TC 3-9"/>
    <x v="564"/>
    <s v="MANAGING COSTS AND FINANCE"/>
    <n v="324"/>
    <s v="BENJAMIN KINUTHIA"/>
    <s v="3"/>
    <m/>
    <m/>
    <n v="4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4"/>
    <s v="THURSDAY"/>
    <s v="1400-1700 HRS"/>
    <s v="PHYSICAL"/>
    <s v="TC 3-9"/>
    <x v="564"/>
    <s v="MANAGING COSTS AND FINANCE"/>
    <n v="324"/>
    <s v="BENJAMIN KINUTHIA"/>
    <s v="3"/>
    <m/>
    <m/>
    <n v="4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3"/>
    <s v="WEDNESDAY"/>
    <s v="0800-1100 HRS"/>
    <s v="PHYSICAL"/>
    <s v="TC 3-9"/>
    <x v="564"/>
    <s v="MANAGING COSTS AND FINANCE"/>
    <n v="324"/>
    <s v="BENJAMIN KINUTHIA"/>
    <s v="3"/>
    <m/>
    <m/>
    <n v="4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3"/>
    <s v="WEDNESDAY"/>
    <s v="1100-1400 HRS"/>
    <s v="PHYSICAL"/>
    <s v="TC 3-9"/>
    <x v="565"/>
    <s v="MAINTAINING FINANCIAL RECORDS"/>
    <s v="C1714"/>
    <s v="ELIJAH NYAKUNDI"/>
    <s v="3"/>
    <m/>
    <m/>
    <n v="4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4"/>
    <s v="THURSDAY"/>
    <s v="0800-1100 HRS"/>
    <s v="PHYSICAL"/>
    <s v="TC 3-9"/>
    <x v="565"/>
    <s v="MAINTAINING FINANCIAL RECORDS"/>
    <s v="C1714"/>
    <s v="ELIJAH NYAKUNDI"/>
    <s v="3"/>
    <m/>
    <m/>
    <n v="4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4"/>
    <s v="THURSDAY"/>
    <s v="1100-1400 HRS"/>
    <s v="PHYSICAL"/>
    <s v="TC 3-9"/>
    <x v="565"/>
    <s v="MAINTAINING FINANCIAL RECORDS"/>
    <s v="C1714"/>
    <s v="ELIJAH NYAKUNDI"/>
    <s v="3"/>
    <m/>
    <m/>
    <n v="3"/>
    <m/>
    <m/>
    <m/>
    <m/>
    <m/>
    <m/>
    <m/>
    <m/>
    <m/>
    <m/>
    <m/>
    <m/>
    <m/>
    <m/>
    <m/>
    <x v="2"/>
    <s v="PROFESSIONAL"/>
    <s v="ACCA"/>
    <s v="ACCA"/>
    <x v="0"/>
    <s v="MAIN"/>
    <m/>
    <s v="A"/>
    <m/>
    <m/>
    <x v="0"/>
  </r>
  <r>
    <n v="3"/>
    <s v="WEDNESDAY"/>
    <s v="1730-2030 HRS"/>
    <s v="PHYSICAL"/>
    <s v="TC 4-7"/>
    <x v="566"/>
    <s v="PRINCIPLES OF AUDITING"/>
    <s v="C1772"/>
    <s v="EDWARD MATIBA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4"/>
    <s v="THURSDAY"/>
    <s v="1730-2030 HRS"/>
    <s v="PHYSICAL"/>
    <s v="TC 4-7"/>
    <x v="566"/>
    <s v="PRINCIPLES OF AUDITING"/>
    <s v="C1772"/>
    <s v="EDWARD MATIBA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0800-1100 HRS"/>
    <s v="PHYSICAL"/>
    <s v="TC 3-11"/>
    <x v="561"/>
    <s v="FINANCIAL REPORTING"/>
    <s v="C1772"/>
    <s v="EDWARD MATIB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1"/>
    <s v="MONDAY"/>
    <s v="1100-1400 HRS"/>
    <s v="PHYSICAL"/>
    <s v="2-2"/>
    <x v="418"/>
    <s v="QUANTITATIVE ANALYSIS"/>
    <s v="C1145"/>
    <s v="EDWARD MUJUKA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6"/>
    <s v="SATURDAY"/>
    <s v="1100-1400 HRS"/>
    <s v="VIRTUAL"/>
    <s v="ZOOM "/>
    <x v="424"/>
    <s v="AUDITING AND ASSURANCE"/>
    <s v="C1905"/>
    <s v="SAMUEL WABUG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1"/>
    <s v="MONDAY"/>
    <s v="1730-2030 HRS"/>
    <s v="PHYSICAL"/>
    <s v="8-1"/>
    <x v="426"/>
    <s v="MANAGEMENT ACCOUNTING"/>
    <s v="C1145"/>
    <s v="EDWARD MUJUK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2"/>
    <s v="TUESDAY"/>
    <s v="1400-1700 HRS"/>
    <s v="PHYSICAL"/>
    <s v="PDC-03"/>
    <x v="411"/>
    <s v="ADANCED MANAGEMENT ACCOUNTING"/>
    <s v="C1145"/>
    <s v="EDWARD MUJUK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2"/>
    <s v="TUESDAY"/>
    <s v="1730-2030 HRS"/>
    <s v="PHYSICAL"/>
    <s v="PDC-01"/>
    <x v="418"/>
    <s v="QUANTITATIVE ANALYSIS"/>
    <s v="C1145"/>
    <s v="EDWARD MUJUKA"/>
    <m/>
    <n v="0"/>
    <n v="0"/>
    <n v="8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2"/>
    <s v="TUESDAY"/>
    <s v="1730-2030 HRS"/>
    <s v="PHYSICAL"/>
    <s v="PDC-02"/>
    <x v="418"/>
    <s v="QUANTITATIVE ANALYSIS"/>
    <s v="C1145"/>
    <s v="EDWARD MUJUKA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3"/>
    <s v="WEDNESDAY"/>
    <s v="0800-1100 HRS"/>
    <s v="PHYSICAL"/>
    <s v="3-2"/>
    <x v="434"/>
    <s v="FUNDAMENTALS OF MA"/>
    <s v="C1145"/>
    <s v="EDWARD MUJUK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3"/>
    <s v="WEDNESDAY"/>
    <s v="0800-1100 HRS"/>
    <s v="PHYSICAL"/>
    <s v="2-3"/>
    <x v="426"/>
    <s v="MANAGEMENT ACCOUNTING"/>
    <s v="C1145"/>
    <s v="EDWARD MUJUKA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1400-1700 HRS"/>
    <s v="PHYSICAL"/>
    <s v="PDC-05"/>
    <x v="411"/>
    <s v="ADVANCED MANAGEMENT ACCOUNTING"/>
    <s v="C1145"/>
    <s v="EDWARD MUJUKA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 5"/>
    <s v="A"/>
    <m/>
    <m/>
    <x v="0"/>
  </r>
  <r>
    <n v="3"/>
    <s v="WEDNESDAY"/>
    <s v="1730-2030 HRS"/>
    <s v="PHYSICAL"/>
    <s v="PDC-01"/>
    <x v="418"/>
    <s v="QUANTITATIVE ANALYSIS"/>
    <s v="C1145"/>
    <s v="EDWARD MUJUKA"/>
    <m/>
    <n v="0"/>
    <n v="0"/>
    <n v="8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3"/>
    <s v="WEDNESDAY"/>
    <s v="1730-2030 HRS"/>
    <s v="PHYSICAL"/>
    <s v="PDC-02"/>
    <x v="418"/>
    <s v="QUANTITATIVE ANALYSIS"/>
    <s v="C1145"/>
    <s v="EDWARD MUJUKA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4"/>
    <s v="A"/>
    <m/>
    <m/>
    <x v="0"/>
  </r>
  <r>
    <n v="4"/>
    <s v="THURSDAY"/>
    <s v="0800-1100 HRS"/>
    <s v="PHYSICAL"/>
    <s v="2-2"/>
    <x v="418"/>
    <s v="QUANTITATIVE ANALYSIS"/>
    <s v="C1145"/>
    <s v="EDWARD MUJUKA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0800-1100 HRS"/>
    <s v="PHYSICAL"/>
    <s v="3-2"/>
    <x v="566"/>
    <s v="AUDITING"/>
    <s v="C1693"/>
    <s v="JOHN KABUCH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5"/>
    <s v="FRIDAY"/>
    <s v="1400-1700 HRS"/>
    <s v="PHYSICAL"/>
    <s v="2-3"/>
    <x v="425"/>
    <s v="PUBLIC FINANCE AND TAXATION"/>
    <n v="0"/>
    <s v="RICHARD JOBIESE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5"/>
    <s v="FRIDAY"/>
    <s v="1100-1400 HRS"/>
    <s v="PHYSICAL"/>
    <s v="2-1"/>
    <x v="418"/>
    <s v="QUANTITATIVE ANALYSIS"/>
    <s v="C1145"/>
    <s v="EDWARD MUJUKA"/>
    <n v="3"/>
    <n v="3"/>
    <n v="1"/>
    <n v="2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1730-2030 HRS"/>
    <s v="VIRTUAL"/>
    <s v="ZOOM "/>
    <x v="424"/>
    <s v="AUDITING AND ASSURANCE"/>
    <s v="C1905"/>
    <s v="SAMUEL WABUG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100-1400 HRS"/>
    <s v="PHYSICAL"/>
    <s v="3-2"/>
    <x v="424"/>
    <s v="AUDITING AND ASSURANCE"/>
    <s v="C1905"/>
    <s v="SAMUEL WABUG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100 HRS"/>
    <s v="PHYSICAL"/>
    <s v="PDC-02"/>
    <x v="418"/>
    <s v="QUANTITATIVE ANALYSIS"/>
    <s v="C1145"/>
    <s v="EDWARD MUJUKA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7"/>
    <s v="A"/>
    <m/>
    <m/>
    <x v="0"/>
  </r>
  <r>
    <n v="6"/>
    <s v="SATURDAY"/>
    <s v="1100-1400 HRS"/>
    <s v="PHYSICAL"/>
    <s v="PDC-01"/>
    <x v="418"/>
    <s v="QUANTITATIVE ANALYSIS"/>
    <s v="C1145"/>
    <s v="EDWARD MUJUK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3"/>
    <s v="WEDNESDAY"/>
    <s v="1730-2030 HRS"/>
    <s v="VIRTUAL"/>
    <s v="ZOOM "/>
    <x v="567"/>
    <s v="PROJECT FUNDRAISING"/>
    <s v="C1156"/>
    <s v="EDWIN KIPKEMOI LIMO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2"/>
    <s v="A"/>
    <m/>
    <m/>
    <x v="0"/>
  </r>
  <r>
    <n v="4"/>
    <s v="THURSDAY"/>
    <s v="1730-2030 HRS"/>
    <s v="VIRTUAL"/>
    <s v="ZOOM "/>
    <x v="568"/>
    <s v="PROJECT PROCUREMENT MANAGEMENT"/>
    <s v="C1156"/>
    <s v="EDWIN KIPKEMOI LIMO"/>
    <n v="3"/>
    <n v="3"/>
    <n v="1"/>
    <n v="8"/>
    <s v=" "/>
    <n v="1"/>
    <s v=" "/>
    <s v=" "/>
    <s v=" "/>
    <s v=" "/>
    <s v=" "/>
    <s v=" "/>
    <s v=" "/>
    <s v=" "/>
    <s v=" "/>
    <s v=" "/>
    <s v=" "/>
    <m/>
    <s v=""/>
    <x v="2"/>
    <s v="ACADEMIC"/>
    <s v="KCACERTPM"/>
    <s v="CPROJ"/>
    <x v="1"/>
    <s v="MAIN"/>
    <s v="STAGE I"/>
    <s v="A"/>
    <m/>
    <m/>
    <x v="0"/>
  </r>
  <r>
    <n v="2"/>
    <s v="TUESDAY"/>
    <s v="0800-1100 HRS"/>
    <s v="PHYSICAL"/>
    <s v="PDC-05"/>
    <x v="566"/>
    <s v="PRINCIPLES OF AUDITING"/>
    <s v="C1714"/>
    <s v="ELIJAH NYAKUND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4"/>
    <s v="THURSDAY"/>
    <s v="1100-1400 HRS"/>
    <s v="PHYSICAL"/>
    <s v="PDC-05"/>
    <x v="566"/>
    <s v="PRINCIPLES OF AUDITING"/>
    <s v="C1714"/>
    <s v="ELIJAH NYAKUND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730-2030 HRS"/>
    <s v="PHYSICAL"/>
    <s v="TC 2-6"/>
    <x v="569"/>
    <s v="EQUITY AND INVESTMENTS"/>
    <s v="C1906"/>
    <s v="EMYLN NGWIR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4"/>
    <s v="THURSDAY"/>
    <s v="1730-2030 HRS"/>
    <s v="PHYSICAL"/>
    <s v="TC 1-3"/>
    <x v="569"/>
    <s v="EQUITY AND INVESTMENTS"/>
    <s v="C1906"/>
    <s v="EMYLN NGWIR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2"/>
    <s v="TUESDAY"/>
    <s v="1730-2030 HRS"/>
    <s v="PHYSICAL"/>
    <s v="TC 1-3"/>
    <x v="415"/>
    <s v="BUSINESS DATA ANALYTICS (PRACTICAL PAPERS)"/>
    <n v="300"/>
    <s v="ERICK ODUOL"/>
    <n v="2"/>
    <n v="0"/>
    <n v="0"/>
    <n v="1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ADV-P"/>
    <s v="A"/>
    <m/>
    <m/>
    <x v="0"/>
  </r>
  <r>
    <n v="4"/>
    <s v="THURSDAY"/>
    <s v="1730-2030 HRS"/>
    <s v="PHYSICAL"/>
    <s v="TC 1-2"/>
    <x v="415"/>
    <s v="BUSINESS DATA ANALYTICS (PRACTICAL PAPERS)"/>
    <n v="300"/>
    <s v="ERICK ODUOL"/>
    <n v="3"/>
    <n v="0"/>
    <n v="0"/>
    <n v="1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ADV-P"/>
    <s v="A"/>
    <m/>
    <m/>
    <x v="0"/>
  </r>
  <r>
    <n v="5"/>
    <s v="FRIDAY"/>
    <s v="1730-2030 HRS"/>
    <s v="LAB"/>
    <s v="LAB I-1"/>
    <x v="415"/>
    <s v="BUSINESS DATA ANALYTICS (PRACTICAL PAPERS)"/>
    <n v="300"/>
    <s v="ERICK ODUOL"/>
    <n v="3"/>
    <n v="0"/>
    <n v="0"/>
    <n v="1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ADV-P"/>
    <s v="A"/>
    <m/>
    <m/>
    <x v="0"/>
  </r>
  <r>
    <n v="4"/>
    <s v="THURSDAY"/>
    <s v="1100-1400 HRS"/>
    <s v="VIRTUAL"/>
    <s v="ZOOM "/>
    <x v="71"/>
    <s v="INFORMATION LITERACY"/>
    <s v="C1753"/>
    <s v="EUPHRINE UBAGA"/>
    <m/>
    <n v="0"/>
    <n v="0"/>
    <n v="21"/>
    <s v=" "/>
    <n v="0"/>
    <s v=" "/>
    <s v=" "/>
    <s v=" "/>
    <s v=" "/>
    <s v=" "/>
    <s v=" "/>
    <s v=" "/>
    <s v=" "/>
    <s v=" "/>
    <s v=" "/>
    <s v=" "/>
    <m/>
    <s v=""/>
    <x v="2"/>
    <s v="EDU"/>
    <s v="KCADIPBANKING"/>
    <s v="DBANK"/>
    <x v="0"/>
    <s v="MAIN"/>
    <s v="STAGE 3"/>
    <s v="A"/>
    <m/>
    <m/>
    <x v="0"/>
  </r>
  <r>
    <n v="4"/>
    <s v="THURSDAY"/>
    <s v="1100-1400 HRS"/>
    <s v="VIRTUAL"/>
    <s v="ZOOM "/>
    <x v="71"/>
    <s v="INFORMATION LITERACY"/>
    <s v="C1753"/>
    <s v="EUPHRINE UBAGA"/>
    <m/>
    <n v="0"/>
    <n v="0"/>
    <n v="11"/>
    <s v=" "/>
    <s v=" "/>
    <s v=" "/>
    <s v=" "/>
    <s v=" "/>
    <s v=" "/>
    <s v=" "/>
    <s v=" "/>
    <s v=" "/>
    <s v=" "/>
    <s v=" "/>
    <s v=" "/>
    <s v=" "/>
    <m/>
    <s v=""/>
    <x v="2"/>
    <s v="EDU"/>
    <s v="DHRM"/>
    <s v="DHRM"/>
    <x v="0"/>
    <s v="MAIN"/>
    <s v="STAGE 2"/>
    <s v="A"/>
    <m/>
    <m/>
    <x v="0"/>
  </r>
  <r>
    <n v="6"/>
    <s v="SATURDAY"/>
    <s v="0800-1100 HRS"/>
    <s v="VIRTUAL"/>
    <s v="ZOOM "/>
    <x v="419"/>
    <s v="INFORMATION COMMUNICATION TECHNOLOGY(ALT)"/>
    <s v="C1717"/>
    <s v="EVANS ONGUL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PHYSICAL"/>
    <s v="3-2"/>
    <x v="419"/>
    <s v="INFORMATION COMMUNICATION TECHNOLOGY"/>
    <s v="C1717"/>
    <s v="EVANS ONGULO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1100-1400 HRS"/>
    <s v="PHYSICAL"/>
    <s v="PDC-04"/>
    <x v="570"/>
    <s v="DATA CLOUD SOLUTION"/>
    <s v="C1717"/>
    <s v="EVANS ONGULO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JAN-APRIL"/>
    <s v="A"/>
    <m/>
    <m/>
    <x v="0"/>
  </r>
  <r>
    <n v="4"/>
    <s v="THURSDAY"/>
    <s v="1100-1400 HRS"/>
    <s v="PHYSICAL"/>
    <s v="PDC-04"/>
    <x v="570"/>
    <s v="DATA CLOUD SOLUTION"/>
    <s v="C1717"/>
    <s v="EVANS ONGULO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SEP-DEC"/>
    <s v="A"/>
    <m/>
    <m/>
    <x v="0"/>
  </r>
  <r>
    <n v="5"/>
    <s v="FRIDAY"/>
    <s v="1730-2030 HRS"/>
    <s v="VIRTUAL"/>
    <s v="ZOOM "/>
    <x v="418"/>
    <s v="QUANTITATIVE ANALYSIS"/>
    <s v="C1902"/>
    <s v="DAVIS IMBUK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100-1400 HRS"/>
    <s v="PHYSICAL"/>
    <s v="3-2"/>
    <x v="418"/>
    <s v="QUANTITATIVE ANALYSIS"/>
    <s v="C1902"/>
    <s v="DAVIS IMBUKA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1730-2030 HRS"/>
    <s v="VIRTUAL"/>
    <s v="ZOOM "/>
    <x v="571"/>
    <s v="EMPLOYE RESOURCING"/>
    <s v="C2092"/>
    <s v="FAINA KIDAGIS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6"/>
    <s v="SATURDAY"/>
    <s v="1100-1400 HRS"/>
    <s v="VIRTUAL"/>
    <s v="ZOOM "/>
    <x v="571"/>
    <s v="EMPLOYE RESOURCING"/>
    <s v="C2092"/>
    <s v="FAINA KIDAGIS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6"/>
    <s v="SATURDAY"/>
    <s v="1100-1400HRS"/>
    <s v="PHYSICAL"/>
    <s v="TUT RM 3"/>
    <x v="428"/>
    <s v="BUSINESS MATHEMATICS AND STATISTICS"/>
    <s v="C1486"/>
    <s v="CONRAD AKE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2"/>
    <s v="TUESDAY"/>
    <s v="1730-2030 HRS"/>
    <s v="PHYSICAL"/>
    <s v="LH 3"/>
    <x v="566"/>
    <s v="PRINCIPLES OF AUDITING"/>
    <s v="C1318"/>
    <s v="GEORGE OBOP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6"/>
    <s v="SATURDAY"/>
    <s v="1100-1400 HRS"/>
    <s v="VIRTUAL"/>
    <s v="ZOOM "/>
    <x v="572"/>
    <s v="REGULATION OF FINANCIAL MARKETS"/>
    <s v="C1954"/>
    <s v="FIONA KANINI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6"/>
    <s v="SATURDAY"/>
    <s v="1100-1400 HRS"/>
    <s v="VIRTUAL"/>
    <s v="ZOOM "/>
    <x v="572"/>
    <s v="REGULATION OF FINANCIAL MARKETS"/>
    <s v="C1954"/>
    <s v="FIONA KANINI"/>
    <n v="3"/>
    <n v="3"/>
    <n v="1"/>
    <n v="21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m/>
    <s v="A"/>
    <m/>
    <m/>
    <x v="0"/>
  </r>
  <r>
    <n v="6"/>
    <s v="SATURDAY"/>
    <s v="1400-1700 HRS"/>
    <s v="PHYSICAL"/>
    <s v="LT 1-2"/>
    <x v="410"/>
    <s v="INTRODUCTION TO BUSINESS LAW AND ETHICS"/>
    <s v="C1954"/>
    <s v="FIONA KANINI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0800-1100 HRS"/>
    <s v="PHYSICAL"/>
    <s v="TC 1-2"/>
    <x v="573"/>
    <s v="INTRODUCTION TO COMPUTING SYSTEMS"/>
    <s v="C1516"/>
    <s v="FREDRICK OCHIENG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6"/>
    <s v="SATURDAY"/>
    <s v="0800-1100 HRS"/>
    <s v="PHYSICAL"/>
    <s v="TC 1-2"/>
    <x v="573"/>
    <s v="INTRODUCTION TO COMPUTING SYSTEMS"/>
    <s v="C1516"/>
    <s v="FREDRICK OCHIENG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STAGE 3"/>
    <s v="A"/>
    <m/>
    <m/>
    <x v="0"/>
  </r>
  <r>
    <n v="6"/>
    <s v="SATURDAY"/>
    <s v="1100-1400 HRS"/>
    <s v="PHYSICAL"/>
    <s v="PDC-02"/>
    <x v="419"/>
    <s v="INFORMATION COMMUNICATION TECHNOLOGY"/>
    <s v="C0995"/>
    <s v="GEOFFREY OCHIENG'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8"/>
    <s v="A"/>
    <m/>
    <m/>
    <x v="0"/>
  </r>
  <r>
    <n v="6"/>
    <s v="SATURDAY"/>
    <s v="1100-1400 HRS"/>
    <s v="PHYSICAL"/>
    <s v="PDC-02"/>
    <x v="419"/>
    <s v="INFORMATION COMMUNICATION TECHNOLOGY"/>
    <s v="C0995"/>
    <s v="GEOFFREY OCHIENG'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1"/>
    <s v="MONDAY"/>
    <s v="1730-2030 HRS"/>
    <s v="VIRTUAL"/>
    <s v="ZOOM "/>
    <x v="417"/>
    <s v="COMMUNICATION SKILLS"/>
    <s v="C0744"/>
    <s v="MALACH OSORO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100-1400 HRS"/>
    <s v="PHYSICAL"/>
    <s v="8-1"/>
    <x v="574"/>
    <s v="FINANCIAL ACCOUNTING"/>
    <s v="C0199"/>
    <s v="JOHNSTONE MAINA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1730-2030 HRS"/>
    <s v="PHYSICAL"/>
    <s v="LH 3"/>
    <x v="559"/>
    <s v="PRINCIPLES OF ECONOMICS"/>
    <n v="197"/>
    <s v="TOM MATWETW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6"/>
    <s v="SATURDAY"/>
    <s v="0800-1100 HRS"/>
    <s v="PHYSICAL"/>
    <s v="TUT RM 3"/>
    <x v="533"/>
    <s v="FINANCIAL ACCOUNTING"/>
    <s v="C1370"/>
    <s v="DAVID OMOLL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6"/>
    <s v="SATURDAY"/>
    <s v="1100-1400 HRS"/>
    <s v="PHYSICAL"/>
    <s v="PDC-06"/>
    <x v="411"/>
    <s v="ADVANCED MANAGEMENT ACCOUNTING"/>
    <s v="C0970"/>
    <s v="JACKSON KIMANI"/>
    <n v="3"/>
    <n v="3"/>
    <n v="1"/>
    <n v="2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6"/>
    <s v="SATURDAY"/>
    <s v="1100-1400 HRS"/>
    <s v="PHYSICAL"/>
    <s v="LT 1-1"/>
    <x v="428"/>
    <s v="BUSINESS MATHEMATICS AND STATISTICS"/>
    <s v="C0854"/>
    <s v="JAMES THUKU"/>
    <m/>
    <n v="0"/>
    <n v="0"/>
    <n v="5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0800-1100 HRS"/>
    <s v="PHYSICAL"/>
    <s v="PDC-04"/>
    <x v="421"/>
    <s v="FINANCIAL REPORTING AND ANALYSIS"/>
    <s v="C1400"/>
    <s v="JARED MOMANY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6"/>
    <s v="SATURDAY"/>
    <s v="1100-1400 HRS"/>
    <s v="PHYSICAL"/>
    <s v="PDC-04"/>
    <x v="421"/>
    <s v="FINANCIAL REPORTING AND ANALYSIS"/>
    <s v="C1400"/>
    <s v="JARED MOMANY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1"/>
    <s v="MONDAY"/>
    <s v="1730-2030 HRS"/>
    <s v="VIRTUAL"/>
    <s v="ZOOM "/>
    <x v="412"/>
    <s v="ADVANCED FINANCIAL MANAGEMENT"/>
    <s v="C1028"/>
    <s v="JOHN OYAR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VIRTUAL"/>
    <s v="ZOOM "/>
    <x v="412"/>
    <s v="ADVANCED FINANCIAL MANAGEMENT"/>
    <s v="C1028"/>
    <s v="JOHN OYAR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800-1100 HRS"/>
    <s v="PHYSICAL"/>
    <s v="3-2"/>
    <x v="412"/>
    <s v="ADVANCED FINANCIAL MANAGEMENT"/>
    <s v="C1028"/>
    <s v="JOHN OYARO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000 HRS"/>
    <s v="VIRTUAL"/>
    <s v="VIRTUAL"/>
    <x v="540"/>
    <s v="FINANCE IN SUPPLY CHAIN MANAGEMENT"/>
    <s v="C1686"/>
    <s v="DAMARIS MUSEMBI"/>
    <n v="2"/>
    <n v="0"/>
    <n v="0"/>
    <n v="4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6"/>
    <s v="SATURDAY"/>
    <s v="0800-1100 HRS"/>
    <s v="PHYSICAL"/>
    <s v="PDC-01"/>
    <x v="574"/>
    <s v="FINANCIAL ACCOUNTING"/>
    <s v="C1040"/>
    <s v="JOB CHEGE"/>
    <m/>
    <n v="0"/>
    <n v="0"/>
    <n v="21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6"/>
    <s v="SATURDAY"/>
    <s v="0800-1100 HRS"/>
    <s v="PHYSICAL"/>
    <s v="PDC-01"/>
    <x v="416"/>
    <s v="FINANCIAL ACCOUNTING"/>
    <s v="C1040"/>
    <s v="JOB CHEGE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6"/>
    <s v="SATURDAY"/>
    <s v="0800-1100 HRS"/>
    <s v="PHYSICAL"/>
    <s v="PDC-01"/>
    <x v="575"/>
    <s v="PRINCIPLES OF ACCOUNTING AND TAXATION"/>
    <s v="C1040"/>
    <s v="JOB CHEGE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6"/>
    <s v="SATURDAY"/>
    <s v="1100-1400 HRS"/>
    <s v="PHYSICAL"/>
    <s v="PDC-03"/>
    <x v="426"/>
    <s v="MANAGEMENT ACCOUNTING"/>
    <s v="C1040"/>
    <s v="JOB CHEGE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8"/>
    <s v="A"/>
    <m/>
    <m/>
    <x v="0"/>
  </r>
  <r>
    <n v="6"/>
    <s v="SATURDAY"/>
    <s v="0800-1100 HRS"/>
    <s v="VIRTUAL"/>
    <s v="ZOOM "/>
    <x v="412"/>
    <s v="ADVANCED FINANCIAL MANAGEMENT"/>
    <s v="C1028"/>
    <s v="JOHN OYAR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VIRTUAL"/>
    <s v="ZOOM "/>
    <x v="408"/>
    <s v="ADVANCED FINANCIAL REPORTING AND ANALYSIS"/>
    <s v="C1400"/>
    <s v="JARED MOMANY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800-1030 HRS"/>
    <s v="PHYSICAL"/>
    <s v="3-1"/>
    <x v="414"/>
    <s v="ADVANCED AUDITING AND ASSURANCE"/>
    <s v="C1693"/>
    <s v="JOHN KABUCHO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1730-2030 HRS"/>
    <s v="VIRTUAL"/>
    <s v="ZOOM "/>
    <x v="408"/>
    <s v="ADVANCED FINANCIAL REPORTING AND ANALYSIS"/>
    <s v="C1400"/>
    <s v="JARED MOMANY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400-1600 HRS"/>
    <s v="PHYSICAL"/>
    <s v="3-3"/>
    <x v="408"/>
    <s v="ADVANCED FINANCIAL REPORTING AND ANALYSIS(ALT)"/>
    <s v="C1400"/>
    <s v="JARED MOMANYI"/>
    <n v="2"/>
    <n v="2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1400-1600 HRS"/>
    <s v="VIRTUAL"/>
    <s v="ZOOM "/>
    <x v="408"/>
    <s v="ADVANCED FINANCIAL REPORTING AND ANALYSIS(ALT)"/>
    <s v="C1400"/>
    <s v="JARED MOMANY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3"/>
    <s v="WEDNESDAY"/>
    <s v="1730-2030 HRS"/>
    <s v="VIRTUAL"/>
    <s v="ZOOM "/>
    <x v="422"/>
    <s v="FINANCIAL MANAGEMENT"/>
    <s v="C1901"/>
    <s v="DR. STEPHEN GITHAIG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800-1100 HRS"/>
    <s v="PHYSICAL"/>
    <s v="3-3"/>
    <x v="421"/>
    <s v="FINANCIAL REPORTING AND ANALYSIS"/>
    <s v="C0199"/>
    <s v="JOHNSTONE MAIN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2"/>
    <s v="TUESDAY"/>
    <s v="1400-1700 HRS"/>
    <s v="VIRTUAL"/>
    <s v="RM 4-16"/>
    <x v="434"/>
    <s v="FUNDAMENTALS OF MANAGEMENT ACCOUNTING"/>
    <s v="C1408"/>
    <s v="FRANCIS KIVUV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KITENGELA"/>
    <m/>
    <s v="A"/>
    <m/>
    <m/>
    <x v="0"/>
  </r>
  <r>
    <n v="3"/>
    <s v="WEDNESDAY"/>
    <s v="1730-2030 HRS"/>
    <s v="VIRTUAL"/>
    <s v="ZOOM "/>
    <x v="417"/>
    <s v="COMMUNICATION SKILLS"/>
    <s v="C0744"/>
    <s v="MALACH OSORO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800-1100 HRS"/>
    <s v="PHYSICAL"/>
    <s v="8-1"/>
    <x v="416"/>
    <s v="INTRODUCTION TO LAW AND GOVERNANCE"/>
    <s v="C1877"/>
    <s v="GEORGE GITHOGE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030 HRS"/>
    <s v="PHYSICAL"/>
    <s v="3-5"/>
    <x v="576"/>
    <s v="OVERVIEW OF THE LEGAL AND JUSTICE SYSTEM"/>
    <s v="C1954"/>
    <s v="FIONA KANINI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1"/>
    <s v="MONDAY"/>
    <s v="1730-2030 HRS"/>
    <s v="PHYSICAL"/>
    <s v="TC 3-11"/>
    <x v="577"/>
    <s v="PERFOMANCE MANAGEMENT"/>
    <s v="C1404"/>
    <s v="DUNCAN MARAGI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6"/>
    <s v="SATURDAY"/>
    <s v="0800-1100 HRS"/>
    <s v="PHYSICAL"/>
    <s v="TC 2-3"/>
    <x v="570"/>
    <s v="DATA CLOUD SOLUTION"/>
    <n v="386"/>
    <s v="KEN GATOBU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6"/>
    <s v="SATURDAY"/>
    <s v="0800-1100 HRS"/>
    <s v="VIRTUAL"/>
    <s v="ZOOM "/>
    <x v="578"/>
    <s v="ORGANIZATIONAL THEORY AND BEHAVIOUR"/>
    <s v="C2006"/>
    <s v="KENNEDY NYABAG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6"/>
    <s v="SATURDAY"/>
    <s v="1400-1700 HRS"/>
    <s v="PHYSICAL"/>
    <s v="TC 1-4"/>
    <x v="579"/>
    <s v="WAREHOUSING AND DATA MINING"/>
    <s v="C0053"/>
    <s v="LUKE MBOM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6"/>
    <s v="SATURDAY"/>
    <s v="0800-1100 HRS"/>
    <s v="PHYSICAL"/>
    <s v="TC 4-3"/>
    <x v="580"/>
    <s v="PUBLIC SECTOR GOVERNANCE, POLICY AND ADMINISTRATION"/>
    <s v="C0744"/>
    <s v="MALACH OSORO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6"/>
    <s v="SATURDAY"/>
    <s v="1100-1400 HRS"/>
    <s v="PHYSICAL"/>
    <s v="PDC-01"/>
    <x v="417"/>
    <s v="COMMUNICATION SKILLS"/>
    <s v="C0738"/>
    <s v="MARTIN OKUDO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6"/>
    <s v="SATURDAY"/>
    <s v="1100-1400 HRS"/>
    <s v="PHYSICAL"/>
    <s v="PDC-01"/>
    <x v="581"/>
    <s v="COMMUNICATION SKILLS &amp; ETHICS"/>
    <s v="C0738"/>
    <s v="MARTIN OKUDO"/>
    <m/>
    <n v="0"/>
    <n v="0"/>
    <n v="23"/>
    <s v=" "/>
    <n v="0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6"/>
    <s v="SATURDAY"/>
    <s v="1100-1400 HRS"/>
    <s v="PHYSICAL"/>
    <s v="PDC-01"/>
    <x v="581"/>
    <s v="COMMUNICATION SKILLS AND ETHICS"/>
    <s v="C0738"/>
    <s v="MARTIN OKUDO"/>
    <m/>
    <n v="0"/>
    <n v="0"/>
    <n v="23"/>
    <s v=" "/>
    <n v="0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MAY-AUG"/>
    <s v="A"/>
    <m/>
    <m/>
    <x v="0"/>
  </r>
  <r>
    <n v="6"/>
    <s v="SATURDAY"/>
    <s v="1100-1400 HRS"/>
    <s v="PHYSICAL"/>
    <s v="PDC-01"/>
    <x v="582"/>
    <s v="COMMUNICATION SKILLS AND RECORDS MANAGEMENT_x000a_"/>
    <s v="C0738"/>
    <s v="MARTIN OKUD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6"/>
    <s v="SATURDAY"/>
    <s v="1100-1400 HRS"/>
    <s v="PHYSICAL"/>
    <s v="TC 4-3"/>
    <x v="583"/>
    <s v="MEETINGS COMPLIANCE AND ADMINISTRATION"/>
    <s v="C0744"/>
    <s v="MALACH OSORO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5"/>
    <s v="FRIDAY"/>
    <s v="1730-2030 HRS"/>
    <s v="VIRTUAL"/>
    <s v="ZOOM "/>
    <x v="407"/>
    <s v="LEADERSHIP AND MANAGEMENT"/>
    <s v="C1903"/>
    <s v="MARION KARUIR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100-1300 HRS"/>
    <s v="PHYSICAL"/>
    <s v="3-3"/>
    <x v="407"/>
    <s v="LEADERSHIP AND MANAGEMENT"/>
    <s v="C1903"/>
    <s v="MARION KARUIRU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100 HRS"/>
    <s v="PHYSICAL"/>
    <s v="LT 1-2"/>
    <x v="534"/>
    <s v="ENTREPRENUERSHIP AND COMMUNICATION(ALT)"/>
    <s v="C0738"/>
    <s v="MARTIN OKUD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1"/>
    <s v="MONDAY"/>
    <s v="1730-2030 HRS"/>
    <s v="VIRTUAL"/>
    <s v="ZOOM "/>
    <x v="426"/>
    <s v="MANAGEMENT ACCOUNTING"/>
    <s v="C1145"/>
    <s v="EDWARD MUJUK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800-1100 HRS"/>
    <s v="PHYSICAL"/>
    <s v="LT 1-1"/>
    <x v="431"/>
    <s v="PRINCIPLES OF MANAGEMENT"/>
    <s v="C1929"/>
    <s v="MILKA MAIN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0800-1100 HRS"/>
    <s v="VIRTUAL"/>
    <s v="ZOOM "/>
    <x v="584"/>
    <s v="PROJECT PLANNING &amp; SCHEDULING"/>
    <n v="326"/>
    <s v="MILKAH NJUGUNA"/>
    <n v="3"/>
    <n v="3"/>
    <n v="1"/>
    <n v="8"/>
    <s v=" "/>
    <n v="1"/>
    <s v=" "/>
    <s v=" "/>
    <s v=" "/>
    <s v=" "/>
    <s v=" "/>
    <s v=" "/>
    <s v=" "/>
    <s v=" "/>
    <s v=" "/>
    <s v=" "/>
    <s v=" "/>
    <m/>
    <s v=""/>
    <x v="2"/>
    <s v="ACADEMIC"/>
    <s v="KCACERTPM"/>
    <s v="CPROJ"/>
    <x v="1"/>
    <s v="MAIN"/>
    <s v="STAGE I"/>
    <s v="A"/>
    <m/>
    <m/>
    <x v="0"/>
  </r>
  <r>
    <n v="3"/>
    <s v="WEDNESDAY"/>
    <s v="1730-2000 HRS"/>
    <s v="VIRTUAL"/>
    <s v="ZOOM "/>
    <x v="415"/>
    <s v="BUSINESS DATA ANALYTICS (PRACTICAL PAPERS)"/>
    <s v="C1447"/>
    <s v="NICHOLAS SIKALLY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00 HRS"/>
    <s v="VIRTUAL"/>
    <s v="ZOOM "/>
    <x v="415"/>
    <s v="BUSINESS DATA ANALYTICS (PRACTICAL PAPERS)"/>
    <s v="C1447"/>
    <s v="NICHOLAS SIKALLY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0900-1200 HRS"/>
    <s v="PHYSICAL"/>
    <s v="3-1"/>
    <x v="415"/>
    <s v="BUSINESS DATA ANALYTICS (PRACTICAL PAPERS)"/>
    <s v="C1447"/>
    <s v="NICHOLAS SIKALLY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s v="JAN-APRIL"/>
    <s v="A"/>
    <m/>
    <s v="BLENDED"/>
    <x v="0"/>
  </r>
  <r>
    <n v="6"/>
    <s v="SATURDAY"/>
    <s v="0800-1100 HRS"/>
    <s v="PHYSICAL"/>
    <s v="4-1"/>
    <x v="425"/>
    <s v="PUBLIC FINANCE AND TAXATION"/>
    <s v="C0944"/>
    <s v="MAURICE OUM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1100-1400 HRS"/>
    <s v="VIRTUAL"/>
    <s v="ZOOM "/>
    <x v="585"/>
    <s v="PROJECT MANAGEMENT LEGAL FRAMEWORK"/>
    <s v="C1027"/>
    <s v="PERIS WAIRIMU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2"/>
    <s v="A"/>
    <m/>
    <m/>
    <x v="0"/>
  </r>
  <r>
    <n v="6"/>
    <s v="SATURDAY"/>
    <s v="1400-1700 HRS"/>
    <s v="PHYSICAL"/>
    <s v="LT 1-1"/>
    <x v="533"/>
    <s v="FINANCIAL ACCOUNTING"/>
    <s v="C1905"/>
    <s v="SAMUEL WABUG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1100-1400 HRS"/>
    <s v="PHYSICAL"/>
    <s v="TC 1-3"/>
    <x v="586"/>
    <s v="PORTFOLIO MANAGEMENT"/>
    <s v="C1211"/>
    <s v="STEPHEN NAMIS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6"/>
    <s v="SATURDAY"/>
    <s v="1100-1400 HRS"/>
    <s v="PHYSICAL"/>
    <s v="LT 1-2"/>
    <x v="429"/>
    <s v="INFORMATION COMMUNICATION TECHNOLOGY"/>
    <s v="C1687"/>
    <s v="STEPHEN OKELL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6"/>
    <s v="SATURDAY"/>
    <s v="1400-1700 HRS"/>
    <s v="PHYSICAL"/>
    <s v="TC 1-2"/>
    <x v="530"/>
    <s v="INFORMATION SYSTEMS SUPPORT AND INTEGRATION"/>
    <s v="C1687"/>
    <s v="STEPHEN OKELLO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6"/>
    <s v="SATURDAY"/>
    <s v="1400-1700 HRS"/>
    <s v="PHYSICAL"/>
    <s v="TC 1-2"/>
    <x v="530"/>
    <s v="INFORMATION SYSTEMS SUPPORT AND INTEGRATION"/>
    <s v="C1687"/>
    <s v="STEPHEN OKELL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STAGE 4"/>
    <s v="A"/>
    <m/>
    <m/>
    <x v="0"/>
  </r>
  <r>
    <n v="6"/>
    <s v="SATURDAY"/>
    <s v="0800-1100 HRS"/>
    <s v="PHYSICAL"/>
    <s v="TC 3-5"/>
    <x v="587"/>
    <s v="INTRODUCTION TO FINANCE AND INVESTMENTS"/>
    <s v="C1440"/>
    <s v="VERILE OPILO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2"/>
    <s v="TUESDAY"/>
    <s v="1400-1700 HRS"/>
    <s v="PHYSICAL"/>
    <s v="TC 3-11"/>
    <x v="588"/>
    <s v="BUSINESS TECHNOLOGY"/>
    <s v="C1440"/>
    <s v="VERILE OPIL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SEP-DEC"/>
    <s v="A"/>
    <m/>
    <m/>
    <x v="0"/>
  </r>
  <r>
    <n v="6"/>
    <s v="SATURDAY"/>
    <s v="1100-1400 HRS"/>
    <s v="PHYSICAL"/>
    <s v="PDC-06"/>
    <x v="587"/>
    <s v="INTRODUCTION TO FINANCE AND INVESTMENTS"/>
    <s v="C1440"/>
    <s v="VERILE OPILO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6"/>
    <s v="SATURDAY"/>
    <s v="0800-1030 HRS"/>
    <s v="PHYSICAL"/>
    <s v="3-2"/>
    <x v="589"/>
    <s v="PLANNING AND CONDUCTING FORMAL INVESTIGATIONS"/>
    <s v="C1692"/>
    <s v="JOHN NJIR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5"/>
    <s v="FRIDAY"/>
    <s v="1730-2030 HRS"/>
    <s v="PHYSICAL"/>
    <s v="TC 1-2"/>
    <x v="590"/>
    <s v="COMPUTER INFORMATION SYSTEMS APPLICATIONS"/>
    <s v="C1822"/>
    <s v="FAITH NGENDO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5"/>
    <s v="FRIDAY"/>
    <s v="1730-2030 HRS"/>
    <s v="PHYSICAL"/>
    <s v="TC 1-2"/>
    <x v="590"/>
    <s v="COMPUTER INFORMATION SYSTEMS APPLICATIONS"/>
    <s v="C1822"/>
    <s v="FAITH NGEND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MAY-AUG"/>
    <s v="A"/>
    <m/>
    <m/>
    <x v="0"/>
  </r>
  <r>
    <n v="5"/>
    <s v="FRIDAY"/>
    <s v="1730-2030 HRS"/>
    <s v="VIRTUAL"/>
    <s v="ZOOM "/>
    <x v="591"/>
    <s v="BUSINESS LAW"/>
    <s v="C1954"/>
    <s v="FIONA KANINI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3"/>
    <s v="WEDNESDAY"/>
    <s v="1400-1700 HRS"/>
    <s v="PHYSICAL"/>
    <s v="RM 4-3"/>
    <x v="405"/>
    <s v="AUDITING AND ASSURANCE"/>
    <s v="C1693"/>
    <s v="JOHN KABUCH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3"/>
    <s v="WEDNESDAY"/>
    <s v="1400-1700 HRS"/>
    <s v="PHYSICAL"/>
    <s v="RM 3-3"/>
    <x v="418"/>
    <s v="QUANTITATIVE ANALYSIS"/>
    <s v="C1408"/>
    <s v="FRANCIS KIVUV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4"/>
    <s v="THURSDAY"/>
    <s v="1400-1700 HRS"/>
    <s v="PHYSICAL"/>
    <s v="RM 3-4"/>
    <x v="420"/>
    <s v="ECONOMICS"/>
    <n v="308"/>
    <s v="EDWARD GURA"/>
    <n v="3"/>
    <n v="3"/>
    <n v="1"/>
    <n v="8"/>
    <m/>
    <m/>
    <m/>
    <m/>
    <m/>
    <m/>
    <m/>
    <m/>
    <m/>
    <m/>
    <m/>
    <m/>
    <m/>
    <m/>
    <m/>
    <x v="2"/>
    <s v="PROFESSIONAL"/>
    <s v="CPA"/>
    <s v="CPA"/>
    <x v="0"/>
    <s v="KITENGELA"/>
    <m/>
    <s v="A"/>
    <m/>
    <m/>
    <x v="0"/>
  </r>
  <r>
    <n v="5"/>
    <s v="FRIDAY"/>
    <s v="0800-1100 HRS"/>
    <s v="LAB"/>
    <s v="TC 1-2"/>
    <x v="592"/>
    <s v="DATABASES"/>
    <s v="C0995"/>
    <s v="GEOFFREY OCHIENG'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5"/>
    <s v="FRIDAY"/>
    <s v="1100-1400 HRS"/>
    <s v="LAB"/>
    <s v="TC 1-2"/>
    <x v="590"/>
    <s v="COMPUTER INFORMATION SYSTEMS APPLICATIONS"/>
    <s v="C0995"/>
    <s v="GEOFFREY OCHIENG'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5"/>
    <s v="FRIDAY"/>
    <s v="1730-2030 HRS"/>
    <s v="PHYSICAL"/>
    <s v="TC 1-4"/>
    <x v="592"/>
    <s v="DATABASES"/>
    <s v="C0995"/>
    <s v="GEOFFREY OCHIENG'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2"/>
    <s v="TUESDAY"/>
    <s v="1730-2030 HRS"/>
    <s v="VIRTUAL"/>
    <s v="ZOOM "/>
    <x v="574"/>
    <s v="FINANCIAL ACCOUNTING"/>
    <s v="C0199"/>
    <s v="JOHNSTONE MAINA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30 HRS"/>
    <s v="PHYSICAL"/>
    <s v="3-3"/>
    <x v="416"/>
    <s v="INTRODUCTION TO LAW AND GOVERNANCE"/>
    <s v="C1877"/>
    <s v="GEORGE GITHOGE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0800-1100 HRS"/>
    <s v="PHYSICAL"/>
    <s v="PDC-06"/>
    <x v="426"/>
    <s v="MANAGEMENT ACCOUNTING"/>
    <s v="C0970"/>
    <s v="JACKSON KIMANI"/>
    <s v="3"/>
    <s v="3"/>
    <n v="1"/>
    <n v="3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8"/>
    <s v="A"/>
    <m/>
    <m/>
    <x v="0"/>
  </r>
  <r>
    <n v="6"/>
    <s v="SATURDAY"/>
    <s v="1100-1300 HRS"/>
    <s v="VIRTUAL"/>
    <s v="ZOOM "/>
    <x v="407"/>
    <s v="LEADERSHIP AND MANAGEMENT"/>
    <s v="C1903"/>
    <s v="MARION KARUIR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0800-1100 HRS"/>
    <s v="PHYSICAL"/>
    <s v="3-2"/>
    <x v="428"/>
    <s v="BUSINESS MATHEMATICS AND STATISTICS"/>
    <s v="C0854"/>
    <s v="JAMES THUK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5"/>
    <s v="FRIDAY"/>
    <s v="1400-1700 HRS"/>
    <s v="PHYSICAL"/>
    <s v="PDC-01"/>
    <x v="428"/>
    <s v="BUSINESS MATHEMATICS AND STATISTICS"/>
    <s v="C0854"/>
    <s v="JAMES THUKU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5"/>
    <s v="FRIDAY"/>
    <s v="1730-2030 HRS"/>
    <s v="PHYSICAL"/>
    <s v="LT 1-1"/>
    <x v="428"/>
    <s v="BUSINESS MATHEMATICS AND STATISTICS"/>
    <s v="C0854"/>
    <s v="JAMES THUKU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5"/>
    <s v="FRIDAY"/>
    <s v="1730-2030 HRS"/>
    <s v="VIRTUAL"/>
    <s v="ZOOM "/>
    <x v="593"/>
    <s v="HUMAN RESOURCE MANAGEMENT"/>
    <s v="C1982"/>
    <s v="JAPHETH MUCHAI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SEP-DEC"/>
    <s v="A"/>
    <m/>
    <m/>
    <x v="0"/>
  </r>
  <r>
    <n v="5"/>
    <s v="FRIDAY"/>
    <s v="1730-2030 HRS"/>
    <s v="PHYSICAL"/>
    <s v="PDC-01"/>
    <x v="574"/>
    <s v="FINANCIAL ACCOUNTING"/>
    <s v="C1040"/>
    <s v="JOB CHEGE"/>
    <m/>
    <n v="0"/>
    <n v="0"/>
    <n v="8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4"/>
    <s v="A"/>
    <m/>
    <m/>
    <x v="0"/>
  </r>
  <r>
    <n v="5"/>
    <s v="FRIDAY"/>
    <s v="1730-2030 HRS"/>
    <s v="PHYSICAL"/>
    <s v="PDC-01"/>
    <x v="416"/>
    <s v="FINANCIAL ACCOUNTING"/>
    <s v="C1040"/>
    <s v="JOB CHEGE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5"/>
    <s v="FRIDAY"/>
    <s v="1730-2030 HRS"/>
    <s v="PHYSICAL"/>
    <s v="PDC-01"/>
    <x v="575"/>
    <s v="PRINCIPLES OF ACCOUNTING AND TAXATION"/>
    <s v="C1040"/>
    <s v="JOB CHEGE"/>
    <n v="2"/>
    <n v="2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s v="ACCA I"/>
    <s v="A"/>
    <m/>
    <m/>
    <x v="0"/>
  </r>
  <r>
    <n v="5"/>
    <s v="FRIDAY"/>
    <s v="1800-2030 HRS"/>
    <s v="PHYSICAL"/>
    <s v="3-5"/>
    <x v="594"/>
    <s v="FRAUD AND CORRUPTION SCHEMES"/>
    <s v="C1838"/>
    <s v="JOHN IRUNG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5"/>
    <s v="FRIDAY"/>
    <s v="1100-1400 HRS"/>
    <s v="PHYSICAL"/>
    <s v="PDC-03"/>
    <x v="412"/>
    <s v="ADVANCED FINANCIAL MANAGEMENT"/>
    <s v="C1028"/>
    <s v="JOHN OYARO"/>
    <n v="3"/>
    <n v="3"/>
    <n v="1"/>
    <n v="2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2"/>
    <s v="TUESDAY"/>
    <s v="1800-2030 HRS"/>
    <s v="VIRTUAL"/>
    <s v="ZOOM "/>
    <x v="414"/>
    <s v="ADVANCED AUDITING AND ASSURANCE"/>
    <s v="C1693"/>
    <s v="JOHN KABUCH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6"/>
    <s v="SATURDAY"/>
    <s v="1400-1700 HRS"/>
    <s v="VIRTUAL"/>
    <s v="ZOOM "/>
    <x v="422"/>
    <s v="FINANCIAL MANAGEMENT"/>
    <s v="C1901"/>
    <s v="DR. STEPHEN GITHAIG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30 HRS"/>
    <s v="PHYSICAL"/>
    <s v="3-2"/>
    <x v="421"/>
    <s v="FINANCIAL REPORTING AND ANALYSIS"/>
    <s v="C0199"/>
    <s v="JOHNSTONE MAINA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0800-1100 HRS"/>
    <s v="PHYSICAL"/>
    <s v="2-2"/>
    <x v="423"/>
    <s v="COMPANY LAW"/>
    <s v="C1954"/>
    <s v="FIONA KANINI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5"/>
    <s v="FRIDAY"/>
    <s v="0800-1100 HRS"/>
    <s v="PHYSICAL"/>
    <s v="TC 4-14"/>
    <x v="595"/>
    <s v="BASIC ELECTRONICS-11"/>
    <s v="C1508"/>
    <s v="JOSIAH MAROKO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5"/>
    <s v="FRIDAY"/>
    <s v="1730-2030 HRS"/>
    <s v="VIRTUAL"/>
    <s v="ZOOM"/>
    <x v="75"/>
    <s v="ENTREPRENEURSHIP PRINCIPLES AND PRACTICE"/>
    <s v="C1053"/>
    <s v="JOY KANANU"/>
    <m/>
    <n v="0"/>
    <n v="0"/>
    <n v="20"/>
    <s v=" "/>
    <n v="0"/>
    <s v=" "/>
    <s v=" "/>
    <s v=" "/>
    <s v=" "/>
    <s v=" "/>
    <s v=" "/>
    <s v=" "/>
    <s v=" "/>
    <s v=" "/>
    <s v=" "/>
    <s v=" "/>
    <m/>
    <s v=""/>
    <x v="2"/>
    <s v="BAM"/>
    <s v="KCADIPPM"/>
    <s v="DPROJ"/>
    <x v="1"/>
    <s v="MAIN"/>
    <s v="STAGE 2"/>
    <s v="A"/>
    <m/>
    <m/>
    <x v="0"/>
  </r>
  <r>
    <n v="5"/>
    <s v="FRIDAY"/>
    <s v="1730-2030 HRS"/>
    <s v="VIRTUAL"/>
    <s v="ZOOM "/>
    <x v="596"/>
    <s v="EMPLOYEE RELATIONS"/>
    <n v="423"/>
    <s v="KEVIN NAISHO"/>
    <n v="3"/>
    <n v="3"/>
    <n v="1"/>
    <n v="13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3"/>
    <s v="A"/>
    <m/>
    <m/>
    <x v="0"/>
  </r>
  <r>
    <n v="5"/>
    <s v="FRIDAY"/>
    <s v="1100-1400 HRS"/>
    <s v="PHYSICAL"/>
    <s v="2-2"/>
    <x v="421"/>
    <s v="FINANCIAL REPORTING AND ANALYSIS"/>
    <s v="C1899"/>
    <s v="KENNETH NYAWEGI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5"/>
    <s v="FRIDAY"/>
    <s v="0800-1100 HRS"/>
    <s v="PHYSICAL"/>
    <s v="PDC-03"/>
    <x v="414"/>
    <s v="ADVANCED AUDITING AND ASSURANCE"/>
    <s v="C1693"/>
    <s v="JOHN KABUCHO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6"/>
    <s v="A"/>
    <m/>
    <m/>
    <x v="0"/>
  </r>
  <r>
    <n v="5"/>
    <s v="FRIDAY"/>
    <s v="1730-2030 HRS"/>
    <s v="VIRTUAL"/>
    <s v="ZOOM "/>
    <x v="597"/>
    <s v="GLOBAL HUMAN RESOURCE MANAGEMENT"/>
    <s v="C1903"/>
    <s v="MARION KARUIRU"/>
    <s v="3"/>
    <s v="3"/>
    <n v="1"/>
    <n v="10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5"/>
    <s v="A"/>
    <m/>
    <m/>
    <x v="0"/>
  </r>
  <r>
    <n v="6"/>
    <s v="SATURDAY"/>
    <s v="0800-1030 HRS"/>
    <s v="VIRTUAL"/>
    <s v="ZOOM "/>
    <x v="414"/>
    <s v="ADVANCED AUDITING AND ASSURANCE"/>
    <s v="C1693"/>
    <s v="JOHN KABUCH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30 HRS"/>
    <s v="PHYSICAL"/>
    <s v="3-3"/>
    <x v="407"/>
    <s v="LEADERSHIP AND MANAGEMENT"/>
    <s v="C1903"/>
    <s v="MARION KARUIRU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1730-2030 HRS"/>
    <s v="PHYSICAL"/>
    <s v="LT 1-2"/>
    <x v="534"/>
    <s v="ENTREPRENUERSHIP AND COMMUNICATION"/>
    <s v="C0738"/>
    <s v="MARTIN OKUD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5"/>
    <s v="FRIDAY"/>
    <s v="1100-1400 HRS"/>
    <s v="PHYSICAL"/>
    <s v="PDC-06"/>
    <x v="425"/>
    <s v="PUBLIC FINANCE AND TAXATION"/>
    <s v="C0944"/>
    <s v="MAURICE OUMA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9"/>
    <s v="A"/>
    <m/>
    <m/>
    <x v="0"/>
  </r>
  <r>
    <n v="5"/>
    <s v="FRIDAY"/>
    <s v="1730-2030 HRS"/>
    <s v="PHYSICAL"/>
    <s v="PDC-06"/>
    <x v="413"/>
    <s v="ADVANCED TAXATION"/>
    <s v="C0944"/>
    <s v="MAURICE OUMA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5"/>
    <s v="FRIDAY"/>
    <s v="0800-1100 HRS"/>
    <s v="PHYSICAL"/>
    <s v="PDC-01"/>
    <x v="531"/>
    <s v="PRINCIPLES OF TAXATION"/>
    <s v="C1651"/>
    <s v="MICHAEL NG'ANG'A THIGA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5"/>
    <s v="FRIDAY"/>
    <s v="0800-1100 HRS"/>
    <s v="VIRTUAL"/>
    <s v="ZOOM"/>
    <x v="56"/>
    <s v="PRINCIPLES OF MANAGEMENT"/>
    <s v="C1912"/>
    <s v="GEORGE OMANYA"/>
    <m/>
    <n v="0"/>
    <n v="0"/>
    <n v="16"/>
    <s v=" "/>
    <n v="0"/>
    <s v=" "/>
    <s v=" "/>
    <s v=" "/>
    <s v=" "/>
    <s v=" "/>
    <s v=" "/>
    <s v=" "/>
    <s v=" "/>
    <s v=" "/>
    <s v=" "/>
    <s v=" "/>
    <m/>
    <s v=""/>
    <x v="2"/>
    <s v="BAM"/>
    <s v="KCADIPBANKING"/>
    <s v="DBANK"/>
    <x v="0"/>
    <s v="MAIN"/>
    <s v="STAGE 2"/>
    <s v="B"/>
    <m/>
    <m/>
    <x v="0"/>
  </r>
  <r>
    <n v="5"/>
    <s v="FRIDAY"/>
    <s v="1730-2030 HRS"/>
    <s v="VIRTUAL"/>
    <s v="ZOOM "/>
    <x v="598"/>
    <s v="CHANGE MANAGEMENT"/>
    <s v="C1929"/>
    <s v="MILKA MAINA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4"/>
    <s v="A"/>
    <m/>
    <m/>
    <x v="0"/>
  </r>
  <r>
    <n v="5"/>
    <s v="FRIDAY"/>
    <s v="1100-1400 HRS"/>
    <s v="VIRTUAL"/>
    <s v="ZOOM "/>
    <x v="599"/>
    <s v="OFFICE ADMINISTRATION"/>
    <s v="C1929"/>
    <s v="MILKA MAINA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2"/>
    <s v="A"/>
    <m/>
    <m/>
    <x v="0"/>
  </r>
  <r>
    <n v="5"/>
    <s v="FRIDAY"/>
    <s v="0800-1100 HRS"/>
    <s v="PHYSICAL"/>
    <s v="PDC-01"/>
    <x v="420"/>
    <s v="ECONOMICS"/>
    <n v="326"/>
    <s v="MILKAH NJUGUNA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5"/>
    <s v="FRIDAY"/>
    <s v="0800-1100 HRS"/>
    <s v="PHYSICAL"/>
    <s v="PDC-02"/>
    <x v="420"/>
    <s v="ECONOMICS"/>
    <n v="326"/>
    <s v="MILKAH NJUGUNA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1"/>
    <s v="MONDAY"/>
    <s v="0800-1100 HRS"/>
    <s v="PHYSICAL"/>
    <s v="PDC-04"/>
    <x v="429"/>
    <s v="INFORMATION COMMUNICATION TECHNOLOGY"/>
    <n v="70"/>
    <s v="SHARON OLUTEYO"/>
    <n v="3"/>
    <m/>
    <m/>
    <n v="55"/>
    <n v="0"/>
    <s v=" "/>
    <s v=" "/>
    <s v=" "/>
    <s v=" "/>
    <s v=" "/>
    <s v=" "/>
    <m/>
    <m/>
    <m/>
    <m/>
    <m/>
    <m/>
    <m/>
    <m/>
    <x v="2"/>
    <s v="PROFESSIONAL"/>
    <s v="ATD"/>
    <s v="ATD"/>
    <x v="0"/>
    <s v="MAIN"/>
    <s v="JAN-APRIL"/>
    <s v="A"/>
    <m/>
    <m/>
    <x v="0"/>
  </r>
  <r>
    <n v="4"/>
    <s v="THURSDAY"/>
    <s v="0800-1100 HRS"/>
    <s v="PHYSICAL"/>
    <s v="PDC-04"/>
    <x v="429"/>
    <s v="INFORMATION COMMUNICATION TECHNOLOGY"/>
    <n v="70"/>
    <s v="SHARON OLUTEYO"/>
    <n v="3"/>
    <m/>
    <m/>
    <n v="55"/>
    <n v="0"/>
    <s v=" "/>
    <s v=" "/>
    <s v=" "/>
    <s v=" "/>
    <s v=" "/>
    <s v=" "/>
    <m/>
    <m/>
    <m/>
    <m/>
    <m/>
    <m/>
    <m/>
    <m/>
    <x v="2"/>
    <s v="PROFESSIONAL"/>
    <s v="ATD"/>
    <s v="ATD"/>
    <x v="0"/>
    <s v="MAIN"/>
    <s v="JAN-APRIL"/>
    <s v="A"/>
    <m/>
    <m/>
    <x v="0"/>
  </r>
  <r>
    <n v="3"/>
    <s v="WEDNESDAY"/>
    <s v="0800-1100 HRS"/>
    <s v="PHYSICAL"/>
    <s v="TC 4-15"/>
    <x v="600"/>
    <s v="OFFICE ORGANIZATION-1"/>
    <s v="C0738"/>
    <s v="MARTIN OKUDO"/>
    <n v="3"/>
    <m/>
    <m/>
    <n v="12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5"/>
    <s v="FRIDAY"/>
    <s v="1730-2030 HRS"/>
    <s v="VIRTUAL"/>
    <s v="ZOOM "/>
    <x v="601"/>
    <s v="INTERNATIONAL PROJECT MANAGEMENT"/>
    <n v="326"/>
    <s v="MILKAH NJUGUNA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5"/>
    <s v="A"/>
    <m/>
    <m/>
    <x v="0"/>
  </r>
  <r>
    <n v="5"/>
    <s v="FRIDAY"/>
    <s v="0800-1100 HRS"/>
    <s v="PHYSICAL"/>
    <s v="2-1"/>
    <x v="574"/>
    <s v="FINANCIAL ACCOUNTING"/>
    <n v="325"/>
    <s v="NANCY NJOROGE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5"/>
    <s v="FRIDAY"/>
    <s v="1730-2030 HRS"/>
    <s v="VIRTUAL"/>
    <s v="VIRTUAL"/>
    <x v="593"/>
    <s v="HUMAN RESOURCE MANAGEMENT"/>
    <s v="C1982"/>
    <s v="JAPHETH MUCHAI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2"/>
    <s v="TUESDAY"/>
    <s v="0800-1100 HRS"/>
    <s v="PHYSICAL"/>
    <s v="LH 4"/>
    <x v="421"/>
    <s v="FINANCIAL REPORTING AND ANALYSIS"/>
    <s v="C1447"/>
    <s v="NICHOLAS SIKALLY"/>
    <n v="2"/>
    <n v="2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3"/>
    <s v="WEDNESDAY"/>
    <s v="0800-1100 HRS"/>
    <s v="PHYSICAL"/>
    <s v="LH 5"/>
    <x v="416"/>
    <s v="FINANCIAL ACCOUNTING"/>
    <s v="C1447"/>
    <s v="NICHOLAS SIKALLY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6"/>
    <s v="SATURDAY"/>
    <s v="0900-1200 HRS"/>
    <s v="VIRTUAL"/>
    <s v="ZOOM "/>
    <x v="415"/>
    <s v="BUSINESS &amp; DATA ANALYTICS"/>
    <s v="C1447"/>
    <s v="NICHOLAS SIKALLY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00 HRS"/>
    <s v="PHYSICAL"/>
    <s v="3-1"/>
    <x v="415"/>
    <s v="BUSINESS &amp; DATA ANALYTICS"/>
    <s v="C1447"/>
    <s v="NICHOLAS SIKALLY"/>
    <n v="2"/>
    <n v="2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s v="JAN-APRIL"/>
    <s v="A"/>
    <m/>
    <s v="BLENDED"/>
    <x v="0"/>
  </r>
  <r>
    <n v="2"/>
    <s v="TUESDAY"/>
    <s v="1730-2030 HRS"/>
    <s v="PHYSICAL"/>
    <s v="TC 3-9"/>
    <x v="602"/>
    <s v="CORPORATE LAW"/>
    <s v="C1027"/>
    <s v="PERIS WAIRIMU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m/>
    <s v="A"/>
    <m/>
    <m/>
    <x v="0"/>
  </r>
  <r>
    <n v="5"/>
    <s v="FRIDAY"/>
    <s v="1100-1400 HRS"/>
    <s v="PHYSICAL"/>
    <s v="PDC-02"/>
    <x v="416"/>
    <s v="INTRODUCTION TO LAW AND GOVERNANCE"/>
    <s v="C1027"/>
    <s v="PERIS WAIRIMU"/>
    <n v="3"/>
    <n v="3"/>
    <n v="1"/>
    <n v="10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5"/>
    <s v="FRIDAY"/>
    <s v="1100-1400 HRS"/>
    <s v="PHYSICAL"/>
    <s v="PDC-01"/>
    <x v="416"/>
    <s v="INTRODUCTION TO LAW AND GOVERNANCE"/>
    <s v="C1027"/>
    <s v="PERIS WAIRIMU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5"/>
    <s v="FRIDAY"/>
    <s v="1730-2030 HRS"/>
    <s v="PHYSICAL"/>
    <s v="PDC-04"/>
    <x v="423"/>
    <s v="COMPANY LAW"/>
    <s v="C1027"/>
    <s v="PERIS WAIRIMU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5"/>
    <s v="FRIDAY"/>
    <s v="1730-2030 HRS"/>
    <s v="PHYSICAL"/>
    <s v="PDC-03"/>
    <x v="423"/>
    <s v="COMPANY LAW"/>
    <s v="C1027"/>
    <s v="PERIS WAIRIMU"/>
    <m/>
    <n v="0"/>
    <n v="0"/>
    <n v="6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3"/>
    <s v="WEDNESDAY"/>
    <s v="1730-1930 HRS"/>
    <s v="VIRTUAL"/>
    <s v="VIRTUAL"/>
    <x v="538"/>
    <s v="SUPPLY CHAIN MANAGEMENT INFORMATION SYSTEMS"/>
    <s v="C1972"/>
    <s v="JULIET MAKAL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5"/>
    <s v="FRIDAY"/>
    <s v="1730-2030 HRS"/>
    <s v="VIRTUAL"/>
    <s v="ZOOM "/>
    <x v="603"/>
    <s v="PROJECT MANAGEMENT LEADERSHIP"/>
    <s v="C1801"/>
    <s v="PHILISTERS OBWANGI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4"/>
    <s v="A"/>
    <m/>
    <m/>
    <x v="0"/>
  </r>
  <r>
    <n v="5"/>
    <s v="FRIDAY"/>
    <s v="0800-1100 HRS"/>
    <s v="PHYSICAL"/>
    <s v="2-1"/>
    <x v="575"/>
    <s v="PRINCIPLES OF ACCOUNTING AND TAXATION"/>
    <n v="325"/>
    <s v="NANCY NJOROGE"/>
    <n v="3"/>
    <n v="3"/>
    <n v="1"/>
    <n v="13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TOWN"/>
    <m/>
    <s v="A"/>
    <m/>
    <m/>
    <x v="0"/>
  </r>
  <r>
    <n v="5"/>
    <s v="FRIDAY"/>
    <s v="1400-1700 HRS"/>
    <s v="PHYSICAL"/>
    <s v="TC 1-3"/>
    <x v="604"/>
    <s v="PRINCIPLES OF TAXATION"/>
    <s v="C1905"/>
    <s v="SAMUEL WABUGA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5"/>
    <s v="FRIDAY"/>
    <s v="1730-2030 HRS"/>
    <s v="PHYSICAL"/>
    <s v="TC 4-7"/>
    <x v="559"/>
    <s v="PRINCIPLES OF ECONOMICS"/>
    <s v="C1313"/>
    <s v="SIMON GITHINJ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5"/>
    <s v="FRIDAY"/>
    <s v="1100-1400 HRS"/>
    <s v="PHYSICAL"/>
    <s v="PDC-06"/>
    <x v="605"/>
    <s v="HUMAN RESOURCE PLANNING"/>
    <s v="C2092"/>
    <s v="FAINA KIDAGISA"/>
    <n v="3"/>
    <n v="3"/>
    <n v="1"/>
    <n v="14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1"/>
    <s v="A"/>
    <m/>
    <m/>
    <x v="0"/>
  </r>
  <r>
    <n v="3"/>
    <s v="WEDNESDAY"/>
    <s v="1100-1400 HRS"/>
    <s v="PHYSICAL"/>
    <s v="TC 3-14"/>
    <x v="606"/>
    <s v="BUSINESS FINANCE-1"/>
    <s v="C1456"/>
    <s v="KNOWLES ONWONGA"/>
    <n v="3"/>
    <m/>
    <m/>
    <n v="12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1"/>
    <s v="MONDAY"/>
    <s v="0800-1100 HRS"/>
    <s v="PHYSICAL"/>
    <s v="RM 4-5"/>
    <x v="422"/>
    <s v="FINANCIAL REPORTING AND ANALYSIS"/>
    <s v="C1400"/>
    <s v="JARED MOMANY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4"/>
    <s v="THURSDAY"/>
    <s v="1400-1700 HRS"/>
    <s v="PHYSICAL"/>
    <s v="RM 3-4"/>
    <x v="559"/>
    <s v="ECONOMICS"/>
    <n v="308"/>
    <s v="EDWARD GUR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5"/>
    <s v="FRIDAY"/>
    <s v="1730-2030 HRS"/>
    <s v="PHYSICAL"/>
    <s v="TC 1-3"/>
    <x v="586"/>
    <s v="PORTFOLIO MANAGEMENT"/>
    <s v="C1211"/>
    <s v="STEPHEN NAMIS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3"/>
    <s v="A"/>
    <m/>
    <m/>
    <x v="0"/>
  </r>
  <r>
    <n v="1"/>
    <s v="MONDAY"/>
    <s v="1400-1700HRS"/>
    <s v="PHYSICAL"/>
    <s v="LB 6"/>
    <x v="405"/>
    <s v="FUNDAMENTALS OF FINANCE"/>
    <s v="C1447"/>
    <s v="NICHOLAS SIKALLY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3"/>
    <s v="WEDNESDAY"/>
    <s v="1100-1400 HRS"/>
    <s v="PHYSICAL"/>
    <s v="LH 4"/>
    <x v="423"/>
    <s v="COMPANY LAW"/>
    <s v="C0900"/>
    <s v="DAVID AKO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3"/>
    <s v="WEDNESDAY"/>
    <s v="1400-1700 HRS"/>
    <s v="PHYSICAL"/>
    <s v="TC 3-5"/>
    <x v="70"/>
    <s v="INTRODUCTION TO ACCOUNTING"/>
    <s v="C1714"/>
    <s v="ELIJAH NYAKUNDI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AF"/>
    <s v="KCADIPBANKING"/>
    <s v="DBANK"/>
    <x v="0"/>
    <s v="MAIN"/>
    <s v="STAGE 1"/>
    <s v="A"/>
    <m/>
    <m/>
    <x v="0"/>
  </r>
  <r>
    <n v="5"/>
    <s v="FRIDAY"/>
    <s v="1100-1400 HRS"/>
    <s v="PHYSICAL"/>
    <s v="PDC-05"/>
    <x v="405"/>
    <s v="FUNDAMENTALS OF FINANCE"/>
    <s v="C1440"/>
    <s v="VERILE OPILO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2"/>
    <s v="TUESDAY"/>
    <s v="0800-1100 HRS"/>
    <s v="PHYSICAL"/>
    <s v="LH 5"/>
    <x v="418"/>
    <s v="QUANTITATIVE ANALYSIS"/>
    <s v="C0202"/>
    <s v="WALTER ODHIAMB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5"/>
    <s v="FRIDAY"/>
    <s v="1800-2030 HRS"/>
    <s v="PHYSICAL"/>
    <s v="3-2"/>
    <x v="589"/>
    <s v="PLANNING AND CONDUCTING FORMAL INVESTIGATIONS"/>
    <s v="C1692"/>
    <s v="JOHN NJIR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4"/>
    <s v="THURSDAY"/>
    <s v="1400-1700 HRS"/>
    <s v="PHYSICAL"/>
    <s v="2-2"/>
    <x v="427"/>
    <s v="FUNDAMENTALS OF ICT SKILLS"/>
    <s v="C1718"/>
    <s v="LEMMY MUNEN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4"/>
    <s v="THURSDAY"/>
    <s v="1100-1400 HRS"/>
    <s v="PHYSICAL"/>
    <s v="2-2"/>
    <x v="534"/>
    <s v="ENTREPRENEURSHIP"/>
    <s v="C0738"/>
    <s v="MARTIN OKUDO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4"/>
    <s v="THURSDAY"/>
    <s v="1730-2030 HRS"/>
    <s v="PHYSICAL"/>
    <s v="LT 1-2"/>
    <x v="410"/>
    <s v="INTRODUCTION TO BUSINESS LAW AND ETHICS"/>
    <s v="C1954"/>
    <s v="FIONA KANINI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3"/>
    <s v="WEDNESDAY"/>
    <s v="1730-2030 HRS"/>
    <s v="VIRTUAL"/>
    <s v="ZOOM "/>
    <x v="411"/>
    <s v="ADVANCED MANAGEMENT ACCOUNTING"/>
    <s v="C1040"/>
    <s v="JOB CHEG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s v="SEC 6"/>
    <s v="A"/>
    <m/>
    <s v="BLENDED"/>
    <x v="0"/>
  </r>
  <r>
    <n v="4"/>
    <s v="THURSDAY"/>
    <s v="1730-2030 HRS"/>
    <s v="PHYSICAL"/>
    <s v="PDC-02"/>
    <x v="419"/>
    <s v="INFORMATION COMMUNICATION TECHNOLOGY"/>
    <s v="C0995"/>
    <s v="GEOFFREY OCHIENG'"/>
    <n v="3"/>
    <n v="3"/>
    <n v="1"/>
    <n v="3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4"/>
    <s v="THURSDAY"/>
    <s v="1730-2030 HRS"/>
    <s v="PHYSICAL"/>
    <s v="PDC-02"/>
    <x v="419"/>
    <s v="INFORMATION COMMUNICATION TECHNOLOGY"/>
    <s v="C0995"/>
    <s v="GEOFFREY OCHIENG'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1"/>
    <s v="MONDAY"/>
    <s v="1730-2030 HRS"/>
    <s v="VIRTUAL"/>
    <s v="ZOOM "/>
    <x v="421"/>
    <s v="FINANCIAL REPORTING AND ANALYSIS"/>
    <s v="C0199"/>
    <s v="JOHNSTONE MAIN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PHYSICAL"/>
    <s v="3-5"/>
    <x v="423"/>
    <s v="COMPANY LAW"/>
    <s v="C1877"/>
    <s v="GEORGE GITHOGE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100-1400 HRS"/>
    <s v="PHYSICAL"/>
    <s v="LB 6"/>
    <x v="566"/>
    <s v="PRINCIPLES OF AUDITING"/>
    <s v="C1318"/>
    <s v="GEORGE OBOP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4"/>
    <s v="THURSDAY"/>
    <s v="1730-2030 HRS"/>
    <s v="VIRTUAL"/>
    <s v="ZOOM "/>
    <x v="607"/>
    <s v="Ms FOR PROJECT MANAGERS"/>
    <s v="C1017"/>
    <s v="ISSAR ARMAN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4"/>
    <s v="A"/>
    <m/>
    <m/>
    <x v="0"/>
  </r>
  <r>
    <n v="4"/>
    <s v="THURSDAY"/>
    <s v="1730-2030 HRS"/>
    <s v="PHYSICAL"/>
    <s v="TC 4-9"/>
    <x v="608"/>
    <s v="TAXATION"/>
    <s v="C1448"/>
    <s v="JACKLINE KIMEMI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4"/>
    <s v="THURSDAY"/>
    <s v="0800-1100 HRS"/>
    <s v="PHYSICAL"/>
    <s v="PDC-01"/>
    <x v="418"/>
    <s v="QUANTITATIVE ANALYSIS"/>
    <s v="C0970"/>
    <s v="JACKSON KIMANI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4"/>
    <s v="THURSDAY"/>
    <s v="0800-1100 HRS"/>
    <s v="PHYSICAL"/>
    <s v="PDC-02"/>
    <x v="418"/>
    <s v="QUANTITATIVE ANALYSIS"/>
    <s v="C0970"/>
    <s v="JACKSON KIMANI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4"/>
    <s v="THURSDAY"/>
    <s v="1730-2030 HRS"/>
    <s v="PHYSICAL"/>
    <s v="8-1"/>
    <x v="411"/>
    <s v="ADVANCED MANAGEMENT ACCOUNTING"/>
    <s v="C1040"/>
    <s v="JOB CHEGE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0800-1100 HRS"/>
    <s v="PHYSICAL"/>
    <s v="PDC-01"/>
    <x v="428"/>
    <s v="BUSINESS MATHEMATICS AND STATISTICS"/>
    <s v="C0854"/>
    <s v="JAMES THUKU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4"/>
    <s v="THURSDAY"/>
    <s v="1100-1400 HRS"/>
    <s v="PHYSICAL"/>
    <s v="TC 1-3"/>
    <x v="430"/>
    <s v="FUNDAMENTALS OF BUSINESS MATHEMATICS"/>
    <s v="C0854"/>
    <s v="JAMES THUKU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4"/>
    <s v="THURSDAY"/>
    <s v="1730-1930 HRS"/>
    <s v="VIRTUAL"/>
    <s v="VIRTUAL"/>
    <x v="609"/>
    <s v="SUPPLY CHAIN MANAGEMENT FOR SMES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5"/>
    <s v="FRIDAY"/>
    <s v="1730-1930 HRS"/>
    <s v="VIRTUAL"/>
    <s v="VIRTUAL"/>
    <x v="610"/>
    <s v="ASSET MANAGEMENT AND MANAGERIAL ACCOUNTING"/>
    <s v="C1686"/>
    <s v="DAMARIS MUSEMB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4"/>
    <s v="THURSDAY"/>
    <s v="1100-1400 HRS"/>
    <s v="PHYSICAL"/>
    <s v="TC 1-7"/>
    <x v="403"/>
    <s v="QUANTITATIVE MODELLING SKILLS"/>
    <s v="C1040"/>
    <s v="JOB CHEGE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4"/>
    <s v="THURSDAY"/>
    <s v="1730-2030 HRS"/>
    <s v="VIRTUAL"/>
    <s v="ZOOM "/>
    <x v="411"/>
    <s v="ADVANCED MANAGEMENT ACCOUNTING"/>
    <s v="C1040"/>
    <s v="JOB CHEG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800-2030 HRS"/>
    <s v="PHYSICAL"/>
    <s v="3-1"/>
    <x v="413"/>
    <s v="ADVANCED TAXATION"/>
    <s v="C1488"/>
    <s v="JAMES KIARIE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s v="ADV-C"/>
    <s v="A"/>
    <m/>
    <s v="BLENDED"/>
    <x v="0"/>
  </r>
  <r>
    <n v="4"/>
    <s v="THURSDAY"/>
    <s v="1800-2030 HRS"/>
    <s v="PHYSICAL"/>
    <s v="3-2"/>
    <x v="611"/>
    <s v="LAW RELATED TO FRAUD"/>
    <s v="C1838"/>
    <s v="JOHN IRUNG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4"/>
    <s v="THURSDAY"/>
    <s v="1100-1400 HRS"/>
    <s v="PHYSICAL"/>
    <s v="3-3"/>
    <x v="434"/>
    <s v="FUNDAMENTALS OF MA"/>
    <s v="C1145"/>
    <s v="EDWARD MUJUK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4"/>
    <s v="THURSDAY"/>
    <s v="0800-1100 HRS"/>
    <s v="PHYSICAL"/>
    <s v="2-3"/>
    <x v="424"/>
    <s v="AUDITING AND ASSURANCE"/>
    <s v="C1693"/>
    <s v="JOHN KABUCHO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0800-1100 HRS"/>
    <s v="PHYSICAL"/>
    <s v="RM 3-5"/>
    <x v="410"/>
    <s v="INTRODUCTION TO BUSINESS LAW AND ETHICS"/>
    <s v="C1449"/>
    <s v="JOSEPH SOITA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4"/>
    <s v="THURSDAY"/>
    <s v="1100-1400 HRS"/>
    <s v="PHYSICAL"/>
    <s v="RM 3-2"/>
    <x v="429"/>
    <s v="INTRODUCTION TO COMMUNICATION TECHNOLOGY"/>
    <s v="C1692"/>
    <s v="JOHN NJIRU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1"/>
    <s v="MONDAY"/>
    <s v="1800-2030 HRS"/>
    <s v="VIRTUAL"/>
    <s v="ZOOM "/>
    <x v="413"/>
    <s v="ADVANCED TAXATION"/>
    <s v="C1488"/>
    <s v="JAMES KIARI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PHYSICAL"/>
    <s v="3-2"/>
    <x v="412"/>
    <s v="ADVANCED FINANCIAL MANAGEMENT"/>
    <s v="C1028"/>
    <s v="JOHN OYARO"/>
    <n v="2"/>
    <n v="2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0800-1100 HRS"/>
    <s v="VIRTUAL"/>
    <s v="RM 4-11"/>
    <x v="405"/>
    <s v="FUNDAMENTALS OF FINANCE"/>
    <s v="C1211"/>
    <s v="STEPHEN NAMIS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KITENGELA"/>
    <m/>
    <s v="A"/>
    <m/>
    <m/>
    <x v="0"/>
  </r>
  <r>
    <n v="4"/>
    <s v="THURSDAY"/>
    <s v="1730-2030 HRS"/>
    <s v="VIRTUAL"/>
    <s v="ZOOM "/>
    <x v="574"/>
    <s v="FINANCIAL ACCOUNTING"/>
    <s v="C0199"/>
    <s v="JOHNSTONE MAINA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PHYSICAL"/>
    <s v="8-1"/>
    <x v="574"/>
    <s v="FINANCIAL ACCOUNTING"/>
    <s v="C0199"/>
    <s v="JOHNSTONE MAINA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100-1400 HRS"/>
    <s v="PHYSICAL"/>
    <s v="RM 3-5"/>
    <x v="529"/>
    <s v="INTRODUCTION TO BUSINESS LAW AND ETHICS"/>
    <s v="C1449"/>
    <s v="JOSEPH SOIT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4"/>
    <s v="THURSDAY"/>
    <s v="0800-1100 HRS"/>
    <s v="PHYSICAL"/>
    <s v="RM 3-4"/>
    <x v="419"/>
    <s v="INFORMATION COMMUNICATION TECHNOLOGY"/>
    <s v="C1692"/>
    <s v="JOHN NJIRU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1"/>
    <s v="MONDAY"/>
    <s v="1400-1700 HRS"/>
    <s v="PHYSICAL"/>
    <s v="RM 3-2"/>
    <x v="532"/>
    <s v="ENTREPRENEURSHIP &amp;COMMUNICATION"/>
    <s v="C1690"/>
    <s v="DANIEL MWANZI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4"/>
    <s v="THURSDAY"/>
    <s v="1100-1400 HRS"/>
    <s v="PHYSICAL"/>
    <s v="PDC-05"/>
    <x v="423"/>
    <s v="COMPANY LAW"/>
    <s v="C1449"/>
    <s v="JOSEPH SOITA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4"/>
    <s v="THURSDAY"/>
    <s v="1730-2030 HRS"/>
    <s v="VIRTUAL"/>
    <s v="ZOOM "/>
    <x v="612"/>
    <s v="PRINCIPLES OF COMMUNITY DEVELOPMENT"/>
    <s v="C2006"/>
    <s v="KENNEDY NYABAGA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5"/>
    <s v="A"/>
    <m/>
    <m/>
    <x v="0"/>
  </r>
  <r>
    <n v="4"/>
    <s v="THURSDAY"/>
    <s v="0800-1100 HRS"/>
    <s v="PHYSICAL"/>
    <s v="2-2"/>
    <x v="421"/>
    <s v="FINANCIAL REPORTING AND ANALYSIS"/>
    <s v="C1899"/>
    <s v="KENNETH NYAWEGI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1100-1400 HRS"/>
    <s v="PHYSICAL"/>
    <s v="6-2"/>
    <x v="408"/>
    <s v="ADVANCED FINANCIAL REPORTING AND ANALYSIS(ALT)"/>
    <s v="C1899"/>
    <s v="KENNETH NYAWEGI"/>
    <n v="2"/>
    <n v="2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1400-1700 HRS"/>
    <s v="PHYSICAL"/>
    <s v="PDC-06"/>
    <x v="421"/>
    <s v="FINANCIAL REPORTING AND ANALYSIS"/>
    <s v="C1899"/>
    <s v="KENNETH NYAWEGI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4"/>
    <s v="THURSDAY"/>
    <s v="0600-0800 HRS"/>
    <s v="VIRTUAL"/>
    <s v="ZOOM "/>
    <x v="613"/>
    <s v="HUMAN RESOURCE DEVELOPMENT"/>
    <n v="423"/>
    <s v="KEVIN NAISHO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HREE"/>
    <s v="A"/>
    <m/>
    <m/>
    <x v="0"/>
  </r>
  <r>
    <n v="4"/>
    <s v="THURSDAY"/>
    <s v="1730-2030 HRS"/>
    <s v="VIRTUAL"/>
    <s v="ZOOM "/>
    <x v="614"/>
    <s v="HUMAN RESOURCE MANAGEMENT INFORMATION SYSTEM"/>
    <n v="423"/>
    <s v="KEVIN NAISHO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4"/>
    <s v="THURSDAY"/>
    <s v="1400-1700 HRS"/>
    <s v="PHYSICAL"/>
    <s v="2-2"/>
    <x v="429"/>
    <s v="FUNDAMENTALS OF ICT"/>
    <s v="C1718"/>
    <s v="LEMMY MUNENE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4"/>
    <s v="THURSDAY"/>
    <s v="0800-1100 HRS"/>
    <s v="PHYSICAL"/>
    <s v="3-1"/>
    <x v="529"/>
    <s v="INTORDUCTION TO BUSINESS LAW AND ETHICS"/>
    <s v="C1954"/>
    <s v="FIONA KANIN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4"/>
    <s v="THURSDAY"/>
    <s v="1730-2030 HRS"/>
    <s v="PHYSICAL"/>
    <s v="PDC-01"/>
    <x v="417"/>
    <s v="COMMUNICATION SKILLS"/>
    <s v="C0738"/>
    <s v="MARTIN OKUDO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4"/>
    <s v="THURSDAY"/>
    <s v="1730-2030 HRS"/>
    <s v="PHYSICAL"/>
    <s v="PDC-01"/>
    <x v="581"/>
    <s v="COMMUNICATION SKILLS &amp; ETHICS"/>
    <s v="C0738"/>
    <s v="MARTIN OKUDO"/>
    <m/>
    <n v="0"/>
    <n v="0"/>
    <n v="13"/>
    <s v=" "/>
    <n v="0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4"/>
    <s v="THURSDAY"/>
    <s v="1730-2030 HRS"/>
    <s v="PHYSICAL"/>
    <s v="PDC-01"/>
    <x v="581"/>
    <s v="COMMUNICATION SKILLS AND ETHICS"/>
    <s v="C0738"/>
    <s v="MARTIN OKUDO"/>
    <m/>
    <n v="0"/>
    <n v="0"/>
    <n v="23"/>
    <s v=" "/>
    <n v="0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STAGE 2"/>
    <s v="A"/>
    <m/>
    <m/>
    <x v="0"/>
  </r>
  <r>
    <n v="4"/>
    <s v="THURSDAY"/>
    <s v="1730-2030 HRS"/>
    <s v="PHYSICAL"/>
    <s v="PDC-01"/>
    <x v="582"/>
    <s v="COMMUNICATION SKILLS AND RECORDS MANAGEMENT_x000a_"/>
    <s v="C0738"/>
    <s v="MARTIN OKUDO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4"/>
    <s v="THURSDAY"/>
    <s v="1730-2030 HRS"/>
    <s v="PHYSICAL"/>
    <s v="TC 4-3"/>
    <x v="583"/>
    <s v="MEETINGS COMPLIANCE AND ADMINISTRATION"/>
    <s v="C0744"/>
    <s v="MALACH OSORO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4"/>
    <s v="THURSDAY"/>
    <s v="0800-1100 HRS"/>
    <s v="PHYSICAL"/>
    <s v="PDC-06"/>
    <x v="424"/>
    <s v="AUDITING AND ASSURANCE"/>
    <s v="C1693"/>
    <s v="JOHN KABUCHO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7"/>
    <s v="A"/>
    <m/>
    <m/>
    <x v="0"/>
  </r>
  <r>
    <n v="4"/>
    <s v="THURSDAY"/>
    <s v="1400-1700 HRS"/>
    <s v="PHYSICAL"/>
    <s v="PDC-03"/>
    <x v="414"/>
    <s v="ADVANCED AUDITING AND ASSURANCE"/>
    <s v="C1693"/>
    <s v="JOHN KABUCHO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 5"/>
    <s v="A"/>
    <m/>
    <m/>
    <x v="0"/>
  </r>
  <r>
    <n v="4"/>
    <s v="THURSDAY"/>
    <s v="1100-1400 HRS"/>
    <s v="PHYSICAL"/>
    <s v="TC 1-3"/>
    <x v="430"/>
    <s v="FUNDAMENTALS OF BUSINESS MATHEMATICS"/>
    <s v="C0854"/>
    <s v="JAMES THUKU"/>
    <n v="3"/>
    <m/>
    <m/>
    <n v="30"/>
    <n v="0"/>
    <s v=" "/>
    <s v=" "/>
    <s v=" "/>
    <s v=" "/>
    <s v=" "/>
    <s v=" "/>
    <m/>
    <m/>
    <m/>
    <m/>
    <m/>
    <m/>
    <m/>
    <m/>
    <x v="2"/>
    <s v="PROFESSIONAL"/>
    <s v="CAMS"/>
    <s v="CAMS"/>
    <x v="0"/>
    <s v="MAIN"/>
    <s v="JAN-APRIL"/>
    <s v="A"/>
    <m/>
    <m/>
    <x v="0"/>
  </r>
  <r>
    <n v="4"/>
    <s v="THURSDAY"/>
    <s v="0800-1100 HRS"/>
    <s v="PHYSICAL"/>
    <s v="3-2"/>
    <x v="431"/>
    <s v="PRINCIPLES OF MANAGEMENT"/>
    <s v="C1903"/>
    <s v="MARION KARUIR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4"/>
    <s v="THURSDAY"/>
    <s v="1100-1400 HRS"/>
    <s v="PHYSICAL"/>
    <s v="PDC-01"/>
    <x v="431"/>
    <s v="PRINCIPLES OF MANAGEMENT"/>
    <s v="C1903"/>
    <s v="MARION WANGUI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4"/>
    <s v="THURSDAY"/>
    <s v="0800-1100 HRS"/>
    <s v="PHYSICAL"/>
    <s v="3-1"/>
    <x v="410"/>
    <s v="LAW AND ETHICS"/>
    <s v="C1954"/>
    <s v="FIONA KANINI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2"/>
    <s v="TUESDAY"/>
    <s v="1400-1700 HRS"/>
    <s v="PHYSICAL"/>
    <s v="RM 3-2"/>
    <x v="433"/>
    <s v="MARKETING AND COMMUNICATION"/>
    <s v="C1401"/>
    <s v="MATHEW MUCHIR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4"/>
    <s v="THURSDAY"/>
    <s v="1100-1400 HRS"/>
    <s v="PHYSICAL"/>
    <s v="PDC-03"/>
    <x v="413"/>
    <s v="ADVANCED TAXATION"/>
    <s v="C0944"/>
    <s v="MAURICE OUMA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 -5"/>
    <s v="A"/>
    <m/>
    <m/>
    <x v="0"/>
  </r>
  <r>
    <n v="4"/>
    <s v="THURSDAY"/>
    <s v="1730-2030 HRS"/>
    <s v="PHYSICAL"/>
    <s v="PDC-06"/>
    <x v="413"/>
    <s v="ADVANCED TAXATION"/>
    <s v="C0944"/>
    <s v="MAURICE OUMA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4"/>
    <s v="THURSDAY"/>
    <s v="0800-1100 HRS"/>
    <s v="PHYSICAL"/>
    <s v="TC 4-14"/>
    <x v="615"/>
    <s v="BUSINESS ORGANISATION-2"/>
    <s v="C1929"/>
    <s v="MILKA MAINA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B"/>
    <x v="0"/>
    <s v="MAIN"/>
    <s v="ARTIAN SM TRERMII"/>
    <s v="A"/>
    <m/>
    <m/>
    <x v="0"/>
  </r>
  <r>
    <n v="4"/>
    <s v="THURSDAY"/>
    <s v="1730-2030 HRS"/>
    <s v="PHYSICAL"/>
    <s v="LT 1-1"/>
    <x v="431"/>
    <s v="PRINCIPLES OF MANAGEMENT"/>
    <s v="C1929"/>
    <s v="MILKA MAIN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4"/>
    <s v="THURSDAY"/>
    <s v="1100-1400 HRS"/>
    <s v="PHYSICAL"/>
    <s v="PDC-01"/>
    <x v="420"/>
    <s v="ECONOMICS"/>
    <n v="326"/>
    <s v="MILKAH NJUGUNA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4"/>
    <s v="THURSDAY"/>
    <s v="1100-1400 HRS"/>
    <s v="PHYSICAL"/>
    <s v="PDC-02"/>
    <x v="420"/>
    <s v="ECONOMICS"/>
    <n v="326"/>
    <s v="MILKAH NJUGUNA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4"/>
    <s v="THURSDAY"/>
    <s v="1730-2030 HRS"/>
    <s v="VIRTUAL"/>
    <s v="ZOOM "/>
    <x v="616"/>
    <s v="PROJECT PROCUREMENT &amp; COST MANAGEMENT"/>
    <n v="326"/>
    <s v="MILKAH NJUGUNA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2"/>
    <s v="A"/>
    <m/>
    <m/>
    <x v="0"/>
  </r>
  <r>
    <n v="4"/>
    <s v="THURSDAY"/>
    <s v="0800-1100 HRS"/>
    <s v="PHYSICAL"/>
    <s v="2-1"/>
    <x v="574"/>
    <s v="FINANCIAL ACCOUNTING"/>
    <n v="325"/>
    <s v="NANCY NJOROGE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0800-1100 HRS"/>
    <s v="PHYSICAL"/>
    <s v="2-1"/>
    <x v="575"/>
    <s v="PRINCIPLES OF ACCOUNTING AND TAXATION"/>
    <n v="325"/>
    <s v="NANCY NJOROGE"/>
    <m/>
    <n v="0"/>
    <n v="0"/>
    <n v="21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4"/>
    <s v="THURSDAY"/>
    <s v="1400-1700 HRS"/>
    <s v="PHYSICAL"/>
    <s v="TC 1-3"/>
    <x v="432"/>
    <s v="FOUNDATIONS OF ACCOUNTING"/>
    <n v="325"/>
    <s v="NANCY NJOROGE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4"/>
    <s v="THURSDAY"/>
    <s v="0800-1100 HRS"/>
    <s v="PHYSICAL"/>
    <s v="LH 4"/>
    <x v="421"/>
    <s v="FINANCIAL REPORTING AND ANALYSIS"/>
    <s v="C1447"/>
    <s v="NICHOLAS SIKALLY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6"/>
    <s v="SATURDAY"/>
    <s v="1400-1700HRS"/>
    <s v="PHYSICAL"/>
    <s v="TUT RM 3"/>
    <x v="431"/>
    <s v="PRINCIPLES OF MANAGEMENT"/>
    <s v="C1318"/>
    <s v="GEORGE OBOP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"/>
    <s v="A"/>
    <m/>
    <m/>
    <x v="0"/>
  </r>
  <r>
    <n v="4"/>
    <s v="THURSDAY"/>
    <s v="1400-1700 HRS"/>
    <s v="VIRTUAL"/>
    <s v="ZOOM "/>
    <x v="617"/>
    <s v="INFORMATION COMMUNICATION TECHNOLOGY. -THEORY"/>
    <s v="C1481"/>
    <s v="PATRICK YEGON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4"/>
    <s v="THURSDAY"/>
    <s v="1400-1700 HRS"/>
    <s v="VIRTUAL"/>
    <s v="ZOOM "/>
    <x v="618"/>
    <s v="INTRODUCTION TO INFORMATION COMMUNICATION TECHNOLOGY"/>
    <s v="C1481"/>
    <s v="PATRICK YEGON"/>
    <m/>
    <n v="0"/>
    <n v="0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4"/>
    <s v="THURSDAY"/>
    <s v="1400-1700 HRS"/>
    <s v="VIRTUAL"/>
    <s v="ZOOM "/>
    <x v="619"/>
    <s v="INTRODUCTION TO INFORMATION COMMUNICATION TECHNOLOGY"/>
    <s v="C1481"/>
    <s v="PATRICK YEGON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4"/>
    <s v="THURSDAY"/>
    <s v="1730-2030 HRS"/>
    <s v="VIRTUAL"/>
    <s v="ZOOM "/>
    <x v="57"/>
    <s v="HEALTH AWARENESS AND LIFE SKILLS"/>
    <n v="362"/>
    <s v="PAULUS ADAMBA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SS"/>
    <s v="KCADIPPM"/>
    <s v="DPROJ"/>
    <x v="1"/>
    <s v="MAIN"/>
    <s v="STAGE 1"/>
    <s v="A"/>
    <m/>
    <m/>
    <x v="0"/>
  </r>
  <r>
    <n v="4"/>
    <s v="THURSDAY"/>
    <s v="1730-2030 HRS"/>
    <s v="PHYSICAL"/>
    <s v="TC 3-9"/>
    <x v="602"/>
    <s v="CORPORATE LAW"/>
    <s v="C1027"/>
    <s v="PERIS WAIRIMU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ACCA II"/>
    <s v="A"/>
    <m/>
    <m/>
    <x v="0"/>
  </r>
  <r>
    <n v="4"/>
    <s v="THURSDAY"/>
    <s v="1100-1400 HRS"/>
    <s v="PHYSICAL"/>
    <s v="2-1"/>
    <x v="416"/>
    <s v="INTRODUCTION TO LAW AND GOVERNANCE"/>
    <s v="C1027"/>
    <s v="PERIS WAIRIMU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1730-2030 HRS"/>
    <s v="PHYSICAL"/>
    <s v="VIRTUAL"/>
    <x v="551"/>
    <s v="MANAGEMENT PRINCIPLES AND PRACTICE"/>
    <s v="C1690"/>
    <s v="DANIEL MWANZIA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4"/>
    <s v="THURSDAY"/>
    <s v="1400-1700 HRS"/>
    <s v="PHYSICAL"/>
    <s v="PDC-02"/>
    <x v="416"/>
    <s v="INTRODUCTION TO LAW AND GOVERNANCE"/>
    <s v="C1027"/>
    <s v="PERIS WAIRIMU"/>
    <n v="3"/>
    <n v="3"/>
    <n v="1"/>
    <n v="10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4"/>
    <s v="THURSDAY"/>
    <s v="1400-1700 HRS"/>
    <s v="PHYSICAL"/>
    <s v="PDC-01"/>
    <x v="416"/>
    <s v="INTRODUCTION TO LAW AND GOVERNANCE"/>
    <s v="C1027"/>
    <s v="PERIS WAIRIMU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4"/>
    <s v="THURSDAY"/>
    <s v="1100-1400 HRS"/>
    <s v="PHYSICAL"/>
    <s v="TC 4-15"/>
    <x v="620"/>
    <s v="FUNDAMENTALS OF MANAGEMENT AND ENVIRONMENT"/>
    <s v="C1801"/>
    <s v="PHILISTERS OBWANGI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4"/>
    <s v="THURSDAY"/>
    <s v="1730-2030 HRS"/>
    <s v="VIRTUAL"/>
    <s v="ZOOM "/>
    <x v="621"/>
    <s v="PROFESSIONAL ETHICS AND GOVERNANCE"/>
    <s v="C1801"/>
    <s v="PHILISTERS OBWANGI"/>
    <n v="3"/>
    <n v="3"/>
    <n v="1"/>
    <n v="21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4"/>
    <s v="THURSDAY"/>
    <s v="1730-2030 HRS"/>
    <s v="VIRTUAL"/>
    <s v="ZOOM "/>
    <x v="621"/>
    <s v="PROFESSIONAL ETHICS AND GOVERNANCE"/>
    <s v="C1801"/>
    <s v="PHILISTERS OBWANGI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6"/>
    <s v="SATURDAY"/>
    <s v="0800-1000 HRS"/>
    <s v="VIRTUAL"/>
    <s v="VIRTUAL"/>
    <x v="610"/>
    <s v="ASSET MANAGEMENT AND MANAGERIAL ACCOUNTING"/>
    <s v="C1686"/>
    <s v="DAMARIS MUSEMBI"/>
    <n v="2"/>
    <n v="2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5"/>
    <s v="FRIDAY"/>
    <s v="1730-2030 HRS"/>
    <s v="VIRTUAL"/>
    <s v="ZOOM "/>
    <x v="426"/>
    <s v="MANAGEMENT ACCOUNTING"/>
    <s v="C1145"/>
    <s v="EDWARD MUJUK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5"/>
    <s v="FRIDAY"/>
    <s v="1730-2030 HRS"/>
    <s v="PHYSICAL"/>
    <s v="3-5"/>
    <x v="426"/>
    <s v="MANAGEMENT ACCOUNTING"/>
    <s v="C1145"/>
    <s v="EDWARD MUJUK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1100-1400 HRS"/>
    <s v="PHYSICAL"/>
    <s v="3-1"/>
    <x v="532"/>
    <s v="PRINCIPLES OF ENTREPRENUERSHIP AND MANAGEMENT"/>
    <s v="C1313"/>
    <s v="SIMON GITHINJ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5"/>
    <s v="FRIDAY"/>
    <s v="0800-1100 HRS"/>
    <s v="PHYSICAL"/>
    <s v="3-2"/>
    <x v="430"/>
    <s v="FUNDAMENTALS OF BUSINESS MATHEMATICS"/>
    <s v="C0854"/>
    <s v="JAMES THUKU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4"/>
    <s v="THURSDAY"/>
    <s v="1400-1700 HRS"/>
    <s v="PHYSICAL"/>
    <s v="3-2"/>
    <x v="531"/>
    <s v="PRINCIPLES OF TAXATION"/>
    <s v="C1221"/>
    <s v="STEPHEN GITHI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4"/>
    <s v="THURSDAY"/>
    <s v="1730-2030 HRS"/>
    <s v="VIRTUAL"/>
    <s v="ZOOM "/>
    <x v="622"/>
    <s v="TRAINING AND DEVELOPMENT"/>
    <s v="C1221"/>
    <s v="STEPHEN GITHIO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4"/>
    <s v="A"/>
    <m/>
    <m/>
    <x v="0"/>
  </r>
  <r>
    <n v="4"/>
    <s v="THURSDAY"/>
    <s v="1100-1400 HRS"/>
    <s v="VIRTUAL"/>
    <s v="ZOOM "/>
    <x v="623"/>
    <s v="STRATEGIC HUMAN RESOURCE MANAGEMENT"/>
    <s v="C1491"/>
    <s v="STEPHEN MWANGANGI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4"/>
    <s v="A"/>
    <m/>
    <m/>
    <x v="0"/>
  </r>
  <r>
    <n v="4"/>
    <s v="THURSDAY"/>
    <s v="1730-2030 HRS"/>
    <s v="VIRTUAL"/>
    <s v="ZOOM "/>
    <x v="624"/>
    <s v="PROJECT QUALITY AND RISK MANAGEMENT"/>
    <s v="C1491"/>
    <s v="STEPHEN MWANGANGI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3"/>
    <s v="A"/>
    <m/>
    <m/>
    <x v="0"/>
  </r>
  <r>
    <n v="2"/>
    <s v="TUESDAY"/>
    <s v="1100-1400 HRS"/>
    <s v="PHYSICAL"/>
    <s v="RM 4-16"/>
    <x v="421"/>
    <s v="FINANCIAL REPORTING AND ANALYSIS"/>
    <s v="C1400"/>
    <s v="JARED MOMANY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5"/>
    <s v="FRIDAY"/>
    <s v="1100-1400 HRS"/>
    <s v="PHYSICAL"/>
    <s v="RM 4-6"/>
    <x v="405"/>
    <s v="FUNDAMENTALS OF FINANCE"/>
    <s v="C1211"/>
    <s v="STEPHEN NAMIS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4"/>
    <s v="THURSDAY"/>
    <s v="1730-2030 HRS"/>
    <s v="PHYSICAL"/>
    <s v="PDC-06"/>
    <x v="587"/>
    <s v="INTRODUCTION TO FINANCE AND INVESTMENTS"/>
    <s v="C1440"/>
    <s v="VERILE OPILO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1"/>
    <s v="MONDAY"/>
    <s v="1100-1400 HRS"/>
    <s v="PHYSICAL"/>
    <s v="PDC-06"/>
    <x v="422"/>
    <s v="FINANCIAL MANAGEMENT"/>
    <s v="C1211"/>
    <s v="STEPHEN NAMISI"/>
    <n v="3"/>
    <m/>
    <m/>
    <n v="110"/>
    <n v="0"/>
    <s v=" "/>
    <s v=" "/>
    <s v=" "/>
    <s v=" "/>
    <s v=" "/>
    <s v=" "/>
    <m/>
    <m/>
    <m/>
    <m/>
    <m/>
    <m/>
    <m/>
    <m/>
    <x v="2"/>
    <s v="PROFESSIONAL"/>
    <s v="CPA"/>
    <s v="CPA"/>
    <x v="0"/>
    <s v="MAIN"/>
    <s v="SEC-3A"/>
    <s v="A"/>
    <m/>
    <m/>
    <x v="0"/>
  </r>
  <r>
    <n v="2"/>
    <s v="TUESDAY"/>
    <s v="1400-1700 HRS"/>
    <s v="PHYSICAL"/>
    <s v="LT 1-2"/>
    <x v="422"/>
    <s v="FINANCIAL MANAGEMENT"/>
    <s v="C1211"/>
    <s v="STEPHEN NAMISI"/>
    <n v="3"/>
    <m/>
    <m/>
    <n v="110"/>
    <n v="0"/>
    <s v=" "/>
    <s v=" "/>
    <s v=" "/>
    <s v=" "/>
    <s v=" "/>
    <s v=" "/>
    <m/>
    <m/>
    <m/>
    <m/>
    <m/>
    <m/>
    <m/>
    <m/>
    <x v="2"/>
    <s v="PROFESSIONAL"/>
    <s v="CPA"/>
    <s v="CPA"/>
    <x v="0"/>
    <s v="MAIN"/>
    <s v="SEC-3A"/>
    <s v="A"/>
    <m/>
    <m/>
    <x v="0"/>
  </r>
  <r>
    <n v="4"/>
    <s v="THURSDAY"/>
    <s v="1730-2030 HRS"/>
    <s v="PHYSICAL"/>
    <s v="TC 2-3"/>
    <x v="587"/>
    <s v="INTRODUCTION TO FINANCE AND INVESTMENTS"/>
    <s v="C1440"/>
    <s v="VERILE OPILO"/>
    <m/>
    <n v="0"/>
    <n v="0"/>
    <n v="8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2"/>
    <s v="A"/>
    <m/>
    <m/>
    <x v="0"/>
  </r>
  <r>
    <n v="4"/>
    <s v="THURSDAY"/>
    <s v="1730-2030 HRS"/>
    <s v="VIRTUAL"/>
    <s v="ZOOM "/>
    <x v="625"/>
    <s v="ORGANIZATIONAL BEHAVIOUR"/>
    <n v="107"/>
    <s v="WINNIE WAITITU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2"/>
    <s v="A"/>
    <m/>
    <m/>
    <x v="0"/>
  </r>
  <r>
    <n v="3"/>
    <s v="WEDNESDAY"/>
    <s v="1730-2030 HRS"/>
    <s v="VIRTUAL"/>
    <s v="ZOOM "/>
    <x v="572"/>
    <s v="REGULATION OF FINANCIAL MARKETS"/>
    <s v="C1954"/>
    <s v="FIONA KANINI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3"/>
    <s v="WEDNESDAY"/>
    <s v="1730-2030 HRS"/>
    <s v="VIRTUAL"/>
    <s v="ZOOM "/>
    <x v="572"/>
    <s v="REGULATION OF FINANCIAL MARKETS"/>
    <s v="C1954"/>
    <s v="FIONA KANINI"/>
    <n v="3"/>
    <n v="3"/>
    <n v="1"/>
    <n v="21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1"/>
    <s v="A"/>
    <m/>
    <m/>
    <x v="0"/>
  </r>
  <r>
    <n v="5"/>
    <s v="FRIDAY"/>
    <s v="1100-1400 HRS"/>
    <s v="PHYSICAL"/>
    <s v="RM 3-4"/>
    <x v="420"/>
    <s v="QUANTITATIVE ANALYSIS"/>
    <s v="C1408"/>
    <s v="FRANCIS KIVUV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4"/>
    <s v="THURSDAY"/>
    <s v="1800-2030 HRS"/>
    <s v="VIRTUAL"/>
    <s v="ZOOM "/>
    <x v="413"/>
    <s v="ADVANCED TAXATION"/>
    <s v="C1488"/>
    <s v="JAMES KIARI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s v="SEC 5"/>
    <s v="A"/>
    <m/>
    <s v="BLENDED"/>
    <x v="0"/>
  </r>
  <r>
    <n v="3"/>
    <s v="WEDNESDAY"/>
    <s v="0800-1100 HRS"/>
    <s v="PHYSICAL"/>
    <s v="TC 3-7"/>
    <x v="573"/>
    <s v="INTRODUCTION TO COMPUTING SYSTEMS"/>
    <s v="C1516"/>
    <s v="FREDRICK OCHIENG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3"/>
    <s v="WEDNESDAY"/>
    <s v="1730-2030 HRS"/>
    <s v="PHYSICAL"/>
    <s v="TC 1-2"/>
    <x v="573"/>
    <s v="INTRODUCTION TO COMPUTING SYSTEMS"/>
    <s v="C1516"/>
    <s v="FREDRICK OCHIENG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3"/>
    <s v="WEDNESDAY"/>
    <s v="1730-2030 HRS"/>
    <s v="PHYSICAL"/>
    <s v="TC 1-2"/>
    <x v="573"/>
    <s v="INTRODUCTION TO COMPUTING SYSTEMS"/>
    <s v="C1516"/>
    <s v="FREDRICK OCHIENG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MAY-AUG"/>
    <s v="A"/>
    <m/>
    <m/>
    <x v="0"/>
  </r>
  <r>
    <n v="3"/>
    <s v="WEDNESDAY"/>
    <s v="1100-1400 HRS"/>
    <s v="LAB"/>
    <s v="TC 1-2"/>
    <x v="590"/>
    <s v="COMPUTER INFORMATION SYSTEMS APPLICATIONS"/>
    <s v="C0995"/>
    <s v="GEOFFREY OCHIENG'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7"/>
    <s v="SUNDAY"/>
    <s v="0800-1100 HRS"/>
    <s v="PHYSICAL"/>
    <s v="TUT RM 3"/>
    <x v="531"/>
    <s v="PRINCIPLES OF TAXATION"/>
    <s v="C1447"/>
    <s v="NICHOLAS SIKALLY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3"/>
    <s v="WEDNESDAY"/>
    <s v="1730-2030 HRS"/>
    <s v="VIRTUAL"/>
    <s v="ZOOM "/>
    <x v="626"/>
    <s v="PRINCIPLES OF PROJECT REQUIREMENTS MANAGEMENT"/>
    <s v="C1017"/>
    <s v="ISSAR ARMAN"/>
    <n v="3"/>
    <n v="3"/>
    <n v="1"/>
    <n v="8"/>
    <s v=" "/>
    <n v="1"/>
    <s v=" "/>
    <s v=" "/>
    <s v=" "/>
    <s v=" "/>
    <s v=" "/>
    <s v=" "/>
    <s v=" "/>
    <s v=" "/>
    <s v=" "/>
    <s v=" "/>
    <s v=" "/>
    <m/>
    <s v=""/>
    <x v="2"/>
    <s v="ACADEMIC"/>
    <s v="KCACERTPM"/>
    <s v="CPROJ"/>
    <x v="1"/>
    <s v="MAIN"/>
    <s v="STAGE I"/>
    <s v="A"/>
    <m/>
    <m/>
    <x v="0"/>
  </r>
  <r>
    <n v="3"/>
    <s v="WEDNESDAY"/>
    <s v="1730-2030 HRS"/>
    <s v="PHYSICAL"/>
    <s v="TC 4-9"/>
    <x v="608"/>
    <s v="TAXATION"/>
    <s v="C1448"/>
    <s v="JACKLINE KIMEMI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3"/>
    <s v="WEDNESDAY"/>
    <s v="0800-1100 HRS"/>
    <s v="PHYSICAL"/>
    <s v="PDC-06"/>
    <x v="426"/>
    <s v="MANAGEMENT ACCOUNTING"/>
    <s v="C0970"/>
    <s v="JACKSON KIMANI"/>
    <s v="3"/>
    <s v="3"/>
    <n v="1"/>
    <n v="3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3"/>
    <s v="WEDNESDAY"/>
    <s v="1730-2030 HRS"/>
    <s v="PHYSICAL"/>
    <s v="PDC-06"/>
    <x v="411"/>
    <s v="ADVANCED MANAGEMENT ACCOUNTING"/>
    <s v="C0970"/>
    <s v="JACKSON KIMANI"/>
    <n v="3"/>
    <n v="3"/>
    <n v="1"/>
    <n v="2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3"/>
    <s v="WEDNESDAY"/>
    <s v="1100-1400 HRS"/>
    <s v="PHYSICAL"/>
    <s v="RM 4-6"/>
    <x v="531"/>
    <s v="TAXATION"/>
    <s v="C1488"/>
    <s v="JAMES KIARI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1100-1400 HRS"/>
    <s v="PHYSICAL"/>
    <s v="RM 3-4"/>
    <x v="604"/>
    <s v="TAXATION"/>
    <s v="C1488"/>
    <s v="JAMES KIARI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3"/>
    <s v="WEDNESDAY"/>
    <s v="1100-1400 HRS"/>
    <s v="PHYSICAL"/>
    <s v="3-1"/>
    <x v="428"/>
    <s v="BUSINESS MATHEMATICS AND STATISTICS"/>
    <s v="C0854"/>
    <s v="JAMES THUK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3"/>
    <s v="WEDNESDAY"/>
    <s v="1100-1400 HRS"/>
    <s v="PHYSICAL"/>
    <s v="3-1"/>
    <x v="430"/>
    <s v="FUNDAMENTALS OF BUSINESS MATHEMATICS"/>
    <s v="C0854"/>
    <s v="JAMES THUKU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3"/>
    <s v="WEDNESDAY"/>
    <s v="1730-2030 HRS"/>
    <s v="VIRTUAL"/>
    <s v="ZOOM "/>
    <x v="627"/>
    <s v="COMPENSATION MANAGEMENT"/>
    <s v="C1982"/>
    <s v="JAPHETH MUCHAI"/>
    <n v="3"/>
    <n v="3"/>
    <n v="1"/>
    <n v="13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3"/>
    <s v="A"/>
    <m/>
    <m/>
    <x v="0"/>
  </r>
  <r>
    <n v="3"/>
    <s v="WEDNESDAY"/>
    <s v="1730-2030 HRS"/>
    <s v="VIRTUAL"/>
    <s v="ZOOM "/>
    <x v="593"/>
    <s v="HUMAN RESOURCE MANAGEMENT"/>
    <s v="C1982"/>
    <s v="JAPHETH MUCHAI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3"/>
    <s v="WEDNESDAY"/>
    <s v="1400-1700 HRS"/>
    <s v="PHYSICAL"/>
    <s v="PDC-03"/>
    <x v="408"/>
    <s v="ADVANCED FINANCIAL REPORTING AND ANALYSIS"/>
    <s v="C1400"/>
    <s v="JARED MOMANYI"/>
    <n v="3"/>
    <n v="3"/>
    <n v="1"/>
    <n v="2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3"/>
    <s v="WEDNESDAY"/>
    <s v="1730-2030 HRS"/>
    <s v="PHYSICAL"/>
    <s v="3-3"/>
    <x v="408"/>
    <s v="ADVANCED FINANCIAL REPORTING AND ANALYSIS"/>
    <s v="C1400"/>
    <s v="JARED MOMANYI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730-1930 HRS"/>
    <s v="VIRTUAL"/>
    <s v="VIRTUAL"/>
    <x v="628"/>
    <s v="CATEGORY MANAGEMENT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2"/>
    <s v="TUESDAY"/>
    <s v="1730-1930 HRS"/>
    <s v="VIRTUAL"/>
    <s v="VIRTUAL"/>
    <x v="628"/>
    <s v="CATEGORY MANAGEMENT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3"/>
    <s v="WEDNESDAY"/>
    <s v="1100-1400 HRS"/>
    <s v="PHYSICAL"/>
    <s v="PDC-01"/>
    <x v="533"/>
    <s v="FINANCIAL ACCOUNTING"/>
    <s v="C1040"/>
    <s v="JOB CHEGE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3"/>
    <s v="WEDNESDAY"/>
    <s v="1730-2030 HRS"/>
    <s v="PHYSICAL"/>
    <s v="2-2"/>
    <x v="411"/>
    <s v="ADVANCED MANAGEMENT ACCOUNTING"/>
    <s v="C1040"/>
    <s v="JOB CHEGE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s v="ADV-C"/>
    <s v="A"/>
    <m/>
    <s v="BLENDED"/>
    <x v="0"/>
  </r>
  <r>
    <n v="3"/>
    <s v="WEDNESDAY"/>
    <s v="1800-2030 HRS"/>
    <s v="PHYSICAL"/>
    <s v="3-5"/>
    <x v="594"/>
    <s v="FRAUD AND CORRUPTION SCHEMES"/>
    <s v="C1838"/>
    <s v="JOHN IRUNG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5"/>
    <s v="FRIDAY"/>
    <s v="1400-1700 HRS"/>
    <s v="PHYSICAL"/>
    <s v="RM 4-16"/>
    <x v="434"/>
    <s v="FUNDAMENTALS OF MANAGEMENT ACCOUNTING"/>
    <s v="C1408"/>
    <s v="FRANCIS KIVUV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3"/>
    <s v="WEDNESDAY"/>
    <s v="0800-1100 HRS"/>
    <s v="PHYSICAL"/>
    <s v="PDC-03"/>
    <x v="412"/>
    <s v="ADVANCED FINANCIAL MANAGEMENT"/>
    <s v="C1028"/>
    <s v="JOHN OYARO"/>
    <n v="3"/>
    <n v="3"/>
    <n v="1"/>
    <n v="2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3"/>
    <s v="WEDNESDAY"/>
    <s v="1100-1400 HRS"/>
    <s v="PHYSICAL"/>
    <s v="6-2"/>
    <x v="412"/>
    <s v="ADVANCED FINANCIAL MANAGEMENT"/>
    <s v="C1028"/>
    <s v="JOHN OYARO"/>
    <n v="2"/>
    <n v="2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0800-1100 HRS"/>
    <s v="PHYSICAL"/>
    <s v="2-2"/>
    <x v="423"/>
    <s v="COMPANY LAW"/>
    <s v="C1954"/>
    <s v="FIONA KANINI"/>
    <n v="3"/>
    <n v="3"/>
    <n v="1"/>
    <n v="1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4"/>
    <s v="THURSDAY"/>
    <s v="0800-1100 HRS"/>
    <s v="PHYSICAL"/>
    <s v="RM 3-2"/>
    <x v="429"/>
    <s v="INTRODUCTION TO COMMUNICATION TECHNOLOGY"/>
    <s v="C1692"/>
    <s v="JOHN NJIRU"/>
    <m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2"/>
    <s v="TUESDAY"/>
    <s v="0800-1100 HRS"/>
    <s v="PHYSICAL"/>
    <s v="RM 3-3"/>
    <x v="417"/>
    <s v="COMMUNICATION SKILLS"/>
    <s v="C1374"/>
    <s v="KILLION AMOLL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3"/>
    <s v="WEDNESDAY"/>
    <s v="1400-1700 HRS"/>
    <s v="PHYSICAL"/>
    <s v="RM 3-5"/>
    <x v="532"/>
    <s v="ENTREPRENEURSHIP &amp;COMMUNICATION"/>
    <s v="C1690"/>
    <s v="DANIEL MWANZI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2"/>
    <s v="TUESDAY"/>
    <s v="0800-1100 HRS"/>
    <s v="PHYSICAL"/>
    <s v="RM 4-6"/>
    <x v="421"/>
    <s v="FINANCIAL REPORTING AND ANALYSIS"/>
    <s v="C1400"/>
    <s v="JARED MOMANY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3"/>
    <s v="WEDNESDAY"/>
    <s v="1100-1400 HRS"/>
    <s v="PHYSICAL"/>
    <s v="RM 3-5"/>
    <x v="423"/>
    <s v="COMPANY LAW"/>
    <s v="C1449"/>
    <s v="JOSEPH SOITA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3"/>
    <s v="WEDNESDAY"/>
    <s v="1400-1700 HRS"/>
    <s v="PHYSICAL"/>
    <s v="RM 4-16"/>
    <x v="423"/>
    <s v="COMPANY LAW"/>
    <s v="C1449"/>
    <s v="JOSEPH SOITA"/>
    <n v="3"/>
    <n v="3"/>
    <n v="1"/>
    <n v="6"/>
    <m/>
    <m/>
    <m/>
    <m/>
    <m/>
    <m/>
    <m/>
    <m/>
    <m/>
    <m/>
    <m/>
    <m/>
    <m/>
    <m/>
    <m/>
    <x v="2"/>
    <s v="PROFESSIONAL"/>
    <s v="CPA"/>
    <s v="CPA"/>
    <x v="0"/>
    <s v="KITENGELA"/>
    <m/>
    <s v="A"/>
    <m/>
    <m/>
    <x v="0"/>
  </r>
  <r>
    <n v="3"/>
    <s v="WEDNESDAY"/>
    <s v="1730-2030 HRS"/>
    <s v="PHYSICAL"/>
    <s v="PDC-01"/>
    <x v="416"/>
    <s v="INTRODUCTION TO LAW AND GOVERNANCE"/>
    <s v="C1449"/>
    <s v="JOSEPH SOITA"/>
    <n v="2"/>
    <n v="2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3"/>
    <s v="WEDNESDAY"/>
    <s v="1730-2030 HRS"/>
    <s v="PHYSICAL"/>
    <s v="PD-01"/>
    <x v="416"/>
    <s v="INTRODUCTION TO LAW AND GOVERNANCE"/>
    <s v="C1449"/>
    <s v="JOSEPH SOITA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3"/>
    <s v="WEDNESDAY"/>
    <s v="0800-1100 HRS"/>
    <s v="PHYSICAL"/>
    <s v="TC 4-15"/>
    <x v="629"/>
    <s v="BUSINESS CALCULATIONS &amp; STATISTICS"/>
    <s v="C1508"/>
    <s v="JOSIAH MAROKO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3"/>
    <s v="WEDNESDAY"/>
    <s v="0800-1100 HRS"/>
    <s v="PHYSICAL"/>
    <s v="TC 4-15"/>
    <x v="630"/>
    <s v="COMMUNICATION SKILLS-2"/>
    <s v="C1053"/>
    <s v="JOY KANANU"/>
    <m/>
    <n v="0"/>
    <n v="0"/>
    <n v="8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3"/>
    <s v="WEDNESDAY"/>
    <s v="1400-1700 HRS"/>
    <s v="PHYSICAL"/>
    <s v="TC 4-15"/>
    <x v="543"/>
    <s v="COMMUNICATION SKILLS-2"/>
    <s v="C1053"/>
    <s v="JOY KANANU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3"/>
    <s v="WEDNESDAY"/>
    <s v="1400-1700 HRS"/>
    <s v="VIRTUAL"/>
    <s v="ZOOM "/>
    <x v="631"/>
    <s v="PRINCIPLES OF HUMAN RESOURCE MANAGEMENT"/>
    <s v="C1053"/>
    <s v="JOY KANANU"/>
    <n v="3"/>
    <n v="3"/>
    <n v="1"/>
    <n v="14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1"/>
    <s v="A"/>
    <m/>
    <m/>
    <x v="0"/>
  </r>
  <r>
    <n v="3"/>
    <s v="WEDNESDAY"/>
    <s v="1730-2030 HRS"/>
    <s v="VIRTUAL"/>
    <s v="ZOOM "/>
    <x v="58"/>
    <s v="COMMUNICATION SKILLS"/>
    <s v="C1053"/>
    <s v="JOY KANANU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EDU"/>
    <s v="KCADIPPM"/>
    <s v="DPROJ"/>
    <x v="1"/>
    <s v="MAIN"/>
    <s v="STAGE 1"/>
    <s v="A"/>
    <m/>
    <m/>
    <x v="0"/>
  </r>
  <r>
    <n v="3"/>
    <s v="WEDNESDAY"/>
    <s v="1730-1930 HRS"/>
    <s v="VIRTUAL"/>
    <s v="VIRTUAL"/>
    <x v="609"/>
    <s v="SUPPLY CHAIN MANAGEMENT FOR SMES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3"/>
    <s v="WEDNESDAY"/>
    <s v="1100-1400 HRS"/>
    <s v="VIRTUAL"/>
    <s v="ZOOM "/>
    <x v="632"/>
    <s v="PERFORMANCE BASED MANAGEMENT"/>
    <s v="C2006"/>
    <s v="KENNEDY NYABAGA"/>
    <n v="3"/>
    <n v="3"/>
    <n v="1"/>
    <n v="13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3"/>
    <s v="A"/>
    <m/>
    <m/>
    <x v="0"/>
  </r>
  <r>
    <n v="3"/>
    <s v="WEDNESDAY"/>
    <s v="1100-1400 HRS"/>
    <s v="PHYSICAL"/>
    <s v="LT 1-2"/>
    <x v="421"/>
    <s v="FINANCIAL REPORTING AND ANALYSIS"/>
    <s v="C1899"/>
    <s v="KENNETH NYAWEGI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3"/>
    <s v="WEDNESDAY"/>
    <s v="1400-1700 HRS"/>
    <s v="PHYSICAL"/>
    <s v="6-2"/>
    <x v="408"/>
    <s v="ADVANCED FINANCIAL REPORTING AND ANALYSIS"/>
    <s v="C1899"/>
    <s v="KENNETH NYAWEG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0600-0800 HRS"/>
    <s v="VIRTUAL"/>
    <s v="ZOOM "/>
    <x v="633"/>
    <s v="COMPENSATION AND REWARD MANAGEMENT"/>
    <n v="423"/>
    <s v="KEVIN NAISHO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HREE"/>
    <s v="A"/>
    <m/>
    <m/>
    <x v="0"/>
  </r>
  <r>
    <n v="3"/>
    <s v="WEDNESDAY"/>
    <s v="0800-1100 HRS"/>
    <s v="PHYSICAL"/>
    <s v="TC 4-13"/>
    <x v="634"/>
    <s v="SUPPORT SUBJECTS I"/>
    <s v="C1456"/>
    <s v="KNOWLES ONWONGA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A"/>
    <x v="0"/>
    <s v="MAIN"/>
    <s v="ARTISAN SM TERMI"/>
    <s v="A"/>
    <m/>
    <m/>
    <x v="0"/>
  </r>
  <r>
    <n v="3"/>
    <s v="WEDNESDAY"/>
    <s v="1100-1400 HRS"/>
    <s v="PHYSICAL"/>
    <s v="TC 4-14"/>
    <x v="635"/>
    <s v="SUPPORT SUBJECTS II"/>
    <s v="C1456"/>
    <s v="KNOWLES ONWONGA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B"/>
    <x v="0"/>
    <s v="MAIN"/>
    <s v="ARTIAN SM TRERMII"/>
    <s v="A"/>
    <m/>
    <m/>
    <x v="0"/>
  </r>
  <r>
    <n v="3"/>
    <s v="WEDNESDAY"/>
    <s v="0800-1100 HRS"/>
    <s v="PHYSICAL"/>
    <s v="3-1"/>
    <x v="429"/>
    <s v="FUNDAMENTALS OF ICT"/>
    <s v="C1718"/>
    <s v="LEMMY MUNENE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3"/>
    <s v="WEDNESDAY"/>
    <s v="0800-1100 HRS"/>
    <s v="PHYSICAL"/>
    <s v="3-1"/>
    <x v="427"/>
    <s v="FUNDAMENTALS OF ICT SKILLS"/>
    <s v="C1718"/>
    <s v="LEMMY MUNEN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s v="II"/>
    <s v="A"/>
    <m/>
    <m/>
    <x v="0"/>
  </r>
  <r>
    <n v="3"/>
    <s v="WEDNESDAY"/>
    <s v="0800-1100 HRS"/>
    <s v="LAB"/>
    <s v="LAB 1"/>
    <x v="419"/>
    <s v="INFORMATION COMMUNICATION TECHNOLOGY"/>
    <s v="C1718"/>
    <s v="LEMMY MUNENE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3"/>
    <s v="WEDNESDAY"/>
    <s v="0800-1100 HRS"/>
    <s v="PHYSICAL"/>
    <s v="PDC-01"/>
    <x v="528"/>
    <s v="NET WORK SET UP"/>
    <s v="C1987"/>
    <s v="DAVID OUMA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3"/>
    <s v="WEDNESDAY"/>
    <s v="1730-2030 HRS"/>
    <s v="PHYSICAL"/>
    <s v="TC 2-3"/>
    <x v="636"/>
    <s v="DATA MANAGEMENT AND ANALYTICS"/>
    <s v="C1718"/>
    <s v="LEMMY MUNENE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3"/>
    <s v="WEDNESDAY"/>
    <s v="0800-1100 HRS"/>
    <s v="LAB"/>
    <s v="TC 1-2"/>
    <x v="579"/>
    <s v="WAREHOUSING AND DATA MINING"/>
    <s v="C0053"/>
    <s v="LUKE MBOM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3"/>
    <s v="WEDNESDAY"/>
    <s v="1100-1400 HRS"/>
    <s v="PHYSICAL"/>
    <s v="PDC-02"/>
    <x v="419"/>
    <s v="INFORMATION COMMUNICATION TECHNOLOGY"/>
    <s v="C0053"/>
    <s v="LUKE MBOM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3"/>
    <s v="WEDNESDAY"/>
    <s v="1100-1400 HRS"/>
    <s v="PHYSICAL"/>
    <s v="PDC-01"/>
    <x v="419"/>
    <s v="INFORMATION COMMUNICATION TECHNOLOGY"/>
    <s v="C0053"/>
    <s v="LUKE MBOM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m/>
    <s v="A"/>
    <m/>
    <m/>
    <x v="0"/>
  </r>
  <r>
    <n v="3"/>
    <s v="WEDNESDAY"/>
    <s v="1400-1700 HRS"/>
    <s v="LAB"/>
    <s v="TC 1-4"/>
    <x v="636"/>
    <s v="DATA MANAGEMENT AND ANALYTICS"/>
    <s v="C0053"/>
    <s v="LUKE MBOM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JAN-APRIL"/>
    <s v="A"/>
    <m/>
    <m/>
    <x v="0"/>
  </r>
  <r>
    <n v="3"/>
    <s v="WEDNESDAY"/>
    <s v="1100-1400 HRS"/>
    <s v="PHYSICAL"/>
    <s v="2-1"/>
    <x v="582"/>
    <s v="COMMUNICATION SKILLS AND RECORDS MANAGEMENT_x000a_"/>
    <s v="C0744"/>
    <s v="MALACH OSORO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3"/>
    <s v="WEDNESDAY"/>
    <s v="1400-1700 HRS"/>
    <s v="PHYSICAL"/>
    <s v="2-1"/>
    <x v="417"/>
    <s v="COMMUNICATION SKILLS"/>
    <s v="C0744"/>
    <s v="MALACH OSORO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6"/>
    <s v="SATURDAY"/>
    <s v="1100-1400 HRS"/>
    <s v="VIRTUAL"/>
    <s v="ZOOM "/>
    <x v="574"/>
    <s v="FINANCIAL ACCOUNTING"/>
    <s v="C0199"/>
    <s v="JOHNSTONE MAINA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3"/>
    <s v="WEDNESDAY"/>
    <s v="1730-2030 HRS"/>
    <s v="PHYSICAL"/>
    <s v="3-3"/>
    <x v="417"/>
    <s v="COMMUNICATION SKILLS"/>
    <s v="C0744"/>
    <s v="MALACH OSORO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1400-1700 HRS"/>
    <s v="PHYSICAL"/>
    <s v="PDC-06"/>
    <x v="424"/>
    <s v="AUDITING AND ASSURANCE"/>
    <s v="C1693"/>
    <s v="JOHN KABUCHO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6"/>
    <s v="A"/>
    <m/>
    <m/>
    <x v="0"/>
  </r>
  <r>
    <n v="3"/>
    <s v="WEDNESDAY"/>
    <s v="0800-1100 HRS"/>
    <s v="VIRTUAL"/>
    <s v="ZOOM "/>
    <x v="637"/>
    <s v="EMPLOYEE RESOURCING"/>
    <s v="C1903"/>
    <s v="MARION KARUIRU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2"/>
    <s v="A"/>
    <m/>
    <m/>
    <x v="0"/>
  </r>
  <r>
    <n v="3"/>
    <s v="WEDNESDAY"/>
    <s v="0800-1100 HRS"/>
    <s v="PHYSICAL"/>
    <s v="6-2"/>
    <x v="407"/>
    <s v="LEADERSHIP AND MANAGEMENT"/>
    <s v="C1903"/>
    <s v="MARION KARUIRU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3"/>
    <s v="WEDNESDAY"/>
    <s v="1730-2030 HRS"/>
    <s v="PHYSICAL"/>
    <s v="LT 1-1"/>
    <x v="531"/>
    <s v="PRINCIPLES OF TAXATION"/>
    <s v="C0944"/>
    <s v="MAURICE OUM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3"/>
    <s v="WEDNESDAY"/>
    <s v="1730-2030 HRS"/>
    <s v="PHYSICAL"/>
    <s v="PDC-03"/>
    <x v="425"/>
    <s v="PUBLIC FINANCE AND TAXATION"/>
    <s v="C0944"/>
    <s v="MAURICE OUM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4"/>
    <s v="A"/>
    <m/>
    <m/>
    <x v="0"/>
  </r>
  <r>
    <n v="3"/>
    <s v="WEDNESDAY"/>
    <s v="1730-2030 HRS"/>
    <s v="PHYSICAL"/>
    <s v="PDC-03"/>
    <x v="425"/>
    <s v="PUBLIC FINANCE AND TAXATION"/>
    <s v="C0944"/>
    <s v="MAURICE OUMA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5"/>
    <s v="A"/>
    <m/>
    <m/>
    <x v="0"/>
  </r>
  <r>
    <n v="3"/>
    <s v="WEDNESDAY"/>
    <s v="1100-1400 HRS"/>
    <s v="PHYSICAL"/>
    <s v="TC 4-15"/>
    <x v="638"/>
    <s v="BUSINESS ORGANISATION"/>
    <s v="C1929"/>
    <s v="MILKA MAINA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A"/>
    <x v="0"/>
    <s v="MAIN"/>
    <s v="ARTISAN SM TERMI"/>
    <s v="A"/>
    <m/>
    <m/>
    <x v="0"/>
  </r>
  <r>
    <n v="3"/>
    <s v="WEDNESDAY"/>
    <s v="1100-1400 HRS"/>
    <s v="PHYSICAL"/>
    <s v="PDC-06"/>
    <x v="639"/>
    <s v="COMPARATIVE BANKING"/>
    <s v="C1929"/>
    <s v="MILKA MAINA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5"/>
    <s v="A"/>
    <m/>
    <m/>
    <x v="0"/>
  </r>
  <r>
    <n v="3"/>
    <s v="WEDNESDAY"/>
    <s v="1730-2030 HRS"/>
    <s v="VIRTUAL"/>
    <s v="ZOOM "/>
    <x v="640"/>
    <s v="FUNDAMENTALS OF QUANTITAIVE ANALYSIS"/>
    <n v="326"/>
    <s v="MILKAH NJUGUNA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4"/>
    <s v="A"/>
    <m/>
    <m/>
    <x v="0"/>
  </r>
  <r>
    <n v="6"/>
    <s v="SATURDAY"/>
    <s v="0800-1100 HRS"/>
    <s v="VIRTUAL"/>
    <s v="ZOOM "/>
    <x v="641"/>
    <s v="PROJECT MANAGEMENT TOOLS AND TECHNIQUES"/>
    <n v="326"/>
    <s v="MILKAH NJUGUNA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3"/>
    <s v="A"/>
    <m/>
    <m/>
    <x v="0"/>
  </r>
  <r>
    <n v="3"/>
    <s v="WEDNESDAY"/>
    <s v="0800-1100 HRS"/>
    <s v="PHYSICAL"/>
    <s v="PDC-01"/>
    <x v="574"/>
    <s v="FINANCIAL ACCOUNTING"/>
    <n v="325"/>
    <s v="NANCY NJOROGE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3"/>
    <s v="WEDNESDAY"/>
    <s v="0800-1100 HRS"/>
    <s v="PHYSICAL"/>
    <s v="PDC-01"/>
    <x v="575"/>
    <s v="PRINCIPLES OF ACCOUNTING AND TAXATION"/>
    <n v="325"/>
    <s v="NANCY NJOROGE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m/>
    <s v="A"/>
    <m/>
    <m/>
    <x v="0"/>
  </r>
  <r>
    <n v="3"/>
    <s v="WEDNESDAY"/>
    <s v="1100-1400 HRS"/>
    <s v="PHYSICAL"/>
    <s v="TC 1-3"/>
    <x v="432"/>
    <s v="FOUNDATIONS OF ACCOUNTING"/>
    <n v="325"/>
    <s v="NANCY NJOROGE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3"/>
    <s v="WEDNESDAY"/>
    <s v="1400-1700 HRS"/>
    <s v="PHYSICAL"/>
    <s v="PDC-01"/>
    <x v="574"/>
    <s v="FINANCIAL ACCOUNTING"/>
    <n v="325"/>
    <s v="NANCY NJOROGE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3"/>
    <s v="WEDNESDAY"/>
    <s v="1400-1700 HRS"/>
    <s v="PHYSICAL"/>
    <s v="PDC-01"/>
    <x v="575"/>
    <s v="PRINCIPLES OF ACCOUNTING AND TAXATION"/>
    <n v="325"/>
    <s v="NANCY NJOROGE"/>
    <m/>
    <n v="0"/>
    <n v="0"/>
    <n v="15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CS SEC 1"/>
    <s v="A"/>
    <m/>
    <m/>
    <x v="0"/>
  </r>
  <r>
    <n v="4"/>
    <s v="THURSDAY"/>
    <s v="1100-1400 HRS"/>
    <s v="PHYSICAL"/>
    <s v="LH 5"/>
    <x v="416"/>
    <s v="INTRODUCTION TO LAW AND GOVERNANCE"/>
    <s v="C0900"/>
    <s v="DAVID AKO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2"/>
    <s v="TUESDAY"/>
    <s v="1100-1400 HRS"/>
    <s v="PHYSICAL"/>
    <s v="LB 6"/>
    <x v="434"/>
    <s v="FUNDAMENTALS OF MANAGEMENT ACCOUNTING"/>
    <s v="C1022"/>
    <s v="THEOPHILUS AKAL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3"/>
    <s v="WEDNESDAY"/>
    <s v="1730-2000 HRS"/>
    <s v="PHYSICAL"/>
    <s v="3-1"/>
    <x v="415"/>
    <s v="BUSINESS &amp; DATA ANALYTICS"/>
    <s v="C1447"/>
    <s v="NICHOLAS SIKALLY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s v="JAN-APRIL"/>
    <s v="A"/>
    <m/>
    <s v="BLENDED"/>
    <x v="0"/>
  </r>
  <r>
    <n v="3"/>
    <s v="WEDNESDAY"/>
    <s v="1400-1700 HRS"/>
    <s v="VIRTUAL"/>
    <s v="ZOOM "/>
    <x v="642"/>
    <s v="INFORMATION COMMUNICATION TECHNOLOGY. -THEORY"/>
    <s v="C1481"/>
    <s v="PATRICK YEGON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n v="17"/>
    <s v=" "/>
    <n v="0"/>
    <s v=" "/>
    <s v=" "/>
    <s v=" "/>
    <s v=" "/>
    <s v=" "/>
    <s v=" "/>
    <s v=" "/>
    <s v=" "/>
    <s v=" "/>
    <s v=" "/>
    <s v=" "/>
    <m/>
    <s v=""/>
    <x v="2"/>
    <s v="SS"/>
    <s v="KCADIPBANKING"/>
    <s v="DBANK"/>
    <x v="0"/>
    <s v="MAIN"/>
    <s v="STAGE 1"/>
    <s v="A"/>
    <m/>
    <m/>
    <x v="0"/>
  </r>
  <r>
    <n v="3"/>
    <s v="WEDNESDAY"/>
    <s v="0800-1100 HRS"/>
    <s v="VIRTUAL"/>
    <s v="ZOOM"/>
    <x v="57"/>
    <s v="HEALTH AWARENESS AND LIFE SKILLS"/>
    <s v="C1830"/>
    <s v="JOSEPHINE WANG'OMBE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SS"/>
    <s v="DHRM"/>
    <s v="DHRM"/>
    <x v="0"/>
    <s v="MAIN"/>
    <s v="STAGE 1"/>
    <s v="A"/>
    <m/>
    <m/>
    <x v="0"/>
  </r>
  <r>
    <n v="3"/>
    <s v="WEDNESDAY"/>
    <s v="0800-1100 HRS"/>
    <s v="PHYSICAL"/>
    <s v="PDC-04"/>
    <x v="410"/>
    <s v="INTRODUCTION TO BUSINESS LAW AND ETHICS"/>
    <s v="C1027"/>
    <s v="PERIS WAIRIMU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6"/>
    <s v="SATURDAY"/>
    <s v="0800-1100 HRS"/>
    <s v="PHYSICAL"/>
    <s v="TC 3-9"/>
    <x v="602"/>
    <s v="LAW"/>
    <s v="C1027"/>
    <s v="PERIS WAIRIMU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ACCA II"/>
    <s v="A"/>
    <m/>
    <m/>
    <x v="0"/>
  </r>
  <r>
    <n v="3"/>
    <s v="WEDNESDAY"/>
    <s v="1730-2030 HRS"/>
    <s v="PHYSICAL"/>
    <s v="PDC-04"/>
    <x v="423"/>
    <s v="COMPANY LAW"/>
    <s v="C1027"/>
    <s v="PERIS WAIRIMU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3"/>
    <s v="WEDNESDAY"/>
    <s v="1730-2030 HRS"/>
    <s v="PHYSICAL"/>
    <s v="PDC-03"/>
    <x v="423"/>
    <s v="COMPANY LAW"/>
    <s v="C1027"/>
    <s v="PERIS WAIRIMU"/>
    <m/>
    <n v="0"/>
    <n v="0"/>
    <n v="6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3"/>
    <s v="WEDNESDAY"/>
    <s v="1730-2030 HRS"/>
    <s v="VIRTUAL"/>
    <s v="ZOOM "/>
    <x v="71"/>
    <s v="INFORMATION LITERACY"/>
    <n v="195"/>
    <s v="REGINA NJOROGE"/>
    <m/>
    <n v="0"/>
    <n v="0"/>
    <n v="20"/>
    <s v=" "/>
    <n v="0"/>
    <s v=" "/>
    <s v=" "/>
    <s v=" "/>
    <s v=" "/>
    <s v=" "/>
    <s v=" "/>
    <s v=" "/>
    <s v=" "/>
    <s v=" "/>
    <s v=" "/>
    <s v=" "/>
    <m/>
    <s v=""/>
    <x v="2"/>
    <s v="EDU"/>
    <s v="KCADIPPM"/>
    <s v="DPROJ"/>
    <x v="1"/>
    <s v="MAIN"/>
    <s v="STAGE 3"/>
    <s v="A"/>
    <m/>
    <m/>
    <x v="0"/>
  </r>
  <r>
    <n v="3"/>
    <s v="WEDNESDAY"/>
    <s v="1100-1400 HRS"/>
    <s v="VIRTUAL"/>
    <s v="ZOOM "/>
    <x v="58"/>
    <s v="COMMUNICATION SKILLS"/>
    <s v="C1601"/>
    <s v="ALEX ODONGO"/>
    <m/>
    <n v="0"/>
    <n v="0"/>
    <n v="17"/>
    <s v=" "/>
    <n v="0"/>
    <s v=" "/>
    <s v=" "/>
    <s v=" "/>
    <s v=" "/>
    <s v=" "/>
    <s v=" "/>
    <s v=" "/>
    <s v=" "/>
    <s v=" "/>
    <s v=" "/>
    <s v=" "/>
    <m/>
    <s v=""/>
    <x v="2"/>
    <s v="EDU"/>
    <s v="KCADIPBANKING"/>
    <s v="DBANK"/>
    <x v="0"/>
    <s v="MAIN"/>
    <s v="STAGE 1"/>
    <s v="A"/>
    <m/>
    <m/>
    <x v="0"/>
  </r>
  <r>
    <n v="3"/>
    <s v="WEDNESDAY"/>
    <s v="1100-1400 HRS"/>
    <s v="VIRTUAL"/>
    <s v="ZOOM "/>
    <x v="58"/>
    <s v="COMMUNICATION SKILLS"/>
    <s v="C1601"/>
    <s v="ALEX ODONGO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EDU"/>
    <s v="DHRM"/>
    <s v="DHRM"/>
    <x v="0"/>
    <s v="MAIN"/>
    <s v="STAGE 1"/>
    <s v="A"/>
    <m/>
    <m/>
    <x v="0"/>
  </r>
  <r>
    <n v="3"/>
    <s v="WEDNESDAY"/>
    <s v="1400-1700 HRS"/>
    <s v="PHYSICAL"/>
    <s v="TC 1-3"/>
    <x v="604"/>
    <s v="PRINCIPLES OF TAXATION"/>
    <s v="C1905"/>
    <s v="SAMUEL WABUGA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2"/>
    <s v="TUESDAY"/>
    <s v="1730-2030 HRS"/>
    <s v="VIRTUAL"/>
    <s v="ZOOM "/>
    <x v="425"/>
    <s v="PUBLIC FINANCE AND TAXATION"/>
    <s v="C0944"/>
    <s v="MAURICE OUM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4"/>
    <s v="THURSDAY"/>
    <s v="1730-2030 HRS"/>
    <s v="PHYSICAL"/>
    <s v="3-3"/>
    <x v="424"/>
    <s v="AUDITING AND ASSURANCE"/>
    <s v="C1905"/>
    <s v="SAMUEL WABUG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3"/>
    <s v="WEDNESDAY"/>
    <s v="0800-1100 HRS"/>
    <s v="PHYSICAL"/>
    <s v="TC 1-3"/>
    <x v="427"/>
    <s v="FUNDAMENTAL ICT SKILLS"/>
    <n v="70"/>
    <s v="SHARON OLUTEYO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3"/>
    <s v="WEDNESDAY"/>
    <s v="1730-2030 HRS"/>
    <s v="VIRTUAL"/>
    <s v="ZOOM "/>
    <x v="643"/>
    <s v="PROJECT MONITORING AND EVALUATION"/>
    <n v="70"/>
    <s v="SHARON OLUTEY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4"/>
    <s v="A"/>
    <m/>
    <m/>
    <x v="0"/>
  </r>
  <r>
    <n v="3"/>
    <s v="WEDNESDAY"/>
    <s v="1100-1400 HRS"/>
    <s v="PHYSICAL"/>
    <s v="PDC-05"/>
    <x v="559"/>
    <s v="PRINCIPLES OF ECONOMICS"/>
    <s v="C1313"/>
    <s v="SIMON GITHINJ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6"/>
    <s v="SATURDAY"/>
    <s v="1100-1400 HRS"/>
    <s v="VIRTUAL"/>
    <s v="ZOOM "/>
    <x v="418"/>
    <s v="QUANTITATIVE ANALYSIS"/>
    <s v="C1902"/>
    <s v="DAVIS IMBUK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3"/>
    <s v="WEDNESDAY"/>
    <s v="1730-2030 HRS"/>
    <s v="PHYSICAL"/>
    <s v="3-5"/>
    <x v="420"/>
    <s v="ECONOMICS"/>
    <s v="C1313"/>
    <s v="SIMON GITHINJI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5"/>
    <s v="FRIDAY"/>
    <s v="1100-1400 HRS"/>
    <s v="PHYSICAL"/>
    <s v="TC 4-15"/>
    <x v="644"/>
    <s v="COURSE SPECIALIZATION PROJECT-1"/>
    <s v="C1491"/>
    <s v="STEPHEN MWANG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5"/>
    <s v="FRIDAY"/>
    <s v="1400-1700 HRS"/>
    <s v="PHYSICAL"/>
    <s v="TC 4-15"/>
    <x v="645"/>
    <s v="ECONOMICS-1"/>
    <s v="C1456"/>
    <s v="KNOWLES ONWONGA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5"/>
    <s v="FRIDAY"/>
    <s v="0800-1100 HRS"/>
    <s v="PHYSICAL"/>
    <s v="TC 4-13"/>
    <x v="646"/>
    <s v="HUMAN &amp; PUBLIC RELATIONS-1"/>
    <s v="C1491"/>
    <s v="STEPHEN MWANG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A"/>
    <x v="0"/>
    <s v="MAIN"/>
    <s v="CRAFT BM MODULE 2TERMI"/>
    <s v="A"/>
    <m/>
    <m/>
    <x v="0"/>
  </r>
  <r>
    <n v="2"/>
    <s v="TUESDAY"/>
    <s v="1100-1400 HRS"/>
    <s v="VIRTUAL"/>
    <s v="VIRTUAL"/>
    <x v="647"/>
    <s v="SALES &amp; MARKETING-2"/>
    <s v="C1811"/>
    <s v="AMOS MUSEMB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2"/>
    <s v="TUESDAY"/>
    <s v="1400-1700 HRS"/>
    <s v="VIRTUAL"/>
    <s v="VIRTUAL"/>
    <x v="648"/>
    <s v="BUSINESS LAW-2"/>
    <s v="C1929"/>
    <s v="MILKA MAINA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2"/>
    <s v="TUESDAY"/>
    <s v="0800-1100 HRS"/>
    <s v="VIRTUAL"/>
    <s v="VIRTUAL"/>
    <x v="649"/>
    <s v="OFFICE ORGANIZATION-2"/>
    <s v="C0738"/>
    <s v="MARTIN OKUDO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3"/>
    <s v="WEDNESDAY"/>
    <s v="1400-1700 HRS"/>
    <s v="VIRTUAL"/>
    <s v="VIRTUAL"/>
    <x v="650"/>
    <s v="BUSINESS FINANCE-2"/>
    <s v="C1456"/>
    <s v="KNOWLES ONWONGA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5"/>
    <s v="FRIDAY"/>
    <s v="1100-1400 HRS"/>
    <s v="VIRTUAL"/>
    <s v="VIRTUAL"/>
    <x v="651"/>
    <s v="ECONOMICS-2"/>
    <s v="C1456"/>
    <s v="KNOWLES ONWONGA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4"/>
    <s v="THURSDAY"/>
    <s v="1100-1400 HRS"/>
    <s v="VIRTUAL"/>
    <s v="VIRTUAL"/>
    <x v="652"/>
    <s v="HUMAN &amp; PUBLIC RELATIONS-2"/>
    <s v="C1491"/>
    <s v="STEPHEN MWANG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4"/>
    <s v="THURSDAY"/>
    <s v="17.30-20.30"/>
    <s v="VIRTUAL"/>
    <s v="VIRTUAL"/>
    <x v="653"/>
    <s v="COURSE SPECIALIZATION PROJECT-2"/>
    <s v="C1491"/>
    <s v="STEPHEN MWANG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1906"/>
    <s v="CCBM MOD 2B"/>
    <x v="0"/>
    <s v="MAIN"/>
    <s v="CRAFT BM MODULE 2TERMII"/>
    <s v="A"/>
    <m/>
    <m/>
    <x v="0"/>
  </r>
  <r>
    <n v="2"/>
    <s v="TUESDAY"/>
    <s v="1730-2030 HRS"/>
    <s v="VIRTUAL"/>
    <s v="VIRTUAL"/>
    <x v="654"/>
    <s v="COST ACCOUNTING-1"/>
    <s v="C1801"/>
    <s v="PHILISTERS OBWANG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2"/>
    <s v="TUESDAY"/>
    <s v="1400-1700 HRS"/>
    <s v="VIRTUAL"/>
    <s v="VIRTUAL"/>
    <x v="655"/>
    <s v="QUANTITATIVE TECHNIQUES-1"/>
    <s v="C1811"/>
    <s v="AMOS MUSEMB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3"/>
    <s v="WEDNESDAY"/>
    <s v="1100-1400 HRS"/>
    <s v="PHYSICAL"/>
    <s v="TC 4-15"/>
    <x v="656"/>
    <s v="OFFICE ADMIN AND MANAGEMENT-1"/>
    <s v="C0738"/>
    <s v="MARTIN OKUDO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3"/>
    <s v="WEDNESDAY"/>
    <s v="0800-1100 HRS"/>
    <s v="PHYSICAL"/>
    <s v="TC 1-3"/>
    <x v="657"/>
    <s v="MARKETING MANAGEMENT-1"/>
    <s v="C1491"/>
    <s v="STEPHEN MWANGANG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3"/>
    <s v="WEDNESDAY"/>
    <s v="1730-2030 HRS"/>
    <s v="VIRTUAL"/>
    <s v="VIRTUAL"/>
    <x v="658"/>
    <s v="COMMERCIAL AND ADMINISTRATIVE LAW-1"/>
    <s v="C1929"/>
    <s v="MILKA MAINA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4"/>
    <s v="THURSDAY"/>
    <s v="1400-1700 HRS"/>
    <s v="PHYSICAL"/>
    <s v="TC 4-15"/>
    <x v="659"/>
    <s v="SUPPLY AND TRANSPORT MANAGEMENT-1"/>
    <s v="C1053"/>
    <s v="JOY KANANU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06"/>
    <s v="DBM MOD 2A"/>
    <x v="0"/>
    <s v="MAIN"/>
    <s v="DIPLOMA BM MODULE 2 TERM I"/>
    <s v="A"/>
    <m/>
    <m/>
    <x v="0"/>
  </r>
  <r>
    <n v="2"/>
    <s v="TUESDAY"/>
    <s v="1730-2030 HRS"/>
    <s v="VIRTUAL"/>
    <s v="VIRTUAL"/>
    <x v="660"/>
    <s v="COST ACCOUNTING-2"/>
    <s v="C1801"/>
    <s v="PHILISTERS OBW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2"/>
    <s v="TUESDAY"/>
    <s v="1400-1700 HRS"/>
    <s v="VIRTUAL"/>
    <s v="VIRTUAL"/>
    <x v="661"/>
    <s v="QUANTITATIVE TECHNIQUES-2"/>
    <s v="C1811"/>
    <s v="AMOS MUSEMB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3"/>
    <s v="WEDNESDAY"/>
    <s v="1100-1400 HRS"/>
    <s v="VIRTUAL"/>
    <s v="VIRTUAL"/>
    <x v="662"/>
    <s v="OFFICE ADMIN AND MANAGEMENT-2"/>
    <s v="C0738"/>
    <s v="MARTIN OKUDO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3"/>
    <s v="WEDNESDAY"/>
    <s v="0800-1100 HRS"/>
    <s v="VIRTUAL"/>
    <s v="VIRTUAL"/>
    <x v="663"/>
    <s v="MARKETING MANAGEMENT-2"/>
    <s v="C1491"/>
    <s v="STEPHEN MWANGANG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3"/>
    <s v="WEDNESDAY"/>
    <s v="1730-2030 HRS"/>
    <s v="VIRTUAL"/>
    <s v="VIRTUAL"/>
    <x v="664"/>
    <s v="COMMERCIAL AND ADMINISTRATIVE LAW-2"/>
    <s v="C1929"/>
    <s v="MILKA MAINA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4"/>
    <s v="THURSDAY"/>
    <s v="1400-1700 HRS"/>
    <s v="VIRTUAL"/>
    <s v="VIRTUAL"/>
    <x v="665"/>
    <s v="SUPPLY AND TRANSPORT MANAGEMENT-2"/>
    <s v="C1053"/>
    <s v="JOY KANANU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06"/>
    <s v="DBM MOD 2B"/>
    <x v="0"/>
    <s v="MAIN"/>
    <s v="DIPLOMA BM MODULE 2 TERM II"/>
    <s v="A"/>
    <m/>
    <m/>
    <x v="0"/>
  </r>
  <r>
    <n v="1"/>
    <s v="MONDAY"/>
    <s v="1730-2030 HRS"/>
    <s v="PHYSICAL"/>
    <s v="TC 1-3"/>
    <x v="666"/>
    <s v="COMPUTER APPLICATIONS II - (PRACTICAL)"/>
    <s v="C1516"/>
    <s v="FREDRICK OCHIENG"/>
    <n v="3"/>
    <n v="3"/>
    <n v="1"/>
    <n v="15"/>
    <s v=" "/>
    <s v=" "/>
    <s v=" "/>
    <s v=" "/>
    <s v=" "/>
    <s v=" "/>
    <s v=" "/>
    <m/>
    <m/>
    <m/>
    <m/>
    <m/>
    <m/>
    <m/>
    <m/>
    <x v="2"/>
    <s v="ACADEMIC"/>
    <n v="1920"/>
    <s v="CCIT MOD 2A"/>
    <x v="0"/>
    <s v="MAIN"/>
    <s v="CRAFT ICT MODULE 2TERMI"/>
    <s v="A"/>
    <m/>
    <m/>
    <x v="0"/>
  </r>
  <r>
    <n v="2"/>
    <s v="TUESDAY"/>
    <s v="1730-2030 HRS"/>
    <s v="VIRTUAL"/>
    <s v="VIRTUAL"/>
    <x v="667"/>
    <s v="COURSE SPECIALIZATION-1"/>
    <s v="C1481"/>
    <s v="PATRICK YEGON"/>
    <n v="3"/>
    <n v="3"/>
    <n v="1"/>
    <n v="15"/>
    <s v=" "/>
    <s v=" "/>
    <s v=" "/>
    <s v=" "/>
    <s v=" "/>
    <s v=" "/>
    <s v=" "/>
    <m/>
    <m/>
    <m/>
    <m/>
    <m/>
    <m/>
    <m/>
    <m/>
    <x v="2"/>
    <s v="ACADEMIC"/>
    <n v="1920"/>
    <s v="CCIT MOD 2A"/>
    <x v="0"/>
    <s v="MAIN"/>
    <s v="CRAFT ICT MODULE 2TERMI"/>
    <s v="A"/>
    <m/>
    <m/>
    <x v="0"/>
  </r>
  <r>
    <n v="4"/>
    <s v="THURSDAY"/>
    <s v="1400-1700 HRS"/>
    <s v="PHYSICAL"/>
    <s v="TC 3-10"/>
    <x v="668"/>
    <s v="STUCTURED PROGRAMMING-1"/>
    <s v="C1455"/>
    <s v="ISAIH OBIRI"/>
    <n v="3"/>
    <n v="3"/>
    <n v="1"/>
    <n v="15"/>
    <s v=" "/>
    <s v=" "/>
    <s v=" "/>
    <s v=" "/>
    <s v=" "/>
    <s v=" "/>
    <s v=" "/>
    <m/>
    <m/>
    <m/>
    <m/>
    <m/>
    <m/>
    <m/>
    <m/>
    <x v="2"/>
    <s v="ACADEMIC"/>
    <n v="1920"/>
    <s v="CCIT MOD 2A"/>
    <x v="0"/>
    <s v="MAIN"/>
    <s v="CRAFT ICT MODULE 2TERMI"/>
    <s v="A"/>
    <m/>
    <m/>
    <x v="0"/>
  </r>
  <r>
    <n v="5"/>
    <s v="FRIDAY"/>
    <s v="1400-1700 HRS"/>
    <s v="PHYSICAL"/>
    <s v="TC 1-4"/>
    <x v="669"/>
    <s v="COMPUTER MAINTAINACE AND SUPPORT-1"/>
    <s v="C1783"/>
    <s v="MERCELINE ATIENO"/>
    <n v="3"/>
    <n v="3"/>
    <n v="1"/>
    <n v="15"/>
    <s v=" "/>
    <s v=" "/>
    <s v=" "/>
    <s v=" "/>
    <s v=" "/>
    <s v=" "/>
    <s v=" "/>
    <m/>
    <m/>
    <m/>
    <m/>
    <m/>
    <m/>
    <m/>
    <m/>
    <x v="2"/>
    <s v="ACADEMIC"/>
    <n v="1920"/>
    <s v="CCIT MOD 2A"/>
    <x v="0"/>
    <s v="MAIN"/>
    <s v="CRAFT ICT MODULE 2TERMI"/>
    <s v="A"/>
    <m/>
    <m/>
    <x v="0"/>
  </r>
  <r>
    <n v="1"/>
    <s v="MONDAY"/>
    <s v="1730-2030 HRS"/>
    <s v="PHYSICAL"/>
    <s v="TC 1-3"/>
    <x v="670"/>
    <s v="COMPUTER APPLICATIONS II - (PRACTICAL)"/>
    <s v="C1516"/>
    <s v="FREDRICK OCHIENG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1920"/>
    <s v="CCIT MOD 2B"/>
    <x v="0"/>
    <s v="MAIN"/>
    <s v="CRAFT ICT MODULE 2TERMII"/>
    <s v="A"/>
    <m/>
    <m/>
    <x v="0"/>
  </r>
  <r>
    <n v="4"/>
    <s v="THURSDAY"/>
    <s v="1400-1700 HRS"/>
    <s v="PHYSICAL"/>
    <s v="TC 3-10"/>
    <x v="671"/>
    <s v="STUCTURED PROGRAMMING-II"/>
    <s v="C1455"/>
    <s v="ISAIH OBIRI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1920"/>
    <s v="CCIT MOD 2B"/>
    <x v="0"/>
    <s v="MAIN"/>
    <s v="CRAFT ICT MODULE 2TERMII"/>
    <s v="A"/>
    <m/>
    <m/>
    <x v="0"/>
  </r>
  <r>
    <n v="5"/>
    <s v="FRIDAY"/>
    <s v="1400-1700 HRS"/>
    <s v="PHYSICAL"/>
    <s v="TC 1-4"/>
    <x v="672"/>
    <s v="COMPUTER MAINTAINACE AND SUPPORT-2"/>
    <s v="C1783"/>
    <s v="MERCELINE ATIENO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1920"/>
    <s v="CCIT MOD 2B"/>
    <x v="0"/>
    <s v="MAIN"/>
    <s v="CRAFT ICT MODULE 2TERMII"/>
    <s v="A"/>
    <m/>
    <m/>
    <x v="0"/>
  </r>
  <r>
    <n v="5"/>
    <s v="FRIDAY"/>
    <s v="17.30-20.30 HRS"/>
    <s v="VIRTUAL"/>
    <s v="VIRTUAL"/>
    <x v="673"/>
    <s v="COURSE SPECIALIZATION-2"/>
    <s v="C1481"/>
    <s v="PATRICK YEGON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1920"/>
    <s v="CCIT MOD 2B"/>
    <x v="0"/>
    <s v="MAIN"/>
    <s v="CRAFT ICT MODULE 2TERMII"/>
    <s v="A"/>
    <m/>
    <m/>
    <x v="0"/>
  </r>
  <r>
    <n v="2"/>
    <s v="TUESDAY"/>
    <s v="1400-1700 HRS"/>
    <s v="PHYSICAL"/>
    <s v="TC 1-2"/>
    <x v="674"/>
    <s v="COMPUTER APPLICATIONS II-1"/>
    <s v="C1516"/>
    <s v="FREDRICK OCHIENG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2"/>
    <s v="TUESDAY"/>
    <s v="1730-2030 HRS"/>
    <s v="PHYSICAL"/>
    <s v="TC 4-15"/>
    <x v="675"/>
    <s v="QUANTITATIVE METHODS-1"/>
    <s v="C1811"/>
    <s v="AMOS MUSEMBI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3"/>
    <s v="WEDNESDAY"/>
    <s v="1400-1700 HRS"/>
    <s v="PHYSICAL"/>
    <s v="TC 4-14"/>
    <x v="676"/>
    <s v="DATABASE MANAGEMENT SYSTEM-1"/>
    <s v="C1455"/>
    <s v="ISAIH OBIRI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4"/>
    <s v="THURSDAY"/>
    <s v="1730-2030 HRS"/>
    <s v="PHYSICAL"/>
    <s v="TC 4-15"/>
    <x v="677"/>
    <s v="SYSTEMS ANALYSIS AND DESIGN-1"/>
    <s v="C1802"/>
    <s v="LILIAN CHEGE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6"/>
    <s v="SATURDAY"/>
    <s v="0800-1100 HRS"/>
    <s v="PHYSICAL"/>
    <s v="TC 1-2"/>
    <x v="678"/>
    <s v="VISUAL PROGRAMMING-1"/>
    <s v="C1717"/>
    <s v="EVANS ONGULO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5"/>
    <s v="FRIDAY"/>
    <s v="1730-2030 HRS"/>
    <s v="PHYSICAL"/>
    <s v="TC 4-15"/>
    <x v="679"/>
    <s v="OBJECT ORIENTED PROGRAMMING-1"/>
    <s v="C1455"/>
    <s v="ISAIH OBIRI"/>
    <n v="3"/>
    <n v="3"/>
    <n v="1"/>
    <n v="13"/>
    <s v=" "/>
    <s v=" "/>
    <s v=" "/>
    <s v=" "/>
    <s v=" "/>
    <s v=" "/>
    <s v=" "/>
    <m/>
    <m/>
    <m/>
    <m/>
    <m/>
    <m/>
    <m/>
    <m/>
    <x v="2"/>
    <s v="ACADEMIC"/>
    <n v="2920"/>
    <s v="DICT MOD 2A"/>
    <x v="0"/>
    <s v="MAIN"/>
    <s v="DIP ICT MODULE2 TERMI"/>
    <s v="A"/>
    <m/>
    <m/>
    <x v="0"/>
  </r>
  <r>
    <n v="2"/>
    <s v="TUESDAY"/>
    <s v="1400-1700 HRS"/>
    <s v="PHYSICAL"/>
    <s v="TC 1-2"/>
    <x v="680"/>
    <s v="COMPUTER APPLICATIONS II-2"/>
    <s v="C1516"/>
    <s v="FREDRICK OCHIENG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2"/>
    <s v="TUESDAY"/>
    <s v="1730-2030 HRS"/>
    <s v="VIRTUAL"/>
    <s v="VIRTUAL"/>
    <x v="681"/>
    <s v="QUANTITATIVE METHODS-2"/>
    <s v="C1811"/>
    <s v="AMOS MUSEMB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3"/>
    <s v="WEDNESDAY"/>
    <s v="1730-2030 HRS"/>
    <s v="VIRTUAL"/>
    <s v="VIRTUAL"/>
    <x v="682"/>
    <s v="DATABASE MANAGEMENT SYSTEM-2"/>
    <s v="C1455"/>
    <s v="ISAIH OBIR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4"/>
    <s v="THURSDAY"/>
    <s v="1730-2030 HRS"/>
    <s v="PHYSICAL"/>
    <s v="TC 1-2"/>
    <x v="683"/>
    <s v="VISUAL PROGRAMMING-2"/>
    <s v="C1717"/>
    <s v="EVANS ONGULO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1"/>
    <s v="MONDAY"/>
    <s v="1730-2030 HRS"/>
    <s v="VIRTUAL"/>
    <s v="VIRTUAL"/>
    <x v="684"/>
    <s v="SYSTEMS ANALYSIS AND DESIGN-2"/>
    <s v="C1802"/>
    <s v="LILIAN CHEGE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5"/>
    <s v="FRIDAY"/>
    <s v="1730-2030 HRS"/>
    <s v="VIRTUAL"/>
    <s v="VIRTUAL"/>
    <x v="685"/>
    <s v="OBJECT ORIENTED PROGRAMMING-2"/>
    <s v="C1455"/>
    <s v="ISAIH OBIRI"/>
    <n v="3"/>
    <n v="3"/>
    <n v="1"/>
    <n v="11"/>
    <s v=" "/>
    <s v=" "/>
    <s v=" "/>
    <s v=" "/>
    <s v=" "/>
    <s v=" "/>
    <s v=" "/>
    <m/>
    <m/>
    <m/>
    <m/>
    <m/>
    <m/>
    <m/>
    <m/>
    <x v="2"/>
    <s v="ACADEMIC"/>
    <n v="2920"/>
    <s v="DICT MOD 2B"/>
    <x v="0"/>
    <s v="MAIN"/>
    <s v="DIP ICT MODULE2 TERMII"/>
    <s v="A"/>
    <m/>
    <m/>
    <x v="0"/>
  </r>
  <r>
    <n v="1"/>
    <s v="MONDAY"/>
    <s v="1100-1400 HRS"/>
    <s v="VIRTUAL"/>
    <s v="VIRTUAL"/>
    <x v="686"/>
    <s v="INTERNET BASED PROGRAMMING-1"/>
    <s v="C1812"/>
    <s v="DENNIS MUTHU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20"/>
    <s v="DICT MOD 3A"/>
    <x v="0"/>
    <s v="MAIN"/>
    <s v="DIP ICT MODULE 3 TERM I"/>
    <s v="A"/>
    <m/>
    <m/>
    <x v="0"/>
  </r>
  <r>
    <n v="3"/>
    <s v="WEDNESDAY"/>
    <s v="0800-1100 HRS"/>
    <s v="VIRTUAL"/>
    <s v="VIRTUAL"/>
    <x v="687"/>
    <s v="DATA COMMUNICATIONS AND NETWORKING-1"/>
    <s v="C1812"/>
    <s v="DENNIS MUTHU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20"/>
    <s v="DICT MOD 3A"/>
    <x v="0"/>
    <s v="MAIN"/>
    <s v="DIP ICT MODULE 3 TERM I"/>
    <s v="A"/>
    <m/>
    <m/>
    <x v="0"/>
  </r>
  <r>
    <n v="3"/>
    <s v="WEDNESDAY"/>
    <s v="1400-1700 HRS"/>
    <s v="VIRTUAL"/>
    <s v="VIRTUAL"/>
    <x v="688"/>
    <s v="PRINCIPLES AND PRACICE OF MANAGEMENT-1"/>
    <s v="C1491"/>
    <s v="STEPHEN MWANGANGI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20"/>
    <s v="DICT MOD 3A"/>
    <x v="0"/>
    <s v="MAIN"/>
    <s v="DIP ICT MODULE 3 TERM I"/>
    <s v="A"/>
    <m/>
    <m/>
    <x v="0"/>
  </r>
  <r>
    <n v="5"/>
    <s v="FRIDAY"/>
    <s v="1100-1400 HRS"/>
    <s v="VIRTUAL"/>
    <s v="VIRTUAL"/>
    <x v="689"/>
    <s v="MANAGEMENT INFORMATION SYSTEM-1"/>
    <s v="C1687"/>
    <s v="STEPHEN OKELLO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20"/>
    <s v="DICT MOD 3A"/>
    <x v="0"/>
    <s v="MAIN"/>
    <s v="DIP ICT MODULE 3 TERM I"/>
    <s v="A"/>
    <m/>
    <m/>
    <x v="0"/>
  </r>
  <r>
    <n v="5"/>
    <s v="FRIDAY"/>
    <s v="1730-2030 HRS"/>
    <s v="VIRTUAL"/>
    <s v="VIRTUAL"/>
    <x v="690"/>
    <s v="COURSE SPECIALIZATION PROJECT-1"/>
    <s v="C1481"/>
    <s v="PATRICK YEGON"/>
    <n v="3"/>
    <n v="3"/>
    <n v="1"/>
    <n v="10"/>
    <s v=" "/>
    <s v=" "/>
    <s v=" "/>
    <s v=" "/>
    <s v=" "/>
    <s v=" "/>
    <s v=" "/>
    <m/>
    <m/>
    <m/>
    <m/>
    <m/>
    <m/>
    <m/>
    <m/>
    <x v="2"/>
    <s v="ACADEMIC"/>
    <n v="2920"/>
    <s v="DICT MOD 3A"/>
    <x v="0"/>
    <s v="MAIN"/>
    <s v="DIP ICT MODULE 3 TERM I"/>
    <s v="A"/>
    <m/>
    <m/>
    <x v="0"/>
  </r>
  <r>
    <n v="1"/>
    <s v="MONDAY"/>
    <s v="1100-1400 HRS"/>
    <s v="VIRTUAL"/>
    <s v="VIRTUAL"/>
    <x v="691"/>
    <s v="INTERNET BASED PROGRAMMING-2"/>
    <s v="C1455"/>
    <s v="ISAIH OBIRI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2920"/>
    <s v="DICT MOD 3B"/>
    <x v="0"/>
    <s v="MAIN"/>
    <s v="DIP ICT MODULE 3 TERM II"/>
    <s v="A"/>
    <m/>
    <m/>
    <x v="0"/>
  </r>
  <r>
    <n v="3"/>
    <s v="WEDNESDAY"/>
    <s v="0800-1100 HRS"/>
    <s v="VIRTUAL"/>
    <s v="VIRTUAL"/>
    <x v="692"/>
    <s v="DATA COMMUNICATIONS AND NETWORKING-2"/>
    <s v="C2090"/>
    <s v="HARON MUTWIRI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2920"/>
    <s v="DICT MOD 3B"/>
    <x v="0"/>
    <s v="MAIN"/>
    <s v="DIP ICT MODULE 3 TERM II"/>
    <s v="A"/>
    <m/>
    <m/>
    <x v="0"/>
  </r>
  <r>
    <n v="3"/>
    <s v="WEDNESDAY"/>
    <s v="1400-1700 HRS"/>
    <s v="VIRTUAL"/>
    <s v="VIRTUAL"/>
    <x v="693"/>
    <s v="PRINCIPLES AND PRACICE OF MANAGEMENT-2"/>
    <s v="C1491"/>
    <s v="STEPHEN MWANGANGI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2920"/>
    <s v="DICT MOD 3B"/>
    <x v="0"/>
    <s v="MAIN"/>
    <s v="DIP ICT MODULE 3 TERM II"/>
    <s v="A"/>
    <m/>
    <m/>
    <x v="0"/>
  </r>
  <r>
    <n v="5"/>
    <s v="FRIDAY"/>
    <s v="1100-1400 HRS"/>
    <s v="VIRTUAL"/>
    <s v="VIRTUAL"/>
    <x v="694"/>
    <s v="MANAGEMENT INFORMATION SYSTEM-2"/>
    <s v="C1687"/>
    <s v="STEPHEN OKELLO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2920"/>
    <s v="DICT MOD 3B"/>
    <x v="0"/>
    <s v="MAIN"/>
    <s v="DIP ICT MODULE3 TERM II"/>
    <s v="A"/>
    <m/>
    <m/>
    <x v="0"/>
  </r>
  <r>
    <n v="5"/>
    <s v="FRIDAY"/>
    <s v="17.30-20.30 HRS"/>
    <s v="VIRTUAL"/>
    <s v="VIRTUAL"/>
    <x v="695"/>
    <s v="COURSE SPECIALIZATION PROJECT -2"/>
    <s v="C1481"/>
    <s v="PATRICK YEGON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2920"/>
    <s v="DICT MOD 3B"/>
    <x v="0"/>
    <s v="MAIN"/>
    <s v="DIP ICT MODULE3 TERM II"/>
    <s v="A"/>
    <m/>
    <m/>
    <x v="0"/>
  </r>
  <r>
    <n v="3"/>
    <s v="WEDNESDAY"/>
    <s v="1100-1400 HRS"/>
    <s v="VIRTUAL"/>
    <s v="ZOOM "/>
    <x v="696"/>
    <s v="ENTREPRENEURSHIP-BUSINESS PLAN 1"/>
    <s v="C1491"/>
    <s v="STEPHEN MWANGANGI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3"/>
    <s v="WEDNESDAY"/>
    <s v="1100-1400 HRS"/>
    <s v="VIRTUAL"/>
    <s v="ZOOM "/>
    <x v="697"/>
    <s v="ENTREPRENEURSHIP-BUSINESS PLAN 1"/>
    <s v="C1491"/>
    <s v="STEPHEN MWANGANGI"/>
    <m/>
    <n v="0"/>
    <n v="0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3"/>
    <s v="WEDNESDAY"/>
    <s v="1700-2030 HRS"/>
    <s v="VIRTUAL"/>
    <s v="ZOOM "/>
    <x v="698"/>
    <s v="STRATEGIC MANAGEMENT"/>
    <s v="C1491"/>
    <s v="STEPHEN MWANGANGI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5"/>
    <s v="A"/>
    <m/>
    <m/>
    <x v="0"/>
  </r>
  <r>
    <n v="3"/>
    <s v="WEDNESDAY"/>
    <s v="1730-2030 HRS"/>
    <s v="VIRTUAL"/>
    <s v="ZOOM "/>
    <x v="698"/>
    <s v="STRATEGIC MANAGEMENT"/>
    <s v="C1491"/>
    <s v="STEPHEN MWANGANGI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5"/>
    <s v="A"/>
    <m/>
    <m/>
    <x v="0"/>
  </r>
  <r>
    <n v="3"/>
    <s v="WEDNESDAY"/>
    <s v="1730-2030 HRS"/>
    <s v="PHYSICAL"/>
    <s v="LT 1-2"/>
    <x v="429"/>
    <s v="INFORMATION COMMUNICATION TECHNOLOGY"/>
    <s v="C1687"/>
    <s v="STEPHEN OKELLO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4"/>
    <s v="THURSDAY"/>
    <s v="1100-1400 HRS"/>
    <s v="PHYSICAL"/>
    <s v="LH 4"/>
    <x v="424"/>
    <s v="AUDITING AND ASSURANCE"/>
    <s v="C1318"/>
    <s v="GEORGE OBOP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LEVEL III"/>
    <s v="A"/>
    <m/>
    <m/>
    <x v="0"/>
  </r>
  <r>
    <n v="4"/>
    <s v="THURSDAY"/>
    <s v="1100-1400 HRS"/>
    <s v="PHYSICAL"/>
    <s v="LH 3"/>
    <x v="604"/>
    <s v="PRINCIPLES OF MARKETING AND COMMUNICATION"/>
    <s v="C0360"/>
    <s v="AUSTIN MAKUNGU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4"/>
    <s v="THURSDAY"/>
    <s v="1100-1400 HRS"/>
    <s v="PHYSICAL"/>
    <s v="LH 2"/>
    <x v="428"/>
    <s v="BUSINESS MATHEMATICS AND STATISTICS"/>
    <s v="C1486"/>
    <s v="CONRAD AKE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5"/>
    <s v="FRIDAY"/>
    <s v="1100-1400HRS"/>
    <s v="PHYSICAL"/>
    <s v="LH 4"/>
    <x v="426"/>
    <s v="MANAGEMENT ACCOUNTING"/>
    <s v="C1022"/>
    <s v="THEOPHILUS AKAL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LEVEL III"/>
    <s v="A"/>
    <m/>
    <m/>
    <x v="0"/>
  </r>
  <r>
    <n v="3"/>
    <s v="WEDNESDAY"/>
    <s v="1100-1400 HRS"/>
    <s v="PHYSICAL"/>
    <s v="LH 5"/>
    <x v="420"/>
    <s v="ECONOMICS"/>
    <n v="197"/>
    <s v="TOM MATWETWE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2"/>
    <s v="TUESDAY"/>
    <s v="0800-1100 HRS"/>
    <s v="PHYSICAL"/>
    <s v="LB 6"/>
    <x v="559"/>
    <s v="PRINCIPLES OF ECONOMICS"/>
    <n v="197"/>
    <s v="TOM MATWETWE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5"/>
    <s v="FRIDAY"/>
    <s v="1730-2030 HRS"/>
    <s v="PHYSICAL"/>
    <s v="LH 3"/>
    <x v="434"/>
    <s v="FUNDAMENTALS OF MANAGEMENT ACCOUNTING"/>
    <n v="314"/>
    <s v="ANN INYANGAL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1"/>
    <s v="MONDAY"/>
    <s v="1730-2030 HRS"/>
    <s v="PHYSICAL"/>
    <s v="TC 3-9"/>
    <x v="588"/>
    <s v="MANAGEMENT ACCOUNTING"/>
    <s v="C1440"/>
    <s v="VERILE OPIL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ACCA I"/>
    <s v="A"/>
    <m/>
    <m/>
    <x v="0"/>
  </r>
  <r>
    <n v="3"/>
    <s v="WEDNESDAY"/>
    <s v="1730-2030 HRS"/>
    <s v="PHYSICAL"/>
    <s v="TC 3-9"/>
    <x v="588"/>
    <s v="MANAGEMENT ACCOUNTING"/>
    <s v="C1440"/>
    <s v="VERILE OPILO"/>
    <n v="2"/>
    <n v="2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m/>
    <s v="A"/>
    <m/>
    <m/>
    <x v="0"/>
  </r>
  <r>
    <n v="3"/>
    <s v="WEDNESDAY"/>
    <s v="1730-2030 HRS"/>
    <s v="VIRTUAL"/>
    <s v="ZOOM "/>
    <x v="63"/>
    <s v="BUSINESS ETHICS"/>
    <s v="C2091"/>
    <s v="BETTY BUSINGYE"/>
    <s v="3"/>
    <s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5"/>
    <s v="A"/>
    <m/>
    <m/>
    <x v="0"/>
  </r>
  <r>
    <n v="3"/>
    <s v="WEDNESDAY"/>
    <s v="0800-1100 HRS"/>
    <s v="PHYSICAL"/>
    <s v="TC 3-11"/>
    <x v="588"/>
    <s v="BUSINESS TECHNOLOGY"/>
    <s v="C1440"/>
    <s v="VERILE OPIL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SEP-DEC"/>
    <s v="A"/>
    <m/>
    <m/>
    <x v="0"/>
  </r>
  <r>
    <n v="2"/>
    <s v="TUESDAY"/>
    <s v="1100-1400 HRS"/>
    <s v="PHYSICAL"/>
    <s v="PDC-01"/>
    <x v="407"/>
    <s v="LEARDERSHIP LEADERSHIP AND MANAGEMENT_x000a_"/>
    <s v="C1221"/>
    <s v="STEPHEN GITHIO"/>
    <n v="3"/>
    <n v="3"/>
    <n v="1"/>
    <n v="22"/>
    <n v="1"/>
    <s v=" "/>
    <s v=" "/>
    <s v=" "/>
    <s v=" "/>
    <s v=" "/>
    <s v=" "/>
    <m/>
    <m/>
    <m/>
    <m/>
    <m/>
    <m/>
    <m/>
    <m/>
    <x v="2"/>
    <s v="PROFESSIONAL"/>
    <s v="CPA"/>
    <s v="CPA"/>
    <x v="0"/>
    <s v="MAIN"/>
    <s v="SEC-5"/>
    <s v="A"/>
    <m/>
    <m/>
    <x v="0"/>
  </r>
  <r>
    <n v="3"/>
    <s v="WEDNESDAY"/>
    <s v="1100-1400 HRS"/>
    <s v="PHYSICAL"/>
    <s v="PDC-01"/>
    <x v="407"/>
    <s v="LEARDERSHIP LEADERSHIP AND MANAGEMENT_x000a_"/>
    <s v="C1221"/>
    <s v="STEPHEN GITHIO"/>
    <n v="3"/>
    <n v="3"/>
    <n v="1"/>
    <n v="22"/>
    <n v="1"/>
    <s v=" "/>
    <s v=" "/>
    <s v=" "/>
    <s v=" "/>
    <s v=" "/>
    <s v=" "/>
    <m/>
    <m/>
    <m/>
    <m/>
    <m/>
    <m/>
    <m/>
    <m/>
    <x v="2"/>
    <s v="PROFESSIONAL"/>
    <s v="CPA"/>
    <s v="CPA"/>
    <x v="0"/>
    <s v="MAIN"/>
    <s v="SEC-5"/>
    <s v="A"/>
    <m/>
    <m/>
    <x v="0"/>
  </r>
  <r>
    <n v="3"/>
    <s v="WEDNESDAY"/>
    <s v="1800-2030 HRS"/>
    <s v="PHYSICAL"/>
    <s v="3-2"/>
    <x v="699"/>
    <s v="PRINCIPLES OF LAW OF EVIDENCE AND THE TRIAL PROCESS"/>
    <s v="C1692"/>
    <s v="JOHN NJIR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2"/>
    <s v="TUESDAY"/>
    <s v="0800-1100 HRS"/>
    <s v="PHYSICAL"/>
    <s v="2-3"/>
    <x v="529"/>
    <s v="INTORDUCTION TO BUSINESS LAW AND ETHICS"/>
    <s v="C1954"/>
    <s v="FIONA KANINI"/>
    <n v="3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2"/>
    <s v="TUESDAY"/>
    <s v="1100-1400 HRS"/>
    <s v="PHYSICAL"/>
    <s v="3-1"/>
    <x v="534"/>
    <s v="ENTREPRENEURSHIP"/>
    <s v="C0738"/>
    <s v="MARTIN OKUDO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2"/>
    <s v="TUESDAY"/>
    <s v="1730-2030 HRS"/>
    <s v="VIRTUAL"/>
    <s v="ZOOM "/>
    <x v="72"/>
    <s v="FUNDAMENTALS OF COMPUTER SYSTEMS"/>
    <s v="C1850"/>
    <s v="ALEXANDER NJUGUNA"/>
    <s v="0"/>
    <s v="0"/>
    <n v="1"/>
    <n v="14"/>
    <s v=" "/>
    <n v="1"/>
    <s v=" "/>
    <s v=" "/>
    <s v=" "/>
    <s v=" "/>
    <s v=" "/>
    <s v=" "/>
    <s v=" "/>
    <s v=" "/>
    <s v=" "/>
    <s v=" "/>
    <s v=" "/>
    <m/>
    <s v=""/>
    <x v="2"/>
    <s v="NAC"/>
    <s v="KCADIPPM"/>
    <s v="DPROJ"/>
    <x v="1"/>
    <s v="MAIN"/>
    <s v="STAGE 2"/>
    <s v="A"/>
    <m/>
    <m/>
    <x v="0"/>
  </r>
  <r>
    <n v="2"/>
    <s v="TUESDAY"/>
    <s v="1100-1400 HRS"/>
    <s v="LAB"/>
    <s v="TC 1-2"/>
    <x v="592"/>
    <s v="DATABASES"/>
    <s v="C0995"/>
    <s v="GEOFFREY OCHIENG'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5"/>
    <s v="FRIDAY"/>
    <s v="1730-2030 HRS"/>
    <s v="VIRTUAL"/>
    <s v="ZOOM "/>
    <x v="421"/>
    <s v="FINANCIAL REPORTING AND ANALYSIS"/>
    <s v="C0199"/>
    <s v="JOHNSTONE MAIN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PHYSICAL"/>
    <s v="8-2"/>
    <x v="423"/>
    <s v="COMPANY LAW"/>
    <s v="C1877"/>
    <s v="GEORGE GITHOGE"/>
    <n v="3"/>
    <n v="3"/>
    <n v="1"/>
    <n v="2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100 HRS"/>
    <s v="PHYSICAL"/>
    <s v="LH 3"/>
    <x v="434"/>
    <s v="FUNDAMENTALS OF MANAGEMENT ACCOUNTING"/>
    <n v="314"/>
    <s v="ANN INYANGALA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2"/>
    <s v="TUESDAY"/>
    <s v="1100-1400 HRS"/>
    <s v="LAB"/>
    <s v="TC 1-4"/>
    <x v="554"/>
    <s v="SERVER MAINTENANCE"/>
    <s v="C1987"/>
    <s v="DAVID OUMA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2"/>
    <s v="TUESDAY"/>
    <s v="1100-1400 HRS"/>
    <s v="PHYSICAL"/>
    <s v="PDC-04"/>
    <x v="409"/>
    <s v="INTRODUCTION TO FINANCIAL ACCOUNTING"/>
    <s v="C1448"/>
    <s v="JACKLINE KIMEMIA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2"/>
    <s v="TUESDAY"/>
    <s v="1400-1700 HRS"/>
    <s v="PHYSICAL"/>
    <s v="PDC-04"/>
    <x v="409"/>
    <s v="INTRODUCTION TO FINANCIAL ACCOUNTING"/>
    <s v="C1448"/>
    <s v="JACKLINE KIMEMIA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2"/>
    <s v="TUESDAY"/>
    <s v="1730-2030 HRS"/>
    <s v="PHYSICAL"/>
    <s v="LT 1-2"/>
    <x v="409"/>
    <s v="INTRODUCTION TO FINANCIAL ACCOUNTING"/>
    <s v="C1448"/>
    <s v="JACKLINE KIMEMI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3"/>
    <s v="WEDNESDAY"/>
    <s v="1100-1400 HRS"/>
    <s v="PHYSICAL"/>
    <s v="RM 4-6"/>
    <x v="604"/>
    <s v="TAXATION"/>
    <s v="C1488"/>
    <s v="JAMES KIARIE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5"/>
    <s v="FRIDAY"/>
    <s v="0800-1100 HRS"/>
    <s v="PHYSICAL"/>
    <s v="RM 3-3"/>
    <x v="431"/>
    <s v="PRINCIPLES OF MANAGEMENT"/>
    <s v="C0770"/>
    <s v="DUNCAN OWUOR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KITENGELA"/>
    <m/>
    <s v="A"/>
    <m/>
    <m/>
    <x v="0"/>
  </r>
  <r>
    <n v="3"/>
    <s v="WEDNESDAY"/>
    <s v="0800-1100 HRS"/>
    <s v="PHYSICAL"/>
    <s v="RM 3-5"/>
    <x v="529"/>
    <s v="INTRODUCTION TO BUSINESS LAW AND ETHICS"/>
    <s v="C1449"/>
    <s v="JOSEPH SOIT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2"/>
    <s v="TUESDAY"/>
    <s v="1730-2030 HRS"/>
    <s v="VIRTUAL"/>
    <s v="ZOOM "/>
    <x v="593"/>
    <s v="HUMAN RESOURCE MANAGEMENT"/>
    <s v="C1982"/>
    <s v="JAPHETH MUCHAI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2"/>
    <s v="TUESDAY"/>
    <s v="1730-2030 HRS"/>
    <s v="VIRTUAL"/>
    <s v="ZOOM "/>
    <x v="593"/>
    <s v="HUMAN RESOURCE MANAGEMENT"/>
    <s v="C1982"/>
    <s v="JAPHETH MUCHAI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m/>
    <s v="A"/>
    <m/>
    <m/>
    <x v="0"/>
  </r>
  <r>
    <n v="4"/>
    <s v="THURSDAY"/>
    <s v="0800-1100 HRS"/>
    <s v="PHYSICAL"/>
    <s v="RM 4-11"/>
    <x v="422"/>
    <s v="FINANCIAL MANAGEMENT"/>
    <s v="C1211"/>
    <s v="STEPHEN NAMIS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5"/>
    <s v="FRIDAY"/>
    <s v="1100-1400 HRS"/>
    <s v="PHYSICAL"/>
    <s v="RM 4-6"/>
    <x v="422"/>
    <s v="FINANCIAL MANAGEMENT"/>
    <s v="C1211"/>
    <s v="STEPHEN NAMISI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2"/>
    <s v="TUESDAY"/>
    <s v="1730-2030 HRS"/>
    <s v="PHYSICAL"/>
    <s v="8-1"/>
    <x v="408"/>
    <s v="ADVANCED FINANCIAL REPORTING AND ANALYSIS"/>
    <s v="C1400"/>
    <s v="JARED MOMANYI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1730-1930 HRS"/>
    <s v="VIRTUAL"/>
    <s v="VIRTUAL"/>
    <x v="700"/>
    <s v="PUBLIC PROCUREMENT"/>
    <s v="C1683"/>
    <s v="JESSEN KOGI"/>
    <n v="2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5"/>
    <s v="FRIDAY"/>
    <s v="1730-1930 HRS"/>
    <s v="VIRTUAL"/>
    <s v="VIRTUAL"/>
    <x v="701"/>
    <s v="UNDERSTANDING ORGANIZATIONAL ENVIRONMENT"/>
    <s v="C1801"/>
    <s v="PHILISTERS OBWANGI"/>
    <n v="2"/>
    <n v="0"/>
    <n v="0"/>
    <n v="3"/>
    <n v="0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s v="LEVEL IA"/>
    <s v="A"/>
    <m/>
    <m/>
    <x v="0"/>
  </r>
  <r>
    <n v="2"/>
    <s v="TUESDAY"/>
    <s v="0800-1100 HRS"/>
    <s v="PHYSICAL"/>
    <s v="3-3"/>
    <x v="533"/>
    <s v="FINANCIAL ACCOUNTING"/>
    <s v="C1040"/>
    <s v="JOB CHEGE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2"/>
    <s v="TUESDAY"/>
    <s v="1730-2030 HRS"/>
    <s v="PHYSICAL"/>
    <s v="PDC-03"/>
    <x v="426"/>
    <s v="MANAGEMENT ACCOUNTING"/>
    <s v="C1040"/>
    <s v="JOB CHEGE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4"/>
    <s v="A"/>
    <m/>
    <m/>
    <x v="0"/>
  </r>
  <r>
    <n v="2"/>
    <s v="TUESDAY"/>
    <s v="0800-1100 HRS"/>
    <s v="PHYSICAL"/>
    <s v="3-2"/>
    <x v="566"/>
    <s v="AUDITING"/>
    <s v="C1693"/>
    <s v="JOHN KABUCH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2"/>
    <s v="TUESDAY"/>
    <s v="1100-1400 HRS"/>
    <s v="PHYSICAL"/>
    <s v="2-3"/>
    <x v="425"/>
    <s v="PUBLIC FINANCE AND TAXATION"/>
    <n v="0"/>
    <s v="RICHARD JOBIESE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1730-2030 HRS"/>
    <s v="PHYSICAL"/>
    <s v="PDC-06"/>
    <x v="414"/>
    <s v="ADVANCED AUDITING AND ASSURANCE"/>
    <s v="C1693"/>
    <s v="JOHN KABUCH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2"/>
    <s v="TUESDAY"/>
    <s v="1800-2030 HRS"/>
    <s v="PHYSICAL"/>
    <s v="3-1"/>
    <x v="414"/>
    <s v="ADVANCED AUDITING AND ASSURANCE"/>
    <s v="C1693"/>
    <s v="JOHN KABUCHO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2"/>
    <s v="TUESDAY"/>
    <s v="0800-1100 HRS"/>
    <s v="PHYSICAL"/>
    <s v="PDC-03"/>
    <x v="412"/>
    <s v="ADVANCED FINANCIAL MANAGEMENT"/>
    <s v="C1028"/>
    <s v="JOHN OYARO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2"/>
    <s v="TUESDAY"/>
    <s v="1100-1400 HRS"/>
    <s v="PHYSICAL"/>
    <s v="6-2"/>
    <x v="412"/>
    <s v="ADVANCED FINANCIAL MANAGEMENT"/>
    <s v="C1028"/>
    <s v="JOHN OYARO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1100-1400 HRS"/>
    <s v="PHYSICAL"/>
    <s v="2-2"/>
    <x v="421"/>
    <s v="FINANCIAL REPORTING AND ANALYSIS"/>
    <s v="C1899"/>
    <s v="KENNETH NYAWEGI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1100-1400 HRS"/>
    <s v="PHYSICAL"/>
    <s v="3-3"/>
    <x v="559"/>
    <s v="ECONOMICS"/>
    <s v="C1313"/>
    <s v="SIMON GITHINJ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5"/>
    <s v="FRIDAY"/>
    <s v="1730-2030 HRS"/>
    <s v="VIRTUAL"/>
    <s v="ZOOM "/>
    <x v="416"/>
    <s v="INTRODUCTION TO LAW AND GOVERNANCE"/>
    <s v="C1877"/>
    <s v="GEORGE GITHOGE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PHYSICAL"/>
    <s v="3-1"/>
    <x v="574"/>
    <s v="FINANCIAL ACCOUNTING"/>
    <s v="C0199"/>
    <s v="JOHNSTONE MAINA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2"/>
    <s v="TUESDAY"/>
    <s v="0800-1100 HRS"/>
    <s v="PHYSICAL"/>
    <s v="PDC-06"/>
    <x v="423"/>
    <s v="COMPANY LAW"/>
    <s v="C1449"/>
    <s v="JOSEPH SOITA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2"/>
    <s v="TUESDAY"/>
    <s v="1100-1400 HRS"/>
    <s v="PHYSICAL"/>
    <s v="PDC-06"/>
    <x v="78"/>
    <s v="BUSINESS LAW"/>
    <s v="C1449"/>
    <s v="JOSEPH SOITA"/>
    <m/>
    <n v="0"/>
    <n v="0"/>
    <n v="17"/>
    <s v=" "/>
    <n v="0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1"/>
    <s v="A"/>
    <m/>
    <m/>
    <x v="0"/>
  </r>
  <r>
    <n v="2"/>
    <s v="TUESDAY"/>
    <s v="1100-1400 HRS"/>
    <s v="PHYSICAL"/>
    <s v="PDC-06"/>
    <x v="78"/>
    <s v="BUSINESS LAW"/>
    <s v="C1449"/>
    <s v="JOSEPH SOITA"/>
    <n v="3"/>
    <n v="3"/>
    <n v="1"/>
    <n v="14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0"/>
    <s v="MAIN"/>
    <s v="STAGE 1"/>
    <s v="A"/>
    <m/>
    <m/>
    <x v="0"/>
  </r>
  <r>
    <n v="2"/>
    <s v="TUESDAY"/>
    <s v="1730-2030 HRS"/>
    <s v="PHYSICAL"/>
    <s v="PDC-01"/>
    <x v="416"/>
    <s v="INTRODUCTION TO LAW AND GOVERNANCE"/>
    <s v="C1449"/>
    <s v="JOSEPH SOITA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2"/>
    <s v="TUESDAY"/>
    <s v="1730-2030 HRS"/>
    <s v="PHYSICAL"/>
    <s v="PDC-01"/>
    <x v="416"/>
    <s v="INTRODUCTION TO LAW AND GOVERNANCE"/>
    <s v="C1449"/>
    <s v="JOSEPH SOITA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2"/>
    <s v="TUESDAY"/>
    <s v="1400-1700 HRS"/>
    <s v="PHYSICAL"/>
    <s v="TC 4-14"/>
    <x v="702"/>
    <s v="BASIC ELECTRONICS-1"/>
    <s v="C1508"/>
    <s v="JOSIAH MAROKO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2"/>
    <s v="TUESDAY"/>
    <s v="1100-1400 HRS"/>
    <s v="PHYSICAL"/>
    <s v="TC 4-15"/>
    <x v="543"/>
    <s v="COMMUNICATION SKILLS-1"/>
    <s v="C1053"/>
    <s v="JOY KANANU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2"/>
    <s v="TUESDAY"/>
    <s v="1100-1400 HRS"/>
    <s v="PHYSICAL"/>
    <s v="TC 4-15"/>
    <x v="703"/>
    <s v="COMMUNICATION SKILLS-1"/>
    <s v="C1053"/>
    <s v="JOY KANANU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2"/>
    <s v="TUESDAY"/>
    <s v="1730-2030 HRS"/>
    <s v="PHYSICAL"/>
    <s v="TC 2-3"/>
    <x v="570"/>
    <s v="DATA CLOUD SOLUTION"/>
    <n v="386"/>
    <s v="KEN GATOBU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2"/>
    <s v="TUESDAY"/>
    <s v="1730-2030 HRS"/>
    <s v="VIRTUAL"/>
    <s v="ZOOM "/>
    <x v="578"/>
    <s v="ORGANIZATIONAL THEORY AND BEHAVIOUR"/>
    <s v="C2006"/>
    <s v="KENNEDY NYABAGA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2"/>
    <s v="TUESDAY"/>
    <s v="1400-1700 HRS"/>
    <s v="PHYSICAL"/>
    <s v="2-2"/>
    <x v="422"/>
    <s v="FINANCIAL MANAGEMENT"/>
    <s v="C1028"/>
    <s v="JOHN OYARO"/>
    <n v="3"/>
    <n v="3"/>
    <n v="1"/>
    <n v="16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1400-1700 HRS"/>
    <s v="PHYSICAL"/>
    <s v="8-1"/>
    <x v="408"/>
    <s v="ADVANCED FINANCIAL REPORTING AND ANALYSIS"/>
    <s v="C1899"/>
    <s v="KENNETH NYAWEG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0600-0800 HRS"/>
    <s v="VIRTUAL"/>
    <s v="ZOOM "/>
    <x v="613"/>
    <s v="HUMAN RESOURCE DEVELOPMENT"/>
    <n v="423"/>
    <s v="KEVIN NAISHO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HREE"/>
    <s v="A"/>
    <m/>
    <m/>
    <x v="0"/>
  </r>
  <r>
    <n v="2"/>
    <s v="TUESDAY"/>
    <s v="1730-2030 HRS"/>
    <s v="VIRTUAL"/>
    <s v="ZOOM "/>
    <x v="704"/>
    <s v="CAREER AND WORK PLACE COUNSELLING "/>
    <n v="423"/>
    <s v="KEVIN NAISHO"/>
    <s v="3"/>
    <s v="3"/>
    <n v="1"/>
    <n v="10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5"/>
    <s v="A"/>
    <m/>
    <m/>
    <x v="0"/>
  </r>
  <r>
    <n v="3"/>
    <s v="WEDNESDAY"/>
    <s v="1400-1700 HRS"/>
    <s v="PHYSICAL"/>
    <s v="RM 3-5"/>
    <x v="416"/>
    <s v="FINANCIAL ACCOUNTING"/>
    <s v="C0770"/>
    <s v="DUNCAN OWUOR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3"/>
    <s v="WEDNESDAY"/>
    <s v="0800-1100 HRS"/>
    <s v="PHYSICAL"/>
    <s v="RM 3-5"/>
    <x v="416"/>
    <s v="INTRODUCTION TO LAW AND GOVERNANCE"/>
    <s v="C1449"/>
    <s v="JOSEPH SOITA"/>
    <n v="3"/>
    <m/>
    <m/>
    <n v="7"/>
    <m/>
    <m/>
    <m/>
    <m/>
    <m/>
    <m/>
    <m/>
    <m/>
    <m/>
    <m/>
    <m/>
    <m/>
    <m/>
    <m/>
    <m/>
    <x v="2"/>
    <s v="PROFESSIONAL"/>
    <s v="CPA"/>
    <s v="CPA"/>
    <x v="0"/>
    <s v="KITENGELA"/>
    <m/>
    <s v="A"/>
    <m/>
    <m/>
    <x v="0"/>
  </r>
  <r>
    <n v="2"/>
    <s v="TUESDAY"/>
    <s v="1100-1400 HRS"/>
    <s v="PHYSICAL"/>
    <s v="PDC-01"/>
    <x v="705"/>
    <s v="BUSINESS CALCULATIONS &amp; STATISTICS-2"/>
    <s v="C1456"/>
    <s v="KNOWLES ONWONGA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2"/>
    <s v="TUESDAY"/>
    <s v="1730-2030 HRS"/>
    <s v="VIRTUAL"/>
    <s v="VIRTUAL"/>
    <x v="593"/>
    <s v="HUMAN RESOURCE MANAGEMENT"/>
    <s v="C1982"/>
    <s v="JAPHETH MUCHAI"/>
    <m/>
    <n v="0"/>
    <n v="0"/>
    <n v="14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2"/>
    <s v="TUESDAY"/>
    <s v="0800-1100 HRS"/>
    <s v="LAB"/>
    <s v="TC 1-2"/>
    <x v="579"/>
    <s v="WAREHOUSING AND DATA MINING"/>
    <s v="C0053"/>
    <s v="LUKE MBOM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2"/>
    <s v="TUESDAY"/>
    <s v="1100-1400 HRS"/>
    <s v="PHYSICAL"/>
    <s v="PDC-02"/>
    <x v="419"/>
    <s v="INFORMATION COMMUNICATION TECHNOLOGY"/>
    <s v="C0053"/>
    <s v="LUKE MBOM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2"/>
    <s v="TUESDAY"/>
    <s v="1100-1400 HRS"/>
    <s v="PHYSICAL"/>
    <s v="PDC-01"/>
    <x v="419"/>
    <s v="INFORMATION COMMUNICATION TECHNOLOGY"/>
    <s v="C0053"/>
    <s v="LUKE MBOM"/>
    <m/>
    <n v="0"/>
    <n v="0"/>
    <n v="15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CS SEC 1"/>
    <s v="A"/>
    <m/>
    <m/>
    <x v="0"/>
  </r>
  <r>
    <n v="2"/>
    <s v="TUESDAY"/>
    <s v="1730-2030 HRS"/>
    <s v="PHYSICAL"/>
    <s v="TC 1-4"/>
    <x v="579"/>
    <s v="WAREHOUSING AND DATA MINING"/>
    <s v="C0053"/>
    <s v="LUKE MBOM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2"/>
    <s v="TUESDAY"/>
    <s v="0800-1100 HRS"/>
    <s v="PHYSICAL"/>
    <s v="PDC-04"/>
    <x v="534"/>
    <s v="ENTREPRENUERSHIP AND COMMUNICATION"/>
    <s v="C0744"/>
    <s v="MALACH OSORO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2"/>
    <s v="TUESDAY"/>
    <s v="1400-1700 HRS"/>
    <s v="PHYSICAL"/>
    <s v="PDC-02"/>
    <x v="417"/>
    <s v="COMMUNICATION SKILLS"/>
    <s v="C0744"/>
    <s v="MALACH OSORO"/>
    <n v="3"/>
    <n v="3"/>
    <n v="1"/>
    <n v="10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2"/>
    <s v="TUESDAY"/>
    <s v="1400-1700 HRS"/>
    <s v="PHYSICAL"/>
    <s v="PDC-01"/>
    <x v="582"/>
    <s v="COMMUNICATION SKILLS AND RECORDS MANAGEMENT_x000a_"/>
    <s v="C0744"/>
    <s v="MALACH OSORO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2"/>
    <s v="TUESDAY"/>
    <s v="1400-1700 HRS"/>
    <s v="PHYSICAL"/>
    <s v="PDC-01"/>
    <x v="581"/>
    <s v="COMMUNICATION SKILLS AND ETHICS"/>
    <s v="C1053"/>
    <s v="JOY KANANU"/>
    <m/>
    <n v="0"/>
    <n v="0"/>
    <n v="20"/>
    <s v=" "/>
    <n v="0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2"/>
    <s v="TUESDAY"/>
    <s v="1730-2030 HRS"/>
    <s v="PHYSICAL"/>
    <s v="TC 4-3"/>
    <x v="580"/>
    <s v="PUBLIC SECTOR GOVERNANCE, POLICY AND ADMINISTRATION"/>
    <s v="C0744"/>
    <s v="MALACH OSORO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2"/>
    <s v="TUESDAY"/>
    <s v="1100-1400 HRS"/>
    <s v="PHYSICAL"/>
    <s v="3-1"/>
    <x v="431"/>
    <s v="PRINCIPLES OF MANAGEMENT"/>
    <s v="C1903"/>
    <s v="MARION KARUIRU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2"/>
    <s v="TUESDAY"/>
    <s v="1730-2030 HRS"/>
    <s v="VIRTUAL"/>
    <s v="ZOOM "/>
    <x v="86"/>
    <s v="WORK PLACE CONFLICT MANAGEMENT"/>
    <s v="C1903"/>
    <s v="MARION KARUIRU"/>
    <n v="3"/>
    <n v="3"/>
    <n v="1"/>
    <n v="13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3"/>
    <s v="A"/>
    <m/>
    <m/>
    <x v="0"/>
  </r>
  <r>
    <n v="2"/>
    <s v="TUESDAY"/>
    <s v="0800-1100 HRS"/>
    <s v="PHYSICAL"/>
    <s v="PDC-01"/>
    <x v="431"/>
    <s v="PRINCIPLES OF MANAGEMENT"/>
    <s v="C1903"/>
    <s v="MARION WANGUI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2"/>
    <s v="TUESDAY"/>
    <s v="0800-1100 HRS"/>
    <s v="PHYSICAL"/>
    <s v="2-3"/>
    <x v="410"/>
    <s v="LAW AND ETHICS"/>
    <s v="C1954"/>
    <s v="FIONA KANINI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4"/>
    <s v="THURSDAY"/>
    <s v="1400-1700 HRS"/>
    <s v="PHYSICAL"/>
    <s v="RM 3-2"/>
    <x v="433"/>
    <s v="MARKETING AND COMMUNICATION"/>
    <s v="C1401"/>
    <s v="MATHEW MUCHIRI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2"/>
    <s v="TUESDAY"/>
    <s v="0800-1100 HRS"/>
    <s v="VIRTUAL"/>
    <s v="ZOOM "/>
    <x v="69"/>
    <s v="PRINCIPLES OF MARKETING"/>
    <s v="C1401"/>
    <s v="MATHEW MUCHIRI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BAM"/>
    <s v="KCADIPBANKING"/>
    <s v="DBANK"/>
    <x v="0"/>
    <s v="MAIN"/>
    <s v="STAGE 3"/>
    <s v="A"/>
    <m/>
    <m/>
    <x v="0"/>
  </r>
  <r>
    <n v="2"/>
    <s v="TUESDAY"/>
    <s v="1400-1700 HRS"/>
    <s v="PHYSICAL"/>
    <s v="TC 1-3"/>
    <x v="433"/>
    <s v="PRINCIPLES OF MARKETING AND COMMUNICATION"/>
    <s v="C1401"/>
    <s v="MATHEW MUCHIRI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2"/>
    <s v="TUESDAY"/>
    <s v="1100-1400 HRS"/>
    <s v="PHYSICAL"/>
    <s v="PDC-06"/>
    <x v="425"/>
    <s v="PUBLIC FINANCE AND TAXATION"/>
    <s v="C0944"/>
    <s v="MAURICE OUMA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4"/>
    <s v="A"/>
    <m/>
    <m/>
    <x v="0"/>
  </r>
  <r>
    <n v="6"/>
    <s v="SATURDAY"/>
    <s v="0800-1100 HRS"/>
    <s v="VIRTUAL"/>
    <s v="ZOOM "/>
    <x v="425"/>
    <s v="PUBLIC FINANCE AND TAXATION"/>
    <s v="C0944"/>
    <s v="MAURICE OUM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2"/>
    <s v="TUESDAY"/>
    <s v="1730-2030 HRS"/>
    <s v="PHYSICAL"/>
    <s v="3-3"/>
    <x v="425"/>
    <s v="PUBLIC FINANCE AND TAXATION"/>
    <s v="C0944"/>
    <s v="MAURICE OUM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2"/>
    <s v="TUESDAY"/>
    <s v="1730-2030 HRS"/>
    <s v="VIRTUAL"/>
    <s v="ZOOM "/>
    <x v="640"/>
    <s v="FUNDAMENTALS OF QUANTITATIVE ANALYSIS"/>
    <n v="326"/>
    <s v="MILKAH NJUGUNA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4"/>
    <s v="A"/>
    <m/>
    <m/>
    <x v="0"/>
  </r>
  <r>
    <n v="2"/>
    <s v="TUESDAY"/>
    <s v="1730-2030 HRS"/>
    <s v="VIRTUAL"/>
    <s v="ZOOM "/>
    <x v="640"/>
    <s v="FUNDAMENTALS OF QUANTITATIVE ANALYSIS"/>
    <n v="326"/>
    <s v="MILKAH WAIRIMU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4"/>
    <s v="A"/>
    <m/>
    <m/>
    <x v="0"/>
  </r>
  <r>
    <n v="2"/>
    <s v="TUESDAY"/>
    <s v="0800-1100 HRS"/>
    <s v="PHYSICAL"/>
    <s v="PDC-01"/>
    <x v="574"/>
    <s v="FINANCIAL ACCOUNTING"/>
    <n v="325"/>
    <s v="NANCY NJOROGE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2"/>
    <s v="TUESDAY"/>
    <s v="0800-1100 HRS"/>
    <s v="PHYSICAL"/>
    <s v="PDC-02"/>
    <x v="416"/>
    <s v="FINANCIAL ACCOUNTING"/>
    <n v="325"/>
    <s v="NANCY NJOROGE"/>
    <n v="3"/>
    <n v="3"/>
    <n v="1"/>
    <n v="10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3"/>
    <s v="WEDNESDAY"/>
    <s v="1400-1700 HRS"/>
    <s v="PHYSICAL"/>
    <s v="PDC-02"/>
    <x v="416"/>
    <s v="FINANCIAL ACCOUNTING"/>
    <n v="325"/>
    <s v="NANCY NJOROGE"/>
    <n v="3"/>
    <n v="3"/>
    <n v="1"/>
    <n v="100"/>
    <n v="1"/>
    <s v=" "/>
    <s v=" "/>
    <s v=" "/>
    <s v=" "/>
    <s v=" "/>
    <s v=" "/>
    <m/>
    <m/>
    <m/>
    <m/>
    <m/>
    <m/>
    <m/>
    <m/>
    <x v="2"/>
    <s v="PROFESSIONAL"/>
    <s v="CPA"/>
    <s v="CPA"/>
    <x v="0"/>
    <s v="MAIN"/>
    <m/>
    <s v="A"/>
    <m/>
    <m/>
    <x v="0"/>
  </r>
  <r>
    <n v="3"/>
    <s v="WEDNESDAY"/>
    <s v="0800-1100 HRS"/>
    <s v="PHYSICAL"/>
    <s v="PDC-02"/>
    <x v="416"/>
    <s v="FINANCIAL ACCOUNTING"/>
    <n v="325"/>
    <s v="NANCY NJOROGE"/>
    <n v="2"/>
    <n v="2"/>
    <n v="1"/>
    <n v="100"/>
    <n v="1"/>
    <s v=" "/>
    <s v=" "/>
    <s v=" "/>
    <s v=" "/>
    <s v=" "/>
    <s v=" "/>
    <m/>
    <m/>
    <m/>
    <m/>
    <m/>
    <m/>
    <m/>
    <m/>
    <x v="2"/>
    <s v="PROFESSIONAL"/>
    <s v="CPA"/>
    <s v="CPA"/>
    <x v="0"/>
    <s v="MAIN"/>
    <m/>
    <s v="A"/>
    <m/>
    <m/>
    <x v="0"/>
  </r>
  <r>
    <n v="2"/>
    <s v="TUESDAY"/>
    <s v="0800-1100 HRS"/>
    <s v="PHYSICAL"/>
    <s v="PDC-01"/>
    <x v="575"/>
    <s v="PRINCIPLES OF ACCOUNTING AND TAXATION"/>
    <n v="325"/>
    <s v="NANCY NJOROGE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m/>
    <s v="A"/>
    <m/>
    <m/>
    <x v="0"/>
  </r>
  <r>
    <n v="2"/>
    <s v="TUESDAY"/>
    <s v="1730-2030 HRS"/>
    <s v="VIRTUAL"/>
    <s v="ZOOM "/>
    <x v="80"/>
    <s v="COST ACCOUNTING"/>
    <n v="96"/>
    <s v="VICTOR NYAMIAKA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3"/>
    <s v="A"/>
    <m/>
    <m/>
    <x v="0"/>
  </r>
  <r>
    <n v="5"/>
    <s v="FRIDAY"/>
    <s v="0800-1100 HRS"/>
    <s v="PHYSICAL"/>
    <s v="LH 4"/>
    <x v="422"/>
    <s v="FINANCIAL MANAGEMENT"/>
    <s v="C1022"/>
    <s v="THEOPHILUS AKAL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5"/>
    <s v="FRIDAY"/>
    <s v="1730-2030 HRS"/>
    <s v="VIRTUAL"/>
    <s v="ZOOM "/>
    <x v="706"/>
    <s v="FINANCE FOR PROJECTS"/>
    <s v="C1335"/>
    <s v="PETER GIKUBU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1"/>
    <s v="A"/>
    <m/>
    <m/>
    <x v="0"/>
  </r>
  <r>
    <n v="2"/>
    <s v="TUESDAY"/>
    <s v="1400-1700 HRS"/>
    <s v="PHYSICAL"/>
    <s v="PDC-06"/>
    <x v="707"/>
    <s v="ELEMENTS OF BANKING"/>
    <s v="C1801"/>
    <s v="PHILISTERS OBWANGI"/>
    <n v="3"/>
    <n v="3"/>
    <n v="1"/>
    <n v="17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1"/>
    <s v="A"/>
    <m/>
    <m/>
    <x v="0"/>
  </r>
  <r>
    <n v="2"/>
    <s v="TUESDAY"/>
    <s v="1730-2030 HRS"/>
    <s v="VIRTUAL"/>
    <s v="ZOOM "/>
    <x v="621"/>
    <s v="PROFESSIONAL ETHICS AND GOVERNANCE"/>
    <s v="C1801"/>
    <s v="PHILISTERS OBWANGI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CIFA SEC I"/>
    <s v="A"/>
    <m/>
    <m/>
    <x v="0"/>
  </r>
  <r>
    <n v="2"/>
    <s v="TUESDAY"/>
    <s v="1730-2030 HRS"/>
    <s v="VIRTUAL"/>
    <s v="ZOOM "/>
    <x v="621"/>
    <s v="PROFESSIONAL ETHICS AND GOVERNANCE"/>
    <s v="C1801"/>
    <s v="PHILISTERS OBWANGI"/>
    <n v="3"/>
    <n v="3"/>
    <n v="1"/>
    <n v="9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2"/>
    <s v="TUESDAY"/>
    <s v="0800-1100 HRS"/>
    <s v="LAB"/>
    <s v="LAB 1"/>
    <x v="419"/>
    <s v="INFORMATION COMMUNICATION TECHNOLOGY"/>
    <s v="C1718"/>
    <s v="LEMMY MUNENE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TOWN"/>
    <m/>
    <s v="A"/>
    <m/>
    <m/>
    <x v="0"/>
  </r>
  <r>
    <n v="6"/>
    <s v="SATURDAY"/>
    <s v="0800-1000 HRS"/>
    <s v="VIRTUAL"/>
    <s v="VIRTUAL"/>
    <x v="700"/>
    <s v="PUBLIC PROCUREMENT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2"/>
    <s v="TUESDAY"/>
    <s v="0800-1100 HRS"/>
    <s v="PHYSICAL"/>
    <s v="TC 4-14"/>
    <x v="708"/>
    <s v="SALESMANSHIP-2"/>
    <s v="C1504"/>
    <s v="ROSALIA KAGENI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B"/>
    <x v="0"/>
    <s v="MAIN"/>
    <s v="ARTIAN SM TRERMII"/>
    <s v="A"/>
    <m/>
    <m/>
    <x v="0"/>
  </r>
  <r>
    <n v="2"/>
    <s v="TUESDAY"/>
    <s v="1100-1400 HRS"/>
    <s v="PHYSICAL"/>
    <s v="TC 2-3"/>
    <x v="709"/>
    <s v="SALESMANSHIP"/>
    <s v="C1504"/>
    <s v="ROSALIA KAGENI"/>
    <n v="3"/>
    <n v="3"/>
    <n v="1"/>
    <n v="9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A"/>
    <x v="0"/>
    <s v="MAIN"/>
    <s v="ARTISAN SM TERMI"/>
    <s v="A"/>
    <m/>
    <m/>
    <x v="0"/>
  </r>
  <r>
    <n v="2"/>
    <s v="TUESDAY"/>
    <s v="1730-2030 HRS"/>
    <s v="PHYSICAL"/>
    <s v="LT 1-1"/>
    <x v="533"/>
    <s v="FINANCIAL ACCOUNTING"/>
    <s v="C1905"/>
    <s v="SAMUEL WABUG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2"/>
    <s v="TUESDAY"/>
    <s v="1100-1400 HRS"/>
    <s v="PHYSICAL"/>
    <s v="TC 1-3"/>
    <x v="427"/>
    <s v="FUNDAMENTAL ICT SKILLS"/>
    <n v="70"/>
    <s v="SHARON OLUTEYO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2"/>
    <s v="TUESDAY"/>
    <s v="1400-1700 HRS"/>
    <s v="PHYSICAL"/>
    <s v="3-2"/>
    <x v="405"/>
    <s v="FUNDAMENTALS OF FINANCE"/>
    <s v="C1028"/>
    <s v="JOHN OYAR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2"/>
    <s v="TUESDAY"/>
    <s v="1100-1400 HRS"/>
    <s v="PHYSICAL"/>
    <s v="3-1"/>
    <x v="532"/>
    <s v="PRINCIPLES OF ENTREPRENUERSHIP AND MANAGEMENT"/>
    <s v="C1313"/>
    <s v="SIMON GITHINJ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2"/>
    <s v="TUESDAY"/>
    <s v="1730-2030 HRS"/>
    <s v="PHYSICAL"/>
    <s v="TC 4-7"/>
    <x v="559"/>
    <s v="PRINCIPLES OF ECONOMICS"/>
    <s v="C1313"/>
    <s v="SIMON GITHINJI"/>
    <n v="3"/>
    <n v="3"/>
    <n v="1"/>
    <n v="6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2"/>
    <s v="TUESDAY"/>
    <s v="1730-2030 HRS"/>
    <s v="PHYSICAL"/>
    <s v="TC 1-2"/>
    <x v="530"/>
    <s v="INFORMATION SYSTEMS SUPPORT AND INTEGRATION"/>
    <s v="C1687"/>
    <s v="STEPHEN OKELLO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2"/>
    <s v="TUESDAY"/>
    <s v="1730-2030 HRS"/>
    <s v="PHYSICAL"/>
    <s v="TC 1-2"/>
    <x v="530"/>
    <s v="INFORMATION SYSTEMS SUPPORT AND INTEGRATION"/>
    <s v="C1687"/>
    <s v="STEPHEN OKELL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STAGE 1"/>
    <s v="A"/>
    <m/>
    <m/>
    <x v="0"/>
  </r>
  <r>
    <n v="3"/>
    <s v="WEDNESDAY"/>
    <s v="1730-2030 HRS"/>
    <s v="PHYSICAL"/>
    <s v="PDC-05"/>
    <x v="407"/>
    <s v="LEADERSHIP AND MANAGEMENT"/>
    <s v="C1221"/>
    <s v="STEPHEN GITHIO"/>
    <n v="3"/>
    <n v="3"/>
    <n v="1"/>
    <n v="19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5"/>
    <s v="A"/>
    <m/>
    <m/>
    <x v="0"/>
  </r>
  <r>
    <n v="1"/>
    <s v="MONDAY"/>
    <s v="1730-2030 HRS"/>
    <s v="PHYSICAL"/>
    <s v="PDC-05"/>
    <x v="412"/>
    <s v="ADVANCED FINANCIAL MANAGEMENT"/>
    <s v="C1211"/>
    <s v="STEPHEN NAMISI"/>
    <s v="3"/>
    <s v="3"/>
    <n v="1"/>
    <n v="23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5"/>
    <s v="A"/>
    <m/>
    <m/>
    <x v="0"/>
  </r>
  <r>
    <n v="4"/>
    <s v="THURSDAY"/>
    <s v="1730-2030 HRS"/>
    <s v="PHYSICAL"/>
    <s v="PDC-05"/>
    <x v="412"/>
    <s v="ADVANCED FINANCIAL MANAGEMENT"/>
    <s v="C1211"/>
    <s v="STEPHEN NAMISI"/>
    <s v="3"/>
    <s v="3"/>
    <n v="1"/>
    <n v="23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5"/>
    <s v="A"/>
    <m/>
    <m/>
    <x v="0"/>
  </r>
  <r>
    <n v="6"/>
    <s v="SATURDAY"/>
    <s v="0800-1000 HRS"/>
    <s v="PHYSICAL"/>
    <s v="PDC-05"/>
    <x v="412"/>
    <s v="ADVANCED FINANCIAL MANAGEMENT"/>
    <s v="C1211"/>
    <s v="STEPHEN NAMISI"/>
    <s v="2"/>
    <s v="2"/>
    <n v="1"/>
    <n v="23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5"/>
    <s v="A"/>
    <m/>
    <m/>
    <x v="0"/>
  </r>
  <r>
    <n v="5"/>
    <s v="FRIDAY"/>
    <s v="1100-1400 HRS"/>
    <s v="PHYSICAL"/>
    <s v="LH 3"/>
    <x v="604"/>
    <s v="PRINCIPLES OF MARKETING AND COMMUNICATION"/>
    <s v="C0360"/>
    <s v="AUSTIN MAKUNGU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WESTERN"/>
    <s v="LEVEL II"/>
    <s v="A"/>
    <m/>
    <m/>
    <x v="0"/>
  </r>
  <r>
    <n v="5"/>
    <s v="FRIDAY"/>
    <s v="0800-1100 HRS"/>
    <s v="PHYSICAL"/>
    <s v="LH 2"/>
    <x v="533"/>
    <s v="FINANCIAL ACCOUNTING"/>
    <s v="C1370"/>
    <s v="DAVID OMOLL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"/>
    <s v="A"/>
    <m/>
    <m/>
    <x v="0"/>
  </r>
  <r>
    <n v="3"/>
    <s v="WEDNESDAY"/>
    <s v="1100-1400 HRS"/>
    <s v="PHYSICAL"/>
    <s v="LB 6"/>
    <x v="405"/>
    <s v="FUNDAMENTALS OF FINANCE"/>
    <s v="C1447"/>
    <s v="NICHOLAS SIKALLY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5"/>
    <s v="FRIDAY"/>
    <s v="1100-1400HRS"/>
    <s v="PHYSICAL"/>
    <s v="LH 4"/>
    <x v="421"/>
    <s v="FINANCIAL REPORTING AND ANALYSIS"/>
    <s v="C1447"/>
    <s v="NICHOLAS SIKALLY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INT LI"/>
    <s v="A"/>
    <m/>
    <m/>
    <x v="0"/>
  </r>
  <r>
    <n v="6"/>
    <s v="SATURDAY"/>
    <s v="1400-1700HRS"/>
    <s v="PHYSICAL"/>
    <s v="LH 3"/>
    <x v="566"/>
    <s v="PRINCIPLES OF AUDITING"/>
    <s v="C1318"/>
    <s v="GEORGE OBOP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7"/>
    <s v="SUNDAY"/>
    <s v="1100-1400HRS"/>
    <s v="PHYSICAL"/>
    <s v="LH 3"/>
    <x v="559"/>
    <s v="PRINCIPLES OF ECONOMICS"/>
    <n v="197"/>
    <s v="TOM MATWETWE"/>
    <m/>
    <n v="0"/>
    <n v="0"/>
    <n v="2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WESTERN"/>
    <s v="LEVEL III"/>
    <s v="A"/>
    <m/>
    <m/>
    <x v="0"/>
  </r>
  <r>
    <n v="3"/>
    <s v="WEDNESDAY"/>
    <s v="1100-1400 HRS"/>
    <s v="PHYSICAL"/>
    <s v="LB 6"/>
    <x v="559"/>
    <s v="PRINCIPLES OF ECONOMICS"/>
    <n v="197"/>
    <s v="TOM MATWETWE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4"/>
    <s v="THURSDAY"/>
    <s v="1100-1400 HRS"/>
    <s v="PHYSICAL"/>
    <s v="LH 5"/>
    <x v="419"/>
    <s v="INFORMATION COMMUNICATION TECHNOLOGY"/>
    <s v="C1486"/>
    <s v="CONRAD AKELL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2"/>
    <s v="TUESDAY"/>
    <s v="0800-1100 HRS"/>
    <s v="VIRTUAL"/>
    <s v="ZOOM"/>
    <x v="75"/>
    <s v="ENTREPRENEURSHIP PRINCIPLES AND PRACTICE"/>
    <s v="C1440"/>
    <s v="VERILE OPILO"/>
    <m/>
    <n v="0"/>
    <n v="0"/>
    <n v="16"/>
    <s v=" "/>
    <n v="0"/>
    <s v=" "/>
    <s v=" "/>
    <s v=" "/>
    <s v=" "/>
    <s v=" "/>
    <s v=" "/>
    <s v=" "/>
    <s v=" "/>
    <s v=" "/>
    <s v=" "/>
    <s v=" "/>
    <m/>
    <s v=""/>
    <x v="2"/>
    <s v="BAM"/>
    <s v="KCADIPBANKING"/>
    <s v="DBANK"/>
    <x v="0"/>
    <s v="MAIN"/>
    <s v="STAGE 2"/>
    <s v="B"/>
    <m/>
    <m/>
    <x v="0"/>
  </r>
  <r>
    <n v="2"/>
    <s v="TUESDAY"/>
    <s v="0800-1100 HRS"/>
    <s v="VIRTUAL"/>
    <s v="ZOOM"/>
    <x v="75"/>
    <s v="ENTREPRENEURSHIP PRINCIPLES AND PRACTICE"/>
    <s v="C1440"/>
    <s v="VERILE OPILO"/>
    <m/>
    <n v="0"/>
    <n v="0"/>
    <n v="13"/>
    <s v=" "/>
    <s v=" "/>
    <s v=" "/>
    <s v=" "/>
    <s v=" "/>
    <s v=" "/>
    <s v=" "/>
    <s v=" "/>
    <s v=" "/>
    <s v=" "/>
    <s v=" "/>
    <s v=" "/>
    <s v=" "/>
    <m/>
    <s v=""/>
    <x v="2"/>
    <s v="BAM"/>
    <s v="DHRM"/>
    <s v="DHRM"/>
    <x v="0"/>
    <s v="MAIN"/>
    <s v="STAGE 3"/>
    <s v="B"/>
    <m/>
    <m/>
    <x v="0"/>
  </r>
  <r>
    <n v="4"/>
    <s v="THURSDAY"/>
    <s v="0800-1100 HRS"/>
    <s v="PHYSICAL"/>
    <s v="LT 1-1"/>
    <x v="74"/>
    <s v="GENERAL ECONOMICS"/>
    <s v="C1440"/>
    <s v="VERILE OPILO"/>
    <m/>
    <n v="0"/>
    <n v="0"/>
    <n v="21"/>
    <s v=" "/>
    <n v="0"/>
    <s v=" "/>
    <s v=" "/>
    <s v=" "/>
    <s v=" "/>
    <s v=" "/>
    <s v=" "/>
    <s v=" "/>
    <s v=" "/>
    <s v=" "/>
    <s v=" "/>
    <s v=" "/>
    <m/>
    <s v=""/>
    <x v="2"/>
    <s v="ECOSTA"/>
    <s v="KCADIPBANKING"/>
    <s v="DBANK"/>
    <x v="0"/>
    <s v="MAIN"/>
    <s v="STAGE 3"/>
    <s v="A"/>
    <m/>
    <m/>
    <x v="0"/>
  </r>
  <r>
    <n v="6"/>
    <s v="SATURDAY"/>
    <s v="1100-1400 HRS"/>
    <s v="PHYSICAL"/>
    <s v="TC 3-9"/>
    <x v="588"/>
    <s v="MANAGEMENT ACCOUNTING"/>
    <s v="C1440"/>
    <s v="VERILE OPILO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C 1"/>
    <s v="A"/>
    <m/>
    <m/>
    <x v="0"/>
  </r>
  <r>
    <n v="2"/>
    <s v="TUESDAY"/>
    <s v="1100-1400 HRS"/>
    <s v="PHYSICAL"/>
    <s v="PDC-05"/>
    <x v="405"/>
    <s v="FUNDAMENTALS OF FINANCE"/>
    <s v="C1440"/>
    <s v="VERILE OPILO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3"/>
    <s v="WEDNESDAY"/>
    <s v="1100-1400 HRS"/>
    <s v="PHYSICAL"/>
    <s v="TC 3-11"/>
    <x v="588"/>
    <s v="BUSINESS TECHNOLOGY"/>
    <s v="C1440"/>
    <s v="VERILE OPILO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0"/>
    <s v="MAIN"/>
    <s v="SEP-DEC"/>
    <s v="A"/>
    <m/>
    <m/>
    <x v="0"/>
  </r>
  <r>
    <n v="2"/>
    <s v="TUESDAY"/>
    <s v="1730-2030 HRS"/>
    <s v="VIRTUAL"/>
    <s v="ZOOM "/>
    <x v="710"/>
    <s v="PM Ethics"/>
    <n v="96"/>
    <s v="VICTOR NYAMIAKA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5"/>
    <s v="A"/>
    <m/>
    <m/>
    <x v="0"/>
  </r>
  <r>
    <n v="5"/>
    <s v="FRIDAY"/>
    <s v="1100-1400HRS"/>
    <s v="PHYSICAL"/>
    <s v="LH 5"/>
    <x v="419"/>
    <s v="INFORMATION COMMUNICATION TECHNOLOGY"/>
    <s v="C1486"/>
    <s v="CONRAD AKELL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  <r>
    <n v="1"/>
    <s v="MONDAY"/>
    <s v="1730-2030 HRS"/>
    <s v="PHYSICAL"/>
    <s v="PDC-05"/>
    <x v="711"/>
    <s v="NETWORK OPERATING SYSTEMS"/>
    <s v="C1718"/>
    <s v="LEMMY MUNENE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2"/>
    <s v="TUESDAY"/>
    <s v="1730-2030 HRS"/>
    <s v="PHYSICAL"/>
    <s v="PDC-05"/>
    <x v="712"/>
    <s v="COMPUTER NETWORKING"/>
    <s v="C1732"/>
    <s v="CAROLINE TOO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3"/>
    <s v="WEDNESDAY"/>
    <s v="1730-2030 HRS"/>
    <s v="PHYSICAL"/>
    <s v="TC 1-4"/>
    <x v="713"/>
    <s v="NETWORK SECURITY"/>
    <s v="C2090"/>
    <s v="HARON MUTWIRI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4"/>
    <s v="THURSDAY"/>
    <s v="1730-2030 HRS"/>
    <s v="PHYSICAL"/>
    <s v="TC 1-4"/>
    <x v="714"/>
    <s v="WINDOWS SERVERS ROLES AND FEATURES"/>
    <s v="C1812"/>
    <s v="DENNIS MUTHUI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5"/>
    <s v="FRIDAY"/>
    <s v="1730-2030 HRS"/>
    <s v="PHYSICAL"/>
    <s v="PDC-05"/>
    <x v="713"/>
    <s v="NETWORK SECURITY"/>
    <s v="C2090"/>
    <s v="HARON MUTWIRI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6"/>
    <s v="SATURDAY"/>
    <s v="0800-1100 HRS"/>
    <s v="PHYSICAL"/>
    <s v="PDC-01"/>
    <x v="711"/>
    <s v="NETWORK OPERATING SYSTEMS"/>
    <s v="C1718"/>
    <s v="LEMMY MUNENE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6"/>
    <s v="SATURDAY"/>
    <s v="1400-1700 HRS"/>
    <s v="PHYSICAL"/>
    <s v="TC 1-4"/>
    <x v="712"/>
    <s v="COMPUTER NETWORKING"/>
    <s v="C1732"/>
    <s v="CAROLINE TOO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6"/>
    <s v="SATURDAY"/>
    <s v="1100-1400 HRS"/>
    <s v="PHYSICAL"/>
    <s v="PDC-04"/>
    <x v="714"/>
    <s v="WINDOWS SERVERS ROLES AND FEATURES"/>
    <s v="C1812"/>
    <s v="DENNIS MUTHUI"/>
    <n v="3"/>
    <n v="3"/>
    <n v="1"/>
    <n v="12"/>
    <s v=" "/>
    <n v="1"/>
    <s v=" "/>
    <s v=" "/>
    <s v=" "/>
    <s v=" "/>
    <s v=" "/>
    <m/>
    <m/>
    <m/>
    <m/>
    <m/>
    <m/>
    <m/>
    <m/>
    <x v="2"/>
    <s v="PROFESSIONAL"/>
    <s v="DCNSA"/>
    <s v="DCNSA"/>
    <x v="1"/>
    <s v="MAIN"/>
    <m/>
    <s v="A"/>
    <m/>
    <m/>
    <x v="0"/>
  </r>
  <r>
    <n v="2"/>
    <s v="TUESDAY"/>
    <s v="1800-2030 HRS"/>
    <s v="PHYSICAL"/>
    <s v="3-2"/>
    <x v="699"/>
    <s v="PRINCIPLES OF LAW OF EVIDENCE AND THE TRIAL PROCESS"/>
    <s v="C1692"/>
    <s v="JOHN NJIR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1"/>
    <s v="MONDAY"/>
    <s v="1730-2030 HRS"/>
    <s v="PHYSICAL"/>
    <s v="TC 1-2"/>
    <x v="590"/>
    <s v="COMPUTER INFORMATION SYSTEMS APPLICATIONS"/>
    <s v="C1822"/>
    <s v="FAITH NGENDO"/>
    <n v="3"/>
    <n v="3"/>
    <n v="1"/>
    <n v="27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1"/>
    <s v="MAIN"/>
    <s v="JAN-APRIL"/>
    <s v="A"/>
    <m/>
    <m/>
    <x v="0"/>
  </r>
  <r>
    <n v="1"/>
    <s v="MONDAY"/>
    <s v="1730-2030 HRS"/>
    <s v="PHYSICAL"/>
    <s v="TC 1-2"/>
    <x v="590"/>
    <s v="COMPUTER INFORMATION SYSTEMS APPLICATIONS"/>
    <s v="C1822"/>
    <s v="FAITH NGEND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s v="MAY-AUG"/>
    <s v="A"/>
    <m/>
    <m/>
    <x v="0"/>
  </r>
  <r>
    <n v="1"/>
    <s v="MONDAY"/>
    <s v="1100-1400 HRS"/>
    <s v="PHYSICAL"/>
    <s v="TC 1-3"/>
    <x v="529"/>
    <s v="INTRODUCTION TO BUSINESS LAW AND ETHICS"/>
    <s v="C1954"/>
    <s v="FIONA KANIN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1"/>
    <s v="MONDAY"/>
    <s v="1730-2030 HRS"/>
    <s v="VIRTUAL"/>
    <s v="ZOOM "/>
    <x v="591"/>
    <s v="BUSINESS LAW"/>
    <s v="C1954"/>
    <s v="FIONA KANINI"/>
    <n v="3"/>
    <n v="3"/>
    <n v="1"/>
    <n v="7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ONE"/>
    <s v="A"/>
    <m/>
    <m/>
    <x v="0"/>
  </r>
  <r>
    <n v="1"/>
    <s v="MONDAY"/>
    <s v="1100-1400 HRS"/>
    <s v="LAB"/>
    <s v="TC 1-2"/>
    <x v="573"/>
    <s v="INTRODUCTION TO COMPUTING SYSTEMS"/>
    <s v="C1516"/>
    <s v="FREDRICK OCHIENG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s v="SEP-DEC"/>
    <s v="A"/>
    <m/>
    <m/>
    <x v="0"/>
  </r>
  <r>
    <n v="1"/>
    <s v="MONDAY"/>
    <s v="1730-2030 HRS"/>
    <s v="VIRTUAL"/>
    <s v="ZOOM "/>
    <x v="86"/>
    <s v="HUMAN RESOURCE MANAGEMENT"/>
    <s v="C2092"/>
    <s v="FAINA KIDAGISA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ACADEMIC"/>
    <s v="KCADIPBANKING"/>
    <s v="DBANK"/>
    <x v="0"/>
    <s v="MAIN"/>
    <s v="STAGE 5"/>
    <s v="A"/>
    <m/>
    <m/>
    <x v="0"/>
  </r>
  <r>
    <n v="1"/>
    <s v="MONDAY"/>
    <s v="1730-2030 HRS"/>
    <s v="VIRTUAL"/>
    <s v="ZOOM "/>
    <x v="86"/>
    <s v="HUMAN RESOURCE MANAGEMENT"/>
    <s v="C2091"/>
    <s v="BETTY BUSINGYE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5"/>
    <s v="A"/>
    <m/>
    <m/>
    <x v="0"/>
  </r>
  <r>
    <n v="1"/>
    <s v="MONDAY"/>
    <s v="1730-2030 HRS"/>
    <s v="PHYSICAL"/>
    <s v="TC 1-4"/>
    <x v="592"/>
    <s v="DATABASES"/>
    <s v="C0995"/>
    <s v="GEOFFREY OCHIENG'"/>
    <n v="3"/>
    <n v="3"/>
    <n v="1"/>
    <n v="15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4"/>
    <s v="THURSDAY"/>
    <s v="1100-1400 HRS"/>
    <s v="PHYSICAL"/>
    <s v="LB 6"/>
    <x v="566"/>
    <s v="PRINCIPLES OF AUDITING"/>
    <s v="C1318"/>
    <s v="GEORGE OBOP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1"/>
    <s v="MONDAY"/>
    <s v="1730-2030 HRS"/>
    <s v="PHYSICAL"/>
    <s v="LT 1-2"/>
    <x v="409"/>
    <s v="INTRODUCTION TO FINANCIAL ACCOUNTING"/>
    <s v="C1448"/>
    <s v="JACKLINE KIMEMI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1"/>
    <s v="MONDAY"/>
    <s v="0800-1100 HRS"/>
    <s v="PHYSICAL"/>
    <s v="PDC-01"/>
    <x v="418"/>
    <s v="QUANTITATIVE ANALYSIS"/>
    <s v="C0970"/>
    <s v="JACKSON KIMANI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1"/>
    <s v="MONDAY"/>
    <s v="0800-1100 HRS"/>
    <s v="PHYSICAL"/>
    <s v="PDC-02"/>
    <x v="418"/>
    <s v="QUANTITATIVE ANALYSIS"/>
    <s v="C0970"/>
    <s v="JACKSON KIMANI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1"/>
    <s v="MONDAY"/>
    <s v="1100-1400 HRS"/>
    <s v="PHYSICAL"/>
    <s v="PDC-01"/>
    <x v="418"/>
    <s v="QUANTITATIVE ANALYSIS"/>
    <s v="C0970"/>
    <s v="JACKSON KIMANI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0"/>
    <s v="MAIN"/>
    <m/>
    <s v="A"/>
    <m/>
    <m/>
    <x v="0"/>
  </r>
  <r>
    <n v="1"/>
    <s v="MONDAY"/>
    <s v="1100-1400 HRS"/>
    <s v="PHYSICAL"/>
    <s v="PDC-02"/>
    <x v="418"/>
    <s v="QUANTITATIVE ANALYSIS"/>
    <s v="C0970"/>
    <s v="JACKSON KIMANI"/>
    <n v="3"/>
    <n v="3"/>
    <n v="1"/>
    <n v="6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1"/>
    <s v="MONDAY"/>
    <s v="1800-2030 HRS"/>
    <s v="PHYSICAL"/>
    <s v="3-1"/>
    <x v="413"/>
    <s v="ADVANCED TAXATION"/>
    <s v="C1488"/>
    <s v="JAMES KIARIE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4"/>
    <s v="THURSDAY"/>
    <s v="1100-1400 HRS"/>
    <s v="PHYSICAL"/>
    <s v="RM 3-2"/>
    <x v="427"/>
    <s v="FUNDAMENTALS OF ICT"/>
    <s v="C1692"/>
    <s v="JOHN NJIR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1"/>
    <s v="MONDAY"/>
    <s v="1730-2030 HRS"/>
    <s v="VIRTUAL"/>
    <s v="ZOOM "/>
    <x v="715"/>
    <s v="HEALTH AND SAFETY AT WORK PLACE"/>
    <s v="C1982"/>
    <s v="JAPHETH MUCHAI"/>
    <s v="3"/>
    <s v="3"/>
    <n v="1"/>
    <n v="10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5"/>
    <s v="A"/>
    <m/>
    <m/>
    <x v="0"/>
  </r>
  <r>
    <n v="1"/>
    <s v="MONDAY"/>
    <s v="0800-1100 HRS"/>
    <s v="PHYSICAL"/>
    <s v="PDC-03"/>
    <x v="408"/>
    <s v="ADVANCED FINANCIAL REPORTING AND ANALYSIS"/>
    <s v="C1400"/>
    <s v="JARED MOMANYI"/>
    <n v="2"/>
    <n v="2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6"/>
    <s v="A"/>
    <m/>
    <m/>
    <x v="0"/>
  </r>
  <r>
    <n v="1"/>
    <s v="MONDAY"/>
    <s v="1100-1400 HRS"/>
    <s v="PHYSICAL"/>
    <s v="PDC-03"/>
    <x v="408"/>
    <s v="ADVANCED FINANCIAL REPORTING AND ANALYSIS"/>
    <s v="C1400"/>
    <s v="JARED MOMANYI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5"/>
    <s v="A"/>
    <m/>
    <m/>
    <x v="0"/>
  </r>
  <r>
    <n v="4"/>
    <s v="THURSDAY"/>
    <s v="1730-2030 HRS"/>
    <s v="PHYSICAL"/>
    <s v="PDC-04"/>
    <x v="421"/>
    <s v="FINANCIAL REPORTING AND ANALYSIS"/>
    <s v="C1400"/>
    <s v="JARED MOMANYI"/>
    <n v="3"/>
    <n v="3"/>
    <n v="1"/>
    <n v="1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3"/>
    <s v="A"/>
    <m/>
    <m/>
    <x v="0"/>
  </r>
  <r>
    <n v="1"/>
    <s v="MONDAY"/>
    <s v="1730-1930 HRS"/>
    <s v="VIRTUAL"/>
    <s v="VIRTUAL"/>
    <x v="701"/>
    <s v="UNDERSTANDING ORGANIZATIONAL ENVIRONMENT"/>
    <s v="C1801"/>
    <s v="PHILISTERS OBWANGI"/>
    <n v="2"/>
    <n v="2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1"/>
    <s v="MONDAY"/>
    <s v="0800-1100 HRS"/>
    <s v="PHYSICAL"/>
    <s v="3-1"/>
    <x v="533"/>
    <s v="FINANCIAL ACCOUNTING"/>
    <s v="C1040"/>
    <s v="JOB CHEGE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1"/>
    <s v="MONDAY"/>
    <s v="1100-1400 HRS"/>
    <s v="PHYSICAL"/>
    <s v="PDC-01"/>
    <x v="533"/>
    <s v="FINANCIAL ACCOUNTING"/>
    <s v="C1040"/>
    <s v="JOB CHEGE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400-1700 HRS"/>
    <s v="PHYSICAL"/>
    <s v="TC 1-5"/>
    <x v="403"/>
    <s v="QUANTITATIVE MODELLING SKILLS"/>
    <s v="C1040"/>
    <s v="JOB CHEGE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1"/>
    <s v="MONDAY"/>
    <s v="1730-2030 HRS"/>
    <s v="PHYSICAL"/>
    <s v="PDC-01"/>
    <x v="574"/>
    <s v="FINANCIAL ACCOUNTING"/>
    <s v="C1040"/>
    <s v="JOB CHEGE"/>
    <m/>
    <n v="0"/>
    <n v="0"/>
    <n v="9"/>
    <n v="0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CIFA SEC 3"/>
    <s v="A"/>
    <m/>
    <m/>
    <x v="0"/>
  </r>
  <r>
    <n v="1"/>
    <s v="MONDAY"/>
    <s v="1730-2030 HRS"/>
    <s v="PHYSICAL"/>
    <s v="PDC-01"/>
    <x v="416"/>
    <s v="FINANCIAL ACCOUNTING"/>
    <s v="C1040"/>
    <s v="JOB CHEGE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1"/>
    <s v="A"/>
    <m/>
    <m/>
    <x v="0"/>
  </r>
  <r>
    <n v="1"/>
    <s v="MONDAY"/>
    <s v="1730-2030 HRS"/>
    <s v="PHYSICAL"/>
    <s v="PDC-01"/>
    <x v="575"/>
    <s v="PRINCIPLES OF ACCOUNTING AND TAXATION"/>
    <s v="C1040"/>
    <s v="JOB CHEGE"/>
    <m/>
    <n v="0"/>
    <n v="0"/>
    <n v="12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1"/>
    <s v="MAIN"/>
    <m/>
    <s v="A"/>
    <m/>
    <m/>
    <x v="0"/>
  </r>
  <r>
    <n v="1"/>
    <s v="MONDAY"/>
    <s v="1800-2030 HRS"/>
    <s v="PHYSICAL"/>
    <s v="3-2"/>
    <x v="611"/>
    <s v="LAW RELATED TO FRAUD"/>
    <s v="C1838"/>
    <s v="JOHN IRUNGU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1"/>
    <s v="MONDAY"/>
    <s v="1730-2030 HRS"/>
    <s v="PHYSICAL"/>
    <s v="PDC-06"/>
    <x v="414"/>
    <s v="ADVANCED AUDITING AND ASSURANCE"/>
    <s v="C1693"/>
    <s v="JOHN KABUCHO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6"/>
    <s v="A"/>
    <m/>
    <m/>
    <x v="0"/>
  </r>
  <r>
    <n v="1"/>
    <s v="MONDAY"/>
    <s v="1100-1400 HRS"/>
    <s v="PHYSICAL"/>
    <s v="6-2"/>
    <x v="412"/>
    <s v="ADVANCED FINANCIAL MANAGEMENT"/>
    <s v="C1028"/>
    <s v="JOHN OYARO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2"/>
    <s v="TUESDAY"/>
    <s v="1730-2030 HRS"/>
    <s v="PHYSICAL"/>
    <s v="PDC-04"/>
    <x v="422"/>
    <s v="FINANCIAL MANAGEMENT"/>
    <s v="C1211"/>
    <s v="STEPHEN NAMISI"/>
    <n v="3"/>
    <n v="3"/>
    <n v="1"/>
    <n v="30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3"/>
    <s v="A"/>
    <m/>
    <m/>
    <x v="0"/>
  </r>
  <r>
    <n v="6"/>
    <s v="SATURDAY"/>
    <s v="1400-1700 HRS"/>
    <s v="PHYSICAL"/>
    <s v="PDC-04"/>
    <x v="422"/>
    <s v="FINANCIAL MANAGEMENT"/>
    <s v="C1211"/>
    <s v="STEPHEN NAMISI"/>
    <n v="3"/>
    <n v="3"/>
    <n v="1"/>
    <n v="30"/>
    <n v="1"/>
    <s v=" "/>
    <s v=" "/>
    <s v=" "/>
    <s v=" "/>
    <s v=" "/>
    <s v=" "/>
    <m/>
    <m/>
    <m/>
    <m/>
    <m/>
    <m/>
    <m/>
    <m/>
    <x v="2"/>
    <s v="PROFESSIONAL"/>
    <s v="CPA"/>
    <s v="CPA"/>
    <x v="1"/>
    <s v="MAIN"/>
    <s v="SEC 3"/>
    <s v="A"/>
    <m/>
    <m/>
    <x v="0"/>
  </r>
  <r>
    <n v="1"/>
    <s v="MONDAY"/>
    <s v="1400-1700 HRS"/>
    <s v="PHYSICAL"/>
    <s v="2-3"/>
    <x v="422"/>
    <s v="FINANCIAL MANAGEMENT"/>
    <s v="C1028"/>
    <s v="JOHN OYARO"/>
    <n v="3"/>
    <n v="3"/>
    <n v="1"/>
    <n v="19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1100-1400 HRS"/>
    <s v="PHYSICAL"/>
    <s v="3-2"/>
    <x v="559"/>
    <s v="ECONOMICS"/>
    <s v="C1313"/>
    <s v="SIMON GITHINJ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1"/>
    <s v="MONDAY"/>
    <s v="1730-2030 HRS"/>
    <s v="PHYSICAL"/>
    <s v="3-1"/>
    <x v="412"/>
    <s v="ADVANCED FINANCIAL MANAGEMENT"/>
    <s v="C1028"/>
    <s v="JOHN OYARO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6"/>
    <s v="SATURDAY"/>
    <s v="0800-1100 HRS"/>
    <s v="VIRTUAL"/>
    <s v="ZOOM "/>
    <x v="421"/>
    <s v="FINANCIAL REPORTING AND ANALYSIS"/>
    <s v="C0199"/>
    <s v="JOHNSTONE MAIN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1"/>
    <s v="MONDAY"/>
    <s v="1730-2030 HRS"/>
    <s v="PHYSICAL"/>
    <s v="3-5"/>
    <x v="421"/>
    <s v="FINANCIAL REPORTING AND ANALYSIS"/>
    <s v="C0199"/>
    <s v="JOHNSTONE MAINA"/>
    <n v="3"/>
    <n v="3"/>
    <n v="1"/>
    <n v="15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800-2030 HRS"/>
    <s v="PHYSICAL"/>
    <s v="3-5"/>
    <x v="576"/>
    <s v="OVERVIEW OF THE LEGAL AND JUSTICE SYSTEM"/>
    <s v="C1954"/>
    <s v="FIONA KANINI"/>
    <m/>
    <n v="0"/>
    <n v="0"/>
    <n v="0"/>
    <s v=" "/>
    <n v="0"/>
    <s v=" "/>
    <s v=" "/>
    <s v=" "/>
    <s v=" "/>
    <s v=" "/>
    <s v=" "/>
    <s v=" "/>
    <s v=" "/>
    <s v=" "/>
    <s v=" "/>
    <s v=" "/>
    <m/>
    <s v=""/>
    <x v="2"/>
    <s v="PROFESSIONAL"/>
    <s v="CFFE"/>
    <s v="CFFE"/>
    <x v="1"/>
    <s v="TOWN"/>
    <m/>
    <s v="A"/>
    <m/>
    <s v="BLENDED"/>
    <x v="0"/>
  </r>
  <r>
    <n v="5"/>
    <s v="FRIDAY"/>
    <s v="1400-1700 HRS"/>
    <s v="PHYSICAL"/>
    <s v="RM 3-4"/>
    <x v="418"/>
    <s v="QUANTITATIVE ANALYSIS"/>
    <s v="C1408"/>
    <s v="FRANCIS KIVUV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2"/>
    <s v="TUESDAY"/>
    <s v="1730-2030 HRS"/>
    <s v="PHYSICAL"/>
    <s v="TC 3-11"/>
    <x v="577"/>
    <s v="PERFOMANCE MANAGEMENT"/>
    <s v="C1404"/>
    <s v="DUNCAN MARAGI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ACCA"/>
    <s v="ACCA"/>
    <x v="1"/>
    <s v="MAIN"/>
    <s v="SEP-DEC"/>
    <s v="A"/>
    <m/>
    <m/>
    <x v="0"/>
  </r>
  <r>
    <n v="4"/>
    <s v="THURSDAY"/>
    <s v="1100-1400 HRS"/>
    <s v="PHYSICAL"/>
    <s v="RM 3-6"/>
    <x v="416"/>
    <s v="FINANCIAL ACCOUNTING"/>
    <s v="C0770"/>
    <s v="DUNCAN OWUOR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4"/>
    <s v="THURSDAY"/>
    <s v="0800-1100 HRS"/>
    <s v="PHYSICAL"/>
    <s v="RM 3-2"/>
    <x v="427"/>
    <s v="FUNDAMENTALS OF ICT"/>
    <s v="C1692"/>
    <s v="JOHN NJIRU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KITENGELA"/>
    <m/>
    <s v="A"/>
    <m/>
    <m/>
    <x v="0"/>
  </r>
  <r>
    <n v="2"/>
    <s v="TUESDAY"/>
    <s v="1730-1930 HRS"/>
    <s v="VIRTUAL"/>
    <s v="VIRTUAL"/>
    <x v="716"/>
    <s v="PROCUREMENT OF GOODS, SERVICES AND WORKS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m/>
    <s v="A"/>
    <m/>
    <m/>
    <x v="0"/>
  </r>
  <r>
    <n v="1"/>
    <s v="MONDAY"/>
    <s v="1730-2030 HRS"/>
    <s v="VIRTUAL"/>
    <s v="ZOOM "/>
    <x v="717"/>
    <s v="CAREER AND TALENT MANAGEMENT"/>
    <s v="C2006"/>
    <s v="KENNEDY NYABAGA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s v="DHRM"/>
    <s v="DHRM"/>
    <x v="1"/>
    <s v="MAIN"/>
    <s v="STAGE 4"/>
    <s v="A"/>
    <m/>
    <m/>
    <x v="0"/>
  </r>
  <r>
    <n v="1"/>
    <s v="MONDAY"/>
    <s v="1400-1700 HRS"/>
    <s v="PHYSICAL"/>
    <s v="PDC-06"/>
    <x v="421"/>
    <s v="FINANCIAL REPORTING AND ANALYSIS"/>
    <s v="C1899"/>
    <s v="KENNETH NYAWEGI"/>
    <n v="3"/>
    <n v="3"/>
    <n v="1"/>
    <n v="11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3A"/>
    <s v="A"/>
    <m/>
    <m/>
    <x v="0"/>
  </r>
  <r>
    <n v="1"/>
    <s v="MONDAY"/>
    <s v="0600-0800 HRS"/>
    <s v="VIRTUAL"/>
    <s v="ZOOM "/>
    <x v="633"/>
    <s v="COMPENSATION AND REWARD MANAGEMENT"/>
    <n v="423"/>
    <s v="KEVIN NAISHO"/>
    <m/>
    <n v="0"/>
    <n v="0"/>
    <n v="14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HREE"/>
    <s v="A"/>
    <m/>
    <m/>
    <x v="0"/>
  </r>
  <r>
    <n v="1"/>
    <s v="MONDAY"/>
    <s v="1730-2030 HRS"/>
    <s v="VIRTUAL"/>
    <s v="ZOOM "/>
    <x v="614"/>
    <s v="HUMAN RESOURCE MANAGEMENT INFORMATION SYSTEM"/>
    <n v="423"/>
    <s v="KEVIN NAISHO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PROFESSIONAL"/>
    <s v="CHRP"/>
    <s v="CHRP"/>
    <x v="1"/>
    <s v="MAIN"/>
    <s v="LEVEL TWO"/>
    <s v="A"/>
    <m/>
    <m/>
    <x v="0"/>
  </r>
  <r>
    <n v="4"/>
    <s v="THURSDAY"/>
    <s v="0800-1100 HRS"/>
    <s v="PHYSICAL"/>
    <s v="RM 3-5"/>
    <x v="416"/>
    <s v="FINANCIAL ACCOUNTING"/>
    <s v="C0770"/>
    <s v="DUNCAN OWUOR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KITENGELA"/>
    <m/>
    <s v="A"/>
    <m/>
    <m/>
    <x v="0"/>
  </r>
  <r>
    <n v="1"/>
    <s v="MONDAY"/>
    <s v="1400-1700 HRS"/>
    <s v="PHYSICAL"/>
    <s v="PDC-05"/>
    <x v="527"/>
    <s v="NETWORK TROUBLESHOOTING"/>
    <s v="C1732"/>
    <s v="CAROLINE TOO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CNSA"/>
    <s v="DCNSA"/>
    <x v="0"/>
    <s v="MAIN"/>
    <m/>
    <s v="A"/>
    <m/>
    <m/>
    <x v="0"/>
  </r>
  <r>
    <n v="1"/>
    <s v="MONDAY"/>
    <s v="1730-2030 HRS"/>
    <s v="PHYSICAL"/>
    <s v="TC 2-3"/>
    <x v="636"/>
    <s v="DATA MANAGEMENT AND ANALYTICS"/>
    <s v="C1718"/>
    <s v="LEMMY MUNENE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1"/>
    <s v="MAIN"/>
    <m/>
    <s v="A"/>
    <m/>
    <m/>
    <x v="0"/>
  </r>
  <r>
    <n v="1"/>
    <s v="MONDAY"/>
    <s v="0800-1100 HRS"/>
    <s v="LAB"/>
    <s v="TC 1-4"/>
    <x v="636"/>
    <s v="DATA MANAGEMENT AND ANALYTICS"/>
    <s v="C0053"/>
    <s v="LUKE MBOM"/>
    <n v="3"/>
    <n v="3"/>
    <n v="1"/>
    <n v="14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1"/>
    <s v="MONDAY"/>
    <s v="0800-1100 HRS"/>
    <s v="PHYSICAL"/>
    <s v="2-1"/>
    <x v="417"/>
    <s v="COMMUNICATION SKILLS"/>
    <s v="C0744"/>
    <s v="MALACH OSORO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0800-1100 HRS"/>
    <s v="PHYSICAL"/>
    <s v="2-1"/>
    <x v="582"/>
    <s v="COMMUNICATION SKILLS AND RECORDS MANAGEMENT_x000a_"/>
    <s v="C0744"/>
    <s v="MALACH OSORO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1"/>
    <s v="MONDAY"/>
    <s v="1100-1400 HRS"/>
    <s v="PHYSICAL"/>
    <s v="PDC-04"/>
    <x v="534"/>
    <s v="ENTREPRENUERSHIP AND COMMUNICATION"/>
    <s v="C0744"/>
    <s v="MALACH OSORO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400-1700 HRS"/>
    <s v="PHYSICAL"/>
    <s v="PDC-02"/>
    <x v="417"/>
    <s v="COMMUNICATION SKILLS"/>
    <s v="C0744"/>
    <s v="MALACH OSORO"/>
    <n v="3"/>
    <n v="3"/>
    <n v="1"/>
    <n v="100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m/>
    <s v="A"/>
    <m/>
    <m/>
    <x v="0"/>
  </r>
  <r>
    <n v="1"/>
    <s v="MONDAY"/>
    <s v="1400-1700 HRS"/>
    <s v="PHYSICAL"/>
    <s v="PDC-01"/>
    <x v="582"/>
    <s v="COMMUNICATION SKILLS AND RECORDS MANAGEMENT_x000a_"/>
    <s v="C0744"/>
    <s v="MALACH OSORO"/>
    <m/>
    <n v="0"/>
    <n v="0"/>
    <n v="10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MAIN"/>
    <s v="JAN-APRIL"/>
    <s v="A"/>
    <m/>
    <m/>
    <x v="0"/>
  </r>
  <r>
    <n v="1"/>
    <s v="MONDAY"/>
    <s v="1400-1700 HRS"/>
    <s v="PHYSICAL"/>
    <s v="PDC-01"/>
    <x v="581"/>
    <s v="COMMUNICATION SKILLS AND ETHICS"/>
    <s v="C1053"/>
    <s v="JOY KANANU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PROFESSIONAL"/>
    <s v="DDMA"/>
    <s v="DDMA"/>
    <x v="0"/>
    <s v="MAIN"/>
    <m/>
    <s v="A"/>
    <m/>
    <m/>
    <x v="0"/>
  </r>
  <r>
    <n v="6"/>
    <s v="SATURDAY"/>
    <s v="0800-1100 HRS"/>
    <s v="VIRTUAL"/>
    <s v="ZOOM "/>
    <x v="416"/>
    <s v="INTRODUCTION TO LAW AND GOVERNANCE"/>
    <s v="C1877"/>
    <s v="GEORGE GITHOGE"/>
    <s v="0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1"/>
    <s v="MONDAY"/>
    <s v="1730-2030 HRS"/>
    <s v="PHYSICAL"/>
    <s v="3-2"/>
    <x v="417"/>
    <s v="COMMUNICATION SKILLS"/>
    <s v="C0744"/>
    <s v="MALACH OSORO"/>
    <n v="3"/>
    <n v="3"/>
    <n v="1"/>
    <n v="23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0800-1100 HRS"/>
    <s v="PHYSICAL"/>
    <s v="6-2"/>
    <x v="407"/>
    <s v="LEADERSHIP AND MANAGEMENT"/>
    <s v="C1903"/>
    <s v="MARION KARUIRU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0800-1100 HRS"/>
    <s v="PHYSICAL"/>
    <s v="TC 4-15"/>
    <x v="718"/>
    <s v="CLERICAL DUTIES-1"/>
    <s v="C0738"/>
    <s v="MARTIN OKUDO"/>
    <n v="3"/>
    <n v="3"/>
    <n v="1"/>
    <n v="9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A"/>
    <x v="0"/>
    <s v="MAIN"/>
    <s v="ARTISAN SM TERMI"/>
    <s v="A"/>
    <m/>
    <m/>
    <x v="0"/>
  </r>
  <r>
    <n v="1"/>
    <s v="MONDAY"/>
    <s v="1100-1400 HRS"/>
    <s v="PHYSICAL"/>
    <s v="TC 4-14"/>
    <x v="719"/>
    <s v="CLERICAL DUTIES-2"/>
    <s v="C0738"/>
    <s v="MARTIN OKUDO"/>
    <n v="3"/>
    <n v="3"/>
    <n v="1"/>
    <n v="15"/>
    <s v=" "/>
    <s v=" "/>
    <s v=" "/>
    <s v=" "/>
    <s v=" "/>
    <s v=" "/>
    <s v=" "/>
    <s v=" "/>
    <s v=" "/>
    <s v=" "/>
    <s v=" "/>
    <s v=" "/>
    <s v=" "/>
    <m/>
    <s v=""/>
    <x v="2"/>
    <s v="ACADEMIC"/>
    <n v="802"/>
    <s v="ACS MOD 1B"/>
    <x v="0"/>
    <s v="MAIN"/>
    <s v="ARTIAN SM TRERMII"/>
    <s v="A"/>
    <m/>
    <m/>
    <x v="0"/>
  </r>
  <r>
    <n v="1"/>
    <s v="MONDAY"/>
    <s v="1400-1700 HRS"/>
    <s v="PHYSICAL"/>
    <s v="TC 1-3"/>
    <x v="433"/>
    <s v="PRINCIPLES OF MARKETING AND COMMUNICATION"/>
    <s v="C1401"/>
    <s v="MATHEW MUCHIRI"/>
    <n v="3"/>
    <n v="3"/>
    <n v="1"/>
    <n v="43"/>
    <n v="1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MAIN"/>
    <s v="JAN-APRIL"/>
    <s v="A"/>
    <m/>
    <m/>
    <x v="0"/>
  </r>
  <r>
    <n v="1"/>
    <s v="MONDAY"/>
    <s v="1400-1700 HRS"/>
    <s v="PHYSICAL"/>
    <s v="PDC-03"/>
    <x v="413"/>
    <s v="ADVANCED TAXATION"/>
    <s v="C0944"/>
    <s v="MAURICE OUMA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MAIN"/>
    <s v="SEC-6"/>
    <s v="A"/>
    <m/>
    <m/>
    <x v="0"/>
  </r>
  <r>
    <n v="1"/>
    <s v="MONDAY"/>
    <s v="1730-2030 HRS"/>
    <s v="PHYSICAL"/>
    <s v="LT 1-1"/>
    <x v="531"/>
    <s v="PRINCIPLES OF TAXATION"/>
    <s v="C0944"/>
    <s v="MAURICE OUMA"/>
    <n v="3"/>
    <n v="3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1"/>
    <s v="MAIN"/>
    <s v="JAN-APRIL"/>
    <s v="A"/>
    <m/>
    <m/>
    <x v="0"/>
  </r>
  <r>
    <n v="1"/>
    <s v="MONDAY"/>
    <s v="1730-2030 HRS"/>
    <s v="PHYSICAL"/>
    <s v="PDC-03"/>
    <x v="425"/>
    <s v="PUBLIC FINANCE AND TAXATION"/>
    <s v="C0944"/>
    <s v="MAURICE OUMA"/>
    <n v="3"/>
    <n v="3"/>
    <n v="1"/>
    <n v="8"/>
    <n v="1"/>
    <s v=" "/>
    <s v=" "/>
    <s v=" "/>
    <s v=" "/>
    <s v=" "/>
    <s v=" "/>
    <s v=" "/>
    <s v=" "/>
    <s v=" "/>
    <s v=" "/>
    <s v=" "/>
    <s v=" "/>
    <m/>
    <s v=""/>
    <x v="2"/>
    <s v="PROFESSIONAL"/>
    <s v="CIFA"/>
    <s v="CIFA"/>
    <x v="1"/>
    <s v="MAIN"/>
    <s v="STAGE 4"/>
    <s v="A"/>
    <m/>
    <m/>
    <x v="0"/>
  </r>
  <r>
    <n v="1"/>
    <s v="MONDAY"/>
    <s v="1730-2030 HRS"/>
    <s v="PHYSICAL"/>
    <s v="PDC-03"/>
    <x v="425"/>
    <s v="PUBLIC FINANCE AND TAXATION"/>
    <s v="C0944"/>
    <s v="MAURICE OUMA"/>
    <n v="3"/>
    <n v="3"/>
    <n v="1"/>
    <n v="18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MAIN"/>
    <s v="SEC 4"/>
    <s v="A"/>
    <m/>
    <m/>
    <x v="0"/>
  </r>
  <r>
    <n v="1"/>
    <s v="MONDAY"/>
    <s v="0800-1100 HRS"/>
    <s v="PHYSICAL"/>
    <s v="PDC-01"/>
    <x v="531"/>
    <s v="PRINCIPLES OF TAXATION"/>
    <s v="C1651"/>
    <s v="MICHAEL NG'ANG'A THIGA"/>
    <n v="3"/>
    <n v="3"/>
    <n v="1"/>
    <n v="4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0800-1100 HRS"/>
    <s v="PHYSICAL"/>
    <s v="3-3"/>
    <x v="432"/>
    <s v="FOUNDATIONS OF ACCOUNTING"/>
    <n v="325"/>
    <s v="NANCY NJOROG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1"/>
    <s v="MONDAY"/>
    <s v="1100-1400 HRS"/>
    <s v="PHYSICAL"/>
    <s v="3-3"/>
    <x v="432"/>
    <s v="FOUNDATIONS OF ACCOUNTING"/>
    <n v="325"/>
    <s v="NANCY NJOROGE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1"/>
    <s v="MONDAY"/>
    <s v="0800-1100 HRS"/>
    <s v="PHYSICAL"/>
    <s v="2-3"/>
    <x v="409"/>
    <s v="INTRODUCTION TO FINANCIAL ACCOUNTING"/>
    <n v="325"/>
    <s v="NANCY NJOROGE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1"/>
    <s v="MONDAY"/>
    <s v="1400-1700 HRS"/>
    <s v="PHYSICAL"/>
    <s v="3-3"/>
    <x v="604"/>
    <s v="PRINCIPLES OF TAXATION"/>
    <s v="C1221"/>
    <s v="STEPHEN GITHI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2"/>
    <s v="TUESDAY"/>
    <s v="1100-1400 HRS"/>
    <s v="PHYSICAL"/>
    <s v="3-3"/>
    <x v="433"/>
    <s v="PRINCIPLES OF MARKETING AND COMMS"/>
    <s v="C1401"/>
    <s v="MATHEW MUCHIR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1"/>
    <s v="MONDAY"/>
    <s v="1100-1400 HRS"/>
    <s v="PHYSICAL"/>
    <s v="2-3"/>
    <x v="409"/>
    <s v="INTRODUCTION TO FINANCIAL ACCOUNTING"/>
    <n v="325"/>
    <s v="NANCY NJOROGE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1"/>
    <s v="MONDAY"/>
    <s v="1400-1700 HRS"/>
    <s v="PHYSICAL"/>
    <s v="2-1"/>
    <x v="574"/>
    <s v="FINANCIAL ACCOUNTING"/>
    <n v="325"/>
    <s v="NANCY NJOROGE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1400-1700 HRS"/>
    <s v="PHYSICAL"/>
    <s v="2-1"/>
    <x v="575"/>
    <s v="PRINCIPLES OF ACCOUNTING AND TAXATION"/>
    <n v="325"/>
    <s v="NANCY NJOROGE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1"/>
    <s v="MONDAY"/>
    <s v="1730-2030 HRS"/>
    <s v="VIRTUAL"/>
    <s v="ZOOM "/>
    <x v="70"/>
    <s v="INTRODUCTION TO ACCOUNTING"/>
    <n v="262"/>
    <s v="DOUGLAS NYAKUNDI"/>
    <m/>
    <n v="0"/>
    <n v="0"/>
    <n v="12"/>
    <s v=" "/>
    <n v="0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1"/>
    <s v="A"/>
    <m/>
    <m/>
    <x v="0"/>
  </r>
  <r>
    <n v="5"/>
    <s v="FRIDAY"/>
    <s v="1400-1700HRS"/>
    <s v="PHYSICAL"/>
    <s v="LH 5"/>
    <x v="416"/>
    <s v="FINANCIAL ACCOUNTING"/>
    <s v="C1447"/>
    <s v="NICHOLAS SIKALLY"/>
    <n v="3"/>
    <n v="3"/>
    <n v="1"/>
    <n v="12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"/>
    <s v="A"/>
    <m/>
    <m/>
    <x v="0"/>
  </r>
  <r>
    <n v="5"/>
    <s v="FRIDAY"/>
    <s v="0800-1000 HRS"/>
    <s v="PHYSICAL"/>
    <s v="LB 6"/>
    <x v="434"/>
    <s v="FUNDAMENTALS OF MANAGEMENT ACCOUNTING"/>
    <s v="C1022"/>
    <s v="THEOPHILUS AKAL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WESTERN"/>
    <s v="LEVEL III"/>
    <s v="A"/>
    <m/>
    <m/>
    <x v="0"/>
  </r>
  <r>
    <n v="1"/>
    <s v="MONDAY"/>
    <s v="1100-1400 HRS"/>
    <s v="PHYSICAL"/>
    <s v="2-1"/>
    <x v="416"/>
    <s v="INTRODUCTION TO LAW AND GOVERNANCE"/>
    <s v="C1027"/>
    <s v="PERIS WAIRIMU"/>
    <n v="3"/>
    <n v="3"/>
    <n v="1"/>
    <n v="3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TOWN"/>
    <m/>
    <s v="A"/>
    <m/>
    <m/>
    <x v="0"/>
  </r>
  <r>
    <n v="1"/>
    <s v="MONDAY"/>
    <s v="1100-1400 HRS"/>
    <s v="PHYSICAL"/>
    <s v="2-1"/>
    <x v="416"/>
    <s v="INTRODUCTION TO LAW AND GOVERNANCE"/>
    <s v="C1027"/>
    <s v="PERIS WAIRIMU"/>
    <m/>
    <n v="0"/>
    <n v="0"/>
    <n v="23"/>
    <n v="0"/>
    <s v=" "/>
    <s v=" "/>
    <s v=" "/>
    <s v=" "/>
    <s v=" "/>
    <s v=" "/>
    <s v=" "/>
    <s v=" "/>
    <s v=" "/>
    <s v=" "/>
    <s v=" "/>
    <s v=" "/>
    <m/>
    <s v=""/>
    <x v="2"/>
    <s v="PROFESSIONAL"/>
    <s v="CS"/>
    <s v="CS"/>
    <x v="0"/>
    <s v="TOWN"/>
    <m/>
    <s v="A"/>
    <m/>
    <m/>
    <x v="0"/>
  </r>
  <r>
    <n v="1"/>
    <s v="MONDAY"/>
    <s v="1400-1700 HRS"/>
    <s v="PHYSICAL"/>
    <s v="PDC-04"/>
    <x v="410"/>
    <s v="INTRODUCTION TO BUSINESS LAW AND ETHICS"/>
    <s v="C1027"/>
    <s v="PERIS WAIRIMU"/>
    <n v="3"/>
    <n v="3"/>
    <n v="1"/>
    <n v="55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730-2030 HRS"/>
    <s v="VIRTUAL"/>
    <s v="ZOOM "/>
    <x v="720"/>
    <s v="PROJECT TIME &amp; COST MANAGEMENT"/>
    <s v="C1335"/>
    <s v="PETER GIKUBU"/>
    <n v="3"/>
    <n v="3"/>
    <n v="1"/>
    <n v="8"/>
    <s v=" "/>
    <n v="1"/>
    <s v=" "/>
    <s v=" "/>
    <s v=" "/>
    <s v=" "/>
    <s v=" "/>
    <s v=" "/>
    <s v=" "/>
    <s v=" "/>
    <s v=" "/>
    <s v=" "/>
    <s v=" "/>
    <m/>
    <s v=""/>
    <x v="2"/>
    <s v="ACADEMIC"/>
    <s v="KCACERTPM"/>
    <s v="CPROJ"/>
    <x v="1"/>
    <s v="MAIN"/>
    <s v="STAGE 1"/>
    <s v="A"/>
    <m/>
    <m/>
    <x v="0"/>
  </r>
  <r>
    <n v="1"/>
    <s v="MONDAY"/>
    <s v="1800-2030 HRS"/>
    <s v="PHYSICAL"/>
    <s v="3-4"/>
    <x v="721"/>
    <s v="FRAUD PREVENTION AND DETECTION"/>
    <s v="C1692"/>
    <s v="JOHN NJIRU"/>
    <m/>
    <n v="0"/>
    <n v="0"/>
    <n v="4"/>
    <s v=" "/>
    <n v="0"/>
    <s v=" "/>
    <s v=" "/>
    <s v=" "/>
    <s v=" "/>
    <s v=" "/>
    <m/>
    <m/>
    <m/>
    <m/>
    <m/>
    <m/>
    <m/>
    <m/>
    <x v="2"/>
    <s v="PROFESSIONAL"/>
    <s v="CFFE"/>
    <s v="CFFE"/>
    <x v="1"/>
    <s v="TOWN"/>
    <m/>
    <s v="A"/>
    <m/>
    <s v="BLENDED"/>
    <x v="0"/>
  </r>
  <r>
    <n v="1"/>
    <s v="MONDAY"/>
    <s v="0800-1100 HRS"/>
    <s v="VIRTUAL"/>
    <s v="ZOOM "/>
    <x v="722"/>
    <s v="FUNDAMENTALS OF MANAGEMENT AND ENVIRONMENT"/>
    <s v="C1801"/>
    <s v="PHILISTERS OBWANGI"/>
    <n v="3"/>
    <n v="3"/>
    <n v="1"/>
    <n v="9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3"/>
    <s v="WEDNESDAY"/>
    <s v="1730-1930 HRS"/>
    <s v="VIRTUAL"/>
    <s v="VIRTUAL"/>
    <x v="716"/>
    <s v="PROCUREMENT OF GOODS, SERVICES AND WORKS"/>
    <s v="C1683"/>
    <s v="JESSEN KOGI"/>
    <n v="2"/>
    <n v="2"/>
    <n v="1"/>
    <n v="5"/>
    <n v="1"/>
    <s v=" "/>
    <s v=" "/>
    <s v=" "/>
    <s v=" "/>
    <s v=" "/>
    <s v=" "/>
    <s v=" "/>
    <s v=" "/>
    <s v=" "/>
    <s v=" "/>
    <s v=" "/>
    <s v=" "/>
    <m/>
    <s v=""/>
    <x v="2"/>
    <s v="PROFESSIONAL"/>
    <s v="CPSP-K"/>
    <s v="CPSPK"/>
    <x v="1"/>
    <s v="TOWN"/>
    <s v="YEAR2TRIM3"/>
    <s v="A"/>
    <m/>
    <m/>
    <x v="0"/>
  </r>
  <r>
    <n v="2"/>
    <s v="TUESDAY"/>
    <s v="1730-2030 HRS"/>
    <s v="VIRTUAL"/>
    <s v="ZOOM "/>
    <x v="723"/>
    <s v="FUNDAMENTALS OF PROJECT MANGEMENT"/>
    <n v="70"/>
    <s v="SHARON OLUTEYO"/>
    <n v="3"/>
    <n v="3"/>
    <n v="1"/>
    <n v="12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1"/>
    <s v="A"/>
    <m/>
    <m/>
    <x v="0"/>
  </r>
  <r>
    <n v="1"/>
    <s v="MONDAY"/>
    <s v="0800-1100 HRS"/>
    <s v="PHYSICAL"/>
    <s v="PDC-05"/>
    <x v="559"/>
    <s v="PRINCIPLES OF ECONOMICS"/>
    <s v="C1313"/>
    <s v="SIMON GITHINJI"/>
    <n v="3"/>
    <n v="3"/>
    <n v="1"/>
    <n v="3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MAIN"/>
    <s v="JAN-APRIL"/>
    <s v="A"/>
    <m/>
    <m/>
    <x v="0"/>
  </r>
  <r>
    <n v="1"/>
    <s v="MONDAY"/>
    <s v="1400-1700 HRS"/>
    <s v="PHYSICAL"/>
    <s v="3-2"/>
    <x v="405"/>
    <s v="FUNDAMENTALS OF FINANCE"/>
    <s v="C1028"/>
    <s v="JOHN OYARO"/>
    <n v="3"/>
    <n v="3"/>
    <n v="1"/>
    <n v="7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s v="ATD III"/>
    <s v="A"/>
    <m/>
    <m/>
    <x v="0"/>
  </r>
  <r>
    <n v="4"/>
    <s v="THURSDAY"/>
    <s v="1730-2030 HRS"/>
    <s v="VIRTUAL"/>
    <s v="ZOOM "/>
    <x v="418"/>
    <s v="QUANTITATIVE ANALYSIS"/>
    <s v="C1902"/>
    <s v="DAVIS IMBUKA"/>
    <m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KITENGELA"/>
    <m/>
    <s v="A"/>
    <m/>
    <s v="BLENDED"/>
    <x v="0"/>
  </r>
  <r>
    <n v="1"/>
    <s v="MONDAY"/>
    <s v="1730-2030 HRS"/>
    <s v="PHYSICAL"/>
    <s v="3-3"/>
    <x v="420"/>
    <s v="ECONOMICS"/>
    <s v="C1313"/>
    <s v="SIMON GITHINJI"/>
    <n v="3"/>
    <n v="3"/>
    <n v="1"/>
    <n v="14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1"/>
    <s v="TOWN"/>
    <m/>
    <s v="A"/>
    <m/>
    <s v="BLENDED"/>
    <x v="0"/>
  </r>
  <r>
    <n v="1"/>
    <s v="MONDAY"/>
    <s v="1400-1700 HRS"/>
    <s v="PHYSICAL"/>
    <s v="3-1"/>
    <x v="531"/>
    <s v="PRINCIPLES OF TAXATION"/>
    <s v="C1221"/>
    <s v="STEPHEN GITHIO"/>
    <n v="3"/>
    <n v="3"/>
    <n v="1"/>
    <n v="10"/>
    <n v="1"/>
    <s v=" "/>
    <s v=" "/>
    <s v=" "/>
    <s v=" "/>
    <s v=" "/>
    <s v=" "/>
    <s v=" "/>
    <s v=" "/>
    <s v=" "/>
    <s v=" "/>
    <s v=" "/>
    <s v=" "/>
    <m/>
    <s v=""/>
    <x v="2"/>
    <s v="PROFESSIONAL"/>
    <s v="ATD"/>
    <s v="ATD"/>
    <x v="0"/>
    <s v="TOWN"/>
    <m/>
    <s v="A"/>
    <m/>
    <m/>
    <x v="0"/>
  </r>
  <r>
    <n v="3"/>
    <s v="WEDNESDAY"/>
    <s v="0800-1100 HRS"/>
    <s v="PHYSICAL"/>
    <s v="3-3"/>
    <x v="433"/>
    <s v="PRINCIPLES OF MARKETING AND COMMS"/>
    <s v="C1401"/>
    <s v="MATHEW MUCHIRI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3"/>
    <s v="WEDNESDAY"/>
    <s v="1400-1700 HRS"/>
    <s v="PHYSICAL"/>
    <s v="3-3"/>
    <x v="604"/>
    <s v="PRINCIPLES OF TAXATION"/>
    <s v="C1221"/>
    <s v="STEPHEN GITHIO"/>
    <n v="3"/>
    <n v="0"/>
    <n v="0"/>
    <n v="0"/>
    <n v="0"/>
    <s v=" "/>
    <s v=" "/>
    <s v=" "/>
    <s v=" "/>
    <s v=" "/>
    <s v=" "/>
    <s v=" "/>
    <s v=" "/>
    <s v=" "/>
    <s v=" "/>
    <s v=" "/>
    <s v=" "/>
    <m/>
    <s v=""/>
    <x v="2"/>
    <s v="PROFESSIONAL"/>
    <s v="CAMS"/>
    <s v="CAMS"/>
    <x v="0"/>
    <s v="TOWN"/>
    <m/>
    <s v="A"/>
    <m/>
    <m/>
    <x v="0"/>
  </r>
  <r>
    <n v="1"/>
    <s v="MONDAY"/>
    <s v="1730-2030 HRS"/>
    <s v="VIRTUAL"/>
    <s v="ZOOM "/>
    <x v="724"/>
    <s v="PROJECT MANAGEMENT AND CONSULTANCY"/>
    <s v="C1491"/>
    <s v="STEPHEN MWANGANGI"/>
    <n v="3"/>
    <n v="3"/>
    <n v="1"/>
    <n v="20"/>
    <s v=" "/>
    <n v="1"/>
    <s v=" "/>
    <s v=" "/>
    <s v=" "/>
    <s v=" "/>
    <s v=" "/>
    <s v=" "/>
    <s v=" "/>
    <s v=" "/>
    <s v=" "/>
    <s v=" "/>
    <s v=" "/>
    <m/>
    <s v=""/>
    <x v="2"/>
    <s v="ACADEMIC"/>
    <s v="KCADIPPM"/>
    <s v="DPROJ"/>
    <x v="1"/>
    <s v="MAIN"/>
    <s v="STAGE 4"/>
    <s v="A"/>
    <m/>
    <m/>
    <x v="0"/>
  </r>
  <r>
    <n v="1"/>
    <s v="MONDAY"/>
    <s v="1100-1400 HRS"/>
    <s v="LAB"/>
    <s v="TC  1-5 LAB"/>
    <x v="72"/>
    <s v="FUNDAMENTALS OF COMPUTER SYSTEMS"/>
    <s v="C1687"/>
    <s v="STEPHEN OKELLO"/>
    <m/>
    <n v="0"/>
    <n v="0"/>
    <n v="16"/>
    <s v=" "/>
    <n v="0"/>
    <s v=" "/>
    <s v=" "/>
    <s v=" "/>
    <s v=" "/>
    <s v=" "/>
    <s v=" "/>
    <s v=" "/>
    <s v=" "/>
    <s v=" "/>
    <s v=" "/>
    <s v=" "/>
    <m/>
    <s v=""/>
    <x v="2"/>
    <s v="NAC"/>
    <s v="KCADIPBANKING"/>
    <s v="DBANK"/>
    <x v="0"/>
    <s v="MAIN"/>
    <s v="STAGE 2"/>
    <s v="A"/>
    <m/>
    <m/>
    <x v="0"/>
  </r>
  <r>
    <n v="1"/>
    <s v="MONDAY"/>
    <s v="1100-1400 HRS"/>
    <s v="PHYSICAL"/>
    <s v="TC 4-15"/>
    <x v="725"/>
    <s v="COMMERCE-2"/>
    <n v="318"/>
    <s v="STEPHEN OKWANY"/>
    <n v="3"/>
    <n v="3"/>
    <n v="1"/>
    <n v="17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B"/>
    <x v="0"/>
    <s v="MAIN"/>
    <s v="CRAFT BM MOD I TERM II"/>
    <s v="A"/>
    <m/>
    <m/>
    <x v="0"/>
  </r>
  <r>
    <n v="2"/>
    <s v="TUESDAY"/>
    <s v="17.30-20.30 HRS"/>
    <s v="VIRTUAL"/>
    <s v="VIRTUAL"/>
    <x v="726"/>
    <s v="ENTREPRENEURSHIP-BUSINESS PLAN -2"/>
    <s v="C1491"/>
    <s v="STEPHEN MWANGANGI"/>
    <n v="3"/>
    <n v="3"/>
    <n v="1"/>
    <n v="17"/>
    <s v=" "/>
    <s v=" "/>
    <s v=" "/>
    <s v=" "/>
    <s v=" "/>
    <s v=" "/>
    <s v=" "/>
    <m/>
    <m/>
    <m/>
    <m/>
    <m/>
    <m/>
    <m/>
    <m/>
    <x v="2"/>
    <s v="ACADEMIC"/>
    <n v="1906"/>
    <s v="CCBM MOD 1B"/>
    <x v="0"/>
    <s v="MAIN"/>
    <s v="CRAFT BM MOD I TERM II"/>
    <s v="A"/>
    <m/>
    <m/>
    <x v="0"/>
  </r>
  <r>
    <n v="1"/>
    <s v="MONDAY"/>
    <s v="1400-1700 HRS"/>
    <s v="PHYSICAL"/>
    <s v="TC 4-15"/>
    <x v="727"/>
    <s v="COMMERCE-1"/>
    <n v="318"/>
    <s v="STEPHEN OKWANY"/>
    <n v="3"/>
    <n v="3"/>
    <n v="1"/>
    <n v="9"/>
    <s v=" "/>
    <s v=" "/>
    <s v=" "/>
    <s v=" "/>
    <s v=" "/>
    <s v=" "/>
    <s v=" "/>
    <s v=" "/>
    <s v=" "/>
    <s v=" "/>
    <s v=" "/>
    <s v=" "/>
    <s v=" "/>
    <m/>
    <s v=""/>
    <x v="2"/>
    <s v="ACADEMIC"/>
    <n v="1906"/>
    <s v="CCBM MOD 1A"/>
    <x v="0"/>
    <s v="MAIN"/>
    <s v="CRAFT BM MOD I TERM I"/>
    <s v="A"/>
    <m/>
    <m/>
    <x v="0"/>
  </r>
  <r>
    <n v="1"/>
    <s v="MONDAY"/>
    <s v="1400-1700 HRS"/>
    <s v="PHYSICAL"/>
    <s v="TC 1-2"/>
    <x v="728"/>
    <s v="COMPUTER APPPLICATION 1-PAPER 2(PRACTICAL)"/>
    <n v="318"/>
    <s v="STEPHEN OKWANY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1"/>
    <s v="MONDAY"/>
    <s v="1400-1700 HRS"/>
    <s v="PHYSICAL"/>
    <s v="TC 1-2"/>
    <x v="729"/>
    <s v="COMPUTER APPPLICATION 1-PAPER 2(PRACTICAL)"/>
    <n v="318"/>
    <s v="STEPHEN OKWANY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1"/>
    <s v="MONDAY"/>
    <s v="0800-1100 HRS"/>
    <s v="PHYSICAL"/>
    <s v="TC 4-14"/>
    <x v="730"/>
    <s v="MATHEMATICS-1"/>
    <s v="C1440"/>
    <s v="VERILE OPILO"/>
    <n v="3"/>
    <n v="3"/>
    <n v="1"/>
    <n v="11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A"/>
    <x v="0"/>
    <s v="MAIN"/>
    <s v="CRAFT ICT MOD I TERMI"/>
    <s v="A"/>
    <m/>
    <m/>
    <x v="0"/>
  </r>
  <r>
    <n v="1"/>
    <s v="MONDAY"/>
    <s v="0800-1100 HRS"/>
    <s v="PHYSICAL"/>
    <s v="TC 4-15"/>
    <x v="731"/>
    <s v="MATHEMATICS-2"/>
    <s v="C1440"/>
    <s v="VERILE OPILO"/>
    <n v="3"/>
    <n v="3"/>
    <n v="1"/>
    <n v="12"/>
    <s v=" "/>
    <s v=" "/>
    <s v=" "/>
    <s v=" "/>
    <s v=" "/>
    <s v=" "/>
    <s v=" "/>
    <s v=" "/>
    <s v=" "/>
    <s v=" "/>
    <s v=" "/>
    <s v=" "/>
    <s v=" "/>
    <m/>
    <s v=""/>
    <x v="2"/>
    <s v="ACADEMIC"/>
    <n v="1920"/>
    <s v="CCIT MOD 1B"/>
    <x v="0"/>
    <s v="MAIN"/>
    <s v="CRAFT ICT MOD I TERMII"/>
    <s v="A"/>
    <m/>
    <m/>
    <x v="0"/>
  </r>
  <r>
    <n v="1"/>
    <s v="MONDAY"/>
    <s v="17.30-20.30 HRS"/>
    <s v="VIRTUAL"/>
    <s v="VIRTUAL"/>
    <x v="732"/>
    <s v="ENTREPRENEURSHIP-BUSINESS PLAN -2"/>
    <s v="C1491"/>
    <s v="STEPHEN MWANGANGI"/>
    <n v="3"/>
    <n v="3"/>
    <n v="1"/>
    <n v="12"/>
    <s v=" "/>
    <s v=" "/>
    <s v=" "/>
    <s v=" "/>
    <s v=" "/>
    <s v=" "/>
    <s v=" "/>
    <m/>
    <m/>
    <m/>
    <m/>
    <m/>
    <m/>
    <m/>
    <m/>
    <x v="2"/>
    <s v="ACADEMIC"/>
    <n v="1920"/>
    <s v="CCIT MOD 1B"/>
    <x v="0"/>
    <s v="MAIN"/>
    <s v="CRAFT ICT MOD I TERMII"/>
    <s v="A"/>
    <m/>
    <m/>
    <x v="0"/>
  </r>
  <r>
    <n v="5"/>
    <s v="FRIDAY"/>
    <s v="0800-1100 HRS"/>
    <s v="PHYSICAL"/>
    <s v="LH 5"/>
    <x v="418"/>
    <s v="QUANTITATIVE ANALYSIS"/>
    <s v="C0202"/>
    <s v="WALTER ODHIAMBO"/>
    <n v="3"/>
    <n v="3"/>
    <n v="1"/>
    <n v="11"/>
    <n v="1"/>
    <s v=" "/>
    <s v=" "/>
    <s v=" "/>
    <s v=" "/>
    <s v=" "/>
    <s v=" "/>
    <s v=" "/>
    <s v=" "/>
    <s v=" "/>
    <s v=" "/>
    <s v=" "/>
    <s v=" "/>
    <m/>
    <s v=""/>
    <x v="2"/>
    <s v="PROFESSIONAL"/>
    <s v="CPA"/>
    <s v="CPA"/>
    <x v="0"/>
    <s v="WESTERN"/>
    <s v="FND LII"/>
    <s v="A"/>
    <m/>
    <m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12">
  <r>
    <x v="0"/>
    <s v="TUESDAY"/>
    <x v="0"/>
    <s v="VIRTUAL"/>
    <s v="VIRTUAL"/>
    <s v="FLT 303"/>
    <s v="SCREENWRITING"/>
    <s v="C1569"/>
    <x v="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1"/>
    <s v="A"/>
    <m/>
    <m/>
    <x v="0"/>
  </r>
  <r>
    <x v="0"/>
    <s v="TUESDAY"/>
    <x v="1"/>
    <s v="PHYSICAL"/>
    <s v="8-1"/>
    <s v="FLT 304"/>
    <s v="BASIC CINEMATOGRAPHY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1"/>
    <s v="A"/>
    <m/>
    <m/>
    <x v="0"/>
  </r>
  <r>
    <x v="1"/>
    <s v="WEDNESDAY"/>
    <x v="1"/>
    <s v="VIRTUAL"/>
    <s v="VIRTUAL"/>
    <s v="CDU 301"/>
    <s v="COMMUNICATION SKILLS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DU"/>
    <s v="KCADFT"/>
    <s v="DFT"/>
    <s v="FT"/>
    <s v="TOWN"/>
    <s v="TRIM 1"/>
    <s v="A"/>
    <m/>
    <m/>
    <x v="0"/>
  </r>
  <r>
    <x v="2"/>
    <s v="THURSDAY"/>
    <x v="1"/>
    <s v="PHYSICAL"/>
    <s v="8-1"/>
    <s v="FLT 301"/>
    <s v="ACTING FOR FILM"/>
    <s v="C1625"/>
    <x v="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1"/>
    <s v="A"/>
    <m/>
    <m/>
    <x v="0"/>
  </r>
  <r>
    <x v="2"/>
    <s v="THURSDAY"/>
    <x v="2"/>
    <s v="PHYSICAL"/>
    <s v="3-3"/>
    <s v="FLT 302"/>
    <s v="FILM GENRES"/>
    <s v="C1798"/>
    <x v="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1"/>
    <s v="A"/>
    <m/>
    <m/>
    <x v="0"/>
  </r>
  <r>
    <x v="3"/>
    <s v="MONDAY"/>
    <x v="2"/>
    <s v="PHYSICAL"/>
    <s v="6-1"/>
    <s v="FLT 402"/>
    <s v="FILM DIRECTING"/>
    <s v="C1569"/>
    <x v="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2"/>
    <s v="A"/>
    <m/>
    <m/>
    <x v="0"/>
  </r>
  <r>
    <x v="3"/>
    <s v="MONDAY"/>
    <x v="1"/>
    <s v="PHYSICAL"/>
    <s v="6-7"/>
    <s v="FLT 403"/>
    <s v="AUDIO VISUAL EDITING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2"/>
    <s v="A"/>
    <m/>
    <m/>
    <x v="0"/>
  </r>
  <r>
    <x v="3"/>
    <s v="MONDAY"/>
    <x v="0"/>
    <s v="LAB"/>
    <s v="LAB2"/>
    <s v="STU 402"/>
    <s v="COMPUTER APPLICATIONS"/>
    <s v="C0683"/>
    <x v="6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SD&amp;IS"/>
    <s v="KCADFT"/>
    <s v="DFT"/>
    <s v="FT"/>
    <s v="TOWN"/>
    <s v="TRIM 2"/>
    <s v="A"/>
    <m/>
    <m/>
    <x v="0"/>
  </r>
  <r>
    <x v="4"/>
    <s v="FRIDAY"/>
    <x v="1"/>
    <s v="PHYSICAL"/>
    <s v="6-4"/>
    <s v="FLT 404"/>
    <s v="FUNDAMENTALS AND EXHIBITION OF PHOTOGRAPHY"/>
    <s v="C1568"/>
    <x v="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2"/>
    <s v="A"/>
    <m/>
    <m/>
    <x v="0"/>
  </r>
  <r>
    <x v="4"/>
    <s v="FRIDAY"/>
    <x v="0"/>
    <s v="VIRTUAL"/>
    <s v="VIRTUAL"/>
    <s v="FLT 401"/>
    <s v="GLOBAL MEDIA ETHICS AND THE LAW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2"/>
    <s v="A"/>
    <m/>
    <m/>
    <x v="0"/>
  </r>
  <r>
    <x v="3"/>
    <s v="MONDAY"/>
    <x v="0"/>
    <s v="PHYSICAL"/>
    <s v="6-1"/>
    <s v="FLT 504"/>
    <s v="DOCUMENTARY PRODUCTION AND EXHIBITION"/>
    <s v="C1883"/>
    <x v="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3"/>
    <s v="A"/>
    <m/>
    <m/>
    <x v="0"/>
  </r>
  <r>
    <x v="0"/>
    <s v="TUESDAY"/>
    <x v="1"/>
    <s v="PHYSICAL"/>
    <s v="8-2"/>
    <s v="FLT 501"/>
    <s v="LIGHTING TECHNIQUES IN FILM"/>
    <s v="C1568"/>
    <x v="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3"/>
    <s v="A"/>
    <m/>
    <m/>
    <x v="0"/>
  </r>
  <r>
    <x v="0"/>
    <s v="TUESDAY"/>
    <x v="2"/>
    <s v="PHYSICAL"/>
    <s v="6-2"/>
    <s v="FLT 503"/>
    <s v="PRODUCTION DESIGN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3"/>
    <s v="A"/>
    <m/>
    <m/>
    <x v="0"/>
  </r>
  <r>
    <x v="1"/>
    <s v="WEDNESDAY"/>
    <x v="0"/>
    <s v="VIRTUAL"/>
    <s v="ZOOM"/>
    <s v="CDU 401"/>
    <s v="HEALTH AWARENESS AND LIFE SKILLS"/>
    <s v="C1830"/>
    <x v="9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SS"/>
    <s v="KCADFT"/>
    <s v="DFT"/>
    <s v="FT"/>
    <s v="TOWN"/>
    <s v="TRIM 3"/>
    <s v="A"/>
    <m/>
    <m/>
    <x v="0"/>
  </r>
  <r>
    <x v="2"/>
    <s v="THURSDAY"/>
    <x v="2"/>
    <s v="PHYSICAL"/>
    <s v="3-1"/>
    <s v="FLT 502"/>
    <s v="SOUND DESIGN AND MUSIC IN FILM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3"/>
    <s v="A"/>
    <m/>
    <m/>
    <x v="0"/>
  </r>
  <r>
    <x v="1"/>
    <s v="WEDNESDAY"/>
    <x v="2"/>
    <s v="VIRTUAL"/>
    <s v="VIRTUAL"/>
    <s v="FLT 601"/>
    <s v="FUNDAMENTALS OF FILM MARKETING AND DISTRIBUTION"/>
    <s v="C1884"/>
    <x v="1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4"/>
    <s v="A"/>
    <m/>
    <m/>
    <x v="0"/>
  </r>
  <r>
    <x v="0"/>
    <s v="TUESDAY"/>
    <x v="0"/>
    <s v="VIRTUAL"/>
    <s v="ZOOM"/>
    <s v="CDU 402"/>
    <s v="ENTREPRENEURSHIP PRINCIPLES AND PRACTICE"/>
    <s v="C1440"/>
    <x v="11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BAM"/>
    <s v="KCADFT"/>
    <s v="DFT"/>
    <s v="FT"/>
    <s v="TOWN"/>
    <s v="TRIM 4"/>
    <s v="B"/>
    <m/>
    <m/>
    <x v="0"/>
  </r>
  <r>
    <x v="2"/>
    <s v="THURSDAY"/>
    <x v="0"/>
    <s v="PHYSICAL"/>
    <s v="6-2"/>
    <s v="FLT 603"/>
    <s v="COSTUME AND MAKE UP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4"/>
    <s v="A"/>
    <m/>
    <m/>
    <x v="0"/>
  </r>
  <r>
    <x v="2"/>
    <s v="THURSDAY"/>
    <x v="1"/>
    <s v="PHYSICAL"/>
    <s v="LAB 6-7"/>
    <s v="FLT 602"/>
    <s v="BASIC GRAPHIC DESIGN AND SPECIAL EFFECTS"/>
    <s v="C1981"/>
    <x v="1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4"/>
    <s v="A"/>
    <m/>
    <m/>
    <x v="0"/>
  </r>
  <r>
    <x v="2"/>
    <s v="THURSDAY"/>
    <x v="2"/>
    <s v="VIRTUAL"/>
    <s v="VIRTUAL"/>
    <s v="FLT 604"/>
    <s v="PROJECT I: DOCUMENTARY PRODUCTION AND  EXHIBITION"/>
    <n v="383"/>
    <x v="13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PAFMES"/>
    <s v="KCADFT"/>
    <s v="DFT"/>
    <s v="FT"/>
    <s v="TOWN"/>
    <s v="TRIM 4"/>
    <s v="A"/>
    <m/>
    <m/>
    <x v="0"/>
  </r>
  <r>
    <x v="3"/>
    <s v="MONDAY"/>
    <x v="0"/>
    <s v="VIRTUAL"/>
    <s v="VIRTUAL"/>
    <s v="SEU 701"/>
    <s v="PROJECT 2: FILM PRODUCTION AND PREMIERE"/>
    <n v="383"/>
    <x v="13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PAFMES"/>
    <s v="KCADFT"/>
    <s v="DFT"/>
    <s v="FT"/>
    <s v="TOWN"/>
    <s v="TRIM 5"/>
    <s v="A"/>
    <m/>
    <m/>
    <x v="0"/>
  </r>
  <r>
    <x v="0"/>
    <s v="TUESDAY"/>
    <x v="0"/>
    <s v="VIRTUAL"/>
    <s v="ZOOM"/>
    <s v="CDU 402"/>
    <s v="ENTREPRENEURSHIP PRINCIPLES AND PRACTICE"/>
    <s v="C1440"/>
    <x v="11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BAM"/>
    <s v="KCADFT"/>
    <s v="DFT"/>
    <s v="FT"/>
    <s v="TOWN"/>
    <s v="TRIM 5"/>
    <s v="B"/>
    <m/>
    <m/>
    <x v="0"/>
  </r>
  <r>
    <x v="0"/>
    <s v="TUESDAY"/>
    <x v="2"/>
    <s v="VIRTUAL"/>
    <s v="VIRTUAL"/>
    <s v="PSY 301"/>
    <s v="INTRODUCTION TO PSYCHOLOGY"/>
    <s v="C1792"/>
    <x v="1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5"/>
    <s v="A"/>
    <m/>
    <m/>
    <x v="0"/>
  </r>
  <r>
    <x v="1"/>
    <s v="WEDNESDAY"/>
    <x v="1"/>
    <s v="PHYSICAL"/>
    <s v="LAB 6-7"/>
    <s v="FLT 701"/>
    <s v="BASIC ANIMATION"/>
    <s v="C1981"/>
    <x v="1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5"/>
    <s v="A"/>
    <m/>
    <m/>
    <x v="0"/>
  </r>
  <r>
    <x v="4"/>
    <s v="FRIDAY"/>
    <x v="2"/>
    <s v="PHYSICAL"/>
    <s v="6-1"/>
    <s v="FLT 702"/>
    <s v="FILM PRODUCTION"/>
    <s v="C1884"/>
    <x v="1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5"/>
    <s v="A"/>
    <m/>
    <m/>
    <x v="0"/>
  </r>
  <r>
    <x v="3"/>
    <s v="MONDAY"/>
    <x v="1"/>
    <s v="LAB"/>
    <s v="TC  1-5 LAB"/>
    <s v="CDU 302"/>
    <s v="FUNDAMENTALS OF COMPUTER SYSTEMS"/>
    <s v="C1687"/>
    <x v="15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NAC"/>
    <s v="KCADJDM"/>
    <s v="DJM"/>
    <s v="FT"/>
    <s v="MAIN"/>
    <s v="TRIM 1"/>
    <s v="A"/>
    <m/>
    <m/>
    <x v="0"/>
  </r>
  <r>
    <x v="0"/>
    <s v="TUESDAY"/>
    <x v="2"/>
    <s v="PHYSICAL"/>
    <s v="6-3"/>
    <s v="JMC 300"/>
    <s v="FUNDAMENTALS OF ADVERTISING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1"/>
    <s v="A"/>
    <m/>
    <m/>
    <x v="0"/>
  </r>
  <r>
    <x v="1"/>
    <s v="WEDNESDAY"/>
    <x v="1"/>
    <s v="VIRTUAL"/>
    <s v="VIRTUAL"/>
    <s v="CDU 301"/>
    <s v="COMMUNICATION SKILLS"/>
    <s v="C1601"/>
    <x v="2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DU"/>
    <s v="KCADJDM"/>
    <s v="DJM"/>
    <s v="FT"/>
    <s v="TOWN"/>
    <s v="TRIM 1"/>
    <s v="A"/>
    <m/>
    <m/>
    <x v="0"/>
  </r>
  <r>
    <x v="4"/>
    <s v="FRIDAY"/>
    <x v="0"/>
    <s v="PHYSICAL"/>
    <s v="6-2"/>
    <s v="JMC 302"/>
    <s v="VIDEOGRAPHY TECHNIQUES I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1"/>
    <s v="A"/>
    <m/>
    <m/>
    <x v="0"/>
  </r>
  <r>
    <x v="4"/>
    <s v="FRIDAY"/>
    <x v="1"/>
    <s v="PHYSICAL"/>
    <s v="6-2"/>
    <s v="JMC 301"/>
    <s v="NEWS WRITING AND  EDITING"/>
    <s v="C1595"/>
    <x v="1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1"/>
    <s v="A"/>
    <m/>
    <m/>
    <x v="0"/>
  </r>
  <r>
    <x v="0"/>
    <s v="TUESDAY"/>
    <x v="2"/>
    <s v="VIRTUAL"/>
    <s v="VIRTUAL"/>
    <s v="JMC 402"/>
    <s v="INTRODUCTION TO MEDIA PSYCHOLOGY"/>
    <s v="C1459"/>
    <x v="1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2"/>
    <s v="A"/>
    <m/>
    <m/>
    <x v="0"/>
  </r>
  <r>
    <x v="1"/>
    <s v="WEDNESDAY"/>
    <x v="0"/>
    <s v="VIRTUAL"/>
    <s v="VIRTUAL"/>
    <s v="JMC 404"/>
    <s v="INTRODUCTION TO INVESTIGATIVE JOURNALISM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2"/>
    <s v="A"/>
    <m/>
    <m/>
    <x v="0"/>
  </r>
  <r>
    <x v="2"/>
    <s v="THURSDAY"/>
    <x v="1"/>
    <s v="PHYSICAL"/>
    <s v="3-1"/>
    <s v="JMC 403"/>
    <s v="FUNDAMENTALS OF TV PRODUCTION"/>
    <s v="C1688"/>
    <x v="1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2"/>
    <s v="A"/>
    <m/>
    <m/>
    <x v="0"/>
  </r>
  <r>
    <x v="4"/>
    <s v="FRIDAY"/>
    <x v="2"/>
    <s v="PHYSICAL"/>
    <s v="3-1"/>
    <s v="JMC 401"/>
    <s v="INTRODUCTION TO RADIO PRODUCTION TECHNIQUES"/>
    <s v="C1797"/>
    <x v="1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2"/>
    <s v="A"/>
    <m/>
    <m/>
    <x v="0"/>
  </r>
  <r>
    <x v="3"/>
    <s v="MONDAY"/>
    <x v="0"/>
    <s v="PHYSICAL"/>
    <s v="LAB 6-7"/>
    <s v="JMC 504"/>
    <s v="INTRODUCTION TO VIDEO EDITING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3"/>
    <s v="A"/>
    <m/>
    <m/>
    <x v="0"/>
  </r>
  <r>
    <x v="0"/>
    <s v="TUESDAY"/>
    <x v="0"/>
    <s v="PHYSICAL"/>
    <s v="2-2"/>
    <s v="JMC 502"/>
    <s v="ESSENTIALS OF PHOTOGRAPHY AND PHOTOJOURNALISM"/>
    <s v="C1568"/>
    <x v="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3"/>
    <s v="A"/>
    <m/>
    <m/>
    <x v="0"/>
  </r>
  <r>
    <x v="1"/>
    <s v="WEDNESDAY"/>
    <x v="0"/>
    <s v="VIRTUAL"/>
    <s v="ZOOM"/>
    <s v="CDU 401"/>
    <s v="HEALTH AWARENESS AND LIFE SKILLS"/>
    <s v="C1830"/>
    <x v="9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SS"/>
    <s v="KCADJDM"/>
    <s v="DJM"/>
    <s v="FT"/>
    <s v="TOWN"/>
    <s v="TRIM 3"/>
    <s v="A"/>
    <m/>
    <m/>
    <x v="0"/>
  </r>
  <r>
    <x v="1"/>
    <s v="WEDNESDAY"/>
    <x v="1"/>
    <s v="STUDIO"/>
    <s v="STUDIO"/>
    <s v="JMC 505"/>
    <s v="INTRODUCTION TO AUDIO TECHNIQUES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3"/>
    <s v="A"/>
    <m/>
    <m/>
    <x v="0"/>
  </r>
  <r>
    <x v="4"/>
    <s v="FRIDAY"/>
    <x v="2"/>
    <s v="VIRTUAL"/>
    <s v="VIRTUAL"/>
    <s v="JMC 503"/>
    <s v="INTRODUCTION TO PUBLIC RELATIONS"/>
    <n v="364"/>
    <x v="2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3"/>
    <s v="A"/>
    <m/>
    <m/>
    <x v="0"/>
  </r>
  <r>
    <x v="3"/>
    <s v="MONDAY"/>
    <x v="2"/>
    <s v="VIRTUAL"/>
    <s v="VIRTUAL"/>
    <s v="JMC 601"/>
    <s v="MEDIA LAW AND ETHICS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4"/>
    <s v="A"/>
    <m/>
    <m/>
    <x v="0"/>
  </r>
  <r>
    <x v="2"/>
    <s v="THURSDAY"/>
    <x v="2"/>
    <s v="PHYSICAL"/>
    <s v="8-2"/>
    <s v="JMC 603"/>
    <s v="VIDEOGRAPHY TECHNIQUES II"/>
    <s v="C1797"/>
    <x v="1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4"/>
    <s v="A"/>
    <m/>
    <m/>
    <x v="0"/>
  </r>
  <r>
    <x v="1"/>
    <s v="WEDNESDAY"/>
    <x v="0"/>
    <s v="VIRTUAL"/>
    <s v="VIRTUAL"/>
    <s v="JMC 604"/>
    <s v="PROJECT : NEWS FEATURE/NEWS SHOW"/>
    <s v="C2050"/>
    <x v="2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4"/>
    <s v="A"/>
    <m/>
    <m/>
    <x v="0"/>
  </r>
  <r>
    <x v="1"/>
    <s v="WEDNESDAY"/>
    <x v="2"/>
    <s v="VIRTUAL"/>
    <s v="VIRTUAL"/>
    <s v="JDM 401"/>
    <s v="INTRODUCTION TO ONLINE MEDIA"/>
    <n v="364"/>
    <x v="2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2"/>
    <s v="A"/>
    <m/>
    <m/>
    <x v="0"/>
  </r>
  <r>
    <x v="3"/>
    <s v="MONDAY"/>
    <x v="0"/>
    <s v="VIRTUAL"/>
    <s v="VIRTUAL"/>
    <s v="JMC 701"/>
    <s v="MEDIA MANAGEMENT AND MARKETING"/>
    <s v="C1595"/>
    <x v="1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5"/>
    <s v="A"/>
    <m/>
    <m/>
    <x v="0"/>
  </r>
  <r>
    <x v="0"/>
    <s v="TUESDAY"/>
    <x v="0"/>
    <s v="VIRTUAL"/>
    <s v="VIRTUAL"/>
    <s v="JMC 704"/>
    <s v="PROJECT 2 TV DRAMA"/>
    <s v="C2050"/>
    <x v="2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5"/>
    <s v="A"/>
    <m/>
    <m/>
    <x v="0"/>
  </r>
  <r>
    <x v="4"/>
    <s v="FRIDAY"/>
    <x v="2"/>
    <s v="PHYSICAL"/>
    <s v="LAB 3"/>
    <s v="JDM 701"/>
    <s v="INTRODUCTION TO GRAPHIC DESIGN"/>
    <s v="C1981"/>
    <x v="1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5"/>
    <s v="A"/>
    <m/>
    <m/>
    <x v="0"/>
  </r>
  <r>
    <x v="3"/>
    <s v="MONDAY"/>
    <x v="0"/>
    <s v="LAB"/>
    <s v="TC 2-3-1"/>
    <s v="CDU 302"/>
    <s v="FUNDAMENTALS OF COMPUTER SYSTEMS"/>
    <s v="C1729"/>
    <x v="22"/>
    <m/>
    <n v="0"/>
    <n v="0"/>
    <m/>
    <s v=" "/>
    <s v=" "/>
    <s v=" "/>
    <s v=" "/>
    <n v="0"/>
    <s v=" "/>
    <s v=" "/>
    <s v=" "/>
    <s v=" "/>
    <s v=" "/>
    <s v=" "/>
    <s v=" "/>
    <s v=" "/>
    <m/>
    <s v=""/>
    <x v="0"/>
    <s v="NAC"/>
    <s v="KCADCP"/>
    <s v="DCP"/>
    <s v="FT"/>
    <s v="MAIN"/>
    <s v="TRIM 1"/>
    <s v="D"/>
    <m/>
    <m/>
    <x v="0"/>
  </r>
  <r>
    <x v="3"/>
    <s v="MONDAY"/>
    <x v="2"/>
    <s v="PHYSICAL"/>
    <s v="TC 2-2"/>
    <s v="PSY 202"/>
    <s v="SELF-AWARENESS AND PERSONAL DEVELOPMENT"/>
    <s v="C2094"/>
    <x v="2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1"/>
    <s v="A"/>
    <m/>
    <m/>
    <x v="0"/>
  </r>
  <r>
    <x v="0"/>
    <s v="TUESDAY"/>
    <x v="2"/>
    <s v="VIRTUAL"/>
    <s v="VIRTUAL"/>
    <s v="PSY 201"/>
    <s v="INTRODUCTION TO PSYCHOLOGY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1"/>
    <s v="A"/>
    <m/>
    <m/>
    <x v="0"/>
  </r>
  <r>
    <x v="1"/>
    <s v="WEDNESDAY"/>
    <x v="1"/>
    <s v="VIRTUAL"/>
    <s v="VIRTUAL"/>
    <s v="CDU 301"/>
    <s v="COMMUNICATION SKILLS"/>
    <s v="C1601"/>
    <x v="2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DU"/>
    <s v="KCADCP"/>
    <s v="DCP"/>
    <s v="FT"/>
    <s v="MAIN"/>
    <s v="TRIM 1"/>
    <s v="A"/>
    <m/>
    <m/>
    <x v="0"/>
  </r>
  <r>
    <x v="4"/>
    <s v="FRIDAY"/>
    <x v="2"/>
    <s v="PHYSICAL"/>
    <s v="TC 2-4"/>
    <s v="CSL 201"/>
    <s v="COUNSELLING PROCESS AND PRACTICE"/>
    <s v="C1878"/>
    <x v="2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1"/>
    <s v="A"/>
    <m/>
    <m/>
    <x v="0"/>
  </r>
  <r>
    <x v="3"/>
    <s v="MONDAY"/>
    <x v="2"/>
    <s v="PHYSICAL"/>
    <s v="TC 3-13"/>
    <s v="CSL 402"/>
    <s v="STRESS, TRAUMA AND GRIEF COUNSELLING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2"/>
    <s v="A"/>
    <m/>
    <m/>
    <x v="0"/>
  </r>
  <r>
    <x v="0"/>
    <s v="TUESDAY"/>
    <x v="0"/>
    <s v="VIRTUAL"/>
    <s v="ZOOM"/>
    <s v="CDU 402"/>
    <s v="ENTREPRENEURSHIP PRINCIPLES AND PRACTICE"/>
    <s v="C1440"/>
    <x v="11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BAM"/>
    <s v="KCADCP"/>
    <s v="DCP"/>
    <s v="FT"/>
    <s v="MAIN"/>
    <s v="TRIM 2"/>
    <s v="B"/>
    <m/>
    <m/>
    <x v="0"/>
  </r>
  <r>
    <x v="1"/>
    <s v="WEDNESDAY"/>
    <x v="1"/>
    <s v="VIRTUAL"/>
    <s v="VIRTUAL"/>
    <s v="CSL 501"/>
    <s v="MARRIAGE AND FAMILY THERAPY"/>
    <s v="C2077"/>
    <x v="2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2"/>
    <s v="A"/>
    <m/>
    <m/>
    <x v="0"/>
  </r>
  <r>
    <x v="1"/>
    <s v="WEDNESDAY"/>
    <x v="0"/>
    <s v="VIRTUAL"/>
    <s v="VIRTUAL"/>
    <s v="CSL 403"/>
    <s v="INDIVIDUAL COUNSELLING THEORIES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2"/>
    <s v="A"/>
    <m/>
    <m/>
    <x v="0"/>
  </r>
  <r>
    <x v="2"/>
    <s v="THURSDAY"/>
    <x v="1"/>
    <s v="PHYSICAL"/>
    <s v="TC 3-13"/>
    <s v="EPY 301"/>
    <s v="HUMAN GROWTH AND DEVELOPMENT"/>
    <s v="C1885"/>
    <x v="2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2"/>
    <s v="A"/>
    <m/>
    <m/>
    <x v="0"/>
  </r>
  <r>
    <x v="3"/>
    <s v="MONDAY"/>
    <x v="0"/>
    <s v="VIRTUAL"/>
    <s v="VIRTUAL"/>
    <s v="PSY 502"/>
    <s v="ABNORMAL PSYCHOLOGY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3"/>
    <s v="A"/>
    <m/>
    <m/>
    <x v="0"/>
  </r>
  <r>
    <x v="1"/>
    <s v="WEDNESDAY"/>
    <x v="0"/>
    <s v="VIRTUAL"/>
    <s v="ZOOM"/>
    <s v="CDU 401"/>
    <s v="HEALTH AWARENESS AND LIFESKILLS"/>
    <s v="C1830"/>
    <x v="9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SS"/>
    <s v="KCADCP"/>
    <s v="DCP"/>
    <s v="FT"/>
    <s v="MAIN"/>
    <s v="TRIM 3"/>
    <s v="A"/>
    <m/>
    <m/>
    <x v="0"/>
  </r>
  <r>
    <x v="1"/>
    <s v="WEDNESDAY"/>
    <x v="1"/>
    <s v="PHYSICAL"/>
    <s v="TC 2-6"/>
    <s v="PSY 503"/>
    <s v="ISSUES IN ADOLESCENT PSYCHOLOGY"/>
    <s v="C1790"/>
    <x v="2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3"/>
    <s v="A"/>
    <m/>
    <m/>
    <x v="0"/>
  </r>
  <r>
    <x v="1"/>
    <s v="WEDNESDAY"/>
    <x v="2"/>
    <s v="PHYSICAL"/>
    <s v="TC 2-4"/>
    <s v="PSY 501"/>
    <s v="QUANTITATIVE SKILLS"/>
    <s v="C1754"/>
    <x v="2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3"/>
    <s v="A"/>
    <m/>
    <m/>
    <x v="0"/>
  </r>
  <r>
    <x v="4"/>
    <s v="FRIDAY"/>
    <x v="0"/>
    <s v="VIRTUAL"/>
    <s v="VIRTUAL"/>
    <s v="CSL 502"/>
    <s v="LIFESKILLS FOR PREVENTION AND MANAGEMENT OF SUBSTANCE ABUSE"/>
    <s v="C1878"/>
    <x v="2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3"/>
    <s v="A"/>
    <m/>
    <m/>
    <x v="0"/>
  </r>
  <r>
    <x v="3"/>
    <s v="MONDAY"/>
    <x v="0"/>
    <s v="VIRTUAL"/>
    <s v="VIRTUAL"/>
    <s v="PSY 601"/>
    <s v="PERSONALITY THEORIES"/>
    <s v="C2094"/>
    <x v="2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4"/>
    <s v="A"/>
    <m/>
    <m/>
    <x v="0"/>
  </r>
  <r>
    <x v="3"/>
    <s v="MONDAY"/>
    <x v="2"/>
    <s v="VIRTUAL"/>
    <s v="VIRTUAL"/>
    <s v="CSL 602"/>
    <s v="ETHICAL AND LEGAL ISSUES IN COUNSELLING PRACTICE"/>
    <s v="C1885"/>
    <x v="2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4"/>
    <s v="A"/>
    <m/>
    <m/>
    <x v="0"/>
  </r>
  <r>
    <x v="1"/>
    <s v="WEDNESDAY"/>
    <x v="2"/>
    <s v="PHYSICAL"/>
    <s v="LT 1-2"/>
    <s v="CSL 601"/>
    <s v="GROUP COUNSELLING PROCESS AND PRACTICE"/>
    <s v="C1790"/>
    <x v="2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4"/>
    <s v="A"/>
    <m/>
    <m/>
    <x v="0"/>
  </r>
  <r>
    <x v="2"/>
    <s v="THURSDAY"/>
    <x v="2"/>
    <s v="VIRTUAL"/>
    <s v="VIRTUAL"/>
    <s v="SEU 601"/>
    <s v="RESEARCH SKILLS"/>
    <n v="364"/>
    <x v="20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PS"/>
    <s v="KCADCP"/>
    <s v="DCP"/>
    <s v="FT"/>
    <s v="MAIN"/>
    <s v="TRIM 4"/>
    <s v="A"/>
    <m/>
    <m/>
    <x v="0"/>
  </r>
  <r>
    <x v="4"/>
    <s v="FRIDAY"/>
    <x v="1"/>
    <s v="PHYSICAL"/>
    <s v="TC 2-3"/>
    <s v="CSL 603"/>
    <s v="COUNSELLOR BURNOUT, MANAGEMENT AND SUPERVISION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4"/>
    <s v="A"/>
    <m/>
    <m/>
    <x v="0"/>
  </r>
  <r>
    <x v="1"/>
    <s v="WEDNESDAY"/>
    <x v="1"/>
    <s v="VIRTUAL"/>
    <s v="VIRTUAL"/>
    <s v="CSL 702"/>
    <s v="CAREER AND WORKPLACE COUNSELLING"/>
    <s v="C1885"/>
    <x v="2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5"/>
    <s v="A"/>
    <m/>
    <m/>
    <x v="0"/>
  </r>
  <r>
    <x v="4"/>
    <s v="FRIDAY"/>
    <x v="2"/>
    <s v="VIRTUAL"/>
    <s v="VIRTUAL"/>
    <s v="CSL 701"/>
    <s v="E-COUNSELLING"/>
    <s v="C2077"/>
    <x v="2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5"/>
    <s v="A"/>
    <m/>
    <m/>
    <x v="0"/>
  </r>
  <r>
    <x v="0"/>
    <s v="TUESDAY"/>
    <x v="0"/>
    <s v="PHYSICAL"/>
    <s v="TC 2-6"/>
    <s v="PSY 701"/>
    <s v="MOTIVATION AND EMOTIONS"/>
    <s v="C2094"/>
    <x v="2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5"/>
    <s v="A"/>
    <m/>
    <m/>
    <x v="0"/>
  </r>
  <r>
    <x v="2"/>
    <s v="THURSDAY"/>
    <x v="1"/>
    <s v="PHYSICAL"/>
    <s v="TC 2-2"/>
    <s v="CSL 703"/>
    <s v="MULTICULTURAL COUNSELLING"/>
    <s v="C1792"/>
    <x v="1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5"/>
    <s v="A"/>
    <m/>
    <m/>
    <x v="0"/>
  </r>
  <r>
    <x v="2"/>
    <s v="THURSDAY"/>
    <x v="2"/>
    <s v="PHYSICAL"/>
    <s v="TC 3-14"/>
    <s v="PSY 703"/>
    <s v="PSYCHOLOGICAL TESTING AND ASSESSMENT"/>
    <s v="C1885"/>
    <x v="2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5"/>
    <s v="A"/>
    <m/>
    <m/>
    <x v="0"/>
  </r>
  <r>
    <x v="3"/>
    <s v="MONDAY"/>
    <x v="2"/>
    <s v="VIRTUAL"/>
    <s v="VIRTUAL"/>
    <s v="SEU 802"/>
    <s v="PRACTICUM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FT"/>
    <s v="MAIN"/>
    <s v="TRIM 6"/>
    <s v="A"/>
    <m/>
    <m/>
    <x v="0"/>
  </r>
  <r>
    <x v="3"/>
    <s v="MONDAY"/>
    <x v="3"/>
    <s v="VIRTUAL"/>
    <s v="VIRTUAL"/>
    <s v="PSY 202"/>
    <s v="SELF-AWARENESS AND PERSONAL DEVELOPMENT"/>
    <s v="C2082"/>
    <x v="3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1"/>
    <s v="A"/>
    <m/>
    <m/>
    <x v="0"/>
  </r>
  <r>
    <x v="0"/>
    <s v="TUESDAY"/>
    <x v="3"/>
    <s v="VIRTUAL"/>
    <s v="VIRTUAL"/>
    <s v="PSY 201"/>
    <s v="INTRODUCTION TO PSYCHOLOGY"/>
    <s v="C1792"/>
    <x v="1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1"/>
    <s v="A"/>
    <m/>
    <m/>
    <x v="0"/>
  </r>
  <r>
    <x v="1"/>
    <s v="WEDNESDAY"/>
    <x v="3"/>
    <s v="VIRTUAL"/>
    <s v="VIRTUAL"/>
    <s v="CDU 401"/>
    <s v="HEALTH AWARENESS AND LIFE SKILLS"/>
    <n v="362"/>
    <x v="3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SS"/>
    <s v="KCADCP"/>
    <s v="DCP"/>
    <s v="PT"/>
    <s v="MAIN"/>
    <s v="TRIM 1"/>
    <s v="A"/>
    <m/>
    <m/>
    <x v="0"/>
  </r>
  <r>
    <x v="1"/>
    <s v="WEDNESDAY"/>
    <x v="3"/>
    <s v="VIRTUAL"/>
    <s v="VIRTUAL"/>
    <s v="CDU 301"/>
    <s v="COMMUNICATION SKILLS"/>
    <s v="C1053"/>
    <x v="3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DU"/>
    <s v="KCADCP"/>
    <s v="DCP"/>
    <s v="PT"/>
    <s v="MAIN"/>
    <s v="TRIM 1"/>
    <s v="A"/>
    <m/>
    <m/>
    <x v="0"/>
  </r>
  <r>
    <x v="4"/>
    <s v="FRIDAY"/>
    <x v="3"/>
    <s v="VIRTUAL"/>
    <s v="VIRTUAL"/>
    <s v="CSL 201"/>
    <s v="COUNSELLING PROCESS AND PRACTICE"/>
    <s v="C1878"/>
    <x v="2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1"/>
    <s v="A"/>
    <m/>
    <m/>
    <x v="0"/>
  </r>
  <r>
    <x v="3"/>
    <s v="MONDAY"/>
    <x v="3"/>
    <s v="VIRTUAL"/>
    <s v="VIRTUAL"/>
    <s v="EPY 301"/>
    <s v="HUMAN GROWTH AND DEVELOPMENT"/>
    <s v="C1885"/>
    <x v="2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2"/>
    <s v="A"/>
    <m/>
    <m/>
    <x v="0"/>
  </r>
  <r>
    <x v="0"/>
    <s v="TUESDAY"/>
    <x v="3"/>
    <s v="VIRTUAL"/>
    <s v="ZOOM"/>
    <s v="STU 402"/>
    <s v="COMPUTER APPLICATIONS"/>
    <s v="C1850"/>
    <x v="3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SD&amp;IS"/>
    <s v="KCADCP"/>
    <s v="DCP"/>
    <s v="PT/DL"/>
    <s v="MAIN"/>
    <s v="TRIM 2"/>
    <s v="A"/>
    <m/>
    <m/>
    <x v="0"/>
  </r>
  <r>
    <x v="1"/>
    <s v="WEDNESDAY"/>
    <x v="3"/>
    <s v="VIRTUAL"/>
    <s v="VIRTUAL"/>
    <s v="CSL 403"/>
    <s v="INDIVIDUAL COUNSELLING THEORIES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2"/>
    <s v="A"/>
    <m/>
    <m/>
    <x v="0"/>
  </r>
  <r>
    <x v="2"/>
    <s v="THURSDAY"/>
    <x v="3"/>
    <s v="VIRTUAL"/>
    <s v="VIRTUAL"/>
    <s v="CSL 402"/>
    <s v="STRESS, TRAUMA AND GRIEF COUNSELLING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2"/>
    <s v="A"/>
    <m/>
    <m/>
    <x v="0"/>
  </r>
  <r>
    <x v="4"/>
    <s v="FRIDAY"/>
    <x v="3"/>
    <s v="VIRTUAL"/>
    <s v="ZOOM"/>
    <s v="CDU 402"/>
    <s v="ENTREPRENEURSHIP PRINCIPLES AND PRACTICE"/>
    <s v="C1053"/>
    <x v="32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BAM"/>
    <s v="KCADCP"/>
    <s v="DCP"/>
    <s v="PT/DL"/>
    <s v="MAIN"/>
    <s v="TRIM 2"/>
    <s v="A"/>
    <m/>
    <m/>
    <x v="0"/>
  </r>
  <r>
    <x v="3"/>
    <s v="MONDAY"/>
    <x v="3"/>
    <s v="VIRTUAL"/>
    <s v="VIRTUAL"/>
    <s v="PSY 502"/>
    <s v="ABNORMAL PSYCHOLOGY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3"/>
    <s v="A"/>
    <m/>
    <m/>
    <x v="0"/>
  </r>
  <r>
    <x v="0"/>
    <s v="TUESDAY"/>
    <x v="3"/>
    <s v="VIRTUAL"/>
    <s v="VIRTUAL"/>
    <s v="PSY 503"/>
    <s v="ISSUES IN ADOLESCENT PSYCHOLOGY"/>
    <s v="C1790"/>
    <x v="2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3"/>
    <s v="A"/>
    <m/>
    <m/>
    <x v="0"/>
  </r>
  <r>
    <x v="1"/>
    <s v="WEDNESDAY"/>
    <x v="3"/>
    <s v="VIRTUAL"/>
    <s v="VIRTUAL"/>
    <s v="PSY 501"/>
    <s v="QUANTITATIVE SKILLS"/>
    <s v="C1754"/>
    <x v="2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3"/>
    <s v="A"/>
    <m/>
    <m/>
    <x v="0"/>
  </r>
  <r>
    <x v="2"/>
    <s v="THURSDAY"/>
    <x v="3"/>
    <s v="VIRTUAL"/>
    <s v="VIRTUAL"/>
    <s v="CSL 502"/>
    <s v="LIFESKILLS FOR PREVENTION AND MANAGEMENT OF SUBSTANCE ABUSE"/>
    <s v="C1942"/>
    <x v="3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3"/>
    <s v="A"/>
    <m/>
    <m/>
    <x v="0"/>
  </r>
  <r>
    <x v="4"/>
    <s v="FRIDAY"/>
    <x v="3"/>
    <s v="VIRTUAL"/>
    <s v="VIRTUAL"/>
    <s v="CDU 401"/>
    <s v="HEALTH AWARENESS AND LIFE \SKILLS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3"/>
    <s v="A"/>
    <m/>
    <m/>
    <x v="0"/>
  </r>
  <r>
    <x v="3"/>
    <s v="MONDAY"/>
    <x v="3"/>
    <s v="VIRTUAL"/>
    <s v="VIRTUAL"/>
    <s v="SEU 601"/>
    <s v="RESEARCH SKILLS"/>
    <n v="364"/>
    <x v="2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4"/>
    <s v="A"/>
    <m/>
    <m/>
    <x v="0"/>
  </r>
  <r>
    <x v="1"/>
    <s v="WEDNESDAY"/>
    <x v="3"/>
    <s v="VIRTUAL"/>
    <s v="VIRTUAL"/>
    <s v="CSL 601"/>
    <s v="GROUP COUNSELLING PROCESS AND PRACTICE"/>
    <s v="C2082"/>
    <x v="3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4"/>
    <s v="A"/>
    <m/>
    <m/>
    <x v="0"/>
  </r>
  <r>
    <x v="2"/>
    <s v="THURSDAY"/>
    <x v="3"/>
    <s v="VIRTUAL"/>
    <s v="VIRTUAL"/>
    <s v="PSY 601"/>
    <s v="PERSONALITY THEORIES"/>
    <s v="C2095"/>
    <x v="3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4"/>
    <s v="A"/>
    <m/>
    <m/>
    <x v="0"/>
  </r>
  <r>
    <x v="4"/>
    <s v="FRIDAY"/>
    <x v="3"/>
    <s v="VIRTUAL"/>
    <s v="VIRTUAL"/>
    <s v="CSL 603"/>
    <s v="COUNSELLOR BURNOUT, MANAGEMENT AND SUPERVISION"/>
    <s v="C1829"/>
    <x v="2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4"/>
    <s v="A"/>
    <m/>
    <m/>
    <x v="0"/>
  </r>
  <r>
    <x v="3"/>
    <s v="MONDAY"/>
    <x v="3"/>
    <s v="VIRTUAL"/>
    <s v="VIRTUAL"/>
    <s v="PSY 701"/>
    <s v="MOTIVATION AND EMOTIONS"/>
    <s v="C2094"/>
    <x v="23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5"/>
    <s v="A"/>
    <m/>
    <m/>
    <x v="0"/>
  </r>
  <r>
    <x v="1"/>
    <s v="WEDNESDAY"/>
    <x v="3"/>
    <s v="VIRTUAL"/>
    <s v="VIRTUAL"/>
    <s v="CSL 701"/>
    <s v="E-COUNSELLING"/>
    <s v="C2077"/>
    <x v="2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5"/>
    <s v="A"/>
    <m/>
    <m/>
    <x v="0"/>
  </r>
  <r>
    <x v="0"/>
    <s v="TUESDAY"/>
    <x v="3"/>
    <s v="VIRTUAL"/>
    <s v="VIRTUAL"/>
    <s v="CSL 702"/>
    <s v="CAREER AND WORKPLACE COUNSELLING"/>
    <n v="423"/>
    <x v="3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5"/>
    <s v="A"/>
    <m/>
    <m/>
    <x v="0"/>
  </r>
  <r>
    <x v="3"/>
    <s v="MONDAY"/>
    <x v="4"/>
    <s v="VIRTUAL"/>
    <s v="VIRTUAL"/>
    <s v="SEU 802"/>
    <s v="PRACTICUM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DCP"/>
    <s v="DCP"/>
    <s v="PT/DL"/>
    <s v="MAIN"/>
    <s v="TRIM 6"/>
    <s v="A"/>
    <m/>
    <m/>
    <x v="0"/>
  </r>
  <r>
    <x v="3"/>
    <s v="MONDAY"/>
    <x v="0"/>
    <s v="LAB"/>
    <s v="TC 2-3-1"/>
    <s v="CDU 302"/>
    <s v="FUNDAMENTALS OF COMPUTER SYSTEMS"/>
    <s v="C1729"/>
    <x v="22"/>
    <m/>
    <n v="0"/>
    <n v="0"/>
    <m/>
    <s v=" "/>
    <s v=" "/>
    <s v=" "/>
    <s v=" "/>
    <s v=" "/>
    <s v=" "/>
    <s v=" "/>
    <s v=" "/>
    <s v=" "/>
    <s v=" "/>
    <s v=" "/>
    <s v=" "/>
    <s v=" "/>
    <m/>
    <s v=""/>
    <x v="0"/>
    <s v="NAC"/>
    <s v="KCADCCJ"/>
    <s v="DCCJ"/>
    <s v="FT"/>
    <s v="MAIN"/>
    <s v="TRIM 1"/>
    <s v="D"/>
    <m/>
    <m/>
    <x v="0"/>
  </r>
  <r>
    <x v="2"/>
    <s v="THURSDAY"/>
    <x v="1"/>
    <s v="PHYSICAL"/>
    <s v="TC 2-3"/>
    <s v="CRM 303"/>
    <s v="PRINCIPLES OF CRIMINOLOGY"/>
    <s v="C1233"/>
    <x v="3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1"/>
    <s v="A"/>
    <m/>
    <m/>
    <x v="0"/>
  </r>
  <r>
    <x v="3"/>
    <s v="MONDAY"/>
    <x v="2"/>
    <s v="VIRTUAL"/>
    <s v="ZOOM"/>
    <s v="CRM 304"/>
    <s v="COMPUTER APPLICATION IN CRIMINOLOGY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SD&amp;IS"/>
    <s v="KCADCCJ"/>
    <s v="DCCJ"/>
    <s v="FT"/>
    <s v="MAIN"/>
    <s v="TRIM 1"/>
    <s v="A"/>
    <m/>
    <m/>
    <x v="0"/>
  </r>
  <r>
    <x v="0"/>
    <s v="TUESDAY"/>
    <x v="0"/>
    <s v="PHYSICAL"/>
    <s v="TC 2-3"/>
    <s v="CRM 301"/>
    <s v="INTRODUCTION TO SOCIAL SCIENCES"/>
    <s v="C1538"/>
    <x v="39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1"/>
    <s v="A"/>
    <m/>
    <m/>
    <x v="0"/>
  </r>
  <r>
    <x v="1"/>
    <s v="WEDNESDAY"/>
    <x v="0"/>
    <s v="PHYSICAL"/>
    <s v="TC 2-5"/>
    <s v="CRM 302"/>
    <s v="FRAUD DETECTION &amp; MANAGEMENT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1"/>
    <s v="A"/>
    <m/>
    <m/>
    <x v="0"/>
  </r>
  <r>
    <x v="1"/>
    <s v="WEDNESDAY"/>
    <x v="1"/>
    <s v="VIRTUAL"/>
    <s v="ZOOM"/>
    <s v="CDU 301"/>
    <s v="COMMUNICATION SKILLS"/>
    <s v="C1601"/>
    <x v="2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EDU"/>
    <s v="KCADCCJ"/>
    <s v="DCCJ"/>
    <s v="FT"/>
    <s v="MAIN"/>
    <s v="TRIM 1"/>
    <s v="A"/>
    <m/>
    <m/>
    <x v="0"/>
  </r>
  <r>
    <x v="3"/>
    <s v="MONDAY"/>
    <x v="2"/>
    <s v="PHYSICAL"/>
    <s v="TC 2-6"/>
    <s v="CRM 401"/>
    <s v="INTRODUCTION TO CRIMINAL JUSTICE"/>
    <s v="C1787"/>
    <x v="4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2"/>
    <s v="A"/>
    <m/>
    <m/>
    <x v="0"/>
  </r>
  <r>
    <x v="3"/>
    <s v="MONDAY"/>
    <x v="1"/>
    <s v="PHYSICAL"/>
    <s v="AMPHITHEATRE"/>
    <s v="CRM 402"/>
    <s v="PRINCIPLES OF FORENSIC SCIENCE"/>
    <s v="C1233"/>
    <x v="3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2"/>
    <s v="A"/>
    <m/>
    <m/>
    <x v="0"/>
  </r>
  <r>
    <x v="0"/>
    <s v="TUESDAY"/>
    <x v="0"/>
    <s v="VIRTUAL"/>
    <s v="ZOOM"/>
    <s v="CDU 402"/>
    <s v="ENTREPRENEURSHIP PRINCIPLES AND PRACTICE"/>
    <s v="C1440"/>
    <x v="11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BAM"/>
    <s v="KCADCCJ"/>
    <s v="DCCJ"/>
    <s v="FT"/>
    <s v="MAIN"/>
    <s v="TRIM 2"/>
    <s v="B"/>
    <m/>
    <m/>
    <x v="0"/>
  </r>
  <r>
    <x v="1"/>
    <s v="WEDNESDAY"/>
    <x v="0"/>
    <s v="VIRTUAL"/>
    <s v="ZOOM"/>
    <s v="CDU 401"/>
    <s v="HEALTH AWARENESS AND LIFE SKILLS"/>
    <s v="C1830"/>
    <x v="9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SS"/>
    <s v="KCADCCJ"/>
    <s v="DCCJ"/>
    <s v="FT"/>
    <s v="MAIN"/>
    <s v="TRIM 2"/>
    <s v="A"/>
    <m/>
    <m/>
    <x v="0"/>
  </r>
  <r>
    <x v="1"/>
    <s v="WEDNESDAY"/>
    <x v="1"/>
    <s v="PHYSICAL"/>
    <s v="TC 2-2"/>
    <s v="CRM 403"/>
    <s v="GLOBAL AND COMPARATIVE CRIMINOLOGY"/>
    <s v="C2029"/>
    <x v="4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2"/>
    <s v="A"/>
    <m/>
    <m/>
    <x v="0"/>
  </r>
  <r>
    <x v="3"/>
    <s v="MONDAY"/>
    <x v="1"/>
    <s v="PHYSICAL"/>
    <s v="TC 2-5"/>
    <s v="CRM 503"/>
    <s v="CRIMINAL LAW AND PROCEDURE"/>
    <s v="C1787"/>
    <x v="4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3"/>
    <s v="A"/>
    <m/>
    <m/>
    <x v="0"/>
  </r>
  <r>
    <x v="3"/>
    <s v="MONDAY"/>
    <x v="2"/>
    <s v="PHYSICAL"/>
    <s v="TC 2-3"/>
    <s v="CRM 504"/>
    <s v="INTRODUCTION TO CRIMINAL INVESTIGATIONS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3"/>
    <s v="A"/>
    <m/>
    <m/>
    <x v="0"/>
  </r>
  <r>
    <x v="5"/>
    <s v="MONDAY"/>
    <x v="0"/>
    <s v="PHYSICAL"/>
    <s v="TC 2-3"/>
    <s v="CRM 501"/>
    <s v="PUNISHMENT AND SOCIETY"/>
    <s v="C2029"/>
    <x v="4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3"/>
    <s v="A"/>
    <m/>
    <m/>
    <x v="0"/>
  </r>
  <r>
    <x v="0"/>
    <s v="TUESDAY"/>
    <x v="0"/>
    <s v="VIRTUAL"/>
    <s v="VIRTUAL"/>
    <s v="CRM 502"/>
    <s v="INTRODUCTION TO KENYAN LAW AND LEGAL SYSTEMS"/>
    <s v="C1787"/>
    <x v="4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3"/>
    <s v="A"/>
    <m/>
    <m/>
    <x v="0"/>
  </r>
  <r>
    <x v="1"/>
    <s v="WEDNESDAY"/>
    <x v="0"/>
    <s v="VIRTUAL"/>
    <s v="VIRTUAL"/>
    <s v="PSY 603"/>
    <s v="CRIMINAL PSYCHOLOGY"/>
    <s v="C1942"/>
    <x v="34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3"/>
    <s v="A"/>
    <m/>
    <m/>
    <x v="0"/>
  </r>
  <r>
    <x v="3"/>
    <s v="MONDAY"/>
    <x v="1"/>
    <s v="PHYSICAL"/>
    <s v="TC 3-13"/>
    <s v="CRM 602"/>
    <s v="DRUGS AND SOCIETY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4"/>
    <s v="A"/>
    <m/>
    <m/>
    <x v="0"/>
  </r>
  <r>
    <x v="3"/>
    <s v="MONDAY"/>
    <x v="2"/>
    <s v="PHYSICAL"/>
    <s v="TC 2-4"/>
    <s v="CRM 604"/>
    <s v="GENDER, CRIME AND SOCIAL CONTROL"/>
    <s v="C1549"/>
    <x v="4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4"/>
    <s v="A"/>
    <m/>
    <m/>
    <x v="0"/>
  </r>
  <r>
    <x v="0"/>
    <s v="TUESDAY"/>
    <x v="2"/>
    <s v="PHYSICAL"/>
    <s v="TC 2-3"/>
    <s v="CRM 603"/>
    <s v="POLICING IN COMPARATIVE PERSPECTIVE"/>
    <s v="C1233"/>
    <x v="3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4"/>
    <s v="A"/>
    <m/>
    <m/>
    <x v="0"/>
  </r>
  <r>
    <x v="1"/>
    <s v="WEDNESDAY"/>
    <x v="0"/>
    <s v="VIRTUAL"/>
    <s v="VIRTUAL"/>
    <s v="CRM 601"/>
    <s v="THEORETICAL CRIMINOLOGY"/>
    <s v="C1538"/>
    <x v="39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4"/>
    <s v="A"/>
    <m/>
    <m/>
    <x v="0"/>
  </r>
  <r>
    <x v="2"/>
    <s v="THURSDAY"/>
    <x v="1"/>
    <s v="VIRTUAL"/>
    <s v="VIRTUAL"/>
    <s v="ISS 501"/>
    <s v="INFORMATION LITERACY AND ACADEMIC WRITING"/>
    <s v="C1753"/>
    <x v="44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EDU"/>
    <s v="KCADCCJ"/>
    <s v="DCCJ"/>
    <s v="FT"/>
    <s v="MAIN"/>
    <s v="TRIM 4"/>
    <s v="A"/>
    <m/>
    <m/>
    <x v="0"/>
  </r>
  <r>
    <x v="3"/>
    <s v="MONDAY"/>
    <x v="1"/>
    <s v="PHYSICAL"/>
    <s v="TC 2-6"/>
    <s v="CRM 702"/>
    <s v="OFFENDER REHABILITATION"/>
    <s v="C2094"/>
    <x v="2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5"/>
    <s v="A"/>
    <m/>
    <m/>
    <x v="0"/>
  </r>
  <r>
    <x v="3"/>
    <s v="MONDAY"/>
    <x v="2"/>
    <s v="PHYSICAL"/>
    <s v="TC 3-3"/>
    <s v="CRM 701"/>
    <s v="CRIME, DEVIANCE AND REHABILITATION"/>
    <s v="C1538"/>
    <x v="39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5"/>
    <s v="A"/>
    <m/>
    <m/>
    <x v="0"/>
  </r>
  <r>
    <x v="0"/>
    <s v="TUESDAY"/>
    <x v="0"/>
    <s v="VIRTUAL"/>
    <s v="VIRTUAL"/>
    <s v="CRM 704"/>
    <s v="ECONOMIC AND ORGANIZED CRIME"/>
    <s v="C1790"/>
    <x v="2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5"/>
    <s v="A"/>
    <m/>
    <m/>
    <x v="0"/>
  </r>
  <r>
    <x v="5"/>
    <s v="TUESDAY"/>
    <x v="1"/>
    <s v="VIRTUAL"/>
    <s v="VIRTUAL"/>
    <s v="CRM 703"/>
    <s v="JUVENILE DELINQUENCY"/>
    <s v="C1233"/>
    <x v="3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5"/>
    <s v="A"/>
    <m/>
    <m/>
    <x v="0"/>
  </r>
  <r>
    <x v="1"/>
    <s v="WEDNESDAY"/>
    <x v="2"/>
    <s v="VIRTUAL"/>
    <s v="VIRTUAL"/>
    <s v="SEU 601"/>
    <s v="RESEARCH SKILLS"/>
    <s v="C2095"/>
    <x v="35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FT"/>
    <s v="MAIN"/>
    <s v="TRIM 5"/>
    <s v="A"/>
    <m/>
    <m/>
    <x v="0"/>
  </r>
  <r>
    <x v="2"/>
    <s v="THURSDAY"/>
    <x v="0"/>
    <s v="VIRTUAL"/>
    <s v="VIRTUAL"/>
    <s v="CSL 101"/>
    <s v="CONTEXTUAL ISSUES"/>
    <s v="C1565"/>
    <x v="4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CCS"/>
    <s v="CCP"/>
    <s v="FT"/>
    <s v="MAIN"/>
    <s v="TRIM 1"/>
    <s v="A"/>
    <m/>
    <m/>
    <x v="0"/>
  </r>
  <r>
    <x v="2"/>
    <s v="THURSDAY"/>
    <x v="1"/>
    <s v="PHYSICAL"/>
    <s v="TC 2-6"/>
    <s v="CSL 103"/>
    <s v="COUNSELLING SKILLS AND TECHNIQUES"/>
    <s v="C2077"/>
    <x v="26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CCS"/>
    <s v="CCP"/>
    <s v="FT"/>
    <s v="MAIN"/>
    <s v="TRIM 1"/>
    <s v="A"/>
    <m/>
    <m/>
    <x v="0"/>
  </r>
  <r>
    <x v="4"/>
    <s v="FRIDAY"/>
    <x v="1"/>
    <s v="PHYSICAL"/>
    <s v="TC 2-4"/>
    <s v="CSL 102"/>
    <s v="FAMILY COUNSELLING"/>
    <s v="C1792"/>
    <x v="14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EPS"/>
    <s v="KCACCS"/>
    <s v="CCP"/>
    <s v="FT"/>
    <s v="MAIN"/>
    <s v="TRIM 1"/>
    <s v="A"/>
    <m/>
    <m/>
    <x v="0"/>
  </r>
  <r>
    <x v="1"/>
    <s v="WEDNESDAY"/>
    <x v="1"/>
    <s v="VIRTUAL"/>
    <s v="VIRTUAL"/>
    <s v="CDU 301"/>
    <s v="COMMUNICATION SKILLS"/>
    <s v="C1601"/>
    <x v="2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DU"/>
    <s v="KCACCS"/>
    <s v="CCP"/>
    <s v="FT"/>
    <s v="MAIN"/>
    <s v="TRIM 2"/>
    <s v="A"/>
    <m/>
    <m/>
    <x v="0"/>
  </r>
  <r>
    <x v="3"/>
    <s v="MONDAY"/>
    <x v="2"/>
    <s v="PHYSICAL"/>
    <s v="TC 2-3"/>
    <s v="PSY 203"/>
    <s v="SELF-AWARENESS AND PERSONAL DEVELOPMENT"/>
    <s v="C2094"/>
    <x v="23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PS"/>
    <s v="KCACCS"/>
    <s v="CCP"/>
    <s v="FT"/>
    <s v="MAIN"/>
    <s v="TRIM 2"/>
    <s v="A"/>
    <m/>
    <m/>
    <x v="0"/>
  </r>
  <r>
    <x v="0"/>
    <s v="TUESDAY"/>
    <x v="2"/>
    <s v="VIRTUAL"/>
    <s v="VIRTUAL"/>
    <s v="PSY 201"/>
    <s v="INTRODUCTION TO PSYCHOLOGY"/>
    <s v="C1830"/>
    <x v="9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PS"/>
    <s v="KCACCS"/>
    <s v="CCP"/>
    <s v="FT"/>
    <s v="MAIN"/>
    <s v="TRIM 2"/>
    <s v="A"/>
    <m/>
    <m/>
    <x v="0"/>
  </r>
  <r>
    <x v="1"/>
    <s v="WEDNESDAY"/>
    <x v="0"/>
    <s v="VIRTUAL"/>
    <s v="ZOOM"/>
    <s v="CDU 401"/>
    <s v="HEALTH AWARENESS AND LIFE SKILLS"/>
    <s v="C1830"/>
    <x v="9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SS"/>
    <s v="KCACCS"/>
    <s v="CCP"/>
    <s v="FT"/>
    <s v="MAIN"/>
    <s v="TRIM 2"/>
    <s v="A"/>
    <m/>
    <m/>
    <x v="0"/>
  </r>
  <r>
    <x v="4"/>
    <s v="FRIDAY"/>
    <x v="2"/>
    <s v="PHYSICAL"/>
    <s v="TC 2-4"/>
    <s v="PSY 202"/>
    <s v="COUNSELLING PROCESS AND PRACTICE"/>
    <s v="C1878"/>
    <x v="24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EPS"/>
    <s v="KCACCS"/>
    <s v="CCP"/>
    <s v="FT"/>
    <s v="MAIN"/>
    <s v="TRIM 2"/>
    <s v="A"/>
    <m/>
    <m/>
    <x v="0"/>
  </r>
  <r>
    <x v="3"/>
    <s v="MONDAY"/>
    <x v="2"/>
    <s v="PHYSICAL"/>
    <s v="FINANCE LAB"/>
    <s v="FLT 103"/>
    <s v="INTRODUCTION TO AUDIO VIDEO EDITING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3"/>
    <s v="MONDAY"/>
    <x v="0"/>
    <s v="PHYSICAL"/>
    <s v="6-3"/>
    <s v="FLT 101"/>
    <s v="INTRODUCTION TO ACTING AND DIRECTING"/>
    <s v="C1569"/>
    <x v="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0"/>
    <s v="TUESDAY"/>
    <x v="2"/>
    <s v="PHYSICAL"/>
    <s v="8-2"/>
    <s v="FLT 102"/>
    <s v="INTRODUCTION TO VIDEO CAMERA OPERATIONS"/>
    <s v="C1797"/>
    <x v="1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2"/>
    <s v="THURSDAY"/>
    <x v="0"/>
    <s v="STUDIO"/>
    <s v="STUDIO"/>
    <s v="FLT 105"/>
    <s v="SOUND DESIGN IN FILM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2"/>
    <s v="THURSDAY"/>
    <x v="1"/>
    <s v="VIRTUAL"/>
    <s v="VIRTUAL"/>
    <s v="FLT 106"/>
    <s v="INTRODUCTION TO MEDIA LAW AND ETHICS"/>
    <s v="C1601"/>
    <x v="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4"/>
    <s v="FRIDAY"/>
    <x v="0"/>
    <s v="VIRTUAL"/>
    <s v="VIRTUAL"/>
    <s v="FLT 104"/>
    <s v="INTRODUCTION TO SCREENWRITING"/>
    <s v="C1688"/>
    <x v="1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1"/>
    <s v="A"/>
    <m/>
    <m/>
    <x v="0"/>
  </r>
  <r>
    <x v="3"/>
    <s v="MONDAY"/>
    <x v="1"/>
    <s v="PHYSICAL"/>
    <s v="8-1"/>
    <s v="FLT 205"/>
    <s v="INTRODUCTION TO TECHNIQUES OF FILM PRODUCTION"/>
    <s v="C1797"/>
    <x v="1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0"/>
    <s v="TUESDAY"/>
    <x v="1"/>
    <s v="PHYSICAL"/>
    <s v="TC3-14"/>
    <s v="FLT 204"/>
    <s v="INTRODUCTION TO COSTUME AND MAKE - UP"/>
    <s v="C1689"/>
    <x v="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3"/>
    <s v="MONDAY"/>
    <x v="2"/>
    <s v="VIRTUAL"/>
    <s v="VIRTUAL"/>
    <s v="FLT 206"/>
    <s v="PRACTICUM"/>
    <s v="C1406"/>
    <x v="46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0"/>
    <s v="TUESDAY"/>
    <x v="0"/>
    <s v="PHYSICAL"/>
    <s v="LAB J1"/>
    <s v="FLT 201"/>
    <s v="INTRODUCTION TO GRAPHIC DESIGN AND BASIC ANIMATION"/>
    <s v="C1981"/>
    <x v="1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1"/>
    <s v="WEDNESDAY"/>
    <x v="1"/>
    <s v="VIRTUAL"/>
    <s v="VIRTUAL"/>
    <s v="FLT 202"/>
    <s v="INTRODUCTION TO FILM MARKETING AND MANAGEMENT"/>
    <s v="C1688"/>
    <x v="18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4"/>
    <s v="FRIDAY"/>
    <x v="0"/>
    <s v="PHYSICAL"/>
    <s v="TC 2-6"/>
    <s v="FLT 203"/>
    <s v="INTRODUCTION TO PHOTOGRAPHY AND DESIGN"/>
    <s v="C1568"/>
    <x v="7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CFT"/>
    <s v="CTFT"/>
    <s v="FT"/>
    <s v="TOWN"/>
    <s v="TRIM 2"/>
    <s v="A"/>
    <m/>
    <m/>
    <x v="0"/>
  </r>
  <r>
    <x v="3"/>
    <s v="MONDAY"/>
    <x v="1"/>
    <s v="VIRTUAL"/>
    <s v="VIRTUAL"/>
    <s v="SEU 1101"/>
    <s v="INTRODUCTION TO PSYCHOLOGY"/>
    <s v="C1773"/>
    <x v="4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1"/>
    <s v="A"/>
    <m/>
    <m/>
    <x v="0"/>
  </r>
  <r>
    <x v="0"/>
    <s v="TUESDAY"/>
    <x v="1"/>
    <s v="PHYSICAL"/>
    <s v="TC 2-5"/>
    <s v="PSY 1104"/>
    <s v="DEVELOPMENTAL PSYCHOLOGY"/>
    <s v="C1250"/>
    <x v="4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1"/>
    <s v="A"/>
    <m/>
    <m/>
    <x v="0"/>
  </r>
  <r>
    <x v="1"/>
    <s v="WEDNESDAY"/>
    <x v="0"/>
    <s v="PHYSICAL"/>
    <s v="TC 2-3"/>
    <s v="CSL 1103"/>
    <s v="COUNSELLING SKILLS"/>
    <s v="C1604"/>
    <x v="4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1"/>
    <s v="A"/>
    <m/>
    <m/>
    <x v="0"/>
  </r>
  <r>
    <x v="4"/>
    <s v="FRIDAY"/>
    <x v="0"/>
    <s v="PHYSICAL"/>
    <s v="TC 2-5"/>
    <s v="PSY 1102"/>
    <s v="HISTORICAL AND CONCEPTUAL FOUNDATIONS OF PSYCHOLOGY"/>
    <s v="C1854"/>
    <x v="5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1"/>
    <s v="A"/>
    <m/>
    <m/>
    <x v="0"/>
  </r>
  <r>
    <x v="0"/>
    <s v="TUESDAY"/>
    <x v="1"/>
    <s v="PHYSICAL"/>
    <s v="TC 4-2"/>
    <s v="PSY 1201"/>
    <s v="THEORIES OF COUNSELLING AND PSYCHOTHERAPY"/>
    <s v="C1792"/>
    <x v="1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2"/>
    <s v="A"/>
    <m/>
    <m/>
    <x v="0"/>
  </r>
  <r>
    <x v="1"/>
    <s v="WEDNESDAY"/>
    <x v="0"/>
    <s v="PHYSICAL"/>
    <s v="TC 4-2"/>
    <s v="PSY 1203"/>
    <s v="LIFE SKILLS FOR PREVENTION AND MANAGEMENT OF SUBSTANCE ABUSE"/>
    <s v="C1617"/>
    <x v="5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2"/>
    <s v="A"/>
    <m/>
    <m/>
    <x v="0"/>
  </r>
  <r>
    <x v="1"/>
    <s v="WEDNESDAY"/>
    <x v="2"/>
    <s v="PHYSICAL"/>
    <s v="TC 4-2"/>
    <s v="CRM 2202"/>
    <s v="INTRODUCTION TO SOCIOLOGY"/>
    <s v="C0700"/>
    <x v="5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1S2"/>
    <s v="A"/>
    <m/>
    <m/>
    <x v="0"/>
  </r>
  <r>
    <x v="4"/>
    <s v="FRIDAY"/>
    <x v="1"/>
    <s v="VIRTUAL"/>
    <s v="VIRTUAL"/>
    <s v="CUU 1202"/>
    <s v="FOUNDATIONS OF CRITICAL AND CREATIVE THINKING"/>
    <n v="308"/>
    <x v="5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SS"/>
    <s v="KCABACP"/>
    <s v="BCP"/>
    <s v="FT"/>
    <s v="MAIN"/>
    <s v="GSSY1S2"/>
    <s v="C"/>
    <m/>
    <m/>
    <x v="0"/>
  </r>
  <r>
    <x v="3"/>
    <s v="MONDAY"/>
    <x v="2"/>
    <s v="VIRTUAL"/>
    <s v="VIRTUAL"/>
    <s v="PSY 2104"/>
    <s v="PERSONALITY THEORIES"/>
    <n v="328"/>
    <x v="5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1"/>
    <s v="A"/>
    <m/>
    <m/>
    <x v="0"/>
  </r>
  <r>
    <x v="3"/>
    <s v="MONDAY"/>
    <x v="1"/>
    <s v="VIRTUAL"/>
    <s v="ZOOM"/>
    <s v="CUU 2103"/>
    <s v="ETHICS AND LEADERSHIP"/>
    <n v="214"/>
    <x v="55"/>
    <s v="3"/>
    <s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BAM"/>
    <s v="KCABACP"/>
    <s v="BCP"/>
    <s v="FT"/>
    <s v="MAIN"/>
    <s v="GSSY2S1"/>
    <s v="B"/>
    <m/>
    <m/>
    <x v="0"/>
  </r>
  <r>
    <x v="0"/>
    <s v="TUESDAY"/>
    <x v="2"/>
    <s v="VIRTUAL"/>
    <s v="VIRTUAL"/>
    <s v="PSY 2102"/>
    <s v="ISSUES IN ADOLESCENT PSYCHOLOGY"/>
    <s v="C1250"/>
    <x v="4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1"/>
    <s v="A"/>
    <m/>
    <m/>
    <x v="0"/>
  </r>
  <r>
    <x v="1"/>
    <s v="WEDNESDAY"/>
    <x v="1"/>
    <s v="PHYSICAL"/>
    <s v="TC 3-13"/>
    <s v="CSL 2102"/>
    <s v="COUNSELLING CHILDREN, YOUTH AND ADULTS"/>
    <s v="C1045"/>
    <x v="5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1"/>
    <s v="A"/>
    <m/>
    <m/>
    <x v="0"/>
  </r>
  <r>
    <x v="2"/>
    <s v="THURSDAY"/>
    <x v="2"/>
    <s v="VIRTUAL"/>
    <s v="VIRTUAL"/>
    <s v="CUU 2102"/>
    <s v="INFORMATION LITERACY AND ACADEMIC WRITING"/>
    <n v="429"/>
    <x v="5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DU"/>
    <s v="KCABACP"/>
    <s v="BCP"/>
    <s v="FT"/>
    <s v="MAIN"/>
    <s v="GSSY2S1"/>
    <s v="A"/>
    <m/>
    <m/>
    <x v="0"/>
  </r>
  <r>
    <x v="4"/>
    <s v="FRIDAY"/>
    <x v="1"/>
    <s v="PHYSICAL"/>
    <s v="TC 4-2"/>
    <s v="PSY 2105"/>
    <s v="MOTIVATION AND EMOTIONS"/>
    <s v="C1854"/>
    <x v="5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1"/>
    <s v="A"/>
    <m/>
    <m/>
    <x v="0"/>
  </r>
  <r>
    <x v="3"/>
    <s v="MONDAY"/>
    <x v="1"/>
    <s v="PHYSICAL"/>
    <s v="LT 1-2"/>
    <s v="PSY 2106"/>
    <s v="PSYCHOLOGICAL TESTING AND ASSESSMENT"/>
    <s v="C1045"/>
    <x v="5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3"/>
    <s v="MONDAY"/>
    <x v="2"/>
    <s v="VIRTUAL"/>
    <s v="VIRTUAL"/>
    <s v="CSL 2204"/>
    <s v="RESEARCH METHODS IN COUNSELLING"/>
    <s v="C1626"/>
    <x v="5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0"/>
    <s v="TUESDAY"/>
    <x v="1"/>
    <s v="PHYSICAL"/>
    <s v="TC 2-6"/>
    <s v="CSL 2201"/>
    <s v="COUNSELLING FOR SPECIAL POPULATIONS"/>
    <s v="C1624"/>
    <x v="5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1"/>
    <s v="WEDNESDAY"/>
    <x v="1"/>
    <s v="VIRTUAL"/>
    <s v="VIRTUAL"/>
    <s v="CSL 2202"/>
    <s v="BEHAVIOUR MODIFICATION"/>
    <s v="C2094"/>
    <x v="2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2"/>
    <s v="THURSDAY"/>
    <x v="0"/>
    <s v="PHYSICAL"/>
    <s v="LT 1-2"/>
    <s v="CSL 2203"/>
    <s v="FAMILY COUNSELLING AND THERAPY"/>
    <s v="C1617"/>
    <x v="5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2"/>
    <s v="THURSDAY"/>
    <x v="2"/>
    <s v="VIRTUAL"/>
    <s v="ZOOM"/>
    <s v="CUU 2201"/>
    <s v="ENTREPRENEURSHIP PRINCIPLES AND PRACTICE"/>
    <n v="146"/>
    <x v="60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BAM"/>
    <s v="KCABACP"/>
    <s v="BCP"/>
    <s v="FT"/>
    <s v="MAIN"/>
    <s v="GSSY2S2"/>
    <s v="A"/>
    <m/>
    <m/>
    <x v="0"/>
  </r>
  <r>
    <x v="4"/>
    <s v="FRIDAY"/>
    <x v="2"/>
    <s v="VIRTUAL"/>
    <s v="VIRTUAL"/>
    <s v="PSY 2201"/>
    <s v="SOCIAL PSYCHOLOGY"/>
    <s v="C2058"/>
    <x v="6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2S2"/>
    <s v="A"/>
    <m/>
    <m/>
    <x v="0"/>
  </r>
  <r>
    <x v="0"/>
    <s v="TUESDAY"/>
    <x v="0"/>
    <s v="PHYSICAL"/>
    <s v="TC 3-14"/>
    <s v="PSY 3101"/>
    <s v="HUMAN SEXUALITY"/>
    <n v="328"/>
    <x v="5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3S1"/>
    <s v="A"/>
    <m/>
    <m/>
    <x v="0"/>
  </r>
  <r>
    <x v="1"/>
    <s v="WEDNESDAY"/>
    <x v="0"/>
    <s v="VIRTUAL"/>
    <s v="VIRTUAL"/>
    <s v="SEU 4107"/>
    <s v="KNOWLEDGE MANAGEMENT"/>
    <s v="C1696"/>
    <x v="6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3S1"/>
    <s v="A"/>
    <m/>
    <m/>
    <x v="0"/>
  </r>
  <r>
    <x v="2"/>
    <s v="THURSDAY"/>
    <x v="0"/>
    <s v="VIRTUAL"/>
    <s v="VIRTUAL"/>
    <s v="PSY 3102"/>
    <s v="ORGANIZATIONAL PSYCHOLOGY"/>
    <s v="C2059"/>
    <x v="6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3S1"/>
    <s v="A"/>
    <m/>
    <m/>
    <x v="0"/>
  </r>
  <r>
    <x v="4"/>
    <s v="FRIDAY"/>
    <x v="2"/>
    <s v="PHYSICAL"/>
    <s v="LT 1-1"/>
    <s v="PSY 3104"/>
    <s v="PSYCHOLOGICAL STATISTICS"/>
    <s v="C1781"/>
    <x v="6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3S1"/>
    <s v="A"/>
    <m/>
    <m/>
    <x v="0"/>
  </r>
  <r>
    <x v="0"/>
    <s v="TUESDAY"/>
    <x v="2"/>
    <s v="PHYSICAL"/>
    <s v="TC 2-5"/>
    <s v="PSY 3201"/>
    <s v="PSYCHOLOGY OF GENDER AND DEVELOPMENT"/>
    <s v="C2059"/>
    <x v="6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3S2"/>
    <s v="A"/>
    <m/>
    <m/>
    <x v="0"/>
  </r>
  <r>
    <x v="3"/>
    <s v="MONDAY"/>
    <x v="0"/>
    <s v="VIRTUAL"/>
    <s v="VIRTUAL"/>
    <s v="PSY 4104"/>
    <s v="CULTURE, INCLUSIVITY AND COMMUNITY SERVICE LEARNING"/>
    <n v="429"/>
    <x v="5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FT"/>
    <s v="MAIN"/>
    <s v="GSSY4S1"/>
    <s v="A"/>
    <m/>
    <m/>
    <x v="0"/>
  </r>
  <r>
    <x v="2"/>
    <s v="THURSDAY"/>
    <x v="5"/>
    <s v="VIRTUAL"/>
    <s v="VIRTUAL"/>
    <s v="PSY 2202"/>
    <s v="CHILD PSYCHOTHERAPY"/>
    <s v="C1045"/>
    <x v="5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TOWN"/>
    <s v="GROUP 1"/>
    <s v="A"/>
    <m/>
    <m/>
    <x v="0"/>
  </r>
  <r>
    <x v="0"/>
    <s v="TUESDAY"/>
    <x v="6"/>
    <s v="VIRTUAL"/>
    <s v="VIRTUAL"/>
    <s v="CSL 2204"/>
    <s v="RESEARCH METHODS IN COUNSELLING"/>
    <s v="C1818"/>
    <x v="65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TOWN"/>
    <s v="GROUP 1"/>
    <s v="A"/>
    <m/>
    <m/>
    <x v="0"/>
  </r>
  <r>
    <x v="1"/>
    <s v="WEDNESDAY"/>
    <x v="6"/>
    <s v="VIRTUAL"/>
    <s v="VIRTUAL"/>
    <s v="CSL 2202"/>
    <s v="BEHAVIOUR MODIFICATION"/>
    <s v="C2094"/>
    <x v="2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EM"/>
    <s v="TOWN"/>
    <s v="GROUP 1"/>
    <s v="A"/>
    <m/>
    <m/>
    <x v="0"/>
  </r>
  <r>
    <x v="3"/>
    <s v="MONDAY"/>
    <x v="6"/>
    <s v="VIRTUAL"/>
    <s v="ZOOM"/>
    <s v="CUU 2201"/>
    <s v="ENTERPRENEURSHIP PRINCIPLES AND PRACTICE"/>
    <s v="C1457"/>
    <x v="6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EM"/>
    <s v="TOWN"/>
    <s v="GROUP 2"/>
    <s v="A"/>
    <m/>
    <m/>
    <x v="0"/>
  </r>
  <r>
    <x v="3"/>
    <s v="MONDAY"/>
    <x v="4"/>
    <s v="VIRTUAL"/>
    <s v="VIRTUAL"/>
    <s v="PSY 2106"/>
    <s v="PSYCHOLOGICAL TESTING AND ASSESSEMNT"/>
    <s v="C2007"/>
    <x v="6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TOWN"/>
    <s v="GROUP 2"/>
    <s v="A"/>
    <m/>
    <m/>
    <x v="0"/>
  </r>
  <r>
    <x v="0"/>
    <s v="TUESDAY"/>
    <x v="6"/>
    <s v="VIRTUAL"/>
    <s v="VIRTUAL"/>
    <s v="PSY 2101"/>
    <s v="LOSS AND GRIEF"/>
    <s v="C1818"/>
    <x v="65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EM"/>
    <s v="TOWN"/>
    <s v="GROUP 2"/>
    <s v="A"/>
    <m/>
    <m/>
    <x v="0"/>
  </r>
  <r>
    <x v="1"/>
    <s v="WEDNESDAY"/>
    <x v="6"/>
    <s v="VIRTUAL"/>
    <s v="VIRTUAL"/>
    <s v="HRM 2107"/>
    <s v="INTRODUCTION TO HUMAN RESOURCE MANAGEMENT"/>
    <s v="C1053"/>
    <x v="3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BAM"/>
    <s v="KCABACP"/>
    <s v="BCP"/>
    <s v="EM"/>
    <s v="TOWN"/>
    <s v="GROUP 2"/>
    <s v="A"/>
    <m/>
    <m/>
    <x v="0"/>
  </r>
  <r>
    <x v="4"/>
    <s v="FRIDAY"/>
    <x v="6"/>
    <s v="VIRTUAL"/>
    <s v="VIRTUAL"/>
    <s v="CSL 2102"/>
    <s v="COUNSELLING CHILDREN, YOUTH AND ADULTS"/>
    <s v="C1781"/>
    <x v="6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EM"/>
    <s v="TOWN"/>
    <s v="GROUP 2"/>
    <s v="A"/>
    <m/>
    <m/>
    <x v="0"/>
  </r>
  <r>
    <x v="3"/>
    <s v="MONDAY"/>
    <x v="4"/>
    <s v="VIRTUAL"/>
    <s v="VIRTUAL"/>
    <s v="PSY 2104"/>
    <s v="PERSONALITY THEORIES"/>
    <n v="328"/>
    <x v="5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TOWN"/>
    <s v="GROUP 5"/>
    <s v="A"/>
    <m/>
    <m/>
    <x v="0"/>
  </r>
  <r>
    <x v="0"/>
    <s v="TUESDAY"/>
    <x v="6"/>
    <s v="VIRTUAL"/>
    <s v="VIRTUAL"/>
    <s v="PSY 2101"/>
    <s v="LOSS AND GRIEF"/>
    <s v="C1818"/>
    <x v="65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EM"/>
    <s v="TOWN"/>
    <s v="GROUP 5"/>
    <s v="A"/>
    <m/>
    <m/>
    <x v="0"/>
  </r>
  <r>
    <x v="0"/>
    <s v="TUESDAY"/>
    <x v="4"/>
    <s v="VIRTUAL"/>
    <s v="VIRTUAL"/>
    <s v="CUU 2103"/>
    <s v="ETHICS AND LEADERSHIP"/>
    <s v="C1358"/>
    <x v="68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BAM"/>
    <s v="KCABACP"/>
    <s v="BCP"/>
    <s v="PT"/>
    <s v="TOWN"/>
    <s v="GROUP 5"/>
    <s v="A"/>
    <m/>
    <m/>
    <x v="0"/>
  </r>
  <r>
    <x v="1"/>
    <s v="WEDNESDAY"/>
    <x v="6"/>
    <s v="VIRTUAL"/>
    <s v="VIRTUAL"/>
    <s v="PSY 2105"/>
    <s v="MOTIVATION AND EMOTIONS"/>
    <s v="C1854"/>
    <x v="5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EM"/>
    <s v="TOWN"/>
    <s v="GROUP 5"/>
    <s v="A"/>
    <m/>
    <m/>
    <x v="0"/>
  </r>
  <r>
    <x v="4"/>
    <s v="FRIDAY"/>
    <x v="6"/>
    <s v="VIRTUAL"/>
    <s v="VIRTUAL"/>
    <s v="CSL 2102"/>
    <s v="COUNSELLING CHILDREN, YOUTH AND ADULTS"/>
    <s v="C1781"/>
    <x v="64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EM"/>
    <s v="TOWN"/>
    <s v="GROUP 5"/>
    <s v="A"/>
    <m/>
    <m/>
    <x v="0"/>
  </r>
  <r>
    <x v="4"/>
    <s v="FRIDAY"/>
    <x v="4"/>
    <s v="VIRTUAL"/>
    <s v="VIRTUAL"/>
    <s v="CUU 2102"/>
    <s v="INFORMATION LITERACY AND ACADEMIC WRITING"/>
    <n v="54"/>
    <x v="69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DU"/>
    <s v="KCABACP"/>
    <s v="BCP"/>
    <s v="PT"/>
    <s v="TOWN"/>
    <s v="GROUP 5"/>
    <s v="A"/>
    <m/>
    <m/>
    <x v="0"/>
  </r>
  <r>
    <x v="3"/>
    <s v="MONDAY"/>
    <x v="4"/>
    <s v="VIRTUAL"/>
    <s v="VIRTUAL"/>
    <s v="CUU 1103"/>
    <s v="COMMUNICATION SKILLS"/>
    <n v="214"/>
    <x v="55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"/>
    <s v="MAIN"/>
    <s v="SSY1S1"/>
    <s v="A"/>
    <m/>
    <m/>
    <x v="0"/>
  </r>
  <r>
    <x v="0"/>
    <s v="TUESDAY"/>
    <x v="4"/>
    <s v="VIRTUAL"/>
    <s v="VIRTUAL"/>
    <s v="PSY 1104"/>
    <s v="DEVELOPMENTAL PSYCHOLOGY"/>
    <s v="C2007"/>
    <x v="6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1"/>
    <s v="A"/>
    <m/>
    <m/>
    <x v="0"/>
  </r>
  <r>
    <x v="6"/>
    <s v="SATURDAY"/>
    <x v="7"/>
    <s v="VIRTUAL"/>
    <s v="VIRTUAL"/>
    <s v="PSY 1102"/>
    <s v="HISTORICAL AND CONCEPTUAL FOUNDATIONS OF PSYCHOLOGY"/>
    <s v="C0700"/>
    <x v="5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1"/>
    <s v="A"/>
    <m/>
    <m/>
    <x v="0"/>
  </r>
  <r>
    <x v="1"/>
    <s v="WEDNESDAY"/>
    <x v="4"/>
    <s v="VIRTUAL"/>
    <s v="VIRTUAL"/>
    <s v="CSL 1103"/>
    <s v="COUNSELLING SKILLS"/>
    <s v="C1604"/>
    <x v="4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1"/>
    <s v="A"/>
    <m/>
    <m/>
    <x v="0"/>
  </r>
  <r>
    <x v="2"/>
    <s v="THURSDAY"/>
    <x v="4"/>
    <s v="VIRTUAL"/>
    <s v="ZOOM"/>
    <s v="CUU 1102"/>
    <s v="FUNDAMENTALS OF COMPUTER SYSTEMS"/>
    <n v="233"/>
    <x v="70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NAC"/>
    <s v="KCABACP"/>
    <s v="BCP"/>
    <s v="PT"/>
    <s v="MAIN"/>
    <s v="SSY1S1"/>
    <s v="A"/>
    <m/>
    <m/>
    <x v="0"/>
  </r>
  <r>
    <x v="4"/>
    <s v="FRIDAY"/>
    <x v="4"/>
    <s v="VIRTUAL"/>
    <s v="VIRTUAL"/>
    <s v="SEU 1101"/>
    <s v="INTRODUCTION TO PSYCHOLOGY"/>
    <s v="C1214"/>
    <x v="7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1"/>
    <s v="A"/>
    <m/>
    <m/>
    <x v="0"/>
  </r>
  <r>
    <x v="3"/>
    <s v="MONDAY"/>
    <x v="5"/>
    <s v="VIRTUAL"/>
    <s v="VIRTUAL"/>
    <s v="PSY 1203"/>
    <s v="LIFE SKILLS FOR PREVENTION AND MANAGEMENT OF SUBSTANCE ABUSE"/>
    <s v="C1151"/>
    <x v="7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3"/>
    <s v="MONDAY"/>
    <x v="8"/>
    <s v="VIRTUAL"/>
    <s v="VIRTUAL"/>
    <s v="PSY 1201"/>
    <s v="THEORIES OF COUNSELLING AND PSYCHOTHERAPY"/>
    <s v="C2007"/>
    <x v="6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4"/>
    <s v="FRIDAY"/>
    <x v="4"/>
    <s v="VIRTUAL"/>
    <s v="VIRTUAL"/>
    <s v="CRM 2202"/>
    <s v="INTRODUCTION TO SOCIOLOGY"/>
    <s v="C1231"/>
    <x v="7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1"/>
    <s v="WEDNESDAY"/>
    <x v="4"/>
    <s v="VIRTUAL"/>
    <s v="VIRTUAL"/>
    <s v="CUU 1202"/>
    <s v="FOUNDATIONS OF CRITICAL AND CREATIVE THINKING"/>
    <s v="C0407"/>
    <x v="74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SS"/>
    <s v="KCABACP"/>
    <s v="BCP"/>
    <s v="PT"/>
    <s v="MAIN"/>
    <s v="SSY1S2"/>
    <s v="A"/>
    <m/>
    <m/>
    <x v="0"/>
  </r>
  <r>
    <x v="2"/>
    <s v="THURSDAY"/>
    <x v="4"/>
    <s v="VIRTUAL"/>
    <s v="VIRTUAL"/>
    <s v="PSY 1202"/>
    <s v="ABNORMAL PSYCHOLOGY"/>
    <s v="C1604"/>
    <x v="4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0"/>
    <s v="TUESDAY"/>
    <x v="4"/>
    <s v="VIRTUAL"/>
    <s v="VIRTUAL"/>
    <s v="PSY 1204"/>
    <s v="PROFESSIONAL ETHICAL AND LEGAL ASPECTS IN COUNSELLING"/>
    <s v="C1214"/>
    <x v="7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6"/>
    <s v="SATURDAY"/>
    <x v="7"/>
    <s v="VIRTUAL"/>
    <s v="VIRTUAL"/>
    <s v="CUU 1201"/>
    <s v="HEALTH AWARENESS AND LIFE SKILLS"/>
    <n v="362"/>
    <x v="3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SS"/>
    <s v="KCABACP"/>
    <s v="BCP"/>
    <s v="PT"/>
    <s v="MAIN"/>
    <s v="SSY1S2"/>
    <s v="A"/>
    <m/>
    <m/>
    <x v="0"/>
  </r>
  <r>
    <x v="6"/>
    <s v="SATURDAY"/>
    <x v="9"/>
    <s v="VIRTUAL"/>
    <s v="VIRTUAL"/>
    <s v="PSY 1203"/>
    <s v="LIFE SKILLS FOR PREVENTION AND MANAGEMENT OF SUBSTANCE ABUSE"/>
    <s v="C1151"/>
    <x v="72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1S2"/>
    <s v="A"/>
    <m/>
    <m/>
    <x v="0"/>
  </r>
  <r>
    <x v="6"/>
    <s v="SATURDAY"/>
    <x v="10"/>
    <s v="VIRTUAL"/>
    <s v="VIRTUAL"/>
    <s v="PSY 1201"/>
    <s v="THEORIES OF COUNSELLING AND PSYCHOTHERAPY"/>
    <s v="C2007"/>
    <x v="6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1S2"/>
    <s v="A"/>
    <m/>
    <m/>
    <x v="0"/>
  </r>
  <r>
    <x v="3"/>
    <s v="MONDAY"/>
    <x v="4"/>
    <s v="VIRTUAL"/>
    <s v="VIRTUAL"/>
    <s v="PSY 2104"/>
    <s v="PERSONALITY THEORIES"/>
    <n v="328"/>
    <x v="54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2S1"/>
    <s v="A"/>
    <m/>
    <m/>
    <x v="0"/>
  </r>
  <r>
    <x v="0"/>
    <s v="TUESDAY"/>
    <x v="4"/>
    <s v="VIRTUAL"/>
    <s v="VIRTUAL"/>
    <s v="CUU 2103"/>
    <s v="ETHICS AND LEADERSHIP"/>
    <s v="C1358"/>
    <x v="68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BAM"/>
    <s v="KCABACP"/>
    <s v="BCP"/>
    <s v="PT"/>
    <s v="MAIN"/>
    <s v="SSY2S1"/>
    <s v="A"/>
    <m/>
    <m/>
    <x v="0"/>
  </r>
  <r>
    <x v="6"/>
    <s v="SATURDAY"/>
    <x v="7"/>
    <s v="VIRTUAL"/>
    <s v="VIRTUAL"/>
    <s v="PSY 2102"/>
    <s v="ISSUES IN ADOLESCENT PSYCHOLOGY"/>
    <s v="C1250"/>
    <x v="48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1"/>
    <s v="WEDNESDAY"/>
    <x v="5"/>
    <s v="VIRTUAL"/>
    <s v="VIRTUAL"/>
    <s v="CSL 2102"/>
    <s v="COUNSELLING CHILDREN, YOUTH AND ADULTS"/>
    <n v="153"/>
    <x v="7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1"/>
    <s v="WEDNESDAY"/>
    <x v="8"/>
    <s v="VIRTUAL"/>
    <s v="VIRTUAL"/>
    <s v="PSY 2101"/>
    <s v="LOSS AND GRIEF"/>
    <s v="C1818"/>
    <x v="6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2"/>
    <s v="THURSDAY"/>
    <x v="4"/>
    <s v="VIRTUAL"/>
    <s v="VIRTUAL"/>
    <s v="PSY 2105"/>
    <s v="MOTIVATION AND EMOTIONS"/>
    <s v="C1854"/>
    <x v="50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4"/>
    <s v="FRIDAY"/>
    <x v="4"/>
    <s v="VIRTUAL"/>
    <s v="VIRTUAL"/>
    <s v="CUU 2102"/>
    <s v="INFORMATION LITERACY AND ACADEMIC WRITING"/>
    <n v="54"/>
    <x v="69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DU"/>
    <s v="KCABACP"/>
    <s v="BCP"/>
    <s v="PT"/>
    <s v="MAIN"/>
    <s v="SSY2S1"/>
    <s v="A"/>
    <m/>
    <m/>
    <x v="0"/>
  </r>
  <r>
    <x v="6"/>
    <s v="SATURDAY"/>
    <x v="10"/>
    <s v="VIRTUAL"/>
    <s v="VIRTUAL"/>
    <s v="PSY 2102"/>
    <s v="ISSUES IN ADOLESCENT PSYCHOLOGY"/>
    <s v="C1250"/>
    <x v="48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2S1"/>
    <s v="A"/>
    <m/>
    <m/>
    <x v="0"/>
  </r>
  <r>
    <x v="6"/>
    <s v="SATURDAY"/>
    <x v="11"/>
    <s v="VIRTUAL"/>
    <s v="VIRTUAL"/>
    <s v="CSL 2102"/>
    <s v="COUNSELLING CHILDREN, YOUTH AND ADULTS"/>
    <n v="153"/>
    <x v="7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6"/>
    <s v="SATURDAY"/>
    <x v="12"/>
    <s v="VIRTUAL"/>
    <s v="VIRTUAL"/>
    <s v="PSY 2101"/>
    <s v="LOSS AND GRIEF"/>
    <s v="C1818"/>
    <x v="6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2S1"/>
    <s v="A"/>
    <m/>
    <m/>
    <x v="0"/>
  </r>
  <r>
    <x v="3"/>
    <s v="MONDAY"/>
    <x v="4"/>
    <s v="VIRTUAL"/>
    <s v="VIRTUAL"/>
    <s v="PSY 3102"/>
    <s v="ORGANIZATIONAL PSYCHOLOGY"/>
    <n v="153"/>
    <x v="7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3S1"/>
    <s v="A"/>
    <m/>
    <m/>
    <x v="0"/>
  </r>
  <r>
    <x v="0"/>
    <s v="TUESDAY"/>
    <x v="4"/>
    <s v="VIRTUAL"/>
    <s v="VIRTUAL"/>
    <s v="SEU 4107"/>
    <s v="KNOWLEDGE MANAGEMENT"/>
    <n v="374"/>
    <x v="76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3S1"/>
    <s v="A"/>
    <m/>
    <m/>
    <x v="0"/>
  </r>
  <r>
    <x v="1"/>
    <s v="WEDNESDAY"/>
    <x v="4"/>
    <s v="VIRTUAL"/>
    <s v="VIRTUAL"/>
    <s v="PSY 3101"/>
    <s v="CROSS CULTURAL PSYCHOLOGY"/>
    <s v="C1781"/>
    <x v="6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3S1"/>
    <s v="A"/>
    <m/>
    <m/>
    <x v="0"/>
  </r>
  <r>
    <x v="2"/>
    <s v="THURSDAY"/>
    <x v="4"/>
    <s v="VIRTUAL"/>
    <s v="VIRTUAL"/>
    <s v="PSY 3104"/>
    <s v="PSYCHOLOGICAL STATISTICS"/>
    <s v="C1781"/>
    <x v="6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3S1"/>
    <s v="A"/>
    <m/>
    <m/>
    <x v="0"/>
  </r>
  <r>
    <x v="4"/>
    <s v="FRIDAY"/>
    <x v="4"/>
    <s v="VIRTUAL"/>
    <s v="VIRTUAL"/>
    <s v="PSY 3103"/>
    <s v="HUMAN SEXUALITY"/>
    <n v="328"/>
    <x v="54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3S1"/>
    <s v="A"/>
    <m/>
    <m/>
    <x v="0"/>
  </r>
  <r>
    <x v="3"/>
    <s v="MONDAY"/>
    <x v="5"/>
    <s v="VIRTUAL"/>
    <s v="VIRTUAL"/>
    <s v="PSY 4102"/>
    <s v="LIFESTYLE DISEASES AND REHABILITATION"/>
    <s v="C1151"/>
    <x v="72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3"/>
    <s v="MONDAY"/>
    <x v="8"/>
    <s v="VIRTUAL"/>
    <s v="VIRTUAL"/>
    <s v="PSY 4104"/>
    <s v="CULTURE INCLUSIVITY AND COMMUNITY SERVICE LEARNING"/>
    <s v="C1818"/>
    <x v="6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0"/>
    <s v="TUESDAY"/>
    <x v="8"/>
    <s v="VIRTUAL"/>
    <s v="VIRTUAL"/>
    <s v="CSL 4104"/>
    <s v="INTRODUCTION TO PRACTICUM"/>
    <s v="C1604"/>
    <x v="49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1"/>
    <s v="WEDNESDAY"/>
    <x v="5"/>
    <s v="VIRTUAL"/>
    <s v="VIRTUAL"/>
    <s v="CSL 4103"/>
    <s v="GERONTOLOGY COUNSELING"/>
    <s v="C1826"/>
    <x v="77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1"/>
    <s v="WEDNESDAY"/>
    <x v="8"/>
    <s v="VIRTUAL"/>
    <s v="VIRTUAL"/>
    <s v="CSL 4105"/>
    <s v="CAREER COUNSELING"/>
    <n v="153"/>
    <x v="7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4"/>
    <s v="FRIDAY"/>
    <x v="5"/>
    <s v="VIRTUAL"/>
    <s v="VIRTUAL"/>
    <s v="PSY 4101"/>
    <s v="BIOLOGICAL PSYCHOLOGY"/>
    <s v="C2059"/>
    <x v="63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SY4S1"/>
    <s v="A"/>
    <m/>
    <m/>
    <x v="0"/>
  </r>
  <r>
    <x v="6"/>
    <s v="SATURDAY"/>
    <x v="9"/>
    <s v="VIRTUAL"/>
    <s v="VIRTUAL"/>
    <s v="PSY 4102"/>
    <s v="LIFESTYLE DISEASES AND REHABILITATION"/>
    <s v="C1151"/>
    <x v="72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4S1"/>
    <s v="A"/>
    <m/>
    <m/>
    <x v="0"/>
  </r>
  <r>
    <x v="6"/>
    <s v="SATURDAY"/>
    <x v="10"/>
    <s v="VIRTUAL"/>
    <s v="VIRTUAL"/>
    <s v="PSY 4104"/>
    <s v="CULTURE INCLUSIVITY AND COMMUNITY SERVICE LEARNING"/>
    <s v="C1818"/>
    <x v="65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4S1"/>
    <s v="A"/>
    <m/>
    <m/>
    <x v="0"/>
  </r>
  <r>
    <x v="6"/>
    <s v="SATURDAY"/>
    <x v="12"/>
    <s v="VIRTUAL"/>
    <s v="VIRTUAL"/>
    <s v="CSL 4104"/>
    <s v="INTRODUCTION TO PRACTICUM"/>
    <s v="C1604"/>
    <x v="49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4S1"/>
    <s v="A"/>
    <m/>
    <m/>
    <x v="0"/>
  </r>
  <r>
    <x v="6"/>
    <s v="SATURDAY"/>
    <x v="13"/>
    <s v="VIRTUAL"/>
    <s v="VIRTUAL"/>
    <s v="CSL 4103"/>
    <s v="GERONTOLOGY COUNSELING"/>
    <s v="C1826"/>
    <x v="77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4S1"/>
    <s v="A"/>
    <m/>
    <m/>
    <x v="0"/>
  </r>
  <r>
    <x v="6"/>
    <s v="SATURDAY"/>
    <x v="14"/>
    <s v="VIRTUAL"/>
    <s v="VIRTUAL"/>
    <s v="CSL 4105"/>
    <s v="CAREER COUNSELING"/>
    <n v="153"/>
    <x v="75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SY4S1"/>
    <s v="A"/>
    <m/>
    <m/>
    <x v="0"/>
  </r>
  <r>
    <x v="3"/>
    <s v="MONDAY"/>
    <x v="5"/>
    <s v="VIRTUAL"/>
    <s v="VIRTUAL"/>
    <s v="PSY 4102"/>
    <s v="LIFESTYLE DISEASES AND REHABILITATION"/>
    <s v="C1151"/>
    <x v="72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MAY '24"/>
    <s v="A"/>
    <m/>
    <m/>
    <x v="0"/>
  </r>
  <r>
    <x v="0"/>
    <s v="TUESDAY"/>
    <x v="8"/>
    <s v="VIRTUAL"/>
    <s v="VIRTUAL"/>
    <s v="CSL 4104"/>
    <s v="INTRODUCTION TO PRACTICUM"/>
    <s v="C1604"/>
    <x v="49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MAY '24"/>
    <s v="A"/>
    <m/>
    <m/>
    <x v="0"/>
  </r>
  <r>
    <x v="1"/>
    <s v="WEDNESDAY"/>
    <x v="4"/>
    <s v="VIRTUAL"/>
    <s v="VIRTUAL"/>
    <s v="CSL 4103"/>
    <s v="GERONTOLOGY COUNSELING"/>
    <s v="C1826"/>
    <x v="77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MAY '24"/>
    <s v="A"/>
    <m/>
    <m/>
    <x v="0"/>
  </r>
  <r>
    <x v="6"/>
    <s v="SATURDAY"/>
    <x v="12"/>
    <s v="VIRTUAL"/>
    <s v="VIRTUAL"/>
    <s v="CSL 4104"/>
    <s v="INTRODUCTION TO PRACTICUM"/>
    <s v="C1604"/>
    <x v="49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MAY '24"/>
    <s v="A"/>
    <m/>
    <m/>
    <x v="0"/>
  </r>
  <r>
    <x v="4"/>
    <s v="FRIDAY"/>
    <x v="2"/>
    <s v="VIRTUAL"/>
    <s v="VIRTUAL"/>
    <s v="CSL 4203"/>
    <s v="COUNSELLING PRACTICUM - (TWO UNITS)"/>
    <s v="C1830"/>
    <x v="9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JAN '23"/>
    <s v="A"/>
    <m/>
    <m/>
    <x v="0"/>
  </r>
  <r>
    <x v="2"/>
    <s v="THURSDAY"/>
    <x v="5"/>
    <s v="VIRTUAL"/>
    <s v="VIRTUAL"/>
    <s v="PSY 2202"/>
    <s v="CHILD PSYCHOTHERAPY"/>
    <s v="C1045"/>
    <x v="56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EPT '24"/>
    <s v="A"/>
    <m/>
    <m/>
    <x v="0"/>
  </r>
  <r>
    <x v="1"/>
    <s v="WEDNESDAY"/>
    <x v="4"/>
    <s v="VIRTUAL"/>
    <s v="VIRTUAL"/>
    <s v="PSY 3101"/>
    <s v="CROSS CULTURAL PSYCHOLOGY"/>
    <s v="C1942"/>
    <x v="3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0"/>
    <s v="TUESDAY"/>
    <x v="4"/>
    <s v="VIRTUAL"/>
    <s v="VIRTUAL"/>
    <s v="SEN 4107"/>
    <s v="KNOWLEDGEMENT MANAGEMENT"/>
    <n v="374"/>
    <x v="76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EPS"/>
    <s v="KCABACP"/>
    <s v="BCP"/>
    <s v="PT/DL"/>
    <s v="MAIN"/>
    <s v="SEPT '24"/>
    <s v="A"/>
    <m/>
    <m/>
    <x v="0"/>
  </r>
  <r>
    <x v="3"/>
    <s v="MONDAY"/>
    <x v="4"/>
    <s v="VIRTUAL"/>
    <s v="VIRTUAL"/>
    <s v="PSY 3102"/>
    <s v="ORGANIZATIONAL PSYCHOLOGY"/>
    <n v="153"/>
    <x v="75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6"/>
    <s v="SATURDAY"/>
    <x v="7"/>
    <s v="VIRTUAL"/>
    <s v="VIRTUAL"/>
    <s v="CSL 4102"/>
    <s v="COUNSELLING IN THE WORKPLACE"/>
    <s v="C1885"/>
    <x v="27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2"/>
    <s v="THURSDAY"/>
    <x v="8"/>
    <s v="VIRTUAL"/>
    <s v="VIRTUAL"/>
    <s v="PSY 3104"/>
    <s v="PSYCHOLOGICAL STATISTICS"/>
    <s v="C1781"/>
    <x v="6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4"/>
    <s v="FRIDAY"/>
    <x v="4"/>
    <s v="VIRTUAL"/>
    <s v="VIRTUAL"/>
    <s v="PSY 3103"/>
    <s v="HUMAN SEXUALITY"/>
    <n v="328"/>
    <x v="5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6"/>
    <s v="SATURDAY"/>
    <x v="9"/>
    <s v="VIRTUAL"/>
    <s v="VIRTUAL"/>
    <s v="PSY 3101"/>
    <s v="CROSS CULTURAL PSYCHOLOGY"/>
    <s v="C1942"/>
    <x v="3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6"/>
    <s v="SATURDAY"/>
    <x v="11"/>
    <s v="VIRTUAL"/>
    <s v="VIRTUAL"/>
    <s v="PSY 3104"/>
    <s v="PSYCHOLOGICAL STATISTICS"/>
    <s v="C1781"/>
    <x v="64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PS"/>
    <s v="KCABACP"/>
    <s v="BCP"/>
    <s v="PT/DL"/>
    <s v="MAIN"/>
    <s v="SEPT '24"/>
    <s v="A"/>
    <m/>
    <m/>
    <x v="0"/>
  </r>
  <r>
    <x v="3"/>
    <s v="MONDAY"/>
    <x v="0"/>
    <s v="VIRTUAL"/>
    <s v="VIRTUAL"/>
    <s v="CRM 1102"/>
    <s v="JUVENILE JUSTICE"/>
    <s v="C1788"/>
    <x v="40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1"/>
    <s v="A"/>
    <m/>
    <m/>
    <x v="0"/>
  </r>
  <r>
    <x v="3"/>
    <s v="MONDAY"/>
    <x v="1"/>
    <s v="VIRTUAL"/>
    <s v="VIRTUAL"/>
    <s v="SEU 1101"/>
    <s v="INTRODUCTION TO PSYCHOLOGY"/>
    <s v="C1773"/>
    <x v="47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1"/>
    <s v="A"/>
    <m/>
    <m/>
    <x v="0"/>
  </r>
  <r>
    <x v="0"/>
    <s v="TUESDAY"/>
    <x v="0"/>
    <s v="PHYSICAL"/>
    <s v="TC 2-5"/>
    <s v="CRM 1101"/>
    <s v="INTRODUCTION TO PSYCHOPATHOLOGY"/>
    <s v="C1604"/>
    <x v="49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1"/>
    <s v="A"/>
    <m/>
    <m/>
    <x v="0"/>
  </r>
  <r>
    <x v="0"/>
    <s v="TUESDAY"/>
    <x v="1"/>
    <s v="PHYSICAL"/>
    <s v="TC 2-2"/>
    <s v="CRM 1105"/>
    <s v="INTRODUCTION TO CRIMINOLOGY"/>
    <s v="C2029"/>
    <x v="42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1"/>
    <s v="A"/>
    <m/>
    <m/>
    <x v="0"/>
  </r>
  <r>
    <x v="1"/>
    <s v="WEDNESDAY"/>
    <x v="2"/>
    <s v="VIRTUAL"/>
    <s v="VIRTUAL"/>
    <s v="CRM 1103"/>
    <s v="INTRODUCTION TO CRIMINAL JUSTICE"/>
    <s v="C2057"/>
    <x v="78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1"/>
    <s v="A"/>
    <m/>
    <m/>
    <x v="0"/>
  </r>
  <r>
    <x v="6"/>
    <s v="SATURDAY"/>
    <x v="4"/>
    <s v="VIRTUAL"/>
    <s v="ZOOM"/>
    <s v="CUU 1103"/>
    <s v="COMMUNICATION SKILLS"/>
    <s v="C1392"/>
    <x v="79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GSSY1S1"/>
    <s v="B"/>
    <m/>
    <m/>
    <x v="0"/>
  </r>
  <r>
    <x v="3"/>
    <s v="MONDAY"/>
    <x v="0"/>
    <s v="VIRTUAL"/>
    <s v="VIRTUAL"/>
    <s v="CUU 1201"/>
    <s v="HEALTH AWARENESS AND LIFE SKILLS"/>
    <s v="C1830"/>
    <x v="9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0"/>
    <s v="TUESDAY"/>
    <x v="0"/>
    <s v="PHYSICAL"/>
    <s v="TC 2-4"/>
    <s v="CRM 1205"/>
    <s v="DECOLINIZATION OF CRIMINOLOGY AND JUSTICE"/>
    <s v="C2029"/>
    <x v="42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0"/>
    <s v="TUESDAY"/>
    <x v="2"/>
    <s v="PHYSICAL"/>
    <s v="TC 2-4"/>
    <s v="CRM 1201"/>
    <s v="HUMAN TRAFFICKING AND CRIMINALITY"/>
    <s v="C1788"/>
    <x v="40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1"/>
    <s v="WEDNESDAY"/>
    <x v="2"/>
    <s v="PHYSICAL"/>
    <s v="LT 1-1"/>
    <s v="CRM 1204"/>
    <s v="CRIMINAL LAW FOR CRIMINOLOGISTS"/>
    <s v="C1787"/>
    <x v="41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2"/>
    <s v="THURSDAY"/>
    <x v="2"/>
    <s v="PHYSICAL"/>
    <s v="2-4"/>
    <s v="CRM 1202"/>
    <s v="CRIMINAL PROCEDURE"/>
    <s v="C1787"/>
    <x v="41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2"/>
    <s v="THURSDAY"/>
    <x v="1"/>
    <s v="PHYSICAL"/>
    <s v="TC 2-5"/>
    <s v="CRM 1203"/>
    <s v="LAW AND RIOTS"/>
    <s v="C2027"/>
    <x v="80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1S2"/>
    <s v="A"/>
    <m/>
    <m/>
    <x v="0"/>
  </r>
  <r>
    <x v="4"/>
    <s v="FRIDAY"/>
    <x v="1"/>
    <s v="VIRTUAL"/>
    <s v="VIRTUAL"/>
    <s v="CUU 1202"/>
    <s v="FOUNDATIONS OF CRITICAL AND CREATIVE THINKING"/>
    <s v="C1619"/>
    <x v="81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SS"/>
    <s v="KCABACY"/>
    <s v="BCCJ"/>
    <s v="FT"/>
    <s v="MAIN"/>
    <s v="GSSY1S2"/>
    <s v="A"/>
    <m/>
    <m/>
    <x v="0"/>
  </r>
  <r>
    <x v="6"/>
    <s v="SATURDAY"/>
    <x v="4"/>
    <s v="VIRTUAL"/>
    <s v="VIRTUAL"/>
    <s v="CUU 2103"/>
    <s v="ETHICS AND LEADERSHIP"/>
    <n v="385"/>
    <x v="82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BAM"/>
    <s v="KCABACY"/>
    <s v="BCCJ"/>
    <s v="DL"/>
    <s v="MAIN"/>
    <s v="GSSY2S1"/>
    <s v="A"/>
    <m/>
    <m/>
    <x v="0"/>
  </r>
  <r>
    <x v="0"/>
    <s v="TUESDAY"/>
    <x v="1"/>
    <s v="PHYSICAL"/>
    <s v="TC4-2"/>
    <s v="CRM 2103"/>
    <s v="SUBSTANCE USE AND CRIMINALITY"/>
    <s v="C1538"/>
    <x v="83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1"/>
    <s v="A"/>
    <m/>
    <m/>
    <x v="0"/>
  </r>
  <r>
    <x v="1"/>
    <s v="WEDNESDAY"/>
    <x v="0"/>
    <s v="VIRTUAL"/>
    <s v="VIRTUAL"/>
    <s v="CRM 2105"/>
    <s v="FRAUD DETECTION AND MANAGEMENT"/>
    <s v="C2057"/>
    <x v="78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1"/>
    <s v="A"/>
    <m/>
    <m/>
    <x v="0"/>
  </r>
  <r>
    <x v="2"/>
    <s v="THURSDAY"/>
    <x v="1"/>
    <s v="PHYSICAL"/>
    <s v="LT 1-2"/>
    <s v="CRM 2102"/>
    <s v="HUMAN RIGHTS AND ADVOCACY"/>
    <s v="C1790"/>
    <x v="28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1"/>
    <s v="A"/>
    <m/>
    <m/>
    <x v="0"/>
  </r>
  <r>
    <x v="2"/>
    <s v="THURSDAY"/>
    <x v="2"/>
    <s v="VIRTUAL"/>
    <s v="VIRTUAL"/>
    <s v="CUU 2102"/>
    <s v="INFORMATION LITERACY AND ACADEMIC WRITING"/>
    <n v="429"/>
    <x v="57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EDU"/>
    <s v="KCABACY"/>
    <s v="BCCJ"/>
    <s v="FT"/>
    <s v="MAIN"/>
    <s v="GSSY2S1"/>
    <s v="A"/>
    <m/>
    <m/>
    <x v="0"/>
  </r>
  <r>
    <x v="4"/>
    <s v="FRIDAY"/>
    <x v="0"/>
    <s v="PHYSICAL"/>
    <s v="TC 2-3"/>
    <s v="CRM 2106"/>
    <s v="GENDER, SEXUALITY AND CRIMINAL JUSTICE"/>
    <s v="C1549"/>
    <x v="43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1"/>
    <s v="A"/>
    <m/>
    <m/>
    <x v="0"/>
  </r>
  <r>
    <x v="4"/>
    <s v="FRIDAY"/>
    <x v="1"/>
    <s v="VIRTUAL"/>
    <s v="VIRTUAL"/>
    <s v="CRM 2104"/>
    <s v="CRIMINOLOGY ETHICS AND PROFESSIONAL ETHICS"/>
    <s v="C1941"/>
    <x v="38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1"/>
    <s v="A"/>
    <m/>
    <m/>
    <x v="0"/>
  </r>
  <r>
    <x v="3"/>
    <s v="MONDAY"/>
    <x v="2"/>
    <s v="VIRTUAL"/>
    <s v="VIRTUAL"/>
    <s v="CRM 2206"/>
    <s v="INTRODUCTION TO SOCIOLOGY"/>
    <s v="C1619"/>
    <x v="81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2"/>
    <s v="A"/>
    <m/>
    <m/>
    <x v="0"/>
  </r>
  <r>
    <x v="1"/>
    <s v="WEDNESDAY"/>
    <x v="0"/>
    <s v="PHYSICAL"/>
    <s v="TC 2-4"/>
    <s v="CRM 2204"/>
    <s v="COMMUNITY AND SOCIAL JUSTICE"/>
    <s v="C1233"/>
    <x v="37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2"/>
    <s v="A"/>
    <m/>
    <m/>
    <x v="0"/>
  </r>
  <r>
    <x v="1"/>
    <s v="WEDNESDAY"/>
    <x v="1"/>
    <s v="PHYSICAL"/>
    <s v="TC 4-14"/>
    <s v="CRM 2202"/>
    <s v="FORENSIC SCIENCE"/>
    <s v="C1788"/>
    <x v="40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2"/>
    <s v="A"/>
    <m/>
    <m/>
    <x v="0"/>
  </r>
  <r>
    <x v="1"/>
    <s v="WEDNESDAY"/>
    <x v="2"/>
    <s v="PHYSICAL"/>
    <s v="TC4-1"/>
    <s v="CRM 2205"/>
    <s v="CRIMINAL PSYCHOLOGY"/>
    <s v="C1792"/>
    <x v="14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2"/>
    <s v="A"/>
    <m/>
    <m/>
    <x v="0"/>
  </r>
  <r>
    <x v="2"/>
    <s v="THURSDAY"/>
    <x v="2"/>
    <s v="VIRTUAL"/>
    <s v="ZOOM"/>
    <s v="CUU 2201"/>
    <s v="ENTREPRENEURSHIP PRINCIPLES AND PRACTICE"/>
    <n v="146"/>
    <x v="60"/>
    <m/>
    <n v="0"/>
    <n v="0"/>
    <n v="10"/>
    <s v=" "/>
    <s v=" "/>
    <s v=" "/>
    <s v=" "/>
    <s v=" "/>
    <s v=" "/>
    <s v=" "/>
    <s v=" "/>
    <s v=" "/>
    <s v=" "/>
    <s v=" "/>
    <s v=" "/>
    <s v=" "/>
    <m/>
    <s v=""/>
    <x v="0"/>
    <s v="BAM"/>
    <s v="KCABACY"/>
    <s v="BCCJ"/>
    <s v="FT"/>
    <s v="MAIN"/>
    <s v="GSSY2S2"/>
    <s v="A"/>
    <m/>
    <m/>
    <x v="0"/>
  </r>
  <r>
    <x v="4"/>
    <s v="FRIDAY"/>
    <x v="1"/>
    <s v="VIRTUAL"/>
    <s v="VIRTUAL"/>
    <s v="CRM 2203"/>
    <s v="CRIME, JUSTICE AND PUBLIC POLICY"/>
    <s v="C2057"/>
    <x v="78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2S2"/>
    <s v="A"/>
    <m/>
    <m/>
    <x v="0"/>
  </r>
  <r>
    <x v="3"/>
    <s v="MONDAY"/>
    <x v="2"/>
    <s v="VIRTUAL"/>
    <s v="VIRTUAL"/>
    <s v="CRM 3101"/>
    <s v="TRADITIONAL JUSTICE"/>
    <s v="C1233"/>
    <x v="37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0"/>
    <s v="TUESDAY"/>
    <x v="1"/>
    <s v="VIRTUAL"/>
    <s v="VIRTUAL"/>
    <s v="CRM 3102"/>
    <s v="INFORMATION TECHNOLOGY AND CRIME"/>
    <s v="C1923"/>
    <x v="84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1"/>
    <s v="WEDNESDAY"/>
    <x v="1"/>
    <s v="VIRTUAL"/>
    <s v="VIRTUAL"/>
    <s v="CRM 3105"/>
    <s v="TERRORISM AND INTERNATIONAL SECURITY"/>
    <s v="C1424"/>
    <x v="85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1"/>
    <s v="WEDNESDAY"/>
    <x v="2"/>
    <s v="VIRTUAL"/>
    <s v="VIRTUAL"/>
    <s v="CRM 3106"/>
    <s v="CONTEMPORARY CRIMINOLOGICAL CRIMES"/>
    <s v="C1788"/>
    <x v="40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2"/>
    <s v="THURSDAY"/>
    <x v="1"/>
    <s v="PHYSICAL"/>
    <s v="LT 1-1"/>
    <s v="CUU 1202"/>
    <s v="FOUNDATIONS OF CRITICAL AND CREATIVE THINKING"/>
    <s v="C1619"/>
    <x v="81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2"/>
    <s v="THURSDAY"/>
    <x v="2"/>
    <s v="PHYSICAL"/>
    <s v="TC 3-13"/>
    <s v="CRM 3103"/>
    <s v="COMPARATIVE CRIMINAL AND JUSTICE SYSTEM"/>
    <s v="C1538"/>
    <x v="83"/>
    <n v="3"/>
    <n v="3"/>
    <n v="1"/>
    <n v="10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1"/>
    <s v="A"/>
    <m/>
    <m/>
    <x v="0"/>
  </r>
  <r>
    <x v="4"/>
    <s v="FRIDAY"/>
    <x v="2"/>
    <s v="VIRTUAL"/>
    <s v="VIRTUAL"/>
    <s v=" CRM 3206"/>
    <s v="CRIMINOLOGY PRACTICUM"/>
    <s v="C1626"/>
    <x v="58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3S2"/>
    <s v="A"/>
    <m/>
    <m/>
    <x v="0"/>
  </r>
  <r>
    <x v="3"/>
    <s v="MONDAY"/>
    <x v="0"/>
    <s v="VIRTUAL"/>
    <s v="VIRTUAL"/>
    <s v="CRM 4104"/>
    <s v="VICTIMOLOGY"/>
    <s v="C1233"/>
    <x v="3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3"/>
    <s v="MONDAY"/>
    <x v="1"/>
    <s v="VIRTUAL"/>
    <s v="VIRTUAL"/>
    <s v="CRM 4103"/>
    <s v="TRANSNATIONAL ORGANISED CRIME"/>
    <s v="C0700"/>
    <x v="5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0"/>
    <s v="TUESDAY"/>
    <x v="0"/>
    <s v="VIRTUAL"/>
    <s v="VIRTUAL"/>
    <s v="CRM 4101"/>
    <s v="COMMUNITY POLICING"/>
    <s v="C2027"/>
    <x v="8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0"/>
    <s v="TUESDAY"/>
    <x v="1"/>
    <s v="PHYSICAL"/>
    <s v="TC4-1"/>
    <s v="CRM 4102"/>
    <s v="CORRECTIONAL AND REHABILITATION OF OFFENDERS"/>
    <s v="C1045"/>
    <x v="56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1"/>
    <s v="WEDNESDAY"/>
    <x v="1"/>
    <s v="PHYSICAL"/>
    <s v="TC4-2"/>
    <s v="CRM 4106"/>
    <s v="CRIME MAPPING AND ANALYSIS"/>
    <s v="C1538"/>
    <x v="8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2"/>
    <s v="THURSDAY"/>
    <x v="2"/>
    <s v="VIRTUAL"/>
    <s v="VIRTUAL"/>
    <s v="CRM 4105"/>
    <s v="ISSUES IN DOMESTIC VIOLENCE"/>
    <s v="C1790"/>
    <x v="2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4"/>
    <s v="FRIDAY"/>
    <x v="0"/>
    <s v="VIRTUAL"/>
    <s v="VIRTUAL"/>
    <s v="CRM 3205"/>
    <s v="RESEARCH METHODS IN CRIMINAL JUSTICE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1"/>
    <s v="A"/>
    <m/>
    <m/>
    <x v="0"/>
  </r>
  <r>
    <x v="0"/>
    <s v="TUESDAY"/>
    <x v="0"/>
    <s v="VIRTUAL"/>
    <s v="VIRTUAL"/>
    <s v="CRM 4201"/>
    <s v="RESTORATIVE JUSTICE"/>
    <s v="C1538"/>
    <x v="8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1"/>
    <s v="WEDNESDAY"/>
    <x v="0"/>
    <s v="PHYSICAL"/>
    <s v="TC1-7"/>
    <s v="CRM 4202"/>
    <s v="CRIME, MEDIA AND CULTURE"/>
    <s v="C2029"/>
    <x v="4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1"/>
    <s v="WEDNESDAY"/>
    <x v="2"/>
    <s v="PHYSICAL"/>
    <s v="TC1-6"/>
    <s v="CRM 3203"/>
    <s v="CRIME SCENE MANAGEMENT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2"/>
    <s v="THURSDAY"/>
    <x v="1"/>
    <s v="VIRTUAL"/>
    <s v="VIRTUAL"/>
    <s v="CRM 4204"/>
    <s v="INTELLIGENCE GATHERING AND MANAGEMENT"/>
    <s v="C2057"/>
    <x v="7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2"/>
    <s v="THURSDAY"/>
    <x v="2"/>
    <s v="VIRTUAL"/>
    <s v="VIRTUAL"/>
    <s v="LAW 4205"/>
    <s v="INTERNATIONAL CRIMINAL LAW"/>
    <s v="C2027"/>
    <x v="8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4"/>
    <s v="FRIDAY"/>
    <x v="2"/>
    <s v="VIRTUAL"/>
    <s v="VIRTUAL"/>
    <s v="SEU 4202"/>
    <s v="RESEARCH PROJECT"/>
    <s v="C1626"/>
    <x v="5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FT"/>
    <s v="MAIN"/>
    <s v="GSSY4S2"/>
    <s v="A"/>
    <m/>
    <m/>
    <x v="0"/>
  </r>
  <r>
    <x v="3"/>
    <s v="MONDAY"/>
    <x v="0"/>
    <s v="PHYSICAL"/>
    <s v="TOWNHALL"/>
    <s v="PAT 1102"/>
    <s v="PRINCIPLES OF STAGE ACTING"/>
    <s v="C1625"/>
    <x v="3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1"/>
    <s v="A"/>
    <m/>
    <m/>
    <x v="0"/>
  </r>
  <r>
    <x v="3"/>
    <s v="MONDAY"/>
    <x v="1"/>
    <s v="VIRTUAL"/>
    <s v="VIRTUAL"/>
    <s v="SEU 1101"/>
    <s v="INTRODUCTION TO PSYCHOLOGY"/>
    <s v="C1773"/>
    <x v="47"/>
    <m/>
    <n v="0"/>
    <n v="0"/>
    <n v="10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FPA"/>
    <s v="FT"/>
    <s v="TOWN"/>
    <s v="GSSY1S1"/>
    <s v="A"/>
    <m/>
    <m/>
    <x v="0"/>
  </r>
  <r>
    <x v="0"/>
    <s v="TUESDAY"/>
    <x v="2"/>
    <s v="PHYSICAL"/>
    <s v="6-1"/>
    <s v="PAT 1101"/>
    <s v="THEATRE HISTORY"/>
    <s v="C1406"/>
    <x v="46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1"/>
    <s v="A"/>
    <m/>
    <m/>
    <x v="0"/>
  </r>
  <r>
    <x v="1"/>
    <s v="WEDNESDAY"/>
    <x v="0"/>
    <s v="PHYSICAL"/>
    <s v="8-1"/>
    <s v="FLT 1101"/>
    <s v="HISTORY OF FILM"/>
    <s v="C1884"/>
    <x v="10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1"/>
    <s v="A"/>
    <m/>
    <m/>
    <x v="0"/>
  </r>
  <r>
    <x v="2"/>
    <s v="THURSDAY"/>
    <x v="1"/>
    <s v="VIRTUAL"/>
    <s v="VIRTUAL"/>
    <s v="CUU 1103"/>
    <s v="COMMUNICATION SKILLS"/>
    <n v="308"/>
    <x v="53"/>
    <s v="3"/>
    <s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EDU"/>
    <s v="KCABFPA"/>
    <s v="BFPA"/>
    <s v="FT"/>
    <s v="TOWN"/>
    <s v="GSSY1S1"/>
    <s v="B"/>
    <m/>
    <m/>
    <x v="0"/>
  </r>
  <r>
    <x v="4"/>
    <s v="FRIDAY"/>
    <x v="0"/>
    <s v="PHYSICAL"/>
    <s v="6-1"/>
    <s v="FLT 1102"/>
    <s v="BASIC VIDEO CAMERA OPERATIONS"/>
    <s v="C2053"/>
    <x v="86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1"/>
    <s v="A"/>
    <m/>
    <m/>
    <x v="0"/>
  </r>
  <r>
    <x v="0"/>
    <s v="TUESDAY"/>
    <x v="1"/>
    <s v="LAB"/>
    <s v="LAB 3"/>
    <s v="CUU 1102"/>
    <s v="FUNDAMENTALS OF COMPUTER SYSTEMS"/>
    <s v="C0683"/>
    <x v="6"/>
    <n v="3"/>
    <n v="3"/>
    <n v="1"/>
    <n v="10"/>
    <s v=" "/>
    <s v=" "/>
    <s v=" "/>
    <s v=" "/>
    <s v=" "/>
    <s v=" "/>
    <s v=" "/>
    <s v=" "/>
    <s v=" "/>
    <n v="1"/>
    <s v=" "/>
    <s v=" "/>
    <s v=" "/>
    <m/>
    <s v=""/>
    <x v="0"/>
    <s v="NAC"/>
    <s v="KCABFPA"/>
    <s v="BFPA"/>
    <s v="FT"/>
    <s v="TOWN"/>
    <s v="GSSY1S1"/>
    <s v="B"/>
    <m/>
    <m/>
    <x v="0"/>
  </r>
  <r>
    <x v="3"/>
    <s v="MONDAY"/>
    <x v="0"/>
    <s v="VIRTUAL"/>
    <s v="VIRTUAL"/>
    <s v="CUU 1201"/>
    <s v="HEALTH AWARENESS AND LIFE SKILLS"/>
    <s v="C1830"/>
    <x v="9"/>
    <m/>
    <n v="0"/>
    <n v="0"/>
    <n v="25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FPA"/>
    <s v="FT"/>
    <s v="TOWN"/>
    <s v="GSSY1S2"/>
    <s v="A"/>
    <m/>
    <m/>
    <x v="0"/>
  </r>
  <r>
    <x v="3"/>
    <s v="MONDAY"/>
    <x v="2"/>
    <s v="PHYSICAL"/>
    <s v="TOWNHALL"/>
    <s v="PAT 1202"/>
    <s v="INTRODUCTION TO DANCE SKILLS"/>
    <s v="C1625"/>
    <x v="3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2"/>
    <s v="A"/>
    <m/>
    <m/>
    <x v="0"/>
  </r>
  <r>
    <x v="0"/>
    <s v="TUESDAY"/>
    <x v="0"/>
    <s v="VIRTUAL"/>
    <s v="VIRTUAL"/>
    <s v="FLT 1201"/>
    <s v="FILM GENRES"/>
    <s v="C1798"/>
    <x v="4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2"/>
    <s v="A"/>
    <m/>
    <m/>
    <x v="0"/>
  </r>
  <r>
    <x v="0"/>
    <s v="TUESDAY"/>
    <x v="1"/>
    <s v="VIRTUAL"/>
    <s v="VIRTUAL"/>
    <s v="FLT 1202"/>
    <s v="ACTING FOR THE SCREEN"/>
    <s v="C1392"/>
    <x v="79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2"/>
    <s v="A"/>
    <m/>
    <m/>
    <x v="0"/>
  </r>
  <r>
    <x v="1"/>
    <s v="WEDNESDAY"/>
    <x v="0"/>
    <s v="PHYSICAL"/>
    <s v="6-1"/>
    <s v="PAT 1201"/>
    <s v="THE ART OF STORYTELLING"/>
    <n v="383"/>
    <x v="13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2"/>
    <s v="A"/>
    <m/>
    <m/>
    <x v="0"/>
  </r>
  <r>
    <x v="1"/>
    <s v="WEDNESDAY"/>
    <x v="1"/>
    <s v="PHYSICAL"/>
    <s v="TOWNHALL"/>
    <s v="FLT 1203"/>
    <s v="INTRODUCTION TO FILM PRODUCTION"/>
    <s v="C1406"/>
    <x v="46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1S2"/>
    <s v="A"/>
    <m/>
    <m/>
    <x v="0"/>
  </r>
  <r>
    <x v="4"/>
    <s v="FRIDAY"/>
    <x v="1"/>
    <s v="VIRTUAL"/>
    <s v="VIRTUAL"/>
    <s v="CUU 1202"/>
    <s v="FOUNDATIONS OF CRITICAL AND CREATIVE THINKING"/>
    <s v="C1619"/>
    <x v="81"/>
    <n v="3"/>
    <n v="3"/>
    <n v="1"/>
    <n v="25"/>
    <s v=" "/>
    <s v=" "/>
    <s v=" "/>
    <s v=" "/>
    <s v=" "/>
    <s v=" "/>
    <s v=" "/>
    <s v=" "/>
    <s v=" "/>
    <n v="1"/>
    <s v=" "/>
    <s v=" "/>
    <s v=" "/>
    <m/>
    <s v=""/>
    <x v="0"/>
    <s v="SS"/>
    <s v="KCABFPA"/>
    <s v="BFPA"/>
    <s v="FT"/>
    <s v="TOWN"/>
    <s v="GSSY1S2"/>
    <s v="B"/>
    <m/>
    <m/>
    <x v="0"/>
  </r>
  <r>
    <x v="3"/>
    <s v="MONDAY"/>
    <x v="0"/>
    <s v="VIRTUAL"/>
    <s v="6-4"/>
    <s v="PAT 2102"/>
    <s v="STAGE DIRECTING 1"/>
    <s v="C1392"/>
    <x v="7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1"/>
    <s v="A"/>
    <m/>
    <m/>
    <x v="0"/>
  </r>
  <r>
    <x v="3"/>
    <s v="MONDAY"/>
    <x v="1"/>
    <s v="VIRTUAL"/>
    <s v="ZOOM"/>
    <s v="CUU 2103"/>
    <s v="ETHICS AND LEADERSHIP"/>
    <n v="214"/>
    <x v="55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BAM"/>
    <s v="KCABFPA"/>
    <s v="BFPA"/>
    <s v="FT"/>
    <s v="TOWN"/>
    <s v="GSSY2S1"/>
    <s v="B"/>
    <m/>
    <m/>
    <x v="0"/>
  </r>
  <r>
    <x v="1"/>
    <s v="WEDNESDAY"/>
    <x v="2"/>
    <s v="PHYSICAL"/>
    <s v="LAB 1"/>
    <s v="FLT 2101"/>
    <s v="PHOTOGRAPHY AND DESIGN"/>
    <s v="C2053"/>
    <x v="8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1"/>
    <s v="A"/>
    <m/>
    <m/>
    <x v="0"/>
  </r>
  <r>
    <x v="1"/>
    <s v="WEDNESDAY"/>
    <x v="0"/>
    <s v="VIRTUAL"/>
    <s v="VIRTUAL"/>
    <s v="PAT 2101"/>
    <s v="PLAYWRITING 1"/>
    <s v="C1376"/>
    <x v="8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1"/>
    <s v="A"/>
    <m/>
    <m/>
    <x v="0"/>
  </r>
  <r>
    <x v="2"/>
    <s v="THURSDAY"/>
    <x v="1"/>
    <s v="PHYSICAL"/>
    <s v="LAB 1"/>
    <s v="FLT 2102"/>
    <s v="BASIC VIDEO EDITING"/>
    <s v="C2050"/>
    <x v="2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1"/>
    <s v="A"/>
    <m/>
    <m/>
    <x v="0"/>
  </r>
  <r>
    <x v="2"/>
    <s v="THURSDAY"/>
    <x v="2"/>
    <s v="VIRTUAL"/>
    <s v="VIRTUAL"/>
    <s v="CUU 2102"/>
    <s v="INFORMATION LITERACY AND ACADEMIC WRITING"/>
    <n v="429"/>
    <x v="5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DU"/>
    <s v="KCABFPA"/>
    <s v="BFPA"/>
    <s v="FT"/>
    <s v="TOWN"/>
    <s v="GSSY2S1"/>
    <s v="A"/>
    <m/>
    <m/>
    <x v="0"/>
  </r>
  <r>
    <x v="4"/>
    <s v="FRIDAY"/>
    <x v="2"/>
    <s v="PHYSICAL"/>
    <s v="3-2"/>
    <s v="FLT 2103"/>
    <s v="PRINCIPLES OF ADVERTISING"/>
    <n v="366"/>
    <x v="8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1"/>
    <s v="A"/>
    <m/>
    <m/>
    <x v="0"/>
  </r>
  <r>
    <x v="3"/>
    <s v="MONDAY"/>
    <x v="1"/>
    <s v="PHYSICAL"/>
    <s v="3-1"/>
    <s v="FLT 2201"/>
    <s v="FILM FOR DEVELOPMENT"/>
    <s v="C1406"/>
    <x v="4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0"/>
    <s v="TUESDAY"/>
    <x v="0"/>
    <s v="VIRTUAL"/>
    <s v="BLENDED"/>
    <s v="PAT 2201"/>
    <s v="PSYCHODRAMA"/>
    <s v="C1392"/>
    <x v="7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0"/>
    <s v="TUESDAY"/>
    <x v="1"/>
    <s v="VIRTUAL"/>
    <s v="VIRTUAL"/>
    <s v="FLT 2204"/>
    <s v="SCREENWRITING SHORT"/>
    <s v="C2053"/>
    <x v="8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1"/>
    <s v="WEDNESDAY"/>
    <x v="0"/>
    <s v="VIRTUAL"/>
    <s v="BLENDED"/>
    <s v="FLT 2205"/>
    <s v="DIRECTORS' CRAFT I"/>
    <s v="C1392"/>
    <x v="7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2"/>
    <s v="THURSDAY"/>
    <x v="0"/>
    <s v="PHYSICAL"/>
    <s v="TOWNHALL"/>
    <s v="PAT 2202"/>
    <s v="COSTUME &amp; MAKE UP DESIGN"/>
    <s v="C1625"/>
    <x v="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2"/>
    <s v="THURSDAY"/>
    <x v="1"/>
    <s v="VIRTUAL"/>
    <s v="VIRTUAL"/>
    <s v="FLT 2202"/>
    <s v="MEDIA AND CULTURE"/>
    <n v="364"/>
    <x v="2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FPA"/>
    <s v="FT"/>
    <s v="TOWN"/>
    <s v="GSSY2S2"/>
    <s v="A"/>
    <m/>
    <m/>
    <x v="0"/>
  </r>
  <r>
    <x v="2"/>
    <s v="THURSDAY"/>
    <x v="2"/>
    <s v="VIRTUAL"/>
    <s v="ZOOM"/>
    <s v="CUU 2201"/>
    <s v="ENTREPRENEURSHIP PRINCIPLES AND PRACTICE"/>
    <n v="146"/>
    <x v="60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BAM"/>
    <s v="KCABFPA"/>
    <s v="BFPA"/>
    <s v="FT"/>
    <s v="TOWN"/>
    <s v="GSSY2S2"/>
    <s v="A"/>
    <m/>
    <m/>
    <x v="0"/>
  </r>
  <r>
    <x v="3"/>
    <s v="MONDAY"/>
    <x v="0"/>
    <s v="VIRTUAL"/>
    <s v="VIRTUAL"/>
    <s v="SEU 3201"/>
    <s v="CULTURE AND SUSTAINABLE DEVELOPMENT"/>
    <n v="429"/>
    <x v="5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PA"/>
    <s v="FT"/>
    <s v="TOWN"/>
    <s v="GSSY3S2"/>
    <s v="A"/>
    <m/>
    <m/>
    <x v="0"/>
  </r>
  <r>
    <x v="3"/>
    <s v="MONDAY"/>
    <x v="2"/>
    <s v="VIRTUAL"/>
    <s v="6-2"/>
    <s v="PAT 3201"/>
    <s v="STAGE DIRECTING II"/>
    <s v="C1392"/>
    <x v="7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3S2"/>
    <s v="A"/>
    <m/>
    <m/>
    <x v="0"/>
  </r>
  <r>
    <x v="0"/>
    <s v="TUESDAY"/>
    <x v="0"/>
    <s v="PHYSICAL"/>
    <s v="8-2"/>
    <s v="PAT 3202"/>
    <s v="PUPPET THEATRE"/>
    <s v="C1625"/>
    <x v="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3S2"/>
    <s v="A"/>
    <m/>
    <m/>
    <x v="0"/>
  </r>
  <r>
    <x v="1"/>
    <s v="WEDNESDAY"/>
    <x v="1"/>
    <s v="PHYSICAL"/>
    <s v="3-1"/>
    <s v="PAT 3203"/>
    <s v="DRAMA THERAPY"/>
    <n v="383"/>
    <x v="1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3S2"/>
    <s v="A"/>
    <m/>
    <m/>
    <x v="0"/>
  </r>
  <r>
    <x v="2"/>
    <s v="THURSDAY"/>
    <x v="0"/>
    <s v="VIRTUAL"/>
    <s v="VIRTUAL"/>
    <s v="PAT 3204"/>
    <s v="THEATRE FOR DEVELOPMENT"/>
    <s v="C1406"/>
    <x v="46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3S2"/>
    <s v="A"/>
    <m/>
    <m/>
    <x v="0"/>
  </r>
  <r>
    <x v="2"/>
    <s v="THURSDAY"/>
    <x v="1"/>
    <s v="VIRTUAL"/>
    <s v="VIRTUAL"/>
    <s v="PAT 3205"/>
    <s v="RADIO THEATRE"/>
    <s v="C1594"/>
    <x v="89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3S2"/>
    <s v="A"/>
    <m/>
    <m/>
    <x v="0"/>
  </r>
  <r>
    <x v="3"/>
    <s v="MONDAY"/>
    <x v="0"/>
    <s v="VIRTUAL"/>
    <s v="VIRTUAL"/>
    <s v="SEU 3201"/>
    <s v="CULTURE FOR SUSTAINABLE DEVELOPMENT"/>
    <n v="429"/>
    <x v="57"/>
    <m/>
    <n v="0"/>
    <n v="0"/>
    <n v="20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FT"/>
    <s v="FT"/>
    <s v="TOWN"/>
    <s v="GSSY3S1"/>
    <s v="A"/>
    <m/>
    <m/>
    <x v="0"/>
  </r>
  <r>
    <x v="2"/>
    <s v="THURSDAY"/>
    <x v="2"/>
    <s v="PHYSICAL"/>
    <s v="6-1"/>
    <s v="FLT 3101"/>
    <s v="ADVANCED VIDEO CAMERA OPERATIONS"/>
    <s v="C2050"/>
    <x v="21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3"/>
    <s v="MONDAY"/>
    <x v="1"/>
    <s v="VIRTUAL"/>
    <s v="VIRTUAL"/>
    <s v="SEU 3101"/>
    <s v="RESEARCH METHODS"/>
    <s v="C1796"/>
    <x v="90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0"/>
    <s v="TUESDAY"/>
    <x v="1"/>
    <s v="PHYSICAL"/>
    <s v="LAB 2"/>
    <s v="FLT 3105"/>
    <s v="ADVANCED VIDEO EDITING"/>
    <s v="C1409"/>
    <x v="91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0"/>
    <s v="TUESDAY"/>
    <x v="0"/>
    <s v="VIRTUAL"/>
    <s v="VIRTUAL"/>
    <s v="FLT 3103"/>
    <s v="FEATURE SCREENPLAY"/>
    <s v="C2053"/>
    <x v="86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1"/>
    <s v="WEDNESDAY"/>
    <x v="0"/>
    <s v="PHYSICAL"/>
    <s v="TOWN HALL"/>
    <s v="FLT 3104"/>
    <s v="ADVANCED MAKEUP"/>
    <s v="C1406"/>
    <x v="46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1"/>
    <s v="WEDNESDAY"/>
    <x v="1"/>
    <s v="VIRTUAL"/>
    <s v="VIRTUAL"/>
    <s v="FLT 3102"/>
    <s v="DOCUMENTARY AND NON FICTION FILM"/>
    <s v="C1392"/>
    <x v="79"/>
    <n v="3"/>
    <n v="3"/>
    <n v="1"/>
    <n v="2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1"/>
    <s v="A"/>
    <m/>
    <m/>
    <x v="0"/>
  </r>
  <r>
    <x v="3"/>
    <s v="MONDAY"/>
    <x v="0"/>
    <s v="VIRTUAL"/>
    <s v="VIRTUAL"/>
    <s v="SEU 3201"/>
    <s v="CULTURE AND SUSTAINABLE DEVELOPMENT"/>
    <n v="429"/>
    <x v="57"/>
    <m/>
    <n v="0"/>
    <n v="0"/>
    <n v="22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FT"/>
    <s v="FT"/>
    <s v="TOWN"/>
    <s v="GSSY3S2"/>
    <s v="A"/>
    <m/>
    <m/>
    <x v="0"/>
  </r>
  <r>
    <x v="0"/>
    <s v="TUESDAY"/>
    <x v="2"/>
    <s v="VIRTUAL"/>
    <s v="VIRTUAL"/>
    <s v="FLT 3201"/>
    <s v="DIRECTOR’S CRAFT II"/>
    <s v="C1392"/>
    <x v="79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2"/>
    <s v="A"/>
    <m/>
    <m/>
    <x v="0"/>
  </r>
  <r>
    <x v="1"/>
    <s v="WEDNESDAY"/>
    <x v="0"/>
    <s v="PHYSICAL"/>
    <s v="LAB 6-7"/>
    <s v="FLT 3202"/>
    <s v="GRAPHIC DESIGN AND VISUAL EFFECTS"/>
    <s v="C2053"/>
    <x v="86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2"/>
    <s v="A"/>
    <m/>
    <m/>
    <x v="0"/>
  </r>
  <r>
    <x v="1"/>
    <s v="WEDNESDAY"/>
    <x v="2"/>
    <s v="STUDIO"/>
    <s v="STUDIO"/>
    <s v="FLT 3203"/>
    <s v="LIGHTING TECHNIQUES IN FILM"/>
    <s v="C2050"/>
    <x v="21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2"/>
    <s v="A"/>
    <m/>
    <m/>
    <x v="0"/>
  </r>
  <r>
    <x v="2"/>
    <s v="THURSDAY"/>
    <x v="0"/>
    <s v="PHYSICAL"/>
    <s v="6-1"/>
    <s v="FLT 3204"/>
    <s v="SOUND DESIGN"/>
    <s v="C2053"/>
    <x v="86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2"/>
    <s v="A"/>
    <m/>
    <m/>
    <x v="0"/>
  </r>
  <r>
    <x v="2"/>
    <s v="THURSDAY"/>
    <x v="1"/>
    <s v="PHYSICAL"/>
    <s v="6-1"/>
    <s v="FLT 3205"/>
    <s v="PRODUCTION DESIGN"/>
    <s v="C1406"/>
    <x v="46"/>
    <n v="3"/>
    <n v="3"/>
    <n v="1"/>
    <n v="22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3S2"/>
    <s v="A"/>
    <m/>
    <m/>
    <x v="0"/>
  </r>
  <r>
    <x v="3"/>
    <s v="MONDAY"/>
    <x v="1"/>
    <s v="VIRTUAL"/>
    <s v="TOWN HALL"/>
    <s v="PAT 4203"/>
    <s v="STAGE PERFORMANCE"/>
    <s v="C1392"/>
    <x v="7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4S2"/>
    <s v="A"/>
    <m/>
    <m/>
    <x v="0"/>
  </r>
  <r>
    <x v="0"/>
    <s v="TUESDAY"/>
    <x v="0"/>
    <s v="PHYSICAL"/>
    <s v="4-1"/>
    <s v="PAT 4202"/>
    <s v="SCENOGRAPHY AND TECHNOLOGY"/>
    <s v="C1406"/>
    <x v="4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4S2"/>
    <s v="A"/>
    <m/>
    <m/>
    <x v="0"/>
  </r>
  <r>
    <x v="0"/>
    <s v="TUESDAY"/>
    <x v="1"/>
    <s v="VIRTUAL"/>
    <s v="VIRTUAL"/>
    <s v="PAT 4201"/>
    <s v="THEATRE MANAGEMENT"/>
    <n v="383"/>
    <x v="13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PA"/>
    <s v="FT"/>
    <s v="TOWN"/>
    <s v="GSSY4S2"/>
    <s v="A"/>
    <m/>
    <m/>
    <x v="0"/>
  </r>
  <r>
    <x v="0"/>
    <s v="TUESDAY"/>
    <x v="2"/>
    <s v="VIRTUAL"/>
    <s v="VIRTUAL"/>
    <s v="SEU 4201"/>
    <s v="FINAL PROJECT: STAGE PLAY (2 Credit Hours)"/>
    <n v="383"/>
    <x v="13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PA"/>
    <s v="FT"/>
    <s v="TOWN"/>
    <s v="GSSY4S2"/>
    <s v="A"/>
    <m/>
    <m/>
    <x v="0"/>
  </r>
  <r>
    <x v="3"/>
    <s v="MONDAY"/>
    <x v="1"/>
    <s v="VIRTUAL"/>
    <s v="VIRTUAL"/>
    <s v="SEU 1101"/>
    <s v="INTRODUCTION TO PSYCHOLOGY"/>
    <s v="C1773"/>
    <x v="47"/>
    <m/>
    <n v="0"/>
    <n v="0"/>
    <n v="30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FT"/>
    <s v="FT"/>
    <s v="TOWN"/>
    <s v="GSSY4S1"/>
    <s v="A"/>
    <m/>
    <m/>
    <x v="0"/>
  </r>
  <r>
    <x v="3"/>
    <s v="MONDAY"/>
    <x v="2"/>
    <s v="STUDIO"/>
    <s v="STUDIO"/>
    <s v="FLT 4101"/>
    <s v="CINEMATOGRAPHY"/>
    <s v="C2050"/>
    <x v="21"/>
    <n v="3"/>
    <n v="3"/>
    <n v="1"/>
    <n v="3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1"/>
    <s v="A"/>
    <m/>
    <m/>
    <x v="0"/>
  </r>
  <r>
    <x v="0"/>
    <s v="TUESDAY"/>
    <x v="2"/>
    <s v="PHYSICAL"/>
    <s v="LAB 6-7"/>
    <s v="FLT 4102"/>
    <s v="ANIMATION"/>
    <s v="C1409"/>
    <x v="91"/>
    <n v="3"/>
    <n v="3"/>
    <n v="1"/>
    <n v="3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1"/>
    <s v="A"/>
    <m/>
    <m/>
    <x v="0"/>
  </r>
  <r>
    <x v="1"/>
    <s v="WEDNESDAY"/>
    <x v="0"/>
    <s v="VIRTUAL"/>
    <s v="VIRTUAL"/>
    <s v="FLT 4105"/>
    <s v="ENTERTAINMENT  LAW AND ETHICS-FILM"/>
    <n v="366"/>
    <x v="88"/>
    <n v="3"/>
    <n v="3"/>
    <n v="1"/>
    <n v="3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1"/>
    <s v="A"/>
    <m/>
    <m/>
    <x v="0"/>
  </r>
  <r>
    <x v="1"/>
    <s v="WEDNESDAY"/>
    <x v="2"/>
    <s v="VIRTUAL"/>
    <s v="VIRTUAL"/>
    <s v="FLT 4103"/>
    <s v="BUSINESS OF ACTING"/>
    <s v="C1392"/>
    <x v="79"/>
    <n v="3"/>
    <n v="3"/>
    <n v="1"/>
    <n v="3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1"/>
    <s v="A"/>
    <m/>
    <m/>
    <x v="0"/>
  </r>
  <r>
    <x v="3"/>
    <s v="MONDAY"/>
    <x v="1"/>
    <s v="VIRTUAL"/>
    <s v="VIRTUAL"/>
    <s v="FLT 4201"/>
    <s v="PRODUCING-BUSINESS AFFAIRS"/>
    <n v="383"/>
    <x v="13"/>
    <n v="3"/>
    <n v="3"/>
    <n v="1"/>
    <n v="4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2"/>
    <s v="A"/>
    <m/>
    <m/>
    <x v="0"/>
  </r>
  <r>
    <x v="0"/>
    <s v="TUESDAY"/>
    <x v="1"/>
    <s v="PHYSICAL"/>
    <s v="6-1"/>
    <s v="FLT 4202"/>
    <s v="FILM MARKETING AND PROMOTION"/>
    <s v="C1406"/>
    <x v="46"/>
    <n v="3"/>
    <n v="3"/>
    <n v="1"/>
    <n v="4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2"/>
    <s v="A"/>
    <m/>
    <m/>
    <x v="0"/>
  </r>
  <r>
    <x v="1"/>
    <s v="WEDNESDAY"/>
    <x v="1"/>
    <s v="VIRTUAL"/>
    <s v="BLENDED"/>
    <s v="FLT 4203"/>
    <s v="FILM SCORING"/>
    <s v="C2050"/>
    <x v="21"/>
    <n v="3"/>
    <n v="3"/>
    <n v="1"/>
    <n v="40"/>
    <s v=" "/>
    <s v=" "/>
    <s v=" "/>
    <s v=" "/>
    <s v=" "/>
    <s v=" "/>
    <s v=" "/>
    <s v=" "/>
    <s v=" "/>
    <n v="1"/>
    <s v=" "/>
    <s v=" "/>
    <s v=" "/>
    <m/>
    <s v=""/>
    <x v="0"/>
    <s v="PAFMES"/>
    <s v="KCABFPA"/>
    <s v="BAFT"/>
    <s v="FT"/>
    <s v="TOWN"/>
    <s v="GSSY4S2"/>
    <s v="A"/>
    <m/>
    <m/>
    <x v="0"/>
  </r>
  <r>
    <x v="1"/>
    <s v="WEDNESDAY"/>
    <x v="2"/>
    <s v="VIRTUAL"/>
    <s v="VIRTUAL"/>
    <s v="SEU 4201"/>
    <s v="FINAL PROJECT: FEATURE FILM"/>
    <n v="383"/>
    <x v="13"/>
    <m/>
    <n v="0"/>
    <n v="0"/>
    <n v="40"/>
    <s v=" "/>
    <s v=" "/>
    <s v=" "/>
    <s v=" "/>
    <s v=" "/>
    <s v=" "/>
    <s v=" "/>
    <s v=" "/>
    <s v=" "/>
    <n v="0"/>
    <s v=" "/>
    <s v=" "/>
    <s v=" "/>
    <m/>
    <s v=""/>
    <x v="0"/>
    <s v="PAFMES"/>
    <s v="KCABFPA"/>
    <s v="BAFT"/>
    <s v="FT"/>
    <s v="TOWN"/>
    <s v="GSSY4S2"/>
    <s v="A"/>
    <m/>
    <m/>
    <x v="0"/>
  </r>
  <r>
    <x v="6"/>
    <s v="SATURDAY"/>
    <x v="15"/>
    <s v="VIRTUAL"/>
    <s v="VIRTUAL"/>
    <s v="CDU 302"/>
    <s v="FUNDAMENTALS OF COMPUTER SYSTEMS"/>
    <n v="357"/>
    <x v="9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NAC"/>
    <s v="KCADCCJ"/>
    <s v="DCCJ"/>
    <s v="DL"/>
    <s v="MAIN"/>
    <s v="TRIM 1"/>
    <s v="A"/>
    <m/>
    <m/>
    <x v="0"/>
  </r>
  <r>
    <x v="1"/>
    <s v="WEDNESDAY"/>
    <x v="15"/>
    <s v="VIRTUAL"/>
    <s v="VIRTUAL"/>
    <s v="CDU 301"/>
    <s v="COMMUNICATION SKILLS"/>
    <s v="C1392"/>
    <x v="79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DU"/>
    <s v="KCADCCJ"/>
    <s v="DCCJ"/>
    <s v="DL "/>
    <s v="MAIN"/>
    <s v="TRIM 1"/>
    <s v="A"/>
    <m/>
    <m/>
    <x v="0"/>
  </r>
  <r>
    <x v="6"/>
    <s v="SATURDAY"/>
    <x v="0"/>
    <s v="VIRTUAL"/>
    <s v="VIRTUAL"/>
    <s v="CRM 304"/>
    <s v="COMPUTER APPLICATION IN CRIMINOLOGY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SD&amp;IS"/>
    <s v="KCADCCJ"/>
    <s v="DCCJ"/>
    <s v="DL"/>
    <s v="MAIN"/>
    <s v="TRIM 1"/>
    <s v="A"/>
    <m/>
    <m/>
    <x v="0"/>
  </r>
  <r>
    <x v="6"/>
    <s v="SATURDAY"/>
    <x v="0"/>
    <s v="VIRTUAL"/>
    <s v="VIRTUAL"/>
    <s v="CRM 301"/>
    <s v="INTRODUCTION TO SOCIAL SCIENCES"/>
    <s v="C1538"/>
    <x v="39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1"/>
    <s v="A"/>
    <m/>
    <m/>
    <x v="0"/>
  </r>
  <r>
    <x v="6"/>
    <s v="SATURDAY"/>
    <x v="0"/>
    <s v="VIRTUAL"/>
    <s v="VIRTUAL"/>
    <s v="CRM 302"/>
    <s v="FRAUD DETECTION &amp; MANAGEMENT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1"/>
    <s v="A"/>
    <m/>
    <m/>
    <x v="0"/>
  </r>
  <r>
    <x v="6"/>
    <s v="SATURDAY"/>
    <x v="0"/>
    <s v="VIRTUAL"/>
    <s v="VIRTUAL"/>
    <s v="CRM 303"/>
    <s v="PRINCIPLES OF CRIMINOLOGY"/>
    <s v="C1564"/>
    <x v="9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1"/>
    <s v="A"/>
    <m/>
    <m/>
    <x v="0"/>
  </r>
  <r>
    <x v="3"/>
    <s v="MONDAY"/>
    <x v="0"/>
    <s v="VIRTUAL"/>
    <s v="VIRTUAL"/>
    <s v="CRM 401"/>
    <s v="INTRODUCTION TO CRIMINAL JUSTICE"/>
    <s v="C1787"/>
    <x v="4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2"/>
    <s v="A"/>
    <m/>
    <m/>
    <x v="0"/>
  </r>
  <r>
    <x v="3"/>
    <s v="MONDAY"/>
    <x v="1"/>
    <s v="VIRTUAL"/>
    <s v="VIRTUAL"/>
    <s v="CRM 402"/>
    <s v="PRINCIPLES OF FORENSIC SCIENCE"/>
    <s v="C2029"/>
    <x v="4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2"/>
    <s v="A"/>
    <m/>
    <m/>
    <x v="0"/>
  </r>
  <r>
    <x v="6"/>
    <s v="SATURDAY"/>
    <x v="3"/>
    <s v="VIRTUAL"/>
    <s v="VIRTUAL"/>
    <s v="CDU 402"/>
    <s v="ENTERPRENEURSHIP PRINCIPLES AND PRACTICE"/>
    <s v="C1440"/>
    <x v="1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BAM"/>
    <s v="KCADCCJ"/>
    <s v="DCCJ"/>
    <s v="DL"/>
    <s v="MAIN"/>
    <s v="TRIM 2"/>
    <s v="A"/>
    <m/>
    <m/>
    <x v="0"/>
  </r>
  <r>
    <x v="1"/>
    <s v="WEDNESDAY"/>
    <x v="4"/>
    <s v="VIRTUAL"/>
    <s v="VIRTUAL"/>
    <s v="CDU 401"/>
    <s v="HEALTH AWARENESS AND LIFE SKILLS"/>
    <n v="362"/>
    <x v="31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SS"/>
    <s v="KCADCCJ"/>
    <s v="DCCJ"/>
    <s v="DL"/>
    <s v="MAIN"/>
    <s v="TRIM 2"/>
    <s v="A"/>
    <m/>
    <m/>
    <x v="0"/>
  </r>
  <r>
    <x v="7"/>
    <s v="SAT'URDAY"/>
    <x v="4"/>
    <s v="VIRTUAL"/>
    <s v="VIRTUAL"/>
    <s v="CRM 403"/>
    <s v="GLOBAL AND COMPARATIVE CRIMINOLOGY"/>
    <s v="C2029"/>
    <x v="42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DCCJ"/>
    <s v="DCCJ"/>
    <s v="DL"/>
    <s v="MAIN"/>
    <s v="TRIM 2"/>
    <s v="A"/>
    <m/>
    <m/>
    <x v="0"/>
  </r>
  <r>
    <x v="6"/>
    <s v="SATURDAY"/>
    <x v="4"/>
    <s v="VIRTUAL"/>
    <s v="VIRTUAL"/>
    <s v="CRM 1102"/>
    <s v="JUVENILE JUSTICE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A"/>
    <m/>
    <m/>
    <x v="0"/>
  </r>
  <r>
    <x v="6"/>
    <s v="SATURDAY"/>
    <x v="0"/>
    <s v="VIRTUAL"/>
    <s v="VIRTUAL"/>
    <s v="SEU 1101"/>
    <s v="INTRODUCTION TO PSYCHOLOGY"/>
    <s v="C1773"/>
    <x v="47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A"/>
    <m/>
    <m/>
    <x v="0"/>
  </r>
  <r>
    <x v="6"/>
    <s v="SATURDAY"/>
    <x v="4"/>
    <s v="VIRTUAL"/>
    <s v="VIRTUAL"/>
    <s v="CRM 1101"/>
    <s v="INTRODUCTION TO PSYCHOPATHOLOGY"/>
    <s v="C1604"/>
    <x v="49"/>
    <s v="3"/>
    <s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A"/>
    <m/>
    <m/>
    <x v="0"/>
  </r>
  <r>
    <x v="6"/>
    <s v="SATURDAY"/>
    <x v="4"/>
    <s v="VIRTUAL"/>
    <s v="VIRTUAL"/>
    <s v="CRM 1105"/>
    <s v="INTRODUCTION TO CRIMINOLOGY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A"/>
    <m/>
    <m/>
    <x v="0"/>
  </r>
  <r>
    <x v="6"/>
    <s v="SATURDAY"/>
    <x v="4"/>
    <s v="VIRTUAL"/>
    <s v="VIRTUAL"/>
    <s v="CRM 1103"/>
    <s v="INTRODUCTION TO CRIMINAL JUSTICE"/>
    <s v="C2057"/>
    <x v="7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A"/>
    <m/>
    <m/>
    <x v="0"/>
  </r>
  <r>
    <x v="6"/>
    <s v="SATURDAY"/>
    <x v="4"/>
    <s v="VIRTUAL"/>
    <s v="VIRTUAL"/>
    <s v="CUU 1103"/>
    <s v="COMMUNICATION SKILLS"/>
    <s v="C1392"/>
    <x v="79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1S1"/>
    <s v="B"/>
    <m/>
    <m/>
    <x v="0"/>
  </r>
  <r>
    <x v="6"/>
    <s v="SATURDAY"/>
    <x v="4"/>
    <s v="VIRTUAL"/>
    <s v="ZOOM"/>
    <s v="CUU 1102"/>
    <s v="FUNDAMENTALS OF COMPUTER SYSTEMS"/>
    <n v="357"/>
    <x v="92"/>
    <m/>
    <n v="0"/>
    <n v="0"/>
    <n v="6"/>
    <s v=" "/>
    <s v=" "/>
    <s v=" "/>
    <s v=" "/>
    <s v=" "/>
    <s v=" "/>
    <s v=" "/>
    <s v=" "/>
    <s v=" "/>
    <s v=" "/>
    <s v=" "/>
    <s v=" "/>
    <s v=" "/>
    <m/>
    <s v=""/>
    <x v="0"/>
    <s v="NAC"/>
    <s v="KCABACY"/>
    <s v="BCCJ"/>
    <s v="DL"/>
    <s v="MAIN"/>
    <s v="Y1S1"/>
    <s v="A"/>
    <m/>
    <m/>
    <x v="0"/>
  </r>
  <r>
    <x v="6"/>
    <s v="SATURDAY"/>
    <x v="4"/>
    <s v="VIRTUAL"/>
    <s v="VIRTUAL"/>
    <s v="CRM 3101"/>
    <s v="TRADITIONAL JUSTICE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3104"/>
    <s v="PUNISHMENT AND SOCIETY"/>
    <s v="C2057"/>
    <x v="7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2106"/>
    <s v="GENDER, SEXUALITY AND JUSTICE"/>
    <s v="C1549"/>
    <x v="4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1201"/>
    <s v="HUMAN TRAFFICKING AND CRIMINALITY"/>
    <s v="C1788"/>
    <x v="40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2205"/>
    <s v="CRIMINAL PSYCHOLOGY"/>
    <s v="C1878"/>
    <x v="24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3107"/>
    <s v="QUALITATIVE METHODS IN CRIMINOLOGY"/>
    <s v="C1941"/>
    <x v="38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3204"/>
    <s v="GLOBAL AND COMPARATIVE CRIMINOLOGY"/>
    <s v="C1538"/>
    <x v="83"/>
    <n v="3"/>
    <n v="3"/>
    <n v="1"/>
    <n v="6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2S2"/>
    <s v="A"/>
    <m/>
    <m/>
    <x v="0"/>
  </r>
  <r>
    <x v="6"/>
    <s v="SATURDAY"/>
    <x v="4"/>
    <s v="VIRTUAL"/>
    <s v="VIRTUAL"/>
    <s v="CRM 3104"/>
    <s v="PUNISHMENT AND SOCIETY"/>
    <s v="C2057"/>
    <x v="7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RM 3102"/>
    <s v="INFORMATION TECHNOLOGY AND CRIME"/>
    <s v="C1923"/>
    <x v="8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RM 3105"/>
    <s v="TERRORISM AND INTERNATIONAL SECURITY"/>
    <s v="C1424"/>
    <x v="8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RM 3106"/>
    <s v="CONTEMPORARY CRIMINOLOGICAL CRIMES"/>
    <s v="C1788"/>
    <x v="40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5"/>
    <s v="SATURDAY"/>
    <x v="4"/>
    <s v="VIRTUAL"/>
    <s v="VIRTUAL"/>
    <s v="CRM 3101"/>
    <s v="TRADITIONAL JUSTICE"/>
    <s v="C2095"/>
    <x v="3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UU 1202"/>
    <s v="FOUNDATIONS OF CRITICAL AND CREATIVE THINKING"/>
    <s v="C1619"/>
    <x v="8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RM 3103"/>
    <s v="COMPARATIVE CRIMINAL AND JUSTICE SYSTEM"/>
    <s v="C1538"/>
    <x v="83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1"/>
    <s v="A"/>
    <m/>
    <m/>
    <x v="0"/>
  </r>
  <r>
    <x v="6"/>
    <s v="SATURDAY"/>
    <x v="4"/>
    <s v="VIRTUAL"/>
    <s v="VIRTUAL"/>
    <s v="CRM 3202"/>
    <s v="ENVIRONMENTAL CRIME"/>
    <s v="C1790"/>
    <x v="2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2"/>
    <s v="A"/>
    <m/>
    <m/>
    <x v="0"/>
  </r>
  <r>
    <x v="6"/>
    <s v="SATURDAY"/>
    <x v="4"/>
    <s v="VIRTUAL"/>
    <s v="VIRTUAL"/>
    <s v="CRM 2105"/>
    <s v="FRAUD DETECTION AND MANAGEMENT"/>
    <s v="C1941"/>
    <x v="3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2"/>
    <s v="A"/>
    <m/>
    <m/>
    <x v="0"/>
  </r>
  <r>
    <x v="6"/>
    <s v="SATURDAY"/>
    <x v="15"/>
    <s v="VIRTUAL"/>
    <s v="ZOOM"/>
    <s v="CUU 2201"/>
    <s v="ENTREPRENEURSHIP PRINCIPLES AND PRACTICE"/>
    <n v="411"/>
    <x v="94"/>
    <s v="3"/>
    <s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BAM"/>
    <s v="KCABACY"/>
    <s v="BCCJ"/>
    <s v="DL"/>
    <s v="MAIN"/>
    <s v="Y3S2"/>
    <s v="A"/>
    <m/>
    <m/>
    <x v="0"/>
  </r>
  <r>
    <x v="6"/>
    <s v="SATURDAY"/>
    <x v="4"/>
    <s v="VIRTUAL"/>
    <s v="VIRTUAL"/>
    <s v="CRM 2201"/>
    <s v="CRIMINAL INVESTIGATIONS"/>
    <s v="C2027"/>
    <x v="80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2"/>
    <s v="A"/>
    <m/>
    <m/>
    <x v="0"/>
  </r>
  <r>
    <x v="6"/>
    <s v="SATURDAY"/>
    <x v="4"/>
    <s v="VIRTUAL"/>
    <s v="VIRTUAL"/>
    <s v="CRM 3203"/>
    <s v="CRIME SCENE MANAGEMENT"/>
    <s v="C2057"/>
    <x v="7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2"/>
    <s v="A"/>
    <m/>
    <m/>
    <x v="0"/>
  </r>
  <r>
    <x v="6"/>
    <s v="SATURDAY"/>
    <x v="4"/>
    <s v="VIRTUAL"/>
    <s v="VIRTUAL"/>
    <s v="CRM 3205"/>
    <s v="RESEARCH METHODS IN CRIMINAL JUSTICE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3S2"/>
    <s v="A"/>
    <m/>
    <m/>
    <x v="0"/>
  </r>
  <r>
    <x v="6"/>
    <s v="SATURDAY"/>
    <x v="4"/>
    <s v="VIRTUAL"/>
    <s v="VIRTUAL"/>
    <s v="CRM 4104"/>
    <s v="VICTIMOLOGY"/>
    <s v="C1233"/>
    <x v="37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CRM 4103"/>
    <s v="TRANSNATIONAL ORGANISED CRIME"/>
    <s v="C0700"/>
    <x v="5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CRM 4101"/>
    <s v="COMMUNITY POLICING"/>
    <s v="C2027"/>
    <x v="80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CRM 4102"/>
    <s v="CORRECTIONAL AND REHABILITATION OF OFFENDERS"/>
    <s v="C1045"/>
    <x v="5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CRM 4106"/>
    <s v="CRIME MAPPING AND ANALYSIS"/>
    <s v="C1538"/>
    <x v="83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CRM 4105"/>
    <s v="ISSUES IN DOMESTIC VIOLENCE"/>
    <s v="C1790"/>
    <x v="2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6"/>
    <s v="SATURDAY"/>
    <x v="4"/>
    <s v="VIRTUAL"/>
    <s v="VIRTUAL"/>
    <s v="SEU 4202"/>
    <s v="RESEARCH PROJECT"/>
    <s v="C1626"/>
    <x v="5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BACY"/>
    <s v="BCCJ"/>
    <s v="DL"/>
    <s v="MAIN"/>
    <s v="Y4S1"/>
    <s v="A"/>
    <m/>
    <m/>
    <x v="0"/>
  </r>
  <r>
    <x v="1"/>
    <s v="WEDNESDAY"/>
    <x v="15"/>
    <s v="VIRTUAL"/>
    <s v="VIRTUAL"/>
    <s v="CDU 301"/>
    <s v="COMMUNICATION SKILLS"/>
    <s v="C1392"/>
    <x v="79"/>
    <m/>
    <n v="0"/>
    <n v="0"/>
    <n v="5"/>
    <s v=" "/>
    <s v=" "/>
    <s v=" "/>
    <s v=" "/>
    <s v=" "/>
    <s v=" "/>
    <s v=" "/>
    <s v=" "/>
    <s v=" "/>
    <s v=" "/>
    <s v=" "/>
    <s v=" "/>
    <s v=" "/>
    <m/>
    <s v=""/>
    <x v="0"/>
    <s v="EDU"/>
    <s v="KCADPEDIN"/>
    <s v="PEDIN"/>
    <s v="DL "/>
    <s v="MAIN"/>
    <s v="TRIM 1"/>
    <s v="A"/>
    <m/>
    <m/>
    <x v="0"/>
  </r>
  <r>
    <x v="6"/>
    <s v="SATURDAY"/>
    <x v="15"/>
    <s v="VIRTUAL"/>
    <s v="VIRTUAL"/>
    <s v="EDC 301"/>
    <s v="CURRICULUM DEVELOPMENT"/>
    <s v="C1862"/>
    <x v="9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6"/>
    <s v="SATURDAY"/>
    <x v="15"/>
    <s v="VIRTUAL"/>
    <s v="VIRTUAL"/>
    <s v="PSY 201"/>
    <s v="INTRODUCTION TO PSYCHOLOGY"/>
    <s v="C1773"/>
    <x v="97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6"/>
    <s v="SATURDAY"/>
    <x v="15"/>
    <s v="VIRTUAL"/>
    <s v="VIRTUAL"/>
    <s v="EPY 301"/>
    <s v="HUMAN GROWTH AND DEVELOPMENT"/>
    <n v="327"/>
    <x v="9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6"/>
    <s v="SATURDAY"/>
    <x v="15"/>
    <s v="VIRTUAL"/>
    <s v="VIRTUAL"/>
    <s v="EDF 301"/>
    <s v="SOCIOLOGY OF EDUCATION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6"/>
    <s v="SATURDAY"/>
    <x v="15"/>
    <s v="VIRTUAL"/>
    <s v="VIRTUAL"/>
    <s v="EDF 302"/>
    <s v="HISTORY OF EDUCATION"/>
    <s v="C1424"/>
    <x v="8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6"/>
    <s v="SATURDAY"/>
    <x v="15"/>
    <s v="VIRTUAL"/>
    <s v="VIRTUAL"/>
    <s v="ECT 302"/>
    <s v="INSTRUCTIONAL METHODS"/>
    <s v="C1593"/>
    <x v="99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1"/>
    <s v="A"/>
    <m/>
    <m/>
    <x v="0"/>
  </r>
  <r>
    <x v="3"/>
    <s v="MONDAY"/>
    <x v="15"/>
    <s v="VIRTUAL"/>
    <s v="VIRTUAL"/>
    <s v="ECT 401"/>
    <s v="EDUCATIONAL TECHNOLOGY"/>
    <s v="C1392"/>
    <x v="79"/>
    <s v="3"/>
    <s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PY 401"/>
    <s v="EDUCATIONAL PSYCHOLOGY"/>
    <n v="328"/>
    <x v="5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2"/>
    <s v="MICROTEACHING"/>
    <s v="C1757"/>
    <x v="100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PY 402"/>
    <s v="EDUCATIONAL STATISTICS, MEASUREMENT AND EVALUATION"/>
    <s v="C1626"/>
    <x v="5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3"/>
    <s v="SUBJECT METHODS IN COMPUTER STUDIES"/>
    <s v="C1762"/>
    <x v="10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4"/>
    <s v="SUBJECT METHODS IN PHYSICS"/>
    <s v="C1755"/>
    <x v="10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5"/>
    <s v="SUBJECT METHODS IN BUSINESS STUDIES"/>
    <s v="C1855"/>
    <x v="103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6"/>
    <s v="SUBJECT METHODS IN MATHEMATICS"/>
    <s v="C1755"/>
    <x v="10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7"/>
    <s v="SUBJECT METHODS IN ELECTRICAL ENGINNERING"/>
    <s v="C2076"/>
    <x v="10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8"/>
    <s v="SUBJECT METHODS IN MECHANICAL ENGINEERING"/>
    <s v="C2076"/>
    <x v="10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2"/>
    <s v="SUBJECT METHODS IN AUTOMOTIVE ENGINEERING"/>
    <s v="C2076"/>
    <x v="10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09"/>
    <s v="SUBJECT METHODS IN AGRICULTURE"/>
    <s v="C1762"/>
    <x v="10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1"/>
    <s v="WEDNESDAY"/>
    <x v="15"/>
    <s v="VIRTUAL"/>
    <s v="VIRTUAL"/>
    <s v="ECT 419"/>
    <s v="SUBJECT METHODS IN CHRISTIAN RELIGIOUS EDUCATION"/>
    <s v="C1619"/>
    <x v="8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805"/>
    <s v="SUBJECT METHODS IN HISTORY AND GOVERNMENT"/>
    <s v="C1549"/>
    <x v="43"/>
    <m/>
    <n v="0"/>
    <n v="0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808"/>
    <s v="SUBJECT METHODS IN GEOGRAPHY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6"/>
    <s v="SUBJECT METHODS IN CHEMISTRY"/>
    <s v="C1762"/>
    <x v="10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5"/>
    <s v="SUBJECT METHODS IN BIOLOGY"/>
    <s v="C1762"/>
    <x v="101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4"/>
    <s v="SUBJECT METHODS IN LITERATURE"/>
    <s v="C1925"/>
    <x v="10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3"/>
    <s v="SUBJECT METHODS IN ENGLISH"/>
    <n v="429"/>
    <x v="57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0"/>
    <s v="TUESDAY"/>
    <x v="15"/>
    <s v="VIRTUAL"/>
    <s v="VIRTUAL"/>
    <s v="ECT 420"/>
    <s v="SUBJECT METHODS IN FILM AND TELEVISION PRODUCTION"/>
    <s v="C1392"/>
    <x v="79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CT 410"/>
    <s v="SUBJECT METHODS IN HOSPITALITY"/>
    <s v="C1626"/>
    <x v="5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2"/>
    <s v="A"/>
    <m/>
    <m/>
    <x v="0"/>
  </r>
  <r>
    <x v="6"/>
    <s v="SATURDAY"/>
    <x v="15"/>
    <s v="VIRTUAL"/>
    <s v="VIRTUAL"/>
    <s v="EPY 501"/>
    <s v="PHILOSOPHY OF EDUCATION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3"/>
    <s v="A"/>
    <m/>
    <m/>
    <x v="0"/>
  </r>
  <r>
    <x v="6"/>
    <s v="SATURDAY"/>
    <x v="15"/>
    <s v="VIRTUAL"/>
    <s v="VIRTUAL"/>
    <s v="EDM 501"/>
    <s v="LEADERSHIP AND MANAGEMENT IN EDUCATION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3"/>
    <s v="A"/>
    <m/>
    <m/>
    <x v="0"/>
  </r>
  <r>
    <x v="6"/>
    <s v="SATURDAY"/>
    <x v="15"/>
    <s v="VIRTUAL"/>
    <s v="VIRTUAL"/>
    <s v="SEU 501"/>
    <s v="RESEARCH METHODS IN EDUCATION"/>
    <s v="C1626"/>
    <x v="5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3"/>
    <s v="A"/>
    <m/>
    <m/>
    <x v="0"/>
  </r>
  <r>
    <x v="6"/>
    <s v="SATURDAY"/>
    <x v="15"/>
    <s v="VIRTUAL"/>
    <s v="VIRTUAL"/>
    <s v="ECT 301"/>
    <s v="TEACHING PRACTICE "/>
    <n v="328"/>
    <x v="54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DPEDIN"/>
    <s v="PEDIN"/>
    <s v="DL "/>
    <s v="MAIN"/>
    <s v="TRIM 3"/>
    <s v="A"/>
    <m/>
    <m/>
    <x v="0"/>
  </r>
  <r>
    <x v="3"/>
    <s v="MONDAY"/>
    <x v="15"/>
    <s v="PG"/>
    <s v="VIRTUAL"/>
    <s v="PSY 6102"/>
    <s v="INTRODUCTION TO PSYCHOPATHOLOGY"/>
    <s v="C1626"/>
    <x v="58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3"/>
    <s v="MONDAY"/>
    <x v="15"/>
    <s v="PG"/>
    <s v="VIRTUAL"/>
    <s v="CSL 6102"/>
    <s v="THEORIES OF COUNSELLING"/>
    <n v="327"/>
    <x v="98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1"/>
    <s v="WEDNESDAY"/>
    <x v="15"/>
    <s v="PG"/>
    <s v="VIRTUAL"/>
    <s v="CSL 6101"/>
    <s v="FUNDAMENTALS AND PROCESS OF COUNSELLING"/>
    <n v="327"/>
    <x v="98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2"/>
    <s v="THURSDAY"/>
    <x v="15"/>
    <s v="PG"/>
    <s v="VIRTUAL"/>
    <s v="PSY 6101"/>
    <s v="PSYCHOLOGICAL ASSESSMENT AND EVALUATION"/>
    <s v="C1626"/>
    <x v="58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4"/>
    <s v="FRIDAY"/>
    <x v="15"/>
    <s v="PG"/>
    <s v="VIRTUAL"/>
    <s v="SEU 6101"/>
    <s v="RESEARCH METHODS IN SOCIAL SCIENCES"/>
    <s v="C1593"/>
    <x v="99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6"/>
    <s v="SATURDAY"/>
    <x v="15"/>
    <s v="PG"/>
    <s v="VIRTUAL"/>
    <s v="SEU 6102"/>
    <s v="STATISTICS IN SOCIAL SCIENCES"/>
    <n v="378"/>
    <x v="106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1"/>
    <s v="A"/>
    <m/>
    <m/>
    <x v="0"/>
  </r>
  <r>
    <x v="6"/>
    <s v="SATURDAY"/>
    <x v="4"/>
    <s v="PG"/>
    <s v="VIRTUAL"/>
    <s v="SEU 7101"/>
    <s v="FIELD PRACTICUM AND SUPERVISION"/>
    <s v="C1626"/>
    <x v="58"/>
    <n v="3"/>
    <n v="3"/>
    <n v="1"/>
    <n v="5"/>
    <s v=" "/>
    <s v=" "/>
    <n v="1"/>
    <s v=" "/>
    <s v=" "/>
    <s v=" "/>
    <s v=" "/>
    <s v=" "/>
    <s v=" "/>
    <s v=" "/>
    <s v=" "/>
    <s v=" "/>
    <s v=" "/>
    <m/>
    <s v=""/>
    <x v="0"/>
    <s v="EPS"/>
    <s v="KCAMACP"/>
    <s v="MCP"/>
    <s v="PT/DL"/>
    <s v="MAIN"/>
    <s v="TRIM 3"/>
    <s v="A"/>
    <m/>
    <m/>
    <x v="0"/>
  </r>
  <r>
    <x v="4"/>
    <s v="FRIDAY"/>
    <x v="15"/>
    <s v="PG"/>
    <s v="VIRTUAL"/>
    <s v="SEU 6102"/>
    <s v="EDUCATIONAL STATISTICS"/>
    <n v="378"/>
    <x v="10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1"/>
    <s v="A"/>
    <m/>
    <m/>
    <x v="0"/>
  </r>
  <r>
    <x v="4"/>
    <s v="FRIDAY"/>
    <x v="15"/>
    <s v="PG"/>
    <s v="VIRTUAL"/>
    <s v="EDM 6101"/>
    <s v="EDUCATIONAL MANAGEMENT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1"/>
    <s v="A"/>
    <m/>
    <m/>
    <x v="0"/>
  </r>
  <r>
    <x v="1"/>
    <s v="WEDNESDAY"/>
    <x v="15"/>
    <s v="PG"/>
    <s v="VIRTUAL"/>
    <s v="SEU 6101"/>
    <s v="RESEARCH METHODS IN EDUCATION"/>
    <s v="C1593"/>
    <x v="99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1"/>
    <s v="A"/>
    <m/>
    <m/>
    <x v="0"/>
  </r>
  <r>
    <x v="2"/>
    <s v="THURSDAY"/>
    <x v="15"/>
    <s v="PG"/>
    <s v="VIRTUAL"/>
    <s v="EDC 6101"/>
    <s v="CURRICULUM DEVELOPMENT"/>
    <s v="C1862"/>
    <x v="9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1"/>
    <s v="A"/>
    <m/>
    <m/>
    <x v="0"/>
  </r>
  <r>
    <x v="3"/>
    <s v="MONDAY"/>
    <x v="15"/>
    <s v="VIRTUAL"/>
    <s v="VIRTUAL"/>
    <s v="EDC 6204"/>
    <s v="CURRICULUM IMPLEMENTATION AND EVALUATION (CURRICULUM OPTION)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3"/>
    <s v="MONDAY"/>
    <x v="15"/>
    <s v="PG"/>
    <s v="VIRTUAL"/>
    <s v="EDM 6202"/>
    <s v="FUNDAMENTALS OF NATIONAL EDUCATION ADMINISTRATION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0"/>
    <s v="TUESDAY"/>
    <x v="15"/>
    <s v="PG"/>
    <s v="VIRTUAL"/>
    <s v="EDC 6201"/>
    <s v="FOUNDATIONS OF CURRICULUM DEVELOPMENT"/>
    <s v="C1862"/>
    <x v="9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0"/>
    <s v="TUESDAY"/>
    <x v="15"/>
    <s v="PG"/>
    <s v="VIRTUAL"/>
    <s v="EDC 6202"/>
    <s v="CURRICULUM THEORY AND CHANGE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2"/>
    <s v="THURSDAY"/>
    <x v="15"/>
    <s v="PG"/>
    <s v="VIRTUAL"/>
    <s v="EDM 6203"/>
    <s v="EDUCATIONAL FINANCE"/>
    <s v="C1593"/>
    <x v="99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4"/>
    <s v="FRIDAY"/>
    <x v="15"/>
    <s v="PG"/>
    <s v="VIRTUAL"/>
    <s v="EDM 6206"/>
    <s v="THEORIES OF EDUCATIONAL ADMINISTRATION"/>
    <s v="C1626"/>
    <x v="5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"/>
    <s v="PT/DL"/>
    <s v="MAIN"/>
    <s v="TRIM 2"/>
    <s v="A"/>
    <m/>
    <m/>
    <x v="0"/>
  </r>
  <r>
    <x v="1"/>
    <s v="WEDNESDAY"/>
    <x v="15"/>
    <s v="PG"/>
    <s v="VIRTUAL"/>
    <s v="EDM 7108"/>
    <s v="HIGHER EDUCATION ADMINISTRATION (ADMIN OPTION)"/>
    <s v="C1853"/>
    <x v="95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 (ADMINISTRATION)"/>
    <s v="PT/DL"/>
    <s v="MAIN"/>
    <s v="TRIM 3"/>
    <s v="A"/>
    <m/>
    <m/>
    <x v="0"/>
  </r>
  <r>
    <x v="3"/>
    <s v="MONDAY"/>
    <x v="15"/>
    <s v="VIRTUAL"/>
    <s v="VIRTUAL"/>
    <s v="EDC 7101"/>
    <s v="SECONDARY SCHOOL CURRICULUM (CURR. OPTION)"/>
    <n v="429"/>
    <x v="57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 (CURRICULUM . DEVELOPMENT)"/>
    <s v="PT/DL"/>
    <s v="MAIN"/>
    <s v="TRIM 3"/>
    <s v="A"/>
    <m/>
    <m/>
    <x v="0"/>
  </r>
  <r>
    <x v="0"/>
    <s v="TUESDAY"/>
    <x v="15"/>
    <s v="PG"/>
    <s v="VIRTUAL"/>
    <s v="SEU 7101"/>
    <s v="RESEARCH AND PUBLICATION ( ADMINISTRATION AND CURRICULUM DEVELOPMENT OPTION)"/>
    <n v="429"/>
    <x v="57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EDU"/>
    <s v="MED( ADMIN &amp; CURICULUM DEVELOPMENT)"/>
    <s v="PT/DL"/>
    <s v="MAIN"/>
    <s v="TRIM 3"/>
    <s v="A"/>
    <m/>
    <m/>
    <x v="0"/>
  </r>
  <r>
    <x v="3"/>
    <s v="MONDAY"/>
    <x v="15"/>
    <s v="PG"/>
    <s v="VIRTUAL"/>
    <s v="EDM 6101"/>
    <s v="LEADERSHIP THEORIES AND PRACTICE IN EDUCATION INSTITUTIONS"/>
    <n v="378"/>
    <x v="106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LM"/>
    <s v="MLM"/>
    <s v="PT/DL"/>
    <s v="MAIN"/>
    <s v="TRIM 1"/>
    <s v="A"/>
    <m/>
    <m/>
    <x v="0"/>
  </r>
  <r>
    <x v="0"/>
    <s v="TUESDAY"/>
    <x v="15"/>
    <s v="PG"/>
    <s v="VIRTUAL"/>
    <s v="EDM 6102"/>
    <s v="ORGANIZATION BEHAVIOR IN EDUCATION INSTITUTIONS"/>
    <n v="327"/>
    <x v="98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LM"/>
    <s v="MLM"/>
    <s v="PT/DL"/>
    <s v="MAIN"/>
    <s v="TRIM 1"/>
    <s v="A"/>
    <m/>
    <m/>
    <x v="0"/>
  </r>
  <r>
    <x v="1"/>
    <s v="WEDNESDAY"/>
    <x v="15"/>
    <s v="PG"/>
    <s v="VIRTUAL"/>
    <s v="EDM 6103"/>
    <s v="EDUCATION INSTITUTIONS POLICIES AND LEADERSHIP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LM"/>
    <s v="MLM"/>
    <s v="PT/DL"/>
    <s v="MAIN"/>
    <s v="TRIM 1"/>
    <s v="A"/>
    <m/>
    <m/>
    <x v="0"/>
  </r>
  <r>
    <x v="2"/>
    <s v="THURSDAY"/>
    <x v="15"/>
    <s v="PG"/>
    <s v="VIRTUAL"/>
    <s v="EDM 6104"/>
    <s v="LAW AND GOVERNANCE IN EDUCATION INSTITUTIONS"/>
    <n v="383"/>
    <x v="13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LM"/>
    <s v="MLM"/>
    <s v="PT/DL"/>
    <s v="MAIN"/>
    <s v="TRIM 1"/>
    <s v="A"/>
    <m/>
    <m/>
    <x v="0"/>
  </r>
  <r>
    <x v="6"/>
    <s v="SATURDAY"/>
    <x v="15"/>
    <s v="PG"/>
    <s v="VIRTUAL"/>
    <s v="EDM 6105"/>
    <s v="STRATEGIC MANAGEMENT OF EDUCATION INSTITUTIONS ENTERPRISES"/>
    <n v="385"/>
    <x v="82"/>
    <n v="3"/>
    <n v="3"/>
    <n v="1"/>
    <n v="5"/>
    <s v=" "/>
    <s v=" "/>
    <s v=" "/>
    <s v=" "/>
    <s v=" "/>
    <s v=" "/>
    <s v=" "/>
    <s v=" "/>
    <s v=" "/>
    <s v=" "/>
    <s v=" "/>
    <s v=" "/>
    <s v=" "/>
    <m/>
    <s v=""/>
    <x v="0"/>
    <s v="EPS"/>
    <s v="KCAMELM"/>
    <s v="MLM"/>
    <s v="PT/DL"/>
    <s v="MAIN"/>
    <s v="TRIM 1"/>
    <s v="A"/>
    <m/>
    <m/>
    <x v="0"/>
  </r>
  <r>
    <x v="3"/>
    <s v="MONDAY"/>
    <x v="0"/>
    <s v="PHYSICAL"/>
    <s v="AMPHITHEATRE"/>
    <s v="EDF 1102"/>
    <s v="SOCIOLOGY OF EDUCATION"/>
    <s v="C1761"/>
    <x v="10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A"/>
    <m/>
    <m/>
    <x v="0"/>
  </r>
  <r>
    <x v="3"/>
    <s v="MONDAY"/>
    <x v="1"/>
    <s v="VIRTUAL"/>
    <s v="VIRTUAL"/>
    <s v="SEU 1101"/>
    <s v="INTRODUCTION TO PSYCHOLOGY"/>
    <s v="C1773"/>
    <x v="4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1S1"/>
    <s v="A"/>
    <m/>
    <m/>
    <x v="0"/>
  </r>
  <r>
    <x v="3"/>
    <s v="MONDAY"/>
    <x v="2"/>
    <s v="VIRTUAL"/>
    <s v="VIRTUAL"/>
    <s v="EDF 1101"/>
    <s v="HISTORICAL DEVELOPMENT OF EDUCATION"/>
    <s v="C1761"/>
    <x v="10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A"/>
    <m/>
    <m/>
    <x v="0"/>
  </r>
  <r>
    <x v="0"/>
    <s v="TUESDAY"/>
    <x v="0"/>
    <s v="PHYSICAL"/>
    <s v="LT 1-2"/>
    <s v="EDV 1101"/>
    <s v="ENVIRONMENTAL EDUCATION"/>
    <s v="C1853"/>
    <x v="95"/>
    <n v="3"/>
    <n v="3"/>
    <n v="1"/>
    <n v="100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A"/>
    <m/>
    <m/>
    <x v="0"/>
  </r>
  <r>
    <x v="2"/>
    <s v="THURSDAY"/>
    <x v="0"/>
    <s v="PHYSICAL"/>
    <s v="AMPHITHEATRE"/>
    <s v="EDV 1102"/>
    <s v="CURRICULUM DEVELOPMENT"/>
    <s v="C1611"/>
    <x v="108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A"/>
    <m/>
    <m/>
    <x v="0"/>
  </r>
  <r>
    <x v="2"/>
    <s v="THURSDAY"/>
    <x v="1"/>
    <s v="PHYSICAL"/>
    <s v="VIRTUAL"/>
    <s v="CUU 1103"/>
    <s v="COMMUNICATION SKILLS"/>
    <n v="214"/>
    <x v="5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DU"/>
    <s v="KCABEDUORD"/>
    <s v="B.Ed(Arts)"/>
    <s v="FT"/>
    <s v="MAIN"/>
    <s v="GSSY1S1"/>
    <s v="A"/>
    <m/>
    <m/>
    <x v="0"/>
  </r>
  <r>
    <x v="4"/>
    <s v="FRIDAY"/>
    <x v="0"/>
    <s v="PHYSICAL"/>
    <s v="AMPHITHEATRE"/>
    <s v="EDF 1102"/>
    <s v="SOCIOLOGY OF EDUCATION"/>
    <s v="C1761"/>
    <x v="10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B"/>
    <m/>
    <m/>
    <x v="0"/>
  </r>
  <r>
    <x v="0"/>
    <s v="TUESDAY"/>
    <x v="1"/>
    <s v="LAB"/>
    <s v="TC 0-7/0-8"/>
    <s v="CUU 1102"/>
    <s v="FUNDAMENTALS OF COMPUTER SYSTEMS"/>
    <s v="C0683"/>
    <x v="6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NAC"/>
    <s v="KCABEDUORD"/>
    <s v="B.Ed(Arts)"/>
    <s v="FT"/>
    <s v="MAIN"/>
    <s v="GSSY1S1"/>
    <s v="B"/>
    <m/>
    <m/>
    <x v="0"/>
  </r>
  <r>
    <x v="4"/>
    <s v="FRIDAY"/>
    <x v="2"/>
    <s v="PHYSICAL"/>
    <s v="AMPHITHEATRE"/>
    <s v="EDV 1102"/>
    <s v="CURRICULUM DEVELOPMENT"/>
    <s v="C1611"/>
    <x v="108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1"/>
    <s v="B"/>
    <m/>
    <m/>
    <x v="0"/>
  </r>
  <r>
    <x v="3"/>
    <s v="MONDAY"/>
    <x v="0"/>
    <s v="VIRTUAL"/>
    <s v="VIRTUAL"/>
    <s v="CUU 1201"/>
    <s v="HEALTH AWARENESS AND LIFE SKILLS"/>
    <s v="C1830"/>
    <x v="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1S2"/>
    <s v="D"/>
    <m/>
    <m/>
    <x v="0"/>
  </r>
  <r>
    <x v="3"/>
    <s v="MONDAY"/>
    <x v="0"/>
    <s v="VIRTUAL"/>
    <s v="VIRTUAL"/>
    <s v="LIT 1201"/>
    <s v="CRITICAL READING AND RESPONSE"/>
    <s v="C1925"/>
    <x v="105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3"/>
    <s v="MONDAY"/>
    <x v="1"/>
    <s v="VIRTUAL"/>
    <s v="VIRTUAL"/>
    <s v="MAT 1202"/>
    <s v="BASIC MATHEMATICS"/>
    <s v="C1754"/>
    <x v="29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1S2"/>
    <s v="A"/>
    <m/>
    <m/>
    <x v="0"/>
  </r>
  <r>
    <x v="3"/>
    <s v="MONDAY"/>
    <x v="1"/>
    <s v="VIRTUAL"/>
    <s v="VIRTUAL"/>
    <s v="KIS 1202"/>
    <s v="HISTORICAL DEVELOPMENT OF KISWAHILI"/>
    <s v="C1575"/>
    <x v="109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4"/>
    <s v="FRIDAY"/>
    <x v="16"/>
    <s v="LAB"/>
    <s v="TC 0-7/0-8"/>
    <s v="STU 1201"/>
    <s v="INTRODUCTION TO PROGRAMMING"/>
    <s v="C1717"/>
    <x v="110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YEAR1TRIM2"/>
    <s v="E"/>
    <m/>
    <m/>
    <x v="0"/>
  </r>
  <r>
    <x v="0"/>
    <s v="TUESDAY"/>
    <x v="0"/>
    <s v="VIRTUAL"/>
    <s v="VIRTUAL"/>
    <s v="REL 1201"/>
    <s v="INTRODUCTION TO CRITICAL THINKING AND LOGIC"/>
    <s v="C1619"/>
    <x v="8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0"/>
    <s v="TUESDAY"/>
    <x v="1"/>
    <s v="VIRTUAL"/>
    <s v="VIRTUAL"/>
    <s v="HIS 1201"/>
    <s v="SOURCES AND THEMES IN AFRICAN HISTORY"/>
    <s v="C1549"/>
    <x v="11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0"/>
    <s v="TUESDAY"/>
    <x v="2"/>
    <s v="VIRTUAL"/>
    <s v="VIRTUAL"/>
    <s v="GEO 1201"/>
    <s v="TECHNIQUES IN GEOGRAPHY I"/>
    <s v="C1793"/>
    <x v="112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1"/>
    <s v="WEDNESDAY"/>
    <x v="0"/>
    <s v="VIRTUAL"/>
    <s v="VIRTUAL"/>
    <s v="PSY 4104"/>
    <s v="CULTURE, INCLUSIVITY AND COMMUNITY SERVICE LEARNING"/>
    <s v="C1250"/>
    <x v="48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1"/>
    <s v="WEDNESDAY"/>
    <x v="0"/>
    <s v="VIRTUAL"/>
    <s v="ZOOM"/>
    <s v="COM 1104"/>
    <s v="BUSINESS STUDIES"/>
    <s v="C0372"/>
    <x v="113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BAM"/>
    <s v="KCABEDUORD"/>
    <s v="B.Ed(Arts)"/>
    <s v="FT"/>
    <s v="MAIN"/>
    <s v="GSSY1S2"/>
    <s v="A"/>
    <m/>
    <m/>
    <x v="0"/>
  </r>
  <r>
    <x v="1"/>
    <s v="WEDNESDAY"/>
    <x v="2"/>
    <s v="PHYSICAL"/>
    <s v="TC 2-2"/>
    <s v="EPU 1011"/>
    <s v="CHILD GROWTH AND DEVELOPMENT"/>
    <s v="C1263"/>
    <x v="114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2"/>
    <s v="THURSDAY"/>
    <x v="0"/>
    <s v="PHYSICAL"/>
    <s v="TC 4-4"/>
    <s v="ENG 1201"/>
    <s v="INTRODUCTION TO THE STUDY OF LANGUAGE"/>
    <n v="429"/>
    <x v="57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2"/>
    <s v="THURSDAY"/>
    <x v="1"/>
    <s v="PHYSICAL"/>
    <s v="TC 2-4"/>
    <s v="ENG 1202"/>
    <s v="USE OF ENGLISH FOR ACADEMIC PURPOSES"/>
    <s v="C1789"/>
    <x v="115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2"/>
    <s v="THURSDAY"/>
    <x v="2"/>
    <s v="VIRTUAL"/>
    <s v="VIRTUAL"/>
    <s v="LIT 1202"/>
    <s v="KENYAN LITERATURE"/>
    <s v="C1921"/>
    <x v="116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2"/>
    <s v="THURSDAY"/>
    <x v="2"/>
    <s v="PHYSICAL"/>
    <s v="TC 2-4"/>
    <s v="HIS 1202"/>
    <s v="THEMES IN EAST AFRICAN HISTORY"/>
    <s v="C1424"/>
    <x v="85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4"/>
    <s v="FRIDAY"/>
    <x v="0"/>
    <s v="PHYSICAL"/>
    <s v="TC 4-5"/>
    <s v="ACC 1104"/>
    <s v="FINANCIAL ACCOUNTING 1"/>
    <n v="64"/>
    <x v="117"/>
    <m/>
    <n v="0"/>
    <n v="0"/>
    <m/>
    <s v=" "/>
    <s v=" "/>
    <s v=" "/>
    <s v=" "/>
    <s v=" "/>
    <s v=" "/>
    <s v=" "/>
    <s v=" "/>
    <s v=" "/>
    <n v="0"/>
    <s v=" "/>
    <s v=" "/>
    <s v=" "/>
    <m/>
    <s v=""/>
    <x v="0"/>
    <s v="AF"/>
    <s v="KCABEDUORD"/>
    <s v="B.Ed(Arts)"/>
    <s v="FT"/>
    <s v="MAIN"/>
    <s v="GSSY1S2"/>
    <s v="A"/>
    <m/>
    <m/>
    <x v="0"/>
  </r>
  <r>
    <x v="4"/>
    <s v="FRIDAY"/>
    <x v="0"/>
    <s v="VIRTUAL"/>
    <s v="VIRTUAL"/>
    <s v="REL 1202"/>
    <s v="INTRODUCTION TO AFRICAN CULTURE AND RELIGION"/>
    <s v="C0700"/>
    <x v="52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4"/>
    <s v="FRIDAY"/>
    <x v="1"/>
    <s v="PHYSICAL"/>
    <s v="TC 2-2"/>
    <s v="KIS 1201"/>
    <s v="INTRODUCTION TO LINGUISTICS AND THE STUDY OF KISWAHILI LANGUAGE"/>
    <s v="C1880"/>
    <x v="118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4"/>
    <s v="FRIDAY"/>
    <x v="1"/>
    <s v="VIRTUAL"/>
    <s v="VIRTUAL"/>
    <s v="CUU 1202"/>
    <s v="FOUNDATIONS OF CRITICAL AND CREATIVE THINKING"/>
    <s v="C1619"/>
    <x v="81"/>
    <m/>
    <e v="#REF!"/>
    <e v="#REF!"/>
    <n v="5"/>
    <s v=" "/>
    <s v=" "/>
    <s v=" "/>
    <s v=" "/>
    <s v=" "/>
    <s v=" "/>
    <s v=" "/>
    <s v=" "/>
    <s v=" "/>
    <e v="#REF!"/>
    <s v=" "/>
    <s v=" "/>
    <s v=" "/>
    <m/>
    <s v=""/>
    <x v="0"/>
    <s v="SS"/>
    <s v="KCABEDUORD"/>
    <s v="B.Ed(Arts)"/>
    <s v="FT"/>
    <s v="MAIN"/>
    <s v="GSSY1S2"/>
    <s v="A"/>
    <m/>
    <m/>
    <x v="0"/>
  </r>
  <r>
    <x v="4"/>
    <s v="FRIDAY"/>
    <x v="2"/>
    <s v="PHYSICAL"/>
    <s v="TC 2-2"/>
    <s v="MAT 1208"/>
    <s v="ANALYTICAL MATHEMATICS"/>
    <s v="C0766"/>
    <x v="119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1S2"/>
    <s v="A"/>
    <m/>
    <m/>
    <x v="0"/>
  </r>
  <r>
    <x v="4"/>
    <s v="FRIDAY"/>
    <x v="2"/>
    <s v="VIRTUAL"/>
    <s v="VIRTUAL"/>
    <s v="STU 2103"/>
    <s v="NETWORKING ESSENTIALS"/>
    <s v="C1781"/>
    <x v="120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4"/>
    <s v="FRIDAY"/>
    <x v="2"/>
    <s v="VIRTUAL"/>
    <s v="VIRTUAL"/>
    <s v="GEO 1202"/>
    <s v="DEVELOPMENT OF GEOGRAPHIC THOUGHT"/>
    <s v="C1607"/>
    <x v="12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1S2"/>
    <s v="A"/>
    <m/>
    <m/>
    <x v="0"/>
  </r>
  <r>
    <x v="3"/>
    <s v="MONDAY"/>
    <x v="0"/>
    <s v="PHYSICAL"/>
    <s v="TC 3-13"/>
    <s v="LIT 2101"/>
    <s v="AFRICAN ORATURE AND FOLKLORE"/>
    <s v="C1925"/>
    <x v="10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3"/>
    <s v="MONDAY"/>
    <x v="1"/>
    <s v="VIRTUAL"/>
    <s v="VIRTUAL"/>
    <s v="HIS 2101"/>
    <s v="ISSUES IN KENYAN HISTORY"/>
    <s v="C1424"/>
    <x v="8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1"/>
    <s v="A"/>
    <m/>
    <m/>
    <x v="0"/>
  </r>
  <r>
    <x v="3"/>
    <s v="MONDAY"/>
    <x v="1"/>
    <s v="VIRTUAL"/>
    <s v="ZOOM"/>
    <s v="CUU 2103"/>
    <s v="ETHICS AND LEADERSHIP"/>
    <n v="214"/>
    <x v="5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BAM"/>
    <s v="KCABEDUORD"/>
    <s v="B.Ed(Arts)"/>
    <s v="FT"/>
    <s v="MAIN"/>
    <s v="GSSY2S1"/>
    <s v="B"/>
    <m/>
    <m/>
    <x v="0"/>
  </r>
  <r>
    <x v="3"/>
    <s v="MONDAY"/>
    <x v="2"/>
    <s v="PHYSICAL"/>
    <s v="TC 2-6"/>
    <s v="GEO 2101"/>
    <s v="PHYSICAL GEOGRAPHY"/>
    <s v="C1607"/>
    <x v="12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1"/>
    <s v="A"/>
    <m/>
    <m/>
    <x v="0"/>
  </r>
  <r>
    <x v="0"/>
    <s v="TUESDAY"/>
    <x v="0"/>
    <s v="PHYSICAL"/>
    <s v="TC 4-8"/>
    <s v="ENG 2102"/>
    <s v="INTRODUCTION TO PHONETICS AND PHONOLOGY IN ENGLISH"/>
    <s v="C0998"/>
    <x v="12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3"/>
    <s v="MONDAY"/>
    <x v="1"/>
    <s v="VIRTUAL"/>
    <s v="ZOOM"/>
    <s v="CUU 2103"/>
    <s v="ETHICS AND LEADERSHIP"/>
    <n v="214"/>
    <x v="5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BAM"/>
    <s v="KCABEDUORD"/>
    <s v="B.Ed(Arts)"/>
    <s v="FT"/>
    <s v="MAIN"/>
    <s v="GSSY2S1"/>
    <s v="B"/>
    <m/>
    <m/>
    <x v="0"/>
  </r>
  <r>
    <x v="0"/>
    <s v="TUESDAY"/>
    <x v="0"/>
    <s v="VIRTUAL"/>
    <s v="VIRTUAL"/>
    <s v="GEO 2102"/>
    <s v="HUMAN GEOGRAPHY"/>
    <s v="C1793"/>
    <x v="11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0"/>
    <s v="TUESDAY"/>
    <x v="0"/>
    <s v="PHYSICAL"/>
    <s v="LT 1-1"/>
    <s v="STA 1203"/>
    <s v="PROBABILITY AND STATISTICS"/>
    <s v="C0476"/>
    <x v="123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2S1"/>
    <s v="B"/>
    <m/>
    <m/>
    <x v="0"/>
  </r>
  <r>
    <x v="0"/>
    <s v="TUESDAY"/>
    <x v="17"/>
    <s v="PHYSICAL"/>
    <s v="TC 0-5/0-6"/>
    <s v="SPP 3101"/>
    <s v="OBJECT ORIENTED PROGRAMMING WITH JAVA"/>
    <s v="C1741"/>
    <x v="124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3"/>
    <s v="MONDAY"/>
    <x v="1"/>
    <s v="PHYSICAL"/>
    <s v="LT 2-1"/>
    <s v="MAT 1106"/>
    <s v="MANAGEMENT MATHEMATICS I"/>
    <n v="137"/>
    <x v="12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2S1"/>
    <s v="A"/>
    <m/>
    <m/>
    <x v="0"/>
  </r>
  <r>
    <x v="1"/>
    <s v="WEDNESDAY"/>
    <x v="0"/>
    <s v="VIRTUAL"/>
    <s v="VIRTUAL"/>
    <s v="HIS 2102"/>
    <s v="PRINCIPLES OF ARCHAEOLOGY"/>
    <s v="C1549"/>
    <x v="11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1"/>
    <s v="WEDNESDAY"/>
    <x v="1"/>
    <s v="VIRTUAL"/>
    <s v="VIRTUAL"/>
    <s v="ECT 2101"/>
    <s v="INSTRUCTIONAL METHODS AND PRINCIPLES OF TEACHING"/>
    <s v="C1757"/>
    <x v="10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1"/>
    <s v="WEDNESDAY"/>
    <x v="2"/>
    <s v="VIRTUAL"/>
    <s v="VIRTUAL"/>
    <s v="KIS 2102"/>
    <s v="INTRODUCTION TO THE STUDY OF LITERATURE IN KISWAHILI"/>
    <s v="C1575"/>
    <x v="10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1"/>
    <s v="WEDNESDAY"/>
    <x v="2"/>
    <s v="VIRTUAL"/>
    <s v="VIRTUAL"/>
    <s v="KIS 2101"/>
    <s v="KISWAHILI PHONETICS AND PHONOLOGY"/>
    <s v="C1880"/>
    <x v="11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2"/>
    <s v="THURSDAY"/>
    <x v="0"/>
    <s v="VIRTUAL"/>
    <s v="VIRTUAL"/>
    <s v="ISS 4205"/>
    <s v="INFORMATION TECHNOLOGY AND SOCIETY"/>
    <s v="C1873"/>
    <x v="126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2"/>
    <s v="THURSDAY"/>
    <x v="1"/>
    <s v="PHYSICAL"/>
    <s v="LT 2-3"/>
    <s v="MAT 1207"/>
    <s v="CALCULUS I"/>
    <s v="C1752"/>
    <x v="12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2S1"/>
    <s v="A"/>
    <m/>
    <m/>
    <x v="0"/>
  </r>
  <r>
    <x v="2"/>
    <s v="THURSDAY"/>
    <x v="2"/>
    <s v="VIRTUAL"/>
    <s v="VIRTUAL"/>
    <s v="CUU 2102"/>
    <s v="INFORMATION LITERACY AND ACADEMIC WRITING"/>
    <n v="429"/>
    <x v="5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DU"/>
    <s v="KCABEDUORD"/>
    <s v="B.Ed(Arts)"/>
    <s v="FT"/>
    <s v="MAIN"/>
    <s v="GSSY2S1"/>
    <s v="A"/>
    <m/>
    <m/>
    <x v="0"/>
  </r>
  <r>
    <x v="4"/>
    <s v="FRIDAY"/>
    <x v="0"/>
    <s v="VIRTUAL"/>
    <s v="VIRTUAL"/>
    <s v="SEU 2101"/>
    <s v="COMPETENCY BASED EDUCATION"/>
    <s v="C1757"/>
    <x v="10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4"/>
    <s v="FRIDAY"/>
    <x v="0"/>
    <s v="PHYSICAL"/>
    <s v="TC 3-14"/>
    <s v="ENG 2101"/>
    <s v="INTRODUCTION TO GRAMMAR AND GRAMMATICAL STRUCTURES OF ENGLISH"/>
    <n v="429"/>
    <x v="5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4"/>
    <s v="FRIDAY"/>
    <x v="1"/>
    <s v="PHYSICAL"/>
    <s v="VIRTUAL"/>
    <s v="LIT 2102"/>
    <s v="EASTERN AFRICAN LITERATURE"/>
    <s v="C1796"/>
    <x v="9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4"/>
    <s v="FRIDAY"/>
    <x v="1"/>
    <s v="PHYSICAL"/>
    <s v="LT 1-1"/>
    <s v="REL 2102"/>
    <s v="INTRODUCTION TO THE BIBLE"/>
    <s v="C1143"/>
    <x v="12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4"/>
    <s v="FRIDAY"/>
    <x v="2"/>
    <s v="VIRTUAL"/>
    <s v="VIRTUAL"/>
    <s v="REL 2101"/>
    <s v="CHURCH HISTORY 1"/>
    <s v="C1786"/>
    <x v="12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1"/>
    <s v="A"/>
    <m/>
    <m/>
    <x v="0"/>
  </r>
  <r>
    <x v="4"/>
    <s v="FRIDAY"/>
    <x v="0"/>
    <s v="PHYSICAL"/>
    <s v="LT 2-2"/>
    <s v="ACC 2106"/>
    <s v="INTERMEDIATE ACCOUNTING I"/>
    <s v="C1353"/>
    <x v="13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AF"/>
    <s v="KCABEDUORD"/>
    <s v="B.Ed(Arts)"/>
    <s v="FT"/>
    <s v="MAIN"/>
    <s v="GSSY2S1"/>
    <s v="A"/>
    <m/>
    <m/>
    <x v="0"/>
  </r>
  <r>
    <x v="3"/>
    <s v="MONDAY"/>
    <x v="0"/>
    <s v="VIRTUAL"/>
    <s v="VIRTUAL"/>
    <s v="STU 1203"/>
    <s v="SYSTEMS ANALYSIS AND DESIGN"/>
    <s v="C1741"/>
    <x v="124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4"/>
    <s v="FRIDAY"/>
    <x v="0"/>
    <s v="PHYSICAL"/>
    <s v="LT 2-4"/>
    <s v="MAT 2202"/>
    <s v="CALCULUS II"/>
    <s v="C01766"/>
    <x v="131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2S2"/>
    <s v="A"/>
    <m/>
    <m/>
    <x v="0"/>
  </r>
  <r>
    <x v="3"/>
    <s v="MONDAY"/>
    <x v="1"/>
    <s v="VIRTUAL"/>
    <s v="VIRTUAL"/>
    <s v="HIS 2201"/>
    <s v="SURVEY OF WORLD HISTORY"/>
    <s v="C1549"/>
    <x v="11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1"/>
    <s v="PHYSICAL"/>
    <s v="TC 4-1"/>
    <s v="ENG 2201"/>
    <s v="SOCIOLINGUISTICS (ENGLISH)"/>
    <s v="C0998"/>
    <x v="122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1"/>
    <s v="VIRTUAL"/>
    <s v="VIRTUAL"/>
    <s v="LAW 1201"/>
    <s v="COMMERCIAL LAW"/>
    <n v="239"/>
    <x v="13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1"/>
    <s v="VIRTUAL"/>
    <s v="VIRTUAL"/>
    <s v="KIS 2202"/>
    <s v="INTRODUCTION TO THEORIES OF TRANSLATION AND INTERPRETATION"/>
    <s v="C1575"/>
    <x v="10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2"/>
    <s v="VIRTUAL"/>
    <s v="VIRTUAL"/>
    <s v="HIS 2202"/>
    <s v="INTRODUCTION TO POLITICAL SCIENCE"/>
    <s v="C1424"/>
    <x v="8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2"/>
    <s v="PHYSICAL"/>
    <s v="TC 2-5"/>
    <s v="GEO 2202"/>
    <s v="BIO-GEOGRAPHY"/>
    <s v="C1853"/>
    <x v="9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2"/>
    <s v="PHYSICAL"/>
    <s v="TC 2-2"/>
    <s v="ENG 2202"/>
    <s v="INTRODUCTION TO MORPHOLOGY AND SYNTAX"/>
    <n v="429"/>
    <x v="5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0"/>
    <s v="TUESDAY"/>
    <x v="2"/>
    <s v="VIRTUAL"/>
    <s v="VIRTUAL"/>
    <s v="REL 2202"/>
    <s v="RELIGION AND POLITICAL MOVEMENTS IN AFRICA"/>
    <s v="C1786"/>
    <x v="12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0"/>
    <s v="TUESDAY"/>
    <x v="0"/>
    <s v="PHYSICAL"/>
    <s v="LT 1-2"/>
    <s v="EPS 2201"/>
    <s v="EDUCATIONAL GUIDANCE AND COUNSELING"/>
    <s v="C1233"/>
    <x v="3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0"/>
    <s v="TUESDAY"/>
    <x v="1"/>
    <s v="PHYSICAL"/>
    <s v="LT 1-2"/>
    <s v="EPS 2202"/>
    <s v="EDUCATIONAL PSYCHOLOGY"/>
    <n v="328"/>
    <x v="54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2"/>
    <s v="A"/>
    <m/>
    <m/>
    <x v="0"/>
  </r>
  <r>
    <x v="0"/>
    <s v="TUESDAY"/>
    <x v="2"/>
    <s v="VIRTUAL"/>
    <s v="VIRTUAL"/>
    <s v="LIT 2201"/>
    <s v="STYLISTICS AND LITERARY TECHNIQUES"/>
    <s v="C1796"/>
    <x v="9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1"/>
    <s v="WEDNESDAY"/>
    <x v="0"/>
    <s v="VIRTUAL"/>
    <s v="VIRTUAL"/>
    <s v="KIS 2201"/>
    <s v="LANGUAGE SKILLS IN KISWAHILI"/>
    <s v="C1575"/>
    <x v="10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1"/>
    <s v="WEDNESDAY"/>
    <x v="0"/>
    <s v="PHYSICAL"/>
    <s v="TC 2-2"/>
    <s v="REL 2201"/>
    <s v="BLACK THEOLOGY"/>
    <s v="C1143"/>
    <x v="12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1"/>
    <s v="WEDNESDAY"/>
    <x v="1"/>
    <s v="PHYSICAL"/>
    <s v="AMPHITHEATRE"/>
    <s v="EDM 2203"/>
    <s v="LEADERSHIP AND MANAGEMENT IN EDUCATION"/>
    <s v="C1157"/>
    <x v="133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1"/>
    <s v="WEDNESDAY"/>
    <x v="2"/>
    <s v="VIRTUAL"/>
    <s v="VIRTUAL"/>
    <s v="GEO 2201"/>
    <s v="GEOGRAPHY OF EAST AFRICA"/>
    <s v="C1607"/>
    <x v="12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2S2"/>
    <s v="A"/>
    <m/>
    <m/>
    <x v="0"/>
  </r>
  <r>
    <x v="2"/>
    <s v="THURSDAY"/>
    <x v="0"/>
    <s v="VIRTUAL"/>
    <s v="VIRTUAL"/>
    <s v="KIS 3003"/>
    <s v="KISWAHILI MORPHOLOGY AND SYNTAX"/>
    <s v="C1575"/>
    <x v="10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2"/>
    <s v="THURSDAY"/>
    <x v="0"/>
    <s v="VIRTUAL"/>
    <s v="VIRTUAL"/>
    <s v="LIT 2202"/>
    <s v="THE NOVEL"/>
    <s v="C1925"/>
    <x v="10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2"/>
    <s v="THURSDAY"/>
    <x v="1"/>
    <s v="LAB"/>
    <s v="TC 2-3-2"/>
    <s v="CSN 1101"/>
    <s v="WEB TECHNOLOGIES AND INTERNET APPLICATIONS"/>
    <s v="C0683"/>
    <x v="6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C"/>
    <m/>
    <m/>
    <x v="0"/>
  </r>
  <r>
    <x v="2"/>
    <s v="THURSDAY"/>
    <x v="2"/>
    <s v="VIRTUAL"/>
    <s v="ZOOM"/>
    <s v="CUU 2201"/>
    <s v="ENTREPRENEURSHIP PRINCIPLES AND PRACTICE"/>
    <n v="146"/>
    <x v="6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BAM"/>
    <s v="KCABEDUORD"/>
    <s v="B.Ed(Arts)"/>
    <s v="FT"/>
    <s v="MAIN"/>
    <s v="GSSY2S2"/>
    <s v="A"/>
    <m/>
    <m/>
    <x v="0"/>
  </r>
  <r>
    <x v="4"/>
    <s v="FRIDAY"/>
    <x v="0"/>
    <s v="PHYSICAL"/>
    <s v="TC 4-1"/>
    <s v="MAT 3101"/>
    <s v="ORDINARY DIFFERENTIAL EQUATIONS"/>
    <s v="C1752"/>
    <x v="12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2S2"/>
    <s v="A"/>
    <m/>
    <m/>
    <x v="0"/>
  </r>
  <r>
    <x v="4"/>
    <s v="FRIDAY"/>
    <x v="1"/>
    <s v="PHYSICAL"/>
    <s v="TC 2-2"/>
    <s v="ACC 3203"/>
    <s v="AUDITING I"/>
    <n v="64"/>
    <x v="11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AF"/>
    <s v="KCABEDUORD"/>
    <s v="B.Ed(Arts)"/>
    <s v="FT"/>
    <s v="MAIN"/>
    <s v="GSSY2S2"/>
    <s v="A"/>
    <m/>
    <m/>
    <x v="0"/>
  </r>
  <r>
    <x v="4"/>
    <s v="FRIDAY"/>
    <x v="2"/>
    <s v="VIRTUAL"/>
    <s v="VIRTUAL"/>
    <s v="GEOG 3013"/>
    <s v="POPULATION GEOGRAPHY"/>
    <s v="C1793"/>
    <x v="11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2S2"/>
    <s v="A"/>
    <m/>
    <m/>
    <x v="0"/>
  </r>
  <r>
    <x v="3"/>
    <s v="MONDAY"/>
    <x v="1"/>
    <s v="VIRTUAL"/>
    <s v="VIRTUAL"/>
    <s v="ECT 3108"/>
    <s v="EDUCATIONAL COMMUNICATION AND TECHNOLOGY"/>
    <s v="C1157"/>
    <x v="133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0"/>
    <s v="TUESDAY"/>
    <x v="2"/>
    <s v="PHYSICAL"/>
    <s v="TC 2-5"/>
    <s v="EPH 3101"/>
    <s v="PHILOSOPHY OF EDUCATION"/>
    <s v="C1761"/>
    <x v="10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0"/>
    <s v="TUESDAY"/>
    <x v="0"/>
    <s v="PHYSICAL"/>
    <s v="TC 2-3"/>
    <s v="EDE 3102"/>
    <s v="ECONOMICS OF EDUCATION AND EDUCATIONAL PLANNING"/>
    <s v="C1782"/>
    <x v="134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0"/>
    <s v="TUESDAY"/>
    <x v="1"/>
    <s v="VIRTUAL"/>
    <s v="VIRTUAL"/>
    <s v="PSY 3105"/>
    <s v="HUMAN GROWTH AND DEVELOPMENT"/>
    <s v="C1773"/>
    <x v="47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1"/>
    <s v="A"/>
    <m/>
    <m/>
    <x v="0"/>
  </r>
  <r>
    <x v="2"/>
    <s v="THURSDAY"/>
    <x v="1"/>
    <s v="VIRTUAL"/>
    <s v="VIRTUAL"/>
    <s v="ENG 3101"/>
    <s v="DESCRIPTION OF MODERN ENGLISH"/>
    <n v="429"/>
    <x v="5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2"/>
    <s v="PHYSICAL"/>
    <s v="AMPHITHEATRE"/>
    <s v="ENG 3102"/>
    <s v="PHONETICS AND PHONOLOGICAL ANALYSES"/>
    <s v="C0998"/>
    <x v="12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0"/>
    <s v="VIRTUAL"/>
    <s v="VIRTUAL"/>
    <s v="LIT 3101"/>
    <s v="DRAMA AND POETRY"/>
    <s v="C1796"/>
    <x v="9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0"/>
    <s v="PHYSICAL"/>
    <s v="AMPHITHEATRE"/>
    <s v="LIT 3102"/>
    <s v="THE SHORT STORY"/>
    <s v="C1925"/>
    <x v="10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1"/>
    <s v="PHYSICAL"/>
    <s v="TBA"/>
    <s v="KIS 3101"/>
    <s v="KISWAHILI MORPHOLOGY AND SYNTAX"/>
    <s v="C1575"/>
    <x v="10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2"/>
    <s v="PHYSICAL"/>
    <s v="TC 1-5"/>
    <s v="KIS 3102"/>
    <s v="THEORIES OF LITERATURE AND STYLISTIC CRITICISM"/>
    <s v="C1880"/>
    <x v="11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3"/>
    <s v="MONDAY"/>
    <x v="1"/>
    <s v="VIRTUAL"/>
    <s v="VIRTUAL"/>
    <s v="REL 3101"/>
    <s v="SOCIAL EDUCATION AND ETHICS IN ISLAM"/>
    <s v="C1619"/>
    <x v="81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1"/>
    <s v="A"/>
    <m/>
    <m/>
    <x v="0"/>
  </r>
  <r>
    <x v="2"/>
    <s v="THURSDAY"/>
    <x v="0"/>
    <s v="PHYSICAL"/>
    <s v="TC 3-13"/>
    <s v="REL 3102"/>
    <s v="PENTATEUCH"/>
    <s v="C1786"/>
    <x v="12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2"/>
    <s v="THURSDAY"/>
    <x v="0"/>
    <s v="VIRTUAL"/>
    <s v="VIRTUAL"/>
    <s v="HIS 3101"/>
    <s v="MODERN GOVERNMENTS IN AFRICA"/>
    <s v="C1549"/>
    <x v="11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1"/>
    <s v="A"/>
    <m/>
    <m/>
    <x v="0"/>
  </r>
  <r>
    <x v="2"/>
    <s v="THURSDAY"/>
    <x v="1"/>
    <s v="VIRTUAL"/>
    <s v="VIRTUAL"/>
    <s v="HIS 3102"/>
    <s v="GOVERNMENT, CONSTITUTION AND POLITICS IN KENYA"/>
    <s v="C1424"/>
    <x v="8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1"/>
    <s v="A"/>
    <m/>
    <m/>
    <x v="0"/>
  </r>
  <r>
    <x v="2"/>
    <s v="THURSDAY"/>
    <x v="0"/>
    <s v="VIRTUAL"/>
    <s v="VIRTUAL"/>
    <s v="GEO 3101"/>
    <s v="GEOGRAPHY OF AFRICA"/>
    <s v="C1607"/>
    <x v="121"/>
    <n v="3"/>
    <n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1"/>
    <s v="A"/>
    <m/>
    <m/>
    <x v="0"/>
  </r>
  <r>
    <x v="4"/>
    <s v="FRIDAY"/>
    <x v="1"/>
    <s v="VIRTUAL"/>
    <s v="VIRTUAL"/>
    <s v="GEO 3102"/>
    <s v="POPULATION GEOGRAPHY"/>
    <s v="C1853"/>
    <x v="9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1"/>
    <s v="A"/>
    <m/>
    <m/>
    <x v="0"/>
  </r>
  <r>
    <x v="1"/>
    <s v="WEDNESDAY"/>
    <x v="2"/>
    <s v="PHYSICAL"/>
    <s v="LT 2-2"/>
    <s v="STA 2109"/>
    <s v="STATISTICS I"/>
    <s v="C1374"/>
    <x v="13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3S1"/>
    <s v="B"/>
    <m/>
    <m/>
    <x v="0"/>
  </r>
  <r>
    <x v="3"/>
    <s v="MONDAY"/>
    <x v="1"/>
    <s v="PHYSICAL"/>
    <s v="LT 2-2"/>
    <s v="ACC 3201"/>
    <s v="MANAGEMENT ACCOUNTING I"/>
    <n v="73"/>
    <x v="136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AF"/>
    <s v="KCABEDUORD"/>
    <s v="B.Ed(Arts)"/>
    <s v="FT"/>
    <s v="MAIN"/>
    <s v="GSSY3S1"/>
    <s v="A"/>
    <m/>
    <m/>
    <x v="0"/>
  </r>
  <r>
    <x v="1"/>
    <s v="WEDNESDAY"/>
    <x v="1"/>
    <s v="PHYSICAL"/>
    <s v="LT 2-2"/>
    <s v="MAT 1209"/>
    <s v="LINEAR ALGEBRA "/>
    <s v="C1875"/>
    <x v="137"/>
    <s v="3"/>
    <s v="3"/>
    <n v="1"/>
    <n v="100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3S1"/>
    <s v="C"/>
    <m/>
    <m/>
    <x v="0"/>
  </r>
  <r>
    <x v="1"/>
    <s v="WEDNESDAY"/>
    <x v="0"/>
    <s v="PHYSICAL"/>
    <s v="TC 2-2"/>
    <s v="MAT 2205"/>
    <s v="VECTOR ANALYSIS"/>
    <s v="C1754"/>
    <x v="13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COSTA"/>
    <s v="KCABEDUORD"/>
    <s v="B.Ed(Arts)"/>
    <s v="FT"/>
    <s v="MAIN"/>
    <s v="GSSY3S1"/>
    <s v="A"/>
    <m/>
    <m/>
    <x v="0"/>
  </r>
  <r>
    <x v="4"/>
    <s v="FRIDAY"/>
    <x v="0"/>
    <s v="VIRTUAL"/>
    <s v="ZOOM"/>
    <s v="CSN 1203"/>
    <s v="PRINCIPLES OF DATA COMMUNICATIONS"/>
    <s v="C1808"/>
    <x v="139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NAC"/>
    <s v="KCABEDUORD"/>
    <s v="B.Ed(Arts)"/>
    <s v="FT"/>
    <s v="MAIN"/>
    <s v="GSSY3S1"/>
    <s v="A"/>
    <m/>
    <m/>
    <x v="0"/>
  </r>
  <r>
    <x v="3"/>
    <s v="MONDAY"/>
    <x v="1"/>
    <s v="PHYSICAL"/>
    <s v="TC 2-4"/>
    <s v="PSY 3204"/>
    <s v="PHYSICAL EDUCATION AND SPORTS"/>
    <n v="328"/>
    <x v="54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2"/>
    <s v="A"/>
    <m/>
    <m/>
    <x v="0"/>
  </r>
  <r>
    <x v="0"/>
    <s v="TUESDAY"/>
    <x v="1"/>
    <s v="PHYSICAL"/>
    <s v="LT 1-2"/>
    <s v="EPY 3201"/>
    <s v="EDUCATIONAL STATISTICS, MEASUREMENT AND EVALUATION"/>
    <s v="C1853"/>
    <x v="9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3"/>
    <s v="MONDAY"/>
    <x v="0"/>
    <s v="PHYSICAL"/>
    <s v="LT 1-2"/>
    <s v="ECT 3201"/>
    <s v="MICRO-TEACHING"/>
    <s v="C1757"/>
    <x v="10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0"/>
    <s v="TUESDAY"/>
    <x v="2"/>
    <s v="PHYSICAL"/>
    <s v="TC 2-6"/>
    <s v="ECT 5301"/>
    <s v="TEACHING PRACTICE II"/>
    <n v="328"/>
    <x v="54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0"/>
    <s v="TUESDAY"/>
    <x v="2"/>
    <s v="PHYSICAL"/>
    <s v="AMPHITHEATRE"/>
    <s v="ECT 3204"/>
    <s v="SUBJECT METHODS IN ENGLISH"/>
    <n v="429"/>
    <x v="57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1"/>
    <s v="WEDNESDAY"/>
    <x v="1"/>
    <s v="PHYSICAL"/>
    <s v="TC 2-2"/>
    <s v="ECT 3205"/>
    <s v="SUBJECT METHODS IN LITERATURE"/>
    <s v="C1925"/>
    <x v="10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1"/>
    <s v="WEDNESDAY"/>
    <x v="1"/>
    <s v="PHYSICAL"/>
    <s v="TC 2-5"/>
    <s v="ECT 3206"/>
    <s v="SUBJECT METHODS IN KISWAHILI AND LITERATURE"/>
    <s v="C1880"/>
    <x v="11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1"/>
    <s v="WEDNESDAY"/>
    <x v="1"/>
    <s v="VIRTUAL"/>
    <s v="VIRTUAL"/>
    <s v="ECT 3207"/>
    <s v="SUBJECT METHODS IN HISTORY AND GOVERNMENT"/>
    <s v="C1549"/>
    <x v="11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1"/>
    <s v="WEDNESDAY"/>
    <x v="2"/>
    <s v="PHYSICAL"/>
    <s v="LT 1-1"/>
    <s v="ECT 3208"/>
    <s v="SUBJECT METHODS IN CHRISTIAN RELIGIOUS EDUCATION"/>
    <s v="C1755"/>
    <x v="14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2"/>
    <s v="THURSDAY"/>
    <x v="0"/>
    <s v="PHYSICAL"/>
    <s v="LT 1-2"/>
    <s v="ECT 3210"/>
    <s v="SUBJECT METHODS IN GEOGRAPHY"/>
    <s v="C1853"/>
    <x v="9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2"/>
    <s v="VIRTUAL"/>
    <s v="VIRTUAL"/>
    <s v="ECT 3211"/>
    <s v="SUBJECT METHODS IN BUSINESS STUDIES"/>
    <s v="C1855"/>
    <x v="103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1"/>
    <s v="PHYSICAL"/>
    <s v="LT 2-2"/>
    <s v="ECT 3212"/>
    <s v="SUBJECT METHODS IN MATHEMATICS"/>
    <s v="C1755"/>
    <x v="14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1"/>
    <s v="VIRTUAL"/>
    <s v="VIRTUAL"/>
    <s v="ECT 3213"/>
    <s v="SUBJECT METHODS IN ICT"/>
    <s v="C1762"/>
    <x v="10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0"/>
    <s v="VIRTUAL"/>
    <s v="VIRTUAL"/>
    <s v="ENG 3201"/>
    <s v="SECOND LANGUAGE ACQUISITION"/>
    <s v="C0998"/>
    <x v="12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2"/>
    <s v="PHYSICAL"/>
    <s v="TC 2-3"/>
    <s v="LIT 3201"/>
    <s v="AFRICAN LITERATURE I (POETRY FROM WEST AND SOUTHERN AFRICA)"/>
    <s v="C1925"/>
    <x v="10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4"/>
    <s v="FRIDAY"/>
    <x v="0"/>
    <s v="PHYSICAL"/>
    <s v="TC 3-4"/>
    <s v="KIS 3201"/>
    <s v="KISWAHILI STRUCTURE"/>
    <s v="C1880"/>
    <x v="11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2"/>
    <s v="THURSDAY"/>
    <x v="0"/>
    <s v="VIRTUAL"/>
    <s v="VIRTUAL"/>
    <s v="REL 3201"/>
    <s v="THE GOSPELS"/>
    <s v="C1143"/>
    <x v="128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0"/>
    <s v="TUESDAY"/>
    <x v="1"/>
    <s v="VIRTUAL"/>
    <s v="VIRTUAL"/>
    <s v="HIS 3201"/>
    <s v="HISTORY OF WEST AFRICA"/>
    <s v="C1424"/>
    <x v="8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3S2"/>
    <s v="A"/>
    <m/>
    <m/>
    <x v="0"/>
  </r>
  <r>
    <x v="2"/>
    <s v="THURSDAY"/>
    <x v="2"/>
    <s v="VIRTUAL"/>
    <s v="VIRTUAL"/>
    <s v="GEO 3201"/>
    <s v="CLIMATOLOGY"/>
    <s v="C1853"/>
    <x v="9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3"/>
    <s v="MONDAY"/>
    <x v="2"/>
    <s v="PHYSICAL"/>
    <s v="LT 2-3"/>
    <s v="ACC 4105"/>
    <s v="MANAGEMENT ACCOUNTING II"/>
    <n v="73"/>
    <x v="136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AF"/>
    <s v="KCABEDUORD"/>
    <s v="B.Ed(Arts)"/>
    <s v="FT"/>
    <s v="MAIN"/>
    <s v="GSSY3S2"/>
    <s v="A"/>
    <m/>
    <m/>
    <x v="0"/>
  </r>
  <r>
    <x v="2"/>
    <s v="THURSDAY"/>
    <x v="2"/>
    <s v="VIRTUAL"/>
    <s v="VIRTUAL"/>
    <s v="MAT 1211"/>
    <s v="LINEAR ALGEBRA 11"/>
    <s v="C1754"/>
    <x v="29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3S2"/>
    <s v="A"/>
    <m/>
    <m/>
    <x v="0"/>
  </r>
  <r>
    <x v="4"/>
    <s v="FRIDAY"/>
    <x v="0"/>
    <s v="PHYSICAL"/>
    <s v="TC 3-13"/>
    <s v="STU 1204"/>
    <s v="PRINCIPLES OF DATA BASE SYSTEMS"/>
    <e v="#N/A"/>
    <x v="141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3S2"/>
    <s v="A"/>
    <m/>
    <m/>
    <x v="0"/>
  </r>
  <r>
    <x v="3"/>
    <s v="MONDAY"/>
    <x v="18"/>
    <s v="PHYSICAL"/>
    <s v="TC 3-13"/>
    <s v="MAT 4201"/>
    <s v="COMPLEX ANALYSIS 1"/>
    <s v="C0766"/>
    <x v="119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4S2"/>
    <s v="A"/>
    <m/>
    <m/>
    <x v="0"/>
  </r>
  <r>
    <x v="4"/>
    <s v="FRIDAY"/>
    <x v="0"/>
    <s v="VIRTUAL"/>
    <s v="VIRTUAL"/>
    <s v="ISS 4103"/>
    <s v="DECISION SUPPORT SYSTEMS"/>
    <n v="135"/>
    <x v="142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2"/>
    <s v="THURSDAY"/>
    <x v="2"/>
    <s v="VIRTUAL"/>
    <s v="ZOOM"/>
    <s v="CUU 2201"/>
    <s v="ENTREPRENEURSHIP PRINCIPLES AND PRACTICE"/>
    <n v="146"/>
    <x v="60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BAM"/>
    <s v="KCABEDUORD"/>
    <s v="B.Ed(Arts)"/>
    <s v="FT"/>
    <s v="MAIN"/>
    <s v="GSSY4S2"/>
    <s v="A"/>
    <m/>
    <m/>
    <x v="0"/>
  </r>
  <r>
    <x v="3"/>
    <s v="MONDAY"/>
    <x v="1"/>
    <s v="VIRTUAL"/>
    <s v="VIRTUAL"/>
    <s v="GEOG 4202"/>
    <s v="GEOGRAPHY OF SETTLEMENT"/>
    <s v="C1853"/>
    <x v="95"/>
    <m/>
    <n v="0"/>
    <n v="0"/>
    <n v="5"/>
    <s v=" "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2"/>
    <s v="THURSDAY"/>
    <x v="0"/>
    <s v="VIRTUAL"/>
    <s v="VIRTUAL"/>
    <s v="HIS 4202"/>
    <s v="INTERNATIONAL ORGANIZATIONS"/>
    <s v="C1424"/>
    <x v="85"/>
    <s v="3"/>
    <s v="3"/>
    <n v="1"/>
    <n v="5"/>
    <s v=" "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4S2"/>
    <s v="A"/>
    <m/>
    <m/>
    <x v="0"/>
  </r>
  <r>
    <x v="3"/>
    <s v="MONDAY"/>
    <x v="2"/>
    <s v="PHYSICAL"/>
    <s v="TC 2-5"/>
    <s v="REL 4201"/>
    <s v="INTRODUCTION TO COMPARATIVE RELIGIONS"/>
    <s v="C1786"/>
    <x v="129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0"/>
    <s v="TUESDAY"/>
    <x v="2"/>
    <s v="PHYSICAL"/>
    <s v="TC 2-3"/>
    <s v="BUS 4034"/>
    <s v="LEGAL ASPECTS OF BUSINESS OPERATION"/>
    <s v="C1787"/>
    <x v="41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0"/>
    <s v="TUESDAY"/>
    <x v="18"/>
    <s v="VIRTUAL"/>
    <s v="VIRTUAL"/>
    <s v="BUS 4044"/>
    <s v="MONEY AND BANKING"/>
    <s v="C1659"/>
    <x v="143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4"/>
    <s v="FRIDAY"/>
    <x v="0"/>
    <s v="VIRTUAL"/>
    <s v="VIRTUAL"/>
    <s v="ISS 4106"/>
    <s v="MULTIMEDIA SYSTEMS APPLICATION"/>
    <n v="48"/>
    <x v="144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NAC"/>
    <s v="KCABEDUORD"/>
    <s v="B.Ed(Arts)"/>
    <s v="FT"/>
    <s v="MAIN"/>
    <s v="GSSY4S2"/>
    <s v="A"/>
    <m/>
    <m/>
    <x v="0"/>
  </r>
  <r>
    <x v="2"/>
    <s v="THURSDAY"/>
    <x v="0"/>
    <s v="VIRTUAL"/>
    <s v="VIRTUAL"/>
    <s v="MAT 2206"/>
    <s v="NUMERICAL ANALYSIS "/>
    <s v="C1752"/>
    <x v="127"/>
    <s v="3"/>
    <s v="3"/>
    <n v="1"/>
    <n v="5"/>
    <m/>
    <s v=" "/>
    <s v=" "/>
    <s v=" "/>
    <s v=" "/>
    <s v=" "/>
    <s v=" "/>
    <s v=" "/>
    <s v=" "/>
    <n v="1"/>
    <s v=" "/>
    <s v=" "/>
    <s v=" "/>
    <m/>
    <s v=""/>
    <x v="0"/>
    <s v="ECOSTA"/>
    <s v="KCABEDUORD"/>
    <s v="B.Ed(Arts)"/>
    <s v="FT"/>
    <s v="MAIN"/>
    <s v="GSSY4S2"/>
    <s v="A"/>
    <m/>
    <m/>
    <x v="0"/>
  </r>
  <r>
    <x v="4"/>
    <s v="FRIDAY"/>
    <x v="0"/>
    <s v="VIRTUAL"/>
    <s v="VIRTUAL"/>
    <s v="KIS 4202"/>
    <s v="ORAL LITERATURE IN KISWAHILI"/>
    <n v="385"/>
    <x v="82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2"/>
    <s v="THURSDAY"/>
    <x v="2"/>
    <s v="PHYSICAL"/>
    <s v="LT 1-2"/>
    <s v="ENG 4201"/>
    <s v="ORIGIN AND DEVELOPMENT OF ENGLISH"/>
    <s v="C1789"/>
    <x v="115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2"/>
    <s v="THURSDAY"/>
    <x v="1"/>
    <s v="VIRTUAL"/>
    <s v="VIRTUAL"/>
    <s v="ENG 4202"/>
    <s v="PSYCHOLINGUISTICS"/>
    <s v="C0998"/>
    <x v="122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0"/>
    <s v="TUESDAY"/>
    <x v="2"/>
    <s v="PHYSICAL"/>
    <s v="TC 3-13"/>
    <s v="REL 4202"/>
    <s v="PSYCHOLOGY OF RELIGION"/>
    <s v="C1786"/>
    <x v="129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1"/>
    <s v="WEDNESDAY"/>
    <x v="2"/>
    <s v="VIRTUAL"/>
    <s v="VIRTUAL"/>
    <s v="SEU 3101"/>
    <s v="RESEARCH METHODS "/>
    <s v="C1157"/>
    <x v="133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4"/>
    <s v="FRIDAY"/>
    <x v="19"/>
    <s v="VIRTUAL"/>
    <s v="VIRTUAL"/>
    <s v="KIS 4201"/>
    <s v="SECOND LANGUAGE ACQUISITION AND LEARNING"/>
    <s v="C1924"/>
    <x v="145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1"/>
    <s v="WEDNESDAY"/>
    <x v="2"/>
    <s v="VIRTUAL"/>
    <s v="VIRTUAL"/>
    <s v="LIT 4201"/>
    <s v="CHILDREN’S LITERATURE"/>
    <s v="C1925"/>
    <x v="105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4"/>
    <s v="FRIDAY"/>
    <x v="2"/>
    <s v="VIRTUAL"/>
    <s v="VIRTUAL"/>
    <s v="LIT 4202"/>
    <s v="AFRICAN-AMERICAN LITERATURE"/>
    <s v="C1796"/>
    <x v="90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0"/>
    <s v="TUESDAY"/>
    <x v="1"/>
    <s v="VIRTUAL"/>
    <s v="VIRTUAL"/>
    <s v="HIS 4201"/>
    <s v="AFRICA IN WORLD POLITICS"/>
    <s v="C1549"/>
    <x v="111"/>
    <m/>
    <n v="0"/>
    <n v="0"/>
    <n v="5"/>
    <m/>
    <s v=" "/>
    <s v=" "/>
    <s v=" "/>
    <s v=" "/>
    <s v=" "/>
    <s v=" "/>
    <s v=" "/>
    <s v=" "/>
    <n v="0"/>
    <s v=" "/>
    <s v=" "/>
    <s v=" "/>
    <m/>
    <s v=""/>
    <x v="0"/>
    <s v="EPS"/>
    <s v="KCABEDUORD"/>
    <s v="B.Ed(Arts)"/>
    <s v="FT"/>
    <s v="MAIN"/>
    <s v="GSSY4S2"/>
    <s v="A"/>
    <m/>
    <m/>
    <x v="0"/>
  </r>
  <r>
    <x v="1"/>
    <s v="WEDNESDAY"/>
    <x v="1"/>
    <s v="VIRTUAL"/>
    <s v="VIRTUAL"/>
    <s v="GEO 4201"/>
    <s v="AGRICULTURAL GEOGRAPHY"/>
    <s v="C1607"/>
    <x v="121"/>
    <n v="3"/>
    <n v="3"/>
    <n v="1"/>
    <n v="5"/>
    <m/>
    <s v=" "/>
    <s v=" "/>
    <s v=" "/>
    <s v=" "/>
    <s v=" "/>
    <s v=" "/>
    <s v=" "/>
    <s v=" "/>
    <n v="1"/>
    <s v=" "/>
    <s v=" "/>
    <s v=" "/>
    <m/>
    <s v=""/>
    <x v="0"/>
    <s v="EPS"/>
    <s v="KCABEDUORD"/>
    <s v="B.Ed(Arts)"/>
    <s v="FT"/>
    <s v="MAIN"/>
    <s v="GSSY4S2"/>
    <s v="A"/>
    <m/>
    <m/>
    <x v="0"/>
  </r>
  <r>
    <x v="3"/>
    <s v="MONDAY"/>
    <x v="5"/>
    <s v="VIRTUAL"/>
    <s v="ZOOM"/>
    <s v="ITE 501"/>
    <s v="FUNDAMENTALS OF COMPUTING"/>
    <s v="C1457"/>
    <x v="66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15"/>
    <s v="VIRTUAL"/>
    <s v="VIRTUAL"/>
    <s v="HIS 502"/>
    <s v="THEMES IN EAST AFRICAN HISTORY"/>
    <s v="C1549"/>
    <x v="43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15"/>
    <s v="VIRTUAL"/>
    <s v="VIRTUAL"/>
    <s v="LIT 501"/>
    <s v="CRITICAL READING AND RESPONSE"/>
    <s v="C0998"/>
    <x v="122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2"/>
    <s v="THURSDAY"/>
    <x v="5"/>
    <s v="VIRTUAL"/>
    <s v="VIRTUAL"/>
    <s v="KIS 502"/>
    <s v="HISTORICAL DEVELOPMENT OF KISWAHILI"/>
    <s v="C1575"/>
    <x v="109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4"/>
    <s v="FRIDAY"/>
    <x v="5"/>
    <s v="VIRTUAL"/>
    <s v="VIRTUAL"/>
    <s v="EDM 501"/>
    <s v="LEADERSHIP AND MANAGEMENT IN EDUCATION"/>
    <s v="C1611"/>
    <x v="146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5"/>
    <s v="VIRTUAL"/>
    <s v="VIRTUAL"/>
    <s v="COM 302"/>
    <s v="BUSINESS STUDIES"/>
    <s v="C1401"/>
    <x v="147"/>
    <s v="3"/>
    <m/>
    <m/>
    <n v="6"/>
    <m/>
    <m/>
    <m/>
    <m/>
    <m/>
    <m/>
    <m/>
    <m/>
    <m/>
    <m/>
    <m/>
    <m/>
    <m/>
    <m/>
    <m/>
    <x v="0"/>
    <s v="BAM"/>
    <s v="KCADE"/>
    <s v="DIPED"/>
    <s v="DL"/>
    <s v="MAIN"/>
    <s v="TRIM 2"/>
    <s v="A"/>
    <m/>
    <m/>
    <x v="0"/>
  </r>
  <r>
    <x v="1"/>
    <s v="WEDNESDAY"/>
    <x v="4"/>
    <s v="VIRTUAL"/>
    <s v="VIRTUAL"/>
    <s v="GEO 501"/>
    <s v="TECHNIQUES IN GEOGRAPHY I"/>
    <s v="C1793"/>
    <x v="112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2"/>
    <s v="THURSDAY"/>
    <x v="15"/>
    <s v="VIRTUAL"/>
    <s v="VIRTUAL"/>
    <s v="EPY 301"/>
    <s v="HUMAN GROWTH AND DEVELOPMENT"/>
    <s v="C1250"/>
    <x v="48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4"/>
    <s v="FRIDAY"/>
    <x v="20"/>
    <s v="VIRTUAL"/>
    <s v="VIRTUAL"/>
    <s v="EDM 501"/>
    <s v="LEADERSHIP AND MANAGEMENT IN EDUCATION"/>
    <s v="C1611"/>
    <x v="146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4"/>
    <s v="FRIDAY"/>
    <x v="20"/>
    <s v="VIRTUAL"/>
    <s v="VIRTUAL"/>
    <s v="LIT 502"/>
    <s v="KENYAN LITERATURE"/>
    <s v="C1789"/>
    <x v="11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15"/>
    <s v="VIRTUAL"/>
    <s v="VIRTUAL"/>
    <s v="ENG 501"/>
    <s v="INTRODUCTION TO THE STUDY OF LANGUAGE"/>
    <n v="429"/>
    <x v="57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15"/>
    <s v="VIRTUAL"/>
    <s v="VIRTUAL"/>
    <s v="HIS 501"/>
    <s v="SOURCES AND THEMES IN AFRICAN HISTORY"/>
    <s v="C1424"/>
    <x v="8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2"/>
    <s v="THURSDAY"/>
    <x v="4"/>
    <s v="VIRTUAL"/>
    <s v="VIRTUAL"/>
    <s v="EMA 501"/>
    <s v="BASIC MATHEMATICS"/>
    <s v="C1754"/>
    <x v="138"/>
    <s v="3"/>
    <m/>
    <m/>
    <n v="6"/>
    <m/>
    <m/>
    <m/>
    <m/>
    <m/>
    <m/>
    <m/>
    <m/>
    <m/>
    <m/>
    <m/>
    <m/>
    <m/>
    <m/>
    <m/>
    <x v="0"/>
    <s v="ECOSTA"/>
    <s v="KCADE"/>
    <s v="DIPED"/>
    <s v="DL"/>
    <s v="MAIN"/>
    <s v="TRIM 2"/>
    <s v="A"/>
    <m/>
    <m/>
    <x v="0"/>
  </r>
  <r>
    <x v="4"/>
    <s v="FRIDAY"/>
    <x v="20"/>
    <s v="PHYSICAL"/>
    <s v="TC 4-4"/>
    <s v="ENG 502"/>
    <s v="USE OF ENGLISH FOR ACADEMIC PURPOSES"/>
    <s v="C1789"/>
    <x v="11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0"/>
    <s v="TUESDAY"/>
    <x v="20"/>
    <s v="PHYSICAL"/>
    <s v="TC 2-4"/>
    <s v="REL 502"/>
    <s v="INTRODUCTION TO AFRICAN CULTURE AND RELIGION"/>
    <s v="C0700"/>
    <x v="52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15"/>
    <s v="VIRTUAL"/>
    <s v="ZOOM"/>
    <s v="EMA 502"/>
    <s v="ANALYTICAL GEOMETRY"/>
    <s v="C0766"/>
    <x v="119"/>
    <s v="3"/>
    <m/>
    <m/>
    <n v="6"/>
    <m/>
    <m/>
    <m/>
    <m/>
    <m/>
    <m/>
    <m/>
    <m/>
    <m/>
    <m/>
    <m/>
    <m/>
    <m/>
    <m/>
    <m/>
    <x v="0"/>
    <s v="ECOSTA"/>
    <s v="KCADE"/>
    <s v="DIPED"/>
    <s v="DL"/>
    <s v="MAIN"/>
    <s v="TRIM 2"/>
    <s v="A"/>
    <m/>
    <m/>
    <x v="0"/>
  </r>
  <r>
    <x v="3"/>
    <s v="MONDAY"/>
    <x v="4"/>
    <s v="VIRTUAL"/>
    <s v="VIRTUAL"/>
    <s v="REL 501"/>
    <s v="INTRODUCTION TO CRITICAL THINKING AND LOGIC"/>
    <s v="C1619"/>
    <x v="8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0"/>
    <s v="TUESDAY"/>
    <x v="20"/>
    <s v="PHYSICAL"/>
    <s v="TC 2-2"/>
    <s v="KIS 501"/>
    <s v="INTRODUCTION TO LINGUISTICS AND THE STUDY OF KISWAHILI LANGUAGE"/>
    <s v="C1880"/>
    <x v="118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6"/>
    <s v="SATURDAY"/>
    <x v="4"/>
    <s v="VIRTUAL"/>
    <s v="VIRTUAL"/>
    <s v="STU 501"/>
    <s v="INTRODUCTION TO PROGRAMMING"/>
    <s v="C1783"/>
    <x v="148"/>
    <s v="3"/>
    <m/>
    <m/>
    <n v="6"/>
    <m/>
    <m/>
    <m/>
    <m/>
    <m/>
    <m/>
    <m/>
    <m/>
    <m/>
    <m/>
    <m/>
    <m/>
    <m/>
    <m/>
    <m/>
    <x v="0"/>
    <s v="SD&amp;IS"/>
    <s v="KCADE"/>
    <s v="DIPED"/>
    <s v="DL"/>
    <s v="MAIN"/>
    <s v="TRIM 2"/>
    <s v="A"/>
    <m/>
    <m/>
    <x v="0"/>
  </r>
  <r>
    <x v="6"/>
    <s v="SATURDAY"/>
    <x v="15"/>
    <s v="VIRTUAL"/>
    <s v="VIRTUAL"/>
    <s v="GEO 502"/>
    <s v="DEVELOPMENT OF GEOGRAPHIC THOUGHT"/>
    <s v="C1607"/>
    <x v="12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2"/>
    <s v="A"/>
    <m/>
    <m/>
    <x v="0"/>
  </r>
  <r>
    <x v="4"/>
    <s v="FRIDAY"/>
    <x v="20"/>
    <s v="PHYSICAL"/>
    <s v="TC 2-2"/>
    <s v="BUS 501"/>
    <s v="FOUNDATIONS OF ACCOUNTING 1"/>
    <n v="324"/>
    <x v="149"/>
    <s v="3"/>
    <m/>
    <m/>
    <n v="6"/>
    <m/>
    <m/>
    <m/>
    <m/>
    <m/>
    <m/>
    <m/>
    <m/>
    <m/>
    <m/>
    <m/>
    <m/>
    <m/>
    <m/>
    <m/>
    <x v="0"/>
    <s v="AF"/>
    <s v="KCADE"/>
    <s v="DIPED"/>
    <s v="DL"/>
    <s v="MAIN"/>
    <s v="TRIM 2"/>
    <s v="A"/>
    <m/>
    <m/>
    <x v="0"/>
  </r>
  <r>
    <x v="3"/>
    <s v="MONDAY"/>
    <x v="15"/>
    <s v="VIRTUAL"/>
    <s v="VIRTUAL"/>
    <s v="ECT 401"/>
    <s v="EDUCATIONAL TECHNOLOGY"/>
    <s v="C1392"/>
    <x v="79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EPY 402"/>
    <s v="EDUCATIONAL STATISTICS,MEASUERMENT AND EVALUATION"/>
    <s v="C1853"/>
    <x v="9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ENG 701"/>
    <s v="SOCIOLINGUISTICS"/>
    <n v="429"/>
    <x v="57"/>
    <m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1"/>
    <s v="WEDNESDAY"/>
    <x v="15"/>
    <s v="VIRTUAL"/>
    <s v="VIRTUAL"/>
    <s v="ENG 702"/>
    <s v="INTRODUCTION TO MORPHOLOGY AND SYNTAX"/>
    <s v="C0998"/>
    <x v="122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1"/>
    <s v="WEDNESDAY"/>
    <x v="15"/>
    <s v="VIRTUAL"/>
    <s v="VIRTUAL"/>
    <s v="LIT 701"/>
    <s v="STYLISTICS AND LITERARY TECHNIQUES"/>
    <s v="C1925"/>
    <x v="10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4"/>
    <s v="FRIDAY"/>
    <x v="15"/>
    <s v="VIRTUAL"/>
    <s v="VIRTUAL"/>
    <s v="LIT 702"/>
    <s v="THE NOVEL"/>
    <s v="C1925"/>
    <x v="10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KIS 701"/>
    <s v="LANGUAGE SKILLS IN KISWAHILI"/>
    <s v="C1880"/>
    <x v="118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KIS 702"/>
    <s v="INTRODUCTION TO THEORIES OF TRANSLATION AND INTERPRETATION"/>
    <s v="C1575"/>
    <x v="109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REL 701"/>
    <s v="BLACK THEOLOGY"/>
    <s v="C1619"/>
    <x v="8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REL 702"/>
    <s v="RELIGION AND POLITICAL MOVEMENTS IN AFRICA"/>
    <s v="C1619"/>
    <x v="8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HIS 701"/>
    <s v="SURVEY OF WORLD HISTORY"/>
    <s v="C1424"/>
    <x v="8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HIS 702"/>
    <s v="INTRODUCTION TO POLITICAL SCIENCE"/>
    <s v="C1424"/>
    <x v="8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GEO 701"/>
    <s v="GEOGRAPHY OF EAST AFRICA"/>
    <s v="C1607"/>
    <x v="12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3"/>
    <s v="A"/>
    <m/>
    <m/>
    <x v="0"/>
  </r>
  <r>
    <x v="6"/>
    <s v="SATURDAY"/>
    <x v="15"/>
    <s v="VIRTUAL"/>
    <s v="VIRTUAL"/>
    <s v="GEO 702"/>
    <s v="BIO-GEOGRAPHY"/>
    <s v="C1853"/>
    <x v="95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BUS 701"/>
    <s v="INTRODUCTION TO FINANCIAL MANAGEMENT"/>
    <n v="324"/>
    <x v="149"/>
    <s v="3"/>
    <m/>
    <m/>
    <n v="6"/>
    <m/>
    <m/>
    <m/>
    <m/>
    <m/>
    <m/>
    <m/>
    <m/>
    <m/>
    <m/>
    <m/>
    <m/>
    <m/>
    <m/>
    <m/>
    <x v="0"/>
    <s v="AF"/>
    <s v="KCADE"/>
    <s v="DIPED"/>
    <s v="DL"/>
    <s v="MAIN"/>
    <s v="TRIM 3"/>
    <s v="A"/>
    <m/>
    <m/>
    <x v="0"/>
  </r>
  <r>
    <x v="6"/>
    <s v="SATURDAY"/>
    <x v="15"/>
    <s v="VIRTUAL"/>
    <s v="VIRTUAL"/>
    <s v="BUS 702"/>
    <s v="INTRODUCTION TO BUSINESS LAW"/>
    <s v="C1027"/>
    <x v="150"/>
    <s v="3"/>
    <m/>
    <m/>
    <n v="6"/>
    <m/>
    <m/>
    <m/>
    <m/>
    <m/>
    <m/>
    <m/>
    <m/>
    <m/>
    <m/>
    <m/>
    <m/>
    <m/>
    <m/>
    <m/>
    <x v="0"/>
    <s v="BAM"/>
    <s v="KCADE"/>
    <s v="DIPED"/>
    <s v="DL"/>
    <s v="MAIN"/>
    <s v="TRIM 3"/>
    <s v="A"/>
    <m/>
    <m/>
    <x v="0"/>
  </r>
  <r>
    <x v="6"/>
    <s v="SATURDAY"/>
    <x v="15"/>
    <s v="VIRTUAL"/>
    <s v="VIRTUAL"/>
    <s v="EMA 701"/>
    <s v="CALCULUS II"/>
    <s v="C1754"/>
    <x v="138"/>
    <s v="3"/>
    <m/>
    <m/>
    <n v="6"/>
    <m/>
    <m/>
    <m/>
    <m/>
    <m/>
    <m/>
    <m/>
    <m/>
    <m/>
    <m/>
    <m/>
    <m/>
    <m/>
    <m/>
    <m/>
    <x v="0"/>
    <s v="ECOSTA"/>
    <s v="KCADE"/>
    <s v="DIPED"/>
    <s v="DL"/>
    <s v="MAIN"/>
    <s v="TRIM 3"/>
    <s v="A"/>
    <m/>
    <m/>
    <x v="0"/>
  </r>
  <r>
    <x v="6"/>
    <s v="SATURDAY"/>
    <x v="15"/>
    <s v="VIRTUAL"/>
    <s v="VIRTUAL"/>
    <s v="EMA 702"/>
    <s v="CALCULUS III"/>
    <s v="C1754"/>
    <x v="138"/>
    <s v="3"/>
    <m/>
    <m/>
    <n v="6"/>
    <m/>
    <m/>
    <m/>
    <m/>
    <m/>
    <m/>
    <m/>
    <m/>
    <m/>
    <m/>
    <m/>
    <m/>
    <m/>
    <m/>
    <m/>
    <x v="0"/>
    <s v="ECOSTA"/>
    <s v="KCADE"/>
    <s v="DIPED"/>
    <s v="DL"/>
    <s v="MAIN"/>
    <s v="TRIM 3"/>
    <s v="A"/>
    <m/>
    <m/>
    <x v="0"/>
  </r>
  <r>
    <x v="6"/>
    <s v="SATURDAY"/>
    <x v="15"/>
    <s v="VIRTUAL"/>
    <s v="VIRTUAL"/>
    <s v="ITE 701"/>
    <s v="INTRODUCTION TO INTERNET TECHNOLOGY"/>
    <s v="C1870"/>
    <x v="151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3"/>
    <s v="A"/>
    <m/>
    <m/>
    <x v="0"/>
  </r>
  <r>
    <x v="6"/>
    <s v="SATURDAY"/>
    <x v="15"/>
    <s v="VIRTUAL"/>
    <s v="VIRTUAL"/>
    <s v="STU 502"/>
    <s v="SYSTEMS ANALYSIS AND DESIGN"/>
    <s v="C1987"/>
    <x v="152"/>
    <s v="3"/>
    <m/>
    <m/>
    <n v="6"/>
    <m/>
    <m/>
    <m/>
    <m/>
    <m/>
    <m/>
    <m/>
    <m/>
    <m/>
    <m/>
    <m/>
    <m/>
    <m/>
    <m/>
    <m/>
    <x v="0"/>
    <s v="SD&amp;IS"/>
    <s v="KCADE"/>
    <s v="DIPED"/>
    <s v="DL"/>
    <s v="MAIN"/>
    <s v="TRIM 3"/>
    <s v="A"/>
    <m/>
    <m/>
    <x v="0"/>
  </r>
  <r>
    <x v="3"/>
    <s v="MONDAY"/>
    <x v="1"/>
    <s v="VIRTUAL"/>
    <s v="VIRTUAL"/>
    <s v="SEU 1101"/>
    <s v="INTRODUCTION TO PSYCHOLOGY"/>
    <s v="C1773"/>
    <x v="97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3"/>
    <s v="MONDAY"/>
    <x v="2"/>
    <s v="PHYSICAL"/>
    <s v="TC 2-4"/>
    <s v="PSY 1105"/>
    <s v="PERSONALITY DEVELOPMENT"/>
    <s v="C1792"/>
    <x v="14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0"/>
    <s v="TUESDAY"/>
    <x v="0"/>
    <s v="PHYSICAL"/>
    <s v="AMPHITHEATRE"/>
    <s v="EDV 1101"/>
    <s v="ENVIRONMENTAL EDUCATION"/>
    <s v="C1853"/>
    <x v="95"/>
    <m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1"/>
    <s v="WEDNESDAY"/>
    <x v="0"/>
    <s v="PHYSICAL"/>
    <s v="TC3-13"/>
    <s v="HLT 1101"/>
    <s v="FOOD AND NUTRITION"/>
    <s v="C2095"/>
    <x v="35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1"/>
    <s v="WEDNESDAY"/>
    <x v="1"/>
    <s v="PHYSICAL"/>
    <s v="TC3-13"/>
    <s v="CHD 1101"/>
    <s v="CHILD DEVELOPMENT: PRE-NATAL AND INFANT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2"/>
    <s v="THURSDAY"/>
    <x v="1"/>
    <s v="VIRTUAL"/>
    <s v="VIRTUAL"/>
    <s v="CUU 1103"/>
    <s v="COMMUNICATION SKILLS"/>
    <n v="214"/>
    <x v="55"/>
    <m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1"/>
    <s v="A"/>
    <m/>
    <m/>
    <x v="0"/>
  </r>
  <r>
    <x v="0"/>
    <s v="TUESDAY"/>
    <x v="1"/>
    <s v="LAB"/>
    <s v="LAB 5"/>
    <s v="CUU 1102"/>
    <s v="FUNDAMENTALS OF COMPUTER SYSTEMS"/>
    <n v="74"/>
    <x v="154"/>
    <m/>
    <m/>
    <m/>
    <n v="6"/>
    <m/>
    <m/>
    <m/>
    <m/>
    <m/>
    <m/>
    <m/>
    <m/>
    <m/>
    <m/>
    <m/>
    <m/>
    <m/>
    <m/>
    <m/>
    <x v="0"/>
    <s v="NAC"/>
    <s v="KCABECE"/>
    <s v="BECE"/>
    <s v="FT"/>
    <s v="MAIN"/>
    <s v="GSSY1S1"/>
    <s v="A"/>
    <m/>
    <m/>
    <x v="0"/>
  </r>
  <r>
    <x v="3"/>
    <s v="MONDAY"/>
    <x v="0"/>
    <s v="VIRTUAL"/>
    <s v="VIRTUAL"/>
    <s v="CUU 1201"/>
    <s v="HEALTH AWARENESS AND LIFE SKILLS"/>
    <s v="C1263"/>
    <x v="114"/>
    <s v="3"/>
    <m/>
    <m/>
    <n v="6"/>
    <m/>
    <m/>
    <m/>
    <m/>
    <m/>
    <m/>
    <m/>
    <m/>
    <m/>
    <m/>
    <m/>
    <m/>
    <m/>
    <m/>
    <m/>
    <x v="0"/>
    <s v="SS"/>
    <s v="KCABECE"/>
    <s v="BECE"/>
    <s v="FT"/>
    <s v="MAIN"/>
    <s v="GSSY1S2"/>
    <s v="B"/>
    <m/>
    <m/>
    <x v="0"/>
  </r>
  <r>
    <x v="3"/>
    <s v="MONDAY"/>
    <x v="1"/>
    <s v="PHYSICAL"/>
    <s v="TC3-13"/>
    <s v="HLT 1201"/>
    <s v="HEALTH EDUCATION AND PRACTICES"/>
    <s v="C1885"/>
    <x v="27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2"/>
    <s v="A"/>
    <m/>
    <m/>
    <x v="0"/>
  </r>
  <r>
    <x v="1"/>
    <s v="WEDNESDAY"/>
    <x v="0"/>
    <s v="VIRTUAL"/>
    <s v="VIRTUAL"/>
    <s v="PSY 4104"/>
    <s v="CULTURE INCLUSIVITY AND COMMUNITY SERVICE LEARNING"/>
    <s v="C1250"/>
    <x v="48"/>
    <m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2"/>
    <s v="A"/>
    <m/>
    <m/>
    <x v="0"/>
  </r>
  <r>
    <x v="0"/>
    <s v="TUESDAY"/>
    <x v="1"/>
    <s v="PHYSICAL"/>
    <s v="TC3-13"/>
    <s v="CHD 1201"/>
    <s v="CHILD DEVELOPMENT: EARLY, MIDDLE AND LATE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2"/>
    <s v="A"/>
    <m/>
    <m/>
    <x v="0"/>
  </r>
  <r>
    <x v="2"/>
    <s v="THURSDAY"/>
    <x v="1"/>
    <s v="PHYSICAL"/>
    <s v="TC3-13"/>
    <s v="EDV 1201"/>
    <s v="PRE-SCHOOL CURRICULUM IN EARLY CHILDHOOD EDUCATION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2"/>
    <s v="A"/>
    <m/>
    <m/>
    <x v="0"/>
  </r>
  <r>
    <x v="4"/>
    <s v="FRIDAY"/>
    <x v="1"/>
    <s v="VIRTUAL"/>
    <s v="VIRTUAL"/>
    <s v="CUU 1202"/>
    <s v="FOUNDATIONS OF CRITICAL AND CREATIVE THINKING"/>
    <s v="C1619"/>
    <x v="81"/>
    <s v="3"/>
    <m/>
    <m/>
    <n v="6"/>
    <m/>
    <m/>
    <m/>
    <m/>
    <m/>
    <m/>
    <m/>
    <m/>
    <m/>
    <m/>
    <m/>
    <m/>
    <m/>
    <m/>
    <m/>
    <x v="0"/>
    <s v="SS"/>
    <s v="KCABECE"/>
    <s v="BECE"/>
    <s v="FT"/>
    <s v="MAIN"/>
    <s v="GSSY1S2"/>
    <s v="D"/>
    <m/>
    <m/>
    <x v="0"/>
  </r>
  <r>
    <x v="4"/>
    <s v="FRIDAY"/>
    <x v="0"/>
    <s v="VIRTUAL"/>
    <s v="VIRTUAL"/>
    <s v="ECT 1202"/>
    <s v="PRACTICUM 1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1S2"/>
    <s v="A"/>
    <m/>
    <m/>
    <x v="0"/>
  </r>
  <r>
    <x v="6"/>
    <s v="SATURDAY"/>
    <x v="4"/>
    <s v="VIRTUAL"/>
    <s v="ZOOM"/>
    <s v="CUU 2103"/>
    <s v="ETHICS AND LEADERSHIP"/>
    <n v="214"/>
    <x v="55"/>
    <m/>
    <m/>
    <m/>
    <n v="6"/>
    <m/>
    <m/>
    <m/>
    <m/>
    <m/>
    <m/>
    <m/>
    <m/>
    <m/>
    <m/>
    <m/>
    <m/>
    <m/>
    <m/>
    <m/>
    <x v="0"/>
    <s v="BAM"/>
    <s v="KCABECE"/>
    <s v="BECE"/>
    <s v="DL"/>
    <s v="MAIN"/>
    <s v="GSSY2S1"/>
    <s v="B"/>
    <m/>
    <m/>
    <x v="0"/>
  </r>
  <r>
    <x v="6"/>
    <s v="SATURDAY"/>
    <x v="15"/>
    <s v="VIRTUAL"/>
    <s v="ZOOM"/>
    <s v="EDV 2101"/>
    <s v="INDOOR AND OUTDOOR PLAY ACTIVITIES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1"/>
    <s v="A"/>
    <m/>
    <m/>
    <x v="0"/>
  </r>
  <r>
    <x v="6"/>
    <s v="SATURDAY"/>
    <x v="4"/>
    <s v="VIRTUAL"/>
    <s v="ZOOM"/>
    <s v="CUU 2102"/>
    <s v="INFORMATION LITERACY AND ACADEMIC WRITING"/>
    <s v="C1925"/>
    <x v="105"/>
    <s v="3"/>
    <m/>
    <m/>
    <n v="6"/>
    <m/>
    <m/>
    <m/>
    <m/>
    <m/>
    <m/>
    <m/>
    <m/>
    <m/>
    <m/>
    <m/>
    <m/>
    <m/>
    <m/>
    <m/>
    <x v="0"/>
    <s v="EDU"/>
    <s v="KCABECE"/>
    <s v="BECE"/>
    <s v="DL"/>
    <s v="MAIN"/>
    <s v="GSSY2S1"/>
    <s v="A"/>
    <m/>
    <m/>
    <x v="0"/>
  </r>
  <r>
    <x v="3"/>
    <s v="MONDAY"/>
    <x v="15"/>
    <s v="VIRTUAL"/>
    <s v="ZOOM"/>
    <s v="CUU 2201"/>
    <s v="ENTREPRENEURSHIP PRINCIPLES AND PRACTICE"/>
    <s v="C1060"/>
    <x v="155"/>
    <m/>
    <m/>
    <m/>
    <n v="6"/>
    <m/>
    <m/>
    <m/>
    <m/>
    <m/>
    <m/>
    <m/>
    <m/>
    <m/>
    <m/>
    <m/>
    <m/>
    <m/>
    <m/>
    <m/>
    <x v="0"/>
    <s v="BAM"/>
    <s v="KCABECE"/>
    <s v="BECE"/>
    <s v="DL"/>
    <s v="MAIN"/>
    <s v="GSSY2S2"/>
    <s v="A"/>
    <m/>
    <m/>
    <x v="0"/>
  </r>
  <r>
    <x v="0"/>
    <s v="TUESDAY"/>
    <x v="15"/>
    <s v="VIRTUAL"/>
    <s v="VIRTUAL"/>
    <s v="EDV 2201"/>
    <s v="SOCIAL STUDIES IN EARLY CHILDHOOD EDUCATIO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0"/>
    <s v="TUESDAY"/>
    <x v="15"/>
    <s v="VIRTUAL"/>
    <s v="VIRTUAL"/>
    <s v="EDU 2202"/>
    <s v="LITERATURE IN EARLY CHILDHOOD EDUCATION"/>
    <s v="C2082"/>
    <x v="30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1"/>
    <s v="WEDNESDAY"/>
    <x v="15"/>
    <s v="VIRTUAL"/>
    <s v="VIRTUAL"/>
    <s v="EDM 2201"/>
    <s v="ORGANIZATION AND MANAGEMENT OF FEEDING PROGRAMS    "/>
    <s v="C2082"/>
    <x v="30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1"/>
    <s v="WEDNESDAY"/>
    <x v="15"/>
    <s v="VIRTUAL"/>
    <s v="VIRTUAL"/>
    <s v="EDM 2202"/>
    <s v="ADMINISTRATION AND SUPERVISION OF PRE-SCHOOL EDUCATIO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2"/>
    <s v="THURSDAY"/>
    <x v="15"/>
    <s v="VIRTUAL"/>
    <s v="VIRTUAL"/>
    <s v="ECT 2203"/>
    <s v="GENERAL METHODS IN ECE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4"/>
    <s v="FRIDAY"/>
    <x v="15"/>
    <s v="VIRTUAL"/>
    <s v="VIRTUAL"/>
    <s v="HLT 2201"/>
    <s v="EXCEPTIONAL CHILDRE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2S2"/>
    <s v="A"/>
    <m/>
    <m/>
    <x v="0"/>
  </r>
  <r>
    <x v="3"/>
    <s v="MONDAY"/>
    <x v="5"/>
    <s v="VIRTUAL"/>
    <s v="VIRTUAL"/>
    <s v="ECT 3101"/>
    <s v="THEORY AND METHODS OF MUSIC, MOVEMENT AND DRAMA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3S1"/>
    <s v="A"/>
    <m/>
    <m/>
    <x v="0"/>
  </r>
  <r>
    <x v="0"/>
    <s v="TUESDAY"/>
    <x v="21"/>
    <s v="VIRTUAL"/>
    <s v="VIRTUAL"/>
    <s v="ECT 3102"/>
    <s v="THEORY AND METHODS OF ART AND CRAFT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3S1"/>
    <s v="A"/>
    <m/>
    <m/>
    <x v="0"/>
  </r>
  <r>
    <x v="6"/>
    <s v="SATURDAY"/>
    <x v="15"/>
    <s v="VIRTUAL"/>
    <s v="VIRTUAL"/>
    <s v="ECT 3103"/>
    <s v="THEORY AND METHODS OF RELIGIOUS EDUCATION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3S1"/>
    <s v="A"/>
    <m/>
    <m/>
    <x v="0"/>
  </r>
  <r>
    <x v="1"/>
    <s v="WEDNESDAY"/>
    <x v="5"/>
    <s v="VIRTUAL"/>
    <s v="VIRTUAL"/>
    <s v="ECT 3104"/>
    <s v="THEORIES AND METHODS OF ENVIRONMENTAL EDUCATION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3S1"/>
    <s v="A"/>
    <m/>
    <m/>
    <x v="0"/>
  </r>
  <r>
    <x v="6"/>
    <s v="SATURDAY"/>
    <x v="15"/>
    <s v="VIRTUAL"/>
    <s v="VIRTUAL"/>
    <s v="ECT 3106"/>
    <s v="LANGUAGE METHODS FOR EARLY CHILDHOOD EDUCATION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3S1"/>
    <s v="A"/>
    <m/>
    <m/>
    <x v="0"/>
  </r>
  <r>
    <x v="6"/>
    <s v="SATURDAY"/>
    <x v="18"/>
    <s v="VIRTUAL"/>
    <s v="VIRTUAL"/>
    <s v="ECT 5216"/>
    <s v="TEACHING PRACTICE 1"/>
    <n v="328"/>
    <x v="54"/>
    <m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GSSY3S1"/>
    <s v="A"/>
    <m/>
    <m/>
    <x v="0"/>
  </r>
  <r>
    <x v="6"/>
    <s v="SATURDAY"/>
    <x v="15"/>
    <s v="VIRTUAL"/>
    <s v="VIRTUAL"/>
    <s v="ECT 3107"/>
    <s v="KISWAHILI THEORY AND METHODS IN ECE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GSSY3S1"/>
    <s v="A"/>
    <m/>
    <m/>
    <x v="0"/>
  </r>
  <r>
    <x v="3"/>
    <s v="MONDAY"/>
    <x v="0"/>
    <s v="VIRTUAL"/>
    <s v="VIRTUAL"/>
    <s v="PSY 4201"/>
    <s v="SOCIAL PSYCHOLOGY IN EARLY CHILDHOOD EDUCATION"/>
    <s v="C1853"/>
    <x v="95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3"/>
    <s v="MONDAY"/>
    <x v="1"/>
    <s v="VIRTUAL"/>
    <s v="VIRTUAL"/>
    <s v="PSY 4202"/>
    <s v="BEHAVIOUR DISORDERS IN CHILDRE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0"/>
    <s v="TUESDAY"/>
    <x v="1"/>
    <s v="VIRTUAL"/>
    <s v="VIRTUAL"/>
    <s v="PSY 4203"/>
    <s v="MAINSTREAMING IN SPECIAL CHILDREN"/>
    <s v="C0988"/>
    <x v="156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0"/>
    <s v="TUESDAY"/>
    <x v="2"/>
    <s v="VIRTUAL"/>
    <s v="VIRTUAL"/>
    <s v="CRM 4208"/>
    <s v="SOCIAL INTERACTION IN ECE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1"/>
    <s v="WEDNESDAY"/>
    <x v="1"/>
    <s v="VIRTUAL"/>
    <s v="VIRTUAL"/>
    <s v="PSY 4205"/>
    <s v="RESEARCH IN CHILD IN FAMILY STUDIES 2 (PROJECT)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2"/>
    <s v="THURSDAY"/>
    <x v="2"/>
    <s v="VIRTUAL"/>
    <s v="ZOOM"/>
    <s v="CUU 2201"/>
    <s v="ENTREPRENEURSHIP PRINCIPLES AND PRACTICE"/>
    <n v="146"/>
    <x v="60"/>
    <m/>
    <m/>
    <m/>
    <m/>
    <m/>
    <m/>
    <m/>
    <m/>
    <m/>
    <m/>
    <m/>
    <m/>
    <m/>
    <m/>
    <m/>
    <m/>
    <m/>
    <m/>
    <m/>
    <x v="0"/>
    <s v="BAM"/>
    <s v="KCABECE"/>
    <s v="BECE"/>
    <s v="FT"/>
    <s v="MAIN"/>
    <s v="Y4S2"/>
    <s v="A"/>
    <m/>
    <m/>
    <x v="0"/>
  </r>
  <r>
    <x v="3"/>
    <s v="MONDAY"/>
    <x v="0"/>
    <s v="VIRTUAL"/>
    <s v="VIRTUAL"/>
    <s v="SEU 3201"/>
    <s v="CULTURE &amp; SUSTAINABLE DEVELOPMENT"/>
    <n v="429"/>
    <x v="57"/>
    <m/>
    <m/>
    <m/>
    <n v="6"/>
    <m/>
    <m/>
    <m/>
    <m/>
    <m/>
    <m/>
    <m/>
    <m/>
    <m/>
    <m/>
    <m/>
    <m/>
    <m/>
    <m/>
    <m/>
    <x v="0"/>
    <s v="EPS"/>
    <s v="KCABECE"/>
    <s v="BECE"/>
    <s v="FT"/>
    <s v="MAIN"/>
    <s v="Y4S2"/>
    <s v="A"/>
    <m/>
    <m/>
    <x v="0"/>
  </r>
  <r>
    <x v="1"/>
    <s v="WEDNESDAY"/>
    <x v="15"/>
    <s v="VIRTUAL"/>
    <s v="VIRTUAL"/>
    <s v="CDU 301"/>
    <s v="COMMUNICATION SKILLS"/>
    <s v="C1392"/>
    <x v="79"/>
    <m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15"/>
    <s v="VIRTUAL"/>
    <s v="VIRTUAL"/>
    <s v="EDC 301"/>
    <s v="CURRICULUM DEVELOPMENT"/>
    <s v="C1862"/>
    <x v="96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0"/>
    <s v="VIRTUAL"/>
    <s v="VIRTUAL"/>
    <s v="PSY 201"/>
    <s v="INTRODUCTION TO PSYCHOLOGY"/>
    <s v="C1773"/>
    <x v="47"/>
    <m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15"/>
    <s v="VIRTUAL"/>
    <s v="VIRTUAL"/>
    <s v="EDF 301"/>
    <s v="SOCIOLOGY OF EDUCATION"/>
    <s v="C1761"/>
    <x v="107"/>
    <m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15"/>
    <s v="VIRTUAL"/>
    <s v="VIRTUAL"/>
    <s v="EDF 302"/>
    <s v="HISTORY OF EDUCATION"/>
    <s v="C1424"/>
    <x v="85"/>
    <m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15"/>
    <s v="VIRTUAL"/>
    <s v="VIRTUAL"/>
    <s v="EDF 301"/>
    <s v="INSTRUCTIONAL METHODS"/>
    <n v="396"/>
    <x v="157"/>
    <s v="3"/>
    <m/>
    <m/>
    <n v="6"/>
    <m/>
    <m/>
    <m/>
    <m/>
    <m/>
    <m/>
    <m/>
    <m/>
    <m/>
    <m/>
    <m/>
    <m/>
    <m/>
    <m/>
    <m/>
    <x v="0"/>
    <s v="EPS"/>
    <s v="KCADE"/>
    <s v="DIPED"/>
    <s v="DL"/>
    <s v="MAIN"/>
    <s v="TRIM 1"/>
    <s v="A"/>
    <m/>
    <m/>
    <x v="0"/>
  </r>
  <r>
    <x v="6"/>
    <s v="SATURDAY"/>
    <x v="0"/>
    <s v="VIRTUAL"/>
    <s v="VIRTUAL"/>
    <s v="SEU 1101"/>
    <s v="INTRODUCTION TO PSYCHOLOGY"/>
    <s v="C1773"/>
    <x v="97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6"/>
    <s v="SATURDAY"/>
    <x v="15"/>
    <s v="VIRTUAL"/>
    <s v="VIRTUAL"/>
    <s v="EDV 1101"/>
    <s v="ENVIRONMENTAL EDUCATION"/>
    <s v="C1853"/>
    <x v="95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6"/>
    <s v="SATURDAY"/>
    <x v="4"/>
    <s v="VIRTUAL"/>
    <s v="VIRTUAL"/>
    <s v="CUU 1103"/>
    <s v="COMMUNICATION SKILLS"/>
    <n v="411"/>
    <x v="94"/>
    <m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6"/>
    <s v="SATURDAY"/>
    <x v="4"/>
    <s v="VIRTUAL"/>
    <s v="VIRTUAL"/>
    <s v="CUU 1102"/>
    <s v="FUNDAMENTALS OF COMPUTER SYSTEMS"/>
    <n v="357"/>
    <x v="92"/>
    <m/>
    <m/>
    <m/>
    <n v="6"/>
    <m/>
    <m/>
    <m/>
    <m/>
    <m/>
    <m/>
    <m/>
    <m/>
    <m/>
    <m/>
    <m/>
    <m/>
    <m/>
    <m/>
    <m/>
    <x v="0"/>
    <s v="NAC"/>
    <s v="KCABECE"/>
    <s v="BECE"/>
    <s v="DL"/>
    <s v="MAIN"/>
    <s v="Y1S1"/>
    <s v="A"/>
    <m/>
    <m/>
    <x v="0"/>
  </r>
  <r>
    <x v="1"/>
    <s v="WEDNESDAY"/>
    <x v="3"/>
    <s v="VIRTUAL"/>
    <s v="VIRTUAL"/>
    <s v="PSY 1105"/>
    <s v="PERSONALITY DEVELOPMENT"/>
    <s v="C1792"/>
    <x v="14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4"/>
    <s v="FRIDAY"/>
    <x v="22"/>
    <s v="VIRTUAL"/>
    <s v="VIRTUAL"/>
    <s v="HLT 1101"/>
    <s v="FOOD AND NUTRITION"/>
    <s v="C2095"/>
    <x v="35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4"/>
    <s v="FRIDAY"/>
    <x v="15"/>
    <s v="VIRTUAL"/>
    <s v="VIRTUAL"/>
    <s v="CHD 1101"/>
    <s v="CHILD DEVELOPMENT: PRE-NATAL AND INFANT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1"/>
    <s v="A"/>
    <m/>
    <m/>
    <x v="0"/>
  </r>
  <r>
    <x v="6"/>
    <s v="SATURDAY"/>
    <x v="15"/>
    <s v="VIRTUAL"/>
    <s v="VIRTUAL"/>
    <s v="CUU 1201"/>
    <s v="HEALTH AWARENESS AND LIFE SKILLS"/>
    <s v="C1143"/>
    <x v="128"/>
    <m/>
    <m/>
    <m/>
    <n v="6"/>
    <m/>
    <m/>
    <m/>
    <m/>
    <m/>
    <m/>
    <m/>
    <m/>
    <m/>
    <m/>
    <m/>
    <m/>
    <m/>
    <m/>
    <m/>
    <x v="0"/>
    <s v="SS"/>
    <s v="KCABECE"/>
    <s v="BECE"/>
    <s v="DL"/>
    <s v="MAIN"/>
    <s v="Y1S2"/>
    <s v="A"/>
    <m/>
    <m/>
    <x v="0"/>
  </r>
  <r>
    <x v="6"/>
    <s v="SATURDAY"/>
    <x v="15"/>
    <s v="VIRTUAL"/>
    <s v="VIRTUAL"/>
    <s v="CUU 1202"/>
    <s v="FOUNDATIONS OF CRITICAL AND CREATIVE THINKING"/>
    <n v="385"/>
    <x v="82"/>
    <m/>
    <m/>
    <m/>
    <n v="6"/>
    <m/>
    <m/>
    <m/>
    <m/>
    <m/>
    <m/>
    <m/>
    <m/>
    <m/>
    <m/>
    <m/>
    <m/>
    <m/>
    <m/>
    <m/>
    <x v="0"/>
    <s v="SS"/>
    <s v="KCABECE"/>
    <s v="BECE"/>
    <s v="DL"/>
    <s v="MAIN"/>
    <s v="Y1S2"/>
    <s v="A"/>
    <m/>
    <m/>
    <x v="0"/>
  </r>
  <r>
    <x v="6"/>
    <s v="SATURDAY"/>
    <x v="15"/>
    <s v="VIRTUAL"/>
    <s v="VIRTUAL"/>
    <s v="PSY 4104"/>
    <s v="CULTURE, INCLUSIVITY AND COMMUNITY SERVICE LEARNING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2"/>
    <s v="A"/>
    <m/>
    <m/>
    <x v="0"/>
  </r>
  <r>
    <x v="6"/>
    <s v="SATURDAY"/>
    <x v="15"/>
    <s v="VIRTUAL"/>
    <s v="VIRTUAL"/>
    <s v="CHD 1201"/>
    <s v="CHILD DEVELOPMENT: EARLY, MIDDLE AND LATE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2"/>
    <s v="A"/>
    <m/>
    <m/>
    <x v="0"/>
  </r>
  <r>
    <x v="6"/>
    <s v="SATURDAY"/>
    <x v="15"/>
    <s v="VIRTUAL"/>
    <s v="VIRTUAL"/>
    <s v="HLT 1201"/>
    <s v="HEALTH EDUCATION AND PRACTICES"/>
    <s v="C2082"/>
    <x v="30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2"/>
    <s v="A"/>
    <m/>
    <m/>
    <x v="0"/>
  </r>
  <r>
    <x v="6"/>
    <s v="SATURDAY"/>
    <x v="15"/>
    <s v="VIRTUAL"/>
    <s v="VIRTUAL"/>
    <s v="EDV 1201"/>
    <s v="PRE-SCHOOL CURRICULUM IN EARLY CHILDHOOD EDUCATIO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2"/>
    <s v="A"/>
    <m/>
    <m/>
    <x v="0"/>
  </r>
  <r>
    <x v="6"/>
    <s v="SATURDAY"/>
    <x v="15"/>
    <s v="VIRTUAL"/>
    <s v="VIRTUAL"/>
    <s v="ECT 1202"/>
    <s v="PRACTICUM 1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1S2"/>
    <s v="A"/>
    <m/>
    <m/>
    <x v="0"/>
  </r>
  <r>
    <x v="6"/>
    <s v="SATURDAY"/>
    <x v="15"/>
    <s v="VIRTUAL"/>
    <s v="VIRTUAL"/>
    <s v="SEU 2101"/>
    <s v="COMPETENCY BASED EDUCATION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CUU 2103"/>
    <s v="ETHICS AND LEADERSHIP"/>
    <s v="C0700"/>
    <x v="52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CUU 2102"/>
    <s v="INFORMATION LITERACY AND ACADEMIC WRITING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EDV 2101"/>
    <s v="INDOOR AND OUTDOOR PLAY ACTIVITIES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EDV 2102"/>
    <s v="HISTORICAL DEVELOPMENT OF EARLY CHILDHOOD EDUCATION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EDV 2103"/>
    <s v="MATERIAL DEVELOPMENT AND INSTRUCTIONAL MEDIA FOR EARLY CHILDHOOD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15"/>
    <s v="VIRTUAL"/>
    <s v="VIRTUAL"/>
    <s v="EPY 3201"/>
    <s v="EDUCATIONAL STATISTICS, MEASUREMENT AND EVALUATION"/>
    <s v="C1626"/>
    <x v="58"/>
    <m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VIRTUAL"/>
    <s v="HLT 4101"/>
    <s v="SCREENING PROCEDURES IN EARLY CHILDHOOD EDUCATION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VIRTUAL"/>
    <s v="SEU 4101"/>
    <s v="PRACTICUM 3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VIRTUAL"/>
    <s v="CRM 4108"/>
    <s v="ROLE OF FAMILY IN A CHANGING SOCIETY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ZOOM"/>
    <s v="EDM 4101"/>
    <s v="PROGRAM PLANNING AND IMPLEMENTATION"/>
    <n v="411"/>
    <x v="94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VIRTUAL"/>
    <s v="PSY 4105"/>
    <s v="ADOLESCENTS AND ADULT PROCEDURES"/>
    <s v="C1250"/>
    <x v="48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4S1"/>
    <s v="A"/>
    <m/>
    <m/>
    <x v="0"/>
  </r>
  <r>
    <x v="6"/>
    <s v="SATURDAY"/>
    <x v="15"/>
    <s v="VIRTUAL"/>
    <s v="VIRTUAL"/>
    <s v="ECT 3101"/>
    <s v="THEORY AND METHODS OF MUSIC, MOVEMENT AND DRAMA"/>
    <s v="C1250"/>
    <x v="48"/>
    <m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3102"/>
    <s v="THEORY AND METHODS OF ART AND CRAFT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3103"/>
    <s v="THEORY AND METHODS OF RELIGIOUS EDUCATION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3104"/>
    <s v="THEORIES AND METHODS OF ENVIRONMENTAL EDUCATION"/>
    <s v="C0988"/>
    <x v="15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3105"/>
    <s v="THEORY AND METHODS OF TEACHING MATHEMATICS"/>
    <s v="C1250"/>
    <x v="48"/>
    <m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3106"/>
    <s v="LANGUAGE METHODS FOR EARLY CHILDHOOD EDUCATION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ECT 5216"/>
    <s v="TEACHING PRACTICE I"/>
    <n v="328"/>
    <x v="54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2"/>
    <s v="A"/>
    <m/>
    <m/>
    <x v="0"/>
  </r>
  <r>
    <x v="6"/>
    <s v="SATURDAY"/>
    <x v="15"/>
    <s v="VIRTUAL"/>
    <s v="VIRTUAL"/>
    <s v="ECT 3107"/>
    <s v="KISWAHILI THEORY AND METHODS IN ECE"/>
    <s v="C1231"/>
    <x v="73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3S1"/>
    <s v="A"/>
    <m/>
    <m/>
    <x v="0"/>
  </r>
  <r>
    <x v="6"/>
    <s v="SATURDAY"/>
    <x v="15"/>
    <s v="VIRTUAL"/>
    <s v="VIRTUAL"/>
    <s v="CRM 2101"/>
    <s v="COMMUNITY EDUCATION AND MOBILIZATION"/>
    <n v="374"/>
    <x v="76"/>
    <s v="3"/>
    <m/>
    <m/>
    <n v="6"/>
    <m/>
    <m/>
    <m/>
    <m/>
    <m/>
    <m/>
    <m/>
    <m/>
    <m/>
    <m/>
    <m/>
    <m/>
    <m/>
    <m/>
    <m/>
    <x v="0"/>
    <s v="EPS"/>
    <s v="KCABECE"/>
    <s v="BECE"/>
    <s v="DL"/>
    <s v="MAIN"/>
    <s v="Y2S1"/>
    <s v="A"/>
    <m/>
    <m/>
    <x v="0"/>
  </r>
  <r>
    <x v="6"/>
    <s v="SATURDAY"/>
    <x v="0"/>
    <s v="VIRTUAL"/>
    <s v="VIRTUAL"/>
    <s v="SEU 1101"/>
    <s v="INTRODUCTION TO PSYCHOLOGY"/>
    <s v="C1773"/>
    <x v="47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A"/>
    <m/>
    <m/>
    <x v="0"/>
  </r>
  <r>
    <x v="6"/>
    <s v="SATURDAY"/>
    <x v="15"/>
    <s v="VIRTUAL"/>
    <s v="VIRTUAL"/>
    <s v="EDF 1101"/>
    <s v="HISTORICAL DEVELOPMENT OF EDUCATION"/>
    <s v="C1761"/>
    <x v="10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A"/>
    <m/>
    <m/>
    <x v="0"/>
  </r>
  <r>
    <x v="6"/>
    <s v="SATURDAY"/>
    <x v="15"/>
    <s v="VIRTUAL"/>
    <s v="VIRTUAL"/>
    <s v="EDV 1101"/>
    <s v="ENVIRONMENTAL EDUCATION"/>
    <s v="C1853"/>
    <x v="95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A"/>
    <m/>
    <m/>
    <x v="0"/>
  </r>
  <r>
    <x v="6"/>
    <s v="SATURDAY"/>
    <x v="15"/>
    <s v="VIRTUAL"/>
    <s v="VIRTUAL"/>
    <s v="EDV 1102"/>
    <s v="CURRICULUM DEVELOPMENT"/>
    <s v="C1862"/>
    <x v="96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A"/>
    <m/>
    <m/>
    <x v="0"/>
  </r>
  <r>
    <x v="6"/>
    <s v="SATURDAY"/>
    <x v="4"/>
    <s v="VIRTUAL"/>
    <s v="VIRTUAL"/>
    <s v="CUU 1103"/>
    <s v="COMMUNICATION SKILLS"/>
    <s v="C1392"/>
    <x v="79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B"/>
    <m/>
    <m/>
    <x v="0"/>
  </r>
  <r>
    <x v="6"/>
    <s v="SATURDAY"/>
    <x v="15"/>
    <s v="VIRTUAL"/>
    <s v="VIRTUAL"/>
    <s v="EDF 1102"/>
    <s v="SOCIOLOGY OF EDUCATION"/>
    <s v="C1761"/>
    <x v="10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GSSY1S1"/>
    <s v="A"/>
    <m/>
    <m/>
    <x v="0"/>
  </r>
  <r>
    <x v="6"/>
    <s v="SATURDAY"/>
    <x v="4"/>
    <s v="VIRTUAL"/>
    <s v="VIRTUAL"/>
    <s v="CUU 1102"/>
    <s v="FUNDAMENTALS OF COMPUTER SYSTEMS"/>
    <n v="357"/>
    <x v="92"/>
    <s v="3"/>
    <m/>
    <m/>
    <n v="6"/>
    <m/>
    <m/>
    <m/>
    <m/>
    <m/>
    <m/>
    <m/>
    <m/>
    <m/>
    <m/>
    <m/>
    <m/>
    <m/>
    <m/>
    <m/>
    <x v="0"/>
    <s v="NAC"/>
    <s v="KCABEDUORD"/>
    <s v="B.Ed(Arts)"/>
    <s v="DL"/>
    <s v="MAIN"/>
    <s v="GSSY1S1"/>
    <s v="A"/>
    <m/>
    <m/>
    <x v="0"/>
  </r>
  <r>
    <x v="7"/>
    <s v="SUNDAY"/>
    <x v="15"/>
    <s v="VIRTUAL"/>
    <s v="ZOOM"/>
    <s v="ACC1104"/>
    <s v="FINANCIAL ACCOUNTING I"/>
    <n v="324"/>
    <x v="149"/>
    <m/>
    <m/>
    <m/>
    <m/>
    <m/>
    <m/>
    <m/>
    <m/>
    <m/>
    <m/>
    <m/>
    <m/>
    <m/>
    <m/>
    <m/>
    <m/>
    <m/>
    <m/>
    <m/>
    <x v="0"/>
    <s v="AF"/>
    <s v="KCABEDUORD"/>
    <s v="B.Ed(Arts)"/>
    <s v="DL"/>
    <s v="MAIN"/>
    <s v="Y1S1"/>
    <s v="A"/>
    <m/>
    <m/>
    <x v="0"/>
  </r>
  <r>
    <x v="6"/>
    <s v="SATURDAY"/>
    <x v="15"/>
    <s v="VIRTUAL"/>
    <s v="ZOOM"/>
    <s v="COM 1104"/>
    <s v="BUSINESS STUDIES"/>
    <n v="265"/>
    <x v="158"/>
    <m/>
    <m/>
    <m/>
    <m/>
    <m/>
    <m/>
    <m/>
    <m/>
    <m/>
    <m/>
    <m/>
    <m/>
    <m/>
    <m/>
    <m/>
    <m/>
    <m/>
    <m/>
    <m/>
    <x v="0"/>
    <s v="BAM"/>
    <s v="KCABEDUORD"/>
    <s v="B.Ed(Arts)"/>
    <s v="DL"/>
    <s v="MAIN"/>
    <s v="Y1S1"/>
    <s v="A"/>
    <m/>
    <m/>
    <x v="0"/>
  </r>
  <r>
    <x v="7"/>
    <s v="SUNDAY"/>
    <x v="4"/>
    <s v="VIRTUAL"/>
    <s v="ZOOM"/>
    <s v="MAT 1106"/>
    <s v="MANAGEMENT MATHEMATICS I"/>
    <s v="C1551"/>
    <x v="159"/>
    <m/>
    <m/>
    <m/>
    <m/>
    <m/>
    <m/>
    <m/>
    <m/>
    <m/>
    <m/>
    <m/>
    <m/>
    <m/>
    <m/>
    <m/>
    <m/>
    <m/>
    <m/>
    <m/>
    <x v="0"/>
    <s v="ECOSTA"/>
    <s v="KCABEDUORD"/>
    <s v="B.Ed(Arts)"/>
    <s v="DL"/>
    <s v="MAIN"/>
    <s v="GSSY2S1"/>
    <s v="A"/>
    <m/>
    <m/>
    <x v="0"/>
  </r>
  <r>
    <x v="6"/>
    <s v="SATURDAY"/>
    <x v="4"/>
    <s v="VIRTUAL"/>
    <s v="VIRTUAL"/>
    <s v="CUU 2103"/>
    <s v="ETHICS AND LEADERSHIP"/>
    <n v="385"/>
    <x v="82"/>
    <m/>
    <m/>
    <m/>
    <n v="6"/>
    <m/>
    <m/>
    <m/>
    <m/>
    <m/>
    <m/>
    <m/>
    <m/>
    <m/>
    <m/>
    <m/>
    <m/>
    <m/>
    <m/>
    <m/>
    <x v="0"/>
    <s v="BAM"/>
    <s v="KCABEDUORD"/>
    <s v="B.Ed(Arts)"/>
    <s v="DL"/>
    <s v="MAIN"/>
    <s v="Y2S1"/>
    <s v="A"/>
    <m/>
    <m/>
    <x v="0"/>
  </r>
  <r>
    <x v="6"/>
    <s v="SATURDAY"/>
    <x v="15"/>
    <s v="VIRTUAL"/>
    <s v="ZOOM"/>
    <s v="CUU 2201"/>
    <s v="ENTREPRENEURSHIP PRINCIPLES AND PRACTICE"/>
    <n v="411"/>
    <x v="94"/>
    <m/>
    <m/>
    <m/>
    <n v="6"/>
    <m/>
    <m/>
    <m/>
    <m/>
    <m/>
    <m/>
    <m/>
    <m/>
    <m/>
    <m/>
    <m/>
    <m/>
    <m/>
    <m/>
    <m/>
    <x v="0"/>
    <s v="BAM"/>
    <s v="KCABEDUORD"/>
    <s v="B.Ed(Arts)"/>
    <s v="DL"/>
    <s v="MAIN"/>
    <s v="Y2S1"/>
    <s v="A"/>
    <m/>
    <m/>
    <x v="0"/>
  </r>
  <r>
    <x v="6"/>
    <s v="SATURDAY"/>
    <x v="15"/>
    <s v="VIRTUAL"/>
    <s v="VIRTUAL"/>
    <s v="ECT 2101"/>
    <s v="INSTRUCTIONAL METHODS AND PRINCIPLES OF TEACHING"/>
    <s v="C1593"/>
    <x v="9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ECT 3003"/>
    <s v="EDUCATIONAL COMMUNICATION AND TECHNOLOGY"/>
    <s v="C1757"/>
    <x v="10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CT 3013"/>
    <s v="MICRO TEACHING"/>
    <s v="C1757"/>
    <x v="10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CT 3103"/>
    <s v="SUBJECT METHODS IN ENGLISH"/>
    <n v="429"/>
    <x v="57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CT 3205"/>
    <s v="SUBJECT METHODS IN LITERATURE"/>
    <n v="328"/>
    <x v="5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CT 804"/>
    <s v="SUBJECT METHODS IN KISWAHILI &amp; LITERATURE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CT 3173"/>
    <s v="SUBJECT METHODS IN BUSINESS STUDIES"/>
    <s v="C1855"/>
    <x v="103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FU 4004"/>
    <s v="COMPARATIVE EDUCATION AND CONTEMPORARY ISSUES"/>
    <s v="C1782"/>
    <x v="13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EDM 2203"/>
    <s v="LEADERSHIP AND MANAGEMENT IN EDUCATION"/>
    <s v="C1157"/>
    <x v="13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ENG 1201"/>
    <s v="INTRODUCTION TO THE STUDY OF LANGUAGE"/>
    <n v="429"/>
    <x v="57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1"/>
    <s v="A"/>
    <m/>
    <m/>
    <x v="0"/>
  </r>
  <r>
    <x v="6"/>
    <s v="SATURDAY"/>
    <x v="15"/>
    <s v="VIRTUAL"/>
    <s v="VIRTUAL"/>
    <s v="ENG 2101"/>
    <s v="INTRODUCTION TO GRAMMAR AND GRAMMATICAL STRUCTURE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ENG 2201"/>
    <s v="SOCIOLINGUISTICS"/>
    <n v="429"/>
    <x v="57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NG 2202"/>
    <s v="INTRODUCTION TO MORPHOLOGY AND SYNTAX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NG 4102"/>
    <s v="DISCOURSE ANALYSIS"/>
    <n v="429"/>
    <x v="5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ENG 4034"/>
    <s v="ORIGIN AND DEVELOPMENT OF ENGLISH"/>
    <s v="C1789"/>
    <x v="11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6"/>
    <s v="SATURDAY"/>
    <x v="15"/>
    <s v="VIRTUAL"/>
    <s v="VIRTUAL"/>
    <s v="ENG 4202"/>
    <s v="PSYCHOLINGUISTICS"/>
    <s v="C1789"/>
    <x v="11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6"/>
    <s v="SATURDAY"/>
    <x v="15"/>
    <s v="VIRTUAL"/>
    <s v="VIRTUAL"/>
    <s v="EPS 2201 "/>
    <s v="EDUCATIONAL GUIDANCE AND COUSELING"/>
    <s v="C1250"/>
    <x v="48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6"/>
    <s v="SATURDAY"/>
    <x v="15"/>
    <s v="VIRTUAL"/>
    <s v="VIRTUAL"/>
    <s v="SEU 501"/>
    <s v="RESEARCH METHODS IN EDUCATION"/>
    <s v="C1626"/>
    <x v="58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EPY 5101"/>
    <s v="EDUCATIONAL PSYCHOLOGY"/>
    <n v="328"/>
    <x v="5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PS 2201 "/>
    <s v="EDUCATION GUIDANCE AND COUNSELLING"/>
    <n v="328"/>
    <x v="5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PY 3201"/>
    <s v="EDUCATIONAL STATISTICS, MEASUREMENT AND EVALUATION"/>
    <s v="C1626"/>
    <x v="58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6"/>
    <s v="SATURDAY"/>
    <x v="15"/>
    <s v="VIRTUAL"/>
    <s v="VIRTUAL"/>
    <s v="GEO 2102"/>
    <s v="HUMAN GEOGRAPHY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GEO 2202"/>
    <s v="BIO-GEOGRAPHY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GEO 3101"/>
    <s v="GEOGRAPHY OF AFRICA"/>
    <s v="C1607"/>
    <x v="12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GEO 3102"/>
    <s v="POPULATION GEOGRAPHY"/>
    <s v="C1607"/>
    <x v="12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GEO 3201"/>
    <s v="CLIMATOLOGY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6"/>
    <s v="SATURDAY"/>
    <x v="15"/>
    <s v="VIRTUAL"/>
    <s v="VIRTUAL"/>
    <s v="HIS 4103"/>
    <s v="METHODS OF HISTORICAL RESEARCH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HIS 501"/>
    <s v="SOURCE AND THEMES IN AFRICAN HISTORY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HIS 1202"/>
    <s v="THEMES IN EAST AFRICAN HISTORY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HIS 2022"/>
    <s v="INTRODUCTION TO POLITICAL SCIENCE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KIS 2032"/>
    <s v="INTRODUCTION TO THEORIES OF TRANSLATION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HIS 4101"/>
    <s v="HISTORY OF CENTRAL AND SOUTHERN AFRICA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HIS 4102"/>
    <s v="PAN-AFRICANISM,ORGANIZATION OF AFRICAN UNITY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HIS 4201"/>
    <s v="AFRICA IN WORLD POLITICS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ZOOM"/>
    <s v="CUU 2201"/>
    <s v="ENTREPRENEURSHIP PRINCIPLES AND PRACTICE"/>
    <n v="411"/>
    <x v="9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HIS 4202"/>
    <s v="INTERNATIONAL ORGANIZATION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CUU 1103"/>
    <s v="COMMUNICATION SKILLS"/>
    <s v="C1392"/>
    <x v="7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1"/>
    <s v="B"/>
    <m/>
    <m/>
    <x v="0"/>
  </r>
  <r>
    <x v="6"/>
    <s v="SATURDAY"/>
    <x v="15"/>
    <s v="VIRTUAL"/>
    <s v="VIRTUAL"/>
    <s v="KIS 2012"/>
    <s v="INTRODUCTION TO THE STUDY OF LANGUAGE.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KIS 3023"/>
    <s v="KISWAHILI STRUCTURE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KIS 4101"/>
    <s v="MODERN KISWAHILI NOVEL, SHORT STORY AND PLAY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KIS 4024"/>
    <s v="SOCIOLINGUISTICS (ISIMU JAMII)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KIS 4124"/>
    <s v="CREATIVE WRITING IN KISWAHILI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LIT 4201"/>
    <s v="CHILDREN LITERATURE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LIT 1201"/>
    <s v="CRITICAL READING AND RESPONSE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1"/>
    <s v="A"/>
    <m/>
    <m/>
    <x v="0"/>
  </r>
  <r>
    <x v="6"/>
    <s v="SATURDAY"/>
    <x v="15"/>
    <s v="VIRTUAL"/>
    <s v="VIRTUAL"/>
    <s v="LIT 1011"/>
    <s v="KENYAN LITERATURE"/>
    <s v="C1796"/>
    <x v="9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LIT 2022"/>
    <s v="STYLISTICS AND LITERARY TECHNIQUES"/>
    <s v="C1796"/>
    <x v="9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LIT 3101"/>
    <s v="DRAMA AND POETRY"/>
    <s v="C1796"/>
    <x v="9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LIT 3013"/>
    <s v="SHORT STORY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LIT 4044"/>
    <s v="AFRICAN AMERICAN LITERATURE"/>
    <s v="C1796"/>
    <x v="9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LIT 4054"/>
    <s v="THEORY AND METHODS IN ORAL LITERATURE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LIT 4064"/>
    <s v="CREATIVE WRITING OF POETRY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REL 2202"/>
    <s v="BLACK THEOLOGY"/>
    <s v="C1143"/>
    <x v="16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REL 2202"/>
    <s v="RELIGION &amp; POLITICAL MOVEMENT IN AFRICA"/>
    <s v="C1143"/>
    <x v="16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REL 4103"/>
    <s v="GENERAL METHODOLOGY FOR SOCIAL SCIENCES AND PROJECT IN RELIGIOUS EDUCATION"/>
    <s v="C1786"/>
    <x v="12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REL 4201"/>
    <s v="INTRODUCTION TO COMPARATIVE RELIGIONS"/>
    <s v="C1786"/>
    <x v="12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REL 4202"/>
    <s v="PSYCHOLOGY OF RELIGION"/>
    <s v="C1143"/>
    <x v="16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MAT 3101"/>
    <s v="ORDINARY DIFFERENTIAL EQUITIONS"/>
    <s v="C0766"/>
    <x v="11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SEU 2101"/>
    <s v="COMPETENCY BASED EDUCATION"/>
    <n v="328"/>
    <x v="5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4"/>
    <s v="VIRTUAL"/>
    <s v="VIRTUAL"/>
    <s v="MAT 1202"/>
    <s v="BASIC MATHEMATICS"/>
    <s v="C1754"/>
    <x v="138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1S2"/>
    <s v="A"/>
    <m/>
    <m/>
    <x v="0"/>
  </r>
  <r>
    <x v="6"/>
    <s v="SATURDAY"/>
    <x v="15"/>
    <s v="VIRTUAL"/>
    <s v="VIRTUAL"/>
    <s v="ECT 3143"/>
    <s v="SUBJECT METHODS IN CRE"/>
    <s v="C1974"/>
    <x v="16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CT 3163"/>
    <s v="SUBJECT METHODS IN GEOGRAPHY"/>
    <s v="C1853"/>
    <x v="95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MA 3003"/>
    <s v="ECONOMICS OF EDUCATION AND EDUCATION PLANNING"/>
    <s v="C1611"/>
    <x v="108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ZOOM"/>
    <s v="CUU 2102"/>
    <s v="INFORMATION LITERACY AND ACADEMIC WRITING"/>
    <n v="350"/>
    <x v="162"/>
    <s v="3"/>
    <m/>
    <m/>
    <n v="6"/>
    <m/>
    <m/>
    <m/>
    <m/>
    <m/>
    <m/>
    <m/>
    <m/>
    <m/>
    <m/>
    <m/>
    <m/>
    <m/>
    <m/>
    <m/>
    <x v="0"/>
    <s v="EDU"/>
    <s v="KCABEDUORD"/>
    <s v="B.Ed(Arts)"/>
    <s v="DL"/>
    <s v="MAIN"/>
    <s v="Y2S1"/>
    <s v="A"/>
    <m/>
    <m/>
    <x v="0"/>
  </r>
  <r>
    <x v="6"/>
    <s v="SATURDAY"/>
    <x v="15"/>
    <s v="VIRTUAL"/>
    <s v="VIRTUAL"/>
    <s v="ENG 2102"/>
    <s v="INTRODUCTION TO PHONETICS AND PHONOLOGY IN ENGLISH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MAT 2202"/>
    <s v="CALCULUS II"/>
    <s v="C1754"/>
    <x v="138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2S2"/>
    <s v="A"/>
    <m/>
    <m/>
    <x v="0"/>
  </r>
  <r>
    <x v="6"/>
    <s v="SATURDAY"/>
    <x v="15"/>
    <s v="VIRTUAL"/>
    <s v="VIRTUAL"/>
    <s v="GEO 1201"/>
    <s v="TECHNIQUES IN GEOGRAPHY I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1"/>
    <s v="A"/>
    <m/>
    <m/>
    <x v="0"/>
  </r>
  <r>
    <x v="6"/>
    <s v="SATURDAY"/>
    <x v="15"/>
    <s v="VIRTUAL"/>
    <s v="VIRTUAL"/>
    <s v="GEO 1202"/>
    <s v="DEVELOPMENT OF GEOGRAPHIC THOUGHT"/>
    <s v="C1607"/>
    <x v="121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GEO 2101"/>
    <s v="PHYSICAL GEOGRAPHY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MAT 1207"/>
    <s v="CALCULUS I"/>
    <s v="C1754"/>
    <x v="138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2S1"/>
    <s v="A"/>
    <m/>
    <m/>
    <x v="0"/>
  </r>
  <r>
    <x v="6"/>
    <s v="SATURDAY"/>
    <x v="15"/>
    <s v="VIRTUAL"/>
    <s v="VIRTUAL"/>
    <s v="GEO 2201"/>
    <s v="GEOGRAPHY OF EAST AFRICA"/>
    <s v="C1607"/>
    <x v="121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ZOOM"/>
    <s v="MAT 1208"/>
    <s v="ANALYTICAL MATHEMATICS"/>
    <s v="C1754"/>
    <x v="138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3S1"/>
    <s v="A"/>
    <m/>
    <m/>
    <x v="0"/>
  </r>
  <r>
    <x v="6"/>
    <s v="SATURDAY"/>
    <x v="15"/>
    <s v="VIRTUAL"/>
    <s v="VIRTUAL"/>
    <s v="MAT 1211"/>
    <s v="LINEAR ALGEBRA 11"/>
    <s v="C1754"/>
    <x v="138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4S1"/>
    <s v="A"/>
    <m/>
    <m/>
    <x v="0"/>
  </r>
  <r>
    <x v="6"/>
    <s v="SATURDAY"/>
    <x v="15"/>
    <s v="VIRTUAL"/>
    <s v="VIRTUAL"/>
    <s v="MAT 4201"/>
    <s v="COMPLEX ANALYSIS 1"/>
    <s v="C1752"/>
    <x v="127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4S1"/>
    <s v="A"/>
    <m/>
    <m/>
    <x v="0"/>
  </r>
  <r>
    <x v="6"/>
    <s v="SATURDAY"/>
    <x v="15"/>
    <s v="VIRTUAL"/>
    <s v="VIRTUAL"/>
    <s v="STA 2108"/>
    <s v="PROBABILITY AND STATISTIC II"/>
    <s v="C1574"/>
    <x v="16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6"/>
    <s v="SATURDAY"/>
    <x v="15"/>
    <s v="VIRTUAL"/>
    <s v="VIRTUAL"/>
    <s v="EPH 3101"/>
    <s v="PHILOSOPHY OF EDUCATION"/>
    <s v="C1853"/>
    <x v="95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CUU 1202"/>
    <s v="FOUNDATIONS OF CRITICAL AND CREATIVE THINKING"/>
    <n v="385"/>
    <x v="82"/>
    <s v="3"/>
    <m/>
    <m/>
    <n v="6"/>
    <m/>
    <m/>
    <m/>
    <m/>
    <m/>
    <m/>
    <m/>
    <m/>
    <m/>
    <m/>
    <m/>
    <m/>
    <m/>
    <m/>
    <m/>
    <x v="0"/>
    <s v="SS"/>
    <s v="KCABEDUORD"/>
    <s v="B.Ed(Arts)"/>
    <s v="DL"/>
    <s v="MAIN"/>
    <s v="Y1S2"/>
    <s v="A"/>
    <m/>
    <m/>
    <x v="0"/>
  </r>
  <r>
    <x v="0"/>
    <s v="TUESDAY"/>
    <x v="15"/>
    <s v="VIRTUAL"/>
    <s v="VIRTUAL"/>
    <s v="BUS 2002"/>
    <s v="ACCOUNTING FOR ASSETS"/>
    <s v="C1404"/>
    <x v="164"/>
    <s v="3"/>
    <m/>
    <m/>
    <n v="6"/>
    <m/>
    <m/>
    <m/>
    <m/>
    <m/>
    <m/>
    <m/>
    <m/>
    <m/>
    <m/>
    <m/>
    <m/>
    <m/>
    <m/>
    <m/>
    <x v="0"/>
    <s v="AF"/>
    <s v="KCABEDUORD"/>
    <s v="B.Ed(Arts)"/>
    <s v="DL"/>
    <s v="MAIN"/>
    <s v="Y2S2"/>
    <s v="A"/>
    <m/>
    <m/>
    <x v="0"/>
  </r>
  <r>
    <x v="1"/>
    <s v="WEDNESDAY"/>
    <x v="15"/>
    <s v="VIRTUAL"/>
    <s v="VIRTUAL"/>
    <s v="BUS 2012"/>
    <s v="BUSINESS MATHEMATICS I"/>
    <n v="324"/>
    <x v="149"/>
    <s v="3"/>
    <m/>
    <m/>
    <n v="6"/>
    <m/>
    <m/>
    <m/>
    <m/>
    <m/>
    <m/>
    <m/>
    <m/>
    <m/>
    <m/>
    <m/>
    <m/>
    <m/>
    <m/>
    <m/>
    <x v="0"/>
    <s v="ECOSTA"/>
    <s v="KCABEDUORD"/>
    <s v="B.Ed(Arts)"/>
    <s v="DL"/>
    <s v="MAIN"/>
    <s v="Y1S2"/>
    <s v="A"/>
    <m/>
    <m/>
    <x v="0"/>
  </r>
  <r>
    <x v="5"/>
    <m/>
    <x v="23"/>
    <m/>
    <m/>
    <m/>
    <m/>
    <e v="#N/A"/>
    <x v="165"/>
    <m/>
    <m/>
    <m/>
    <m/>
    <m/>
    <m/>
    <m/>
    <m/>
    <m/>
    <m/>
    <m/>
    <m/>
    <m/>
    <m/>
    <m/>
    <m/>
    <m/>
    <m/>
    <m/>
    <x v="1"/>
    <m/>
    <m/>
    <m/>
    <m/>
    <m/>
    <m/>
    <s v="A"/>
    <m/>
    <m/>
    <x v="1"/>
  </r>
  <r>
    <x v="6"/>
    <s v="SATURDAY"/>
    <x v="15"/>
    <s v="VIRTUAL"/>
    <s v="VIRTUAL"/>
    <s v="FIN 4204"/>
    <s v="PUBLIC SECTOR FINANCE"/>
    <s v="C1404"/>
    <x v="164"/>
    <m/>
    <m/>
    <m/>
    <m/>
    <m/>
    <m/>
    <m/>
    <m/>
    <m/>
    <m/>
    <m/>
    <m/>
    <m/>
    <m/>
    <m/>
    <m/>
    <m/>
    <m/>
    <m/>
    <x v="0"/>
    <s v="AF"/>
    <s v="KCABEDUORD"/>
    <s v="B.Ed(Arts)"/>
    <s v="DL"/>
    <s v="MAIN"/>
    <s v="Y4S1"/>
    <s v="A"/>
    <m/>
    <m/>
    <x v="0"/>
  </r>
  <r>
    <x v="6"/>
    <s v="SATURDAY"/>
    <x v="15"/>
    <s v="VIRTUAL"/>
    <s v="ZOOM"/>
    <s v="CUU 2201"/>
    <s v="ENTREPRENEURSHIP PRINCIPLES AND PRACTICE"/>
    <n v="411"/>
    <x v="94"/>
    <m/>
    <m/>
    <m/>
    <n v="6"/>
    <m/>
    <m/>
    <m/>
    <m/>
    <m/>
    <m/>
    <m/>
    <m/>
    <m/>
    <m/>
    <m/>
    <m/>
    <m/>
    <m/>
    <m/>
    <x v="0"/>
    <s v="BAM"/>
    <s v="KCABEDUORD"/>
    <s v="B.Ed(Arts)"/>
    <s v="DL"/>
    <s v="MAIN"/>
    <s v="Y4S1"/>
    <s v="A"/>
    <m/>
    <m/>
    <x v="0"/>
  </r>
  <r>
    <x v="7"/>
    <s v="SUNDAY"/>
    <x v="4"/>
    <s v="VIRTUAL"/>
    <s v="ZOOM"/>
    <s v="HRM 2102"/>
    <s v="INTRODUCTION TO HUMAN RESOURCE MANAGEMENT"/>
    <s v="C1358"/>
    <x v="68"/>
    <m/>
    <m/>
    <m/>
    <m/>
    <m/>
    <m/>
    <m/>
    <m/>
    <m/>
    <m/>
    <m/>
    <m/>
    <m/>
    <m/>
    <m/>
    <m/>
    <m/>
    <m/>
    <m/>
    <x v="0"/>
    <s v="BAM"/>
    <s v="KCABEDUORD"/>
    <s v="B.Ed(Arts)"/>
    <s v="DL"/>
    <s v="MAIN"/>
    <s v="Y4S2"/>
    <s v="A"/>
    <m/>
    <m/>
    <x v="0"/>
  </r>
  <r>
    <x v="7"/>
    <s v="SUNDAY"/>
    <x v="15"/>
    <s v="VIRTUAL"/>
    <s v="VIRTUAL"/>
    <s v="ECT 200"/>
    <s v="INSTRUCTIONAL METHODS AND PRINCIPLES OF TEACHING"/>
    <s v="C1757"/>
    <x v="100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ECT 3103:"/>
    <s v="SUBJECT METHODS IN ENGLISH"/>
    <n v="429"/>
    <x v="5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0"/>
    <s v="TUESDAY"/>
    <x v="15"/>
    <s v="VIRTUAL"/>
    <s v="VIRTUAL"/>
    <s v="ECT 5301"/>
    <s v="TEACHING PRACTICE II"/>
    <n v="328"/>
    <x v="54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1"/>
    <s v="WEDNESDAY"/>
    <x v="15"/>
    <s v="VIRTUAL"/>
    <s v="VIRTUAL"/>
    <s v="ECT 3108"/>
    <s v="EDUCATIONAL COMMUNICATION AND TECHNOLOGY"/>
    <n v="328"/>
    <x v="54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2"/>
    <s v="THURSDAY"/>
    <x v="15"/>
    <s v="VIRTUAL"/>
    <s v="VIRTUAL"/>
    <s v="EDE 3102"/>
    <s v="ECONOMICS OF EDUCATION AND EDUCATIONAL PLANNING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6"/>
    <s v="SATURDAY"/>
    <x v="15"/>
    <s v="VIRTUAL"/>
    <s v="VIRTUAL"/>
    <s v="EMA 2002"/>
    <s v="LEADERSHIP AND MANAGEMENT IN EDUCATION"/>
    <n v="385"/>
    <x v="82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NG 2022"/>
    <s v="SOCIOLINGUISTICS"/>
    <n v="429"/>
    <x v="5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NG 2033"/>
    <s v="INTRODUCTION TO MORPHOLOGY AND SYNTAX"/>
    <s v="C0998"/>
    <x v="122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3"/>
    <s v="MONDAY"/>
    <x v="15"/>
    <s v="VIRTUAL"/>
    <s v="VIRTUAL"/>
    <s v="ENG 801"/>
    <s v="DESCRIPTION OF MODERN ENGLISH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TBA"/>
    <s v="A"/>
    <m/>
    <m/>
    <x v="0"/>
  </r>
  <r>
    <x v="6"/>
    <s v="SATURDAY"/>
    <x v="15"/>
    <s v="VIRTUAL"/>
    <s v="VIRTUAL"/>
    <s v="ENG 3013"/>
    <s v="PHONETICS AND PHONOLOGICAL ANALYSIS"/>
    <n v="429"/>
    <x v="5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ENG 3023"/>
    <s v="SECOND LANGUAGE ACQUISITION"/>
    <s v="C0998"/>
    <x v="12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2"/>
    <s v="THURSDAY"/>
    <x v="15"/>
    <s v="VIRTUAL"/>
    <s v="VIRTUAL"/>
    <s v="ENG 4084"/>
    <s v="SEMANTICS AND PRAGMATICS"/>
    <s v="C1789"/>
    <x v="11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4"/>
    <s v="FRIDAY"/>
    <x v="15"/>
    <s v="VIRTUAL"/>
    <s v="VIRTUAL"/>
    <s v="EPU 4004"/>
    <s v="RESEARCH METHODS IN EDUCATION"/>
    <n v="378"/>
    <x v="106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GEO 4101"/>
    <s v="REMOTE SENSING AND RESOURCE MANAGEMENT"/>
    <s v="C1607"/>
    <x v="12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GEO 4102"/>
    <s v="ENVIRONMENTAL CONSERVATION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GEO 4103"/>
    <s v="POLITICAL GEOGRAPHY"/>
    <s v="C1607"/>
    <x v="12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GEO 4201"/>
    <s v="AGRICULTURAL GEOGRAPHY"/>
    <s v="C1607"/>
    <x v="12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GEO 4202"/>
    <s v="GEOGRAPHY OF SETTLEMENT"/>
    <s v="C1853"/>
    <x v="9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HIS 2101"/>
    <s v="ISSUES IN KENYAN HISTORY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HIS 2102"/>
    <s v="PRINCIPLES OF ARCHEOLOGY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HIS 3101"/>
    <s v="MODERN GOVERNMENT IN AFRICA"/>
    <s v="C1549"/>
    <x v="43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6"/>
    <s v="SATURDAY"/>
    <x v="15"/>
    <s v="VIRTUAL"/>
    <s v="VIRTUAL"/>
    <s v="HIS 3102"/>
    <s v="GOVERNMENT, CONSTITUTION, AND POLITICS IN KENYA"/>
    <s v="C1424"/>
    <x v="8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0"/>
    <s v="TUESDAY"/>
    <x v="15"/>
    <s v="VIRTUAL"/>
    <s v="VIRTUAL"/>
    <s v="SEU 3201"/>
    <s v="CULTURE AND SUSTAINABLE DEVELOPMENT"/>
    <s v="C2095"/>
    <x v="35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1"/>
    <s v="WEDNESDAY"/>
    <x v="15"/>
    <s v="VIRTUAL"/>
    <s v="VIRTUAL"/>
    <s v="KIS 2101"/>
    <s v="KISWAHILI PHONETICS AND PHONOLOGY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2"/>
    <s v="THURSDAY"/>
    <x v="15"/>
    <s v="VIRTUAL"/>
    <s v="VIRTUAL"/>
    <s v="KIS 2102"/>
    <s v="INTRODUCTION TO THE STUDY OF LITERATURE IN KISWAHILI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6"/>
    <s v="SATURDAY"/>
    <x v="15"/>
    <s v="VIRTUAL"/>
    <s v="VIRTUAL"/>
    <s v="KIS 4014"/>
    <s v="KISWAHILI CLASSICAL, MODERN AND CONTEMPORARY POETRY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KIS 4034"/>
    <s v="SECOND LANGUAGE ACQUISITION AND LEARNING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KIS 4044"/>
    <s v="ORAL LITERATURE IN KISWAHILI"/>
    <n v="385"/>
    <x v="82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3"/>
    <s v="MONDAY"/>
    <x v="15"/>
    <s v="VIRTUAL"/>
    <s v="VIRTUAL"/>
    <s v="KIS 4084"/>
    <s v="CURRENT ISSUES IN THE STUDY OF KISWAHILI I"/>
    <s v="C1575"/>
    <x v="109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0"/>
    <s v="TUESDAY"/>
    <x v="15"/>
    <s v="VIRTUAL"/>
    <s v="VIRTUAL"/>
    <s v="LIT 2101"/>
    <s v="AFRICAN ORATURE AND FOLKLORE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1"/>
    <s v="WEDNESDAY"/>
    <x v="15"/>
    <s v="VIRTUAL"/>
    <s v="VIRTUAL"/>
    <s v="LIT 2022"/>
    <s v="STYLISTIC AND LITERARY DEVICES"/>
    <s v="C1925"/>
    <x v="105"/>
    <m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1"/>
    <s v="A"/>
    <m/>
    <m/>
    <x v="0"/>
  </r>
  <r>
    <x v="2"/>
    <s v="THURSDAY"/>
    <x v="15"/>
    <s v="VIRTUAL"/>
    <s v="VIRTUAL"/>
    <s v="LIT 3023"/>
    <s v="AFRICAN LITERATURE I (POETRY FROM WESTERN AND SOUTHERN AFRICA)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4"/>
    <s v="FRIDAY"/>
    <x v="15"/>
    <s v="VIRTUAL"/>
    <s v="VIRTUAL"/>
    <s v="LIT 4034"/>
    <s v="CHILDREN'S LITERATURE"/>
    <s v="C1925"/>
    <x v="105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VIRTUAL"/>
    <s v="PSY 3204"/>
    <s v="PHYSICAL EDUCATION AND SPORTS"/>
    <s v="C1250"/>
    <x v="48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1"/>
    <s v="A"/>
    <m/>
    <m/>
    <x v="0"/>
  </r>
  <r>
    <x v="7"/>
    <s v="SUNDAY"/>
    <x v="15"/>
    <s v="VIRTUAL"/>
    <s v="VIRTUAL"/>
    <s v="REL 3101"/>
    <s v="SOCIAL EDUCATION AND SOCIAL ETHICS IN ISLAM"/>
    <s v="C1619"/>
    <x v="8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3S2"/>
    <s v="A"/>
    <m/>
    <m/>
    <x v="0"/>
  </r>
  <r>
    <x v="3"/>
    <s v="MONDAY"/>
    <x v="15"/>
    <s v="VIRTUAL"/>
    <s v="VIRTUAL"/>
    <s v="REL 4102"/>
    <s v="CHURCH HISTORY 11"/>
    <s v="C1619"/>
    <x v="8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2"/>
    <s v="A"/>
    <m/>
    <m/>
    <x v="0"/>
  </r>
  <r>
    <x v="0"/>
    <s v="TUESDAY"/>
    <x v="15"/>
    <s v="VIRTUAL"/>
    <s v="VIRTUAL"/>
    <s v="REL 4004"/>
    <s v="SOCIOLOGY OF RELIGION"/>
    <s v="C1619"/>
    <x v="81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4S1"/>
    <s v="A"/>
    <m/>
    <m/>
    <x v="0"/>
  </r>
  <r>
    <x v="6"/>
    <s v="SATURDAY"/>
    <x v="15"/>
    <s v="VIRTUAL"/>
    <s v="ZOOM"/>
    <s v="STA 1203"/>
    <s v="PROBABILITY AND STATISTICS I"/>
    <s v="C1754"/>
    <x v="138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2S2"/>
    <s v="A"/>
    <m/>
    <m/>
    <x v="0"/>
  </r>
  <r>
    <x v="6"/>
    <s v="SATURDAY"/>
    <x v="15"/>
    <s v="VIRTUAL"/>
    <s v="VIRTUAL"/>
    <s v="EDF 1102"/>
    <s v="SOCIOLOGY OF EDUCATION"/>
    <s v="C1761"/>
    <x v="107"/>
    <s v="3"/>
    <m/>
    <m/>
    <n v="6"/>
    <m/>
    <m/>
    <m/>
    <m/>
    <m/>
    <m/>
    <m/>
    <m/>
    <m/>
    <m/>
    <m/>
    <m/>
    <m/>
    <m/>
    <m/>
    <x v="0"/>
    <s v="EPS"/>
    <s v="KCABEDUORD"/>
    <s v="B.Ed(Arts)"/>
    <s v="DL"/>
    <s v="MAIN"/>
    <s v="Y1S2"/>
    <s v="A"/>
    <m/>
    <m/>
    <x v="0"/>
  </r>
  <r>
    <x v="6"/>
    <s v="SATURDAY"/>
    <x v="15"/>
    <s v="VIRTUAL"/>
    <s v="VIRTUAL"/>
    <s v="EPY 5101"/>
    <s v="EDUCATIONAL PSYCHOLOGY"/>
    <n v="328"/>
    <x v="5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DF 5101"/>
    <s v="HISTORY AND COMPARATIVE EDUCATION"/>
    <s v="C1424"/>
    <x v="85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DC 5101"/>
    <s v="CURRICULUM DEVELOPMENT"/>
    <s v="C1862"/>
    <x v="96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PY 5102"/>
    <s v="HUMAN GROWTH AND DEVELOPMENT"/>
    <n v="327"/>
    <x v="98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101"/>
    <s v="INSTRUCTIONAL METHODS AND PRINCIPLES OF TEACHING"/>
    <n v="396"/>
    <x v="157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01"/>
    <s v="METHODS OF TEACHING ENGLISH"/>
    <n v="429"/>
    <x v="57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02"/>
    <s v="METHODS OF TEACHING LITERATURE"/>
    <n v="328"/>
    <x v="5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12"/>
    <s v="METHODS OF TEACHING BIOLOGY"/>
    <s v="C1762"/>
    <x v="101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PY 5210"/>
    <s v="METHODS OF TEACHING CHEMISTRY"/>
    <s v="C1762"/>
    <x v="101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08"/>
    <s v="METHODS OF TEACHING COMPUTER STUDIES"/>
    <s v="C1762"/>
    <x v="101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PY 5209"/>
    <s v="METHODS OF TEACHING MATHEMATICS"/>
    <s v="C1755"/>
    <x v="140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11"/>
    <s v="METHODS OF TEACHING PHYSICS"/>
    <s v="C1755"/>
    <x v="140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14"/>
    <s v="METHODS OF TEACHING BUSINESS STUDIES"/>
    <s v="C1855"/>
    <x v="103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04"/>
    <s v="METHODS OF TEACHING GEOGRAPHY"/>
    <s v="C1853"/>
    <x v="95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0"/>
    <s v="TUESDAY"/>
    <x v="15"/>
    <s v="VIRTUAL"/>
    <s v="VIRTUAL"/>
    <s v="ECT  5207"/>
    <s v="METHODS OF TEACHING FILM AND PERFORMING ARTS"/>
    <s v="C1392"/>
    <x v="79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1"/>
    <s v="WEDNESDAY"/>
    <x v="15"/>
    <s v="VIRTUAL"/>
    <s v="VIRTUAL"/>
    <s v="ECT 5205"/>
    <s v="METHODS OF TEACHING RELIGION"/>
    <s v="C1619"/>
    <x v="81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03"/>
    <s v="METHODS OF TEACHING HISTORY"/>
    <s v="C1549"/>
    <x v="43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6"/>
    <s v="SATURDAY"/>
    <x v="15"/>
    <s v="VIRTUAL"/>
    <s v="VIRTUAL"/>
    <s v="ECT 5217"/>
    <s v="METHODS OF TEACHING KISWAHILI"/>
    <s v="385"/>
    <x v="82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0"/>
    <s v="TUESDAY"/>
    <x v="15"/>
    <s v="VIRTUAL"/>
    <s v="VIRTUAL"/>
    <s v="ECT 5225"/>
    <s v="METHODS OF TEACHING FILM AND TELEVISION PRODUCTION"/>
    <s v="C1392"/>
    <x v="79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1"/>
    <s v="A"/>
    <m/>
    <m/>
    <x v="0"/>
  </r>
  <r>
    <x v="2"/>
    <s v="THURSDAY"/>
    <x v="15"/>
    <s v="VIRTUAL"/>
    <s v="VIRTUAL"/>
    <s v="ECT 5218"/>
    <s v="METHODS OF TEACHING COUNSELLING PSYCHOLOGY"/>
    <n v="327"/>
    <x v="98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19"/>
    <s v="METHODS OF TEACHING HOSPITALITY"/>
    <s v="C1626"/>
    <x v="58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20"/>
    <s v="METHODS OF TEACHING MECHANICAL ENGINEERING"/>
    <s v="C2076"/>
    <x v="10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21"/>
    <s v="METHODS OF TEACHING BUILDING AND CONSTRUCTION"/>
    <s v="C2076"/>
    <x v="104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22"/>
    <s v="METHODS OF TEACHING AGRICULTURE"/>
    <s v="C1762"/>
    <x v="101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23"/>
    <s v="METHODS OF TEACHING ELECTRICAL ENGINEERING"/>
    <s v="C2076"/>
    <x v="10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24"/>
    <s v="METHODS OF TEACHING AUTOMOTIVE ENGINEERING"/>
    <s v="C2076"/>
    <x v="10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PY 5102"/>
    <s v="EDUCATIONAL PHILOSOPHY AND SOCIOLOGY"/>
    <s v="C1853"/>
    <x v="95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DF 5201"/>
    <s v="EDUCATIONAL MANAGEMENT, PLANNING AND ECONOMICS"/>
    <n v="385"/>
    <x v="82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13"/>
    <s v="EDUCATIONAL MEDIA AND RESOURCES"/>
    <s v="C1365"/>
    <x v="166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PY 3201"/>
    <s v="EDUCATIONAL STATISTICS, MEASUREMENT AND EVALUATION"/>
    <s v="C1626"/>
    <x v="58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15"/>
    <s v="MICROTEACHING"/>
    <s v="C1757"/>
    <x v="167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SEU 5101"/>
    <s v="RESEARCH METHODS AND PROPOSAL WRITING"/>
    <n v="378"/>
    <x v="106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6"/>
    <s v="SATURDAY"/>
    <x v="15"/>
    <s v="VIRTUAL"/>
    <s v="VIRTUAL"/>
    <s v="ECT 5216"/>
    <s v="TEACHING PRACTICE I"/>
    <n v="328"/>
    <x v="5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2"/>
    <s v="A"/>
    <m/>
    <m/>
    <x v="0"/>
  </r>
  <r>
    <x v="7"/>
    <s v="SUNDAY"/>
    <x v="15"/>
    <s v="VIRTUAL"/>
    <s v="VIRTUAL"/>
    <s v="EPY 5101"/>
    <s v="RESEARCH PROJECT"/>
    <s v="C1853"/>
    <x v="95"/>
    <s v="3"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3"/>
    <s v="A"/>
    <m/>
    <m/>
    <x v="0"/>
  </r>
  <r>
    <x v="3"/>
    <s v="MONDAY"/>
    <x v="15"/>
    <s v="VIRTUAL"/>
    <s v="VIRTUAL"/>
    <s v="ECT 5301"/>
    <s v="TEACHING PRACTICE II"/>
    <n v="328"/>
    <x v="54"/>
    <m/>
    <m/>
    <m/>
    <n v="6"/>
    <m/>
    <m/>
    <m/>
    <m/>
    <m/>
    <m/>
    <m/>
    <m/>
    <m/>
    <m/>
    <m/>
    <m/>
    <m/>
    <m/>
    <m/>
    <x v="0"/>
    <s v="EPS"/>
    <s v="KCAPGDE"/>
    <s v="PGDE"/>
    <s v="DL"/>
    <s v="MAIN"/>
    <s v="TRIM 3"/>
    <s v="A"/>
    <m/>
    <m/>
    <x v="0"/>
  </r>
  <r>
    <x v="0"/>
    <s v="TUESDAY"/>
    <x v="0"/>
    <s v="PHYSICAL"/>
    <s v="6-4"/>
    <s v="JMC 1102"/>
    <s v="ENGLISH FOR MASS COMMUNICATION"/>
    <s v="C1306"/>
    <x v="16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1"/>
    <s v="A"/>
    <m/>
    <m/>
    <x v="0"/>
  </r>
  <r>
    <x v="1"/>
    <s v="WEDNESDAY"/>
    <x v="1"/>
    <s v="PHYSICAL"/>
    <s v="6-4"/>
    <s v="JMC 1101"/>
    <s v="HISTORY OF MASS MEDIA"/>
    <s v="C1595"/>
    <x v="1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1"/>
    <s v="A"/>
    <m/>
    <m/>
    <x v="0"/>
  </r>
  <r>
    <x v="2"/>
    <s v="THURSDAY"/>
    <x v="1"/>
    <s v="VIRTUAL"/>
    <s v="VIRTUAL"/>
    <s v="CUU 1103"/>
    <s v="COMMUNICATION SKILLS"/>
    <s v="C1306"/>
    <x v="168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1S1"/>
    <s v="A"/>
    <m/>
    <m/>
    <x v="0"/>
  </r>
  <r>
    <x v="4"/>
    <s v="FRIDAY"/>
    <x v="0"/>
    <s v="PHYSICAL"/>
    <s v="3-1"/>
    <s v="JDM 1101"/>
    <s v="INTRODUCTION TO JOURNALISM AND THE DIGITAL AGE"/>
    <s v="C1883"/>
    <x v="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1"/>
    <s v="A"/>
    <m/>
    <m/>
    <x v="0"/>
  </r>
  <r>
    <x v="0"/>
    <s v="TUESDAY"/>
    <x v="1"/>
    <s v="LAB"/>
    <s v="LAB 3"/>
    <s v="CUU 1102"/>
    <s v="FUNDAMENTALS OF COMPUTER SYSTEMS"/>
    <s v="C0683"/>
    <x v="6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NAC"/>
    <s v="KCABJDM"/>
    <s v="BJDM"/>
    <s v="FT"/>
    <s v="TOWN"/>
    <s v="GSSY1S1"/>
    <s v="B"/>
    <m/>
    <m/>
    <x v="0"/>
  </r>
  <r>
    <x v="3"/>
    <s v="MONDAY"/>
    <x v="0"/>
    <s v="VIRTUAL"/>
    <s v="VIRTUAL"/>
    <s v="CUU 1201"/>
    <s v="HEALTH AWARENESS AND LIFE SKILLS"/>
    <s v="C1830"/>
    <x v="9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1S2"/>
    <s v="A"/>
    <m/>
    <m/>
    <x v="0"/>
  </r>
  <r>
    <x v="3"/>
    <s v="MONDAY"/>
    <x v="2"/>
    <s v="PHYSICAL"/>
    <s v="4-1"/>
    <s v="JMC 1204"/>
    <s v="PHOTOGRAPHY &amp; PHOTOJOURNALISM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2"/>
    <s v="A"/>
    <m/>
    <m/>
    <x v="0"/>
  </r>
  <r>
    <x v="2"/>
    <s v="THURSDAY"/>
    <x v="1"/>
    <s v="PHYSICAL"/>
    <s v="6-2"/>
    <s v="JMC 1202"/>
    <s v="PUBLIC SPEAKING"/>
    <s v="C1884"/>
    <x v="1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2"/>
    <s v="A"/>
    <m/>
    <m/>
    <x v="0"/>
  </r>
  <r>
    <x v="2"/>
    <s v="THURSDAY"/>
    <x v="1"/>
    <s v="VIRTUAL"/>
    <s v="VIRTUAL"/>
    <s v="JMC 1201"/>
    <s v="KISlWAHILI FOR MASS COMMUNICATION"/>
    <s v="C1593"/>
    <x v="9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2"/>
    <s v="A"/>
    <m/>
    <m/>
    <x v="0"/>
  </r>
  <r>
    <x v="2"/>
    <s v="THURSDAY"/>
    <x v="0"/>
    <s v="PHYSICAL"/>
    <s v="6-4"/>
    <s v="JMC 1203"/>
    <s v="NEWS WRITING, REPORTING &amp; PRESENTATION"/>
    <n v="364"/>
    <x v="2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1S2"/>
    <s v="A"/>
    <m/>
    <m/>
    <x v="0"/>
  </r>
  <r>
    <x v="4"/>
    <s v="FRIDAY"/>
    <x v="1"/>
    <s v="VIRTUAL"/>
    <s v="VIRTUAL"/>
    <s v="CUU 1202"/>
    <s v="FOUNDATIONS OF CRITICAL AND CREATIVE THINKING"/>
    <s v="C1619"/>
    <x v="81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1S2"/>
    <s v="A"/>
    <m/>
    <m/>
    <x v="0"/>
  </r>
  <r>
    <x v="3"/>
    <s v="MONDAY"/>
    <x v="1"/>
    <s v="PHYSICAL"/>
    <s v="8-2"/>
    <s v="JMC 2103"/>
    <s v="RADIO PRODUCTION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1"/>
    <s v="A"/>
    <m/>
    <m/>
    <x v="0"/>
  </r>
  <r>
    <x v="0"/>
    <s v="TUESDAY"/>
    <x v="2"/>
    <s v="STUDIO"/>
    <s v="STUDIO"/>
    <s v="JMC 2101"/>
    <s v="VIDEO CAMERA OPERATIONS"/>
    <s v="C2050"/>
    <x v="2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1"/>
    <s v="A"/>
    <m/>
    <m/>
    <x v="0"/>
  </r>
  <r>
    <x v="0"/>
    <s v="TUESDAY"/>
    <x v="0"/>
    <s v="VIRTUAL"/>
    <s v="VIRTUAL"/>
    <s v="CUU 2103"/>
    <s v="ETHICS AND LEADERSHIP"/>
    <s v="C0700"/>
    <x v="52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1"/>
    <s v="A"/>
    <m/>
    <m/>
    <x v="0"/>
  </r>
  <r>
    <x v="1"/>
    <s v="WEDNESDAY"/>
    <x v="1"/>
    <s v="PHYSICAL"/>
    <s v="TC 6-2"/>
    <s v="JMC 2102"/>
    <s v="STILL GRAPHICS DESIGN"/>
    <s v="C2053"/>
    <x v="8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1"/>
    <s v="A"/>
    <m/>
    <m/>
    <x v="0"/>
  </r>
  <r>
    <x v="2"/>
    <s v="THURSDAY"/>
    <x v="0"/>
    <s v="VIRTUAL"/>
    <s v="VIRTUAL"/>
    <s v="JDM 2101"/>
    <s v="SOCIAL MEDIA &amp; DIGITAL STORYTELLING"/>
    <s v="C1365"/>
    <x v="166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1"/>
    <s v="A"/>
    <m/>
    <m/>
    <x v="0"/>
  </r>
  <r>
    <x v="2"/>
    <s v="THURSDAY"/>
    <x v="2"/>
    <s v="VIRTUAL"/>
    <s v="VIRTUAL"/>
    <s v="CUU 2102"/>
    <s v="INFORMATION LITERACY AND ACADEMIC WRITING"/>
    <n v="429"/>
    <x v="5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2S1"/>
    <s v="A"/>
    <m/>
    <m/>
    <x v="0"/>
  </r>
  <r>
    <x v="3"/>
    <s v="MONDAY"/>
    <x v="0"/>
    <s v="PHYSICAL"/>
    <s v="TC 6-3"/>
    <s v="JMC 2202"/>
    <s v="TELEVISION PRODUCTION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2"/>
    <s v="A"/>
    <m/>
    <m/>
    <x v="0"/>
  </r>
  <r>
    <x v="3"/>
    <s v="MONDAY"/>
    <x v="2"/>
    <s v="VIRTUAL"/>
    <s v="VIRTUAL"/>
    <s v="JMC 2203"/>
    <s v="INVESTIGATIVE JOURNALISM"/>
    <s v="C1459"/>
    <x v="17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2"/>
    <s v="A"/>
    <m/>
    <m/>
    <x v="0"/>
  </r>
  <r>
    <x v="0"/>
    <s v="TUESDAY"/>
    <x v="0"/>
    <s v="VIRTUAL"/>
    <s v="VIRTUAL"/>
    <s v="JDM 2201"/>
    <s v="CRITICAL &amp; CULTURAL ANALYSIS IN DIGITAL COMMUNICATION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2"/>
    <s v="A"/>
    <m/>
    <m/>
    <x v="0"/>
  </r>
  <r>
    <x v="1"/>
    <s v="WEDNESDAY"/>
    <x v="0"/>
    <s v="PHYSICAL"/>
    <s v="6-2"/>
    <s v="JMC 2201"/>
    <s v="THEORIES OF COMMUNICATION &amp; DIGITAL MEDIA"/>
    <s v="C1306"/>
    <x v="16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2"/>
    <s v="A"/>
    <m/>
    <m/>
    <x v="0"/>
  </r>
  <r>
    <x v="1"/>
    <s v="WEDNESDAY"/>
    <x v="2"/>
    <s v="PHYSICAL"/>
    <s v="LAB 2"/>
    <s v="JDM 2202"/>
    <s v="INTERFACE AND INFORMATION DESIGN"/>
    <s v="C1409"/>
    <x v="9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2S2"/>
    <s v="A"/>
    <m/>
    <m/>
    <x v="0"/>
  </r>
  <r>
    <x v="2"/>
    <s v="THURSDAY"/>
    <x v="2"/>
    <s v="VIRTUAL"/>
    <s v="VIRTUAL"/>
    <s v="CUU 2201"/>
    <s v="ENTREPRENEURSHIP PRINCIPLES AND PRACTICE"/>
    <s v="C2095"/>
    <x v="35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2S2"/>
    <s v="A"/>
    <m/>
    <m/>
    <x v="0"/>
  </r>
  <r>
    <x v="3"/>
    <s v="MONDAY"/>
    <x v="0"/>
    <s v="VIRTUAL"/>
    <s v="VIRTUAL"/>
    <s v="SEU 3201"/>
    <s v="CULTURE &amp; SUSTAINABLE DEVELOPMENT"/>
    <n v="429"/>
    <x v="57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3S1"/>
    <s v="A"/>
    <m/>
    <m/>
    <x v="0"/>
  </r>
  <r>
    <x v="3"/>
    <s v="MONDAY"/>
    <x v="1"/>
    <s v="VIRTUAL"/>
    <s v="VIRTUAL"/>
    <s v="SEU 3101"/>
    <s v="RESEARCH METHODS"/>
    <s v="C1796"/>
    <x v="90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3S1"/>
    <s v="A"/>
    <m/>
    <m/>
    <x v="0"/>
  </r>
  <r>
    <x v="0"/>
    <s v="TUESDAY"/>
    <x v="1"/>
    <s v="PHYSICAL"/>
    <s v="6-3"/>
    <s v="JMC 3101"/>
    <s v="ADVERTISING"/>
    <n v="366"/>
    <x v="8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3S1"/>
    <s v="A"/>
    <m/>
    <m/>
    <x v="0"/>
  </r>
  <r>
    <x v="1"/>
    <s v="WEDNESDAY"/>
    <x v="0"/>
    <s v="VIRTUAL"/>
    <s v="VIRTUAL"/>
    <s v="JDM 3102"/>
    <s v="DESKTOP PUBLISHING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3S1"/>
    <s v="A"/>
    <m/>
    <m/>
    <x v="0"/>
  </r>
  <r>
    <x v="1"/>
    <s v="WEDNESDAY"/>
    <x v="1"/>
    <s v="VIRTUAL"/>
    <s v="VIRTUAL"/>
    <s v="JMC 3102"/>
    <s v="MEDIA LAW AND ETHICS"/>
    <n v="366"/>
    <x v="88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3S1"/>
    <s v="A"/>
    <m/>
    <m/>
    <x v="0"/>
  </r>
  <r>
    <x v="2"/>
    <s v="THURSDAY"/>
    <x v="1"/>
    <s v="PHYSICAL"/>
    <s v="LAB 2"/>
    <s v="JMC 3103"/>
    <s v="EDITING FOR ELECTRONIC MEDIA"/>
    <s v="C1409"/>
    <x v="91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3S1"/>
    <s v="A"/>
    <m/>
    <m/>
    <x v="0"/>
  </r>
  <r>
    <x v="4"/>
    <s v="FRIDAY"/>
    <x v="1"/>
    <s v="VIRTUAL"/>
    <s v="VIRTUAL"/>
    <s v="JMC 3203"/>
    <s v="RADIO PROJECT"/>
    <s v="C1349"/>
    <x v="169"/>
    <n v="3"/>
    <n v="3"/>
    <n v="1"/>
    <n v="6"/>
    <s v=" "/>
    <s v=" "/>
    <s v=" "/>
    <s v=" "/>
    <s v=" "/>
    <s v=" "/>
    <s v=" "/>
    <s v=" "/>
    <s v=" "/>
    <n v="1"/>
    <s v=" "/>
    <s v=" "/>
    <s v=" "/>
    <m/>
    <s v=""/>
    <x v="0"/>
    <s v="PAFMES"/>
    <s v="KCABJDM"/>
    <s v="BJDM"/>
    <s v="FT"/>
    <s v="TOWN"/>
    <s v="GSSY4S1"/>
    <s v="A"/>
    <m/>
    <m/>
    <x v="0"/>
  </r>
  <r>
    <x v="1"/>
    <s v="WEDNESDAY"/>
    <x v="0"/>
    <s v="VIRTUAL"/>
    <s v="VIRTUAL"/>
    <s v="MGT 401"/>
    <s v="KNOWLEDGE MANAGEMENT"/>
    <s v="C1696"/>
    <x v="62"/>
    <m/>
    <n v="0"/>
    <n v="0"/>
    <n v="6"/>
    <s v=" "/>
    <s v=" "/>
    <s v=" "/>
    <s v=" "/>
    <s v=" "/>
    <s v=" "/>
    <s v=" "/>
    <s v=" "/>
    <s v=" "/>
    <n v="0"/>
    <s v=" "/>
    <s v=" "/>
    <s v=" "/>
    <m/>
    <s v=""/>
    <x v="0"/>
    <s v="PAFMES"/>
    <s v="KCABJDM"/>
    <s v="BJDM"/>
    <s v="FT"/>
    <s v="TOWN"/>
    <s v="GSSY4S2"/>
    <s v="A"/>
    <m/>
    <m/>
    <x v="0"/>
  </r>
  <r>
    <x v="3"/>
    <s v="MONDAY"/>
    <x v="1"/>
    <s v="LAB"/>
    <s v="TC  1-5 LAB"/>
    <s v="CDU 302"/>
    <s v="FUNDAMENTALS OF COMPUTER SYSTEMS"/>
    <s v="C1687"/>
    <x v="15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NAC"/>
    <s v="KCADFT"/>
    <s v="DFT"/>
    <s v="FT"/>
    <s v="MAIN"/>
    <s v="TRIM 1"/>
    <s v="A"/>
    <m/>
    <m/>
    <x v="0"/>
  </r>
  <r>
    <x v="1"/>
    <s v="WEDNESDAY"/>
    <x v="1"/>
    <s v="VIRTUAL"/>
    <s v="VIRTUAL"/>
    <s v="CDU 301"/>
    <s v="COMMUNICATION SKILLS"/>
    <s v="C1601"/>
    <x v="2"/>
    <m/>
    <n v="0"/>
    <n v="0"/>
    <n v="6"/>
    <s v=" "/>
    <s v=" "/>
    <s v=" "/>
    <s v=" "/>
    <n v="0"/>
    <s v=" "/>
    <s v=" "/>
    <s v=" "/>
    <s v=" "/>
    <s v=" "/>
    <s v=" "/>
    <s v=" "/>
    <s v=" "/>
    <m/>
    <s v=""/>
    <x v="0"/>
    <s v="PAFMES"/>
    <s v="KCADFT"/>
    <s v="DFT"/>
    <s v="FT"/>
    <s v="TOWN"/>
    <s v="TRIM 1"/>
    <s v="A"/>
    <m/>
    <m/>
    <x v="0"/>
  </r>
  <r>
    <x v="1"/>
    <s v="WEDNESDAY"/>
    <x v="0"/>
    <s v="VIRTUAL"/>
    <s v="ZOOM"/>
    <s v="CDU401"/>
    <s v="HEALTH AWARENESS AND LIFE SKILLS"/>
    <s v="C1830"/>
    <x v="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3"/>
    <s v="A"/>
    <m/>
    <m/>
    <x v="0"/>
  </r>
  <r>
    <x v="2"/>
    <s v="THURSDAY"/>
    <x v="0"/>
    <s v="STUDIO"/>
    <s v="STUDIO"/>
    <s v="JMC 602"/>
    <s v="MAINTENANCE AND BASIC ELECTRONICS"/>
    <s v="C1585"/>
    <x v="1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4"/>
    <s v="A"/>
    <m/>
    <m/>
    <x v="0"/>
  </r>
  <r>
    <x v="2"/>
    <s v="THURSDAY"/>
    <x v="2"/>
    <s v="VIRTUAL"/>
    <s v="VIRTUAL"/>
    <s v="JMC 702"/>
    <s v="RESEARCH METHODS"/>
    <n v="364"/>
    <x v="20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5"/>
    <s v="A"/>
    <m/>
    <m/>
    <x v="0"/>
  </r>
  <r>
    <x v="4"/>
    <s v="FRIDAY"/>
    <x v="1"/>
    <s v="STUDIO"/>
    <s v="STUDIO"/>
    <s v="JMC 703"/>
    <s v="AUDIO TECHNIQUES II"/>
    <s v="C1797"/>
    <x v="19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JDM"/>
    <s v="DJM"/>
    <s v="FT"/>
    <s v="TOWN"/>
    <s v="TRIM 5"/>
    <s v="A"/>
    <m/>
    <m/>
    <x v="0"/>
  </r>
  <r>
    <x v="4"/>
    <s v="FRIDAY"/>
    <x v="2"/>
    <s v="PHYSICAL"/>
    <s v="LAB 3"/>
    <s v="JDM 701"/>
    <s v="INTRODUCTION TO GRAPHIC DESIGN"/>
    <s v="C1981"/>
    <x v="12"/>
    <n v="3"/>
    <n v="3"/>
    <n v="1"/>
    <n v="6"/>
    <s v=" "/>
    <s v=" "/>
    <s v=" "/>
    <s v=" "/>
    <n v="1"/>
    <s v=" "/>
    <s v=" "/>
    <s v=" "/>
    <s v=" "/>
    <s v=" "/>
    <s v=" "/>
    <s v=" "/>
    <s v=" "/>
    <m/>
    <s v=""/>
    <x v="0"/>
    <s v="PAFMES"/>
    <s v="KCADFT"/>
    <s v="DFT"/>
    <s v="FT"/>
    <s v="TOWN"/>
    <s v="TRIM 5"/>
    <s v="A"/>
    <m/>
    <m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SOT STREAMS" cacheId="0" applyNumberFormats="0" applyBorderFormats="0" applyFontFormats="0" applyPatternFormats="0" applyAlignmentFormats="0" applyWidthHeightFormats="0" dataCaption="" updatedVersion="5" compact="0" compactData="0">
  <location ref="A4:C7" firstHeaderRow="1" firstDataRow="2" firstDataCol="1" rowPageCount="2" colPageCount="1"/>
  <pivotFields count="39">
    <pivotField name="DAY#" compact="0" outline="0" multipleItemSelectionAllowed="1" showAll="0"/>
    <pivotField name="DAY" compact="0" outline="0" multipleItemSelectionAllowed="1" showAll="0"/>
    <pivotField name="TIME" compact="0" outline="0" multipleItemSelectionAllowed="1" showAll="0"/>
    <pivotField name="ROOM TYPE" compact="0" numFmtId="49" outline="0" multipleItemSelectionAllowed="1" showAll="0"/>
    <pivotField name="VENUE" compact="0" numFmtId="49" outline="0" multipleItemSelectionAllowed="1" showAll="0"/>
    <pivotField name="UNIT CODE" axis="axisRow" compact="0" numFmtId="49" outline="0" multipleItemSelectionAllowed="1" showAll="0" sortType="ascending">
      <items count="734">
        <item x="462"/>
        <item x="4"/>
        <item x="9"/>
        <item x="70"/>
        <item x="170"/>
        <item x="16"/>
        <item x="25"/>
        <item x="116"/>
        <item x="124"/>
        <item x="110"/>
        <item x="125"/>
        <item x="80"/>
        <item x="82"/>
        <item x="111"/>
        <item x="128"/>
        <item x="30"/>
        <item x="126"/>
        <item x="127"/>
        <item x="331"/>
        <item x="130"/>
        <item x="129"/>
        <item x="131"/>
        <item x="132"/>
        <item x="339"/>
        <item x="536"/>
        <item x="365"/>
        <item x="366"/>
        <item x="369"/>
        <item x="368"/>
        <item x="367"/>
        <item x="370"/>
        <item x="257"/>
        <item x="371"/>
        <item x="374"/>
        <item x="373"/>
        <item x="372"/>
        <item x="588"/>
        <item x="181"/>
        <item x="184"/>
        <item x="190"/>
        <item x="195"/>
        <item x="210"/>
        <item x="200"/>
        <item x="198"/>
        <item x="205"/>
        <item x="206"/>
        <item x="208"/>
        <item x="207"/>
        <item x="203"/>
        <item x="204"/>
        <item x="562"/>
        <item x="563"/>
        <item x="565"/>
        <item x="564"/>
        <item x="558"/>
        <item x="602"/>
        <item x="577"/>
        <item x="608"/>
        <item x="561"/>
        <item x="397"/>
        <item x="398"/>
        <item x="537"/>
        <item x="707"/>
        <item x="522"/>
        <item x="553"/>
        <item x="404"/>
        <item x="560"/>
        <item x="523"/>
        <item x="639"/>
        <item x="557"/>
        <item x="45"/>
        <item x="54"/>
        <item x="318"/>
        <item x="315"/>
        <item x="399"/>
        <item x="401"/>
        <item x="402"/>
        <item x="400"/>
        <item x="58"/>
        <item x="72"/>
        <item x="57"/>
        <item x="75"/>
        <item x="524"/>
        <item x="591"/>
        <item x="546"/>
        <item x="578"/>
        <item x="571"/>
        <item x="614"/>
        <item x="633"/>
        <item x="613"/>
        <item x="229"/>
        <item x="59"/>
        <item x="320"/>
        <item x="5"/>
        <item x="322"/>
        <item x="326"/>
        <item x="77"/>
        <item x="107"/>
        <item x="29"/>
        <item x="330"/>
        <item x="83"/>
        <item x="225"/>
        <item x="313"/>
        <item x="292"/>
        <item x="704"/>
        <item x="443"/>
        <item x="446"/>
        <item x="444"/>
        <item x="447"/>
        <item x="445"/>
        <item x="439"/>
        <item x="442"/>
        <item x="440"/>
        <item x="435"/>
        <item x="437"/>
        <item x="436"/>
        <item x="438"/>
        <item x="2"/>
        <item x="6"/>
        <item x="10"/>
        <item x="7"/>
        <item x="15"/>
        <item x="22"/>
        <item x="27"/>
        <item x="250"/>
        <item x="253"/>
        <item x="258"/>
        <item x="246"/>
        <item x="259"/>
        <item x="24"/>
        <item x="283"/>
        <item x="0"/>
        <item x="211"/>
        <item x="23"/>
        <item x="212"/>
        <item x="214"/>
        <item x="215"/>
        <item x="155"/>
        <item x="156"/>
        <item x="333"/>
        <item x="218"/>
        <item x="162"/>
        <item x="74"/>
        <item x="219"/>
        <item x="168"/>
        <item x="221"/>
        <item x="163"/>
        <item x="166"/>
        <item x="159"/>
        <item x="158"/>
        <item x="335"/>
        <item x="161"/>
        <item x="223"/>
        <item x="224"/>
        <item x="160"/>
        <item x="165"/>
        <item x="237"/>
        <item x="375"/>
        <item x="376"/>
        <item x="252"/>
        <item x="268"/>
        <item x="270"/>
        <item x="272"/>
        <item x="169"/>
        <item x="164"/>
        <item x="139"/>
        <item x="135"/>
        <item x="138"/>
        <item x="137"/>
        <item x="136"/>
        <item x="240"/>
        <item x="377"/>
        <item x="134"/>
        <item x="226"/>
        <item x="227"/>
        <item x="228"/>
        <item x="121"/>
        <item x="122"/>
        <item x="123"/>
        <item x="117"/>
        <item x="118"/>
        <item x="119"/>
        <item x="120"/>
        <item x="394"/>
        <item x="706"/>
        <item x="103"/>
        <item x="18"/>
        <item x="19"/>
        <item x="28"/>
        <item x="109"/>
        <item x="108"/>
        <item x="180"/>
        <item x="114"/>
        <item x="113"/>
        <item x="32"/>
        <item x="35"/>
        <item x="34"/>
        <item x="115"/>
        <item x="133"/>
        <item x="84"/>
        <item x="251"/>
        <item x="261"/>
        <item x="243"/>
        <item x="265"/>
        <item x="254"/>
        <item x="263"/>
        <item x="264"/>
        <item x="262"/>
        <item x="542"/>
        <item x="266"/>
        <item x="267"/>
        <item x="255"/>
        <item x="269"/>
        <item x="271"/>
        <item x="275"/>
        <item x="276"/>
        <item x="277"/>
        <item x="441"/>
        <item x="179"/>
        <item x="304"/>
        <item x="301"/>
        <item x="303"/>
        <item x="63"/>
        <item x="305"/>
        <item x="230"/>
        <item x="309"/>
        <item x="311"/>
        <item x="312"/>
        <item x="314"/>
        <item x="316"/>
        <item x="334"/>
        <item x="234"/>
        <item x="231"/>
        <item x="317"/>
        <item x="177"/>
        <item x="178"/>
        <item x="175"/>
        <item x="176"/>
        <item x="395"/>
        <item x="302"/>
        <item x="14"/>
        <item x="17"/>
        <item x="306"/>
        <item x="323"/>
        <item x="631"/>
        <item x="605"/>
        <item x="295"/>
        <item x="288"/>
        <item x="289"/>
        <item x="290"/>
        <item x="625"/>
        <item x="632"/>
        <item x="637"/>
        <item x="294"/>
        <item x="293"/>
        <item x="291"/>
        <item x="298"/>
        <item x="299"/>
        <item x="300"/>
        <item x="297"/>
        <item x="296"/>
        <item x="86"/>
        <item x="627"/>
        <item x="596"/>
        <item x="717"/>
        <item x="623"/>
        <item x="622"/>
        <item x="598"/>
        <item x="346"/>
        <item x="340"/>
        <item x="342"/>
        <item x="341"/>
        <item x="343"/>
        <item x="597"/>
        <item x="555"/>
        <item x="715"/>
        <item x="260"/>
        <item x="245"/>
        <item x="278"/>
        <item x="279"/>
        <item x="38"/>
        <item x="287"/>
        <item x="81"/>
        <item x="85"/>
        <item x="88"/>
        <item x="61"/>
        <item x="71"/>
        <item x="357"/>
        <item x="308"/>
        <item x="532"/>
        <item x="529"/>
        <item x="427"/>
        <item x="430"/>
        <item x="433"/>
        <item x="432"/>
        <item x="604"/>
        <item x="510"/>
        <item x="511"/>
        <item x="512"/>
        <item x="514"/>
        <item x="515"/>
        <item x="509"/>
        <item x="513"/>
        <item x="517"/>
        <item x="518"/>
        <item x="520"/>
        <item x="521"/>
        <item x="516"/>
        <item x="519"/>
        <item x="709"/>
        <item x="638"/>
        <item x="548"/>
        <item x="718"/>
        <item x="634"/>
        <item x="708"/>
        <item x="615"/>
        <item x="549"/>
        <item x="719"/>
        <item x="635"/>
        <item x="722"/>
        <item x="629"/>
        <item x="727"/>
        <item x="642"/>
        <item x="696"/>
        <item x="620"/>
        <item x="705"/>
        <item x="725"/>
        <item x="617"/>
        <item x="543"/>
        <item x="547"/>
        <item x="726"/>
        <item x="600"/>
        <item x="646"/>
        <item x="606"/>
        <item x="541"/>
        <item x="645"/>
        <item x="535"/>
        <item x="644"/>
        <item x="649"/>
        <item x="652"/>
        <item x="650"/>
        <item x="648"/>
        <item x="651"/>
        <item x="647"/>
        <item x="653"/>
        <item x="449"/>
        <item x="451"/>
        <item x="448"/>
        <item x="450"/>
        <item x="454"/>
        <item x="456"/>
        <item x="453"/>
        <item x="452"/>
        <item x="455"/>
        <item x="458"/>
        <item x="457"/>
        <item x="461"/>
        <item x="463"/>
        <item x="460"/>
        <item x="459"/>
        <item x="466"/>
        <item x="464"/>
        <item x="465"/>
        <item x="469"/>
        <item x="468"/>
        <item x="467"/>
        <item x="470"/>
        <item x="618"/>
        <item x="728"/>
        <item x="702"/>
        <item x="730"/>
        <item x="703"/>
        <item x="526"/>
        <item x="697"/>
        <item x="619"/>
        <item x="729"/>
        <item x="595"/>
        <item x="731"/>
        <item x="630"/>
        <item x="525"/>
        <item x="732"/>
        <item x="669"/>
        <item x="666"/>
        <item x="668"/>
        <item x="667"/>
        <item x="672"/>
        <item x="670"/>
        <item x="671"/>
        <item x="673"/>
        <item x="551"/>
        <item x="582"/>
        <item x="575"/>
        <item x="593"/>
        <item x="580"/>
        <item x="583"/>
        <item x="573"/>
        <item x="581"/>
        <item x="530"/>
        <item x="590"/>
        <item x="592"/>
        <item x="579"/>
        <item x="396"/>
        <item x="403"/>
        <item x="556"/>
        <item x="636"/>
        <item x="570"/>
        <item x="656"/>
        <item x="657"/>
        <item x="659"/>
        <item x="655"/>
        <item x="658"/>
        <item x="654"/>
        <item x="662"/>
        <item x="663"/>
        <item x="665"/>
        <item x="661"/>
        <item x="664"/>
        <item x="660"/>
        <item x="474"/>
        <item x="479"/>
        <item x="473"/>
        <item x="477"/>
        <item x="471"/>
        <item x="472"/>
        <item x="475"/>
        <item x="476"/>
        <item x="483"/>
        <item x="481"/>
        <item x="482"/>
        <item x="487"/>
        <item x="480"/>
        <item x="484"/>
        <item x="485"/>
        <item x="488"/>
        <item x="486"/>
        <item x="492"/>
        <item x="493"/>
        <item x="491"/>
        <item x="489"/>
        <item x="490"/>
        <item x="496"/>
        <item x="498"/>
        <item x="497"/>
        <item x="495"/>
        <item x="494"/>
        <item x="501"/>
        <item x="499"/>
        <item x="503"/>
        <item x="505"/>
        <item x="504"/>
        <item x="502"/>
        <item x="508"/>
        <item x="500"/>
        <item x="507"/>
        <item x="506"/>
        <item x="694"/>
        <item x="677"/>
        <item x="674"/>
        <item x="679"/>
        <item x="675"/>
        <item x="678"/>
        <item x="676"/>
        <item x="684"/>
        <item x="680"/>
        <item x="685"/>
        <item x="681"/>
        <item x="683"/>
        <item x="682"/>
        <item x="687"/>
        <item x="689"/>
        <item x="688"/>
        <item x="686"/>
        <item x="690"/>
        <item x="692"/>
        <item x="693"/>
        <item x="691"/>
        <item x="695"/>
        <item x="621"/>
        <item x="572"/>
        <item x="587"/>
        <item x="586"/>
        <item x="406"/>
        <item x="569"/>
        <item x="550"/>
        <item x="545"/>
        <item x="594"/>
        <item x="576"/>
        <item x="611"/>
        <item x="699"/>
        <item x="589"/>
        <item x="721"/>
        <item x="574"/>
        <item x="417"/>
        <item x="416"/>
        <item x="420"/>
        <item x="418"/>
        <item x="419"/>
        <item x="423"/>
        <item x="422"/>
        <item x="421"/>
        <item x="424"/>
        <item x="426"/>
        <item x="425"/>
        <item x="407"/>
        <item x="408"/>
        <item x="412"/>
        <item x="411"/>
        <item x="414"/>
        <item x="413"/>
        <item x="415"/>
        <item x="712"/>
        <item x="711"/>
        <item x="714"/>
        <item x="713"/>
        <item x="527"/>
        <item x="528"/>
        <item x="554"/>
        <item x="409"/>
        <item x="410"/>
        <item x="534"/>
        <item x="429"/>
        <item x="533"/>
        <item x="431"/>
        <item x="428"/>
        <item x="531"/>
        <item x="559"/>
        <item x="434"/>
        <item x="405"/>
        <item x="566"/>
        <item x="64"/>
        <item x="8"/>
        <item x="325"/>
        <item x="21"/>
        <item x="321"/>
        <item x="310"/>
        <item x="552"/>
        <item x="233"/>
        <item x="78"/>
        <item x="97"/>
        <item x="337"/>
        <item x="332"/>
        <item x="55"/>
        <item x="182"/>
        <item x="153"/>
        <item x="3"/>
        <item x="12"/>
        <item x="185"/>
        <item x="186"/>
        <item x="62"/>
        <item x="31"/>
        <item x="154"/>
        <item x="188"/>
        <item x="193"/>
        <item x="73"/>
        <item x="640"/>
        <item x="56"/>
        <item x="1"/>
        <item x="324"/>
        <item x="20"/>
        <item x="327"/>
        <item x="105"/>
        <item x="328"/>
        <item x="599"/>
        <item x="336"/>
        <item x="338"/>
        <item x="603"/>
        <item x="378"/>
        <item x="242"/>
        <item x="379"/>
        <item x="381"/>
        <item x="380"/>
        <item x="244"/>
        <item x="382"/>
        <item x="247"/>
        <item x="362"/>
        <item x="249"/>
        <item x="344"/>
        <item x="383"/>
        <item x="280"/>
        <item x="60"/>
        <item x="11"/>
        <item x="141"/>
        <item x="142"/>
        <item x="140"/>
        <item x="150"/>
        <item x="79"/>
        <item x="69"/>
        <item x="147"/>
        <item x="144"/>
        <item x="143"/>
        <item x="146"/>
        <item x="145"/>
        <item x="151"/>
        <item x="149"/>
        <item x="152"/>
        <item x="148"/>
        <item x="248"/>
        <item x="354"/>
        <item x="347"/>
        <item x="350"/>
        <item x="349"/>
        <item x="353"/>
        <item x="351"/>
        <item x="281"/>
        <item x="89"/>
        <item x="42"/>
        <item x="43"/>
        <item x="41"/>
        <item x="44"/>
        <item x="66"/>
        <item x="65"/>
        <item x="67"/>
        <item x="36"/>
        <item x="46"/>
        <item x="37"/>
        <item x="172"/>
        <item x="171"/>
        <item x="47"/>
        <item x="50"/>
        <item x="173"/>
        <item x="49"/>
        <item x="39"/>
        <item x="40"/>
        <item x="48"/>
        <item x="90"/>
        <item x="91"/>
        <item x="52"/>
        <item x="174"/>
        <item x="51"/>
        <item x="53"/>
        <item x="93"/>
        <item x="92"/>
        <item x="94"/>
        <item x="96"/>
        <item x="241"/>
        <item x="101"/>
        <item x="100"/>
        <item x="99"/>
        <item x="98"/>
        <item x="102"/>
        <item x="626"/>
        <item x="720"/>
        <item x="584"/>
        <item x="568"/>
        <item x="723"/>
        <item x="616"/>
        <item x="567"/>
        <item x="585"/>
        <item x="641"/>
        <item x="624"/>
        <item x="643"/>
        <item x="724"/>
        <item x="607"/>
        <item x="256"/>
        <item x="612"/>
        <item x="601"/>
        <item x="710"/>
        <item x="68"/>
        <item x="329"/>
        <item x="95"/>
        <item x="355"/>
        <item x="358"/>
        <item x="356"/>
        <item x="359"/>
        <item x="361"/>
        <item x="360"/>
        <item x="363"/>
        <item x="364"/>
        <item x="701"/>
        <item x="716"/>
        <item x="700"/>
        <item x="610"/>
        <item x="628"/>
        <item x="609"/>
        <item x="538"/>
        <item x="540"/>
        <item x="539"/>
        <item x="544"/>
        <item x="112"/>
        <item x="319"/>
        <item x="239"/>
        <item x="236"/>
        <item x="235"/>
        <item x="345"/>
        <item x="273"/>
        <item x="274"/>
        <item x="386"/>
        <item x="387"/>
        <item x="390"/>
        <item x="388"/>
        <item x="391"/>
        <item x="389"/>
        <item x="392"/>
        <item x="393"/>
        <item x="232"/>
        <item x="183"/>
        <item x="216"/>
        <item x="213"/>
        <item x="13"/>
        <item x="187"/>
        <item x="189"/>
        <item x="191"/>
        <item x="26"/>
        <item x="157"/>
        <item x="217"/>
        <item x="201"/>
        <item x="192"/>
        <item x="194"/>
        <item x="220"/>
        <item x="167"/>
        <item x="222"/>
        <item x="197"/>
        <item x="196"/>
        <item x="199"/>
        <item x="209"/>
        <item x="202"/>
        <item x="33"/>
        <item x="348"/>
        <item x="87"/>
        <item x="352"/>
        <item x="282"/>
        <item x="307"/>
        <item x="104"/>
        <item x="698"/>
        <item x="238"/>
        <item x="385"/>
        <item x="384"/>
        <item x="284"/>
        <item x="285"/>
        <item x="286"/>
        <item x="106"/>
        <item x="76"/>
        <item x="478"/>
        <item t="default"/>
      </items>
    </pivotField>
    <pivotField name="UNIT NAME" compact="0" numFmtId="49" outline="0" multipleItemSelectionAllowed="1" showAll="0"/>
    <pivotField name="STAFF NUMBER" compact="0" outline="0" multipleItemSelectionAllowed="1" showAll="0"/>
    <pivotField name="LECTURER NAME" compact="0" numFmtId="49" outline="0" multipleItemSelectionAllowed="1" showAll="0"/>
    <pivotField name="HRS" compact="0" outline="0" multipleItemSelectionAllowed="1" showAll="0"/>
    <pivotField name="TRUE HRS" compact="0" outline="0" multipleItemSelectionAllowed="1" showAll="0"/>
    <pivotField name="#UNITS" dataField="1" compact="0" numFmtId="3" outline="0" multipleItemSelectionAllowed="1" showAll="0"/>
    <pivotField name="CLASS SIZE" compact="0" outline="0" multipleItemSelectionAllowed="1" showAll="0"/>
    <pivotField name="SPP KASNEB/KNEC" compact="0" outline="0" multipleItemSelectionAllowed="1" showAll="0"/>
    <pivotField name="DIP/CERT SPP" compact="0" outline="0" multipleItemSelectionAllowed="1" showAll="0"/>
    <pivotField name="MASTER SEASS" compact="0" numFmtId="3" outline="0" multipleItemSelectionAllowed="1" showAll="0"/>
    <pivotField name="DIP/CERT SOT" compact="0" outline="0" multipleItemSelectionAllowed="1" showAll="0"/>
    <pivotField name="DIP/CERT SEASS" compact="0" numFmtId="3" outline="0" multipleItemSelectionAllowed="1" showAll="0"/>
    <pivotField name="DIP/CERT SOB" compact="0" outline="0" multipleItemSelectionAllowed="1" showAll="0"/>
    <pivotField name="UG SOT" compact="0" outline="0" multipleItemSelectionAllowed="1" showAll="0"/>
    <pivotField name="UG SOB" compact="0" outline="0" multipleItemSelectionAllowed="1" showAll="0"/>
    <pivotField name="PHD SOB" compact="0" outline="0" multipleItemSelectionAllowed="1" showAll="0"/>
    <pivotField name="UG SEASS" compact="0" outline="0" multipleItemSelectionAllowed="1" showAll="0"/>
    <pivotField name="MASTER SOB" compact="0" outline="0" multipleItemSelectionAllowed="1" showAll="0"/>
    <pivotField name="MASTER SOT" compact="0" numFmtId="3" outline="0" multipleItemSelectionAllowed="1" showAll="0"/>
    <pivotField name="PHD SOT" compact="0" numFmtId="3" outline="0" multipleItemSelectionAllowed="1" showAll="0"/>
    <pivotField name="DL DIP" compact="0" outline="0" multipleItemSelectionAllowed="1" showAll="0"/>
    <pivotField name="PGD" compact="0" numFmtId="3" outline="0" multipleItemSelectionAllowed="1" showAll="0"/>
    <pivotField name="SCHOOL" axis="axisPage" compact="0" numFmtId="3" outline="0" multipleItemSelectionAllowed="1" showAll="0">
      <items count="4">
        <item h="1" x="0"/>
        <item x="1"/>
        <item h="1" x="2"/>
        <item t="default"/>
      </items>
    </pivotField>
    <pivotField name="HOST DEPARTMENT" compact="0" numFmtId="3" outline="0" multipleItemSelectionAllowed="1" showAll="0"/>
    <pivotField name="PROGRAM CODE" compact="0" outline="0" multipleItemSelectionAllowed="1" showAll="0"/>
    <pivotField name="PROGRAM NAME" compact="0" outline="0" multipleItemSelectionAllowed="1" showAll="0"/>
    <pivotField name="MODE OF STUDY" axis="axisCol" compact="0" outline="0" multipleItemSelectionAllowed="1" showAll="0" sortType="ascending">
      <items count="7">
        <item x="4"/>
        <item x="0"/>
        <item x="1"/>
        <item x="3"/>
        <item x="2"/>
        <item x="5"/>
        <item t="default"/>
      </items>
    </pivotField>
    <pivotField name="CAMPUS" compact="0" outline="0" multipleItemSelectionAllowed="1" showAll="0"/>
    <pivotField name="C" compact="0" outline="0" multipleItemSelectionAllowed="1" showAll="0"/>
    <pivotField name="STREAM" compact="0" outline="0" multipleItemSelectionAllowed="1" showAll="0"/>
    <pivotField name="OPTION (e.g. Software Development, Finance, etc)" compact="0" outline="0" multipleItemSelectionAllowed="1" showAll="0"/>
    <pivotField name="COMMENTS" compact="0" outline="0" multipleItemSelectionAllowed="1" showAll="0"/>
    <pivotField name="PERIOD" axis="axisPage" compact="0" outline="0" multipleItemSelectionAllowed="1" showAll="0">
      <items count="2">
        <item x="0"/>
        <item t="default"/>
      </items>
    </pivotField>
  </pivotFields>
  <rowFields count="1">
    <field x="5"/>
  </rowFields>
  <rowItems count="2">
    <i>
      <x v="78"/>
    </i>
    <i t="grand">
      <x/>
    </i>
  </rowItems>
  <colFields count="1">
    <field x="32"/>
  </colFields>
  <colItems count="2">
    <i>
      <x v="1"/>
    </i>
    <i t="grand">
      <x/>
    </i>
  </colItems>
  <pageFields count="2">
    <pageField fld="38" hier="0"/>
    <pageField fld="28" hier="0"/>
  </pageFields>
  <dataFields count="1">
    <dataField name="SUM of #UNITS" fld="11" baseField="0"/>
  </dataFields>
  <pivotTableStyleInfo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SOB STREAMS" cacheId="0" applyNumberFormats="0" applyBorderFormats="0" applyFontFormats="0" applyPatternFormats="0" applyAlignmentFormats="0" applyWidthHeightFormats="0" dataCaption="" updatedVersion="5" compact="0" compactData="0">
  <location ref="A4:H401" firstHeaderRow="1" firstDataRow="2" firstDataCol="1" rowPageCount="2" colPageCount="1"/>
  <pivotFields count="39">
    <pivotField name="DAY#" compact="0" outline="0" multipleItemSelectionAllowed="1" showAll="0"/>
    <pivotField name="DAY" compact="0" outline="0" multipleItemSelectionAllowed="1" showAll="0"/>
    <pivotField name="TIME" compact="0" outline="0" multipleItemSelectionAllowed="1" showAll="0"/>
    <pivotField name="ROOM TYPE" compact="0" numFmtId="49" outline="0" multipleItemSelectionAllowed="1" showAll="0"/>
    <pivotField name="VENUE" compact="0" numFmtId="49" outline="0" multipleItemSelectionAllowed="1" showAll="0"/>
    <pivotField name="UNIT CODE" axis="axisRow" compact="0" numFmtId="49" outline="0" multipleItemSelectionAllowed="1" showAll="0" sortType="ascending">
      <items count="734">
        <item x="462"/>
        <item x="4"/>
        <item x="9"/>
        <item x="70"/>
        <item x="170"/>
        <item x="16"/>
        <item x="25"/>
        <item x="116"/>
        <item x="124"/>
        <item x="110"/>
        <item x="125"/>
        <item x="80"/>
        <item x="82"/>
        <item x="111"/>
        <item x="128"/>
        <item x="30"/>
        <item x="126"/>
        <item x="127"/>
        <item x="331"/>
        <item x="130"/>
        <item x="129"/>
        <item x="131"/>
        <item x="132"/>
        <item x="339"/>
        <item x="536"/>
        <item x="365"/>
        <item x="366"/>
        <item x="369"/>
        <item x="368"/>
        <item x="367"/>
        <item x="370"/>
        <item x="257"/>
        <item x="371"/>
        <item x="374"/>
        <item x="373"/>
        <item x="372"/>
        <item x="588"/>
        <item x="181"/>
        <item x="184"/>
        <item x="190"/>
        <item x="195"/>
        <item x="210"/>
        <item x="200"/>
        <item x="198"/>
        <item x="205"/>
        <item x="206"/>
        <item x="208"/>
        <item x="207"/>
        <item x="203"/>
        <item x="204"/>
        <item x="562"/>
        <item x="563"/>
        <item x="565"/>
        <item x="564"/>
        <item x="558"/>
        <item x="602"/>
        <item x="577"/>
        <item x="608"/>
        <item x="561"/>
        <item x="397"/>
        <item x="398"/>
        <item x="537"/>
        <item x="707"/>
        <item x="522"/>
        <item x="553"/>
        <item x="404"/>
        <item x="560"/>
        <item x="523"/>
        <item x="639"/>
        <item x="557"/>
        <item x="45"/>
        <item x="54"/>
        <item x="318"/>
        <item x="315"/>
        <item x="399"/>
        <item x="401"/>
        <item x="402"/>
        <item x="400"/>
        <item x="58"/>
        <item x="72"/>
        <item x="57"/>
        <item x="75"/>
        <item x="524"/>
        <item x="591"/>
        <item x="546"/>
        <item x="578"/>
        <item x="571"/>
        <item x="614"/>
        <item x="633"/>
        <item x="613"/>
        <item x="229"/>
        <item x="59"/>
        <item x="320"/>
        <item x="5"/>
        <item x="322"/>
        <item x="326"/>
        <item x="77"/>
        <item x="107"/>
        <item x="29"/>
        <item x="330"/>
        <item x="83"/>
        <item x="225"/>
        <item x="313"/>
        <item x="292"/>
        <item x="704"/>
        <item x="443"/>
        <item x="446"/>
        <item x="444"/>
        <item x="447"/>
        <item x="445"/>
        <item x="439"/>
        <item x="442"/>
        <item x="440"/>
        <item x="435"/>
        <item x="437"/>
        <item x="436"/>
        <item x="438"/>
        <item x="2"/>
        <item x="6"/>
        <item x="10"/>
        <item x="7"/>
        <item x="15"/>
        <item x="22"/>
        <item x="27"/>
        <item x="250"/>
        <item x="253"/>
        <item x="258"/>
        <item x="246"/>
        <item x="259"/>
        <item x="24"/>
        <item x="283"/>
        <item x="0"/>
        <item x="211"/>
        <item x="23"/>
        <item x="212"/>
        <item x="214"/>
        <item x="215"/>
        <item x="155"/>
        <item x="156"/>
        <item x="333"/>
        <item x="218"/>
        <item x="162"/>
        <item x="74"/>
        <item x="219"/>
        <item x="168"/>
        <item x="221"/>
        <item x="163"/>
        <item x="166"/>
        <item x="159"/>
        <item x="158"/>
        <item x="335"/>
        <item x="161"/>
        <item x="223"/>
        <item x="224"/>
        <item x="160"/>
        <item x="165"/>
        <item x="237"/>
        <item x="375"/>
        <item x="376"/>
        <item x="252"/>
        <item x="268"/>
        <item x="270"/>
        <item x="272"/>
        <item x="169"/>
        <item x="164"/>
        <item x="139"/>
        <item x="135"/>
        <item x="138"/>
        <item x="137"/>
        <item x="136"/>
        <item x="240"/>
        <item x="377"/>
        <item x="134"/>
        <item x="226"/>
        <item x="227"/>
        <item x="228"/>
        <item x="121"/>
        <item x="122"/>
        <item x="123"/>
        <item x="117"/>
        <item x="118"/>
        <item x="119"/>
        <item x="120"/>
        <item x="394"/>
        <item x="706"/>
        <item x="103"/>
        <item x="18"/>
        <item x="19"/>
        <item x="28"/>
        <item x="109"/>
        <item x="108"/>
        <item x="180"/>
        <item x="114"/>
        <item x="113"/>
        <item x="32"/>
        <item x="35"/>
        <item x="34"/>
        <item x="115"/>
        <item x="133"/>
        <item x="84"/>
        <item x="251"/>
        <item x="261"/>
        <item x="243"/>
        <item x="265"/>
        <item x="254"/>
        <item x="263"/>
        <item x="264"/>
        <item x="262"/>
        <item x="542"/>
        <item x="266"/>
        <item x="267"/>
        <item x="255"/>
        <item x="269"/>
        <item x="271"/>
        <item x="275"/>
        <item x="276"/>
        <item x="277"/>
        <item x="441"/>
        <item x="179"/>
        <item x="304"/>
        <item x="301"/>
        <item x="303"/>
        <item x="63"/>
        <item x="305"/>
        <item x="230"/>
        <item x="309"/>
        <item x="311"/>
        <item x="312"/>
        <item x="314"/>
        <item x="316"/>
        <item x="334"/>
        <item x="234"/>
        <item x="231"/>
        <item x="317"/>
        <item x="177"/>
        <item x="178"/>
        <item x="175"/>
        <item x="176"/>
        <item x="395"/>
        <item x="302"/>
        <item x="14"/>
        <item x="17"/>
        <item x="306"/>
        <item x="323"/>
        <item x="631"/>
        <item x="605"/>
        <item x="295"/>
        <item x="288"/>
        <item x="289"/>
        <item x="290"/>
        <item x="625"/>
        <item x="632"/>
        <item x="637"/>
        <item x="294"/>
        <item x="293"/>
        <item x="291"/>
        <item x="298"/>
        <item x="299"/>
        <item x="300"/>
        <item x="297"/>
        <item x="296"/>
        <item x="86"/>
        <item x="627"/>
        <item x="596"/>
        <item x="717"/>
        <item x="623"/>
        <item x="622"/>
        <item x="598"/>
        <item x="346"/>
        <item x="340"/>
        <item x="342"/>
        <item x="341"/>
        <item x="343"/>
        <item x="597"/>
        <item x="555"/>
        <item x="715"/>
        <item x="260"/>
        <item x="245"/>
        <item x="278"/>
        <item x="279"/>
        <item x="38"/>
        <item x="287"/>
        <item x="81"/>
        <item x="85"/>
        <item x="88"/>
        <item x="61"/>
        <item x="71"/>
        <item x="357"/>
        <item x="308"/>
        <item x="532"/>
        <item x="529"/>
        <item x="427"/>
        <item x="430"/>
        <item x="433"/>
        <item x="432"/>
        <item x="604"/>
        <item x="510"/>
        <item x="511"/>
        <item x="512"/>
        <item x="514"/>
        <item x="515"/>
        <item x="509"/>
        <item x="513"/>
        <item x="517"/>
        <item x="518"/>
        <item x="520"/>
        <item x="521"/>
        <item x="516"/>
        <item x="519"/>
        <item x="709"/>
        <item x="638"/>
        <item x="548"/>
        <item x="718"/>
        <item x="634"/>
        <item x="708"/>
        <item x="615"/>
        <item x="549"/>
        <item x="719"/>
        <item x="635"/>
        <item x="722"/>
        <item x="629"/>
        <item x="727"/>
        <item x="642"/>
        <item x="696"/>
        <item x="620"/>
        <item x="705"/>
        <item x="725"/>
        <item x="617"/>
        <item x="543"/>
        <item x="547"/>
        <item x="726"/>
        <item x="600"/>
        <item x="646"/>
        <item x="606"/>
        <item x="541"/>
        <item x="645"/>
        <item x="535"/>
        <item x="644"/>
        <item x="649"/>
        <item x="652"/>
        <item x="650"/>
        <item x="648"/>
        <item x="651"/>
        <item x="647"/>
        <item x="653"/>
        <item x="449"/>
        <item x="451"/>
        <item x="448"/>
        <item x="450"/>
        <item x="454"/>
        <item x="456"/>
        <item x="453"/>
        <item x="452"/>
        <item x="455"/>
        <item x="458"/>
        <item x="457"/>
        <item x="461"/>
        <item x="463"/>
        <item x="460"/>
        <item x="459"/>
        <item x="466"/>
        <item x="464"/>
        <item x="465"/>
        <item x="469"/>
        <item x="468"/>
        <item x="467"/>
        <item x="470"/>
        <item x="618"/>
        <item x="728"/>
        <item x="702"/>
        <item x="730"/>
        <item x="703"/>
        <item x="526"/>
        <item x="697"/>
        <item x="619"/>
        <item x="729"/>
        <item x="595"/>
        <item x="731"/>
        <item x="630"/>
        <item x="525"/>
        <item x="732"/>
        <item x="669"/>
        <item x="666"/>
        <item x="668"/>
        <item x="667"/>
        <item x="672"/>
        <item x="670"/>
        <item x="671"/>
        <item x="673"/>
        <item x="551"/>
        <item x="582"/>
        <item x="575"/>
        <item x="593"/>
        <item x="580"/>
        <item x="583"/>
        <item x="573"/>
        <item x="581"/>
        <item x="530"/>
        <item x="590"/>
        <item x="592"/>
        <item x="579"/>
        <item x="396"/>
        <item x="403"/>
        <item x="556"/>
        <item x="636"/>
        <item x="570"/>
        <item x="656"/>
        <item x="657"/>
        <item x="659"/>
        <item x="655"/>
        <item x="658"/>
        <item x="654"/>
        <item x="662"/>
        <item x="663"/>
        <item x="665"/>
        <item x="661"/>
        <item x="664"/>
        <item x="660"/>
        <item x="474"/>
        <item x="479"/>
        <item x="473"/>
        <item x="477"/>
        <item x="471"/>
        <item x="472"/>
        <item x="475"/>
        <item x="476"/>
        <item x="483"/>
        <item x="481"/>
        <item x="482"/>
        <item x="487"/>
        <item x="480"/>
        <item x="484"/>
        <item x="485"/>
        <item x="488"/>
        <item x="486"/>
        <item x="492"/>
        <item x="493"/>
        <item x="491"/>
        <item x="489"/>
        <item x="490"/>
        <item x="496"/>
        <item x="498"/>
        <item x="497"/>
        <item x="495"/>
        <item x="494"/>
        <item x="501"/>
        <item x="499"/>
        <item x="503"/>
        <item x="505"/>
        <item x="504"/>
        <item x="502"/>
        <item x="508"/>
        <item x="500"/>
        <item x="507"/>
        <item x="506"/>
        <item x="694"/>
        <item x="677"/>
        <item x="674"/>
        <item x="679"/>
        <item x="675"/>
        <item x="678"/>
        <item x="676"/>
        <item x="684"/>
        <item x="680"/>
        <item x="685"/>
        <item x="681"/>
        <item x="683"/>
        <item x="682"/>
        <item x="687"/>
        <item x="689"/>
        <item x="688"/>
        <item x="686"/>
        <item x="690"/>
        <item x="692"/>
        <item x="693"/>
        <item x="691"/>
        <item x="695"/>
        <item x="621"/>
        <item x="572"/>
        <item x="587"/>
        <item x="586"/>
        <item x="406"/>
        <item x="569"/>
        <item x="550"/>
        <item x="545"/>
        <item x="594"/>
        <item x="576"/>
        <item x="611"/>
        <item x="699"/>
        <item x="589"/>
        <item x="721"/>
        <item x="574"/>
        <item x="417"/>
        <item x="416"/>
        <item x="420"/>
        <item x="418"/>
        <item x="419"/>
        <item x="423"/>
        <item x="422"/>
        <item x="421"/>
        <item x="424"/>
        <item x="426"/>
        <item x="425"/>
        <item x="407"/>
        <item x="408"/>
        <item x="412"/>
        <item x="411"/>
        <item x="414"/>
        <item x="413"/>
        <item x="415"/>
        <item x="712"/>
        <item x="711"/>
        <item x="714"/>
        <item x="713"/>
        <item x="527"/>
        <item x="528"/>
        <item x="554"/>
        <item x="409"/>
        <item x="410"/>
        <item x="534"/>
        <item x="429"/>
        <item x="533"/>
        <item x="431"/>
        <item x="428"/>
        <item x="531"/>
        <item x="559"/>
        <item x="434"/>
        <item x="405"/>
        <item x="566"/>
        <item x="64"/>
        <item x="8"/>
        <item x="325"/>
        <item x="21"/>
        <item x="321"/>
        <item x="310"/>
        <item x="552"/>
        <item x="233"/>
        <item x="78"/>
        <item x="97"/>
        <item x="337"/>
        <item x="332"/>
        <item x="55"/>
        <item x="182"/>
        <item x="153"/>
        <item x="3"/>
        <item x="12"/>
        <item x="185"/>
        <item x="186"/>
        <item x="62"/>
        <item x="31"/>
        <item x="154"/>
        <item x="188"/>
        <item x="193"/>
        <item x="73"/>
        <item x="640"/>
        <item x="56"/>
        <item x="1"/>
        <item x="324"/>
        <item x="20"/>
        <item x="327"/>
        <item x="105"/>
        <item x="328"/>
        <item x="599"/>
        <item x="336"/>
        <item x="338"/>
        <item x="603"/>
        <item x="378"/>
        <item x="242"/>
        <item x="379"/>
        <item x="381"/>
        <item x="380"/>
        <item x="244"/>
        <item x="382"/>
        <item x="247"/>
        <item x="362"/>
        <item x="249"/>
        <item x="344"/>
        <item x="383"/>
        <item x="280"/>
        <item x="60"/>
        <item x="11"/>
        <item x="141"/>
        <item x="142"/>
        <item x="140"/>
        <item x="150"/>
        <item x="79"/>
        <item x="69"/>
        <item x="147"/>
        <item x="144"/>
        <item x="143"/>
        <item x="146"/>
        <item x="145"/>
        <item x="151"/>
        <item x="149"/>
        <item x="152"/>
        <item x="148"/>
        <item x="248"/>
        <item x="354"/>
        <item x="347"/>
        <item x="350"/>
        <item x="349"/>
        <item x="353"/>
        <item x="351"/>
        <item x="281"/>
        <item x="89"/>
        <item x="42"/>
        <item x="43"/>
        <item x="41"/>
        <item x="44"/>
        <item x="66"/>
        <item x="65"/>
        <item x="67"/>
        <item x="36"/>
        <item x="46"/>
        <item x="37"/>
        <item x="172"/>
        <item x="171"/>
        <item x="47"/>
        <item x="50"/>
        <item x="173"/>
        <item x="49"/>
        <item x="39"/>
        <item x="40"/>
        <item x="48"/>
        <item x="90"/>
        <item x="91"/>
        <item x="52"/>
        <item x="174"/>
        <item x="51"/>
        <item x="53"/>
        <item x="93"/>
        <item x="92"/>
        <item x="94"/>
        <item x="96"/>
        <item x="241"/>
        <item x="101"/>
        <item x="100"/>
        <item x="99"/>
        <item x="98"/>
        <item x="102"/>
        <item x="626"/>
        <item x="720"/>
        <item x="584"/>
        <item x="568"/>
        <item x="723"/>
        <item x="616"/>
        <item x="567"/>
        <item x="585"/>
        <item x="641"/>
        <item x="624"/>
        <item x="643"/>
        <item x="724"/>
        <item x="607"/>
        <item x="256"/>
        <item x="612"/>
        <item x="601"/>
        <item x="710"/>
        <item x="68"/>
        <item x="329"/>
        <item x="95"/>
        <item x="355"/>
        <item x="358"/>
        <item x="356"/>
        <item x="359"/>
        <item x="361"/>
        <item x="360"/>
        <item x="363"/>
        <item x="364"/>
        <item x="701"/>
        <item x="716"/>
        <item x="700"/>
        <item x="610"/>
        <item x="628"/>
        <item x="609"/>
        <item x="538"/>
        <item x="540"/>
        <item x="539"/>
        <item x="544"/>
        <item x="112"/>
        <item x="319"/>
        <item x="239"/>
        <item x="236"/>
        <item x="235"/>
        <item x="345"/>
        <item x="273"/>
        <item x="274"/>
        <item x="386"/>
        <item x="387"/>
        <item x="390"/>
        <item x="388"/>
        <item x="391"/>
        <item x="389"/>
        <item x="392"/>
        <item x="393"/>
        <item x="232"/>
        <item x="183"/>
        <item x="216"/>
        <item x="213"/>
        <item x="13"/>
        <item x="187"/>
        <item x="189"/>
        <item x="191"/>
        <item x="26"/>
        <item x="157"/>
        <item x="217"/>
        <item x="201"/>
        <item x="192"/>
        <item x="194"/>
        <item x="220"/>
        <item x="167"/>
        <item x="222"/>
        <item x="197"/>
        <item x="196"/>
        <item x="199"/>
        <item x="209"/>
        <item x="202"/>
        <item x="33"/>
        <item x="348"/>
        <item x="87"/>
        <item x="352"/>
        <item x="282"/>
        <item x="307"/>
        <item x="104"/>
        <item x="698"/>
        <item x="238"/>
        <item x="385"/>
        <item x="384"/>
        <item x="284"/>
        <item x="285"/>
        <item x="286"/>
        <item x="106"/>
        <item x="76"/>
        <item x="478"/>
        <item t="default"/>
      </items>
    </pivotField>
    <pivotField name="UNIT NAME" compact="0" numFmtId="49" outline="0" multipleItemSelectionAllowed="1" showAll="0"/>
    <pivotField name="STAFF NUMBER" compact="0" outline="0" multipleItemSelectionAllowed="1" showAll="0"/>
    <pivotField name="LECTURER NAME" compact="0" numFmtId="49" outline="0" multipleItemSelectionAllowed="1" showAll="0"/>
    <pivotField name="HRS" compact="0" outline="0" multipleItemSelectionAllowed="1" showAll="0"/>
    <pivotField name="TRUE HRS" compact="0" outline="0" multipleItemSelectionAllowed="1" showAll="0"/>
    <pivotField name="#UNITS" dataField="1" compact="0" numFmtId="3" outline="0" multipleItemSelectionAllowed="1" showAll="0"/>
    <pivotField name="CLASS SIZE" compact="0" outline="0" multipleItemSelectionAllowed="1" showAll="0"/>
    <pivotField name="SPP KASNEB/KNEC" compact="0" outline="0" multipleItemSelectionAllowed="1" showAll="0"/>
    <pivotField name="DIP/CERT SPP" compact="0" outline="0" multipleItemSelectionAllowed="1" showAll="0"/>
    <pivotField name="MASTER SEASS" compact="0" numFmtId="3" outline="0" multipleItemSelectionAllowed="1" showAll="0"/>
    <pivotField name="DIP/CERT SOT" compact="0" outline="0" multipleItemSelectionAllowed="1" showAll="0"/>
    <pivotField name="DIP/CERT SEASS" compact="0" numFmtId="3" outline="0" multipleItemSelectionAllowed="1" showAll="0"/>
    <pivotField name="DIP/CERT SOB" compact="0" outline="0" multipleItemSelectionAllowed="1" showAll="0"/>
    <pivotField name="UG SOT" compact="0" outline="0" multipleItemSelectionAllowed="1" showAll="0"/>
    <pivotField name="UG SOB" compact="0" outline="0" multipleItemSelectionAllowed="1" showAll="0"/>
    <pivotField name="PHD SOB" compact="0" outline="0" multipleItemSelectionAllowed="1" showAll="0"/>
    <pivotField name="UG SEASS" compact="0" outline="0" multipleItemSelectionAllowed="1" showAll="0"/>
    <pivotField name="MASTER SOB" compact="0" outline="0" multipleItemSelectionAllowed="1" showAll="0"/>
    <pivotField name="MASTER SOT" compact="0" numFmtId="3" outline="0" multipleItemSelectionAllowed="1" showAll="0"/>
    <pivotField name="PHD SOT" compact="0" numFmtId="3" outline="0" multipleItemSelectionAllowed="1" showAll="0"/>
    <pivotField name="DL DIP" compact="0" outline="0" multipleItemSelectionAllowed="1" showAll="0"/>
    <pivotField name="PGD" compact="0" numFmtId="3" outline="0" multipleItemSelectionAllowed="1" showAll="0"/>
    <pivotField name="SCHOOL" axis="axisPage" compact="0" numFmtId="3" outline="0" multipleItemSelectionAllowed="1" showAll="0">
      <items count="4">
        <item x="0"/>
        <item h="1" x="1"/>
        <item h="1" x="2"/>
        <item t="default"/>
      </items>
    </pivotField>
    <pivotField name="HOST DEPARTMENT" compact="0" numFmtId="3" outline="0" multipleItemSelectionAllowed="1" showAll="0"/>
    <pivotField name="PROGRAM CODE" compact="0" outline="0" multipleItemSelectionAllowed="1" showAll="0"/>
    <pivotField name="PROGRAM NAME" compact="0" outline="0" multipleItemSelectionAllowed="1" showAll="0"/>
    <pivotField name="MODE OF STUDY" axis="axisCol" compact="0" outline="0" multipleItemSelectionAllowed="1" showAll="0" sortType="ascending">
      <items count="7">
        <item x="4"/>
        <item x="0"/>
        <item x="1"/>
        <item x="3"/>
        <item x="2"/>
        <item x="5"/>
        <item t="default"/>
      </items>
    </pivotField>
    <pivotField name="CAMPUS" compact="0" outline="0" multipleItemSelectionAllowed="1" showAll="0"/>
    <pivotField name="C" compact="0" outline="0" multipleItemSelectionAllowed="1" showAll="0"/>
    <pivotField name="STREAM" compact="0" outline="0" multipleItemSelectionAllowed="1" showAll="0"/>
    <pivotField name="OPTION (e.g. Software Development, Finance, etc)" compact="0" outline="0" multipleItemSelectionAllowed="1" showAll="0"/>
    <pivotField name="COMMENTS" compact="0" outline="0" multipleItemSelectionAllowed="1" showAll="0"/>
    <pivotField name="PERIOD" axis="axisPage" compact="0" outline="0" multipleItemSelectionAllowed="1" showAll="0">
      <items count="2">
        <item x="0"/>
        <item t="default"/>
      </items>
    </pivotField>
  </pivotFields>
  <rowFields count="1">
    <field x="5"/>
  </rowFields>
  <rowItems count="39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70"/>
    </i>
    <i>
      <x v="71"/>
    </i>
    <i>
      <x v="72"/>
    </i>
    <i>
      <x v="73"/>
    </i>
    <i>
      <x v="78"/>
    </i>
    <i>
      <x v="79"/>
    </i>
    <i>
      <x v="80"/>
    </i>
    <i>
      <x v="81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9"/>
    </i>
    <i>
      <x v="240"/>
    </i>
    <i>
      <x v="241"/>
    </i>
    <i>
      <x v="242"/>
    </i>
    <i>
      <x v="243"/>
    </i>
    <i>
      <x v="246"/>
    </i>
    <i>
      <x v="247"/>
    </i>
    <i>
      <x v="248"/>
    </i>
    <i>
      <x v="249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8"/>
    </i>
    <i>
      <x v="269"/>
    </i>
    <i>
      <x v="270"/>
    </i>
    <i>
      <x v="271"/>
    </i>
    <i>
      <x v="272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529"/>
    </i>
    <i>
      <x v="530"/>
    </i>
    <i>
      <x v="531"/>
    </i>
    <i>
      <x v="532"/>
    </i>
    <i>
      <x v="533"/>
    </i>
    <i>
      <x v="534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53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 t="grand">
      <x/>
    </i>
  </rowItems>
  <colFields count="1">
    <field x="3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38" hier="0"/>
    <pageField fld="28" hier="0"/>
  </pageFields>
  <dataFields count="1">
    <dataField name="SUM of #UNITS" fld="11" baseField="0"/>
  </dataFields>
  <pivotTableStyleInfo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SEASS STREAMS" cacheId="0" applyNumberFormats="0" applyBorderFormats="0" applyFontFormats="0" applyPatternFormats="0" applyAlignmentFormats="0" applyWidthHeightFormats="0" dataCaption="" updatedVersion="5" compact="0" compactData="0">
  <location ref="A4:H401" firstHeaderRow="1" firstDataRow="2" firstDataCol="1" rowPageCount="2" colPageCount="1"/>
  <pivotFields count="39">
    <pivotField name="DAY#" compact="0" outline="0" multipleItemSelectionAllowed="1" showAll="0"/>
    <pivotField name="DAY" compact="0" outline="0" multipleItemSelectionAllowed="1" showAll="0"/>
    <pivotField name="TIME" compact="0" outline="0" multipleItemSelectionAllowed="1" showAll="0"/>
    <pivotField name="ROOM TYPE" compact="0" numFmtId="49" outline="0" multipleItemSelectionAllowed="1" showAll="0"/>
    <pivotField name="VENUE" compact="0" numFmtId="49" outline="0" multipleItemSelectionAllowed="1" showAll="0"/>
    <pivotField name="UNIT CODE" axis="axisRow" compact="0" numFmtId="49" outline="0" multipleItemSelectionAllowed="1" showAll="0" sortType="ascending">
      <items count="734">
        <item x="462"/>
        <item x="4"/>
        <item x="9"/>
        <item x="70"/>
        <item x="170"/>
        <item x="16"/>
        <item x="25"/>
        <item x="116"/>
        <item x="124"/>
        <item x="110"/>
        <item x="125"/>
        <item x="80"/>
        <item x="82"/>
        <item x="111"/>
        <item x="128"/>
        <item x="30"/>
        <item x="126"/>
        <item x="127"/>
        <item x="331"/>
        <item x="130"/>
        <item x="129"/>
        <item x="131"/>
        <item x="132"/>
        <item x="339"/>
        <item x="536"/>
        <item x="365"/>
        <item x="366"/>
        <item x="369"/>
        <item x="368"/>
        <item x="367"/>
        <item x="370"/>
        <item x="257"/>
        <item x="371"/>
        <item x="374"/>
        <item x="373"/>
        <item x="372"/>
        <item x="588"/>
        <item x="181"/>
        <item x="184"/>
        <item x="190"/>
        <item x="195"/>
        <item x="210"/>
        <item x="200"/>
        <item x="198"/>
        <item x="205"/>
        <item x="206"/>
        <item x="208"/>
        <item x="207"/>
        <item x="203"/>
        <item x="204"/>
        <item x="562"/>
        <item x="563"/>
        <item x="565"/>
        <item x="564"/>
        <item x="558"/>
        <item x="602"/>
        <item x="577"/>
        <item x="608"/>
        <item x="561"/>
        <item x="397"/>
        <item x="398"/>
        <item x="537"/>
        <item x="707"/>
        <item x="522"/>
        <item x="553"/>
        <item x="404"/>
        <item x="560"/>
        <item x="523"/>
        <item x="639"/>
        <item x="557"/>
        <item x="45"/>
        <item x="54"/>
        <item x="318"/>
        <item x="315"/>
        <item x="399"/>
        <item x="401"/>
        <item x="402"/>
        <item x="400"/>
        <item x="58"/>
        <item x="72"/>
        <item x="57"/>
        <item x="75"/>
        <item x="524"/>
        <item x="591"/>
        <item x="546"/>
        <item x="578"/>
        <item x="571"/>
        <item x="614"/>
        <item x="633"/>
        <item x="613"/>
        <item x="229"/>
        <item x="59"/>
        <item x="320"/>
        <item x="5"/>
        <item x="322"/>
        <item x="326"/>
        <item x="77"/>
        <item x="107"/>
        <item x="29"/>
        <item x="330"/>
        <item x="83"/>
        <item x="225"/>
        <item x="313"/>
        <item x="292"/>
        <item x="704"/>
        <item x="443"/>
        <item x="446"/>
        <item x="444"/>
        <item x="447"/>
        <item x="445"/>
        <item x="439"/>
        <item x="442"/>
        <item x="440"/>
        <item x="435"/>
        <item x="437"/>
        <item x="436"/>
        <item x="438"/>
        <item x="2"/>
        <item x="6"/>
        <item x="10"/>
        <item x="7"/>
        <item x="15"/>
        <item x="22"/>
        <item x="27"/>
        <item x="250"/>
        <item x="253"/>
        <item x="258"/>
        <item x="246"/>
        <item x="259"/>
        <item x="24"/>
        <item x="283"/>
        <item x="0"/>
        <item x="211"/>
        <item x="23"/>
        <item x="212"/>
        <item x="214"/>
        <item x="215"/>
        <item x="155"/>
        <item x="156"/>
        <item x="333"/>
        <item x="218"/>
        <item x="162"/>
        <item x="74"/>
        <item x="219"/>
        <item x="168"/>
        <item x="221"/>
        <item x="163"/>
        <item x="166"/>
        <item x="159"/>
        <item x="158"/>
        <item x="335"/>
        <item x="161"/>
        <item x="223"/>
        <item x="224"/>
        <item x="160"/>
        <item x="165"/>
        <item x="237"/>
        <item x="375"/>
        <item x="376"/>
        <item x="252"/>
        <item x="268"/>
        <item x="270"/>
        <item x="272"/>
        <item x="169"/>
        <item x="164"/>
        <item x="139"/>
        <item x="135"/>
        <item x="138"/>
        <item x="137"/>
        <item x="136"/>
        <item x="240"/>
        <item x="377"/>
        <item x="134"/>
        <item x="226"/>
        <item x="227"/>
        <item x="228"/>
        <item x="121"/>
        <item x="122"/>
        <item x="123"/>
        <item x="117"/>
        <item x="118"/>
        <item x="119"/>
        <item x="120"/>
        <item x="394"/>
        <item x="706"/>
        <item x="103"/>
        <item x="18"/>
        <item x="19"/>
        <item x="28"/>
        <item x="109"/>
        <item x="108"/>
        <item x="180"/>
        <item x="114"/>
        <item x="113"/>
        <item x="32"/>
        <item x="35"/>
        <item x="34"/>
        <item x="115"/>
        <item x="133"/>
        <item x="84"/>
        <item x="251"/>
        <item x="261"/>
        <item x="243"/>
        <item x="265"/>
        <item x="254"/>
        <item x="263"/>
        <item x="264"/>
        <item x="262"/>
        <item x="542"/>
        <item x="266"/>
        <item x="267"/>
        <item x="255"/>
        <item x="269"/>
        <item x="271"/>
        <item x="275"/>
        <item x="276"/>
        <item x="277"/>
        <item x="441"/>
        <item x="179"/>
        <item x="304"/>
        <item x="301"/>
        <item x="303"/>
        <item x="63"/>
        <item x="305"/>
        <item x="230"/>
        <item x="309"/>
        <item x="311"/>
        <item x="312"/>
        <item x="314"/>
        <item x="316"/>
        <item x="334"/>
        <item x="234"/>
        <item x="231"/>
        <item x="317"/>
        <item x="177"/>
        <item x="178"/>
        <item x="175"/>
        <item x="176"/>
        <item x="395"/>
        <item x="302"/>
        <item x="14"/>
        <item x="17"/>
        <item x="306"/>
        <item x="323"/>
        <item x="631"/>
        <item x="605"/>
        <item x="295"/>
        <item x="288"/>
        <item x="289"/>
        <item x="290"/>
        <item x="625"/>
        <item x="632"/>
        <item x="637"/>
        <item x="294"/>
        <item x="293"/>
        <item x="291"/>
        <item x="298"/>
        <item x="299"/>
        <item x="300"/>
        <item x="297"/>
        <item x="296"/>
        <item x="86"/>
        <item x="627"/>
        <item x="596"/>
        <item x="717"/>
        <item x="623"/>
        <item x="622"/>
        <item x="598"/>
        <item x="346"/>
        <item x="340"/>
        <item x="342"/>
        <item x="341"/>
        <item x="343"/>
        <item x="597"/>
        <item x="555"/>
        <item x="715"/>
        <item x="260"/>
        <item x="245"/>
        <item x="278"/>
        <item x="279"/>
        <item x="38"/>
        <item x="287"/>
        <item x="81"/>
        <item x="85"/>
        <item x="88"/>
        <item x="61"/>
        <item x="71"/>
        <item x="357"/>
        <item x="308"/>
        <item x="532"/>
        <item x="529"/>
        <item x="427"/>
        <item x="430"/>
        <item x="433"/>
        <item x="432"/>
        <item x="604"/>
        <item x="510"/>
        <item x="511"/>
        <item x="512"/>
        <item x="514"/>
        <item x="515"/>
        <item x="509"/>
        <item x="513"/>
        <item x="517"/>
        <item x="518"/>
        <item x="520"/>
        <item x="521"/>
        <item x="516"/>
        <item x="519"/>
        <item x="709"/>
        <item x="638"/>
        <item x="548"/>
        <item x="718"/>
        <item x="634"/>
        <item x="708"/>
        <item x="615"/>
        <item x="549"/>
        <item x="719"/>
        <item x="635"/>
        <item x="722"/>
        <item x="629"/>
        <item x="727"/>
        <item x="642"/>
        <item x="696"/>
        <item x="620"/>
        <item x="705"/>
        <item x="725"/>
        <item x="617"/>
        <item x="543"/>
        <item x="547"/>
        <item x="726"/>
        <item x="600"/>
        <item x="646"/>
        <item x="606"/>
        <item x="541"/>
        <item x="645"/>
        <item x="535"/>
        <item x="644"/>
        <item x="649"/>
        <item x="652"/>
        <item x="650"/>
        <item x="648"/>
        <item x="651"/>
        <item x="647"/>
        <item x="653"/>
        <item x="449"/>
        <item x="451"/>
        <item x="448"/>
        <item x="450"/>
        <item x="454"/>
        <item x="456"/>
        <item x="453"/>
        <item x="452"/>
        <item x="455"/>
        <item x="458"/>
        <item x="457"/>
        <item x="461"/>
        <item x="463"/>
        <item x="460"/>
        <item x="459"/>
        <item x="466"/>
        <item x="464"/>
        <item x="465"/>
        <item x="469"/>
        <item x="468"/>
        <item x="467"/>
        <item x="470"/>
        <item x="618"/>
        <item x="728"/>
        <item x="702"/>
        <item x="730"/>
        <item x="703"/>
        <item x="526"/>
        <item x="697"/>
        <item x="619"/>
        <item x="729"/>
        <item x="595"/>
        <item x="731"/>
        <item x="630"/>
        <item x="525"/>
        <item x="732"/>
        <item x="669"/>
        <item x="666"/>
        <item x="668"/>
        <item x="667"/>
        <item x="672"/>
        <item x="670"/>
        <item x="671"/>
        <item x="673"/>
        <item x="551"/>
        <item x="582"/>
        <item x="575"/>
        <item x="593"/>
        <item x="580"/>
        <item x="583"/>
        <item x="573"/>
        <item x="581"/>
        <item x="530"/>
        <item x="590"/>
        <item x="592"/>
        <item x="579"/>
        <item x="396"/>
        <item x="403"/>
        <item x="556"/>
        <item x="636"/>
        <item x="570"/>
        <item x="656"/>
        <item x="657"/>
        <item x="659"/>
        <item x="655"/>
        <item x="658"/>
        <item x="654"/>
        <item x="662"/>
        <item x="663"/>
        <item x="665"/>
        <item x="661"/>
        <item x="664"/>
        <item x="660"/>
        <item x="474"/>
        <item x="479"/>
        <item x="473"/>
        <item x="477"/>
        <item x="471"/>
        <item x="472"/>
        <item x="475"/>
        <item x="476"/>
        <item x="483"/>
        <item x="481"/>
        <item x="482"/>
        <item x="487"/>
        <item x="480"/>
        <item x="484"/>
        <item x="485"/>
        <item x="488"/>
        <item x="486"/>
        <item x="492"/>
        <item x="493"/>
        <item x="491"/>
        <item x="489"/>
        <item x="490"/>
        <item x="496"/>
        <item x="498"/>
        <item x="497"/>
        <item x="495"/>
        <item x="494"/>
        <item x="501"/>
        <item x="499"/>
        <item x="503"/>
        <item x="505"/>
        <item x="504"/>
        <item x="502"/>
        <item x="508"/>
        <item x="500"/>
        <item x="507"/>
        <item x="506"/>
        <item x="694"/>
        <item x="677"/>
        <item x="674"/>
        <item x="679"/>
        <item x="675"/>
        <item x="678"/>
        <item x="676"/>
        <item x="684"/>
        <item x="680"/>
        <item x="685"/>
        <item x="681"/>
        <item x="683"/>
        <item x="682"/>
        <item x="687"/>
        <item x="689"/>
        <item x="688"/>
        <item x="686"/>
        <item x="690"/>
        <item x="692"/>
        <item x="693"/>
        <item x="691"/>
        <item x="695"/>
        <item x="621"/>
        <item x="572"/>
        <item x="587"/>
        <item x="586"/>
        <item x="406"/>
        <item x="569"/>
        <item x="550"/>
        <item x="545"/>
        <item x="594"/>
        <item x="576"/>
        <item x="611"/>
        <item x="699"/>
        <item x="589"/>
        <item x="721"/>
        <item x="574"/>
        <item x="417"/>
        <item x="416"/>
        <item x="420"/>
        <item x="418"/>
        <item x="419"/>
        <item x="423"/>
        <item x="422"/>
        <item x="421"/>
        <item x="424"/>
        <item x="426"/>
        <item x="425"/>
        <item x="407"/>
        <item x="408"/>
        <item x="412"/>
        <item x="411"/>
        <item x="414"/>
        <item x="413"/>
        <item x="415"/>
        <item x="712"/>
        <item x="711"/>
        <item x="714"/>
        <item x="713"/>
        <item x="527"/>
        <item x="528"/>
        <item x="554"/>
        <item x="409"/>
        <item x="410"/>
        <item x="534"/>
        <item x="429"/>
        <item x="533"/>
        <item x="431"/>
        <item x="428"/>
        <item x="531"/>
        <item x="559"/>
        <item x="434"/>
        <item x="405"/>
        <item x="566"/>
        <item x="64"/>
        <item x="8"/>
        <item x="325"/>
        <item x="21"/>
        <item x="321"/>
        <item x="310"/>
        <item x="552"/>
        <item x="233"/>
        <item x="78"/>
        <item x="97"/>
        <item x="337"/>
        <item x="332"/>
        <item x="55"/>
        <item x="182"/>
        <item x="153"/>
        <item x="3"/>
        <item x="12"/>
        <item x="185"/>
        <item x="186"/>
        <item x="62"/>
        <item x="31"/>
        <item x="154"/>
        <item x="188"/>
        <item x="193"/>
        <item x="73"/>
        <item x="640"/>
        <item x="56"/>
        <item x="1"/>
        <item x="324"/>
        <item x="20"/>
        <item x="327"/>
        <item x="105"/>
        <item x="328"/>
        <item x="599"/>
        <item x="336"/>
        <item x="338"/>
        <item x="603"/>
        <item x="378"/>
        <item x="242"/>
        <item x="379"/>
        <item x="381"/>
        <item x="380"/>
        <item x="244"/>
        <item x="382"/>
        <item x="247"/>
        <item x="362"/>
        <item x="249"/>
        <item x="344"/>
        <item x="383"/>
        <item x="280"/>
        <item x="60"/>
        <item x="11"/>
        <item x="141"/>
        <item x="142"/>
        <item x="140"/>
        <item x="150"/>
        <item x="79"/>
        <item x="69"/>
        <item x="147"/>
        <item x="144"/>
        <item x="143"/>
        <item x="146"/>
        <item x="145"/>
        <item x="151"/>
        <item x="149"/>
        <item x="152"/>
        <item x="148"/>
        <item x="248"/>
        <item x="354"/>
        <item x="347"/>
        <item x="350"/>
        <item x="349"/>
        <item x="353"/>
        <item x="351"/>
        <item x="281"/>
        <item x="89"/>
        <item x="42"/>
        <item x="43"/>
        <item x="41"/>
        <item x="44"/>
        <item x="66"/>
        <item x="65"/>
        <item x="67"/>
        <item x="36"/>
        <item x="46"/>
        <item x="37"/>
        <item x="172"/>
        <item x="171"/>
        <item x="47"/>
        <item x="50"/>
        <item x="173"/>
        <item x="49"/>
        <item x="39"/>
        <item x="40"/>
        <item x="48"/>
        <item x="90"/>
        <item x="91"/>
        <item x="52"/>
        <item x="174"/>
        <item x="51"/>
        <item x="53"/>
        <item x="93"/>
        <item x="92"/>
        <item x="94"/>
        <item x="96"/>
        <item x="241"/>
        <item x="101"/>
        <item x="100"/>
        <item x="99"/>
        <item x="98"/>
        <item x="102"/>
        <item x="626"/>
        <item x="720"/>
        <item x="584"/>
        <item x="568"/>
        <item x="723"/>
        <item x="616"/>
        <item x="567"/>
        <item x="585"/>
        <item x="641"/>
        <item x="624"/>
        <item x="643"/>
        <item x="724"/>
        <item x="607"/>
        <item x="256"/>
        <item x="612"/>
        <item x="601"/>
        <item x="710"/>
        <item x="68"/>
        <item x="329"/>
        <item x="95"/>
        <item x="355"/>
        <item x="358"/>
        <item x="356"/>
        <item x="359"/>
        <item x="361"/>
        <item x="360"/>
        <item x="363"/>
        <item x="364"/>
        <item x="701"/>
        <item x="716"/>
        <item x="700"/>
        <item x="610"/>
        <item x="628"/>
        <item x="609"/>
        <item x="538"/>
        <item x="540"/>
        <item x="539"/>
        <item x="544"/>
        <item x="112"/>
        <item x="319"/>
        <item x="239"/>
        <item x="236"/>
        <item x="235"/>
        <item x="345"/>
        <item x="273"/>
        <item x="274"/>
        <item x="386"/>
        <item x="387"/>
        <item x="390"/>
        <item x="388"/>
        <item x="391"/>
        <item x="389"/>
        <item x="392"/>
        <item x="393"/>
        <item x="232"/>
        <item x="183"/>
        <item x="216"/>
        <item x="213"/>
        <item x="13"/>
        <item x="187"/>
        <item x="189"/>
        <item x="191"/>
        <item x="26"/>
        <item x="157"/>
        <item x="217"/>
        <item x="201"/>
        <item x="192"/>
        <item x="194"/>
        <item x="220"/>
        <item x="167"/>
        <item x="222"/>
        <item x="197"/>
        <item x="196"/>
        <item x="199"/>
        <item x="209"/>
        <item x="202"/>
        <item x="33"/>
        <item x="348"/>
        <item x="87"/>
        <item x="352"/>
        <item x="282"/>
        <item x="307"/>
        <item x="104"/>
        <item x="698"/>
        <item x="238"/>
        <item x="385"/>
        <item x="384"/>
        <item x="284"/>
        <item x="285"/>
        <item x="286"/>
        <item x="106"/>
        <item x="76"/>
        <item x="478"/>
        <item t="default"/>
      </items>
    </pivotField>
    <pivotField name="UNIT NAME" compact="0" numFmtId="49" outline="0" multipleItemSelectionAllowed="1" showAll="0"/>
    <pivotField name="STAFF NUMBER" compact="0" outline="0" multipleItemSelectionAllowed="1" showAll="0"/>
    <pivotField name="LECTURER NAME" compact="0" numFmtId="49" outline="0" multipleItemSelectionAllowed="1" showAll="0"/>
    <pivotField name="HRS" compact="0" outline="0" multipleItemSelectionAllowed="1" showAll="0"/>
    <pivotField name="TRUE HRS" compact="0" outline="0" multipleItemSelectionAllowed="1" showAll="0"/>
    <pivotField name="#UNITS" dataField="1" compact="0" numFmtId="3" outline="0" multipleItemSelectionAllowed="1" showAll="0"/>
    <pivotField name="CLASS SIZE" compact="0" outline="0" multipleItemSelectionAllowed="1" showAll="0"/>
    <pivotField name="SPP KASNEB/KNEC" compact="0" outline="0" multipleItemSelectionAllowed="1" showAll="0"/>
    <pivotField name="DIP/CERT SPP" compact="0" outline="0" multipleItemSelectionAllowed="1" showAll="0"/>
    <pivotField name="MASTER SEASS" compact="0" numFmtId="3" outline="0" multipleItemSelectionAllowed="1" showAll="0"/>
    <pivotField name="DIP/CERT SOT" compact="0" outline="0" multipleItemSelectionAllowed="1" showAll="0"/>
    <pivotField name="DIP/CERT SEASS" compact="0" numFmtId="3" outline="0" multipleItemSelectionAllowed="1" showAll="0"/>
    <pivotField name="DIP/CERT SOB" compact="0" outline="0" multipleItemSelectionAllowed="1" showAll="0"/>
    <pivotField name="UG SOT" compact="0" outline="0" multipleItemSelectionAllowed="1" showAll="0"/>
    <pivotField name="UG SOB" compact="0" outline="0" multipleItemSelectionAllowed="1" showAll="0"/>
    <pivotField name="PHD SOB" compact="0" outline="0" multipleItemSelectionAllowed="1" showAll="0"/>
    <pivotField name="UG SEASS" compact="0" outline="0" multipleItemSelectionAllowed="1" showAll="0"/>
    <pivotField name="MASTER SOB" compact="0" outline="0" multipleItemSelectionAllowed="1" showAll="0"/>
    <pivotField name="MASTER SOT" compact="0" numFmtId="3" outline="0" multipleItemSelectionAllowed="1" showAll="0"/>
    <pivotField name="PHD SOT" compact="0" numFmtId="3" outline="0" multipleItemSelectionAllowed="1" showAll="0"/>
    <pivotField name="DL DIP" compact="0" outline="0" multipleItemSelectionAllowed="1" showAll="0"/>
    <pivotField name="PGD" compact="0" numFmtId="3" outline="0" multipleItemSelectionAllowed="1" showAll="0"/>
    <pivotField name="SCHOOL" axis="axisPage" compact="0" numFmtId="3" outline="0" multipleItemSelectionAllowed="1" showAll="0">
      <items count="4">
        <item x="0"/>
        <item h="1" x="1"/>
        <item h="1" x="2"/>
        <item t="default"/>
      </items>
    </pivotField>
    <pivotField name="HOST DEPARTMENT" compact="0" numFmtId="3" outline="0" multipleItemSelectionAllowed="1" showAll="0"/>
    <pivotField name="PROGRAM CODE" compact="0" outline="0" multipleItemSelectionAllowed="1" showAll="0"/>
    <pivotField name="PROGRAM NAME" compact="0" outline="0" multipleItemSelectionAllowed="1" showAll="0"/>
    <pivotField name="MODE OF STUDY" axis="axisCol" compact="0" outline="0" multipleItemSelectionAllowed="1" showAll="0" sortType="ascending">
      <items count="7">
        <item x="4"/>
        <item x="0"/>
        <item x="1"/>
        <item x="3"/>
        <item x="2"/>
        <item x="5"/>
        <item t="default"/>
      </items>
    </pivotField>
    <pivotField name="CAMPUS" compact="0" outline="0" multipleItemSelectionAllowed="1" showAll="0"/>
    <pivotField name="C" compact="0" outline="0" multipleItemSelectionAllowed="1" showAll="0"/>
    <pivotField name="STREAM" compact="0" outline="0" multipleItemSelectionAllowed="1" showAll="0"/>
    <pivotField name="OPTION (e.g. Software Development, Finance, etc)" compact="0" outline="0" multipleItemSelectionAllowed="1" showAll="0"/>
    <pivotField name="COMMENTS" compact="0" outline="0" multipleItemSelectionAllowed="1" showAll="0"/>
    <pivotField name="PERIOD" axis="axisPage" compact="0" outline="0" multipleItemSelectionAllowed="1" showAll="0">
      <items count="2">
        <item x="0"/>
        <item t="default"/>
      </items>
    </pivotField>
  </pivotFields>
  <rowFields count="1">
    <field x="5"/>
  </rowFields>
  <rowItems count="396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70"/>
    </i>
    <i>
      <x v="71"/>
    </i>
    <i>
      <x v="72"/>
    </i>
    <i>
      <x v="73"/>
    </i>
    <i>
      <x v="78"/>
    </i>
    <i>
      <x v="79"/>
    </i>
    <i>
      <x v="80"/>
    </i>
    <i>
      <x v="81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9"/>
    </i>
    <i>
      <x v="240"/>
    </i>
    <i>
      <x v="241"/>
    </i>
    <i>
      <x v="242"/>
    </i>
    <i>
      <x v="243"/>
    </i>
    <i>
      <x v="246"/>
    </i>
    <i>
      <x v="247"/>
    </i>
    <i>
      <x v="248"/>
    </i>
    <i>
      <x v="249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8"/>
    </i>
    <i>
      <x v="269"/>
    </i>
    <i>
      <x v="270"/>
    </i>
    <i>
      <x v="271"/>
    </i>
    <i>
      <x v="272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529"/>
    </i>
    <i>
      <x v="530"/>
    </i>
    <i>
      <x v="531"/>
    </i>
    <i>
      <x v="532"/>
    </i>
    <i>
      <x v="533"/>
    </i>
    <i>
      <x v="534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3"/>
    </i>
    <i>
      <x v="564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53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 t="grand">
      <x/>
    </i>
  </rowItems>
  <colFields count="1">
    <field x="3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2">
    <pageField fld="38" hier="0"/>
    <pageField fld="28" hier="0"/>
  </pageFields>
  <dataFields count="1">
    <dataField name="SUM of #UNITS" fld="11" baseField="0"/>
  </dataFields>
  <pivotTableStyleInfo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TTI STREAMS" cacheId="0" applyNumberFormats="0" applyBorderFormats="0" applyFontFormats="0" applyPatternFormats="0" applyAlignmentFormats="0" applyWidthHeightFormats="0" dataCaption="" updatedVersion="5" compact="0" compactData="0">
  <location ref="A4:D358" firstHeaderRow="1" firstDataRow="2" firstDataCol="1" rowPageCount="2" colPageCount="1"/>
  <pivotFields count="39">
    <pivotField name="DAY#" compact="0" outline="0" multipleItemSelectionAllowed="1" showAll="0"/>
    <pivotField name="DAY" compact="0" outline="0" multipleItemSelectionAllowed="1" showAll="0"/>
    <pivotField name="TIME" compact="0" outline="0" multipleItemSelectionAllowed="1" showAll="0"/>
    <pivotField name="ROOM TYPE" compact="0" numFmtId="49" outline="0" multipleItemSelectionAllowed="1" showAll="0"/>
    <pivotField name="VENUE" compact="0" numFmtId="49" outline="0" multipleItemSelectionAllowed="1" showAll="0"/>
    <pivotField name="UNIT CODE" axis="axisRow" compact="0" numFmtId="49" outline="0" multipleItemSelectionAllowed="1" showAll="0" sortType="ascending">
      <items count="734">
        <item x="462"/>
        <item x="4"/>
        <item x="9"/>
        <item x="70"/>
        <item x="170"/>
        <item x="16"/>
        <item x="25"/>
        <item x="116"/>
        <item x="124"/>
        <item x="110"/>
        <item x="125"/>
        <item x="80"/>
        <item x="82"/>
        <item x="111"/>
        <item x="128"/>
        <item x="30"/>
        <item x="126"/>
        <item x="127"/>
        <item x="331"/>
        <item x="130"/>
        <item x="129"/>
        <item x="131"/>
        <item x="132"/>
        <item x="339"/>
        <item x="536"/>
        <item x="365"/>
        <item x="366"/>
        <item x="369"/>
        <item x="368"/>
        <item x="367"/>
        <item x="370"/>
        <item x="257"/>
        <item x="371"/>
        <item x="374"/>
        <item x="373"/>
        <item x="372"/>
        <item x="588"/>
        <item x="181"/>
        <item x="184"/>
        <item x="190"/>
        <item x="195"/>
        <item x="210"/>
        <item x="200"/>
        <item x="198"/>
        <item x="205"/>
        <item x="206"/>
        <item x="208"/>
        <item x="207"/>
        <item x="203"/>
        <item x="204"/>
        <item x="562"/>
        <item x="563"/>
        <item x="565"/>
        <item x="564"/>
        <item x="558"/>
        <item x="602"/>
        <item x="577"/>
        <item x="608"/>
        <item x="561"/>
        <item x="397"/>
        <item x="398"/>
        <item x="537"/>
        <item x="707"/>
        <item x="522"/>
        <item x="553"/>
        <item x="404"/>
        <item x="560"/>
        <item x="523"/>
        <item x="639"/>
        <item x="557"/>
        <item x="45"/>
        <item x="54"/>
        <item x="318"/>
        <item x="315"/>
        <item x="399"/>
        <item x="401"/>
        <item x="402"/>
        <item x="400"/>
        <item x="58"/>
        <item x="72"/>
        <item x="57"/>
        <item x="75"/>
        <item x="524"/>
        <item x="591"/>
        <item x="546"/>
        <item x="578"/>
        <item x="571"/>
        <item x="614"/>
        <item x="633"/>
        <item x="613"/>
        <item x="229"/>
        <item x="59"/>
        <item x="320"/>
        <item x="5"/>
        <item x="322"/>
        <item x="326"/>
        <item x="77"/>
        <item x="107"/>
        <item x="29"/>
        <item x="330"/>
        <item x="83"/>
        <item x="225"/>
        <item x="313"/>
        <item x="292"/>
        <item x="704"/>
        <item x="443"/>
        <item x="446"/>
        <item x="444"/>
        <item x="447"/>
        <item x="445"/>
        <item x="439"/>
        <item x="442"/>
        <item x="440"/>
        <item x="435"/>
        <item x="437"/>
        <item x="436"/>
        <item x="438"/>
        <item x="2"/>
        <item x="6"/>
        <item x="10"/>
        <item x="7"/>
        <item x="15"/>
        <item x="22"/>
        <item x="27"/>
        <item x="250"/>
        <item x="253"/>
        <item x="258"/>
        <item x="246"/>
        <item x="259"/>
        <item x="24"/>
        <item x="283"/>
        <item x="0"/>
        <item x="211"/>
        <item x="23"/>
        <item x="212"/>
        <item x="214"/>
        <item x="215"/>
        <item x="155"/>
        <item x="156"/>
        <item x="333"/>
        <item x="218"/>
        <item x="162"/>
        <item x="74"/>
        <item x="219"/>
        <item x="168"/>
        <item x="221"/>
        <item x="163"/>
        <item x="166"/>
        <item x="159"/>
        <item x="158"/>
        <item x="335"/>
        <item x="161"/>
        <item x="223"/>
        <item x="224"/>
        <item x="160"/>
        <item x="165"/>
        <item x="237"/>
        <item x="375"/>
        <item x="376"/>
        <item x="252"/>
        <item x="268"/>
        <item x="270"/>
        <item x="272"/>
        <item x="169"/>
        <item x="164"/>
        <item x="139"/>
        <item x="135"/>
        <item x="138"/>
        <item x="137"/>
        <item x="136"/>
        <item x="240"/>
        <item x="377"/>
        <item x="134"/>
        <item x="226"/>
        <item x="227"/>
        <item x="228"/>
        <item x="121"/>
        <item x="122"/>
        <item x="123"/>
        <item x="117"/>
        <item x="118"/>
        <item x="119"/>
        <item x="120"/>
        <item x="394"/>
        <item x="706"/>
        <item x="103"/>
        <item x="18"/>
        <item x="19"/>
        <item x="28"/>
        <item x="109"/>
        <item x="108"/>
        <item x="180"/>
        <item x="114"/>
        <item x="113"/>
        <item x="32"/>
        <item x="35"/>
        <item x="34"/>
        <item x="115"/>
        <item x="133"/>
        <item x="84"/>
        <item x="251"/>
        <item x="261"/>
        <item x="243"/>
        <item x="265"/>
        <item x="254"/>
        <item x="263"/>
        <item x="264"/>
        <item x="262"/>
        <item x="542"/>
        <item x="266"/>
        <item x="267"/>
        <item x="255"/>
        <item x="269"/>
        <item x="271"/>
        <item x="275"/>
        <item x="276"/>
        <item x="277"/>
        <item x="441"/>
        <item x="179"/>
        <item x="304"/>
        <item x="301"/>
        <item x="303"/>
        <item x="63"/>
        <item x="305"/>
        <item x="230"/>
        <item x="309"/>
        <item x="311"/>
        <item x="312"/>
        <item x="314"/>
        <item x="316"/>
        <item x="334"/>
        <item x="234"/>
        <item x="231"/>
        <item x="317"/>
        <item x="177"/>
        <item x="178"/>
        <item x="175"/>
        <item x="176"/>
        <item x="395"/>
        <item x="302"/>
        <item x="14"/>
        <item x="17"/>
        <item x="306"/>
        <item x="323"/>
        <item x="631"/>
        <item x="605"/>
        <item x="295"/>
        <item x="288"/>
        <item x="289"/>
        <item x="290"/>
        <item x="625"/>
        <item x="632"/>
        <item x="637"/>
        <item x="294"/>
        <item x="293"/>
        <item x="291"/>
        <item x="298"/>
        <item x="299"/>
        <item x="300"/>
        <item x="297"/>
        <item x="296"/>
        <item x="86"/>
        <item x="627"/>
        <item x="596"/>
        <item x="717"/>
        <item x="623"/>
        <item x="622"/>
        <item x="598"/>
        <item x="346"/>
        <item x="340"/>
        <item x="342"/>
        <item x="341"/>
        <item x="343"/>
        <item x="597"/>
        <item x="555"/>
        <item x="715"/>
        <item x="260"/>
        <item x="245"/>
        <item x="278"/>
        <item x="279"/>
        <item x="38"/>
        <item x="287"/>
        <item x="81"/>
        <item x="85"/>
        <item x="88"/>
        <item x="61"/>
        <item x="71"/>
        <item x="357"/>
        <item x="308"/>
        <item x="532"/>
        <item x="529"/>
        <item x="427"/>
        <item x="430"/>
        <item x="433"/>
        <item x="432"/>
        <item x="604"/>
        <item x="510"/>
        <item x="511"/>
        <item x="512"/>
        <item x="514"/>
        <item x="515"/>
        <item x="509"/>
        <item x="513"/>
        <item x="517"/>
        <item x="518"/>
        <item x="520"/>
        <item x="521"/>
        <item x="516"/>
        <item x="519"/>
        <item x="709"/>
        <item x="638"/>
        <item x="548"/>
        <item x="718"/>
        <item x="634"/>
        <item x="708"/>
        <item x="615"/>
        <item x="549"/>
        <item x="719"/>
        <item x="635"/>
        <item x="722"/>
        <item x="629"/>
        <item x="727"/>
        <item x="642"/>
        <item x="696"/>
        <item x="620"/>
        <item x="705"/>
        <item x="725"/>
        <item x="617"/>
        <item x="543"/>
        <item x="547"/>
        <item x="726"/>
        <item x="600"/>
        <item x="646"/>
        <item x="606"/>
        <item x="541"/>
        <item x="645"/>
        <item x="535"/>
        <item x="644"/>
        <item x="649"/>
        <item x="652"/>
        <item x="650"/>
        <item x="648"/>
        <item x="651"/>
        <item x="647"/>
        <item x="653"/>
        <item x="449"/>
        <item x="451"/>
        <item x="448"/>
        <item x="450"/>
        <item x="454"/>
        <item x="456"/>
        <item x="453"/>
        <item x="452"/>
        <item x="455"/>
        <item x="458"/>
        <item x="457"/>
        <item x="461"/>
        <item x="463"/>
        <item x="460"/>
        <item x="459"/>
        <item x="466"/>
        <item x="464"/>
        <item x="465"/>
        <item x="469"/>
        <item x="468"/>
        <item x="467"/>
        <item x="470"/>
        <item x="618"/>
        <item x="728"/>
        <item x="702"/>
        <item x="730"/>
        <item x="703"/>
        <item x="526"/>
        <item x="697"/>
        <item x="619"/>
        <item x="729"/>
        <item x="595"/>
        <item x="731"/>
        <item x="630"/>
        <item x="525"/>
        <item x="732"/>
        <item x="669"/>
        <item x="666"/>
        <item x="668"/>
        <item x="667"/>
        <item x="672"/>
        <item x="670"/>
        <item x="671"/>
        <item x="673"/>
        <item x="551"/>
        <item x="582"/>
        <item x="575"/>
        <item x="593"/>
        <item x="580"/>
        <item x="583"/>
        <item x="573"/>
        <item x="581"/>
        <item x="530"/>
        <item x="590"/>
        <item x="592"/>
        <item x="579"/>
        <item x="396"/>
        <item x="403"/>
        <item x="556"/>
        <item x="636"/>
        <item x="570"/>
        <item x="656"/>
        <item x="657"/>
        <item x="659"/>
        <item x="655"/>
        <item x="658"/>
        <item x="654"/>
        <item x="662"/>
        <item x="663"/>
        <item x="665"/>
        <item x="661"/>
        <item x="664"/>
        <item x="660"/>
        <item x="474"/>
        <item x="479"/>
        <item x="473"/>
        <item x="477"/>
        <item x="471"/>
        <item x="472"/>
        <item x="475"/>
        <item x="476"/>
        <item x="483"/>
        <item x="481"/>
        <item x="482"/>
        <item x="487"/>
        <item x="480"/>
        <item x="484"/>
        <item x="485"/>
        <item x="488"/>
        <item x="486"/>
        <item x="492"/>
        <item x="493"/>
        <item x="491"/>
        <item x="489"/>
        <item x="490"/>
        <item x="496"/>
        <item x="498"/>
        <item x="497"/>
        <item x="495"/>
        <item x="494"/>
        <item x="501"/>
        <item x="499"/>
        <item x="503"/>
        <item x="505"/>
        <item x="504"/>
        <item x="502"/>
        <item x="508"/>
        <item x="500"/>
        <item x="507"/>
        <item x="506"/>
        <item x="694"/>
        <item x="677"/>
        <item x="674"/>
        <item x="679"/>
        <item x="675"/>
        <item x="678"/>
        <item x="676"/>
        <item x="684"/>
        <item x="680"/>
        <item x="685"/>
        <item x="681"/>
        <item x="683"/>
        <item x="682"/>
        <item x="687"/>
        <item x="689"/>
        <item x="688"/>
        <item x="686"/>
        <item x="690"/>
        <item x="692"/>
        <item x="693"/>
        <item x="691"/>
        <item x="695"/>
        <item x="621"/>
        <item x="572"/>
        <item x="587"/>
        <item x="586"/>
        <item x="406"/>
        <item x="569"/>
        <item x="550"/>
        <item x="545"/>
        <item x="594"/>
        <item x="576"/>
        <item x="611"/>
        <item x="699"/>
        <item x="589"/>
        <item x="721"/>
        <item x="574"/>
        <item x="417"/>
        <item x="416"/>
        <item x="420"/>
        <item x="418"/>
        <item x="419"/>
        <item x="423"/>
        <item x="422"/>
        <item x="421"/>
        <item x="424"/>
        <item x="426"/>
        <item x="425"/>
        <item x="407"/>
        <item x="408"/>
        <item x="412"/>
        <item x="411"/>
        <item x="414"/>
        <item x="413"/>
        <item x="415"/>
        <item x="712"/>
        <item x="711"/>
        <item x="714"/>
        <item x="713"/>
        <item x="527"/>
        <item x="528"/>
        <item x="554"/>
        <item x="409"/>
        <item x="410"/>
        <item x="534"/>
        <item x="429"/>
        <item x="533"/>
        <item x="431"/>
        <item x="428"/>
        <item x="531"/>
        <item x="559"/>
        <item x="434"/>
        <item x="405"/>
        <item x="566"/>
        <item x="64"/>
        <item x="8"/>
        <item x="325"/>
        <item x="21"/>
        <item x="321"/>
        <item x="310"/>
        <item x="552"/>
        <item x="233"/>
        <item x="78"/>
        <item x="97"/>
        <item x="337"/>
        <item x="332"/>
        <item x="55"/>
        <item x="182"/>
        <item x="153"/>
        <item x="3"/>
        <item x="12"/>
        <item x="185"/>
        <item x="186"/>
        <item x="62"/>
        <item x="31"/>
        <item x="154"/>
        <item x="188"/>
        <item x="193"/>
        <item x="73"/>
        <item x="640"/>
        <item x="56"/>
        <item x="1"/>
        <item x="324"/>
        <item x="20"/>
        <item x="327"/>
        <item x="105"/>
        <item x="328"/>
        <item x="599"/>
        <item x="336"/>
        <item x="338"/>
        <item x="603"/>
        <item x="378"/>
        <item x="242"/>
        <item x="379"/>
        <item x="381"/>
        <item x="380"/>
        <item x="244"/>
        <item x="382"/>
        <item x="247"/>
        <item x="362"/>
        <item x="249"/>
        <item x="344"/>
        <item x="383"/>
        <item x="280"/>
        <item x="60"/>
        <item x="11"/>
        <item x="141"/>
        <item x="142"/>
        <item x="140"/>
        <item x="150"/>
        <item x="79"/>
        <item x="69"/>
        <item x="147"/>
        <item x="144"/>
        <item x="143"/>
        <item x="146"/>
        <item x="145"/>
        <item x="151"/>
        <item x="149"/>
        <item x="152"/>
        <item x="148"/>
        <item x="248"/>
        <item x="354"/>
        <item x="347"/>
        <item x="350"/>
        <item x="349"/>
        <item x="353"/>
        <item x="351"/>
        <item x="281"/>
        <item x="89"/>
        <item x="42"/>
        <item x="43"/>
        <item x="41"/>
        <item x="44"/>
        <item x="66"/>
        <item x="65"/>
        <item x="67"/>
        <item x="36"/>
        <item x="46"/>
        <item x="37"/>
        <item x="172"/>
        <item x="171"/>
        <item x="47"/>
        <item x="50"/>
        <item x="173"/>
        <item x="49"/>
        <item x="39"/>
        <item x="40"/>
        <item x="48"/>
        <item x="90"/>
        <item x="91"/>
        <item x="52"/>
        <item x="174"/>
        <item x="51"/>
        <item x="53"/>
        <item x="93"/>
        <item x="92"/>
        <item x="94"/>
        <item x="96"/>
        <item x="241"/>
        <item x="101"/>
        <item x="100"/>
        <item x="99"/>
        <item x="98"/>
        <item x="102"/>
        <item x="626"/>
        <item x="720"/>
        <item x="584"/>
        <item x="568"/>
        <item x="723"/>
        <item x="616"/>
        <item x="567"/>
        <item x="585"/>
        <item x="641"/>
        <item x="624"/>
        <item x="643"/>
        <item x="724"/>
        <item x="607"/>
        <item x="256"/>
        <item x="612"/>
        <item x="601"/>
        <item x="710"/>
        <item x="68"/>
        <item x="329"/>
        <item x="95"/>
        <item x="355"/>
        <item x="358"/>
        <item x="356"/>
        <item x="359"/>
        <item x="361"/>
        <item x="360"/>
        <item x="363"/>
        <item x="364"/>
        <item x="701"/>
        <item x="716"/>
        <item x="700"/>
        <item x="610"/>
        <item x="628"/>
        <item x="609"/>
        <item x="538"/>
        <item x="540"/>
        <item x="539"/>
        <item x="544"/>
        <item x="112"/>
        <item x="319"/>
        <item x="239"/>
        <item x="236"/>
        <item x="235"/>
        <item x="345"/>
        <item x="273"/>
        <item x="274"/>
        <item x="386"/>
        <item x="387"/>
        <item x="390"/>
        <item x="388"/>
        <item x="391"/>
        <item x="389"/>
        <item x="392"/>
        <item x="393"/>
        <item x="232"/>
        <item x="183"/>
        <item x="216"/>
        <item x="213"/>
        <item x="13"/>
        <item x="187"/>
        <item x="189"/>
        <item x="191"/>
        <item x="26"/>
        <item x="157"/>
        <item x="217"/>
        <item x="201"/>
        <item x="192"/>
        <item x="194"/>
        <item x="220"/>
        <item x="167"/>
        <item x="222"/>
        <item x="197"/>
        <item x="196"/>
        <item x="199"/>
        <item x="209"/>
        <item x="202"/>
        <item x="33"/>
        <item x="348"/>
        <item x="87"/>
        <item x="352"/>
        <item x="282"/>
        <item x="307"/>
        <item x="104"/>
        <item x="698"/>
        <item x="238"/>
        <item x="385"/>
        <item x="384"/>
        <item x="284"/>
        <item x="285"/>
        <item x="286"/>
        <item x="106"/>
        <item x="76"/>
        <item x="478"/>
        <item t="default"/>
      </items>
    </pivotField>
    <pivotField name="UNIT NAME" compact="0" numFmtId="49" outline="0" multipleItemSelectionAllowed="1" showAll="0"/>
    <pivotField name="STAFF NUMBER" compact="0" outline="0" multipleItemSelectionAllowed="1" showAll="0"/>
    <pivotField name="LECTURER NAME" compact="0" numFmtId="49" outline="0" multipleItemSelectionAllowed="1" showAll="0"/>
    <pivotField name="HRS" compact="0" outline="0" multipleItemSelectionAllowed="1" showAll="0"/>
    <pivotField name="TRUE HRS" compact="0" outline="0" multipleItemSelectionAllowed="1" showAll="0"/>
    <pivotField name="#UNITS" dataField="1" compact="0" numFmtId="3" outline="0" multipleItemSelectionAllowed="1" showAll="0"/>
    <pivotField name="CLASS SIZE" compact="0" outline="0" multipleItemSelectionAllowed="1" showAll="0"/>
    <pivotField name="SPP KASNEB/KNEC" compact="0" outline="0" multipleItemSelectionAllowed="1" showAll="0"/>
    <pivotField name="DIP/CERT SPP" compact="0" outline="0" multipleItemSelectionAllowed="1" showAll="0"/>
    <pivotField name="MASTER SEASS" compact="0" numFmtId="3" outline="0" multipleItemSelectionAllowed="1" showAll="0"/>
    <pivotField name="DIP/CERT SOT" compact="0" outline="0" multipleItemSelectionAllowed="1" showAll="0"/>
    <pivotField name="DIP/CERT SEASS" compact="0" numFmtId="3" outline="0" multipleItemSelectionAllowed="1" showAll="0"/>
    <pivotField name="DIP/CERT SOB" compact="0" outline="0" multipleItemSelectionAllowed="1" showAll="0"/>
    <pivotField name="UG SOT" compact="0" outline="0" multipleItemSelectionAllowed="1" showAll="0"/>
    <pivotField name="UG SOB" compact="0" outline="0" multipleItemSelectionAllowed="1" showAll="0"/>
    <pivotField name="PHD SOB" compact="0" outline="0" multipleItemSelectionAllowed="1" showAll="0"/>
    <pivotField name="UG SEASS" compact="0" outline="0" multipleItemSelectionAllowed="1" showAll="0"/>
    <pivotField name="MASTER SOB" compact="0" outline="0" multipleItemSelectionAllowed="1" showAll="0"/>
    <pivotField name="MASTER SOT" compact="0" numFmtId="3" outline="0" multipleItemSelectionAllowed="1" showAll="0"/>
    <pivotField name="PHD SOT" compact="0" numFmtId="3" outline="0" multipleItemSelectionAllowed="1" showAll="0"/>
    <pivotField name="DL DIP" compact="0" outline="0" multipleItemSelectionAllowed="1" showAll="0"/>
    <pivotField name="PGD" compact="0" numFmtId="3" outline="0" multipleItemSelectionAllowed="1" showAll="0"/>
    <pivotField name="SCHOOL" axis="axisPage" compact="0" numFmtId="3" outline="0" multipleItemSelectionAllowed="1" showAll="0">
      <items count="4">
        <item h="1" x="0"/>
        <item h="1" x="1"/>
        <item x="2"/>
        <item t="default"/>
      </items>
    </pivotField>
    <pivotField name="HOST DEPARTMENT" compact="0" numFmtId="3" outline="0" multipleItemSelectionAllowed="1" showAll="0"/>
    <pivotField name="PROGRAM CODE" compact="0" outline="0" multipleItemSelectionAllowed="1" showAll="0"/>
    <pivotField name="PROGRAM NAME" compact="0" outline="0" multipleItemSelectionAllowed="1" showAll="0"/>
    <pivotField name="MODE OF STUDY" axis="axisCol" compact="0" outline="0" multipleItemSelectionAllowed="1" showAll="0" sortType="ascending">
      <items count="7">
        <item x="4"/>
        <item x="0"/>
        <item x="1"/>
        <item x="3"/>
        <item x="2"/>
        <item x="5"/>
        <item t="default"/>
      </items>
    </pivotField>
    <pivotField name="CAMPUS" compact="0" outline="0" multipleItemSelectionAllowed="1" showAll="0"/>
    <pivotField name="C" compact="0" outline="0" multipleItemSelectionAllowed="1" showAll="0"/>
    <pivotField name="STREAM" compact="0" outline="0" multipleItemSelectionAllowed="1" showAll="0"/>
    <pivotField name="OPTION (e.g. Software Development, Finance, etc)" compact="0" outline="0" multipleItemSelectionAllowed="1" showAll="0"/>
    <pivotField name="COMMENTS" compact="0" outline="0" multipleItemSelectionAllowed="1" showAll="0"/>
    <pivotField name="PERIOD" axis="axisPage" compact="0" outline="0" multipleItemSelectionAllowed="1" showAll="0">
      <items count="2">
        <item x="0"/>
        <item t="default"/>
      </items>
    </pivotField>
  </pivotFields>
  <rowFields count="1">
    <field x="5"/>
  </rowFields>
  <rowItems count="353">
    <i>
      <x/>
    </i>
    <i>
      <x v="3"/>
    </i>
    <i>
      <x v="11"/>
    </i>
    <i>
      <x v="24"/>
    </i>
    <i>
      <x v="36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42"/>
    </i>
    <i>
      <x v="184"/>
    </i>
    <i>
      <x v="199"/>
    </i>
    <i>
      <x v="208"/>
    </i>
    <i>
      <x v="217"/>
    </i>
    <i>
      <x v="222"/>
    </i>
    <i>
      <x v="238"/>
    </i>
    <i>
      <x v="244"/>
    </i>
    <i>
      <x v="245"/>
    </i>
    <i>
      <x v="250"/>
    </i>
    <i>
      <x v="251"/>
    </i>
    <i>
      <x v="252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73"/>
    </i>
    <i>
      <x v="274"/>
    </i>
    <i>
      <x v="275"/>
    </i>
    <i>
      <x v="286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35"/>
    </i>
    <i>
      <x v="537"/>
    </i>
    <i>
      <x v="554"/>
    </i>
    <i>
      <x v="555"/>
    </i>
    <i>
      <x v="562"/>
    </i>
    <i>
      <x v="565"/>
    </i>
    <i>
      <x v="586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4"/>
    </i>
    <i>
      <x v="655"/>
    </i>
    <i>
      <x v="656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723"/>
    </i>
    <i>
      <x v="732"/>
    </i>
    <i t="grand">
      <x/>
    </i>
  </rowItems>
  <colFields count="1">
    <field x="32"/>
  </colFields>
  <colItems count="3">
    <i>
      <x v="1"/>
    </i>
    <i>
      <x v="2"/>
    </i>
    <i t="grand">
      <x/>
    </i>
  </colItems>
  <pageFields count="2">
    <pageField fld="38" hier="0"/>
    <pageField fld="28" hier="0"/>
  </pageFields>
  <dataFields count="1">
    <dataField name="SUM of #UNITS" fld="11" baseField="0"/>
  </dataFields>
  <pivotTableStyleInfo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LECTUER CLASHES" cacheId="8" applyNumberFormats="0" applyBorderFormats="0" applyFontFormats="0" applyPatternFormats="0" applyAlignmentFormats="0" applyWidthHeightFormats="0" dataCaption="" updatedVersion="5" rowGrandTotals="0" colGrandTotals="0" compact="0" compactData="0">
  <location ref="A3:BT175" firstHeaderRow="1" firstDataRow="3" firstDataCol="2" rowPageCount="1" colPageCount="1"/>
  <pivotFields count="39">
    <pivotField name="DAY#" axis="axisCol" compact="0" outline="0" multipleItemSelectionAllowed="1" showAll="0" sortType="ascending" defaultSubtotal="0">
      <items count="8">
        <item x="3"/>
        <item x="0"/>
        <item x="1"/>
        <item x="2"/>
        <item x="4"/>
        <item x="6"/>
        <item x="7"/>
        <item x="5"/>
      </items>
    </pivotField>
    <pivotField name="DAY" compact="0" outline="0" multipleItemSelectionAllowed="1" showAll="0"/>
    <pivotField name="TIME" axis="axisCol" compact="0" outline="0" multipleItemSelectionAllowed="1" showAll="0" sortType="ascending">
      <items count="62">
        <item m="1" x="32"/>
        <item x="6"/>
        <item m="1" x="26"/>
        <item x="16"/>
        <item x="9"/>
        <item m="1" x="45"/>
        <item m="1" x="47"/>
        <item m="1" x="55"/>
        <item x="0"/>
        <item x="18"/>
        <item m="1" x="46"/>
        <item m="1" x="48"/>
        <item m="1" x="50"/>
        <item m="1" x="37"/>
        <item x="10"/>
        <item m="1" x="41"/>
        <item m="1" x="30"/>
        <item m="1" x="31"/>
        <item m="1" x="43"/>
        <item m="1" x="44"/>
        <item x="11"/>
        <item m="1" x="38"/>
        <item m="1" x="27"/>
        <item m="1" x="40"/>
        <item x="1"/>
        <item x="19"/>
        <item m="1" x="39"/>
        <item x="12"/>
        <item m="1" x="33"/>
        <item m="1" x="34"/>
        <item x="17"/>
        <item m="1" x="36"/>
        <item x="13"/>
        <item m="1" x="58"/>
        <item m="1" x="53"/>
        <item x="2"/>
        <item m="1" x="54"/>
        <item m="1" x="59"/>
        <item m="1" x="52"/>
        <item x="14"/>
        <item x="7"/>
        <item m="1" x="51"/>
        <item m="1" x="56"/>
        <item m="1" x="57"/>
        <item m="1" x="35"/>
        <item x="5"/>
        <item x="20"/>
        <item m="1" x="29"/>
        <item m="1" x="28"/>
        <item x="21"/>
        <item m="1" x="49"/>
        <item x="3"/>
        <item m="1" x="42"/>
        <item x="4"/>
        <item x="15"/>
        <item m="1" x="60"/>
        <item m="1" x="24"/>
        <item m="1" x="25"/>
        <item x="8"/>
        <item x="22"/>
        <item x="23"/>
        <item t="default"/>
      </items>
    </pivotField>
    <pivotField name="ROOM TYPE" compact="0" numFmtId="49" outline="0" multipleItemSelectionAllowed="1" showAll="0"/>
    <pivotField name="VENUE" compact="0" numFmtId="49" outline="0" multipleItemSelectionAllowed="1" showAll="0"/>
    <pivotField name="UNIT CODE" compact="0" numFmtId="49" outline="0" multipleItemSelectionAllowed="1" showAll="0"/>
    <pivotField name="UNIT NAME" compact="0" numFmtId="49" outline="0" multipleItemSelectionAllowed="1" showAll="0"/>
    <pivotField name="STAFF NUMBER" compact="0" outline="0" multipleItemSelectionAllowed="1" showAll="0"/>
    <pivotField name="LECTURER NAME" axis="axisRow" compact="0" numFmtId="49" outline="0" multipleItemSelectionAllowed="1" showAll="0" sortType="ascending">
      <items count="514">
        <item x="104"/>
        <item m="1" x="406"/>
        <item x="23"/>
        <item x="85"/>
        <item x="2"/>
        <item m="1" x="221"/>
        <item x="89"/>
        <item x="103"/>
        <item m="1" x="409"/>
        <item m="1" x="220"/>
        <item m="1" x="468"/>
        <item m="1" x="280"/>
        <item m="1" x="488"/>
        <item m="1" x="496"/>
        <item m="1" x="350"/>
        <item m="1" x="260"/>
        <item m="1" x="420"/>
        <item m="1" x="194"/>
        <item m="1" x="235"/>
        <item x="133"/>
        <item x="48"/>
        <item m="1" x="333"/>
        <item m="1" x="283"/>
        <item m="1" x="464"/>
        <item m="1" x="349"/>
        <item m="1" x="384"/>
        <item m="1" x="423"/>
        <item m="1" x="291"/>
        <item m="1" x="192"/>
        <item x="149"/>
        <item x="69"/>
        <item x="166"/>
        <item m="1" x="214"/>
        <item m="1" x="178"/>
        <item x="49"/>
        <item x="0"/>
        <item x="46"/>
        <item x="121"/>
        <item m="1" x="264"/>
        <item m="1" x="375"/>
        <item x="112"/>
        <item m="1" x="377"/>
        <item m="1" x="227"/>
        <item x="6"/>
        <item x="30"/>
        <item m="1" x="279"/>
        <item m="1" x="360"/>
        <item m="1" x="320"/>
        <item m="1" x="475"/>
        <item m="1" x="438"/>
        <item x="47"/>
        <item x="42"/>
        <item x="91"/>
        <item m="1" x="185"/>
        <item m="1" x="196"/>
        <item m="1" x="404"/>
        <item x="97"/>
        <item x="86"/>
        <item x="71"/>
        <item m="1" x="482"/>
        <item m="1" x="239"/>
        <item m="1" x="241"/>
        <item m="1" x="230"/>
        <item m="1" x="489"/>
        <item x="107"/>
        <item m="1" x="206"/>
        <item m="1" x="504"/>
        <item m="1" x="441"/>
        <item m="1" x="341"/>
        <item x="152"/>
        <item m="1" x="298"/>
        <item m="1" x="505"/>
        <item m="1" x="417"/>
        <item m="1" x="222"/>
        <item m="1" x="407"/>
        <item m="1" x="455"/>
        <item m="1" x="477"/>
        <item m="1" x="418"/>
        <item m="1" x="463"/>
        <item m="1" x="353"/>
        <item m="1" x="342"/>
        <item m="1" x="244"/>
        <item m="1" x="426"/>
        <item x="167"/>
        <item m="1" x="212"/>
        <item m="1" x="469"/>
        <item m="1" x="252"/>
        <item x="157"/>
        <item x="99"/>
        <item m="1" x="415"/>
        <item m="1" x="502"/>
        <item m="1" x="457"/>
        <item x="68"/>
        <item m="1" x="432"/>
        <item m="1" x="381"/>
        <item x="158"/>
        <item m="1" x="325"/>
        <item m="1" x="344"/>
        <item m="1" x="270"/>
        <item m="1" x="370"/>
        <item m="1" x="392"/>
        <item x="96"/>
        <item x="95"/>
        <item m="1" x="474"/>
        <item m="1" x="374"/>
        <item m="1" x="210"/>
        <item x="78"/>
        <item m="1" x="197"/>
        <item m="1" x="473"/>
        <item x="146"/>
        <item x="108"/>
        <item m="1" x="403"/>
        <item m="1" x="479"/>
        <item m="1" x="318"/>
        <item m="1" x="465"/>
        <item x="90"/>
        <item m="1" x="428"/>
        <item m="1" x="171"/>
        <item x="94"/>
        <item m="1" x="427"/>
        <item m="1" x="304"/>
        <item x="100"/>
        <item m="1" x="422"/>
        <item m="1" x="174"/>
        <item m="1" x="284"/>
        <item m="1" x="315"/>
        <item m="1" x="445"/>
        <item m="1" x="458"/>
        <item m="1" x="397"/>
        <item x="62"/>
        <item x="65"/>
        <item m="1" x="412"/>
        <item x="111"/>
        <item x="43"/>
        <item m="1" x="361"/>
        <item m="1" x="337"/>
        <item x="123"/>
        <item m="1" x="324"/>
        <item x="82"/>
        <item m="1" x="389"/>
        <item x="105"/>
        <item m="1" x="253"/>
        <item x="145"/>
        <item m="1" x="299"/>
        <item x="122"/>
        <item m="1" x="476"/>
        <item m="1" x="243"/>
        <item m="1" x="269"/>
        <item m="1" x="308"/>
        <item x="67"/>
        <item m="1" x="272"/>
        <item m="1" x="376"/>
        <item m="1" x="255"/>
        <item m="1" x="273"/>
        <item m="1" x="512"/>
        <item m="1" x="453"/>
        <item m="1" x="399"/>
        <item x="34"/>
        <item x="64"/>
        <item x="134"/>
        <item m="1" x="387"/>
        <item m="1" x="340"/>
        <item m="1" x="382"/>
        <item m="1" x="429"/>
        <item x="127"/>
        <item m="1" x="205"/>
        <item m="1" x="357"/>
        <item m="1" x="184"/>
        <item m="1" x="416"/>
        <item m="1" x="490"/>
        <item m="1" x="211"/>
        <item m="1" x="267"/>
        <item m="1" x="430"/>
        <item x="98"/>
        <item m="1" x="321"/>
        <item m="1" x="201"/>
        <item x="57"/>
        <item m="1" x="339"/>
        <item m="1" x="421"/>
        <item x="118"/>
        <item m="1" x="413"/>
        <item m="1" x="240"/>
        <item x="50"/>
        <item m="1" x="327"/>
        <item m="1" x="446"/>
        <item x="61"/>
        <item m="1" x="440"/>
        <item x="129"/>
        <item m="1" x="289"/>
        <item m="1" x="467"/>
        <item x="4"/>
        <item x="58"/>
        <item x="116"/>
        <item m="1" x="396"/>
        <item x="56"/>
        <item m="1" x="293"/>
        <item x="13"/>
        <item x="164"/>
        <item m="1" x="385"/>
        <item m="1" x="177"/>
        <item x="53"/>
        <item m="1" x="199"/>
        <item m="1" x="439"/>
        <item m="1" x="425"/>
        <item m="1" x="311"/>
        <item x="41"/>
        <item m="1" x="250"/>
        <item m="1" x="237"/>
        <item m="1" x="301"/>
        <item x="161"/>
        <item m="1" x="434"/>
        <item m="1" x="257"/>
        <item m="1" x="492"/>
        <item m="1" x="355"/>
        <item m="1" x="249"/>
        <item x="27"/>
        <item m="1" x="203"/>
        <item m="1" x="282"/>
        <item m="1" x="312"/>
        <item m="1" x="294"/>
        <item m="1" x="265"/>
        <item m="1" x="316"/>
        <item x="45"/>
        <item m="1" x="209"/>
        <item m="1" x="302"/>
        <item m="1" x="393"/>
        <item x="144"/>
        <item m="1" x="200"/>
        <item x="51"/>
        <item x="44"/>
        <item x="110"/>
        <item m="1" x="275"/>
        <item m="1" x="296"/>
        <item m="1" x="281"/>
        <item m="1" x="233"/>
        <item m="1" x="466"/>
        <item x="24"/>
        <item m="1" x="208"/>
        <item x="19"/>
        <item m="1" x="424"/>
        <item m="1" x="309"/>
        <item x="18"/>
        <item m="1" x="347"/>
        <item m="1" x="484"/>
        <item m="1" x="487"/>
        <item x="81"/>
        <item m="1" x="223"/>
        <item m="1" x="408"/>
        <item m="1" x="234"/>
        <item x="10"/>
        <item m="1" x="290"/>
        <item x="137"/>
        <item m="1" x="471"/>
        <item x="138"/>
        <item m="1" x="322"/>
        <item m="1" x="493"/>
        <item m="1" x="229"/>
        <item m="1" x="202"/>
        <item m="1" x="345"/>
        <item m="1" x="313"/>
        <item m="1" x="187"/>
        <item m="1" x="442"/>
        <item m="1" x="394"/>
        <item m="1" x="170"/>
        <item x="29"/>
        <item m="1" x="443"/>
        <item m="1" x="478"/>
        <item m="1" x="414"/>
        <item x="131"/>
        <item m="1" x="218"/>
        <item x="132"/>
        <item m="1" x="245"/>
        <item x="54"/>
        <item m="1" x="180"/>
        <item x="155"/>
        <item x="21"/>
        <item x="101"/>
        <item m="1" x="507"/>
        <item x="20"/>
        <item m="1" x="335"/>
        <item m="1" x="450"/>
        <item m="1" x="181"/>
        <item m="1" x="231"/>
        <item m="1" x="435"/>
        <item x="38"/>
        <item m="1" x="286"/>
        <item m="1" x="256"/>
        <item m="1" x="485"/>
        <item m="1" x="369"/>
        <item m="1" x="343"/>
        <item x="136"/>
        <item x="125"/>
        <item m="1" x="189"/>
        <item m="1" x="358"/>
        <item x="77"/>
        <item m="1" x="182"/>
        <item m="1" x="480"/>
        <item m="1" x="491"/>
        <item m="1" x="307"/>
        <item m="1" x="310"/>
        <item x="17"/>
        <item x="80"/>
        <item x="130"/>
        <item m="1" x="509"/>
        <item x="73"/>
        <item m="1" x="258"/>
        <item x="109"/>
        <item m="1" x="365"/>
        <item m="1" x="367"/>
        <item m="1" x="452"/>
        <item m="1" x="447"/>
        <item x="119"/>
        <item m="1" x="486"/>
        <item m="1" x="268"/>
        <item m="1" x="383"/>
        <item m="1" x="288"/>
        <item m="1" x="224"/>
        <item m="1" x="356"/>
        <item x="66"/>
        <item m="1" x="326"/>
        <item m="1" x="511"/>
        <item x="163"/>
        <item x="9"/>
        <item x="60"/>
        <item m="1" x="306"/>
        <item x="115"/>
        <item m="1" x="190"/>
        <item x="32"/>
        <item m="1" x="263"/>
        <item m="1" x="391"/>
        <item m="1" x="186"/>
        <item m="1" x="444"/>
        <item m="1" x="472"/>
        <item m="1" x="303"/>
        <item m="1" x="179"/>
        <item m="1" x="193"/>
        <item m="1" x="172"/>
        <item m="1" x="499"/>
        <item x="128"/>
        <item m="1" x="195"/>
        <item m="1" x="251"/>
        <item x="63"/>
        <item m="1" x="460"/>
        <item x="36"/>
        <item x="74"/>
        <item x="135"/>
        <item m="1" x="176"/>
        <item m="1" x="470"/>
        <item x="88"/>
        <item m="1" x="276"/>
        <item x="169"/>
        <item x="113"/>
        <item m="1" x="402"/>
        <item m="1" x="395"/>
        <item m="1" x="405"/>
        <item m="1" x="410"/>
        <item m="1" x="500"/>
        <item m="1" x="348"/>
        <item m="1" x="217"/>
        <item m="1" x="388"/>
        <item m="1" x="188"/>
        <item m="1" x="510"/>
        <item m="1" x="262"/>
        <item m="1" x="319"/>
        <item x="120"/>
        <item x="22"/>
        <item m="1" x="278"/>
        <item m="1" x="459"/>
        <item m="1" x="338"/>
        <item m="1" x="317"/>
        <item m="1" x="431"/>
        <item m="1" x="351"/>
        <item m="1" x="271"/>
        <item m="1" x="398"/>
        <item x="147"/>
        <item m="1" x="346"/>
        <item m="1" x="366"/>
        <item m="1" x="362"/>
        <item m="1" x="228"/>
        <item m="1" x="494"/>
        <item x="148"/>
        <item x="72"/>
        <item m="1" x="173"/>
        <item m="1" x="359"/>
        <item m="1" x="297"/>
        <item m="1" x="462"/>
        <item m="1" x="448"/>
        <item m="1" x="175"/>
        <item m="1" x="330"/>
        <item m="1" x="437"/>
        <item m="1" x="232"/>
        <item m="1" x="238"/>
        <item m="1" x="259"/>
        <item x="93"/>
        <item m="1" x="242"/>
        <item m="1" x="363"/>
        <item x="14"/>
        <item m="1" x="390"/>
        <item m="1" x="292"/>
        <item m="1" x="481"/>
        <item x="28"/>
        <item x="35"/>
        <item m="1" x="400"/>
        <item m="1" x="314"/>
        <item m="1" x="378"/>
        <item m="1" x="336"/>
        <item x="26"/>
        <item m="1" x="371"/>
        <item m="1" x="380"/>
        <item m="1" x="300"/>
        <item x="143"/>
        <item m="1" x="277"/>
        <item x="33"/>
        <item x="124"/>
        <item m="1" x="372"/>
        <item m="1" x="503"/>
        <item m="1" x="451"/>
        <item m="1" x="379"/>
        <item m="1" x="329"/>
        <item x="37"/>
        <item m="1" x="246"/>
        <item x="140"/>
        <item x="102"/>
        <item m="1" x="266"/>
        <item x="31"/>
        <item x="83"/>
        <item x="5"/>
        <item x="150"/>
        <item m="1" x="461"/>
        <item m="1" x="368"/>
        <item m="1" x="373"/>
        <item m="1" x="248"/>
        <item x="1"/>
        <item x="153"/>
        <item x="16"/>
        <item m="1" x="433"/>
        <item x="156"/>
        <item m="1" x="364"/>
        <item m="1" x="331"/>
        <item m="1" x="236"/>
        <item m="1" x="334"/>
        <item m="1" x="285"/>
        <item x="106"/>
        <item m="1" x="198"/>
        <item x="52"/>
        <item m="1" x="204"/>
        <item m="1" x="328"/>
        <item m="1" x="483"/>
        <item x="151"/>
        <item m="1" x="354"/>
        <item x="160"/>
        <item m="1" x="436"/>
        <item m="1" x="506"/>
        <item m="1" x="352"/>
        <item x="159"/>
        <item x="25"/>
        <item m="1" x="274"/>
        <item x="70"/>
        <item m="1" x="495"/>
        <item m="1" x="207"/>
        <item m="1" x="332"/>
        <item x="59"/>
        <item x="114"/>
        <item x="168"/>
        <item x="92"/>
        <item m="1" x="508"/>
        <item m="1" x="225"/>
        <item m="1" x="213"/>
        <item m="1" x="323"/>
        <item x="79"/>
        <item m="1" x="183"/>
        <item x="126"/>
        <item x="8"/>
        <item x="39"/>
        <item x="87"/>
        <item m="1" x="295"/>
        <item x="162"/>
        <item x="154"/>
        <item m="1" x="226"/>
        <item m="1" x="501"/>
        <item m="1" x="411"/>
        <item m="1" x="287"/>
        <item m="1" x="247"/>
        <item x="15"/>
        <item m="1" x="261"/>
        <item x="139"/>
        <item x="3"/>
        <item m="1" x="449"/>
        <item x="7"/>
        <item x="141"/>
        <item m="1" x="215"/>
        <item m="1" x="305"/>
        <item m="1" x="456"/>
        <item x="117"/>
        <item x="84"/>
        <item m="1" x="454"/>
        <item x="76"/>
        <item x="11"/>
        <item m="1" x="219"/>
        <item m="1" x="498"/>
        <item m="1" x="254"/>
        <item x="75"/>
        <item m="1" x="386"/>
        <item m="1" x="497"/>
        <item x="55"/>
        <item m="1" x="216"/>
        <item x="40"/>
        <item x="142"/>
        <item m="1" x="191"/>
        <item m="1" x="401"/>
        <item x="12"/>
        <item m="1" x="419"/>
        <item x="165"/>
        <item t="default"/>
      </items>
    </pivotField>
    <pivotField name="HRS" dataField="1" compact="0" outline="0" multipleItemSelectionAllowed="1" showAll="0"/>
    <pivotField name="TRUE HRS" compact="0" outline="0" multipleItemSelectionAllowed="1" showAll="0"/>
    <pivotField name="#UNITS" compact="0" outline="0" multipleItemSelectionAllowed="1" showAll="0"/>
    <pivotField name="CLASS SIZE" compact="0" outline="0" multipleItemSelectionAllowed="1" showAll="0"/>
    <pivotField name="SPP KASNEB/KNEC" compact="0" outline="0" multipleItemSelectionAllowed="1" showAll="0"/>
    <pivotField name="DIP/CERT SPP" compact="0" outline="0" multipleItemSelectionAllowed="1" showAll="0"/>
    <pivotField name="MASTER SEASS" compact="0" outline="0" multipleItemSelectionAllowed="1" showAll="0"/>
    <pivotField name="DIP/CERT SOT" compact="0" outline="0" multipleItemSelectionAllowed="1" showAll="0"/>
    <pivotField name="DIP/CERT SEASS" compact="0" outline="0" multipleItemSelectionAllowed="1" showAll="0"/>
    <pivotField name="DIP/CERT SOB" compact="0" outline="0" multipleItemSelectionAllowed="1" showAll="0"/>
    <pivotField name="UG SOT" compact="0" outline="0" multipleItemSelectionAllowed="1" showAll="0"/>
    <pivotField name="UG SOB" compact="0" outline="0" multipleItemSelectionAllowed="1" showAll="0"/>
    <pivotField name="PHD SOB" compact="0" outline="0" multipleItemSelectionAllowed="1" showAll="0"/>
    <pivotField name="UG SEASS" compact="0" outline="0" multipleItemSelectionAllowed="1" showAll="0"/>
    <pivotField name="MASTER SOB" compact="0" outline="0" multipleItemSelectionAllowed="1" showAll="0"/>
    <pivotField name="MASTER SOT" compact="0" outline="0" multipleItemSelectionAllowed="1" showAll="0"/>
    <pivotField name="PHD SOT" compact="0" outline="0" multipleItemSelectionAllowed="1" showAll="0"/>
    <pivotField name="DL DIP" compact="0" outline="0" multipleItemSelectionAllowed="1" showAll="0"/>
    <pivotField name="PGD" compact="0" numFmtId="3" outline="0" multipleItemSelectionAllowed="1" showAll="0"/>
    <pivotField name="SCHOOL" axis="axisRow" compact="0" numFmtId="3" outline="0" multipleItemSelectionAllowed="1" showAll="0" sortType="ascending" defaultSubtotal="0">
      <items count="5">
        <item m="1" x="2"/>
        <item x="0"/>
        <item m="1" x="3"/>
        <item m="1" x="4"/>
        <item x="1"/>
      </items>
    </pivotField>
    <pivotField name="HOST DEPARTMENT" compact="0" numFmtId="3" outline="0" multipleItemSelectionAllowed="1" showAll="0"/>
    <pivotField name="PROGRAM CODE" compact="0" outline="0" multipleItemSelectionAllowed="1" showAll="0"/>
    <pivotField name="PROGRAM NAME" compact="0" outline="0" multipleItemSelectionAllowed="1" showAll="0"/>
    <pivotField name="MODE OF STUDY" compact="0" outline="0" multipleItemSelectionAllowed="1" showAll="0"/>
    <pivotField name="CAMPUS" compact="0" outline="0" multipleItemSelectionAllowed="1" showAll="0"/>
    <pivotField name="C" compact="0" outline="0" multipleItemSelectionAllowed="1" showAll="0"/>
    <pivotField name="STREAM" compact="0" outline="0" multipleItemSelectionAllowed="1" showAll="0"/>
    <pivotField name="OPTION (e.g. Software Development, Finance, etc)" compact="0" outline="0" multipleItemSelectionAllowed="1" showAll="0"/>
    <pivotField name="COMMENTS" compact="0" outline="0" multipleItemSelectionAllowed="1" showAll="0"/>
    <pivotField name="PERIOD" axis="axisPage" compact="0" outline="0" multipleItemSelectionAllowed="1" showAll="0">
      <items count="3">
        <item x="0"/>
        <item x="1"/>
        <item t="default"/>
      </items>
    </pivotField>
  </pivotFields>
  <rowFields count="2">
    <field x="28"/>
    <field x="8"/>
  </rowFields>
  <rowItems count="170">
    <i>
      <x v="1"/>
      <x/>
    </i>
    <i r="1">
      <x v="2"/>
    </i>
    <i r="1">
      <x v="3"/>
    </i>
    <i r="1">
      <x v="4"/>
    </i>
    <i r="1">
      <x v="6"/>
    </i>
    <i r="1">
      <x v="7"/>
    </i>
    <i r="1">
      <x v="19"/>
    </i>
    <i r="1">
      <x v="20"/>
    </i>
    <i r="1">
      <x v="29"/>
    </i>
    <i r="1">
      <x v="30"/>
    </i>
    <i r="1">
      <x v="31"/>
    </i>
    <i r="1">
      <x v="34"/>
    </i>
    <i r="1">
      <x v="35"/>
    </i>
    <i r="1">
      <x v="36"/>
    </i>
    <i r="1">
      <x v="37"/>
    </i>
    <i r="1">
      <x v="40"/>
    </i>
    <i r="1">
      <x v="43"/>
    </i>
    <i r="1">
      <x v="44"/>
    </i>
    <i r="1">
      <x v="50"/>
    </i>
    <i r="1">
      <x v="51"/>
    </i>
    <i r="1">
      <x v="52"/>
    </i>
    <i r="1">
      <x v="56"/>
    </i>
    <i r="1">
      <x v="57"/>
    </i>
    <i r="1">
      <x v="58"/>
    </i>
    <i r="1">
      <x v="64"/>
    </i>
    <i r="1">
      <x v="69"/>
    </i>
    <i r="1">
      <x v="83"/>
    </i>
    <i r="1">
      <x v="87"/>
    </i>
    <i r="1">
      <x v="88"/>
    </i>
    <i r="1">
      <x v="92"/>
    </i>
    <i r="1">
      <x v="95"/>
    </i>
    <i r="1">
      <x v="101"/>
    </i>
    <i r="1">
      <x v="102"/>
    </i>
    <i r="1">
      <x v="106"/>
    </i>
    <i r="1">
      <x v="109"/>
    </i>
    <i r="1">
      <x v="110"/>
    </i>
    <i r="1">
      <x v="115"/>
    </i>
    <i r="1">
      <x v="118"/>
    </i>
    <i r="1">
      <x v="121"/>
    </i>
    <i r="1">
      <x v="129"/>
    </i>
    <i r="1">
      <x v="130"/>
    </i>
    <i r="1">
      <x v="132"/>
    </i>
    <i r="1">
      <x v="133"/>
    </i>
    <i r="1">
      <x v="136"/>
    </i>
    <i r="1">
      <x v="138"/>
    </i>
    <i r="1">
      <x v="140"/>
    </i>
    <i r="1">
      <x v="142"/>
    </i>
    <i r="1">
      <x v="144"/>
    </i>
    <i r="1">
      <x v="149"/>
    </i>
    <i r="1">
      <x v="157"/>
    </i>
    <i r="1">
      <x v="158"/>
    </i>
    <i r="1">
      <x v="159"/>
    </i>
    <i r="1">
      <x v="164"/>
    </i>
    <i r="1">
      <x v="173"/>
    </i>
    <i r="1">
      <x v="176"/>
    </i>
    <i r="1">
      <x v="179"/>
    </i>
    <i r="1">
      <x v="182"/>
    </i>
    <i r="1">
      <x v="185"/>
    </i>
    <i r="1">
      <x v="187"/>
    </i>
    <i r="1">
      <x v="190"/>
    </i>
    <i r="1">
      <x v="191"/>
    </i>
    <i r="1">
      <x v="192"/>
    </i>
    <i r="1">
      <x v="194"/>
    </i>
    <i r="1">
      <x v="196"/>
    </i>
    <i r="1">
      <x v="197"/>
    </i>
    <i r="1">
      <x v="200"/>
    </i>
    <i r="1">
      <x v="205"/>
    </i>
    <i r="1">
      <x v="209"/>
    </i>
    <i r="1">
      <x v="215"/>
    </i>
    <i r="1">
      <x v="222"/>
    </i>
    <i r="1">
      <x v="226"/>
    </i>
    <i r="1">
      <x v="228"/>
    </i>
    <i r="1">
      <x v="229"/>
    </i>
    <i r="1">
      <x v="230"/>
    </i>
    <i r="1">
      <x v="236"/>
    </i>
    <i r="1">
      <x v="238"/>
    </i>
    <i r="1">
      <x v="241"/>
    </i>
    <i r="1">
      <x v="245"/>
    </i>
    <i r="1">
      <x v="249"/>
    </i>
    <i r="1">
      <x v="251"/>
    </i>
    <i r="1">
      <x v="253"/>
    </i>
    <i r="1">
      <x v="264"/>
    </i>
    <i r="1">
      <x v="268"/>
    </i>
    <i r="1">
      <x v="270"/>
    </i>
    <i r="1">
      <x v="272"/>
    </i>
    <i r="1">
      <x v="274"/>
    </i>
    <i r="1">
      <x v="275"/>
    </i>
    <i r="1">
      <x v="276"/>
    </i>
    <i r="1">
      <x v="278"/>
    </i>
    <i r="1">
      <x v="284"/>
    </i>
    <i r="1">
      <x v="290"/>
    </i>
    <i r="1">
      <x v="291"/>
    </i>
    <i r="1">
      <x v="294"/>
    </i>
    <i r="1">
      <x v="300"/>
    </i>
    <i r="1">
      <x v="301"/>
    </i>
    <i r="1">
      <x v="302"/>
    </i>
    <i r="1">
      <x v="304"/>
    </i>
    <i r="1">
      <x v="306"/>
    </i>
    <i r="1">
      <x v="311"/>
    </i>
    <i r="1">
      <x v="318"/>
    </i>
    <i r="1">
      <x v="321"/>
    </i>
    <i r="1">
      <x v="322"/>
    </i>
    <i r="1">
      <x v="323"/>
    </i>
    <i r="1">
      <x v="325"/>
    </i>
    <i r="1">
      <x v="327"/>
    </i>
    <i r="1">
      <x v="338"/>
    </i>
    <i r="1">
      <x v="341"/>
    </i>
    <i r="1">
      <x v="343"/>
    </i>
    <i r="1">
      <x v="344"/>
    </i>
    <i r="1">
      <x v="345"/>
    </i>
    <i r="1">
      <x v="348"/>
    </i>
    <i r="1">
      <x v="350"/>
    </i>
    <i r="1">
      <x v="351"/>
    </i>
    <i r="1">
      <x v="364"/>
    </i>
    <i r="1">
      <x v="365"/>
    </i>
    <i r="1">
      <x v="374"/>
    </i>
    <i r="1">
      <x v="380"/>
    </i>
    <i r="1">
      <x v="381"/>
    </i>
    <i r="1">
      <x v="393"/>
    </i>
    <i r="1">
      <x v="396"/>
    </i>
    <i r="1">
      <x v="400"/>
    </i>
    <i r="1">
      <x v="401"/>
    </i>
    <i r="1">
      <x v="406"/>
    </i>
    <i r="1">
      <x v="410"/>
    </i>
    <i r="1">
      <x v="412"/>
    </i>
    <i r="1">
      <x v="413"/>
    </i>
    <i r="1">
      <x v="419"/>
    </i>
    <i r="1">
      <x v="421"/>
    </i>
    <i r="1">
      <x v="422"/>
    </i>
    <i r="1">
      <x v="424"/>
    </i>
    <i r="1">
      <x v="425"/>
    </i>
    <i r="1">
      <x v="426"/>
    </i>
    <i r="1">
      <x v="427"/>
    </i>
    <i r="1">
      <x v="432"/>
    </i>
    <i r="1">
      <x v="433"/>
    </i>
    <i r="1">
      <x v="434"/>
    </i>
    <i r="1">
      <x v="436"/>
    </i>
    <i r="1">
      <x v="442"/>
    </i>
    <i r="1">
      <x v="444"/>
    </i>
    <i r="1">
      <x v="448"/>
    </i>
    <i r="1">
      <x v="450"/>
    </i>
    <i r="1">
      <x v="454"/>
    </i>
    <i r="1">
      <x v="455"/>
    </i>
    <i r="1">
      <x v="457"/>
    </i>
    <i r="1">
      <x v="461"/>
    </i>
    <i r="1">
      <x v="462"/>
    </i>
    <i r="1">
      <x v="463"/>
    </i>
    <i r="1">
      <x v="464"/>
    </i>
    <i r="1">
      <x v="469"/>
    </i>
    <i r="1">
      <x v="471"/>
    </i>
    <i r="1">
      <x v="472"/>
    </i>
    <i r="1">
      <x v="473"/>
    </i>
    <i r="1">
      <x v="474"/>
    </i>
    <i r="1">
      <x v="476"/>
    </i>
    <i r="1">
      <x v="477"/>
    </i>
    <i r="1">
      <x v="483"/>
    </i>
    <i r="1">
      <x v="485"/>
    </i>
    <i r="1">
      <x v="486"/>
    </i>
    <i r="1">
      <x v="488"/>
    </i>
    <i r="1">
      <x v="489"/>
    </i>
    <i r="1">
      <x v="493"/>
    </i>
    <i r="1">
      <x v="494"/>
    </i>
    <i r="1">
      <x v="496"/>
    </i>
    <i r="1">
      <x v="497"/>
    </i>
    <i r="1">
      <x v="501"/>
    </i>
    <i r="1">
      <x v="504"/>
    </i>
    <i r="1">
      <x v="506"/>
    </i>
    <i r="1">
      <x v="507"/>
    </i>
    <i r="1">
      <x v="510"/>
    </i>
    <i>
      <x v="4"/>
      <x v="512"/>
    </i>
  </rowItems>
  <colFields count="2">
    <field x="0"/>
    <field x="2"/>
  </colFields>
  <colItems count="70">
    <i>
      <x/>
      <x v="1"/>
    </i>
    <i r="1">
      <x v="8"/>
    </i>
    <i r="1">
      <x v="9"/>
    </i>
    <i r="1">
      <x v="24"/>
    </i>
    <i r="1">
      <x v="35"/>
    </i>
    <i r="1">
      <x v="45"/>
    </i>
    <i r="1">
      <x v="51"/>
    </i>
    <i r="1">
      <x v="53"/>
    </i>
    <i r="1">
      <x v="54"/>
    </i>
    <i r="1">
      <x v="58"/>
    </i>
    <i>
      <x v="1"/>
      <x v="1"/>
    </i>
    <i r="1">
      <x v="8"/>
    </i>
    <i r="1">
      <x v="9"/>
    </i>
    <i r="1">
      <x v="24"/>
    </i>
    <i r="1">
      <x v="30"/>
    </i>
    <i r="1">
      <x v="35"/>
    </i>
    <i r="1">
      <x v="46"/>
    </i>
    <i r="1">
      <x v="49"/>
    </i>
    <i r="1">
      <x v="51"/>
    </i>
    <i r="1">
      <x v="53"/>
    </i>
    <i r="1">
      <x v="54"/>
    </i>
    <i r="1">
      <x v="58"/>
    </i>
    <i>
      <x v="2"/>
      <x v="1"/>
    </i>
    <i r="1">
      <x v="8"/>
    </i>
    <i r="1">
      <x v="24"/>
    </i>
    <i r="1">
      <x v="35"/>
    </i>
    <i r="1">
      <x v="45"/>
    </i>
    <i r="1">
      <x v="51"/>
    </i>
    <i r="1">
      <x v="53"/>
    </i>
    <i r="1">
      <x v="54"/>
    </i>
    <i r="1">
      <x v="58"/>
    </i>
    <i>
      <x v="3"/>
      <x v="8"/>
    </i>
    <i r="1">
      <x v="24"/>
    </i>
    <i r="1">
      <x v="35"/>
    </i>
    <i r="1">
      <x v="45"/>
    </i>
    <i r="1">
      <x v="51"/>
    </i>
    <i r="1">
      <x v="53"/>
    </i>
    <i r="1">
      <x v="54"/>
    </i>
    <i r="1">
      <x v="58"/>
    </i>
    <i>
      <x v="4"/>
      <x v="1"/>
    </i>
    <i r="1">
      <x v="3"/>
    </i>
    <i r="1">
      <x v="8"/>
    </i>
    <i r="1">
      <x v="24"/>
    </i>
    <i r="1">
      <x v="25"/>
    </i>
    <i r="1">
      <x v="35"/>
    </i>
    <i r="1">
      <x v="45"/>
    </i>
    <i r="1">
      <x v="46"/>
    </i>
    <i r="1">
      <x v="51"/>
    </i>
    <i r="1">
      <x v="53"/>
    </i>
    <i r="1">
      <x v="54"/>
    </i>
    <i r="1">
      <x v="59"/>
    </i>
    <i>
      <x v="5"/>
      <x v="4"/>
    </i>
    <i r="1">
      <x v="8"/>
    </i>
    <i r="1">
      <x v="9"/>
    </i>
    <i r="1">
      <x v="14"/>
    </i>
    <i r="1">
      <x v="20"/>
    </i>
    <i r="1">
      <x v="27"/>
    </i>
    <i r="1">
      <x v="32"/>
    </i>
    <i r="1">
      <x v="39"/>
    </i>
    <i r="1">
      <x v="40"/>
    </i>
    <i r="1">
      <x v="45"/>
    </i>
    <i r="1">
      <x v="51"/>
    </i>
    <i r="1">
      <x v="53"/>
    </i>
    <i r="1">
      <x v="54"/>
    </i>
    <i>
      <x v="6"/>
      <x v="53"/>
    </i>
    <i r="1">
      <x v="54"/>
    </i>
    <i>
      <x v="7"/>
      <x v="8"/>
    </i>
    <i r="1">
      <x v="24"/>
    </i>
    <i r="1">
      <x v="53"/>
    </i>
    <i r="1">
      <x v="60"/>
    </i>
  </colItems>
  <pageFields count="1">
    <pageField fld="38" hier="0"/>
  </pageFields>
  <dataFields count="1">
    <dataField name="COUNTA of HRS" fld="9" subtotal="count" baseField="0"/>
  </dataFields>
  <pivotTableStyleInfo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_1" displayName="Table_1" ref="A1:AY3">
  <tableColumns count="51">
    <tableColumn id="1" name="DAY#"/>
    <tableColumn id="2" name="DAY"/>
    <tableColumn id="3" name="TIME"/>
    <tableColumn id="4" name="ROOM"/>
    <tableColumn id="5" name="UNIT CODE"/>
    <tableColumn id="6" name="UNIT NAME"/>
    <tableColumn id="7" name="LECTURER NAME"/>
    <tableColumn id="8" name="HRS"/>
    <tableColumn id="9" name="TRUE HRS"/>
    <tableColumn id="10" name="#UNITS"/>
    <tableColumn id="11" name="CLASS SIZE"/>
    <tableColumn id="12" name="SPP KASNEB/KNEC"/>
    <tableColumn id="13" name="DIP/CERT SPP"/>
    <tableColumn id="14" name="MASTER SEASS"/>
    <tableColumn id="15" name="DIP/CERT SOT"/>
    <tableColumn id="16" name="DIP/CERT SEASS"/>
    <tableColumn id="17" name="DIP/CERT SOB"/>
    <tableColumn id="18" name="UG SOT"/>
    <tableColumn id="19" name="UG SOB"/>
    <tableColumn id="20" name="PHD SOB"/>
    <tableColumn id="21" name="UG SEASS"/>
    <tableColumn id="22" name="MASTER SOB"/>
    <tableColumn id="23" name="MASTER SOT"/>
    <tableColumn id="24" name="PHD SOT"/>
    <tableColumn id="25" name="DL DIP"/>
    <tableColumn id="26" name="PGD"/>
    <tableColumn id="27" name="SCHOOL"/>
    <tableColumn id="28" name="DEPARTMENT"/>
    <tableColumn id="29" name="PROGRAM"/>
    <tableColumn id="30" name="MODE"/>
    <tableColumn id="31" name="CAMPUS"/>
    <tableColumn id="32" name="TRIMESTER"/>
    <tableColumn id="33" name="STREAM"/>
    <tableColumn id="34" name="OPTION (e.g. Software Development, Finance, etc)"/>
    <tableColumn id="35" name="COMMENTS"/>
    <tableColumn id="36" name="PERIOD"/>
    <tableColumn id="37" name="UNIT CODESTREAMMODECAMPUS"/>
    <tableColumn id="38" name="UNITCODESTREAMMODECAMPUS"/>
    <tableColumn id="39" name="PROGRAM CODE"/>
    <tableColumn id="40" name="Unit Code2"/>
    <tableColumn id="41" name="Unit Name3"/>
    <tableColumn id="42" name="STAFF NUMBER"/>
    <tableColumn id="43" name="Level"/>
    <tableColumn id="44" name="Semester Code"/>
    <tableColumn id="45" name="Current"/>
    <tableColumn id="46" name="Full Time"/>
    <tableColumn id="47" name="Part Time"/>
    <tableColumn id="48" name="Weekend"/>
    <tableColumn id="49" name="Distance Learning"/>
    <tableColumn id="50" name="Room Type"/>
    <tableColumn id="51" name="Slot Period (Hrs)"/>
  </tableColumns>
  <tableStyleInfo name="Detail2-BAFT 401-FT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ivotTable" Target="../pivotTables/pivotTable5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C7"/>
  <sheetViews>
    <sheetView showGridLines="0" workbookViewId="0"/>
  </sheetViews>
  <sheetFormatPr defaultColWidth="12.625" defaultRowHeight="15" customHeight="1"/>
  <sheetData>
    <row r="1" spans="1:3" ht="14.25">
      <c r="A1" s="452" t="s">
        <v>38</v>
      </c>
      <c r="B1" s="453" t="s">
        <v>5639</v>
      </c>
    </row>
    <row r="2" spans="1:3" ht="14.25">
      <c r="A2" s="452" t="s">
        <v>29</v>
      </c>
      <c r="B2" s="459" t="s">
        <v>454</v>
      </c>
    </row>
    <row r="4" spans="1:3" ht="15" customHeight="1">
      <c r="A4" s="434" t="s">
        <v>0</v>
      </c>
      <c r="B4" s="434" t="s">
        <v>1</v>
      </c>
      <c r="C4" s="437"/>
    </row>
    <row r="5" spans="1:3" ht="15" customHeight="1">
      <c r="A5" s="434" t="s">
        <v>2</v>
      </c>
      <c r="B5" s="440" t="s">
        <v>63</v>
      </c>
      <c r="C5" s="454" t="s">
        <v>3</v>
      </c>
    </row>
    <row r="6" spans="1:3" ht="15" customHeight="1">
      <c r="A6" s="444" t="s">
        <v>1082</v>
      </c>
      <c r="B6" s="445">
        <v>0</v>
      </c>
      <c r="C6" s="455">
        <v>0</v>
      </c>
    </row>
    <row r="7" spans="1:3" ht="15" customHeight="1">
      <c r="A7" s="456" t="s">
        <v>3</v>
      </c>
      <c r="B7" s="457">
        <v>0</v>
      </c>
      <c r="C7" s="458">
        <v>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4842"/>
  <sheetViews>
    <sheetView workbookViewId="0"/>
  </sheetViews>
  <sheetFormatPr defaultColWidth="12.625" defaultRowHeight="15" customHeight="1"/>
  <cols>
    <col min="1" max="1" width="32.625" customWidth="1"/>
  </cols>
  <sheetData>
    <row r="1" spans="1:1" ht="14.25">
      <c r="A1" s="163" t="s">
        <v>9</v>
      </c>
    </row>
    <row r="2" spans="1:1" ht="14.25">
      <c r="A2" s="164" t="s">
        <v>5591</v>
      </c>
    </row>
    <row r="3" spans="1:1" ht="14.25">
      <c r="A3" s="164" t="s">
        <v>3650</v>
      </c>
    </row>
    <row r="4" spans="1:1" ht="14.25">
      <c r="A4" s="164" t="s">
        <v>3786</v>
      </c>
    </row>
    <row r="5" spans="1:1" ht="14.25">
      <c r="A5" s="164" t="s">
        <v>3665</v>
      </c>
    </row>
    <row r="6" spans="1:1" ht="14.25">
      <c r="A6" s="164" t="s">
        <v>4050</v>
      </c>
    </row>
    <row r="7" spans="1:1" ht="14.25">
      <c r="A7" s="164" t="s">
        <v>3406</v>
      </c>
    </row>
    <row r="8" spans="1:1" ht="14.25">
      <c r="A8" s="164" t="s">
        <v>3664</v>
      </c>
    </row>
    <row r="9" spans="1:1" ht="14.25">
      <c r="A9" s="164" t="s">
        <v>3396</v>
      </c>
    </row>
    <row r="10" spans="1:1" ht="14.25">
      <c r="A10" s="164" t="s">
        <v>3349</v>
      </c>
    </row>
    <row r="11" spans="1:1" ht="14.25">
      <c r="A11" s="164" t="s">
        <v>4092</v>
      </c>
    </row>
    <row r="12" spans="1:1" ht="14.25">
      <c r="A12" s="164" t="s">
        <v>3696</v>
      </c>
    </row>
    <row r="13" spans="1:1" ht="14.25">
      <c r="A13" s="164" t="s">
        <v>3639</v>
      </c>
    </row>
    <row r="14" spans="1:1" ht="14.25">
      <c r="A14" s="164" t="s">
        <v>4632</v>
      </c>
    </row>
    <row r="15" spans="1:1" ht="14.25">
      <c r="A15" s="164" t="s">
        <v>3607</v>
      </c>
    </row>
    <row r="16" spans="1:1" ht="14.25">
      <c r="A16" s="164" t="s">
        <v>4403</v>
      </c>
    </row>
    <row r="17" spans="1:1" ht="14.25">
      <c r="A17" s="164" t="s">
        <v>4103</v>
      </c>
    </row>
    <row r="18" spans="1:1" ht="14.25">
      <c r="A18" s="164" t="s">
        <v>3649</v>
      </c>
    </row>
    <row r="19" spans="1:1" ht="14.25">
      <c r="A19" s="164" t="s">
        <v>3352</v>
      </c>
    </row>
    <row r="20" spans="1:1" ht="14.25">
      <c r="A20" s="164" t="s">
        <v>5592</v>
      </c>
    </row>
    <row r="21" spans="1:1" ht="14.25">
      <c r="A21" s="164" t="s">
        <v>3900</v>
      </c>
    </row>
    <row r="22" spans="1:1" ht="14.25">
      <c r="A22" s="164" t="s">
        <v>3672</v>
      </c>
    </row>
    <row r="23" spans="1:1" ht="14.25">
      <c r="A23" s="164" t="s">
        <v>3373</v>
      </c>
    </row>
    <row r="24" spans="1:1" ht="14.25">
      <c r="A24" s="164" t="s">
        <v>3885</v>
      </c>
    </row>
    <row r="25" spans="1:1" ht="14.25">
      <c r="A25" s="164" t="s">
        <v>4316</v>
      </c>
    </row>
    <row r="26" spans="1:1" ht="14.25">
      <c r="A26" s="164" t="s">
        <v>4066</v>
      </c>
    </row>
    <row r="27" spans="1:1" ht="14.25">
      <c r="A27" s="164" t="s">
        <v>3875</v>
      </c>
    </row>
    <row r="28" spans="1:1" ht="14.25">
      <c r="A28" s="164" t="s">
        <v>3633</v>
      </c>
    </row>
    <row r="29" spans="1:1" ht="14.25">
      <c r="A29" s="164" t="s">
        <v>3495</v>
      </c>
    </row>
    <row r="30" spans="1:1" ht="14.25">
      <c r="A30" s="164" t="s">
        <v>3595</v>
      </c>
    </row>
    <row r="31" spans="1:1" ht="14.25">
      <c r="A31" s="164" t="s">
        <v>3446</v>
      </c>
    </row>
    <row r="32" spans="1:1" ht="14.25">
      <c r="A32" s="164" t="s">
        <v>3681</v>
      </c>
    </row>
    <row r="33" spans="1:1" ht="14.25">
      <c r="A33" s="164" t="s">
        <v>3645</v>
      </c>
    </row>
    <row r="34" spans="1:1" ht="14.25">
      <c r="A34" s="164" t="s">
        <v>5348</v>
      </c>
    </row>
    <row r="35" spans="1:1" ht="14.25">
      <c r="A35" s="164" t="s">
        <v>4068</v>
      </c>
    </row>
    <row r="36" spans="1:1" ht="14.25">
      <c r="A36" s="164" t="s">
        <v>3348</v>
      </c>
    </row>
    <row r="37" spans="1:1" ht="14.25">
      <c r="A37" s="164" t="s">
        <v>3483</v>
      </c>
    </row>
    <row r="38" spans="1:1" ht="14.25">
      <c r="A38" s="164" t="s">
        <v>3651</v>
      </c>
    </row>
    <row r="39" spans="1:1" ht="14.25">
      <c r="A39" s="164" t="s">
        <v>4407</v>
      </c>
    </row>
    <row r="40" spans="1:1" ht="14.25">
      <c r="A40" s="164" t="s">
        <v>4124</v>
      </c>
    </row>
    <row r="41" spans="1:1" ht="14.25">
      <c r="A41" s="164" t="s">
        <v>3505</v>
      </c>
    </row>
    <row r="42" spans="1:1" ht="14.25">
      <c r="A42" s="164" t="s">
        <v>3476</v>
      </c>
    </row>
    <row r="43" spans="1:1" ht="14.25">
      <c r="A43" s="164" t="s">
        <v>3375</v>
      </c>
    </row>
    <row r="44" spans="1:1" ht="14.25">
      <c r="A44" s="164" t="s">
        <v>3444</v>
      </c>
    </row>
    <row r="45" spans="1:1" ht="14.25">
      <c r="A45" s="164" t="s">
        <v>3674</v>
      </c>
    </row>
    <row r="46" spans="1:1" ht="14.25">
      <c r="A46" s="164" t="s">
        <v>3434</v>
      </c>
    </row>
    <row r="47" spans="1:1" ht="14.25">
      <c r="A47" s="164" t="s">
        <v>3507</v>
      </c>
    </row>
    <row r="48" spans="1:1" ht="14.25">
      <c r="A48" s="164" t="s">
        <v>3545</v>
      </c>
    </row>
    <row r="49" spans="1:1" ht="14.25">
      <c r="A49" s="164" t="s">
        <v>3549</v>
      </c>
    </row>
    <row r="50" spans="1:1" ht="14.25">
      <c r="A50" s="164" t="s">
        <v>4160</v>
      </c>
    </row>
    <row r="51" spans="1:1" ht="14.25">
      <c r="A51" s="164" t="s">
        <v>3357</v>
      </c>
    </row>
    <row r="52" spans="1:1" ht="14.25">
      <c r="A52" s="164" t="s">
        <v>4343</v>
      </c>
    </row>
    <row r="53" spans="1:1" ht="14.25">
      <c r="A53" s="164" t="s">
        <v>3682</v>
      </c>
    </row>
    <row r="54" spans="1:1" ht="14.25">
      <c r="A54" s="164" t="s">
        <v>3438</v>
      </c>
    </row>
    <row r="55" spans="1:1" ht="14.25">
      <c r="A55" s="164" t="s">
        <v>3652</v>
      </c>
    </row>
    <row r="56" spans="1:1" ht="14.25">
      <c r="A56" s="164" t="s">
        <v>3509</v>
      </c>
    </row>
    <row r="57" spans="1:1" ht="14.25">
      <c r="A57" s="164" t="s">
        <v>3418</v>
      </c>
    </row>
    <row r="58" spans="1:1" ht="14.25">
      <c r="A58" s="164" t="s">
        <v>3489</v>
      </c>
    </row>
    <row r="59" spans="1:1" ht="14.25">
      <c r="A59" s="164" t="s">
        <v>3561</v>
      </c>
    </row>
    <row r="60" spans="1:1" ht="14.25">
      <c r="A60" s="164" t="s">
        <v>4297</v>
      </c>
    </row>
    <row r="61" spans="1:1" ht="14.25">
      <c r="A61" s="164" t="s">
        <v>4304</v>
      </c>
    </row>
    <row r="62" spans="1:1" ht="14.25">
      <c r="A62" s="164" t="s">
        <v>4123</v>
      </c>
    </row>
    <row r="63" spans="1:1" ht="14.25">
      <c r="A63" s="164" t="s">
        <v>3631</v>
      </c>
    </row>
    <row r="64" spans="1:1" ht="14.25">
      <c r="A64" s="164" t="s">
        <v>4379</v>
      </c>
    </row>
    <row r="65" spans="1:1" ht="14.25">
      <c r="A65" s="164" t="s">
        <v>4090</v>
      </c>
    </row>
    <row r="66" spans="1:1" ht="14.25">
      <c r="A66" s="164" t="s">
        <v>3478</v>
      </c>
    </row>
    <row r="67" spans="1:1" ht="14.25">
      <c r="A67" s="164" t="s">
        <v>4181</v>
      </c>
    </row>
    <row r="68" spans="1:1" ht="14.25">
      <c r="A68" s="164" t="s">
        <v>4109</v>
      </c>
    </row>
    <row r="69" spans="1:1" ht="14.25">
      <c r="A69" s="164" t="s">
        <v>4424</v>
      </c>
    </row>
    <row r="70" spans="1:1" ht="14.25">
      <c r="A70" s="164" t="s">
        <v>3587</v>
      </c>
    </row>
    <row r="71" spans="1:1" ht="14.25">
      <c r="A71" s="164" t="s">
        <v>5554</v>
      </c>
    </row>
    <row r="72" spans="1:1" ht="14.25">
      <c r="A72" s="164" t="s">
        <v>4483</v>
      </c>
    </row>
    <row r="73" spans="1:1" ht="14.25">
      <c r="A73" s="164" t="s">
        <v>5593</v>
      </c>
    </row>
    <row r="74" spans="1:1" ht="14.25">
      <c r="A74" s="164" t="s">
        <v>4114</v>
      </c>
    </row>
    <row r="75" spans="1:1" ht="14.25">
      <c r="A75" s="164" t="s">
        <v>4420</v>
      </c>
    </row>
    <row r="76" spans="1:1" ht="14.25">
      <c r="A76" s="164" t="s">
        <v>3675</v>
      </c>
    </row>
    <row r="77" spans="1:1" ht="14.25">
      <c r="A77" s="164" t="s">
        <v>4525</v>
      </c>
    </row>
    <row r="78" spans="1:1" ht="14.25">
      <c r="A78" s="164" t="s">
        <v>5345</v>
      </c>
    </row>
    <row r="79" spans="1:1" ht="14.25">
      <c r="A79" s="164" t="s">
        <v>3367</v>
      </c>
    </row>
    <row r="80" spans="1:1" ht="14.25">
      <c r="A80" s="164" t="s">
        <v>3735</v>
      </c>
    </row>
    <row r="81" spans="1:1" ht="14.25">
      <c r="A81" s="164" t="s">
        <v>3662</v>
      </c>
    </row>
    <row r="82" spans="1:1" ht="14.25">
      <c r="A82" s="164" t="s">
        <v>3685</v>
      </c>
    </row>
    <row r="83" spans="1:1" ht="14.25">
      <c r="A83" s="164" t="s">
        <v>3792</v>
      </c>
    </row>
    <row r="84" spans="1:1" ht="14.25">
      <c r="A84" s="164" t="s">
        <v>4495</v>
      </c>
    </row>
    <row r="85" spans="1:1" ht="14.25">
      <c r="A85" s="164" t="s">
        <v>4329</v>
      </c>
    </row>
    <row r="86" spans="1:1" ht="14.25">
      <c r="A86" s="164" t="s">
        <v>5594</v>
      </c>
    </row>
    <row r="87" spans="1:1" ht="14.25">
      <c r="A87" s="164" t="s">
        <v>3400</v>
      </c>
    </row>
    <row r="88" spans="1:1" ht="14.25">
      <c r="A88" s="164" t="s">
        <v>3428</v>
      </c>
    </row>
    <row r="89" spans="1:1" ht="14.25">
      <c r="A89" s="164" t="s">
        <v>4140</v>
      </c>
    </row>
    <row r="90" spans="1:1" ht="14.25">
      <c r="A90" s="164" t="s">
        <v>3432</v>
      </c>
    </row>
    <row r="91" spans="1:1" ht="14.25">
      <c r="A91" s="164" t="s">
        <v>3371</v>
      </c>
    </row>
    <row r="92" spans="1:1" ht="14.25">
      <c r="A92" s="164" t="s">
        <v>3359</v>
      </c>
    </row>
    <row r="93" spans="1:1" ht="14.25">
      <c r="A93" s="164" t="s">
        <v>3886</v>
      </c>
    </row>
    <row r="94" spans="1:1" ht="14.25">
      <c r="A94" s="164" t="s">
        <v>3377</v>
      </c>
    </row>
    <row r="95" spans="1:1" ht="14.25">
      <c r="A95" s="164" t="s">
        <v>3911</v>
      </c>
    </row>
    <row r="96" spans="1:1" ht="14.25">
      <c r="A96" s="164" t="s">
        <v>4356</v>
      </c>
    </row>
    <row r="97" spans="1:1" ht="14.25">
      <c r="A97" s="164" t="s">
        <v>3670</v>
      </c>
    </row>
    <row r="98" spans="1:1" ht="14.25">
      <c r="A98" s="164" t="s">
        <v>3997</v>
      </c>
    </row>
    <row r="99" spans="1:1" ht="14.25">
      <c r="A99" s="164" t="s">
        <v>3355</v>
      </c>
    </row>
    <row r="100" spans="1:1" ht="14.25">
      <c r="A100" s="164" t="s">
        <v>3676</v>
      </c>
    </row>
    <row r="101" spans="1:1" ht="14.25">
      <c r="A101" s="164" t="s">
        <v>3466</v>
      </c>
    </row>
    <row r="102" spans="1:1" ht="14.25">
      <c r="A102" s="164" t="s">
        <v>3619</v>
      </c>
    </row>
    <row r="103" spans="1:1" ht="14.25">
      <c r="A103" s="164" t="s">
        <v>3358</v>
      </c>
    </row>
    <row r="104" spans="1:1" ht="14.25">
      <c r="A104" s="164" t="s">
        <v>3345</v>
      </c>
    </row>
    <row r="105" spans="1:1" ht="14.25">
      <c r="A105" s="164" t="s">
        <v>4371</v>
      </c>
    </row>
    <row r="106" spans="1:1" ht="14.25">
      <c r="A106" s="164" t="s">
        <v>3668</v>
      </c>
    </row>
    <row r="107" spans="1:1" ht="14.25">
      <c r="A107" s="164" t="s">
        <v>4284</v>
      </c>
    </row>
    <row r="108" spans="1:1" ht="14.25">
      <c r="A108" s="164" t="s">
        <v>3535</v>
      </c>
    </row>
    <row r="109" spans="1:1" ht="14.25">
      <c r="A109" s="164" t="s">
        <v>3784</v>
      </c>
    </row>
    <row r="110" spans="1:1" ht="14.25">
      <c r="A110" s="164" t="s">
        <v>3363</v>
      </c>
    </row>
    <row r="111" spans="1:1" ht="14.25">
      <c r="A111" s="164" t="s">
        <v>3569</v>
      </c>
    </row>
    <row r="112" spans="1:1" ht="14.25">
      <c r="A112" s="164" t="s">
        <v>3344</v>
      </c>
    </row>
    <row r="113" spans="1:1" ht="14.25">
      <c r="A113" s="164" t="s">
        <v>3778</v>
      </c>
    </row>
    <row r="114" spans="1:1" ht="14.25">
      <c r="A114" s="164" t="s">
        <v>4411</v>
      </c>
    </row>
    <row r="115" spans="1:1" ht="14.25">
      <c r="A115" s="164" t="s">
        <v>3464</v>
      </c>
    </row>
    <row r="116" spans="1:1" ht="14.25">
      <c r="A116" s="164" t="s">
        <v>3365</v>
      </c>
    </row>
    <row r="117" spans="1:1" ht="14.25">
      <c r="A117" s="164" t="s">
        <v>3350</v>
      </c>
    </row>
    <row r="118" spans="1:1" ht="14.25">
      <c r="A118" s="164" t="s">
        <v>3412</v>
      </c>
    </row>
    <row r="119" spans="1:1" ht="14.25">
      <c r="A119" s="164" t="s">
        <v>3353</v>
      </c>
    </row>
    <row r="120" spans="1:1" ht="14.25">
      <c r="A120" s="164" t="s">
        <v>4084</v>
      </c>
    </row>
    <row r="121" spans="1:1" ht="14.25">
      <c r="A121" s="164" t="s">
        <v>3351</v>
      </c>
    </row>
    <row r="122" spans="1:1" ht="14.25">
      <c r="A122" s="164" t="s">
        <v>3637</v>
      </c>
    </row>
    <row r="123" spans="1:1" ht="14.25">
      <c r="A123" s="164" t="s">
        <v>3369</v>
      </c>
    </row>
    <row r="124" spans="1:1" ht="14.25">
      <c r="A124" s="164" t="s">
        <v>3485</v>
      </c>
    </row>
    <row r="125" spans="1:1" ht="14.25">
      <c r="A125" s="164" t="s">
        <v>3654</v>
      </c>
    </row>
    <row r="126" spans="1:1" ht="14.25">
      <c r="A126" s="164" t="s">
        <v>4399</v>
      </c>
    </row>
    <row r="127" spans="1:1" ht="14.25">
      <c r="A127" s="164" t="s">
        <v>3851</v>
      </c>
    </row>
    <row r="128" spans="1:1" ht="14.25">
      <c r="A128" s="164" t="s">
        <v>4046</v>
      </c>
    </row>
    <row r="129" spans="1:2" ht="14.25">
      <c r="A129" s="164" t="s">
        <v>4006</v>
      </c>
    </row>
    <row r="130" spans="1:2" ht="14.25">
      <c r="A130" s="164" t="s">
        <v>3341</v>
      </c>
    </row>
    <row r="131" spans="1:2" ht="14.25">
      <c r="A131" s="164" t="s">
        <v>3354</v>
      </c>
    </row>
    <row r="132" spans="1:2" ht="14.25">
      <c r="A132" s="164" t="s">
        <v>3836</v>
      </c>
    </row>
    <row r="133" spans="1:2" ht="14.25">
      <c r="A133" s="164" t="s">
        <v>3402</v>
      </c>
    </row>
    <row r="134" spans="1:2" ht="14.25">
      <c r="A134" s="164" t="s">
        <v>4058</v>
      </c>
    </row>
    <row r="135" spans="1:2" ht="14.25">
      <c r="A135" s="164" t="s">
        <v>3571</v>
      </c>
    </row>
    <row r="136" spans="1:2" ht="14.25">
      <c r="A136" s="164" t="s">
        <v>3828</v>
      </c>
    </row>
    <row r="137" spans="1:2" ht="14.25">
      <c r="A137" s="164" t="s">
        <v>4005</v>
      </c>
    </row>
    <row r="138" spans="1:2" ht="14.25">
      <c r="A138" s="164" t="s">
        <v>4023</v>
      </c>
    </row>
    <row r="139" spans="1:2" ht="14.25">
      <c r="A139" s="164" t="s">
        <v>5595</v>
      </c>
    </row>
    <row r="140" spans="1:2" ht="14.25">
      <c r="A140" s="164" t="s">
        <v>5526</v>
      </c>
    </row>
    <row r="141" spans="1:2" ht="14.25">
      <c r="A141" s="164" t="s">
        <v>4019</v>
      </c>
    </row>
    <row r="142" spans="1:2" ht="14.25">
      <c r="A142" s="164" t="s">
        <v>3468</v>
      </c>
    </row>
    <row r="143" spans="1:2" ht="14.25">
      <c r="A143" s="164" t="s">
        <v>3634</v>
      </c>
    </row>
    <row r="144" spans="1:2" ht="15" customHeight="1">
      <c r="A144" s="164" t="s">
        <v>4030</v>
      </c>
      <c r="B144" s="141"/>
    </row>
    <row r="145" spans="1:1" ht="14.25">
      <c r="A145" s="164" t="s">
        <v>3803</v>
      </c>
    </row>
    <row r="146" spans="1:1" ht="14.25">
      <c r="A146" s="164" t="s">
        <v>3671</v>
      </c>
    </row>
    <row r="147" spans="1:1" ht="14.25">
      <c r="A147" s="164" t="s">
        <v>3860</v>
      </c>
    </row>
    <row r="148" spans="1:1" ht="14.25">
      <c r="A148" s="164" t="s">
        <v>4056</v>
      </c>
    </row>
    <row r="149" spans="1:1" ht="14.25">
      <c r="A149" s="164" t="s">
        <v>4332</v>
      </c>
    </row>
    <row r="150" spans="1:1" ht="14.25">
      <c r="A150" s="164" t="s">
        <v>4409</v>
      </c>
    </row>
    <row r="151" spans="1:1" ht="14.25">
      <c r="A151" s="164" t="s">
        <v>3361</v>
      </c>
    </row>
    <row r="152" spans="1:1" ht="14.25">
      <c r="A152" s="164" t="s">
        <v>3416</v>
      </c>
    </row>
    <row r="153" spans="1:1" ht="14.25">
      <c r="A153" s="164" t="s">
        <v>4286</v>
      </c>
    </row>
    <row r="154" spans="1:1" ht="14.25">
      <c r="A154" s="164" t="s">
        <v>4112</v>
      </c>
    </row>
    <row r="155" spans="1:1" ht="14.25">
      <c r="A155" s="164" t="s">
        <v>4010</v>
      </c>
    </row>
    <row r="156" spans="1:1" ht="14.25">
      <c r="A156" s="164" t="s">
        <v>3392</v>
      </c>
    </row>
    <row r="157" spans="1:1" ht="14.25">
      <c r="A157" s="164" t="s">
        <v>4227</v>
      </c>
    </row>
    <row r="158" spans="1:1" ht="14.25">
      <c r="A158" s="164" t="s">
        <v>3995</v>
      </c>
    </row>
    <row r="159" spans="1:1" ht="14.25">
      <c r="A159" s="164" t="s">
        <v>3663</v>
      </c>
    </row>
    <row r="160" spans="1:1" ht="14.25">
      <c r="A160" s="164" t="s">
        <v>3394</v>
      </c>
    </row>
    <row r="161" spans="1:1" ht="14.25">
      <c r="A161" s="164" t="s">
        <v>3430</v>
      </c>
    </row>
    <row r="162" spans="1:1" ht="14.25">
      <c r="A162" s="164" t="s">
        <v>3669</v>
      </c>
    </row>
    <row r="163" spans="1:1" ht="14.25">
      <c r="A163" s="164" t="s">
        <v>3934</v>
      </c>
    </row>
    <row r="164" spans="1:1" ht="14.25">
      <c r="A164" s="164" t="s">
        <v>4172</v>
      </c>
    </row>
    <row r="165" spans="1:1" ht="14.25">
      <c r="A165" s="164" t="s">
        <v>3942</v>
      </c>
    </row>
    <row r="166" spans="1:1" ht="14.25">
      <c r="A166" s="164" t="s">
        <v>3980</v>
      </c>
    </row>
    <row r="167" spans="1:1" ht="14.25">
      <c r="A167" s="164" t="s">
        <v>3523</v>
      </c>
    </row>
    <row r="168" spans="1:1" ht="14.25">
      <c r="A168" s="164" t="s">
        <v>3519</v>
      </c>
    </row>
    <row r="169" spans="1:1" ht="14.25">
      <c r="A169" s="164" t="s">
        <v>3932</v>
      </c>
    </row>
    <row r="170" spans="1:1" ht="14.25">
      <c r="A170" s="164" t="s">
        <v>3944</v>
      </c>
    </row>
    <row r="171" spans="1:1" ht="14.25">
      <c r="A171" s="164" t="s">
        <v>3611</v>
      </c>
    </row>
    <row r="172" spans="1:1" ht="14.25">
      <c r="A172" s="164" t="s">
        <v>3356</v>
      </c>
    </row>
    <row r="173" spans="1:1" ht="14.25">
      <c r="A173" s="164" t="s">
        <v>4464</v>
      </c>
    </row>
    <row r="174" spans="1:1" ht="14.25">
      <c r="A174" s="164" t="s">
        <v>3537</v>
      </c>
    </row>
    <row r="175" spans="1:1" ht="14.25">
      <c r="A175" s="164" t="s">
        <v>3527</v>
      </c>
    </row>
    <row r="176" spans="1:1" ht="14.25">
      <c r="A176" s="164" t="s">
        <v>3834</v>
      </c>
    </row>
    <row r="177" spans="1:1" ht="14.25">
      <c r="A177" s="164" t="s">
        <v>3553</v>
      </c>
    </row>
    <row r="178" spans="1:1" ht="14.25">
      <c r="A178" s="164" t="s">
        <v>3398</v>
      </c>
    </row>
    <row r="179" spans="1:1" ht="14.25">
      <c r="A179" s="164" t="s">
        <v>3601</v>
      </c>
    </row>
    <row r="180" spans="1:1" ht="14.25">
      <c r="A180" s="164" t="s">
        <v>3796</v>
      </c>
    </row>
    <row r="181" spans="1:1" ht="14.25">
      <c r="A181" s="164" t="s">
        <v>3557</v>
      </c>
    </row>
    <row r="182" spans="1:1" ht="14.25">
      <c r="A182" s="164" t="s">
        <v>3559</v>
      </c>
    </row>
    <row r="183" spans="1:1" ht="14.25">
      <c r="A183" s="164" t="s">
        <v>4894</v>
      </c>
    </row>
    <row r="184" spans="1:1" ht="14.25">
      <c r="A184" s="164" t="s">
        <v>3452</v>
      </c>
    </row>
    <row r="185" spans="1:1" ht="14.25">
      <c r="A185" s="164" t="s">
        <v>5596</v>
      </c>
    </row>
    <row r="186" spans="1:1" ht="14.25">
      <c r="A186" s="164" t="s">
        <v>3470</v>
      </c>
    </row>
    <row r="187" spans="1:1" ht="14.25">
      <c r="A187" s="164" t="s">
        <v>3982</v>
      </c>
    </row>
    <row r="188" spans="1:1" ht="14.25">
      <c r="A188" s="164" t="s">
        <v>5597</v>
      </c>
    </row>
    <row r="189" spans="1:1" ht="14.25">
      <c r="A189" s="164" t="s">
        <v>3958</v>
      </c>
    </row>
    <row r="190" spans="1:1" ht="14.25">
      <c r="A190" s="164" t="s">
        <v>3472</v>
      </c>
    </row>
    <row r="191" spans="1:1" ht="14.25">
      <c r="A191" s="164" t="s">
        <v>3954</v>
      </c>
    </row>
    <row r="192" spans="1:1" ht="14.25">
      <c r="A192" s="164" t="s">
        <v>4447</v>
      </c>
    </row>
    <row r="193" spans="1:1" ht="14.25">
      <c r="A193" s="164" t="s">
        <v>4105</v>
      </c>
    </row>
    <row r="194" spans="1:1" ht="14.25">
      <c r="A194" s="164" t="s">
        <v>5598</v>
      </c>
    </row>
    <row r="195" spans="1:1" ht="14.25">
      <c r="A195" s="164" t="s">
        <v>3503</v>
      </c>
    </row>
    <row r="196" spans="1:1" ht="14.25">
      <c r="A196" s="164" t="s">
        <v>4382</v>
      </c>
    </row>
    <row r="197" spans="1:1" ht="14.25">
      <c r="A197" s="164" t="s">
        <v>4468</v>
      </c>
    </row>
    <row r="198" spans="1:1" ht="14.25">
      <c r="A198" s="164" t="s">
        <v>3646</v>
      </c>
    </row>
    <row r="199" spans="1:1" ht="14.25">
      <c r="A199" s="164" t="s">
        <v>3638</v>
      </c>
    </row>
    <row r="200" spans="1:1" ht="14.25">
      <c r="A200" s="164" t="s">
        <v>4145</v>
      </c>
    </row>
    <row r="201" spans="1:1" ht="14.25">
      <c r="A201" s="164" t="s">
        <v>3342</v>
      </c>
    </row>
    <row r="202" spans="1:1" ht="14.25">
      <c r="A202" s="164" t="s">
        <v>3456</v>
      </c>
    </row>
    <row r="203" spans="1:1" ht="14.25">
      <c r="A203" s="164" t="s">
        <v>3644</v>
      </c>
    </row>
    <row r="204" spans="1:1" ht="14.25">
      <c r="A204" s="164" t="s">
        <v>3380</v>
      </c>
    </row>
    <row r="205" spans="1:1" ht="14.25">
      <c r="A205" s="164" t="s">
        <v>4169</v>
      </c>
    </row>
    <row r="206" spans="1:1" ht="14.25">
      <c r="A206" s="164" t="s">
        <v>3458</v>
      </c>
    </row>
    <row r="207" spans="1:1" ht="14.25">
      <c r="A207" s="164" t="s">
        <v>3343</v>
      </c>
    </row>
    <row r="208" spans="1:1" ht="14.25">
      <c r="A208" s="164" t="s">
        <v>4362</v>
      </c>
    </row>
    <row r="209" spans="1:1" ht="14.25">
      <c r="A209" s="164" t="s">
        <v>5512</v>
      </c>
    </row>
    <row r="210" spans="1:1" ht="14.25">
      <c r="A210" s="164" t="s">
        <v>3454</v>
      </c>
    </row>
    <row r="211" spans="1:1" ht="14.25">
      <c r="A211" s="164" t="s">
        <v>3641</v>
      </c>
    </row>
    <row r="212" spans="1:1" ht="14.25">
      <c r="A212" s="164" t="s">
        <v>3673</v>
      </c>
    </row>
    <row r="213" spans="1:1" ht="14.25">
      <c r="A213" s="164" t="s">
        <v>3460</v>
      </c>
    </row>
    <row r="214" spans="1:1" ht="14.25">
      <c r="A214" s="164" t="s">
        <v>3760</v>
      </c>
    </row>
    <row r="215" spans="1:1" ht="14.25">
      <c r="A215" s="164" t="s">
        <v>3721</v>
      </c>
    </row>
    <row r="216" spans="1:1" ht="14.25">
      <c r="A216" s="164" t="s">
        <v>5599</v>
      </c>
    </row>
    <row r="217" spans="1:1" ht="14.25">
      <c r="A217" s="164" t="s">
        <v>3567</v>
      </c>
    </row>
    <row r="218" spans="1:1" ht="14.25">
      <c r="A218" s="164" t="s">
        <v>3422</v>
      </c>
    </row>
    <row r="219" spans="1:1" ht="14.25">
      <c r="A219" s="164" t="s">
        <v>3410</v>
      </c>
    </row>
    <row r="220" spans="1:1" ht="14.25">
      <c r="A220" s="164" t="s">
        <v>3873</v>
      </c>
    </row>
    <row r="221" spans="1:1" ht="14.25">
      <c r="A221" s="164" t="s">
        <v>4395</v>
      </c>
    </row>
    <row r="222" spans="1:1" ht="14.25">
      <c r="A222" s="164" t="s">
        <v>3482</v>
      </c>
    </row>
    <row r="223" spans="1:1" ht="14.25">
      <c r="A223" s="164" t="s">
        <v>4322</v>
      </c>
    </row>
    <row r="224" spans="1:1" ht="14.25">
      <c r="A224" s="164" t="s">
        <v>3404</v>
      </c>
    </row>
    <row r="225" spans="1:1" ht="14.25">
      <c r="A225" s="164" t="s">
        <v>4769</v>
      </c>
    </row>
    <row r="226" spans="1:1" ht="14.25">
      <c r="A226" s="164" t="s">
        <v>4360</v>
      </c>
    </row>
    <row r="227" spans="1:1" ht="14.25">
      <c r="A227" s="164" t="s">
        <v>3936</v>
      </c>
    </row>
    <row r="228" spans="1:1" ht="14.25">
      <c r="A228" s="164" t="s">
        <v>3378</v>
      </c>
    </row>
    <row r="229" spans="1:1" ht="14.25">
      <c r="A229" s="164" t="s">
        <v>4162</v>
      </c>
    </row>
    <row r="230" spans="1:1" ht="14.25">
      <c r="A230" s="164" t="s">
        <v>3346</v>
      </c>
    </row>
    <row r="231" spans="1:1" ht="14.25">
      <c r="A231" s="164" t="s">
        <v>3450</v>
      </c>
    </row>
    <row r="232" spans="1:1" ht="14.25">
      <c r="A232" s="164" t="s">
        <v>3635</v>
      </c>
    </row>
    <row r="233" spans="1:1" ht="14.25">
      <c r="A233" s="164" t="s">
        <v>4125</v>
      </c>
    </row>
    <row r="234" spans="1:1" ht="14.25">
      <c r="A234" s="164" t="s">
        <v>4633</v>
      </c>
    </row>
    <row r="235" spans="1:1" ht="14.25">
      <c r="A235" s="164" t="s">
        <v>4375</v>
      </c>
    </row>
    <row r="236" spans="1:1" ht="14.25">
      <c r="A236" s="164" t="s">
        <v>4729</v>
      </c>
    </row>
    <row r="237" spans="1:1" ht="14.25">
      <c r="A237" s="164" t="s">
        <v>4033</v>
      </c>
    </row>
    <row r="238" spans="1:1" ht="14.25">
      <c r="A238" s="164" t="s">
        <v>3698</v>
      </c>
    </row>
    <row r="239" spans="1:1" ht="14.25">
      <c r="A239" s="164" t="s">
        <v>3816</v>
      </c>
    </row>
    <row r="240" spans="1:1" ht="14.25">
      <c r="A240" s="164" t="s">
        <v>4278</v>
      </c>
    </row>
    <row r="241" spans="1:1" ht="14.25">
      <c r="A241" s="164" t="s">
        <v>4031</v>
      </c>
    </row>
    <row r="242" spans="1:1" ht="14.25">
      <c r="A242" s="164" t="s">
        <v>4012</v>
      </c>
    </row>
    <row r="243" spans="1:1" ht="14.25">
      <c r="A243" s="164" t="s">
        <v>4440</v>
      </c>
    </row>
    <row r="244" spans="1:1" ht="14.25">
      <c r="A244" s="164" t="s">
        <v>3999</v>
      </c>
    </row>
    <row r="245" spans="1:1" ht="14.25">
      <c r="A245" s="164" t="s">
        <v>4001</v>
      </c>
    </row>
    <row r="246" spans="1:1" ht="14.25">
      <c r="A246" s="164" t="s">
        <v>3388</v>
      </c>
    </row>
    <row r="247" spans="1:1" ht="14.25">
      <c r="A247" s="164" t="s">
        <v>3334</v>
      </c>
    </row>
    <row r="248" spans="1:1" ht="14.25">
      <c r="A248" s="164" t="s">
        <v>3677</v>
      </c>
    </row>
    <row r="249" spans="1:1" ht="14.25">
      <c r="A249" s="164" t="s">
        <v>4016</v>
      </c>
    </row>
    <row r="250" spans="1:1" ht="14.25">
      <c r="A250" s="164" t="s">
        <v>4376</v>
      </c>
    </row>
    <row r="251" spans="1:1" ht="14.25">
      <c r="A251" s="164" t="s">
        <v>4115</v>
      </c>
    </row>
    <row r="252" spans="1:1" ht="14.25">
      <c r="A252" s="164" t="s">
        <v>4119</v>
      </c>
    </row>
    <row r="253" spans="1:1" ht="14.25">
      <c r="A253" s="164" t="s">
        <v>3333</v>
      </c>
    </row>
    <row r="254" spans="1:1" ht="14.25">
      <c r="A254" s="164" t="s">
        <v>4127</v>
      </c>
    </row>
    <row r="255" spans="1:1" ht="14.25">
      <c r="A255" s="164" t="s">
        <v>4028</v>
      </c>
    </row>
    <row r="256" spans="1:1" ht="14.25">
      <c r="A256" s="164" t="s">
        <v>4007</v>
      </c>
    </row>
    <row r="257" spans="1:1" ht="14.25">
      <c r="A257" s="164" t="s">
        <v>4418</v>
      </c>
    </row>
    <row r="258" spans="1:1" ht="14.25">
      <c r="A258" s="164" t="s">
        <v>4096</v>
      </c>
    </row>
    <row r="259" spans="1:1" ht="14.25">
      <c r="A259" s="164" t="s">
        <v>4075</v>
      </c>
    </row>
    <row r="260" spans="1:1" ht="14.25">
      <c r="A260" s="164" t="s">
        <v>3891</v>
      </c>
    </row>
    <row r="261" spans="1:1" ht="14.25">
      <c r="A261" s="164" t="s">
        <v>4070</v>
      </c>
    </row>
    <row r="262" spans="1:1" ht="14.25">
      <c r="A262" s="164" t="s">
        <v>5600</v>
      </c>
    </row>
    <row r="263" spans="1:1" ht="14.25">
      <c r="A263" s="164" t="s">
        <v>4096</v>
      </c>
    </row>
    <row r="264" spans="1:1" ht="14.25">
      <c r="A264" s="164" t="s">
        <v>5601</v>
      </c>
    </row>
    <row r="265" spans="1:1" ht="14.25">
      <c r="A265" s="164" t="s">
        <v>5224</v>
      </c>
    </row>
    <row r="266" spans="1:1" ht="14.25">
      <c r="A266" s="164" t="s">
        <v>4009</v>
      </c>
    </row>
    <row r="267" spans="1:1" ht="14.25">
      <c r="A267" s="164" t="s">
        <v>5598</v>
      </c>
    </row>
    <row r="268" spans="1:1" ht="14.25">
      <c r="A268" s="164" t="s">
        <v>4478</v>
      </c>
    </row>
    <row r="269" spans="1:1" ht="14.25">
      <c r="A269" s="164" t="s">
        <v>4487</v>
      </c>
    </row>
    <row r="270" spans="1:1" ht="14.25">
      <c r="A270" s="164" t="s">
        <v>4416</v>
      </c>
    </row>
    <row r="271" spans="1:1" ht="14.25">
      <c r="A271" s="164" t="s">
        <v>4014</v>
      </c>
    </row>
    <row r="272" spans="1:1" ht="14.25">
      <c r="A272" s="164" t="s">
        <v>4048</v>
      </c>
    </row>
    <row r="273" spans="1:1" ht="14.25">
      <c r="A273" s="164" t="s">
        <v>4060</v>
      </c>
    </row>
    <row r="274" spans="1:1" ht="14.25">
      <c r="A274" s="164" t="s">
        <v>5602</v>
      </c>
    </row>
    <row r="275" spans="1:1" ht="14.25">
      <c r="A275" s="164" t="s">
        <v>4099</v>
      </c>
    </row>
    <row r="276" spans="1:1" ht="14.25">
      <c r="A276" s="164" t="s">
        <v>3733</v>
      </c>
    </row>
    <row r="277" spans="1:1" ht="14.25">
      <c r="A277" s="164" t="s">
        <v>5315</v>
      </c>
    </row>
    <row r="278" spans="1:1" ht="14.25">
      <c r="A278" s="164" t="s">
        <v>4380</v>
      </c>
    </row>
    <row r="279" spans="1:1" ht="14.25">
      <c r="A279" s="164" t="s">
        <v>5399</v>
      </c>
    </row>
    <row r="280" spans="1:1" ht="14.25">
      <c r="A280" s="164" t="s">
        <v>4364</v>
      </c>
    </row>
    <row r="281" spans="1:1" ht="14.25">
      <c r="A281" s="164" t="s">
        <v>4054</v>
      </c>
    </row>
    <row r="282" spans="1:1" ht="14.25">
      <c r="A282" s="164" t="s">
        <v>3820</v>
      </c>
    </row>
    <row r="283" spans="1:1" ht="14.25">
      <c r="A283" s="164" t="s">
        <v>5270</v>
      </c>
    </row>
    <row r="284" spans="1:1" ht="14.25">
      <c r="A284" s="164" t="s">
        <v>4021</v>
      </c>
    </row>
    <row r="285" spans="1:1" ht="14.25">
      <c r="A285" s="164" t="s">
        <v>4373</v>
      </c>
    </row>
    <row r="286" spans="1:1" ht="14.25">
      <c r="A286" s="164" t="s">
        <v>5586</v>
      </c>
    </row>
    <row r="287" spans="1:1" ht="14.25">
      <c r="A287" s="164" t="s">
        <v>4052</v>
      </c>
    </row>
    <row r="288" spans="1:1" ht="14.25">
      <c r="A288" s="164" t="s">
        <v>3660</v>
      </c>
    </row>
    <row r="289" spans="1:1" ht="14.25">
      <c r="A289" s="164" t="s">
        <v>4401</v>
      </c>
    </row>
    <row r="290" spans="1:1" ht="14.25">
      <c r="A290" s="164" t="s">
        <v>4609</v>
      </c>
    </row>
    <row r="291" spans="1:1" ht="14.25">
      <c r="A291" s="164" t="s">
        <v>5520</v>
      </c>
    </row>
    <row r="292" spans="1:1" ht="14.25">
      <c r="A292" s="164" t="s">
        <v>4073</v>
      </c>
    </row>
    <row r="293" spans="1:1" ht="14.25">
      <c r="A293" s="164" t="s">
        <v>5402</v>
      </c>
    </row>
    <row r="294" spans="1:1" ht="14.25">
      <c r="A294" s="164" t="s">
        <v>4079</v>
      </c>
    </row>
    <row r="295" spans="1:1" ht="14.25">
      <c r="A295" s="164" t="s">
        <v>4081</v>
      </c>
    </row>
    <row r="296" spans="1:1" ht="14.25">
      <c r="A296" s="164" t="s">
        <v>5324</v>
      </c>
    </row>
    <row r="297" spans="1:1" ht="14.25">
      <c r="A297" s="164" t="s">
        <v>5603</v>
      </c>
    </row>
    <row r="298" spans="1:1" ht="14.25">
      <c r="A298" s="164" t="s">
        <v>4064</v>
      </c>
    </row>
    <row r="299" spans="1:1" ht="14.25">
      <c r="A299" s="164" t="s">
        <v>5604</v>
      </c>
    </row>
    <row r="300" spans="1:1" ht="14.25">
      <c r="A300" s="164" t="s">
        <v>4077</v>
      </c>
    </row>
    <row r="301" spans="1:1" ht="14.25">
      <c r="A301" s="164" t="s">
        <v>5605</v>
      </c>
    </row>
    <row r="302" spans="1:1" ht="14.25">
      <c r="A302" s="164" t="s">
        <v>4098</v>
      </c>
    </row>
    <row r="303" spans="1:1" ht="14.25">
      <c r="A303" s="164" t="s">
        <v>4087</v>
      </c>
    </row>
    <row r="304" spans="1:1" ht="14.25">
      <c r="A304" s="164" t="s">
        <v>4094</v>
      </c>
    </row>
    <row r="305" spans="1:1" ht="14.25">
      <c r="A305" s="164" t="s">
        <v>4282</v>
      </c>
    </row>
    <row r="306" spans="1:1" ht="14.25">
      <c r="A306" s="164" t="s">
        <v>4042</v>
      </c>
    </row>
    <row r="307" spans="1:1" ht="14.25">
      <c r="A307" s="164" t="s">
        <v>4044</v>
      </c>
    </row>
    <row r="308" spans="1:1" ht="14.25">
      <c r="A308" s="164" t="s">
        <v>4397</v>
      </c>
    </row>
    <row r="309" spans="1:1" ht="14.25">
      <c r="A309" s="164" t="s">
        <v>4412</v>
      </c>
    </row>
    <row r="310" spans="1:1" ht="14.25">
      <c r="A310" s="164" t="s">
        <v>4088</v>
      </c>
    </row>
    <row r="311" spans="1:1" ht="14.25">
      <c r="A311" s="164" t="s">
        <v>4101</v>
      </c>
    </row>
    <row r="312" spans="1:1" ht="14.25">
      <c r="A312" s="164" t="s">
        <v>4041</v>
      </c>
    </row>
    <row r="313" spans="1:1" ht="14.25">
      <c r="A313" s="164" t="s">
        <v>3858</v>
      </c>
    </row>
    <row r="314" spans="1:1" ht="14.25">
      <c r="A314" s="164" t="s">
        <v>3843</v>
      </c>
    </row>
    <row r="315" spans="1:1" ht="14.25">
      <c r="A315" s="164" t="s">
        <v>5582</v>
      </c>
    </row>
    <row r="316" spans="1:1" ht="14.25">
      <c r="A316" s="164" t="s">
        <v>4580</v>
      </c>
    </row>
    <row r="317" spans="1:1" ht="14.25">
      <c r="A317" s="164" t="s">
        <v>3964</v>
      </c>
    </row>
    <row r="318" spans="1:1" ht="14.25">
      <c r="A318" s="164" t="s">
        <v>3922</v>
      </c>
    </row>
    <row r="319" spans="1:1" ht="14.25">
      <c r="A319" s="164" t="s">
        <v>4236</v>
      </c>
    </row>
    <row r="320" spans="1:1" ht="14.25">
      <c r="A320" s="164" t="s">
        <v>3988</v>
      </c>
    </row>
    <row r="321" spans="1:1" ht="14.25">
      <c r="A321" s="164" t="s">
        <v>4268</v>
      </c>
    </row>
    <row r="322" spans="1:1" ht="14.25">
      <c r="A322" s="164" t="s">
        <v>4240</v>
      </c>
    </row>
    <row r="323" spans="1:1" ht="14.25">
      <c r="A323" s="164" t="s">
        <v>4450</v>
      </c>
    </row>
    <row r="324" spans="1:1" ht="14.25">
      <c r="A324" s="164" t="s">
        <v>5606</v>
      </c>
    </row>
    <row r="325" spans="1:1" ht="14.25">
      <c r="A325" s="164" t="s">
        <v>5607</v>
      </c>
    </row>
    <row r="326" spans="1:1" ht="14.25">
      <c r="A326" s="164" t="s">
        <v>3910</v>
      </c>
    </row>
    <row r="327" spans="1:1" ht="14.25">
      <c r="A327" s="164" t="s">
        <v>4215</v>
      </c>
    </row>
    <row r="328" spans="1:1" ht="14.25">
      <c r="A328" s="164" t="s">
        <v>4223</v>
      </c>
    </row>
    <row r="329" spans="1:1" ht="14.25">
      <c r="A329" s="164" t="s">
        <v>4196</v>
      </c>
    </row>
    <row r="330" spans="1:1" ht="14.25">
      <c r="A330" s="164" t="s">
        <v>4132</v>
      </c>
    </row>
    <row r="331" spans="1:1" ht="14.25">
      <c r="A331" s="164" t="s">
        <v>4185</v>
      </c>
    </row>
    <row r="332" spans="1:1" ht="14.25">
      <c r="A332" s="164" t="s">
        <v>4258</v>
      </c>
    </row>
    <row r="333" spans="1:1" ht="14.25">
      <c r="A333" s="164" t="s">
        <v>4193</v>
      </c>
    </row>
    <row r="334" spans="1:1" ht="14.25">
      <c r="A334" s="164" t="s">
        <v>5608</v>
      </c>
    </row>
    <row r="335" spans="1:1" ht="14.25">
      <c r="A335" s="164" t="s">
        <v>3847</v>
      </c>
    </row>
    <row r="336" spans="1:1" ht="14.25">
      <c r="A336" s="164" t="s">
        <v>4556</v>
      </c>
    </row>
    <row r="337" spans="1:1" ht="14.25">
      <c r="A337" s="164" t="s">
        <v>5609</v>
      </c>
    </row>
    <row r="338" spans="1:1" ht="14.25">
      <c r="A338" s="164" t="s">
        <v>4225</v>
      </c>
    </row>
    <row r="339" spans="1:1" ht="14.25">
      <c r="A339" s="164" t="s">
        <v>5610</v>
      </c>
    </row>
    <row r="340" spans="1:1" ht="14.25">
      <c r="A340" s="164" t="s">
        <v>4174</v>
      </c>
    </row>
    <row r="341" spans="1:1" ht="14.25">
      <c r="A341" s="164" t="s">
        <v>4217</v>
      </c>
    </row>
    <row r="342" spans="1:1" ht="14.25">
      <c r="A342" s="164" t="s">
        <v>5248</v>
      </c>
    </row>
    <row r="343" spans="1:1" ht="14.25">
      <c r="A343" s="164" t="s">
        <v>5611</v>
      </c>
    </row>
    <row r="344" spans="1:1" ht="14.25">
      <c r="A344" s="164" t="s">
        <v>5612</v>
      </c>
    </row>
    <row r="345" spans="1:1" ht="14.25">
      <c r="A345" s="164" t="s">
        <v>4558</v>
      </c>
    </row>
    <row r="346" spans="1:1" ht="14.25">
      <c r="A346" s="164" t="s">
        <v>4426</v>
      </c>
    </row>
    <row r="347" spans="1:1" ht="14.25">
      <c r="A347" s="164" t="s">
        <v>4473</v>
      </c>
    </row>
    <row r="348" spans="1:1" ht="14.25">
      <c r="A348" s="164" t="s">
        <v>4301</v>
      </c>
    </row>
    <row r="349" spans="1:1" ht="14.25">
      <c r="A349" s="164" t="s">
        <v>3948</v>
      </c>
    </row>
    <row r="350" spans="1:1" ht="14.25">
      <c r="A350" s="164" t="s">
        <v>4471</v>
      </c>
    </row>
    <row r="351" spans="1:1" ht="14.25">
      <c r="A351" s="164" t="s">
        <v>5048</v>
      </c>
    </row>
    <row r="352" spans="1:1" ht="14.25">
      <c r="A352" s="164" t="s">
        <v>4176</v>
      </c>
    </row>
    <row r="353" spans="1:1" ht="14.25">
      <c r="A353" s="164" t="s">
        <v>3966</v>
      </c>
    </row>
    <row r="354" spans="1:1" ht="14.25">
      <c r="A354" s="164" t="s">
        <v>5613</v>
      </c>
    </row>
    <row r="355" spans="1:1" ht="14.25">
      <c r="A355" s="164" t="s">
        <v>3920</v>
      </c>
    </row>
    <row r="356" spans="1:1" ht="14.25">
      <c r="A356" s="164" t="s">
        <v>3962</v>
      </c>
    </row>
    <row r="357" spans="1:1" ht="14.25">
      <c r="A357" s="164" t="s">
        <v>4358</v>
      </c>
    </row>
    <row r="358" spans="1:1" ht="14.25">
      <c r="A358" s="164" t="s">
        <v>4294</v>
      </c>
    </row>
    <row r="359" spans="1:1" ht="14.25">
      <c r="A359" s="164" t="s">
        <v>4177</v>
      </c>
    </row>
    <row r="360" spans="1:1" ht="14.25">
      <c r="A360" s="164" t="s">
        <v>3986</v>
      </c>
    </row>
    <row r="361" spans="1:1" ht="14.25">
      <c r="A361" s="164" t="s">
        <v>3903</v>
      </c>
    </row>
    <row r="362" spans="1:1" ht="14.25">
      <c r="A362" s="164" t="s">
        <v>5564</v>
      </c>
    </row>
    <row r="363" spans="1:1" ht="14.25">
      <c r="A363" s="164" t="s">
        <v>3993</v>
      </c>
    </row>
    <row r="364" spans="1:1" ht="14.25">
      <c r="A364" s="164" t="s">
        <v>4442</v>
      </c>
    </row>
    <row r="365" spans="1:1" ht="14.25">
      <c r="A365" s="164" t="s">
        <v>5189</v>
      </c>
    </row>
    <row r="366" spans="1:1" ht="14.25">
      <c r="A366" s="164" t="s">
        <v>5522</v>
      </c>
    </row>
    <row r="367" spans="1:1" ht="14.25">
      <c r="A367" s="164" t="s">
        <v>4164</v>
      </c>
    </row>
    <row r="368" spans="1:1" ht="14.25">
      <c r="A368" s="164" t="s">
        <v>5566</v>
      </c>
    </row>
    <row r="369" spans="1:1" ht="14.25">
      <c r="A369" s="164" t="s">
        <v>5614</v>
      </c>
    </row>
    <row r="370" spans="1:1" ht="14.25">
      <c r="A370" s="164" t="s">
        <v>4194</v>
      </c>
    </row>
    <row r="371" spans="1:1" ht="14.25">
      <c r="A371" s="164" t="s">
        <v>4155</v>
      </c>
    </row>
    <row r="372" spans="1:1" ht="14.25">
      <c r="A372" s="164" t="s">
        <v>3956</v>
      </c>
    </row>
    <row r="373" spans="1:1" ht="14.25">
      <c r="A373" s="164" t="s">
        <v>3950</v>
      </c>
    </row>
    <row r="374" spans="1:1" ht="14.25">
      <c r="A374" s="164" t="s">
        <v>3919</v>
      </c>
    </row>
    <row r="375" spans="1:1" ht="14.25">
      <c r="A375" s="164" t="s">
        <v>4138</v>
      </c>
    </row>
    <row r="376" spans="1:1" ht="14.25">
      <c r="A376" s="164" t="s">
        <v>5615</v>
      </c>
    </row>
    <row r="377" spans="1:1" ht="14.25">
      <c r="A377" s="164" t="s">
        <v>4755</v>
      </c>
    </row>
    <row r="378" spans="1:1" ht="14.25">
      <c r="A378" s="164" t="s">
        <v>5562</v>
      </c>
    </row>
    <row r="379" spans="1:1" ht="14.25">
      <c r="A379" s="164" t="s">
        <v>5616</v>
      </c>
    </row>
    <row r="380" spans="1:1" ht="14.25">
      <c r="A380" s="164" t="s">
        <v>3946</v>
      </c>
    </row>
    <row r="381" spans="1:1" ht="14.25">
      <c r="A381" s="164" t="s">
        <v>5617</v>
      </c>
    </row>
    <row r="382" spans="1:1" ht="14.25">
      <c r="A382" s="164" t="s">
        <v>3906</v>
      </c>
    </row>
    <row r="383" spans="1:1" ht="14.25">
      <c r="A383" s="164" t="s">
        <v>4254</v>
      </c>
    </row>
    <row r="384" spans="1:1" ht="14.25">
      <c r="A384" s="164" t="s">
        <v>5618</v>
      </c>
    </row>
    <row r="385" spans="1:1" ht="14.25">
      <c r="A385" s="164" t="s">
        <v>4274</v>
      </c>
    </row>
    <row r="386" spans="1:1" ht="14.25">
      <c r="A386" s="164" t="s">
        <v>4232</v>
      </c>
    </row>
    <row r="387" spans="1:1" ht="14.25">
      <c r="A387" s="164" t="s">
        <v>4206</v>
      </c>
    </row>
    <row r="388" spans="1:1" ht="14.25">
      <c r="A388" s="164" t="s">
        <v>3974</v>
      </c>
    </row>
    <row r="389" spans="1:1" ht="14.25">
      <c r="A389" s="164" t="s">
        <v>4250</v>
      </c>
    </row>
    <row r="390" spans="1:1" ht="14.25">
      <c r="A390" s="164" t="s">
        <v>3960</v>
      </c>
    </row>
    <row r="391" spans="1:1" ht="14.25">
      <c r="A391" s="164" t="s">
        <v>4323</v>
      </c>
    </row>
    <row r="392" spans="1:1" ht="14.25">
      <c r="A392" s="164" t="s">
        <v>3972</v>
      </c>
    </row>
    <row r="393" spans="1:1" ht="14.25">
      <c r="A393" s="164" t="s">
        <v>3902</v>
      </c>
    </row>
    <row r="394" spans="1:1" ht="14.25">
      <c r="A394" s="164" t="s">
        <v>4147</v>
      </c>
    </row>
    <row r="395" spans="1:1" ht="14.25">
      <c r="A395" s="164" t="s">
        <v>3976</v>
      </c>
    </row>
    <row r="396" spans="1:1" ht="14.25">
      <c r="A396" s="164" t="s">
        <v>4191</v>
      </c>
    </row>
    <row r="397" spans="1:1" ht="14.25">
      <c r="A397" s="164" t="s">
        <v>4219</v>
      </c>
    </row>
    <row r="398" spans="1:1" ht="14.25">
      <c r="A398" s="164" t="s">
        <v>3336</v>
      </c>
    </row>
    <row r="399" spans="1:1" ht="14.25">
      <c r="A399" s="164" t="s">
        <v>5576</v>
      </c>
    </row>
    <row r="400" spans="1:1" ht="14.25">
      <c r="A400" s="164" t="s">
        <v>4387</v>
      </c>
    </row>
    <row r="401" spans="1:1" ht="14.25">
      <c r="A401" s="164" t="s">
        <v>4338</v>
      </c>
    </row>
    <row r="402" spans="1:1" ht="14.25">
      <c r="A402" s="164" t="s">
        <v>3990</v>
      </c>
    </row>
    <row r="403" spans="1:1" ht="14.25">
      <c r="A403" s="164" t="s">
        <v>4607</v>
      </c>
    </row>
    <row r="404" spans="1:1" ht="14.25">
      <c r="A404" s="164" t="s">
        <v>3938</v>
      </c>
    </row>
    <row r="405" spans="1:1" ht="14.25">
      <c r="A405" s="164" t="s">
        <v>4149</v>
      </c>
    </row>
    <row r="406" spans="1:1" ht="14.25">
      <c r="A406" s="164" t="s">
        <v>4198</v>
      </c>
    </row>
    <row r="407" spans="1:1" ht="14.25">
      <c r="A407" s="164" t="s">
        <v>4204</v>
      </c>
    </row>
    <row r="408" spans="1:1" ht="14.25">
      <c r="A408" s="164" t="s">
        <v>4202</v>
      </c>
    </row>
    <row r="409" spans="1:1" ht="14.25">
      <c r="A409" s="164" t="s">
        <v>4366</v>
      </c>
    </row>
    <row r="410" spans="1:1" ht="14.25">
      <c r="A410" s="164" t="s">
        <v>4292</v>
      </c>
    </row>
    <row r="411" spans="1:1" ht="14.25">
      <c r="A411" s="164" t="s">
        <v>3984</v>
      </c>
    </row>
    <row r="412" spans="1:1" ht="14.25">
      <c r="A412" s="164" t="s">
        <v>5096</v>
      </c>
    </row>
    <row r="413" spans="1:1" ht="14.25">
      <c r="A413" s="164" t="s">
        <v>3940</v>
      </c>
    </row>
    <row r="414" spans="1:1" ht="14.25">
      <c r="A414" s="164" t="s">
        <v>3871</v>
      </c>
    </row>
    <row r="415" spans="1:1" ht="14.25">
      <c r="A415" s="164" t="s">
        <v>5619</v>
      </c>
    </row>
    <row r="416" spans="1:1" ht="14.25">
      <c r="A416" s="164" t="s">
        <v>4234</v>
      </c>
    </row>
    <row r="417" spans="1:1" ht="14.25">
      <c r="A417" s="164" t="s">
        <v>4136</v>
      </c>
    </row>
    <row r="418" spans="1:1" ht="14.25">
      <c r="A418" s="164" t="s">
        <v>4165</v>
      </c>
    </row>
    <row r="419" spans="1:1" ht="14.25">
      <c r="A419" s="164" t="s">
        <v>3968</v>
      </c>
    </row>
    <row r="420" spans="1:1" ht="14.25">
      <c r="A420" s="164" t="s">
        <v>3892</v>
      </c>
    </row>
    <row r="421" spans="1:1" ht="14.25">
      <c r="A421" s="164" t="s">
        <v>450</v>
      </c>
    </row>
    <row r="422" spans="1:1" ht="14.25">
      <c r="A422" s="164" t="s">
        <v>4428</v>
      </c>
    </row>
    <row r="423" spans="1:1" ht="14.25">
      <c r="A423" s="164" t="s">
        <v>3901</v>
      </c>
    </row>
    <row r="424" spans="1:1" ht="14.25">
      <c r="A424" s="164" t="s">
        <v>3779</v>
      </c>
    </row>
    <row r="425" spans="1:1" ht="14.25">
      <c r="A425" s="164" t="s">
        <v>4340</v>
      </c>
    </row>
    <row r="426" spans="1:1" ht="14.25">
      <c r="A426" s="164" t="s">
        <v>3978</v>
      </c>
    </row>
    <row r="427" spans="1:1" ht="14.25">
      <c r="A427" s="164" t="s">
        <v>4327</v>
      </c>
    </row>
    <row r="428" spans="1:1" ht="14.25">
      <c r="A428" s="164" t="s">
        <v>5620</v>
      </c>
    </row>
    <row r="429" spans="1:1" ht="14.25">
      <c r="A429" s="164" t="s">
        <v>3845</v>
      </c>
    </row>
    <row r="430" spans="1:1" ht="14.25">
      <c r="A430" s="164" t="s">
        <v>4445</v>
      </c>
    </row>
    <row r="431" spans="1:1" ht="14.25">
      <c r="A431" s="164" t="s">
        <v>3798</v>
      </c>
    </row>
    <row r="432" spans="1:1" ht="14.25">
      <c r="A432" s="164" t="s">
        <v>4746</v>
      </c>
    </row>
    <row r="433" spans="1:1" ht="14.25">
      <c r="A433" s="164" t="s">
        <v>5621</v>
      </c>
    </row>
    <row r="434" spans="1:1" ht="14.25">
      <c r="A434" s="164" t="s">
        <v>4280</v>
      </c>
    </row>
    <row r="435" spans="1:1" ht="14.25">
      <c r="A435" s="164" t="s">
        <v>3853</v>
      </c>
    </row>
    <row r="436" spans="1:1" ht="14.25">
      <c r="A436" s="164" t="s">
        <v>5622</v>
      </c>
    </row>
    <row r="437" spans="1:1" ht="14.25">
      <c r="A437" s="164" t="s">
        <v>3810</v>
      </c>
    </row>
    <row r="438" spans="1:1" ht="14.25">
      <c r="A438" s="164" t="s">
        <v>3876</v>
      </c>
    </row>
    <row r="439" spans="1:1" ht="14.25">
      <c r="A439" s="164" t="s">
        <v>3780</v>
      </c>
    </row>
    <row r="440" spans="1:1" ht="14.25">
      <c r="A440" s="164" t="s">
        <v>5031</v>
      </c>
    </row>
    <row r="441" spans="1:1" ht="14.25">
      <c r="A441" s="164" t="s">
        <v>3720</v>
      </c>
    </row>
    <row r="442" spans="1:1" ht="14.25">
      <c r="A442" s="164" t="s">
        <v>3805</v>
      </c>
    </row>
    <row r="443" spans="1:1" ht="14.25">
      <c r="A443" s="164" t="s">
        <v>4318</v>
      </c>
    </row>
    <row r="444" spans="1:1" ht="14.25">
      <c r="A444" s="164" t="s">
        <v>3867</v>
      </c>
    </row>
    <row r="445" spans="1:1" ht="14.25">
      <c r="A445" s="164" t="s">
        <v>4489</v>
      </c>
    </row>
    <row r="446" spans="1:1" ht="14.25">
      <c r="A446" s="164" t="s">
        <v>3771</v>
      </c>
    </row>
    <row r="447" spans="1:1" ht="14.25">
      <c r="A447" s="164" t="s">
        <v>4201</v>
      </c>
    </row>
    <row r="448" spans="1:1" ht="14.25">
      <c r="A448" s="164" t="s">
        <v>3783</v>
      </c>
    </row>
    <row r="449" spans="1:1" ht="14.25">
      <c r="A449" s="164" t="s">
        <v>5623</v>
      </c>
    </row>
    <row r="450" spans="1:1" ht="14.25">
      <c r="A450" s="164" t="s">
        <v>5359</v>
      </c>
    </row>
    <row r="451" spans="1:1" ht="14.25">
      <c r="A451" s="164" t="s">
        <v>3865</v>
      </c>
    </row>
    <row r="452" spans="1:1" ht="14.25">
      <c r="A452" s="164" t="s">
        <v>3756</v>
      </c>
    </row>
    <row r="453" spans="1:1" ht="14.25">
      <c r="A453" s="164" t="s">
        <v>3759</v>
      </c>
    </row>
    <row r="454" spans="1:1" ht="14.25">
      <c r="A454" s="164" t="s">
        <v>4252</v>
      </c>
    </row>
    <row r="455" spans="1:1" ht="14.25">
      <c r="A455" s="164" t="s">
        <v>5546</v>
      </c>
    </row>
    <row r="456" spans="1:1" ht="14.25">
      <c r="A456" s="164" t="s">
        <v>3857</v>
      </c>
    </row>
    <row r="457" spans="1:1" ht="14.25">
      <c r="A457" s="164" t="s">
        <v>3832</v>
      </c>
    </row>
    <row r="458" spans="1:1" ht="14.25">
      <c r="A458" s="164" t="s">
        <v>3529</v>
      </c>
    </row>
    <row r="459" spans="1:1" ht="14.25">
      <c r="A459" s="164" t="s">
        <v>3808</v>
      </c>
    </row>
    <row r="460" spans="1:1" ht="14.25">
      <c r="A460" s="164" t="s">
        <v>5624</v>
      </c>
    </row>
    <row r="461" spans="1:1" ht="14.25">
      <c r="A461" s="164" t="s">
        <v>3751</v>
      </c>
    </row>
    <row r="462" spans="1:1" ht="14.25">
      <c r="A462" s="164" t="s">
        <v>4276</v>
      </c>
    </row>
    <row r="463" spans="1:1" ht="14.25">
      <c r="A463" s="164" t="s">
        <v>3785</v>
      </c>
    </row>
    <row r="464" spans="1:1" ht="14.25">
      <c r="A464" s="164" t="s">
        <v>3700</v>
      </c>
    </row>
    <row r="465" spans="1:1" ht="14.25">
      <c r="A465" s="164" t="s">
        <v>3896</v>
      </c>
    </row>
    <row r="466" spans="1:1" ht="14.25">
      <c r="A466" s="164" t="s">
        <v>3824</v>
      </c>
    </row>
    <row r="467" spans="1:1" ht="14.25">
      <c r="A467" s="164" t="s">
        <v>4617</v>
      </c>
    </row>
    <row r="468" spans="1:1" ht="14.25">
      <c r="A468" s="164" t="s">
        <v>4624</v>
      </c>
    </row>
    <row r="469" spans="1:1" ht="14.25">
      <c r="A469" s="164" t="s">
        <v>5625</v>
      </c>
    </row>
    <row r="470" spans="1:1" ht="14.25">
      <c r="A470" s="164" t="s">
        <v>3761</v>
      </c>
    </row>
    <row r="471" spans="1:1" ht="14.25">
      <c r="A471" s="164" t="s">
        <v>3737</v>
      </c>
    </row>
    <row r="472" spans="1:1" ht="14.25">
      <c r="A472" s="164" t="s">
        <v>5570</v>
      </c>
    </row>
    <row r="473" spans="1:1" ht="14.25">
      <c r="A473" s="164" t="s">
        <v>3773</v>
      </c>
    </row>
    <row r="474" spans="1:1" ht="14.25">
      <c r="A474" s="164" t="s">
        <v>4493</v>
      </c>
    </row>
    <row r="475" spans="1:1" ht="14.25">
      <c r="A475" s="164" t="s">
        <v>3741</v>
      </c>
    </row>
    <row r="476" spans="1:1" ht="14.25">
      <c r="A476" s="164" t="s">
        <v>3710</v>
      </c>
    </row>
    <row r="477" spans="1:1" ht="14.25">
      <c r="A477" s="164" t="s">
        <v>4117</v>
      </c>
    </row>
    <row r="478" spans="1:1" ht="14.25">
      <c r="A478" s="164" t="s">
        <v>3790</v>
      </c>
    </row>
    <row r="479" spans="1:1" ht="14.25">
      <c r="A479" s="164" t="s">
        <v>3757</v>
      </c>
    </row>
    <row r="480" spans="1:1" ht="14.25">
      <c r="A480" s="164" t="s">
        <v>3818</v>
      </c>
    </row>
    <row r="481" spans="1:1" ht="14.25">
      <c r="A481" s="164" t="s">
        <v>5626</v>
      </c>
    </row>
    <row r="482" spans="1:1" ht="14.25">
      <c r="A482" s="164" t="s">
        <v>3714</v>
      </c>
    </row>
    <row r="483" spans="1:1" ht="14.25">
      <c r="A483" s="164" t="s">
        <v>3849</v>
      </c>
    </row>
    <row r="484" spans="1:1" ht="14.25">
      <c r="A484" s="164" t="s">
        <v>4260</v>
      </c>
    </row>
    <row r="485" spans="1:1" ht="14.25">
      <c r="A485" s="164" t="s">
        <v>4929</v>
      </c>
    </row>
    <row r="486" spans="1:1" ht="14.25">
      <c r="A486" s="164" t="s">
        <v>3706</v>
      </c>
    </row>
    <row r="487" spans="1:1" ht="14.25">
      <c r="A487" s="164" t="s">
        <v>3765</v>
      </c>
    </row>
    <row r="488" spans="1:1" ht="14.25">
      <c r="A488" s="164" t="s">
        <v>3861</v>
      </c>
    </row>
    <row r="489" spans="1:1" ht="14.25">
      <c r="A489" s="164" t="s">
        <v>3879</v>
      </c>
    </row>
    <row r="490" spans="1:1" ht="14.25">
      <c r="A490" s="164" t="s">
        <v>3745</v>
      </c>
    </row>
    <row r="491" spans="1:1" ht="14.25">
      <c r="A491" s="164" t="s">
        <v>3822</v>
      </c>
    </row>
    <row r="492" spans="1:1" ht="14.25">
      <c r="A492" s="164" t="s">
        <v>5496</v>
      </c>
    </row>
    <row r="493" spans="1:1" ht="14.25">
      <c r="A493" s="164" t="s">
        <v>3863</v>
      </c>
    </row>
    <row r="494" spans="1:1" ht="14.25">
      <c r="A494" s="164" t="s">
        <v>3788</v>
      </c>
    </row>
    <row r="495" spans="1:1" ht="14.25">
      <c r="A495" s="164" t="s">
        <v>4213</v>
      </c>
    </row>
    <row r="496" spans="1:1" ht="14.25">
      <c r="A496" s="164" t="s">
        <v>5536</v>
      </c>
    </row>
    <row r="497" spans="1:1" ht="14.25">
      <c r="A497" s="164" t="s">
        <v>3837</v>
      </c>
    </row>
    <row r="498" spans="1:1" ht="14.25">
      <c r="A498" s="164" t="s">
        <v>3723</v>
      </c>
    </row>
    <row r="499" spans="1:1" ht="14.25">
      <c r="A499" s="164" t="s">
        <v>3887</v>
      </c>
    </row>
    <row r="500" spans="1:1" ht="14.25">
      <c r="A500" s="164" t="s">
        <v>5237</v>
      </c>
    </row>
    <row r="501" spans="1:1" ht="14.25">
      <c r="A501" s="164" t="s">
        <v>3743</v>
      </c>
    </row>
    <row r="502" spans="1:1" ht="14.25">
      <c r="A502" s="164" t="s">
        <v>3731</v>
      </c>
    </row>
    <row r="503" spans="1:1" ht="14.25">
      <c r="A503" s="164" t="s">
        <v>3881</v>
      </c>
    </row>
    <row r="504" spans="1:1" ht="14.25">
      <c r="A504" s="164" t="s">
        <v>5473</v>
      </c>
    </row>
    <row r="505" spans="1:1" ht="14.25">
      <c r="A505" s="164" t="s">
        <v>4270</v>
      </c>
    </row>
    <row r="506" spans="1:1" ht="14.25">
      <c r="A506" s="164" t="s">
        <v>5627</v>
      </c>
    </row>
    <row r="507" spans="1:1" ht="14.25">
      <c r="A507" s="164" t="s">
        <v>4264</v>
      </c>
    </row>
    <row r="508" spans="1:1" ht="14.25">
      <c r="A508" s="164" t="s">
        <v>3338</v>
      </c>
    </row>
    <row r="509" spans="1:1" ht="14.25">
      <c r="A509" s="164" t="s">
        <v>4491</v>
      </c>
    </row>
    <row r="510" spans="1:1" ht="14.25">
      <c r="A510" s="164" t="s">
        <v>5530</v>
      </c>
    </row>
    <row r="511" spans="1:1" ht="14.25">
      <c r="A511" s="164" t="s">
        <v>5628</v>
      </c>
    </row>
    <row r="512" spans="1:1" ht="14.25">
      <c r="A512" s="164" t="s">
        <v>5629</v>
      </c>
    </row>
    <row r="513" spans="1:1" ht="14.25">
      <c r="A513" s="164" t="s">
        <v>5548</v>
      </c>
    </row>
    <row r="514" spans="1:1" ht="14.25">
      <c r="A514" s="164" t="s">
        <v>5630</v>
      </c>
    </row>
    <row r="515" spans="1:1" ht="14.25">
      <c r="A515" s="164" t="s">
        <v>5498</v>
      </c>
    </row>
    <row r="516" spans="1:1" ht="14.25">
      <c r="A516" s="164" t="s">
        <v>4385</v>
      </c>
    </row>
    <row r="517" spans="1:1" ht="14.25">
      <c r="A517" s="164" t="s">
        <v>5100</v>
      </c>
    </row>
    <row r="518" spans="1:1" ht="14.25">
      <c r="A518" s="164" t="s">
        <v>3952</v>
      </c>
    </row>
    <row r="519" spans="1:1" ht="14.25">
      <c r="A519" s="164" t="s">
        <v>4727</v>
      </c>
    </row>
    <row r="520" spans="1:1" ht="14.25">
      <c r="A520" s="164" t="s">
        <v>3918</v>
      </c>
    </row>
    <row r="521" spans="1:1" ht="14.25">
      <c r="A521" s="164" t="s">
        <v>4786</v>
      </c>
    </row>
    <row r="522" spans="1:1" ht="14.25">
      <c r="A522" s="164" t="s">
        <v>4476</v>
      </c>
    </row>
    <row r="523" spans="1:1" ht="14.25">
      <c r="A523" s="164" t="s">
        <v>3331</v>
      </c>
    </row>
    <row r="524" spans="1:1" ht="14.25">
      <c r="A524" s="164" t="s">
        <v>3904</v>
      </c>
    </row>
    <row r="525" spans="1:1" ht="14.25">
      <c r="A525" s="164" t="s">
        <v>5250</v>
      </c>
    </row>
    <row r="526" spans="1:1" ht="14.25">
      <c r="A526" s="164" t="s">
        <v>5590</v>
      </c>
    </row>
    <row r="527" spans="1:1" ht="14.25">
      <c r="A527" s="164" t="s">
        <v>3912</v>
      </c>
    </row>
    <row r="528" spans="1:1" ht="15" customHeight="1">
      <c r="A528" s="165"/>
    </row>
    <row r="529" spans="1:1" ht="15" customHeight="1">
      <c r="A529" s="165"/>
    </row>
    <row r="530" spans="1:1" ht="15" customHeight="1">
      <c r="A530" s="165"/>
    </row>
    <row r="531" spans="1:1" ht="15" customHeight="1">
      <c r="A531" s="165"/>
    </row>
    <row r="532" spans="1:1" ht="15" customHeight="1">
      <c r="A532" s="165"/>
    </row>
    <row r="533" spans="1:1" ht="15" customHeight="1">
      <c r="A533" s="165"/>
    </row>
    <row r="534" spans="1:1" ht="15" customHeight="1">
      <c r="A534" s="165"/>
    </row>
    <row r="535" spans="1:1" ht="15" customHeight="1">
      <c r="A535" s="165"/>
    </row>
    <row r="536" spans="1:1" ht="15" customHeight="1">
      <c r="A536" s="165"/>
    </row>
    <row r="537" spans="1:1" ht="15" customHeight="1">
      <c r="A537" s="165"/>
    </row>
    <row r="538" spans="1:1" ht="15" customHeight="1">
      <c r="A538" s="165"/>
    </row>
    <row r="539" spans="1:1" ht="15" customHeight="1">
      <c r="A539" s="165"/>
    </row>
    <row r="540" spans="1:1" ht="15" customHeight="1">
      <c r="A540" s="165"/>
    </row>
    <row r="541" spans="1:1" ht="15" customHeight="1">
      <c r="A541" s="165"/>
    </row>
    <row r="542" spans="1:1" ht="15" customHeight="1">
      <c r="A542" s="165"/>
    </row>
    <row r="543" spans="1:1" ht="15" customHeight="1">
      <c r="A543" s="165"/>
    </row>
    <row r="544" spans="1:1" ht="15" customHeight="1">
      <c r="A544" s="165"/>
    </row>
    <row r="545" spans="1:1" ht="15" customHeight="1">
      <c r="A545" s="165"/>
    </row>
    <row r="546" spans="1:1" ht="15" customHeight="1">
      <c r="A546" s="165"/>
    </row>
    <row r="547" spans="1:1" ht="15" customHeight="1">
      <c r="A547" s="165"/>
    </row>
    <row r="548" spans="1:1" ht="15" customHeight="1">
      <c r="A548" s="165"/>
    </row>
    <row r="549" spans="1:1" ht="15" customHeight="1">
      <c r="A549" s="165"/>
    </row>
    <row r="550" spans="1:1" ht="15" customHeight="1">
      <c r="A550" s="165"/>
    </row>
    <row r="551" spans="1:1" ht="15" customHeight="1">
      <c r="A551" s="165"/>
    </row>
    <row r="552" spans="1:1" ht="15" customHeight="1">
      <c r="A552" s="165"/>
    </row>
    <row r="553" spans="1:1" ht="15" customHeight="1">
      <c r="A553" s="165"/>
    </row>
    <row r="554" spans="1:1" ht="15" customHeight="1">
      <c r="A554" s="165"/>
    </row>
    <row r="555" spans="1:1" ht="15" customHeight="1">
      <c r="A555" s="165"/>
    </row>
    <row r="556" spans="1:1" ht="15" customHeight="1">
      <c r="A556" s="165"/>
    </row>
    <row r="557" spans="1:1" ht="15" customHeight="1">
      <c r="A557" s="165"/>
    </row>
    <row r="558" spans="1:1" ht="15" customHeight="1">
      <c r="A558" s="165"/>
    </row>
    <row r="559" spans="1:1" ht="15" customHeight="1">
      <c r="A559" s="165"/>
    </row>
    <row r="560" spans="1:1" ht="15" customHeight="1">
      <c r="A560" s="165"/>
    </row>
    <row r="561" spans="1:1" ht="15" customHeight="1">
      <c r="A561" s="165"/>
    </row>
    <row r="562" spans="1:1" ht="15" customHeight="1">
      <c r="A562" s="165"/>
    </row>
    <row r="563" spans="1:1" ht="15" customHeight="1">
      <c r="A563" s="165"/>
    </row>
    <row r="564" spans="1:1" ht="15" customHeight="1">
      <c r="A564" s="165"/>
    </row>
    <row r="565" spans="1:1" ht="15" customHeight="1">
      <c r="A565" s="165"/>
    </row>
    <row r="566" spans="1:1" ht="15" customHeight="1">
      <c r="A566" s="165"/>
    </row>
    <row r="567" spans="1:1" ht="15" customHeight="1">
      <c r="A567" s="165"/>
    </row>
    <row r="568" spans="1:1" ht="15" customHeight="1">
      <c r="A568" s="165"/>
    </row>
    <row r="569" spans="1:1" ht="15" customHeight="1">
      <c r="A569" s="165"/>
    </row>
    <row r="570" spans="1:1" ht="15" customHeight="1">
      <c r="A570" s="165"/>
    </row>
    <row r="571" spans="1:1" ht="15" customHeight="1">
      <c r="A571" s="165"/>
    </row>
    <row r="572" spans="1:1" ht="15" customHeight="1">
      <c r="A572" s="165"/>
    </row>
    <row r="573" spans="1:1" ht="15" customHeight="1">
      <c r="A573" s="165"/>
    </row>
    <row r="574" spans="1:1" ht="15" customHeight="1">
      <c r="A574" s="166"/>
    </row>
    <row r="575" spans="1:1" ht="15" customHeight="1">
      <c r="A575" s="166"/>
    </row>
    <row r="576" spans="1:1" ht="15" customHeight="1">
      <c r="A576" s="166"/>
    </row>
    <row r="577" spans="1:1" ht="15" customHeight="1">
      <c r="A577" s="166"/>
    </row>
    <row r="578" spans="1:1" ht="15" customHeight="1">
      <c r="A578" s="166"/>
    </row>
    <row r="579" spans="1:1" ht="15" customHeight="1">
      <c r="A579" s="166"/>
    </row>
    <row r="580" spans="1:1" ht="15" customHeight="1">
      <c r="A580" s="166"/>
    </row>
    <row r="581" spans="1:1" ht="15" customHeight="1">
      <c r="A581" s="166"/>
    </row>
    <row r="582" spans="1:1" ht="15" customHeight="1">
      <c r="A582" s="166"/>
    </row>
    <row r="583" spans="1:1" ht="15" customHeight="1">
      <c r="A583" s="166"/>
    </row>
    <row r="584" spans="1:1" ht="15" customHeight="1">
      <c r="A584" s="166"/>
    </row>
    <row r="585" spans="1:1" ht="15" customHeight="1">
      <c r="A585" s="166"/>
    </row>
    <row r="586" spans="1:1" ht="15" customHeight="1">
      <c r="A586" s="166"/>
    </row>
    <row r="587" spans="1:1" ht="15" customHeight="1">
      <c r="A587" s="166"/>
    </row>
    <row r="588" spans="1:1" ht="15" customHeight="1">
      <c r="A588" s="166"/>
    </row>
    <row r="589" spans="1:1" ht="15" customHeight="1">
      <c r="A589" s="166"/>
    </row>
    <row r="590" spans="1:1" ht="15" customHeight="1">
      <c r="A590" s="166"/>
    </row>
    <row r="591" spans="1:1" ht="15" customHeight="1">
      <c r="A591" s="166"/>
    </row>
    <row r="592" spans="1:1" ht="15" customHeight="1">
      <c r="A592" s="166"/>
    </row>
    <row r="593" spans="1:1" ht="15" customHeight="1">
      <c r="A593" s="166"/>
    </row>
    <row r="594" spans="1:1" ht="15" customHeight="1">
      <c r="A594" s="166"/>
    </row>
    <row r="595" spans="1:1" ht="15" customHeight="1">
      <c r="A595" s="166"/>
    </row>
    <row r="596" spans="1:1" ht="15" customHeight="1">
      <c r="A596" s="166"/>
    </row>
    <row r="597" spans="1:1" ht="15" customHeight="1">
      <c r="A597" s="166"/>
    </row>
    <row r="598" spans="1:1" ht="15" customHeight="1">
      <c r="A598" s="166"/>
    </row>
    <row r="599" spans="1:1" ht="15" customHeight="1">
      <c r="A599" s="166"/>
    </row>
    <row r="600" spans="1:1" ht="15" customHeight="1">
      <c r="A600" s="166"/>
    </row>
    <row r="601" spans="1:1" ht="15" customHeight="1">
      <c r="A601" s="166"/>
    </row>
    <row r="602" spans="1:1" ht="15" customHeight="1">
      <c r="A602" s="166"/>
    </row>
    <row r="603" spans="1:1" ht="15" customHeight="1">
      <c r="A603" s="166"/>
    </row>
    <row r="604" spans="1:1" ht="15" customHeight="1">
      <c r="A604" s="166"/>
    </row>
    <row r="605" spans="1:1" ht="15" customHeight="1">
      <c r="A605" s="166"/>
    </row>
    <row r="606" spans="1:1" ht="15" customHeight="1">
      <c r="A606" s="166"/>
    </row>
    <row r="607" spans="1:1" ht="15" customHeight="1">
      <c r="A607" s="166"/>
    </row>
    <row r="608" spans="1:1" ht="15" customHeight="1">
      <c r="A608" s="166"/>
    </row>
    <row r="609" spans="1:1" ht="15" customHeight="1">
      <c r="A609" s="166"/>
    </row>
    <row r="610" spans="1:1" ht="15" customHeight="1">
      <c r="A610" s="166"/>
    </row>
    <row r="611" spans="1:1" ht="15" customHeight="1">
      <c r="A611" s="166"/>
    </row>
    <row r="612" spans="1:1" ht="15" customHeight="1">
      <c r="A612" s="166"/>
    </row>
    <row r="613" spans="1:1" ht="15" customHeight="1">
      <c r="A613" s="166"/>
    </row>
    <row r="614" spans="1:1" ht="15" customHeight="1">
      <c r="A614" s="166"/>
    </row>
    <row r="615" spans="1:1" ht="15" customHeight="1">
      <c r="A615" s="166"/>
    </row>
    <row r="616" spans="1:1" ht="15" customHeight="1">
      <c r="A616" s="166"/>
    </row>
    <row r="617" spans="1:1" ht="15" customHeight="1">
      <c r="A617" s="166"/>
    </row>
    <row r="618" spans="1:1" ht="15" customHeight="1">
      <c r="A618" s="166"/>
    </row>
    <row r="619" spans="1:1" ht="15" customHeight="1">
      <c r="A619" s="166"/>
    </row>
    <row r="620" spans="1:1" ht="15" customHeight="1">
      <c r="A620" s="166"/>
    </row>
    <row r="621" spans="1:1" ht="15" customHeight="1">
      <c r="A621" s="166"/>
    </row>
    <row r="622" spans="1:1" ht="15" customHeight="1">
      <c r="A622" s="166"/>
    </row>
    <row r="623" spans="1:1" ht="15" customHeight="1">
      <c r="A623" s="166"/>
    </row>
    <row r="624" spans="1:1" ht="15" customHeight="1">
      <c r="A624" s="166"/>
    </row>
    <row r="625" spans="1:1" ht="15" customHeight="1">
      <c r="A625" s="166"/>
    </row>
    <row r="626" spans="1:1" ht="15" customHeight="1">
      <c r="A626" s="166"/>
    </row>
    <row r="627" spans="1:1" ht="15" customHeight="1">
      <c r="A627" s="166"/>
    </row>
    <row r="628" spans="1:1" ht="15" customHeight="1">
      <c r="A628" s="166"/>
    </row>
    <row r="629" spans="1:1" ht="15" customHeight="1">
      <c r="A629" s="166"/>
    </row>
    <row r="630" spans="1:1" ht="15" customHeight="1">
      <c r="A630" s="166"/>
    </row>
    <row r="631" spans="1:1" ht="15" customHeight="1">
      <c r="A631" s="166"/>
    </row>
    <row r="632" spans="1:1" ht="15" customHeight="1">
      <c r="A632" s="166"/>
    </row>
    <row r="633" spans="1:1" ht="15" customHeight="1">
      <c r="A633" s="166"/>
    </row>
    <row r="634" spans="1:1" ht="15" customHeight="1">
      <c r="A634" s="166"/>
    </row>
    <row r="635" spans="1:1" ht="15" customHeight="1">
      <c r="A635" s="166"/>
    </row>
    <row r="636" spans="1:1" ht="15" customHeight="1">
      <c r="A636" s="166"/>
    </row>
    <row r="637" spans="1:1" ht="15" customHeight="1">
      <c r="A637" s="166"/>
    </row>
    <row r="638" spans="1:1" ht="15" customHeight="1">
      <c r="A638" s="166"/>
    </row>
    <row r="639" spans="1:1" ht="15" customHeight="1">
      <c r="A639" s="166"/>
    </row>
    <row r="640" spans="1:1" ht="15" customHeight="1">
      <c r="A640" s="166"/>
    </row>
    <row r="641" spans="1:1" ht="15" customHeight="1">
      <c r="A641" s="166"/>
    </row>
    <row r="642" spans="1:1" ht="15" customHeight="1">
      <c r="A642" s="166"/>
    </row>
    <row r="643" spans="1:1" ht="15" customHeight="1">
      <c r="A643" s="166"/>
    </row>
    <row r="644" spans="1:1" ht="15" customHeight="1">
      <c r="A644" s="166"/>
    </row>
    <row r="645" spans="1:1" ht="15" customHeight="1">
      <c r="A645" s="166"/>
    </row>
    <row r="646" spans="1:1" ht="15" customHeight="1">
      <c r="A646" s="166"/>
    </row>
    <row r="647" spans="1:1" ht="15" customHeight="1">
      <c r="A647" s="166"/>
    </row>
    <row r="648" spans="1:1" ht="15" customHeight="1">
      <c r="A648" s="166"/>
    </row>
    <row r="649" spans="1:1" ht="15" customHeight="1">
      <c r="A649" s="166"/>
    </row>
    <row r="650" spans="1:1" ht="15" customHeight="1">
      <c r="A650" s="166"/>
    </row>
    <row r="651" spans="1:1" ht="15" customHeight="1">
      <c r="A651" s="166"/>
    </row>
    <row r="652" spans="1:1" ht="15" customHeight="1">
      <c r="A652" s="166"/>
    </row>
    <row r="653" spans="1:1" ht="15" customHeight="1">
      <c r="A653" s="166"/>
    </row>
    <row r="654" spans="1:1" ht="15" customHeight="1">
      <c r="A654" s="166"/>
    </row>
    <row r="655" spans="1:1" ht="15" customHeight="1">
      <c r="A655" s="166"/>
    </row>
    <row r="656" spans="1:1" ht="15" customHeight="1">
      <c r="A656" s="166"/>
    </row>
    <row r="657" spans="1:1" ht="15" customHeight="1">
      <c r="A657" s="166"/>
    </row>
    <row r="658" spans="1:1" ht="15" customHeight="1">
      <c r="A658" s="166"/>
    </row>
    <row r="659" spans="1:1" ht="15" customHeight="1">
      <c r="A659" s="166"/>
    </row>
    <row r="660" spans="1:1" ht="15" customHeight="1">
      <c r="A660" s="166"/>
    </row>
    <row r="661" spans="1:1" ht="15" customHeight="1">
      <c r="A661" s="166"/>
    </row>
    <row r="662" spans="1:1" ht="15" customHeight="1">
      <c r="A662" s="166"/>
    </row>
    <row r="663" spans="1:1" ht="15" customHeight="1">
      <c r="A663" s="166"/>
    </row>
    <row r="664" spans="1:1" ht="15" customHeight="1">
      <c r="A664" s="166"/>
    </row>
    <row r="665" spans="1:1" ht="15" customHeight="1">
      <c r="A665" s="166"/>
    </row>
    <row r="666" spans="1:1" ht="15" customHeight="1">
      <c r="A666" s="166"/>
    </row>
    <row r="667" spans="1:1" ht="15" customHeight="1">
      <c r="A667" s="166"/>
    </row>
    <row r="668" spans="1:1" ht="15" customHeight="1">
      <c r="A668" s="166"/>
    </row>
    <row r="669" spans="1:1" ht="15" customHeight="1">
      <c r="A669" s="166"/>
    </row>
    <row r="670" spans="1:1" ht="15" customHeight="1">
      <c r="A670" s="166"/>
    </row>
    <row r="671" spans="1:1" ht="15" customHeight="1">
      <c r="A671" s="166"/>
    </row>
    <row r="672" spans="1:1" ht="15" customHeight="1">
      <c r="A672" s="166"/>
    </row>
    <row r="673" spans="1:1" ht="15" customHeight="1">
      <c r="A673" s="166"/>
    </row>
    <row r="674" spans="1:1" ht="15" customHeight="1">
      <c r="A674" s="166"/>
    </row>
    <row r="675" spans="1:1" ht="15" customHeight="1">
      <c r="A675" s="166"/>
    </row>
    <row r="676" spans="1:1" ht="15" customHeight="1">
      <c r="A676" s="166"/>
    </row>
    <row r="677" spans="1:1" ht="15" customHeight="1">
      <c r="A677" s="166"/>
    </row>
    <row r="678" spans="1:1" ht="15" customHeight="1">
      <c r="A678" s="166"/>
    </row>
    <row r="679" spans="1:1" ht="15" customHeight="1">
      <c r="A679" s="166"/>
    </row>
    <row r="680" spans="1:1" ht="15" customHeight="1">
      <c r="A680" s="166"/>
    </row>
    <row r="681" spans="1:1" ht="15" customHeight="1">
      <c r="A681" s="166"/>
    </row>
    <row r="682" spans="1:1" ht="15" customHeight="1">
      <c r="A682" s="166"/>
    </row>
    <row r="683" spans="1:1" ht="15" customHeight="1">
      <c r="A683" s="166"/>
    </row>
    <row r="684" spans="1:1" ht="15" customHeight="1">
      <c r="A684" s="166"/>
    </row>
    <row r="685" spans="1:1" ht="15" customHeight="1">
      <c r="A685" s="166"/>
    </row>
    <row r="686" spans="1:1" ht="15" customHeight="1">
      <c r="A686" s="166"/>
    </row>
    <row r="687" spans="1:1" ht="15" customHeight="1">
      <c r="A687" s="166"/>
    </row>
    <row r="688" spans="1:1" ht="15" customHeight="1">
      <c r="A688" s="166"/>
    </row>
    <row r="689" spans="1:1" ht="15" customHeight="1">
      <c r="A689" s="166"/>
    </row>
    <row r="690" spans="1:1" ht="15" customHeight="1">
      <c r="A690" s="166"/>
    </row>
    <row r="691" spans="1:1" ht="15" customHeight="1">
      <c r="A691" s="166"/>
    </row>
    <row r="692" spans="1:1" ht="15" customHeight="1">
      <c r="A692" s="166"/>
    </row>
    <row r="693" spans="1:1" ht="15" customHeight="1">
      <c r="A693" s="166"/>
    </row>
    <row r="694" spans="1:1" ht="15" customHeight="1">
      <c r="A694" s="166"/>
    </row>
    <row r="695" spans="1:1" ht="15" customHeight="1">
      <c r="A695" s="166"/>
    </row>
    <row r="696" spans="1:1" ht="15" customHeight="1">
      <c r="A696" s="166"/>
    </row>
    <row r="697" spans="1:1" ht="15" customHeight="1">
      <c r="A697" s="166"/>
    </row>
    <row r="698" spans="1:1" ht="15" customHeight="1">
      <c r="A698" s="166"/>
    </row>
    <row r="699" spans="1:1" ht="15" customHeight="1">
      <c r="A699" s="166"/>
    </row>
    <row r="700" spans="1:1" ht="15" customHeight="1">
      <c r="A700" s="166"/>
    </row>
    <row r="701" spans="1:1" ht="15" customHeight="1">
      <c r="A701" s="166"/>
    </row>
    <row r="702" spans="1:1" ht="15" customHeight="1">
      <c r="A702" s="166"/>
    </row>
    <row r="703" spans="1:1" ht="15" customHeight="1">
      <c r="A703" s="166"/>
    </row>
    <row r="704" spans="1:1" ht="15" customHeight="1">
      <c r="A704" s="166"/>
    </row>
    <row r="705" spans="1:1" ht="15" customHeight="1">
      <c r="A705" s="166"/>
    </row>
    <row r="706" spans="1:1" ht="15" customHeight="1">
      <c r="A706" s="166"/>
    </row>
    <row r="707" spans="1:1" ht="15" customHeight="1">
      <c r="A707" s="166"/>
    </row>
    <row r="708" spans="1:1" ht="15" customHeight="1">
      <c r="A708" s="166"/>
    </row>
    <row r="709" spans="1:1" ht="15" customHeight="1">
      <c r="A709" s="166"/>
    </row>
    <row r="710" spans="1:1" ht="15" customHeight="1">
      <c r="A710" s="166"/>
    </row>
    <row r="711" spans="1:1" ht="15" customHeight="1">
      <c r="A711" s="166"/>
    </row>
    <row r="712" spans="1:1" ht="15" customHeight="1">
      <c r="A712" s="166"/>
    </row>
    <row r="713" spans="1:1" ht="15" customHeight="1">
      <c r="A713" s="166"/>
    </row>
    <row r="714" spans="1:1" ht="15" customHeight="1">
      <c r="A714" s="166"/>
    </row>
    <row r="715" spans="1:1" ht="15" customHeight="1">
      <c r="A715" s="166"/>
    </row>
    <row r="716" spans="1:1" ht="15" customHeight="1">
      <c r="A716" s="166"/>
    </row>
    <row r="717" spans="1:1" ht="15" customHeight="1">
      <c r="A717" s="166"/>
    </row>
    <row r="718" spans="1:1" ht="15" customHeight="1">
      <c r="A718" s="166"/>
    </row>
    <row r="719" spans="1:1" ht="15" customHeight="1">
      <c r="A719" s="166"/>
    </row>
    <row r="720" spans="1:1" ht="15" customHeight="1">
      <c r="A720" s="166"/>
    </row>
    <row r="721" spans="1:1" ht="15" customHeight="1">
      <c r="A721" s="166"/>
    </row>
    <row r="722" spans="1:1" ht="15" customHeight="1">
      <c r="A722" s="166"/>
    </row>
    <row r="723" spans="1:1" ht="15" customHeight="1">
      <c r="A723" s="166"/>
    </row>
    <row r="724" spans="1:1" ht="15" customHeight="1">
      <c r="A724" s="166"/>
    </row>
    <row r="725" spans="1:1" ht="15" customHeight="1">
      <c r="A725" s="166"/>
    </row>
    <row r="726" spans="1:1" ht="15" customHeight="1">
      <c r="A726" s="166"/>
    </row>
    <row r="727" spans="1:1" ht="15" customHeight="1">
      <c r="A727" s="166"/>
    </row>
    <row r="728" spans="1:1" ht="15" customHeight="1">
      <c r="A728" s="166"/>
    </row>
    <row r="729" spans="1:1" ht="15" customHeight="1">
      <c r="A729" s="166"/>
    </row>
    <row r="730" spans="1:1" ht="15" customHeight="1">
      <c r="A730" s="166"/>
    </row>
    <row r="731" spans="1:1" ht="15" customHeight="1">
      <c r="A731" s="166"/>
    </row>
    <row r="732" spans="1:1" ht="15" customHeight="1">
      <c r="A732" s="166"/>
    </row>
    <row r="733" spans="1:1" ht="15" customHeight="1">
      <c r="A733" s="166"/>
    </row>
    <row r="734" spans="1:1" ht="15" customHeight="1">
      <c r="A734" s="166"/>
    </row>
    <row r="735" spans="1:1" ht="15" customHeight="1">
      <c r="A735" s="166"/>
    </row>
    <row r="736" spans="1:1" ht="15" customHeight="1">
      <c r="A736" s="166"/>
    </row>
    <row r="737" spans="1:1" ht="15" customHeight="1">
      <c r="A737" s="166"/>
    </row>
    <row r="738" spans="1:1" ht="15" customHeight="1">
      <c r="A738" s="166"/>
    </row>
    <row r="739" spans="1:1" ht="15" customHeight="1">
      <c r="A739" s="166"/>
    </row>
    <row r="740" spans="1:1" ht="15" customHeight="1">
      <c r="A740" s="166"/>
    </row>
    <row r="741" spans="1:1" ht="15" customHeight="1">
      <c r="A741" s="166"/>
    </row>
    <row r="742" spans="1:1" ht="15" customHeight="1">
      <c r="A742" s="166"/>
    </row>
    <row r="743" spans="1:1" ht="15" customHeight="1">
      <c r="A743" s="166"/>
    </row>
    <row r="744" spans="1:1" ht="15" customHeight="1">
      <c r="A744" s="166"/>
    </row>
    <row r="745" spans="1:1" ht="15" customHeight="1">
      <c r="A745" s="166"/>
    </row>
    <row r="746" spans="1:1" ht="15" customHeight="1">
      <c r="A746" s="166"/>
    </row>
    <row r="747" spans="1:1" ht="15" customHeight="1">
      <c r="A747" s="166"/>
    </row>
    <row r="748" spans="1:1" ht="15" customHeight="1">
      <c r="A748" s="166"/>
    </row>
    <row r="749" spans="1:1" ht="15" customHeight="1">
      <c r="A749" s="166"/>
    </row>
    <row r="750" spans="1:1" ht="15" customHeight="1">
      <c r="A750" s="166"/>
    </row>
    <row r="751" spans="1:1" ht="15" customHeight="1">
      <c r="A751" s="166"/>
    </row>
    <row r="752" spans="1:1" ht="15" customHeight="1">
      <c r="A752" s="166"/>
    </row>
    <row r="753" spans="1:1" ht="15" customHeight="1">
      <c r="A753" s="166"/>
    </row>
    <row r="754" spans="1:1" ht="15" customHeight="1">
      <c r="A754" s="166"/>
    </row>
    <row r="755" spans="1:1" ht="15" customHeight="1">
      <c r="A755" s="166"/>
    </row>
    <row r="756" spans="1:1" ht="15" customHeight="1">
      <c r="A756" s="166"/>
    </row>
    <row r="757" spans="1:1" ht="15" customHeight="1">
      <c r="A757" s="166"/>
    </row>
    <row r="758" spans="1:1" ht="15" customHeight="1">
      <c r="A758" s="166"/>
    </row>
    <row r="759" spans="1:1" ht="15" customHeight="1">
      <c r="A759" s="166"/>
    </row>
    <row r="760" spans="1:1" ht="15" customHeight="1">
      <c r="A760" s="166"/>
    </row>
    <row r="761" spans="1:1" ht="15" customHeight="1">
      <c r="A761" s="166"/>
    </row>
    <row r="762" spans="1:1" ht="15" customHeight="1">
      <c r="A762" s="166"/>
    </row>
    <row r="763" spans="1:1" ht="15" customHeight="1">
      <c r="A763" s="166"/>
    </row>
    <row r="764" spans="1:1" ht="15" customHeight="1">
      <c r="A764" s="166"/>
    </row>
    <row r="765" spans="1:1" ht="15" customHeight="1">
      <c r="A765" s="166"/>
    </row>
    <row r="766" spans="1:1" ht="15" customHeight="1">
      <c r="A766" s="166"/>
    </row>
    <row r="767" spans="1:1" ht="15" customHeight="1">
      <c r="A767" s="166"/>
    </row>
    <row r="768" spans="1:1" ht="15" customHeight="1">
      <c r="A768" s="166"/>
    </row>
    <row r="769" spans="1:1" ht="15" customHeight="1">
      <c r="A769" s="166"/>
    </row>
    <row r="770" spans="1:1" ht="15" customHeight="1">
      <c r="A770" s="166"/>
    </row>
    <row r="771" spans="1:1" ht="15" customHeight="1">
      <c r="A771" s="166"/>
    </row>
    <row r="772" spans="1:1" ht="15" customHeight="1">
      <c r="A772" s="166"/>
    </row>
    <row r="773" spans="1:1" ht="15" customHeight="1">
      <c r="A773" s="166"/>
    </row>
    <row r="774" spans="1:1" ht="15" customHeight="1">
      <c r="A774" s="166"/>
    </row>
    <row r="775" spans="1:1" ht="15" customHeight="1">
      <c r="A775" s="166"/>
    </row>
    <row r="776" spans="1:1" ht="15" customHeight="1">
      <c r="A776" s="166"/>
    </row>
    <row r="777" spans="1:1" ht="15" customHeight="1">
      <c r="A777" s="166"/>
    </row>
    <row r="778" spans="1:1" ht="15" customHeight="1">
      <c r="A778" s="166"/>
    </row>
    <row r="779" spans="1:1" ht="15" customHeight="1">
      <c r="A779" s="166"/>
    </row>
    <row r="780" spans="1:1" ht="15" customHeight="1">
      <c r="A780" s="166"/>
    </row>
    <row r="781" spans="1:1" ht="15" customHeight="1">
      <c r="A781" s="166"/>
    </row>
    <row r="782" spans="1:1" ht="15" customHeight="1">
      <c r="A782" s="166"/>
    </row>
    <row r="783" spans="1:1" ht="15" customHeight="1">
      <c r="A783" s="166"/>
    </row>
    <row r="784" spans="1:1" ht="15" customHeight="1">
      <c r="A784" s="166"/>
    </row>
    <row r="785" spans="1:1" ht="15" customHeight="1">
      <c r="A785" s="166"/>
    </row>
    <row r="786" spans="1:1" ht="15" customHeight="1">
      <c r="A786" s="166"/>
    </row>
    <row r="787" spans="1:1" ht="15" customHeight="1">
      <c r="A787" s="166"/>
    </row>
    <row r="788" spans="1:1" ht="15" customHeight="1">
      <c r="A788" s="166"/>
    </row>
    <row r="789" spans="1:1" ht="15" customHeight="1">
      <c r="A789" s="166"/>
    </row>
    <row r="790" spans="1:1" ht="15" customHeight="1">
      <c r="A790" s="166"/>
    </row>
    <row r="791" spans="1:1" ht="15" customHeight="1">
      <c r="A791" s="166"/>
    </row>
    <row r="792" spans="1:1" ht="15" customHeight="1">
      <c r="A792" s="166"/>
    </row>
    <row r="793" spans="1:1" ht="15" customHeight="1">
      <c r="A793" s="166"/>
    </row>
    <row r="794" spans="1:1" ht="15" customHeight="1">
      <c r="A794" s="166"/>
    </row>
    <row r="795" spans="1:1" ht="15" customHeight="1">
      <c r="A795" s="166"/>
    </row>
    <row r="796" spans="1:1" ht="15" customHeight="1">
      <c r="A796" s="166"/>
    </row>
    <row r="797" spans="1:1" ht="15" customHeight="1">
      <c r="A797" s="166"/>
    </row>
    <row r="798" spans="1:1" ht="15" customHeight="1">
      <c r="A798" s="166"/>
    </row>
    <row r="799" spans="1:1" ht="15" customHeight="1">
      <c r="A799" s="166"/>
    </row>
    <row r="800" spans="1:1" ht="15" customHeight="1">
      <c r="A800" s="166"/>
    </row>
    <row r="801" spans="1:1" ht="15" customHeight="1">
      <c r="A801" s="166"/>
    </row>
    <row r="802" spans="1:1" ht="15" customHeight="1">
      <c r="A802" s="166"/>
    </row>
    <row r="803" spans="1:1" ht="15" customHeight="1">
      <c r="A803" s="166"/>
    </row>
    <row r="804" spans="1:1" ht="15" customHeight="1">
      <c r="A804" s="166"/>
    </row>
    <row r="805" spans="1:1" ht="15" customHeight="1">
      <c r="A805" s="166"/>
    </row>
    <row r="806" spans="1:1" ht="15" customHeight="1">
      <c r="A806" s="166"/>
    </row>
    <row r="807" spans="1:1" ht="15" customHeight="1">
      <c r="A807" s="166"/>
    </row>
    <row r="808" spans="1:1" ht="15" customHeight="1">
      <c r="A808" s="166"/>
    </row>
    <row r="809" spans="1:1" ht="15" customHeight="1">
      <c r="A809" s="166"/>
    </row>
    <row r="810" spans="1:1" ht="15" customHeight="1">
      <c r="A810" s="166"/>
    </row>
    <row r="811" spans="1:1" ht="15" customHeight="1">
      <c r="A811" s="166"/>
    </row>
    <row r="812" spans="1:1" ht="15" customHeight="1">
      <c r="A812" s="166"/>
    </row>
    <row r="813" spans="1:1" ht="15" customHeight="1">
      <c r="A813" s="166"/>
    </row>
    <row r="814" spans="1:1" ht="15" customHeight="1">
      <c r="A814" s="166"/>
    </row>
    <row r="815" spans="1:1" ht="15" customHeight="1">
      <c r="A815" s="166"/>
    </row>
    <row r="816" spans="1:1" ht="15" customHeight="1">
      <c r="A816" s="166"/>
    </row>
    <row r="817" spans="1:1" ht="15" customHeight="1">
      <c r="A817" s="166"/>
    </row>
    <row r="818" spans="1:1" ht="15" customHeight="1">
      <c r="A818" s="166"/>
    </row>
    <row r="819" spans="1:1" ht="15" customHeight="1">
      <c r="A819" s="166"/>
    </row>
    <row r="820" spans="1:1" ht="15" customHeight="1">
      <c r="A820" s="166"/>
    </row>
    <row r="821" spans="1:1" ht="15" customHeight="1">
      <c r="A821" s="166"/>
    </row>
    <row r="822" spans="1:1" ht="15" customHeight="1">
      <c r="A822" s="166"/>
    </row>
    <row r="823" spans="1:1" ht="15" customHeight="1">
      <c r="A823" s="166"/>
    </row>
    <row r="824" spans="1:1" ht="15" customHeight="1">
      <c r="A824" s="166"/>
    </row>
    <row r="825" spans="1:1" ht="15" customHeight="1">
      <c r="A825" s="166"/>
    </row>
    <row r="826" spans="1:1" ht="15" customHeight="1">
      <c r="A826" s="166"/>
    </row>
    <row r="827" spans="1:1" ht="15" customHeight="1">
      <c r="A827" s="166"/>
    </row>
    <row r="828" spans="1:1" ht="15" customHeight="1">
      <c r="A828" s="166"/>
    </row>
    <row r="829" spans="1:1" ht="15" customHeight="1">
      <c r="A829" s="166"/>
    </row>
    <row r="830" spans="1:1" ht="15" customHeight="1">
      <c r="A830" s="166"/>
    </row>
    <row r="831" spans="1:1" ht="15" customHeight="1">
      <c r="A831" s="166"/>
    </row>
    <row r="832" spans="1:1" ht="15" customHeight="1">
      <c r="A832" s="166"/>
    </row>
    <row r="833" spans="1:1" ht="15" customHeight="1">
      <c r="A833" s="166"/>
    </row>
    <row r="834" spans="1:1" ht="15" customHeight="1">
      <c r="A834" s="166"/>
    </row>
    <row r="835" spans="1:1" ht="15" customHeight="1">
      <c r="A835" s="166"/>
    </row>
    <row r="836" spans="1:1" ht="15" customHeight="1">
      <c r="A836" s="166"/>
    </row>
    <row r="837" spans="1:1" ht="15" customHeight="1">
      <c r="A837" s="166"/>
    </row>
    <row r="838" spans="1:1" ht="15" customHeight="1">
      <c r="A838" s="166"/>
    </row>
    <row r="839" spans="1:1" ht="15" customHeight="1">
      <c r="A839" s="166"/>
    </row>
    <row r="840" spans="1:1" ht="15" customHeight="1">
      <c r="A840" s="166"/>
    </row>
    <row r="841" spans="1:1" ht="15" customHeight="1">
      <c r="A841" s="166"/>
    </row>
    <row r="842" spans="1:1" ht="15" customHeight="1">
      <c r="A842" s="166"/>
    </row>
    <row r="843" spans="1:1" ht="15" customHeight="1">
      <c r="A843" s="166"/>
    </row>
    <row r="844" spans="1:1" ht="15" customHeight="1">
      <c r="A844" s="166"/>
    </row>
    <row r="845" spans="1:1" ht="15" customHeight="1">
      <c r="A845" s="166"/>
    </row>
    <row r="846" spans="1:1" ht="15" customHeight="1">
      <c r="A846" s="166"/>
    </row>
    <row r="847" spans="1:1" ht="15" customHeight="1">
      <c r="A847" s="166"/>
    </row>
    <row r="848" spans="1:1" ht="15" customHeight="1">
      <c r="A848" s="166"/>
    </row>
    <row r="849" spans="1:1" ht="15" customHeight="1">
      <c r="A849" s="166"/>
    </row>
    <row r="850" spans="1:1" ht="15" customHeight="1">
      <c r="A850" s="166"/>
    </row>
    <row r="851" spans="1:1" ht="15" customHeight="1">
      <c r="A851" s="166"/>
    </row>
    <row r="852" spans="1:1" ht="15" customHeight="1">
      <c r="A852" s="166"/>
    </row>
    <row r="853" spans="1:1" ht="15" customHeight="1">
      <c r="A853" s="166"/>
    </row>
    <row r="854" spans="1:1" ht="15" customHeight="1">
      <c r="A854" s="166"/>
    </row>
    <row r="855" spans="1:1" ht="15" customHeight="1">
      <c r="A855" s="166"/>
    </row>
    <row r="856" spans="1:1" ht="15" customHeight="1">
      <c r="A856" s="166"/>
    </row>
    <row r="857" spans="1:1" ht="15" customHeight="1">
      <c r="A857" s="166"/>
    </row>
    <row r="858" spans="1:1" ht="15" customHeight="1">
      <c r="A858" s="166"/>
    </row>
    <row r="859" spans="1:1" ht="15" customHeight="1">
      <c r="A859" s="166"/>
    </row>
    <row r="860" spans="1:1" ht="15" customHeight="1">
      <c r="A860" s="166"/>
    </row>
    <row r="861" spans="1:1" ht="15" customHeight="1">
      <c r="A861" s="166"/>
    </row>
    <row r="862" spans="1:1" ht="15" customHeight="1">
      <c r="A862" s="166"/>
    </row>
    <row r="863" spans="1:1" ht="15" customHeight="1">
      <c r="A863" s="166"/>
    </row>
    <row r="864" spans="1:1" ht="15" customHeight="1">
      <c r="A864" s="166"/>
    </row>
    <row r="865" spans="1:1" ht="15" customHeight="1">
      <c r="A865" s="166"/>
    </row>
    <row r="866" spans="1:1" ht="15" customHeight="1">
      <c r="A866" s="166"/>
    </row>
    <row r="867" spans="1:1" ht="15" customHeight="1">
      <c r="A867" s="166"/>
    </row>
    <row r="868" spans="1:1" ht="15" customHeight="1">
      <c r="A868" s="166"/>
    </row>
    <row r="869" spans="1:1" ht="15" customHeight="1">
      <c r="A869" s="166"/>
    </row>
    <row r="870" spans="1:1" ht="15" customHeight="1">
      <c r="A870" s="166"/>
    </row>
    <row r="871" spans="1:1" ht="15" customHeight="1">
      <c r="A871" s="166"/>
    </row>
    <row r="872" spans="1:1" ht="15" customHeight="1">
      <c r="A872" s="166"/>
    </row>
    <row r="873" spans="1:1" ht="15" customHeight="1">
      <c r="A873" s="166"/>
    </row>
    <row r="874" spans="1:1" ht="15" customHeight="1">
      <c r="A874" s="166"/>
    </row>
    <row r="875" spans="1:1" ht="15" customHeight="1">
      <c r="A875" s="166"/>
    </row>
    <row r="876" spans="1:1" ht="15" customHeight="1">
      <c r="A876" s="166"/>
    </row>
    <row r="877" spans="1:1" ht="15" customHeight="1">
      <c r="A877" s="166"/>
    </row>
    <row r="878" spans="1:1" ht="15" customHeight="1">
      <c r="A878" s="166"/>
    </row>
    <row r="879" spans="1:1" ht="15" customHeight="1">
      <c r="A879" s="166"/>
    </row>
    <row r="880" spans="1:1" ht="15" customHeight="1">
      <c r="A880" s="166"/>
    </row>
    <row r="881" spans="1:1" ht="15" customHeight="1">
      <c r="A881" s="166"/>
    </row>
    <row r="882" spans="1:1" ht="15" customHeight="1">
      <c r="A882" s="166"/>
    </row>
    <row r="883" spans="1:1" ht="15" customHeight="1">
      <c r="A883" s="166"/>
    </row>
    <row r="884" spans="1:1" ht="15" customHeight="1">
      <c r="A884" s="166"/>
    </row>
    <row r="885" spans="1:1" ht="15" customHeight="1">
      <c r="A885" s="166"/>
    </row>
    <row r="886" spans="1:1" ht="15" customHeight="1">
      <c r="A886" s="166"/>
    </row>
    <row r="887" spans="1:1" ht="15" customHeight="1">
      <c r="A887" s="166"/>
    </row>
    <row r="888" spans="1:1" ht="15" customHeight="1">
      <c r="A888" s="166"/>
    </row>
    <row r="889" spans="1:1" ht="15" customHeight="1">
      <c r="A889" s="166"/>
    </row>
    <row r="890" spans="1:1" ht="15" customHeight="1">
      <c r="A890" s="166"/>
    </row>
    <row r="891" spans="1:1" ht="15" customHeight="1">
      <c r="A891" s="166"/>
    </row>
    <row r="892" spans="1:1" ht="15" customHeight="1">
      <c r="A892" s="166"/>
    </row>
    <row r="893" spans="1:1" ht="15" customHeight="1">
      <c r="A893" s="166"/>
    </row>
    <row r="894" spans="1:1" ht="15" customHeight="1">
      <c r="A894" s="166"/>
    </row>
    <row r="895" spans="1:1" ht="15" customHeight="1">
      <c r="A895" s="166"/>
    </row>
    <row r="896" spans="1:1" ht="15" customHeight="1">
      <c r="A896" s="166"/>
    </row>
    <row r="897" spans="1:1" ht="15" customHeight="1">
      <c r="A897" s="166"/>
    </row>
    <row r="898" spans="1:1" ht="15" customHeight="1">
      <c r="A898" s="166"/>
    </row>
    <row r="899" spans="1:1" ht="15" customHeight="1">
      <c r="A899" s="166"/>
    </row>
    <row r="900" spans="1:1" ht="15" customHeight="1">
      <c r="A900" s="166"/>
    </row>
    <row r="901" spans="1:1" ht="15" customHeight="1">
      <c r="A901" s="166"/>
    </row>
    <row r="902" spans="1:1" ht="15" customHeight="1">
      <c r="A902" s="166"/>
    </row>
    <row r="903" spans="1:1" ht="15" customHeight="1">
      <c r="A903" s="166"/>
    </row>
    <row r="904" spans="1:1" ht="15" customHeight="1">
      <c r="A904" s="166"/>
    </row>
    <row r="905" spans="1:1" ht="15" customHeight="1">
      <c r="A905" s="166"/>
    </row>
    <row r="906" spans="1:1" ht="15" customHeight="1">
      <c r="A906" s="166"/>
    </row>
    <row r="907" spans="1:1" ht="15" customHeight="1">
      <c r="A907" s="166"/>
    </row>
    <row r="908" spans="1:1" ht="15" customHeight="1">
      <c r="A908" s="166"/>
    </row>
    <row r="909" spans="1:1" ht="15" customHeight="1">
      <c r="A909" s="166"/>
    </row>
    <row r="910" spans="1:1" ht="15" customHeight="1">
      <c r="A910" s="166"/>
    </row>
    <row r="911" spans="1:1" ht="15" customHeight="1">
      <c r="A911" s="166"/>
    </row>
    <row r="912" spans="1:1" ht="15" customHeight="1">
      <c r="A912" s="166"/>
    </row>
    <row r="913" spans="1:1" ht="15" customHeight="1">
      <c r="A913" s="166"/>
    </row>
    <row r="914" spans="1:1" ht="15" customHeight="1">
      <c r="A914" s="166"/>
    </row>
    <row r="915" spans="1:1" ht="15" customHeight="1">
      <c r="A915" s="166"/>
    </row>
    <row r="916" spans="1:1" ht="15" customHeight="1">
      <c r="A916" s="166"/>
    </row>
    <row r="917" spans="1:1" ht="15" customHeight="1">
      <c r="A917" s="166"/>
    </row>
    <row r="918" spans="1:1" ht="15" customHeight="1">
      <c r="A918" s="166"/>
    </row>
    <row r="919" spans="1:1" ht="15" customHeight="1">
      <c r="A919" s="166"/>
    </row>
    <row r="920" spans="1:1" ht="15" customHeight="1">
      <c r="A920" s="166"/>
    </row>
    <row r="921" spans="1:1" ht="15" customHeight="1">
      <c r="A921" s="166"/>
    </row>
    <row r="922" spans="1:1" ht="15" customHeight="1">
      <c r="A922" s="166"/>
    </row>
    <row r="923" spans="1:1" ht="15" customHeight="1">
      <c r="A923" s="166"/>
    </row>
    <row r="924" spans="1:1" ht="15" customHeight="1">
      <c r="A924" s="166"/>
    </row>
    <row r="925" spans="1:1" ht="15" customHeight="1">
      <c r="A925" s="166"/>
    </row>
    <row r="926" spans="1:1" ht="15" customHeight="1">
      <c r="A926" s="166"/>
    </row>
    <row r="927" spans="1:1" ht="15" customHeight="1">
      <c r="A927" s="166"/>
    </row>
    <row r="928" spans="1:1" ht="15" customHeight="1">
      <c r="A928" s="166"/>
    </row>
    <row r="929" spans="1:1" ht="15" customHeight="1">
      <c r="A929" s="166"/>
    </row>
    <row r="930" spans="1:1" ht="15" customHeight="1">
      <c r="A930" s="166"/>
    </row>
    <row r="931" spans="1:1" ht="15" customHeight="1">
      <c r="A931" s="166"/>
    </row>
    <row r="932" spans="1:1" ht="15" customHeight="1">
      <c r="A932" s="166"/>
    </row>
    <row r="933" spans="1:1" ht="15" customHeight="1">
      <c r="A933" s="166"/>
    </row>
    <row r="934" spans="1:1" ht="15" customHeight="1">
      <c r="A934" s="166"/>
    </row>
    <row r="935" spans="1:1" ht="15" customHeight="1">
      <c r="A935" s="166"/>
    </row>
    <row r="936" spans="1:1" ht="15" customHeight="1">
      <c r="A936" s="166"/>
    </row>
    <row r="937" spans="1:1" ht="15" customHeight="1">
      <c r="A937" s="166"/>
    </row>
    <row r="938" spans="1:1" ht="15" customHeight="1">
      <c r="A938" s="166"/>
    </row>
    <row r="939" spans="1:1" ht="15" customHeight="1">
      <c r="A939" s="166"/>
    </row>
    <row r="940" spans="1:1" ht="15" customHeight="1">
      <c r="A940" s="166"/>
    </row>
    <row r="941" spans="1:1" ht="15" customHeight="1">
      <c r="A941" s="166"/>
    </row>
    <row r="942" spans="1:1" ht="15" customHeight="1">
      <c r="A942" s="166"/>
    </row>
    <row r="943" spans="1:1" ht="15" customHeight="1">
      <c r="A943" s="166"/>
    </row>
    <row r="944" spans="1:1" ht="15" customHeight="1">
      <c r="A944" s="166"/>
    </row>
    <row r="945" spans="1:1" ht="15" customHeight="1">
      <c r="A945" s="166"/>
    </row>
    <row r="946" spans="1:1" ht="15" customHeight="1">
      <c r="A946" s="166"/>
    </row>
    <row r="947" spans="1:1" ht="15" customHeight="1">
      <c r="A947" s="166"/>
    </row>
    <row r="948" spans="1:1" ht="15" customHeight="1">
      <c r="A948" s="166"/>
    </row>
    <row r="949" spans="1:1" ht="15" customHeight="1">
      <c r="A949" s="166"/>
    </row>
    <row r="950" spans="1:1" ht="15" customHeight="1">
      <c r="A950" s="166"/>
    </row>
    <row r="951" spans="1:1" ht="15" customHeight="1">
      <c r="A951" s="166"/>
    </row>
    <row r="952" spans="1:1" ht="15" customHeight="1">
      <c r="A952" s="166"/>
    </row>
    <row r="953" spans="1:1" ht="15" customHeight="1">
      <c r="A953" s="166"/>
    </row>
    <row r="954" spans="1:1" ht="15" customHeight="1">
      <c r="A954" s="166"/>
    </row>
    <row r="955" spans="1:1" ht="15" customHeight="1">
      <c r="A955" s="166"/>
    </row>
    <row r="956" spans="1:1" ht="15" customHeight="1">
      <c r="A956" s="166"/>
    </row>
    <row r="957" spans="1:1" ht="15" customHeight="1">
      <c r="A957" s="166"/>
    </row>
    <row r="958" spans="1:1" ht="15" customHeight="1">
      <c r="A958" s="166"/>
    </row>
    <row r="959" spans="1:1" ht="15" customHeight="1">
      <c r="A959" s="166"/>
    </row>
    <row r="960" spans="1:1" ht="15" customHeight="1">
      <c r="A960" s="166"/>
    </row>
    <row r="961" spans="1:1" ht="15" customHeight="1">
      <c r="A961" s="166"/>
    </row>
    <row r="962" spans="1:1" ht="15" customHeight="1">
      <c r="A962" s="166"/>
    </row>
    <row r="963" spans="1:1" ht="15" customHeight="1">
      <c r="A963" s="166"/>
    </row>
    <row r="964" spans="1:1" ht="15" customHeight="1">
      <c r="A964" s="166"/>
    </row>
    <row r="965" spans="1:1" ht="15" customHeight="1">
      <c r="A965" s="166"/>
    </row>
    <row r="966" spans="1:1" ht="15" customHeight="1">
      <c r="A966" s="166"/>
    </row>
    <row r="967" spans="1:1" ht="15" customHeight="1">
      <c r="A967" s="166"/>
    </row>
    <row r="968" spans="1:1" ht="15" customHeight="1">
      <c r="A968" s="166"/>
    </row>
    <row r="969" spans="1:1" ht="15" customHeight="1">
      <c r="A969" s="166"/>
    </row>
    <row r="970" spans="1:1" ht="15" customHeight="1">
      <c r="A970" s="166"/>
    </row>
    <row r="971" spans="1:1" ht="15" customHeight="1">
      <c r="A971" s="166"/>
    </row>
    <row r="972" spans="1:1" ht="15" customHeight="1">
      <c r="A972" s="166"/>
    </row>
    <row r="973" spans="1:1" ht="15" customHeight="1">
      <c r="A973" s="166"/>
    </row>
    <row r="974" spans="1:1" ht="15" customHeight="1">
      <c r="A974" s="166"/>
    </row>
    <row r="975" spans="1:1" ht="15" customHeight="1">
      <c r="A975" s="166"/>
    </row>
    <row r="976" spans="1:1" ht="15" customHeight="1">
      <c r="A976" s="166"/>
    </row>
    <row r="977" spans="1:1" ht="15" customHeight="1">
      <c r="A977" s="166"/>
    </row>
    <row r="978" spans="1:1" ht="15" customHeight="1">
      <c r="A978" s="166"/>
    </row>
    <row r="979" spans="1:1" ht="15" customHeight="1">
      <c r="A979" s="166"/>
    </row>
    <row r="980" spans="1:1" ht="15" customHeight="1">
      <c r="A980" s="166"/>
    </row>
    <row r="981" spans="1:1" ht="15" customHeight="1">
      <c r="A981" s="166"/>
    </row>
    <row r="982" spans="1:1" ht="15" customHeight="1">
      <c r="A982" s="166"/>
    </row>
    <row r="983" spans="1:1" ht="15" customHeight="1">
      <c r="A983" s="166"/>
    </row>
    <row r="984" spans="1:1" ht="15" customHeight="1">
      <c r="A984" s="166"/>
    </row>
    <row r="985" spans="1:1" ht="15" customHeight="1">
      <c r="A985" s="166"/>
    </row>
    <row r="986" spans="1:1" ht="15" customHeight="1">
      <c r="A986" s="166"/>
    </row>
    <row r="987" spans="1:1" ht="15" customHeight="1">
      <c r="A987" s="166"/>
    </row>
    <row r="988" spans="1:1" ht="15" customHeight="1">
      <c r="A988" s="166"/>
    </row>
    <row r="989" spans="1:1" ht="15" customHeight="1">
      <c r="A989" s="166"/>
    </row>
    <row r="990" spans="1:1" ht="15" customHeight="1">
      <c r="A990" s="166"/>
    </row>
    <row r="991" spans="1:1" ht="15" customHeight="1">
      <c r="A991" s="166"/>
    </row>
    <row r="992" spans="1:1" ht="15" customHeight="1">
      <c r="A992" s="166"/>
    </row>
    <row r="993" spans="1:1" ht="15" customHeight="1">
      <c r="A993" s="166"/>
    </row>
    <row r="994" spans="1:1" ht="15" customHeight="1">
      <c r="A994" s="166"/>
    </row>
    <row r="995" spans="1:1" ht="15" customHeight="1">
      <c r="A995" s="166"/>
    </row>
    <row r="996" spans="1:1" ht="15" customHeight="1">
      <c r="A996" s="166"/>
    </row>
    <row r="997" spans="1:1" ht="15" customHeight="1">
      <c r="A997" s="166"/>
    </row>
    <row r="998" spans="1:1" ht="15" customHeight="1">
      <c r="A998" s="166"/>
    </row>
    <row r="999" spans="1:1" ht="15" customHeight="1">
      <c r="A999" s="166"/>
    </row>
    <row r="1000" spans="1:1" ht="15" customHeight="1">
      <c r="A1000" s="166"/>
    </row>
    <row r="1001" spans="1:1" ht="15" customHeight="1">
      <c r="A1001" s="166"/>
    </row>
    <row r="1002" spans="1:1" ht="15" customHeight="1">
      <c r="A1002" s="166"/>
    </row>
    <row r="1003" spans="1:1" ht="15" customHeight="1">
      <c r="A1003" s="166"/>
    </row>
    <row r="1004" spans="1:1" ht="15" customHeight="1">
      <c r="A1004" s="166"/>
    </row>
    <row r="1005" spans="1:1" ht="15" customHeight="1">
      <c r="A1005" s="166"/>
    </row>
    <row r="1006" spans="1:1" ht="15" customHeight="1">
      <c r="A1006" s="166"/>
    </row>
    <row r="1007" spans="1:1" ht="15" customHeight="1">
      <c r="A1007" s="166"/>
    </row>
    <row r="1008" spans="1:1" ht="15" customHeight="1">
      <c r="A1008" s="166"/>
    </row>
    <row r="1009" spans="1:1" ht="15" customHeight="1">
      <c r="A1009" s="166"/>
    </row>
    <row r="1010" spans="1:1" ht="15" customHeight="1">
      <c r="A1010" s="166"/>
    </row>
    <row r="1011" spans="1:1" ht="15" customHeight="1">
      <c r="A1011" s="166"/>
    </row>
    <row r="1012" spans="1:1" ht="15" customHeight="1">
      <c r="A1012" s="166"/>
    </row>
    <row r="1013" spans="1:1" ht="15" customHeight="1">
      <c r="A1013" s="166"/>
    </row>
    <row r="1014" spans="1:1" ht="15" customHeight="1">
      <c r="A1014" s="166"/>
    </row>
    <row r="1015" spans="1:1" ht="15" customHeight="1">
      <c r="A1015" s="166"/>
    </row>
    <row r="1016" spans="1:1" ht="15" customHeight="1">
      <c r="A1016" s="166"/>
    </row>
    <row r="1017" spans="1:1" ht="15" customHeight="1">
      <c r="A1017" s="166"/>
    </row>
    <row r="1018" spans="1:1" ht="15" customHeight="1">
      <c r="A1018" s="166"/>
    </row>
    <row r="1019" spans="1:1" ht="15" customHeight="1">
      <c r="A1019" s="166"/>
    </row>
    <row r="1020" spans="1:1" ht="15" customHeight="1">
      <c r="A1020" s="166"/>
    </row>
    <row r="1021" spans="1:1" ht="15" customHeight="1">
      <c r="A1021" s="166"/>
    </row>
    <row r="1022" spans="1:1" ht="15" customHeight="1">
      <c r="A1022" s="166"/>
    </row>
    <row r="1023" spans="1:1" ht="15" customHeight="1">
      <c r="A1023" s="166"/>
    </row>
    <row r="1024" spans="1:1" ht="15" customHeight="1">
      <c r="A1024" s="166"/>
    </row>
    <row r="1025" spans="1:1" ht="15" customHeight="1">
      <c r="A1025" s="166"/>
    </row>
    <row r="1026" spans="1:1" ht="15" customHeight="1">
      <c r="A1026" s="166"/>
    </row>
    <row r="1027" spans="1:1" ht="15" customHeight="1">
      <c r="A1027" s="166"/>
    </row>
    <row r="1028" spans="1:1" ht="15" customHeight="1">
      <c r="A1028" s="166"/>
    </row>
    <row r="1029" spans="1:1" ht="15" customHeight="1">
      <c r="A1029" s="166"/>
    </row>
    <row r="1030" spans="1:1" ht="15" customHeight="1">
      <c r="A1030" s="166"/>
    </row>
    <row r="1031" spans="1:1" ht="15" customHeight="1">
      <c r="A1031" s="166"/>
    </row>
    <row r="1032" spans="1:1" ht="15" customHeight="1">
      <c r="A1032" s="166"/>
    </row>
    <row r="1033" spans="1:1" ht="15" customHeight="1">
      <c r="A1033" s="166"/>
    </row>
    <row r="1034" spans="1:1" ht="15" customHeight="1">
      <c r="A1034" s="166"/>
    </row>
    <row r="1035" spans="1:1" ht="15" customHeight="1">
      <c r="A1035" s="166"/>
    </row>
    <row r="1036" spans="1:1" ht="15" customHeight="1">
      <c r="A1036" s="166"/>
    </row>
    <row r="1037" spans="1:1" ht="15" customHeight="1">
      <c r="A1037" s="166"/>
    </row>
    <row r="1038" spans="1:1" ht="15" customHeight="1">
      <c r="A1038" s="166"/>
    </row>
    <row r="1039" spans="1:1" ht="15" customHeight="1">
      <c r="A1039" s="166"/>
    </row>
    <row r="1040" spans="1:1" ht="15" customHeight="1">
      <c r="A1040" s="166"/>
    </row>
    <row r="1041" spans="1:1" ht="15" customHeight="1">
      <c r="A1041" s="166"/>
    </row>
    <row r="1042" spans="1:1" ht="15" customHeight="1">
      <c r="A1042" s="166"/>
    </row>
    <row r="1043" spans="1:1" ht="15" customHeight="1">
      <c r="A1043" s="166"/>
    </row>
    <row r="1044" spans="1:1" ht="15" customHeight="1">
      <c r="A1044" s="166"/>
    </row>
    <row r="1045" spans="1:1" ht="15" customHeight="1">
      <c r="A1045" s="166"/>
    </row>
    <row r="1046" spans="1:1" ht="15" customHeight="1">
      <c r="A1046" s="166"/>
    </row>
    <row r="1047" spans="1:1" ht="15" customHeight="1">
      <c r="A1047" s="166"/>
    </row>
    <row r="1048" spans="1:1" ht="15" customHeight="1">
      <c r="A1048" s="166"/>
    </row>
    <row r="1049" spans="1:1" ht="15" customHeight="1">
      <c r="A1049" s="166"/>
    </row>
    <row r="1050" spans="1:1" ht="15" customHeight="1">
      <c r="A1050" s="166"/>
    </row>
    <row r="1051" spans="1:1" ht="15" customHeight="1">
      <c r="A1051" s="166"/>
    </row>
    <row r="1052" spans="1:1" ht="15" customHeight="1">
      <c r="A1052" s="166"/>
    </row>
    <row r="1053" spans="1:1" ht="15" customHeight="1">
      <c r="A1053" s="166"/>
    </row>
    <row r="1054" spans="1:1" ht="15" customHeight="1">
      <c r="A1054" s="166"/>
    </row>
    <row r="1055" spans="1:1" ht="15" customHeight="1">
      <c r="A1055" s="166"/>
    </row>
    <row r="1056" spans="1:1" ht="15" customHeight="1">
      <c r="A1056" s="166"/>
    </row>
    <row r="1057" spans="1:1" ht="15" customHeight="1">
      <c r="A1057" s="166"/>
    </row>
    <row r="1058" spans="1:1" ht="15" customHeight="1">
      <c r="A1058" s="166"/>
    </row>
    <row r="1059" spans="1:1" ht="15" customHeight="1">
      <c r="A1059" s="166"/>
    </row>
    <row r="1060" spans="1:1" ht="15" customHeight="1">
      <c r="A1060" s="166"/>
    </row>
    <row r="1061" spans="1:1" ht="15" customHeight="1">
      <c r="A1061" s="166"/>
    </row>
    <row r="1062" spans="1:1" ht="15" customHeight="1">
      <c r="A1062" s="166"/>
    </row>
    <row r="1063" spans="1:1" ht="15" customHeight="1">
      <c r="A1063" s="166"/>
    </row>
    <row r="1064" spans="1:1" ht="15" customHeight="1">
      <c r="A1064" s="166"/>
    </row>
    <row r="1065" spans="1:1" ht="15" customHeight="1">
      <c r="A1065" s="166"/>
    </row>
    <row r="1066" spans="1:1" ht="15" customHeight="1">
      <c r="A1066" s="166"/>
    </row>
    <row r="1067" spans="1:1" ht="15" customHeight="1">
      <c r="A1067" s="166"/>
    </row>
    <row r="1068" spans="1:1" ht="15" customHeight="1">
      <c r="A1068" s="166"/>
    </row>
    <row r="1069" spans="1:1" ht="15" customHeight="1">
      <c r="A1069" s="166"/>
    </row>
    <row r="1070" spans="1:1" ht="15" customHeight="1">
      <c r="A1070" s="166"/>
    </row>
    <row r="1071" spans="1:1" ht="15" customHeight="1">
      <c r="A1071" s="166"/>
    </row>
    <row r="1072" spans="1:1" ht="15" customHeight="1">
      <c r="A1072" s="166"/>
    </row>
    <row r="1073" spans="1:1" ht="15" customHeight="1">
      <c r="A1073" s="166"/>
    </row>
    <row r="1074" spans="1:1" ht="15" customHeight="1">
      <c r="A1074" s="166"/>
    </row>
    <row r="1075" spans="1:1" ht="15" customHeight="1">
      <c r="A1075" s="166"/>
    </row>
    <row r="1076" spans="1:1" ht="15" customHeight="1">
      <c r="A1076" s="166"/>
    </row>
    <row r="1077" spans="1:1" ht="15" customHeight="1">
      <c r="A1077" s="166"/>
    </row>
    <row r="1078" spans="1:1" ht="15" customHeight="1">
      <c r="A1078" s="166"/>
    </row>
    <row r="1079" spans="1:1" ht="15" customHeight="1">
      <c r="A1079" s="166"/>
    </row>
    <row r="1080" spans="1:1" ht="15" customHeight="1">
      <c r="A1080" s="166"/>
    </row>
    <row r="1081" spans="1:1" ht="15" customHeight="1">
      <c r="A1081" s="166"/>
    </row>
    <row r="1082" spans="1:1" ht="15" customHeight="1">
      <c r="A1082" s="166"/>
    </row>
    <row r="1083" spans="1:1" ht="15" customHeight="1">
      <c r="A1083" s="166"/>
    </row>
    <row r="1084" spans="1:1" ht="15" customHeight="1">
      <c r="A1084" s="166"/>
    </row>
    <row r="1085" spans="1:1" ht="15" customHeight="1">
      <c r="A1085" s="166"/>
    </row>
    <row r="1086" spans="1:1" ht="15" customHeight="1">
      <c r="A1086" s="166"/>
    </row>
    <row r="1087" spans="1:1" ht="15" customHeight="1">
      <c r="A1087" s="166"/>
    </row>
    <row r="1088" spans="1:1" ht="15" customHeight="1">
      <c r="A1088" s="166"/>
    </row>
    <row r="1089" spans="1:1" ht="15" customHeight="1">
      <c r="A1089" s="166"/>
    </row>
    <row r="1090" spans="1:1" ht="15" customHeight="1">
      <c r="A1090" s="166"/>
    </row>
    <row r="1091" spans="1:1" ht="15" customHeight="1">
      <c r="A1091" s="166"/>
    </row>
    <row r="1092" spans="1:1" ht="15" customHeight="1">
      <c r="A1092" s="166"/>
    </row>
    <row r="1093" spans="1:1" ht="15" customHeight="1">
      <c r="A1093" s="166"/>
    </row>
    <row r="1094" spans="1:1" ht="15" customHeight="1">
      <c r="A1094" s="166"/>
    </row>
    <row r="1095" spans="1:1" ht="15" customHeight="1">
      <c r="A1095" s="166"/>
    </row>
    <row r="1096" spans="1:1" ht="15" customHeight="1">
      <c r="A1096" s="166"/>
    </row>
    <row r="1097" spans="1:1" ht="15" customHeight="1">
      <c r="A1097" s="166"/>
    </row>
    <row r="1098" spans="1:1" ht="15" customHeight="1">
      <c r="A1098" s="166"/>
    </row>
    <row r="1099" spans="1:1" ht="15" customHeight="1">
      <c r="A1099" s="166"/>
    </row>
    <row r="1100" spans="1:1" ht="15" customHeight="1">
      <c r="A1100" s="166"/>
    </row>
    <row r="1101" spans="1:1" ht="15" customHeight="1">
      <c r="A1101" s="166"/>
    </row>
    <row r="1102" spans="1:1" ht="15" customHeight="1">
      <c r="A1102" s="166"/>
    </row>
    <row r="1103" spans="1:1" ht="15" customHeight="1">
      <c r="A1103" s="166"/>
    </row>
    <row r="1104" spans="1:1" ht="15" customHeight="1">
      <c r="A1104" s="166"/>
    </row>
    <row r="1105" spans="1:1" ht="15" customHeight="1">
      <c r="A1105" s="166"/>
    </row>
    <row r="1106" spans="1:1" ht="15" customHeight="1">
      <c r="A1106" s="166"/>
    </row>
    <row r="1107" spans="1:1" ht="15" customHeight="1">
      <c r="A1107" s="166"/>
    </row>
    <row r="1108" spans="1:1" ht="15" customHeight="1">
      <c r="A1108" s="166"/>
    </row>
    <row r="1109" spans="1:1" ht="15" customHeight="1">
      <c r="A1109" s="166"/>
    </row>
    <row r="1110" spans="1:1" ht="15" customHeight="1">
      <c r="A1110" s="166"/>
    </row>
    <row r="1111" spans="1:1" ht="15" customHeight="1">
      <c r="A1111" s="166"/>
    </row>
    <row r="1112" spans="1:1" ht="15" customHeight="1">
      <c r="A1112" s="166"/>
    </row>
    <row r="1113" spans="1:1" ht="15" customHeight="1">
      <c r="A1113" s="166"/>
    </row>
    <row r="1114" spans="1:1" ht="15" customHeight="1">
      <c r="A1114" s="166"/>
    </row>
    <row r="1115" spans="1:1" ht="15" customHeight="1">
      <c r="A1115" s="166"/>
    </row>
    <row r="1116" spans="1:1" ht="15" customHeight="1">
      <c r="A1116" s="166"/>
    </row>
    <row r="1117" spans="1:1" ht="15" customHeight="1">
      <c r="A1117" s="166"/>
    </row>
    <row r="1118" spans="1:1" ht="15" customHeight="1">
      <c r="A1118" s="166"/>
    </row>
    <row r="1119" spans="1:1" ht="15" customHeight="1">
      <c r="A1119" s="166"/>
    </row>
    <row r="1120" spans="1:1" ht="15" customHeight="1">
      <c r="A1120" s="166"/>
    </row>
    <row r="1121" spans="1:1" ht="15" customHeight="1">
      <c r="A1121" s="166"/>
    </row>
    <row r="1122" spans="1:1" ht="15" customHeight="1">
      <c r="A1122" s="166"/>
    </row>
    <row r="1123" spans="1:1" ht="15" customHeight="1">
      <c r="A1123" s="166"/>
    </row>
    <row r="1124" spans="1:1" ht="15" customHeight="1">
      <c r="A1124" s="166"/>
    </row>
    <row r="1125" spans="1:1" ht="15" customHeight="1">
      <c r="A1125" s="166"/>
    </row>
    <row r="1126" spans="1:1" ht="15" customHeight="1">
      <c r="A1126" s="166"/>
    </row>
    <row r="1127" spans="1:1" ht="15" customHeight="1">
      <c r="A1127" s="166"/>
    </row>
    <row r="1128" spans="1:1" ht="15" customHeight="1">
      <c r="A1128" s="166"/>
    </row>
    <row r="1129" spans="1:1" ht="15" customHeight="1">
      <c r="A1129" s="166"/>
    </row>
    <row r="1130" spans="1:1" ht="15" customHeight="1">
      <c r="A1130" s="166"/>
    </row>
    <row r="1131" spans="1:1" ht="15" customHeight="1">
      <c r="A1131" s="166"/>
    </row>
    <row r="1132" spans="1:1" ht="15" customHeight="1">
      <c r="A1132" s="166"/>
    </row>
    <row r="1133" spans="1:1" ht="15" customHeight="1">
      <c r="A1133" s="166"/>
    </row>
    <row r="1134" spans="1:1" ht="15" customHeight="1">
      <c r="A1134" s="166"/>
    </row>
    <row r="1135" spans="1:1" ht="15" customHeight="1">
      <c r="A1135" s="166"/>
    </row>
    <row r="1136" spans="1:1" ht="15" customHeight="1">
      <c r="A1136" s="166"/>
    </row>
    <row r="1137" spans="1:1" ht="15" customHeight="1">
      <c r="A1137" s="166"/>
    </row>
    <row r="1138" spans="1:1" ht="15" customHeight="1">
      <c r="A1138" s="166"/>
    </row>
    <row r="1139" spans="1:1" ht="15" customHeight="1">
      <c r="A1139" s="166"/>
    </row>
    <row r="1140" spans="1:1" ht="15" customHeight="1">
      <c r="A1140" s="166"/>
    </row>
    <row r="1141" spans="1:1" ht="15" customHeight="1">
      <c r="A1141" s="166"/>
    </row>
    <row r="1142" spans="1:1" ht="15" customHeight="1">
      <c r="A1142" s="166"/>
    </row>
    <row r="1143" spans="1:1" ht="15" customHeight="1">
      <c r="A1143" s="166"/>
    </row>
    <row r="1144" spans="1:1" ht="15" customHeight="1">
      <c r="A1144" s="166"/>
    </row>
    <row r="1145" spans="1:1" ht="15" customHeight="1">
      <c r="A1145" s="166"/>
    </row>
    <row r="1146" spans="1:1" ht="15" customHeight="1">
      <c r="A1146" s="166"/>
    </row>
    <row r="1147" spans="1:1" ht="15" customHeight="1">
      <c r="A1147" s="166"/>
    </row>
    <row r="1148" spans="1:1" ht="15" customHeight="1">
      <c r="A1148" s="166"/>
    </row>
    <row r="1149" spans="1:1" ht="15" customHeight="1">
      <c r="A1149" s="166"/>
    </row>
    <row r="1150" spans="1:1" ht="15" customHeight="1">
      <c r="A1150" s="166"/>
    </row>
    <row r="1151" spans="1:1" ht="15" customHeight="1">
      <c r="A1151" s="166"/>
    </row>
    <row r="1152" spans="1:1" ht="15" customHeight="1">
      <c r="A1152" s="166"/>
    </row>
    <row r="1153" spans="1:1" ht="15" customHeight="1">
      <c r="A1153" s="166"/>
    </row>
    <row r="1154" spans="1:1" ht="15" customHeight="1">
      <c r="A1154" s="166"/>
    </row>
    <row r="1155" spans="1:1" ht="15" customHeight="1">
      <c r="A1155" s="166"/>
    </row>
    <row r="1156" spans="1:1" ht="15" customHeight="1">
      <c r="A1156" s="166"/>
    </row>
    <row r="1157" spans="1:1" ht="15" customHeight="1">
      <c r="A1157" s="166"/>
    </row>
    <row r="1158" spans="1:1" ht="15" customHeight="1">
      <c r="A1158" s="166"/>
    </row>
    <row r="1159" spans="1:1" ht="15" customHeight="1">
      <c r="A1159" s="166"/>
    </row>
    <row r="1160" spans="1:1" ht="15" customHeight="1">
      <c r="A1160" s="166"/>
    </row>
    <row r="1161" spans="1:1" ht="15" customHeight="1">
      <c r="A1161" s="166"/>
    </row>
    <row r="1162" spans="1:1" ht="15" customHeight="1">
      <c r="A1162" s="166"/>
    </row>
    <row r="1163" spans="1:1" ht="15" customHeight="1">
      <c r="A1163" s="166"/>
    </row>
    <row r="1164" spans="1:1" ht="15" customHeight="1">
      <c r="A1164" s="166"/>
    </row>
    <row r="1165" spans="1:1" ht="15" customHeight="1">
      <c r="A1165" s="166"/>
    </row>
    <row r="1166" spans="1:1" ht="15" customHeight="1">
      <c r="A1166" s="166"/>
    </row>
    <row r="1167" spans="1:1" ht="15" customHeight="1">
      <c r="A1167" s="166"/>
    </row>
    <row r="1168" spans="1:1" ht="15" customHeight="1">
      <c r="A1168" s="166"/>
    </row>
    <row r="1169" spans="1:1" ht="15" customHeight="1">
      <c r="A1169" s="166"/>
    </row>
    <row r="1170" spans="1:1" ht="15" customHeight="1">
      <c r="A1170" s="166"/>
    </row>
    <row r="1171" spans="1:1" ht="15" customHeight="1">
      <c r="A1171" s="166"/>
    </row>
    <row r="1172" spans="1:1" ht="15" customHeight="1">
      <c r="A1172" s="166"/>
    </row>
    <row r="1173" spans="1:1" ht="15" customHeight="1">
      <c r="A1173" s="166"/>
    </row>
    <row r="1174" spans="1:1" ht="15" customHeight="1">
      <c r="A1174" s="166"/>
    </row>
    <row r="1175" spans="1:1" ht="15" customHeight="1">
      <c r="A1175" s="166"/>
    </row>
    <row r="1176" spans="1:1" ht="15" customHeight="1">
      <c r="A1176" s="166"/>
    </row>
    <row r="1177" spans="1:1" ht="15" customHeight="1">
      <c r="A1177" s="166"/>
    </row>
    <row r="1178" spans="1:1" ht="15" customHeight="1">
      <c r="A1178" s="166"/>
    </row>
    <row r="1179" spans="1:1" ht="15" customHeight="1">
      <c r="A1179" s="166"/>
    </row>
    <row r="1180" spans="1:1" ht="15" customHeight="1">
      <c r="A1180" s="166"/>
    </row>
    <row r="1181" spans="1:1" ht="15" customHeight="1">
      <c r="A1181" s="166"/>
    </row>
    <row r="1182" spans="1:1" ht="15" customHeight="1">
      <c r="A1182" s="166"/>
    </row>
    <row r="1183" spans="1:1" ht="15" customHeight="1">
      <c r="A1183" s="166"/>
    </row>
    <row r="1184" spans="1:1" ht="15" customHeight="1">
      <c r="A1184" s="166"/>
    </row>
    <row r="1185" spans="1:1" ht="15" customHeight="1">
      <c r="A1185" s="166"/>
    </row>
    <row r="1186" spans="1:1" ht="15" customHeight="1">
      <c r="A1186" s="166"/>
    </row>
    <row r="1187" spans="1:1" ht="15" customHeight="1">
      <c r="A1187" s="166"/>
    </row>
    <row r="1188" spans="1:1" ht="15" customHeight="1">
      <c r="A1188" s="166"/>
    </row>
    <row r="1189" spans="1:1" ht="15" customHeight="1">
      <c r="A1189" s="166"/>
    </row>
    <row r="1190" spans="1:1" ht="15" customHeight="1">
      <c r="A1190" s="166"/>
    </row>
    <row r="1191" spans="1:1" ht="15" customHeight="1">
      <c r="A1191" s="166"/>
    </row>
    <row r="1192" spans="1:1" ht="15" customHeight="1">
      <c r="A1192" s="166"/>
    </row>
    <row r="1193" spans="1:1" ht="15" customHeight="1">
      <c r="A1193" s="166"/>
    </row>
    <row r="1194" spans="1:1" ht="15" customHeight="1">
      <c r="A1194" s="166"/>
    </row>
    <row r="1195" spans="1:1" ht="15" customHeight="1">
      <c r="A1195" s="166"/>
    </row>
    <row r="1196" spans="1:1" ht="15" customHeight="1">
      <c r="A1196" s="166"/>
    </row>
    <row r="1197" spans="1:1" ht="15" customHeight="1">
      <c r="A1197" s="166"/>
    </row>
    <row r="1198" spans="1:1" ht="15" customHeight="1">
      <c r="A1198" s="166"/>
    </row>
    <row r="1199" spans="1:1" ht="15" customHeight="1">
      <c r="A1199" s="166"/>
    </row>
    <row r="1200" spans="1:1" ht="15" customHeight="1">
      <c r="A1200" s="166"/>
    </row>
    <row r="1201" spans="1:1" ht="15" customHeight="1">
      <c r="A1201" s="166"/>
    </row>
    <row r="1202" spans="1:1" ht="15" customHeight="1">
      <c r="A1202" s="166"/>
    </row>
    <row r="1203" spans="1:1" ht="15" customHeight="1">
      <c r="A1203" s="166"/>
    </row>
    <row r="1204" spans="1:1" ht="15" customHeight="1">
      <c r="A1204" s="166"/>
    </row>
    <row r="1205" spans="1:1" ht="15" customHeight="1">
      <c r="A1205" s="166"/>
    </row>
    <row r="1206" spans="1:1" ht="15" customHeight="1">
      <c r="A1206" s="166"/>
    </row>
    <row r="1207" spans="1:1" ht="15" customHeight="1">
      <c r="A1207" s="166"/>
    </row>
    <row r="1208" spans="1:1" ht="15" customHeight="1">
      <c r="A1208" s="166"/>
    </row>
    <row r="1209" spans="1:1" ht="15" customHeight="1">
      <c r="A1209" s="166"/>
    </row>
    <row r="1210" spans="1:1" ht="15" customHeight="1">
      <c r="A1210" s="166"/>
    </row>
    <row r="1211" spans="1:1" ht="15" customHeight="1">
      <c r="A1211" s="166"/>
    </row>
    <row r="1212" spans="1:1" ht="15" customHeight="1">
      <c r="A1212" s="166"/>
    </row>
    <row r="1213" spans="1:1" ht="15" customHeight="1">
      <c r="A1213" s="166"/>
    </row>
    <row r="1214" spans="1:1" ht="15" customHeight="1">
      <c r="A1214" s="166"/>
    </row>
    <row r="1215" spans="1:1" ht="15" customHeight="1">
      <c r="A1215" s="166"/>
    </row>
    <row r="1216" spans="1:1" ht="15" customHeight="1">
      <c r="A1216" s="166"/>
    </row>
    <row r="1217" spans="1:1" ht="15" customHeight="1">
      <c r="A1217" s="166"/>
    </row>
    <row r="1218" spans="1:1" ht="15" customHeight="1">
      <c r="A1218" s="166"/>
    </row>
    <row r="1219" spans="1:1" ht="15" customHeight="1">
      <c r="A1219" s="166"/>
    </row>
    <row r="1220" spans="1:1" ht="15" customHeight="1">
      <c r="A1220" s="166"/>
    </row>
    <row r="1221" spans="1:1" ht="15" customHeight="1">
      <c r="A1221" s="166"/>
    </row>
    <row r="1222" spans="1:1" ht="15" customHeight="1">
      <c r="A1222" s="166"/>
    </row>
    <row r="1223" spans="1:1" ht="15" customHeight="1">
      <c r="A1223" s="166"/>
    </row>
    <row r="1224" spans="1:1" ht="15" customHeight="1">
      <c r="A1224" s="166"/>
    </row>
    <row r="1225" spans="1:1" ht="15" customHeight="1">
      <c r="A1225" s="166"/>
    </row>
    <row r="1226" spans="1:1" ht="15" customHeight="1">
      <c r="A1226" s="166"/>
    </row>
    <row r="1227" spans="1:1" ht="15" customHeight="1">
      <c r="A1227" s="166"/>
    </row>
    <row r="1228" spans="1:1" ht="15" customHeight="1">
      <c r="A1228" s="166"/>
    </row>
    <row r="1229" spans="1:1" ht="15" customHeight="1">
      <c r="A1229" s="166"/>
    </row>
    <row r="1230" spans="1:1" ht="15" customHeight="1">
      <c r="A1230" s="166"/>
    </row>
    <row r="1231" spans="1:1" ht="15" customHeight="1">
      <c r="A1231" s="166"/>
    </row>
    <row r="1232" spans="1:1" ht="15" customHeight="1">
      <c r="A1232" s="166"/>
    </row>
    <row r="1233" spans="1:1" ht="15" customHeight="1">
      <c r="A1233" s="166"/>
    </row>
    <row r="1234" spans="1:1" ht="15" customHeight="1">
      <c r="A1234" s="166"/>
    </row>
    <row r="1235" spans="1:1" ht="15" customHeight="1">
      <c r="A1235" s="166"/>
    </row>
    <row r="1236" spans="1:1" ht="15" customHeight="1">
      <c r="A1236" s="166"/>
    </row>
    <row r="1237" spans="1:1" ht="15" customHeight="1">
      <c r="A1237" s="166"/>
    </row>
    <row r="1238" spans="1:1" ht="15" customHeight="1">
      <c r="A1238" s="166"/>
    </row>
    <row r="1239" spans="1:1" ht="15" customHeight="1">
      <c r="A1239" s="166"/>
    </row>
    <row r="1240" spans="1:1" ht="15" customHeight="1">
      <c r="A1240" s="166"/>
    </row>
    <row r="1241" spans="1:1" ht="15" customHeight="1">
      <c r="A1241" s="166"/>
    </row>
    <row r="1242" spans="1:1" ht="15" customHeight="1">
      <c r="A1242" s="166"/>
    </row>
    <row r="1243" spans="1:1" ht="15" customHeight="1">
      <c r="A1243" s="166"/>
    </row>
    <row r="1244" spans="1:1" ht="15" customHeight="1">
      <c r="A1244" s="166"/>
    </row>
    <row r="1245" spans="1:1" ht="15" customHeight="1">
      <c r="A1245" s="166"/>
    </row>
    <row r="1246" spans="1:1" ht="15" customHeight="1">
      <c r="A1246" s="166"/>
    </row>
    <row r="1247" spans="1:1" ht="15" customHeight="1">
      <c r="A1247" s="166"/>
    </row>
    <row r="1248" spans="1:1" ht="15" customHeight="1">
      <c r="A1248" s="166"/>
    </row>
    <row r="1249" spans="1:1" ht="15" customHeight="1">
      <c r="A1249" s="166"/>
    </row>
    <row r="1250" spans="1:1" ht="15" customHeight="1">
      <c r="A1250" s="166"/>
    </row>
    <row r="1251" spans="1:1" ht="15" customHeight="1">
      <c r="A1251" s="166"/>
    </row>
    <row r="1252" spans="1:1" ht="15" customHeight="1">
      <c r="A1252" s="166"/>
    </row>
    <row r="1253" spans="1:1" ht="15" customHeight="1">
      <c r="A1253" s="166"/>
    </row>
    <row r="1254" spans="1:1" ht="15" customHeight="1">
      <c r="A1254" s="166"/>
    </row>
    <row r="1255" spans="1:1" ht="15" customHeight="1">
      <c r="A1255" s="166"/>
    </row>
    <row r="1256" spans="1:1" ht="15" customHeight="1">
      <c r="A1256" s="166"/>
    </row>
    <row r="1257" spans="1:1" ht="15" customHeight="1">
      <c r="A1257" s="166"/>
    </row>
    <row r="1258" spans="1:1" ht="15" customHeight="1">
      <c r="A1258" s="166"/>
    </row>
    <row r="1259" spans="1:1" ht="15" customHeight="1">
      <c r="A1259" s="166"/>
    </row>
    <row r="1260" spans="1:1" ht="15" customHeight="1">
      <c r="A1260" s="166"/>
    </row>
    <row r="1261" spans="1:1" ht="15" customHeight="1">
      <c r="A1261" s="166"/>
    </row>
    <row r="1262" spans="1:1" ht="15" customHeight="1">
      <c r="A1262" s="166"/>
    </row>
    <row r="1263" spans="1:1" ht="15" customHeight="1">
      <c r="A1263" s="166"/>
    </row>
    <row r="1264" spans="1:1" ht="15" customHeight="1">
      <c r="A1264" s="166"/>
    </row>
    <row r="1265" spans="1:1" ht="15" customHeight="1">
      <c r="A1265" s="166"/>
    </row>
    <row r="1266" spans="1:1" ht="15" customHeight="1">
      <c r="A1266" s="166"/>
    </row>
    <row r="1267" spans="1:1" ht="15" customHeight="1">
      <c r="A1267" s="166"/>
    </row>
    <row r="1268" spans="1:1" ht="15" customHeight="1">
      <c r="A1268" s="166"/>
    </row>
    <row r="1269" spans="1:1" ht="15" customHeight="1">
      <c r="A1269" s="166"/>
    </row>
    <row r="1270" spans="1:1" ht="15" customHeight="1">
      <c r="A1270" s="166"/>
    </row>
    <row r="1271" spans="1:1" ht="15" customHeight="1">
      <c r="A1271" s="166"/>
    </row>
    <row r="1272" spans="1:1" ht="15" customHeight="1">
      <c r="A1272" s="166"/>
    </row>
    <row r="1273" spans="1:1" ht="15" customHeight="1">
      <c r="A1273" s="166"/>
    </row>
    <row r="1274" spans="1:1" ht="15" customHeight="1">
      <c r="A1274" s="166"/>
    </row>
    <row r="1275" spans="1:1" ht="15" customHeight="1">
      <c r="A1275" s="166"/>
    </row>
    <row r="1276" spans="1:1" ht="15" customHeight="1">
      <c r="A1276" s="166"/>
    </row>
    <row r="1277" spans="1:1" ht="15" customHeight="1">
      <c r="A1277" s="166"/>
    </row>
    <row r="1278" spans="1:1" ht="15" customHeight="1">
      <c r="A1278" s="166"/>
    </row>
    <row r="1279" spans="1:1" ht="15" customHeight="1">
      <c r="A1279" s="166"/>
    </row>
    <row r="1280" spans="1:1" ht="15" customHeight="1">
      <c r="A1280" s="166"/>
    </row>
    <row r="1281" spans="1:1" ht="15" customHeight="1">
      <c r="A1281" s="166"/>
    </row>
    <row r="1282" spans="1:1" ht="15" customHeight="1">
      <c r="A1282" s="166"/>
    </row>
    <row r="1283" spans="1:1" ht="15" customHeight="1">
      <c r="A1283" s="166"/>
    </row>
    <row r="1284" spans="1:1" ht="15" customHeight="1">
      <c r="A1284" s="166"/>
    </row>
    <row r="1285" spans="1:1" ht="15" customHeight="1">
      <c r="A1285" s="166"/>
    </row>
    <row r="1286" spans="1:1" ht="15" customHeight="1">
      <c r="A1286" s="166"/>
    </row>
    <row r="1287" spans="1:1" ht="15" customHeight="1">
      <c r="A1287" s="166"/>
    </row>
    <row r="1288" spans="1:1" ht="15" customHeight="1">
      <c r="A1288" s="166"/>
    </row>
    <row r="1289" spans="1:1" ht="15" customHeight="1">
      <c r="A1289" s="166"/>
    </row>
    <row r="1290" spans="1:1" ht="15" customHeight="1">
      <c r="A1290" s="166"/>
    </row>
    <row r="1291" spans="1:1" ht="15" customHeight="1">
      <c r="A1291" s="166"/>
    </row>
    <row r="1292" spans="1:1" ht="15" customHeight="1">
      <c r="A1292" s="166"/>
    </row>
    <row r="1293" spans="1:1" ht="15" customHeight="1">
      <c r="A1293" s="166"/>
    </row>
    <row r="1294" spans="1:1" ht="15" customHeight="1">
      <c r="A1294" s="166"/>
    </row>
    <row r="1295" spans="1:1" ht="15" customHeight="1">
      <c r="A1295" s="166"/>
    </row>
    <row r="1296" spans="1:1" ht="15" customHeight="1">
      <c r="A1296" s="166"/>
    </row>
    <row r="1297" spans="1:1" ht="15" customHeight="1">
      <c r="A1297" s="166"/>
    </row>
    <row r="1298" spans="1:1" ht="15" customHeight="1">
      <c r="A1298" s="166"/>
    </row>
    <row r="1299" spans="1:1" ht="15" customHeight="1">
      <c r="A1299" s="166"/>
    </row>
    <row r="1300" spans="1:1" ht="15" customHeight="1">
      <c r="A1300" s="166"/>
    </row>
    <row r="1301" spans="1:1" ht="15" customHeight="1">
      <c r="A1301" s="166"/>
    </row>
    <row r="1302" spans="1:1" ht="15" customHeight="1">
      <c r="A1302" s="166"/>
    </row>
    <row r="1303" spans="1:1" ht="15" customHeight="1">
      <c r="A1303" s="166"/>
    </row>
    <row r="1304" spans="1:1" ht="15" customHeight="1">
      <c r="A1304" s="166"/>
    </row>
    <row r="1305" spans="1:1" ht="15" customHeight="1">
      <c r="A1305" s="166"/>
    </row>
    <row r="1306" spans="1:1" ht="15" customHeight="1">
      <c r="A1306" s="166"/>
    </row>
    <row r="1307" spans="1:1" ht="15" customHeight="1">
      <c r="A1307" s="166"/>
    </row>
    <row r="1308" spans="1:1" ht="15" customHeight="1">
      <c r="A1308" s="166"/>
    </row>
    <row r="1309" spans="1:1" ht="15" customHeight="1">
      <c r="A1309" s="166"/>
    </row>
    <row r="1310" spans="1:1" ht="15" customHeight="1">
      <c r="A1310" s="166"/>
    </row>
    <row r="1311" spans="1:1" ht="15" customHeight="1">
      <c r="A1311" s="166"/>
    </row>
    <row r="1312" spans="1:1" ht="15" customHeight="1">
      <c r="A1312" s="166"/>
    </row>
    <row r="1313" spans="1:1" ht="15" customHeight="1">
      <c r="A1313" s="166"/>
    </row>
    <row r="1314" spans="1:1" ht="15" customHeight="1">
      <c r="A1314" s="166"/>
    </row>
    <row r="1315" spans="1:1" ht="15" customHeight="1">
      <c r="A1315" s="166"/>
    </row>
    <row r="1316" spans="1:1" ht="15" customHeight="1">
      <c r="A1316" s="166"/>
    </row>
    <row r="1317" spans="1:1" ht="15" customHeight="1">
      <c r="A1317" s="166"/>
    </row>
    <row r="1318" spans="1:1" ht="15" customHeight="1">
      <c r="A1318" s="166"/>
    </row>
    <row r="1319" spans="1:1" ht="15" customHeight="1">
      <c r="A1319" s="166"/>
    </row>
    <row r="1320" spans="1:1" ht="15" customHeight="1">
      <c r="A1320" s="166"/>
    </row>
    <row r="1321" spans="1:1" ht="15" customHeight="1">
      <c r="A1321" s="166"/>
    </row>
    <row r="1322" spans="1:1" ht="15" customHeight="1">
      <c r="A1322" s="166"/>
    </row>
    <row r="1323" spans="1:1" ht="15" customHeight="1">
      <c r="A1323" s="166"/>
    </row>
    <row r="1324" spans="1:1" ht="15" customHeight="1">
      <c r="A1324" s="166"/>
    </row>
    <row r="1325" spans="1:1" ht="15" customHeight="1">
      <c r="A1325" s="166"/>
    </row>
    <row r="1326" spans="1:1" ht="15" customHeight="1">
      <c r="A1326" s="166"/>
    </row>
    <row r="1327" spans="1:1" ht="15" customHeight="1">
      <c r="A1327" s="166"/>
    </row>
    <row r="1328" spans="1:1" ht="15" customHeight="1">
      <c r="A1328" s="166"/>
    </row>
    <row r="1329" spans="1:1" ht="15" customHeight="1">
      <c r="A1329" s="166"/>
    </row>
    <row r="1330" spans="1:1" ht="15" customHeight="1">
      <c r="A1330" s="166"/>
    </row>
    <row r="1331" spans="1:1" ht="15" customHeight="1">
      <c r="A1331" s="166"/>
    </row>
    <row r="1332" spans="1:1" ht="15" customHeight="1">
      <c r="A1332" s="166"/>
    </row>
    <row r="1333" spans="1:1" ht="15" customHeight="1">
      <c r="A1333" s="166"/>
    </row>
    <row r="1334" spans="1:1" ht="15" customHeight="1">
      <c r="A1334" s="166"/>
    </row>
    <row r="1335" spans="1:1" ht="15" customHeight="1">
      <c r="A1335" s="166"/>
    </row>
    <row r="1336" spans="1:1" ht="15" customHeight="1">
      <c r="A1336" s="166"/>
    </row>
    <row r="1337" spans="1:1" ht="15" customHeight="1">
      <c r="A1337" s="166"/>
    </row>
    <row r="1338" spans="1:1" ht="15" customHeight="1">
      <c r="A1338" s="166"/>
    </row>
    <row r="1339" spans="1:1" ht="15" customHeight="1">
      <c r="A1339" s="166"/>
    </row>
    <row r="1340" spans="1:1" ht="15" customHeight="1">
      <c r="A1340" s="166"/>
    </row>
    <row r="1341" spans="1:1" ht="15" customHeight="1">
      <c r="A1341" s="166"/>
    </row>
    <row r="1342" spans="1:1" ht="15" customHeight="1">
      <c r="A1342" s="166"/>
    </row>
    <row r="1343" spans="1:1" ht="15" customHeight="1">
      <c r="A1343" s="166"/>
    </row>
    <row r="1344" spans="1:1" ht="15" customHeight="1">
      <c r="A1344" s="166"/>
    </row>
    <row r="1345" spans="1:1" ht="15" customHeight="1">
      <c r="A1345" s="166"/>
    </row>
    <row r="1346" spans="1:1" ht="15" customHeight="1">
      <c r="A1346" s="166"/>
    </row>
    <row r="1347" spans="1:1" ht="15" customHeight="1">
      <c r="A1347" s="166"/>
    </row>
    <row r="1348" spans="1:1" ht="15" customHeight="1">
      <c r="A1348" s="166"/>
    </row>
    <row r="1349" spans="1:1" ht="15" customHeight="1">
      <c r="A1349" s="166"/>
    </row>
    <row r="1350" spans="1:1" ht="15" customHeight="1">
      <c r="A1350" s="166"/>
    </row>
    <row r="1351" spans="1:1" ht="15" customHeight="1">
      <c r="A1351" s="166"/>
    </row>
    <row r="1352" spans="1:1" ht="15" customHeight="1">
      <c r="A1352" s="166"/>
    </row>
    <row r="1353" spans="1:1" ht="15" customHeight="1">
      <c r="A1353" s="166"/>
    </row>
    <row r="1354" spans="1:1" ht="15" customHeight="1">
      <c r="A1354" s="166"/>
    </row>
    <row r="1355" spans="1:1" ht="15" customHeight="1">
      <c r="A1355" s="166"/>
    </row>
    <row r="1356" spans="1:1" ht="15" customHeight="1">
      <c r="A1356" s="166"/>
    </row>
    <row r="1357" spans="1:1" ht="15" customHeight="1">
      <c r="A1357" s="166"/>
    </row>
    <row r="1358" spans="1:1" ht="15" customHeight="1">
      <c r="A1358" s="166"/>
    </row>
    <row r="1359" spans="1:1" ht="15" customHeight="1">
      <c r="A1359" s="166"/>
    </row>
    <row r="1360" spans="1:1" ht="15" customHeight="1">
      <c r="A1360" s="166"/>
    </row>
    <row r="1361" spans="1:1" ht="15" customHeight="1">
      <c r="A1361" s="166"/>
    </row>
    <row r="1362" spans="1:1" ht="15" customHeight="1">
      <c r="A1362" s="166"/>
    </row>
    <row r="1363" spans="1:1" ht="15" customHeight="1">
      <c r="A1363" s="166"/>
    </row>
    <row r="1364" spans="1:1" ht="15" customHeight="1">
      <c r="A1364" s="166"/>
    </row>
    <row r="1365" spans="1:1" ht="15" customHeight="1">
      <c r="A1365" s="166"/>
    </row>
    <row r="1366" spans="1:1" ht="15" customHeight="1">
      <c r="A1366" s="166"/>
    </row>
    <row r="1367" spans="1:1" ht="15" customHeight="1">
      <c r="A1367" s="166"/>
    </row>
    <row r="1368" spans="1:1" ht="15" customHeight="1">
      <c r="A1368" s="166"/>
    </row>
    <row r="1369" spans="1:1" ht="15" customHeight="1">
      <c r="A1369" s="166"/>
    </row>
    <row r="1370" spans="1:1" ht="15" customHeight="1">
      <c r="A1370" s="166"/>
    </row>
    <row r="1371" spans="1:1" ht="15" customHeight="1">
      <c r="A1371" s="166"/>
    </row>
    <row r="1372" spans="1:1" ht="15" customHeight="1">
      <c r="A1372" s="166"/>
    </row>
    <row r="1373" spans="1:1" ht="15" customHeight="1">
      <c r="A1373" s="166"/>
    </row>
    <row r="1374" spans="1:1" ht="15" customHeight="1">
      <c r="A1374" s="166"/>
    </row>
    <row r="1375" spans="1:1" ht="15" customHeight="1">
      <c r="A1375" s="166"/>
    </row>
    <row r="1376" spans="1:1" ht="15" customHeight="1">
      <c r="A1376" s="166"/>
    </row>
    <row r="1377" spans="1:1" ht="15" customHeight="1">
      <c r="A1377" s="166"/>
    </row>
    <row r="1378" spans="1:1" ht="15" customHeight="1">
      <c r="A1378" s="166"/>
    </row>
    <row r="1379" spans="1:1" ht="15" customHeight="1">
      <c r="A1379" s="166"/>
    </row>
    <row r="1380" spans="1:1" ht="15" customHeight="1">
      <c r="A1380" s="166"/>
    </row>
    <row r="1381" spans="1:1" ht="15" customHeight="1">
      <c r="A1381" s="166"/>
    </row>
    <row r="1382" spans="1:1" ht="15" customHeight="1">
      <c r="A1382" s="166"/>
    </row>
    <row r="1383" spans="1:1" ht="15" customHeight="1">
      <c r="A1383" s="166"/>
    </row>
    <row r="1384" spans="1:1" ht="15" customHeight="1">
      <c r="A1384" s="166"/>
    </row>
    <row r="1385" spans="1:1" ht="15" customHeight="1">
      <c r="A1385" s="166"/>
    </row>
    <row r="1386" spans="1:1" ht="15" customHeight="1">
      <c r="A1386" s="166"/>
    </row>
    <row r="1387" spans="1:1" ht="15" customHeight="1">
      <c r="A1387" s="166"/>
    </row>
    <row r="1388" spans="1:1" ht="15" customHeight="1">
      <c r="A1388" s="166"/>
    </row>
    <row r="1389" spans="1:1" ht="15" customHeight="1">
      <c r="A1389" s="166"/>
    </row>
    <row r="1390" spans="1:1" ht="15" customHeight="1">
      <c r="A1390" s="166"/>
    </row>
    <row r="1391" spans="1:1" ht="15" customHeight="1">
      <c r="A1391" s="166"/>
    </row>
    <row r="1392" spans="1:1" ht="15" customHeight="1">
      <c r="A1392" s="166"/>
    </row>
    <row r="1393" spans="1:1" ht="15" customHeight="1">
      <c r="A1393" s="166"/>
    </row>
    <row r="1394" spans="1:1" ht="15" customHeight="1">
      <c r="A1394" s="166"/>
    </row>
    <row r="1395" spans="1:1" ht="15" customHeight="1">
      <c r="A1395" s="166"/>
    </row>
    <row r="1396" spans="1:1" ht="15" customHeight="1">
      <c r="A1396" s="166"/>
    </row>
    <row r="1397" spans="1:1" ht="15" customHeight="1">
      <c r="A1397" s="166"/>
    </row>
    <row r="1398" spans="1:1" ht="15" customHeight="1">
      <c r="A1398" s="166"/>
    </row>
    <row r="1399" spans="1:1" ht="15" customHeight="1">
      <c r="A1399" s="166"/>
    </row>
    <row r="1400" spans="1:1" ht="15" customHeight="1">
      <c r="A1400" s="166"/>
    </row>
    <row r="1401" spans="1:1" ht="15" customHeight="1">
      <c r="A1401" s="166"/>
    </row>
    <row r="1402" spans="1:1" ht="15" customHeight="1">
      <c r="A1402" s="166"/>
    </row>
    <row r="1403" spans="1:1" ht="15" customHeight="1">
      <c r="A1403" s="166"/>
    </row>
    <row r="1404" spans="1:1" ht="15" customHeight="1">
      <c r="A1404" s="166"/>
    </row>
    <row r="1405" spans="1:1" ht="15" customHeight="1">
      <c r="A1405" s="166"/>
    </row>
    <row r="1406" spans="1:1" ht="15" customHeight="1">
      <c r="A1406" s="166"/>
    </row>
    <row r="1407" spans="1:1" ht="15" customHeight="1">
      <c r="A1407" s="166"/>
    </row>
    <row r="1408" spans="1:1" ht="15" customHeight="1">
      <c r="A1408" s="166"/>
    </row>
    <row r="1409" spans="1:1" ht="15" customHeight="1">
      <c r="A1409" s="166"/>
    </row>
    <row r="1410" spans="1:1" ht="15" customHeight="1">
      <c r="A1410" s="166"/>
    </row>
    <row r="1411" spans="1:1" ht="15" customHeight="1">
      <c r="A1411" s="166"/>
    </row>
    <row r="1412" spans="1:1" ht="15" customHeight="1">
      <c r="A1412" s="166"/>
    </row>
    <row r="1413" spans="1:1" ht="15" customHeight="1">
      <c r="A1413" s="166"/>
    </row>
    <row r="1414" spans="1:1" ht="15" customHeight="1">
      <c r="A1414" s="166"/>
    </row>
    <row r="1415" spans="1:1" ht="15" customHeight="1">
      <c r="A1415" s="166"/>
    </row>
    <row r="1416" spans="1:1" ht="15" customHeight="1">
      <c r="A1416" s="166"/>
    </row>
    <row r="1417" spans="1:1" ht="15" customHeight="1">
      <c r="A1417" s="166"/>
    </row>
    <row r="1418" spans="1:1" ht="15" customHeight="1">
      <c r="A1418" s="166"/>
    </row>
    <row r="1419" spans="1:1" ht="15" customHeight="1">
      <c r="A1419" s="166"/>
    </row>
    <row r="1420" spans="1:1" ht="15" customHeight="1">
      <c r="A1420" s="166"/>
    </row>
    <row r="1421" spans="1:1" ht="15" customHeight="1">
      <c r="A1421" s="166"/>
    </row>
    <row r="1422" spans="1:1" ht="15" customHeight="1">
      <c r="A1422" s="166"/>
    </row>
    <row r="1423" spans="1:1" ht="15" customHeight="1">
      <c r="A1423" s="166"/>
    </row>
    <row r="1424" spans="1:1" ht="15" customHeight="1">
      <c r="A1424" s="166"/>
    </row>
    <row r="1425" spans="1:1" ht="15" customHeight="1">
      <c r="A1425" s="166"/>
    </row>
    <row r="1426" spans="1:1" ht="15" customHeight="1">
      <c r="A1426" s="166"/>
    </row>
    <row r="1427" spans="1:1" ht="15" customHeight="1">
      <c r="A1427" s="166"/>
    </row>
    <row r="1428" spans="1:1" ht="15" customHeight="1">
      <c r="A1428" s="166"/>
    </row>
    <row r="1429" spans="1:1" ht="15" customHeight="1">
      <c r="A1429" s="166"/>
    </row>
    <row r="1430" spans="1:1" ht="15" customHeight="1">
      <c r="A1430" s="166"/>
    </row>
    <row r="1431" spans="1:1" ht="15" customHeight="1">
      <c r="A1431" s="166"/>
    </row>
    <row r="1432" spans="1:1" ht="15" customHeight="1">
      <c r="A1432" s="166"/>
    </row>
    <row r="1433" spans="1:1" ht="15" customHeight="1">
      <c r="A1433" s="166"/>
    </row>
    <row r="1434" spans="1:1" ht="15" customHeight="1">
      <c r="A1434" s="166"/>
    </row>
    <row r="1435" spans="1:1" ht="15" customHeight="1">
      <c r="A1435" s="166"/>
    </row>
    <row r="1436" spans="1:1" ht="15" customHeight="1">
      <c r="A1436" s="166"/>
    </row>
    <row r="1437" spans="1:1" ht="15" customHeight="1">
      <c r="A1437" s="166"/>
    </row>
    <row r="1438" spans="1:1" ht="15" customHeight="1">
      <c r="A1438" s="166"/>
    </row>
    <row r="1439" spans="1:1" ht="15" customHeight="1">
      <c r="A1439" s="166"/>
    </row>
    <row r="1440" spans="1:1" ht="15" customHeight="1">
      <c r="A1440" s="166"/>
    </row>
    <row r="1441" spans="1:1" ht="15" customHeight="1">
      <c r="A1441" s="166"/>
    </row>
    <row r="1442" spans="1:1" ht="15" customHeight="1">
      <c r="A1442" s="166"/>
    </row>
    <row r="1443" spans="1:1" ht="15" customHeight="1">
      <c r="A1443" s="166"/>
    </row>
    <row r="1444" spans="1:1" ht="15" customHeight="1">
      <c r="A1444" s="166"/>
    </row>
    <row r="1445" spans="1:1" ht="15" customHeight="1">
      <c r="A1445" s="166"/>
    </row>
    <row r="1446" spans="1:1" ht="15" customHeight="1">
      <c r="A1446" s="166"/>
    </row>
    <row r="1447" spans="1:1" ht="15" customHeight="1">
      <c r="A1447" s="166"/>
    </row>
    <row r="1448" spans="1:1" ht="15" customHeight="1">
      <c r="A1448" s="166"/>
    </row>
    <row r="1449" spans="1:1" ht="15" customHeight="1">
      <c r="A1449" s="166"/>
    </row>
    <row r="1450" spans="1:1" ht="15" customHeight="1">
      <c r="A1450" s="166"/>
    </row>
    <row r="1451" spans="1:1" ht="15" customHeight="1">
      <c r="A1451" s="166"/>
    </row>
    <row r="1452" spans="1:1" ht="15" customHeight="1">
      <c r="A1452" s="166"/>
    </row>
    <row r="1453" spans="1:1" ht="15" customHeight="1">
      <c r="A1453" s="166"/>
    </row>
    <row r="1454" spans="1:1" ht="15" customHeight="1">
      <c r="A1454" s="166"/>
    </row>
    <row r="1455" spans="1:1" ht="15" customHeight="1">
      <c r="A1455" s="166"/>
    </row>
    <row r="1456" spans="1:1" ht="15" customHeight="1">
      <c r="A1456" s="166"/>
    </row>
    <row r="1457" spans="1:1" ht="15" customHeight="1">
      <c r="A1457" s="166"/>
    </row>
    <row r="1458" spans="1:1" ht="15" customHeight="1">
      <c r="A1458" s="166"/>
    </row>
    <row r="1459" spans="1:1" ht="15" customHeight="1">
      <c r="A1459" s="166"/>
    </row>
    <row r="1460" spans="1:1" ht="15" customHeight="1">
      <c r="A1460" s="166"/>
    </row>
    <row r="1461" spans="1:1" ht="15" customHeight="1">
      <c r="A1461" s="166"/>
    </row>
    <row r="1462" spans="1:1" ht="15" customHeight="1">
      <c r="A1462" s="166"/>
    </row>
    <row r="1463" spans="1:1" ht="15" customHeight="1">
      <c r="A1463" s="166"/>
    </row>
    <row r="1464" spans="1:1" ht="15" customHeight="1">
      <c r="A1464" s="166"/>
    </row>
    <row r="1465" spans="1:1" ht="15" customHeight="1">
      <c r="A1465" s="166"/>
    </row>
    <row r="1466" spans="1:1" ht="15" customHeight="1">
      <c r="A1466" s="166"/>
    </row>
    <row r="1467" spans="1:1" ht="15" customHeight="1">
      <c r="A1467" s="166"/>
    </row>
    <row r="1468" spans="1:1" ht="15" customHeight="1">
      <c r="A1468" s="166"/>
    </row>
    <row r="1469" spans="1:1" ht="15" customHeight="1">
      <c r="A1469" s="166"/>
    </row>
    <row r="1470" spans="1:1" ht="15" customHeight="1">
      <c r="A1470" s="166"/>
    </row>
    <row r="1471" spans="1:1" ht="15" customHeight="1">
      <c r="A1471" s="166"/>
    </row>
    <row r="1472" spans="1:1" ht="15" customHeight="1">
      <c r="A1472" s="166"/>
    </row>
    <row r="1473" spans="1:1" ht="15" customHeight="1">
      <c r="A1473" s="166"/>
    </row>
    <row r="1474" spans="1:1" ht="15" customHeight="1">
      <c r="A1474" s="166"/>
    </row>
    <row r="1475" spans="1:1" ht="15" customHeight="1">
      <c r="A1475" s="166"/>
    </row>
    <row r="1476" spans="1:1" ht="15" customHeight="1">
      <c r="A1476" s="166"/>
    </row>
    <row r="1477" spans="1:1" ht="15" customHeight="1">
      <c r="A1477" s="166"/>
    </row>
    <row r="1478" spans="1:1" ht="15" customHeight="1">
      <c r="A1478" s="166"/>
    </row>
    <row r="1479" spans="1:1" ht="15" customHeight="1">
      <c r="A1479" s="166"/>
    </row>
    <row r="1480" spans="1:1" ht="15" customHeight="1">
      <c r="A1480" s="166"/>
    </row>
    <row r="1481" spans="1:1" ht="15" customHeight="1">
      <c r="A1481" s="166"/>
    </row>
    <row r="1482" spans="1:1" ht="15" customHeight="1">
      <c r="A1482" s="166"/>
    </row>
    <row r="1483" spans="1:1" ht="15" customHeight="1">
      <c r="A1483" s="166"/>
    </row>
    <row r="1484" spans="1:1" ht="15" customHeight="1">
      <c r="A1484" s="166"/>
    </row>
    <row r="1485" spans="1:1" ht="15" customHeight="1">
      <c r="A1485" s="166"/>
    </row>
    <row r="1486" spans="1:1" ht="15" customHeight="1">
      <c r="A1486" s="166"/>
    </row>
    <row r="1487" spans="1:1" ht="15" customHeight="1">
      <c r="A1487" s="166"/>
    </row>
    <row r="1488" spans="1:1" ht="15" customHeight="1">
      <c r="A1488" s="166"/>
    </row>
    <row r="1489" spans="1:1" ht="15" customHeight="1">
      <c r="A1489" s="166"/>
    </row>
    <row r="1490" spans="1:1" ht="15" customHeight="1">
      <c r="A1490" s="166"/>
    </row>
    <row r="1491" spans="1:1" ht="15" customHeight="1">
      <c r="A1491" s="166"/>
    </row>
    <row r="1492" spans="1:1" ht="15" customHeight="1">
      <c r="A1492" s="166"/>
    </row>
    <row r="1493" spans="1:1" ht="15" customHeight="1">
      <c r="A1493" s="166"/>
    </row>
    <row r="1494" spans="1:1" ht="15" customHeight="1">
      <c r="A1494" s="166"/>
    </row>
    <row r="1495" spans="1:1" ht="15" customHeight="1">
      <c r="A1495" s="166"/>
    </row>
    <row r="1496" spans="1:1" ht="15" customHeight="1">
      <c r="A1496" s="166"/>
    </row>
    <row r="1497" spans="1:1" ht="15" customHeight="1">
      <c r="A1497" s="166"/>
    </row>
    <row r="1498" spans="1:1" ht="15" customHeight="1">
      <c r="A1498" s="166"/>
    </row>
    <row r="1499" spans="1:1" ht="15" customHeight="1">
      <c r="A1499" s="166"/>
    </row>
    <row r="1500" spans="1:1" ht="15" customHeight="1">
      <c r="A1500" s="166"/>
    </row>
    <row r="1501" spans="1:1" ht="15" customHeight="1">
      <c r="A1501" s="166"/>
    </row>
    <row r="1502" spans="1:1" ht="15" customHeight="1">
      <c r="A1502" s="166"/>
    </row>
    <row r="1503" spans="1:1" ht="15" customHeight="1">
      <c r="A1503" s="166"/>
    </row>
    <row r="1504" spans="1:1" ht="15" customHeight="1">
      <c r="A1504" s="166"/>
    </row>
    <row r="1505" spans="1:1" ht="15" customHeight="1">
      <c r="A1505" s="166"/>
    </row>
    <row r="1506" spans="1:1" ht="15" customHeight="1">
      <c r="A1506" s="166"/>
    </row>
    <row r="1507" spans="1:1" ht="15" customHeight="1">
      <c r="A1507" s="166"/>
    </row>
    <row r="1508" spans="1:1" ht="15" customHeight="1">
      <c r="A1508" s="166"/>
    </row>
    <row r="1509" spans="1:1" ht="15" customHeight="1">
      <c r="A1509" s="166"/>
    </row>
    <row r="1510" spans="1:1" ht="15" customHeight="1">
      <c r="A1510" s="166"/>
    </row>
    <row r="1511" spans="1:1" ht="15" customHeight="1">
      <c r="A1511" s="166"/>
    </row>
    <row r="1512" spans="1:1" ht="15" customHeight="1">
      <c r="A1512" s="166"/>
    </row>
    <row r="1513" spans="1:1" ht="15" customHeight="1">
      <c r="A1513" s="166"/>
    </row>
    <row r="1514" spans="1:1" ht="15" customHeight="1">
      <c r="A1514" s="166"/>
    </row>
    <row r="1515" spans="1:1" ht="15" customHeight="1">
      <c r="A1515" s="166"/>
    </row>
    <row r="1516" spans="1:1" ht="15" customHeight="1">
      <c r="A1516" s="166"/>
    </row>
    <row r="1517" spans="1:1" ht="15" customHeight="1">
      <c r="A1517" s="166"/>
    </row>
    <row r="1518" spans="1:1" ht="15" customHeight="1">
      <c r="A1518" s="166"/>
    </row>
    <row r="1519" spans="1:1" ht="15" customHeight="1">
      <c r="A1519" s="166"/>
    </row>
    <row r="1520" spans="1:1" ht="15" customHeight="1">
      <c r="A1520" s="166"/>
    </row>
    <row r="1521" spans="1:1" ht="15" customHeight="1">
      <c r="A1521" s="166"/>
    </row>
    <row r="1522" spans="1:1" ht="15" customHeight="1">
      <c r="A1522" s="166"/>
    </row>
    <row r="1523" spans="1:1" ht="15" customHeight="1">
      <c r="A1523" s="166"/>
    </row>
    <row r="1524" spans="1:1" ht="15" customHeight="1">
      <c r="A1524" s="166"/>
    </row>
    <row r="1525" spans="1:1" ht="15" customHeight="1">
      <c r="A1525" s="166"/>
    </row>
    <row r="1526" spans="1:1" ht="15" customHeight="1">
      <c r="A1526" s="166"/>
    </row>
    <row r="1527" spans="1:1" ht="15" customHeight="1">
      <c r="A1527" s="166"/>
    </row>
    <row r="1528" spans="1:1" ht="15" customHeight="1">
      <c r="A1528" s="166"/>
    </row>
    <row r="1529" spans="1:1" ht="15" customHeight="1">
      <c r="A1529" s="166"/>
    </row>
    <row r="1530" spans="1:1" ht="15" customHeight="1">
      <c r="A1530" s="166"/>
    </row>
    <row r="1531" spans="1:1" ht="15" customHeight="1">
      <c r="A1531" s="166"/>
    </row>
    <row r="1532" spans="1:1" ht="15" customHeight="1">
      <c r="A1532" s="166"/>
    </row>
    <row r="1533" spans="1:1" ht="15" customHeight="1">
      <c r="A1533" s="166"/>
    </row>
    <row r="1534" spans="1:1" ht="15" customHeight="1">
      <c r="A1534" s="166"/>
    </row>
    <row r="1535" spans="1:1" ht="15" customHeight="1">
      <c r="A1535" s="166"/>
    </row>
    <row r="1536" spans="1:1" ht="15" customHeight="1">
      <c r="A1536" s="166"/>
    </row>
    <row r="1537" spans="1:1" ht="15" customHeight="1">
      <c r="A1537" s="166"/>
    </row>
    <row r="1538" spans="1:1" ht="15" customHeight="1">
      <c r="A1538" s="166"/>
    </row>
    <row r="1539" spans="1:1" ht="15" customHeight="1">
      <c r="A1539" s="166"/>
    </row>
    <row r="1540" spans="1:1" ht="15" customHeight="1">
      <c r="A1540" s="166"/>
    </row>
    <row r="1541" spans="1:1" ht="15" customHeight="1">
      <c r="A1541" s="166"/>
    </row>
    <row r="1542" spans="1:1" ht="15" customHeight="1">
      <c r="A1542" s="166"/>
    </row>
    <row r="1543" spans="1:1" ht="15" customHeight="1">
      <c r="A1543" s="166"/>
    </row>
    <row r="1544" spans="1:1" ht="15" customHeight="1">
      <c r="A1544" s="166"/>
    </row>
    <row r="1545" spans="1:1" ht="15" customHeight="1">
      <c r="A1545" s="166"/>
    </row>
    <row r="1546" spans="1:1" ht="15" customHeight="1">
      <c r="A1546" s="166"/>
    </row>
    <row r="1547" spans="1:1" ht="15" customHeight="1">
      <c r="A1547" s="166"/>
    </row>
    <row r="1548" spans="1:1" ht="15" customHeight="1">
      <c r="A1548" s="166"/>
    </row>
    <row r="1549" spans="1:1" ht="15" customHeight="1">
      <c r="A1549" s="166"/>
    </row>
    <row r="1550" spans="1:1" ht="15" customHeight="1">
      <c r="A1550" s="166"/>
    </row>
    <row r="1551" spans="1:1" ht="15" customHeight="1">
      <c r="A1551" s="166"/>
    </row>
    <row r="1552" spans="1:1" ht="15" customHeight="1">
      <c r="A1552" s="166"/>
    </row>
    <row r="1553" spans="1:1" ht="15" customHeight="1">
      <c r="A1553" s="166"/>
    </row>
    <row r="1554" spans="1:1" ht="15" customHeight="1">
      <c r="A1554" s="166"/>
    </row>
    <row r="1555" spans="1:1" ht="15" customHeight="1">
      <c r="A1555" s="166"/>
    </row>
    <row r="1556" spans="1:1" ht="15" customHeight="1">
      <c r="A1556" s="166"/>
    </row>
    <row r="1557" spans="1:1" ht="15" customHeight="1">
      <c r="A1557" s="166"/>
    </row>
    <row r="1558" spans="1:1" ht="15" customHeight="1">
      <c r="A1558" s="166"/>
    </row>
    <row r="1559" spans="1:1" ht="15" customHeight="1">
      <c r="A1559" s="166"/>
    </row>
    <row r="1560" spans="1:1" ht="15" customHeight="1">
      <c r="A1560" s="166"/>
    </row>
    <row r="1561" spans="1:1" ht="15" customHeight="1">
      <c r="A1561" s="166"/>
    </row>
    <row r="1562" spans="1:1" ht="15" customHeight="1">
      <c r="A1562" s="166"/>
    </row>
    <row r="1563" spans="1:1" ht="15" customHeight="1">
      <c r="A1563" s="166"/>
    </row>
    <row r="1564" spans="1:1" ht="15" customHeight="1">
      <c r="A1564" s="166"/>
    </row>
    <row r="1565" spans="1:1" ht="15" customHeight="1">
      <c r="A1565" s="166"/>
    </row>
    <row r="1566" spans="1:1" ht="15" customHeight="1">
      <c r="A1566" s="166"/>
    </row>
    <row r="1567" spans="1:1" ht="15" customHeight="1">
      <c r="A1567" s="166"/>
    </row>
    <row r="1568" spans="1:1" ht="15" customHeight="1">
      <c r="A1568" s="166"/>
    </row>
    <row r="1569" spans="1:1" ht="15" customHeight="1">
      <c r="A1569" s="166"/>
    </row>
    <row r="1570" spans="1:1" ht="15" customHeight="1">
      <c r="A1570" s="166"/>
    </row>
    <row r="1571" spans="1:1" ht="15" customHeight="1">
      <c r="A1571" s="166"/>
    </row>
    <row r="1572" spans="1:1" ht="15" customHeight="1">
      <c r="A1572" s="166"/>
    </row>
    <row r="1573" spans="1:1" ht="15" customHeight="1">
      <c r="A1573" s="166"/>
    </row>
    <row r="1574" spans="1:1" ht="15" customHeight="1">
      <c r="A1574" s="166"/>
    </row>
    <row r="1575" spans="1:1" ht="15" customHeight="1">
      <c r="A1575" s="166"/>
    </row>
    <row r="1576" spans="1:1" ht="15" customHeight="1">
      <c r="A1576" s="166"/>
    </row>
    <row r="1577" spans="1:1" ht="15" customHeight="1">
      <c r="A1577" s="166"/>
    </row>
    <row r="1578" spans="1:1" ht="15" customHeight="1">
      <c r="A1578" s="166"/>
    </row>
    <row r="1579" spans="1:1" ht="15" customHeight="1">
      <c r="A1579" s="166"/>
    </row>
    <row r="1580" spans="1:1" ht="15" customHeight="1">
      <c r="A1580" s="166"/>
    </row>
    <row r="1581" spans="1:1" ht="15" customHeight="1">
      <c r="A1581" s="166"/>
    </row>
    <row r="1582" spans="1:1" ht="15" customHeight="1">
      <c r="A1582" s="166"/>
    </row>
    <row r="1583" spans="1:1" ht="15" customHeight="1">
      <c r="A1583" s="166"/>
    </row>
    <row r="1584" spans="1:1" ht="15" customHeight="1">
      <c r="A1584" s="166"/>
    </row>
    <row r="1585" spans="1:1" ht="15" customHeight="1">
      <c r="A1585" s="166"/>
    </row>
    <row r="1586" spans="1:1" ht="15" customHeight="1">
      <c r="A1586" s="166"/>
    </row>
    <row r="1587" spans="1:1" ht="15" customHeight="1">
      <c r="A1587" s="166"/>
    </row>
    <row r="1588" spans="1:1" ht="15" customHeight="1">
      <c r="A1588" s="166"/>
    </row>
    <row r="1589" spans="1:1" ht="15" customHeight="1">
      <c r="A1589" s="166"/>
    </row>
    <row r="1590" spans="1:1" ht="15" customHeight="1">
      <c r="A1590" s="166"/>
    </row>
    <row r="1591" spans="1:1" ht="15" customHeight="1">
      <c r="A1591" s="166"/>
    </row>
    <row r="1592" spans="1:1" ht="15" customHeight="1">
      <c r="A1592" s="166"/>
    </row>
    <row r="1593" spans="1:1" ht="15" customHeight="1">
      <c r="A1593" s="166"/>
    </row>
    <row r="1594" spans="1:1" ht="15" customHeight="1">
      <c r="A1594" s="166"/>
    </row>
    <row r="1595" spans="1:1" ht="15" customHeight="1">
      <c r="A1595" s="166"/>
    </row>
    <row r="1596" spans="1:1" ht="15" customHeight="1">
      <c r="A1596" s="166"/>
    </row>
    <row r="1597" spans="1:1" ht="15" customHeight="1">
      <c r="A1597" s="166"/>
    </row>
    <row r="1598" spans="1:1" ht="15" customHeight="1">
      <c r="A1598" s="166"/>
    </row>
    <row r="1599" spans="1:1" ht="15" customHeight="1">
      <c r="A1599" s="166"/>
    </row>
    <row r="1600" spans="1:1" ht="15" customHeight="1">
      <c r="A1600" s="166"/>
    </row>
    <row r="1601" spans="1:1" ht="15" customHeight="1">
      <c r="A1601" s="166"/>
    </row>
    <row r="1602" spans="1:1" ht="15" customHeight="1">
      <c r="A1602" s="166"/>
    </row>
    <row r="1603" spans="1:1" ht="15" customHeight="1">
      <c r="A1603" s="166"/>
    </row>
    <row r="1604" spans="1:1" ht="15" customHeight="1">
      <c r="A1604" s="166"/>
    </row>
    <row r="1605" spans="1:1" ht="15" customHeight="1">
      <c r="A1605" s="166"/>
    </row>
    <row r="1606" spans="1:1" ht="15" customHeight="1">
      <c r="A1606" s="166"/>
    </row>
    <row r="1607" spans="1:1" ht="15" customHeight="1">
      <c r="A1607" s="166"/>
    </row>
    <row r="1608" spans="1:1" ht="15" customHeight="1">
      <c r="A1608" s="166"/>
    </row>
    <row r="1609" spans="1:1" ht="15" customHeight="1">
      <c r="A1609" s="166"/>
    </row>
    <row r="1610" spans="1:1" ht="15" customHeight="1">
      <c r="A1610" s="166"/>
    </row>
    <row r="1611" spans="1:1" ht="15" customHeight="1">
      <c r="A1611" s="166"/>
    </row>
    <row r="1612" spans="1:1" ht="15" customHeight="1">
      <c r="A1612" s="166"/>
    </row>
    <row r="1613" spans="1:1" ht="15" customHeight="1">
      <c r="A1613" s="166"/>
    </row>
    <row r="1614" spans="1:1" ht="15" customHeight="1">
      <c r="A1614" s="166"/>
    </row>
    <row r="1615" spans="1:1" ht="15" customHeight="1">
      <c r="A1615" s="166"/>
    </row>
    <row r="1616" spans="1:1" ht="15" customHeight="1">
      <c r="A1616" s="166"/>
    </row>
    <row r="1617" spans="1:1" ht="15" customHeight="1">
      <c r="A1617" s="166"/>
    </row>
    <row r="1618" spans="1:1" ht="15" customHeight="1">
      <c r="A1618" s="166"/>
    </row>
    <row r="1619" spans="1:1" ht="15" customHeight="1">
      <c r="A1619" s="166"/>
    </row>
    <row r="1620" spans="1:1" ht="15" customHeight="1">
      <c r="A1620" s="166"/>
    </row>
    <row r="1621" spans="1:1" ht="15" customHeight="1">
      <c r="A1621" s="166"/>
    </row>
    <row r="1622" spans="1:1" ht="15" customHeight="1">
      <c r="A1622" s="166"/>
    </row>
    <row r="1623" spans="1:1" ht="15" customHeight="1">
      <c r="A1623" s="166"/>
    </row>
    <row r="1624" spans="1:1" ht="15" customHeight="1">
      <c r="A1624" s="166"/>
    </row>
    <row r="1625" spans="1:1" ht="15" customHeight="1">
      <c r="A1625" s="166"/>
    </row>
    <row r="1626" spans="1:1" ht="15" customHeight="1">
      <c r="A1626" s="166"/>
    </row>
    <row r="1627" spans="1:1" ht="15" customHeight="1">
      <c r="A1627" s="166"/>
    </row>
    <row r="1628" spans="1:1" ht="15" customHeight="1">
      <c r="A1628" s="166"/>
    </row>
    <row r="1629" spans="1:1" ht="15" customHeight="1">
      <c r="A1629" s="166"/>
    </row>
    <row r="1630" spans="1:1" ht="15" customHeight="1">
      <c r="A1630" s="166"/>
    </row>
    <row r="1631" spans="1:1" ht="15" customHeight="1">
      <c r="A1631" s="166"/>
    </row>
    <row r="1632" spans="1:1" ht="15" customHeight="1">
      <c r="A1632" s="166"/>
    </row>
    <row r="1633" spans="1:1" ht="15" customHeight="1">
      <c r="A1633" s="166"/>
    </row>
    <row r="1634" spans="1:1" ht="15" customHeight="1">
      <c r="A1634" s="166"/>
    </row>
    <row r="1635" spans="1:1" ht="15" customHeight="1">
      <c r="A1635" s="166"/>
    </row>
    <row r="1636" spans="1:1" ht="15" customHeight="1">
      <c r="A1636" s="166"/>
    </row>
    <row r="1637" spans="1:1" ht="15" customHeight="1">
      <c r="A1637" s="166"/>
    </row>
    <row r="1638" spans="1:1" ht="15" customHeight="1">
      <c r="A1638" s="166"/>
    </row>
    <row r="1639" spans="1:1" ht="15" customHeight="1">
      <c r="A1639" s="166"/>
    </row>
    <row r="1640" spans="1:1" ht="15" customHeight="1">
      <c r="A1640" s="166"/>
    </row>
    <row r="1641" spans="1:1" ht="15" customHeight="1">
      <c r="A1641" s="166"/>
    </row>
    <row r="1642" spans="1:1" ht="15" customHeight="1">
      <c r="A1642" s="166"/>
    </row>
    <row r="1643" spans="1:1" ht="15" customHeight="1">
      <c r="A1643" s="166"/>
    </row>
    <row r="1644" spans="1:1" ht="15" customHeight="1">
      <c r="A1644" s="166"/>
    </row>
    <row r="1645" spans="1:1" ht="15" customHeight="1">
      <c r="A1645" s="166"/>
    </row>
    <row r="1646" spans="1:1" ht="15" customHeight="1">
      <c r="A1646" s="166"/>
    </row>
    <row r="1647" spans="1:1" ht="15" customHeight="1">
      <c r="A1647" s="166"/>
    </row>
    <row r="1648" spans="1:1" ht="15" customHeight="1">
      <c r="A1648" s="166"/>
    </row>
    <row r="1649" spans="1:1" ht="15" customHeight="1">
      <c r="A1649" s="166"/>
    </row>
    <row r="1650" spans="1:1" ht="15" customHeight="1">
      <c r="A1650" s="166"/>
    </row>
    <row r="1651" spans="1:1" ht="15" customHeight="1">
      <c r="A1651" s="166"/>
    </row>
    <row r="1652" spans="1:1" ht="15" customHeight="1">
      <c r="A1652" s="166"/>
    </row>
    <row r="1653" spans="1:1" ht="15" customHeight="1">
      <c r="A1653" s="166"/>
    </row>
    <row r="1654" spans="1:1" ht="15" customHeight="1">
      <c r="A1654" s="166"/>
    </row>
    <row r="1655" spans="1:1" ht="15" customHeight="1">
      <c r="A1655" s="166"/>
    </row>
    <row r="1656" spans="1:1" ht="15" customHeight="1">
      <c r="A1656" s="166"/>
    </row>
    <row r="1657" spans="1:1" ht="15" customHeight="1">
      <c r="A1657" s="166"/>
    </row>
    <row r="1658" spans="1:1" ht="15" customHeight="1">
      <c r="A1658" s="166"/>
    </row>
    <row r="1659" spans="1:1" ht="15" customHeight="1">
      <c r="A1659" s="166"/>
    </row>
    <row r="1660" spans="1:1" ht="15" customHeight="1">
      <c r="A1660" s="166"/>
    </row>
    <row r="1661" spans="1:1" ht="15" customHeight="1">
      <c r="A1661" s="166"/>
    </row>
    <row r="1662" spans="1:1" ht="15" customHeight="1">
      <c r="A1662" s="166"/>
    </row>
    <row r="1663" spans="1:1" ht="15" customHeight="1">
      <c r="A1663" s="166"/>
    </row>
    <row r="1664" spans="1:1" ht="15" customHeight="1">
      <c r="A1664" s="166"/>
    </row>
    <row r="1665" spans="1:1" ht="15" customHeight="1">
      <c r="A1665" s="166"/>
    </row>
    <row r="1666" spans="1:1" ht="15" customHeight="1">
      <c r="A1666" s="166"/>
    </row>
    <row r="1667" spans="1:1" ht="15" customHeight="1">
      <c r="A1667" s="166"/>
    </row>
    <row r="1668" spans="1:1" ht="15" customHeight="1">
      <c r="A1668" s="166"/>
    </row>
    <row r="1669" spans="1:1" ht="15" customHeight="1">
      <c r="A1669" s="166"/>
    </row>
    <row r="1670" spans="1:1" ht="15" customHeight="1">
      <c r="A1670" s="166"/>
    </row>
    <row r="1671" spans="1:1" ht="15" customHeight="1">
      <c r="A1671" s="166"/>
    </row>
    <row r="1672" spans="1:1" ht="15" customHeight="1">
      <c r="A1672" s="166"/>
    </row>
    <row r="1673" spans="1:1" ht="15" customHeight="1">
      <c r="A1673" s="166"/>
    </row>
    <row r="1674" spans="1:1" ht="15" customHeight="1">
      <c r="A1674" s="166"/>
    </row>
    <row r="1675" spans="1:1" ht="15" customHeight="1">
      <c r="A1675" s="166"/>
    </row>
    <row r="1676" spans="1:1" ht="15" customHeight="1">
      <c r="A1676" s="166"/>
    </row>
    <row r="1677" spans="1:1" ht="15" customHeight="1">
      <c r="A1677" s="166"/>
    </row>
    <row r="1678" spans="1:1" ht="15" customHeight="1">
      <c r="A1678" s="166"/>
    </row>
    <row r="1679" spans="1:1" ht="15" customHeight="1">
      <c r="A1679" s="166"/>
    </row>
    <row r="1680" spans="1:1" ht="15" customHeight="1">
      <c r="A1680" s="166"/>
    </row>
    <row r="1681" spans="1:1" ht="15" customHeight="1">
      <c r="A1681" s="166"/>
    </row>
    <row r="1682" spans="1:1" ht="15" customHeight="1">
      <c r="A1682" s="166"/>
    </row>
    <row r="1683" spans="1:1" ht="15" customHeight="1">
      <c r="A1683" s="166"/>
    </row>
    <row r="1684" spans="1:1" ht="15" customHeight="1">
      <c r="A1684" s="166"/>
    </row>
    <row r="1685" spans="1:1" ht="15" customHeight="1">
      <c r="A1685" s="166"/>
    </row>
    <row r="1686" spans="1:1" ht="15" customHeight="1">
      <c r="A1686" s="166"/>
    </row>
    <row r="1687" spans="1:1" ht="15" customHeight="1">
      <c r="A1687" s="166"/>
    </row>
    <row r="1688" spans="1:1" ht="15" customHeight="1">
      <c r="A1688" s="166"/>
    </row>
    <row r="1689" spans="1:1" ht="15" customHeight="1">
      <c r="A1689" s="166"/>
    </row>
    <row r="1690" spans="1:1" ht="15" customHeight="1">
      <c r="A1690" s="166"/>
    </row>
    <row r="1691" spans="1:1" ht="15" customHeight="1">
      <c r="A1691" s="166"/>
    </row>
    <row r="1692" spans="1:1" ht="15" customHeight="1">
      <c r="A1692" s="166"/>
    </row>
    <row r="1693" spans="1:1" ht="15" customHeight="1">
      <c r="A1693" s="166"/>
    </row>
    <row r="1694" spans="1:1" ht="15" customHeight="1">
      <c r="A1694" s="166"/>
    </row>
    <row r="1695" spans="1:1" ht="15" customHeight="1">
      <c r="A1695" s="166"/>
    </row>
    <row r="1696" spans="1:1" ht="15" customHeight="1">
      <c r="A1696" s="166"/>
    </row>
    <row r="1697" spans="1:1" ht="15" customHeight="1">
      <c r="A1697" s="166"/>
    </row>
    <row r="1698" spans="1:1" ht="15" customHeight="1">
      <c r="A1698" s="166"/>
    </row>
    <row r="1699" spans="1:1" ht="15" customHeight="1">
      <c r="A1699" s="166"/>
    </row>
    <row r="1700" spans="1:1" ht="15" customHeight="1">
      <c r="A1700" s="166"/>
    </row>
    <row r="1701" spans="1:1" ht="15" customHeight="1">
      <c r="A1701" s="166"/>
    </row>
    <row r="1702" spans="1:1" ht="15" customHeight="1">
      <c r="A1702" s="166"/>
    </row>
    <row r="1703" spans="1:1" ht="15" customHeight="1">
      <c r="A1703" s="166"/>
    </row>
    <row r="1704" spans="1:1" ht="15" customHeight="1">
      <c r="A1704" s="166"/>
    </row>
    <row r="1705" spans="1:1" ht="15" customHeight="1">
      <c r="A1705" s="166"/>
    </row>
    <row r="1706" spans="1:1" ht="15" customHeight="1">
      <c r="A1706" s="166"/>
    </row>
    <row r="1707" spans="1:1" ht="15" customHeight="1">
      <c r="A1707" s="166"/>
    </row>
    <row r="1708" spans="1:1" ht="15" customHeight="1">
      <c r="A1708" s="166"/>
    </row>
    <row r="1709" spans="1:1" ht="15" customHeight="1">
      <c r="A1709" s="166"/>
    </row>
    <row r="1710" spans="1:1" ht="15" customHeight="1">
      <c r="A1710" s="166"/>
    </row>
    <row r="1711" spans="1:1" ht="15" customHeight="1">
      <c r="A1711" s="166"/>
    </row>
    <row r="1712" spans="1:1" ht="15" customHeight="1">
      <c r="A1712" s="166"/>
    </row>
    <row r="1713" spans="1:1" ht="15" customHeight="1">
      <c r="A1713" s="166"/>
    </row>
    <row r="1714" spans="1:1" ht="15" customHeight="1">
      <c r="A1714" s="166"/>
    </row>
    <row r="1715" spans="1:1" ht="15" customHeight="1">
      <c r="A1715" s="166"/>
    </row>
    <row r="1716" spans="1:1" ht="15" customHeight="1">
      <c r="A1716" s="166"/>
    </row>
    <row r="1717" spans="1:1" ht="15" customHeight="1">
      <c r="A1717" s="166"/>
    </row>
    <row r="1718" spans="1:1" ht="15" customHeight="1">
      <c r="A1718" s="166"/>
    </row>
    <row r="1719" spans="1:1" ht="15" customHeight="1">
      <c r="A1719" s="166"/>
    </row>
    <row r="1720" spans="1:1" ht="15" customHeight="1">
      <c r="A1720" s="166"/>
    </row>
    <row r="1721" spans="1:1" ht="15" customHeight="1">
      <c r="A1721" s="166"/>
    </row>
    <row r="1722" spans="1:1" ht="15" customHeight="1">
      <c r="A1722" s="166"/>
    </row>
    <row r="1723" spans="1:1" ht="15" customHeight="1">
      <c r="A1723" s="166"/>
    </row>
    <row r="1724" spans="1:1" ht="15" customHeight="1">
      <c r="A1724" s="166"/>
    </row>
    <row r="1725" spans="1:1" ht="15" customHeight="1">
      <c r="A1725" s="166"/>
    </row>
    <row r="1726" spans="1:1" ht="15" customHeight="1">
      <c r="A1726" s="166"/>
    </row>
    <row r="1727" spans="1:1" ht="15" customHeight="1">
      <c r="A1727" s="166"/>
    </row>
    <row r="1728" spans="1:1" ht="15" customHeight="1">
      <c r="A1728" s="166"/>
    </row>
    <row r="1729" spans="1:1" ht="15" customHeight="1">
      <c r="A1729" s="166"/>
    </row>
    <row r="1730" spans="1:1" ht="15" customHeight="1">
      <c r="A1730" s="166"/>
    </row>
    <row r="1731" spans="1:1" ht="15" customHeight="1">
      <c r="A1731" s="166"/>
    </row>
    <row r="1732" spans="1:1" ht="15" customHeight="1">
      <c r="A1732" s="166"/>
    </row>
    <row r="1733" spans="1:1" ht="15" customHeight="1">
      <c r="A1733" s="166"/>
    </row>
    <row r="1734" spans="1:1" ht="15" customHeight="1">
      <c r="A1734" s="166"/>
    </row>
    <row r="1735" spans="1:1" ht="15" customHeight="1">
      <c r="A1735" s="166"/>
    </row>
    <row r="1736" spans="1:1" ht="15" customHeight="1">
      <c r="A1736" s="166"/>
    </row>
    <row r="1737" spans="1:1" ht="15" customHeight="1">
      <c r="A1737" s="166"/>
    </row>
    <row r="1738" spans="1:1" ht="15" customHeight="1">
      <c r="A1738" s="166"/>
    </row>
    <row r="1739" spans="1:1" ht="15" customHeight="1">
      <c r="A1739" s="166"/>
    </row>
    <row r="1740" spans="1:1" ht="15" customHeight="1">
      <c r="A1740" s="166"/>
    </row>
    <row r="1741" spans="1:1" ht="15" customHeight="1">
      <c r="A1741" s="166"/>
    </row>
    <row r="1742" spans="1:1" ht="15" customHeight="1">
      <c r="A1742" s="166"/>
    </row>
    <row r="1743" spans="1:1" ht="15" customHeight="1">
      <c r="A1743" s="166"/>
    </row>
    <row r="1744" spans="1:1" ht="15" customHeight="1">
      <c r="A1744" s="166"/>
    </row>
    <row r="1745" spans="1:1" ht="15" customHeight="1">
      <c r="A1745" s="166"/>
    </row>
    <row r="1746" spans="1:1" ht="15" customHeight="1">
      <c r="A1746" s="166"/>
    </row>
    <row r="1747" spans="1:1" ht="15" customHeight="1">
      <c r="A1747" s="166"/>
    </row>
    <row r="1748" spans="1:1" ht="15" customHeight="1">
      <c r="A1748" s="166"/>
    </row>
    <row r="1749" spans="1:1" ht="15" customHeight="1">
      <c r="A1749" s="166"/>
    </row>
    <row r="1750" spans="1:1" ht="15" customHeight="1">
      <c r="A1750" s="166"/>
    </row>
    <row r="1751" spans="1:1" ht="15" customHeight="1">
      <c r="A1751" s="166"/>
    </row>
    <row r="1752" spans="1:1" ht="15" customHeight="1">
      <c r="A1752" s="166"/>
    </row>
    <row r="1753" spans="1:1" ht="15" customHeight="1">
      <c r="A1753" s="166"/>
    </row>
    <row r="1754" spans="1:1" ht="15" customHeight="1">
      <c r="A1754" s="166"/>
    </row>
    <row r="1755" spans="1:1" ht="15" customHeight="1">
      <c r="A1755" s="166"/>
    </row>
    <row r="1756" spans="1:1" ht="15" customHeight="1">
      <c r="A1756" s="166"/>
    </row>
    <row r="1757" spans="1:1" ht="15" customHeight="1">
      <c r="A1757" s="166"/>
    </row>
    <row r="1758" spans="1:1" ht="15" customHeight="1">
      <c r="A1758" s="166"/>
    </row>
    <row r="1759" spans="1:1" ht="15" customHeight="1">
      <c r="A1759" s="166"/>
    </row>
    <row r="1760" spans="1:1" ht="15" customHeight="1">
      <c r="A1760" s="166"/>
    </row>
    <row r="1761" spans="1:1" ht="15" customHeight="1">
      <c r="A1761" s="166"/>
    </row>
    <row r="1762" spans="1:1" ht="15" customHeight="1">
      <c r="A1762" s="166"/>
    </row>
    <row r="1763" spans="1:1" ht="15" customHeight="1">
      <c r="A1763" s="166"/>
    </row>
    <row r="1764" spans="1:1" ht="15" customHeight="1">
      <c r="A1764" s="166"/>
    </row>
    <row r="1765" spans="1:1" ht="15" customHeight="1">
      <c r="A1765" s="166"/>
    </row>
    <row r="1766" spans="1:1" ht="15" customHeight="1">
      <c r="A1766" s="166"/>
    </row>
    <row r="1767" spans="1:1" ht="15" customHeight="1">
      <c r="A1767" s="166"/>
    </row>
    <row r="1768" spans="1:1" ht="15" customHeight="1">
      <c r="A1768" s="166"/>
    </row>
    <row r="1769" spans="1:1" ht="15" customHeight="1">
      <c r="A1769" s="166"/>
    </row>
    <row r="1770" spans="1:1" ht="15" customHeight="1">
      <c r="A1770" s="166"/>
    </row>
    <row r="1771" spans="1:1" ht="15" customHeight="1">
      <c r="A1771" s="166"/>
    </row>
    <row r="1772" spans="1:1" ht="15" customHeight="1">
      <c r="A1772" s="166"/>
    </row>
    <row r="1773" spans="1:1" ht="15" customHeight="1">
      <c r="A1773" s="166"/>
    </row>
    <row r="1774" spans="1:1" ht="15" customHeight="1">
      <c r="A1774" s="166"/>
    </row>
    <row r="1775" spans="1:1" ht="15" customHeight="1">
      <c r="A1775" s="166"/>
    </row>
    <row r="1776" spans="1:1" ht="15" customHeight="1">
      <c r="A1776" s="166"/>
    </row>
    <row r="1777" spans="1:1" ht="15" customHeight="1">
      <c r="A1777" s="166"/>
    </row>
    <row r="1778" spans="1:1" ht="15" customHeight="1">
      <c r="A1778" s="166"/>
    </row>
    <row r="1779" spans="1:1" ht="15" customHeight="1">
      <c r="A1779" s="166"/>
    </row>
    <row r="1780" spans="1:1" ht="15" customHeight="1">
      <c r="A1780" s="166"/>
    </row>
    <row r="1781" spans="1:1" ht="15" customHeight="1">
      <c r="A1781" s="166"/>
    </row>
    <row r="1782" spans="1:1" ht="15" customHeight="1">
      <c r="A1782" s="166"/>
    </row>
    <row r="1783" spans="1:1" ht="15" customHeight="1">
      <c r="A1783" s="166"/>
    </row>
    <row r="1784" spans="1:1" ht="15" customHeight="1">
      <c r="A1784" s="166"/>
    </row>
    <row r="1785" spans="1:1" ht="15" customHeight="1">
      <c r="A1785" s="166"/>
    </row>
    <row r="1786" spans="1:1" ht="15" customHeight="1">
      <c r="A1786" s="166"/>
    </row>
    <row r="1787" spans="1:1" ht="15" customHeight="1">
      <c r="A1787" s="166"/>
    </row>
    <row r="1788" spans="1:1" ht="15" customHeight="1">
      <c r="A1788" s="166"/>
    </row>
    <row r="1789" spans="1:1" ht="15" customHeight="1">
      <c r="A1789" s="166"/>
    </row>
    <row r="1790" spans="1:1" ht="15" customHeight="1">
      <c r="A1790" s="166"/>
    </row>
    <row r="1791" spans="1:1" ht="15" customHeight="1">
      <c r="A1791" s="166"/>
    </row>
    <row r="1792" spans="1:1" ht="15" customHeight="1">
      <c r="A1792" s="166"/>
    </row>
    <row r="1793" spans="1:1" ht="15" customHeight="1">
      <c r="A1793" s="166"/>
    </row>
    <row r="1794" spans="1:1" ht="15" customHeight="1">
      <c r="A1794" s="166"/>
    </row>
    <row r="1795" spans="1:1" ht="15" customHeight="1">
      <c r="A1795" s="166"/>
    </row>
    <row r="1796" spans="1:1" ht="15" customHeight="1">
      <c r="A1796" s="166"/>
    </row>
    <row r="1797" spans="1:1" ht="15" customHeight="1">
      <c r="A1797" s="166"/>
    </row>
    <row r="1798" spans="1:1" ht="15" customHeight="1">
      <c r="A1798" s="166"/>
    </row>
    <row r="1799" spans="1:1" ht="15" customHeight="1">
      <c r="A1799" s="166"/>
    </row>
    <row r="1800" spans="1:1" ht="15" customHeight="1">
      <c r="A1800" s="166"/>
    </row>
    <row r="1801" spans="1:1" ht="15" customHeight="1">
      <c r="A1801" s="166"/>
    </row>
    <row r="1802" spans="1:1" ht="15" customHeight="1">
      <c r="A1802" s="166"/>
    </row>
    <row r="1803" spans="1:1" ht="15" customHeight="1">
      <c r="A1803" s="166"/>
    </row>
    <row r="1804" spans="1:1" ht="15" customHeight="1">
      <c r="A1804" s="166"/>
    </row>
    <row r="1805" spans="1:1" ht="15" customHeight="1">
      <c r="A1805" s="166"/>
    </row>
    <row r="1806" spans="1:1" ht="15" customHeight="1">
      <c r="A1806" s="166"/>
    </row>
    <row r="1807" spans="1:1" ht="15" customHeight="1">
      <c r="A1807" s="166"/>
    </row>
    <row r="1808" spans="1:1" ht="15" customHeight="1">
      <c r="A1808" s="166"/>
    </row>
    <row r="1809" spans="1:1" ht="15" customHeight="1">
      <c r="A1809" s="166"/>
    </row>
    <row r="1810" spans="1:1" ht="15" customHeight="1">
      <c r="A1810" s="166"/>
    </row>
    <row r="1811" spans="1:1" ht="15" customHeight="1">
      <c r="A1811" s="166"/>
    </row>
    <row r="1812" spans="1:1" ht="15" customHeight="1">
      <c r="A1812" s="166"/>
    </row>
    <row r="1813" spans="1:1" ht="15" customHeight="1">
      <c r="A1813" s="166"/>
    </row>
    <row r="1814" spans="1:1" ht="15" customHeight="1">
      <c r="A1814" s="166"/>
    </row>
    <row r="1815" spans="1:1" ht="15" customHeight="1">
      <c r="A1815" s="166"/>
    </row>
    <row r="1816" spans="1:1" ht="15" customHeight="1">
      <c r="A1816" s="166"/>
    </row>
    <row r="1817" spans="1:1" ht="15" customHeight="1">
      <c r="A1817" s="166"/>
    </row>
    <row r="1818" spans="1:1" ht="15" customHeight="1">
      <c r="A1818" s="166"/>
    </row>
    <row r="1819" spans="1:1" ht="15" customHeight="1">
      <c r="A1819" s="166"/>
    </row>
    <row r="1820" spans="1:1" ht="15" customHeight="1">
      <c r="A1820" s="166"/>
    </row>
    <row r="1821" spans="1:1" ht="15" customHeight="1">
      <c r="A1821" s="166"/>
    </row>
    <row r="1822" spans="1:1" ht="15" customHeight="1">
      <c r="A1822" s="166"/>
    </row>
    <row r="1823" spans="1:1" ht="15" customHeight="1">
      <c r="A1823" s="166"/>
    </row>
    <row r="1824" spans="1:1" ht="15" customHeight="1">
      <c r="A1824" s="166"/>
    </row>
    <row r="1825" spans="1:1" ht="15" customHeight="1">
      <c r="A1825" s="166"/>
    </row>
    <row r="1826" spans="1:1" ht="15" customHeight="1">
      <c r="A1826" s="166"/>
    </row>
    <row r="1827" spans="1:1" ht="15" customHeight="1">
      <c r="A1827" s="166"/>
    </row>
    <row r="1828" spans="1:1" ht="15" customHeight="1">
      <c r="A1828" s="166"/>
    </row>
    <row r="1829" spans="1:1" ht="15" customHeight="1">
      <c r="A1829" s="166"/>
    </row>
    <row r="1830" spans="1:1" ht="15" customHeight="1">
      <c r="A1830" s="166"/>
    </row>
    <row r="1831" spans="1:1" ht="15" customHeight="1">
      <c r="A1831" s="166"/>
    </row>
    <row r="1832" spans="1:1" ht="15" customHeight="1">
      <c r="A1832" s="166"/>
    </row>
    <row r="1833" spans="1:1" ht="15" customHeight="1">
      <c r="A1833" s="166"/>
    </row>
    <row r="1834" spans="1:1" ht="15" customHeight="1">
      <c r="A1834" s="166"/>
    </row>
    <row r="1835" spans="1:1" ht="15" customHeight="1">
      <c r="A1835" s="166"/>
    </row>
    <row r="1836" spans="1:1" ht="15" customHeight="1">
      <c r="A1836" s="166"/>
    </row>
    <row r="1837" spans="1:1" ht="15" customHeight="1">
      <c r="A1837" s="166"/>
    </row>
    <row r="1838" spans="1:1" ht="15" customHeight="1">
      <c r="A1838" s="166"/>
    </row>
    <row r="1839" spans="1:1" ht="15" customHeight="1">
      <c r="A1839" s="166"/>
    </row>
    <row r="1840" spans="1:1" ht="15" customHeight="1">
      <c r="A1840" s="166"/>
    </row>
    <row r="1841" spans="1:1" ht="15" customHeight="1">
      <c r="A1841" s="166"/>
    </row>
    <row r="1842" spans="1:1" ht="15" customHeight="1">
      <c r="A1842" s="166"/>
    </row>
    <row r="1843" spans="1:1" ht="15" customHeight="1">
      <c r="A1843" s="166"/>
    </row>
    <row r="1844" spans="1:1" ht="15" customHeight="1">
      <c r="A1844" s="166"/>
    </row>
    <row r="1845" spans="1:1" ht="15" customHeight="1">
      <c r="A1845" s="166"/>
    </row>
    <row r="1846" spans="1:1" ht="15" customHeight="1">
      <c r="A1846" s="166"/>
    </row>
    <row r="1847" spans="1:1" ht="15" customHeight="1">
      <c r="A1847" s="166"/>
    </row>
    <row r="1848" spans="1:1" ht="15" customHeight="1">
      <c r="A1848" s="166"/>
    </row>
    <row r="1849" spans="1:1" ht="15" customHeight="1">
      <c r="A1849" s="166"/>
    </row>
    <row r="1850" spans="1:1" ht="15" customHeight="1">
      <c r="A1850" s="166"/>
    </row>
    <row r="1851" spans="1:1" ht="15" customHeight="1">
      <c r="A1851" s="166"/>
    </row>
    <row r="1852" spans="1:1" ht="15" customHeight="1">
      <c r="A1852" s="166"/>
    </row>
    <row r="1853" spans="1:1" ht="15" customHeight="1">
      <c r="A1853" s="166"/>
    </row>
    <row r="1854" spans="1:1" ht="15" customHeight="1">
      <c r="A1854" s="166"/>
    </row>
    <row r="1855" spans="1:1" ht="15" customHeight="1">
      <c r="A1855" s="166"/>
    </row>
    <row r="1856" spans="1:1" ht="15" customHeight="1">
      <c r="A1856" s="166"/>
    </row>
    <row r="1857" spans="1:1" ht="15" customHeight="1">
      <c r="A1857" s="166"/>
    </row>
    <row r="1858" spans="1:1" ht="15" customHeight="1">
      <c r="A1858" s="166"/>
    </row>
    <row r="1859" spans="1:1" ht="15" customHeight="1">
      <c r="A1859" s="166"/>
    </row>
    <row r="1860" spans="1:1" ht="15" customHeight="1">
      <c r="A1860" s="166"/>
    </row>
    <row r="1861" spans="1:1" ht="15" customHeight="1">
      <c r="A1861" s="166"/>
    </row>
    <row r="1862" spans="1:1" ht="15" customHeight="1">
      <c r="A1862" s="166"/>
    </row>
    <row r="1863" spans="1:1" ht="15" customHeight="1">
      <c r="A1863" s="166"/>
    </row>
    <row r="1864" spans="1:1" ht="15" customHeight="1">
      <c r="A1864" s="166"/>
    </row>
    <row r="1865" spans="1:1" ht="15" customHeight="1">
      <c r="A1865" s="166"/>
    </row>
    <row r="1866" spans="1:1" ht="15" customHeight="1">
      <c r="A1866" s="166"/>
    </row>
    <row r="1867" spans="1:1" ht="15" customHeight="1">
      <c r="A1867" s="166"/>
    </row>
    <row r="1868" spans="1:1" ht="15" customHeight="1">
      <c r="A1868" s="166"/>
    </row>
    <row r="1869" spans="1:1" ht="15" customHeight="1">
      <c r="A1869" s="166"/>
    </row>
    <row r="1870" spans="1:1" ht="15" customHeight="1">
      <c r="A1870" s="166"/>
    </row>
    <row r="1871" spans="1:1" ht="15" customHeight="1">
      <c r="A1871" s="166"/>
    </row>
    <row r="1872" spans="1:1" ht="15" customHeight="1">
      <c r="A1872" s="166"/>
    </row>
    <row r="1873" spans="1:1" ht="15" customHeight="1">
      <c r="A1873" s="166"/>
    </row>
    <row r="1874" spans="1:1" ht="15" customHeight="1">
      <c r="A1874" s="166"/>
    </row>
    <row r="1875" spans="1:1" ht="15" customHeight="1">
      <c r="A1875" s="166"/>
    </row>
    <row r="1876" spans="1:1" ht="15" customHeight="1">
      <c r="A1876" s="166"/>
    </row>
    <row r="1877" spans="1:1" ht="15" customHeight="1">
      <c r="A1877" s="166"/>
    </row>
    <row r="1878" spans="1:1" ht="15" customHeight="1">
      <c r="A1878" s="166"/>
    </row>
    <row r="1879" spans="1:1" ht="15" customHeight="1">
      <c r="A1879" s="166"/>
    </row>
    <row r="1880" spans="1:1" ht="15" customHeight="1">
      <c r="A1880" s="166"/>
    </row>
    <row r="1881" spans="1:1" ht="15" customHeight="1">
      <c r="A1881" s="166"/>
    </row>
    <row r="1882" spans="1:1" ht="15" customHeight="1">
      <c r="A1882" s="166"/>
    </row>
    <row r="1883" spans="1:1" ht="15" customHeight="1">
      <c r="A1883" s="166"/>
    </row>
    <row r="1884" spans="1:1" ht="15" customHeight="1">
      <c r="A1884" s="166"/>
    </row>
    <row r="1885" spans="1:1" ht="15" customHeight="1">
      <c r="A1885" s="166"/>
    </row>
    <row r="1886" spans="1:1" ht="15" customHeight="1">
      <c r="A1886" s="166"/>
    </row>
    <row r="1887" spans="1:1" ht="15" customHeight="1">
      <c r="A1887" s="166"/>
    </row>
    <row r="1888" spans="1:1" ht="15" customHeight="1">
      <c r="A1888" s="166"/>
    </row>
    <row r="1889" spans="1:1" ht="15" customHeight="1">
      <c r="A1889" s="166"/>
    </row>
    <row r="1890" spans="1:1" ht="15" customHeight="1">
      <c r="A1890" s="166"/>
    </row>
    <row r="1891" spans="1:1" ht="15" customHeight="1">
      <c r="A1891" s="166"/>
    </row>
    <row r="1892" spans="1:1" ht="15" customHeight="1">
      <c r="A1892" s="166"/>
    </row>
    <row r="1893" spans="1:1" ht="15" customHeight="1">
      <c r="A1893" s="166"/>
    </row>
    <row r="1894" spans="1:1" ht="15" customHeight="1">
      <c r="A1894" s="166"/>
    </row>
    <row r="1895" spans="1:1" ht="15" customHeight="1">
      <c r="A1895" s="166"/>
    </row>
    <row r="1896" spans="1:1" ht="15" customHeight="1">
      <c r="A1896" s="166"/>
    </row>
    <row r="1897" spans="1:1" ht="15" customHeight="1">
      <c r="A1897" s="166"/>
    </row>
    <row r="1898" spans="1:1" ht="15" customHeight="1">
      <c r="A1898" s="166"/>
    </row>
    <row r="1899" spans="1:1" ht="15" customHeight="1">
      <c r="A1899" s="166"/>
    </row>
    <row r="1900" spans="1:1" ht="15" customHeight="1">
      <c r="A1900" s="166"/>
    </row>
    <row r="1901" spans="1:1" ht="15" customHeight="1">
      <c r="A1901" s="166"/>
    </row>
    <row r="1902" spans="1:1" ht="15" customHeight="1">
      <c r="A1902" s="166"/>
    </row>
    <row r="1903" spans="1:1" ht="15" customHeight="1">
      <c r="A1903" s="166"/>
    </row>
    <row r="1904" spans="1:1" ht="15" customHeight="1">
      <c r="A1904" s="166"/>
    </row>
    <row r="1905" spans="1:1" ht="15" customHeight="1">
      <c r="A1905" s="166"/>
    </row>
    <row r="1906" spans="1:1" ht="15" customHeight="1">
      <c r="A1906" s="166"/>
    </row>
    <row r="1907" spans="1:1" ht="15" customHeight="1">
      <c r="A1907" s="166"/>
    </row>
    <row r="1908" spans="1:1" ht="15" customHeight="1">
      <c r="A1908" s="166"/>
    </row>
    <row r="1909" spans="1:1" ht="15" customHeight="1">
      <c r="A1909" s="166"/>
    </row>
    <row r="1910" spans="1:1" ht="15" customHeight="1">
      <c r="A1910" s="166"/>
    </row>
    <row r="1911" spans="1:1" ht="15" customHeight="1">
      <c r="A1911" s="166"/>
    </row>
    <row r="1912" spans="1:1" ht="15" customHeight="1">
      <c r="A1912" s="166"/>
    </row>
    <row r="1913" spans="1:1" ht="15" customHeight="1">
      <c r="A1913" s="166"/>
    </row>
    <row r="1914" spans="1:1" ht="15" customHeight="1">
      <c r="A1914" s="166"/>
    </row>
    <row r="1915" spans="1:1" ht="15" customHeight="1">
      <c r="A1915" s="166"/>
    </row>
    <row r="1916" spans="1:1" ht="15" customHeight="1">
      <c r="A1916" s="166"/>
    </row>
    <row r="1917" spans="1:1" ht="15" customHeight="1">
      <c r="A1917" s="166"/>
    </row>
    <row r="1918" spans="1:1" ht="15" customHeight="1">
      <c r="A1918" s="166"/>
    </row>
    <row r="1919" spans="1:1" ht="15" customHeight="1">
      <c r="A1919" s="166"/>
    </row>
    <row r="1920" spans="1:1" ht="15" customHeight="1">
      <c r="A1920" s="166"/>
    </row>
    <row r="1921" spans="1:1" ht="15" customHeight="1">
      <c r="A1921" s="166"/>
    </row>
    <row r="1922" spans="1:1" ht="15" customHeight="1">
      <c r="A1922" s="166"/>
    </row>
    <row r="1923" spans="1:1" ht="15" customHeight="1">
      <c r="A1923" s="166"/>
    </row>
    <row r="1924" spans="1:1" ht="15" customHeight="1">
      <c r="A1924" s="166"/>
    </row>
    <row r="1925" spans="1:1" ht="15" customHeight="1">
      <c r="A1925" s="166"/>
    </row>
    <row r="1926" spans="1:1" ht="15" customHeight="1">
      <c r="A1926" s="166"/>
    </row>
    <row r="1927" spans="1:1" ht="15" customHeight="1">
      <c r="A1927" s="166"/>
    </row>
    <row r="1928" spans="1:1" ht="15" customHeight="1">
      <c r="A1928" s="166"/>
    </row>
    <row r="1929" spans="1:1" ht="15" customHeight="1">
      <c r="A1929" s="166"/>
    </row>
    <row r="1930" spans="1:1" ht="15" customHeight="1">
      <c r="A1930" s="166"/>
    </row>
    <row r="1931" spans="1:1" ht="15" customHeight="1">
      <c r="A1931" s="166"/>
    </row>
    <row r="1932" spans="1:1" ht="15" customHeight="1">
      <c r="A1932" s="166"/>
    </row>
    <row r="1933" spans="1:1" ht="15" customHeight="1">
      <c r="A1933" s="166"/>
    </row>
    <row r="1934" spans="1:1" ht="15" customHeight="1">
      <c r="A1934" s="166"/>
    </row>
    <row r="1935" spans="1:1" ht="15" customHeight="1">
      <c r="A1935" s="166"/>
    </row>
    <row r="1936" spans="1:1" ht="15" customHeight="1">
      <c r="A1936" s="166"/>
    </row>
    <row r="1937" spans="1:1" ht="15" customHeight="1">
      <c r="A1937" s="166"/>
    </row>
    <row r="1938" spans="1:1" ht="15" customHeight="1">
      <c r="A1938" s="166"/>
    </row>
    <row r="1939" spans="1:1" ht="15" customHeight="1">
      <c r="A1939" s="166"/>
    </row>
    <row r="1940" spans="1:1" ht="15" customHeight="1">
      <c r="A1940" s="166"/>
    </row>
    <row r="1941" spans="1:1" ht="15" customHeight="1">
      <c r="A1941" s="166"/>
    </row>
    <row r="1942" spans="1:1" ht="15" customHeight="1">
      <c r="A1942" s="166"/>
    </row>
    <row r="1943" spans="1:1" ht="15" customHeight="1">
      <c r="A1943" s="166"/>
    </row>
    <row r="1944" spans="1:1" ht="15" customHeight="1">
      <c r="A1944" s="166"/>
    </row>
    <row r="1945" spans="1:1" ht="15" customHeight="1">
      <c r="A1945" s="166"/>
    </row>
    <row r="1946" spans="1:1" ht="15" customHeight="1">
      <c r="A1946" s="166"/>
    </row>
    <row r="1947" spans="1:1" ht="15" customHeight="1">
      <c r="A1947" s="166"/>
    </row>
    <row r="1948" spans="1:1" ht="15" customHeight="1">
      <c r="A1948" s="166"/>
    </row>
    <row r="1949" spans="1:1" ht="15" customHeight="1">
      <c r="A1949" s="166"/>
    </row>
    <row r="1950" spans="1:1" ht="15" customHeight="1">
      <c r="A1950" s="166"/>
    </row>
    <row r="1951" spans="1:1" ht="15" customHeight="1">
      <c r="A1951" s="166"/>
    </row>
    <row r="1952" spans="1:1" ht="15" customHeight="1">
      <c r="A1952" s="166"/>
    </row>
    <row r="1953" spans="1:1" ht="15" customHeight="1">
      <c r="A1953" s="166"/>
    </row>
    <row r="1954" spans="1:1" ht="15" customHeight="1">
      <c r="A1954" s="166"/>
    </row>
    <row r="1955" spans="1:1" ht="15" customHeight="1">
      <c r="A1955" s="166"/>
    </row>
    <row r="1956" spans="1:1" ht="15" customHeight="1">
      <c r="A1956" s="166"/>
    </row>
    <row r="1957" spans="1:1" ht="15" customHeight="1">
      <c r="A1957" s="166"/>
    </row>
    <row r="1958" spans="1:1" ht="15" customHeight="1">
      <c r="A1958" s="166"/>
    </row>
    <row r="1959" spans="1:1" ht="15" customHeight="1">
      <c r="A1959" s="166"/>
    </row>
    <row r="1960" spans="1:1" ht="15" customHeight="1">
      <c r="A1960" s="166"/>
    </row>
    <row r="1961" spans="1:1" ht="15" customHeight="1">
      <c r="A1961" s="166"/>
    </row>
    <row r="1962" spans="1:1" ht="15" customHeight="1">
      <c r="A1962" s="166"/>
    </row>
    <row r="1963" spans="1:1" ht="15" customHeight="1">
      <c r="A1963" s="166"/>
    </row>
    <row r="1964" spans="1:1" ht="15" customHeight="1">
      <c r="A1964" s="166"/>
    </row>
    <row r="1965" spans="1:1" ht="15" customHeight="1">
      <c r="A1965" s="166"/>
    </row>
    <row r="1966" spans="1:1" ht="15" customHeight="1">
      <c r="A1966" s="166"/>
    </row>
    <row r="1967" spans="1:1" ht="15" customHeight="1">
      <c r="A1967" s="166"/>
    </row>
    <row r="1968" spans="1:1" ht="15" customHeight="1">
      <c r="A1968" s="166"/>
    </row>
    <row r="1969" spans="1:1" ht="15" customHeight="1">
      <c r="A1969" s="166"/>
    </row>
    <row r="1970" spans="1:1" ht="15" customHeight="1">
      <c r="A1970" s="166"/>
    </row>
    <row r="1971" spans="1:1" ht="15" customHeight="1">
      <c r="A1971" s="166"/>
    </row>
    <row r="1972" spans="1:1" ht="15" customHeight="1">
      <c r="A1972" s="166"/>
    </row>
    <row r="1973" spans="1:1" ht="15" customHeight="1">
      <c r="A1973" s="166"/>
    </row>
    <row r="1974" spans="1:1" ht="15" customHeight="1">
      <c r="A1974" s="166"/>
    </row>
    <row r="1975" spans="1:1" ht="15" customHeight="1">
      <c r="A1975" s="166"/>
    </row>
    <row r="1976" spans="1:1" ht="15" customHeight="1">
      <c r="A1976" s="166"/>
    </row>
    <row r="1977" spans="1:1" ht="15" customHeight="1">
      <c r="A1977" s="166"/>
    </row>
    <row r="1978" spans="1:1" ht="15" customHeight="1">
      <c r="A1978" s="166"/>
    </row>
    <row r="1979" spans="1:1" ht="15" customHeight="1">
      <c r="A1979" s="166"/>
    </row>
    <row r="1980" spans="1:1" ht="15" customHeight="1">
      <c r="A1980" s="166"/>
    </row>
    <row r="1981" spans="1:1" ht="15" customHeight="1">
      <c r="A1981" s="166"/>
    </row>
    <row r="1982" spans="1:1" ht="15" customHeight="1">
      <c r="A1982" s="166"/>
    </row>
    <row r="1983" spans="1:1" ht="15" customHeight="1">
      <c r="A1983" s="166"/>
    </row>
    <row r="1984" spans="1:1" ht="15" customHeight="1">
      <c r="A1984" s="166"/>
    </row>
    <row r="1985" spans="1:1" ht="15" customHeight="1">
      <c r="A1985" s="166"/>
    </row>
    <row r="1986" spans="1:1" ht="15" customHeight="1">
      <c r="A1986" s="166"/>
    </row>
    <row r="1987" spans="1:1" ht="15" customHeight="1">
      <c r="A1987" s="166"/>
    </row>
    <row r="1988" spans="1:1" ht="15" customHeight="1">
      <c r="A1988" s="166"/>
    </row>
    <row r="1989" spans="1:1" ht="15" customHeight="1">
      <c r="A1989" s="166"/>
    </row>
    <row r="1990" spans="1:1" ht="15" customHeight="1">
      <c r="A1990" s="166"/>
    </row>
    <row r="1991" spans="1:1" ht="15" customHeight="1">
      <c r="A1991" s="166"/>
    </row>
    <row r="1992" spans="1:1" ht="15" customHeight="1">
      <c r="A1992" s="166"/>
    </row>
    <row r="1993" spans="1:1" ht="15" customHeight="1">
      <c r="A1993" s="166"/>
    </row>
    <row r="1994" spans="1:1" ht="15" customHeight="1">
      <c r="A1994" s="166"/>
    </row>
    <row r="1995" spans="1:1" ht="15" customHeight="1">
      <c r="A1995" s="166"/>
    </row>
    <row r="1996" spans="1:1" ht="15" customHeight="1">
      <c r="A1996" s="166"/>
    </row>
    <row r="1997" spans="1:1" ht="15" customHeight="1">
      <c r="A1997" s="166"/>
    </row>
    <row r="1998" spans="1:1" ht="15" customHeight="1">
      <c r="A1998" s="166"/>
    </row>
    <row r="1999" spans="1:1" ht="15" customHeight="1">
      <c r="A1999" s="166"/>
    </row>
    <row r="2000" spans="1:1" ht="15" customHeight="1">
      <c r="A2000" s="166"/>
    </row>
    <row r="2001" spans="1:1" ht="15" customHeight="1">
      <c r="A2001" s="166"/>
    </row>
    <row r="2002" spans="1:1" ht="15" customHeight="1">
      <c r="A2002" s="166"/>
    </row>
    <row r="2003" spans="1:1" ht="15" customHeight="1">
      <c r="A2003" s="166"/>
    </row>
    <row r="2004" spans="1:1" ht="15" customHeight="1">
      <c r="A2004" s="166"/>
    </row>
    <row r="2005" spans="1:1" ht="15" customHeight="1">
      <c r="A2005" s="166"/>
    </row>
    <row r="2006" spans="1:1" ht="15" customHeight="1">
      <c r="A2006" s="166"/>
    </row>
    <row r="2007" spans="1:1" ht="15" customHeight="1">
      <c r="A2007" s="166"/>
    </row>
    <row r="2008" spans="1:1" ht="15" customHeight="1">
      <c r="A2008" s="166"/>
    </row>
    <row r="2009" spans="1:1" ht="15" customHeight="1">
      <c r="A2009" s="166"/>
    </row>
    <row r="2010" spans="1:1" ht="15" customHeight="1">
      <c r="A2010" s="166"/>
    </row>
    <row r="2011" spans="1:1" ht="15" customHeight="1">
      <c r="A2011" s="166"/>
    </row>
    <row r="2012" spans="1:1" ht="15" customHeight="1">
      <c r="A2012" s="166"/>
    </row>
    <row r="2013" spans="1:1" ht="15" customHeight="1">
      <c r="A2013" s="166"/>
    </row>
    <row r="2014" spans="1:1" ht="15" customHeight="1">
      <c r="A2014" s="166"/>
    </row>
    <row r="2015" spans="1:1" ht="15" customHeight="1">
      <c r="A2015" s="166"/>
    </row>
    <row r="2016" spans="1:1" ht="15" customHeight="1">
      <c r="A2016" s="166"/>
    </row>
    <row r="2017" spans="1:1" ht="15" customHeight="1">
      <c r="A2017" s="166"/>
    </row>
    <row r="2018" spans="1:1" ht="15" customHeight="1">
      <c r="A2018" s="166"/>
    </row>
    <row r="2019" spans="1:1" ht="15" customHeight="1">
      <c r="A2019" s="166"/>
    </row>
    <row r="2020" spans="1:1" ht="15" customHeight="1">
      <c r="A2020" s="166"/>
    </row>
    <row r="2021" spans="1:1" ht="15" customHeight="1">
      <c r="A2021" s="166"/>
    </row>
    <row r="2022" spans="1:1" ht="15" customHeight="1">
      <c r="A2022" s="166"/>
    </row>
    <row r="2023" spans="1:1" ht="15" customHeight="1">
      <c r="A2023" s="166"/>
    </row>
    <row r="2024" spans="1:1" ht="15" customHeight="1">
      <c r="A2024" s="166"/>
    </row>
    <row r="2025" spans="1:1" ht="15" customHeight="1">
      <c r="A2025" s="166"/>
    </row>
    <row r="2026" spans="1:1" ht="15" customHeight="1">
      <c r="A2026" s="166"/>
    </row>
    <row r="2027" spans="1:1" ht="15" customHeight="1">
      <c r="A2027" s="166"/>
    </row>
    <row r="2028" spans="1:1" ht="15" customHeight="1">
      <c r="A2028" s="166"/>
    </row>
    <row r="2029" spans="1:1" ht="15" customHeight="1">
      <c r="A2029" s="166"/>
    </row>
    <row r="2030" spans="1:1" ht="15" customHeight="1">
      <c r="A2030" s="166"/>
    </row>
    <row r="2031" spans="1:1" ht="15" customHeight="1">
      <c r="A2031" s="166"/>
    </row>
    <row r="2032" spans="1:1" ht="15" customHeight="1">
      <c r="A2032" s="166"/>
    </row>
    <row r="2033" spans="1:1" ht="15" customHeight="1">
      <c r="A2033" s="166"/>
    </row>
    <row r="2034" spans="1:1" ht="15" customHeight="1">
      <c r="A2034" s="166"/>
    </row>
    <row r="2035" spans="1:1" ht="15" customHeight="1">
      <c r="A2035" s="166"/>
    </row>
    <row r="2036" spans="1:1" ht="15" customHeight="1">
      <c r="A2036" s="166"/>
    </row>
    <row r="2037" spans="1:1" ht="15" customHeight="1">
      <c r="A2037" s="166"/>
    </row>
    <row r="2038" spans="1:1" ht="15" customHeight="1">
      <c r="A2038" s="166"/>
    </row>
    <row r="2039" spans="1:1" ht="15" customHeight="1">
      <c r="A2039" s="166"/>
    </row>
    <row r="2040" spans="1:1" ht="15" customHeight="1">
      <c r="A2040" s="166"/>
    </row>
    <row r="2041" spans="1:1" ht="15" customHeight="1">
      <c r="A2041" s="166"/>
    </row>
    <row r="2042" spans="1:1" ht="15" customHeight="1">
      <c r="A2042" s="166"/>
    </row>
    <row r="2043" spans="1:1" ht="15" customHeight="1">
      <c r="A2043" s="166"/>
    </row>
    <row r="2044" spans="1:1" ht="15" customHeight="1">
      <c r="A2044" s="166"/>
    </row>
    <row r="2045" spans="1:1" ht="15" customHeight="1">
      <c r="A2045" s="166"/>
    </row>
    <row r="2046" spans="1:1" ht="15" customHeight="1">
      <c r="A2046" s="166"/>
    </row>
    <row r="2047" spans="1:1" ht="15" customHeight="1">
      <c r="A2047" s="166"/>
    </row>
    <row r="2048" spans="1:1" ht="15" customHeight="1">
      <c r="A2048" s="166"/>
    </row>
    <row r="2049" spans="1:1" ht="15" customHeight="1">
      <c r="A2049" s="166"/>
    </row>
    <row r="2050" spans="1:1" ht="15" customHeight="1">
      <c r="A2050" s="166"/>
    </row>
    <row r="2051" spans="1:1" ht="15" customHeight="1">
      <c r="A2051" s="166"/>
    </row>
    <row r="2052" spans="1:1" ht="15" customHeight="1">
      <c r="A2052" s="166"/>
    </row>
    <row r="2053" spans="1:1" ht="15" customHeight="1">
      <c r="A2053" s="166"/>
    </row>
    <row r="2054" spans="1:1" ht="15" customHeight="1">
      <c r="A2054" s="166"/>
    </row>
    <row r="2055" spans="1:1" ht="15" customHeight="1">
      <c r="A2055" s="166"/>
    </row>
    <row r="2056" spans="1:1" ht="15" customHeight="1">
      <c r="A2056" s="166"/>
    </row>
    <row r="2057" spans="1:1" ht="15" customHeight="1">
      <c r="A2057" s="166"/>
    </row>
    <row r="2058" spans="1:1" ht="15" customHeight="1">
      <c r="A2058" s="166"/>
    </row>
    <row r="2059" spans="1:1" ht="15" customHeight="1">
      <c r="A2059" s="166"/>
    </row>
    <row r="2060" spans="1:1" ht="15" customHeight="1">
      <c r="A2060" s="166"/>
    </row>
    <row r="2061" spans="1:1" ht="15" customHeight="1">
      <c r="A2061" s="166"/>
    </row>
    <row r="2062" spans="1:1" ht="15" customHeight="1">
      <c r="A2062" s="166"/>
    </row>
    <row r="2063" spans="1:1" ht="15" customHeight="1">
      <c r="A2063" s="166"/>
    </row>
    <row r="2064" spans="1:1" ht="15" customHeight="1">
      <c r="A2064" s="166"/>
    </row>
    <row r="2065" spans="1:1" ht="15" customHeight="1">
      <c r="A2065" s="166"/>
    </row>
    <row r="2066" spans="1:1" ht="15" customHeight="1">
      <c r="A2066" s="166"/>
    </row>
    <row r="2067" spans="1:1" ht="15" customHeight="1">
      <c r="A2067" s="166"/>
    </row>
    <row r="2068" spans="1:1" ht="15" customHeight="1">
      <c r="A2068" s="166"/>
    </row>
    <row r="2069" spans="1:1" ht="15" customHeight="1">
      <c r="A2069" s="166"/>
    </row>
    <row r="2070" spans="1:1" ht="15" customHeight="1">
      <c r="A2070" s="166"/>
    </row>
    <row r="2071" spans="1:1" ht="15" customHeight="1">
      <c r="A2071" s="166"/>
    </row>
    <row r="2072" spans="1:1" ht="15" customHeight="1">
      <c r="A2072" s="166"/>
    </row>
    <row r="2073" spans="1:1" ht="15" customHeight="1">
      <c r="A2073" s="166"/>
    </row>
    <row r="2074" spans="1:1" ht="15" customHeight="1">
      <c r="A2074" s="166"/>
    </row>
    <row r="2075" spans="1:1" ht="15" customHeight="1">
      <c r="A2075" s="166"/>
    </row>
    <row r="2076" spans="1:1" ht="15" customHeight="1">
      <c r="A2076" s="166"/>
    </row>
    <row r="2077" spans="1:1" ht="15" customHeight="1">
      <c r="A2077" s="166"/>
    </row>
    <row r="2078" spans="1:1" ht="15" customHeight="1">
      <c r="A2078" s="166"/>
    </row>
    <row r="2079" spans="1:1" ht="15" customHeight="1">
      <c r="A2079" s="166"/>
    </row>
    <row r="2080" spans="1:1" ht="15" customHeight="1">
      <c r="A2080" s="166"/>
    </row>
    <row r="2081" spans="1:1" ht="15" customHeight="1">
      <c r="A2081" s="166"/>
    </row>
    <row r="2082" spans="1:1" ht="15" customHeight="1">
      <c r="A2082" s="166"/>
    </row>
    <row r="2083" spans="1:1" ht="15" customHeight="1">
      <c r="A2083" s="166"/>
    </row>
    <row r="2084" spans="1:1" ht="15" customHeight="1">
      <c r="A2084" s="166"/>
    </row>
    <row r="2085" spans="1:1" ht="15" customHeight="1">
      <c r="A2085" s="166"/>
    </row>
    <row r="2086" spans="1:1" ht="15" customHeight="1">
      <c r="A2086" s="166"/>
    </row>
    <row r="2087" spans="1:1" ht="15" customHeight="1">
      <c r="A2087" s="166"/>
    </row>
    <row r="2088" spans="1:1" ht="15" customHeight="1">
      <c r="A2088" s="166"/>
    </row>
    <row r="2089" spans="1:1" ht="15" customHeight="1">
      <c r="A2089" s="166"/>
    </row>
    <row r="2090" spans="1:1" ht="15" customHeight="1">
      <c r="A2090" s="166"/>
    </row>
    <row r="2091" spans="1:1" ht="15" customHeight="1">
      <c r="A2091" s="166"/>
    </row>
    <row r="2092" spans="1:1" ht="15" customHeight="1">
      <c r="A2092" s="166"/>
    </row>
    <row r="2093" spans="1:1" ht="15" customHeight="1">
      <c r="A2093" s="166"/>
    </row>
    <row r="2094" spans="1:1" ht="15" customHeight="1">
      <c r="A2094" s="166"/>
    </row>
    <row r="2095" spans="1:1" ht="15" customHeight="1">
      <c r="A2095" s="166"/>
    </row>
    <row r="2096" spans="1:1" ht="15" customHeight="1">
      <c r="A2096" s="166"/>
    </row>
    <row r="2097" spans="1:1" ht="15" customHeight="1">
      <c r="A2097" s="166"/>
    </row>
    <row r="2098" spans="1:1" ht="15" customHeight="1">
      <c r="A2098" s="166"/>
    </row>
    <row r="2099" spans="1:1" ht="15" customHeight="1">
      <c r="A2099" s="166"/>
    </row>
    <row r="2100" spans="1:1" ht="15" customHeight="1">
      <c r="A2100" s="166"/>
    </row>
    <row r="2101" spans="1:1" ht="15" customHeight="1">
      <c r="A2101" s="166"/>
    </row>
    <row r="2102" spans="1:1" ht="15" customHeight="1">
      <c r="A2102" s="166"/>
    </row>
    <row r="2103" spans="1:1" ht="15" customHeight="1">
      <c r="A2103" s="166"/>
    </row>
    <row r="2104" spans="1:1" ht="15" customHeight="1">
      <c r="A2104" s="166"/>
    </row>
    <row r="2105" spans="1:1" ht="15" customHeight="1">
      <c r="A2105" s="166"/>
    </row>
    <row r="2106" spans="1:1" ht="15" customHeight="1">
      <c r="A2106" s="166"/>
    </row>
    <row r="2107" spans="1:1" ht="15" customHeight="1">
      <c r="A2107" s="166"/>
    </row>
    <row r="2108" spans="1:1" ht="15" customHeight="1">
      <c r="A2108" s="166"/>
    </row>
    <row r="2109" spans="1:1" ht="15" customHeight="1">
      <c r="A2109" s="166"/>
    </row>
    <row r="2110" spans="1:1" ht="15" customHeight="1">
      <c r="A2110" s="166"/>
    </row>
    <row r="2111" spans="1:1" ht="15" customHeight="1">
      <c r="A2111" s="166"/>
    </row>
    <row r="2112" spans="1:1" ht="15" customHeight="1">
      <c r="A2112" s="166"/>
    </row>
    <row r="2113" spans="1:1" ht="15" customHeight="1">
      <c r="A2113" s="166"/>
    </row>
    <row r="2114" spans="1:1" ht="15" customHeight="1">
      <c r="A2114" s="166"/>
    </row>
    <row r="2115" spans="1:1" ht="15" customHeight="1">
      <c r="A2115" s="166"/>
    </row>
    <row r="2116" spans="1:1" ht="15" customHeight="1">
      <c r="A2116" s="166"/>
    </row>
    <row r="2117" spans="1:1" ht="15" customHeight="1">
      <c r="A2117" s="166"/>
    </row>
    <row r="2118" spans="1:1" ht="15" customHeight="1">
      <c r="A2118" s="166"/>
    </row>
    <row r="2119" spans="1:1" ht="15" customHeight="1">
      <c r="A2119" s="166"/>
    </row>
    <row r="2120" spans="1:1" ht="15" customHeight="1">
      <c r="A2120" s="166"/>
    </row>
    <row r="2121" spans="1:1" ht="15" customHeight="1">
      <c r="A2121" s="166"/>
    </row>
    <row r="2122" spans="1:1" ht="15" customHeight="1">
      <c r="A2122" s="166"/>
    </row>
    <row r="2123" spans="1:1" ht="15" customHeight="1">
      <c r="A2123" s="166"/>
    </row>
    <row r="2124" spans="1:1" ht="15" customHeight="1">
      <c r="A2124" s="166"/>
    </row>
    <row r="2125" spans="1:1" ht="15" customHeight="1">
      <c r="A2125" s="166"/>
    </row>
    <row r="2126" spans="1:1" ht="15" customHeight="1">
      <c r="A2126" s="166"/>
    </row>
    <row r="2127" spans="1:1" ht="15" customHeight="1">
      <c r="A2127" s="166"/>
    </row>
    <row r="2128" spans="1:1" ht="15" customHeight="1">
      <c r="A2128" s="166"/>
    </row>
    <row r="2129" spans="1:1" ht="15" customHeight="1">
      <c r="A2129" s="166"/>
    </row>
    <row r="2130" spans="1:1" ht="15" customHeight="1">
      <c r="A2130" s="166"/>
    </row>
    <row r="2131" spans="1:1" ht="15" customHeight="1">
      <c r="A2131" s="166"/>
    </row>
    <row r="2132" spans="1:1" ht="15" customHeight="1">
      <c r="A2132" s="166"/>
    </row>
    <row r="2133" spans="1:1" ht="15" customHeight="1">
      <c r="A2133" s="166"/>
    </row>
    <row r="2134" spans="1:1" ht="15" customHeight="1">
      <c r="A2134" s="166"/>
    </row>
    <row r="2135" spans="1:1" ht="15" customHeight="1">
      <c r="A2135" s="166"/>
    </row>
    <row r="2136" spans="1:1" ht="15" customHeight="1">
      <c r="A2136" s="166"/>
    </row>
    <row r="2137" spans="1:1" ht="15" customHeight="1">
      <c r="A2137" s="166"/>
    </row>
    <row r="2138" spans="1:1" ht="15" customHeight="1">
      <c r="A2138" s="166"/>
    </row>
    <row r="2139" spans="1:1" ht="15" customHeight="1">
      <c r="A2139" s="166"/>
    </row>
    <row r="2140" spans="1:1" ht="15" customHeight="1">
      <c r="A2140" s="166"/>
    </row>
    <row r="2141" spans="1:1" ht="15" customHeight="1">
      <c r="A2141" s="166"/>
    </row>
    <row r="2142" spans="1:1" ht="15" customHeight="1">
      <c r="A2142" s="166"/>
    </row>
    <row r="2143" spans="1:1" ht="15" customHeight="1">
      <c r="A2143" s="166"/>
    </row>
    <row r="2144" spans="1:1" ht="15" customHeight="1">
      <c r="A2144" s="166"/>
    </row>
    <row r="2145" spans="1:1" ht="15" customHeight="1">
      <c r="A2145" s="166"/>
    </row>
    <row r="2146" spans="1:1" ht="15" customHeight="1">
      <c r="A2146" s="166"/>
    </row>
    <row r="2147" spans="1:1" ht="15" customHeight="1">
      <c r="A2147" s="166"/>
    </row>
    <row r="2148" spans="1:1" ht="15" customHeight="1">
      <c r="A2148" s="166"/>
    </row>
    <row r="2149" spans="1:1" ht="15" customHeight="1">
      <c r="A2149" s="166"/>
    </row>
    <row r="2150" spans="1:1" ht="15" customHeight="1">
      <c r="A2150" s="166"/>
    </row>
    <row r="2151" spans="1:1" ht="15" customHeight="1">
      <c r="A2151" s="166"/>
    </row>
    <row r="2152" spans="1:1" ht="15" customHeight="1">
      <c r="A2152" s="166"/>
    </row>
    <row r="2153" spans="1:1" ht="15" customHeight="1">
      <c r="A2153" s="166"/>
    </row>
    <row r="2154" spans="1:1" ht="15" customHeight="1">
      <c r="A2154" s="166"/>
    </row>
    <row r="2155" spans="1:1" ht="15" customHeight="1">
      <c r="A2155" s="166"/>
    </row>
    <row r="2156" spans="1:1" ht="15" customHeight="1">
      <c r="A2156" s="166"/>
    </row>
    <row r="2157" spans="1:1" ht="15" customHeight="1">
      <c r="A2157" s="166"/>
    </row>
    <row r="2158" spans="1:1" ht="15" customHeight="1">
      <c r="A2158" s="166"/>
    </row>
    <row r="2159" spans="1:1" ht="15" customHeight="1">
      <c r="A2159" s="166"/>
    </row>
    <row r="2160" spans="1:1" ht="15" customHeight="1">
      <c r="A2160" s="166"/>
    </row>
    <row r="2161" spans="1:1" ht="15" customHeight="1">
      <c r="A2161" s="166"/>
    </row>
    <row r="2162" spans="1:1" ht="15" customHeight="1">
      <c r="A2162" s="166"/>
    </row>
    <row r="2163" spans="1:1" ht="15" customHeight="1">
      <c r="A2163" s="166"/>
    </row>
    <row r="2164" spans="1:1" ht="15" customHeight="1">
      <c r="A2164" s="166"/>
    </row>
    <row r="2165" spans="1:1" ht="15" customHeight="1">
      <c r="A2165" s="166"/>
    </row>
    <row r="2166" spans="1:1" ht="15" customHeight="1">
      <c r="A2166" s="166"/>
    </row>
    <row r="2167" spans="1:1" ht="15" customHeight="1">
      <c r="A2167" s="166"/>
    </row>
    <row r="2168" spans="1:1" ht="15" customHeight="1">
      <c r="A2168" s="166"/>
    </row>
    <row r="2169" spans="1:1" ht="15" customHeight="1">
      <c r="A2169" s="166"/>
    </row>
    <row r="2170" spans="1:1" ht="15" customHeight="1">
      <c r="A2170" s="166"/>
    </row>
    <row r="2171" spans="1:1" ht="15" customHeight="1">
      <c r="A2171" s="166"/>
    </row>
    <row r="2172" spans="1:1" ht="15" customHeight="1">
      <c r="A2172" s="166"/>
    </row>
    <row r="2173" spans="1:1" ht="15" customHeight="1">
      <c r="A2173" s="166"/>
    </row>
    <row r="2174" spans="1:1" ht="15" customHeight="1">
      <c r="A2174" s="166"/>
    </row>
    <row r="2175" spans="1:1" ht="15" customHeight="1">
      <c r="A2175" s="166"/>
    </row>
    <row r="2176" spans="1:1" ht="15" customHeight="1">
      <c r="A2176" s="166"/>
    </row>
    <row r="2177" spans="1:1" ht="15" customHeight="1">
      <c r="A2177" s="166"/>
    </row>
    <row r="2178" spans="1:1" ht="15" customHeight="1">
      <c r="A2178" s="166"/>
    </row>
    <row r="2179" spans="1:1" ht="15" customHeight="1">
      <c r="A2179" s="166"/>
    </row>
    <row r="2180" spans="1:1" ht="15" customHeight="1">
      <c r="A2180" s="166"/>
    </row>
    <row r="2181" spans="1:1" ht="15" customHeight="1">
      <c r="A2181" s="166"/>
    </row>
    <row r="2182" spans="1:1" ht="15" customHeight="1">
      <c r="A2182" s="166"/>
    </row>
    <row r="2183" spans="1:1" ht="15" customHeight="1">
      <c r="A2183" s="166"/>
    </row>
    <row r="2184" spans="1:1" ht="15" customHeight="1">
      <c r="A2184" s="166"/>
    </row>
    <row r="2185" spans="1:1" ht="15" customHeight="1">
      <c r="A2185" s="166"/>
    </row>
    <row r="2186" spans="1:1" ht="15" customHeight="1">
      <c r="A2186" s="166"/>
    </row>
    <row r="2187" spans="1:1" ht="15" customHeight="1">
      <c r="A2187" s="166"/>
    </row>
    <row r="2188" spans="1:1" ht="15" customHeight="1">
      <c r="A2188" s="166"/>
    </row>
    <row r="2189" spans="1:1" ht="15" customHeight="1">
      <c r="A2189" s="166"/>
    </row>
    <row r="2190" spans="1:1" ht="15" customHeight="1">
      <c r="A2190" s="166"/>
    </row>
    <row r="2191" spans="1:1" ht="15" customHeight="1">
      <c r="A2191" s="166"/>
    </row>
    <row r="2192" spans="1:1" ht="15" customHeight="1">
      <c r="A2192" s="166"/>
    </row>
    <row r="2193" spans="1:1" ht="15" customHeight="1">
      <c r="A2193" s="166"/>
    </row>
    <row r="2194" spans="1:1" ht="15" customHeight="1">
      <c r="A2194" s="166"/>
    </row>
    <row r="2195" spans="1:1" ht="15" customHeight="1">
      <c r="A2195" s="166"/>
    </row>
    <row r="2196" spans="1:1" ht="15" customHeight="1">
      <c r="A2196" s="166"/>
    </row>
    <row r="2197" spans="1:1" ht="15" customHeight="1">
      <c r="A2197" s="166"/>
    </row>
    <row r="2198" spans="1:1" ht="15" customHeight="1">
      <c r="A2198" s="166"/>
    </row>
    <row r="2199" spans="1:1" ht="15" customHeight="1">
      <c r="A2199" s="166"/>
    </row>
    <row r="2200" spans="1:1" ht="15" customHeight="1">
      <c r="A2200" s="166"/>
    </row>
    <row r="2201" spans="1:1" ht="15" customHeight="1">
      <c r="A2201" s="166"/>
    </row>
    <row r="2202" spans="1:1" ht="15" customHeight="1">
      <c r="A2202" s="166"/>
    </row>
    <row r="2203" spans="1:1" ht="15" customHeight="1">
      <c r="A2203" s="166"/>
    </row>
    <row r="2204" spans="1:1" ht="15" customHeight="1">
      <c r="A2204" s="166"/>
    </row>
    <row r="2205" spans="1:1" ht="15" customHeight="1">
      <c r="A2205" s="166"/>
    </row>
    <row r="2206" spans="1:1" ht="15" customHeight="1">
      <c r="A2206" s="166"/>
    </row>
    <row r="2207" spans="1:1" ht="15" customHeight="1">
      <c r="A2207" s="166"/>
    </row>
    <row r="2208" spans="1:1" ht="15" customHeight="1">
      <c r="A2208" s="166"/>
    </row>
    <row r="2209" spans="1:1" ht="15" customHeight="1">
      <c r="A2209" s="166"/>
    </row>
    <row r="2210" spans="1:1" ht="15" customHeight="1">
      <c r="A2210" s="166"/>
    </row>
    <row r="2211" spans="1:1" ht="15" customHeight="1">
      <c r="A2211" s="166"/>
    </row>
    <row r="2212" spans="1:1" ht="15" customHeight="1">
      <c r="A2212" s="166"/>
    </row>
    <row r="2213" spans="1:1" ht="15" customHeight="1">
      <c r="A2213" s="166"/>
    </row>
    <row r="2214" spans="1:1" ht="15" customHeight="1">
      <c r="A2214" s="166"/>
    </row>
    <row r="2215" spans="1:1" ht="15" customHeight="1">
      <c r="A2215" s="166"/>
    </row>
    <row r="2216" spans="1:1" ht="15" customHeight="1">
      <c r="A2216" s="166"/>
    </row>
    <row r="2217" spans="1:1" ht="15" customHeight="1">
      <c r="A2217" s="166"/>
    </row>
    <row r="2218" spans="1:1" ht="15" customHeight="1">
      <c r="A2218" s="166"/>
    </row>
    <row r="2219" spans="1:1" ht="15" customHeight="1">
      <c r="A2219" s="166"/>
    </row>
    <row r="2220" spans="1:1" ht="15" customHeight="1">
      <c r="A2220" s="166"/>
    </row>
    <row r="2221" spans="1:1" ht="15" customHeight="1">
      <c r="A2221" s="166"/>
    </row>
    <row r="2222" spans="1:1" ht="15" customHeight="1">
      <c r="A2222" s="166"/>
    </row>
    <row r="2223" spans="1:1" ht="15" customHeight="1">
      <c r="A2223" s="166"/>
    </row>
    <row r="2224" spans="1:1" ht="15" customHeight="1">
      <c r="A2224" s="166"/>
    </row>
    <row r="2225" spans="1:1" ht="15" customHeight="1">
      <c r="A2225" s="166"/>
    </row>
    <row r="2226" spans="1:1" ht="15" customHeight="1">
      <c r="A2226" s="166"/>
    </row>
    <row r="2227" spans="1:1" ht="15" customHeight="1">
      <c r="A2227" s="166"/>
    </row>
    <row r="2228" spans="1:1" ht="15" customHeight="1">
      <c r="A2228" s="166"/>
    </row>
    <row r="2229" spans="1:1" ht="15" customHeight="1">
      <c r="A2229" s="166"/>
    </row>
    <row r="2230" spans="1:1" ht="15" customHeight="1">
      <c r="A2230" s="166"/>
    </row>
    <row r="2231" spans="1:1" ht="15" customHeight="1">
      <c r="A2231" s="166"/>
    </row>
    <row r="2232" spans="1:1" ht="15" customHeight="1">
      <c r="A2232" s="166"/>
    </row>
    <row r="2233" spans="1:1" ht="15" customHeight="1">
      <c r="A2233" s="166"/>
    </row>
    <row r="2234" spans="1:1" ht="15" customHeight="1">
      <c r="A2234" s="166"/>
    </row>
    <row r="2235" spans="1:1" ht="15" customHeight="1">
      <c r="A2235" s="166"/>
    </row>
    <row r="2236" spans="1:1" ht="15" customHeight="1">
      <c r="A2236" s="166"/>
    </row>
    <row r="2237" spans="1:1" ht="15" customHeight="1">
      <c r="A2237" s="166"/>
    </row>
    <row r="2238" spans="1:1" ht="15" customHeight="1">
      <c r="A2238" s="166"/>
    </row>
    <row r="2239" spans="1:1" ht="15" customHeight="1">
      <c r="A2239" s="166"/>
    </row>
    <row r="2240" spans="1:1" ht="15" customHeight="1">
      <c r="A2240" s="166"/>
    </row>
    <row r="2241" spans="1:1" ht="15" customHeight="1">
      <c r="A2241" s="166"/>
    </row>
    <row r="2242" spans="1:1" ht="15" customHeight="1">
      <c r="A2242" s="166"/>
    </row>
    <row r="2243" spans="1:1" ht="15" customHeight="1">
      <c r="A2243" s="166"/>
    </row>
    <row r="2244" spans="1:1" ht="15" customHeight="1">
      <c r="A2244" s="166"/>
    </row>
    <row r="2245" spans="1:1" ht="15" customHeight="1">
      <c r="A2245" s="166"/>
    </row>
    <row r="2246" spans="1:1" ht="15" customHeight="1">
      <c r="A2246" s="166"/>
    </row>
    <row r="2247" spans="1:1" ht="15" customHeight="1">
      <c r="A2247" s="166"/>
    </row>
    <row r="2248" spans="1:1" ht="15" customHeight="1">
      <c r="A2248" s="166"/>
    </row>
    <row r="2249" spans="1:1" ht="15" customHeight="1">
      <c r="A2249" s="166"/>
    </row>
    <row r="2250" spans="1:1" ht="15" customHeight="1">
      <c r="A2250" s="166"/>
    </row>
    <row r="2251" spans="1:1" ht="15" customHeight="1">
      <c r="A2251" s="166"/>
    </row>
    <row r="2252" spans="1:1" ht="15" customHeight="1">
      <c r="A2252" s="166"/>
    </row>
    <row r="2253" spans="1:1" ht="15" customHeight="1">
      <c r="A2253" s="166"/>
    </row>
    <row r="2254" spans="1:1" ht="15" customHeight="1">
      <c r="A2254" s="166"/>
    </row>
    <row r="2255" spans="1:1" ht="15" customHeight="1">
      <c r="A2255" s="166"/>
    </row>
    <row r="2256" spans="1:1" ht="15" customHeight="1">
      <c r="A2256" s="166"/>
    </row>
    <row r="2257" spans="1:1" ht="15" customHeight="1">
      <c r="A2257" s="166"/>
    </row>
    <row r="2258" spans="1:1" ht="15" customHeight="1">
      <c r="A2258" s="166"/>
    </row>
    <row r="2259" spans="1:1" ht="15" customHeight="1">
      <c r="A2259" s="166"/>
    </row>
    <row r="2260" spans="1:1" ht="15" customHeight="1">
      <c r="A2260" s="166"/>
    </row>
    <row r="2261" spans="1:1" ht="15" customHeight="1">
      <c r="A2261" s="166"/>
    </row>
    <row r="2262" spans="1:1" ht="15" customHeight="1">
      <c r="A2262" s="166"/>
    </row>
    <row r="2263" spans="1:1" ht="15" customHeight="1">
      <c r="A2263" s="166"/>
    </row>
    <row r="2264" spans="1:1" ht="15" customHeight="1">
      <c r="A2264" s="166"/>
    </row>
    <row r="2265" spans="1:1" ht="15" customHeight="1">
      <c r="A2265" s="166"/>
    </row>
    <row r="2266" spans="1:1" ht="15" customHeight="1">
      <c r="A2266" s="166"/>
    </row>
    <row r="2267" spans="1:1" ht="15" customHeight="1">
      <c r="A2267" s="166"/>
    </row>
    <row r="2268" spans="1:1" ht="15" customHeight="1">
      <c r="A2268" s="166"/>
    </row>
    <row r="2269" spans="1:1" ht="15" customHeight="1">
      <c r="A2269" s="166"/>
    </row>
    <row r="2270" spans="1:1" ht="15" customHeight="1">
      <c r="A2270" s="166"/>
    </row>
    <row r="2271" spans="1:1" ht="15" customHeight="1">
      <c r="A2271" s="166"/>
    </row>
    <row r="2272" spans="1:1" ht="15" customHeight="1">
      <c r="A2272" s="166"/>
    </row>
    <row r="2273" spans="1:1" ht="15" customHeight="1">
      <c r="A2273" s="166"/>
    </row>
    <row r="2274" spans="1:1" ht="15" customHeight="1">
      <c r="A2274" s="166"/>
    </row>
    <row r="2275" spans="1:1" ht="15" customHeight="1">
      <c r="A2275" s="166"/>
    </row>
    <row r="2276" spans="1:1" ht="15" customHeight="1">
      <c r="A2276" s="166"/>
    </row>
    <row r="2277" spans="1:1" ht="15" customHeight="1">
      <c r="A2277" s="166"/>
    </row>
    <row r="2278" spans="1:1" ht="15" customHeight="1">
      <c r="A2278" s="166"/>
    </row>
    <row r="2279" spans="1:1" ht="15" customHeight="1">
      <c r="A2279" s="166"/>
    </row>
    <row r="2280" spans="1:1" ht="15" customHeight="1">
      <c r="A2280" s="166"/>
    </row>
    <row r="2281" spans="1:1" ht="15" customHeight="1">
      <c r="A2281" s="166"/>
    </row>
    <row r="2282" spans="1:1" ht="15" customHeight="1">
      <c r="A2282" s="166"/>
    </row>
    <row r="2283" spans="1:1" ht="15" customHeight="1">
      <c r="A2283" s="166"/>
    </row>
    <row r="2284" spans="1:1" ht="15" customHeight="1">
      <c r="A2284" s="166"/>
    </row>
    <row r="2285" spans="1:1" ht="15" customHeight="1">
      <c r="A2285" s="166"/>
    </row>
    <row r="2286" spans="1:1" ht="15" customHeight="1">
      <c r="A2286" s="166"/>
    </row>
    <row r="2287" spans="1:1" ht="15" customHeight="1">
      <c r="A2287" s="166"/>
    </row>
    <row r="2288" spans="1:1" ht="15" customHeight="1">
      <c r="A2288" s="166"/>
    </row>
    <row r="2289" spans="1:1" ht="15" customHeight="1">
      <c r="A2289" s="166"/>
    </row>
    <row r="2290" spans="1:1" ht="15" customHeight="1">
      <c r="A2290" s="166"/>
    </row>
    <row r="2291" spans="1:1" ht="15" customHeight="1">
      <c r="A2291" s="166"/>
    </row>
    <row r="2292" spans="1:1" ht="15" customHeight="1">
      <c r="A2292" s="166"/>
    </row>
    <row r="2293" spans="1:1" ht="15" customHeight="1">
      <c r="A2293" s="166"/>
    </row>
    <row r="2294" spans="1:1" ht="15" customHeight="1">
      <c r="A2294" s="166"/>
    </row>
    <row r="2295" spans="1:1" ht="15" customHeight="1">
      <c r="A2295" s="166"/>
    </row>
    <row r="2296" spans="1:1" ht="15" customHeight="1">
      <c r="A2296" s="166"/>
    </row>
    <row r="2297" spans="1:1" ht="15" customHeight="1">
      <c r="A2297" s="166"/>
    </row>
    <row r="2298" spans="1:1" ht="15" customHeight="1">
      <c r="A2298" s="166"/>
    </row>
    <row r="2299" spans="1:1" ht="15" customHeight="1">
      <c r="A2299" s="166"/>
    </row>
    <row r="2300" spans="1:1" ht="15" customHeight="1">
      <c r="A2300" s="166"/>
    </row>
    <row r="2301" spans="1:1" ht="15" customHeight="1">
      <c r="A2301" s="166"/>
    </row>
    <row r="2302" spans="1:1" ht="15" customHeight="1">
      <c r="A2302" s="166"/>
    </row>
    <row r="2303" spans="1:1" ht="15" customHeight="1">
      <c r="A2303" s="166"/>
    </row>
    <row r="2304" spans="1:1" ht="15" customHeight="1">
      <c r="A2304" s="166"/>
    </row>
    <row r="2305" spans="1:1" ht="15" customHeight="1">
      <c r="A2305" s="166"/>
    </row>
    <row r="2306" spans="1:1" ht="15" customHeight="1">
      <c r="A2306" s="166"/>
    </row>
    <row r="2307" spans="1:1" ht="15" customHeight="1">
      <c r="A2307" s="166"/>
    </row>
    <row r="2308" spans="1:1" ht="15" customHeight="1">
      <c r="A2308" s="166"/>
    </row>
    <row r="2309" spans="1:1" ht="15" customHeight="1">
      <c r="A2309" s="166"/>
    </row>
    <row r="2310" spans="1:1" ht="15" customHeight="1">
      <c r="A2310" s="166"/>
    </row>
    <row r="2311" spans="1:1" ht="15" customHeight="1">
      <c r="A2311" s="166"/>
    </row>
    <row r="2312" spans="1:1" ht="15" customHeight="1">
      <c r="A2312" s="166"/>
    </row>
    <row r="2313" spans="1:1" ht="15" customHeight="1">
      <c r="A2313" s="166"/>
    </row>
    <row r="2314" spans="1:1" ht="15" customHeight="1">
      <c r="A2314" s="166"/>
    </row>
    <row r="2315" spans="1:1" ht="15" customHeight="1">
      <c r="A2315" s="166"/>
    </row>
    <row r="2316" spans="1:1" ht="15" customHeight="1">
      <c r="A2316" s="166"/>
    </row>
    <row r="2317" spans="1:1" ht="15" customHeight="1">
      <c r="A2317" s="166"/>
    </row>
    <row r="2318" spans="1:1" ht="15" customHeight="1">
      <c r="A2318" s="166"/>
    </row>
    <row r="2319" spans="1:1" ht="15" customHeight="1">
      <c r="A2319" s="166"/>
    </row>
    <row r="2320" spans="1:1" ht="15" customHeight="1">
      <c r="A2320" s="166"/>
    </row>
    <row r="2321" spans="1:1" ht="15" customHeight="1">
      <c r="A2321" s="166"/>
    </row>
    <row r="2322" spans="1:1" ht="15" customHeight="1">
      <c r="A2322" s="166"/>
    </row>
    <row r="2323" spans="1:1" ht="15" customHeight="1">
      <c r="A2323" s="166"/>
    </row>
    <row r="2324" spans="1:1" ht="15" customHeight="1">
      <c r="A2324" s="166"/>
    </row>
    <row r="2325" spans="1:1" ht="15" customHeight="1">
      <c r="A2325" s="166"/>
    </row>
    <row r="2326" spans="1:1" ht="15" customHeight="1">
      <c r="A2326" s="166"/>
    </row>
    <row r="2327" spans="1:1" ht="15" customHeight="1">
      <c r="A2327" s="166"/>
    </row>
    <row r="2328" spans="1:1" ht="15" customHeight="1">
      <c r="A2328" s="166"/>
    </row>
    <row r="2329" spans="1:1" ht="15" customHeight="1">
      <c r="A2329" s="166"/>
    </row>
    <row r="2330" spans="1:1" ht="15" customHeight="1">
      <c r="A2330" s="166"/>
    </row>
    <row r="2331" spans="1:1" ht="15" customHeight="1">
      <c r="A2331" s="166"/>
    </row>
    <row r="2332" spans="1:1" ht="15" customHeight="1">
      <c r="A2332" s="166"/>
    </row>
    <row r="2333" spans="1:1" ht="15" customHeight="1">
      <c r="A2333" s="166"/>
    </row>
    <row r="2334" spans="1:1" ht="15" customHeight="1">
      <c r="A2334" s="166"/>
    </row>
    <row r="2335" spans="1:1" ht="15" customHeight="1">
      <c r="A2335" s="166"/>
    </row>
    <row r="2336" spans="1:1" ht="15" customHeight="1">
      <c r="A2336" s="166"/>
    </row>
    <row r="2337" spans="1:1" ht="15" customHeight="1">
      <c r="A2337" s="166"/>
    </row>
    <row r="2338" spans="1:1" ht="15" customHeight="1">
      <c r="A2338" s="166"/>
    </row>
    <row r="2339" spans="1:1" ht="15" customHeight="1">
      <c r="A2339" s="166"/>
    </row>
    <row r="2340" spans="1:1" ht="15" customHeight="1">
      <c r="A2340" s="166"/>
    </row>
    <row r="2341" spans="1:1" ht="15" customHeight="1">
      <c r="A2341" s="166"/>
    </row>
    <row r="2342" spans="1:1" ht="15" customHeight="1">
      <c r="A2342" s="166"/>
    </row>
    <row r="2343" spans="1:1" ht="15" customHeight="1">
      <c r="A2343" s="166"/>
    </row>
    <row r="2344" spans="1:1" ht="15" customHeight="1">
      <c r="A2344" s="166"/>
    </row>
    <row r="2345" spans="1:1" ht="15" customHeight="1">
      <c r="A2345" s="166"/>
    </row>
    <row r="2346" spans="1:1" ht="15" customHeight="1">
      <c r="A2346" s="166"/>
    </row>
    <row r="2347" spans="1:1" ht="15" customHeight="1">
      <c r="A2347" s="166"/>
    </row>
    <row r="2348" spans="1:1" ht="15" customHeight="1">
      <c r="A2348" s="166"/>
    </row>
    <row r="2349" spans="1:1" ht="15" customHeight="1">
      <c r="A2349" s="166"/>
    </row>
    <row r="2350" spans="1:1" ht="15" customHeight="1">
      <c r="A2350" s="166"/>
    </row>
    <row r="2351" spans="1:1" ht="15" customHeight="1">
      <c r="A2351" s="166"/>
    </row>
    <row r="2352" spans="1:1" ht="15" customHeight="1">
      <c r="A2352" s="166"/>
    </row>
    <row r="2353" spans="1:1" ht="15" customHeight="1">
      <c r="A2353" s="166"/>
    </row>
    <row r="2354" spans="1:1" ht="15" customHeight="1">
      <c r="A2354" s="166"/>
    </row>
    <row r="2355" spans="1:1" ht="15" customHeight="1">
      <c r="A2355" s="166"/>
    </row>
    <row r="2356" spans="1:1" ht="15" customHeight="1">
      <c r="A2356" s="166"/>
    </row>
    <row r="2357" spans="1:1" ht="15" customHeight="1">
      <c r="A2357" s="166"/>
    </row>
    <row r="2358" spans="1:1" ht="15" customHeight="1">
      <c r="A2358" s="166"/>
    </row>
    <row r="2359" spans="1:1" ht="15" customHeight="1">
      <c r="A2359" s="166"/>
    </row>
    <row r="2360" spans="1:1" ht="15" customHeight="1">
      <c r="A2360" s="166"/>
    </row>
    <row r="2361" spans="1:1" ht="15" customHeight="1">
      <c r="A2361" s="166"/>
    </row>
    <row r="2362" spans="1:1" ht="15" customHeight="1">
      <c r="A2362" s="166"/>
    </row>
    <row r="2363" spans="1:1" ht="15" customHeight="1">
      <c r="A2363" s="166"/>
    </row>
    <row r="2364" spans="1:1" ht="15" customHeight="1">
      <c r="A2364" s="166"/>
    </row>
    <row r="2365" spans="1:1" ht="15" customHeight="1">
      <c r="A2365" s="166"/>
    </row>
    <row r="2366" spans="1:1" ht="15" customHeight="1">
      <c r="A2366" s="166"/>
    </row>
    <row r="2367" spans="1:1" ht="15" customHeight="1">
      <c r="A2367" s="166"/>
    </row>
    <row r="2368" spans="1:1" ht="15" customHeight="1">
      <c r="A2368" s="166"/>
    </row>
    <row r="2369" spans="1:1" ht="15" customHeight="1">
      <c r="A2369" s="166"/>
    </row>
    <row r="2370" spans="1:1" ht="15" customHeight="1">
      <c r="A2370" s="166"/>
    </row>
    <row r="2371" spans="1:1" ht="15" customHeight="1">
      <c r="A2371" s="166"/>
    </row>
    <row r="2372" spans="1:1" ht="15" customHeight="1">
      <c r="A2372" s="166"/>
    </row>
    <row r="2373" spans="1:1" ht="15" customHeight="1">
      <c r="A2373" s="166"/>
    </row>
    <row r="2374" spans="1:1" ht="15" customHeight="1">
      <c r="A2374" s="166"/>
    </row>
    <row r="2375" spans="1:1" ht="15" customHeight="1">
      <c r="A2375" s="166"/>
    </row>
    <row r="2376" spans="1:1" ht="15" customHeight="1">
      <c r="A2376" s="166"/>
    </row>
    <row r="2377" spans="1:1" ht="15" customHeight="1">
      <c r="A2377" s="166"/>
    </row>
    <row r="2378" spans="1:1" ht="15" customHeight="1">
      <c r="A2378" s="166"/>
    </row>
    <row r="2379" spans="1:1" ht="15" customHeight="1">
      <c r="A2379" s="166"/>
    </row>
    <row r="2380" spans="1:1" ht="15" customHeight="1">
      <c r="A2380" s="166"/>
    </row>
    <row r="2381" spans="1:1" ht="15" customHeight="1">
      <c r="A2381" s="166"/>
    </row>
    <row r="2382" spans="1:1" ht="15" customHeight="1">
      <c r="A2382" s="166"/>
    </row>
    <row r="2383" spans="1:1" ht="15" customHeight="1">
      <c r="A2383" s="166"/>
    </row>
    <row r="2384" spans="1:1" ht="15" customHeight="1">
      <c r="A2384" s="166"/>
    </row>
    <row r="2385" spans="1:1" ht="15" customHeight="1">
      <c r="A2385" s="166"/>
    </row>
    <row r="2386" spans="1:1" ht="15" customHeight="1">
      <c r="A2386" s="166"/>
    </row>
    <row r="2387" spans="1:1" ht="15" customHeight="1">
      <c r="A2387" s="166"/>
    </row>
    <row r="2388" spans="1:1" ht="15" customHeight="1">
      <c r="A2388" s="166"/>
    </row>
    <row r="2389" spans="1:1" ht="15" customHeight="1">
      <c r="A2389" s="166"/>
    </row>
    <row r="2390" spans="1:1" ht="15" customHeight="1">
      <c r="A2390" s="166"/>
    </row>
    <row r="2391" spans="1:1" ht="15" customHeight="1">
      <c r="A2391" s="166"/>
    </row>
    <row r="2392" spans="1:1" ht="15" customHeight="1">
      <c r="A2392" s="166"/>
    </row>
    <row r="2393" spans="1:1" ht="15" customHeight="1">
      <c r="A2393" s="166"/>
    </row>
    <row r="2394" spans="1:1" ht="15" customHeight="1">
      <c r="A2394" s="166"/>
    </row>
    <row r="2395" spans="1:1" ht="15" customHeight="1">
      <c r="A2395" s="166"/>
    </row>
    <row r="2396" spans="1:1" ht="15" customHeight="1">
      <c r="A2396" s="166"/>
    </row>
    <row r="2397" spans="1:1" ht="15" customHeight="1">
      <c r="A2397" s="166"/>
    </row>
    <row r="2398" spans="1:1" ht="15" customHeight="1">
      <c r="A2398" s="166"/>
    </row>
    <row r="2399" spans="1:1" ht="15" customHeight="1">
      <c r="A2399" s="166"/>
    </row>
    <row r="2400" spans="1:1" ht="15" customHeight="1">
      <c r="A2400" s="166"/>
    </row>
    <row r="2401" spans="1:1" ht="15" customHeight="1">
      <c r="A2401" s="166"/>
    </row>
    <row r="2402" spans="1:1" ht="15" customHeight="1">
      <c r="A2402" s="166"/>
    </row>
    <row r="2403" spans="1:1" ht="15" customHeight="1">
      <c r="A2403" s="166"/>
    </row>
    <row r="2404" spans="1:1" ht="15" customHeight="1">
      <c r="A2404" s="166"/>
    </row>
    <row r="2405" spans="1:1" ht="15" customHeight="1">
      <c r="A2405" s="166"/>
    </row>
    <row r="2406" spans="1:1" ht="15" customHeight="1">
      <c r="A2406" s="166"/>
    </row>
    <row r="2407" spans="1:1" ht="15" customHeight="1">
      <c r="A2407" s="166"/>
    </row>
    <row r="2408" spans="1:1" ht="15" customHeight="1">
      <c r="A2408" s="166"/>
    </row>
    <row r="2409" spans="1:1" ht="15" customHeight="1">
      <c r="A2409" s="166"/>
    </row>
    <row r="2410" spans="1:1" ht="15" customHeight="1">
      <c r="A2410" s="166"/>
    </row>
    <row r="2411" spans="1:1" ht="15" customHeight="1">
      <c r="A2411" s="166"/>
    </row>
    <row r="2412" spans="1:1" ht="15" customHeight="1">
      <c r="A2412" s="166"/>
    </row>
    <row r="2413" spans="1:1" ht="15" customHeight="1">
      <c r="A2413" s="166"/>
    </row>
    <row r="2414" spans="1:1" ht="15" customHeight="1">
      <c r="A2414" s="166"/>
    </row>
    <row r="2415" spans="1:1" ht="15" customHeight="1">
      <c r="A2415" s="166"/>
    </row>
    <row r="2416" spans="1:1" ht="15" customHeight="1">
      <c r="A2416" s="166"/>
    </row>
    <row r="2417" spans="1:1" ht="15" customHeight="1">
      <c r="A2417" s="166"/>
    </row>
    <row r="2418" spans="1:1" ht="15" customHeight="1">
      <c r="A2418" s="166"/>
    </row>
    <row r="2419" spans="1:1" ht="15" customHeight="1">
      <c r="A2419" s="166"/>
    </row>
    <row r="2420" spans="1:1" ht="15" customHeight="1">
      <c r="A2420" s="166"/>
    </row>
    <row r="2421" spans="1:1" ht="15" customHeight="1">
      <c r="A2421" s="166"/>
    </row>
    <row r="2422" spans="1:1" ht="15" customHeight="1">
      <c r="A2422" s="166"/>
    </row>
    <row r="2423" spans="1:1" ht="15" customHeight="1">
      <c r="A2423" s="166"/>
    </row>
    <row r="2424" spans="1:1" ht="15" customHeight="1">
      <c r="A2424" s="166"/>
    </row>
    <row r="2425" spans="1:1" ht="15" customHeight="1">
      <c r="A2425" s="166"/>
    </row>
    <row r="2426" spans="1:1" ht="15" customHeight="1">
      <c r="A2426" s="166"/>
    </row>
    <row r="2427" spans="1:1" ht="15" customHeight="1">
      <c r="A2427" s="166"/>
    </row>
    <row r="2428" spans="1:1" ht="15" customHeight="1">
      <c r="A2428" s="166"/>
    </row>
    <row r="2429" spans="1:1" ht="15" customHeight="1">
      <c r="A2429" s="166"/>
    </row>
    <row r="2430" spans="1:1" ht="15" customHeight="1">
      <c r="A2430" s="166"/>
    </row>
    <row r="2431" spans="1:1" ht="15" customHeight="1">
      <c r="A2431" s="166"/>
    </row>
    <row r="2432" spans="1:1" ht="15" customHeight="1">
      <c r="A2432" s="166"/>
    </row>
    <row r="2433" spans="1:1" ht="15" customHeight="1">
      <c r="A2433" s="166"/>
    </row>
    <row r="2434" spans="1:1" ht="15" customHeight="1">
      <c r="A2434" s="166"/>
    </row>
    <row r="2435" spans="1:1" ht="15" customHeight="1">
      <c r="A2435" s="166"/>
    </row>
    <row r="2436" spans="1:1" ht="15" customHeight="1">
      <c r="A2436" s="166"/>
    </row>
    <row r="2437" spans="1:1" ht="15" customHeight="1">
      <c r="A2437" s="166"/>
    </row>
    <row r="2438" spans="1:1" ht="15" customHeight="1">
      <c r="A2438" s="166"/>
    </row>
    <row r="2439" spans="1:1" ht="15" customHeight="1">
      <c r="A2439" s="166"/>
    </row>
    <row r="2440" spans="1:1" ht="15" customHeight="1">
      <c r="A2440" s="166"/>
    </row>
    <row r="2441" spans="1:1" ht="15" customHeight="1">
      <c r="A2441" s="166"/>
    </row>
    <row r="2442" spans="1:1" ht="15" customHeight="1">
      <c r="A2442" s="166"/>
    </row>
    <row r="2443" spans="1:1" ht="15" customHeight="1">
      <c r="A2443" s="166"/>
    </row>
    <row r="2444" spans="1:1" ht="15" customHeight="1">
      <c r="A2444" s="166"/>
    </row>
    <row r="2445" spans="1:1" ht="15" customHeight="1">
      <c r="A2445" s="166"/>
    </row>
    <row r="2446" spans="1:1" ht="15" customHeight="1">
      <c r="A2446" s="166"/>
    </row>
    <row r="2447" spans="1:1" ht="15" customHeight="1">
      <c r="A2447" s="166"/>
    </row>
    <row r="2448" spans="1:1" ht="15" customHeight="1">
      <c r="A2448" s="166"/>
    </row>
    <row r="2449" spans="1:1" ht="15" customHeight="1">
      <c r="A2449" s="166"/>
    </row>
    <row r="2450" spans="1:1" ht="15" customHeight="1">
      <c r="A2450" s="166"/>
    </row>
    <row r="2451" spans="1:1" ht="15" customHeight="1">
      <c r="A2451" s="166"/>
    </row>
    <row r="2452" spans="1:1" ht="15" customHeight="1">
      <c r="A2452" s="166"/>
    </row>
    <row r="2453" spans="1:1" ht="15" customHeight="1">
      <c r="A2453" s="166"/>
    </row>
    <row r="2454" spans="1:1" ht="15" customHeight="1">
      <c r="A2454" s="166"/>
    </row>
    <row r="2455" spans="1:1" ht="15" customHeight="1">
      <c r="A2455" s="166"/>
    </row>
    <row r="2456" spans="1:1" ht="15" customHeight="1">
      <c r="A2456" s="166"/>
    </row>
    <row r="2457" spans="1:1" ht="15" customHeight="1">
      <c r="A2457" s="166"/>
    </row>
    <row r="2458" spans="1:1" ht="15" customHeight="1">
      <c r="A2458" s="166"/>
    </row>
    <row r="2459" spans="1:1" ht="15" customHeight="1">
      <c r="A2459" s="166"/>
    </row>
    <row r="2460" spans="1:1" ht="15" customHeight="1">
      <c r="A2460" s="166"/>
    </row>
    <row r="2461" spans="1:1" ht="15" customHeight="1">
      <c r="A2461" s="166"/>
    </row>
    <row r="2462" spans="1:1" ht="15" customHeight="1">
      <c r="A2462" s="166"/>
    </row>
    <row r="2463" spans="1:1" ht="15" customHeight="1">
      <c r="A2463" s="166"/>
    </row>
    <row r="2464" spans="1:1" ht="15" customHeight="1">
      <c r="A2464" s="166"/>
    </row>
    <row r="2465" spans="1:1" ht="15" customHeight="1">
      <c r="A2465" s="166"/>
    </row>
    <row r="2466" spans="1:1" ht="15" customHeight="1">
      <c r="A2466" s="166"/>
    </row>
    <row r="2467" spans="1:1" ht="15" customHeight="1">
      <c r="A2467" s="166"/>
    </row>
    <row r="2468" spans="1:1" ht="15" customHeight="1">
      <c r="A2468" s="166"/>
    </row>
    <row r="2469" spans="1:1" ht="15" customHeight="1">
      <c r="A2469" s="166"/>
    </row>
    <row r="2470" spans="1:1" ht="15" customHeight="1">
      <c r="A2470" s="166"/>
    </row>
    <row r="2471" spans="1:1" ht="15" customHeight="1">
      <c r="A2471" s="166"/>
    </row>
    <row r="2472" spans="1:1" ht="15" customHeight="1">
      <c r="A2472" s="166"/>
    </row>
    <row r="2473" spans="1:1" ht="15" customHeight="1">
      <c r="A2473" s="166"/>
    </row>
    <row r="2474" spans="1:1" ht="15" customHeight="1">
      <c r="A2474" s="166"/>
    </row>
    <row r="2475" spans="1:1" ht="15" customHeight="1">
      <c r="A2475" s="166"/>
    </row>
    <row r="2476" spans="1:1" ht="15" customHeight="1">
      <c r="A2476" s="166"/>
    </row>
    <row r="2477" spans="1:1" ht="15" customHeight="1">
      <c r="A2477" s="166"/>
    </row>
    <row r="2478" spans="1:1" ht="15" customHeight="1">
      <c r="A2478" s="166"/>
    </row>
    <row r="2479" spans="1:1" ht="15" customHeight="1">
      <c r="A2479" s="166"/>
    </row>
    <row r="2480" spans="1:1" ht="15" customHeight="1">
      <c r="A2480" s="166"/>
    </row>
    <row r="2481" spans="1:1" ht="15" customHeight="1">
      <c r="A2481" s="166"/>
    </row>
    <row r="2482" spans="1:1" ht="15" customHeight="1">
      <c r="A2482" s="166"/>
    </row>
    <row r="2483" spans="1:1" ht="15" customHeight="1">
      <c r="A2483" s="166"/>
    </row>
    <row r="2484" spans="1:1" ht="15" customHeight="1">
      <c r="A2484" s="166"/>
    </row>
    <row r="2485" spans="1:1" ht="15" customHeight="1">
      <c r="A2485" s="166"/>
    </row>
    <row r="2486" spans="1:1" ht="15" customHeight="1">
      <c r="A2486" s="166"/>
    </row>
    <row r="2487" spans="1:1" ht="15" customHeight="1">
      <c r="A2487" s="166"/>
    </row>
    <row r="2488" spans="1:1" ht="15" customHeight="1">
      <c r="A2488" s="166"/>
    </row>
    <row r="2489" spans="1:1" ht="15" customHeight="1">
      <c r="A2489" s="166"/>
    </row>
    <row r="2490" spans="1:1" ht="15" customHeight="1">
      <c r="A2490" s="166"/>
    </row>
    <row r="2491" spans="1:1" ht="15" customHeight="1">
      <c r="A2491" s="166"/>
    </row>
    <row r="2492" spans="1:1" ht="15" customHeight="1">
      <c r="A2492" s="166"/>
    </row>
    <row r="2493" spans="1:1" ht="15" customHeight="1">
      <c r="A2493" s="166"/>
    </row>
    <row r="2494" spans="1:1" ht="15" customHeight="1">
      <c r="A2494" s="166"/>
    </row>
    <row r="2495" spans="1:1" ht="15" customHeight="1">
      <c r="A2495" s="166"/>
    </row>
    <row r="2496" spans="1:1" ht="15" customHeight="1">
      <c r="A2496" s="166"/>
    </row>
    <row r="2497" spans="1:1" ht="15" customHeight="1">
      <c r="A2497" s="166"/>
    </row>
    <row r="2498" spans="1:1" ht="15" customHeight="1">
      <c r="A2498" s="166"/>
    </row>
    <row r="2499" spans="1:1" ht="15" customHeight="1">
      <c r="A2499" s="166"/>
    </row>
    <row r="2500" spans="1:1" ht="15" customHeight="1">
      <c r="A2500" s="166"/>
    </row>
    <row r="2501" spans="1:1" ht="15" customHeight="1">
      <c r="A2501" s="166"/>
    </row>
    <row r="2502" spans="1:1" ht="15" customHeight="1">
      <c r="A2502" s="166"/>
    </row>
    <row r="2503" spans="1:1" ht="15" customHeight="1">
      <c r="A2503" s="166"/>
    </row>
    <row r="2504" spans="1:1" ht="15" customHeight="1">
      <c r="A2504" s="166"/>
    </row>
    <row r="2505" spans="1:1" ht="15" customHeight="1">
      <c r="A2505" s="166"/>
    </row>
    <row r="2506" spans="1:1" ht="15" customHeight="1">
      <c r="A2506" s="166"/>
    </row>
    <row r="2507" spans="1:1" ht="15" customHeight="1">
      <c r="A2507" s="166"/>
    </row>
    <row r="2508" spans="1:1" ht="15" customHeight="1">
      <c r="A2508" s="166"/>
    </row>
    <row r="2509" spans="1:1" ht="15" customHeight="1">
      <c r="A2509" s="166"/>
    </row>
    <row r="2510" spans="1:1" ht="15" customHeight="1">
      <c r="A2510" s="166"/>
    </row>
    <row r="2511" spans="1:1" ht="15" customHeight="1">
      <c r="A2511" s="166"/>
    </row>
    <row r="2512" spans="1:1" ht="15" customHeight="1">
      <c r="A2512" s="166"/>
    </row>
    <row r="2513" spans="1:1" ht="15" customHeight="1">
      <c r="A2513" s="166"/>
    </row>
    <row r="2514" spans="1:1" ht="15" customHeight="1">
      <c r="A2514" s="166"/>
    </row>
    <row r="2515" spans="1:1" ht="15" customHeight="1">
      <c r="A2515" s="166"/>
    </row>
    <row r="2516" spans="1:1" ht="15" customHeight="1">
      <c r="A2516" s="166"/>
    </row>
    <row r="2517" spans="1:1" ht="15" customHeight="1">
      <c r="A2517" s="166"/>
    </row>
    <row r="2518" spans="1:1" ht="15" customHeight="1">
      <c r="A2518" s="166"/>
    </row>
    <row r="2519" spans="1:1" ht="15" customHeight="1">
      <c r="A2519" s="166"/>
    </row>
    <row r="2520" spans="1:1" ht="15" customHeight="1">
      <c r="A2520" s="166"/>
    </row>
    <row r="2521" spans="1:1" ht="15" customHeight="1">
      <c r="A2521" s="166"/>
    </row>
    <row r="2522" spans="1:1" ht="15" customHeight="1">
      <c r="A2522" s="166"/>
    </row>
    <row r="2523" spans="1:1" ht="15" customHeight="1">
      <c r="A2523" s="166"/>
    </row>
    <row r="2524" spans="1:1" ht="15" customHeight="1">
      <c r="A2524" s="166"/>
    </row>
    <row r="2525" spans="1:1" ht="15" customHeight="1">
      <c r="A2525" s="166"/>
    </row>
    <row r="2526" spans="1:1" ht="15" customHeight="1">
      <c r="A2526" s="166"/>
    </row>
    <row r="2527" spans="1:1" ht="15" customHeight="1">
      <c r="A2527" s="166"/>
    </row>
    <row r="2528" spans="1:1" ht="15" customHeight="1">
      <c r="A2528" s="166"/>
    </row>
    <row r="2529" spans="1:1" ht="15" customHeight="1">
      <c r="A2529" s="166"/>
    </row>
    <row r="2530" spans="1:1" ht="15" customHeight="1">
      <c r="A2530" s="166"/>
    </row>
    <row r="2531" spans="1:1" ht="15" customHeight="1">
      <c r="A2531" s="166"/>
    </row>
    <row r="2532" spans="1:1" ht="15" customHeight="1">
      <c r="A2532" s="166"/>
    </row>
    <row r="2533" spans="1:1" ht="15" customHeight="1">
      <c r="A2533" s="166"/>
    </row>
    <row r="2534" spans="1:1" ht="15" customHeight="1">
      <c r="A2534" s="166"/>
    </row>
    <row r="2535" spans="1:1" ht="15" customHeight="1">
      <c r="A2535" s="166"/>
    </row>
    <row r="2536" spans="1:1" ht="15" customHeight="1">
      <c r="A2536" s="166"/>
    </row>
    <row r="2537" spans="1:1" ht="15" customHeight="1">
      <c r="A2537" s="166"/>
    </row>
    <row r="2538" spans="1:1" ht="15" customHeight="1">
      <c r="A2538" s="166"/>
    </row>
    <row r="2539" spans="1:1" ht="15" customHeight="1">
      <c r="A2539" s="166"/>
    </row>
    <row r="2540" spans="1:1" ht="15" customHeight="1">
      <c r="A2540" s="166"/>
    </row>
    <row r="2541" spans="1:1" ht="15" customHeight="1">
      <c r="A2541" s="166"/>
    </row>
    <row r="2542" spans="1:1" ht="15" customHeight="1">
      <c r="A2542" s="166"/>
    </row>
    <row r="2543" spans="1:1" ht="15" customHeight="1">
      <c r="A2543" s="166"/>
    </row>
    <row r="2544" spans="1:1" ht="15" customHeight="1">
      <c r="A2544" s="166"/>
    </row>
    <row r="2545" spans="1:1" ht="15" customHeight="1">
      <c r="A2545" s="166"/>
    </row>
    <row r="2546" spans="1:1" ht="15" customHeight="1">
      <c r="A2546" s="166"/>
    </row>
    <row r="2547" spans="1:1" ht="15" customHeight="1">
      <c r="A2547" s="166"/>
    </row>
    <row r="2548" spans="1:1" ht="15" customHeight="1">
      <c r="A2548" s="166"/>
    </row>
    <row r="2549" spans="1:1" ht="15" customHeight="1">
      <c r="A2549" s="166"/>
    </row>
    <row r="2550" spans="1:1" ht="15" customHeight="1">
      <c r="A2550" s="166"/>
    </row>
    <row r="2551" spans="1:1" ht="15" customHeight="1">
      <c r="A2551" s="166"/>
    </row>
    <row r="2552" spans="1:1" ht="15" customHeight="1">
      <c r="A2552" s="166"/>
    </row>
    <row r="2553" spans="1:1" ht="15" customHeight="1">
      <c r="A2553" s="166"/>
    </row>
    <row r="2554" spans="1:1" ht="15" customHeight="1">
      <c r="A2554" s="166"/>
    </row>
    <row r="2555" spans="1:1" ht="15" customHeight="1">
      <c r="A2555" s="166"/>
    </row>
    <row r="2556" spans="1:1" ht="15" customHeight="1">
      <c r="A2556" s="166"/>
    </row>
    <row r="2557" spans="1:1" ht="15" customHeight="1">
      <c r="A2557" s="166"/>
    </row>
    <row r="2558" spans="1:1" ht="15" customHeight="1">
      <c r="A2558" s="166"/>
    </row>
    <row r="2559" spans="1:1" ht="15" customHeight="1">
      <c r="A2559" s="166"/>
    </row>
    <row r="2560" spans="1:1" ht="15" customHeight="1">
      <c r="A2560" s="166"/>
    </row>
    <row r="2561" spans="1:1" ht="15" customHeight="1">
      <c r="A2561" s="166"/>
    </row>
    <row r="2562" spans="1:1" ht="15" customHeight="1">
      <c r="A2562" s="166"/>
    </row>
    <row r="2563" spans="1:1" ht="15" customHeight="1">
      <c r="A2563" s="166"/>
    </row>
    <row r="2564" spans="1:1" ht="15" customHeight="1">
      <c r="A2564" s="166"/>
    </row>
    <row r="2565" spans="1:1" ht="15" customHeight="1">
      <c r="A2565" s="166"/>
    </row>
    <row r="2566" spans="1:1" ht="15" customHeight="1">
      <c r="A2566" s="166"/>
    </row>
    <row r="2567" spans="1:1" ht="15" customHeight="1">
      <c r="A2567" s="166"/>
    </row>
    <row r="2568" spans="1:1" ht="15" customHeight="1">
      <c r="A2568" s="166"/>
    </row>
    <row r="2569" spans="1:1" ht="15" customHeight="1">
      <c r="A2569" s="166"/>
    </row>
    <row r="2570" spans="1:1" ht="15" customHeight="1">
      <c r="A2570" s="166"/>
    </row>
    <row r="2571" spans="1:1" ht="15" customHeight="1">
      <c r="A2571" s="166"/>
    </row>
    <row r="2572" spans="1:1" ht="15" customHeight="1">
      <c r="A2572" s="166"/>
    </row>
    <row r="2573" spans="1:1" ht="15" customHeight="1">
      <c r="A2573" s="166"/>
    </row>
    <row r="2574" spans="1:1" ht="15" customHeight="1">
      <c r="A2574" s="166"/>
    </row>
    <row r="2575" spans="1:1" ht="15" customHeight="1">
      <c r="A2575" s="166"/>
    </row>
    <row r="2576" spans="1:1" ht="15" customHeight="1">
      <c r="A2576" s="166"/>
    </row>
    <row r="2577" spans="1:1" ht="15" customHeight="1">
      <c r="A2577" s="166"/>
    </row>
    <row r="2578" spans="1:1" ht="15" customHeight="1">
      <c r="A2578" s="166"/>
    </row>
    <row r="2579" spans="1:1" ht="15" customHeight="1">
      <c r="A2579" s="166"/>
    </row>
    <row r="2580" spans="1:1" ht="15" customHeight="1">
      <c r="A2580" s="166"/>
    </row>
    <row r="2581" spans="1:1" ht="15" customHeight="1">
      <c r="A2581" s="166"/>
    </row>
    <row r="2582" spans="1:1" ht="15" customHeight="1">
      <c r="A2582" s="166"/>
    </row>
    <row r="2583" spans="1:1" ht="15" customHeight="1">
      <c r="A2583" s="166"/>
    </row>
    <row r="2584" spans="1:1" ht="15" customHeight="1">
      <c r="A2584" s="166"/>
    </row>
    <row r="2585" spans="1:1" ht="15" customHeight="1">
      <c r="A2585" s="166"/>
    </row>
    <row r="2586" spans="1:1" ht="15" customHeight="1">
      <c r="A2586" s="166"/>
    </row>
    <row r="2587" spans="1:1" ht="15" customHeight="1">
      <c r="A2587" s="166"/>
    </row>
    <row r="2588" spans="1:1" ht="15" customHeight="1">
      <c r="A2588" s="166"/>
    </row>
    <row r="2589" spans="1:1" ht="15" customHeight="1">
      <c r="A2589" s="166"/>
    </row>
    <row r="2590" spans="1:1" ht="15" customHeight="1">
      <c r="A2590" s="166"/>
    </row>
    <row r="2591" spans="1:1" ht="15" customHeight="1">
      <c r="A2591" s="166"/>
    </row>
    <row r="2592" spans="1:1" ht="15" customHeight="1">
      <c r="A2592" s="166"/>
    </row>
    <row r="2593" spans="1:1" ht="15" customHeight="1">
      <c r="A2593" s="166"/>
    </row>
    <row r="2594" spans="1:1" ht="15" customHeight="1">
      <c r="A2594" s="166"/>
    </row>
    <row r="2595" spans="1:1" ht="15" customHeight="1">
      <c r="A2595" s="166"/>
    </row>
    <row r="2596" spans="1:1" ht="15" customHeight="1">
      <c r="A2596" s="166"/>
    </row>
    <row r="2597" spans="1:1" ht="15" customHeight="1">
      <c r="A2597" s="166"/>
    </row>
    <row r="2598" spans="1:1" ht="15" customHeight="1">
      <c r="A2598" s="166"/>
    </row>
    <row r="2599" spans="1:1" ht="15" customHeight="1">
      <c r="A2599" s="166"/>
    </row>
    <row r="2600" spans="1:1" ht="15" customHeight="1">
      <c r="A2600" s="166"/>
    </row>
    <row r="2601" spans="1:1" ht="15" customHeight="1">
      <c r="A2601" s="166"/>
    </row>
    <row r="2602" spans="1:1" ht="15" customHeight="1">
      <c r="A2602" s="166"/>
    </row>
    <row r="2603" spans="1:1" ht="15" customHeight="1">
      <c r="A2603" s="166"/>
    </row>
    <row r="2604" spans="1:1" ht="15" customHeight="1">
      <c r="A2604" s="166"/>
    </row>
    <row r="2605" spans="1:1" ht="15" customHeight="1">
      <c r="A2605" s="166"/>
    </row>
    <row r="2606" spans="1:1" ht="15" customHeight="1">
      <c r="A2606" s="166"/>
    </row>
    <row r="2607" spans="1:1" ht="15" customHeight="1">
      <c r="A2607" s="166"/>
    </row>
    <row r="2608" spans="1:1" ht="15" customHeight="1">
      <c r="A2608" s="166"/>
    </row>
    <row r="2609" spans="1:1" ht="15" customHeight="1">
      <c r="A2609" s="166"/>
    </row>
    <row r="2610" spans="1:1" ht="15" customHeight="1">
      <c r="A2610" s="166"/>
    </row>
    <row r="2611" spans="1:1" ht="15" customHeight="1">
      <c r="A2611" s="166"/>
    </row>
    <row r="2612" spans="1:1" ht="15" customHeight="1">
      <c r="A2612" s="166"/>
    </row>
    <row r="2613" spans="1:1" ht="15" customHeight="1">
      <c r="A2613" s="166"/>
    </row>
    <row r="2614" spans="1:1" ht="15" customHeight="1">
      <c r="A2614" s="166"/>
    </row>
    <row r="2615" spans="1:1" ht="15" customHeight="1">
      <c r="A2615" s="166"/>
    </row>
    <row r="2616" spans="1:1" ht="15" customHeight="1">
      <c r="A2616" s="166"/>
    </row>
    <row r="2617" spans="1:1" ht="15" customHeight="1">
      <c r="A2617" s="166"/>
    </row>
    <row r="2618" spans="1:1" ht="15" customHeight="1">
      <c r="A2618" s="166"/>
    </row>
    <row r="2619" spans="1:1" ht="15" customHeight="1">
      <c r="A2619" s="166"/>
    </row>
    <row r="2620" spans="1:1" ht="15" customHeight="1">
      <c r="A2620" s="166"/>
    </row>
    <row r="2621" spans="1:1" ht="15" customHeight="1">
      <c r="A2621" s="166"/>
    </row>
    <row r="2622" spans="1:1" ht="15" customHeight="1">
      <c r="A2622" s="166"/>
    </row>
    <row r="2623" spans="1:1" ht="15" customHeight="1">
      <c r="A2623" s="166"/>
    </row>
    <row r="2624" spans="1:1" ht="15" customHeight="1">
      <c r="A2624" s="166"/>
    </row>
    <row r="2625" spans="1:1" ht="15" customHeight="1">
      <c r="A2625" s="166"/>
    </row>
    <row r="2626" spans="1:1" ht="15" customHeight="1">
      <c r="A2626" s="166"/>
    </row>
    <row r="2627" spans="1:1" ht="15" customHeight="1">
      <c r="A2627" s="166"/>
    </row>
    <row r="2628" spans="1:1" ht="15" customHeight="1">
      <c r="A2628" s="166"/>
    </row>
    <row r="2629" spans="1:1" ht="15" customHeight="1">
      <c r="A2629" s="166"/>
    </row>
    <row r="2630" spans="1:1" ht="15" customHeight="1">
      <c r="A2630" s="166"/>
    </row>
    <row r="2631" spans="1:1" ht="15" customHeight="1">
      <c r="A2631" s="166"/>
    </row>
    <row r="2632" spans="1:1" ht="15" customHeight="1">
      <c r="A2632" s="166"/>
    </row>
    <row r="2633" spans="1:1" ht="15" customHeight="1">
      <c r="A2633" s="166"/>
    </row>
    <row r="2634" spans="1:1" ht="15" customHeight="1">
      <c r="A2634" s="166"/>
    </row>
    <row r="2635" spans="1:1" ht="15" customHeight="1">
      <c r="A2635" s="166"/>
    </row>
    <row r="2636" spans="1:1" ht="15" customHeight="1">
      <c r="A2636" s="166"/>
    </row>
    <row r="2637" spans="1:1" ht="15" customHeight="1">
      <c r="A2637" s="166"/>
    </row>
    <row r="2638" spans="1:1" ht="15" customHeight="1">
      <c r="A2638" s="166"/>
    </row>
    <row r="2639" spans="1:1" ht="15" customHeight="1">
      <c r="A2639" s="166"/>
    </row>
    <row r="2640" spans="1:1" ht="15" customHeight="1">
      <c r="A2640" s="166"/>
    </row>
    <row r="2641" spans="1:1" ht="15" customHeight="1">
      <c r="A2641" s="166"/>
    </row>
    <row r="2642" spans="1:1" ht="15" customHeight="1">
      <c r="A2642" s="166"/>
    </row>
    <row r="2643" spans="1:1" ht="15" customHeight="1">
      <c r="A2643" s="166"/>
    </row>
    <row r="2644" spans="1:1" ht="15" customHeight="1">
      <c r="A2644" s="166"/>
    </row>
    <row r="2645" spans="1:1" ht="15" customHeight="1">
      <c r="A2645" s="166"/>
    </row>
    <row r="2646" spans="1:1" ht="15" customHeight="1">
      <c r="A2646" s="166"/>
    </row>
    <row r="2647" spans="1:1" ht="15" customHeight="1">
      <c r="A2647" s="166"/>
    </row>
    <row r="2648" spans="1:1" ht="15" customHeight="1">
      <c r="A2648" s="166"/>
    </row>
    <row r="2649" spans="1:1" ht="15" customHeight="1">
      <c r="A2649" s="166"/>
    </row>
    <row r="2650" spans="1:1" ht="15" customHeight="1">
      <c r="A2650" s="166"/>
    </row>
    <row r="2651" spans="1:1" ht="15" customHeight="1">
      <c r="A2651" s="166"/>
    </row>
    <row r="2652" spans="1:1" ht="15" customHeight="1">
      <c r="A2652" s="166"/>
    </row>
    <row r="2653" spans="1:1" ht="15" customHeight="1">
      <c r="A2653" s="166"/>
    </row>
    <row r="2654" spans="1:1" ht="15" customHeight="1">
      <c r="A2654" s="166"/>
    </row>
    <row r="2655" spans="1:1" ht="15" customHeight="1">
      <c r="A2655" s="166"/>
    </row>
    <row r="2656" spans="1:1" ht="15" customHeight="1">
      <c r="A2656" s="166"/>
    </row>
    <row r="2657" spans="1:1" ht="15" customHeight="1">
      <c r="A2657" s="166"/>
    </row>
    <row r="2658" spans="1:1" ht="15" customHeight="1">
      <c r="A2658" s="166"/>
    </row>
    <row r="2659" spans="1:1" ht="15" customHeight="1">
      <c r="A2659" s="166"/>
    </row>
    <row r="2660" spans="1:1" ht="15" customHeight="1">
      <c r="A2660" s="166"/>
    </row>
    <row r="2661" spans="1:1" ht="15" customHeight="1">
      <c r="A2661" s="166"/>
    </row>
    <row r="2662" spans="1:1" ht="15" customHeight="1">
      <c r="A2662" s="166"/>
    </row>
    <row r="2663" spans="1:1" ht="15" customHeight="1">
      <c r="A2663" s="166"/>
    </row>
    <row r="2664" spans="1:1" ht="15" customHeight="1">
      <c r="A2664" s="166"/>
    </row>
    <row r="2665" spans="1:1" ht="15" customHeight="1">
      <c r="A2665" s="166"/>
    </row>
    <row r="2666" spans="1:1" ht="15" customHeight="1">
      <c r="A2666" s="166"/>
    </row>
    <row r="2667" spans="1:1" ht="15" customHeight="1">
      <c r="A2667" s="166"/>
    </row>
    <row r="2668" spans="1:1" ht="15" customHeight="1">
      <c r="A2668" s="166"/>
    </row>
    <row r="2669" spans="1:1" ht="15" customHeight="1">
      <c r="A2669" s="166"/>
    </row>
    <row r="2670" spans="1:1" ht="15" customHeight="1">
      <c r="A2670" s="166"/>
    </row>
    <row r="2671" spans="1:1" ht="15" customHeight="1">
      <c r="A2671" s="166"/>
    </row>
    <row r="2672" spans="1:1" ht="15" customHeight="1">
      <c r="A2672" s="166"/>
    </row>
    <row r="2673" spans="1:1" ht="15" customHeight="1">
      <c r="A2673" s="166"/>
    </row>
    <row r="2674" spans="1:1" ht="15" customHeight="1">
      <c r="A2674" s="166"/>
    </row>
    <row r="2675" spans="1:1" ht="15" customHeight="1">
      <c r="A2675" s="166"/>
    </row>
    <row r="2676" spans="1:1" ht="15" customHeight="1">
      <c r="A2676" s="166"/>
    </row>
    <row r="2677" spans="1:1" ht="15" customHeight="1">
      <c r="A2677" s="166"/>
    </row>
    <row r="2678" spans="1:1" ht="15" customHeight="1">
      <c r="A2678" s="166"/>
    </row>
    <row r="2679" spans="1:1" ht="15" customHeight="1">
      <c r="A2679" s="166"/>
    </row>
    <row r="2680" spans="1:1" ht="15" customHeight="1">
      <c r="A2680" s="166"/>
    </row>
    <row r="2681" spans="1:1" ht="15" customHeight="1">
      <c r="A2681" s="166"/>
    </row>
    <row r="2682" spans="1:1" ht="15" customHeight="1">
      <c r="A2682" s="166"/>
    </row>
    <row r="2683" spans="1:1" ht="15" customHeight="1">
      <c r="A2683" s="166"/>
    </row>
    <row r="2684" spans="1:1" ht="15" customHeight="1">
      <c r="A2684" s="166"/>
    </row>
    <row r="2685" spans="1:1" ht="15" customHeight="1">
      <c r="A2685" s="166"/>
    </row>
    <row r="2686" spans="1:1" ht="15" customHeight="1">
      <c r="A2686" s="166"/>
    </row>
    <row r="2687" spans="1:1" ht="15" customHeight="1">
      <c r="A2687" s="166"/>
    </row>
    <row r="2688" spans="1:1" ht="15" customHeight="1">
      <c r="A2688" s="166"/>
    </row>
    <row r="2689" spans="1:1" ht="15" customHeight="1">
      <c r="A2689" s="166"/>
    </row>
    <row r="2690" spans="1:1" ht="15" customHeight="1">
      <c r="A2690" s="166"/>
    </row>
    <row r="2691" spans="1:1" ht="15" customHeight="1">
      <c r="A2691" s="166"/>
    </row>
    <row r="2692" spans="1:1" ht="15" customHeight="1">
      <c r="A2692" s="166"/>
    </row>
    <row r="2693" spans="1:1" ht="15" customHeight="1">
      <c r="A2693" s="166"/>
    </row>
    <row r="2694" spans="1:1" ht="15" customHeight="1">
      <c r="A2694" s="166"/>
    </row>
    <row r="2695" spans="1:1" ht="15" customHeight="1">
      <c r="A2695" s="166"/>
    </row>
    <row r="2696" spans="1:1" ht="15" customHeight="1">
      <c r="A2696" s="166"/>
    </row>
    <row r="2697" spans="1:1" ht="15" customHeight="1">
      <c r="A2697" s="166"/>
    </row>
    <row r="2698" spans="1:1" ht="15" customHeight="1">
      <c r="A2698" s="166"/>
    </row>
    <row r="2699" spans="1:1" ht="15" customHeight="1">
      <c r="A2699" s="166"/>
    </row>
    <row r="2700" spans="1:1" ht="15" customHeight="1">
      <c r="A2700" s="166"/>
    </row>
    <row r="2701" spans="1:1" ht="15" customHeight="1">
      <c r="A2701" s="166"/>
    </row>
    <row r="2702" spans="1:1" ht="15" customHeight="1">
      <c r="A2702" s="166"/>
    </row>
    <row r="2703" spans="1:1" ht="15" customHeight="1">
      <c r="A2703" s="166"/>
    </row>
    <row r="2704" spans="1:1" ht="15" customHeight="1">
      <c r="A2704" s="166"/>
    </row>
    <row r="2705" spans="1:1" ht="15" customHeight="1">
      <c r="A2705" s="166"/>
    </row>
    <row r="2706" spans="1:1" ht="15" customHeight="1">
      <c r="A2706" s="166"/>
    </row>
    <row r="2707" spans="1:1" ht="15" customHeight="1">
      <c r="A2707" s="166"/>
    </row>
    <row r="2708" spans="1:1" ht="15" customHeight="1">
      <c r="A2708" s="166"/>
    </row>
    <row r="2709" spans="1:1" ht="15" customHeight="1">
      <c r="A2709" s="166"/>
    </row>
    <row r="2710" spans="1:1" ht="15" customHeight="1">
      <c r="A2710" s="166"/>
    </row>
    <row r="2711" spans="1:1" ht="15" customHeight="1">
      <c r="A2711" s="166"/>
    </row>
    <row r="2712" spans="1:1" ht="15" customHeight="1">
      <c r="A2712" s="166"/>
    </row>
    <row r="2713" spans="1:1" ht="15" customHeight="1">
      <c r="A2713" s="166"/>
    </row>
    <row r="2714" spans="1:1" ht="15" customHeight="1">
      <c r="A2714" s="166"/>
    </row>
    <row r="2715" spans="1:1" ht="15" customHeight="1">
      <c r="A2715" s="166"/>
    </row>
    <row r="2716" spans="1:1" ht="15" customHeight="1">
      <c r="A2716" s="166"/>
    </row>
    <row r="2717" spans="1:1" ht="15" customHeight="1">
      <c r="A2717" s="166"/>
    </row>
    <row r="2718" spans="1:1" ht="15" customHeight="1">
      <c r="A2718" s="166"/>
    </row>
    <row r="2719" spans="1:1" ht="15" customHeight="1">
      <c r="A2719" s="166"/>
    </row>
    <row r="2720" spans="1:1" ht="15" customHeight="1">
      <c r="A2720" s="166"/>
    </row>
    <row r="2721" spans="1:1" ht="15" customHeight="1">
      <c r="A2721" s="166"/>
    </row>
    <row r="2722" spans="1:1" ht="15" customHeight="1">
      <c r="A2722" s="166"/>
    </row>
    <row r="2723" spans="1:1" ht="15" customHeight="1">
      <c r="A2723" s="166"/>
    </row>
    <row r="2724" spans="1:1" ht="15" customHeight="1">
      <c r="A2724" s="166"/>
    </row>
    <row r="2725" spans="1:1" ht="15" customHeight="1">
      <c r="A2725" s="166"/>
    </row>
    <row r="2726" spans="1:1" ht="15" customHeight="1">
      <c r="A2726" s="166"/>
    </row>
    <row r="2727" spans="1:1" ht="15" customHeight="1">
      <c r="A2727" s="166"/>
    </row>
    <row r="2728" spans="1:1" ht="15" customHeight="1">
      <c r="A2728" s="166"/>
    </row>
    <row r="2729" spans="1:1" ht="15" customHeight="1">
      <c r="A2729" s="166"/>
    </row>
    <row r="2730" spans="1:1" ht="15" customHeight="1">
      <c r="A2730" s="166"/>
    </row>
    <row r="2731" spans="1:1" ht="15" customHeight="1">
      <c r="A2731" s="166"/>
    </row>
    <row r="2732" spans="1:1" ht="15" customHeight="1">
      <c r="A2732" s="166"/>
    </row>
    <row r="2733" spans="1:1" ht="15" customHeight="1">
      <c r="A2733" s="166"/>
    </row>
    <row r="2734" spans="1:1" ht="15" customHeight="1">
      <c r="A2734" s="166"/>
    </row>
    <row r="2735" spans="1:1" ht="15" customHeight="1">
      <c r="A2735" s="166"/>
    </row>
    <row r="2736" spans="1:1" ht="15" customHeight="1">
      <c r="A2736" s="166"/>
    </row>
    <row r="2737" spans="1:1" ht="15" customHeight="1">
      <c r="A2737" s="166"/>
    </row>
    <row r="2738" spans="1:1" ht="15" customHeight="1">
      <c r="A2738" s="166"/>
    </row>
    <row r="2739" spans="1:1" ht="15" customHeight="1">
      <c r="A2739" s="166"/>
    </row>
    <row r="2740" spans="1:1" ht="15" customHeight="1">
      <c r="A2740" s="166"/>
    </row>
    <row r="2741" spans="1:1" ht="15" customHeight="1">
      <c r="A2741" s="166"/>
    </row>
    <row r="2742" spans="1:1" ht="15" customHeight="1">
      <c r="A2742" s="166"/>
    </row>
    <row r="2743" spans="1:1" ht="15" customHeight="1">
      <c r="A2743" s="166"/>
    </row>
    <row r="2744" spans="1:1" ht="15" customHeight="1">
      <c r="A2744" s="166"/>
    </row>
    <row r="2745" spans="1:1" ht="15" customHeight="1">
      <c r="A2745" s="166"/>
    </row>
    <row r="2746" spans="1:1" ht="15" customHeight="1">
      <c r="A2746" s="166"/>
    </row>
    <row r="2747" spans="1:1" ht="15" customHeight="1">
      <c r="A2747" s="166"/>
    </row>
    <row r="2748" spans="1:1" ht="15" customHeight="1">
      <c r="A2748" s="166"/>
    </row>
    <row r="2749" spans="1:1" ht="15" customHeight="1">
      <c r="A2749" s="166"/>
    </row>
    <row r="2750" spans="1:1" ht="15" customHeight="1">
      <c r="A2750" s="166"/>
    </row>
    <row r="2751" spans="1:1" ht="15" customHeight="1">
      <c r="A2751" s="166"/>
    </row>
    <row r="2752" spans="1:1" ht="15" customHeight="1">
      <c r="A2752" s="166"/>
    </row>
    <row r="2753" spans="1:1" ht="15" customHeight="1">
      <c r="A2753" s="166"/>
    </row>
    <row r="2754" spans="1:1" ht="15" customHeight="1">
      <c r="A2754" s="166"/>
    </row>
    <row r="2755" spans="1:1" ht="15" customHeight="1">
      <c r="A2755" s="166"/>
    </row>
    <row r="2756" spans="1:1" ht="15" customHeight="1">
      <c r="A2756" s="166"/>
    </row>
    <row r="2757" spans="1:1" ht="15" customHeight="1">
      <c r="A2757" s="166"/>
    </row>
    <row r="2758" spans="1:1" ht="15" customHeight="1">
      <c r="A2758" s="166"/>
    </row>
    <row r="2759" spans="1:1" ht="15" customHeight="1">
      <c r="A2759" s="166"/>
    </row>
    <row r="2760" spans="1:1" ht="15" customHeight="1">
      <c r="A2760" s="166"/>
    </row>
    <row r="2761" spans="1:1" ht="15" customHeight="1">
      <c r="A2761" s="166"/>
    </row>
    <row r="2762" spans="1:1" ht="15" customHeight="1">
      <c r="A2762" s="166"/>
    </row>
    <row r="2763" spans="1:1" ht="15" customHeight="1">
      <c r="A2763" s="166"/>
    </row>
    <row r="2764" spans="1:1" ht="15" customHeight="1">
      <c r="A2764" s="166"/>
    </row>
    <row r="2765" spans="1:1" ht="15" customHeight="1">
      <c r="A2765" s="166"/>
    </row>
    <row r="2766" spans="1:1" ht="15" customHeight="1">
      <c r="A2766" s="166"/>
    </row>
    <row r="2767" spans="1:1" ht="15" customHeight="1">
      <c r="A2767" s="166"/>
    </row>
    <row r="2768" spans="1:1" ht="15" customHeight="1">
      <c r="A2768" s="166"/>
    </row>
    <row r="2769" spans="1:1" ht="15" customHeight="1">
      <c r="A2769" s="166"/>
    </row>
    <row r="2770" spans="1:1" ht="15" customHeight="1">
      <c r="A2770" s="166"/>
    </row>
    <row r="2771" spans="1:1" ht="15" customHeight="1">
      <c r="A2771" s="166"/>
    </row>
    <row r="2772" spans="1:1" ht="15" customHeight="1">
      <c r="A2772" s="166"/>
    </row>
    <row r="2773" spans="1:1" ht="15" customHeight="1">
      <c r="A2773" s="166"/>
    </row>
    <row r="2774" spans="1:1" ht="15" customHeight="1">
      <c r="A2774" s="166"/>
    </row>
    <row r="2775" spans="1:1" ht="15" customHeight="1">
      <c r="A2775" s="166"/>
    </row>
    <row r="2776" spans="1:1" ht="15" customHeight="1">
      <c r="A2776" s="166"/>
    </row>
    <row r="2777" spans="1:1" ht="15" customHeight="1">
      <c r="A2777" s="166"/>
    </row>
    <row r="2778" spans="1:1" ht="15" customHeight="1">
      <c r="A2778" s="166"/>
    </row>
    <row r="2779" spans="1:1" ht="15" customHeight="1">
      <c r="A2779" s="166"/>
    </row>
    <row r="2780" spans="1:1" ht="15" customHeight="1">
      <c r="A2780" s="166"/>
    </row>
    <row r="2781" spans="1:1" ht="15" customHeight="1">
      <c r="A2781" s="166"/>
    </row>
    <row r="2782" spans="1:1" ht="15" customHeight="1">
      <c r="A2782" s="166"/>
    </row>
    <row r="2783" spans="1:1" ht="15" customHeight="1">
      <c r="A2783" s="166"/>
    </row>
    <row r="2784" spans="1:1" ht="15" customHeight="1">
      <c r="A2784" s="166"/>
    </row>
    <row r="2785" spans="1:1" ht="15" customHeight="1">
      <c r="A2785" s="166"/>
    </row>
    <row r="2786" spans="1:1" ht="15" customHeight="1">
      <c r="A2786" s="166"/>
    </row>
    <row r="2787" spans="1:1" ht="15" customHeight="1">
      <c r="A2787" s="166"/>
    </row>
    <row r="2788" spans="1:1" ht="15" customHeight="1">
      <c r="A2788" s="166"/>
    </row>
    <row r="2789" spans="1:1" ht="15" customHeight="1">
      <c r="A2789" s="166"/>
    </row>
    <row r="2790" spans="1:1" ht="15" customHeight="1">
      <c r="A2790" s="166"/>
    </row>
    <row r="2791" spans="1:1" ht="15" customHeight="1">
      <c r="A2791" s="166"/>
    </row>
    <row r="2792" spans="1:1" ht="15" customHeight="1">
      <c r="A2792" s="166"/>
    </row>
    <row r="2793" spans="1:1" ht="15" customHeight="1">
      <c r="A2793" s="166"/>
    </row>
    <row r="2794" spans="1:1" ht="15" customHeight="1">
      <c r="A2794" s="166"/>
    </row>
    <row r="2795" spans="1:1" ht="15" customHeight="1">
      <c r="A2795" s="166"/>
    </row>
    <row r="2796" spans="1:1" ht="15" customHeight="1">
      <c r="A2796" s="166"/>
    </row>
    <row r="2797" spans="1:1" ht="15" customHeight="1">
      <c r="A2797" s="166"/>
    </row>
    <row r="2798" spans="1:1" ht="15" customHeight="1">
      <c r="A2798" s="166"/>
    </row>
    <row r="2799" spans="1:1" ht="15" customHeight="1">
      <c r="A2799" s="166"/>
    </row>
    <row r="2800" spans="1:1" ht="15" customHeight="1">
      <c r="A2800" s="166"/>
    </row>
    <row r="2801" spans="1:1" ht="15" customHeight="1">
      <c r="A2801" s="166"/>
    </row>
    <row r="2802" spans="1:1" ht="15" customHeight="1">
      <c r="A2802" s="166"/>
    </row>
    <row r="2803" spans="1:1" ht="15" customHeight="1">
      <c r="A2803" s="166"/>
    </row>
    <row r="2804" spans="1:1" ht="15" customHeight="1">
      <c r="A2804" s="166"/>
    </row>
    <row r="2805" spans="1:1" ht="15" customHeight="1">
      <c r="A2805" s="166"/>
    </row>
    <row r="2806" spans="1:1" ht="15" customHeight="1">
      <c r="A2806" s="166"/>
    </row>
    <row r="2807" spans="1:1" ht="15" customHeight="1">
      <c r="A2807" s="166"/>
    </row>
    <row r="2808" spans="1:1" ht="15" customHeight="1">
      <c r="A2808" s="166"/>
    </row>
    <row r="2809" spans="1:1" ht="15" customHeight="1">
      <c r="A2809" s="166"/>
    </row>
    <row r="2810" spans="1:1" ht="15" customHeight="1">
      <c r="A2810" s="166"/>
    </row>
    <row r="2811" spans="1:1" ht="15" customHeight="1">
      <c r="A2811" s="166"/>
    </row>
    <row r="2812" spans="1:1" ht="15" customHeight="1">
      <c r="A2812" s="166"/>
    </row>
    <row r="2813" spans="1:1" ht="15" customHeight="1">
      <c r="A2813" s="166"/>
    </row>
    <row r="2814" spans="1:1" ht="15" customHeight="1">
      <c r="A2814" s="166"/>
    </row>
    <row r="2815" spans="1:1" ht="15" customHeight="1">
      <c r="A2815" s="166"/>
    </row>
    <row r="2816" spans="1:1" ht="15" customHeight="1">
      <c r="A2816" s="166"/>
    </row>
    <row r="2817" spans="1:1" ht="15" customHeight="1">
      <c r="A2817" s="166"/>
    </row>
    <row r="2818" spans="1:1" ht="15" customHeight="1">
      <c r="A2818" s="166"/>
    </row>
    <row r="2819" spans="1:1" ht="15" customHeight="1">
      <c r="A2819" s="166"/>
    </row>
    <row r="2820" spans="1:1" ht="15" customHeight="1">
      <c r="A2820" s="166"/>
    </row>
    <row r="2821" spans="1:1" ht="15" customHeight="1">
      <c r="A2821" s="166"/>
    </row>
    <row r="2822" spans="1:1" ht="15" customHeight="1">
      <c r="A2822" s="166"/>
    </row>
    <row r="2823" spans="1:1" ht="15" customHeight="1">
      <c r="A2823" s="166"/>
    </row>
    <row r="2824" spans="1:1" ht="15" customHeight="1">
      <c r="A2824" s="166"/>
    </row>
    <row r="2825" spans="1:1" ht="15" customHeight="1">
      <c r="A2825" s="166"/>
    </row>
    <row r="2826" spans="1:1" ht="15" customHeight="1">
      <c r="A2826" s="166"/>
    </row>
    <row r="2827" spans="1:1" ht="15" customHeight="1">
      <c r="A2827" s="166"/>
    </row>
    <row r="2828" spans="1:1" ht="15" customHeight="1">
      <c r="A2828" s="166"/>
    </row>
    <row r="2829" spans="1:1" ht="15" customHeight="1">
      <c r="A2829" s="166"/>
    </row>
    <row r="2830" spans="1:1" ht="15" customHeight="1">
      <c r="A2830" s="166"/>
    </row>
    <row r="2831" spans="1:1" ht="15" customHeight="1">
      <c r="A2831" s="166"/>
    </row>
    <row r="2832" spans="1:1" ht="15" customHeight="1">
      <c r="A2832" s="166"/>
    </row>
    <row r="2833" spans="1:1" ht="15" customHeight="1">
      <c r="A2833" s="166"/>
    </row>
    <row r="2834" spans="1:1" ht="15" customHeight="1">
      <c r="A2834" s="166"/>
    </row>
    <row r="2835" spans="1:1" ht="15" customHeight="1">
      <c r="A2835" s="166"/>
    </row>
    <row r="2836" spans="1:1" ht="15" customHeight="1">
      <c r="A2836" s="166"/>
    </row>
    <row r="2837" spans="1:1" ht="15" customHeight="1">
      <c r="A2837" s="166"/>
    </row>
    <row r="2838" spans="1:1" ht="15" customHeight="1">
      <c r="A2838" s="166"/>
    </row>
    <row r="2839" spans="1:1" ht="15" customHeight="1">
      <c r="A2839" s="166"/>
    </row>
    <row r="2840" spans="1:1" ht="15" customHeight="1">
      <c r="A2840" s="166"/>
    </row>
    <row r="2841" spans="1:1" ht="15" customHeight="1">
      <c r="A2841" s="166"/>
    </row>
    <row r="2842" spans="1:1" ht="15" customHeight="1">
      <c r="A2842" s="166"/>
    </row>
    <row r="2843" spans="1:1" ht="15" customHeight="1">
      <c r="A2843" s="166"/>
    </row>
    <row r="2844" spans="1:1" ht="15" customHeight="1">
      <c r="A2844" s="166"/>
    </row>
    <row r="2845" spans="1:1" ht="15" customHeight="1">
      <c r="A2845" s="166"/>
    </row>
    <row r="2846" spans="1:1" ht="15" customHeight="1">
      <c r="A2846" s="166"/>
    </row>
    <row r="2847" spans="1:1" ht="15" customHeight="1">
      <c r="A2847" s="166"/>
    </row>
    <row r="2848" spans="1:1" ht="15" customHeight="1">
      <c r="A2848" s="166"/>
    </row>
    <row r="2849" spans="1:1" ht="15" customHeight="1">
      <c r="A2849" s="166"/>
    </row>
    <row r="2850" spans="1:1" ht="15" customHeight="1">
      <c r="A2850" s="166"/>
    </row>
    <row r="2851" spans="1:1" ht="15" customHeight="1">
      <c r="A2851" s="166"/>
    </row>
    <row r="2852" spans="1:1" ht="15" customHeight="1">
      <c r="A2852" s="166"/>
    </row>
    <row r="2853" spans="1:1" ht="15" customHeight="1">
      <c r="A2853" s="166"/>
    </row>
    <row r="2854" spans="1:1" ht="15" customHeight="1">
      <c r="A2854" s="166"/>
    </row>
    <row r="2855" spans="1:1" ht="15" customHeight="1">
      <c r="A2855" s="166"/>
    </row>
    <row r="2856" spans="1:1" ht="15" customHeight="1">
      <c r="A2856" s="166"/>
    </row>
    <row r="2857" spans="1:1" ht="15" customHeight="1">
      <c r="A2857" s="166"/>
    </row>
    <row r="2858" spans="1:1" ht="15" customHeight="1">
      <c r="A2858" s="166"/>
    </row>
    <row r="2859" spans="1:1" ht="15" customHeight="1">
      <c r="A2859" s="166"/>
    </row>
    <row r="2860" spans="1:1" ht="15" customHeight="1">
      <c r="A2860" s="166"/>
    </row>
    <row r="2861" spans="1:1" ht="15" customHeight="1">
      <c r="A2861" s="166"/>
    </row>
    <row r="2862" spans="1:1" ht="15" customHeight="1">
      <c r="A2862" s="166"/>
    </row>
    <row r="2863" spans="1:1" ht="15" customHeight="1">
      <c r="A2863" s="166"/>
    </row>
    <row r="2864" spans="1:1" ht="15" customHeight="1">
      <c r="A2864" s="166"/>
    </row>
    <row r="2865" spans="1:1" ht="15" customHeight="1">
      <c r="A2865" s="166"/>
    </row>
    <row r="2866" spans="1:1" ht="15" customHeight="1">
      <c r="A2866" s="166"/>
    </row>
    <row r="2867" spans="1:1" ht="15" customHeight="1">
      <c r="A2867" s="166"/>
    </row>
    <row r="2868" spans="1:1" ht="15" customHeight="1">
      <c r="A2868" s="166"/>
    </row>
    <row r="2869" spans="1:1" ht="15" customHeight="1">
      <c r="A2869" s="166"/>
    </row>
    <row r="2870" spans="1:1" ht="15" customHeight="1">
      <c r="A2870" s="166"/>
    </row>
    <row r="2871" spans="1:1" ht="15" customHeight="1">
      <c r="A2871" s="166"/>
    </row>
    <row r="2872" spans="1:1" ht="15" customHeight="1">
      <c r="A2872" s="166"/>
    </row>
    <row r="2873" spans="1:1" ht="15" customHeight="1">
      <c r="A2873" s="166"/>
    </row>
    <row r="2874" spans="1:1" ht="15" customHeight="1">
      <c r="A2874" s="166"/>
    </row>
    <row r="2875" spans="1:1" ht="15" customHeight="1">
      <c r="A2875" s="166"/>
    </row>
    <row r="2876" spans="1:1" ht="15" customHeight="1">
      <c r="A2876" s="166"/>
    </row>
    <row r="2877" spans="1:1" ht="15" customHeight="1">
      <c r="A2877" s="166"/>
    </row>
    <row r="2878" spans="1:1" ht="15" customHeight="1">
      <c r="A2878" s="166"/>
    </row>
    <row r="2879" spans="1:1" ht="15" customHeight="1">
      <c r="A2879" s="166"/>
    </row>
    <row r="2880" spans="1:1" ht="15" customHeight="1">
      <c r="A2880" s="166"/>
    </row>
    <row r="2881" spans="1:1" ht="15" customHeight="1">
      <c r="A2881" s="166"/>
    </row>
    <row r="2882" spans="1:1" ht="15" customHeight="1">
      <c r="A2882" s="166"/>
    </row>
    <row r="2883" spans="1:1" ht="15" customHeight="1">
      <c r="A2883" s="166"/>
    </row>
    <row r="2884" spans="1:1" ht="15" customHeight="1">
      <c r="A2884" s="166"/>
    </row>
    <row r="2885" spans="1:1" ht="15" customHeight="1">
      <c r="A2885" s="166"/>
    </row>
    <row r="2886" spans="1:1" ht="15" customHeight="1">
      <c r="A2886" s="166"/>
    </row>
    <row r="2887" spans="1:1" ht="15" customHeight="1">
      <c r="A2887" s="166"/>
    </row>
    <row r="2888" spans="1:1" ht="15" customHeight="1">
      <c r="A2888" s="166"/>
    </row>
    <row r="2889" spans="1:1" ht="15" customHeight="1">
      <c r="A2889" s="166"/>
    </row>
    <row r="2890" spans="1:1" ht="15" customHeight="1">
      <c r="A2890" s="166"/>
    </row>
    <row r="2891" spans="1:1" ht="15" customHeight="1">
      <c r="A2891" s="166"/>
    </row>
    <row r="2892" spans="1:1" ht="15" customHeight="1">
      <c r="A2892" s="166"/>
    </row>
    <row r="2893" spans="1:1" ht="15" customHeight="1">
      <c r="A2893" s="166"/>
    </row>
    <row r="2894" spans="1:1" ht="15" customHeight="1">
      <c r="A2894" s="166"/>
    </row>
    <row r="2895" spans="1:1" ht="15" customHeight="1">
      <c r="A2895" s="166"/>
    </row>
    <row r="2896" spans="1:1" ht="15" customHeight="1">
      <c r="A2896" s="166"/>
    </row>
    <row r="2897" spans="1:1" ht="15" customHeight="1">
      <c r="A2897" s="166"/>
    </row>
    <row r="2898" spans="1:1" ht="15" customHeight="1">
      <c r="A2898" s="166"/>
    </row>
    <row r="2899" spans="1:1" ht="15" customHeight="1">
      <c r="A2899" s="166"/>
    </row>
    <row r="2900" spans="1:1" ht="15" customHeight="1">
      <c r="A2900" s="166"/>
    </row>
    <row r="2901" spans="1:1" ht="15" customHeight="1">
      <c r="A2901" s="166"/>
    </row>
    <row r="2902" spans="1:1" ht="15" customHeight="1">
      <c r="A2902" s="166"/>
    </row>
    <row r="2903" spans="1:1" ht="15" customHeight="1">
      <c r="A2903" s="166"/>
    </row>
    <row r="2904" spans="1:1" ht="15" customHeight="1">
      <c r="A2904" s="166"/>
    </row>
    <row r="2905" spans="1:1" ht="15" customHeight="1">
      <c r="A2905" s="166"/>
    </row>
    <row r="2906" spans="1:1" ht="15" customHeight="1">
      <c r="A2906" s="166"/>
    </row>
    <row r="2907" spans="1:1" ht="15" customHeight="1">
      <c r="A2907" s="166"/>
    </row>
    <row r="2908" spans="1:1" ht="15" customHeight="1">
      <c r="A2908" s="166"/>
    </row>
    <row r="2909" spans="1:1" ht="15" customHeight="1">
      <c r="A2909" s="166"/>
    </row>
    <row r="2910" spans="1:1" ht="15" customHeight="1">
      <c r="A2910" s="166"/>
    </row>
    <row r="2911" spans="1:1" ht="15" customHeight="1">
      <c r="A2911" s="166"/>
    </row>
    <row r="2912" spans="1:1" ht="15" customHeight="1">
      <c r="A2912" s="166"/>
    </row>
    <row r="2913" spans="1:1" ht="15" customHeight="1">
      <c r="A2913" s="166"/>
    </row>
    <row r="2914" spans="1:1" ht="15" customHeight="1">
      <c r="A2914" s="166"/>
    </row>
    <row r="2915" spans="1:1" ht="15" customHeight="1">
      <c r="A2915" s="166"/>
    </row>
    <row r="2916" spans="1:1" ht="15" customHeight="1">
      <c r="A2916" s="166"/>
    </row>
    <row r="2917" spans="1:1" ht="15" customHeight="1">
      <c r="A2917" s="166"/>
    </row>
    <row r="2918" spans="1:1" ht="15" customHeight="1">
      <c r="A2918" s="166"/>
    </row>
    <row r="2919" spans="1:1" ht="15" customHeight="1">
      <c r="A2919" s="166"/>
    </row>
    <row r="2920" spans="1:1" ht="15" customHeight="1">
      <c r="A2920" s="166"/>
    </row>
    <row r="2921" spans="1:1" ht="15" customHeight="1">
      <c r="A2921" s="166"/>
    </row>
    <row r="2922" spans="1:1" ht="15" customHeight="1">
      <c r="A2922" s="166"/>
    </row>
    <row r="2923" spans="1:1" ht="15" customHeight="1">
      <c r="A2923" s="166"/>
    </row>
    <row r="2924" spans="1:1" ht="15" customHeight="1">
      <c r="A2924" s="166"/>
    </row>
    <row r="2925" spans="1:1" ht="15" customHeight="1">
      <c r="A2925" s="166"/>
    </row>
    <row r="2926" spans="1:1" ht="15" customHeight="1">
      <c r="A2926" s="166"/>
    </row>
    <row r="2927" spans="1:1" ht="15" customHeight="1">
      <c r="A2927" s="166"/>
    </row>
    <row r="2928" spans="1:1" ht="15" customHeight="1">
      <c r="A2928" s="166"/>
    </row>
    <row r="2929" spans="1:1" ht="15" customHeight="1">
      <c r="A2929" s="166"/>
    </row>
    <row r="2930" spans="1:1" ht="15" customHeight="1">
      <c r="A2930" s="166"/>
    </row>
    <row r="2931" spans="1:1" ht="15" customHeight="1">
      <c r="A2931" s="166"/>
    </row>
    <row r="2932" spans="1:1" ht="15" customHeight="1">
      <c r="A2932" s="166"/>
    </row>
    <row r="2933" spans="1:1" ht="15" customHeight="1">
      <c r="A2933" s="166"/>
    </row>
    <row r="2934" spans="1:1" ht="15" customHeight="1">
      <c r="A2934" s="166"/>
    </row>
    <row r="2935" spans="1:1" ht="15" customHeight="1">
      <c r="A2935" s="166"/>
    </row>
    <row r="2936" spans="1:1" ht="15" customHeight="1">
      <c r="A2936" s="166"/>
    </row>
    <row r="2937" spans="1:1" ht="15" customHeight="1">
      <c r="A2937" s="166"/>
    </row>
    <row r="2938" spans="1:1" ht="15" customHeight="1">
      <c r="A2938" s="166"/>
    </row>
    <row r="2939" spans="1:1" ht="15" customHeight="1">
      <c r="A2939" s="166"/>
    </row>
    <row r="2940" spans="1:1" ht="15" customHeight="1">
      <c r="A2940" s="166"/>
    </row>
    <row r="2941" spans="1:1" ht="15" customHeight="1">
      <c r="A2941" s="166"/>
    </row>
    <row r="2942" spans="1:1" ht="15" customHeight="1">
      <c r="A2942" s="166"/>
    </row>
    <row r="2943" spans="1:1" ht="15" customHeight="1">
      <c r="A2943" s="166"/>
    </row>
    <row r="2944" spans="1:1" ht="15" customHeight="1">
      <c r="A2944" s="166"/>
    </row>
    <row r="2945" spans="1:1" ht="15" customHeight="1">
      <c r="A2945" s="166"/>
    </row>
    <row r="2946" spans="1:1" ht="15" customHeight="1">
      <c r="A2946" s="166"/>
    </row>
    <row r="2947" spans="1:1" ht="15" customHeight="1">
      <c r="A2947" s="166"/>
    </row>
    <row r="2948" spans="1:1" ht="15" customHeight="1">
      <c r="A2948" s="166"/>
    </row>
    <row r="2949" spans="1:1" ht="15" customHeight="1">
      <c r="A2949" s="166"/>
    </row>
    <row r="2950" spans="1:1" ht="15" customHeight="1">
      <c r="A2950" s="166"/>
    </row>
    <row r="2951" spans="1:1" ht="15" customHeight="1">
      <c r="A2951" s="166"/>
    </row>
    <row r="2952" spans="1:1" ht="15" customHeight="1">
      <c r="A2952" s="166"/>
    </row>
    <row r="2953" spans="1:1" ht="15" customHeight="1">
      <c r="A2953" s="166"/>
    </row>
    <row r="2954" spans="1:1" ht="15" customHeight="1">
      <c r="A2954" s="166"/>
    </row>
    <row r="2955" spans="1:1" ht="15" customHeight="1">
      <c r="A2955" s="166"/>
    </row>
    <row r="2956" spans="1:1" ht="15" customHeight="1">
      <c r="A2956" s="166"/>
    </row>
    <row r="2957" spans="1:1" ht="15" customHeight="1">
      <c r="A2957" s="166"/>
    </row>
    <row r="2958" spans="1:1" ht="15" customHeight="1">
      <c r="A2958" s="166"/>
    </row>
    <row r="2959" spans="1:1" ht="15" customHeight="1">
      <c r="A2959" s="166"/>
    </row>
    <row r="2960" spans="1:1" ht="15" customHeight="1">
      <c r="A2960" s="166"/>
    </row>
    <row r="2961" spans="1:1" ht="15" customHeight="1">
      <c r="A2961" s="166"/>
    </row>
    <row r="2962" spans="1:1" ht="15" customHeight="1">
      <c r="A2962" s="166"/>
    </row>
    <row r="2963" spans="1:1" ht="15" customHeight="1">
      <c r="A2963" s="166"/>
    </row>
    <row r="2964" spans="1:1" ht="15" customHeight="1">
      <c r="A2964" s="166"/>
    </row>
    <row r="2965" spans="1:1" ht="15" customHeight="1">
      <c r="A2965" s="166"/>
    </row>
    <row r="2966" spans="1:1" ht="15" customHeight="1">
      <c r="A2966" s="166"/>
    </row>
    <row r="2967" spans="1:1" ht="15" customHeight="1">
      <c r="A2967" s="166"/>
    </row>
    <row r="2968" spans="1:1" ht="15" customHeight="1">
      <c r="A2968" s="166"/>
    </row>
    <row r="2969" spans="1:1" ht="15" customHeight="1">
      <c r="A2969" s="166"/>
    </row>
    <row r="2970" spans="1:1" ht="15" customHeight="1">
      <c r="A2970" s="166"/>
    </row>
    <row r="2971" spans="1:1" ht="15" customHeight="1">
      <c r="A2971" s="166"/>
    </row>
    <row r="2972" spans="1:1" ht="15" customHeight="1">
      <c r="A2972" s="166"/>
    </row>
    <row r="2973" spans="1:1" ht="15" customHeight="1">
      <c r="A2973" s="166"/>
    </row>
    <row r="2974" spans="1:1" ht="15" customHeight="1">
      <c r="A2974" s="166"/>
    </row>
    <row r="2975" spans="1:1" ht="15" customHeight="1">
      <c r="A2975" s="166"/>
    </row>
    <row r="2976" spans="1:1" ht="15" customHeight="1">
      <c r="A2976" s="166"/>
    </row>
    <row r="2977" spans="1:1" ht="15" customHeight="1">
      <c r="A2977" s="166"/>
    </row>
    <row r="2978" spans="1:1" ht="15" customHeight="1">
      <c r="A2978" s="166"/>
    </row>
    <row r="2979" spans="1:1" ht="15" customHeight="1">
      <c r="A2979" s="166"/>
    </row>
    <row r="2980" spans="1:1" ht="15" customHeight="1">
      <c r="A2980" s="166"/>
    </row>
    <row r="2981" spans="1:1" ht="15" customHeight="1">
      <c r="A2981" s="166"/>
    </row>
    <row r="2982" spans="1:1" ht="15" customHeight="1">
      <c r="A2982" s="166"/>
    </row>
    <row r="2983" spans="1:1" ht="15" customHeight="1">
      <c r="A2983" s="166"/>
    </row>
    <row r="2984" spans="1:1" ht="15" customHeight="1">
      <c r="A2984" s="166"/>
    </row>
    <row r="2985" spans="1:1" ht="15" customHeight="1">
      <c r="A2985" s="166"/>
    </row>
    <row r="2986" spans="1:1" ht="15" customHeight="1">
      <c r="A2986" s="166"/>
    </row>
    <row r="2987" spans="1:1" ht="15" customHeight="1">
      <c r="A2987" s="166"/>
    </row>
    <row r="2988" spans="1:1" ht="15" customHeight="1">
      <c r="A2988" s="166"/>
    </row>
    <row r="2989" spans="1:1" ht="15" customHeight="1">
      <c r="A2989" s="166"/>
    </row>
    <row r="2990" spans="1:1" ht="15" customHeight="1">
      <c r="A2990" s="166"/>
    </row>
    <row r="2991" spans="1:1" ht="15" customHeight="1">
      <c r="A2991" s="166"/>
    </row>
    <row r="2992" spans="1:1" ht="15" customHeight="1">
      <c r="A2992" s="166"/>
    </row>
    <row r="2993" spans="1:1" ht="15" customHeight="1">
      <c r="A2993" s="166"/>
    </row>
    <row r="2994" spans="1:1" ht="15" customHeight="1">
      <c r="A2994" s="166"/>
    </row>
    <row r="2995" spans="1:1" ht="15" customHeight="1">
      <c r="A2995" s="166"/>
    </row>
    <row r="2996" spans="1:1" ht="15" customHeight="1">
      <c r="A2996" s="166"/>
    </row>
    <row r="2997" spans="1:1" ht="15" customHeight="1">
      <c r="A2997" s="166"/>
    </row>
    <row r="2998" spans="1:1" ht="15" customHeight="1">
      <c r="A2998" s="166"/>
    </row>
    <row r="2999" spans="1:1" ht="15" customHeight="1">
      <c r="A2999" s="166"/>
    </row>
    <row r="3000" spans="1:1" ht="15" customHeight="1">
      <c r="A3000" s="166"/>
    </row>
    <row r="3001" spans="1:1" ht="15" customHeight="1">
      <c r="A3001" s="166"/>
    </row>
    <row r="3002" spans="1:1" ht="15" customHeight="1">
      <c r="A3002" s="166"/>
    </row>
    <row r="3003" spans="1:1" ht="15" customHeight="1">
      <c r="A3003" s="166"/>
    </row>
    <row r="3004" spans="1:1" ht="15" customHeight="1">
      <c r="A3004" s="166"/>
    </row>
    <row r="3005" spans="1:1" ht="15" customHeight="1">
      <c r="A3005" s="166"/>
    </row>
    <row r="3006" spans="1:1" ht="15" customHeight="1">
      <c r="A3006" s="166"/>
    </row>
    <row r="3007" spans="1:1" ht="15" customHeight="1">
      <c r="A3007" s="166"/>
    </row>
    <row r="3008" spans="1:1" ht="15" customHeight="1">
      <c r="A3008" s="166"/>
    </row>
    <row r="3009" spans="1:1" ht="15" customHeight="1">
      <c r="A3009" s="166"/>
    </row>
    <row r="3010" spans="1:1" ht="15" customHeight="1">
      <c r="A3010" s="166"/>
    </row>
    <row r="3011" spans="1:1" ht="15" customHeight="1">
      <c r="A3011" s="166"/>
    </row>
    <row r="3012" spans="1:1" ht="15" customHeight="1">
      <c r="A3012" s="166"/>
    </row>
    <row r="3013" spans="1:1" ht="15" customHeight="1">
      <c r="A3013" s="166"/>
    </row>
    <row r="3014" spans="1:1" ht="15" customHeight="1">
      <c r="A3014" s="166"/>
    </row>
    <row r="3015" spans="1:1" ht="15" customHeight="1">
      <c r="A3015" s="166"/>
    </row>
    <row r="3016" spans="1:1" ht="15" customHeight="1">
      <c r="A3016" s="166"/>
    </row>
    <row r="3017" spans="1:1" ht="15" customHeight="1">
      <c r="A3017" s="166"/>
    </row>
    <row r="3018" spans="1:1" ht="15" customHeight="1">
      <c r="A3018" s="166"/>
    </row>
    <row r="3019" spans="1:1" ht="15" customHeight="1">
      <c r="A3019" s="166"/>
    </row>
    <row r="3020" spans="1:1" ht="15" customHeight="1">
      <c r="A3020" s="166"/>
    </row>
    <row r="3021" spans="1:1" ht="15" customHeight="1">
      <c r="A3021" s="166"/>
    </row>
    <row r="3022" spans="1:1" ht="15" customHeight="1">
      <c r="A3022" s="166"/>
    </row>
    <row r="3023" spans="1:1" ht="15" customHeight="1">
      <c r="A3023" s="166"/>
    </row>
    <row r="3024" spans="1:1" ht="15" customHeight="1">
      <c r="A3024" s="166"/>
    </row>
    <row r="3025" spans="1:1" ht="15" customHeight="1">
      <c r="A3025" s="166"/>
    </row>
    <row r="3026" spans="1:1" ht="15" customHeight="1">
      <c r="A3026" s="166"/>
    </row>
    <row r="3027" spans="1:1" ht="15" customHeight="1">
      <c r="A3027" s="166"/>
    </row>
    <row r="3028" spans="1:1" ht="15" customHeight="1">
      <c r="A3028" s="166"/>
    </row>
    <row r="3029" spans="1:1" ht="15" customHeight="1">
      <c r="A3029" s="166"/>
    </row>
    <row r="3030" spans="1:1" ht="15" customHeight="1">
      <c r="A3030" s="166"/>
    </row>
    <row r="3031" spans="1:1" ht="15" customHeight="1">
      <c r="A3031" s="166"/>
    </row>
    <row r="3032" spans="1:1" ht="15" customHeight="1">
      <c r="A3032" s="166"/>
    </row>
    <row r="3033" spans="1:1" ht="15" customHeight="1">
      <c r="A3033" s="166"/>
    </row>
    <row r="3034" spans="1:1" ht="15" customHeight="1">
      <c r="A3034" s="166"/>
    </row>
    <row r="3035" spans="1:1" ht="15" customHeight="1">
      <c r="A3035" s="166"/>
    </row>
    <row r="3036" spans="1:1" ht="15" customHeight="1">
      <c r="A3036" s="166"/>
    </row>
    <row r="3037" spans="1:1" ht="15" customHeight="1">
      <c r="A3037" s="166"/>
    </row>
    <row r="3038" spans="1:1" ht="15" customHeight="1">
      <c r="A3038" s="166"/>
    </row>
    <row r="3039" spans="1:1" ht="15" customHeight="1">
      <c r="A3039" s="166"/>
    </row>
    <row r="3040" spans="1:1" ht="15" customHeight="1">
      <c r="A3040" s="166"/>
    </row>
    <row r="3041" spans="1:1" ht="15" customHeight="1">
      <c r="A3041" s="166"/>
    </row>
    <row r="3042" spans="1:1" ht="15" customHeight="1">
      <c r="A3042" s="166"/>
    </row>
    <row r="3043" spans="1:1" ht="15" customHeight="1">
      <c r="A3043" s="166"/>
    </row>
    <row r="3044" spans="1:1" ht="15" customHeight="1">
      <c r="A3044" s="166"/>
    </row>
    <row r="3045" spans="1:1" ht="15" customHeight="1">
      <c r="A3045" s="166"/>
    </row>
    <row r="3046" spans="1:1" ht="15" customHeight="1">
      <c r="A3046" s="166"/>
    </row>
    <row r="3047" spans="1:1" ht="15" customHeight="1">
      <c r="A3047" s="166"/>
    </row>
    <row r="3048" spans="1:1" ht="15" customHeight="1">
      <c r="A3048" s="166"/>
    </row>
    <row r="3049" spans="1:1" ht="15" customHeight="1">
      <c r="A3049" s="166"/>
    </row>
    <row r="3050" spans="1:1" ht="15" customHeight="1">
      <c r="A3050" s="166"/>
    </row>
    <row r="3051" spans="1:1" ht="15" customHeight="1">
      <c r="A3051" s="166"/>
    </row>
    <row r="3052" spans="1:1" ht="15" customHeight="1">
      <c r="A3052" s="166"/>
    </row>
    <row r="3053" spans="1:1" ht="15" customHeight="1">
      <c r="A3053" s="166"/>
    </row>
    <row r="3054" spans="1:1" ht="15" customHeight="1">
      <c r="A3054" s="166"/>
    </row>
    <row r="3055" spans="1:1" ht="15" customHeight="1">
      <c r="A3055" s="166"/>
    </row>
    <row r="3056" spans="1:1" ht="15" customHeight="1">
      <c r="A3056" s="166"/>
    </row>
    <row r="3057" spans="1:1" ht="15" customHeight="1">
      <c r="A3057" s="166"/>
    </row>
    <row r="3058" spans="1:1" ht="15" customHeight="1">
      <c r="A3058" s="166"/>
    </row>
    <row r="3059" spans="1:1" ht="15" customHeight="1">
      <c r="A3059" s="166"/>
    </row>
    <row r="3060" spans="1:1" ht="15" customHeight="1">
      <c r="A3060" s="166"/>
    </row>
    <row r="3061" spans="1:1" ht="15" customHeight="1">
      <c r="A3061" s="166"/>
    </row>
    <row r="3062" spans="1:1" ht="15" customHeight="1">
      <c r="A3062" s="166"/>
    </row>
    <row r="3063" spans="1:1" ht="15" customHeight="1">
      <c r="A3063" s="166"/>
    </row>
    <row r="3064" spans="1:1" ht="15" customHeight="1">
      <c r="A3064" s="166"/>
    </row>
    <row r="3065" spans="1:1" ht="15" customHeight="1">
      <c r="A3065" s="166"/>
    </row>
    <row r="3066" spans="1:1" ht="15" customHeight="1">
      <c r="A3066" s="166"/>
    </row>
    <row r="3067" spans="1:1" ht="15" customHeight="1">
      <c r="A3067" s="166"/>
    </row>
    <row r="3068" spans="1:1" ht="15" customHeight="1">
      <c r="A3068" s="166"/>
    </row>
    <row r="3069" spans="1:1" ht="15" customHeight="1">
      <c r="A3069" s="166"/>
    </row>
    <row r="3070" spans="1:1" ht="15" customHeight="1">
      <c r="A3070" s="166"/>
    </row>
    <row r="3071" spans="1:1" ht="15" customHeight="1">
      <c r="A3071" s="166"/>
    </row>
    <row r="3072" spans="1:1" ht="15" customHeight="1">
      <c r="A3072" s="166"/>
    </row>
    <row r="3073" spans="1:1" ht="15" customHeight="1">
      <c r="A3073" s="166"/>
    </row>
    <row r="3074" spans="1:1" ht="15" customHeight="1">
      <c r="A3074" s="166"/>
    </row>
    <row r="3075" spans="1:1" ht="15" customHeight="1">
      <c r="A3075" s="166"/>
    </row>
    <row r="3076" spans="1:1" ht="15" customHeight="1">
      <c r="A3076" s="166"/>
    </row>
    <row r="3077" spans="1:1" ht="15" customHeight="1">
      <c r="A3077" s="166"/>
    </row>
    <row r="3078" spans="1:1" ht="15" customHeight="1">
      <c r="A3078" s="166"/>
    </row>
    <row r="3079" spans="1:1" ht="15" customHeight="1">
      <c r="A3079" s="166"/>
    </row>
    <row r="3080" spans="1:1" ht="15" customHeight="1">
      <c r="A3080" s="166"/>
    </row>
    <row r="3081" spans="1:1" ht="15" customHeight="1">
      <c r="A3081" s="166"/>
    </row>
    <row r="3082" spans="1:1" ht="15" customHeight="1">
      <c r="A3082" s="166"/>
    </row>
    <row r="3083" spans="1:1" ht="15" customHeight="1">
      <c r="A3083" s="166"/>
    </row>
    <row r="3084" spans="1:1" ht="15" customHeight="1">
      <c r="A3084" s="166"/>
    </row>
    <row r="3085" spans="1:1" ht="15" customHeight="1">
      <c r="A3085" s="166"/>
    </row>
    <row r="3086" spans="1:1" ht="15" customHeight="1">
      <c r="A3086" s="166"/>
    </row>
    <row r="3087" spans="1:1" ht="15" customHeight="1">
      <c r="A3087" s="166"/>
    </row>
    <row r="3088" spans="1:1" ht="15" customHeight="1">
      <c r="A3088" s="166"/>
    </row>
    <row r="3089" spans="1:1" ht="15" customHeight="1">
      <c r="A3089" s="166"/>
    </row>
    <row r="3090" spans="1:1" ht="15" customHeight="1">
      <c r="A3090" s="166"/>
    </row>
    <row r="3091" spans="1:1" ht="15" customHeight="1">
      <c r="A3091" s="166"/>
    </row>
    <row r="3092" spans="1:1" ht="15" customHeight="1">
      <c r="A3092" s="166"/>
    </row>
    <row r="3093" spans="1:1" ht="15" customHeight="1">
      <c r="A3093" s="166"/>
    </row>
    <row r="3094" spans="1:1" ht="15" customHeight="1">
      <c r="A3094" s="166"/>
    </row>
    <row r="3095" spans="1:1" ht="15" customHeight="1">
      <c r="A3095" s="166"/>
    </row>
    <row r="3096" spans="1:1" ht="15" customHeight="1">
      <c r="A3096" s="166"/>
    </row>
    <row r="3097" spans="1:1" ht="15" customHeight="1">
      <c r="A3097" s="166"/>
    </row>
    <row r="3098" spans="1:1" ht="15" customHeight="1">
      <c r="A3098" s="166"/>
    </row>
    <row r="3099" spans="1:1" ht="15" customHeight="1">
      <c r="A3099" s="166"/>
    </row>
    <row r="3100" spans="1:1" ht="15" customHeight="1">
      <c r="A3100" s="166"/>
    </row>
    <row r="3101" spans="1:1" ht="15" customHeight="1">
      <c r="A3101" s="166"/>
    </row>
    <row r="3102" spans="1:1" ht="15" customHeight="1">
      <c r="A3102" s="166"/>
    </row>
    <row r="3103" spans="1:1" ht="15" customHeight="1">
      <c r="A3103" s="166"/>
    </row>
    <row r="3104" spans="1:1" ht="15" customHeight="1">
      <c r="A3104" s="166"/>
    </row>
    <row r="3105" spans="1:1" ht="15" customHeight="1">
      <c r="A3105" s="166"/>
    </row>
    <row r="3106" spans="1:1" ht="15" customHeight="1">
      <c r="A3106" s="166"/>
    </row>
    <row r="3107" spans="1:1" ht="15" customHeight="1">
      <c r="A3107" s="166"/>
    </row>
    <row r="3108" spans="1:1" ht="15" customHeight="1">
      <c r="A3108" s="166"/>
    </row>
    <row r="3109" spans="1:1" ht="15" customHeight="1">
      <c r="A3109" s="166"/>
    </row>
    <row r="3110" spans="1:1" ht="15" customHeight="1">
      <c r="A3110" s="166"/>
    </row>
    <row r="3111" spans="1:1" ht="15" customHeight="1">
      <c r="A3111" s="166"/>
    </row>
    <row r="3112" spans="1:1" ht="15" customHeight="1">
      <c r="A3112" s="166"/>
    </row>
    <row r="3113" spans="1:1" ht="15" customHeight="1">
      <c r="A3113" s="166"/>
    </row>
    <row r="3114" spans="1:1" ht="15" customHeight="1">
      <c r="A3114" s="166"/>
    </row>
    <row r="3115" spans="1:1" ht="15" customHeight="1">
      <c r="A3115" s="166"/>
    </row>
    <row r="3116" spans="1:1" ht="15" customHeight="1">
      <c r="A3116" s="166"/>
    </row>
    <row r="3117" spans="1:1" ht="15" customHeight="1">
      <c r="A3117" s="166"/>
    </row>
    <row r="3118" spans="1:1" ht="15" customHeight="1">
      <c r="A3118" s="166"/>
    </row>
    <row r="3119" spans="1:1" ht="15" customHeight="1">
      <c r="A3119" s="166"/>
    </row>
    <row r="3120" spans="1:1" ht="15" customHeight="1">
      <c r="A3120" s="166"/>
    </row>
    <row r="3121" spans="1:1" ht="15" customHeight="1">
      <c r="A3121" s="166"/>
    </row>
    <row r="3122" spans="1:1" ht="15" customHeight="1">
      <c r="A3122" s="166"/>
    </row>
    <row r="3123" spans="1:1" ht="15" customHeight="1">
      <c r="A3123" s="166"/>
    </row>
    <row r="3124" spans="1:1" ht="15" customHeight="1">
      <c r="A3124" s="166"/>
    </row>
    <row r="3125" spans="1:1" ht="15" customHeight="1">
      <c r="A3125" s="166"/>
    </row>
    <row r="3126" spans="1:1" ht="15" customHeight="1">
      <c r="A3126" s="166"/>
    </row>
    <row r="3127" spans="1:1" ht="15" customHeight="1">
      <c r="A3127" s="166"/>
    </row>
    <row r="3128" spans="1:1" ht="15" customHeight="1">
      <c r="A3128" s="166"/>
    </row>
    <row r="3129" spans="1:1" ht="15" customHeight="1">
      <c r="A3129" s="166"/>
    </row>
    <row r="3130" spans="1:1" ht="15" customHeight="1">
      <c r="A3130" s="166"/>
    </row>
    <row r="3131" spans="1:1" ht="15" customHeight="1">
      <c r="A3131" s="166"/>
    </row>
    <row r="3132" spans="1:1" ht="15" customHeight="1">
      <c r="A3132" s="166"/>
    </row>
    <row r="3133" spans="1:1" ht="15" customHeight="1">
      <c r="A3133" s="166"/>
    </row>
    <row r="3134" spans="1:1" ht="15" customHeight="1">
      <c r="A3134" s="166"/>
    </row>
    <row r="3135" spans="1:1" ht="15" customHeight="1">
      <c r="A3135" s="166"/>
    </row>
    <row r="3136" spans="1:1" ht="15" customHeight="1">
      <c r="A3136" s="166"/>
    </row>
    <row r="3137" spans="1:1" ht="15" customHeight="1">
      <c r="A3137" s="166"/>
    </row>
    <row r="3138" spans="1:1" ht="15" customHeight="1">
      <c r="A3138" s="166"/>
    </row>
    <row r="3139" spans="1:1" ht="15" customHeight="1">
      <c r="A3139" s="166"/>
    </row>
    <row r="3140" spans="1:1" ht="15" customHeight="1">
      <c r="A3140" s="166"/>
    </row>
    <row r="3141" spans="1:1" ht="15" customHeight="1">
      <c r="A3141" s="166"/>
    </row>
    <row r="3142" spans="1:1" ht="15" customHeight="1">
      <c r="A3142" s="166"/>
    </row>
    <row r="3143" spans="1:1" ht="15" customHeight="1">
      <c r="A3143" s="166"/>
    </row>
    <row r="3144" spans="1:1" ht="15" customHeight="1">
      <c r="A3144" s="166"/>
    </row>
    <row r="3145" spans="1:1" ht="15" customHeight="1">
      <c r="A3145" s="166"/>
    </row>
    <row r="3146" spans="1:1" ht="15" customHeight="1">
      <c r="A3146" s="166"/>
    </row>
    <row r="3147" spans="1:1" ht="15" customHeight="1">
      <c r="A3147" s="166"/>
    </row>
    <row r="3148" spans="1:1" ht="15" customHeight="1">
      <c r="A3148" s="166"/>
    </row>
    <row r="3149" spans="1:1" ht="15" customHeight="1">
      <c r="A3149" s="166"/>
    </row>
    <row r="3150" spans="1:1" ht="15" customHeight="1">
      <c r="A3150" s="166"/>
    </row>
    <row r="3151" spans="1:1" ht="15" customHeight="1">
      <c r="A3151" s="166"/>
    </row>
    <row r="3152" spans="1:1" ht="15" customHeight="1">
      <c r="A3152" s="166"/>
    </row>
    <row r="3153" spans="1:1" ht="15" customHeight="1">
      <c r="A3153" s="166"/>
    </row>
    <row r="3154" spans="1:1" ht="15" customHeight="1">
      <c r="A3154" s="166"/>
    </row>
    <row r="3155" spans="1:1" ht="15" customHeight="1">
      <c r="A3155" s="166"/>
    </row>
    <row r="3156" spans="1:1" ht="15" customHeight="1">
      <c r="A3156" s="166"/>
    </row>
    <row r="3157" spans="1:1" ht="15" customHeight="1">
      <c r="A3157" s="166"/>
    </row>
    <row r="3158" spans="1:1" ht="15" customHeight="1">
      <c r="A3158" s="166"/>
    </row>
    <row r="3159" spans="1:1" ht="15" customHeight="1">
      <c r="A3159" s="166"/>
    </row>
    <row r="3160" spans="1:1" ht="15" customHeight="1">
      <c r="A3160" s="166"/>
    </row>
    <row r="3161" spans="1:1" ht="15" customHeight="1">
      <c r="A3161" s="166"/>
    </row>
    <row r="3162" spans="1:1" ht="15" customHeight="1">
      <c r="A3162" s="166"/>
    </row>
    <row r="3163" spans="1:1" ht="15" customHeight="1">
      <c r="A3163" s="166"/>
    </row>
    <row r="3164" spans="1:1" ht="15" customHeight="1">
      <c r="A3164" s="166"/>
    </row>
    <row r="3165" spans="1:1" ht="15" customHeight="1">
      <c r="A3165" s="166"/>
    </row>
    <row r="3166" spans="1:1" ht="15" customHeight="1">
      <c r="A3166" s="166"/>
    </row>
    <row r="3167" spans="1:1" ht="15" customHeight="1">
      <c r="A3167" s="166"/>
    </row>
    <row r="3168" spans="1:1" ht="15" customHeight="1">
      <c r="A3168" s="166"/>
    </row>
    <row r="3169" spans="1:1" ht="15" customHeight="1">
      <c r="A3169" s="166"/>
    </row>
    <row r="3170" spans="1:1" ht="15" customHeight="1">
      <c r="A3170" s="166"/>
    </row>
    <row r="3171" spans="1:1" ht="15" customHeight="1">
      <c r="A3171" s="166"/>
    </row>
    <row r="3172" spans="1:1" ht="15" customHeight="1">
      <c r="A3172" s="166"/>
    </row>
    <row r="3173" spans="1:1" ht="15" customHeight="1">
      <c r="A3173" s="166"/>
    </row>
    <row r="3174" spans="1:1" ht="15" customHeight="1">
      <c r="A3174" s="166"/>
    </row>
    <row r="3175" spans="1:1" ht="15" customHeight="1">
      <c r="A3175" s="166"/>
    </row>
    <row r="3176" spans="1:1" ht="15" customHeight="1">
      <c r="A3176" s="166"/>
    </row>
    <row r="3177" spans="1:1" ht="15" customHeight="1">
      <c r="A3177" s="166"/>
    </row>
    <row r="3178" spans="1:1" ht="15" customHeight="1">
      <c r="A3178" s="166"/>
    </row>
    <row r="3179" spans="1:1" ht="15" customHeight="1">
      <c r="A3179" s="166"/>
    </row>
    <row r="3180" spans="1:1" ht="15" customHeight="1">
      <c r="A3180" s="166"/>
    </row>
    <row r="3181" spans="1:1" ht="15" customHeight="1">
      <c r="A3181" s="166"/>
    </row>
    <row r="3182" spans="1:1" ht="15" customHeight="1">
      <c r="A3182" s="166"/>
    </row>
    <row r="3183" spans="1:1" ht="15" customHeight="1">
      <c r="A3183" s="166"/>
    </row>
    <row r="3184" spans="1:1" ht="15" customHeight="1">
      <c r="A3184" s="166"/>
    </row>
    <row r="3185" spans="1:1" ht="15" customHeight="1">
      <c r="A3185" s="166"/>
    </row>
    <row r="3186" spans="1:1" ht="15" customHeight="1">
      <c r="A3186" s="166"/>
    </row>
    <row r="3187" spans="1:1" ht="15" customHeight="1">
      <c r="A3187" s="166"/>
    </row>
    <row r="3188" spans="1:1" ht="15" customHeight="1">
      <c r="A3188" s="166"/>
    </row>
    <row r="3189" spans="1:1" ht="15" customHeight="1">
      <c r="A3189" s="166"/>
    </row>
    <row r="3190" spans="1:1" ht="15" customHeight="1">
      <c r="A3190" s="166"/>
    </row>
    <row r="3191" spans="1:1" ht="15" customHeight="1">
      <c r="A3191" s="166"/>
    </row>
    <row r="3192" spans="1:1" ht="15" customHeight="1">
      <c r="A3192" s="166"/>
    </row>
    <row r="3193" spans="1:1" ht="15" customHeight="1">
      <c r="A3193" s="166"/>
    </row>
    <row r="3194" spans="1:1" ht="15" customHeight="1">
      <c r="A3194" s="166"/>
    </row>
    <row r="3195" spans="1:1" ht="15" customHeight="1">
      <c r="A3195" s="166"/>
    </row>
    <row r="3196" spans="1:1" ht="15" customHeight="1">
      <c r="A3196" s="166"/>
    </row>
    <row r="3197" spans="1:1" ht="15" customHeight="1">
      <c r="A3197" s="166"/>
    </row>
    <row r="3198" spans="1:1" ht="15" customHeight="1">
      <c r="A3198" s="166"/>
    </row>
    <row r="3199" spans="1:1" ht="15" customHeight="1">
      <c r="A3199" s="166"/>
    </row>
    <row r="3200" spans="1:1" ht="15" customHeight="1">
      <c r="A3200" s="166"/>
    </row>
    <row r="3201" spans="1:1" ht="15" customHeight="1">
      <c r="A3201" s="166"/>
    </row>
    <row r="3202" spans="1:1" ht="15" customHeight="1">
      <c r="A3202" s="166"/>
    </row>
    <row r="3203" spans="1:1" ht="15" customHeight="1">
      <c r="A3203" s="166"/>
    </row>
    <row r="3204" spans="1:1" ht="15" customHeight="1">
      <c r="A3204" s="166"/>
    </row>
    <row r="3205" spans="1:1" ht="15" customHeight="1">
      <c r="A3205" s="166"/>
    </row>
    <row r="3206" spans="1:1" ht="15" customHeight="1">
      <c r="A3206" s="166"/>
    </row>
    <row r="3207" spans="1:1" ht="15" customHeight="1">
      <c r="A3207" s="166"/>
    </row>
    <row r="3208" spans="1:1" ht="15" customHeight="1">
      <c r="A3208" s="166"/>
    </row>
    <row r="3209" spans="1:1" ht="15" customHeight="1">
      <c r="A3209" s="166"/>
    </row>
    <row r="3210" spans="1:1" ht="15" customHeight="1">
      <c r="A3210" s="166"/>
    </row>
    <row r="3211" spans="1:1" ht="15" customHeight="1">
      <c r="A3211" s="166"/>
    </row>
    <row r="3212" spans="1:1" ht="15" customHeight="1">
      <c r="A3212" s="166"/>
    </row>
    <row r="3213" spans="1:1" ht="15" customHeight="1">
      <c r="A3213" s="166"/>
    </row>
    <row r="3214" spans="1:1" ht="15" customHeight="1">
      <c r="A3214" s="166"/>
    </row>
    <row r="3215" spans="1:1" ht="15" customHeight="1">
      <c r="A3215" s="166"/>
    </row>
    <row r="3216" spans="1:1" ht="15" customHeight="1">
      <c r="A3216" s="166"/>
    </row>
    <row r="3217" spans="1:1" ht="15" customHeight="1">
      <c r="A3217" s="166"/>
    </row>
    <row r="3218" spans="1:1" ht="15" customHeight="1">
      <c r="A3218" s="166"/>
    </row>
    <row r="3219" spans="1:1" ht="15" customHeight="1">
      <c r="A3219" s="166"/>
    </row>
    <row r="3220" spans="1:1" ht="15" customHeight="1">
      <c r="A3220" s="166"/>
    </row>
    <row r="3221" spans="1:1" ht="15" customHeight="1">
      <c r="A3221" s="166"/>
    </row>
    <row r="3222" spans="1:1" ht="15" customHeight="1">
      <c r="A3222" s="166"/>
    </row>
    <row r="3223" spans="1:1" ht="15" customHeight="1">
      <c r="A3223" s="166"/>
    </row>
    <row r="3224" spans="1:1" ht="15" customHeight="1">
      <c r="A3224" s="166"/>
    </row>
    <row r="3225" spans="1:1" ht="15" customHeight="1">
      <c r="A3225" s="166"/>
    </row>
    <row r="3226" spans="1:1" ht="15" customHeight="1">
      <c r="A3226" s="166"/>
    </row>
    <row r="3227" spans="1:1" ht="15" customHeight="1">
      <c r="A3227" s="166"/>
    </row>
    <row r="3228" spans="1:1" ht="15" customHeight="1">
      <c r="A3228" s="166"/>
    </row>
    <row r="3229" spans="1:1" ht="15" customHeight="1">
      <c r="A3229" s="166"/>
    </row>
    <row r="3230" spans="1:1" ht="15" customHeight="1">
      <c r="A3230" s="166"/>
    </row>
    <row r="3231" spans="1:1" ht="15" customHeight="1">
      <c r="A3231" s="166"/>
    </row>
    <row r="3232" spans="1:1" ht="15" customHeight="1">
      <c r="A3232" s="166"/>
    </row>
    <row r="3233" spans="1:1" ht="15" customHeight="1">
      <c r="A3233" s="166"/>
    </row>
    <row r="3234" spans="1:1" ht="15" customHeight="1">
      <c r="A3234" s="166"/>
    </row>
    <row r="3235" spans="1:1" ht="15" customHeight="1">
      <c r="A3235" s="166"/>
    </row>
    <row r="3236" spans="1:1" ht="15" customHeight="1">
      <c r="A3236" s="166"/>
    </row>
    <row r="3237" spans="1:1" ht="15" customHeight="1">
      <c r="A3237" s="166"/>
    </row>
    <row r="3238" spans="1:1" ht="15" customHeight="1">
      <c r="A3238" s="166"/>
    </row>
    <row r="3239" spans="1:1" ht="15" customHeight="1">
      <c r="A3239" s="166"/>
    </row>
    <row r="3240" spans="1:1" ht="15" customHeight="1">
      <c r="A3240" s="166"/>
    </row>
    <row r="3241" spans="1:1" ht="15" customHeight="1">
      <c r="A3241" s="166"/>
    </row>
    <row r="3242" spans="1:1" ht="15" customHeight="1">
      <c r="A3242" s="166"/>
    </row>
    <row r="3243" spans="1:1" ht="15" customHeight="1">
      <c r="A3243" s="166"/>
    </row>
    <row r="3244" spans="1:1" ht="15" customHeight="1">
      <c r="A3244" s="166"/>
    </row>
    <row r="3245" spans="1:1" ht="15" customHeight="1">
      <c r="A3245" s="166"/>
    </row>
    <row r="3246" spans="1:1" ht="15" customHeight="1">
      <c r="A3246" s="166"/>
    </row>
    <row r="3247" spans="1:1" ht="15" customHeight="1">
      <c r="A3247" s="166"/>
    </row>
    <row r="3248" spans="1:1" ht="15" customHeight="1">
      <c r="A3248" s="166"/>
    </row>
    <row r="3249" spans="1:1" ht="15" customHeight="1">
      <c r="A3249" s="166"/>
    </row>
    <row r="3250" spans="1:1" ht="15" customHeight="1">
      <c r="A3250" s="166"/>
    </row>
    <row r="3251" spans="1:1" ht="15" customHeight="1">
      <c r="A3251" s="166"/>
    </row>
    <row r="3252" spans="1:1" ht="15" customHeight="1">
      <c r="A3252" s="166"/>
    </row>
    <row r="3253" spans="1:1" ht="15" customHeight="1">
      <c r="A3253" s="166"/>
    </row>
    <row r="3254" spans="1:1" ht="15" customHeight="1">
      <c r="A3254" s="166"/>
    </row>
    <row r="3255" spans="1:1" ht="15" customHeight="1">
      <c r="A3255" s="166"/>
    </row>
    <row r="3256" spans="1:1" ht="15" customHeight="1">
      <c r="A3256" s="166"/>
    </row>
    <row r="3257" spans="1:1" ht="15" customHeight="1">
      <c r="A3257" s="166"/>
    </row>
    <row r="3258" spans="1:1" ht="15" customHeight="1">
      <c r="A3258" s="166"/>
    </row>
    <row r="3259" spans="1:1" ht="15" customHeight="1">
      <c r="A3259" s="166"/>
    </row>
    <row r="3260" spans="1:1" ht="15" customHeight="1">
      <c r="A3260" s="166"/>
    </row>
    <row r="3261" spans="1:1" ht="15" customHeight="1">
      <c r="A3261" s="166"/>
    </row>
    <row r="3262" spans="1:1" ht="15" customHeight="1">
      <c r="A3262" s="166"/>
    </row>
    <row r="3263" spans="1:1" ht="15" customHeight="1">
      <c r="A3263" s="166"/>
    </row>
    <row r="3264" spans="1:1" ht="15" customHeight="1">
      <c r="A3264" s="166"/>
    </row>
    <row r="3265" spans="1:1" ht="15" customHeight="1">
      <c r="A3265" s="166"/>
    </row>
    <row r="3266" spans="1:1" ht="15" customHeight="1">
      <c r="A3266" s="166"/>
    </row>
    <row r="3267" spans="1:1" ht="15" customHeight="1">
      <c r="A3267" s="166"/>
    </row>
    <row r="3268" spans="1:1" ht="15" customHeight="1">
      <c r="A3268" s="166"/>
    </row>
    <row r="3269" spans="1:1" ht="15" customHeight="1">
      <c r="A3269" s="166"/>
    </row>
    <row r="3270" spans="1:1" ht="15" customHeight="1">
      <c r="A3270" s="166"/>
    </row>
    <row r="3271" spans="1:1" ht="15" customHeight="1">
      <c r="A3271" s="166"/>
    </row>
    <row r="3272" spans="1:1" ht="15" customHeight="1">
      <c r="A3272" s="166"/>
    </row>
    <row r="3273" spans="1:1" ht="15" customHeight="1">
      <c r="A3273" s="166"/>
    </row>
    <row r="3274" spans="1:1" ht="15" customHeight="1">
      <c r="A3274" s="166"/>
    </row>
    <row r="3275" spans="1:1" ht="15" customHeight="1">
      <c r="A3275" s="166"/>
    </row>
    <row r="3276" spans="1:1" ht="15" customHeight="1">
      <c r="A3276" s="166"/>
    </row>
    <row r="3277" spans="1:1" ht="15" customHeight="1">
      <c r="A3277" s="166"/>
    </row>
    <row r="3278" spans="1:1" ht="15" customHeight="1">
      <c r="A3278" s="166"/>
    </row>
    <row r="3279" spans="1:1" ht="15" customHeight="1">
      <c r="A3279" s="166"/>
    </row>
    <row r="3280" spans="1:1" ht="15" customHeight="1">
      <c r="A3280" s="166"/>
    </row>
    <row r="3281" spans="1:1" ht="15" customHeight="1">
      <c r="A3281" s="166"/>
    </row>
    <row r="3282" spans="1:1" ht="15" customHeight="1">
      <c r="A3282" s="166"/>
    </row>
    <row r="3283" spans="1:1" ht="15" customHeight="1">
      <c r="A3283" s="166"/>
    </row>
    <row r="3284" spans="1:1" ht="15" customHeight="1">
      <c r="A3284" s="166"/>
    </row>
    <row r="3285" spans="1:1" ht="15" customHeight="1">
      <c r="A3285" s="166"/>
    </row>
    <row r="3286" spans="1:1" ht="15" customHeight="1">
      <c r="A3286" s="166"/>
    </row>
    <row r="3287" spans="1:1" ht="15" customHeight="1">
      <c r="A3287" s="166"/>
    </row>
    <row r="3288" spans="1:1" ht="15" customHeight="1">
      <c r="A3288" s="166"/>
    </row>
    <row r="3289" spans="1:1" ht="15" customHeight="1">
      <c r="A3289" s="166"/>
    </row>
    <row r="3290" spans="1:1" ht="15" customHeight="1">
      <c r="A3290" s="166"/>
    </row>
    <row r="3291" spans="1:1" ht="15" customHeight="1">
      <c r="A3291" s="166"/>
    </row>
    <row r="3292" spans="1:1" ht="15" customHeight="1">
      <c r="A3292" s="166"/>
    </row>
    <row r="3293" spans="1:1" ht="15" customHeight="1">
      <c r="A3293" s="166"/>
    </row>
    <row r="3294" spans="1:1" ht="15" customHeight="1">
      <c r="A3294" s="166"/>
    </row>
    <row r="3295" spans="1:1" ht="15" customHeight="1">
      <c r="A3295" s="166"/>
    </row>
    <row r="3296" spans="1:1" ht="15" customHeight="1">
      <c r="A3296" s="166"/>
    </row>
    <row r="3297" spans="1:1" ht="15" customHeight="1">
      <c r="A3297" s="166"/>
    </row>
    <row r="3298" spans="1:1" ht="15" customHeight="1">
      <c r="A3298" s="166"/>
    </row>
    <row r="3299" spans="1:1" ht="15" customHeight="1">
      <c r="A3299" s="166"/>
    </row>
    <row r="3300" spans="1:1" ht="15" customHeight="1">
      <c r="A3300" s="166"/>
    </row>
    <row r="3301" spans="1:1" ht="15" customHeight="1">
      <c r="A3301" s="166"/>
    </row>
    <row r="3302" spans="1:1" ht="15" customHeight="1">
      <c r="A3302" s="166"/>
    </row>
    <row r="3303" spans="1:1" ht="15" customHeight="1">
      <c r="A3303" s="166"/>
    </row>
    <row r="3304" spans="1:1" ht="15" customHeight="1">
      <c r="A3304" s="166"/>
    </row>
    <row r="3305" spans="1:1" ht="15" customHeight="1">
      <c r="A3305" s="166"/>
    </row>
    <row r="3306" spans="1:1" ht="15" customHeight="1">
      <c r="A3306" s="166"/>
    </row>
    <row r="3307" spans="1:1" ht="15" customHeight="1">
      <c r="A3307" s="166"/>
    </row>
    <row r="3308" spans="1:1" ht="15" customHeight="1">
      <c r="A3308" s="166"/>
    </row>
    <row r="3309" spans="1:1" ht="15" customHeight="1">
      <c r="A3309" s="166"/>
    </row>
    <row r="3310" spans="1:1" ht="15" customHeight="1">
      <c r="A3310" s="166"/>
    </row>
    <row r="3311" spans="1:1" ht="15" customHeight="1">
      <c r="A3311" s="166"/>
    </row>
    <row r="3312" spans="1:1" ht="15" customHeight="1">
      <c r="A3312" s="166"/>
    </row>
    <row r="3313" spans="1:1" ht="15" customHeight="1">
      <c r="A3313" s="166"/>
    </row>
    <row r="3314" spans="1:1" ht="15" customHeight="1">
      <c r="A3314" s="166"/>
    </row>
    <row r="3315" spans="1:1" ht="15" customHeight="1">
      <c r="A3315" s="166"/>
    </row>
    <row r="3316" spans="1:1" ht="15" customHeight="1">
      <c r="A3316" s="166"/>
    </row>
    <row r="3317" spans="1:1" ht="15" customHeight="1">
      <c r="A3317" s="166"/>
    </row>
    <row r="3318" spans="1:1" ht="15" customHeight="1">
      <c r="A3318" s="166"/>
    </row>
    <row r="3319" spans="1:1" ht="15" customHeight="1">
      <c r="A3319" s="166"/>
    </row>
    <row r="3320" spans="1:1" ht="15" customHeight="1">
      <c r="A3320" s="166"/>
    </row>
    <row r="3321" spans="1:1" ht="15" customHeight="1">
      <c r="A3321" s="166"/>
    </row>
    <row r="3322" spans="1:1" ht="15" customHeight="1">
      <c r="A3322" s="166"/>
    </row>
    <row r="3323" spans="1:1" ht="15" customHeight="1">
      <c r="A3323" s="166"/>
    </row>
    <row r="3324" spans="1:1" ht="15" customHeight="1">
      <c r="A3324" s="166"/>
    </row>
    <row r="3325" spans="1:1" ht="15" customHeight="1">
      <c r="A3325" s="166"/>
    </row>
    <row r="3326" spans="1:1" ht="15" customHeight="1">
      <c r="A3326" s="166"/>
    </row>
    <row r="3327" spans="1:1" ht="15" customHeight="1">
      <c r="A3327" s="166"/>
    </row>
    <row r="3328" spans="1:1" ht="15" customHeight="1">
      <c r="A3328" s="166"/>
    </row>
    <row r="3329" spans="1:1" ht="15" customHeight="1">
      <c r="A3329" s="166"/>
    </row>
    <row r="3330" spans="1:1" ht="15" customHeight="1">
      <c r="A3330" s="166"/>
    </row>
    <row r="3331" spans="1:1" ht="15" customHeight="1">
      <c r="A3331" s="166"/>
    </row>
    <row r="3332" spans="1:1" ht="15" customHeight="1">
      <c r="A3332" s="166"/>
    </row>
    <row r="3333" spans="1:1" ht="15" customHeight="1">
      <c r="A3333" s="166"/>
    </row>
    <row r="3334" spans="1:1" ht="15" customHeight="1">
      <c r="A3334" s="166"/>
    </row>
    <row r="3335" spans="1:1" ht="15" customHeight="1">
      <c r="A3335" s="166"/>
    </row>
    <row r="3336" spans="1:1" ht="15" customHeight="1">
      <c r="A3336" s="166"/>
    </row>
    <row r="3337" spans="1:1" ht="15" customHeight="1">
      <c r="A3337" s="166"/>
    </row>
    <row r="3338" spans="1:1" ht="15" customHeight="1">
      <c r="A3338" s="166"/>
    </row>
    <row r="3339" spans="1:1" ht="15" customHeight="1">
      <c r="A3339" s="166"/>
    </row>
    <row r="3340" spans="1:1" ht="15" customHeight="1">
      <c r="A3340" s="166"/>
    </row>
    <row r="3341" spans="1:1" ht="15" customHeight="1">
      <c r="A3341" s="166"/>
    </row>
    <row r="3342" spans="1:1" ht="15" customHeight="1">
      <c r="A3342" s="166"/>
    </row>
    <row r="3343" spans="1:1" ht="15" customHeight="1">
      <c r="A3343" s="166"/>
    </row>
    <row r="3344" spans="1:1" ht="15" customHeight="1">
      <c r="A3344" s="166"/>
    </row>
    <row r="3345" spans="1:1" ht="15" customHeight="1">
      <c r="A3345" s="166"/>
    </row>
    <row r="3346" spans="1:1" ht="15" customHeight="1">
      <c r="A3346" s="166"/>
    </row>
    <row r="3347" spans="1:1" ht="15" customHeight="1">
      <c r="A3347" s="166"/>
    </row>
    <row r="3348" spans="1:1" ht="15" customHeight="1">
      <c r="A3348" s="166"/>
    </row>
    <row r="3349" spans="1:1" ht="15" customHeight="1">
      <c r="A3349" s="166"/>
    </row>
    <row r="3350" spans="1:1" ht="15" customHeight="1">
      <c r="A3350" s="166"/>
    </row>
    <row r="3351" spans="1:1" ht="15" customHeight="1">
      <c r="A3351" s="166"/>
    </row>
    <row r="3352" spans="1:1" ht="15" customHeight="1">
      <c r="A3352" s="166"/>
    </row>
    <row r="3353" spans="1:1" ht="15" customHeight="1">
      <c r="A3353" s="166"/>
    </row>
    <row r="3354" spans="1:1" ht="15" customHeight="1">
      <c r="A3354" s="166"/>
    </row>
    <row r="3355" spans="1:1" ht="15" customHeight="1">
      <c r="A3355" s="166"/>
    </row>
    <row r="3356" spans="1:1" ht="15" customHeight="1">
      <c r="A3356" s="166"/>
    </row>
    <row r="3357" spans="1:1" ht="15" customHeight="1">
      <c r="A3357" s="166"/>
    </row>
    <row r="3358" spans="1:1" ht="15" customHeight="1">
      <c r="A3358" s="166"/>
    </row>
    <row r="3359" spans="1:1" ht="15" customHeight="1">
      <c r="A3359" s="166"/>
    </row>
    <row r="3360" spans="1:1" ht="15" customHeight="1">
      <c r="A3360" s="166"/>
    </row>
    <row r="3361" spans="1:1" ht="15" customHeight="1">
      <c r="A3361" s="166"/>
    </row>
    <row r="3362" spans="1:1" ht="15" customHeight="1">
      <c r="A3362" s="166"/>
    </row>
    <row r="3363" spans="1:1" ht="15" customHeight="1">
      <c r="A3363" s="166"/>
    </row>
    <row r="3364" spans="1:1" ht="15" customHeight="1">
      <c r="A3364" s="166"/>
    </row>
    <row r="3365" spans="1:1" ht="15" customHeight="1">
      <c r="A3365" s="166"/>
    </row>
    <row r="3366" spans="1:1" ht="15" customHeight="1">
      <c r="A3366" s="166"/>
    </row>
    <row r="3367" spans="1:1" ht="15" customHeight="1">
      <c r="A3367" s="166"/>
    </row>
    <row r="3368" spans="1:1" ht="15" customHeight="1">
      <c r="A3368" s="166"/>
    </row>
    <row r="3369" spans="1:1" ht="15" customHeight="1">
      <c r="A3369" s="166"/>
    </row>
    <row r="3370" spans="1:1" ht="15" customHeight="1">
      <c r="A3370" s="166"/>
    </row>
    <row r="3371" spans="1:1" ht="15" customHeight="1">
      <c r="A3371" s="166"/>
    </row>
    <row r="3372" spans="1:1" ht="15" customHeight="1">
      <c r="A3372" s="166"/>
    </row>
    <row r="3373" spans="1:1" ht="15" customHeight="1">
      <c r="A3373" s="166"/>
    </row>
    <row r="3374" spans="1:1" ht="15" customHeight="1">
      <c r="A3374" s="166"/>
    </row>
    <row r="3375" spans="1:1" ht="15" customHeight="1">
      <c r="A3375" s="166"/>
    </row>
    <row r="3376" spans="1:1" ht="15" customHeight="1">
      <c r="A3376" s="166"/>
    </row>
    <row r="3377" spans="1:1" ht="15" customHeight="1">
      <c r="A3377" s="166"/>
    </row>
    <row r="3378" spans="1:1" ht="15" customHeight="1">
      <c r="A3378" s="166"/>
    </row>
    <row r="3379" spans="1:1" ht="15" customHeight="1">
      <c r="A3379" s="166"/>
    </row>
    <row r="3380" spans="1:1" ht="15" customHeight="1">
      <c r="A3380" s="166"/>
    </row>
    <row r="3381" spans="1:1" ht="15" customHeight="1">
      <c r="A3381" s="166"/>
    </row>
    <row r="3382" spans="1:1" ht="15" customHeight="1">
      <c r="A3382" s="166"/>
    </row>
    <row r="3383" spans="1:1" ht="15" customHeight="1">
      <c r="A3383" s="166"/>
    </row>
    <row r="3384" spans="1:1" ht="15" customHeight="1">
      <c r="A3384" s="166"/>
    </row>
    <row r="3385" spans="1:1" ht="15" customHeight="1">
      <c r="A3385" s="166"/>
    </row>
    <row r="3386" spans="1:1" ht="15" customHeight="1">
      <c r="A3386" s="166"/>
    </row>
    <row r="3387" spans="1:1" ht="15" customHeight="1">
      <c r="A3387" s="166"/>
    </row>
    <row r="3388" spans="1:1" ht="15" customHeight="1">
      <c r="A3388" s="166"/>
    </row>
    <row r="3389" spans="1:1" ht="15" customHeight="1">
      <c r="A3389" s="166"/>
    </row>
    <row r="3390" spans="1:1" ht="15" customHeight="1">
      <c r="A3390" s="166"/>
    </row>
    <row r="3391" spans="1:1" ht="15" customHeight="1">
      <c r="A3391" s="166"/>
    </row>
    <row r="3392" spans="1:1" ht="15" customHeight="1">
      <c r="A3392" s="166"/>
    </row>
    <row r="3393" spans="1:1" ht="15" customHeight="1">
      <c r="A3393" s="166"/>
    </row>
    <row r="3394" spans="1:1" ht="15" customHeight="1">
      <c r="A3394" s="166"/>
    </row>
    <row r="3395" spans="1:1" ht="15" customHeight="1">
      <c r="A3395" s="166"/>
    </row>
    <row r="3396" spans="1:1" ht="15" customHeight="1">
      <c r="A3396" s="166"/>
    </row>
    <row r="3397" spans="1:1" ht="15" customHeight="1">
      <c r="A3397" s="166"/>
    </row>
    <row r="3398" spans="1:1" ht="15" customHeight="1">
      <c r="A3398" s="166"/>
    </row>
    <row r="3399" spans="1:1" ht="15" customHeight="1">
      <c r="A3399" s="166"/>
    </row>
    <row r="3400" spans="1:1" ht="15" customHeight="1">
      <c r="A3400" s="166"/>
    </row>
    <row r="3401" spans="1:1" ht="15" customHeight="1">
      <c r="A3401" s="166"/>
    </row>
    <row r="3402" spans="1:1" ht="15" customHeight="1">
      <c r="A3402" s="166"/>
    </row>
    <row r="3403" spans="1:1" ht="15" customHeight="1">
      <c r="A3403" s="166"/>
    </row>
    <row r="3404" spans="1:1" ht="15" customHeight="1">
      <c r="A3404" s="166"/>
    </row>
    <row r="3405" spans="1:1" ht="15" customHeight="1">
      <c r="A3405" s="166"/>
    </row>
    <row r="3406" spans="1:1" ht="15" customHeight="1">
      <c r="A3406" s="166"/>
    </row>
    <row r="3407" spans="1:1" ht="15" customHeight="1">
      <c r="A3407" s="166"/>
    </row>
    <row r="3408" spans="1:1" ht="15" customHeight="1">
      <c r="A3408" s="166"/>
    </row>
    <row r="3409" spans="1:1" ht="15" customHeight="1">
      <c r="A3409" s="166"/>
    </row>
    <row r="3410" spans="1:1" ht="15" customHeight="1">
      <c r="A3410" s="166"/>
    </row>
    <row r="3411" spans="1:1" ht="15" customHeight="1">
      <c r="A3411" s="166"/>
    </row>
    <row r="3412" spans="1:1" ht="15" customHeight="1">
      <c r="A3412" s="166"/>
    </row>
    <row r="3413" spans="1:1" ht="15" customHeight="1">
      <c r="A3413" s="166"/>
    </row>
    <row r="3414" spans="1:1" ht="15" customHeight="1">
      <c r="A3414" s="166"/>
    </row>
    <row r="3415" spans="1:1" ht="15" customHeight="1">
      <c r="A3415" s="166"/>
    </row>
    <row r="3416" spans="1:1" ht="15" customHeight="1">
      <c r="A3416" s="166"/>
    </row>
    <row r="3417" spans="1:1" ht="15" customHeight="1">
      <c r="A3417" s="166"/>
    </row>
    <row r="3418" spans="1:1" ht="15" customHeight="1">
      <c r="A3418" s="166"/>
    </row>
    <row r="3419" spans="1:1" ht="15" customHeight="1">
      <c r="A3419" s="166"/>
    </row>
    <row r="3420" spans="1:1" ht="15" customHeight="1">
      <c r="A3420" s="166"/>
    </row>
    <row r="3421" spans="1:1" ht="15" customHeight="1">
      <c r="A3421" s="166"/>
    </row>
    <row r="3422" spans="1:1" ht="15" customHeight="1">
      <c r="A3422" s="166"/>
    </row>
    <row r="3423" spans="1:1" ht="15" customHeight="1">
      <c r="A3423" s="166"/>
    </row>
    <row r="3424" spans="1:1" ht="15" customHeight="1">
      <c r="A3424" s="166"/>
    </row>
    <row r="3425" spans="1:1" ht="15" customHeight="1">
      <c r="A3425" s="166"/>
    </row>
    <row r="3426" spans="1:1" ht="15" customHeight="1">
      <c r="A3426" s="166"/>
    </row>
    <row r="3427" spans="1:1" ht="15" customHeight="1">
      <c r="A3427" s="166"/>
    </row>
    <row r="3428" spans="1:1" ht="15" customHeight="1">
      <c r="A3428" s="166"/>
    </row>
    <row r="3429" spans="1:1" ht="15" customHeight="1">
      <c r="A3429" s="166"/>
    </row>
    <row r="3430" spans="1:1" ht="15" customHeight="1">
      <c r="A3430" s="166"/>
    </row>
    <row r="3431" spans="1:1" ht="15" customHeight="1">
      <c r="A3431" s="166"/>
    </row>
    <row r="3432" spans="1:1" ht="15" customHeight="1">
      <c r="A3432" s="166"/>
    </row>
    <row r="3433" spans="1:1" ht="15" customHeight="1">
      <c r="A3433" s="166"/>
    </row>
    <row r="3434" spans="1:1" ht="15" customHeight="1">
      <c r="A3434" s="166"/>
    </row>
    <row r="3435" spans="1:1" ht="15" customHeight="1">
      <c r="A3435" s="166"/>
    </row>
    <row r="3436" spans="1:1" ht="15" customHeight="1">
      <c r="A3436" s="166"/>
    </row>
    <row r="3437" spans="1:1" ht="15" customHeight="1">
      <c r="A3437" s="166"/>
    </row>
    <row r="3438" spans="1:1" ht="15" customHeight="1">
      <c r="A3438" s="166"/>
    </row>
    <row r="3439" spans="1:1" ht="15" customHeight="1">
      <c r="A3439" s="166"/>
    </row>
    <row r="3440" spans="1:1" ht="15" customHeight="1">
      <c r="A3440" s="166"/>
    </row>
    <row r="3441" spans="1:1" ht="15" customHeight="1">
      <c r="A3441" s="166"/>
    </row>
    <row r="3442" spans="1:1" ht="15" customHeight="1">
      <c r="A3442" s="166"/>
    </row>
    <row r="3443" spans="1:1" ht="15" customHeight="1">
      <c r="A3443" s="166"/>
    </row>
    <row r="3444" spans="1:1" ht="15" customHeight="1">
      <c r="A3444" s="166"/>
    </row>
    <row r="3445" spans="1:1" ht="15" customHeight="1">
      <c r="A3445" s="166"/>
    </row>
    <row r="3446" spans="1:1" ht="15" customHeight="1">
      <c r="A3446" s="166"/>
    </row>
    <row r="3447" spans="1:1" ht="15" customHeight="1">
      <c r="A3447" s="166"/>
    </row>
    <row r="3448" spans="1:1" ht="15" customHeight="1">
      <c r="A3448" s="166"/>
    </row>
    <row r="3449" spans="1:1" ht="15" customHeight="1">
      <c r="A3449" s="166"/>
    </row>
    <row r="3450" spans="1:1" ht="15" customHeight="1">
      <c r="A3450" s="166"/>
    </row>
    <row r="3451" spans="1:1" ht="15" customHeight="1">
      <c r="A3451" s="166"/>
    </row>
    <row r="3452" spans="1:1" ht="15" customHeight="1">
      <c r="A3452" s="166"/>
    </row>
    <row r="3453" spans="1:1" ht="15" customHeight="1">
      <c r="A3453" s="166"/>
    </row>
    <row r="3454" spans="1:1" ht="15" customHeight="1">
      <c r="A3454" s="166"/>
    </row>
    <row r="3455" spans="1:1" ht="15" customHeight="1">
      <c r="A3455" s="166"/>
    </row>
    <row r="3456" spans="1:1" ht="15" customHeight="1">
      <c r="A3456" s="166"/>
    </row>
    <row r="3457" spans="1:1" ht="15" customHeight="1">
      <c r="A3457" s="166"/>
    </row>
    <row r="3458" spans="1:1" ht="15" customHeight="1">
      <c r="A3458" s="166"/>
    </row>
    <row r="3459" spans="1:1" ht="15" customHeight="1">
      <c r="A3459" s="166"/>
    </row>
    <row r="3460" spans="1:1" ht="15" customHeight="1">
      <c r="A3460" s="166"/>
    </row>
    <row r="3461" spans="1:1" ht="15" customHeight="1">
      <c r="A3461" s="166"/>
    </row>
    <row r="3462" spans="1:1" ht="15" customHeight="1">
      <c r="A3462" s="166"/>
    </row>
    <row r="3463" spans="1:1" ht="15" customHeight="1">
      <c r="A3463" s="166"/>
    </row>
    <row r="3464" spans="1:1" ht="15" customHeight="1">
      <c r="A3464" s="166"/>
    </row>
    <row r="3465" spans="1:1" ht="15" customHeight="1">
      <c r="A3465" s="166"/>
    </row>
    <row r="3466" spans="1:1" ht="15" customHeight="1">
      <c r="A3466" s="166"/>
    </row>
    <row r="3467" spans="1:1" ht="15" customHeight="1">
      <c r="A3467" s="166"/>
    </row>
    <row r="3468" spans="1:1" ht="15" customHeight="1">
      <c r="A3468" s="166"/>
    </row>
    <row r="3469" spans="1:1" ht="15" customHeight="1">
      <c r="A3469" s="166"/>
    </row>
    <row r="3470" spans="1:1" ht="15" customHeight="1">
      <c r="A3470" s="166"/>
    </row>
    <row r="3471" spans="1:1" ht="15" customHeight="1">
      <c r="A3471" s="166"/>
    </row>
    <row r="3472" spans="1:1" ht="15" customHeight="1">
      <c r="A3472" s="166"/>
    </row>
    <row r="3473" spans="1:1" ht="15" customHeight="1">
      <c r="A3473" s="166"/>
    </row>
    <row r="3474" spans="1:1" ht="15" customHeight="1">
      <c r="A3474" s="166"/>
    </row>
    <row r="3475" spans="1:1" ht="15" customHeight="1">
      <c r="A3475" s="166"/>
    </row>
    <row r="3476" spans="1:1" ht="15" customHeight="1">
      <c r="A3476" s="166"/>
    </row>
    <row r="3477" spans="1:1" ht="15" customHeight="1">
      <c r="A3477" s="166"/>
    </row>
    <row r="3478" spans="1:1" ht="15" customHeight="1">
      <c r="A3478" s="166"/>
    </row>
    <row r="3479" spans="1:1" ht="15" customHeight="1">
      <c r="A3479" s="166"/>
    </row>
    <row r="3480" spans="1:1" ht="15" customHeight="1">
      <c r="A3480" s="166"/>
    </row>
    <row r="3481" spans="1:1" ht="15" customHeight="1">
      <c r="A3481" s="166"/>
    </row>
    <row r="3482" spans="1:1" ht="15" customHeight="1">
      <c r="A3482" s="166"/>
    </row>
    <row r="3483" spans="1:1" ht="15" customHeight="1">
      <c r="A3483" s="166"/>
    </row>
    <row r="3484" spans="1:1" ht="15" customHeight="1">
      <c r="A3484" s="166"/>
    </row>
    <row r="3485" spans="1:1" ht="15" customHeight="1">
      <c r="A3485" s="166"/>
    </row>
    <row r="3486" spans="1:1" ht="15" customHeight="1">
      <c r="A3486" s="166"/>
    </row>
    <row r="3487" spans="1:1" ht="15" customHeight="1">
      <c r="A3487" s="166"/>
    </row>
    <row r="3488" spans="1:1" ht="15" customHeight="1">
      <c r="A3488" s="166"/>
    </row>
    <row r="3489" spans="1:1" ht="15" customHeight="1">
      <c r="A3489" s="166"/>
    </row>
    <row r="3490" spans="1:1" ht="15" customHeight="1">
      <c r="A3490" s="166"/>
    </row>
    <row r="3491" spans="1:1" ht="15" customHeight="1">
      <c r="A3491" s="166"/>
    </row>
    <row r="3492" spans="1:1" ht="15" customHeight="1">
      <c r="A3492" s="166"/>
    </row>
    <row r="3493" spans="1:1" ht="15" customHeight="1">
      <c r="A3493" s="166"/>
    </row>
    <row r="3494" spans="1:1" ht="15" customHeight="1">
      <c r="A3494" s="166"/>
    </row>
    <row r="3495" spans="1:1" ht="15" customHeight="1">
      <c r="A3495" s="166"/>
    </row>
    <row r="3496" spans="1:1" ht="15" customHeight="1">
      <c r="A3496" s="166"/>
    </row>
    <row r="3497" spans="1:1" ht="15" customHeight="1">
      <c r="A3497" s="166"/>
    </row>
    <row r="3498" spans="1:1" ht="15" customHeight="1">
      <c r="A3498" s="166"/>
    </row>
    <row r="3499" spans="1:1" ht="15" customHeight="1">
      <c r="A3499" s="166"/>
    </row>
    <row r="3500" spans="1:1" ht="15" customHeight="1">
      <c r="A3500" s="166"/>
    </row>
    <row r="3501" spans="1:1" ht="15" customHeight="1">
      <c r="A3501" s="166"/>
    </row>
    <row r="3502" spans="1:1" ht="15" customHeight="1">
      <c r="A3502" s="166"/>
    </row>
    <row r="3503" spans="1:1" ht="15" customHeight="1">
      <c r="A3503" s="166"/>
    </row>
    <row r="3504" spans="1:1" ht="15" customHeight="1">
      <c r="A3504" s="166"/>
    </row>
    <row r="3505" spans="1:1" ht="15" customHeight="1">
      <c r="A3505" s="166"/>
    </row>
    <row r="3506" spans="1:1" ht="15" customHeight="1">
      <c r="A3506" s="166"/>
    </row>
    <row r="3507" spans="1:1" ht="15" customHeight="1">
      <c r="A3507" s="166"/>
    </row>
    <row r="3508" spans="1:1" ht="15" customHeight="1">
      <c r="A3508" s="166"/>
    </row>
    <row r="3509" spans="1:1" ht="15" customHeight="1">
      <c r="A3509" s="166"/>
    </row>
    <row r="3510" spans="1:1" ht="15" customHeight="1">
      <c r="A3510" s="166"/>
    </row>
    <row r="3511" spans="1:1" ht="15" customHeight="1">
      <c r="A3511" s="166"/>
    </row>
    <row r="3512" spans="1:1" ht="15" customHeight="1">
      <c r="A3512" s="166"/>
    </row>
    <row r="3513" spans="1:1" ht="15" customHeight="1">
      <c r="A3513" s="166"/>
    </row>
    <row r="3514" spans="1:1" ht="15" customHeight="1">
      <c r="A3514" s="166"/>
    </row>
    <row r="3515" spans="1:1" ht="15" customHeight="1">
      <c r="A3515" s="166"/>
    </row>
    <row r="3516" spans="1:1" ht="15" customHeight="1">
      <c r="A3516" s="166"/>
    </row>
    <row r="3517" spans="1:1" ht="15" customHeight="1">
      <c r="A3517" s="166"/>
    </row>
    <row r="3518" spans="1:1" ht="15" customHeight="1">
      <c r="A3518" s="166"/>
    </row>
    <row r="3519" spans="1:1" ht="15" customHeight="1">
      <c r="A3519" s="166"/>
    </row>
    <row r="3520" spans="1:1" ht="15" customHeight="1">
      <c r="A3520" s="166"/>
    </row>
    <row r="3521" spans="1:1" ht="15" customHeight="1">
      <c r="A3521" s="166"/>
    </row>
    <row r="3522" spans="1:1" ht="15" customHeight="1">
      <c r="A3522" s="166"/>
    </row>
    <row r="3523" spans="1:1" ht="15" customHeight="1">
      <c r="A3523" s="166"/>
    </row>
    <row r="3524" spans="1:1" ht="15" customHeight="1">
      <c r="A3524" s="166"/>
    </row>
    <row r="3525" spans="1:1" ht="15" customHeight="1">
      <c r="A3525" s="166"/>
    </row>
    <row r="3526" spans="1:1" ht="15" customHeight="1">
      <c r="A3526" s="166"/>
    </row>
    <row r="3527" spans="1:1" ht="15" customHeight="1">
      <c r="A3527" s="166"/>
    </row>
    <row r="3528" spans="1:1" ht="15" customHeight="1">
      <c r="A3528" s="166"/>
    </row>
    <row r="3529" spans="1:1" ht="15" customHeight="1">
      <c r="A3529" s="166"/>
    </row>
    <row r="3530" spans="1:1" ht="15" customHeight="1">
      <c r="A3530" s="166"/>
    </row>
    <row r="3531" spans="1:1" ht="15" customHeight="1">
      <c r="A3531" s="166"/>
    </row>
    <row r="3532" spans="1:1" ht="15" customHeight="1">
      <c r="A3532" s="166"/>
    </row>
    <row r="3533" spans="1:1" ht="15" customHeight="1">
      <c r="A3533" s="166"/>
    </row>
    <row r="3534" spans="1:1" ht="15" customHeight="1">
      <c r="A3534" s="166"/>
    </row>
    <row r="3535" spans="1:1" ht="15" customHeight="1">
      <c r="A3535" s="166"/>
    </row>
    <row r="3536" spans="1:1" ht="15" customHeight="1">
      <c r="A3536" s="166"/>
    </row>
    <row r="3537" spans="1:1" ht="15" customHeight="1">
      <c r="A3537" s="166"/>
    </row>
    <row r="3538" spans="1:1" ht="15" customHeight="1">
      <c r="A3538" s="166"/>
    </row>
    <row r="3539" spans="1:1" ht="15" customHeight="1">
      <c r="A3539" s="166"/>
    </row>
    <row r="3540" spans="1:1" ht="15" customHeight="1">
      <c r="A3540" s="166"/>
    </row>
    <row r="3541" spans="1:1" ht="15" customHeight="1">
      <c r="A3541" s="166"/>
    </row>
    <row r="3542" spans="1:1" ht="15" customHeight="1">
      <c r="A3542" s="166"/>
    </row>
    <row r="3543" spans="1:1" ht="15" customHeight="1">
      <c r="A3543" s="166"/>
    </row>
    <row r="3544" spans="1:1" ht="15" customHeight="1">
      <c r="A3544" s="166"/>
    </row>
    <row r="3545" spans="1:1" ht="15" customHeight="1">
      <c r="A3545" s="166"/>
    </row>
    <row r="3546" spans="1:1" ht="15" customHeight="1">
      <c r="A3546" s="166"/>
    </row>
    <row r="3547" spans="1:1" ht="15" customHeight="1">
      <c r="A3547" s="166"/>
    </row>
    <row r="3548" spans="1:1" ht="15" customHeight="1">
      <c r="A3548" s="166"/>
    </row>
    <row r="3549" spans="1:1" ht="15" customHeight="1">
      <c r="A3549" s="166"/>
    </row>
    <row r="3550" spans="1:1" ht="15" customHeight="1">
      <c r="A3550" s="166"/>
    </row>
    <row r="3551" spans="1:1" ht="15" customHeight="1">
      <c r="A3551" s="166"/>
    </row>
    <row r="3552" spans="1:1" ht="15" customHeight="1">
      <c r="A3552" s="166"/>
    </row>
    <row r="3553" spans="1:1" ht="15" customHeight="1">
      <c r="A3553" s="166"/>
    </row>
    <row r="3554" spans="1:1" ht="15" customHeight="1">
      <c r="A3554" s="166"/>
    </row>
    <row r="3555" spans="1:1" ht="15" customHeight="1">
      <c r="A3555" s="166"/>
    </row>
    <row r="3556" spans="1:1" ht="15" customHeight="1">
      <c r="A3556" s="166"/>
    </row>
    <row r="3557" spans="1:1" ht="15" customHeight="1">
      <c r="A3557" s="166"/>
    </row>
    <row r="3558" spans="1:1" ht="15" customHeight="1">
      <c r="A3558" s="166"/>
    </row>
    <row r="3559" spans="1:1" ht="15" customHeight="1">
      <c r="A3559" s="166"/>
    </row>
    <row r="3560" spans="1:1" ht="15" customHeight="1">
      <c r="A3560" s="166"/>
    </row>
    <row r="3561" spans="1:1" ht="15" customHeight="1">
      <c r="A3561" s="166"/>
    </row>
    <row r="3562" spans="1:1" ht="15" customHeight="1">
      <c r="A3562" s="166"/>
    </row>
    <row r="3563" spans="1:1" ht="15" customHeight="1">
      <c r="A3563" s="166"/>
    </row>
    <row r="3564" spans="1:1" ht="15" customHeight="1">
      <c r="A3564" s="166"/>
    </row>
    <row r="3565" spans="1:1" ht="15" customHeight="1">
      <c r="A3565" s="166"/>
    </row>
    <row r="3566" spans="1:1" ht="15" customHeight="1">
      <c r="A3566" s="166"/>
    </row>
    <row r="3567" spans="1:1" ht="15" customHeight="1">
      <c r="A3567" s="166"/>
    </row>
    <row r="3568" spans="1:1" ht="15" customHeight="1">
      <c r="A3568" s="166"/>
    </row>
    <row r="3569" spans="1:1" ht="15" customHeight="1">
      <c r="A3569" s="166"/>
    </row>
    <row r="3570" spans="1:1" ht="15" customHeight="1">
      <c r="A3570" s="166"/>
    </row>
    <row r="3571" spans="1:1" ht="15" customHeight="1">
      <c r="A3571" s="166"/>
    </row>
    <row r="3572" spans="1:1" ht="15" customHeight="1">
      <c r="A3572" s="166"/>
    </row>
    <row r="3573" spans="1:1" ht="15" customHeight="1">
      <c r="A3573" s="166"/>
    </row>
    <row r="3574" spans="1:1" ht="15" customHeight="1">
      <c r="A3574" s="166"/>
    </row>
    <row r="3575" spans="1:1" ht="15" customHeight="1">
      <c r="A3575" s="166"/>
    </row>
    <row r="3576" spans="1:1" ht="15" customHeight="1">
      <c r="A3576" s="166"/>
    </row>
    <row r="3577" spans="1:1" ht="15" customHeight="1">
      <c r="A3577" s="166"/>
    </row>
    <row r="3578" spans="1:1" ht="15" customHeight="1">
      <c r="A3578" s="166"/>
    </row>
    <row r="3579" spans="1:1" ht="15" customHeight="1">
      <c r="A3579" s="166"/>
    </row>
    <row r="3580" spans="1:1" ht="15" customHeight="1">
      <c r="A3580" s="166"/>
    </row>
    <row r="3581" spans="1:1" ht="15" customHeight="1">
      <c r="A3581" s="166"/>
    </row>
    <row r="3582" spans="1:1" ht="15" customHeight="1">
      <c r="A3582" s="166"/>
    </row>
    <row r="3583" spans="1:1" ht="15" customHeight="1">
      <c r="A3583" s="166"/>
    </row>
    <row r="3584" spans="1:1" ht="15" customHeight="1">
      <c r="A3584" s="166"/>
    </row>
    <row r="3585" spans="1:1" ht="15" customHeight="1">
      <c r="A3585" s="166"/>
    </row>
    <row r="3586" spans="1:1" ht="15" customHeight="1">
      <c r="A3586" s="166"/>
    </row>
    <row r="3587" spans="1:1" ht="15" customHeight="1">
      <c r="A3587" s="166"/>
    </row>
    <row r="3588" spans="1:1" ht="15" customHeight="1">
      <c r="A3588" s="166"/>
    </row>
    <row r="3589" spans="1:1" ht="15" customHeight="1">
      <c r="A3589" s="166"/>
    </row>
    <row r="3590" spans="1:1" ht="15" customHeight="1">
      <c r="A3590" s="166"/>
    </row>
    <row r="3591" spans="1:1" ht="15" customHeight="1">
      <c r="A3591" s="166"/>
    </row>
    <row r="3592" spans="1:1" ht="15" customHeight="1">
      <c r="A3592" s="166"/>
    </row>
    <row r="3593" spans="1:1" ht="15" customHeight="1">
      <c r="A3593" s="166"/>
    </row>
    <row r="3594" spans="1:1" ht="15" customHeight="1">
      <c r="A3594" s="166"/>
    </row>
    <row r="3595" spans="1:1" ht="15" customHeight="1">
      <c r="A3595" s="166"/>
    </row>
    <row r="3596" spans="1:1" ht="15" customHeight="1">
      <c r="A3596" s="166"/>
    </row>
    <row r="3597" spans="1:1" ht="15" customHeight="1">
      <c r="A3597" s="166"/>
    </row>
    <row r="3598" spans="1:1" ht="15" customHeight="1">
      <c r="A3598" s="166"/>
    </row>
    <row r="3599" spans="1:1" ht="15" customHeight="1">
      <c r="A3599" s="166"/>
    </row>
    <row r="3600" spans="1:1" ht="15" customHeight="1">
      <c r="A3600" s="166"/>
    </row>
    <row r="3601" spans="1:1" ht="15" customHeight="1">
      <c r="A3601" s="166"/>
    </row>
    <row r="3602" spans="1:1" ht="15" customHeight="1">
      <c r="A3602" s="166"/>
    </row>
    <row r="3603" spans="1:1" ht="15" customHeight="1">
      <c r="A3603" s="166"/>
    </row>
    <row r="3604" spans="1:1" ht="15" customHeight="1">
      <c r="A3604" s="166"/>
    </row>
    <row r="3605" spans="1:1" ht="15" customHeight="1">
      <c r="A3605" s="166"/>
    </row>
    <row r="3606" spans="1:1" ht="15" customHeight="1">
      <c r="A3606" s="166"/>
    </row>
    <row r="3607" spans="1:1" ht="15" customHeight="1">
      <c r="A3607" s="166"/>
    </row>
    <row r="3608" spans="1:1" ht="15" customHeight="1">
      <c r="A3608" s="166"/>
    </row>
    <row r="3609" spans="1:1" ht="15" customHeight="1">
      <c r="A3609" s="166"/>
    </row>
    <row r="3610" spans="1:1" ht="15" customHeight="1">
      <c r="A3610" s="166"/>
    </row>
    <row r="3611" spans="1:1" ht="15" customHeight="1">
      <c r="A3611" s="166"/>
    </row>
    <row r="3612" spans="1:1" ht="15" customHeight="1">
      <c r="A3612" s="166"/>
    </row>
    <row r="3613" spans="1:1" ht="15" customHeight="1">
      <c r="A3613" s="166"/>
    </row>
    <row r="3614" spans="1:1" ht="15" customHeight="1">
      <c r="A3614" s="166"/>
    </row>
    <row r="3615" spans="1:1" ht="15" customHeight="1">
      <c r="A3615" s="166"/>
    </row>
    <row r="3616" spans="1:1" ht="15" customHeight="1">
      <c r="A3616" s="166"/>
    </row>
    <row r="3617" spans="1:1" ht="15" customHeight="1">
      <c r="A3617" s="166"/>
    </row>
    <row r="3618" spans="1:1" ht="15" customHeight="1">
      <c r="A3618" s="166"/>
    </row>
    <row r="3619" spans="1:1" ht="15" customHeight="1">
      <c r="A3619" s="166"/>
    </row>
    <row r="3620" spans="1:1" ht="15" customHeight="1">
      <c r="A3620" s="166"/>
    </row>
    <row r="3621" spans="1:1" ht="15" customHeight="1">
      <c r="A3621" s="166"/>
    </row>
    <row r="3622" spans="1:1" ht="15" customHeight="1">
      <c r="A3622" s="166"/>
    </row>
    <row r="3623" spans="1:1" ht="15" customHeight="1">
      <c r="A3623" s="166"/>
    </row>
    <row r="3624" spans="1:1" ht="15" customHeight="1">
      <c r="A3624" s="166"/>
    </row>
    <row r="3625" spans="1:1" ht="15" customHeight="1">
      <c r="A3625" s="166"/>
    </row>
    <row r="3626" spans="1:1" ht="15" customHeight="1">
      <c r="A3626" s="166"/>
    </row>
    <row r="3627" spans="1:1" ht="15" customHeight="1">
      <c r="A3627" s="166"/>
    </row>
    <row r="3628" spans="1:1" ht="15" customHeight="1">
      <c r="A3628" s="166"/>
    </row>
    <row r="3629" spans="1:1" ht="15" customHeight="1">
      <c r="A3629" s="166"/>
    </row>
    <row r="3630" spans="1:1" ht="15" customHeight="1">
      <c r="A3630" s="166"/>
    </row>
    <row r="3631" spans="1:1" ht="15" customHeight="1">
      <c r="A3631" s="166"/>
    </row>
    <row r="3632" spans="1:1" ht="15" customHeight="1">
      <c r="A3632" s="166"/>
    </row>
    <row r="3633" spans="1:1" ht="15" customHeight="1">
      <c r="A3633" s="166"/>
    </row>
    <row r="3634" spans="1:1" ht="15" customHeight="1">
      <c r="A3634" s="166"/>
    </row>
    <row r="3635" spans="1:1" ht="15" customHeight="1">
      <c r="A3635" s="166"/>
    </row>
    <row r="3636" spans="1:1" ht="15" customHeight="1">
      <c r="A3636" s="166"/>
    </row>
    <row r="3637" spans="1:1" ht="15" customHeight="1">
      <c r="A3637" s="166"/>
    </row>
    <row r="3638" spans="1:1" ht="15" customHeight="1">
      <c r="A3638" s="166"/>
    </row>
    <row r="3639" spans="1:1" ht="15" customHeight="1">
      <c r="A3639" s="166"/>
    </row>
    <row r="3640" spans="1:1" ht="15" customHeight="1">
      <c r="A3640" s="166"/>
    </row>
    <row r="3641" spans="1:1" ht="15" customHeight="1">
      <c r="A3641" s="166"/>
    </row>
    <row r="3642" spans="1:1" ht="15" customHeight="1">
      <c r="A3642" s="166"/>
    </row>
    <row r="3643" spans="1:1" ht="15" customHeight="1">
      <c r="A3643" s="166"/>
    </row>
    <row r="3644" spans="1:1" ht="15" customHeight="1">
      <c r="A3644" s="166"/>
    </row>
    <row r="3645" spans="1:1" ht="15" customHeight="1">
      <c r="A3645" s="166"/>
    </row>
    <row r="3646" spans="1:1" ht="15" customHeight="1">
      <c r="A3646" s="166"/>
    </row>
    <row r="3647" spans="1:1" ht="15" customHeight="1">
      <c r="A3647" s="166"/>
    </row>
    <row r="3648" spans="1:1" ht="15" customHeight="1">
      <c r="A3648" s="166"/>
    </row>
    <row r="3649" spans="1:1" ht="15" customHeight="1">
      <c r="A3649" s="166"/>
    </row>
    <row r="3650" spans="1:1" ht="15" customHeight="1">
      <c r="A3650" s="166"/>
    </row>
    <row r="3651" spans="1:1" ht="15" customHeight="1">
      <c r="A3651" s="166"/>
    </row>
    <row r="3652" spans="1:1" ht="15" customHeight="1">
      <c r="A3652" s="166"/>
    </row>
    <row r="3653" spans="1:1" ht="15" customHeight="1">
      <c r="A3653" s="166"/>
    </row>
    <row r="3654" spans="1:1" ht="15" customHeight="1">
      <c r="A3654" s="166"/>
    </row>
    <row r="3655" spans="1:1" ht="15" customHeight="1">
      <c r="A3655" s="166"/>
    </row>
    <row r="3656" spans="1:1" ht="15" customHeight="1">
      <c r="A3656" s="166"/>
    </row>
    <row r="3657" spans="1:1" ht="15" customHeight="1">
      <c r="A3657" s="166"/>
    </row>
    <row r="3658" spans="1:1" ht="15" customHeight="1">
      <c r="A3658" s="166"/>
    </row>
    <row r="3659" spans="1:1" ht="15" customHeight="1">
      <c r="A3659" s="166"/>
    </row>
    <row r="3660" spans="1:1" ht="15" customHeight="1">
      <c r="A3660" s="166"/>
    </row>
    <row r="3661" spans="1:1" ht="15" customHeight="1">
      <c r="A3661" s="166"/>
    </row>
    <row r="3662" spans="1:1" ht="15" customHeight="1">
      <c r="A3662" s="166"/>
    </row>
    <row r="3663" spans="1:1" ht="15" customHeight="1">
      <c r="A3663" s="166"/>
    </row>
    <row r="3664" spans="1:1" ht="15" customHeight="1">
      <c r="A3664" s="166"/>
    </row>
    <row r="3665" spans="1:1" ht="15" customHeight="1">
      <c r="A3665" s="166"/>
    </row>
    <row r="3666" spans="1:1" ht="15" customHeight="1">
      <c r="A3666" s="166"/>
    </row>
    <row r="3667" spans="1:1" ht="15" customHeight="1">
      <c r="A3667" s="166"/>
    </row>
    <row r="3668" spans="1:1" ht="15" customHeight="1">
      <c r="A3668" s="166"/>
    </row>
    <row r="3669" spans="1:1" ht="15" customHeight="1">
      <c r="A3669" s="166"/>
    </row>
    <row r="3670" spans="1:1" ht="15" customHeight="1">
      <c r="A3670" s="166"/>
    </row>
    <row r="3671" spans="1:1" ht="15" customHeight="1">
      <c r="A3671" s="166"/>
    </row>
    <row r="3672" spans="1:1" ht="15" customHeight="1">
      <c r="A3672" s="166"/>
    </row>
    <row r="3673" spans="1:1" ht="15" customHeight="1">
      <c r="A3673" s="166"/>
    </row>
    <row r="3674" spans="1:1" ht="15" customHeight="1">
      <c r="A3674" s="166"/>
    </row>
    <row r="3675" spans="1:1" ht="15" customHeight="1">
      <c r="A3675" s="166"/>
    </row>
    <row r="3676" spans="1:1" ht="15" customHeight="1">
      <c r="A3676" s="166"/>
    </row>
    <row r="3677" spans="1:1" ht="15" customHeight="1">
      <c r="A3677" s="166"/>
    </row>
    <row r="3678" spans="1:1" ht="15" customHeight="1">
      <c r="A3678" s="166"/>
    </row>
    <row r="3679" spans="1:1" ht="15" customHeight="1">
      <c r="A3679" s="166"/>
    </row>
    <row r="3680" spans="1:1" ht="15" customHeight="1">
      <c r="A3680" s="166"/>
    </row>
    <row r="3681" spans="1:1" ht="15" customHeight="1">
      <c r="A3681" s="166"/>
    </row>
    <row r="3682" spans="1:1" ht="15" customHeight="1">
      <c r="A3682" s="166"/>
    </row>
    <row r="3683" spans="1:1" ht="15" customHeight="1">
      <c r="A3683" s="166"/>
    </row>
    <row r="3684" spans="1:1" ht="15" customHeight="1">
      <c r="A3684" s="166"/>
    </row>
    <row r="3685" spans="1:1" ht="15" customHeight="1">
      <c r="A3685" s="166"/>
    </row>
    <row r="3686" spans="1:1" ht="15" customHeight="1">
      <c r="A3686" s="166"/>
    </row>
    <row r="3687" spans="1:1" ht="15" customHeight="1">
      <c r="A3687" s="166"/>
    </row>
    <row r="3688" spans="1:1" ht="15" customHeight="1">
      <c r="A3688" s="166"/>
    </row>
    <row r="3689" spans="1:1" ht="15" customHeight="1">
      <c r="A3689" s="166"/>
    </row>
    <row r="3690" spans="1:1" ht="15" customHeight="1">
      <c r="A3690" s="166"/>
    </row>
    <row r="3691" spans="1:1" ht="15" customHeight="1">
      <c r="A3691" s="166"/>
    </row>
    <row r="3692" spans="1:1" ht="15" customHeight="1">
      <c r="A3692" s="166"/>
    </row>
    <row r="3693" spans="1:1" ht="15" customHeight="1">
      <c r="A3693" s="166"/>
    </row>
    <row r="3694" spans="1:1" ht="15" customHeight="1">
      <c r="A3694" s="166"/>
    </row>
    <row r="3695" spans="1:1" ht="15" customHeight="1">
      <c r="A3695" s="166"/>
    </row>
    <row r="3696" spans="1:1" ht="15" customHeight="1">
      <c r="A3696" s="166"/>
    </row>
    <row r="3697" spans="1:1" ht="15" customHeight="1">
      <c r="A3697" s="166"/>
    </row>
    <row r="3698" spans="1:1" ht="15" customHeight="1">
      <c r="A3698" s="166"/>
    </row>
    <row r="3699" spans="1:1" ht="15" customHeight="1">
      <c r="A3699" s="166"/>
    </row>
    <row r="3700" spans="1:1" ht="15" customHeight="1">
      <c r="A3700" s="166"/>
    </row>
    <row r="3701" spans="1:1" ht="15" customHeight="1">
      <c r="A3701" s="166"/>
    </row>
    <row r="3702" spans="1:1" ht="15" customHeight="1">
      <c r="A3702" s="166"/>
    </row>
    <row r="3703" spans="1:1" ht="15" customHeight="1">
      <c r="A3703" s="166"/>
    </row>
    <row r="3704" spans="1:1" ht="15" customHeight="1">
      <c r="A3704" s="166"/>
    </row>
    <row r="3705" spans="1:1" ht="15" customHeight="1">
      <c r="A3705" s="166"/>
    </row>
    <row r="3706" spans="1:1" ht="15" customHeight="1">
      <c r="A3706" s="166"/>
    </row>
    <row r="3707" spans="1:1" ht="15" customHeight="1">
      <c r="A3707" s="166"/>
    </row>
    <row r="3708" spans="1:1" ht="15" customHeight="1">
      <c r="A3708" s="166"/>
    </row>
    <row r="3709" spans="1:1" ht="15" customHeight="1">
      <c r="A3709" s="166"/>
    </row>
    <row r="3710" spans="1:1" ht="15" customHeight="1">
      <c r="A3710" s="166"/>
    </row>
    <row r="3711" spans="1:1" ht="15" customHeight="1">
      <c r="A3711" s="166"/>
    </row>
    <row r="3712" spans="1:1" ht="15" customHeight="1">
      <c r="A3712" s="166"/>
    </row>
    <row r="3713" spans="1:1" ht="15" customHeight="1">
      <c r="A3713" s="166"/>
    </row>
    <row r="3714" spans="1:1" ht="15" customHeight="1">
      <c r="A3714" s="166"/>
    </row>
    <row r="3715" spans="1:1" ht="15" customHeight="1">
      <c r="A3715" s="166"/>
    </row>
    <row r="3716" spans="1:1" ht="15" customHeight="1">
      <c r="A3716" s="166"/>
    </row>
    <row r="3717" spans="1:1" ht="15" customHeight="1">
      <c r="A3717" s="166"/>
    </row>
    <row r="3718" spans="1:1" ht="15" customHeight="1">
      <c r="A3718" s="166"/>
    </row>
    <row r="3719" spans="1:1" ht="15" customHeight="1">
      <c r="A3719" s="166"/>
    </row>
    <row r="3720" spans="1:1" ht="15" customHeight="1">
      <c r="A3720" s="166"/>
    </row>
    <row r="3721" spans="1:1" ht="15" customHeight="1">
      <c r="A3721" s="166"/>
    </row>
    <row r="3722" spans="1:1" ht="15" customHeight="1">
      <c r="A3722" s="166"/>
    </row>
    <row r="3723" spans="1:1" ht="15" customHeight="1">
      <c r="A3723" s="166"/>
    </row>
    <row r="3724" spans="1:1" ht="15" customHeight="1">
      <c r="A3724" s="166"/>
    </row>
    <row r="3725" spans="1:1" ht="15" customHeight="1">
      <c r="A3725" s="166"/>
    </row>
    <row r="3726" spans="1:1" ht="15" customHeight="1">
      <c r="A3726" s="166"/>
    </row>
    <row r="3727" spans="1:1" ht="15" customHeight="1">
      <c r="A3727" s="166"/>
    </row>
    <row r="3728" spans="1:1" ht="15" customHeight="1">
      <c r="A3728" s="166"/>
    </row>
    <row r="3729" spans="1:1" ht="15" customHeight="1">
      <c r="A3729" s="166"/>
    </row>
    <row r="3730" spans="1:1" ht="15" customHeight="1">
      <c r="A3730" s="166"/>
    </row>
    <row r="3731" spans="1:1" ht="15" customHeight="1">
      <c r="A3731" s="166"/>
    </row>
    <row r="3732" spans="1:1" ht="15" customHeight="1">
      <c r="A3732" s="166"/>
    </row>
    <row r="3733" spans="1:1" ht="15" customHeight="1">
      <c r="A3733" s="166"/>
    </row>
    <row r="3734" spans="1:1" ht="15" customHeight="1">
      <c r="A3734" s="166"/>
    </row>
    <row r="3735" spans="1:1" ht="15" customHeight="1">
      <c r="A3735" s="166"/>
    </row>
    <row r="3736" spans="1:1" ht="15" customHeight="1">
      <c r="A3736" s="166"/>
    </row>
    <row r="3737" spans="1:1" ht="15" customHeight="1">
      <c r="A3737" s="166"/>
    </row>
    <row r="3738" spans="1:1" ht="15" customHeight="1">
      <c r="A3738" s="166"/>
    </row>
    <row r="3739" spans="1:1" ht="15" customHeight="1">
      <c r="A3739" s="166"/>
    </row>
    <row r="3740" spans="1:1" ht="15" customHeight="1">
      <c r="A3740" s="166"/>
    </row>
    <row r="3741" spans="1:1" ht="15" customHeight="1">
      <c r="A3741" s="166"/>
    </row>
    <row r="3742" spans="1:1" ht="15" customHeight="1">
      <c r="A3742" s="166"/>
    </row>
    <row r="3743" spans="1:1" ht="15" customHeight="1">
      <c r="A3743" s="166"/>
    </row>
    <row r="3744" spans="1:1" ht="15" customHeight="1">
      <c r="A3744" s="166"/>
    </row>
    <row r="3745" spans="1:1" ht="15" customHeight="1">
      <c r="A3745" s="166"/>
    </row>
    <row r="3746" spans="1:1" ht="15" customHeight="1">
      <c r="A3746" s="166"/>
    </row>
    <row r="3747" spans="1:1" ht="15" customHeight="1">
      <c r="A3747" s="166"/>
    </row>
    <row r="3748" spans="1:1" ht="15" customHeight="1">
      <c r="A3748" s="166"/>
    </row>
    <row r="3749" spans="1:1" ht="15" customHeight="1">
      <c r="A3749" s="166"/>
    </row>
    <row r="3750" spans="1:1" ht="15" customHeight="1">
      <c r="A3750" s="166"/>
    </row>
    <row r="3751" spans="1:1" ht="15" customHeight="1">
      <c r="A3751" s="166"/>
    </row>
    <row r="3752" spans="1:1" ht="15" customHeight="1">
      <c r="A3752" s="166"/>
    </row>
    <row r="3753" spans="1:1" ht="15" customHeight="1">
      <c r="A3753" s="166"/>
    </row>
    <row r="3754" spans="1:1" ht="15" customHeight="1">
      <c r="A3754" s="166"/>
    </row>
    <row r="3755" spans="1:1" ht="15" customHeight="1">
      <c r="A3755" s="166"/>
    </row>
    <row r="3756" spans="1:1" ht="15" customHeight="1">
      <c r="A3756" s="166"/>
    </row>
    <row r="3757" spans="1:1" ht="15" customHeight="1">
      <c r="A3757" s="166"/>
    </row>
    <row r="3758" spans="1:1" ht="15" customHeight="1">
      <c r="A3758" s="166"/>
    </row>
    <row r="3759" spans="1:1" ht="15" customHeight="1">
      <c r="A3759" s="166"/>
    </row>
    <row r="3760" spans="1:1" ht="15" customHeight="1">
      <c r="A3760" s="166"/>
    </row>
    <row r="3761" spans="1:1" ht="15" customHeight="1">
      <c r="A3761" s="166"/>
    </row>
    <row r="3762" spans="1:1" ht="15" customHeight="1">
      <c r="A3762" s="166"/>
    </row>
    <row r="3763" spans="1:1" ht="15" customHeight="1">
      <c r="A3763" s="166"/>
    </row>
    <row r="3764" spans="1:1" ht="15" customHeight="1">
      <c r="A3764" s="166"/>
    </row>
    <row r="3765" spans="1:1" ht="15" customHeight="1">
      <c r="A3765" s="166"/>
    </row>
    <row r="3766" spans="1:1" ht="15" customHeight="1">
      <c r="A3766" s="166"/>
    </row>
    <row r="3767" spans="1:1" ht="15" customHeight="1">
      <c r="A3767" s="166"/>
    </row>
    <row r="3768" spans="1:1" ht="15" customHeight="1">
      <c r="A3768" s="166"/>
    </row>
    <row r="3769" spans="1:1" ht="15" customHeight="1">
      <c r="A3769" s="166"/>
    </row>
    <row r="3770" spans="1:1" ht="15" customHeight="1">
      <c r="A3770" s="166"/>
    </row>
    <row r="3771" spans="1:1" ht="15" customHeight="1">
      <c r="A3771" s="166"/>
    </row>
    <row r="3772" spans="1:1" ht="15" customHeight="1">
      <c r="A3772" s="166"/>
    </row>
    <row r="3773" spans="1:1" ht="15" customHeight="1">
      <c r="A3773" s="166"/>
    </row>
    <row r="3774" spans="1:1" ht="15" customHeight="1">
      <c r="A3774" s="166"/>
    </row>
    <row r="3775" spans="1:1" ht="15" customHeight="1">
      <c r="A3775" s="166"/>
    </row>
    <row r="3776" spans="1:1" ht="15" customHeight="1">
      <c r="A3776" s="166"/>
    </row>
    <row r="3777" spans="1:1" ht="15" customHeight="1">
      <c r="A3777" s="166"/>
    </row>
    <row r="3778" spans="1:1" ht="15" customHeight="1">
      <c r="A3778" s="166"/>
    </row>
    <row r="3779" spans="1:1" ht="15" customHeight="1">
      <c r="A3779" s="166"/>
    </row>
    <row r="3780" spans="1:1" ht="15" customHeight="1">
      <c r="A3780" s="166"/>
    </row>
    <row r="3781" spans="1:1" ht="15" customHeight="1">
      <c r="A3781" s="166"/>
    </row>
    <row r="3782" spans="1:1" ht="15" customHeight="1">
      <c r="A3782" s="166"/>
    </row>
    <row r="3783" spans="1:1" ht="15" customHeight="1">
      <c r="A3783" s="166"/>
    </row>
    <row r="3784" spans="1:1" ht="15" customHeight="1">
      <c r="A3784" s="166"/>
    </row>
    <row r="3785" spans="1:1" ht="15" customHeight="1">
      <c r="A3785" s="166"/>
    </row>
    <row r="3786" spans="1:1" ht="15" customHeight="1">
      <c r="A3786" s="166"/>
    </row>
    <row r="3787" spans="1:1" ht="15" customHeight="1">
      <c r="A3787" s="166"/>
    </row>
    <row r="3788" spans="1:1" ht="15" customHeight="1">
      <c r="A3788" s="166"/>
    </row>
    <row r="3789" spans="1:1" ht="15" customHeight="1">
      <c r="A3789" s="166"/>
    </row>
    <row r="3790" spans="1:1" ht="15" customHeight="1">
      <c r="A3790" s="166"/>
    </row>
    <row r="3791" spans="1:1" ht="15" customHeight="1">
      <c r="A3791" s="166"/>
    </row>
    <row r="3792" spans="1:1" ht="15" customHeight="1">
      <c r="A3792" s="166"/>
    </row>
    <row r="3793" spans="1:1" ht="15" customHeight="1">
      <c r="A3793" s="166"/>
    </row>
    <row r="3794" spans="1:1" ht="15" customHeight="1">
      <c r="A3794" s="166"/>
    </row>
    <row r="3795" spans="1:1" ht="15" customHeight="1">
      <c r="A3795" s="166"/>
    </row>
    <row r="3796" spans="1:1" ht="15" customHeight="1">
      <c r="A3796" s="166"/>
    </row>
    <row r="3797" spans="1:1" ht="15" customHeight="1">
      <c r="A3797" s="166"/>
    </row>
    <row r="3798" spans="1:1" ht="15" customHeight="1">
      <c r="A3798" s="166"/>
    </row>
    <row r="3799" spans="1:1" ht="15" customHeight="1">
      <c r="A3799" s="166"/>
    </row>
    <row r="3800" spans="1:1" ht="15" customHeight="1">
      <c r="A3800" s="166"/>
    </row>
    <row r="3801" spans="1:1" ht="15" customHeight="1">
      <c r="A3801" s="166"/>
    </row>
    <row r="3802" spans="1:1" ht="15" customHeight="1">
      <c r="A3802" s="166"/>
    </row>
    <row r="3803" spans="1:1" ht="15" customHeight="1">
      <c r="A3803" s="166"/>
    </row>
    <row r="3804" spans="1:1" ht="15" customHeight="1">
      <c r="A3804" s="166"/>
    </row>
    <row r="3805" spans="1:1" ht="15" customHeight="1">
      <c r="A3805" s="166"/>
    </row>
    <row r="3806" spans="1:1" ht="15" customHeight="1">
      <c r="A3806" s="166"/>
    </row>
    <row r="3807" spans="1:1" ht="15" customHeight="1">
      <c r="A3807" s="166"/>
    </row>
    <row r="3808" spans="1:1" ht="15" customHeight="1">
      <c r="A3808" s="166"/>
    </row>
    <row r="3809" spans="1:1" ht="15" customHeight="1">
      <c r="A3809" s="166"/>
    </row>
    <row r="3810" spans="1:1" ht="15" customHeight="1">
      <c r="A3810" s="166"/>
    </row>
    <row r="3811" spans="1:1" ht="15" customHeight="1">
      <c r="A3811" s="166"/>
    </row>
    <row r="3812" spans="1:1" ht="15" customHeight="1">
      <c r="A3812" s="166"/>
    </row>
    <row r="3813" spans="1:1" ht="15" customHeight="1">
      <c r="A3813" s="166"/>
    </row>
    <row r="3814" spans="1:1" ht="15" customHeight="1">
      <c r="A3814" s="166"/>
    </row>
    <row r="3815" spans="1:1" ht="15" customHeight="1">
      <c r="A3815" s="166"/>
    </row>
    <row r="3816" spans="1:1" ht="15" customHeight="1">
      <c r="A3816" s="166"/>
    </row>
    <row r="3817" spans="1:1" ht="15" customHeight="1">
      <c r="A3817" s="166"/>
    </row>
    <row r="3818" spans="1:1" ht="15" customHeight="1">
      <c r="A3818" s="166"/>
    </row>
    <row r="3819" spans="1:1" ht="15" customHeight="1">
      <c r="A3819" s="166"/>
    </row>
    <row r="3820" spans="1:1" ht="15" customHeight="1">
      <c r="A3820" s="166"/>
    </row>
    <row r="3821" spans="1:1" ht="15" customHeight="1">
      <c r="A3821" s="166"/>
    </row>
    <row r="3822" spans="1:1" ht="15" customHeight="1">
      <c r="A3822" s="166"/>
    </row>
    <row r="3823" spans="1:1" ht="15" customHeight="1">
      <c r="A3823" s="166"/>
    </row>
    <row r="3824" spans="1:1" ht="15" customHeight="1">
      <c r="A3824" s="166"/>
    </row>
    <row r="3825" spans="1:1" ht="15" customHeight="1">
      <c r="A3825" s="166"/>
    </row>
    <row r="3826" spans="1:1" ht="15" customHeight="1">
      <c r="A3826" s="166"/>
    </row>
    <row r="3827" spans="1:1" ht="15" customHeight="1">
      <c r="A3827" s="166"/>
    </row>
    <row r="3828" spans="1:1" ht="15" customHeight="1">
      <c r="A3828" s="166"/>
    </row>
    <row r="3829" spans="1:1" ht="15" customHeight="1">
      <c r="A3829" s="166"/>
    </row>
    <row r="3830" spans="1:1" ht="15" customHeight="1">
      <c r="A3830" s="166"/>
    </row>
    <row r="3831" spans="1:1" ht="15" customHeight="1">
      <c r="A3831" s="166"/>
    </row>
    <row r="3832" spans="1:1" ht="15" customHeight="1">
      <c r="A3832" s="166"/>
    </row>
    <row r="3833" spans="1:1" ht="15" customHeight="1">
      <c r="A3833" s="166"/>
    </row>
    <row r="3834" spans="1:1" ht="15" customHeight="1">
      <c r="A3834" s="166"/>
    </row>
    <row r="3835" spans="1:1" ht="15" customHeight="1">
      <c r="A3835" s="166"/>
    </row>
    <row r="3836" spans="1:1" ht="15" customHeight="1">
      <c r="A3836" s="166"/>
    </row>
    <row r="3837" spans="1:1" ht="15" customHeight="1">
      <c r="A3837" s="166"/>
    </row>
    <row r="3838" spans="1:1" ht="15" customHeight="1">
      <c r="A3838" s="166"/>
    </row>
    <row r="3839" spans="1:1" ht="15" customHeight="1">
      <c r="A3839" s="166"/>
    </row>
    <row r="3840" spans="1:1" ht="15" customHeight="1">
      <c r="A3840" s="166"/>
    </row>
    <row r="3841" spans="1:1" ht="15" customHeight="1">
      <c r="A3841" s="166"/>
    </row>
    <row r="3842" spans="1:1" ht="15" customHeight="1">
      <c r="A3842" s="166"/>
    </row>
    <row r="3843" spans="1:1" ht="15" customHeight="1">
      <c r="A3843" s="166"/>
    </row>
    <row r="3844" spans="1:1" ht="15" customHeight="1">
      <c r="A3844" s="166"/>
    </row>
    <row r="3845" spans="1:1" ht="15" customHeight="1">
      <c r="A3845" s="166"/>
    </row>
    <row r="3846" spans="1:1" ht="15" customHeight="1">
      <c r="A3846" s="166"/>
    </row>
    <row r="3847" spans="1:1" ht="15" customHeight="1">
      <c r="A3847" s="166"/>
    </row>
    <row r="3848" spans="1:1" ht="15" customHeight="1">
      <c r="A3848" s="166"/>
    </row>
    <row r="3849" spans="1:1" ht="15" customHeight="1">
      <c r="A3849" s="166"/>
    </row>
    <row r="3850" spans="1:1" ht="15" customHeight="1">
      <c r="A3850" s="166"/>
    </row>
    <row r="3851" spans="1:1" ht="15" customHeight="1">
      <c r="A3851" s="166"/>
    </row>
    <row r="3852" spans="1:1" ht="15" customHeight="1">
      <c r="A3852" s="166"/>
    </row>
    <row r="3853" spans="1:1" ht="15" customHeight="1">
      <c r="A3853" s="166"/>
    </row>
    <row r="3854" spans="1:1" ht="15" customHeight="1">
      <c r="A3854" s="166"/>
    </row>
    <row r="3855" spans="1:1" ht="15" customHeight="1">
      <c r="A3855" s="166"/>
    </row>
    <row r="3856" spans="1:1" ht="15" customHeight="1">
      <c r="A3856" s="166"/>
    </row>
    <row r="3857" spans="1:1" ht="15" customHeight="1">
      <c r="A3857" s="166"/>
    </row>
    <row r="3858" spans="1:1" ht="15" customHeight="1">
      <c r="A3858" s="166"/>
    </row>
    <row r="3859" spans="1:1" ht="15" customHeight="1">
      <c r="A3859" s="166"/>
    </row>
    <row r="3860" spans="1:1" ht="15" customHeight="1">
      <c r="A3860" s="166"/>
    </row>
    <row r="3861" spans="1:1" ht="15" customHeight="1">
      <c r="A3861" s="166"/>
    </row>
    <row r="3862" spans="1:1" ht="15" customHeight="1">
      <c r="A3862" s="166"/>
    </row>
    <row r="3863" spans="1:1" ht="15" customHeight="1">
      <c r="A3863" s="166"/>
    </row>
    <row r="3864" spans="1:1" ht="15" customHeight="1">
      <c r="A3864" s="166"/>
    </row>
    <row r="3865" spans="1:1" ht="15" customHeight="1">
      <c r="A3865" s="166"/>
    </row>
    <row r="3866" spans="1:1" ht="15" customHeight="1">
      <c r="A3866" s="166"/>
    </row>
    <row r="3867" spans="1:1" ht="15" customHeight="1">
      <c r="A3867" s="166"/>
    </row>
    <row r="3868" spans="1:1" ht="15" customHeight="1">
      <c r="A3868" s="166"/>
    </row>
    <row r="3869" spans="1:1" ht="15" customHeight="1">
      <c r="A3869" s="166"/>
    </row>
    <row r="3870" spans="1:1" ht="15" customHeight="1">
      <c r="A3870" s="166"/>
    </row>
    <row r="3871" spans="1:1" ht="15" customHeight="1">
      <c r="A3871" s="166"/>
    </row>
    <row r="3872" spans="1:1" ht="15" customHeight="1">
      <c r="A3872" s="166"/>
    </row>
    <row r="3873" spans="1:1" ht="15" customHeight="1">
      <c r="A3873" s="166"/>
    </row>
    <row r="3874" spans="1:1" ht="15" customHeight="1">
      <c r="A3874" s="166"/>
    </row>
    <row r="3875" spans="1:1" ht="15" customHeight="1">
      <c r="A3875" s="166"/>
    </row>
    <row r="3876" spans="1:1" ht="15" customHeight="1">
      <c r="A3876" s="166"/>
    </row>
    <row r="3877" spans="1:1" ht="15" customHeight="1">
      <c r="A3877" s="166"/>
    </row>
    <row r="3878" spans="1:1" ht="15" customHeight="1">
      <c r="A3878" s="166"/>
    </row>
    <row r="3879" spans="1:1" ht="15" customHeight="1">
      <c r="A3879" s="166"/>
    </row>
    <row r="3880" spans="1:1" ht="15" customHeight="1">
      <c r="A3880" s="166"/>
    </row>
    <row r="3881" spans="1:1" ht="15" customHeight="1">
      <c r="A3881" s="166"/>
    </row>
    <row r="3882" spans="1:1" ht="15" customHeight="1">
      <c r="A3882" s="166"/>
    </row>
    <row r="3883" spans="1:1" ht="15" customHeight="1">
      <c r="A3883" s="166"/>
    </row>
    <row r="3884" spans="1:1" ht="15" customHeight="1">
      <c r="A3884" s="166"/>
    </row>
    <row r="3885" spans="1:1" ht="15" customHeight="1">
      <c r="A3885" s="166"/>
    </row>
    <row r="3886" spans="1:1" ht="15" customHeight="1">
      <c r="A3886" s="166"/>
    </row>
    <row r="3887" spans="1:1" ht="15" customHeight="1">
      <c r="A3887" s="166"/>
    </row>
    <row r="3888" spans="1:1" ht="15" customHeight="1">
      <c r="A3888" s="166"/>
    </row>
    <row r="3889" spans="1:1" ht="15" customHeight="1">
      <c r="A3889" s="166"/>
    </row>
    <row r="3890" spans="1:1" ht="15" customHeight="1">
      <c r="A3890" s="166"/>
    </row>
    <row r="3891" spans="1:1" ht="15" customHeight="1">
      <c r="A3891" s="166"/>
    </row>
    <row r="3892" spans="1:1" ht="15" customHeight="1">
      <c r="A3892" s="166"/>
    </row>
    <row r="3893" spans="1:1" ht="15" customHeight="1">
      <c r="A3893" s="166"/>
    </row>
    <row r="3894" spans="1:1" ht="15" customHeight="1">
      <c r="A3894" s="166"/>
    </row>
    <row r="3895" spans="1:1" ht="15" customHeight="1">
      <c r="A3895" s="166"/>
    </row>
    <row r="3896" spans="1:1" ht="15" customHeight="1">
      <c r="A3896" s="166"/>
    </row>
    <row r="3897" spans="1:1" ht="15" customHeight="1">
      <c r="A3897" s="166"/>
    </row>
    <row r="3898" spans="1:1" ht="15" customHeight="1">
      <c r="A3898" s="166"/>
    </row>
    <row r="3899" spans="1:1" ht="15" customHeight="1">
      <c r="A3899" s="166"/>
    </row>
    <row r="3900" spans="1:1" ht="15" customHeight="1">
      <c r="A3900" s="166"/>
    </row>
    <row r="3901" spans="1:1" ht="15" customHeight="1">
      <c r="A3901" s="166"/>
    </row>
    <row r="3902" spans="1:1" ht="15" customHeight="1">
      <c r="A3902" s="166"/>
    </row>
    <row r="3903" spans="1:1" ht="15" customHeight="1">
      <c r="A3903" s="166"/>
    </row>
    <row r="3904" spans="1:1" ht="15" customHeight="1">
      <c r="A3904" s="166"/>
    </row>
    <row r="3905" spans="1:1" ht="15" customHeight="1">
      <c r="A3905" s="166"/>
    </row>
    <row r="3906" spans="1:1" ht="15" customHeight="1">
      <c r="A3906" s="166"/>
    </row>
    <row r="3907" spans="1:1" ht="15" customHeight="1">
      <c r="A3907" s="166"/>
    </row>
    <row r="3908" spans="1:1" ht="15" customHeight="1">
      <c r="A3908" s="166"/>
    </row>
    <row r="3909" spans="1:1" ht="15" customHeight="1">
      <c r="A3909" s="166"/>
    </row>
    <row r="3910" spans="1:1" ht="15" customHeight="1">
      <c r="A3910" s="166"/>
    </row>
    <row r="3911" spans="1:1" ht="15" customHeight="1">
      <c r="A3911" s="166"/>
    </row>
    <row r="3912" spans="1:1" ht="15" customHeight="1">
      <c r="A3912" s="166"/>
    </row>
    <row r="3913" spans="1:1" ht="15" customHeight="1">
      <c r="A3913" s="166"/>
    </row>
    <row r="3914" spans="1:1" ht="15" customHeight="1">
      <c r="A3914" s="166"/>
    </row>
    <row r="3915" spans="1:1" ht="15" customHeight="1">
      <c r="A3915" s="166"/>
    </row>
    <row r="3916" spans="1:1" ht="15" customHeight="1">
      <c r="A3916" s="166"/>
    </row>
    <row r="3917" spans="1:1" ht="15" customHeight="1">
      <c r="A3917" s="166"/>
    </row>
    <row r="3918" spans="1:1" ht="15" customHeight="1">
      <c r="A3918" s="166"/>
    </row>
    <row r="3919" spans="1:1" ht="15" customHeight="1">
      <c r="A3919" s="166"/>
    </row>
    <row r="3920" spans="1:1" ht="15" customHeight="1">
      <c r="A3920" s="166"/>
    </row>
    <row r="3921" spans="1:1" ht="15" customHeight="1">
      <c r="A3921" s="166"/>
    </row>
    <row r="3922" spans="1:1" ht="15" customHeight="1">
      <c r="A3922" s="166"/>
    </row>
    <row r="3923" spans="1:1" ht="15" customHeight="1">
      <c r="A3923" s="166"/>
    </row>
    <row r="3924" spans="1:1" ht="15" customHeight="1">
      <c r="A3924" s="166"/>
    </row>
    <row r="3925" spans="1:1" ht="15" customHeight="1">
      <c r="A3925" s="166"/>
    </row>
    <row r="3926" spans="1:1" ht="15" customHeight="1">
      <c r="A3926" s="166"/>
    </row>
    <row r="3927" spans="1:1" ht="15" customHeight="1">
      <c r="A3927" s="166"/>
    </row>
    <row r="3928" spans="1:1" ht="15" customHeight="1">
      <c r="A3928" s="166"/>
    </row>
    <row r="3929" spans="1:1" ht="15" customHeight="1">
      <c r="A3929" s="166"/>
    </row>
    <row r="3930" spans="1:1" ht="15" customHeight="1">
      <c r="A3930" s="166"/>
    </row>
    <row r="3931" spans="1:1" ht="15" customHeight="1">
      <c r="A3931" s="166"/>
    </row>
    <row r="3932" spans="1:1" ht="15" customHeight="1">
      <c r="A3932" s="166"/>
    </row>
    <row r="3933" spans="1:1" ht="15" customHeight="1">
      <c r="A3933" s="166"/>
    </row>
    <row r="3934" spans="1:1" ht="15" customHeight="1">
      <c r="A3934" s="166"/>
    </row>
    <row r="3935" spans="1:1" ht="15" customHeight="1">
      <c r="A3935" s="166"/>
    </row>
    <row r="3936" spans="1:1" ht="15" customHeight="1">
      <c r="A3936" s="166"/>
    </row>
    <row r="3937" spans="1:1" ht="15" customHeight="1">
      <c r="A3937" s="166"/>
    </row>
    <row r="3938" spans="1:1" ht="15" customHeight="1">
      <c r="A3938" s="166"/>
    </row>
    <row r="3939" spans="1:1" ht="15" customHeight="1">
      <c r="A3939" s="166"/>
    </row>
    <row r="3940" spans="1:1" ht="15" customHeight="1">
      <c r="A3940" s="166"/>
    </row>
    <row r="3941" spans="1:1" ht="15" customHeight="1">
      <c r="A3941" s="166"/>
    </row>
    <row r="3942" spans="1:1" ht="15" customHeight="1">
      <c r="A3942" s="166"/>
    </row>
    <row r="3943" spans="1:1" ht="15" customHeight="1">
      <c r="A3943" s="166"/>
    </row>
    <row r="3944" spans="1:1" ht="15" customHeight="1">
      <c r="A3944" s="166"/>
    </row>
    <row r="3945" spans="1:1" ht="15" customHeight="1">
      <c r="A3945" s="166"/>
    </row>
    <row r="3946" spans="1:1" ht="15" customHeight="1">
      <c r="A3946" s="166"/>
    </row>
    <row r="3947" spans="1:1" ht="15" customHeight="1">
      <c r="A3947" s="166"/>
    </row>
    <row r="3948" spans="1:1" ht="15" customHeight="1">
      <c r="A3948" s="166"/>
    </row>
    <row r="3949" spans="1:1" ht="15" customHeight="1">
      <c r="A3949" s="166"/>
    </row>
    <row r="3950" spans="1:1" ht="15" customHeight="1">
      <c r="A3950" s="166"/>
    </row>
    <row r="3951" spans="1:1" ht="15" customHeight="1">
      <c r="A3951" s="166"/>
    </row>
    <row r="3952" spans="1:1" ht="15" customHeight="1">
      <c r="A3952" s="166"/>
    </row>
    <row r="3953" spans="1:1" ht="15" customHeight="1">
      <c r="A3953" s="166"/>
    </row>
    <row r="3954" spans="1:1" ht="15" customHeight="1">
      <c r="A3954" s="166"/>
    </row>
    <row r="3955" spans="1:1" ht="15" customHeight="1">
      <c r="A3955" s="166"/>
    </row>
    <row r="3956" spans="1:1" ht="15" customHeight="1">
      <c r="A3956" s="166"/>
    </row>
    <row r="3957" spans="1:1" ht="15" customHeight="1">
      <c r="A3957" s="166"/>
    </row>
    <row r="3958" spans="1:1" ht="15" customHeight="1">
      <c r="A3958" s="166"/>
    </row>
    <row r="3959" spans="1:1" ht="15" customHeight="1">
      <c r="A3959" s="166"/>
    </row>
    <row r="3960" spans="1:1" ht="15" customHeight="1">
      <c r="A3960" s="166"/>
    </row>
    <row r="3961" spans="1:1" ht="15" customHeight="1">
      <c r="A3961" s="166"/>
    </row>
    <row r="3962" spans="1:1" ht="15" customHeight="1">
      <c r="A3962" s="166"/>
    </row>
    <row r="3963" spans="1:1" ht="15" customHeight="1">
      <c r="A3963" s="166"/>
    </row>
    <row r="3964" spans="1:1" ht="15" customHeight="1">
      <c r="A3964" s="166"/>
    </row>
    <row r="3965" spans="1:1" ht="15" customHeight="1">
      <c r="A3965" s="166"/>
    </row>
    <row r="3966" spans="1:1" ht="15" customHeight="1">
      <c r="A3966" s="166"/>
    </row>
    <row r="3967" spans="1:1" ht="15" customHeight="1">
      <c r="A3967" s="166"/>
    </row>
    <row r="3968" spans="1:1" ht="15" customHeight="1">
      <c r="A3968" s="166"/>
    </row>
    <row r="3969" spans="1:1" ht="15" customHeight="1">
      <c r="A3969" s="166"/>
    </row>
    <row r="3970" spans="1:1" ht="15" customHeight="1">
      <c r="A3970" s="166"/>
    </row>
    <row r="3971" spans="1:1" ht="15" customHeight="1">
      <c r="A3971" s="166"/>
    </row>
    <row r="3972" spans="1:1" ht="15" customHeight="1">
      <c r="A3972" s="166"/>
    </row>
    <row r="3973" spans="1:1" ht="15" customHeight="1">
      <c r="A3973" s="166"/>
    </row>
    <row r="3974" spans="1:1" ht="15" customHeight="1">
      <c r="A3974" s="166"/>
    </row>
    <row r="3975" spans="1:1" ht="15" customHeight="1">
      <c r="A3975" s="166"/>
    </row>
    <row r="3976" spans="1:1" ht="15" customHeight="1">
      <c r="A3976" s="166"/>
    </row>
    <row r="3977" spans="1:1" ht="15" customHeight="1">
      <c r="A3977" s="166"/>
    </row>
    <row r="3978" spans="1:1" ht="15" customHeight="1">
      <c r="A3978" s="166"/>
    </row>
    <row r="3979" spans="1:1" ht="15" customHeight="1">
      <c r="A3979" s="166"/>
    </row>
    <row r="3980" spans="1:1" ht="15" customHeight="1">
      <c r="A3980" s="166"/>
    </row>
    <row r="3981" spans="1:1" ht="15" customHeight="1">
      <c r="A3981" s="166"/>
    </row>
    <row r="3982" spans="1:1" ht="15" customHeight="1">
      <c r="A3982" s="166"/>
    </row>
    <row r="3983" spans="1:1" ht="15" customHeight="1">
      <c r="A3983" s="166"/>
    </row>
    <row r="3984" spans="1:1" ht="15" customHeight="1">
      <c r="A3984" s="166"/>
    </row>
    <row r="3985" spans="1:1" ht="15" customHeight="1">
      <c r="A3985" s="166"/>
    </row>
    <row r="3986" spans="1:1" ht="15" customHeight="1">
      <c r="A3986" s="166"/>
    </row>
    <row r="3987" spans="1:1" ht="15" customHeight="1">
      <c r="A3987" s="166"/>
    </row>
    <row r="3988" spans="1:1" ht="15" customHeight="1">
      <c r="A3988" s="166"/>
    </row>
    <row r="3989" spans="1:1" ht="15" customHeight="1">
      <c r="A3989" s="166"/>
    </row>
    <row r="3990" spans="1:1" ht="15" customHeight="1">
      <c r="A3990" s="166"/>
    </row>
    <row r="3991" spans="1:1" ht="15" customHeight="1">
      <c r="A3991" s="166"/>
    </row>
    <row r="3992" spans="1:1" ht="15" customHeight="1">
      <c r="A3992" s="166"/>
    </row>
    <row r="3993" spans="1:1" ht="15" customHeight="1">
      <c r="A3993" s="166"/>
    </row>
    <row r="3994" spans="1:1" ht="15" customHeight="1">
      <c r="A3994" s="166"/>
    </row>
    <row r="3995" spans="1:1" ht="15" customHeight="1">
      <c r="A3995" s="166"/>
    </row>
    <row r="3996" spans="1:1" ht="15" customHeight="1">
      <c r="A3996" s="166"/>
    </row>
    <row r="3997" spans="1:1" ht="15" customHeight="1">
      <c r="A3997" s="166"/>
    </row>
    <row r="3998" spans="1:1" ht="15" customHeight="1">
      <c r="A3998" s="166"/>
    </row>
    <row r="3999" spans="1:1" ht="15" customHeight="1">
      <c r="A3999" s="166"/>
    </row>
    <row r="4000" spans="1:1" ht="15" customHeight="1">
      <c r="A4000" s="166"/>
    </row>
    <row r="4001" spans="1:1" ht="15" customHeight="1">
      <c r="A4001" s="166"/>
    </row>
    <row r="4002" spans="1:1" ht="15" customHeight="1">
      <c r="A4002" s="166"/>
    </row>
    <row r="4003" spans="1:1" ht="15" customHeight="1">
      <c r="A4003" s="166"/>
    </row>
    <row r="4004" spans="1:1" ht="15" customHeight="1">
      <c r="A4004" s="166"/>
    </row>
    <row r="4005" spans="1:1" ht="15" customHeight="1">
      <c r="A4005" s="166"/>
    </row>
    <row r="4006" spans="1:1" ht="15" customHeight="1">
      <c r="A4006" s="166"/>
    </row>
    <row r="4007" spans="1:1" ht="15" customHeight="1">
      <c r="A4007" s="166"/>
    </row>
    <row r="4008" spans="1:1" ht="15" customHeight="1">
      <c r="A4008" s="166"/>
    </row>
    <row r="4009" spans="1:1" ht="15" customHeight="1">
      <c r="A4009" s="166"/>
    </row>
    <row r="4010" spans="1:1" ht="15" customHeight="1">
      <c r="A4010" s="166"/>
    </row>
    <row r="4011" spans="1:1" ht="15" customHeight="1">
      <c r="A4011" s="166"/>
    </row>
    <row r="4012" spans="1:1" ht="15" customHeight="1">
      <c r="A4012" s="166"/>
    </row>
    <row r="4013" spans="1:1" ht="15" customHeight="1">
      <c r="A4013" s="166"/>
    </row>
    <row r="4014" spans="1:1" ht="15" customHeight="1">
      <c r="A4014" s="166"/>
    </row>
    <row r="4015" spans="1:1" ht="15" customHeight="1">
      <c r="A4015" s="166"/>
    </row>
    <row r="4016" spans="1:1" ht="15" customHeight="1">
      <c r="A4016" s="166"/>
    </row>
    <row r="4017" spans="1:1" ht="15" customHeight="1">
      <c r="A4017" s="166"/>
    </row>
    <row r="4018" spans="1:1" ht="15" customHeight="1">
      <c r="A4018" s="166"/>
    </row>
    <row r="4019" spans="1:1" ht="15" customHeight="1">
      <c r="A4019" s="166"/>
    </row>
    <row r="4020" spans="1:1" ht="15" customHeight="1">
      <c r="A4020" s="166"/>
    </row>
    <row r="4021" spans="1:1" ht="15" customHeight="1">
      <c r="A4021" s="166"/>
    </row>
    <row r="4022" spans="1:1" ht="15" customHeight="1">
      <c r="A4022" s="166"/>
    </row>
    <row r="4023" spans="1:1" ht="15" customHeight="1">
      <c r="A4023" s="166"/>
    </row>
    <row r="4024" spans="1:1" ht="15" customHeight="1">
      <c r="A4024" s="166"/>
    </row>
    <row r="4025" spans="1:1" ht="15" customHeight="1">
      <c r="A4025" s="166"/>
    </row>
    <row r="4026" spans="1:1" ht="15" customHeight="1">
      <c r="A4026" s="166"/>
    </row>
    <row r="4027" spans="1:1" ht="15" customHeight="1">
      <c r="A4027" s="166"/>
    </row>
    <row r="4028" spans="1:1" ht="15" customHeight="1">
      <c r="A4028" s="166"/>
    </row>
    <row r="4029" spans="1:1" ht="15" customHeight="1">
      <c r="A4029" s="166"/>
    </row>
    <row r="4030" spans="1:1" ht="15" customHeight="1">
      <c r="A4030" s="166"/>
    </row>
    <row r="4031" spans="1:1" ht="15" customHeight="1">
      <c r="A4031" s="166"/>
    </row>
    <row r="4032" spans="1:1" ht="15" customHeight="1">
      <c r="A4032" s="166"/>
    </row>
    <row r="4033" spans="1:1" ht="15" customHeight="1">
      <c r="A4033" s="166"/>
    </row>
    <row r="4034" spans="1:1" ht="15" customHeight="1">
      <c r="A4034" s="166"/>
    </row>
    <row r="4035" spans="1:1" ht="15" customHeight="1">
      <c r="A4035" s="166"/>
    </row>
    <row r="4036" spans="1:1" ht="15" customHeight="1">
      <c r="A4036" s="166"/>
    </row>
    <row r="4037" spans="1:1" ht="15" customHeight="1">
      <c r="A4037" s="166"/>
    </row>
    <row r="4038" spans="1:1" ht="15" customHeight="1">
      <c r="A4038" s="166"/>
    </row>
    <row r="4039" spans="1:1" ht="15" customHeight="1">
      <c r="A4039" s="166"/>
    </row>
    <row r="4040" spans="1:1" ht="15" customHeight="1">
      <c r="A4040" s="166"/>
    </row>
    <row r="4041" spans="1:1" ht="15" customHeight="1">
      <c r="A4041" s="166"/>
    </row>
    <row r="4042" spans="1:1" ht="15" customHeight="1">
      <c r="A4042" s="166"/>
    </row>
    <row r="4043" spans="1:1" ht="15" customHeight="1">
      <c r="A4043" s="166"/>
    </row>
    <row r="4044" spans="1:1" ht="15" customHeight="1">
      <c r="A4044" s="166"/>
    </row>
    <row r="4045" spans="1:1" ht="15" customHeight="1">
      <c r="A4045" s="166"/>
    </row>
    <row r="4046" spans="1:1" ht="15" customHeight="1">
      <c r="A4046" s="166"/>
    </row>
    <row r="4047" spans="1:1" ht="15" customHeight="1">
      <c r="A4047" s="166"/>
    </row>
    <row r="4048" spans="1:1" ht="15" customHeight="1">
      <c r="A4048" s="166"/>
    </row>
    <row r="4049" spans="1:1" ht="15" customHeight="1">
      <c r="A4049" s="166"/>
    </row>
    <row r="4050" spans="1:1" ht="15" customHeight="1">
      <c r="A4050" s="166"/>
    </row>
    <row r="4051" spans="1:1" ht="15" customHeight="1">
      <c r="A4051" s="166"/>
    </row>
    <row r="4052" spans="1:1" ht="15" customHeight="1">
      <c r="A4052" s="166"/>
    </row>
    <row r="4053" spans="1:1" ht="15" customHeight="1">
      <c r="A4053" s="166"/>
    </row>
    <row r="4054" spans="1:1" ht="15" customHeight="1">
      <c r="A4054" s="166"/>
    </row>
    <row r="4055" spans="1:1" ht="15" customHeight="1">
      <c r="A4055" s="166"/>
    </row>
    <row r="4056" spans="1:1" ht="15" customHeight="1">
      <c r="A4056" s="166"/>
    </row>
    <row r="4057" spans="1:1" ht="15" customHeight="1">
      <c r="A4057" s="166"/>
    </row>
    <row r="4058" spans="1:1" ht="15" customHeight="1">
      <c r="A4058" s="166"/>
    </row>
    <row r="4059" spans="1:1" ht="15" customHeight="1">
      <c r="A4059" s="166"/>
    </row>
    <row r="4060" spans="1:1" ht="15" customHeight="1">
      <c r="A4060" s="166"/>
    </row>
    <row r="4061" spans="1:1" ht="15" customHeight="1">
      <c r="A4061" s="166"/>
    </row>
    <row r="4062" spans="1:1" ht="15" customHeight="1">
      <c r="A4062" s="166"/>
    </row>
    <row r="4063" spans="1:1" ht="15" customHeight="1">
      <c r="A4063" s="166"/>
    </row>
    <row r="4064" spans="1:1" ht="15" customHeight="1">
      <c r="A4064" s="166"/>
    </row>
    <row r="4065" spans="1:1" ht="15" customHeight="1">
      <c r="A4065" s="166"/>
    </row>
    <row r="4066" spans="1:1" ht="15" customHeight="1">
      <c r="A4066" s="166"/>
    </row>
    <row r="4067" spans="1:1" ht="15" customHeight="1">
      <c r="A4067" s="166"/>
    </row>
    <row r="4068" spans="1:1" ht="15" customHeight="1">
      <c r="A4068" s="166"/>
    </row>
    <row r="4069" spans="1:1" ht="15" customHeight="1">
      <c r="A4069" s="166"/>
    </row>
    <row r="4070" spans="1:1" ht="15" customHeight="1">
      <c r="A4070" s="166"/>
    </row>
    <row r="4071" spans="1:1" ht="15" customHeight="1">
      <c r="A4071" s="166"/>
    </row>
    <row r="4072" spans="1:1" ht="15" customHeight="1">
      <c r="A4072" s="166"/>
    </row>
    <row r="4073" spans="1:1" ht="15" customHeight="1">
      <c r="A4073" s="166"/>
    </row>
    <row r="4074" spans="1:1" ht="15" customHeight="1">
      <c r="A4074" s="166"/>
    </row>
    <row r="4075" spans="1:1" ht="15" customHeight="1">
      <c r="A4075" s="166"/>
    </row>
    <row r="4076" spans="1:1" ht="15" customHeight="1">
      <c r="A4076" s="166"/>
    </row>
    <row r="4077" spans="1:1" ht="15" customHeight="1">
      <c r="A4077" s="166"/>
    </row>
    <row r="4078" spans="1:1" ht="15" customHeight="1">
      <c r="A4078" s="166"/>
    </row>
    <row r="4079" spans="1:1" ht="15" customHeight="1">
      <c r="A4079" s="166"/>
    </row>
    <row r="4080" spans="1:1" ht="15" customHeight="1">
      <c r="A4080" s="166"/>
    </row>
    <row r="4081" spans="1:1" ht="15" customHeight="1">
      <c r="A4081" s="166"/>
    </row>
    <row r="4082" spans="1:1" ht="15" customHeight="1">
      <c r="A4082" s="166"/>
    </row>
    <row r="4083" spans="1:1" ht="15" customHeight="1">
      <c r="A4083" s="166"/>
    </row>
    <row r="4084" spans="1:1" ht="15" customHeight="1">
      <c r="A4084" s="166"/>
    </row>
    <row r="4085" spans="1:1" ht="15" customHeight="1">
      <c r="A4085" s="166"/>
    </row>
    <row r="4086" spans="1:1" ht="15" customHeight="1">
      <c r="A4086" s="166"/>
    </row>
    <row r="4087" spans="1:1" ht="15" customHeight="1">
      <c r="A4087" s="166"/>
    </row>
    <row r="4088" spans="1:1" ht="15" customHeight="1">
      <c r="A4088" s="166"/>
    </row>
    <row r="4089" spans="1:1" ht="15" customHeight="1">
      <c r="A4089" s="166"/>
    </row>
    <row r="4090" spans="1:1" ht="15" customHeight="1">
      <c r="A4090" s="166"/>
    </row>
    <row r="4091" spans="1:1" ht="15" customHeight="1">
      <c r="A4091" s="166"/>
    </row>
    <row r="4092" spans="1:1" ht="15" customHeight="1">
      <c r="A4092" s="166"/>
    </row>
    <row r="4093" spans="1:1" ht="15" customHeight="1">
      <c r="A4093" s="166"/>
    </row>
    <row r="4094" spans="1:1" ht="15" customHeight="1">
      <c r="A4094" s="166"/>
    </row>
    <row r="4095" spans="1:1" ht="15" customHeight="1">
      <c r="A4095" s="166"/>
    </row>
    <row r="4096" spans="1:1" ht="15" customHeight="1">
      <c r="A4096" s="166"/>
    </row>
    <row r="4097" spans="1:1" ht="15" customHeight="1">
      <c r="A4097" s="166"/>
    </row>
    <row r="4098" spans="1:1" ht="15" customHeight="1">
      <c r="A4098" s="166"/>
    </row>
    <row r="4099" spans="1:1" ht="15" customHeight="1">
      <c r="A4099" s="166"/>
    </row>
    <row r="4100" spans="1:1" ht="15" customHeight="1">
      <c r="A4100" s="166"/>
    </row>
    <row r="4101" spans="1:1" ht="15" customHeight="1">
      <c r="A4101" s="166"/>
    </row>
    <row r="4102" spans="1:1" ht="15" customHeight="1">
      <c r="A4102" s="166"/>
    </row>
    <row r="4103" spans="1:1" ht="15" customHeight="1">
      <c r="A4103" s="166"/>
    </row>
    <row r="4104" spans="1:1" ht="15" customHeight="1">
      <c r="A4104" s="166"/>
    </row>
    <row r="4105" spans="1:1" ht="15" customHeight="1">
      <c r="A4105" s="166"/>
    </row>
    <row r="4106" spans="1:1" ht="15" customHeight="1">
      <c r="A4106" s="166"/>
    </row>
    <row r="4107" spans="1:1" ht="15" customHeight="1">
      <c r="A4107" s="166"/>
    </row>
    <row r="4108" spans="1:1" ht="15" customHeight="1">
      <c r="A4108" s="166"/>
    </row>
    <row r="4109" spans="1:1" ht="15" customHeight="1">
      <c r="A4109" s="166"/>
    </row>
    <row r="4110" spans="1:1" ht="15" customHeight="1">
      <c r="A4110" s="166"/>
    </row>
    <row r="4111" spans="1:1" ht="15" customHeight="1">
      <c r="A4111" s="166"/>
    </row>
    <row r="4112" spans="1:1" ht="15" customHeight="1">
      <c r="A4112" s="166"/>
    </row>
    <row r="4113" spans="1:1" ht="15" customHeight="1">
      <c r="A4113" s="166"/>
    </row>
    <row r="4114" spans="1:1" ht="15" customHeight="1">
      <c r="A4114" s="166"/>
    </row>
    <row r="4115" spans="1:1" ht="15" customHeight="1">
      <c r="A4115" s="166"/>
    </row>
    <row r="4116" spans="1:1" ht="15" customHeight="1">
      <c r="A4116" s="166"/>
    </row>
    <row r="4117" spans="1:1" ht="15" customHeight="1">
      <c r="A4117" s="166"/>
    </row>
    <row r="4118" spans="1:1" ht="15" customHeight="1">
      <c r="A4118" s="166"/>
    </row>
    <row r="4119" spans="1:1" ht="15" customHeight="1">
      <c r="A4119" s="166"/>
    </row>
    <row r="4120" spans="1:1" ht="15" customHeight="1">
      <c r="A4120" s="166"/>
    </row>
    <row r="4121" spans="1:1" ht="15" customHeight="1">
      <c r="A4121" s="166"/>
    </row>
    <row r="4122" spans="1:1" ht="15" customHeight="1">
      <c r="A4122" s="166"/>
    </row>
    <row r="4123" spans="1:1" ht="15" customHeight="1">
      <c r="A4123" s="166"/>
    </row>
    <row r="4124" spans="1:1" ht="15" customHeight="1">
      <c r="A4124" s="166"/>
    </row>
    <row r="4125" spans="1:1" ht="15" customHeight="1">
      <c r="A4125" s="166"/>
    </row>
    <row r="4126" spans="1:1" ht="15" customHeight="1">
      <c r="A4126" s="166"/>
    </row>
    <row r="4127" spans="1:1" ht="15" customHeight="1">
      <c r="A4127" s="166"/>
    </row>
    <row r="4128" spans="1:1" ht="15" customHeight="1">
      <c r="A4128" s="166"/>
    </row>
    <row r="4129" spans="1:1" ht="15" customHeight="1">
      <c r="A4129" s="166"/>
    </row>
    <row r="4130" spans="1:1" ht="15" customHeight="1">
      <c r="A4130" s="166"/>
    </row>
    <row r="4131" spans="1:1" ht="15" customHeight="1">
      <c r="A4131" s="166"/>
    </row>
    <row r="4132" spans="1:1" ht="15" customHeight="1">
      <c r="A4132" s="166"/>
    </row>
    <row r="4133" spans="1:1" ht="15" customHeight="1">
      <c r="A4133" s="166"/>
    </row>
    <row r="4134" spans="1:1" ht="15" customHeight="1">
      <c r="A4134" s="166"/>
    </row>
    <row r="4135" spans="1:1" ht="15" customHeight="1">
      <c r="A4135" s="166"/>
    </row>
    <row r="4136" spans="1:1" ht="15" customHeight="1">
      <c r="A4136" s="166"/>
    </row>
    <row r="4137" spans="1:1" ht="15" customHeight="1">
      <c r="A4137" s="166"/>
    </row>
    <row r="4138" spans="1:1" ht="15" customHeight="1">
      <c r="A4138" s="166"/>
    </row>
    <row r="4139" spans="1:1" ht="15" customHeight="1">
      <c r="A4139" s="166"/>
    </row>
    <row r="4140" spans="1:1" ht="15" customHeight="1">
      <c r="A4140" s="166"/>
    </row>
    <row r="4141" spans="1:1" ht="15" customHeight="1">
      <c r="A4141" s="166"/>
    </row>
    <row r="4142" spans="1:1" ht="15" customHeight="1">
      <c r="A4142" s="166"/>
    </row>
    <row r="4143" spans="1:1" ht="15" customHeight="1">
      <c r="A4143" s="166"/>
    </row>
    <row r="4144" spans="1:1" ht="15" customHeight="1">
      <c r="A4144" s="166"/>
    </row>
    <row r="4145" spans="1:1" ht="15" customHeight="1">
      <c r="A4145" s="166"/>
    </row>
    <row r="4146" spans="1:1" ht="15" customHeight="1">
      <c r="A4146" s="166"/>
    </row>
    <row r="4147" spans="1:1" ht="15" customHeight="1">
      <c r="A4147" s="166"/>
    </row>
    <row r="4148" spans="1:1" ht="15" customHeight="1">
      <c r="A4148" s="166"/>
    </row>
    <row r="4149" spans="1:1" ht="15" customHeight="1">
      <c r="A4149" s="166"/>
    </row>
    <row r="4150" spans="1:1" ht="15" customHeight="1">
      <c r="A4150" s="166"/>
    </row>
    <row r="4151" spans="1:1" ht="15" customHeight="1">
      <c r="A4151" s="166"/>
    </row>
    <row r="4152" spans="1:1" ht="15" customHeight="1">
      <c r="A4152" s="166"/>
    </row>
    <row r="4153" spans="1:1" ht="15" customHeight="1">
      <c r="A4153" s="166"/>
    </row>
    <row r="4154" spans="1:1" ht="15" customHeight="1">
      <c r="A4154" s="166"/>
    </row>
    <row r="4155" spans="1:1" ht="15" customHeight="1">
      <c r="A4155" s="166"/>
    </row>
    <row r="4156" spans="1:1" ht="15" customHeight="1">
      <c r="A4156" s="166"/>
    </row>
    <row r="4157" spans="1:1" ht="15" customHeight="1">
      <c r="A4157" s="166"/>
    </row>
    <row r="4158" spans="1:1" ht="15" customHeight="1">
      <c r="A4158" s="166"/>
    </row>
    <row r="4159" spans="1:1" ht="15" customHeight="1">
      <c r="A4159" s="166"/>
    </row>
    <row r="4160" spans="1:1" ht="15" customHeight="1">
      <c r="A4160" s="166"/>
    </row>
    <row r="4161" spans="1:1" ht="15" customHeight="1">
      <c r="A4161" s="166"/>
    </row>
    <row r="4162" spans="1:1" ht="15" customHeight="1">
      <c r="A4162" s="166"/>
    </row>
    <row r="4163" spans="1:1" ht="15" customHeight="1">
      <c r="A4163" s="166"/>
    </row>
    <row r="4164" spans="1:1" ht="15" customHeight="1">
      <c r="A4164" s="166"/>
    </row>
    <row r="4165" spans="1:1" ht="15" customHeight="1">
      <c r="A4165" s="166"/>
    </row>
    <row r="4166" spans="1:1" ht="15" customHeight="1">
      <c r="A4166" s="166"/>
    </row>
    <row r="4167" spans="1:1" ht="15" customHeight="1">
      <c r="A4167" s="166"/>
    </row>
    <row r="4168" spans="1:1" ht="15" customHeight="1">
      <c r="A4168" s="166"/>
    </row>
    <row r="4169" spans="1:1" ht="15" customHeight="1">
      <c r="A4169" s="166"/>
    </row>
    <row r="4170" spans="1:1" ht="15" customHeight="1">
      <c r="A4170" s="166"/>
    </row>
    <row r="4171" spans="1:1" ht="15" customHeight="1">
      <c r="A4171" s="166"/>
    </row>
    <row r="4172" spans="1:1" ht="15" customHeight="1">
      <c r="A4172" s="166"/>
    </row>
    <row r="4173" spans="1:1" ht="15" customHeight="1">
      <c r="A4173" s="166"/>
    </row>
    <row r="4174" spans="1:1" ht="15" customHeight="1">
      <c r="A4174" s="166"/>
    </row>
    <row r="4175" spans="1:1" ht="15" customHeight="1">
      <c r="A4175" s="166"/>
    </row>
    <row r="4176" spans="1:1" ht="15" customHeight="1">
      <c r="A4176" s="166"/>
    </row>
    <row r="4177" spans="1:1" ht="15" customHeight="1">
      <c r="A4177" s="166"/>
    </row>
    <row r="4178" spans="1:1" ht="15" customHeight="1">
      <c r="A4178" s="166"/>
    </row>
    <row r="4179" spans="1:1" ht="15" customHeight="1">
      <c r="A4179" s="166"/>
    </row>
    <row r="4180" spans="1:1" ht="15" customHeight="1">
      <c r="A4180" s="166"/>
    </row>
    <row r="4181" spans="1:1" ht="15" customHeight="1">
      <c r="A4181" s="166"/>
    </row>
    <row r="4182" spans="1:1" ht="15" customHeight="1">
      <c r="A4182" s="166"/>
    </row>
    <row r="4183" spans="1:1" ht="15" customHeight="1">
      <c r="A4183" s="166"/>
    </row>
    <row r="4184" spans="1:1" ht="15" customHeight="1">
      <c r="A4184" s="166"/>
    </row>
    <row r="4185" spans="1:1" ht="15" customHeight="1">
      <c r="A4185" s="166"/>
    </row>
    <row r="4186" spans="1:1" ht="15" customHeight="1">
      <c r="A4186" s="166"/>
    </row>
    <row r="4187" spans="1:1" ht="15" customHeight="1">
      <c r="A4187" s="166"/>
    </row>
    <row r="4188" spans="1:1" ht="15" customHeight="1">
      <c r="A4188" s="166"/>
    </row>
    <row r="4189" spans="1:1" ht="15" customHeight="1">
      <c r="A4189" s="166"/>
    </row>
    <row r="4190" spans="1:1" ht="15" customHeight="1">
      <c r="A4190" s="166"/>
    </row>
    <row r="4191" spans="1:1" ht="15" customHeight="1">
      <c r="A4191" s="166"/>
    </row>
    <row r="4192" spans="1:1" ht="15" customHeight="1">
      <c r="A4192" s="166"/>
    </row>
    <row r="4193" spans="1:1" ht="15" customHeight="1">
      <c r="A4193" s="166"/>
    </row>
    <row r="4194" spans="1:1" ht="15" customHeight="1">
      <c r="A4194" s="166"/>
    </row>
    <row r="4195" spans="1:1" ht="15" customHeight="1">
      <c r="A4195" s="166"/>
    </row>
    <row r="4196" spans="1:1" ht="15" customHeight="1">
      <c r="A4196" s="166"/>
    </row>
    <row r="4197" spans="1:1" ht="15" customHeight="1">
      <c r="A4197" s="166"/>
    </row>
    <row r="4198" spans="1:1" ht="15" customHeight="1">
      <c r="A4198" s="166"/>
    </row>
    <row r="4199" spans="1:1" ht="15" customHeight="1">
      <c r="A4199" s="166"/>
    </row>
    <row r="4200" spans="1:1" ht="15" customHeight="1">
      <c r="A4200" s="166"/>
    </row>
    <row r="4201" spans="1:1" ht="15" customHeight="1">
      <c r="A4201" s="166"/>
    </row>
    <row r="4202" spans="1:1" ht="15" customHeight="1">
      <c r="A4202" s="166"/>
    </row>
    <row r="4203" spans="1:1" ht="15" customHeight="1">
      <c r="A4203" s="166"/>
    </row>
    <row r="4204" spans="1:1" ht="15" customHeight="1">
      <c r="A4204" s="166"/>
    </row>
    <row r="4205" spans="1:1" ht="15" customHeight="1">
      <c r="A4205" s="166"/>
    </row>
    <row r="4206" spans="1:1" ht="15" customHeight="1">
      <c r="A4206" s="166"/>
    </row>
    <row r="4207" spans="1:1" ht="15" customHeight="1">
      <c r="A4207" s="166"/>
    </row>
    <row r="4208" spans="1:1" ht="15" customHeight="1">
      <c r="A4208" s="166"/>
    </row>
    <row r="4209" spans="1:1" ht="15" customHeight="1">
      <c r="A4209" s="166"/>
    </row>
    <row r="4210" spans="1:1" ht="15" customHeight="1">
      <c r="A4210" s="166"/>
    </row>
    <row r="4211" spans="1:1" ht="15" customHeight="1">
      <c r="A4211" s="166"/>
    </row>
    <row r="4212" spans="1:1" ht="15" customHeight="1">
      <c r="A4212" s="166"/>
    </row>
    <row r="4213" spans="1:1" ht="15" customHeight="1">
      <c r="A4213" s="166"/>
    </row>
    <row r="4214" spans="1:1" ht="15" customHeight="1">
      <c r="A4214" s="166"/>
    </row>
    <row r="4215" spans="1:1" ht="15" customHeight="1">
      <c r="A4215" s="166"/>
    </row>
    <row r="4216" spans="1:1" ht="15" customHeight="1">
      <c r="A4216" s="166"/>
    </row>
    <row r="4217" spans="1:1" ht="15" customHeight="1">
      <c r="A4217" s="166"/>
    </row>
    <row r="4218" spans="1:1" ht="15" customHeight="1">
      <c r="A4218" s="166"/>
    </row>
    <row r="4219" spans="1:1" ht="15" customHeight="1">
      <c r="A4219" s="166"/>
    </row>
    <row r="4220" spans="1:1" ht="15" customHeight="1">
      <c r="A4220" s="166"/>
    </row>
    <row r="4221" spans="1:1" ht="15" customHeight="1">
      <c r="A4221" s="166"/>
    </row>
    <row r="4222" spans="1:1" ht="15" customHeight="1">
      <c r="A4222" s="166"/>
    </row>
    <row r="4223" spans="1:1" ht="15" customHeight="1">
      <c r="A4223" s="166"/>
    </row>
    <row r="4224" spans="1:1" ht="15" customHeight="1">
      <c r="A4224" s="166"/>
    </row>
    <row r="4225" spans="1:1" ht="15" customHeight="1">
      <c r="A4225" s="166"/>
    </row>
    <row r="4226" spans="1:1" ht="15" customHeight="1">
      <c r="A4226" s="166"/>
    </row>
    <row r="4227" spans="1:1" ht="15" customHeight="1">
      <c r="A4227" s="166"/>
    </row>
    <row r="4228" spans="1:1" ht="15" customHeight="1">
      <c r="A4228" s="166"/>
    </row>
    <row r="4229" spans="1:1" ht="15" customHeight="1">
      <c r="A4229" s="166"/>
    </row>
    <row r="4230" spans="1:1" ht="15" customHeight="1">
      <c r="A4230" s="166"/>
    </row>
    <row r="4231" spans="1:1" ht="15" customHeight="1">
      <c r="A4231" s="166"/>
    </row>
    <row r="4232" spans="1:1" ht="15" customHeight="1">
      <c r="A4232" s="166"/>
    </row>
    <row r="4233" spans="1:1" ht="15" customHeight="1">
      <c r="A4233" s="166"/>
    </row>
    <row r="4234" spans="1:1" ht="15" customHeight="1">
      <c r="A4234" s="166"/>
    </row>
    <row r="4235" spans="1:1" ht="15" customHeight="1">
      <c r="A4235" s="166"/>
    </row>
    <row r="4236" spans="1:1" ht="15" customHeight="1">
      <c r="A4236" s="166"/>
    </row>
    <row r="4237" spans="1:1" ht="15" customHeight="1">
      <c r="A4237" s="166"/>
    </row>
    <row r="4238" spans="1:1" ht="15" customHeight="1">
      <c r="A4238" s="166"/>
    </row>
    <row r="4239" spans="1:1" ht="15" customHeight="1">
      <c r="A4239" s="166"/>
    </row>
    <row r="4240" spans="1:1" ht="15" customHeight="1">
      <c r="A4240" s="166"/>
    </row>
    <row r="4241" spans="1:1" ht="15" customHeight="1">
      <c r="A4241" s="166"/>
    </row>
    <row r="4242" spans="1:1" ht="15" customHeight="1">
      <c r="A4242" s="166"/>
    </row>
    <row r="4243" spans="1:1" ht="15" customHeight="1">
      <c r="A4243" s="166"/>
    </row>
    <row r="4244" spans="1:1" ht="15" customHeight="1">
      <c r="A4244" s="166"/>
    </row>
    <row r="4245" spans="1:1" ht="15" customHeight="1">
      <c r="A4245" s="166"/>
    </row>
    <row r="4246" spans="1:1" ht="15" customHeight="1">
      <c r="A4246" s="166"/>
    </row>
    <row r="4247" spans="1:1" ht="15" customHeight="1">
      <c r="A4247" s="166"/>
    </row>
    <row r="4248" spans="1:1" ht="15" customHeight="1">
      <c r="A4248" s="166"/>
    </row>
    <row r="4249" spans="1:1" ht="15" customHeight="1">
      <c r="A4249" s="166"/>
    </row>
    <row r="4250" spans="1:1" ht="15" customHeight="1">
      <c r="A4250" s="166"/>
    </row>
    <row r="4251" spans="1:1" ht="15" customHeight="1">
      <c r="A4251" s="166"/>
    </row>
    <row r="4252" spans="1:1" ht="15" customHeight="1">
      <c r="A4252" s="166"/>
    </row>
    <row r="4253" spans="1:1" ht="15" customHeight="1">
      <c r="A4253" s="166"/>
    </row>
    <row r="4254" spans="1:1" ht="15" customHeight="1">
      <c r="A4254" s="166"/>
    </row>
    <row r="4255" spans="1:1" ht="15" customHeight="1">
      <c r="A4255" s="166"/>
    </row>
    <row r="4256" spans="1:1" ht="15" customHeight="1">
      <c r="A4256" s="166"/>
    </row>
    <row r="4257" spans="1:1" ht="15" customHeight="1">
      <c r="A4257" s="166"/>
    </row>
    <row r="4258" spans="1:1" ht="15" customHeight="1">
      <c r="A4258" s="166"/>
    </row>
    <row r="4259" spans="1:1" ht="15" customHeight="1">
      <c r="A4259" s="166"/>
    </row>
    <row r="4260" spans="1:1" ht="15" customHeight="1">
      <c r="A4260" s="166"/>
    </row>
    <row r="4261" spans="1:1" ht="15" customHeight="1">
      <c r="A4261" s="166"/>
    </row>
    <row r="4262" spans="1:1" ht="15" customHeight="1">
      <c r="A4262" s="166"/>
    </row>
    <row r="4263" spans="1:1" ht="15" customHeight="1">
      <c r="A4263" s="166"/>
    </row>
    <row r="4264" spans="1:1" ht="15" customHeight="1">
      <c r="A4264" s="166"/>
    </row>
    <row r="4265" spans="1:1" ht="15" customHeight="1">
      <c r="A4265" s="166"/>
    </row>
    <row r="4266" spans="1:1" ht="15" customHeight="1">
      <c r="A4266" s="166"/>
    </row>
    <row r="4267" spans="1:1" ht="15" customHeight="1">
      <c r="A4267" s="166"/>
    </row>
    <row r="4268" spans="1:1" ht="15" customHeight="1">
      <c r="A4268" s="166"/>
    </row>
    <row r="4269" spans="1:1" ht="15" customHeight="1">
      <c r="A4269" s="166"/>
    </row>
    <row r="4270" spans="1:1" ht="15" customHeight="1">
      <c r="A4270" s="166"/>
    </row>
    <row r="4271" spans="1:1" ht="15" customHeight="1">
      <c r="A4271" s="166"/>
    </row>
    <row r="4272" spans="1:1" ht="15" customHeight="1">
      <c r="A4272" s="166"/>
    </row>
    <row r="4273" spans="1:1" ht="15" customHeight="1">
      <c r="A4273" s="166"/>
    </row>
    <row r="4274" spans="1:1" ht="15" customHeight="1">
      <c r="A4274" s="166"/>
    </row>
    <row r="4275" spans="1:1" ht="15" customHeight="1">
      <c r="A4275" s="166"/>
    </row>
    <row r="4276" spans="1:1" ht="15" customHeight="1">
      <c r="A4276" s="166"/>
    </row>
    <row r="4277" spans="1:1" ht="15" customHeight="1">
      <c r="A4277" s="166"/>
    </row>
    <row r="4278" spans="1:1" ht="15" customHeight="1">
      <c r="A4278" s="166"/>
    </row>
    <row r="4279" spans="1:1" ht="15" customHeight="1">
      <c r="A4279" s="166"/>
    </row>
    <row r="4280" spans="1:1" ht="15" customHeight="1">
      <c r="A4280" s="166"/>
    </row>
    <row r="4281" spans="1:1" ht="15" customHeight="1">
      <c r="A4281" s="166"/>
    </row>
    <row r="4282" spans="1:1" ht="15" customHeight="1">
      <c r="A4282" s="166"/>
    </row>
    <row r="4283" spans="1:1" ht="15" customHeight="1">
      <c r="A4283" s="166"/>
    </row>
    <row r="4284" spans="1:1" ht="15" customHeight="1">
      <c r="A4284" s="166"/>
    </row>
    <row r="4285" spans="1:1" ht="15" customHeight="1">
      <c r="A4285" s="166"/>
    </row>
    <row r="4286" spans="1:1" ht="15" customHeight="1">
      <c r="A4286" s="166"/>
    </row>
    <row r="4287" spans="1:1" ht="15" customHeight="1">
      <c r="A4287" s="166"/>
    </row>
    <row r="4288" spans="1:1" ht="15" customHeight="1">
      <c r="A4288" s="166"/>
    </row>
    <row r="4289" spans="1:1" ht="15" customHeight="1">
      <c r="A4289" s="166"/>
    </row>
    <row r="4290" spans="1:1" ht="15" customHeight="1">
      <c r="A4290" s="166"/>
    </row>
    <row r="4291" spans="1:1" ht="15" customHeight="1">
      <c r="A4291" s="166"/>
    </row>
    <row r="4292" spans="1:1" ht="15" customHeight="1">
      <c r="A4292" s="166"/>
    </row>
    <row r="4293" spans="1:1" ht="15" customHeight="1">
      <c r="A4293" s="166"/>
    </row>
    <row r="4294" spans="1:1" ht="15" customHeight="1">
      <c r="A4294" s="166"/>
    </row>
    <row r="4295" spans="1:1" ht="15" customHeight="1">
      <c r="A4295" s="166"/>
    </row>
    <row r="4296" spans="1:1" ht="15" customHeight="1">
      <c r="A4296" s="166"/>
    </row>
    <row r="4297" spans="1:1" ht="15" customHeight="1">
      <c r="A4297" s="166"/>
    </row>
    <row r="4298" spans="1:1" ht="15" customHeight="1">
      <c r="A4298" s="166"/>
    </row>
    <row r="4299" spans="1:1" ht="15" customHeight="1">
      <c r="A4299" s="166"/>
    </row>
    <row r="4300" spans="1:1" ht="15" customHeight="1">
      <c r="A4300" s="166"/>
    </row>
    <row r="4301" spans="1:1" ht="15" customHeight="1">
      <c r="A4301" s="166"/>
    </row>
    <row r="4302" spans="1:1" ht="15" customHeight="1">
      <c r="A4302" s="166"/>
    </row>
    <row r="4303" spans="1:1" ht="15" customHeight="1">
      <c r="A4303" s="166"/>
    </row>
    <row r="4304" spans="1:1" ht="15" customHeight="1">
      <c r="A4304" s="166"/>
    </row>
    <row r="4305" spans="1:1" ht="15" customHeight="1">
      <c r="A4305" s="166"/>
    </row>
    <row r="4306" spans="1:1" ht="15" customHeight="1">
      <c r="A4306" s="166"/>
    </row>
    <row r="4307" spans="1:1" ht="15" customHeight="1">
      <c r="A4307" s="166"/>
    </row>
    <row r="4308" spans="1:1" ht="15" customHeight="1">
      <c r="A4308" s="166"/>
    </row>
    <row r="4309" spans="1:1" ht="15" customHeight="1">
      <c r="A4309" s="166"/>
    </row>
    <row r="4310" spans="1:1" ht="15" customHeight="1">
      <c r="A4310" s="166"/>
    </row>
    <row r="4311" spans="1:1" ht="15" customHeight="1">
      <c r="A4311" s="166"/>
    </row>
    <row r="4312" spans="1:1" ht="15" customHeight="1">
      <c r="A4312" s="166"/>
    </row>
    <row r="4313" spans="1:1" ht="15" customHeight="1">
      <c r="A4313" s="166"/>
    </row>
    <row r="4314" spans="1:1" ht="15" customHeight="1">
      <c r="A4314" s="166"/>
    </row>
    <row r="4315" spans="1:1" ht="15" customHeight="1">
      <c r="A4315" s="166"/>
    </row>
    <row r="4316" spans="1:1" ht="15" customHeight="1">
      <c r="A4316" s="166"/>
    </row>
    <row r="4317" spans="1:1" ht="15" customHeight="1">
      <c r="A4317" s="166"/>
    </row>
    <row r="4318" spans="1:1" ht="15" customHeight="1">
      <c r="A4318" s="166"/>
    </row>
    <row r="4319" spans="1:1" ht="15" customHeight="1">
      <c r="A4319" s="166"/>
    </row>
    <row r="4320" spans="1:1" ht="15" customHeight="1">
      <c r="A4320" s="166"/>
    </row>
    <row r="4321" spans="1:1" ht="15" customHeight="1">
      <c r="A4321" s="166"/>
    </row>
    <row r="4322" spans="1:1" ht="15" customHeight="1">
      <c r="A4322" s="166"/>
    </row>
    <row r="4323" spans="1:1" ht="15" customHeight="1">
      <c r="A4323" s="166"/>
    </row>
    <row r="4324" spans="1:1" ht="15" customHeight="1">
      <c r="A4324" s="166"/>
    </row>
    <row r="4325" spans="1:1" ht="15" customHeight="1">
      <c r="A4325" s="166"/>
    </row>
    <row r="4326" spans="1:1" ht="15" customHeight="1">
      <c r="A4326" s="166"/>
    </row>
    <row r="4327" spans="1:1" ht="15" customHeight="1">
      <c r="A4327" s="166"/>
    </row>
    <row r="4328" spans="1:1" ht="15" customHeight="1">
      <c r="A4328" s="166"/>
    </row>
    <row r="4329" spans="1:1" ht="15" customHeight="1">
      <c r="A4329" s="166"/>
    </row>
    <row r="4330" spans="1:1" ht="15" customHeight="1">
      <c r="A4330" s="166"/>
    </row>
    <row r="4331" spans="1:1" ht="15" customHeight="1">
      <c r="A4331" s="166"/>
    </row>
    <row r="4332" spans="1:1" ht="15" customHeight="1">
      <c r="A4332" s="166"/>
    </row>
    <row r="4333" spans="1:1" ht="15" customHeight="1">
      <c r="A4333" s="166"/>
    </row>
    <row r="4334" spans="1:1" ht="15" customHeight="1">
      <c r="A4334" s="166"/>
    </row>
    <row r="4335" spans="1:1" ht="15" customHeight="1">
      <c r="A4335" s="166"/>
    </row>
    <row r="4336" spans="1:1" ht="15" customHeight="1">
      <c r="A4336" s="166"/>
    </row>
    <row r="4337" spans="1:1" ht="15" customHeight="1">
      <c r="A4337" s="166"/>
    </row>
    <row r="4338" spans="1:1" ht="15" customHeight="1">
      <c r="A4338" s="166"/>
    </row>
    <row r="4339" spans="1:1" ht="15" customHeight="1">
      <c r="A4339" s="166"/>
    </row>
    <row r="4340" spans="1:1" ht="15" customHeight="1">
      <c r="A4340" s="166"/>
    </row>
    <row r="4341" spans="1:1" ht="15" customHeight="1">
      <c r="A4341" s="166"/>
    </row>
    <row r="4342" spans="1:1" ht="15" customHeight="1">
      <c r="A4342" s="166"/>
    </row>
    <row r="4343" spans="1:1" ht="15" customHeight="1">
      <c r="A4343" s="166"/>
    </row>
    <row r="4344" spans="1:1" ht="15" customHeight="1">
      <c r="A4344" s="166"/>
    </row>
    <row r="4345" spans="1:1" ht="15" customHeight="1">
      <c r="A4345" s="166"/>
    </row>
    <row r="4346" spans="1:1" ht="15" customHeight="1">
      <c r="A4346" s="166"/>
    </row>
    <row r="4347" spans="1:1" ht="15" customHeight="1">
      <c r="A4347" s="166"/>
    </row>
    <row r="4348" spans="1:1" ht="15" customHeight="1">
      <c r="A4348" s="166"/>
    </row>
    <row r="4349" spans="1:1" ht="15" customHeight="1">
      <c r="A4349" s="166"/>
    </row>
    <row r="4350" spans="1:1" ht="15" customHeight="1">
      <c r="A4350" s="166"/>
    </row>
    <row r="4351" spans="1:1" ht="15" customHeight="1">
      <c r="A4351" s="166"/>
    </row>
    <row r="4352" spans="1:1" ht="15" customHeight="1">
      <c r="A4352" s="166"/>
    </row>
    <row r="4353" spans="1:1" ht="15" customHeight="1">
      <c r="A4353" s="166"/>
    </row>
    <row r="4354" spans="1:1" ht="15" customHeight="1">
      <c r="A4354" s="166"/>
    </row>
    <row r="4355" spans="1:1" ht="15" customHeight="1">
      <c r="A4355" s="166"/>
    </row>
    <row r="4356" spans="1:1" ht="15" customHeight="1">
      <c r="A4356" s="166"/>
    </row>
    <row r="4357" spans="1:1" ht="15" customHeight="1">
      <c r="A4357" s="166"/>
    </row>
    <row r="4358" spans="1:1" ht="15" customHeight="1">
      <c r="A4358" s="166"/>
    </row>
    <row r="4359" spans="1:1" ht="15" customHeight="1">
      <c r="A4359" s="166"/>
    </row>
    <row r="4360" spans="1:1" ht="15" customHeight="1">
      <c r="A4360" s="166"/>
    </row>
    <row r="4361" spans="1:1" ht="15" customHeight="1">
      <c r="A4361" s="166"/>
    </row>
    <row r="4362" spans="1:1" ht="15" customHeight="1">
      <c r="A4362" s="166"/>
    </row>
    <row r="4363" spans="1:1" ht="15" customHeight="1">
      <c r="A4363" s="166"/>
    </row>
    <row r="4364" spans="1:1" ht="15" customHeight="1">
      <c r="A4364" s="166"/>
    </row>
    <row r="4365" spans="1:1" ht="15" customHeight="1">
      <c r="A4365" s="166"/>
    </row>
    <row r="4366" spans="1:1" ht="15" customHeight="1">
      <c r="A4366" s="166"/>
    </row>
    <row r="4367" spans="1:1" ht="15" customHeight="1">
      <c r="A4367" s="166"/>
    </row>
    <row r="4368" spans="1:1" ht="15" customHeight="1">
      <c r="A4368" s="166"/>
    </row>
    <row r="4369" spans="1:1" ht="15" customHeight="1">
      <c r="A4369" s="166"/>
    </row>
    <row r="4370" spans="1:1" ht="15" customHeight="1">
      <c r="A4370" s="166"/>
    </row>
    <row r="4371" spans="1:1" ht="15" customHeight="1">
      <c r="A4371" s="166"/>
    </row>
    <row r="4372" spans="1:1" ht="15" customHeight="1">
      <c r="A4372" s="166"/>
    </row>
    <row r="4373" spans="1:1" ht="15" customHeight="1">
      <c r="A4373" s="166"/>
    </row>
    <row r="4374" spans="1:1" ht="15" customHeight="1">
      <c r="A4374" s="166"/>
    </row>
    <row r="4375" spans="1:1" ht="15" customHeight="1">
      <c r="A4375" s="166"/>
    </row>
    <row r="4376" spans="1:1" ht="15" customHeight="1">
      <c r="A4376" s="166"/>
    </row>
    <row r="4377" spans="1:1" ht="15" customHeight="1">
      <c r="A4377" s="166"/>
    </row>
    <row r="4378" spans="1:1" ht="15" customHeight="1">
      <c r="A4378" s="166"/>
    </row>
    <row r="4379" spans="1:1" ht="15" customHeight="1">
      <c r="A4379" s="166"/>
    </row>
    <row r="4380" spans="1:1" ht="15" customHeight="1">
      <c r="A4380" s="166"/>
    </row>
    <row r="4381" spans="1:1" ht="15" customHeight="1">
      <c r="A4381" s="166"/>
    </row>
    <row r="4382" spans="1:1" ht="15" customHeight="1">
      <c r="A4382" s="166"/>
    </row>
    <row r="4383" spans="1:1" ht="15" customHeight="1">
      <c r="A4383" s="166"/>
    </row>
    <row r="4384" spans="1:1" ht="15" customHeight="1">
      <c r="A4384" s="166"/>
    </row>
    <row r="4385" spans="1:1" ht="15" customHeight="1">
      <c r="A4385" s="166"/>
    </row>
    <row r="4386" spans="1:1" ht="15" customHeight="1">
      <c r="A4386" s="166"/>
    </row>
    <row r="4387" spans="1:1" ht="15" customHeight="1">
      <c r="A4387" s="166"/>
    </row>
    <row r="4388" spans="1:1" ht="15" customHeight="1">
      <c r="A4388" s="166"/>
    </row>
    <row r="4389" spans="1:1" ht="15" customHeight="1">
      <c r="A4389" s="166"/>
    </row>
    <row r="4390" spans="1:1" ht="15" customHeight="1">
      <c r="A4390" s="166"/>
    </row>
    <row r="4391" spans="1:1" ht="15" customHeight="1">
      <c r="A4391" s="166"/>
    </row>
    <row r="4392" spans="1:1" ht="15" customHeight="1">
      <c r="A4392" s="166"/>
    </row>
    <row r="4393" spans="1:1" ht="15" customHeight="1">
      <c r="A4393" s="166"/>
    </row>
    <row r="4394" spans="1:1" ht="15" customHeight="1">
      <c r="A4394" s="166"/>
    </row>
    <row r="4395" spans="1:1" ht="15" customHeight="1">
      <c r="A4395" s="166"/>
    </row>
    <row r="4396" spans="1:1" ht="15" customHeight="1">
      <c r="A4396" s="166"/>
    </row>
    <row r="4397" spans="1:1" ht="15" customHeight="1">
      <c r="A4397" s="166"/>
    </row>
    <row r="4398" spans="1:1" ht="15" customHeight="1">
      <c r="A4398" s="166"/>
    </row>
    <row r="4399" spans="1:1" ht="15" customHeight="1">
      <c r="A4399" s="166"/>
    </row>
    <row r="4400" spans="1:1" ht="15" customHeight="1">
      <c r="A4400" s="166"/>
    </row>
    <row r="4401" spans="1:1" ht="15" customHeight="1">
      <c r="A4401" s="166"/>
    </row>
    <row r="4402" spans="1:1" ht="15" customHeight="1">
      <c r="A4402" s="166"/>
    </row>
    <row r="4403" spans="1:1" ht="15" customHeight="1">
      <c r="A4403" s="166"/>
    </row>
    <row r="4404" spans="1:1" ht="15" customHeight="1">
      <c r="A4404" s="166"/>
    </row>
    <row r="4405" spans="1:1" ht="15" customHeight="1">
      <c r="A4405" s="166"/>
    </row>
    <row r="4406" spans="1:1" ht="15" customHeight="1">
      <c r="A4406" s="166"/>
    </row>
    <row r="4407" spans="1:1" ht="15" customHeight="1">
      <c r="A4407" s="166"/>
    </row>
    <row r="4408" spans="1:1" ht="15" customHeight="1">
      <c r="A4408" s="166"/>
    </row>
    <row r="4409" spans="1:1" ht="15" customHeight="1">
      <c r="A4409" s="166"/>
    </row>
    <row r="4410" spans="1:1" ht="15" customHeight="1">
      <c r="A4410" s="166"/>
    </row>
    <row r="4411" spans="1:1" ht="15" customHeight="1">
      <c r="A4411" s="166"/>
    </row>
    <row r="4412" spans="1:1" ht="15" customHeight="1">
      <c r="A4412" s="166"/>
    </row>
    <row r="4413" spans="1:1" ht="15" customHeight="1">
      <c r="A4413" s="166"/>
    </row>
    <row r="4414" spans="1:1" ht="15" customHeight="1">
      <c r="A4414" s="166"/>
    </row>
    <row r="4415" spans="1:1" ht="15" customHeight="1">
      <c r="A4415" s="166"/>
    </row>
    <row r="4416" spans="1:1" ht="15" customHeight="1">
      <c r="A4416" s="166"/>
    </row>
    <row r="4417" spans="1:1" ht="15" customHeight="1">
      <c r="A4417" s="166"/>
    </row>
    <row r="4418" spans="1:1" ht="15" customHeight="1">
      <c r="A4418" s="166"/>
    </row>
    <row r="4419" spans="1:1" ht="15" customHeight="1">
      <c r="A4419" s="166"/>
    </row>
    <row r="4420" spans="1:1" ht="15" customHeight="1">
      <c r="A4420" s="166"/>
    </row>
    <row r="4421" spans="1:1" ht="15" customHeight="1">
      <c r="A4421" s="166"/>
    </row>
    <row r="4422" spans="1:1" ht="15" customHeight="1">
      <c r="A4422" s="166"/>
    </row>
    <row r="4423" spans="1:1" ht="15" customHeight="1">
      <c r="A4423" s="166"/>
    </row>
    <row r="4424" spans="1:1" ht="15" customHeight="1">
      <c r="A4424" s="166"/>
    </row>
    <row r="4425" spans="1:1" ht="15" customHeight="1">
      <c r="A4425" s="166"/>
    </row>
    <row r="4426" spans="1:1" ht="15" customHeight="1">
      <c r="A4426" s="166"/>
    </row>
    <row r="4427" spans="1:1" ht="15" customHeight="1">
      <c r="A4427" s="166"/>
    </row>
    <row r="4428" spans="1:1" ht="15" customHeight="1">
      <c r="A4428" s="166"/>
    </row>
    <row r="4429" spans="1:1" ht="15" customHeight="1">
      <c r="A4429" s="166"/>
    </row>
    <row r="4430" spans="1:1" ht="15" customHeight="1">
      <c r="A4430" s="166"/>
    </row>
    <row r="4431" spans="1:1" ht="15" customHeight="1">
      <c r="A4431" s="166"/>
    </row>
    <row r="4432" spans="1:1" ht="15" customHeight="1">
      <c r="A4432" s="166"/>
    </row>
    <row r="4433" spans="1:1" ht="15" customHeight="1">
      <c r="A4433" s="166"/>
    </row>
    <row r="4434" spans="1:1" ht="15" customHeight="1">
      <c r="A4434" s="166"/>
    </row>
    <row r="4435" spans="1:1" ht="15" customHeight="1">
      <c r="A4435" s="166"/>
    </row>
    <row r="4436" spans="1:1" ht="15" customHeight="1">
      <c r="A4436" s="166"/>
    </row>
    <row r="4437" spans="1:1" ht="15" customHeight="1">
      <c r="A4437" s="166"/>
    </row>
    <row r="4438" spans="1:1" ht="15" customHeight="1">
      <c r="A4438" s="166"/>
    </row>
    <row r="4439" spans="1:1" ht="15" customHeight="1">
      <c r="A4439" s="166"/>
    </row>
    <row r="4440" spans="1:1" ht="15" customHeight="1">
      <c r="A4440" s="166"/>
    </row>
    <row r="4441" spans="1:1" ht="15" customHeight="1">
      <c r="A4441" s="166"/>
    </row>
    <row r="4442" spans="1:1" ht="15" customHeight="1">
      <c r="A4442" s="166"/>
    </row>
    <row r="4443" spans="1:1" ht="15" customHeight="1">
      <c r="A4443" s="166"/>
    </row>
    <row r="4444" spans="1:1" ht="15" customHeight="1">
      <c r="A4444" s="166"/>
    </row>
    <row r="4445" spans="1:1" ht="15" customHeight="1">
      <c r="A4445" s="166"/>
    </row>
    <row r="4446" spans="1:1" ht="15" customHeight="1">
      <c r="A4446" s="166"/>
    </row>
    <row r="4447" spans="1:1" ht="15" customHeight="1">
      <c r="A4447" s="166"/>
    </row>
    <row r="4448" spans="1:1" ht="15" customHeight="1">
      <c r="A4448" s="166"/>
    </row>
    <row r="4449" spans="1:1" ht="15" customHeight="1">
      <c r="A4449" s="166"/>
    </row>
    <row r="4450" spans="1:1" ht="15" customHeight="1">
      <c r="A4450" s="166"/>
    </row>
    <row r="4451" spans="1:1" ht="15" customHeight="1">
      <c r="A4451" s="166"/>
    </row>
    <row r="4452" spans="1:1" ht="15" customHeight="1">
      <c r="A4452" s="166"/>
    </row>
    <row r="4453" spans="1:1" ht="15" customHeight="1">
      <c r="A4453" s="166"/>
    </row>
    <row r="4454" spans="1:1" ht="15" customHeight="1">
      <c r="A4454" s="166"/>
    </row>
    <row r="4455" spans="1:1" ht="15" customHeight="1">
      <c r="A4455" s="166"/>
    </row>
    <row r="4456" spans="1:1" ht="15" customHeight="1">
      <c r="A4456" s="166"/>
    </row>
    <row r="4457" spans="1:1" ht="15" customHeight="1">
      <c r="A4457" s="166"/>
    </row>
    <row r="4458" spans="1:1" ht="15" customHeight="1">
      <c r="A4458" s="166"/>
    </row>
    <row r="4459" spans="1:1" ht="15" customHeight="1">
      <c r="A4459" s="166"/>
    </row>
    <row r="4460" spans="1:1" ht="15" customHeight="1">
      <c r="A4460" s="166"/>
    </row>
    <row r="4461" spans="1:1" ht="15" customHeight="1">
      <c r="A4461" s="166"/>
    </row>
    <row r="4462" spans="1:1" ht="15" customHeight="1">
      <c r="A4462" s="166"/>
    </row>
    <row r="4463" spans="1:1" ht="15" customHeight="1">
      <c r="A4463" s="166"/>
    </row>
    <row r="4464" spans="1:1" ht="15" customHeight="1">
      <c r="A4464" s="166"/>
    </row>
    <row r="4465" spans="1:1" ht="15" customHeight="1">
      <c r="A4465" s="166"/>
    </row>
    <row r="4466" spans="1:1" ht="15" customHeight="1">
      <c r="A4466" s="166"/>
    </row>
    <row r="4467" spans="1:1" ht="15" customHeight="1">
      <c r="A4467" s="166"/>
    </row>
    <row r="4468" spans="1:1" ht="15" customHeight="1">
      <c r="A4468" s="166"/>
    </row>
    <row r="4469" spans="1:1" ht="15" customHeight="1">
      <c r="A4469" s="166"/>
    </row>
    <row r="4470" spans="1:1" ht="15" customHeight="1">
      <c r="A4470" s="166"/>
    </row>
    <row r="4471" spans="1:1" ht="15" customHeight="1">
      <c r="A4471" s="166"/>
    </row>
    <row r="4472" spans="1:1" ht="15" customHeight="1">
      <c r="A4472" s="166"/>
    </row>
    <row r="4473" spans="1:1" ht="15" customHeight="1">
      <c r="A4473" s="166"/>
    </row>
    <row r="4474" spans="1:1" ht="15" customHeight="1">
      <c r="A4474" s="166"/>
    </row>
    <row r="4475" spans="1:1" ht="15" customHeight="1">
      <c r="A4475" s="166"/>
    </row>
    <row r="4476" spans="1:1" ht="15" customHeight="1">
      <c r="A4476" s="166"/>
    </row>
    <row r="4477" spans="1:1" ht="15" customHeight="1">
      <c r="A4477" s="166"/>
    </row>
    <row r="4478" spans="1:1" ht="15" customHeight="1">
      <c r="A4478" s="166"/>
    </row>
    <row r="4479" spans="1:1" ht="15" customHeight="1">
      <c r="A4479" s="166"/>
    </row>
    <row r="4480" spans="1:1" ht="15" customHeight="1">
      <c r="A4480" s="166"/>
    </row>
    <row r="4481" spans="1:1" ht="15" customHeight="1">
      <c r="A4481" s="166"/>
    </row>
    <row r="4482" spans="1:1" ht="15" customHeight="1">
      <c r="A4482" s="166"/>
    </row>
    <row r="4483" spans="1:1" ht="15" customHeight="1">
      <c r="A4483" s="166"/>
    </row>
    <row r="4484" spans="1:1" ht="15" customHeight="1">
      <c r="A4484" s="166"/>
    </row>
    <row r="4485" spans="1:1" ht="15" customHeight="1">
      <c r="A4485" s="166"/>
    </row>
    <row r="4486" spans="1:1" ht="15" customHeight="1">
      <c r="A4486" s="166"/>
    </row>
    <row r="4487" spans="1:1" ht="15" customHeight="1">
      <c r="A4487" s="166"/>
    </row>
    <row r="4488" spans="1:1" ht="15" customHeight="1">
      <c r="A4488" s="166"/>
    </row>
    <row r="4489" spans="1:1" ht="15" customHeight="1">
      <c r="A4489" s="166"/>
    </row>
    <row r="4490" spans="1:1" ht="15" customHeight="1">
      <c r="A4490" s="166"/>
    </row>
    <row r="4491" spans="1:1" ht="15" customHeight="1">
      <c r="A4491" s="166"/>
    </row>
    <row r="4492" spans="1:1" ht="15" customHeight="1">
      <c r="A4492" s="166"/>
    </row>
    <row r="4493" spans="1:1" ht="15" customHeight="1">
      <c r="A4493" s="166"/>
    </row>
    <row r="4494" spans="1:1" ht="15" customHeight="1">
      <c r="A4494" s="166"/>
    </row>
    <row r="4495" spans="1:1" ht="15" customHeight="1">
      <c r="A4495" s="166"/>
    </row>
    <row r="4496" spans="1:1" ht="15" customHeight="1">
      <c r="A4496" s="166"/>
    </row>
    <row r="4497" spans="1:1" ht="15" customHeight="1">
      <c r="A4497" s="166"/>
    </row>
    <row r="4498" spans="1:1" ht="15" customHeight="1">
      <c r="A4498" s="166"/>
    </row>
    <row r="4499" spans="1:1" ht="15" customHeight="1">
      <c r="A4499" s="166"/>
    </row>
    <row r="4500" spans="1:1" ht="15" customHeight="1">
      <c r="A4500" s="166"/>
    </row>
    <row r="4501" spans="1:1" ht="15" customHeight="1">
      <c r="A4501" s="166"/>
    </row>
    <row r="4502" spans="1:1" ht="15" customHeight="1">
      <c r="A4502" s="166"/>
    </row>
    <row r="4503" spans="1:1" ht="15" customHeight="1">
      <c r="A4503" s="166"/>
    </row>
    <row r="4504" spans="1:1" ht="15" customHeight="1">
      <c r="A4504" s="166"/>
    </row>
    <row r="4505" spans="1:1" ht="15" customHeight="1">
      <c r="A4505" s="166"/>
    </row>
    <row r="4506" spans="1:1" ht="15" customHeight="1">
      <c r="A4506" s="166"/>
    </row>
    <row r="4507" spans="1:1" ht="15" customHeight="1">
      <c r="A4507" s="166"/>
    </row>
    <row r="4508" spans="1:1" ht="15" customHeight="1">
      <c r="A4508" s="166"/>
    </row>
    <row r="4509" spans="1:1" ht="15" customHeight="1">
      <c r="A4509" s="166"/>
    </row>
    <row r="4510" spans="1:1" ht="15" customHeight="1">
      <c r="A4510" s="166"/>
    </row>
    <row r="4511" spans="1:1" ht="15" customHeight="1">
      <c r="A4511" s="166"/>
    </row>
    <row r="4512" spans="1:1" ht="15" customHeight="1">
      <c r="A4512" s="166"/>
    </row>
    <row r="4513" spans="1:1" ht="15" customHeight="1">
      <c r="A4513" s="166"/>
    </row>
    <row r="4514" spans="1:1" ht="15" customHeight="1">
      <c r="A4514" s="166"/>
    </row>
    <row r="4515" spans="1:1" ht="15" customHeight="1">
      <c r="A4515" s="166"/>
    </row>
    <row r="4516" spans="1:1" ht="15" customHeight="1">
      <c r="A4516" s="166"/>
    </row>
    <row r="4517" spans="1:1" ht="15" customHeight="1">
      <c r="A4517" s="166"/>
    </row>
    <row r="4518" spans="1:1" ht="15" customHeight="1">
      <c r="A4518" s="166"/>
    </row>
    <row r="4519" spans="1:1" ht="15" customHeight="1">
      <c r="A4519" s="166"/>
    </row>
    <row r="4520" spans="1:1" ht="15" customHeight="1">
      <c r="A4520" s="166"/>
    </row>
    <row r="4521" spans="1:1" ht="15" customHeight="1">
      <c r="A4521" s="166"/>
    </row>
    <row r="4522" spans="1:1" ht="15" customHeight="1">
      <c r="A4522" s="166"/>
    </row>
    <row r="4523" spans="1:1" ht="15" customHeight="1">
      <c r="A4523" s="166"/>
    </row>
    <row r="4524" spans="1:1" ht="15" customHeight="1">
      <c r="A4524" s="166"/>
    </row>
    <row r="4525" spans="1:1" ht="15" customHeight="1">
      <c r="A4525" s="166"/>
    </row>
    <row r="4526" spans="1:1" ht="15" customHeight="1">
      <c r="A4526" s="166"/>
    </row>
    <row r="4527" spans="1:1" ht="15" customHeight="1">
      <c r="A4527" s="166"/>
    </row>
    <row r="4528" spans="1:1" ht="15" customHeight="1">
      <c r="A4528" s="166"/>
    </row>
    <row r="4529" spans="1:1" ht="15" customHeight="1">
      <c r="A4529" s="166"/>
    </row>
    <row r="4530" spans="1:1" ht="15" customHeight="1">
      <c r="A4530" s="166"/>
    </row>
    <row r="4531" spans="1:1" ht="15" customHeight="1">
      <c r="A4531" s="166"/>
    </row>
    <row r="4532" spans="1:1" ht="15" customHeight="1">
      <c r="A4532" s="166"/>
    </row>
    <row r="4533" spans="1:1" ht="15" customHeight="1">
      <c r="A4533" s="166"/>
    </row>
    <row r="4534" spans="1:1" ht="15" customHeight="1">
      <c r="A4534" s="166"/>
    </row>
    <row r="4535" spans="1:1" ht="15" customHeight="1">
      <c r="A4535" s="166"/>
    </row>
    <row r="4536" spans="1:1" ht="15" customHeight="1">
      <c r="A4536" s="166"/>
    </row>
    <row r="4537" spans="1:1" ht="15" customHeight="1">
      <c r="A4537" s="166"/>
    </row>
    <row r="4538" spans="1:1" ht="15" customHeight="1">
      <c r="A4538" s="166"/>
    </row>
    <row r="4539" spans="1:1" ht="15" customHeight="1">
      <c r="A4539" s="166"/>
    </row>
    <row r="4540" spans="1:1" ht="15" customHeight="1">
      <c r="A4540" s="166"/>
    </row>
    <row r="4541" spans="1:1" ht="15" customHeight="1">
      <c r="A4541" s="166"/>
    </row>
    <row r="4542" spans="1:1" ht="15" customHeight="1">
      <c r="A4542" s="166"/>
    </row>
    <row r="4543" spans="1:1" ht="15" customHeight="1">
      <c r="A4543" s="166"/>
    </row>
    <row r="4544" spans="1:1" ht="15" customHeight="1">
      <c r="A4544" s="166"/>
    </row>
    <row r="4545" spans="1:1" ht="15" customHeight="1">
      <c r="A4545" s="166"/>
    </row>
    <row r="4546" spans="1:1" ht="15" customHeight="1">
      <c r="A4546" s="166"/>
    </row>
    <row r="4547" spans="1:1" ht="15" customHeight="1">
      <c r="A4547" s="166"/>
    </row>
    <row r="4548" spans="1:1" ht="15" customHeight="1">
      <c r="A4548" s="166"/>
    </row>
    <row r="4549" spans="1:1" ht="15" customHeight="1">
      <c r="A4549" s="166"/>
    </row>
    <row r="4550" spans="1:1" ht="15" customHeight="1">
      <c r="A4550" s="166"/>
    </row>
    <row r="4551" spans="1:1" ht="15" customHeight="1">
      <c r="A4551" s="166"/>
    </row>
    <row r="4552" spans="1:1" ht="15" customHeight="1">
      <c r="A4552" s="166"/>
    </row>
    <row r="4553" spans="1:1" ht="15" customHeight="1">
      <c r="A4553" s="166"/>
    </row>
    <row r="4554" spans="1:1" ht="15" customHeight="1">
      <c r="A4554" s="166"/>
    </row>
    <row r="4555" spans="1:1" ht="15" customHeight="1">
      <c r="A4555" s="166"/>
    </row>
    <row r="4556" spans="1:1" ht="15" customHeight="1">
      <c r="A4556" s="166"/>
    </row>
    <row r="4557" spans="1:1" ht="15" customHeight="1">
      <c r="A4557" s="166"/>
    </row>
    <row r="4558" spans="1:1" ht="15" customHeight="1">
      <c r="A4558" s="166"/>
    </row>
    <row r="4559" spans="1:1" ht="15" customHeight="1">
      <c r="A4559" s="166"/>
    </row>
    <row r="4560" spans="1:1" ht="15" customHeight="1">
      <c r="A4560" s="166"/>
    </row>
    <row r="4561" spans="1:1" ht="15" customHeight="1">
      <c r="A4561" s="166"/>
    </row>
    <row r="4562" spans="1:1" ht="15" customHeight="1">
      <c r="A4562" s="166"/>
    </row>
    <row r="4563" spans="1:1" ht="15" customHeight="1">
      <c r="A4563" s="166"/>
    </row>
    <row r="4564" spans="1:1" ht="15" customHeight="1">
      <c r="A4564" s="166"/>
    </row>
    <row r="4565" spans="1:1" ht="15" customHeight="1">
      <c r="A4565" s="166"/>
    </row>
    <row r="4566" spans="1:1" ht="15" customHeight="1">
      <c r="A4566" s="166"/>
    </row>
    <row r="4567" spans="1:1" ht="15" customHeight="1">
      <c r="A4567" s="166"/>
    </row>
    <row r="4568" spans="1:1" ht="15" customHeight="1">
      <c r="A4568" s="166"/>
    </row>
    <row r="4569" spans="1:1" ht="15" customHeight="1">
      <c r="A4569" s="166"/>
    </row>
    <row r="4570" spans="1:1" ht="15" customHeight="1">
      <c r="A4570" s="166"/>
    </row>
    <row r="4571" spans="1:1" ht="15" customHeight="1">
      <c r="A4571" s="166"/>
    </row>
    <row r="4572" spans="1:1" ht="15" customHeight="1">
      <c r="A4572" s="166"/>
    </row>
    <row r="4573" spans="1:1" ht="15" customHeight="1">
      <c r="A4573" s="166"/>
    </row>
    <row r="4574" spans="1:1" ht="15" customHeight="1">
      <c r="A4574" s="166"/>
    </row>
    <row r="4575" spans="1:1" ht="15" customHeight="1">
      <c r="A4575" s="166"/>
    </row>
    <row r="4576" spans="1:1" ht="15" customHeight="1">
      <c r="A4576" s="166"/>
    </row>
    <row r="4577" spans="1:1" ht="15" customHeight="1">
      <c r="A4577" s="166"/>
    </row>
    <row r="4578" spans="1:1" ht="15" customHeight="1">
      <c r="A4578" s="166"/>
    </row>
    <row r="4579" spans="1:1" ht="15" customHeight="1">
      <c r="A4579" s="166"/>
    </row>
    <row r="4580" spans="1:1" ht="15" customHeight="1">
      <c r="A4580" s="166"/>
    </row>
    <row r="4581" spans="1:1" ht="15" customHeight="1">
      <c r="A4581" s="166"/>
    </row>
    <row r="4582" spans="1:1" ht="15" customHeight="1">
      <c r="A4582" s="166"/>
    </row>
    <row r="4583" spans="1:1" ht="15" customHeight="1">
      <c r="A4583" s="166"/>
    </row>
    <row r="4584" spans="1:1" ht="15" customHeight="1">
      <c r="A4584" s="166"/>
    </row>
    <row r="4585" spans="1:1" ht="15" customHeight="1">
      <c r="A4585" s="166"/>
    </row>
    <row r="4586" spans="1:1" ht="15" customHeight="1">
      <c r="A4586" s="166"/>
    </row>
    <row r="4587" spans="1:1" ht="15" customHeight="1">
      <c r="A4587" s="166"/>
    </row>
    <row r="4588" spans="1:1" ht="15" customHeight="1">
      <c r="A4588" s="166"/>
    </row>
    <row r="4589" spans="1:1" ht="15" customHeight="1">
      <c r="A4589" s="166"/>
    </row>
    <row r="4590" spans="1:1" ht="15" customHeight="1">
      <c r="A4590" s="166"/>
    </row>
    <row r="4591" spans="1:1" ht="15" customHeight="1">
      <c r="A4591" s="166"/>
    </row>
    <row r="4592" spans="1:1" ht="15" customHeight="1">
      <c r="A4592" s="166"/>
    </row>
    <row r="4593" spans="1:1" ht="15" customHeight="1">
      <c r="A4593" s="166"/>
    </row>
    <row r="4594" spans="1:1" ht="15" customHeight="1">
      <c r="A4594" s="166"/>
    </row>
    <row r="4595" spans="1:1" ht="15" customHeight="1">
      <c r="A4595" s="166"/>
    </row>
    <row r="4596" spans="1:1" ht="15" customHeight="1">
      <c r="A4596" s="166"/>
    </row>
    <row r="4597" spans="1:1" ht="15" customHeight="1">
      <c r="A4597" s="166"/>
    </row>
    <row r="4598" spans="1:1" ht="15" customHeight="1">
      <c r="A4598" s="166"/>
    </row>
    <row r="4599" spans="1:1" ht="15" customHeight="1">
      <c r="A4599" s="166"/>
    </row>
    <row r="4600" spans="1:1" ht="15" customHeight="1">
      <c r="A4600" s="166"/>
    </row>
    <row r="4601" spans="1:1" ht="15" customHeight="1">
      <c r="A4601" s="166"/>
    </row>
    <row r="4602" spans="1:1" ht="15" customHeight="1">
      <c r="A4602" s="166"/>
    </row>
    <row r="4603" spans="1:1" ht="15" customHeight="1">
      <c r="A4603" s="166"/>
    </row>
    <row r="4604" spans="1:1" ht="15" customHeight="1">
      <c r="A4604" s="166"/>
    </row>
    <row r="4605" spans="1:1" ht="15" customHeight="1">
      <c r="A4605" s="166"/>
    </row>
    <row r="4606" spans="1:1" ht="15" customHeight="1">
      <c r="A4606" s="166"/>
    </row>
    <row r="4607" spans="1:1" ht="15" customHeight="1">
      <c r="A4607" s="166"/>
    </row>
    <row r="4608" spans="1:1" ht="15" customHeight="1">
      <c r="A4608" s="166"/>
    </row>
    <row r="4609" spans="1:1" ht="15" customHeight="1">
      <c r="A4609" s="166"/>
    </row>
    <row r="4610" spans="1:1" ht="15" customHeight="1">
      <c r="A4610" s="166"/>
    </row>
    <row r="4611" spans="1:1" ht="15" customHeight="1">
      <c r="A4611" s="166"/>
    </row>
    <row r="4612" spans="1:1" ht="15" customHeight="1">
      <c r="A4612" s="166"/>
    </row>
    <row r="4613" spans="1:1" ht="15" customHeight="1">
      <c r="A4613" s="166"/>
    </row>
    <row r="4614" spans="1:1" ht="15" customHeight="1">
      <c r="A4614" s="166"/>
    </row>
    <row r="4615" spans="1:1" ht="15" customHeight="1">
      <c r="A4615" s="166"/>
    </row>
    <row r="4616" spans="1:1" ht="15" customHeight="1">
      <c r="A4616" s="166"/>
    </row>
    <row r="4617" spans="1:1" ht="15" customHeight="1">
      <c r="A4617" s="166"/>
    </row>
    <row r="4618" spans="1:1" ht="15" customHeight="1">
      <c r="A4618" s="166"/>
    </row>
    <row r="4619" spans="1:1" ht="15" customHeight="1">
      <c r="A4619" s="166"/>
    </row>
    <row r="4620" spans="1:1" ht="15" customHeight="1">
      <c r="A4620" s="166"/>
    </row>
    <row r="4621" spans="1:1" ht="15" customHeight="1">
      <c r="A4621" s="166"/>
    </row>
    <row r="4622" spans="1:1" ht="15" customHeight="1">
      <c r="A4622" s="166"/>
    </row>
    <row r="4623" spans="1:1" ht="15" customHeight="1">
      <c r="A4623" s="166"/>
    </row>
    <row r="4624" spans="1:1" ht="15" customHeight="1">
      <c r="A4624" s="166"/>
    </row>
    <row r="4625" spans="1:1" ht="15" customHeight="1">
      <c r="A4625" s="166"/>
    </row>
    <row r="4626" spans="1:1" ht="15" customHeight="1">
      <c r="A4626" s="166"/>
    </row>
    <row r="4627" spans="1:1" ht="15" customHeight="1">
      <c r="A4627" s="166"/>
    </row>
    <row r="4628" spans="1:1" ht="15" customHeight="1">
      <c r="A4628" s="166"/>
    </row>
    <row r="4629" spans="1:1" ht="15" customHeight="1">
      <c r="A4629" s="166"/>
    </row>
    <row r="4630" spans="1:1" ht="15" customHeight="1">
      <c r="A4630" s="166"/>
    </row>
    <row r="4631" spans="1:1" ht="15" customHeight="1">
      <c r="A4631" s="166"/>
    </row>
    <row r="4632" spans="1:1" ht="15" customHeight="1">
      <c r="A4632" s="166"/>
    </row>
    <row r="4633" spans="1:1" ht="15" customHeight="1">
      <c r="A4633" s="166"/>
    </row>
    <row r="4634" spans="1:1" ht="15" customHeight="1">
      <c r="A4634" s="166"/>
    </row>
    <row r="4635" spans="1:1" ht="15" customHeight="1">
      <c r="A4635" s="166"/>
    </row>
    <row r="4636" spans="1:1" ht="15" customHeight="1">
      <c r="A4636" s="166"/>
    </row>
    <row r="4637" spans="1:1" ht="15" customHeight="1">
      <c r="A4637" s="166"/>
    </row>
    <row r="4638" spans="1:1" ht="15" customHeight="1">
      <c r="A4638" s="166"/>
    </row>
    <row r="4639" spans="1:1" ht="15" customHeight="1">
      <c r="A4639" s="166"/>
    </row>
    <row r="4640" spans="1:1" ht="15" customHeight="1">
      <c r="A4640" s="166"/>
    </row>
    <row r="4641" spans="1:1" ht="15" customHeight="1">
      <c r="A4641" s="166"/>
    </row>
    <row r="4642" spans="1:1" ht="15" customHeight="1">
      <c r="A4642" s="166"/>
    </row>
    <row r="4643" spans="1:1" ht="15" customHeight="1">
      <c r="A4643" s="166"/>
    </row>
    <row r="4644" spans="1:1" ht="15" customHeight="1">
      <c r="A4644" s="166"/>
    </row>
    <row r="4645" spans="1:1" ht="15" customHeight="1">
      <c r="A4645" s="166"/>
    </row>
    <row r="4646" spans="1:1" ht="15" customHeight="1">
      <c r="A4646" s="166"/>
    </row>
    <row r="4647" spans="1:1" ht="15" customHeight="1">
      <c r="A4647" s="166"/>
    </row>
    <row r="4648" spans="1:1" ht="15" customHeight="1">
      <c r="A4648" s="166"/>
    </row>
    <row r="4649" spans="1:1" ht="15" customHeight="1">
      <c r="A4649" s="166"/>
    </row>
    <row r="4650" spans="1:1" ht="15" customHeight="1">
      <c r="A4650" s="166"/>
    </row>
    <row r="4651" spans="1:1" ht="15" customHeight="1">
      <c r="A4651" s="166"/>
    </row>
    <row r="4652" spans="1:1" ht="15" customHeight="1">
      <c r="A4652" s="166"/>
    </row>
    <row r="4653" spans="1:1" ht="15" customHeight="1">
      <c r="A4653" s="166"/>
    </row>
    <row r="4654" spans="1:1" ht="15" customHeight="1">
      <c r="A4654" s="166"/>
    </row>
    <row r="4655" spans="1:1" ht="15" customHeight="1">
      <c r="A4655" s="166"/>
    </row>
    <row r="4656" spans="1:1" ht="15" customHeight="1">
      <c r="A4656" s="166"/>
    </row>
    <row r="4657" spans="1:1" ht="15" customHeight="1">
      <c r="A4657" s="166"/>
    </row>
    <row r="4658" spans="1:1" ht="15" customHeight="1">
      <c r="A4658" s="166"/>
    </row>
    <row r="4659" spans="1:1" ht="15" customHeight="1">
      <c r="A4659" s="166"/>
    </row>
    <row r="4660" spans="1:1" ht="15" customHeight="1">
      <c r="A4660" s="166"/>
    </row>
    <row r="4661" spans="1:1" ht="15" customHeight="1">
      <c r="A4661" s="166"/>
    </row>
    <row r="4662" spans="1:1" ht="15" customHeight="1">
      <c r="A4662" s="166"/>
    </row>
    <row r="4663" spans="1:1" ht="15" customHeight="1">
      <c r="A4663" s="166"/>
    </row>
    <row r="4664" spans="1:1" ht="15" customHeight="1">
      <c r="A4664" s="166"/>
    </row>
    <row r="4665" spans="1:1" ht="15" customHeight="1">
      <c r="A4665" s="166"/>
    </row>
    <row r="4666" spans="1:1" ht="15" customHeight="1">
      <c r="A4666" s="166"/>
    </row>
    <row r="4667" spans="1:1" ht="15" customHeight="1">
      <c r="A4667" s="166"/>
    </row>
    <row r="4668" spans="1:1" ht="15" customHeight="1">
      <c r="A4668" s="166"/>
    </row>
    <row r="4669" spans="1:1" ht="15" customHeight="1">
      <c r="A4669" s="166"/>
    </row>
    <row r="4670" spans="1:1" ht="15" customHeight="1">
      <c r="A4670" s="166"/>
    </row>
    <row r="4671" spans="1:1" ht="15" customHeight="1">
      <c r="A4671" s="166"/>
    </row>
    <row r="4672" spans="1:1" ht="15" customHeight="1">
      <c r="A4672" s="166"/>
    </row>
    <row r="4673" spans="1:1" ht="15" customHeight="1">
      <c r="A4673" s="166"/>
    </row>
    <row r="4674" spans="1:1" ht="15" customHeight="1">
      <c r="A4674" s="166"/>
    </row>
    <row r="4675" spans="1:1" ht="15" customHeight="1">
      <c r="A4675" s="166"/>
    </row>
    <row r="4676" spans="1:1" ht="15" customHeight="1">
      <c r="A4676" s="166"/>
    </row>
    <row r="4677" spans="1:1" ht="15" customHeight="1">
      <c r="A4677" s="166"/>
    </row>
    <row r="4678" spans="1:1" ht="15" customHeight="1">
      <c r="A4678" s="166"/>
    </row>
    <row r="4679" spans="1:1" ht="15" customHeight="1">
      <c r="A4679" s="166"/>
    </row>
    <row r="4680" spans="1:1" ht="15" customHeight="1">
      <c r="A4680" s="166"/>
    </row>
    <row r="4681" spans="1:1" ht="15" customHeight="1">
      <c r="A4681" s="166"/>
    </row>
    <row r="4682" spans="1:1" ht="15" customHeight="1">
      <c r="A4682" s="166"/>
    </row>
    <row r="4683" spans="1:1" ht="15" customHeight="1">
      <c r="A4683" s="166"/>
    </row>
    <row r="4684" spans="1:1" ht="15" customHeight="1">
      <c r="A4684" s="166"/>
    </row>
    <row r="4685" spans="1:1" ht="15" customHeight="1">
      <c r="A4685" s="166"/>
    </row>
    <row r="4686" spans="1:1" ht="15" customHeight="1">
      <c r="A4686" s="166"/>
    </row>
    <row r="4687" spans="1:1" ht="15" customHeight="1">
      <c r="A4687" s="166"/>
    </row>
    <row r="4688" spans="1:1" ht="15" customHeight="1">
      <c r="A4688" s="166"/>
    </row>
    <row r="4689" spans="1:1" ht="15" customHeight="1">
      <c r="A4689" s="166"/>
    </row>
    <row r="4690" spans="1:1" ht="15" customHeight="1">
      <c r="A4690" s="166"/>
    </row>
    <row r="4691" spans="1:1" ht="15" customHeight="1">
      <c r="A4691" s="166"/>
    </row>
    <row r="4692" spans="1:1" ht="15" customHeight="1">
      <c r="A4692" s="166"/>
    </row>
    <row r="4693" spans="1:1" ht="15" customHeight="1">
      <c r="A4693" s="166"/>
    </row>
    <row r="4694" spans="1:1" ht="15" customHeight="1">
      <c r="A4694" s="166"/>
    </row>
    <row r="4695" spans="1:1" ht="15" customHeight="1">
      <c r="A4695" s="166"/>
    </row>
    <row r="4696" spans="1:1" ht="15" customHeight="1">
      <c r="A4696" s="166"/>
    </row>
    <row r="4697" spans="1:1" ht="15" customHeight="1">
      <c r="A4697" s="166"/>
    </row>
    <row r="4698" spans="1:1" ht="15" customHeight="1">
      <c r="A4698" s="166"/>
    </row>
    <row r="4699" spans="1:1" ht="15" customHeight="1">
      <c r="A4699" s="166"/>
    </row>
    <row r="4700" spans="1:1" ht="15" customHeight="1">
      <c r="A4700" s="166"/>
    </row>
    <row r="4701" spans="1:1" ht="15" customHeight="1">
      <c r="A4701" s="166"/>
    </row>
    <row r="4702" spans="1:1" ht="15" customHeight="1">
      <c r="A4702" s="166"/>
    </row>
    <row r="4703" spans="1:1" ht="15" customHeight="1">
      <c r="A4703" s="166"/>
    </row>
    <row r="4704" spans="1:1" ht="15" customHeight="1">
      <c r="A4704" s="166"/>
    </row>
    <row r="4705" spans="1:1" ht="15" customHeight="1">
      <c r="A4705" s="166"/>
    </row>
    <row r="4706" spans="1:1" ht="15" customHeight="1">
      <c r="A4706" s="166"/>
    </row>
    <row r="4707" spans="1:1" ht="15" customHeight="1">
      <c r="A4707" s="166"/>
    </row>
    <row r="4708" spans="1:1" ht="15" customHeight="1">
      <c r="A4708" s="166"/>
    </row>
    <row r="4709" spans="1:1" ht="15" customHeight="1">
      <c r="A4709" s="166"/>
    </row>
    <row r="4710" spans="1:1" ht="15" customHeight="1">
      <c r="A4710" s="166"/>
    </row>
    <row r="4711" spans="1:1" ht="15" customHeight="1">
      <c r="A4711" s="166"/>
    </row>
    <row r="4712" spans="1:1" ht="15" customHeight="1">
      <c r="A4712" s="166"/>
    </row>
    <row r="4713" spans="1:1" ht="15" customHeight="1">
      <c r="A4713" s="166"/>
    </row>
    <row r="4714" spans="1:1" ht="15" customHeight="1">
      <c r="A4714" s="166"/>
    </row>
    <row r="4715" spans="1:1" ht="15" customHeight="1">
      <c r="A4715" s="166"/>
    </row>
    <row r="4716" spans="1:1" ht="15" customHeight="1">
      <c r="A4716" s="166"/>
    </row>
    <row r="4717" spans="1:1" ht="15" customHeight="1">
      <c r="A4717" s="166"/>
    </row>
    <row r="4718" spans="1:1" ht="15" customHeight="1">
      <c r="A4718" s="166"/>
    </row>
    <row r="4719" spans="1:1" ht="15" customHeight="1">
      <c r="A4719" s="166"/>
    </row>
    <row r="4720" spans="1:1" ht="15" customHeight="1">
      <c r="A4720" s="166"/>
    </row>
    <row r="4721" spans="1:1" ht="15" customHeight="1">
      <c r="A4721" s="166"/>
    </row>
    <row r="4722" spans="1:1" ht="15" customHeight="1">
      <c r="A4722" s="166"/>
    </row>
    <row r="4723" spans="1:1" ht="15" customHeight="1">
      <c r="A4723" s="166"/>
    </row>
    <row r="4724" spans="1:1" ht="15" customHeight="1">
      <c r="A4724" s="166"/>
    </row>
    <row r="4725" spans="1:1" ht="15" customHeight="1">
      <c r="A4725" s="166"/>
    </row>
    <row r="4726" spans="1:1" ht="15" customHeight="1">
      <c r="A4726" s="166"/>
    </row>
    <row r="4727" spans="1:1" ht="15" customHeight="1">
      <c r="A4727" s="166"/>
    </row>
    <row r="4728" spans="1:1" ht="15" customHeight="1">
      <c r="A4728" s="166"/>
    </row>
    <row r="4729" spans="1:1" ht="15" customHeight="1">
      <c r="A4729" s="166"/>
    </row>
    <row r="4730" spans="1:1" ht="15" customHeight="1">
      <c r="A4730" s="166"/>
    </row>
    <row r="4731" spans="1:1" ht="15" customHeight="1">
      <c r="A4731" s="166"/>
    </row>
    <row r="4732" spans="1:1" ht="15" customHeight="1">
      <c r="A4732" s="166"/>
    </row>
    <row r="4733" spans="1:1" ht="15" customHeight="1">
      <c r="A4733" s="166"/>
    </row>
    <row r="4734" spans="1:1" ht="15" customHeight="1">
      <c r="A4734" s="166"/>
    </row>
    <row r="4735" spans="1:1" ht="15" customHeight="1">
      <c r="A4735" s="166"/>
    </row>
    <row r="4736" spans="1:1" ht="15" customHeight="1">
      <c r="A4736" s="166"/>
    </row>
    <row r="4737" spans="1:1" ht="15" customHeight="1">
      <c r="A4737" s="166"/>
    </row>
    <row r="4738" spans="1:1" ht="15" customHeight="1">
      <c r="A4738" s="166"/>
    </row>
    <row r="4739" spans="1:1" ht="15" customHeight="1">
      <c r="A4739" s="166"/>
    </row>
    <row r="4740" spans="1:1" ht="15" customHeight="1">
      <c r="A4740" s="166"/>
    </row>
    <row r="4741" spans="1:1" ht="15" customHeight="1">
      <c r="A4741" s="166"/>
    </row>
    <row r="4742" spans="1:1" ht="15" customHeight="1">
      <c r="A4742" s="166"/>
    </row>
    <row r="4743" spans="1:1" ht="15" customHeight="1">
      <c r="A4743" s="166"/>
    </row>
    <row r="4744" spans="1:1" ht="15" customHeight="1">
      <c r="A4744" s="166"/>
    </row>
    <row r="4745" spans="1:1" ht="15" customHeight="1">
      <c r="A4745" s="166"/>
    </row>
    <row r="4746" spans="1:1" ht="15" customHeight="1">
      <c r="A4746" s="166"/>
    </row>
    <row r="4747" spans="1:1" ht="15" customHeight="1">
      <c r="A4747" s="166"/>
    </row>
    <row r="4748" spans="1:1" ht="15" customHeight="1">
      <c r="A4748" s="166"/>
    </row>
    <row r="4749" spans="1:1" ht="15" customHeight="1">
      <c r="A4749" s="166"/>
    </row>
    <row r="4750" spans="1:1" ht="15" customHeight="1">
      <c r="A4750" s="166"/>
    </row>
    <row r="4751" spans="1:1" ht="15" customHeight="1">
      <c r="A4751" s="166"/>
    </row>
    <row r="4752" spans="1:1" ht="15" customHeight="1">
      <c r="A4752" s="166"/>
    </row>
    <row r="4753" spans="1:1" ht="15" customHeight="1">
      <c r="A4753" s="166"/>
    </row>
    <row r="4754" spans="1:1" ht="15" customHeight="1">
      <c r="A4754" s="166"/>
    </row>
    <row r="4755" spans="1:1" ht="15" customHeight="1">
      <c r="A4755" s="166"/>
    </row>
    <row r="4756" spans="1:1" ht="15" customHeight="1">
      <c r="A4756" s="166"/>
    </row>
    <row r="4757" spans="1:1" ht="15" customHeight="1">
      <c r="A4757" s="166"/>
    </row>
    <row r="4758" spans="1:1" ht="15" customHeight="1">
      <c r="A4758" s="166"/>
    </row>
    <row r="4759" spans="1:1" ht="15" customHeight="1">
      <c r="A4759" s="166"/>
    </row>
    <row r="4760" spans="1:1" ht="15" customHeight="1">
      <c r="A4760" s="166"/>
    </row>
    <row r="4761" spans="1:1" ht="15" customHeight="1">
      <c r="A4761" s="166"/>
    </row>
    <row r="4762" spans="1:1" ht="15" customHeight="1">
      <c r="A4762" s="166"/>
    </row>
    <row r="4763" spans="1:1" ht="15" customHeight="1">
      <c r="A4763" s="166"/>
    </row>
    <row r="4764" spans="1:1" ht="15" customHeight="1">
      <c r="A4764" s="166"/>
    </row>
    <row r="4765" spans="1:1" ht="15" customHeight="1">
      <c r="A4765" s="166"/>
    </row>
    <row r="4766" spans="1:1" ht="15" customHeight="1">
      <c r="A4766" s="166"/>
    </row>
    <row r="4767" spans="1:1" ht="15" customHeight="1">
      <c r="A4767" s="166"/>
    </row>
    <row r="4768" spans="1:1" ht="15" customHeight="1">
      <c r="A4768" s="166"/>
    </row>
    <row r="4769" spans="1:1" ht="15" customHeight="1">
      <c r="A4769" s="166"/>
    </row>
    <row r="4770" spans="1:1" ht="15" customHeight="1">
      <c r="A4770" s="166"/>
    </row>
    <row r="4771" spans="1:1" ht="15" customHeight="1">
      <c r="A4771" s="166"/>
    </row>
    <row r="4772" spans="1:1" ht="15" customHeight="1">
      <c r="A4772" s="166"/>
    </row>
    <row r="4773" spans="1:1" ht="15" customHeight="1">
      <c r="A4773" s="166"/>
    </row>
    <row r="4774" spans="1:1" ht="15" customHeight="1">
      <c r="A4774" s="166"/>
    </row>
    <row r="4775" spans="1:1" ht="15" customHeight="1">
      <c r="A4775" s="166"/>
    </row>
    <row r="4776" spans="1:1" ht="15" customHeight="1">
      <c r="A4776" s="166"/>
    </row>
    <row r="4777" spans="1:1" ht="15" customHeight="1">
      <c r="A4777" s="166"/>
    </row>
    <row r="4778" spans="1:1" ht="15" customHeight="1">
      <c r="A4778" s="166"/>
    </row>
    <row r="4779" spans="1:1" ht="15" customHeight="1">
      <c r="A4779" s="166"/>
    </row>
    <row r="4780" spans="1:1" ht="15" customHeight="1">
      <c r="A4780" s="166"/>
    </row>
    <row r="4781" spans="1:1" ht="15" customHeight="1">
      <c r="A4781" s="166"/>
    </row>
    <row r="4782" spans="1:1" ht="15" customHeight="1">
      <c r="A4782" s="166"/>
    </row>
    <row r="4783" spans="1:1" ht="15" customHeight="1">
      <c r="A4783" s="166"/>
    </row>
    <row r="4784" spans="1:1" ht="15" customHeight="1">
      <c r="A4784" s="166"/>
    </row>
    <row r="4785" spans="1:1" ht="15" customHeight="1">
      <c r="A4785" s="166"/>
    </row>
    <row r="4786" spans="1:1" ht="15" customHeight="1">
      <c r="A4786" s="166"/>
    </row>
    <row r="4787" spans="1:1" ht="15" customHeight="1">
      <c r="A4787" s="166"/>
    </row>
    <row r="4788" spans="1:1" ht="15" customHeight="1">
      <c r="A4788" s="166"/>
    </row>
    <row r="4789" spans="1:1" ht="15" customHeight="1">
      <c r="A4789" s="166"/>
    </row>
    <row r="4790" spans="1:1" ht="15" customHeight="1">
      <c r="A4790" s="166"/>
    </row>
    <row r="4791" spans="1:1" ht="15" customHeight="1">
      <c r="A4791" s="166"/>
    </row>
    <row r="4792" spans="1:1" ht="15" customHeight="1">
      <c r="A4792" s="166"/>
    </row>
    <row r="4793" spans="1:1" ht="15" customHeight="1">
      <c r="A4793" s="166"/>
    </row>
    <row r="4794" spans="1:1" ht="15" customHeight="1">
      <c r="A4794" s="166"/>
    </row>
    <row r="4795" spans="1:1" ht="15" customHeight="1">
      <c r="A4795" s="166"/>
    </row>
    <row r="4796" spans="1:1" ht="15" customHeight="1">
      <c r="A4796" s="166"/>
    </row>
    <row r="4797" spans="1:1" ht="15" customHeight="1">
      <c r="A4797" s="166"/>
    </row>
    <row r="4798" spans="1:1" ht="15" customHeight="1">
      <c r="A4798" s="166"/>
    </row>
    <row r="4799" spans="1:1" ht="15" customHeight="1">
      <c r="A4799" s="166"/>
    </row>
    <row r="4800" spans="1:1" ht="15" customHeight="1">
      <c r="A4800" s="166"/>
    </row>
    <row r="4801" spans="1:1" ht="15" customHeight="1">
      <c r="A4801" s="166"/>
    </row>
    <row r="4802" spans="1:1" ht="15" customHeight="1">
      <c r="A4802" s="166"/>
    </row>
    <row r="4803" spans="1:1" ht="15" customHeight="1">
      <c r="A4803" s="166"/>
    </row>
    <row r="4804" spans="1:1" ht="15" customHeight="1">
      <c r="A4804" s="166"/>
    </row>
    <row r="4805" spans="1:1" ht="15" customHeight="1">
      <c r="A4805" s="166"/>
    </row>
    <row r="4806" spans="1:1" ht="15" customHeight="1">
      <c r="A4806" s="166"/>
    </row>
    <row r="4807" spans="1:1" ht="15" customHeight="1">
      <c r="A4807" s="166"/>
    </row>
    <row r="4808" spans="1:1" ht="15" customHeight="1">
      <c r="A4808" s="166"/>
    </row>
    <row r="4809" spans="1:1" ht="15" customHeight="1">
      <c r="A4809" s="166"/>
    </row>
    <row r="4810" spans="1:1" ht="15" customHeight="1">
      <c r="A4810" s="166"/>
    </row>
    <row r="4811" spans="1:1" ht="15" customHeight="1">
      <c r="A4811" s="166"/>
    </row>
    <row r="4812" spans="1:1" ht="15" customHeight="1">
      <c r="A4812" s="166"/>
    </row>
    <row r="4813" spans="1:1" ht="15" customHeight="1">
      <c r="A4813" s="166"/>
    </row>
    <row r="4814" spans="1:1" ht="15" customHeight="1">
      <c r="A4814" s="166"/>
    </row>
    <row r="4815" spans="1:1" ht="15" customHeight="1">
      <c r="A4815" s="166"/>
    </row>
    <row r="4816" spans="1:1" ht="15" customHeight="1">
      <c r="A4816" s="166"/>
    </row>
    <row r="4817" spans="1:1" ht="15" customHeight="1">
      <c r="A4817" s="166"/>
    </row>
    <row r="4818" spans="1:1" ht="15" customHeight="1">
      <c r="A4818" s="166"/>
    </row>
    <row r="4819" spans="1:1" ht="15" customHeight="1">
      <c r="A4819" s="166"/>
    </row>
    <row r="4820" spans="1:1" ht="15" customHeight="1">
      <c r="A4820" s="166"/>
    </row>
    <row r="4821" spans="1:1" ht="15" customHeight="1">
      <c r="A4821" s="166"/>
    </row>
    <row r="4822" spans="1:1" ht="15" customHeight="1">
      <c r="A4822" s="166"/>
    </row>
    <row r="4823" spans="1:1" ht="15" customHeight="1">
      <c r="A4823" s="166"/>
    </row>
    <row r="4824" spans="1:1" ht="15" customHeight="1">
      <c r="A4824" s="166"/>
    </row>
    <row r="4825" spans="1:1" ht="15" customHeight="1">
      <c r="A4825" s="166"/>
    </row>
    <row r="4826" spans="1:1" ht="15" customHeight="1">
      <c r="A4826" s="166"/>
    </row>
    <row r="4827" spans="1:1" ht="15" customHeight="1">
      <c r="A4827" s="166"/>
    </row>
    <row r="4828" spans="1:1" ht="15" customHeight="1">
      <c r="A4828" s="166"/>
    </row>
    <row r="4829" spans="1:1" ht="15" customHeight="1">
      <c r="A4829" s="166"/>
    </row>
    <row r="4830" spans="1:1" ht="15" customHeight="1">
      <c r="A4830" s="166"/>
    </row>
    <row r="4831" spans="1:1" ht="15" customHeight="1">
      <c r="A4831" s="166"/>
    </row>
    <row r="4832" spans="1:1" ht="15" customHeight="1">
      <c r="A4832" s="166"/>
    </row>
    <row r="4833" spans="1:1" ht="15" customHeight="1">
      <c r="A4833" s="166"/>
    </row>
    <row r="4834" spans="1:1" ht="15" customHeight="1">
      <c r="A4834" s="166"/>
    </row>
    <row r="4835" spans="1:1" ht="15" customHeight="1">
      <c r="A4835" s="166"/>
    </row>
    <row r="4836" spans="1:1" ht="15" customHeight="1">
      <c r="A4836" s="166"/>
    </row>
    <row r="4837" spans="1:1" ht="15" customHeight="1">
      <c r="A4837" s="166"/>
    </row>
    <row r="4838" spans="1:1" ht="15" customHeight="1">
      <c r="A4838" s="166"/>
    </row>
    <row r="4839" spans="1:1" ht="15" customHeight="1">
      <c r="A4839" s="166"/>
    </row>
    <row r="4840" spans="1:1" ht="15" customHeight="1">
      <c r="A4840" s="166"/>
    </row>
    <row r="4841" spans="1:1" ht="15" customHeight="1">
      <c r="A4841" s="166"/>
    </row>
    <row r="4842" spans="1:1" ht="15" customHeight="1">
      <c r="A4842" s="166"/>
    </row>
  </sheetData>
  <dataValidations count="1">
    <dataValidation type="list" allowBlank="1" showDropDown="1" showErrorMessage="1" sqref="A1:A143 A145:A525 A528:A997">
      <formula1>"ABRAHAM KIGURO,ABSOLOM OMARIBA,ALBERT OCHIENG',ALEX LUSWETI,ALEX ODONGO,ALICE MUIA,ALLAN ODUOR,ALULU LILY,AMBROSE NJERU,AMOS MUSEMBI,ANDREW GOVEDI KISANYANYA,ANDREW GROHNEY,ANDREW LEVI,ANDREW RORI,ANGELICA GITONGA,ANN INYANGALA,ANN MACHARIA,ANN NKIROTE,AN"&amp;"NE NDUNG'U,ANNE W MAINA,ANNE WANJIRU KAROKI,ANTHONY MULINGE,ANTHONY WAFULA,AUSTIN MAKUNGU,BEATRICE KAGUCIA,BEATRICE ROTICH,BEATRICE WEKHE,BENARD CHOGI,BENJAMIN KINUTHIA,BENJAMIN MUTUNGI,BENSON NGOBIA,BERNARD ORIOKI,BETTY KABUNGO,BIKO NYONGESA,BRENDA JUMA,"&amp;"BRIAN INDIMULI,BRIAN OBIERO,CALVINS ODHIAMBO,CARDEN ADEMBO,CAROLINE CHEBET,CAROLINE KAHINGO,CAROLINE THIGA,CAROLINE TOO,CATHERINE GACHIRI,CECILIA GITAU,CELESTINE WANDABUSI,CHARLES BONVENTURE MALUNGU,CHARLES KYENGO,CHRIS MAYAKA,CHRISTINE MUKHONGO,CHRISTINE"&amp;" MWANG'OMBE,CINDY KAGWIRIA,CLEOPHAS MUENDO,CLINTON KIHIMA,CLIVE ONSOMU,COLLINS ONDIEK,CONRAD AKELLO,CYNDI KINUTHIA,CYRUS MWANGI WANJOHI,DAISY CHEPKOECH,DAISY KEMUNTO,DAMARIS MUSEMBI,DAN IMBEGA,DANIEL KASILI,DANIEL MWANZIA,DANIEL WABWIRE,DAVID AJIKI,DAVID "&amp;"AKOO,DAVID CHEPKONGA,DAVID MARAGU,DAVID OGOLLA,DAVID OMOLLO,DAVID OPONDO,DAVID OUMA,DAVIS IMBUKA,DEBORAH MULI,DENNIS KEMEI,DENNIS MUTHUI,DESMOND MWANGI WAIRIMU,DOCTOR GONGERA,DOMINIC AMORO,DOMINIC NGALA,DOMINIC OJWANG,DOMINIC ONG'ONDO OCHOI,DOMTILA KOSGEY"&amp;",DOROTHY MUTUA,DOROTHY OBALLA,DOUGLAS NYAKUNDI,DR. ABRAHAM MATHEKA,DR. ABRAHAM ROTICH,DR. ALFRED KITHUSI,DR. ANN WAMATHAI,DR. ANNE MUNUKU,DR. ANTHONY MWAI,DR. ARANI WYCLIFFE,DR. ARGAN WEKESA,DR. ASENATH ONGUSO,DR. BEDAN KINYANJUI,DR. BENSON NJONGORO,DR. B"&amp;"ERNARD MUIA,DR. BILLIAH MAENDE,DR. BONIFACE MALENJE,DR. BRIGITTE OKONGA,DR. CAROLINE NTARA,DR. CARREN CHEPNGETICH,DR. CATHERINE GATARI,DR. CATHERINE KANANA,DR. CECILIA IRERI,DR. CHARLES GITHIRA WANYOIKE,DR. CHARLES MUHORO,DR. CHARLES THOMAS KEYA,DR. CHRIS"&amp;"ANTUS MAKHOHA,DR. DANIEL BWIRE,DR. DENNIS GICHUKI,DR. DENNIS KABURU,DR. DORCAS NJERU,DR. DORCAS WAMBUGU,DR. DORLEEN MURITHI,DR. DUNCAN WAMBUGU,DR. EDWARD ONYANGO,DR. EDWARD OWINO,DR. EDWIN OMOL,DR. ELIJAH MASENO,DR. EMMANUEL SHIKUKU,DR. EUNICE GITIRI,DR. "&amp;"EZEKIEL AKWALU,DR. FANICE WASWA,DR. FANON ANANDA,DR. FIONA KORIR,DR. FLORENCE MIIMA,DR. FLORENCE MIMA,DR. FRANCIS MUTEGI,DR. FRANCIS OMONDI,DR. FRED SPORTA,DR. FREDRICK WAFULA,DR. FREMINUS MUGAMBI,DR. GABRIEL KAMAU,DR. GABRIEL LAIBONI,DR. GLADYS BUNYASI,D"&amp;"R. GLADYS CHEROTICH,DR. GODFREY KYALO MAKAU,DR. GRACE ANN KIMARU,DR. GRACE MUSA,DR. GRACE NJOKI MAINA,DR. HENRY MOMANYI,DR. IBRAHIM TIRIMBA,DR. IRENE MUNDIA,DR. IRUNGU MACHARIA,DR. JACKSON NDOLO,DR. JACKSON NDUNG'U,DR. JACOB OTIENO,DR. JACQUELINE ODHIAMBO"&amp;",DR. JACQUELINE OJIAMBO,DR. JAMES MURUNGA,DR. JANE NJURU,DR. JANVAN MUNYOKI,DR. JOEL OMUSEBE,DR. JOHN NDERITU,DR. JOHN WANYOIKE,DR. JOSPHINE KARARI,DR. JULIUS MUTHIKE NJIRI,DR. JUNITER KWAMBOKA MOKUA,DR. JUSTUS BARASA MAENDE,DR. KATHANDIKA IGUNA,DR. KEN O"&amp;"TIENO,DR. KEVIN MUGOYE,DR. LAWRENCE NDERU,DR. LUCY MBURU,DR. LUCY WAMALWA,DR. MARGARET MURIITHI,DR. MARGARET MWAURA,DR. MARGARET NJIRU,DR. MARK CHETAMBE,DR. MARY MBII,DR. MARY MWANZIA,DR. MICHAEL MUMA,DR. MICHAEL NJOGO,DR. MOKAYA ORIKU NICODEMUS,DR. NANCY"&amp;" IMBUSI,DR. NEBART AVUTSWA,DR. NICHODEMUS AKETCH,DR. NYATETE KENYANYA,DR. PAUL ABUONJI,DR. PETER KARIUKI,DR. PETER NJUGUNA,DR. PETER OMAE,DR. PRISCILLA GACHIGI,DR. RACHAEL KIBUKU,DR. REBECCA MUTIA,DR. ROBERT OCHIENG',DR. RODGERS OCHENGE,DR. ROSE GATHII,DR"&amp;". RUFUS GIKERA,DR. SIMON MWENDIA,DR. SIMON NJOGU,DR. SIRMA KORIR,DR. SOLOMON LEMUNEN,DR. SOLOMON NGAHU,DR. SOPHIA BIRONGA,DR. STEPHEN DAVID KIOKO,DR. STEPHEN GITHAIGA,DR. STEPHEN NJENGA,DR. SUSAN GITIMU,DR. SUSAN KIMOTHO,DR. TONY ODUOR,DR. WALTER OWINO,DR"&amp;". WYCLIFFE NYARIBO,DR. ZIPPORA OKOTH,DUNCAN MARAGIA,DUNCAN OUMA,DUNCAN OWUOR,EDWARD GURA,EDWARD KOBI MATIBA,EDWARD MUJUKA,EDWIN KAMAU WANGAMWA,EDWIN KIMANI,EDWIN KIPKEMOI LIMO,EDWIN OWITI,EDWIN WANJURU,ELIJAH NYAKUNDI,ELIJAH WEKESA,ELIUD LAGAT,ELIZABETH T"&amp;"HIGA,ELPHAS LITSALITSA,ELTON KIPKORIR LANGAT,EMILLY ADHIAMBO,EMILY OKOTH,EMMA MACHOGU,EMMY C. ROTICH,EMYLN NGWIRI,ENG. ERASTUS MWONGERA,ENOCK MAKORI,EPHRINE UBAGA,ERIC GITONGA,ERIC KIBIGO,ERIC MOGIRE,ERICK MAKORA,ERICK ODUOL,ERNEST MADARA,ESTHER MAKORI,ES"&amp;"THER NJENGA,ESTON KWACH,EUPHRINE UBAGA,EVALYNE HAGOI,EVANS ONGULO,EZEKIEL KURIA,FAITH GACHOKA,FAITH NGENDO,FAUSTIN MWINZI,FELISTAS KAMANDE,FIONA KANINI,FRANCIS KIVUVA,FRANCIS OBURA,FRANCIS OKETCH OCHIENG,FRANK TUTU,FRANKLIN OYOSA,FRANKLINE MUDULIA,FRED OM"&amp;"ONDI,FREDRICK KARIITHI GITHUI,FREDRICK LEVA,FREDRICK MUSEE,FREDRICK MUSIKA,FREDRICK OCHIENG,FRIDAH GAKII,FRIDAH KARURI,FRIDAH KIOKO,GABRIEL NJOROGE NJUGUNA,GABRIEL WAWERU,GEOFFREY NJUGUNA,GEOFFREY OCHIENG',GEOFFREY RUBE,GEOFFREY RUMBE,GEORGE GITHOGE,GEORG"&amp;"E KARIUKI,GEORGE MWANGI,GEORGE OBOP,GEORGE OMANYA,GEORGE ONYANGO,GEORGE WAMAE,GIDEON GATERO,GLADYS MANGE,GLENNE MORAA,GODFREY OMONDI OCHOLA,GODRICK OCHIENG,GRACE WAMBUI GATHUA,GRIFFIN KENGA,HANNAH WANYOIKE,HEDWIG OMBUNDA,HELLEN NJAGI,HELLEN NYAMBURA WABUR"&amp;"I,HENRY GIKONYO,HILDA KAMAU,HUMPHREY CHAVINI,ISAAC GACHUIGA,ISAAC OKOLA,ISAIAH WERE,ISAIH OBIRI,ISSAR ARMAN,JACKLINE MUIRURI,JACKLINE SHANGA,JACKSON KAMAU,JACKSON KIMANI,JACOB OLOO,JAMES BWIRE,JAMES KIARIE,JAMES MBAO,JAMES MURIGI,JAMES NJAMA,JAMES OTUTO,J"&amp;"AMES OYOO,JAMES THUKU,JANE GITAU,JANE MASAA,JANET OKARA,JAPHETH MUCHAI,JARED MOMANYI,JAVED KANA,JECTON ANYANGO,JEDIDAH NDINDA,JENNIFFER KATEE,JEREMIAH MUNIU,JESSEN KOGI,JOAB OPALA,JOB CHEGE,JOEL CHEGE,JOHN IRUNGU,JOHN KABUCHO,JOHN KIMOTHO,JOHN NJIRU,JOHN "&amp;"OGUTU,JOHN OYARO,JOHN SAGIMO,JOHN WAINAINA,JOHNSTONE MAINA,JOHNSTONE OKEYO,JOHNSTONE WANDERA,JOSELYN MUTENDE,JOSEPH BARONGO,JOSEPH GITARI,JOSEPH KURIA,JOSEPH MAGU,JOSEPH SOITA,JOSEPHINE WANG'OMBE,JOSHUA NYANGIDI,JOSHUA OMANYO,JOSIAH MAROKO,JOSIAH MOROKO,J"&amp;"OY KANANU,JOYCE CHEBET KORIR,JULIET MARIA MAKALI,JULIET WAWIRA,JULIUS OGWENO,JULIUS WAMBUGU,JUSTIN ONYANDO,JUSTUS MUTIA,KAROLLE KAHINGO,KELVIN NJAGI,KENNEDY KINYUA,KENNEDY NYABAGA,KENNETH CHEBELYON,KENNETH GATOBU KIRIMI,KENNETH MACHARIA,KENNETH NYAWEGI,KE"&amp;"VIN NAISHO,KEZIAH WANJIKU,KILLION AMOLLO,KNOWLES ONWONGA,LAMECH ANG'ILA,LECTURER NAME,LECTURERS,LEMMY MUNENE,LEONARD WANYAMA,LEVINA ONDENGE,LILIAN CHEGE,LINET MUTEGI,LINUS ALOO,LISPER KENDI,LUCY AJWANG’ OTIENO,LUCY OLOUASA,LUCY ORUTA,LUKE MBOM,LYDIA WANDI"&amp;"RI,LYDIAH MUMBI,MACKRED OCHIENG,MALACH OSORO,MALOBA ANDATI,MARGARET KARUITHA,MARGARET WAIRUMBI,MARIANA NJOROGE,MARION KARUIRU,MARTIN KIBE,MARTIN LUTHER,MARTIN MURIKI,MARTIN OKUDO,MARTIN WAWERU,MARYGORETTY CHEPNG'ETICH,MATHENGE NDERITU RICHARD,MATHEW MUCHI"&amp;"RI,MATTHEWS AYAL,MAURICE ODAMBATAFWA,MAURICE OUMA,MAYIEKA JARED MARANGA,MERAB OMONDI,MERCELINE ATIENO,MERCEYLINE NJULU,MERCY GUANDARU,MERCY MUKANI,MICHAEL KANGETHE,MICHAEL NG'ANG'A THIGA,MICHAEL OSANO OKODA,MICHAEL WANJALA,MILKAH MAINA,MILKAH NJUGUNA,MILL"&amp;"ICENT WACHIURI,MONICAH OCHIENG,MOSES ADAMA,MOSES ATONGA,MOVINE TONOGO,MOYI MESO,MUO CHARLES,MUTEGI KITHAKA,MUTIE WAMAITHA,NANCY NJOROGE,NANCY OKUMBE,NAOMI KOLONGEI,NELLIE NGANGA,NELLY ADHIAMBO,NGIGI STANLEY MUGA,NICHOLAS LUFUMBU OMIDO,NICHOLAS MURIITHI,NI"&amp;"CHOLAS MUSAU MUTINDA,NICHOLAS NJIRU,NICHOLAS SIKALLY,NJUGUNA ALEXANDER KAMAU,NORAH NJOKI,NORAH OKUNGU,OKEMWA OGWOKA,OPETU BAHATI,PATRICK GIKAI NGUGI,PATRICK MISAWA,PATRICK MURIUKI,PATRICK OSUMO,PATRICK YEGON,PAUL ATENYA,PAULINE OLALI,PAULUS ADAMBA,PAVEL S"&amp;"IGU,PENINA KAMAU,PERIS WAIRIMU,PETER GIKUBU,PETER INGANGA BULUMA,PETER KIARIE,PETER OGOLA,PHESTUS MASINDE,PHILIP AILA,PHILIP NJORE,PHILISTER OBWANGI,PHYLIS MURANI,POLLYNE MUTUNGA,PROF. CHRISTINE NANJALA,PROF. JOSHUA BAGAKA'S,PROF. SHADRACK JIRMA,PROF. SIM"&amp;"ON NGIGI,PURITY MUREITHI,PURITY MUTONYI,RACHAEL KAMAU,RAPHAEL AGONG,RAPHAEL ONYANGO,REBECCA MUNUHE,REGINA NJOROGE,RICHARD KAMAMI,RICHARD KITHUKA,RICHARD MUGO,RISPAH KHAMONYI,ROGERS ABONG'O,RON MUHANDE,ROSALIA KAGENI,ROSE ANN KARIOKI,ROSE ANN NDUTA,ROSEMAR"&amp;"Y WAIGWE,ROY WAFULA,RUFUS MBURU,SALOME MASINDE,SALOME MUSE,SAMMY KITULA,SAMUEL MUTHEE KAMUNYA,SAMUEL WABUGA,SAMWEL GATHANGA,SARAH ATIENO OSIDA,SARAH MASESE,SARAH MUTHONI,SHARON OLUTEYO,SHEILA MIRENJA,SHEILA MULINYA,SILAS TEMBA,SIMON GITHINJI,SIMON MACHARI"&amp;"A,SOLOMON MAINA,STEPHEN BULUKU,STEPHEN GITHIO"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M3809"/>
  <sheetViews>
    <sheetView tabSelected="1" topLeftCell="G1" workbookViewId="0">
      <pane ySplit="1" topLeftCell="A2" activePane="bottomLeft" state="frozen"/>
      <selection pane="bottomLeft" activeCell="G10" sqref="G10"/>
    </sheetView>
  </sheetViews>
  <sheetFormatPr defaultColWidth="12.625" defaultRowHeight="15" customHeight="1"/>
  <cols>
    <col min="1" max="1" width="7.625" customWidth="1"/>
    <col min="2" max="2" width="10.5" customWidth="1"/>
    <col min="3" max="3" width="11.625" customWidth="1"/>
    <col min="4" max="4" width="8.25" customWidth="1"/>
    <col min="5" max="5" width="12.625" customWidth="1"/>
    <col min="6" max="6" width="9.25" customWidth="1"/>
    <col min="7" max="7" width="57.25" customWidth="1"/>
    <col min="8" max="8" width="6.875" hidden="1" customWidth="1"/>
    <col min="9" max="9" width="16.375" hidden="1" customWidth="1"/>
    <col min="10" max="10" width="7.625" customWidth="1"/>
    <col min="11" max="12" width="0.375" customWidth="1"/>
    <col min="13" max="13" width="7" hidden="1" customWidth="1"/>
    <col min="14" max="28" width="0.375" customWidth="1"/>
    <col min="29" max="29" width="15" customWidth="1"/>
    <col min="30" max="30" width="8.875" customWidth="1"/>
    <col min="31" max="31" width="15.25" customWidth="1"/>
    <col min="32" max="32" width="9.75" customWidth="1"/>
    <col min="33" max="33" width="5.625" customWidth="1"/>
    <col min="34" max="34" width="9.5" customWidth="1"/>
    <col min="35" max="35" width="11.25" customWidth="1"/>
    <col min="36" max="36" width="9" hidden="1" customWidth="1"/>
    <col min="37" max="37" width="11.75" hidden="1" customWidth="1"/>
    <col min="38" max="38" width="12.25" hidden="1" customWidth="1"/>
    <col min="39" max="39" width="16" customWidth="1"/>
  </cols>
  <sheetData>
    <row r="1" spans="1:39" ht="31.5" customHeight="1">
      <c r="A1" s="167" t="s">
        <v>4</v>
      </c>
      <c r="B1" s="168" t="s">
        <v>5</v>
      </c>
      <c r="C1" s="169" t="s">
        <v>6</v>
      </c>
      <c r="D1" s="170" t="s">
        <v>5631</v>
      </c>
      <c r="E1" s="170" t="s">
        <v>5632</v>
      </c>
      <c r="F1" s="171" t="s">
        <v>2</v>
      </c>
      <c r="G1" s="170" t="s">
        <v>8</v>
      </c>
      <c r="H1" s="170" t="s">
        <v>42</v>
      </c>
      <c r="I1" s="170" t="s">
        <v>9</v>
      </c>
      <c r="J1" s="172" t="s">
        <v>10</v>
      </c>
      <c r="K1" s="173" t="s">
        <v>11</v>
      </c>
      <c r="L1" s="173" t="s">
        <v>12</v>
      </c>
      <c r="M1" s="173" t="s">
        <v>13</v>
      </c>
      <c r="N1" s="173" t="s">
        <v>14</v>
      </c>
      <c r="O1" s="173" t="s">
        <v>15</v>
      </c>
      <c r="P1" s="173" t="s">
        <v>16</v>
      </c>
      <c r="Q1" s="173" t="s">
        <v>17</v>
      </c>
      <c r="R1" s="173" t="s">
        <v>18</v>
      </c>
      <c r="S1" s="173" t="s">
        <v>19</v>
      </c>
      <c r="T1" s="173" t="s">
        <v>20</v>
      </c>
      <c r="U1" s="173" t="s">
        <v>21</v>
      </c>
      <c r="V1" s="173" t="s">
        <v>22</v>
      </c>
      <c r="W1" s="173" t="s">
        <v>23</v>
      </c>
      <c r="X1" s="173" t="s">
        <v>24</v>
      </c>
      <c r="Y1" s="173" t="s">
        <v>25</v>
      </c>
      <c r="Z1" s="173" t="s">
        <v>26</v>
      </c>
      <c r="AA1" s="173" t="s">
        <v>27</v>
      </c>
      <c r="AB1" s="173" t="s">
        <v>28</v>
      </c>
      <c r="AC1" s="174" t="s">
        <v>29</v>
      </c>
      <c r="AD1" s="174" t="s">
        <v>5633</v>
      </c>
      <c r="AE1" s="175" t="s">
        <v>41</v>
      </c>
      <c r="AF1" s="176" t="s">
        <v>5634</v>
      </c>
      <c r="AG1" s="177" t="s">
        <v>1</v>
      </c>
      <c r="AH1" s="178" t="s">
        <v>33</v>
      </c>
      <c r="AI1" s="179" t="s">
        <v>5635</v>
      </c>
      <c r="AJ1" s="180" t="s">
        <v>35</v>
      </c>
      <c r="AK1" s="181" t="s">
        <v>36</v>
      </c>
      <c r="AL1" s="179" t="s">
        <v>37</v>
      </c>
      <c r="AM1" s="182" t="s">
        <v>38</v>
      </c>
    </row>
    <row r="2" spans="1:39" ht="13.5" customHeight="1">
      <c r="A2" s="183">
        <v>2</v>
      </c>
      <c r="B2" s="224" t="s">
        <v>357</v>
      </c>
      <c r="C2" s="224" t="s">
        <v>5636</v>
      </c>
      <c r="D2" s="179" t="s">
        <v>510</v>
      </c>
      <c r="E2" s="231" t="s">
        <v>510</v>
      </c>
      <c r="F2" s="204" t="s">
        <v>2845</v>
      </c>
      <c r="G2" s="181" t="s">
        <v>6030</v>
      </c>
      <c r="H2" s="157" t="str">
        <f>VLOOKUP(I2:I50,'ENTER STAFF #S HERE'!$A$1:$B$2180,2,FALSE)</f>
        <v>C1569</v>
      </c>
      <c r="I2" s="179" t="s">
        <v>3964</v>
      </c>
      <c r="J2" s="228">
        <v>3</v>
      </c>
      <c r="K2" s="187">
        <v>3</v>
      </c>
      <c r="L2" s="187">
        <v>1</v>
      </c>
      <c r="M2" s="187">
        <v>6</v>
      </c>
      <c r="N2" s="187" t="str">
        <f t="shared" ref="N2:N572" si="0">IF((OR(AF2="KNEC",AF2="ATD",AF2="CAMS",AF2="ATD1",AF2="ATDA",AF2="ATD1", AF2="ACCA",AF2="CPA2", AF2="CAMS", AF2="CAMS1", AF2="CIFA", AF2="CPA", AF2="CPA1",AF2="CPS",AF2="CS",AF2="CPSPK",AF2="CAMS ")),L2," ")</f>
        <v xml:space="preserve"> </v>
      </c>
      <c r="O2" s="187" t="s">
        <v>58</v>
      </c>
      <c r="P2" s="187" t="s">
        <v>58</v>
      </c>
      <c r="Q2" s="187" t="s">
        <v>58</v>
      </c>
      <c r="R2" s="187">
        <v>1</v>
      </c>
      <c r="S2" s="187" t="s">
        <v>58</v>
      </c>
      <c r="T2" s="187" t="s">
        <v>58</v>
      </c>
      <c r="U2" s="187" t="s">
        <v>58</v>
      </c>
      <c r="V2" s="187" t="s">
        <v>58</v>
      </c>
      <c r="W2" s="187" t="s">
        <v>58</v>
      </c>
      <c r="X2" s="187" t="s">
        <v>58</v>
      </c>
      <c r="Y2" s="187" t="s">
        <v>58</v>
      </c>
      <c r="Z2" s="187" t="s">
        <v>58</v>
      </c>
      <c r="AA2" s="187"/>
      <c r="AB2" s="187" t="s">
        <v>59</v>
      </c>
      <c r="AC2" s="187" t="s">
        <v>60</v>
      </c>
      <c r="AD2" s="188" t="s">
        <v>6031</v>
      </c>
      <c r="AE2" s="187" t="str">
        <f>VLOOKUP($AF$2:$AF$6318,'PROG CODE'!$A$2:$B$1052,2,FALSE)</f>
        <v>KCADFT</v>
      </c>
      <c r="AF2" s="222" t="s">
        <v>101</v>
      </c>
      <c r="AG2" s="190" t="s">
        <v>63</v>
      </c>
      <c r="AH2" s="222" t="s">
        <v>64</v>
      </c>
      <c r="AI2" s="222" t="s">
        <v>5674</v>
      </c>
      <c r="AJ2" s="217" t="s">
        <v>5638</v>
      </c>
      <c r="AK2" s="229"/>
      <c r="AL2" s="229"/>
      <c r="AM2" s="192" t="s">
        <v>5639</v>
      </c>
    </row>
    <row r="3" spans="1:39" ht="13.5" customHeight="1">
      <c r="A3" s="183">
        <f>#N/A</f>
        <v>2</v>
      </c>
      <c r="B3" s="224" t="s">
        <v>357</v>
      </c>
      <c r="C3" s="224" t="s">
        <v>5643</v>
      </c>
      <c r="D3" s="179" t="s">
        <v>376</v>
      </c>
      <c r="E3" s="231" t="s">
        <v>466</v>
      </c>
      <c r="F3" s="204" t="s">
        <v>2847</v>
      </c>
      <c r="G3" s="181" t="s">
        <v>6032</v>
      </c>
      <c r="H3" s="157" t="str">
        <f>VLOOKUP(I3:I51,'ENTER STAFF #S HERE'!$A$1:$B$2180,2,FALSE)</f>
        <v>C1585</v>
      </c>
      <c r="I3" s="179" t="s">
        <v>3922</v>
      </c>
      <c r="J3" s="228">
        <v>3</v>
      </c>
      <c r="K3" s="187">
        <v>3</v>
      </c>
      <c r="L3" s="187">
        <v>1</v>
      </c>
      <c r="M3" s="187">
        <v>6</v>
      </c>
      <c r="N3" s="187" t="str">
        <f t="shared" si="0"/>
        <v xml:space="preserve"> </v>
      </c>
      <c r="O3" s="187" t="s">
        <v>58</v>
      </c>
      <c r="P3" s="187" t="s">
        <v>58</v>
      </c>
      <c r="Q3" s="187" t="s">
        <v>58</v>
      </c>
      <c r="R3" s="187">
        <v>1</v>
      </c>
      <c r="S3" s="187" t="s">
        <v>58</v>
      </c>
      <c r="T3" s="187" t="s">
        <v>58</v>
      </c>
      <c r="U3" s="187" t="s">
        <v>58</v>
      </c>
      <c r="V3" s="187" t="s">
        <v>58</v>
      </c>
      <c r="W3" s="187" t="s">
        <v>58</v>
      </c>
      <c r="X3" s="187" t="s">
        <v>58</v>
      </c>
      <c r="Y3" s="187" t="s">
        <v>58</v>
      </c>
      <c r="Z3" s="187" t="s">
        <v>58</v>
      </c>
      <c r="AA3" s="187"/>
      <c r="AB3" s="187" t="s">
        <v>59</v>
      </c>
      <c r="AC3" s="187" t="s">
        <v>60</v>
      </c>
      <c r="AD3" s="188" t="s">
        <v>6031</v>
      </c>
      <c r="AE3" s="187" t="str">
        <f>VLOOKUP($AF$2:$AF$6318,'PROG CODE'!$A$2:$B$1052,2,FALSE)</f>
        <v>KCADFT</v>
      </c>
      <c r="AF3" s="222" t="s">
        <v>101</v>
      </c>
      <c r="AG3" s="190" t="s">
        <v>63</v>
      </c>
      <c r="AH3" s="222" t="s">
        <v>64</v>
      </c>
      <c r="AI3" s="222" t="s">
        <v>5674</v>
      </c>
      <c r="AJ3" s="217" t="s">
        <v>5638</v>
      </c>
      <c r="AK3" s="229"/>
      <c r="AL3" s="229"/>
      <c r="AM3" s="192" t="s">
        <v>5639</v>
      </c>
    </row>
    <row r="4" spans="1:39" ht="13.5" customHeight="1">
      <c r="A4" s="183">
        <f>#N/A</f>
        <v>3</v>
      </c>
      <c r="B4" s="219" t="s">
        <v>358</v>
      </c>
      <c r="C4" s="197" t="s">
        <v>5643</v>
      </c>
      <c r="D4" s="179" t="s">
        <v>510</v>
      </c>
      <c r="E4" s="231" t="s">
        <v>510</v>
      </c>
      <c r="F4" s="204" t="s">
        <v>1082</v>
      </c>
      <c r="G4" s="181" t="s">
        <v>5649</v>
      </c>
      <c r="H4" s="157" t="str">
        <f>VLOOKUP(I4:I52,'ENTER STAFF #S HERE'!$A$1:$B$2180,2,FALSE)</f>
        <v>C1601</v>
      </c>
      <c r="I4" s="179" t="s">
        <v>4304</v>
      </c>
      <c r="J4" s="228">
        <v>3</v>
      </c>
      <c r="K4" s="187">
        <v>3</v>
      </c>
      <c r="L4" s="187">
        <v>1</v>
      </c>
      <c r="M4" s="187">
        <v>6</v>
      </c>
      <c r="N4" s="187" t="str">
        <f t="shared" si="0"/>
        <v xml:space="preserve"> </v>
      </c>
      <c r="O4" s="187" t="s">
        <v>58</v>
      </c>
      <c r="P4" s="187" t="s">
        <v>58</v>
      </c>
      <c r="Q4" s="187" t="s">
        <v>58</v>
      </c>
      <c r="R4" s="187">
        <v>1</v>
      </c>
      <c r="S4" s="187" t="s">
        <v>58</v>
      </c>
      <c r="T4" s="187" t="s">
        <v>58</v>
      </c>
      <c r="U4" s="187" t="s">
        <v>58</v>
      </c>
      <c r="V4" s="187" t="s">
        <v>58</v>
      </c>
      <c r="W4" s="187" t="s">
        <v>58</v>
      </c>
      <c r="X4" s="187" t="s">
        <v>58</v>
      </c>
      <c r="Y4" s="187" t="s">
        <v>58</v>
      </c>
      <c r="Z4" s="187" t="s">
        <v>58</v>
      </c>
      <c r="AA4" s="187"/>
      <c r="AB4" s="187" t="s">
        <v>59</v>
      </c>
      <c r="AC4" s="187" t="s">
        <v>60</v>
      </c>
      <c r="AD4" s="196" t="s">
        <v>5650</v>
      </c>
      <c r="AE4" s="187" t="str">
        <f>VLOOKUP($AF$2:$AF$6318,'PROG CODE'!$A$2:$B$1052,2,FALSE)</f>
        <v>KCADFT</v>
      </c>
      <c r="AF4" s="222" t="s">
        <v>101</v>
      </c>
      <c r="AG4" s="190" t="s">
        <v>63</v>
      </c>
      <c r="AH4" s="222" t="s">
        <v>64</v>
      </c>
      <c r="AI4" s="222" t="s">
        <v>5674</v>
      </c>
      <c r="AJ4" s="217" t="s">
        <v>5638</v>
      </c>
      <c r="AK4" s="229"/>
      <c r="AL4" s="229"/>
      <c r="AM4" s="192" t="s">
        <v>5639</v>
      </c>
    </row>
    <row r="5" spans="1:39" ht="13.5" customHeight="1">
      <c r="A5" s="183">
        <f>#N/A</f>
        <v>4</v>
      </c>
      <c r="B5" s="224" t="s">
        <v>359</v>
      </c>
      <c r="C5" s="219" t="s">
        <v>5643</v>
      </c>
      <c r="D5" s="179" t="s">
        <v>376</v>
      </c>
      <c r="E5" s="231" t="s">
        <v>466</v>
      </c>
      <c r="F5" s="204" t="s">
        <v>2842</v>
      </c>
      <c r="G5" s="181" t="s">
        <v>6033</v>
      </c>
      <c r="H5" s="157" t="str">
        <f>VLOOKUP(I5:I53,'ENTER STAFF #S HERE'!$A$1:$B$2180,2,FALSE)</f>
        <v>C1625</v>
      </c>
      <c r="I5" s="179" t="s">
        <v>4236</v>
      </c>
      <c r="J5" s="228">
        <v>3</v>
      </c>
      <c r="K5" s="187">
        <v>3</v>
      </c>
      <c r="L5" s="187">
        <v>1</v>
      </c>
      <c r="M5" s="187">
        <v>6</v>
      </c>
      <c r="N5" s="187" t="str">
        <f t="shared" si="0"/>
        <v xml:space="preserve"> </v>
      </c>
      <c r="O5" s="187" t="s">
        <v>58</v>
      </c>
      <c r="P5" s="187" t="s">
        <v>58</v>
      </c>
      <c r="Q5" s="187" t="s">
        <v>58</v>
      </c>
      <c r="R5" s="187">
        <v>1</v>
      </c>
      <c r="S5" s="187" t="s">
        <v>58</v>
      </c>
      <c r="T5" s="187" t="s">
        <v>58</v>
      </c>
      <c r="U5" s="187" t="s">
        <v>58</v>
      </c>
      <c r="V5" s="187" t="s">
        <v>58</v>
      </c>
      <c r="W5" s="187" t="s">
        <v>58</v>
      </c>
      <c r="X5" s="187" t="s">
        <v>58</v>
      </c>
      <c r="Y5" s="187" t="s">
        <v>58</v>
      </c>
      <c r="Z5" s="187" t="s">
        <v>58</v>
      </c>
      <c r="AA5" s="187"/>
      <c r="AB5" s="187" t="s">
        <v>59</v>
      </c>
      <c r="AC5" s="187" t="s">
        <v>60</v>
      </c>
      <c r="AD5" s="188" t="s">
        <v>6031</v>
      </c>
      <c r="AE5" s="187" t="str">
        <f>VLOOKUP($AF$2:$AF$6318,'PROG CODE'!$A$2:$B$1052,2,FALSE)</f>
        <v>KCADFT</v>
      </c>
      <c r="AF5" s="222" t="s">
        <v>101</v>
      </c>
      <c r="AG5" s="190" t="s">
        <v>63</v>
      </c>
      <c r="AH5" s="222" t="s">
        <v>64</v>
      </c>
      <c r="AI5" s="222" t="s">
        <v>5674</v>
      </c>
      <c r="AJ5" s="217" t="s">
        <v>5638</v>
      </c>
      <c r="AK5" s="229"/>
      <c r="AL5" s="229"/>
      <c r="AM5" s="192" t="s">
        <v>5639</v>
      </c>
    </row>
    <row r="6" spans="1:39" ht="13.5" customHeight="1">
      <c r="A6" s="183">
        <f>#N/A</f>
        <v>4</v>
      </c>
      <c r="B6" s="224" t="s">
        <v>359</v>
      </c>
      <c r="C6" s="224" t="s">
        <v>53</v>
      </c>
      <c r="D6" s="179" t="s">
        <v>376</v>
      </c>
      <c r="E6" s="231" t="s">
        <v>462</v>
      </c>
      <c r="F6" s="204" t="s">
        <v>2844</v>
      </c>
      <c r="G6" s="181" t="s">
        <v>6034</v>
      </c>
      <c r="H6" s="157" t="str">
        <f>VLOOKUP(I6:I54,'ENTER STAFF #S HERE'!$A$1:$B$2180,2,FALSE)</f>
        <v>C1798</v>
      </c>
      <c r="I6" s="179" t="s">
        <v>3988</v>
      </c>
      <c r="J6" s="228">
        <v>3</v>
      </c>
      <c r="K6" s="187">
        <v>3</v>
      </c>
      <c r="L6" s="187">
        <v>1</v>
      </c>
      <c r="M6" s="187">
        <v>6</v>
      </c>
      <c r="N6" s="187" t="str">
        <f t="shared" si="0"/>
        <v xml:space="preserve"> </v>
      </c>
      <c r="O6" s="187" t="s">
        <v>58</v>
      </c>
      <c r="P6" s="187" t="s">
        <v>58</v>
      </c>
      <c r="Q6" s="187" t="s">
        <v>58</v>
      </c>
      <c r="R6" s="187">
        <v>1</v>
      </c>
      <c r="S6" s="187" t="s">
        <v>58</v>
      </c>
      <c r="T6" s="187" t="s">
        <v>58</v>
      </c>
      <c r="U6" s="187" t="s">
        <v>58</v>
      </c>
      <c r="V6" s="187" t="s">
        <v>58</v>
      </c>
      <c r="W6" s="187" t="s">
        <v>58</v>
      </c>
      <c r="X6" s="187" t="s">
        <v>58</v>
      </c>
      <c r="Y6" s="187" t="s">
        <v>58</v>
      </c>
      <c r="Z6" s="187" t="s">
        <v>58</v>
      </c>
      <c r="AA6" s="187"/>
      <c r="AB6" s="187" t="s">
        <v>59</v>
      </c>
      <c r="AC6" s="187" t="s">
        <v>60</v>
      </c>
      <c r="AD6" s="188" t="s">
        <v>6031</v>
      </c>
      <c r="AE6" s="187" t="str">
        <f>VLOOKUP($AF$2:$AF$6318,'PROG CODE'!$A$2:$B$1052,2,FALSE)</f>
        <v>KCADFT</v>
      </c>
      <c r="AF6" s="222" t="s">
        <v>101</v>
      </c>
      <c r="AG6" s="190" t="s">
        <v>63</v>
      </c>
      <c r="AH6" s="222" t="s">
        <v>64</v>
      </c>
      <c r="AI6" s="222" t="s">
        <v>5674</v>
      </c>
      <c r="AJ6" s="217" t="s">
        <v>5638</v>
      </c>
      <c r="AK6" s="229"/>
      <c r="AL6" s="229"/>
      <c r="AM6" s="192" t="s">
        <v>5639</v>
      </c>
    </row>
    <row r="7" spans="1:39" ht="13.5" customHeight="1">
      <c r="A7" s="183">
        <f>#N/A</f>
        <v>1</v>
      </c>
      <c r="B7" s="224" t="s">
        <v>52</v>
      </c>
      <c r="C7" s="224" t="s">
        <v>53</v>
      </c>
      <c r="D7" s="179" t="s">
        <v>376</v>
      </c>
      <c r="E7" s="231" t="s">
        <v>470</v>
      </c>
      <c r="F7" s="204" t="s">
        <v>2851</v>
      </c>
      <c r="G7" s="181" t="s">
        <v>6035</v>
      </c>
      <c r="H7" s="157" t="str">
        <f>VLOOKUP(I7:I55,'ENTER STAFF #S HERE'!$A$1:$B$2180,2,FALSE)</f>
        <v>C1569</v>
      </c>
      <c r="I7" s="179" t="s">
        <v>3964</v>
      </c>
      <c r="J7" s="228">
        <v>3</v>
      </c>
      <c r="K7" s="187">
        <v>3</v>
      </c>
      <c r="L7" s="187">
        <v>1</v>
      </c>
      <c r="M7" s="187">
        <v>6</v>
      </c>
      <c r="N7" s="187" t="str">
        <f t="shared" si="0"/>
        <v xml:space="preserve"> </v>
      </c>
      <c r="O7" s="187" t="s">
        <v>58</v>
      </c>
      <c r="P7" s="187" t="s">
        <v>58</v>
      </c>
      <c r="Q7" s="187" t="s">
        <v>58</v>
      </c>
      <c r="R7" s="187">
        <v>1</v>
      </c>
      <c r="S7" s="187" t="s">
        <v>58</v>
      </c>
      <c r="T7" s="187" t="s">
        <v>58</v>
      </c>
      <c r="U7" s="187" t="s">
        <v>58</v>
      </c>
      <c r="V7" s="187" t="s">
        <v>58</v>
      </c>
      <c r="W7" s="187" t="s">
        <v>58</v>
      </c>
      <c r="X7" s="187" t="s">
        <v>58</v>
      </c>
      <c r="Y7" s="187" t="s">
        <v>58</v>
      </c>
      <c r="Z7" s="187" t="s">
        <v>58</v>
      </c>
      <c r="AA7" s="187"/>
      <c r="AB7" s="187" t="s">
        <v>59</v>
      </c>
      <c r="AC7" s="187" t="s">
        <v>60</v>
      </c>
      <c r="AD7" s="188" t="s">
        <v>6031</v>
      </c>
      <c r="AE7" s="187" t="str">
        <f>VLOOKUP($AF$2:$AF$6318,'PROG CODE'!$A$2:$B$1052,2,FALSE)</f>
        <v>KCADFT</v>
      </c>
      <c r="AF7" s="222" t="s">
        <v>101</v>
      </c>
      <c r="AG7" s="190" t="s">
        <v>63</v>
      </c>
      <c r="AH7" s="222" t="s">
        <v>64</v>
      </c>
      <c r="AI7" s="222" t="s">
        <v>5676</v>
      </c>
      <c r="AJ7" s="217" t="s">
        <v>5638</v>
      </c>
      <c r="AK7" s="229"/>
      <c r="AL7" s="229"/>
      <c r="AM7" s="192" t="s">
        <v>5639</v>
      </c>
    </row>
    <row r="8" spans="1:39" ht="13.5" customHeight="1">
      <c r="A8" s="183">
        <f>#N/A</f>
        <v>1</v>
      </c>
      <c r="B8" s="224" t="s">
        <v>52</v>
      </c>
      <c r="C8" s="224" t="s">
        <v>5643</v>
      </c>
      <c r="D8" s="179" t="s">
        <v>376</v>
      </c>
      <c r="E8" s="231" t="s">
        <v>480</v>
      </c>
      <c r="F8" s="204" t="s">
        <v>2853</v>
      </c>
      <c r="G8" s="181" t="s">
        <v>6036</v>
      </c>
      <c r="H8" s="157" t="str">
        <f>VLOOKUP(I8:I56,'ENTER STAFF #S HERE'!$A$1:$B$2180,2,FALSE)</f>
        <v>C1689</v>
      </c>
      <c r="I8" s="179" t="s">
        <v>4268</v>
      </c>
      <c r="J8" s="228">
        <v>3</v>
      </c>
      <c r="K8" s="187">
        <v>3</v>
      </c>
      <c r="L8" s="187">
        <v>1</v>
      </c>
      <c r="M8" s="187">
        <v>6</v>
      </c>
      <c r="N8" s="187" t="str">
        <f t="shared" si="0"/>
        <v xml:space="preserve"> </v>
      </c>
      <c r="O8" s="187" t="s">
        <v>58</v>
      </c>
      <c r="P8" s="187" t="s">
        <v>58</v>
      </c>
      <c r="Q8" s="187" t="s">
        <v>58</v>
      </c>
      <c r="R8" s="187">
        <v>1</v>
      </c>
      <c r="S8" s="187" t="s">
        <v>58</v>
      </c>
      <c r="T8" s="187" t="s">
        <v>58</v>
      </c>
      <c r="U8" s="187" t="s">
        <v>58</v>
      </c>
      <c r="V8" s="187" t="s">
        <v>58</v>
      </c>
      <c r="W8" s="187" t="s">
        <v>58</v>
      </c>
      <c r="X8" s="187" t="s">
        <v>58</v>
      </c>
      <c r="Y8" s="187" t="s">
        <v>58</v>
      </c>
      <c r="Z8" s="187" t="s">
        <v>58</v>
      </c>
      <c r="AA8" s="187"/>
      <c r="AB8" s="187" t="s">
        <v>59</v>
      </c>
      <c r="AC8" s="187" t="s">
        <v>60</v>
      </c>
      <c r="AD8" s="188" t="s">
        <v>6031</v>
      </c>
      <c r="AE8" s="187" t="str">
        <f>VLOOKUP($AF$2:$AF$6318,'PROG CODE'!$A$2:$B$1052,2,FALSE)</f>
        <v>KCADFT</v>
      </c>
      <c r="AF8" s="222" t="s">
        <v>101</v>
      </c>
      <c r="AG8" s="190" t="s">
        <v>63</v>
      </c>
      <c r="AH8" s="222" t="s">
        <v>64</v>
      </c>
      <c r="AI8" s="222" t="s">
        <v>5676</v>
      </c>
      <c r="AJ8" s="217" t="s">
        <v>5638</v>
      </c>
      <c r="AK8" s="229"/>
      <c r="AL8" s="229"/>
      <c r="AM8" s="192" t="s">
        <v>5639</v>
      </c>
    </row>
    <row r="9" spans="1:39" ht="13.5" customHeight="1">
      <c r="A9" s="183">
        <f>#N/A</f>
        <v>1</v>
      </c>
      <c r="B9" s="212" t="s">
        <v>52</v>
      </c>
      <c r="C9" s="224" t="s">
        <v>5636</v>
      </c>
      <c r="D9" s="205" t="s">
        <v>397</v>
      </c>
      <c r="E9" s="200" t="s">
        <v>5725</v>
      </c>
      <c r="F9" s="157" t="s">
        <v>1122</v>
      </c>
      <c r="G9" s="215" t="s">
        <v>5679</v>
      </c>
      <c r="H9" s="157" t="str">
        <f>VLOOKUP(I9:I57,'ENTER STAFF #S HERE'!$A$1:$B$2180,2,FALSE)</f>
        <v>C0683</v>
      </c>
      <c r="I9" s="186" t="s">
        <v>3482</v>
      </c>
      <c r="J9" s="228"/>
      <c r="K9" s="187">
        <v>0</v>
      </c>
      <c r="L9" s="187">
        <v>0</v>
      </c>
      <c r="M9" s="187">
        <v>6</v>
      </c>
      <c r="N9" s="187" t="str">
        <f t="shared" si="0"/>
        <v xml:space="preserve"> </v>
      </c>
      <c r="O9" s="187" t="s">
        <v>58</v>
      </c>
      <c r="P9" s="187" t="s">
        <v>58</v>
      </c>
      <c r="Q9" s="187" t="s">
        <v>58</v>
      </c>
      <c r="R9" s="187">
        <v>0</v>
      </c>
      <c r="S9" s="187" t="s">
        <v>58</v>
      </c>
      <c r="T9" s="187" t="s">
        <v>58</v>
      </c>
      <c r="U9" s="187" t="s">
        <v>58</v>
      </c>
      <c r="V9" s="187" t="s">
        <v>58</v>
      </c>
      <c r="W9" s="187" t="s">
        <v>58</v>
      </c>
      <c r="X9" s="187" t="s">
        <v>58</v>
      </c>
      <c r="Y9" s="187" t="s">
        <v>58</v>
      </c>
      <c r="Z9" s="187" t="s">
        <v>58</v>
      </c>
      <c r="AA9" s="187"/>
      <c r="AB9" s="187" t="s">
        <v>59</v>
      </c>
      <c r="AC9" s="187" t="s">
        <v>60</v>
      </c>
      <c r="AD9" s="196" t="s">
        <v>5680</v>
      </c>
      <c r="AE9" s="187" t="str">
        <f>VLOOKUP($AF$2:$AF$6318,'PROG CODE'!$A$2:$B$1052,2,FALSE)</f>
        <v>KCADFT</v>
      </c>
      <c r="AF9" s="222" t="s">
        <v>101</v>
      </c>
      <c r="AG9" s="190" t="s">
        <v>63</v>
      </c>
      <c r="AH9" s="222" t="s">
        <v>64</v>
      </c>
      <c r="AI9" s="222" t="s">
        <v>5676</v>
      </c>
      <c r="AJ9" s="217" t="s">
        <v>5638</v>
      </c>
      <c r="AK9" s="229"/>
      <c r="AL9" s="229"/>
      <c r="AM9" s="192" t="s">
        <v>5639</v>
      </c>
    </row>
    <row r="10" spans="1:39" ht="13.5" customHeight="1">
      <c r="A10" s="183">
        <f>#N/A</f>
        <v>5</v>
      </c>
      <c r="B10" s="224" t="s">
        <v>360</v>
      </c>
      <c r="C10" s="224" t="s">
        <v>5643</v>
      </c>
      <c r="D10" s="179" t="s">
        <v>376</v>
      </c>
      <c r="E10" s="231" t="s">
        <v>475</v>
      </c>
      <c r="F10" s="204" t="s">
        <v>2855</v>
      </c>
      <c r="G10" s="181" t="s">
        <v>6037</v>
      </c>
      <c r="H10" s="157" t="str">
        <f>VLOOKUP(I10:I58,'ENTER STAFF #S HERE'!$A$1:$B$2180,2,FALSE)</f>
        <v>C1568</v>
      </c>
      <c r="I10" s="179" t="s">
        <v>4240</v>
      </c>
      <c r="J10" s="228">
        <v>3</v>
      </c>
      <c r="K10" s="187">
        <v>3</v>
      </c>
      <c r="L10" s="187">
        <v>1</v>
      </c>
      <c r="M10" s="187">
        <v>6</v>
      </c>
      <c r="N10" s="187" t="str">
        <f t="shared" si="0"/>
        <v xml:space="preserve"> </v>
      </c>
      <c r="O10" s="187" t="s">
        <v>58</v>
      </c>
      <c r="P10" s="187" t="s">
        <v>58</v>
      </c>
      <c r="Q10" s="187" t="s">
        <v>58</v>
      </c>
      <c r="R10" s="187">
        <v>1</v>
      </c>
      <c r="S10" s="187" t="s">
        <v>58</v>
      </c>
      <c r="T10" s="187" t="s">
        <v>58</v>
      </c>
      <c r="U10" s="187" t="s">
        <v>58</v>
      </c>
      <c r="V10" s="187" t="s">
        <v>58</v>
      </c>
      <c r="W10" s="187" t="s">
        <v>58</v>
      </c>
      <c r="X10" s="187" t="s">
        <v>58</v>
      </c>
      <c r="Y10" s="187" t="s">
        <v>58</v>
      </c>
      <c r="Z10" s="187" t="s">
        <v>58</v>
      </c>
      <c r="AA10" s="187"/>
      <c r="AB10" s="187" t="s">
        <v>59</v>
      </c>
      <c r="AC10" s="187" t="s">
        <v>60</v>
      </c>
      <c r="AD10" s="188" t="s">
        <v>6031</v>
      </c>
      <c r="AE10" s="187" t="str">
        <f>VLOOKUP($AF$2:$AF$6318,'PROG CODE'!$A$2:$B$1052,2,FALSE)</f>
        <v>KCADFT</v>
      </c>
      <c r="AF10" s="222" t="s">
        <v>101</v>
      </c>
      <c r="AG10" s="190" t="s">
        <v>63</v>
      </c>
      <c r="AH10" s="222" t="s">
        <v>64</v>
      </c>
      <c r="AI10" s="222" t="s">
        <v>5676</v>
      </c>
      <c r="AJ10" s="217" t="s">
        <v>5638</v>
      </c>
      <c r="AK10" s="229"/>
      <c r="AL10" s="229"/>
      <c r="AM10" s="192" t="s">
        <v>5639</v>
      </c>
    </row>
    <row r="11" spans="1:39" ht="13.5" customHeight="1">
      <c r="A11" s="183">
        <f>#N/A</f>
        <v>5</v>
      </c>
      <c r="B11" s="224" t="s">
        <v>360</v>
      </c>
      <c r="C11" s="224" t="s">
        <v>5636</v>
      </c>
      <c r="D11" s="179" t="s">
        <v>510</v>
      </c>
      <c r="E11" s="231" t="s">
        <v>510</v>
      </c>
      <c r="F11" s="204" t="s">
        <v>2849</v>
      </c>
      <c r="G11" s="181" t="s">
        <v>6038</v>
      </c>
      <c r="H11" s="157" t="str">
        <f>VLOOKUP(I11:I59,'ENTER STAFF #S HERE'!$A$1:$B$2180,2,FALSE)</f>
        <v>C1601</v>
      </c>
      <c r="I11" s="179" t="s">
        <v>4304</v>
      </c>
      <c r="J11" s="228">
        <v>3</v>
      </c>
      <c r="K11" s="187">
        <v>3</v>
      </c>
      <c r="L11" s="187">
        <v>1</v>
      </c>
      <c r="M11" s="187">
        <v>6</v>
      </c>
      <c r="N11" s="187" t="str">
        <f t="shared" si="0"/>
        <v xml:space="preserve"> </v>
      </c>
      <c r="O11" s="187" t="s">
        <v>58</v>
      </c>
      <c r="P11" s="187" t="s">
        <v>58</v>
      </c>
      <c r="Q11" s="187" t="s">
        <v>58</v>
      </c>
      <c r="R11" s="187">
        <v>1</v>
      </c>
      <c r="S11" s="187" t="s">
        <v>58</v>
      </c>
      <c r="T11" s="187" t="s">
        <v>58</v>
      </c>
      <c r="U11" s="187" t="s">
        <v>58</v>
      </c>
      <c r="V11" s="187" t="s">
        <v>58</v>
      </c>
      <c r="W11" s="187" t="s">
        <v>58</v>
      </c>
      <c r="X11" s="187" t="s">
        <v>58</v>
      </c>
      <c r="Y11" s="187" t="s">
        <v>58</v>
      </c>
      <c r="Z11" s="187" t="s">
        <v>58</v>
      </c>
      <c r="AA11" s="187"/>
      <c r="AB11" s="187" t="s">
        <v>59</v>
      </c>
      <c r="AC11" s="187" t="s">
        <v>60</v>
      </c>
      <c r="AD11" s="188" t="s">
        <v>6031</v>
      </c>
      <c r="AE11" s="187" t="str">
        <f>VLOOKUP($AF$2:$AF$6318,'PROG CODE'!$A$2:$B$1052,2,FALSE)</f>
        <v>KCADFT</v>
      </c>
      <c r="AF11" s="222" t="s">
        <v>101</v>
      </c>
      <c r="AG11" s="190" t="s">
        <v>63</v>
      </c>
      <c r="AH11" s="222" t="s">
        <v>64</v>
      </c>
      <c r="AI11" s="222" t="s">
        <v>5676</v>
      </c>
      <c r="AJ11" s="217" t="s">
        <v>5638</v>
      </c>
      <c r="AK11" s="229"/>
      <c r="AL11" s="229"/>
      <c r="AM11" s="192" t="s">
        <v>5639</v>
      </c>
    </row>
    <row r="12" spans="1:39" ht="13.5" customHeight="1">
      <c r="A12" s="183">
        <f>#N/A</f>
        <v>1</v>
      </c>
      <c r="B12" s="224" t="s">
        <v>52</v>
      </c>
      <c r="C12" s="224" t="s">
        <v>5636</v>
      </c>
      <c r="D12" s="179" t="s">
        <v>376</v>
      </c>
      <c r="E12" s="231" t="s">
        <v>470</v>
      </c>
      <c r="F12" s="204" t="s">
        <v>2861</v>
      </c>
      <c r="G12" s="181" t="s">
        <v>6039</v>
      </c>
      <c r="H12" s="157" t="str">
        <f>VLOOKUP(I12:I60,'ENTER STAFF #S HERE'!$A$1:$B$2180,2,FALSE)</f>
        <v>C1883</v>
      </c>
      <c r="I12" s="179" t="s">
        <v>4450</v>
      </c>
      <c r="J12" s="228">
        <v>3</v>
      </c>
      <c r="K12" s="187">
        <v>3</v>
      </c>
      <c r="L12" s="187">
        <v>1</v>
      </c>
      <c r="M12" s="187">
        <v>6</v>
      </c>
      <c r="N12" s="187" t="str">
        <f t="shared" si="0"/>
        <v xml:space="preserve"> </v>
      </c>
      <c r="O12" s="187" t="s">
        <v>58</v>
      </c>
      <c r="P12" s="187" t="s">
        <v>58</v>
      </c>
      <c r="Q12" s="187" t="s">
        <v>58</v>
      </c>
      <c r="R12" s="187">
        <v>1</v>
      </c>
      <c r="S12" s="187" t="s">
        <v>58</v>
      </c>
      <c r="T12" s="187" t="s">
        <v>58</v>
      </c>
      <c r="U12" s="187" t="s">
        <v>58</v>
      </c>
      <c r="V12" s="187" t="s">
        <v>58</v>
      </c>
      <c r="W12" s="187" t="s">
        <v>58</v>
      </c>
      <c r="X12" s="187" t="s">
        <v>58</v>
      </c>
      <c r="Y12" s="187" t="s">
        <v>58</v>
      </c>
      <c r="Z12" s="187" t="s">
        <v>58</v>
      </c>
      <c r="AA12" s="187"/>
      <c r="AB12" s="187" t="s">
        <v>59</v>
      </c>
      <c r="AC12" s="187" t="s">
        <v>60</v>
      </c>
      <c r="AD12" s="188" t="s">
        <v>6031</v>
      </c>
      <c r="AE12" s="187" t="str">
        <f>VLOOKUP($AF$2:$AF$6318,'PROG CODE'!$A$2:$B$1052,2,FALSE)</f>
        <v>KCADFT</v>
      </c>
      <c r="AF12" s="222" t="s">
        <v>101</v>
      </c>
      <c r="AG12" s="190" t="s">
        <v>63</v>
      </c>
      <c r="AH12" s="222" t="s">
        <v>64</v>
      </c>
      <c r="AI12" s="222" t="s">
        <v>5677</v>
      </c>
      <c r="AJ12" s="217" t="s">
        <v>5638</v>
      </c>
      <c r="AK12" s="229"/>
      <c r="AL12" s="229"/>
      <c r="AM12" s="192" t="s">
        <v>5639</v>
      </c>
    </row>
    <row r="13" spans="1:39" ht="13.5" customHeight="1">
      <c r="A13" s="183">
        <f>#N/A</f>
        <v>2</v>
      </c>
      <c r="B13" s="224" t="s">
        <v>357</v>
      </c>
      <c r="C13" s="197" t="s">
        <v>5643</v>
      </c>
      <c r="D13" s="179" t="s">
        <v>376</v>
      </c>
      <c r="E13" s="231" t="s">
        <v>467</v>
      </c>
      <c r="F13" s="204" t="s">
        <v>2857</v>
      </c>
      <c r="G13" s="181" t="s">
        <v>6040</v>
      </c>
      <c r="H13" s="157" t="str">
        <f>VLOOKUP(I13:I61,'ENTER STAFF #S HERE'!$A$1:$B$2180,2,FALSE)</f>
        <v>C1568</v>
      </c>
      <c r="I13" s="179" t="s">
        <v>4240</v>
      </c>
      <c r="J13" s="228">
        <v>3</v>
      </c>
      <c r="K13" s="187">
        <v>3</v>
      </c>
      <c r="L13" s="187">
        <v>1</v>
      </c>
      <c r="M13" s="187">
        <v>6</v>
      </c>
      <c r="N13" s="187" t="str">
        <f t="shared" si="0"/>
        <v xml:space="preserve"> </v>
      </c>
      <c r="O13" s="187" t="s">
        <v>58</v>
      </c>
      <c r="P13" s="187" t="s">
        <v>58</v>
      </c>
      <c r="Q13" s="187" t="s">
        <v>58</v>
      </c>
      <c r="R13" s="187">
        <v>1</v>
      </c>
      <c r="S13" s="187" t="s">
        <v>58</v>
      </c>
      <c r="T13" s="187" t="s">
        <v>58</v>
      </c>
      <c r="U13" s="187" t="s">
        <v>58</v>
      </c>
      <c r="V13" s="187" t="s">
        <v>58</v>
      </c>
      <c r="W13" s="187" t="s">
        <v>58</v>
      </c>
      <c r="X13" s="187" t="s">
        <v>58</v>
      </c>
      <c r="Y13" s="187" t="s">
        <v>58</v>
      </c>
      <c r="Z13" s="187" t="s">
        <v>58</v>
      </c>
      <c r="AA13" s="187"/>
      <c r="AB13" s="187" t="s">
        <v>59</v>
      </c>
      <c r="AC13" s="187" t="s">
        <v>60</v>
      </c>
      <c r="AD13" s="188" t="s">
        <v>6031</v>
      </c>
      <c r="AE13" s="187" t="str">
        <f>VLOOKUP($AF$2:$AF$6318,'PROG CODE'!$A$2:$B$1052,2,FALSE)</f>
        <v>KCADFT</v>
      </c>
      <c r="AF13" s="222" t="s">
        <v>101</v>
      </c>
      <c r="AG13" s="190" t="s">
        <v>63</v>
      </c>
      <c r="AH13" s="222" t="s">
        <v>64</v>
      </c>
      <c r="AI13" s="222" t="s">
        <v>5677</v>
      </c>
      <c r="AJ13" s="217" t="s">
        <v>5638</v>
      </c>
      <c r="AK13" s="229"/>
      <c r="AL13" s="229"/>
      <c r="AM13" s="192" t="s">
        <v>5639</v>
      </c>
    </row>
    <row r="14" spans="1:39" ht="13.5" customHeight="1">
      <c r="A14" s="183">
        <f>#N/A</f>
        <v>2</v>
      </c>
      <c r="B14" s="224" t="s">
        <v>357</v>
      </c>
      <c r="C14" s="195" t="s">
        <v>53</v>
      </c>
      <c r="D14" s="179" t="s">
        <v>376</v>
      </c>
      <c r="E14" s="231" t="s">
        <v>471</v>
      </c>
      <c r="F14" s="204" t="s">
        <v>2860</v>
      </c>
      <c r="G14" s="181" t="s">
        <v>6041</v>
      </c>
      <c r="H14" s="157" t="str">
        <f>VLOOKUP(I14:I62,'ENTER STAFF #S HERE'!$A$1:$B$2180,2,FALSE)</f>
        <v>C1689</v>
      </c>
      <c r="I14" s="179" t="s">
        <v>4268</v>
      </c>
      <c r="J14" s="228">
        <v>3</v>
      </c>
      <c r="K14" s="187">
        <v>3</v>
      </c>
      <c r="L14" s="187">
        <v>1</v>
      </c>
      <c r="M14" s="187">
        <v>6</v>
      </c>
      <c r="N14" s="187" t="str">
        <f t="shared" si="0"/>
        <v xml:space="preserve"> </v>
      </c>
      <c r="O14" s="187" t="s">
        <v>58</v>
      </c>
      <c r="P14" s="187" t="s">
        <v>58</v>
      </c>
      <c r="Q14" s="187" t="s">
        <v>58</v>
      </c>
      <c r="R14" s="187">
        <v>1</v>
      </c>
      <c r="S14" s="187" t="s">
        <v>58</v>
      </c>
      <c r="T14" s="187" t="s">
        <v>58</v>
      </c>
      <c r="U14" s="187" t="s">
        <v>58</v>
      </c>
      <c r="V14" s="187" t="s">
        <v>58</v>
      </c>
      <c r="W14" s="187" t="s">
        <v>58</v>
      </c>
      <c r="X14" s="187" t="s">
        <v>58</v>
      </c>
      <c r="Y14" s="187" t="s">
        <v>58</v>
      </c>
      <c r="Z14" s="187" t="s">
        <v>58</v>
      </c>
      <c r="AA14" s="187"/>
      <c r="AB14" s="187" t="s">
        <v>59</v>
      </c>
      <c r="AC14" s="187" t="s">
        <v>60</v>
      </c>
      <c r="AD14" s="188" t="s">
        <v>6031</v>
      </c>
      <c r="AE14" s="187" t="str">
        <f>VLOOKUP($AF$2:$AF$6318,'PROG CODE'!$A$2:$B$1052,2,FALSE)</f>
        <v>KCADFT</v>
      </c>
      <c r="AF14" s="222" t="s">
        <v>101</v>
      </c>
      <c r="AG14" s="190" t="s">
        <v>63</v>
      </c>
      <c r="AH14" s="222" t="s">
        <v>64</v>
      </c>
      <c r="AI14" s="222" t="s">
        <v>5677</v>
      </c>
      <c r="AJ14" s="217" t="s">
        <v>5638</v>
      </c>
      <c r="AK14" s="229"/>
      <c r="AL14" s="229"/>
      <c r="AM14" s="192" t="s">
        <v>5639</v>
      </c>
    </row>
    <row r="15" spans="1:39" ht="13.5" customHeight="1">
      <c r="A15" s="183">
        <f>#N/A</f>
        <v>3</v>
      </c>
      <c r="B15" s="224" t="s">
        <v>358</v>
      </c>
      <c r="C15" s="224" t="s">
        <v>5636</v>
      </c>
      <c r="D15" s="179" t="s">
        <v>510</v>
      </c>
      <c r="E15" s="215" t="s">
        <v>5648</v>
      </c>
      <c r="F15" s="157" t="s">
        <v>1085</v>
      </c>
      <c r="G15" s="181" t="s">
        <v>5656</v>
      </c>
      <c r="H15" s="157" t="str">
        <f>VLOOKUP(I15:I63,'ENTER STAFF #S HERE'!$A$1:$B$2180,2,FALSE)</f>
        <v>C1830</v>
      </c>
      <c r="I15" s="179" t="s">
        <v>4297</v>
      </c>
      <c r="J15" s="228"/>
      <c r="K15" s="187">
        <v>0</v>
      </c>
      <c r="L15" s="187">
        <v>0</v>
      </c>
      <c r="M15" s="187">
        <v>6</v>
      </c>
      <c r="N15" s="187" t="str">
        <f t="shared" si="0"/>
        <v xml:space="preserve"> </v>
      </c>
      <c r="O15" s="187" t="s">
        <v>58</v>
      </c>
      <c r="P15" s="187" t="s">
        <v>58</v>
      </c>
      <c r="Q15" s="187" t="s">
        <v>58</v>
      </c>
      <c r="R15" s="187">
        <v>0</v>
      </c>
      <c r="S15" s="187" t="s">
        <v>58</v>
      </c>
      <c r="T15" s="187" t="s">
        <v>58</v>
      </c>
      <c r="U15" s="187" t="s">
        <v>58</v>
      </c>
      <c r="V15" s="187" t="s">
        <v>58</v>
      </c>
      <c r="W15" s="187" t="s">
        <v>58</v>
      </c>
      <c r="X15" s="187" t="s">
        <v>58</v>
      </c>
      <c r="Y15" s="187" t="s">
        <v>58</v>
      </c>
      <c r="Z15" s="187" t="s">
        <v>58</v>
      </c>
      <c r="AA15" s="187"/>
      <c r="AB15" s="187" t="s">
        <v>59</v>
      </c>
      <c r="AC15" s="187" t="s">
        <v>60</v>
      </c>
      <c r="AD15" s="196" t="s">
        <v>5653</v>
      </c>
      <c r="AE15" s="187" t="str">
        <f>VLOOKUP($AF$2:$AF$6318,'PROG CODE'!$A$2:$B$1052,2,FALSE)</f>
        <v>KCADFT</v>
      </c>
      <c r="AF15" s="222" t="s">
        <v>101</v>
      </c>
      <c r="AG15" s="190" t="s">
        <v>63</v>
      </c>
      <c r="AH15" s="222" t="s">
        <v>64</v>
      </c>
      <c r="AI15" s="222" t="s">
        <v>5677</v>
      </c>
      <c r="AJ15" s="216" t="s">
        <v>5638</v>
      </c>
      <c r="AK15" s="229"/>
      <c r="AL15" s="229"/>
      <c r="AM15" s="192" t="s">
        <v>5639</v>
      </c>
    </row>
    <row r="16" spans="1:39" ht="13.5" customHeight="1">
      <c r="A16" s="183">
        <f>#N/A</f>
        <v>4</v>
      </c>
      <c r="B16" s="224" t="s">
        <v>359</v>
      </c>
      <c r="C16" s="224" t="s">
        <v>53</v>
      </c>
      <c r="D16" s="179" t="s">
        <v>376</v>
      </c>
      <c r="E16" s="231" t="s">
        <v>459</v>
      </c>
      <c r="F16" s="204" t="s">
        <v>2858</v>
      </c>
      <c r="G16" s="181" t="s">
        <v>6042</v>
      </c>
      <c r="H16" s="157" t="str">
        <f>VLOOKUP(I16:I64,'ENTER STAFF #S HERE'!$A$1:$B$2180,2,FALSE)</f>
        <v>C1585</v>
      </c>
      <c r="I16" s="179" t="s">
        <v>3922</v>
      </c>
      <c r="J16" s="228">
        <v>3</v>
      </c>
      <c r="K16" s="187">
        <v>3</v>
      </c>
      <c r="L16" s="187">
        <v>1</v>
      </c>
      <c r="M16" s="187">
        <v>6</v>
      </c>
      <c r="N16" s="187" t="str">
        <f t="shared" si="0"/>
        <v xml:space="preserve"> </v>
      </c>
      <c r="O16" s="187" t="s">
        <v>58</v>
      </c>
      <c r="P16" s="187" t="s">
        <v>58</v>
      </c>
      <c r="Q16" s="187" t="s">
        <v>58</v>
      </c>
      <c r="R16" s="187">
        <v>1</v>
      </c>
      <c r="S16" s="187" t="s">
        <v>58</v>
      </c>
      <c r="T16" s="187" t="s">
        <v>58</v>
      </c>
      <c r="U16" s="187" t="s">
        <v>58</v>
      </c>
      <c r="V16" s="187" t="s">
        <v>58</v>
      </c>
      <c r="W16" s="187" t="s">
        <v>58</v>
      </c>
      <c r="X16" s="187" t="s">
        <v>58</v>
      </c>
      <c r="Y16" s="187" t="s">
        <v>58</v>
      </c>
      <c r="Z16" s="187" t="s">
        <v>58</v>
      </c>
      <c r="AA16" s="187"/>
      <c r="AB16" s="187" t="s">
        <v>59</v>
      </c>
      <c r="AC16" s="187" t="s">
        <v>60</v>
      </c>
      <c r="AD16" s="188" t="s">
        <v>6031</v>
      </c>
      <c r="AE16" s="187" t="str">
        <f>VLOOKUP($AF$2:$AF$6318,'PROG CODE'!$A$2:$B$1052,2,FALSE)</f>
        <v>KCADFT</v>
      </c>
      <c r="AF16" s="222" t="s">
        <v>101</v>
      </c>
      <c r="AG16" s="190" t="s">
        <v>63</v>
      </c>
      <c r="AH16" s="222" t="s">
        <v>64</v>
      </c>
      <c r="AI16" s="222" t="s">
        <v>5677</v>
      </c>
      <c r="AJ16" s="217" t="s">
        <v>5638</v>
      </c>
      <c r="AK16" s="229"/>
      <c r="AL16" s="229"/>
      <c r="AM16" s="192" t="s">
        <v>5639</v>
      </c>
    </row>
    <row r="17" spans="1:39" ht="13.5" customHeight="1">
      <c r="A17" s="183">
        <f>#N/A</f>
        <v>3</v>
      </c>
      <c r="B17" s="224" t="s">
        <v>358</v>
      </c>
      <c r="C17" s="224" t="s">
        <v>53</v>
      </c>
      <c r="D17" s="179" t="s">
        <v>510</v>
      </c>
      <c r="E17" s="231" t="s">
        <v>510</v>
      </c>
      <c r="F17" s="204" t="s">
        <v>2863</v>
      </c>
      <c r="G17" s="181" t="s">
        <v>6043</v>
      </c>
      <c r="H17" s="157" t="str">
        <f>VLOOKUP(I17:I65,'ENTER STAFF #S HERE'!$A$1:$B$2180,2,FALSE)</f>
        <v>C1884</v>
      </c>
      <c r="I17" s="179" t="s">
        <v>5606</v>
      </c>
      <c r="J17" s="228">
        <v>3</v>
      </c>
      <c r="K17" s="187">
        <v>3</v>
      </c>
      <c r="L17" s="187">
        <v>1</v>
      </c>
      <c r="M17" s="187">
        <v>6</v>
      </c>
      <c r="N17" s="187" t="str">
        <f t="shared" si="0"/>
        <v xml:space="preserve"> </v>
      </c>
      <c r="O17" s="187" t="s">
        <v>58</v>
      </c>
      <c r="P17" s="187" t="s">
        <v>58</v>
      </c>
      <c r="Q17" s="187" t="s">
        <v>58</v>
      </c>
      <c r="R17" s="187">
        <v>1</v>
      </c>
      <c r="S17" s="187" t="s">
        <v>58</v>
      </c>
      <c r="T17" s="187" t="s">
        <v>58</v>
      </c>
      <c r="U17" s="187" t="s">
        <v>58</v>
      </c>
      <c r="V17" s="187" t="s">
        <v>58</v>
      </c>
      <c r="W17" s="187" t="s">
        <v>58</v>
      </c>
      <c r="X17" s="187" t="s">
        <v>58</v>
      </c>
      <c r="Y17" s="187" t="s">
        <v>58</v>
      </c>
      <c r="Z17" s="187" t="s">
        <v>58</v>
      </c>
      <c r="AA17" s="187"/>
      <c r="AB17" s="187" t="s">
        <v>59</v>
      </c>
      <c r="AC17" s="187" t="s">
        <v>60</v>
      </c>
      <c r="AD17" s="188" t="s">
        <v>6031</v>
      </c>
      <c r="AE17" s="187" t="str">
        <f>VLOOKUP($AF$2:$AF$6318,'PROG CODE'!$A$2:$B$1052,2,FALSE)</f>
        <v>KCADFT</v>
      </c>
      <c r="AF17" s="222" t="s">
        <v>101</v>
      </c>
      <c r="AG17" s="190" t="s">
        <v>63</v>
      </c>
      <c r="AH17" s="222" t="s">
        <v>64</v>
      </c>
      <c r="AI17" s="222" t="s">
        <v>5681</v>
      </c>
      <c r="AJ17" s="217" t="s">
        <v>5638</v>
      </c>
      <c r="AK17" s="229"/>
      <c r="AL17" s="229"/>
      <c r="AM17" s="192" t="s">
        <v>5639</v>
      </c>
    </row>
    <row r="18" spans="1:39" ht="13.5" customHeight="1">
      <c r="A18" s="183">
        <f>#N/A</f>
        <v>2</v>
      </c>
      <c r="B18" s="224" t="s">
        <v>357</v>
      </c>
      <c r="C18" s="224" t="s">
        <v>5636</v>
      </c>
      <c r="D18" s="179" t="s">
        <v>510</v>
      </c>
      <c r="E18" s="157" t="s">
        <v>5648</v>
      </c>
      <c r="F18" s="214" t="s">
        <v>1120</v>
      </c>
      <c r="G18" s="215" t="s">
        <v>5678</v>
      </c>
      <c r="H18" s="157" t="str">
        <f>VLOOKUP(I18:I66,'ENTER STAFF #S HERE'!$A$1:$B$2180,2,FALSE)</f>
        <v>C1440</v>
      </c>
      <c r="I18" s="179" t="s">
        <v>4109</v>
      </c>
      <c r="J18" s="228"/>
      <c r="K18" s="187">
        <v>0</v>
      </c>
      <c r="L18" s="187">
        <v>0</v>
      </c>
      <c r="M18" s="187">
        <v>6</v>
      </c>
      <c r="N18" s="187" t="str">
        <f t="shared" si="0"/>
        <v xml:space="preserve"> </v>
      </c>
      <c r="O18" s="187" t="s">
        <v>58</v>
      </c>
      <c r="P18" s="187" t="s">
        <v>58</v>
      </c>
      <c r="Q18" s="187" t="s">
        <v>58</v>
      </c>
      <c r="R18" s="187">
        <v>0</v>
      </c>
      <c r="S18" s="187" t="s">
        <v>58</v>
      </c>
      <c r="T18" s="187" t="s">
        <v>58</v>
      </c>
      <c r="U18" s="187" t="s">
        <v>58</v>
      </c>
      <c r="V18" s="187" t="s">
        <v>58</v>
      </c>
      <c r="W18" s="187" t="s">
        <v>58</v>
      </c>
      <c r="X18" s="187" t="s">
        <v>58</v>
      </c>
      <c r="Y18" s="187" t="s">
        <v>58</v>
      </c>
      <c r="Z18" s="187" t="s">
        <v>58</v>
      </c>
      <c r="AA18" s="187"/>
      <c r="AB18" s="187" t="s">
        <v>59</v>
      </c>
      <c r="AC18" s="187" t="s">
        <v>60</v>
      </c>
      <c r="AD18" s="188" t="s">
        <v>5640</v>
      </c>
      <c r="AE18" s="187" t="str">
        <f>VLOOKUP($AF$2:$AF$6318,'PROG CODE'!$A$2:$B$1052,2,FALSE)</f>
        <v>KCADFT</v>
      </c>
      <c r="AF18" s="222" t="s">
        <v>101</v>
      </c>
      <c r="AG18" s="222" t="s">
        <v>63</v>
      </c>
      <c r="AH18" s="222" t="s">
        <v>64</v>
      </c>
      <c r="AI18" s="222" t="s">
        <v>5681</v>
      </c>
      <c r="AJ18" s="209" t="s">
        <v>5651</v>
      </c>
      <c r="AK18" s="229"/>
      <c r="AL18" s="229"/>
      <c r="AM18" s="192" t="s">
        <v>5639</v>
      </c>
    </row>
    <row r="19" spans="1:39" ht="13.5" customHeight="1">
      <c r="A19" s="183">
        <f>#N/A</f>
        <v>4</v>
      </c>
      <c r="B19" s="224" t="s">
        <v>359</v>
      </c>
      <c r="C19" s="224" t="s">
        <v>5636</v>
      </c>
      <c r="D19" s="179" t="s">
        <v>376</v>
      </c>
      <c r="E19" s="231" t="s">
        <v>471</v>
      </c>
      <c r="F19" s="204" t="s">
        <v>2867</v>
      </c>
      <c r="G19" s="181" t="s">
        <v>6044</v>
      </c>
      <c r="H19" s="157" t="str">
        <f>VLOOKUP(I19:I67,'ENTER STAFF #S HERE'!$A$1:$B$2180,2,FALSE)</f>
        <v>C1689</v>
      </c>
      <c r="I19" s="179" t="s">
        <v>4268</v>
      </c>
      <c r="J19" s="228">
        <v>3</v>
      </c>
      <c r="K19" s="187">
        <v>3</v>
      </c>
      <c r="L19" s="187">
        <v>1</v>
      </c>
      <c r="M19" s="187">
        <v>6</v>
      </c>
      <c r="N19" s="187" t="str">
        <f t="shared" si="0"/>
        <v xml:space="preserve"> </v>
      </c>
      <c r="O19" s="187" t="s">
        <v>58</v>
      </c>
      <c r="P19" s="187" t="s">
        <v>58</v>
      </c>
      <c r="Q19" s="187" t="s">
        <v>58</v>
      </c>
      <c r="R19" s="187">
        <v>1</v>
      </c>
      <c r="S19" s="187" t="s">
        <v>58</v>
      </c>
      <c r="T19" s="187" t="s">
        <v>58</v>
      </c>
      <c r="U19" s="187" t="s">
        <v>58</v>
      </c>
      <c r="V19" s="187" t="s">
        <v>58</v>
      </c>
      <c r="W19" s="187" t="s">
        <v>58</v>
      </c>
      <c r="X19" s="187" t="s">
        <v>58</v>
      </c>
      <c r="Y19" s="187" t="s">
        <v>58</v>
      </c>
      <c r="Z19" s="187" t="s">
        <v>58</v>
      </c>
      <c r="AA19" s="187"/>
      <c r="AB19" s="187" t="s">
        <v>59</v>
      </c>
      <c r="AC19" s="187" t="s">
        <v>60</v>
      </c>
      <c r="AD19" s="188" t="s">
        <v>6031</v>
      </c>
      <c r="AE19" s="187" t="str">
        <f>VLOOKUP($AF$2:$AF$6318,'PROG CODE'!$A$2:$B$1052,2,FALSE)</f>
        <v>KCADFT</v>
      </c>
      <c r="AF19" s="222" t="s">
        <v>101</v>
      </c>
      <c r="AG19" s="190" t="s">
        <v>63</v>
      </c>
      <c r="AH19" s="222" t="s">
        <v>64</v>
      </c>
      <c r="AI19" s="222" t="s">
        <v>5681</v>
      </c>
      <c r="AJ19" s="217" t="s">
        <v>5638</v>
      </c>
      <c r="AK19" s="229"/>
      <c r="AL19" s="229"/>
      <c r="AM19" s="192" t="s">
        <v>5639</v>
      </c>
    </row>
    <row r="20" spans="1:39" ht="13.5" customHeight="1">
      <c r="A20" s="183">
        <f>#N/A</f>
        <v>4</v>
      </c>
      <c r="B20" s="224" t="s">
        <v>359</v>
      </c>
      <c r="C20" s="219" t="s">
        <v>5643</v>
      </c>
      <c r="D20" s="179" t="s">
        <v>376</v>
      </c>
      <c r="E20" s="231" t="s">
        <v>6045</v>
      </c>
      <c r="F20" s="204" t="s">
        <v>2865</v>
      </c>
      <c r="G20" s="181" t="s">
        <v>6046</v>
      </c>
      <c r="H20" s="157" t="str">
        <f>VLOOKUP(I20:I68,'ENTER STAFF #S HERE'!$A$1:$B$2180,2,FALSE)</f>
        <v>C1981</v>
      </c>
      <c r="I20" s="179" t="s">
        <v>5607</v>
      </c>
      <c r="J20" s="228">
        <v>3</v>
      </c>
      <c r="K20" s="187">
        <v>3</v>
      </c>
      <c r="L20" s="187">
        <v>1</v>
      </c>
      <c r="M20" s="187">
        <v>6</v>
      </c>
      <c r="N20" s="187" t="str">
        <f t="shared" si="0"/>
        <v xml:space="preserve"> </v>
      </c>
      <c r="O20" s="187" t="s">
        <v>58</v>
      </c>
      <c r="P20" s="187" t="s">
        <v>58</v>
      </c>
      <c r="Q20" s="187" t="s">
        <v>58</v>
      </c>
      <c r="R20" s="187">
        <v>1</v>
      </c>
      <c r="S20" s="187" t="s">
        <v>58</v>
      </c>
      <c r="T20" s="187" t="s">
        <v>58</v>
      </c>
      <c r="U20" s="187" t="s">
        <v>58</v>
      </c>
      <c r="V20" s="187" t="s">
        <v>58</v>
      </c>
      <c r="W20" s="187" t="s">
        <v>58</v>
      </c>
      <c r="X20" s="187" t="s">
        <v>58</v>
      </c>
      <c r="Y20" s="187" t="s">
        <v>58</v>
      </c>
      <c r="Z20" s="187" t="s">
        <v>58</v>
      </c>
      <c r="AA20" s="187"/>
      <c r="AB20" s="187" t="s">
        <v>59</v>
      </c>
      <c r="AC20" s="187" t="s">
        <v>60</v>
      </c>
      <c r="AD20" s="188" t="s">
        <v>6031</v>
      </c>
      <c r="AE20" s="187" t="str">
        <f>VLOOKUP($AF$2:$AF$6318,'PROG CODE'!$A$2:$B$1052,2,FALSE)</f>
        <v>KCADFT</v>
      </c>
      <c r="AF20" s="222" t="s">
        <v>101</v>
      </c>
      <c r="AG20" s="190" t="s">
        <v>63</v>
      </c>
      <c r="AH20" s="222" t="s">
        <v>64</v>
      </c>
      <c r="AI20" s="222" t="s">
        <v>5681</v>
      </c>
      <c r="AJ20" s="217" t="s">
        <v>5638</v>
      </c>
      <c r="AK20" s="229"/>
      <c r="AL20" s="229"/>
      <c r="AM20" s="192" t="s">
        <v>5639</v>
      </c>
    </row>
    <row r="21" spans="1:39" ht="13.5" customHeight="1">
      <c r="A21" s="183">
        <f>#N/A</f>
        <v>4</v>
      </c>
      <c r="B21" s="224" t="s">
        <v>359</v>
      </c>
      <c r="C21" s="224" t="s">
        <v>53</v>
      </c>
      <c r="D21" s="179" t="s">
        <v>510</v>
      </c>
      <c r="E21" s="231" t="s">
        <v>510</v>
      </c>
      <c r="F21" s="204" t="s">
        <v>2869</v>
      </c>
      <c r="G21" s="181" t="s">
        <v>6047</v>
      </c>
      <c r="H21" s="157">
        <f>VLOOKUP(I21:I69,'ENTER STAFF #S HERE'!$A$1:$B$2180,2,FALSE)</f>
        <v>383</v>
      </c>
      <c r="I21" s="179" t="s">
        <v>3910</v>
      </c>
      <c r="J21" s="228"/>
      <c r="K21" s="187">
        <v>0</v>
      </c>
      <c r="L21" s="187">
        <v>0</v>
      </c>
      <c r="M21" s="187">
        <v>6</v>
      </c>
      <c r="N21" s="187" t="str">
        <f t="shared" si="0"/>
        <v xml:space="preserve"> </v>
      </c>
      <c r="O21" s="187" t="s">
        <v>58</v>
      </c>
      <c r="P21" s="187" t="s">
        <v>58</v>
      </c>
      <c r="Q21" s="187" t="s">
        <v>58</v>
      </c>
      <c r="R21" s="187">
        <v>0</v>
      </c>
      <c r="S21" s="187" t="s">
        <v>58</v>
      </c>
      <c r="T21" s="187" t="s">
        <v>58</v>
      </c>
      <c r="U21" s="187" t="s">
        <v>58</v>
      </c>
      <c r="V21" s="187" t="s">
        <v>58</v>
      </c>
      <c r="W21" s="187" t="s">
        <v>58</v>
      </c>
      <c r="X21" s="187" t="s">
        <v>58</v>
      </c>
      <c r="Y21" s="187" t="s">
        <v>58</v>
      </c>
      <c r="Z21" s="187" t="s">
        <v>58</v>
      </c>
      <c r="AA21" s="187"/>
      <c r="AB21" s="187" t="s">
        <v>59</v>
      </c>
      <c r="AC21" s="187" t="s">
        <v>60</v>
      </c>
      <c r="AD21" s="188" t="s">
        <v>6031</v>
      </c>
      <c r="AE21" s="187" t="str">
        <f>VLOOKUP($AF$2:$AF$6318,'PROG CODE'!$A$2:$B$1052,2,FALSE)</f>
        <v>KCADFT</v>
      </c>
      <c r="AF21" s="222" t="s">
        <v>101</v>
      </c>
      <c r="AG21" s="190" t="s">
        <v>63</v>
      </c>
      <c r="AH21" s="222" t="s">
        <v>64</v>
      </c>
      <c r="AI21" s="222" t="s">
        <v>5681</v>
      </c>
      <c r="AJ21" s="217" t="s">
        <v>5638</v>
      </c>
      <c r="AK21" s="229"/>
      <c r="AL21" s="229"/>
      <c r="AM21" s="192" t="s">
        <v>5639</v>
      </c>
    </row>
    <row r="22" spans="1:39" ht="13.5" customHeight="1">
      <c r="A22" s="183">
        <f>#N/A</f>
        <v>1</v>
      </c>
      <c r="B22" s="224" t="s">
        <v>52</v>
      </c>
      <c r="C22" s="224" t="s">
        <v>5636</v>
      </c>
      <c r="D22" s="179" t="s">
        <v>510</v>
      </c>
      <c r="E22" s="231" t="s">
        <v>510</v>
      </c>
      <c r="F22" s="204" t="s">
        <v>2433</v>
      </c>
      <c r="G22" s="181" t="s">
        <v>6048</v>
      </c>
      <c r="H22" s="157">
        <f>VLOOKUP(I22:I70,'ENTER STAFF #S HERE'!$A$1:$B$2180,2,FALSE)</f>
        <v>383</v>
      </c>
      <c r="I22" s="179" t="s">
        <v>3910</v>
      </c>
      <c r="J22" s="228"/>
      <c r="K22" s="187">
        <v>0</v>
      </c>
      <c r="L22" s="187">
        <v>0</v>
      </c>
      <c r="M22" s="187">
        <v>6</v>
      </c>
      <c r="N22" s="187" t="str">
        <f t="shared" si="0"/>
        <v xml:space="preserve"> </v>
      </c>
      <c r="O22" s="187" t="s">
        <v>58</v>
      </c>
      <c r="P22" s="187" t="s">
        <v>58</v>
      </c>
      <c r="Q22" s="187" t="s">
        <v>58</v>
      </c>
      <c r="R22" s="187">
        <v>0</v>
      </c>
      <c r="S22" s="187" t="s">
        <v>58</v>
      </c>
      <c r="T22" s="187" t="s">
        <v>58</v>
      </c>
      <c r="U22" s="187" t="s">
        <v>58</v>
      </c>
      <c r="V22" s="187" t="s">
        <v>58</v>
      </c>
      <c r="W22" s="187" t="s">
        <v>58</v>
      </c>
      <c r="X22" s="187" t="s">
        <v>58</v>
      </c>
      <c r="Y22" s="187" t="s">
        <v>58</v>
      </c>
      <c r="Z22" s="187" t="s">
        <v>58</v>
      </c>
      <c r="AA22" s="187"/>
      <c r="AB22" s="187" t="s">
        <v>59</v>
      </c>
      <c r="AC22" s="187" t="s">
        <v>60</v>
      </c>
      <c r="AD22" s="188" t="s">
        <v>6031</v>
      </c>
      <c r="AE22" s="187" t="str">
        <f>VLOOKUP($AF$2:$AF$6318,'PROG CODE'!$A$2:$B$1052,2,FALSE)</f>
        <v>KCADFT</v>
      </c>
      <c r="AF22" s="222" t="s">
        <v>101</v>
      </c>
      <c r="AG22" s="190" t="s">
        <v>63</v>
      </c>
      <c r="AH22" s="222" t="s">
        <v>64</v>
      </c>
      <c r="AI22" s="222" t="s">
        <v>5682</v>
      </c>
      <c r="AJ22" s="217" t="s">
        <v>5638</v>
      </c>
      <c r="AK22" s="229"/>
      <c r="AL22" s="229"/>
      <c r="AM22" s="192" t="s">
        <v>5639</v>
      </c>
    </row>
    <row r="23" spans="1:39" ht="13.5" customHeight="1">
      <c r="A23" s="183">
        <f>#N/A</f>
        <v>2</v>
      </c>
      <c r="B23" s="224" t="s">
        <v>357</v>
      </c>
      <c r="C23" s="224" t="s">
        <v>5636</v>
      </c>
      <c r="D23" s="179" t="s">
        <v>510</v>
      </c>
      <c r="E23" s="157" t="s">
        <v>5648</v>
      </c>
      <c r="F23" s="214" t="s">
        <v>1120</v>
      </c>
      <c r="G23" s="239" t="s">
        <v>5678</v>
      </c>
      <c r="H23" s="157" t="str">
        <f>VLOOKUP(I23:I71,'ENTER STAFF #S HERE'!$A$1:$B$2180,2,FALSE)</f>
        <v>C1440</v>
      </c>
      <c r="I23" s="179" t="s">
        <v>4109</v>
      </c>
      <c r="J23" s="228"/>
      <c r="K23" s="187">
        <v>0</v>
      </c>
      <c r="L23" s="187">
        <v>0</v>
      </c>
      <c r="M23" s="187">
        <v>6</v>
      </c>
      <c r="N23" s="187" t="str">
        <f t="shared" si="0"/>
        <v xml:space="preserve"> </v>
      </c>
      <c r="O23" s="187" t="s">
        <v>58</v>
      </c>
      <c r="P23" s="187" t="s">
        <v>58</v>
      </c>
      <c r="Q23" s="187" t="s">
        <v>58</v>
      </c>
      <c r="R23" s="187">
        <v>0</v>
      </c>
      <c r="S23" s="187" t="s">
        <v>58</v>
      </c>
      <c r="T23" s="187" t="s">
        <v>58</v>
      </c>
      <c r="U23" s="187" t="s">
        <v>58</v>
      </c>
      <c r="V23" s="187" t="s">
        <v>58</v>
      </c>
      <c r="W23" s="187" t="s">
        <v>58</v>
      </c>
      <c r="X23" s="187" t="s">
        <v>58</v>
      </c>
      <c r="Y23" s="187" t="s">
        <v>58</v>
      </c>
      <c r="Z23" s="187" t="s">
        <v>58</v>
      </c>
      <c r="AA23" s="187"/>
      <c r="AB23" s="187" t="s">
        <v>59</v>
      </c>
      <c r="AC23" s="187" t="s">
        <v>60</v>
      </c>
      <c r="AD23" s="188" t="s">
        <v>5640</v>
      </c>
      <c r="AE23" s="187" t="str">
        <f>VLOOKUP($AF$2:$AF$6318,'PROG CODE'!$A$2:$B$1052,2,FALSE)</f>
        <v>KCADFT</v>
      </c>
      <c r="AF23" s="222" t="s">
        <v>101</v>
      </c>
      <c r="AG23" s="222" t="s">
        <v>63</v>
      </c>
      <c r="AH23" s="222" t="s">
        <v>64</v>
      </c>
      <c r="AI23" s="222" t="s">
        <v>5682</v>
      </c>
      <c r="AJ23" s="209" t="s">
        <v>5651</v>
      </c>
      <c r="AK23" s="229"/>
      <c r="AL23" s="229"/>
      <c r="AM23" s="192" t="s">
        <v>5639</v>
      </c>
    </row>
    <row r="24" spans="1:39" ht="13.5" customHeight="1">
      <c r="A24" s="183">
        <f>#N/A</f>
        <v>2</v>
      </c>
      <c r="B24" s="224" t="s">
        <v>357</v>
      </c>
      <c r="C24" s="195" t="s">
        <v>53</v>
      </c>
      <c r="D24" s="179" t="s">
        <v>510</v>
      </c>
      <c r="E24" s="231" t="s">
        <v>510</v>
      </c>
      <c r="F24" s="204" t="s">
        <v>2875</v>
      </c>
      <c r="G24" s="181" t="s">
        <v>6049</v>
      </c>
      <c r="H24" s="157" t="str">
        <f>VLOOKUP(I24:I72,'ENTER STAFF #S HERE'!$A$1:$B$2180,2,FALSE)</f>
        <v>C1792</v>
      </c>
      <c r="I24" s="179" t="s">
        <v>4215</v>
      </c>
      <c r="J24" s="228">
        <v>3</v>
      </c>
      <c r="K24" s="187">
        <v>3</v>
      </c>
      <c r="L24" s="187">
        <v>1</v>
      </c>
      <c r="M24" s="187">
        <v>6</v>
      </c>
      <c r="N24" s="187" t="str">
        <f t="shared" si="0"/>
        <v xml:space="preserve"> </v>
      </c>
      <c r="O24" s="187" t="s">
        <v>58</v>
      </c>
      <c r="P24" s="187" t="s">
        <v>58</v>
      </c>
      <c r="Q24" s="187" t="s">
        <v>58</v>
      </c>
      <c r="R24" s="187">
        <v>1</v>
      </c>
      <c r="S24" s="187" t="s">
        <v>58</v>
      </c>
      <c r="T24" s="187" t="s">
        <v>58</v>
      </c>
      <c r="U24" s="187" t="s">
        <v>58</v>
      </c>
      <c r="V24" s="187" t="s">
        <v>58</v>
      </c>
      <c r="W24" s="187" t="s">
        <v>58</v>
      </c>
      <c r="X24" s="187" t="s">
        <v>58</v>
      </c>
      <c r="Y24" s="187" t="s">
        <v>58</v>
      </c>
      <c r="Z24" s="187" t="s">
        <v>58</v>
      </c>
      <c r="AA24" s="187"/>
      <c r="AB24" s="187" t="s">
        <v>59</v>
      </c>
      <c r="AC24" s="187" t="s">
        <v>60</v>
      </c>
      <c r="AD24" s="188" t="s">
        <v>6031</v>
      </c>
      <c r="AE24" s="187" t="str">
        <f>VLOOKUP($AF$2:$AF$6318,'PROG CODE'!$A$2:$B$1052,2,FALSE)</f>
        <v>KCADFT</v>
      </c>
      <c r="AF24" s="222" t="s">
        <v>101</v>
      </c>
      <c r="AG24" s="190" t="s">
        <v>63</v>
      </c>
      <c r="AH24" s="222" t="s">
        <v>64</v>
      </c>
      <c r="AI24" s="222" t="s">
        <v>5682</v>
      </c>
      <c r="AJ24" s="217" t="s">
        <v>5638</v>
      </c>
      <c r="AK24" s="229"/>
      <c r="AL24" s="229"/>
      <c r="AM24" s="192" t="s">
        <v>5639</v>
      </c>
    </row>
    <row r="25" spans="1:39" ht="13.5" customHeight="1">
      <c r="A25" s="183">
        <f>#N/A</f>
        <v>3</v>
      </c>
      <c r="B25" s="219" t="s">
        <v>358</v>
      </c>
      <c r="C25" s="197" t="s">
        <v>5643</v>
      </c>
      <c r="D25" s="179" t="s">
        <v>376</v>
      </c>
      <c r="E25" s="231" t="s">
        <v>6045</v>
      </c>
      <c r="F25" s="204" t="s">
        <v>2871</v>
      </c>
      <c r="G25" s="181" t="s">
        <v>6050</v>
      </c>
      <c r="H25" s="157" t="str">
        <f>VLOOKUP(I25:I73,'ENTER STAFF #S HERE'!$A$1:$B$2180,2,FALSE)</f>
        <v>C1981</v>
      </c>
      <c r="I25" s="179" t="s">
        <v>5607</v>
      </c>
      <c r="J25" s="228">
        <v>3</v>
      </c>
      <c r="K25" s="187">
        <v>3</v>
      </c>
      <c r="L25" s="187">
        <v>1</v>
      </c>
      <c r="M25" s="187">
        <v>6</v>
      </c>
      <c r="N25" s="187" t="str">
        <f t="shared" si="0"/>
        <v xml:space="preserve"> </v>
      </c>
      <c r="O25" s="187" t="s">
        <v>58</v>
      </c>
      <c r="P25" s="187" t="s">
        <v>58</v>
      </c>
      <c r="Q25" s="187" t="s">
        <v>58</v>
      </c>
      <c r="R25" s="187">
        <v>1</v>
      </c>
      <c r="S25" s="187" t="s">
        <v>58</v>
      </c>
      <c r="T25" s="187" t="s">
        <v>58</v>
      </c>
      <c r="U25" s="187" t="s">
        <v>58</v>
      </c>
      <c r="V25" s="187" t="s">
        <v>58</v>
      </c>
      <c r="W25" s="187" t="s">
        <v>58</v>
      </c>
      <c r="X25" s="187" t="s">
        <v>58</v>
      </c>
      <c r="Y25" s="187" t="s">
        <v>58</v>
      </c>
      <c r="Z25" s="187" t="s">
        <v>58</v>
      </c>
      <c r="AA25" s="187"/>
      <c r="AB25" s="187" t="s">
        <v>59</v>
      </c>
      <c r="AC25" s="187" t="s">
        <v>60</v>
      </c>
      <c r="AD25" s="188" t="s">
        <v>6031</v>
      </c>
      <c r="AE25" s="187" t="str">
        <f>VLOOKUP($AF$2:$AF$6318,'PROG CODE'!$A$2:$B$1052,2,FALSE)</f>
        <v>KCADFT</v>
      </c>
      <c r="AF25" s="222" t="s">
        <v>101</v>
      </c>
      <c r="AG25" s="190" t="s">
        <v>63</v>
      </c>
      <c r="AH25" s="222" t="s">
        <v>64</v>
      </c>
      <c r="AI25" s="222" t="s">
        <v>5682</v>
      </c>
      <c r="AJ25" s="217" t="s">
        <v>5638</v>
      </c>
      <c r="AK25" s="229"/>
      <c r="AL25" s="229"/>
      <c r="AM25" s="192" t="s">
        <v>5639</v>
      </c>
    </row>
    <row r="26" spans="1:39" ht="13.5" customHeight="1">
      <c r="A26" s="183">
        <f>#N/A</f>
        <v>5</v>
      </c>
      <c r="B26" s="224" t="s">
        <v>360</v>
      </c>
      <c r="C26" s="224" t="s">
        <v>53</v>
      </c>
      <c r="D26" s="179" t="s">
        <v>376</v>
      </c>
      <c r="E26" s="231" t="s">
        <v>470</v>
      </c>
      <c r="F26" s="204" t="s">
        <v>2873</v>
      </c>
      <c r="G26" s="181" t="s">
        <v>6051</v>
      </c>
      <c r="H26" s="157" t="str">
        <f>VLOOKUP(I26:I74,'ENTER STAFF #S HERE'!$A$1:$B$2180,2,FALSE)</f>
        <v>C1884</v>
      </c>
      <c r="I26" s="179" t="s">
        <v>5606</v>
      </c>
      <c r="J26" s="228">
        <v>3</v>
      </c>
      <c r="K26" s="187">
        <v>3</v>
      </c>
      <c r="L26" s="187">
        <v>1</v>
      </c>
      <c r="M26" s="187">
        <v>6</v>
      </c>
      <c r="N26" s="187" t="str">
        <f t="shared" si="0"/>
        <v xml:space="preserve"> </v>
      </c>
      <c r="O26" s="187" t="s">
        <v>58</v>
      </c>
      <c r="P26" s="187" t="s">
        <v>58</v>
      </c>
      <c r="Q26" s="187" t="s">
        <v>58</v>
      </c>
      <c r="R26" s="187">
        <v>1</v>
      </c>
      <c r="S26" s="187" t="s">
        <v>58</v>
      </c>
      <c r="T26" s="187" t="s">
        <v>58</v>
      </c>
      <c r="U26" s="187" t="s">
        <v>58</v>
      </c>
      <c r="V26" s="187" t="s">
        <v>58</v>
      </c>
      <c r="W26" s="187" t="s">
        <v>58</v>
      </c>
      <c r="X26" s="187" t="s">
        <v>58</v>
      </c>
      <c r="Y26" s="187" t="s">
        <v>58</v>
      </c>
      <c r="Z26" s="187" t="s">
        <v>58</v>
      </c>
      <c r="AA26" s="187"/>
      <c r="AB26" s="187" t="s">
        <v>59</v>
      </c>
      <c r="AC26" s="187" t="s">
        <v>60</v>
      </c>
      <c r="AD26" s="188" t="s">
        <v>6031</v>
      </c>
      <c r="AE26" s="187" t="str">
        <f>VLOOKUP($AF$2:$AF$6318,'PROG CODE'!$A$2:$B$1052,2,FALSE)</f>
        <v>KCADFT</v>
      </c>
      <c r="AF26" s="222" t="s">
        <v>101</v>
      </c>
      <c r="AG26" s="190" t="s">
        <v>63</v>
      </c>
      <c r="AH26" s="222" t="s">
        <v>64</v>
      </c>
      <c r="AI26" s="222" t="s">
        <v>5682</v>
      </c>
      <c r="AJ26" s="217" t="s">
        <v>5638</v>
      </c>
      <c r="AK26" s="229"/>
      <c r="AL26" s="229"/>
      <c r="AM26" s="192" t="s">
        <v>5639</v>
      </c>
    </row>
    <row r="27" spans="1:39" ht="13.5" customHeight="1">
      <c r="A27" s="183">
        <f>#N/A</f>
        <v>1</v>
      </c>
      <c r="B27" s="238" t="s">
        <v>52</v>
      </c>
      <c r="C27" s="219" t="s">
        <v>5643</v>
      </c>
      <c r="D27" s="179" t="s">
        <v>397</v>
      </c>
      <c r="E27" s="231" t="s">
        <v>6021</v>
      </c>
      <c r="F27" s="204" t="s">
        <v>1113</v>
      </c>
      <c r="G27" s="157" t="s">
        <v>5641</v>
      </c>
      <c r="H27" s="157" t="str">
        <f>VLOOKUP(I27:I75,'ENTER STAFF #S HERE'!$A$1:$B$2180,2,FALSE)</f>
        <v>C1687</v>
      </c>
      <c r="I27" s="233" t="s">
        <v>4105</v>
      </c>
      <c r="J27" s="228"/>
      <c r="K27" s="187">
        <v>0</v>
      </c>
      <c r="L27" s="187">
        <v>0</v>
      </c>
      <c r="M27" s="187">
        <v>6</v>
      </c>
      <c r="N27" s="187" t="str">
        <f t="shared" si="0"/>
        <v xml:space="preserve"> </v>
      </c>
      <c r="O27" s="187" t="s">
        <v>58</v>
      </c>
      <c r="P27" s="187" t="s">
        <v>58</v>
      </c>
      <c r="Q27" s="187" t="s">
        <v>58</v>
      </c>
      <c r="R27" s="187">
        <v>0</v>
      </c>
      <c r="S27" s="187" t="s">
        <v>58</v>
      </c>
      <c r="T27" s="187" t="s">
        <v>58</v>
      </c>
      <c r="U27" s="187" t="s">
        <v>58</v>
      </c>
      <c r="V27" s="187" t="s">
        <v>58</v>
      </c>
      <c r="W27" s="187" t="s">
        <v>58</v>
      </c>
      <c r="X27" s="187" t="s">
        <v>58</v>
      </c>
      <c r="Y27" s="187" t="s">
        <v>58</v>
      </c>
      <c r="Z27" s="187" t="s">
        <v>58</v>
      </c>
      <c r="AA27" s="187"/>
      <c r="AB27" s="187" t="s">
        <v>59</v>
      </c>
      <c r="AC27" s="187" t="s">
        <v>60</v>
      </c>
      <c r="AD27" s="196" t="s">
        <v>5642</v>
      </c>
      <c r="AE27" s="187" t="str">
        <f>VLOOKUP($AF$2:$AF$6318,'PROG CODE'!$A$2:$B$1052,2,FALSE)</f>
        <v>KCADJDM</v>
      </c>
      <c r="AF27" s="222" t="s">
        <v>97</v>
      </c>
      <c r="AG27" s="190" t="s">
        <v>63</v>
      </c>
      <c r="AH27" s="222" t="s">
        <v>5684</v>
      </c>
      <c r="AI27" s="222" t="s">
        <v>5674</v>
      </c>
      <c r="AJ27" s="217" t="s">
        <v>5638</v>
      </c>
      <c r="AK27" s="229"/>
      <c r="AL27" s="229"/>
      <c r="AM27" s="192" t="s">
        <v>5639</v>
      </c>
    </row>
    <row r="28" spans="1:39" ht="13.5" customHeight="1">
      <c r="A28" s="183">
        <f>#N/A</f>
        <v>2</v>
      </c>
      <c r="B28" s="224" t="s">
        <v>357</v>
      </c>
      <c r="C28" s="195" t="s">
        <v>53</v>
      </c>
      <c r="D28" s="179" t="s">
        <v>376</v>
      </c>
      <c r="E28" s="231" t="s">
        <v>474</v>
      </c>
      <c r="F28" s="204" t="s">
        <v>2807</v>
      </c>
      <c r="G28" s="181" t="s">
        <v>6052</v>
      </c>
      <c r="H28" s="157" t="str">
        <f>VLOOKUP(I28:I76,'ENTER STAFF #S HERE'!$A$1:$B$2180,2,FALSE)</f>
        <v>C1601</v>
      </c>
      <c r="I28" s="179" t="s">
        <v>4304</v>
      </c>
      <c r="J28" s="228">
        <v>3</v>
      </c>
      <c r="K28" s="187">
        <v>3</v>
      </c>
      <c r="L28" s="187">
        <v>1</v>
      </c>
      <c r="M28" s="187">
        <v>6</v>
      </c>
      <c r="N28" s="187" t="str">
        <f t="shared" si="0"/>
        <v xml:space="preserve"> </v>
      </c>
      <c r="O28" s="187" t="s">
        <v>58</v>
      </c>
      <c r="P28" s="187" t="s">
        <v>58</v>
      </c>
      <c r="Q28" s="187" t="s">
        <v>58</v>
      </c>
      <c r="R28" s="187">
        <v>1</v>
      </c>
      <c r="S28" s="187" t="s">
        <v>58</v>
      </c>
      <c r="T28" s="187" t="s">
        <v>58</v>
      </c>
      <c r="U28" s="187" t="s">
        <v>58</v>
      </c>
      <c r="V28" s="187" t="s">
        <v>58</v>
      </c>
      <c r="W28" s="187" t="s">
        <v>58</v>
      </c>
      <c r="X28" s="187" t="s">
        <v>58</v>
      </c>
      <c r="Y28" s="187" t="s">
        <v>58</v>
      </c>
      <c r="Z28" s="187" t="s">
        <v>58</v>
      </c>
      <c r="AA28" s="187"/>
      <c r="AB28" s="187" t="s">
        <v>59</v>
      </c>
      <c r="AC28" s="187" t="s">
        <v>60</v>
      </c>
      <c r="AD28" s="188" t="s">
        <v>6031</v>
      </c>
      <c r="AE28" s="187" t="str">
        <f>VLOOKUP($AF$2:$AF$6318,'PROG CODE'!$A$2:$B$1052,2,FALSE)</f>
        <v>KCADJDM</v>
      </c>
      <c r="AF28" s="222" t="s">
        <v>97</v>
      </c>
      <c r="AG28" s="190" t="s">
        <v>63</v>
      </c>
      <c r="AH28" s="222" t="s">
        <v>64</v>
      </c>
      <c r="AI28" s="222" t="s">
        <v>5674</v>
      </c>
      <c r="AJ28" s="217" t="s">
        <v>5638</v>
      </c>
      <c r="AK28" s="229"/>
      <c r="AL28" s="229"/>
      <c r="AM28" s="192" t="s">
        <v>5639</v>
      </c>
    </row>
    <row r="29" spans="1:39" ht="13.5" customHeight="1">
      <c r="A29" s="183">
        <f>#N/A</f>
        <v>3</v>
      </c>
      <c r="B29" s="219" t="s">
        <v>358</v>
      </c>
      <c r="C29" s="197" t="s">
        <v>5643</v>
      </c>
      <c r="D29" s="179" t="s">
        <v>510</v>
      </c>
      <c r="E29" s="231" t="s">
        <v>510</v>
      </c>
      <c r="F29" s="204" t="s">
        <v>1082</v>
      </c>
      <c r="G29" s="181" t="s">
        <v>5649</v>
      </c>
      <c r="H29" s="157" t="str">
        <f>VLOOKUP(I29:I77,'ENTER STAFF #S HERE'!$A$1:$B$2180,2,FALSE)</f>
        <v>C1601</v>
      </c>
      <c r="I29" s="179" t="s">
        <v>4304</v>
      </c>
      <c r="J29" s="228"/>
      <c r="K29" s="187">
        <v>0</v>
      </c>
      <c r="L29" s="187">
        <v>0</v>
      </c>
      <c r="M29" s="187">
        <v>6</v>
      </c>
      <c r="N29" s="187" t="str">
        <f t="shared" si="0"/>
        <v xml:space="preserve"> </v>
      </c>
      <c r="O29" s="187" t="s">
        <v>58</v>
      </c>
      <c r="P29" s="187" t="s">
        <v>58</v>
      </c>
      <c r="Q29" s="187" t="s">
        <v>58</v>
      </c>
      <c r="R29" s="187">
        <v>0</v>
      </c>
      <c r="S29" s="187" t="s">
        <v>58</v>
      </c>
      <c r="T29" s="187" t="s">
        <v>58</v>
      </c>
      <c r="U29" s="187" t="s">
        <v>58</v>
      </c>
      <c r="V29" s="187" t="s">
        <v>58</v>
      </c>
      <c r="W29" s="187" t="s">
        <v>58</v>
      </c>
      <c r="X29" s="187" t="s">
        <v>58</v>
      </c>
      <c r="Y29" s="187" t="s">
        <v>58</v>
      </c>
      <c r="Z29" s="187" t="s">
        <v>58</v>
      </c>
      <c r="AA29" s="187"/>
      <c r="AB29" s="187" t="s">
        <v>59</v>
      </c>
      <c r="AC29" s="187" t="s">
        <v>60</v>
      </c>
      <c r="AD29" s="196" t="s">
        <v>5650</v>
      </c>
      <c r="AE29" s="187" t="str">
        <f>VLOOKUP($AF$2:$AF$6318,'PROG CODE'!$A$2:$B$1052,2,FALSE)</f>
        <v>KCADJDM</v>
      </c>
      <c r="AF29" s="222" t="s">
        <v>97</v>
      </c>
      <c r="AG29" s="190" t="s">
        <v>63</v>
      </c>
      <c r="AH29" s="222" t="s">
        <v>64</v>
      </c>
      <c r="AI29" s="222" t="s">
        <v>5674</v>
      </c>
      <c r="AJ29" s="217" t="s">
        <v>5638</v>
      </c>
      <c r="AK29" s="229"/>
      <c r="AL29" s="229"/>
      <c r="AM29" s="192" t="s">
        <v>5639</v>
      </c>
    </row>
    <row r="30" spans="1:39" ht="13.5" customHeight="1">
      <c r="A30" s="183">
        <f>#N/A</f>
        <v>5</v>
      </c>
      <c r="B30" s="224" t="s">
        <v>360</v>
      </c>
      <c r="C30" s="224" t="s">
        <v>5636</v>
      </c>
      <c r="D30" s="179" t="s">
        <v>376</v>
      </c>
      <c r="E30" s="231" t="s">
        <v>471</v>
      </c>
      <c r="F30" s="204" t="s">
        <v>2811</v>
      </c>
      <c r="G30" s="181" t="s">
        <v>6053</v>
      </c>
      <c r="H30" s="157" t="str">
        <f>VLOOKUP(I30:I78,'ENTER STAFF #S HERE'!$A$1:$B$2180,2,FALSE)</f>
        <v>C1585</v>
      </c>
      <c r="I30" s="179" t="s">
        <v>3922</v>
      </c>
      <c r="J30" s="228">
        <v>3</v>
      </c>
      <c r="K30" s="187">
        <v>3</v>
      </c>
      <c r="L30" s="187">
        <v>1</v>
      </c>
      <c r="M30" s="187">
        <v>6</v>
      </c>
      <c r="N30" s="187" t="str">
        <f t="shared" si="0"/>
        <v xml:space="preserve"> </v>
      </c>
      <c r="O30" s="187" t="s">
        <v>58</v>
      </c>
      <c r="P30" s="187" t="s">
        <v>58</v>
      </c>
      <c r="Q30" s="187" t="s">
        <v>58</v>
      </c>
      <c r="R30" s="187">
        <v>1</v>
      </c>
      <c r="S30" s="187" t="s">
        <v>58</v>
      </c>
      <c r="T30" s="187" t="s">
        <v>58</v>
      </c>
      <c r="U30" s="187" t="s">
        <v>58</v>
      </c>
      <c r="V30" s="187" t="s">
        <v>58</v>
      </c>
      <c r="W30" s="187" t="s">
        <v>58</v>
      </c>
      <c r="X30" s="187" t="s">
        <v>58</v>
      </c>
      <c r="Y30" s="187" t="s">
        <v>58</v>
      </c>
      <c r="Z30" s="187" t="s">
        <v>58</v>
      </c>
      <c r="AA30" s="187"/>
      <c r="AB30" s="187" t="s">
        <v>59</v>
      </c>
      <c r="AC30" s="187" t="s">
        <v>60</v>
      </c>
      <c r="AD30" s="188" t="s">
        <v>6031</v>
      </c>
      <c r="AE30" s="187" t="str">
        <f>VLOOKUP($AF$2:$AF$6318,'PROG CODE'!$A$2:$B$1052,2,FALSE)</f>
        <v>KCADJDM</v>
      </c>
      <c r="AF30" s="222" t="s">
        <v>97</v>
      </c>
      <c r="AG30" s="190" t="s">
        <v>63</v>
      </c>
      <c r="AH30" s="222" t="s">
        <v>64</v>
      </c>
      <c r="AI30" s="222" t="s">
        <v>5674</v>
      </c>
      <c r="AJ30" s="217" t="s">
        <v>5638</v>
      </c>
      <c r="AK30" s="229"/>
      <c r="AL30" s="229"/>
      <c r="AM30" s="192" t="s">
        <v>5639</v>
      </c>
    </row>
    <row r="31" spans="1:39" ht="13.5" customHeight="1">
      <c r="A31" s="183">
        <f>#N/A</f>
        <v>5</v>
      </c>
      <c r="B31" s="224" t="s">
        <v>360</v>
      </c>
      <c r="C31" s="224" t="s">
        <v>5643</v>
      </c>
      <c r="D31" s="179" t="s">
        <v>376</v>
      </c>
      <c r="E31" s="231" t="s">
        <v>471</v>
      </c>
      <c r="F31" s="204" t="s">
        <v>2809</v>
      </c>
      <c r="G31" s="181" t="s">
        <v>6054</v>
      </c>
      <c r="H31" s="157" t="str">
        <f>VLOOKUP(I31:I79,'ENTER STAFF #S HERE'!$A$1:$B$2180,2,FALSE)</f>
        <v>C1595</v>
      </c>
      <c r="I31" s="179" t="s">
        <v>4223</v>
      </c>
      <c r="J31" s="228">
        <v>3</v>
      </c>
      <c r="K31" s="187">
        <v>3</v>
      </c>
      <c r="L31" s="187">
        <v>1</v>
      </c>
      <c r="M31" s="187">
        <v>6</v>
      </c>
      <c r="N31" s="187" t="str">
        <f t="shared" si="0"/>
        <v xml:space="preserve"> </v>
      </c>
      <c r="O31" s="187" t="s">
        <v>58</v>
      </c>
      <c r="P31" s="187" t="s">
        <v>58</v>
      </c>
      <c r="Q31" s="187" t="s">
        <v>58</v>
      </c>
      <c r="R31" s="187">
        <v>1</v>
      </c>
      <c r="S31" s="187" t="s">
        <v>58</v>
      </c>
      <c r="T31" s="187" t="s">
        <v>58</v>
      </c>
      <c r="U31" s="187" t="s">
        <v>58</v>
      </c>
      <c r="V31" s="187" t="s">
        <v>58</v>
      </c>
      <c r="W31" s="187" t="s">
        <v>58</v>
      </c>
      <c r="X31" s="187" t="s">
        <v>58</v>
      </c>
      <c r="Y31" s="187" t="s">
        <v>58</v>
      </c>
      <c r="Z31" s="187" t="s">
        <v>58</v>
      </c>
      <c r="AA31" s="187"/>
      <c r="AB31" s="187" t="s">
        <v>59</v>
      </c>
      <c r="AC31" s="187" t="s">
        <v>60</v>
      </c>
      <c r="AD31" s="188" t="s">
        <v>6031</v>
      </c>
      <c r="AE31" s="187" t="str">
        <f>VLOOKUP($AF$2:$AF$6318,'PROG CODE'!$A$2:$B$1052,2,FALSE)</f>
        <v>KCADJDM</v>
      </c>
      <c r="AF31" s="222" t="s">
        <v>97</v>
      </c>
      <c r="AG31" s="190" t="s">
        <v>63</v>
      </c>
      <c r="AH31" s="222" t="s">
        <v>64</v>
      </c>
      <c r="AI31" s="222" t="s">
        <v>5674</v>
      </c>
      <c r="AJ31" s="217" t="s">
        <v>5638</v>
      </c>
      <c r="AK31" s="229"/>
      <c r="AL31" s="229"/>
      <c r="AM31" s="192" t="s">
        <v>5639</v>
      </c>
    </row>
    <row r="32" spans="1:39" ht="13.5" customHeight="1">
      <c r="A32" s="183">
        <f>#N/A</f>
        <v>2</v>
      </c>
      <c r="B32" s="224" t="s">
        <v>357</v>
      </c>
      <c r="C32" s="195" t="s">
        <v>53</v>
      </c>
      <c r="D32" s="179" t="s">
        <v>510</v>
      </c>
      <c r="E32" s="231" t="s">
        <v>510</v>
      </c>
      <c r="F32" s="204" t="s">
        <v>2817</v>
      </c>
      <c r="G32" s="181" t="s">
        <v>6055</v>
      </c>
      <c r="H32" s="157" t="str">
        <f>VLOOKUP(I32:I80,'ENTER STAFF #S HERE'!$A$1:$B$2180,2,FALSE)</f>
        <v>C1459</v>
      </c>
      <c r="I32" s="179" t="s">
        <v>4196</v>
      </c>
      <c r="J32" s="228">
        <v>3</v>
      </c>
      <c r="K32" s="187">
        <v>3</v>
      </c>
      <c r="L32" s="187">
        <v>1</v>
      </c>
      <c r="M32" s="187">
        <v>6</v>
      </c>
      <c r="N32" s="187" t="str">
        <f t="shared" si="0"/>
        <v xml:space="preserve"> </v>
      </c>
      <c r="O32" s="187" t="s">
        <v>58</v>
      </c>
      <c r="P32" s="187" t="s">
        <v>58</v>
      </c>
      <c r="Q32" s="187" t="s">
        <v>58</v>
      </c>
      <c r="R32" s="187">
        <v>1</v>
      </c>
      <c r="S32" s="187" t="s">
        <v>58</v>
      </c>
      <c r="T32" s="187" t="s">
        <v>58</v>
      </c>
      <c r="U32" s="187" t="s">
        <v>58</v>
      </c>
      <c r="V32" s="187" t="s">
        <v>58</v>
      </c>
      <c r="W32" s="187" t="s">
        <v>58</v>
      </c>
      <c r="X32" s="187" t="s">
        <v>58</v>
      </c>
      <c r="Y32" s="187" t="s">
        <v>58</v>
      </c>
      <c r="Z32" s="187" t="s">
        <v>58</v>
      </c>
      <c r="AA32" s="187"/>
      <c r="AB32" s="187" t="s">
        <v>59</v>
      </c>
      <c r="AC32" s="187" t="s">
        <v>60</v>
      </c>
      <c r="AD32" s="188" t="s">
        <v>6031</v>
      </c>
      <c r="AE32" s="187" t="str">
        <f>VLOOKUP($AF$2:$AF$6318,'PROG CODE'!$A$2:$B$1052,2,FALSE)</f>
        <v>KCADJDM</v>
      </c>
      <c r="AF32" s="222" t="s">
        <v>97</v>
      </c>
      <c r="AG32" s="190" t="s">
        <v>63</v>
      </c>
      <c r="AH32" s="222" t="s">
        <v>64</v>
      </c>
      <c r="AI32" s="222" t="s">
        <v>5676</v>
      </c>
      <c r="AJ32" s="217" t="s">
        <v>5638</v>
      </c>
      <c r="AK32" s="229"/>
      <c r="AL32" s="229"/>
      <c r="AM32" s="192" t="s">
        <v>5639</v>
      </c>
    </row>
    <row r="33" spans="1:39" ht="13.5" customHeight="1">
      <c r="A33" s="183">
        <f>#N/A</f>
        <v>3</v>
      </c>
      <c r="B33" s="224" t="s">
        <v>358</v>
      </c>
      <c r="C33" s="224" t="s">
        <v>5636</v>
      </c>
      <c r="D33" s="179" t="s">
        <v>510</v>
      </c>
      <c r="E33" s="231" t="s">
        <v>510</v>
      </c>
      <c r="F33" s="204" t="s">
        <v>2813</v>
      </c>
      <c r="G33" s="181" t="s">
        <v>6056</v>
      </c>
      <c r="H33" s="157" t="str">
        <f>VLOOKUP(I33:I81,'ENTER STAFF #S HERE'!$A$1:$B$2180,2,FALSE)</f>
        <v>C1601</v>
      </c>
      <c r="I33" s="179" t="s">
        <v>4304</v>
      </c>
      <c r="J33" s="228">
        <v>3</v>
      </c>
      <c r="K33" s="187">
        <v>3</v>
      </c>
      <c r="L33" s="187">
        <v>1</v>
      </c>
      <c r="M33" s="187">
        <v>6</v>
      </c>
      <c r="N33" s="187" t="str">
        <f t="shared" si="0"/>
        <v xml:space="preserve"> </v>
      </c>
      <c r="O33" s="187" t="s">
        <v>58</v>
      </c>
      <c r="P33" s="187" t="s">
        <v>58</v>
      </c>
      <c r="Q33" s="187" t="s">
        <v>58</v>
      </c>
      <c r="R33" s="187">
        <v>1</v>
      </c>
      <c r="S33" s="187" t="s">
        <v>58</v>
      </c>
      <c r="T33" s="187" t="s">
        <v>58</v>
      </c>
      <c r="U33" s="187" t="s">
        <v>58</v>
      </c>
      <c r="V33" s="187" t="s">
        <v>58</v>
      </c>
      <c r="W33" s="187" t="s">
        <v>58</v>
      </c>
      <c r="X33" s="187" t="s">
        <v>58</v>
      </c>
      <c r="Y33" s="187" t="s">
        <v>58</v>
      </c>
      <c r="Z33" s="187" t="s">
        <v>58</v>
      </c>
      <c r="AA33" s="187"/>
      <c r="AB33" s="187" t="s">
        <v>59</v>
      </c>
      <c r="AC33" s="187" t="s">
        <v>60</v>
      </c>
      <c r="AD33" s="188" t="s">
        <v>6031</v>
      </c>
      <c r="AE33" s="187" t="str">
        <f>VLOOKUP($AF$2:$AF$6318,'PROG CODE'!$A$2:$B$1052,2,FALSE)</f>
        <v>KCADJDM</v>
      </c>
      <c r="AF33" s="222" t="s">
        <v>97</v>
      </c>
      <c r="AG33" s="190" t="s">
        <v>63</v>
      </c>
      <c r="AH33" s="222" t="s">
        <v>64</v>
      </c>
      <c r="AI33" s="222" t="s">
        <v>5676</v>
      </c>
      <c r="AJ33" s="217" t="s">
        <v>5638</v>
      </c>
      <c r="AK33" s="229"/>
      <c r="AL33" s="229"/>
      <c r="AM33" s="192" t="s">
        <v>5639</v>
      </c>
    </row>
    <row r="34" spans="1:39" ht="13.5" customHeight="1">
      <c r="A34" s="183">
        <f>#N/A</f>
        <v>4</v>
      </c>
      <c r="B34" s="224" t="s">
        <v>359</v>
      </c>
      <c r="C34" s="219" t="s">
        <v>5643</v>
      </c>
      <c r="D34" s="179" t="s">
        <v>376</v>
      </c>
      <c r="E34" s="231" t="s">
        <v>459</v>
      </c>
      <c r="F34" s="204" t="s">
        <v>2819</v>
      </c>
      <c r="G34" s="181" t="s">
        <v>6057</v>
      </c>
      <c r="H34" s="157" t="str">
        <f>VLOOKUP(I34:I83,'ENTER STAFF #S HERE'!$A$1:$B$2180,2,FALSE)</f>
        <v>C1688</v>
      </c>
      <c r="I34" s="179" t="s">
        <v>4185</v>
      </c>
      <c r="J34" s="228">
        <v>3</v>
      </c>
      <c r="K34" s="187">
        <v>3</v>
      </c>
      <c r="L34" s="187">
        <v>1</v>
      </c>
      <c r="M34" s="187">
        <v>6</v>
      </c>
      <c r="N34" s="187" t="str">
        <f t="shared" si="0"/>
        <v xml:space="preserve"> </v>
      </c>
      <c r="O34" s="187" t="s">
        <v>58</v>
      </c>
      <c r="P34" s="187" t="s">
        <v>58</v>
      </c>
      <c r="Q34" s="187" t="s">
        <v>58</v>
      </c>
      <c r="R34" s="187">
        <v>1</v>
      </c>
      <c r="S34" s="187" t="s">
        <v>58</v>
      </c>
      <c r="T34" s="187" t="s">
        <v>58</v>
      </c>
      <c r="U34" s="187" t="s">
        <v>58</v>
      </c>
      <c r="V34" s="187" t="s">
        <v>58</v>
      </c>
      <c r="W34" s="187" t="s">
        <v>58</v>
      </c>
      <c r="X34" s="187" t="s">
        <v>58</v>
      </c>
      <c r="Y34" s="187" t="s">
        <v>58</v>
      </c>
      <c r="Z34" s="187" t="s">
        <v>58</v>
      </c>
      <c r="AA34" s="187"/>
      <c r="AB34" s="187" t="s">
        <v>59</v>
      </c>
      <c r="AC34" s="187" t="s">
        <v>60</v>
      </c>
      <c r="AD34" s="188" t="s">
        <v>6031</v>
      </c>
      <c r="AE34" s="187" t="str">
        <f>VLOOKUP($AF$2:$AF$6318,'PROG CODE'!$A$2:$B$1052,2,FALSE)</f>
        <v>KCADJDM</v>
      </c>
      <c r="AF34" s="222" t="s">
        <v>97</v>
      </c>
      <c r="AG34" s="190" t="s">
        <v>63</v>
      </c>
      <c r="AH34" s="222" t="s">
        <v>64</v>
      </c>
      <c r="AI34" s="222" t="s">
        <v>5676</v>
      </c>
      <c r="AJ34" s="217" t="s">
        <v>5638</v>
      </c>
      <c r="AK34" s="229"/>
      <c r="AL34" s="229"/>
      <c r="AM34" s="192" t="s">
        <v>5639</v>
      </c>
    </row>
    <row r="35" spans="1:39" ht="13.5" customHeight="1">
      <c r="A35" s="183">
        <f>#N/A</f>
        <v>5</v>
      </c>
      <c r="B35" s="224" t="s">
        <v>360</v>
      </c>
      <c r="C35" s="224" t="s">
        <v>53</v>
      </c>
      <c r="D35" s="179" t="s">
        <v>376</v>
      </c>
      <c r="E35" s="231" t="s">
        <v>459</v>
      </c>
      <c r="F35" s="204" t="s">
        <v>2821</v>
      </c>
      <c r="G35" s="181" t="s">
        <v>6058</v>
      </c>
      <c r="H35" s="157" t="str">
        <f>VLOOKUP(I35:I84,'ENTER STAFF #S HERE'!$A$1:$B$2180,2,FALSE)</f>
        <v>C1797</v>
      </c>
      <c r="I35" s="179" t="s">
        <v>4258</v>
      </c>
      <c r="J35" s="228">
        <v>3</v>
      </c>
      <c r="K35" s="187">
        <v>3</v>
      </c>
      <c r="L35" s="187">
        <v>1</v>
      </c>
      <c r="M35" s="187">
        <v>6</v>
      </c>
      <c r="N35" s="187" t="str">
        <f t="shared" si="0"/>
        <v xml:space="preserve"> </v>
      </c>
      <c r="O35" s="187" t="s">
        <v>58</v>
      </c>
      <c r="P35" s="187" t="s">
        <v>58</v>
      </c>
      <c r="Q35" s="187" t="s">
        <v>58</v>
      </c>
      <c r="R35" s="187">
        <v>1</v>
      </c>
      <c r="S35" s="187" t="s">
        <v>58</v>
      </c>
      <c r="T35" s="187" t="s">
        <v>58</v>
      </c>
      <c r="U35" s="187" t="s">
        <v>58</v>
      </c>
      <c r="V35" s="187" t="s">
        <v>58</v>
      </c>
      <c r="W35" s="187" t="s">
        <v>58</v>
      </c>
      <c r="X35" s="187" t="s">
        <v>58</v>
      </c>
      <c r="Y35" s="187" t="s">
        <v>58</v>
      </c>
      <c r="Z35" s="187" t="s">
        <v>58</v>
      </c>
      <c r="AA35" s="187"/>
      <c r="AB35" s="187" t="s">
        <v>59</v>
      </c>
      <c r="AC35" s="187" t="s">
        <v>60</v>
      </c>
      <c r="AD35" s="188" t="s">
        <v>6031</v>
      </c>
      <c r="AE35" s="187" t="str">
        <f>VLOOKUP($AF$2:$AF$6318,'PROG CODE'!$A$2:$B$1052,2,FALSE)</f>
        <v>KCADJDM</v>
      </c>
      <c r="AF35" s="222" t="s">
        <v>97</v>
      </c>
      <c r="AG35" s="190" t="s">
        <v>63</v>
      </c>
      <c r="AH35" s="222" t="s">
        <v>64</v>
      </c>
      <c r="AI35" s="222" t="s">
        <v>5676</v>
      </c>
      <c r="AJ35" s="217" t="s">
        <v>5638</v>
      </c>
      <c r="AK35" s="229"/>
      <c r="AL35" s="229"/>
      <c r="AM35" s="192" t="s">
        <v>5639</v>
      </c>
    </row>
    <row r="36" spans="1:39" ht="13.5" customHeight="1">
      <c r="A36" s="183">
        <f>#N/A</f>
        <v>1</v>
      </c>
      <c r="B36" s="224" t="s">
        <v>52</v>
      </c>
      <c r="C36" s="224" t="s">
        <v>5636</v>
      </c>
      <c r="D36" s="179" t="s">
        <v>376</v>
      </c>
      <c r="E36" s="231" t="s">
        <v>6045</v>
      </c>
      <c r="F36" s="204" t="s">
        <v>2827</v>
      </c>
      <c r="G36" s="181" t="s">
        <v>6059</v>
      </c>
      <c r="H36" s="157" t="str">
        <f>VLOOKUP(I36:I85,'ENTER STAFF #S HERE'!$A$1:$B$2180,2,FALSE)</f>
        <v>C1689</v>
      </c>
      <c r="I36" s="179" t="s">
        <v>4268</v>
      </c>
      <c r="J36" s="228">
        <v>3</v>
      </c>
      <c r="K36" s="187">
        <v>3</v>
      </c>
      <c r="L36" s="187">
        <v>1</v>
      </c>
      <c r="M36" s="187">
        <v>6</v>
      </c>
      <c r="N36" s="187" t="str">
        <f t="shared" si="0"/>
        <v xml:space="preserve"> </v>
      </c>
      <c r="O36" s="187" t="s">
        <v>58</v>
      </c>
      <c r="P36" s="187" t="s">
        <v>58</v>
      </c>
      <c r="Q36" s="187" t="s">
        <v>58</v>
      </c>
      <c r="R36" s="187">
        <v>1</v>
      </c>
      <c r="S36" s="187" t="s">
        <v>58</v>
      </c>
      <c r="T36" s="187" t="s">
        <v>58</v>
      </c>
      <c r="U36" s="187" t="s">
        <v>58</v>
      </c>
      <c r="V36" s="187" t="s">
        <v>58</v>
      </c>
      <c r="W36" s="187" t="s">
        <v>58</v>
      </c>
      <c r="X36" s="187" t="s">
        <v>58</v>
      </c>
      <c r="Y36" s="187" t="s">
        <v>58</v>
      </c>
      <c r="Z36" s="187" t="s">
        <v>58</v>
      </c>
      <c r="AA36" s="187"/>
      <c r="AB36" s="187" t="s">
        <v>59</v>
      </c>
      <c r="AC36" s="187" t="s">
        <v>60</v>
      </c>
      <c r="AD36" s="188" t="s">
        <v>6031</v>
      </c>
      <c r="AE36" s="187" t="str">
        <f>VLOOKUP($AF$2:$AF$6318,'PROG CODE'!$A$2:$B$1052,2,FALSE)</f>
        <v>KCADJDM</v>
      </c>
      <c r="AF36" s="222" t="s">
        <v>97</v>
      </c>
      <c r="AG36" s="190" t="s">
        <v>63</v>
      </c>
      <c r="AH36" s="222" t="s">
        <v>64</v>
      </c>
      <c r="AI36" s="222" t="s">
        <v>5677</v>
      </c>
      <c r="AJ36" s="217" t="s">
        <v>5638</v>
      </c>
      <c r="AK36" s="229"/>
      <c r="AL36" s="229"/>
      <c r="AM36" s="192" t="s">
        <v>5639</v>
      </c>
    </row>
    <row r="37" spans="1:39" ht="13.5" customHeight="1">
      <c r="A37" s="183">
        <f>#N/A</f>
        <v>2</v>
      </c>
      <c r="B37" s="224" t="s">
        <v>357</v>
      </c>
      <c r="C37" s="224" t="s">
        <v>5636</v>
      </c>
      <c r="D37" s="179" t="s">
        <v>376</v>
      </c>
      <c r="E37" s="231" t="s">
        <v>464</v>
      </c>
      <c r="F37" s="204" t="s">
        <v>2825</v>
      </c>
      <c r="G37" s="181" t="s">
        <v>6060</v>
      </c>
      <c r="H37" s="157" t="str">
        <f>VLOOKUP(I37:I86,'ENTER STAFF #S HERE'!$A$1:$B$2180,2,FALSE)</f>
        <v>C1568</v>
      </c>
      <c r="I37" s="179" t="s">
        <v>4240</v>
      </c>
      <c r="J37" s="228">
        <v>3</v>
      </c>
      <c r="K37" s="187">
        <v>3</v>
      </c>
      <c r="L37" s="187">
        <v>1</v>
      </c>
      <c r="M37" s="187">
        <v>6</v>
      </c>
      <c r="N37" s="187" t="str">
        <f t="shared" si="0"/>
        <v xml:space="preserve"> </v>
      </c>
      <c r="O37" s="187" t="s">
        <v>58</v>
      </c>
      <c r="P37" s="187" t="s">
        <v>58</v>
      </c>
      <c r="Q37" s="187" t="s">
        <v>58</v>
      </c>
      <c r="R37" s="187">
        <v>1</v>
      </c>
      <c r="S37" s="187" t="s">
        <v>58</v>
      </c>
      <c r="T37" s="187" t="s">
        <v>58</v>
      </c>
      <c r="U37" s="187" t="s">
        <v>58</v>
      </c>
      <c r="V37" s="187" t="s">
        <v>58</v>
      </c>
      <c r="W37" s="187" t="s">
        <v>58</v>
      </c>
      <c r="X37" s="187" t="s">
        <v>58</v>
      </c>
      <c r="Y37" s="187" t="s">
        <v>58</v>
      </c>
      <c r="Z37" s="187" t="s">
        <v>58</v>
      </c>
      <c r="AA37" s="187"/>
      <c r="AB37" s="187" t="s">
        <v>59</v>
      </c>
      <c r="AC37" s="187" t="s">
        <v>60</v>
      </c>
      <c r="AD37" s="188" t="s">
        <v>6031</v>
      </c>
      <c r="AE37" s="187" t="str">
        <f>VLOOKUP($AF$2:$AF$6318,'PROG CODE'!$A$2:$B$1052,2,FALSE)</f>
        <v>KCADJDM</v>
      </c>
      <c r="AF37" s="222" t="s">
        <v>97</v>
      </c>
      <c r="AG37" s="190" t="s">
        <v>63</v>
      </c>
      <c r="AH37" s="222" t="s">
        <v>64</v>
      </c>
      <c r="AI37" s="222" t="s">
        <v>5677</v>
      </c>
      <c r="AJ37" s="217" t="s">
        <v>5638</v>
      </c>
      <c r="AK37" s="229"/>
      <c r="AL37" s="229"/>
      <c r="AM37" s="192" t="s">
        <v>5639</v>
      </c>
    </row>
    <row r="38" spans="1:39" ht="13.5" customHeight="1">
      <c r="A38" s="183">
        <f>#N/A</f>
        <v>3</v>
      </c>
      <c r="B38" s="224" t="s">
        <v>358</v>
      </c>
      <c r="C38" s="224" t="s">
        <v>5636</v>
      </c>
      <c r="D38" s="179" t="s">
        <v>510</v>
      </c>
      <c r="E38" s="215" t="s">
        <v>5648</v>
      </c>
      <c r="F38" s="157" t="s">
        <v>1085</v>
      </c>
      <c r="G38" s="181" t="s">
        <v>5656</v>
      </c>
      <c r="H38" s="157" t="str">
        <f>VLOOKUP(I38:I87,'ENTER STAFF #S HERE'!$A$1:$B$2180,2,FALSE)</f>
        <v>C1830</v>
      </c>
      <c r="I38" s="179" t="s">
        <v>4297</v>
      </c>
      <c r="J38" s="228"/>
      <c r="K38" s="187">
        <v>0</v>
      </c>
      <c r="L38" s="187">
        <v>0</v>
      </c>
      <c r="M38" s="187">
        <v>6</v>
      </c>
      <c r="N38" s="187" t="str">
        <f t="shared" si="0"/>
        <v xml:space="preserve"> </v>
      </c>
      <c r="O38" s="187" t="s">
        <v>58</v>
      </c>
      <c r="P38" s="187" t="s">
        <v>58</v>
      </c>
      <c r="Q38" s="187" t="s">
        <v>58</v>
      </c>
      <c r="R38" s="187">
        <v>0</v>
      </c>
      <c r="S38" s="187" t="s">
        <v>58</v>
      </c>
      <c r="T38" s="187" t="s">
        <v>58</v>
      </c>
      <c r="U38" s="187" t="s">
        <v>58</v>
      </c>
      <c r="V38" s="187" t="s">
        <v>58</v>
      </c>
      <c r="W38" s="187" t="s">
        <v>58</v>
      </c>
      <c r="X38" s="187" t="s">
        <v>58</v>
      </c>
      <c r="Y38" s="187" t="s">
        <v>58</v>
      </c>
      <c r="Z38" s="187" t="s">
        <v>58</v>
      </c>
      <c r="AA38" s="187"/>
      <c r="AB38" s="187" t="s">
        <v>59</v>
      </c>
      <c r="AC38" s="187" t="s">
        <v>60</v>
      </c>
      <c r="AD38" s="196" t="s">
        <v>5653</v>
      </c>
      <c r="AE38" s="187" t="str">
        <f>VLOOKUP($AF$2:$AF$6318,'PROG CODE'!$A$2:$B$1052,2,FALSE)</f>
        <v>KCADJDM</v>
      </c>
      <c r="AF38" s="222" t="s">
        <v>97</v>
      </c>
      <c r="AG38" s="190" t="s">
        <v>63</v>
      </c>
      <c r="AH38" s="222" t="s">
        <v>64</v>
      </c>
      <c r="AI38" s="222" t="s">
        <v>5677</v>
      </c>
      <c r="AJ38" s="216" t="s">
        <v>5638</v>
      </c>
      <c r="AK38" s="229"/>
      <c r="AL38" s="229"/>
      <c r="AM38" s="192" t="s">
        <v>5639</v>
      </c>
    </row>
    <row r="39" spans="1:39" ht="13.5" customHeight="1">
      <c r="A39" s="183">
        <f>#N/A</f>
        <v>3</v>
      </c>
      <c r="B39" s="219" t="s">
        <v>358</v>
      </c>
      <c r="C39" s="197" t="s">
        <v>5643</v>
      </c>
      <c r="D39" s="179" t="s">
        <v>54</v>
      </c>
      <c r="E39" s="231" t="s">
        <v>54</v>
      </c>
      <c r="F39" s="204" t="s">
        <v>2823</v>
      </c>
      <c r="G39" s="181" t="s">
        <v>6061</v>
      </c>
      <c r="H39" s="157" t="str">
        <f>VLOOKUP(I39:I88,'ENTER STAFF #S HERE'!$A$1:$B$2180,2,FALSE)</f>
        <v>C1585</v>
      </c>
      <c r="I39" s="179" t="s">
        <v>3922</v>
      </c>
      <c r="J39" s="228">
        <v>3</v>
      </c>
      <c r="K39" s="187">
        <v>3</v>
      </c>
      <c r="L39" s="187">
        <v>1</v>
      </c>
      <c r="M39" s="187">
        <v>6</v>
      </c>
      <c r="N39" s="187" t="str">
        <f t="shared" si="0"/>
        <v xml:space="preserve"> </v>
      </c>
      <c r="O39" s="187" t="s">
        <v>58</v>
      </c>
      <c r="P39" s="187" t="s">
        <v>58</v>
      </c>
      <c r="Q39" s="187" t="s">
        <v>58</v>
      </c>
      <c r="R39" s="187">
        <v>1</v>
      </c>
      <c r="S39" s="187" t="s">
        <v>58</v>
      </c>
      <c r="T39" s="187" t="s">
        <v>58</v>
      </c>
      <c r="U39" s="187" t="s">
        <v>58</v>
      </c>
      <c r="V39" s="187" t="s">
        <v>58</v>
      </c>
      <c r="W39" s="187" t="s">
        <v>58</v>
      </c>
      <c r="X39" s="187" t="s">
        <v>58</v>
      </c>
      <c r="Y39" s="187" t="s">
        <v>58</v>
      </c>
      <c r="Z39" s="187" t="s">
        <v>58</v>
      </c>
      <c r="AA39" s="187"/>
      <c r="AB39" s="187" t="s">
        <v>59</v>
      </c>
      <c r="AC39" s="187" t="s">
        <v>60</v>
      </c>
      <c r="AD39" s="188" t="s">
        <v>6031</v>
      </c>
      <c r="AE39" s="187" t="str">
        <f>VLOOKUP($AF$2:$AF$6318,'PROG CODE'!$A$2:$B$1052,2,FALSE)</f>
        <v>KCADJDM</v>
      </c>
      <c r="AF39" s="222" t="s">
        <v>97</v>
      </c>
      <c r="AG39" s="190" t="s">
        <v>63</v>
      </c>
      <c r="AH39" s="222" t="s">
        <v>64</v>
      </c>
      <c r="AI39" s="222" t="s">
        <v>5677</v>
      </c>
      <c r="AJ39" s="217" t="s">
        <v>5638</v>
      </c>
      <c r="AK39" s="229"/>
      <c r="AL39" s="229"/>
      <c r="AM39" s="192" t="s">
        <v>5639</v>
      </c>
    </row>
    <row r="40" spans="1:39" ht="13.5" customHeight="1">
      <c r="A40" s="183">
        <f>#N/A</f>
        <v>5</v>
      </c>
      <c r="B40" s="224" t="s">
        <v>360</v>
      </c>
      <c r="C40" s="224" t="s">
        <v>53</v>
      </c>
      <c r="D40" s="179" t="s">
        <v>510</v>
      </c>
      <c r="E40" s="231" t="s">
        <v>510</v>
      </c>
      <c r="F40" s="204" t="s">
        <v>1191</v>
      </c>
      <c r="G40" s="181" t="s">
        <v>6062</v>
      </c>
      <c r="H40" s="157">
        <f>VLOOKUP(I40:I89,'ENTER STAFF #S HERE'!$A$1:$B$2180,2,FALSE)</f>
        <v>364</v>
      </c>
      <c r="I40" s="179" t="s">
        <v>4193</v>
      </c>
      <c r="J40" s="228">
        <v>3</v>
      </c>
      <c r="K40" s="187">
        <v>3</v>
      </c>
      <c r="L40" s="187">
        <v>1</v>
      </c>
      <c r="M40" s="187">
        <v>6</v>
      </c>
      <c r="N40" s="187" t="str">
        <f t="shared" si="0"/>
        <v xml:space="preserve"> </v>
      </c>
      <c r="O40" s="187" t="s">
        <v>58</v>
      </c>
      <c r="P40" s="187" t="s">
        <v>58</v>
      </c>
      <c r="Q40" s="187" t="s">
        <v>58</v>
      </c>
      <c r="R40" s="187">
        <v>1</v>
      </c>
      <c r="S40" s="187" t="s">
        <v>58</v>
      </c>
      <c r="T40" s="187" t="s">
        <v>58</v>
      </c>
      <c r="U40" s="187" t="s">
        <v>58</v>
      </c>
      <c r="V40" s="187" t="s">
        <v>58</v>
      </c>
      <c r="W40" s="187" t="s">
        <v>58</v>
      </c>
      <c r="X40" s="187" t="s">
        <v>58</v>
      </c>
      <c r="Y40" s="187" t="s">
        <v>58</v>
      </c>
      <c r="Z40" s="187" t="s">
        <v>58</v>
      </c>
      <c r="AA40" s="187"/>
      <c r="AB40" s="187" t="s">
        <v>59</v>
      </c>
      <c r="AC40" s="187" t="s">
        <v>60</v>
      </c>
      <c r="AD40" s="188" t="s">
        <v>6031</v>
      </c>
      <c r="AE40" s="187" t="str">
        <f>VLOOKUP($AF$2:$AF$6318,'PROG CODE'!$A$2:$B$1052,2,FALSE)</f>
        <v>KCADJDM</v>
      </c>
      <c r="AF40" s="222" t="s">
        <v>97</v>
      </c>
      <c r="AG40" s="190" t="s">
        <v>63</v>
      </c>
      <c r="AH40" s="222" t="s">
        <v>64</v>
      </c>
      <c r="AI40" s="222" t="s">
        <v>5677</v>
      </c>
      <c r="AJ40" s="217" t="s">
        <v>5638</v>
      </c>
      <c r="AK40" s="229"/>
      <c r="AL40" s="229"/>
      <c r="AM40" s="192" t="s">
        <v>5639</v>
      </c>
    </row>
    <row r="41" spans="1:39" ht="13.5" customHeight="1">
      <c r="A41" s="183">
        <f>#N/A</f>
        <v>1</v>
      </c>
      <c r="B41" s="224" t="s">
        <v>52</v>
      </c>
      <c r="C41" s="224" t="s">
        <v>53</v>
      </c>
      <c r="D41" s="179" t="s">
        <v>510</v>
      </c>
      <c r="E41" s="231" t="s">
        <v>510</v>
      </c>
      <c r="F41" s="204" t="s">
        <v>2829</v>
      </c>
      <c r="G41" s="181" t="s">
        <v>2770</v>
      </c>
      <c r="H41" s="157" t="str">
        <f>VLOOKUP(I41:I89,'ENTER STAFF #S HERE'!$A$1:$B$2180,2,FALSE)</f>
        <v>C1601</v>
      </c>
      <c r="I41" s="179" t="s">
        <v>4304</v>
      </c>
      <c r="J41" s="228">
        <v>3</v>
      </c>
      <c r="K41" s="187">
        <v>3</v>
      </c>
      <c r="L41" s="187">
        <v>1</v>
      </c>
      <c r="M41" s="187">
        <v>6</v>
      </c>
      <c r="N41" s="187" t="str">
        <f t="shared" si="0"/>
        <v xml:space="preserve"> </v>
      </c>
      <c r="O41" s="187" t="s">
        <v>58</v>
      </c>
      <c r="P41" s="187" t="s">
        <v>58</v>
      </c>
      <c r="Q41" s="187" t="s">
        <v>58</v>
      </c>
      <c r="R41" s="187">
        <v>1</v>
      </c>
      <c r="S41" s="187" t="s">
        <v>58</v>
      </c>
      <c r="T41" s="187" t="s">
        <v>58</v>
      </c>
      <c r="U41" s="187" t="s">
        <v>58</v>
      </c>
      <c r="V41" s="187" t="s">
        <v>58</v>
      </c>
      <c r="W41" s="187" t="s">
        <v>58</v>
      </c>
      <c r="X41" s="187" t="s">
        <v>58</v>
      </c>
      <c r="Y41" s="187" t="s">
        <v>58</v>
      </c>
      <c r="Z41" s="187" t="s">
        <v>58</v>
      </c>
      <c r="AA41" s="187"/>
      <c r="AB41" s="187" t="s">
        <v>59</v>
      </c>
      <c r="AC41" s="187" t="s">
        <v>60</v>
      </c>
      <c r="AD41" s="188" t="s">
        <v>6031</v>
      </c>
      <c r="AE41" s="187" t="str">
        <f>VLOOKUP($AF$2:$AF$6318,'PROG CODE'!$A$2:$B$1052,2,FALSE)</f>
        <v>KCADJDM</v>
      </c>
      <c r="AF41" s="222" t="s">
        <v>97</v>
      </c>
      <c r="AG41" s="190" t="s">
        <v>63</v>
      </c>
      <c r="AH41" s="222" t="s">
        <v>64</v>
      </c>
      <c r="AI41" s="222" t="s">
        <v>5681</v>
      </c>
      <c r="AJ41" s="217" t="s">
        <v>5638</v>
      </c>
      <c r="AK41" s="229"/>
      <c r="AL41" s="229"/>
      <c r="AM41" s="192" t="s">
        <v>5639</v>
      </c>
    </row>
    <row r="42" spans="1:39" ht="13.5" customHeight="1">
      <c r="A42" s="183">
        <f>#N/A</f>
        <v>4</v>
      </c>
      <c r="B42" s="224" t="s">
        <v>359</v>
      </c>
      <c r="C42" s="224" t="s">
        <v>53</v>
      </c>
      <c r="D42" s="179" t="s">
        <v>376</v>
      </c>
      <c r="E42" s="231" t="s">
        <v>467</v>
      </c>
      <c r="F42" s="204" t="s">
        <v>2831</v>
      </c>
      <c r="G42" s="181" t="s">
        <v>6063</v>
      </c>
      <c r="H42" s="157" t="str">
        <f>VLOOKUP(I42:I90,'ENTER STAFF #S HERE'!$A$1:$B$2180,2,FALSE)</f>
        <v>C1797</v>
      </c>
      <c r="I42" s="179" t="s">
        <v>4258</v>
      </c>
      <c r="J42" s="228">
        <v>3</v>
      </c>
      <c r="K42" s="187">
        <v>3</v>
      </c>
      <c r="L42" s="187">
        <v>1</v>
      </c>
      <c r="M42" s="187">
        <v>6</v>
      </c>
      <c r="N42" s="187" t="str">
        <f t="shared" si="0"/>
        <v xml:space="preserve"> </v>
      </c>
      <c r="O42" s="187" t="s">
        <v>58</v>
      </c>
      <c r="P42" s="187" t="s">
        <v>58</v>
      </c>
      <c r="Q42" s="187" t="s">
        <v>58</v>
      </c>
      <c r="R42" s="187">
        <v>1</v>
      </c>
      <c r="S42" s="187" t="s">
        <v>58</v>
      </c>
      <c r="T42" s="187" t="s">
        <v>58</v>
      </c>
      <c r="U42" s="187" t="s">
        <v>58</v>
      </c>
      <c r="V42" s="187" t="s">
        <v>58</v>
      </c>
      <c r="W42" s="187" t="s">
        <v>58</v>
      </c>
      <c r="X42" s="187" t="s">
        <v>58</v>
      </c>
      <c r="Y42" s="187" t="s">
        <v>58</v>
      </c>
      <c r="Z42" s="187" t="s">
        <v>58</v>
      </c>
      <c r="AA42" s="187"/>
      <c r="AB42" s="187" t="s">
        <v>59</v>
      </c>
      <c r="AC42" s="187" t="s">
        <v>60</v>
      </c>
      <c r="AD42" s="188" t="s">
        <v>6031</v>
      </c>
      <c r="AE42" s="187" t="str">
        <f>VLOOKUP($AF$2:$AF$6318,'PROG CODE'!$A$2:$B$1052,2,FALSE)</f>
        <v>KCADJDM</v>
      </c>
      <c r="AF42" s="222" t="s">
        <v>97</v>
      </c>
      <c r="AG42" s="190" t="s">
        <v>63</v>
      </c>
      <c r="AH42" s="222" t="s">
        <v>64</v>
      </c>
      <c r="AI42" s="222" t="s">
        <v>5681</v>
      </c>
      <c r="AJ42" s="217" t="s">
        <v>5638</v>
      </c>
      <c r="AK42" s="229"/>
      <c r="AL42" s="229"/>
      <c r="AM42" s="192" t="s">
        <v>5639</v>
      </c>
    </row>
    <row r="43" spans="1:39" ht="13.5" customHeight="1">
      <c r="A43" s="183">
        <f>#N/A</f>
        <v>3</v>
      </c>
      <c r="B43" s="219" t="s">
        <v>358</v>
      </c>
      <c r="C43" s="220" t="s">
        <v>5636</v>
      </c>
      <c r="D43" s="179" t="s">
        <v>510</v>
      </c>
      <c r="E43" s="231" t="s">
        <v>510</v>
      </c>
      <c r="F43" s="204" t="s">
        <v>2833</v>
      </c>
      <c r="G43" s="181" t="s">
        <v>6064</v>
      </c>
      <c r="H43" s="157" t="str">
        <f>VLOOKUP(I43:I91,'ENTER STAFF #S HERE'!$A$1:$B$2180,2,FALSE)</f>
        <v>C2050</v>
      </c>
      <c r="I43" s="179" t="s">
        <v>5608</v>
      </c>
      <c r="J43" s="228">
        <v>3</v>
      </c>
      <c r="K43" s="187">
        <v>3</v>
      </c>
      <c r="L43" s="187">
        <v>1</v>
      </c>
      <c r="M43" s="187">
        <v>6</v>
      </c>
      <c r="N43" s="187" t="str">
        <f t="shared" si="0"/>
        <v xml:space="preserve"> </v>
      </c>
      <c r="O43" s="187" t="s">
        <v>58</v>
      </c>
      <c r="P43" s="187" t="s">
        <v>58</v>
      </c>
      <c r="Q43" s="187" t="s">
        <v>58</v>
      </c>
      <c r="R43" s="187">
        <v>1</v>
      </c>
      <c r="S43" s="187" t="s">
        <v>58</v>
      </c>
      <c r="T43" s="187" t="s">
        <v>58</v>
      </c>
      <c r="U43" s="187" t="s">
        <v>58</v>
      </c>
      <c r="V43" s="187" t="s">
        <v>58</v>
      </c>
      <c r="W43" s="187" t="s">
        <v>58</v>
      </c>
      <c r="X43" s="187" t="s">
        <v>58</v>
      </c>
      <c r="Y43" s="187" t="s">
        <v>58</v>
      </c>
      <c r="Z43" s="187" t="s">
        <v>58</v>
      </c>
      <c r="AA43" s="187"/>
      <c r="AB43" s="187" t="s">
        <v>59</v>
      </c>
      <c r="AC43" s="187" t="s">
        <v>60</v>
      </c>
      <c r="AD43" s="188" t="s">
        <v>6031</v>
      </c>
      <c r="AE43" s="187" t="str">
        <f>VLOOKUP($AF$2:$AF$6318,'PROG CODE'!$A$2:$B$1052,2,FALSE)</f>
        <v>KCADJDM</v>
      </c>
      <c r="AF43" s="222" t="s">
        <v>97</v>
      </c>
      <c r="AG43" s="190" t="s">
        <v>63</v>
      </c>
      <c r="AH43" s="222" t="s">
        <v>64</v>
      </c>
      <c r="AI43" s="222" t="s">
        <v>5681</v>
      </c>
      <c r="AJ43" s="217" t="s">
        <v>5638</v>
      </c>
      <c r="AK43" s="229"/>
      <c r="AL43" s="229"/>
      <c r="AM43" s="192" t="s">
        <v>5639</v>
      </c>
    </row>
    <row r="44" spans="1:39" ht="13.5" customHeight="1">
      <c r="A44" s="183">
        <f>#N/A</f>
        <v>3</v>
      </c>
      <c r="B44" s="224" t="s">
        <v>358</v>
      </c>
      <c r="C44" s="224" t="s">
        <v>53</v>
      </c>
      <c r="D44" s="179" t="s">
        <v>510</v>
      </c>
      <c r="E44" s="231" t="s">
        <v>510</v>
      </c>
      <c r="F44" s="204" t="s">
        <v>2815</v>
      </c>
      <c r="G44" s="181" t="s">
        <v>6065</v>
      </c>
      <c r="H44" s="157">
        <f>VLOOKUP(I44:I92,'ENTER STAFF #S HERE'!$A$1:$B$2180,2,FALSE)</f>
        <v>364</v>
      </c>
      <c r="I44" s="179" t="s">
        <v>4193</v>
      </c>
      <c r="J44" s="228">
        <v>3</v>
      </c>
      <c r="K44" s="187">
        <v>3</v>
      </c>
      <c r="L44" s="187">
        <v>1</v>
      </c>
      <c r="M44" s="187">
        <v>6</v>
      </c>
      <c r="N44" s="187" t="str">
        <f t="shared" si="0"/>
        <v xml:space="preserve"> </v>
      </c>
      <c r="O44" s="187" t="s">
        <v>58</v>
      </c>
      <c r="P44" s="187" t="s">
        <v>58</v>
      </c>
      <c r="Q44" s="187" t="s">
        <v>58</v>
      </c>
      <c r="R44" s="187">
        <v>1</v>
      </c>
      <c r="S44" s="187" t="s">
        <v>58</v>
      </c>
      <c r="T44" s="187" t="s">
        <v>58</v>
      </c>
      <c r="U44" s="187" t="s">
        <v>58</v>
      </c>
      <c r="V44" s="187" t="s">
        <v>58</v>
      </c>
      <c r="W44" s="187" t="s">
        <v>58</v>
      </c>
      <c r="X44" s="187" t="s">
        <v>58</v>
      </c>
      <c r="Y44" s="187" t="s">
        <v>58</v>
      </c>
      <c r="Z44" s="187" t="s">
        <v>58</v>
      </c>
      <c r="AA44" s="187"/>
      <c r="AB44" s="187" t="s">
        <v>59</v>
      </c>
      <c r="AC44" s="187" t="s">
        <v>60</v>
      </c>
      <c r="AD44" s="188" t="s">
        <v>6031</v>
      </c>
      <c r="AE44" s="187" t="str">
        <f>VLOOKUP($AF$2:$AF$6318,'PROG CODE'!$A$2:$B$1052,2,FALSE)</f>
        <v>KCADJDM</v>
      </c>
      <c r="AF44" s="222" t="s">
        <v>97</v>
      </c>
      <c r="AG44" s="190" t="s">
        <v>63</v>
      </c>
      <c r="AH44" s="222" t="s">
        <v>64</v>
      </c>
      <c r="AI44" s="189" t="s">
        <v>5676</v>
      </c>
      <c r="AJ44" s="217" t="s">
        <v>5638</v>
      </c>
      <c r="AK44" s="229"/>
      <c r="AL44" s="229"/>
      <c r="AM44" s="192" t="s">
        <v>5639</v>
      </c>
    </row>
    <row r="45" spans="1:39" ht="13.5" customHeight="1">
      <c r="A45" s="183">
        <f>#N/A</f>
        <v>1</v>
      </c>
      <c r="B45" s="224" t="s">
        <v>52</v>
      </c>
      <c r="C45" s="224" t="s">
        <v>5636</v>
      </c>
      <c r="D45" s="179" t="s">
        <v>510</v>
      </c>
      <c r="E45" s="231" t="s">
        <v>510</v>
      </c>
      <c r="F45" s="204" t="s">
        <v>2835</v>
      </c>
      <c r="G45" s="181" t="s">
        <v>6066</v>
      </c>
      <c r="H45" s="157" t="str">
        <f>VLOOKUP(I45:I93,'ENTER STAFF #S HERE'!$A$1:$B$2180,2,FALSE)</f>
        <v>C1595</v>
      </c>
      <c r="I45" s="179" t="s">
        <v>4223</v>
      </c>
      <c r="J45" s="228">
        <v>3</v>
      </c>
      <c r="K45" s="187">
        <v>3</v>
      </c>
      <c r="L45" s="187">
        <v>1</v>
      </c>
      <c r="M45" s="187">
        <v>6</v>
      </c>
      <c r="N45" s="187" t="str">
        <f t="shared" si="0"/>
        <v xml:space="preserve"> </v>
      </c>
      <c r="O45" s="187" t="s">
        <v>58</v>
      </c>
      <c r="P45" s="187" t="s">
        <v>58</v>
      </c>
      <c r="Q45" s="187" t="s">
        <v>58</v>
      </c>
      <c r="R45" s="187">
        <v>1</v>
      </c>
      <c r="S45" s="187" t="s">
        <v>58</v>
      </c>
      <c r="T45" s="187" t="s">
        <v>58</v>
      </c>
      <c r="U45" s="187" t="s">
        <v>58</v>
      </c>
      <c r="V45" s="187" t="s">
        <v>58</v>
      </c>
      <c r="W45" s="187" t="s">
        <v>58</v>
      </c>
      <c r="X45" s="187" t="s">
        <v>58</v>
      </c>
      <c r="Y45" s="187" t="s">
        <v>58</v>
      </c>
      <c r="Z45" s="187" t="s">
        <v>58</v>
      </c>
      <c r="AA45" s="187"/>
      <c r="AB45" s="187" t="s">
        <v>59</v>
      </c>
      <c r="AC45" s="187" t="s">
        <v>60</v>
      </c>
      <c r="AD45" s="188" t="s">
        <v>6031</v>
      </c>
      <c r="AE45" s="187" t="str">
        <f>VLOOKUP($AF$2:$AF$6318,'PROG CODE'!$A$2:$B$1052,2,FALSE)</f>
        <v>KCADJDM</v>
      </c>
      <c r="AF45" s="222" t="s">
        <v>97</v>
      </c>
      <c r="AG45" s="190" t="s">
        <v>63</v>
      </c>
      <c r="AH45" s="222" t="s">
        <v>64</v>
      </c>
      <c r="AI45" s="222" t="s">
        <v>5682</v>
      </c>
      <c r="AJ45" s="217" t="s">
        <v>5638</v>
      </c>
      <c r="AK45" s="229"/>
      <c r="AL45" s="229"/>
      <c r="AM45" s="192" t="s">
        <v>5639</v>
      </c>
    </row>
    <row r="46" spans="1:39" ht="13.5" customHeight="1">
      <c r="A46" s="183">
        <f>#N/A</f>
        <v>2</v>
      </c>
      <c r="B46" s="224" t="s">
        <v>357</v>
      </c>
      <c r="C46" s="220" t="s">
        <v>5636</v>
      </c>
      <c r="D46" s="179" t="s">
        <v>510</v>
      </c>
      <c r="E46" s="231" t="s">
        <v>510</v>
      </c>
      <c r="F46" s="204" t="s">
        <v>6067</v>
      </c>
      <c r="G46" s="181" t="s">
        <v>6068</v>
      </c>
      <c r="H46" s="157" t="str">
        <f>VLOOKUP(I46:I94,'ENTER STAFF #S HERE'!$A$1:$B$2180,2,FALSE)</f>
        <v>C2050</v>
      </c>
      <c r="I46" s="179" t="s">
        <v>5608</v>
      </c>
      <c r="J46" s="228">
        <v>3</v>
      </c>
      <c r="K46" s="187">
        <v>3</v>
      </c>
      <c r="L46" s="187">
        <v>1</v>
      </c>
      <c r="M46" s="187">
        <v>6</v>
      </c>
      <c r="N46" s="187" t="str">
        <f t="shared" si="0"/>
        <v xml:space="preserve"> </v>
      </c>
      <c r="O46" s="187" t="s">
        <v>58</v>
      </c>
      <c r="P46" s="187" t="s">
        <v>58</v>
      </c>
      <c r="Q46" s="187" t="s">
        <v>58</v>
      </c>
      <c r="R46" s="187">
        <v>1</v>
      </c>
      <c r="S46" s="187" t="s">
        <v>58</v>
      </c>
      <c r="T46" s="187" t="s">
        <v>58</v>
      </c>
      <c r="U46" s="187" t="s">
        <v>58</v>
      </c>
      <c r="V46" s="187" t="s">
        <v>58</v>
      </c>
      <c r="W46" s="187" t="s">
        <v>58</v>
      </c>
      <c r="X46" s="187" t="s">
        <v>58</v>
      </c>
      <c r="Y46" s="187" t="s">
        <v>58</v>
      </c>
      <c r="Z46" s="187" t="s">
        <v>58</v>
      </c>
      <c r="AA46" s="187"/>
      <c r="AB46" s="187" t="s">
        <v>59</v>
      </c>
      <c r="AC46" s="187" t="s">
        <v>60</v>
      </c>
      <c r="AD46" s="188" t="s">
        <v>6031</v>
      </c>
      <c r="AE46" s="187" t="str">
        <f>VLOOKUP($AF$2:$AF$6318,'PROG CODE'!$A$2:$B$1052,2,FALSE)</f>
        <v>KCADJDM</v>
      </c>
      <c r="AF46" s="222" t="s">
        <v>97</v>
      </c>
      <c r="AG46" s="190" t="s">
        <v>63</v>
      </c>
      <c r="AH46" s="222" t="s">
        <v>64</v>
      </c>
      <c r="AI46" s="222" t="s">
        <v>5682</v>
      </c>
      <c r="AJ46" s="217" t="s">
        <v>5638</v>
      </c>
      <c r="AK46" s="229"/>
      <c r="AL46" s="229"/>
      <c r="AM46" s="192" t="s">
        <v>5639</v>
      </c>
    </row>
    <row r="47" spans="1:39" ht="13.5" customHeight="1">
      <c r="A47" s="183">
        <f>#N/A</f>
        <v>5</v>
      </c>
      <c r="B47" s="224" t="s">
        <v>360</v>
      </c>
      <c r="C47" s="224" t="s">
        <v>53</v>
      </c>
      <c r="D47" s="179" t="s">
        <v>376</v>
      </c>
      <c r="E47" s="231" t="s">
        <v>456</v>
      </c>
      <c r="F47" s="204" t="s">
        <v>2838</v>
      </c>
      <c r="G47" s="181" t="s">
        <v>6069</v>
      </c>
      <c r="H47" s="157" t="str">
        <f>VLOOKUP(I47:I95,'ENTER STAFF #S HERE'!$A$1:$B$2180,2,FALSE)</f>
        <v>C1981</v>
      </c>
      <c r="I47" s="179" t="s">
        <v>5607</v>
      </c>
      <c r="J47" s="228">
        <v>3</v>
      </c>
      <c r="K47" s="187">
        <v>3</v>
      </c>
      <c r="L47" s="187">
        <v>1</v>
      </c>
      <c r="M47" s="187">
        <v>6</v>
      </c>
      <c r="N47" s="187" t="str">
        <f t="shared" si="0"/>
        <v xml:space="preserve"> </v>
      </c>
      <c r="O47" s="187" t="s">
        <v>58</v>
      </c>
      <c r="P47" s="187" t="s">
        <v>58</v>
      </c>
      <c r="Q47" s="187" t="s">
        <v>58</v>
      </c>
      <c r="R47" s="187">
        <v>1</v>
      </c>
      <c r="S47" s="187" t="s">
        <v>58</v>
      </c>
      <c r="T47" s="187" t="s">
        <v>58</v>
      </c>
      <c r="U47" s="187" t="s">
        <v>58</v>
      </c>
      <c r="V47" s="187" t="s">
        <v>58</v>
      </c>
      <c r="W47" s="187" t="s">
        <v>58</v>
      </c>
      <c r="X47" s="187" t="s">
        <v>58</v>
      </c>
      <c r="Y47" s="187" t="s">
        <v>58</v>
      </c>
      <c r="Z47" s="187" t="s">
        <v>58</v>
      </c>
      <c r="AA47" s="187"/>
      <c r="AB47" s="187" t="s">
        <v>59</v>
      </c>
      <c r="AC47" s="187" t="s">
        <v>60</v>
      </c>
      <c r="AD47" s="188" t="s">
        <v>6031</v>
      </c>
      <c r="AE47" s="187" t="str">
        <f>VLOOKUP($AF$2:$AF$6318,'PROG CODE'!$A$2:$B$1052,2,FALSE)</f>
        <v>KCADJDM</v>
      </c>
      <c r="AF47" s="222" t="s">
        <v>97</v>
      </c>
      <c r="AG47" s="190" t="s">
        <v>63</v>
      </c>
      <c r="AH47" s="222" t="s">
        <v>64</v>
      </c>
      <c r="AI47" s="222" t="s">
        <v>5682</v>
      </c>
      <c r="AJ47" s="217" t="s">
        <v>5638</v>
      </c>
      <c r="AK47" s="229"/>
      <c r="AL47" s="229"/>
      <c r="AM47" s="192" t="s">
        <v>5639</v>
      </c>
    </row>
    <row r="48" spans="1:39" ht="13.5" customHeight="1">
      <c r="A48" s="183">
        <f>#N/A</f>
        <v>1</v>
      </c>
      <c r="B48" s="224" t="s">
        <v>52</v>
      </c>
      <c r="C48" s="224" t="s">
        <v>5636</v>
      </c>
      <c r="D48" s="186" t="s">
        <v>397</v>
      </c>
      <c r="E48" s="240" t="s">
        <v>408</v>
      </c>
      <c r="F48" s="204" t="s">
        <v>1113</v>
      </c>
      <c r="G48" s="157" t="s">
        <v>5641</v>
      </c>
      <c r="H48" s="157" t="str">
        <f>VLOOKUP(I48:I96,'ENTER STAFF #S HERE'!$A$1:$B$2180,2,FALSE)</f>
        <v>C1729</v>
      </c>
      <c r="I48" s="200" t="s">
        <v>3847</v>
      </c>
      <c r="J48" s="228"/>
      <c r="K48" s="187">
        <v>0</v>
      </c>
      <c r="L48" s="187">
        <v>0</v>
      </c>
      <c r="M48" s="187"/>
      <c r="N48" s="187" t="str">
        <f t="shared" si="0"/>
        <v xml:space="preserve"> </v>
      </c>
      <c r="O48" s="187" t="s">
        <v>58</v>
      </c>
      <c r="P48" s="187" t="s">
        <v>58</v>
      </c>
      <c r="Q48" s="187" t="s">
        <v>58</v>
      </c>
      <c r="R48" s="187">
        <v>0</v>
      </c>
      <c r="S48" s="187" t="s">
        <v>58</v>
      </c>
      <c r="T48" s="187" t="s">
        <v>58</v>
      </c>
      <c r="U48" s="187" t="s">
        <v>58</v>
      </c>
      <c r="V48" s="187" t="s">
        <v>58</v>
      </c>
      <c r="W48" s="187" t="s">
        <v>58</v>
      </c>
      <c r="X48" s="187" t="s">
        <v>58</v>
      </c>
      <c r="Y48" s="187" t="s">
        <v>58</v>
      </c>
      <c r="Z48" s="187" t="s">
        <v>58</v>
      </c>
      <c r="AA48" s="187"/>
      <c r="AB48" s="187" t="s">
        <v>59</v>
      </c>
      <c r="AC48" s="187" t="s">
        <v>60</v>
      </c>
      <c r="AD48" s="196" t="s">
        <v>5642</v>
      </c>
      <c r="AE48" s="187" t="str">
        <f>VLOOKUP($AF$2:$AF$6318,'PROG CODE'!$A$2:$B$1052,2,FALSE)</f>
        <v>KCADCP</v>
      </c>
      <c r="AF48" s="222" t="s">
        <v>82</v>
      </c>
      <c r="AG48" s="190" t="s">
        <v>63</v>
      </c>
      <c r="AH48" s="222" t="s">
        <v>5684</v>
      </c>
      <c r="AI48" s="222" t="s">
        <v>5674</v>
      </c>
      <c r="AJ48" s="241" t="s">
        <v>6070</v>
      </c>
      <c r="AK48" s="229"/>
      <c r="AL48" s="229"/>
      <c r="AM48" s="192" t="s">
        <v>5639</v>
      </c>
    </row>
    <row r="49" spans="1:39" ht="13.5" customHeight="1">
      <c r="A49" s="183">
        <f>#N/A</f>
        <v>1</v>
      </c>
      <c r="B49" s="224" t="s">
        <v>52</v>
      </c>
      <c r="C49" s="224" t="s">
        <v>53</v>
      </c>
      <c r="D49" s="179" t="s">
        <v>376</v>
      </c>
      <c r="E49" s="231" t="s">
        <v>420</v>
      </c>
      <c r="F49" s="204" t="s">
        <v>2361</v>
      </c>
      <c r="G49" s="181" t="s">
        <v>6071</v>
      </c>
      <c r="H49" s="157" t="str">
        <f>VLOOKUP(I49:I97,'ENTER STAFF #S HERE'!$A$1:$B$2180,2,FALSE)</f>
        <v>C2094</v>
      </c>
      <c r="I49" s="179" t="s">
        <v>4556</v>
      </c>
      <c r="J49" s="228">
        <v>3</v>
      </c>
      <c r="K49" s="187">
        <v>3</v>
      </c>
      <c r="L49" s="187">
        <v>1</v>
      </c>
      <c r="M49" s="187">
        <v>6</v>
      </c>
      <c r="N49" s="187" t="str">
        <f t="shared" si="0"/>
        <v xml:space="preserve"> </v>
      </c>
      <c r="O49" s="187" t="s">
        <v>58</v>
      </c>
      <c r="P49" s="187" t="s">
        <v>58</v>
      </c>
      <c r="Q49" s="187" t="s">
        <v>58</v>
      </c>
      <c r="R49" s="187">
        <v>1</v>
      </c>
      <c r="S49" s="187" t="s">
        <v>58</v>
      </c>
      <c r="T49" s="187" t="s">
        <v>58</v>
      </c>
      <c r="U49" s="187" t="s">
        <v>58</v>
      </c>
      <c r="V49" s="187" t="s">
        <v>58</v>
      </c>
      <c r="W49" s="187" t="s">
        <v>58</v>
      </c>
      <c r="X49" s="187" t="s">
        <v>58</v>
      </c>
      <c r="Y49" s="187" t="s">
        <v>58</v>
      </c>
      <c r="Z49" s="187" t="s">
        <v>58</v>
      </c>
      <c r="AA49" s="187"/>
      <c r="AB49" s="187" t="s">
        <v>59</v>
      </c>
      <c r="AC49" s="187" t="s">
        <v>60</v>
      </c>
      <c r="AD49" s="188" t="s">
        <v>6072</v>
      </c>
      <c r="AE49" s="187" t="str">
        <f>VLOOKUP($AF$2:$AF$6318,'PROG CODE'!$A$2:$B$1052,2,FALSE)</f>
        <v>KCADCP</v>
      </c>
      <c r="AF49" s="222" t="s">
        <v>82</v>
      </c>
      <c r="AG49" s="190" t="s">
        <v>63</v>
      </c>
      <c r="AH49" s="222" t="s">
        <v>5684</v>
      </c>
      <c r="AI49" s="222" t="s">
        <v>5674</v>
      </c>
      <c r="AJ49" s="217" t="s">
        <v>5638</v>
      </c>
      <c r="AK49" s="229"/>
      <c r="AL49" s="229"/>
      <c r="AM49" s="192" t="s">
        <v>5639</v>
      </c>
    </row>
    <row r="50" spans="1:39" ht="13.5" customHeight="1">
      <c r="A50" s="183">
        <f>#N/A</f>
        <v>2</v>
      </c>
      <c r="B50" s="224" t="s">
        <v>357</v>
      </c>
      <c r="C50" s="195" t="s">
        <v>53</v>
      </c>
      <c r="D50" s="179" t="s">
        <v>510</v>
      </c>
      <c r="E50" s="231" t="s">
        <v>510</v>
      </c>
      <c r="F50" s="204" t="s">
        <v>2358</v>
      </c>
      <c r="G50" s="181" t="s">
        <v>6049</v>
      </c>
      <c r="H50" s="157" t="str">
        <f>VLOOKUP(I50:I98,'ENTER STAFF #S HERE'!$A$1:$B$2180,2,FALSE)</f>
        <v>C1830</v>
      </c>
      <c r="I50" s="179" t="s">
        <v>4297</v>
      </c>
      <c r="J50" s="228">
        <v>3</v>
      </c>
      <c r="K50" s="187">
        <v>3</v>
      </c>
      <c r="L50" s="187">
        <v>1</v>
      </c>
      <c r="M50" s="187">
        <v>6</v>
      </c>
      <c r="N50" s="187" t="str">
        <f t="shared" si="0"/>
        <v xml:space="preserve"> </v>
      </c>
      <c r="O50" s="187" t="s">
        <v>58</v>
      </c>
      <c r="P50" s="187" t="s">
        <v>58</v>
      </c>
      <c r="Q50" s="187" t="s">
        <v>58</v>
      </c>
      <c r="R50" s="187">
        <v>1</v>
      </c>
      <c r="S50" s="187" t="s">
        <v>58</v>
      </c>
      <c r="T50" s="187" t="s">
        <v>58</v>
      </c>
      <c r="U50" s="187" t="s">
        <v>58</v>
      </c>
      <c r="V50" s="187" t="s">
        <v>58</v>
      </c>
      <c r="W50" s="187" t="s">
        <v>58</v>
      </c>
      <c r="X50" s="187" t="s">
        <v>58</v>
      </c>
      <c r="Y50" s="187" t="s">
        <v>58</v>
      </c>
      <c r="Z50" s="187" t="s">
        <v>58</v>
      </c>
      <c r="AA50" s="187"/>
      <c r="AB50" s="187" t="s">
        <v>59</v>
      </c>
      <c r="AC50" s="187" t="s">
        <v>60</v>
      </c>
      <c r="AD50" s="188" t="s">
        <v>6072</v>
      </c>
      <c r="AE50" s="187" t="str">
        <f>VLOOKUP($AF$2:$AF$6318,'PROG CODE'!$A$2:$B$1052,2,FALSE)</f>
        <v>KCADCP</v>
      </c>
      <c r="AF50" s="222" t="s">
        <v>82</v>
      </c>
      <c r="AG50" s="190" t="s">
        <v>63</v>
      </c>
      <c r="AH50" s="222" t="s">
        <v>5684</v>
      </c>
      <c r="AI50" s="222" t="s">
        <v>5674</v>
      </c>
      <c r="AJ50" s="217" t="s">
        <v>5638</v>
      </c>
      <c r="AK50" s="229"/>
      <c r="AL50" s="229"/>
      <c r="AM50" s="192" t="s">
        <v>5639</v>
      </c>
    </row>
    <row r="51" spans="1:39" ht="13.5" customHeight="1">
      <c r="A51" s="183">
        <f>#N/A</f>
        <v>3</v>
      </c>
      <c r="B51" s="219" t="s">
        <v>358</v>
      </c>
      <c r="C51" s="197" t="s">
        <v>5643</v>
      </c>
      <c r="D51" s="179" t="s">
        <v>510</v>
      </c>
      <c r="E51" s="231" t="s">
        <v>510</v>
      </c>
      <c r="F51" s="204" t="s">
        <v>1082</v>
      </c>
      <c r="G51" s="181" t="s">
        <v>5649</v>
      </c>
      <c r="H51" s="157" t="str">
        <f>VLOOKUP(I51:I99,'ENTER STAFF #S HERE'!$A$1:$B$2180,2,FALSE)</f>
        <v>C1601</v>
      </c>
      <c r="I51" s="179" t="s">
        <v>4304</v>
      </c>
      <c r="J51" s="228"/>
      <c r="K51" s="187">
        <v>0</v>
      </c>
      <c r="L51" s="187">
        <v>0</v>
      </c>
      <c r="M51" s="187">
        <v>6</v>
      </c>
      <c r="N51" s="187" t="str">
        <f t="shared" si="0"/>
        <v xml:space="preserve"> </v>
      </c>
      <c r="O51" s="187" t="s">
        <v>58</v>
      </c>
      <c r="P51" s="187" t="s">
        <v>58</v>
      </c>
      <c r="Q51" s="187" t="s">
        <v>58</v>
      </c>
      <c r="R51" s="187">
        <v>0</v>
      </c>
      <c r="S51" s="187" t="s">
        <v>58</v>
      </c>
      <c r="T51" s="187" t="s">
        <v>58</v>
      </c>
      <c r="U51" s="187" t="s">
        <v>58</v>
      </c>
      <c r="V51" s="187" t="s">
        <v>58</v>
      </c>
      <c r="W51" s="187" t="s">
        <v>58</v>
      </c>
      <c r="X51" s="187" t="s">
        <v>58</v>
      </c>
      <c r="Y51" s="187" t="s">
        <v>58</v>
      </c>
      <c r="Z51" s="187" t="s">
        <v>58</v>
      </c>
      <c r="AA51" s="187"/>
      <c r="AB51" s="187" t="s">
        <v>59</v>
      </c>
      <c r="AC51" s="210" t="s">
        <v>60</v>
      </c>
      <c r="AD51" s="196" t="s">
        <v>5650</v>
      </c>
      <c r="AE51" s="187" t="str">
        <f>VLOOKUP($AF$2:$AF$6318,'PROG CODE'!$A$2:$B$1052,2,FALSE)</f>
        <v>KCADCP</v>
      </c>
      <c r="AF51" s="222" t="s">
        <v>82</v>
      </c>
      <c r="AG51" s="190" t="s">
        <v>63</v>
      </c>
      <c r="AH51" s="222" t="s">
        <v>5684</v>
      </c>
      <c r="AI51" s="222" t="s">
        <v>5674</v>
      </c>
      <c r="AJ51" s="217" t="s">
        <v>5638</v>
      </c>
      <c r="AK51" s="229"/>
      <c r="AL51" s="229"/>
      <c r="AM51" s="192" t="s">
        <v>5639</v>
      </c>
    </row>
    <row r="52" spans="1:39" ht="13.5" customHeight="1">
      <c r="A52" s="183">
        <f>#N/A</f>
        <v>5</v>
      </c>
      <c r="B52" s="224" t="s">
        <v>360</v>
      </c>
      <c r="C52" s="224" t="s">
        <v>53</v>
      </c>
      <c r="D52" s="179" t="s">
        <v>376</v>
      </c>
      <c r="E52" s="231" t="s">
        <v>422</v>
      </c>
      <c r="F52" s="204" t="s">
        <v>2359</v>
      </c>
      <c r="G52" s="181" t="s">
        <v>6073</v>
      </c>
      <c r="H52" s="157" t="str">
        <f>VLOOKUP(I52:I100,'ENTER STAFF #S HERE'!$A$1:$B$2180,2,FALSE)</f>
        <v>C1878</v>
      </c>
      <c r="I52" s="140" t="s">
        <v>4183</v>
      </c>
      <c r="J52" s="228">
        <v>3</v>
      </c>
      <c r="K52" s="187">
        <v>3</v>
      </c>
      <c r="L52" s="187">
        <v>1</v>
      </c>
      <c r="M52" s="187">
        <v>6</v>
      </c>
      <c r="N52" s="187" t="str">
        <f t="shared" si="0"/>
        <v xml:space="preserve"> </v>
      </c>
      <c r="O52" s="187" t="s">
        <v>58</v>
      </c>
      <c r="P52" s="187" t="s">
        <v>58</v>
      </c>
      <c r="Q52" s="187" t="s">
        <v>58</v>
      </c>
      <c r="R52" s="187">
        <v>1</v>
      </c>
      <c r="S52" s="187" t="s">
        <v>58</v>
      </c>
      <c r="T52" s="187" t="s">
        <v>58</v>
      </c>
      <c r="U52" s="187" t="s">
        <v>58</v>
      </c>
      <c r="V52" s="187" t="s">
        <v>58</v>
      </c>
      <c r="W52" s="187" t="s">
        <v>58</v>
      </c>
      <c r="X52" s="187" t="s">
        <v>58</v>
      </c>
      <c r="Y52" s="187" t="s">
        <v>58</v>
      </c>
      <c r="Z52" s="187" t="s">
        <v>58</v>
      </c>
      <c r="AA52" s="187"/>
      <c r="AB52" s="187" t="s">
        <v>59</v>
      </c>
      <c r="AC52" s="210" t="s">
        <v>60</v>
      </c>
      <c r="AD52" s="188" t="s">
        <v>6072</v>
      </c>
      <c r="AE52" s="187" t="str">
        <f>VLOOKUP($AF$2:$AF$6318,'PROG CODE'!$A$2:$B$1052,2,FALSE)</f>
        <v>KCADCP</v>
      </c>
      <c r="AF52" s="222" t="s">
        <v>82</v>
      </c>
      <c r="AG52" s="190" t="s">
        <v>63</v>
      </c>
      <c r="AH52" s="222" t="s">
        <v>5684</v>
      </c>
      <c r="AI52" s="222" t="s">
        <v>5674</v>
      </c>
      <c r="AJ52" s="217" t="s">
        <v>5638</v>
      </c>
      <c r="AK52" s="229"/>
      <c r="AL52" s="229"/>
      <c r="AM52" s="192" t="s">
        <v>5639</v>
      </c>
    </row>
    <row r="53" spans="1:39" ht="13.5" customHeight="1">
      <c r="A53" s="183">
        <f>#N/A</f>
        <v>1</v>
      </c>
      <c r="B53" s="224" t="s">
        <v>52</v>
      </c>
      <c r="C53" s="224" t="s">
        <v>53</v>
      </c>
      <c r="D53" s="179" t="s">
        <v>376</v>
      </c>
      <c r="E53" s="231" t="s">
        <v>433</v>
      </c>
      <c r="F53" s="204" t="s">
        <v>2365</v>
      </c>
      <c r="G53" s="181" t="s">
        <v>6074</v>
      </c>
      <c r="H53" s="157" t="str">
        <f>VLOOKUP(I53:I101,'ENTER STAFF #S HERE'!$A$1:$B$2180,2,FALSE)</f>
        <v>C1829</v>
      </c>
      <c r="I53" s="179" t="s">
        <v>4225</v>
      </c>
      <c r="J53" s="228">
        <v>3</v>
      </c>
      <c r="K53" s="187">
        <v>3</v>
      </c>
      <c r="L53" s="187">
        <v>1</v>
      </c>
      <c r="M53" s="187">
        <v>6</v>
      </c>
      <c r="N53" s="187" t="str">
        <f t="shared" si="0"/>
        <v xml:space="preserve"> </v>
      </c>
      <c r="O53" s="187" t="s">
        <v>58</v>
      </c>
      <c r="P53" s="187" t="s">
        <v>58</v>
      </c>
      <c r="Q53" s="187" t="s">
        <v>58</v>
      </c>
      <c r="R53" s="187">
        <v>1</v>
      </c>
      <c r="S53" s="187" t="s">
        <v>58</v>
      </c>
      <c r="T53" s="187" t="s">
        <v>58</v>
      </c>
      <c r="U53" s="187" t="s">
        <v>58</v>
      </c>
      <c r="V53" s="187" t="s">
        <v>58</v>
      </c>
      <c r="W53" s="187" t="s">
        <v>58</v>
      </c>
      <c r="X53" s="187" t="s">
        <v>58</v>
      </c>
      <c r="Y53" s="187" t="s">
        <v>58</v>
      </c>
      <c r="Z53" s="187" t="s">
        <v>58</v>
      </c>
      <c r="AA53" s="187"/>
      <c r="AB53" s="187" t="s">
        <v>59</v>
      </c>
      <c r="AC53" s="210" t="s">
        <v>60</v>
      </c>
      <c r="AD53" s="188" t="s">
        <v>6072</v>
      </c>
      <c r="AE53" s="187" t="str">
        <f>VLOOKUP($AF$2:$AF$6318,'PROG CODE'!$A$2:$B$1052,2,FALSE)</f>
        <v>KCADCP</v>
      </c>
      <c r="AF53" s="222" t="s">
        <v>82</v>
      </c>
      <c r="AG53" s="190" t="s">
        <v>63</v>
      </c>
      <c r="AH53" s="222" t="s">
        <v>5684</v>
      </c>
      <c r="AI53" s="222" t="s">
        <v>5676</v>
      </c>
      <c r="AJ53" s="217" t="s">
        <v>5638</v>
      </c>
      <c r="AK53" s="229"/>
      <c r="AL53" s="229"/>
      <c r="AM53" s="192" t="s">
        <v>5639</v>
      </c>
    </row>
    <row r="54" spans="1:39" ht="13.5" customHeight="1">
      <c r="A54" s="183">
        <f>#N/A</f>
        <v>2</v>
      </c>
      <c r="B54" s="224" t="s">
        <v>357</v>
      </c>
      <c r="C54" s="224" t="s">
        <v>5636</v>
      </c>
      <c r="D54" s="179" t="s">
        <v>510</v>
      </c>
      <c r="E54" s="215" t="s">
        <v>5648</v>
      </c>
      <c r="F54" s="214" t="s">
        <v>1120</v>
      </c>
      <c r="G54" s="215" t="s">
        <v>5678</v>
      </c>
      <c r="H54" s="157" t="str">
        <f>VLOOKUP(I54:I102,'ENTER STAFF #S HERE'!$A$1:$B$2180,2,FALSE)</f>
        <v>C1440</v>
      </c>
      <c r="I54" s="179" t="s">
        <v>4109</v>
      </c>
      <c r="J54" s="228"/>
      <c r="K54" s="187">
        <v>0</v>
      </c>
      <c r="L54" s="187">
        <v>0</v>
      </c>
      <c r="M54" s="187">
        <v>6</v>
      </c>
      <c r="N54" s="187" t="str">
        <f t="shared" si="0"/>
        <v xml:space="preserve"> </v>
      </c>
      <c r="O54" s="187" t="s">
        <v>58</v>
      </c>
      <c r="P54" s="187" t="s">
        <v>58</v>
      </c>
      <c r="Q54" s="187" t="s">
        <v>58</v>
      </c>
      <c r="R54" s="187">
        <v>0</v>
      </c>
      <c r="S54" s="187" t="s">
        <v>58</v>
      </c>
      <c r="T54" s="187" t="s">
        <v>58</v>
      </c>
      <c r="U54" s="187" t="s">
        <v>58</v>
      </c>
      <c r="V54" s="187" t="s">
        <v>58</v>
      </c>
      <c r="W54" s="187" t="s">
        <v>58</v>
      </c>
      <c r="X54" s="187" t="s">
        <v>58</v>
      </c>
      <c r="Y54" s="187" t="s">
        <v>58</v>
      </c>
      <c r="Z54" s="187" t="s">
        <v>58</v>
      </c>
      <c r="AA54" s="187"/>
      <c r="AB54" s="187" t="s">
        <v>59</v>
      </c>
      <c r="AC54" s="210" t="s">
        <v>60</v>
      </c>
      <c r="AD54" s="188" t="s">
        <v>5640</v>
      </c>
      <c r="AE54" s="187" t="str">
        <f>VLOOKUP($AF$2:$AF$6318,'PROG CODE'!$A$2:$B$1052,2,FALSE)</f>
        <v>KCADCP</v>
      </c>
      <c r="AF54" s="222" t="s">
        <v>82</v>
      </c>
      <c r="AG54" s="190" t="s">
        <v>63</v>
      </c>
      <c r="AH54" s="222" t="s">
        <v>5684</v>
      </c>
      <c r="AI54" s="222" t="s">
        <v>5676</v>
      </c>
      <c r="AJ54" s="209" t="s">
        <v>5651</v>
      </c>
      <c r="AK54" s="229"/>
      <c r="AL54" s="229"/>
      <c r="AM54" s="192" t="s">
        <v>5639</v>
      </c>
    </row>
    <row r="55" spans="1:39" ht="13.5" customHeight="1">
      <c r="A55" s="183">
        <f>#N/A</f>
        <v>3</v>
      </c>
      <c r="B55" s="219" t="s">
        <v>358</v>
      </c>
      <c r="C55" s="197" t="s">
        <v>5643</v>
      </c>
      <c r="D55" s="179" t="s">
        <v>510</v>
      </c>
      <c r="E55" s="231" t="s">
        <v>510</v>
      </c>
      <c r="F55" s="204" t="s">
        <v>2372</v>
      </c>
      <c r="G55" s="181" t="s">
        <v>6075</v>
      </c>
      <c r="H55" s="157" t="str">
        <f>VLOOKUP(I55:I103,'ENTER STAFF #S HERE'!$A$1:$B$2180,2,FALSE)</f>
        <v>C2077</v>
      </c>
      <c r="I55" s="179" t="s">
        <v>5610</v>
      </c>
      <c r="J55" s="228">
        <v>3</v>
      </c>
      <c r="K55" s="187">
        <v>3</v>
      </c>
      <c r="L55" s="187">
        <v>1</v>
      </c>
      <c r="M55" s="187">
        <v>6</v>
      </c>
      <c r="N55" s="187" t="str">
        <f t="shared" si="0"/>
        <v xml:space="preserve"> </v>
      </c>
      <c r="O55" s="187" t="s">
        <v>58</v>
      </c>
      <c r="P55" s="187" t="s">
        <v>58</v>
      </c>
      <c r="Q55" s="187" t="s">
        <v>58</v>
      </c>
      <c r="R55" s="187">
        <v>1</v>
      </c>
      <c r="S55" s="187" t="s">
        <v>58</v>
      </c>
      <c r="T55" s="187" t="s">
        <v>58</v>
      </c>
      <c r="U55" s="187" t="s">
        <v>58</v>
      </c>
      <c r="V55" s="187" t="s">
        <v>58</v>
      </c>
      <c r="W55" s="187" t="s">
        <v>58</v>
      </c>
      <c r="X55" s="187" t="s">
        <v>58</v>
      </c>
      <c r="Y55" s="187" t="s">
        <v>58</v>
      </c>
      <c r="Z55" s="187" t="s">
        <v>58</v>
      </c>
      <c r="AA55" s="187"/>
      <c r="AB55" s="187" t="s">
        <v>59</v>
      </c>
      <c r="AC55" s="210" t="s">
        <v>60</v>
      </c>
      <c r="AD55" s="188" t="s">
        <v>6072</v>
      </c>
      <c r="AE55" s="187" t="str">
        <f>VLOOKUP($AF$2:$AF$6318,'PROG CODE'!$A$2:$B$1052,2,FALSE)</f>
        <v>KCADCP</v>
      </c>
      <c r="AF55" s="222" t="s">
        <v>82</v>
      </c>
      <c r="AG55" s="190" t="s">
        <v>63</v>
      </c>
      <c r="AH55" s="222" t="s">
        <v>5684</v>
      </c>
      <c r="AI55" s="222" t="s">
        <v>5676</v>
      </c>
      <c r="AJ55" s="217" t="s">
        <v>5638</v>
      </c>
      <c r="AK55" s="229"/>
      <c r="AL55" s="229"/>
      <c r="AM55" s="192" t="s">
        <v>5639</v>
      </c>
    </row>
    <row r="56" spans="1:39" ht="13.5" customHeight="1">
      <c r="A56" s="183">
        <f>#N/A</f>
        <v>3</v>
      </c>
      <c r="B56" s="224" t="s">
        <v>358</v>
      </c>
      <c r="C56" s="224" t="s">
        <v>5636</v>
      </c>
      <c r="D56" s="179" t="s">
        <v>510</v>
      </c>
      <c r="E56" s="231" t="s">
        <v>510</v>
      </c>
      <c r="F56" s="204" t="s">
        <v>2367</v>
      </c>
      <c r="G56" s="181" t="s">
        <v>6076</v>
      </c>
      <c r="H56" s="157" t="str">
        <f>VLOOKUP(I56:I104,'ENTER STAFF #S HERE'!$A$1:$B$2180,2,FALSE)</f>
        <v>C1830</v>
      </c>
      <c r="I56" s="179" t="s">
        <v>4297</v>
      </c>
      <c r="J56" s="228">
        <v>3</v>
      </c>
      <c r="K56" s="187">
        <v>3</v>
      </c>
      <c r="L56" s="187">
        <v>1</v>
      </c>
      <c r="M56" s="187">
        <v>6</v>
      </c>
      <c r="N56" s="187" t="str">
        <f t="shared" si="0"/>
        <v xml:space="preserve"> </v>
      </c>
      <c r="O56" s="187" t="s">
        <v>58</v>
      </c>
      <c r="P56" s="187" t="s">
        <v>58</v>
      </c>
      <c r="Q56" s="187" t="s">
        <v>58</v>
      </c>
      <c r="R56" s="187">
        <v>1</v>
      </c>
      <c r="S56" s="187" t="s">
        <v>58</v>
      </c>
      <c r="T56" s="187" t="s">
        <v>58</v>
      </c>
      <c r="U56" s="187" t="s">
        <v>58</v>
      </c>
      <c r="V56" s="187" t="s">
        <v>58</v>
      </c>
      <c r="W56" s="187" t="s">
        <v>58</v>
      </c>
      <c r="X56" s="187" t="s">
        <v>58</v>
      </c>
      <c r="Y56" s="187" t="s">
        <v>58</v>
      </c>
      <c r="Z56" s="187" t="s">
        <v>58</v>
      </c>
      <c r="AA56" s="187"/>
      <c r="AB56" s="187" t="s">
        <v>59</v>
      </c>
      <c r="AC56" s="210" t="s">
        <v>60</v>
      </c>
      <c r="AD56" s="188" t="s">
        <v>6072</v>
      </c>
      <c r="AE56" s="187" t="str">
        <f>VLOOKUP($AF$2:$AF$6318,'PROG CODE'!$A$2:$B$1052,2,FALSE)</f>
        <v>KCADCP</v>
      </c>
      <c r="AF56" s="222" t="s">
        <v>82</v>
      </c>
      <c r="AG56" s="190" t="s">
        <v>63</v>
      </c>
      <c r="AH56" s="222" t="s">
        <v>5684</v>
      </c>
      <c r="AI56" s="222" t="s">
        <v>5676</v>
      </c>
      <c r="AJ56" s="217" t="s">
        <v>5638</v>
      </c>
      <c r="AK56" s="229"/>
      <c r="AL56" s="229"/>
      <c r="AM56" s="192" t="s">
        <v>5639</v>
      </c>
    </row>
    <row r="57" spans="1:39" ht="13.5" customHeight="1">
      <c r="A57" s="183">
        <f>#N/A</f>
        <v>4</v>
      </c>
      <c r="B57" s="224" t="s">
        <v>359</v>
      </c>
      <c r="C57" s="219" t="s">
        <v>5643</v>
      </c>
      <c r="D57" s="179" t="s">
        <v>376</v>
      </c>
      <c r="E57" s="231" t="s">
        <v>433</v>
      </c>
      <c r="F57" s="204" t="s">
        <v>2363</v>
      </c>
      <c r="G57" s="181" t="s">
        <v>2139</v>
      </c>
      <c r="H57" s="157" t="str">
        <f>VLOOKUP(I57:I105,'ENTER STAFF #S HERE'!$A$1:$B$2180,2,FALSE)</f>
        <v>C1885</v>
      </c>
      <c r="I57" s="179" t="s">
        <v>4174</v>
      </c>
      <c r="J57" s="228">
        <v>3</v>
      </c>
      <c r="K57" s="187">
        <v>3</v>
      </c>
      <c r="L57" s="187">
        <v>1</v>
      </c>
      <c r="M57" s="187">
        <v>6</v>
      </c>
      <c r="N57" s="187" t="str">
        <f t="shared" si="0"/>
        <v xml:space="preserve"> </v>
      </c>
      <c r="O57" s="187" t="s">
        <v>58</v>
      </c>
      <c r="P57" s="187" t="s">
        <v>58</v>
      </c>
      <c r="Q57" s="187" t="s">
        <v>58</v>
      </c>
      <c r="R57" s="187">
        <v>1</v>
      </c>
      <c r="S57" s="187" t="s">
        <v>58</v>
      </c>
      <c r="T57" s="187" t="s">
        <v>58</v>
      </c>
      <c r="U57" s="187" t="s">
        <v>58</v>
      </c>
      <c r="V57" s="187" t="s">
        <v>58</v>
      </c>
      <c r="W57" s="187" t="s">
        <v>58</v>
      </c>
      <c r="X57" s="187" t="s">
        <v>58</v>
      </c>
      <c r="Y57" s="187" t="s">
        <v>58</v>
      </c>
      <c r="Z57" s="187" t="s">
        <v>58</v>
      </c>
      <c r="AA57" s="187"/>
      <c r="AB57" s="187" t="s">
        <v>59</v>
      </c>
      <c r="AC57" s="210" t="s">
        <v>60</v>
      </c>
      <c r="AD57" s="188" t="s">
        <v>6072</v>
      </c>
      <c r="AE57" s="187" t="str">
        <f>VLOOKUP($AF$2:$AF$6318,'PROG CODE'!$A$2:$B$1052,2,FALSE)</f>
        <v>KCADCP</v>
      </c>
      <c r="AF57" s="222" t="s">
        <v>82</v>
      </c>
      <c r="AG57" s="190" t="s">
        <v>63</v>
      </c>
      <c r="AH57" s="222" t="s">
        <v>5684</v>
      </c>
      <c r="AI57" s="222" t="s">
        <v>5676</v>
      </c>
      <c r="AJ57" s="217" t="s">
        <v>5638</v>
      </c>
      <c r="AK57" s="229"/>
      <c r="AL57" s="229"/>
      <c r="AM57" s="192" t="s">
        <v>5639</v>
      </c>
    </row>
    <row r="58" spans="1:39" ht="13.5" customHeight="1">
      <c r="A58" s="183">
        <f>#N/A</f>
        <v>1</v>
      </c>
      <c r="B58" s="224" t="s">
        <v>52</v>
      </c>
      <c r="C58" s="224" t="s">
        <v>5636</v>
      </c>
      <c r="D58" s="179" t="s">
        <v>510</v>
      </c>
      <c r="E58" s="231" t="s">
        <v>510</v>
      </c>
      <c r="F58" s="204" t="s">
        <v>2371</v>
      </c>
      <c r="G58" s="181" t="s">
        <v>6077</v>
      </c>
      <c r="H58" s="157" t="str">
        <f>VLOOKUP(I58:I106,'ENTER STAFF #S HERE'!$A$1:$B$2180,2,FALSE)</f>
        <v>C1829</v>
      </c>
      <c r="I58" s="179" t="s">
        <v>4225</v>
      </c>
      <c r="J58" s="228">
        <v>3</v>
      </c>
      <c r="K58" s="187">
        <v>3</v>
      </c>
      <c r="L58" s="187">
        <v>1</v>
      </c>
      <c r="M58" s="187">
        <v>6</v>
      </c>
      <c r="N58" s="187" t="str">
        <f t="shared" si="0"/>
        <v xml:space="preserve"> </v>
      </c>
      <c r="O58" s="187" t="s">
        <v>58</v>
      </c>
      <c r="P58" s="187" t="s">
        <v>58</v>
      </c>
      <c r="Q58" s="187" t="s">
        <v>58</v>
      </c>
      <c r="R58" s="187">
        <v>1</v>
      </c>
      <c r="S58" s="187" t="s">
        <v>58</v>
      </c>
      <c r="T58" s="187" t="s">
        <v>58</v>
      </c>
      <c r="U58" s="187" t="s">
        <v>58</v>
      </c>
      <c r="V58" s="187" t="s">
        <v>58</v>
      </c>
      <c r="W58" s="187" t="s">
        <v>58</v>
      </c>
      <c r="X58" s="187" t="s">
        <v>58</v>
      </c>
      <c r="Y58" s="187" t="s">
        <v>58</v>
      </c>
      <c r="Z58" s="187" t="s">
        <v>58</v>
      </c>
      <c r="AA58" s="187"/>
      <c r="AB58" s="187" t="s">
        <v>59</v>
      </c>
      <c r="AC58" s="210" t="s">
        <v>60</v>
      </c>
      <c r="AD58" s="188" t="s">
        <v>6072</v>
      </c>
      <c r="AE58" s="187" t="str">
        <f>VLOOKUP($AF$2:$AF$6318,'PROG CODE'!$A$2:$B$1052,2,FALSE)</f>
        <v>KCADCP</v>
      </c>
      <c r="AF58" s="222" t="s">
        <v>82</v>
      </c>
      <c r="AG58" s="190" t="s">
        <v>63</v>
      </c>
      <c r="AH58" s="222" t="s">
        <v>5684</v>
      </c>
      <c r="AI58" s="222" t="s">
        <v>5677</v>
      </c>
      <c r="AJ58" s="217" t="s">
        <v>5638</v>
      </c>
      <c r="AK58" s="229"/>
      <c r="AL58" s="229"/>
      <c r="AM58" s="192" t="s">
        <v>5639</v>
      </c>
    </row>
    <row r="59" spans="1:39" ht="13.5" customHeight="1">
      <c r="A59" s="183">
        <f>#N/A</f>
        <v>3</v>
      </c>
      <c r="B59" s="224" t="s">
        <v>358</v>
      </c>
      <c r="C59" s="224" t="s">
        <v>5636</v>
      </c>
      <c r="D59" s="179" t="s">
        <v>510</v>
      </c>
      <c r="E59" s="215" t="s">
        <v>5648</v>
      </c>
      <c r="F59" s="157" t="s">
        <v>1085</v>
      </c>
      <c r="G59" s="181" t="s">
        <v>6078</v>
      </c>
      <c r="H59" s="157" t="str">
        <f>VLOOKUP(I59:I107,'ENTER STAFF #S HERE'!$A$1:$B$2180,2,FALSE)</f>
        <v>C1830</v>
      </c>
      <c r="I59" s="179" t="s">
        <v>4297</v>
      </c>
      <c r="J59" s="228"/>
      <c r="K59" s="187">
        <v>0</v>
      </c>
      <c r="L59" s="187">
        <v>0</v>
      </c>
      <c r="M59" s="187">
        <v>6</v>
      </c>
      <c r="N59" s="187" t="str">
        <f t="shared" si="0"/>
        <v xml:space="preserve"> </v>
      </c>
      <c r="O59" s="187" t="s">
        <v>58</v>
      </c>
      <c r="P59" s="187" t="s">
        <v>58</v>
      </c>
      <c r="Q59" s="187" t="s">
        <v>58</v>
      </c>
      <c r="R59" s="187">
        <v>0</v>
      </c>
      <c r="S59" s="187" t="s">
        <v>58</v>
      </c>
      <c r="T59" s="187" t="s">
        <v>58</v>
      </c>
      <c r="U59" s="187" t="s">
        <v>58</v>
      </c>
      <c r="V59" s="187" t="s">
        <v>58</v>
      </c>
      <c r="W59" s="187" t="s">
        <v>58</v>
      </c>
      <c r="X59" s="187" t="s">
        <v>58</v>
      </c>
      <c r="Y59" s="187" t="s">
        <v>58</v>
      </c>
      <c r="Z59" s="187" t="s">
        <v>58</v>
      </c>
      <c r="AA59" s="187"/>
      <c r="AB59" s="187" t="s">
        <v>59</v>
      </c>
      <c r="AC59" s="210" t="s">
        <v>60</v>
      </c>
      <c r="AD59" s="196" t="s">
        <v>5653</v>
      </c>
      <c r="AE59" s="187" t="str">
        <f>VLOOKUP($AF$2:$AF$6318,'PROG CODE'!$A$2:$B$1052,2,FALSE)</f>
        <v>KCADCP</v>
      </c>
      <c r="AF59" s="222" t="s">
        <v>82</v>
      </c>
      <c r="AG59" s="190" t="s">
        <v>63</v>
      </c>
      <c r="AH59" s="222" t="s">
        <v>5684</v>
      </c>
      <c r="AI59" s="222" t="s">
        <v>5677</v>
      </c>
      <c r="AJ59" s="216" t="s">
        <v>5638</v>
      </c>
      <c r="AK59" s="229"/>
      <c r="AL59" s="229"/>
      <c r="AM59" s="192" t="s">
        <v>5639</v>
      </c>
    </row>
    <row r="60" spans="1:39" ht="13.5" customHeight="1">
      <c r="A60" s="183">
        <f>#N/A</f>
        <v>3</v>
      </c>
      <c r="B60" s="219" t="s">
        <v>358</v>
      </c>
      <c r="C60" s="197" t="s">
        <v>5643</v>
      </c>
      <c r="D60" s="179" t="s">
        <v>376</v>
      </c>
      <c r="E60" s="231" t="s">
        <v>424</v>
      </c>
      <c r="F60" s="204" t="s">
        <v>2374</v>
      </c>
      <c r="G60" s="181" t="s">
        <v>6079</v>
      </c>
      <c r="H60" s="157" t="str">
        <f>VLOOKUP(I60:I108,'ENTER STAFF #S HERE'!$A$1:$B$2180,2,FALSE)</f>
        <v>C1790</v>
      </c>
      <c r="I60" s="179" t="s">
        <v>4217</v>
      </c>
      <c r="J60" s="228">
        <v>3</v>
      </c>
      <c r="K60" s="187">
        <v>3</v>
      </c>
      <c r="L60" s="187">
        <v>1</v>
      </c>
      <c r="M60" s="187">
        <v>6</v>
      </c>
      <c r="N60" s="187" t="str">
        <f t="shared" si="0"/>
        <v xml:space="preserve"> </v>
      </c>
      <c r="O60" s="187" t="s">
        <v>58</v>
      </c>
      <c r="P60" s="187" t="s">
        <v>58</v>
      </c>
      <c r="Q60" s="187" t="s">
        <v>58</v>
      </c>
      <c r="R60" s="187">
        <v>1</v>
      </c>
      <c r="S60" s="187" t="s">
        <v>58</v>
      </c>
      <c r="T60" s="187" t="s">
        <v>58</v>
      </c>
      <c r="U60" s="187" t="s">
        <v>58</v>
      </c>
      <c r="V60" s="187" t="s">
        <v>58</v>
      </c>
      <c r="W60" s="187" t="s">
        <v>58</v>
      </c>
      <c r="X60" s="187" t="s">
        <v>58</v>
      </c>
      <c r="Y60" s="187" t="s">
        <v>58</v>
      </c>
      <c r="Z60" s="187" t="s">
        <v>58</v>
      </c>
      <c r="AA60" s="187"/>
      <c r="AB60" s="187" t="s">
        <v>59</v>
      </c>
      <c r="AC60" s="187" t="s">
        <v>60</v>
      </c>
      <c r="AD60" s="188" t="s">
        <v>6072</v>
      </c>
      <c r="AE60" s="187" t="str">
        <f>VLOOKUP($AF$2:$AF$6318,'PROG CODE'!$A$2:$B$1052,2,FALSE)</f>
        <v>KCADCP</v>
      </c>
      <c r="AF60" s="222" t="s">
        <v>82</v>
      </c>
      <c r="AG60" s="190" t="s">
        <v>63</v>
      </c>
      <c r="AH60" s="222" t="s">
        <v>5684</v>
      </c>
      <c r="AI60" s="222" t="s">
        <v>5677</v>
      </c>
      <c r="AJ60" s="217" t="s">
        <v>5638</v>
      </c>
      <c r="AK60" s="229"/>
      <c r="AL60" s="229"/>
      <c r="AM60" s="192" t="s">
        <v>5639</v>
      </c>
    </row>
    <row r="61" spans="1:39" ht="13.5" customHeight="1">
      <c r="A61" s="183">
        <f>#N/A</f>
        <v>3</v>
      </c>
      <c r="B61" s="224" t="s">
        <v>358</v>
      </c>
      <c r="C61" s="224" t="s">
        <v>53</v>
      </c>
      <c r="D61" s="179" t="s">
        <v>376</v>
      </c>
      <c r="E61" s="231" t="s">
        <v>422</v>
      </c>
      <c r="F61" s="204" t="s">
        <v>2369</v>
      </c>
      <c r="G61" s="181" t="s">
        <v>6080</v>
      </c>
      <c r="H61" s="157" t="str">
        <f>VLOOKUP(I61:I109,'ENTER STAFF #S HERE'!$A$1:$B$2180,2,FALSE)</f>
        <v>C1754</v>
      </c>
      <c r="I61" s="179" t="s">
        <v>5248</v>
      </c>
      <c r="J61" s="228">
        <v>3</v>
      </c>
      <c r="K61" s="187">
        <v>3</v>
      </c>
      <c r="L61" s="187">
        <v>1</v>
      </c>
      <c r="M61" s="187">
        <v>6</v>
      </c>
      <c r="N61" s="187" t="str">
        <f t="shared" si="0"/>
        <v xml:space="preserve"> </v>
      </c>
      <c r="O61" s="187" t="s">
        <v>58</v>
      </c>
      <c r="P61" s="187" t="s">
        <v>58</v>
      </c>
      <c r="Q61" s="187" t="s">
        <v>58</v>
      </c>
      <c r="R61" s="187">
        <v>1</v>
      </c>
      <c r="S61" s="187" t="s">
        <v>58</v>
      </c>
      <c r="T61" s="187" t="s">
        <v>58</v>
      </c>
      <c r="U61" s="187" t="s">
        <v>58</v>
      </c>
      <c r="V61" s="187" t="s">
        <v>58</v>
      </c>
      <c r="W61" s="187" t="s">
        <v>58</v>
      </c>
      <c r="X61" s="187" t="s">
        <v>58</v>
      </c>
      <c r="Y61" s="187" t="s">
        <v>58</v>
      </c>
      <c r="Z61" s="187" t="s">
        <v>58</v>
      </c>
      <c r="AA61" s="187"/>
      <c r="AB61" s="187" t="s">
        <v>59</v>
      </c>
      <c r="AC61" s="187" t="s">
        <v>60</v>
      </c>
      <c r="AD61" s="188" t="s">
        <v>6072</v>
      </c>
      <c r="AE61" s="187" t="str">
        <f>VLOOKUP($AF$2:$AF$6318,'PROG CODE'!$A$2:$B$1052,2,FALSE)</f>
        <v>KCADCP</v>
      </c>
      <c r="AF61" s="222" t="s">
        <v>82</v>
      </c>
      <c r="AG61" s="190" t="s">
        <v>63</v>
      </c>
      <c r="AH61" s="222" t="s">
        <v>5684</v>
      </c>
      <c r="AI61" s="222" t="s">
        <v>5677</v>
      </c>
      <c r="AJ61" s="217" t="s">
        <v>5638</v>
      </c>
      <c r="AK61" s="229"/>
      <c r="AL61" s="229"/>
      <c r="AM61" s="192" t="s">
        <v>5639</v>
      </c>
    </row>
    <row r="62" spans="1:39" ht="13.5" customHeight="1">
      <c r="A62" s="183">
        <f>#N/A</f>
        <v>5</v>
      </c>
      <c r="B62" s="224" t="s">
        <v>360</v>
      </c>
      <c r="C62" s="224" t="s">
        <v>5636</v>
      </c>
      <c r="D62" s="179" t="s">
        <v>510</v>
      </c>
      <c r="E62" s="231" t="s">
        <v>510</v>
      </c>
      <c r="F62" s="204" t="s">
        <v>2375</v>
      </c>
      <c r="G62" s="181" t="s">
        <v>6081</v>
      </c>
      <c r="H62" s="157" t="str">
        <f>VLOOKUP(I62:I110,'ENTER STAFF #S HERE'!$A$1:$B$2180,2,FALSE)</f>
        <v>C1878</v>
      </c>
      <c r="I62" s="140" t="s">
        <v>4183</v>
      </c>
      <c r="J62" s="228">
        <v>3</v>
      </c>
      <c r="K62" s="187">
        <v>3</v>
      </c>
      <c r="L62" s="187">
        <v>1</v>
      </c>
      <c r="M62" s="187">
        <v>6</v>
      </c>
      <c r="N62" s="187" t="str">
        <f t="shared" si="0"/>
        <v xml:space="preserve"> </v>
      </c>
      <c r="O62" s="187" t="s">
        <v>58</v>
      </c>
      <c r="P62" s="187" t="s">
        <v>58</v>
      </c>
      <c r="Q62" s="187" t="s">
        <v>58</v>
      </c>
      <c r="R62" s="187">
        <v>1</v>
      </c>
      <c r="S62" s="187" t="s">
        <v>58</v>
      </c>
      <c r="T62" s="187" t="s">
        <v>58</v>
      </c>
      <c r="U62" s="187" t="s">
        <v>58</v>
      </c>
      <c r="V62" s="187" t="s">
        <v>58</v>
      </c>
      <c r="W62" s="187" t="s">
        <v>58</v>
      </c>
      <c r="X62" s="187" t="s">
        <v>58</v>
      </c>
      <c r="Y62" s="187" t="s">
        <v>58</v>
      </c>
      <c r="Z62" s="187" t="s">
        <v>58</v>
      </c>
      <c r="AA62" s="187"/>
      <c r="AB62" s="187" t="s">
        <v>59</v>
      </c>
      <c r="AC62" s="187" t="s">
        <v>60</v>
      </c>
      <c r="AD62" s="188" t="s">
        <v>6072</v>
      </c>
      <c r="AE62" s="187" t="str">
        <f>VLOOKUP($AF$2:$AF$6318,'PROG CODE'!$A$2:$B$1052,2,FALSE)</f>
        <v>KCADCP</v>
      </c>
      <c r="AF62" s="222" t="s">
        <v>82</v>
      </c>
      <c r="AG62" s="190" t="s">
        <v>63</v>
      </c>
      <c r="AH62" s="222" t="s">
        <v>5684</v>
      </c>
      <c r="AI62" s="222" t="s">
        <v>5677</v>
      </c>
      <c r="AJ62" s="217" t="s">
        <v>5638</v>
      </c>
      <c r="AK62" s="229"/>
      <c r="AL62" s="229"/>
      <c r="AM62" s="192" t="s">
        <v>5639</v>
      </c>
    </row>
    <row r="63" spans="1:39" ht="13.5" customHeight="1">
      <c r="A63" s="183">
        <f>#N/A</f>
        <v>1</v>
      </c>
      <c r="B63" s="224" t="s">
        <v>52</v>
      </c>
      <c r="C63" s="224" t="s">
        <v>5636</v>
      </c>
      <c r="D63" s="179" t="s">
        <v>510</v>
      </c>
      <c r="E63" s="231" t="s">
        <v>510</v>
      </c>
      <c r="F63" s="204" t="s">
        <v>2380</v>
      </c>
      <c r="G63" s="181" t="s">
        <v>6082</v>
      </c>
      <c r="H63" s="157" t="str">
        <f>VLOOKUP(I63:I111,'ENTER STAFF #S HERE'!$A$1:$B$2180,2,FALSE)</f>
        <v>C2094</v>
      </c>
      <c r="I63" s="179" t="s">
        <v>4556</v>
      </c>
      <c r="J63" s="228">
        <v>3</v>
      </c>
      <c r="K63" s="187">
        <v>3</v>
      </c>
      <c r="L63" s="187">
        <v>1</v>
      </c>
      <c r="M63" s="187">
        <v>6</v>
      </c>
      <c r="N63" s="187" t="str">
        <f t="shared" si="0"/>
        <v xml:space="preserve"> </v>
      </c>
      <c r="O63" s="187" t="s">
        <v>58</v>
      </c>
      <c r="P63" s="187" t="s">
        <v>58</v>
      </c>
      <c r="Q63" s="187" t="s">
        <v>58</v>
      </c>
      <c r="R63" s="187">
        <v>1</v>
      </c>
      <c r="S63" s="187" t="s">
        <v>58</v>
      </c>
      <c r="T63" s="187" t="s">
        <v>58</v>
      </c>
      <c r="U63" s="187" t="s">
        <v>58</v>
      </c>
      <c r="V63" s="187" t="s">
        <v>58</v>
      </c>
      <c r="W63" s="187" t="s">
        <v>58</v>
      </c>
      <c r="X63" s="187" t="s">
        <v>58</v>
      </c>
      <c r="Y63" s="187" t="s">
        <v>58</v>
      </c>
      <c r="Z63" s="187" t="s">
        <v>58</v>
      </c>
      <c r="AA63" s="187"/>
      <c r="AB63" s="187" t="s">
        <v>59</v>
      </c>
      <c r="AC63" s="187" t="s">
        <v>60</v>
      </c>
      <c r="AD63" s="188" t="s">
        <v>6072</v>
      </c>
      <c r="AE63" s="187" t="str">
        <f>VLOOKUP($AF$2:$AF$6318,'PROG CODE'!$A$2:$B$1052,2,FALSE)</f>
        <v>KCADCP</v>
      </c>
      <c r="AF63" s="222" t="s">
        <v>82</v>
      </c>
      <c r="AG63" s="190" t="s">
        <v>63</v>
      </c>
      <c r="AH63" s="222" t="s">
        <v>5684</v>
      </c>
      <c r="AI63" s="222" t="s">
        <v>5681</v>
      </c>
      <c r="AJ63" s="217" t="s">
        <v>5638</v>
      </c>
      <c r="AK63" s="229"/>
      <c r="AL63" s="229"/>
      <c r="AM63" s="192" t="s">
        <v>5639</v>
      </c>
    </row>
    <row r="64" spans="1:39" ht="13.5" customHeight="1">
      <c r="A64" s="183">
        <f>#N/A</f>
        <v>1</v>
      </c>
      <c r="B64" s="224" t="s">
        <v>52</v>
      </c>
      <c r="C64" s="224" t="s">
        <v>53</v>
      </c>
      <c r="D64" s="179" t="s">
        <v>510</v>
      </c>
      <c r="E64" s="231" t="s">
        <v>510</v>
      </c>
      <c r="F64" s="204" t="s">
        <v>2378</v>
      </c>
      <c r="G64" s="181" t="s">
        <v>6083</v>
      </c>
      <c r="H64" s="157" t="str">
        <f>VLOOKUP(I64:I112,'ENTER STAFF #S HERE'!$A$1:$B$2180,2,FALSE)</f>
        <v>C1885</v>
      </c>
      <c r="I64" s="179" t="s">
        <v>4174</v>
      </c>
      <c r="J64" s="228">
        <v>3</v>
      </c>
      <c r="K64" s="187">
        <v>3</v>
      </c>
      <c r="L64" s="187">
        <v>1</v>
      </c>
      <c r="M64" s="187">
        <v>6</v>
      </c>
      <c r="N64" s="187" t="str">
        <f t="shared" si="0"/>
        <v xml:space="preserve"> </v>
      </c>
      <c r="O64" s="187" t="s">
        <v>58</v>
      </c>
      <c r="P64" s="187" t="s">
        <v>58</v>
      </c>
      <c r="Q64" s="187" t="s">
        <v>58</v>
      </c>
      <c r="R64" s="187">
        <v>1</v>
      </c>
      <c r="S64" s="187" t="s">
        <v>58</v>
      </c>
      <c r="T64" s="187" t="s">
        <v>58</v>
      </c>
      <c r="U64" s="187" t="s">
        <v>58</v>
      </c>
      <c r="V64" s="187" t="s">
        <v>58</v>
      </c>
      <c r="W64" s="187" t="s">
        <v>58</v>
      </c>
      <c r="X64" s="187" t="s">
        <v>58</v>
      </c>
      <c r="Y64" s="187" t="s">
        <v>58</v>
      </c>
      <c r="Z64" s="187" t="s">
        <v>58</v>
      </c>
      <c r="AA64" s="187"/>
      <c r="AB64" s="187" t="s">
        <v>59</v>
      </c>
      <c r="AC64" s="187" t="s">
        <v>60</v>
      </c>
      <c r="AD64" s="188" t="s">
        <v>6072</v>
      </c>
      <c r="AE64" s="187" t="str">
        <f>VLOOKUP($AF$2:$AF$6318,'PROG CODE'!$A$2:$B$1052,2,FALSE)</f>
        <v>KCADCP</v>
      </c>
      <c r="AF64" s="222" t="s">
        <v>82</v>
      </c>
      <c r="AG64" s="190" t="s">
        <v>63</v>
      </c>
      <c r="AH64" s="222" t="s">
        <v>5684</v>
      </c>
      <c r="AI64" s="222" t="s">
        <v>5681</v>
      </c>
      <c r="AJ64" s="217" t="s">
        <v>5638</v>
      </c>
      <c r="AK64" s="229"/>
      <c r="AL64" s="229"/>
      <c r="AM64" s="192" t="s">
        <v>5639</v>
      </c>
    </row>
    <row r="65" spans="1:39" ht="13.5" customHeight="1">
      <c r="A65" s="183">
        <f>#N/A</f>
        <v>3</v>
      </c>
      <c r="B65" s="224" t="s">
        <v>358</v>
      </c>
      <c r="C65" s="224" t="s">
        <v>53</v>
      </c>
      <c r="D65" s="179" t="s">
        <v>376</v>
      </c>
      <c r="E65" s="231" t="s">
        <v>429</v>
      </c>
      <c r="F65" s="204" t="s">
        <v>2376</v>
      </c>
      <c r="G65" s="181" t="s">
        <v>6084</v>
      </c>
      <c r="H65" s="157" t="str">
        <f>VLOOKUP(I65:I113,'ENTER STAFF #S HERE'!$A$1:$B$2180,2,FALSE)</f>
        <v>C1790</v>
      </c>
      <c r="I65" s="179" t="s">
        <v>4217</v>
      </c>
      <c r="J65" s="228">
        <v>3</v>
      </c>
      <c r="K65" s="187">
        <v>3</v>
      </c>
      <c r="L65" s="187">
        <v>1</v>
      </c>
      <c r="M65" s="187">
        <v>6</v>
      </c>
      <c r="N65" s="187" t="str">
        <f t="shared" si="0"/>
        <v xml:space="preserve"> </v>
      </c>
      <c r="O65" s="187" t="s">
        <v>58</v>
      </c>
      <c r="P65" s="187" t="s">
        <v>58</v>
      </c>
      <c r="Q65" s="187" t="s">
        <v>58</v>
      </c>
      <c r="R65" s="187">
        <v>1</v>
      </c>
      <c r="S65" s="187" t="s">
        <v>58</v>
      </c>
      <c r="T65" s="187" t="s">
        <v>58</v>
      </c>
      <c r="U65" s="187" t="s">
        <v>58</v>
      </c>
      <c r="V65" s="187" t="s">
        <v>58</v>
      </c>
      <c r="W65" s="187" t="s">
        <v>58</v>
      </c>
      <c r="X65" s="187" t="s">
        <v>58</v>
      </c>
      <c r="Y65" s="187" t="s">
        <v>58</v>
      </c>
      <c r="Z65" s="187" t="s">
        <v>58</v>
      </c>
      <c r="AA65" s="187"/>
      <c r="AB65" s="187" t="s">
        <v>59</v>
      </c>
      <c r="AC65" s="187" t="s">
        <v>60</v>
      </c>
      <c r="AD65" s="188" t="s">
        <v>6072</v>
      </c>
      <c r="AE65" s="187" t="str">
        <f>VLOOKUP($AF$2:$AF$6318,'PROG CODE'!$A$2:$B$1052,2,FALSE)</f>
        <v>KCADCP</v>
      </c>
      <c r="AF65" s="222" t="s">
        <v>82</v>
      </c>
      <c r="AG65" s="190" t="s">
        <v>63</v>
      </c>
      <c r="AH65" s="222" t="s">
        <v>5684</v>
      </c>
      <c r="AI65" s="222" t="s">
        <v>5681</v>
      </c>
      <c r="AJ65" s="217" t="s">
        <v>5638</v>
      </c>
      <c r="AK65" s="229"/>
      <c r="AL65" s="229"/>
      <c r="AM65" s="192" t="s">
        <v>5639</v>
      </c>
    </row>
    <row r="66" spans="1:39" ht="13.5" customHeight="1">
      <c r="A66" s="183">
        <f>#N/A</f>
        <v>4</v>
      </c>
      <c r="B66" s="224" t="s">
        <v>359</v>
      </c>
      <c r="C66" s="224" t="s">
        <v>53</v>
      </c>
      <c r="D66" s="179" t="s">
        <v>510</v>
      </c>
      <c r="E66" s="231" t="s">
        <v>510</v>
      </c>
      <c r="F66" s="204" t="s">
        <v>2384</v>
      </c>
      <c r="G66" s="181" t="s">
        <v>6085</v>
      </c>
      <c r="H66" s="157">
        <f>VLOOKUP(I66:I114,'ENTER STAFF #S HERE'!$A$1:$B$2180,2,FALSE)</f>
        <v>364</v>
      </c>
      <c r="I66" s="179" t="s">
        <v>4193</v>
      </c>
      <c r="J66" s="228"/>
      <c r="K66" s="187">
        <v>0</v>
      </c>
      <c r="L66" s="187">
        <v>0</v>
      </c>
      <c r="M66" s="187">
        <v>6</v>
      </c>
      <c r="N66" s="187" t="str">
        <f t="shared" si="0"/>
        <v xml:space="preserve"> </v>
      </c>
      <c r="O66" s="187" t="s">
        <v>58</v>
      </c>
      <c r="P66" s="187" t="s">
        <v>58</v>
      </c>
      <c r="Q66" s="187" t="s">
        <v>58</v>
      </c>
      <c r="R66" s="187">
        <v>0</v>
      </c>
      <c r="S66" s="187" t="s">
        <v>58</v>
      </c>
      <c r="T66" s="187" t="s">
        <v>58</v>
      </c>
      <c r="U66" s="187" t="s">
        <v>58</v>
      </c>
      <c r="V66" s="187" t="s">
        <v>58</v>
      </c>
      <c r="W66" s="187" t="s">
        <v>58</v>
      </c>
      <c r="X66" s="187" t="s">
        <v>58</v>
      </c>
      <c r="Y66" s="187" t="s">
        <v>58</v>
      </c>
      <c r="Z66" s="187" t="s">
        <v>58</v>
      </c>
      <c r="AA66" s="187"/>
      <c r="AB66" s="187" t="s">
        <v>59</v>
      </c>
      <c r="AC66" s="187" t="s">
        <v>60</v>
      </c>
      <c r="AD66" s="188" t="s">
        <v>6072</v>
      </c>
      <c r="AE66" s="187" t="str">
        <f>VLOOKUP($AF$2:$AF$6318,'PROG CODE'!$A$2:$B$1052,2,FALSE)</f>
        <v>KCADCP</v>
      </c>
      <c r="AF66" s="222" t="s">
        <v>82</v>
      </c>
      <c r="AG66" s="190" t="s">
        <v>63</v>
      </c>
      <c r="AH66" s="222" t="s">
        <v>5684</v>
      </c>
      <c r="AI66" s="222" t="s">
        <v>5681</v>
      </c>
      <c r="AJ66" s="217" t="s">
        <v>5638</v>
      </c>
      <c r="AK66" s="229"/>
      <c r="AL66" s="229"/>
      <c r="AM66" s="192" t="s">
        <v>5639</v>
      </c>
    </row>
    <row r="67" spans="1:39" ht="13.5" customHeight="1">
      <c r="A67" s="183">
        <f>#N/A</f>
        <v>5</v>
      </c>
      <c r="B67" s="224" t="s">
        <v>360</v>
      </c>
      <c r="C67" s="224" t="s">
        <v>5643</v>
      </c>
      <c r="D67" s="179" t="s">
        <v>376</v>
      </c>
      <c r="E67" s="231" t="s">
        <v>421</v>
      </c>
      <c r="F67" s="204" t="s">
        <v>2382</v>
      </c>
      <c r="G67" s="181" t="s">
        <v>6086</v>
      </c>
      <c r="H67" s="157" t="str">
        <f>VLOOKUP(I67:I115,'ENTER STAFF #S HERE'!$A$1:$B$2180,2,FALSE)</f>
        <v>C1829</v>
      </c>
      <c r="I67" s="179" t="s">
        <v>4225</v>
      </c>
      <c r="J67" s="228">
        <v>3</v>
      </c>
      <c r="K67" s="187">
        <v>3</v>
      </c>
      <c r="L67" s="187">
        <v>1</v>
      </c>
      <c r="M67" s="187">
        <v>6</v>
      </c>
      <c r="N67" s="187" t="str">
        <f t="shared" si="0"/>
        <v xml:space="preserve"> </v>
      </c>
      <c r="O67" s="187" t="s">
        <v>58</v>
      </c>
      <c r="P67" s="187" t="s">
        <v>58</v>
      </c>
      <c r="Q67" s="187" t="s">
        <v>58</v>
      </c>
      <c r="R67" s="187">
        <v>1</v>
      </c>
      <c r="S67" s="187" t="s">
        <v>58</v>
      </c>
      <c r="T67" s="187" t="s">
        <v>58</v>
      </c>
      <c r="U67" s="187" t="s">
        <v>58</v>
      </c>
      <c r="V67" s="187" t="s">
        <v>58</v>
      </c>
      <c r="W67" s="187" t="s">
        <v>58</v>
      </c>
      <c r="X67" s="187" t="s">
        <v>58</v>
      </c>
      <c r="Y67" s="187" t="s">
        <v>58</v>
      </c>
      <c r="Z67" s="187" t="s">
        <v>58</v>
      </c>
      <c r="AA67" s="187"/>
      <c r="AB67" s="187" t="s">
        <v>59</v>
      </c>
      <c r="AC67" s="187" t="s">
        <v>60</v>
      </c>
      <c r="AD67" s="188" t="s">
        <v>6072</v>
      </c>
      <c r="AE67" s="187" t="str">
        <f>VLOOKUP($AF$2:$AF$6318,'PROG CODE'!$A$2:$B$1052,2,FALSE)</f>
        <v>KCADCP</v>
      </c>
      <c r="AF67" s="222" t="s">
        <v>82</v>
      </c>
      <c r="AG67" s="190" t="s">
        <v>63</v>
      </c>
      <c r="AH67" s="222" t="s">
        <v>5684</v>
      </c>
      <c r="AI67" s="222" t="s">
        <v>5681</v>
      </c>
      <c r="AJ67" s="217" t="s">
        <v>5638</v>
      </c>
      <c r="AK67" s="229"/>
      <c r="AL67" s="229"/>
      <c r="AM67" s="192" t="s">
        <v>5639</v>
      </c>
    </row>
    <row r="68" spans="1:39" ht="13.5" customHeight="1">
      <c r="A68" s="183">
        <f>#N/A</f>
        <v>3</v>
      </c>
      <c r="B68" s="219" t="s">
        <v>358</v>
      </c>
      <c r="C68" s="197" t="s">
        <v>5643</v>
      </c>
      <c r="D68" s="179" t="s">
        <v>510</v>
      </c>
      <c r="E68" s="231" t="s">
        <v>510</v>
      </c>
      <c r="F68" s="204" t="s">
        <v>2391</v>
      </c>
      <c r="G68" s="181" t="s">
        <v>6087</v>
      </c>
      <c r="H68" s="157" t="str">
        <f>VLOOKUP(I68:I116,'ENTER STAFF #S HERE'!$A$1:$B$2180,2,FALSE)</f>
        <v>C1885</v>
      </c>
      <c r="I68" s="179" t="s">
        <v>4174</v>
      </c>
      <c r="J68" s="228">
        <v>3</v>
      </c>
      <c r="K68" s="187">
        <v>3</v>
      </c>
      <c r="L68" s="187">
        <v>1</v>
      </c>
      <c r="M68" s="187">
        <v>6</v>
      </c>
      <c r="N68" s="187" t="str">
        <f t="shared" si="0"/>
        <v xml:space="preserve"> </v>
      </c>
      <c r="O68" s="187" t="s">
        <v>58</v>
      </c>
      <c r="P68" s="187" t="s">
        <v>58</v>
      </c>
      <c r="Q68" s="187" t="s">
        <v>58</v>
      </c>
      <c r="R68" s="187">
        <v>1</v>
      </c>
      <c r="S68" s="187" t="s">
        <v>58</v>
      </c>
      <c r="T68" s="187" t="s">
        <v>58</v>
      </c>
      <c r="U68" s="187" t="s">
        <v>58</v>
      </c>
      <c r="V68" s="187" t="s">
        <v>58</v>
      </c>
      <c r="W68" s="187" t="s">
        <v>58</v>
      </c>
      <c r="X68" s="187" t="s">
        <v>58</v>
      </c>
      <c r="Y68" s="187" t="s">
        <v>58</v>
      </c>
      <c r="Z68" s="187" t="s">
        <v>58</v>
      </c>
      <c r="AA68" s="187"/>
      <c r="AB68" s="187" t="s">
        <v>59</v>
      </c>
      <c r="AC68" s="187" t="s">
        <v>60</v>
      </c>
      <c r="AD68" s="188" t="s">
        <v>6072</v>
      </c>
      <c r="AE68" s="187" t="str">
        <f>VLOOKUP($AF$2:$AF$6318,'PROG CODE'!$A$2:$B$1052,2,FALSE)</f>
        <v>KCADCP</v>
      </c>
      <c r="AF68" s="222" t="s">
        <v>82</v>
      </c>
      <c r="AG68" s="190" t="s">
        <v>63</v>
      </c>
      <c r="AH68" s="222" t="s">
        <v>5684</v>
      </c>
      <c r="AI68" s="222" t="s">
        <v>5682</v>
      </c>
      <c r="AJ68" s="217" t="s">
        <v>5638</v>
      </c>
      <c r="AK68" s="229"/>
      <c r="AL68" s="229"/>
      <c r="AM68" s="192" t="s">
        <v>5639</v>
      </c>
    </row>
    <row r="69" spans="1:39" ht="13.5" customHeight="1">
      <c r="A69" s="183">
        <f>#N/A</f>
        <v>5</v>
      </c>
      <c r="B69" s="224" t="s">
        <v>360</v>
      </c>
      <c r="C69" s="224" t="s">
        <v>53</v>
      </c>
      <c r="D69" s="179" t="s">
        <v>510</v>
      </c>
      <c r="E69" s="231" t="s">
        <v>510</v>
      </c>
      <c r="F69" s="204" t="s">
        <v>2386</v>
      </c>
      <c r="G69" s="181" t="s">
        <v>6088</v>
      </c>
      <c r="H69" s="157" t="str">
        <f>VLOOKUP(I69:I117,'ENTER STAFF #S HERE'!$A$1:$B$2180,2,FALSE)</f>
        <v>C2077</v>
      </c>
      <c r="I69" s="179" t="s">
        <v>5610</v>
      </c>
      <c r="J69" s="228">
        <v>3</v>
      </c>
      <c r="K69" s="187">
        <v>3</v>
      </c>
      <c r="L69" s="187">
        <v>1</v>
      </c>
      <c r="M69" s="187">
        <v>6</v>
      </c>
      <c r="N69" s="187" t="str">
        <f t="shared" si="0"/>
        <v xml:space="preserve"> </v>
      </c>
      <c r="O69" s="187" t="s">
        <v>58</v>
      </c>
      <c r="P69" s="187" t="s">
        <v>58</v>
      </c>
      <c r="Q69" s="187" t="s">
        <v>58</v>
      </c>
      <c r="R69" s="187">
        <v>1</v>
      </c>
      <c r="S69" s="187" t="s">
        <v>58</v>
      </c>
      <c r="T69" s="187" t="s">
        <v>58</v>
      </c>
      <c r="U69" s="187" t="s">
        <v>58</v>
      </c>
      <c r="V69" s="187" t="s">
        <v>58</v>
      </c>
      <c r="W69" s="187" t="s">
        <v>58</v>
      </c>
      <c r="X69" s="187" t="s">
        <v>58</v>
      </c>
      <c r="Y69" s="187" t="s">
        <v>58</v>
      </c>
      <c r="Z69" s="187" t="s">
        <v>58</v>
      </c>
      <c r="AA69" s="187"/>
      <c r="AB69" s="187" t="s">
        <v>59</v>
      </c>
      <c r="AC69" s="187" t="s">
        <v>60</v>
      </c>
      <c r="AD69" s="188" t="s">
        <v>6072</v>
      </c>
      <c r="AE69" s="187" t="str">
        <f>VLOOKUP($AF$2:$AF$6318,'PROG CODE'!$A$2:$B$1052,2,FALSE)</f>
        <v>KCADCP</v>
      </c>
      <c r="AF69" s="222" t="s">
        <v>82</v>
      </c>
      <c r="AG69" s="190" t="s">
        <v>63</v>
      </c>
      <c r="AH69" s="222" t="s">
        <v>5684</v>
      </c>
      <c r="AI69" s="222" t="s">
        <v>5682</v>
      </c>
      <c r="AJ69" s="217" t="s">
        <v>5638</v>
      </c>
      <c r="AK69" s="229"/>
      <c r="AL69" s="229"/>
      <c r="AM69" s="192" t="s">
        <v>5639</v>
      </c>
    </row>
    <row r="70" spans="1:39" ht="13.5" customHeight="1">
      <c r="A70" s="183">
        <f>#N/A</f>
        <v>2</v>
      </c>
      <c r="B70" s="224" t="s">
        <v>357</v>
      </c>
      <c r="C70" s="224" t="s">
        <v>5636</v>
      </c>
      <c r="D70" s="179" t="s">
        <v>376</v>
      </c>
      <c r="E70" s="231" t="s">
        <v>424</v>
      </c>
      <c r="F70" s="204" t="s">
        <v>2388</v>
      </c>
      <c r="G70" s="181" t="s">
        <v>6089</v>
      </c>
      <c r="H70" s="157" t="str">
        <f>VLOOKUP(I70:I118,'ENTER STAFF #S HERE'!$A$1:$B$2180,2,FALSE)</f>
        <v>C2094</v>
      </c>
      <c r="I70" s="179" t="s">
        <v>4556</v>
      </c>
      <c r="J70" s="228">
        <v>3</v>
      </c>
      <c r="K70" s="187">
        <v>3</v>
      </c>
      <c r="L70" s="187">
        <v>1</v>
      </c>
      <c r="M70" s="187">
        <v>6</v>
      </c>
      <c r="N70" s="187" t="str">
        <f t="shared" si="0"/>
        <v xml:space="preserve"> </v>
      </c>
      <c r="O70" s="187" t="s">
        <v>58</v>
      </c>
      <c r="P70" s="187" t="s">
        <v>58</v>
      </c>
      <c r="Q70" s="187" t="s">
        <v>58</v>
      </c>
      <c r="R70" s="187">
        <v>1</v>
      </c>
      <c r="S70" s="187" t="s">
        <v>58</v>
      </c>
      <c r="T70" s="187" t="s">
        <v>58</v>
      </c>
      <c r="U70" s="187" t="s">
        <v>58</v>
      </c>
      <c r="V70" s="187" t="s">
        <v>58</v>
      </c>
      <c r="W70" s="187" t="s">
        <v>58</v>
      </c>
      <c r="X70" s="187" t="s">
        <v>58</v>
      </c>
      <c r="Y70" s="187" t="s">
        <v>58</v>
      </c>
      <c r="Z70" s="187" t="s">
        <v>58</v>
      </c>
      <c r="AA70" s="187"/>
      <c r="AB70" s="187" t="s">
        <v>59</v>
      </c>
      <c r="AC70" s="187" t="s">
        <v>60</v>
      </c>
      <c r="AD70" s="188" t="s">
        <v>6072</v>
      </c>
      <c r="AE70" s="187" t="str">
        <f>VLOOKUP($AF$2:$AF$6318,'PROG CODE'!$A$2:$B$1052,2,FALSE)</f>
        <v>KCADCP</v>
      </c>
      <c r="AF70" s="222" t="s">
        <v>82</v>
      </c>
      <c r="AG70" s="190" t="s">
        <v>63</v>
      </c>
      <c r="AH70" s="222" t="s">
        <v>5684</v>
      </c>
      <c r="AI70" s="222" t="s">
        <v>5682</v>
      </c>
      <c r="AJ70" s="217" t="s">
        <v>5638</v>
      </c>
      <c r="AK70" s="229"/>
      <c r="AL70" s="229"/>
      <c r="AM70" s="192" t="s">
        <v>5639</v>
      </c>
    </row>
    <row r="71" spans="1:39" ht="13.5" customHeight="1">
      <c r="A71" s="183">
        <f>#N/A</f>
        <v>4</v>
      </c>
      <c r="B71" s="224" t="s">
        <v>359</v>
      </c>
      <c r="C71" s="224" t="s">
        <v>5643</v>
      </c>
      <c r="D71" s="179" t="s">
        <v>376</v>
      </c>
      <c r="E71" s="231" t="s">
        <v>420</v>
      </c>
      <c r="F71" s="204" t="s">
        <v>2389</v>
      </c>
      <c r="G71" s="181" t="s">
        <v>6090</v>
      </c>
      <c r="H71" s="157" t="str">
        <f>VLOOKUP(I71:I119,'ENTER STAFF #S HERE'!$A$1:$B$2180,2,FALSE)</f>
        <v>C1792</v>
      </c>
      <c r="I71" s="179" t="s">
        <v>4215</v>
      </c>
      <c r="J71" s="228">
        <v>3</v>
      </c>
      <c r="K71" s="187">
        <v>3</v>
      </c>
      <c r="L71" s="187">
        <v>1</v>
      </c>
      <c r="M71" s="187">
        <v>6</v>
      </c>
      <c r="N71" s="187" t="str">
        <f t="shared" si="0"/>
        <v xml:space="preserve"> </v>
      </c>
      <c r="O71" s="187" t="s">
        <v>58</v>
      </c>
      <c r="P71" s="187" t="s">
        <v>58</v>
      </c>
      <c r="Q71" s="187" t="s">
        <v>58</v>
      </c>
      <c r="R71" s="187">
        <v>1</v>
      </c>
      <c r="S71" s="187" t="s">
        <v>58</v>
      </c>
      <c r="T71" s="187" t="s">
        <v>58</v>
      </c>
      <c r="U71" s="187" t="s">
        <v>58</v>
      </c>
      <c r="V71" s="187" t="s">
        <v>58</v>
      </c>
      <c r="W71" s="187" t="s">
        <v>58</v>
      </c>
      <c r="X71" s="187" t="s">
        <v>58</v>
      </c>
      <c r="Y71" s="187" t="s">
        <v>58</v>
      </c>
      <c r="Z71" s="187" t="s">
        <v>58</v>
      </c>
      <c r="AA71" s="187"/>
      <c r="AB71" s="187" t="s">
        <v>59</v>
      </c>
      <c r="AC71" s="187" t="s">
        <v>60</v>
      </c>
      <c r="AD71" s="188" t="s">
        <v>6072</v>
      </c>
      <c r="AE71" s="187" t="str">
        <f>VLOOKUP($AF$2:$AF$6318,'PROG CODE'!$A$2:$B$1052,2,FALSE)</f>
        <v>KCADCP</v>
      </c>
      <c r="AF71" s="222" t="s">
        <v>82</v>
      </c>
      <c r="AG71" s="190" t="s">
        <v>63</v>
      </c>
      <c r="AH71" s="222" t="s">
        <v>5684</v>
      </c>
      <c r="AI71" s="222" t="s">
        <v>5682</v>
      </c>
      <c r="AJ71" s="217" t="s">
        <v>5638</v>
      </c>
      <c r="AK71" s="229"/>
      <c r="AL71" s="229"/>
      <c r="AM71" s="192" t="s">
        <v>5639</v>
      </c>
    </row>
    <row r="72" spans="1:39" ht="13.5" customHeight="1">
      <c r="A72" s="183">
        <f>#N/A</f>
        <v>4</v>
      </c>
      <c r="B72" s="224" t="s">
        <v>359</v>
      </c>
      <c r="C72" s="224" t="s">
        <v>53</v>
      </c>
      <c r="D72" s="179" t="s">
        <v>376</v>
      </c>
      <c r="E72" s="231" t="s">
        <v>434</v>
      </c>
      <c r="F72" s="204" t="s">
        <v>2393</v>
      </c>
      <c r="G72" s="181" t="s">
        <v>6091</v>
      </c>
      <c r="H72" s="157" t="str">
        <f>VLOOKUP(I72:I120,'ENTER STAFF #S HERE'!$A$1:$B$2180,2,FALSE)</f>
        <v>C1885</v>
      </c>
      <c r="I72" s="179" t="s">
        <v>4174</v>
      </c>
      <c r="J72" s="228">
        <v>3</v>
      </c>
      <c r="K72" s="187">
        <v>3</v>
      </c>
      <c r="L72" s="187">
        <v>1</v>
      </c>
      <c r="M72" s="187">
        <v>6</v>
      </c>
      <c r="N72" s="187" t="str">
        <f t="shared" si="0"/>
        <v xml:space="preserve"> </v>
      </c>
      <c r="O72" s="187" t="s">
        <v>58</v>
      </c>
      <c r="P72" s="187" t="s">
        <v>58</v>
      </c>
      <c r="Q72" s="187" t="s">
        <v>58</v>
      </c>
      <c r="R72" s="187">
        <v>1</v>
      </c>
      <c r="S72" s="187" t="s">
        <v>58</v>
      </c>
      <c r="T72" s="187" t="s">
        <v>58</v>
      </c>
      <c r="U72" s="187" t="s">
        <v>58</v>
      </c>
      <c r="V72" s="187" t="s">
        <v>58</v>
      </c>
      <c r="W72" s="187" t="s">
        <v>58</v>
      </c>
      <c r="X72" s="187" t="s">
        <v>58</v>
      </c>
      <c r="Y72" s="187" t="s">
        <v>58</v>
      </c>
      <c r="Z72" s="187" t="s">
        <v>58</v>
      </c>
      <c r="AA72" s="187"/>
      <c r="AB72" s="187" t="s">
        <v>59</v>
      </c>
      <c r="AC72" s="187" t="s">
        <v>60</v>
      </c>
      <c r="AD72" s="188" t="s">
        <v>6072</v>
      </c>
      <c r="AE72" s="187" t="str">
        <f>VLOOKUP($AF$2:$AF$6318,'PROG CODE'!$A$2:$B$1052,2,FALSE)</f>
        <v>KCADCP</v>
      </c>
      <c r="AF72" s="222" t="s">
        <v>82</v>
      </c>
      <c r="AG72" s="190" t="s">
        <v>63</v>
      </c>
      <c r="AH72" s="222" t="s">
        <v>5684</v>
      </c>
      <c r="AI72" s="222" t="s">
        <v>5682</v>
      </c>
      <c r="AJ72" s="217" t="s">
        <v>5638</v>
      </c>
      <c r="AK72" s="229"/>
      <c r="AL72" s="229"/>
      <c r="AM72" s="192" t="s">
        <v>5639</v>
      </c>
    </row>
    <row r="73" spans="1:39" ht="13.5" customHeight="1">
      <c r="A73" s="183">
        <f>#N/A</f>
        <v>1</v>
      </c>
      <c r="B73" s="224" t="s">
        <v>52</v>
      </c>
      <c r="C73" s="224" t="s">
        <v>53</v>
      </c>
      <c r="D73" s="179" t="s">
        <v>510</v>
      </c>
      <c r="E73" s="231" t="s">
        <v>510</v>
      </c>
      <c r="F73" s="204" t="s">
        <v>2395</v>
      </c>
      <c r="G73" s="181" t="s">
        <v>2449</v>
      </c>
      <c r="H73" s="157" t="str">
        <f>VLOOKUP(I73:I121,'ENTER STAFF #S HERE'!$A$1:$B$2180,2,FALSE)</f>
        <v>C1830</v>
      </c>
      <c r="I73" s="179" t="s">
        <v>4297</v>
      </c>
      <c r="J73" s="228">
        <v>3</v>
      </c>
      <c r="K73" s="187">
        <v>3</v>
      </c>
      <c r="L73" s="187">
        <v>1</v>
      </c>
      <c r="M73" s="187">
        <v>6</v>
      </c>
      <c r="N73" s="187" t="str">
        <f t="shared" si="0"/>
        <v xml:space="preserve"> </v>
      </c>
      <c r="O73" s="187" t="s">
        <v>58</v>
      </c>
      <c r="P73" s="187" t="s">
        <v>58</v>
      </c>
      <c r="Q73" s="187" t="s">
        <v>58</v>
      </c>
      <c r="R73" s="187">
        <v>1</v>
      </c>
      <c r="S73" s="187" t="s">
        <v>58</v>
      </c>
      <c r="T73" s="187" t="s">
        <v>58</v>
      </c>
      <c r="U73" s="187" t="s">
        <v>58</v>
      </c>
      <c r="V73" s="187" t="s">
        <v>58</v>
      </c>
      <c r="W73" s="187" t="s">
        <v>58</v>
      </c>
      <c r="X73" s="187" t="s">
        <v>58</v>
      </c>
      <c r="Y73" s="187" t="s">
        <v>58</v>
      </c>
      <c r="Z73" s="187" t="s">
        <v>58</v>
      </c>
      <c r="AA73" s="187"/>
      <c r="AB73" s="187" t="s">
        <v>59</v>
      </c>
      <c r="AC73" s="187" t="s">
        <v>60</v>
      </c>
      <c r="AD73" s="188" t="s">
        <v>6072</v>
      </c>
      <c r="AE73" s="187" t="str">
        <f>VLOOKUP($AF$2:$AF$6318,'PROG CODE'!$A$2:$B$1052,2,FALSE)</f>
        <v>KCADCP</v>
      </c>
      <c r="AF73" s="222" t="s">
        <v>82</v>
      </c>
      <c r="AG73" s="190" t="s">
        <v>63</v>
      </c>
      <c r="AH73" s="222" t="s">
        <v>5684</v>
      </c>
      <c r="AI73" s="222" t="s">
        <v>6092</v>
      </c>
      <c r="AJ73" s="217" t="s">
        <v>5638</v>
      </c>
      <c r="AK73" s="229"/>
      <c r="AL73" s="229"/>
      <c r="AM73" s="192" t="s">
        <v>5639</v>
      </c>
    </row>
    <row r="74" spans="1:39" ht="13.5" customHeight="1">
      <c r="A74" s="183">
        <f>#N/A</f>
        <v>1</v>
      </c>
      <c r="B74" s="224" t="s">
        <v>52</v>
      </c>
      <c r="C74" s="224" t="s">
        <v>5749</v>
      </c>
      <c r="D74" s="179" t="s">
        <v>510</v>
      </c>
      <c r="E74" s="231" t="s">
        <v>510</v>
      </c>
      <c r="F74" s="204" t="s">
        <v>2361</v>
      </c>
      <c r="G74" s="181" t="s">
        <v>6071</v>
      </c>
      <c r="H74" s="157" t="str">
        <f>VLOOKUP(I74:I122,'ENTER STAFF #S HERE'!$A$1:$B$2180,2,FALSE)</f>
        <v>C2082</v>
      </c>
      <c r="I74" s="179" t="s">
        <v>5612</v>
      </c>
      <c r="J74" s="228">
        <v>3</v>
      </c>
      <c r="K74" s="187">
        <v>3</v>
      </c>
      <c r="L74" s="187">
        <v>1</v>
      </c>
      <c r="M74" s="187">
        <v>6</v>
      </c>
      <c r="N74" s="187" t="str">
        <f t="shared" si="0"/>
        <v xml:space="preserve"> </v>
      </c>
      <c r="O74" s="187" t="s">
        <v>58</v>
      </c>
      <c r="P74" s="187" t="s">
        <v>58</v>
      </c>
      <c r="Q74" s="187" t="s">
        <v>58</v>
      </c>
      <c r="R74" s="187">
        <v>1</v>
      </c>
      <c r="S74" s="187" t="s">
        <v>58</v>
      </c>
      <c r="T74" s="187" t="s">
        <v>58</v>
      </c>
      <c r="U74" s="187" t="s">
        <v>58</v>
      </c>
      <c r="V74" s="187" t="s">
        <v>58</v>
      </c>
      <c r="W74" s="187" t="s">
        <v>58</v>
      </c>
      <c r="X74" s="187" t="s">
        <v>58</v>
      </c>
      <c r="Y74" s="187" t="s">
        <v>58</v>
      </c>
      <c r="Z74" s="187" t="s">
        <v>58</v>
      </c>
      <c r="AA74" s="187"/>
      <c r="AB74" s="187" t="s">
        <v>59</v>
      </c>
      <c r="AC74" s="187" t="s">
        <v>60</v>
      </c>
      <c r="AD74" s="188" t="s">
        <v>6072</v>
      </c>
      <c r="AE74" s="187" t="str">
        <f>VLOOKUP($AF$2:$AF$6318,'PROG CODE'!$A$2:$B$1052,2,FALSE)</f>
        <v>KCADCP</v>
      </c>
      <c r="AF74" s="222" t="s">
        <v>82</v>
      </c>
      <c r="AG74" s="189" t="s">
        <v>5671</v>
      </c>
      <c r="AH74" s="222" t="s">
        <v>5684</v>
      </c>
      <c r="AI74" s="222" t="s">
        <v>5674</v>
      </c>
      <c r="AJ74" s="217" t="s">
        <v>5638</v>
      </c>
      <c r="AK74" s="229"/>
      <c r="AL74" s="229"/>
      <c r="AM74" s="192" t="s">
        <v>5639</v>
      </c>
    </row>
    <row r="75" spans="1:39" ht="13.5" customHeight="1">
      <c r="A75" s="183">
        <f>#N/A</f>
        <v>2</v>
      </c>
      <c r="B75" s="224" t="s">
        <v>357</v>
      </c>
      <c r="C75" s="224" t="s">
        <v>5749</v>
      </c>
      <c r="D75" s="179" t="s">
        <v>510</v>
      </c>
      <c r="E75" s="231" t="s">
        <v>510</v>
      </c>
      <c r="F75" s="204" t="s">
        <v>2358</v>
      </c>
      <c r="G75" s="181" t="s">
        <v>6049</v>
      </c>
      <c r="H75" s="157" t="str">
        <f>VLOOKUP(I75:I122,'ENTER STAFF #S HERE'!$A$1:$B$2180,2,FALSE)</f>
        <v>C1792</v>
      </c>
      <c r="I75" s="179" t="s">
        <v>4215</v>
      </c>
      <c r="J75" s="228">
        <v>3</v>
      </c>
      <c r="K75" s="187">
        <v>3</v>
      </c>
      <c r="L75" s="187">
        <v>1</v>
      </c>
      <c r="M75" s="187">
        <v>6</v>
      </c>
      <c r="N75" s="187" t="str">
        <f t="shared" si="0"/>
        <v xml:space="preserve"> </v>
      </c>
      <c r="O75" s="187" t="s">
        <v>58</v>
      </c>
      <c r="P75" s="187" t="s">
        <v>58</v>
      </c>
      <c r="Q75" s="187" t="s">
        <v>58</v>
      </c>
      <c r="R75" s="187">
        <v>1</v>
      </c>
      <c r="S75" s="187" t="s">
        <v>58</v>
      </c>
      <c r="T75" s="187" t="s">
        <v>58</v>
      </c>
      <c r="U75" s="187" t="s">
        <v>58</v>
      </c>
      <c r="V75" s="187" t="s">
        <v>58</v>
      </c>
      <c r="W75" s="187" t="s">
        <v>58</v>
      </c>
      <c r="X75" s="187" t="s">
        <v>58</v>
      </c>
      <c r="Y75" s="187" t="s">
        <v>58</v>
      </c>
      <c r="Z75" s="187" t="s">
        <v>58</v>
      </c>
      <c r="AA75" s="187"/>
      <c r="AB75" s="187" t="s">
        <v>59</v>
      </c>
      <c r="AC75" s="187" t="s">
        <v>60</v>
      </c>
      <c r="AD75" s="188" t="s">
        <v>6072</v>
      </c>
      <c r="AE75" s="187" t="str">
        <f>VLOOKUP($AF$2:$AF$6318,'PROG CODE'!$A$2:$B$1052,2,FALSE)</f>
        <v>KCADCP</v>
      </c>
      <c r="AF75" s="222" t="s">
        <v>82</v>
      </c>
      <c r="AG75" s="189" t="s">
        <v>5671</v>
      </c>
      <c r="AH75" s="222" t="s">
        <v>5684</v>
      </c>
      <c r="AI75" s="222" t="s">
        <v>5674</v>
      </c>
      <c r="AJ75" s="217" t="s">
        <v>5638</v>
      </c>
      <c r="AK75" s="229"/>
      <c r="AL75" s="229"/>
      <c r="AM75" s="192" t="s">
        <v>5639</v>
      </c>
    </row>
    <row r="76" spans="1:39" ht="13.5" customHeight="1">
      <c r="A76" s="183">
        <f>#N/A</f>
        <v>3</v>
      </c>
      <c r="B76" s="224" t="s">
        <v>358</v>
      </c>
      <c r="C76" s="224" t="s">
        <v>5749</v>
      </c>
      <c r="D76" s="179" t="s">
        <v>510</v>
      </c>
      <c r="E76" s="231" t="s">
        <v>510</v>
      </c>
      <c r="F76" s="157" t="s">
        <v>1085</v>
      </c>
      <c r="G76" s="202" t="s">
        <v>5656</v>
      </c>
      <c r="H76" s="157">
        <f>VLOOKUP(I76:I123,'ENTER STAFF #S HERE'!$A$1:$B$2180,2,FALSE)</f>
        <v>362</v>
      </c>
      <c r="I76" s="179" t="s">
        <v>3875</v>
      </c>
      <c r="J76" s="228">
        <v>3</v>
      </c>
      <c r="K76" s="187">
        <v>3</v>
      </c>
      <c r="L76" s="187">
        <v>1</v>
      </c>
      <c r="M76" s="187">
        <v>6</v>
      </c>
      <c r="N76" s="187" t="str">
        <f t="shared" si="0"/>
        <v xml:space="preserve"> </v>
      </c>
      <c r="O76" s="187" t="s">
        <v>58</v>
      </c>
      <c r="P76" s="187" t="s">
        <v>58</v>
      </c>
      <c r="Q76" s="187" t="s">
        <v>58</v>
      </c>
      <c r="R76" s="187">
        <v>1</v>
      </c>
      <c r="S76" s="187" t="s">
        <v>58</v>
      </c>
      <c r="T76" s="187" t="s">
        <v>58</v>
      </c>
      <c r="U76" s="187" t="s">
        <v>58</v>
      </c>
      <c r="V76" s="187" t="s">
        <v>58</v>
      </c>
      <c r="W76" s="187" t="s">
        <v>58</v>
      </c>
      <c r="X76" s="187" t="s">
        <v>58</v>
      </c>
      <c r="Y76" s="187" t="s">
        <v>58</v>
      </c>
      <c r="Z76" s="187" t="s">
        <v>58</v>
      </c>
      <c r="AA76" s="187"/>
      <c r="AB76" s="187" t="s">
        <v>59</v>
      </c>
      <c r="AC76" s="187" t="s">
        <v>60</v>
      </c>
      <c r="AD76" s="196" t="s">
        <v>5653</v>
      </c>
      <c r="AE76" s="187" t="str">
        <f>VLOOKUP($AF$2:$AF$6318,'PROG CODE'!$A$2:$B$1052,2,FALSE)</f>
        <v>KCADCP</v>
      </c>
      <c r="AF76" s="222" t="s">
        <v>82</v>
      </c>
      <c r="AG76" s="211" t="s">
        <v>5663</v>
      </c>
      <c r="AH76" s="222" t="s">
        <v>5684</v>
      </c>
      <c r="AI76" s="222" t="s">
        <v>5674</v>
      </c>
      <c r="AJ76" s="191" t="s">
        <v>5638</v>
      </c>
      <c r="AK76" s="229"/>
      <c r="AL76" s="229"/>
      <c r="AM76" s="192" t="s">
        <v>5639</v>
      </c>
    </row>
    <row r="77" spans="1:39" ht="13.5" customHeight="1">
      <c r="A77" s="183">
        <f>#N/A</f>
        <v>3</v>
      </c>
      <c r="B77" s="224" t="s">
        <v>358</v>
      </c>
      <c r="C77" s="224" t="s">
        <v>5749</v>
      </c>
      <c r="D77" s="179" t="s">
        <v>510</v>
      </c>
      <c r="E77" s="231" t="s">
        <v>510</v>
      </c>
      <c r="F77" s="204" t="s">
        <v>1082</v>
      </c>
      <c r="G77" s="181" t="s">
        <v>5649</v>
      </c>
      <c r="H77" s="157" t="str">
        <f>VLOOKUP(I77:I124,'ENTER STAFF #S HERE'!$A$1:$B$2180,2,FALSE)</f>
        <v>C1053</v>
      </c>
      <c r="I77" s="179" t="s">
        <v>4483</v>
      </c>
      <c r="J77" s="228">
        <v>3</v>
      </c>
      <c r="K77" s="187">
        <v>3</v>
      </c>
      <c r="L77" s="187">
        <v>1</v>
      </c>
      <c r="M77" s="187">
        <v>6</v>
      </c>
      <c r="N77" s="187" t="str">
        <f t="shared" si="0"/>
        <v xml:space="preserve"> </v>
      </c>
      <c r="O77" s="187" t="s">
        <v>58</v>
      </c>
      <c r="P77" s="187" t="s">
        <v>58</v>
      </c>
      <c r="Q77" s="187" t="s">
        <v>58</v>
      </c>
      <c r="R77" s="187">
        <v>1</v>
      </c>
      <c r="S77" s="187" t="s">
        <v>58</v>
      </c>
      <c r="T77" s="187" t="s">
        <v>58</v>
      </c>
      <c r="U77" s="187" t="s">
        <v>58</v>
      </c>
      <c r="V77" s="187" t="s">
        <v>58</v>
      </c>
      <c r="W77" s="187" t="s">
        <v>58</v>
      </c>
      <c r="X77" s="187" t="s">
        <v>58</v>
      </c>
      <c r="Y77" s="187" t="s">
        <v>58</v>
      </c>
      <c r="Z77" s="187" t="s">
        <v>58</v>
      </c>
      <c r="AA77" s="187"/>
      <c r="AB77" s="187" t="s">
        <v>59</v>
      </c>
      <c r="AC77" s="187" t="s">
        <v>60</v>
      </c>
      <c r="AD77" s="196" t="s">
        <v>5650</v>
      </c>
      <c r="AE77" s="187" t="str">
        <f>VLOOKUP($AF$2:$AF$6318,'PROG CODE'!$A$2:$B$1052,2,FALSE)</f>
        <v>KCADCP</v>
      </c>
      <c r="AF77" s="222" t="s">
        <v>82</v>
      </c>
      <c r="AG77" s="189" t="s">
        <v>5663</v>
      </c>
      <c r="AH77" s="222" t="s">
        <v>5684</v>
      </c>
      <c r="AI77" s="222" t="s">
        <v>5674</v>
      </c>
      <c r="AJ77" s="191" t="s">
        <v>5638</v>
      </c>
      <c r="AK77" s="229"/>
      <c r="AL77" s="229"/>
      <c r="AM77" s="192" t="s">
        <v>5639</v>
      </c>
    </row>
    <row r="78" spans="1:39" ht="13.5" customHeight="1">
      <c r="A78" s="183">
        <f>#N/A</f>
        <v>5</v>
      </c>
      <c r="B78" s="224" t="s">
        <v>360</v>
      </c>
      <c r="C78" s="224" t="s">
        <v>5749</v>
      </c>
      <c r="D78" s="179" t="s">
        <v>510</v>
      </c>
      <c r="E78" s="231" t="s">
        <v>510</v>
      </c>
      <c r="F78" s="204" t="s">
        <v>2359</v>
      </c>
      <c r="G78" s="181" t="s">
        <v>6073</v>
      </c>
      <c r="H78" s="157" t="str">
        <f>VLOOKUP(I78:I124,'ENTER STAFF #S HERE'!$A$1:$B$2180,2,FALSE)</f>
        <v>C1878</v>
      </c>
      <c r="I78" s="140" t="s">
        <v>4183</v>
      </c>
      <c r="J78" s="228">
        <v>3</v>
      </c>
      <c r="K78" s="187">
        <v>3</v>
      </c>
      <c r="L78" s="187">
        <v>1</v>
      </c>
      <c r="M78" s="187">
        <v>6</v>
      </c>
      <c r="N78" s="187" t="str">
        <f t="shared" si="0"/>
        <v xml:space="preserve"> </v>
      </c>
      <c r="O78" s="187" t="s">
        <v>58</v>
      </c>
      <c r="P78" s="187" t="s">
        <v>58</v>
      </c>
      <c r="Q78" s="187" t="s">
        <v>58</v>
      </c>
      <c r="R78" s="187">
        <v>1</v>
      </c>
      <c r="S78" s="187" t="s">
        <v>58</v>
      </c>
      <c r="T78" s="187" t="s">
        <v>58</v>
      </c>
      <c r="U78" s="187" t="s">
        <v>58</v>
      </c>
      <c r="V78" s="187" t="s">
        <v>58</v>
      </c>
      <c r="W78" s="187" t="s">
        <v>58</v>
      </c>
      <c r="X78" s="187" t="s">
        <v>58</v>
      </c>
      <c r="Y78" s="187" t="s">
        <v>58</v>
      </c>
      <c r="Z78" s="187" t="s">
        <v>58</v>
      </c>
      <c r="AA78" s="187"/>
      <c r="AB78" s="187" t="s">
        <v>59</v>
      </c>
      <c r="AC78" s="187" t="s">
        <v>60</v>
      </c>
      <c r="AD78" s="188" t="s">
        <v>6072</v>
      </c>
      <c r="AE78" s="187" t="str">
        <f>VLOOKUP($AF$2:$AF$6318,'PROG CODE'!$A$2:$B$1052,2,FALSE)</f>
        <v>KCADCP</v>
      </c>
      <c r="AF78" s="222" t="s">
        <v>82</v>
      </c>
      <c r="AG78" s="189" t="s">
        <v>5671</v>
      </c>
      <c r="AH78" s="222" t="s">
        <v>5684</v>
      </c>
      <c r="AI78" s="222" t="s">
        <v>5674</v>
      </c>
      <c r="AJ78" s="217" t="s">
        <v>5638</v>
      </c>
      <c r="AK78" s="229"/>
      <c r="AL78" s="229"/>
      <c r="AM78" s="192" t="s">
        <v>5639</v>
      </c>
    </row>
    <row r="79" spans="1:39" ht="13.5" customHeight="1">
      <c r="A79" s="183">
        <f>#N/A</f>
        <v>1</v>
      </c>
      <c r="B79" s="224" t="s">
        <v>52</v>
      </c>
      <c r="C79" s="224" t="s">
        <v>5749</v>
      </c>
      <c r="D79" s="179" t="s">
        <v>510</v>
      </c>
      <c r="E79" s="231" t="s">
        <v>510</v>
      </c>
      <c r="F79" s="204" t="s">
        <v>2363</v>
      </c>
      <c r="G79" s="181" t="s">
        <v>2139</v>
      </c>
      <c r="H79" s="157" t="str">
        <f>VLOOKUP(I79:I125,'ENTER STAFF #S HERE'!$A$1:$B$2180,2,FALSE)</f>
        <v>C1885</v>
      </c>
      <c r="I79" s="179" t="s">
        <v>4174</v>
      </c>
      <c r="J79" s="228">
        <v>3</v>
      </c>
      <c r="K79" s="187">
        <v>3</v>
      </c>
      <c r="L79" s="187">
        <v>1</v>
      </c>
      <c r="M79" s="187">
        <v>6</v>
      </c>
      <c r="N79" s="187" t="str">
        <f t="shared" si="0"/>
        <v xml:space="preserve"> </v>
      </c>
      <c r="O79" s="187" t="s">
        <v>58</v>
      </c>
      <c r="P79" s="187" t="s">
        <v>58</v>
      </c>
      <c r="Q79" s="187" t="s">
        <v>58</v>
      </c>
      <c r="R79" s="187">
        <v>1</v>
      </c>
      <c r="S79" s="187" t="s">
        <v>58</v>
      </c>
      <c r="T79" s="187" t="s">
        <v>58</v>
      </c>
      <c r="U79" s="187" t="s">
        <v>58</v>
      </c>
      <c r="V79" s="187" t="s">
        <v>58</v>
      </c>
      <c r="W79" s="187" t="s">
        <v>58</v>
      </c>
      <c r="X79" s="187" t="s">
        <v>58</v>
      </c>
      <c r="Y79" s="187" t="s">
        <v>58</v>
      </c>
      <c r="Z79" s="187" t="s">
        <v>58</v>
      </c>
      <c r="AA79" s="187"/>
      <c r="AB79" s="187" t="s">
        <v>59</v>
      </c>
      <c r="AC79" s="187" t="s">
        <v>60</v>
      </c>
      <c r="AD79" s="188" t="s">
        <v>6072</v>
      </c>
      <c r="AE79" s="187" t="str">
        <f>VLOOKUP($AF$2:$AF$6318,'PROG CODE'!$A$2:$B$1052,2,FALSE)</f>
        <v>KCADCP</v>
      </c>
      <c r="AF79" s="222" t="s">
        <v>82</v>
      </c>
      <c r="AG79" s="189" t="s">
        <v>5671</v>
      </c>
      <c r="AH79" s="222" t="s">
        <v>5684</v>
      </c>
      <c r="AI79" s="222" t="s">
        <v>5676</v>
      </c>
      <c r="AJ79" s="217" t="s">
        <v>5638</v>
      </c>
      <c r="AK79" s="229"/>
      <c r="AL79" s="229"/>
      <c r="AM79" s="192" t="s">
        <v>5639</v>
      </c>
    </row>
    <row r="80" spans="1:39" ht="13.5" customHeight="1">
      <c r="A80" s="183">
        <f>#N/A</f>
        <v>2</v>
      </c>
      <c r="B80" s="224" t="s">
        <v>357</v>
      </c>
      <c r="C80" s="224" t="s">
        <v>5749</v>
      </c>
      <c r="D80" s="179" t="s">
        <v>510</v>
      </c>
      <c r="E80" s="157" t="s">
        <v>5648</v>
      </c>
      <c r="F80" s="157" t="s">
        <v>1122</v>
      </c>
      <c r="G80" s="215" t="s">
        <v>5679</v>
      </c>
      <c r="H80" s="157" t="str">
        <f>VLOOKUP(I80:I126,'ENTER STAFF #S HERE'!$A$1:$B$2180,2,FALSE)</f>
        <v>C1850</v>
      </c>
      <c r="I80" s="205" t="s">
        <v>5345</v>
      </c>
      <c r="J80" s="228">
        <v>3</v>
      </c>
      <c r="K80" s="187">
        <v>3</v>
      </c>
      <c r="L80" s="187">
        <v>1</v>
      </c>
      <c r="M80" s="187">
        <v>6</v>
      </c>
      <c r="N80" s="187" t="str">
        <f t="shared" si="0"/>
        <v xml:space="preserve"> </v>
      </c>
      <c r="O80" s="187" t="s">
        <v>58</v>
      </c>
      <c r="P80" s="187" t="s">
        <v>58</v>
      </c>
      <c r="Q80" s="187" t="s">
        <v>58</v>
      </c>
      <c r="R80" s="187">
        <v>1</v>
      </c>
      <c r="S80" s="187" t="s">
        <v>58</v>
      </c>
      <c r="T80" s="187" t="s">
        <v>58</v>
      </c>
      <c r="U80" s="187" t="s">
        <v>58</v>
      </c>
      <c r="V80" s="187" t="s">
        <v>58</v>
      </c>
      <c r="W80" s="187" t="s">
        <v>58</v>
      </c>
      <c r="X80" s="187" t="s">
        <v>58</v>
      </c>
      <c r="Y80" s="187" t="s">
        <v>58</v>
      </c>
      <c r="Z80" s="187" t="s">
        <v>58</v>
      </c>
      <c r="AA80" s="187"/>
      <c r="AB80" s="187" t="s">
        <v>59</v>
      </c>
      <c r="AC80" s="187" t="s">
        <v>60</v>
      </c>
      <c r="AD80" s="196" t="s">
        <v>5680</v>
      </c>
      <c r="AE80" s="187" t="str">
        <f>VLOOKUP($AF$2:$AF$6318,'PROG CODE'!$A$2:$B$1052,2,FALSE)</f>
        <v>KCADCP</v>
      </c>
      <c r="AF80" s="222" t="s">
        <v>82</v>
      </c>
      <c r="AG80" s="189" t="s">
        <v>5671</v>
      </c>
      <c r="AH80" s="222" t="s">
        <v>5684</v>
      </c>
      <c r="AI80" s="222" t="s">
        <v>5676</v>
      </c>
      <c r="AJ80" s="217" t="s">
        <v>5638</v>
      </c>
      <c r="AK80" s="229"/>
      <c r="AL80" s="229"/>
      <c r="AM80" s="192" t="s">
        <v>5639</v>
      </c>
    </row>
    <row r="81" spans="1:39" ht="13.5" customHeight="1">
      <c r="A81" s="183">
        <f>#N/A</f>
        <v>3</v>
      </c>
      <c r="B81" s="224" t="s">
        <v>358</v>
      </c>
      <c r="C81" s="224" t="s">
        <v>5749</v>
      </c>
      <c r="D81" s="179" t="s">
        <v>510</v>
      </c>
      <c r="E81" s="231" t="s">
        <v>510</v>
      </c>
      <c r="F81" s="204" t="s">
        <v>2367</v>
      </c>
      <c r="G81" s="181" t="s">
        <v>6076</v>
      </c>
      <c r="H81" s="157" t="str">
        <f>VLOOKUP(I81:I127,'ENTER STAFF #S HERE'!$A$1:$B$2180,2,FALSE)</f>
        <v>C1830</v>
      </c>
      <c r="I81" s="179" t="s">
        <v>4297</v>
      </c>
      <c r="J81" s="228">
        <v>3</v>
      </c>
      <c r="K81" s="187">
        <v>3</v>
      </c>
      <c r="L81" s="187">
        <v>1</v>
      </c>
      <c r="M81" s="187">
        <v>6</v>
      </c>
      <c r="N81" s="187" t="str">
        <f t="shared" si="0"/>
        <v xml:space="preserve"> </v>
      </c>
      <c r="O81" s="187" t="s">
        <v>58</v>
      </c>
      <c r="P81" s="187" t="s">
        <v>58</v>
      </c>
      <c r="Q81" s="187" t="s">
        <v>58</v>
      </c>
      <c r="R81" s="187">
        <v>1</v>
      </c>
      <c r="S81" s="187" t="s">
        <v>58</v>
      </c>
      <c r="T81" s="187" t="s">
        <v>58</v>
      </c>
      <c r="U81" s="187" t="s">
        <v>58</v>
      </c>
      <c r="V81" s="187" t="s">
        <v>58</v>
      </c>
      <c r="W81" s="187" t="s">
        <v>58</v>
      </c>
      <c r="X81" s="187" t="s">
        <v>58</v>
      </c>
      <c r="Y81" s="187" t="s">
        <v>58</v>
      </c>
      <c r="Z81" s="187" t="s">
        <v>58</v>
      </c>
      <c r="AA81" s="187"/>
      <c r="AB81" s="187" t="s">
        <v>59</v>
      </c>
      <c r="AC81" s="187" t="s">
        <v>60</v>
      </c>
      <c r="AD81" s="188" t="s">
        <v>6072</v>
      </c>
      <c r="AE81" s="187" t="str">
        <f>VLOOKUP($AF$2:$AF$6318,'PROG CODE'!$A$2:$B$1052,2,FALSE)</f>
        <v>KCADCP</v>
      </c>
      <c r="AF81" s="222" t="s">
        <v>82</v>
      </c>
      <c r="AG81" s="189" t="s">
        <v>5671</v>
      </c>
      <c r="AH81" s="222" t="s">
        <v>5684</v>
      </c>
      <c r="AI81" s="222" t="s">
        <v>5676</v>
      </c>
      <c r="AJ81" s="217" t="s">
        <v>5638</v>
      </c>
      <c r="AK81" s="229"/>
      <c r="AL81" s="229"/>
      <c r="AM81" s="192" t="s">
        <v>5639</v>
      </c>
    </row>
    <row r="82" spans="1:39" ht="13.5" customHeight="1">
      <c r="A82" s="183">
        <f>#N/A</f>
        <v>4</v>
      </c>
      <c r="B82" s="224" t="s">
        <v>359</v>
      </c>
      <c r="C82" s="224" t="s">
        <v>5749</v>
      </c>
      <c r="D82" s="179" t="s">
        <v>510</v>
      </c>
      <c r="E82" s="231" t="s">
        <v>510</v>
      </c>
      <c r="F82" s="204" t="s">
        <v>2365</v>
      </c>
      <c r="G82" s="181" t="s">
        <v>6074</v>
      </c>
      <c r="H82" s="157" t="str">
        <f>VLOOKUP(I82:I128,'ENTER STAFF #S HERE'!$A$1:$B$2180,2,FALSE)</f>
        <v>C1829</v>
      </c>
      <c r="I82" s="179" t="s">
        <v>4225</v>
      </c>
      <c r="J82" s="228">
        <v>3</v>
      </c>
      <c r="K82" s="187">
        <v>3</v>
      </c>
      <c r="L82" s="187">
        <v>1</v>
      </c>
      <c r="M82" s="187">
        <v>6</v>
      </c>
      <c r="N82" s="187" t="str">
        <f t="shared" si="0"/>
        <v xml:space="preserve"> </v>
      </c>
      <c r="O82" s="187" t="s">
        <v>58</v>
      </c>
      <c r="P82" s="187" t="s">
        <v>58</v>
      </c>
      <c r="Q82" s="187" t="s">
        <v>58</v>
      </c>
      <c r="R82" s="187">
        <v>1</v>
      </c>
      <c r="S82" s="187" t="s">
        <v>58</v>
      </c>
      <c r="T82" s="187" t="s">
        <v>58</v>
      </c>
      <c r="U82" s="187" t="s">
        <v>58</v>
      </c>
      <c r="V82" s="187" t="s">
        <v>58</v>
      </c>
      <c r="W82" s="187" t="s">
        <v>58</v>
      </c>
      <c r="X82" s="187" t="s">
        <v>58</v>
      </c>
      <c r="Y82" s="187" t="s">
        <v>58</v>
      </c>
      <c r="Z82" s="187" t="s">
        <v>58</v>
      </c>
      <c r="AA82" s="187"/>
      <c r="AB82" s="187" t="s">
        <v>59</v>
      </c>
      <c r="AC82" s="187" t="s">
        <v>60</v>
      </c>
      <c r="AD82" s="188" t="s">
        <v>6072</v>
      </c>
      <c r="AE82" s="187" t="str">
        <f>VLOOKUP($AF$2:$AF$6318,'PROG CODE'!$A$2:$B$1052,2,FALSE)</f>
        <v>KCADCP</v>
      </c>
      <c r="AF82" s="222" t="s">
        <v>82</v>
      </c>
      <c r="AG82" s="189" t="s">
        <v>5671</v>
      </c>
      <c r="AH82" s="222" t="s">
        <v>5684</v>
      </c>
      <c r="AI82" s="222" t="s">
        <v>5676</v>
      </c>
      <c r="AJ82" s="217" t="s">
        <v>5638</v>
      </c>
      <c r="AK82" s="229"/>
      <c r="AL82" s="229"/>
      <c r="AM82" s="192" t="s">
        <v>5639</v>
      </c>
    </row>
    <row r="83" spans="1:39" ht="13.5" customHeight="1">
      <c r="A83" s="183">
        <f>#N/A</f>
        <v>5</v>
      </c>
      <c r="B83" s="224" t="s">
        <v>360</v>
      </c>
      <c r="C83" s="224" t="s">
        <v>5749</v>
      </c>
      <c r="D83" s="179" t="s">
        <v>510</v>
      </c>
      <c r="E83" s="200" t="s">
        <v>5648</v>
      </c>
      <c r="F83" s="214" t="s">
        <v>1120</v>
      </c>
      <c r="G83" s="215" t="s">
        <v>5678</v>
      </c>
      <c r="H83" s="157" t="str">
        <f>VLOOKUP(I83:I129,'ENTER STAFF #S HERE'!$A$1:$B$2180,2,FALSE)</f>
        <v>C1053</v>
      </c>
      <c r="I83" s="179" t="s">
        <v>4483</v>
      </c>
      <c r="J83" s="228"/>
      <c r="K83" s="187">
        <v>0</v>
      </c>
      <c r="L83" s="187">
        <v>0</v>
      </c>
      <c r="M83" s="187">
        <v>6</v>
      </c>
      <c r="N83" s="187" t="str">
        <f t="shared" si="0"/>
        <v xml:space="preserve"> </v>
      </c>
      <c r="O83" s="187" t="s">
        <v>58</v>
      </c>
      <c r="P83" s="187" t="s">
        <v>58</v>
      </c>
      <c r="Q83" s="187" t="s">
        <v>58</v>
      </c>
      <c r="R83" s="187">
        <v>0</v>
      </c>
      <c r="S83" s="187" t="s">
        <v>58</v>
      </c>
      <c r="T83" s="187" t="s">
        <v>58</v>
      </c>
      <c r="U83" s="187" t="s">
        <v>58</v>
      </c>
      <c r="V83" s="187" t="s">
        <v>58</v>
      </c>
      <c r="W83" s="187" t="s">
        <v>58</v>
      </c>
      <c r="X83" s="187" t="s">
        <v>58</v>
      </c>
      <c r="Y83" s="187" t="s">
        <v>58</v>
      </c>
      <c r="Z83" s="187" t="s">
        <v>58</v>
      </c>
      <c r="AA83" s="187"/>
      <c r="AB83" s="187" t="s">
        <v>59</v>
      </c>
      <c r="AC83" s="187" t="s">
        <v>60</v>
      </c>
      <c r="AD83" s="188" t="s">
        <v>5640</v>
      </c>
      <c r="AE83" s="187" t="str">
        <f>VLOOKUP($AF$2:$AF$6318,'PROG CODE'!$A$2:$B$1052,2,FALSE)</f>
        <v>KCADCP</v>
      </c>
      <c r="AF83" s="222" t="s">
        <v>82</v>
      </c>
      <c r="AG83" s="189" t="s">
        <v>5671</v>
      </c>
      <c r="AH83" s="222" t="s">
        <v>5684</v>
      </c>
      <c r="AI83" s="222" t="s">
        <v>5676</v>
      </c>
      <c r="AJ83" s="191" t="s">
        <v>5638</v>
      </c>
      <c r="AK83" s="229"/>
      <c r="AL83" s="229"/>
      <c r="AM83" s="192" t="s">
        <v>5639</v>
      </c>
    </row>
    <row r="84" spans="1:39" ht="13.5" customHeight="1">
      <c r="A84" s="183">
        <f>#N/A</f>
        <v>1</v>
      </c>
      <c r="B84" s="224" t="s">
        <v>52</v>
      </c>
      <c r="C84" s="224" t="s">
        <v>5749</v>
      </c>
      <c r="D84" s="179" t="s">
        <v>510</v>
      </c>
      <c r="E84" s="231" t="s">
        <v>510</v>
      </c>
      <c r="F84" s="204" t="s">
        <v>2371</v>
      </c>
      <c r="G84" s="181" t="s">
        <v>6077</v>
      </c>
      <c r="H84" s="157" t="str">
        <f>VLOOKUP(I84:I130,'ENTER STAFF #S HERE'!$A$1:$B$2180,2,FALSE)</f>
        <v>C1829</v>
      </c>
      <c r="I84" s="179" t="s">
        <v>4225</v>
      </c>
      <c r="J84" s="228">
        <v>3</v>
      </c>
      <c r="K84" s="187">
        <v>3</v>
      </c>
      <c r="L84" s="187">
        <v>1</v>
      </c>
      <c r="M84" s="187">
        <v>6</v>
      </c>
      <c r="N84" s="187" t="str">
        <f t="shared" si="0"/>
        <v xml:space="preserve"> </v>
      </c>
      <c r="O84" s="187" t="s">
        <v>58</v>
      </c>
      <c r="P84" s="187" t="s">
        <v>58</v>
      </c>
      <c r="Q84" s="187" t="s">
        <v>58</v>
      </c>
      <c r="R84" s="187">
        <v>1</v>
      </c>
      <c r="S84" s="187" t="s">
        <v>58</v>
      </c>
      <c r="T84" s="187" t="s">
        <v>58</v>
      </c>
      <c r="U84" s="187" t="s">
        <v>58</v>
      </c>
      <c r="V84" s="187" t="s">
        <v>58</v>
      </c>
      <c r="W84" s="187" t="s">
        <v>58</v>
      </c>
      <c r="X84" s="187" t="s">
        <v>58</v>
      </c>
      <c r="Y84" s="187" t="s">
        <v>58</v>
      </c>
      <c r="Z84" s="187" t="s">
        <v>58</v>
      </c>
      <c r="AA84" s="187"/>
      <c r="AB84" s="187" t="s">
        <v>59</v>
      </c>
      <c r="AC84" s="187" t="s">
        <v>60</v>
      </c>
      <c r="AD84" s="188" t="s">
        <v>6072</v>
      </c>
      <c r="AE84" s="187" t="str">
        <f>VLOOKUP($AF$2:$AF$6318,'PROG CODE'!$A$2:$B$1052,2,FALSE)</f>
        <v>KCADCP</v>
      </c>
      <c r="AF84" s="222" t="s">
        <v>82</v>
      </c>
      <c r="AG84" s="189" t="s">
        <v>5671</v>
      </c>
      <c r="AH84" s="222" t="s">
        <v>5684</v>
      </c>
      <c r="AI84" s="222" t="s">
        <v>5677</v>
      </c>
      <c r="AJ84" s="217" t="s">
        <v>5638</v>
      </c>
      <c r="AK84" s="229"/>
      <c r="AL84" s="229"/>
      <c r="AM84" s="192" t="s">
        <v>5639</v>
      </c>
    </row>
    <row r="85" spans="1:39" ht="13.5" customHeight="1">
      <c r="A85" s="183">
        <f>#N/A</f>
        <v>2</v>
      </c>
      <c r="B85" s="224" t="s">
        <v>357</v>
      </c>
      <c r="C85" s="224" t="s">
        <v>5749</v>
      </c>
      <c r="D85" s="179" t="s">
        <v>510</v>
      </c>
      <c r="E85" s="231" t="s">
        <v>510</v>
      </c>
      <c r="F85" s="204" t="s">
        <v>2374</v>
      </c>
      <c r="G85" s="181" t="s">
        <v>6079</v>
      </c>
      <c r="H85" s="157" t="str">
        <f>VLOOKUP(I85:I131,'ENTER STAFF #S HERE'!$A$1:$B$2180,2,FALSE)</f>
        <v>C1790</v>
      </c>
      <c r="I85" s="179" t="s">
        <v>4217</v>
      </c>
      <c r="J85" s="228">
        <v>3</v>
      </c>
      <c r="K85" s="187">
        <v>3</v>
      </c>
      <c r="L85" s="187">
        <v>1</v>
      </c>
      <c r="M85" s="187">
        <v>6</v>
      </c>
      <c r="N85" s="187" t="str">
        <f t="shared" si="0"/>
        <v xml:space="preserve"> </v>
      </c>
      <c r="O85" s="187" t="s">
        <v>58</v>
      </c>
      <c r="P85" s="187" t="s">
        <v>58</v>
      </c>
      <c r="Q85" s="187" t="s">
        <v>58</v>
      </c>
      <c r="R85" s="187">
        <v>1</v>
      </c>
      <c r="S85" s="187" t="s">
        <v>58</v>
      </c>
      <c r="T85" s="187" t="s">
        <v>58</v>
      </c>
      <c r="U85" s="187" t="s">
        <v>58</v>
      </c>
      <c r="V85" s="187" t="s">
        <v>58</v>
      </c>
      <c r="W85" s="187" t="s">
        <v>58</v>
      </c>
      <c r="X85" s="187" t="s">
        <v>58</v>
      </c>
      <c r="Y85" s="187" t="s">
        <v>58</v>
      </c>
      <c r="Z85" s="187" t="s">
        <v>58</v>
      </c>
      <c r="AA85" s="187"/>
      <c r="AB85" s="187" t="s">
        <v>59</v>
      </c>
      <c r="AC85" s="187" t="s">
        <v>60</v>
      </c>
      <c r="AD85" s="188" t="s">
        <v>6072</v>
      </c>
      <c r="AE85" s="187" t="str">
        <f>VLOOKUP($AF$2:$AF$6318,'PROG CODE'!$A$2:$B$1052,2,FALSE)</f>
        <v>KCADCP</v>
      </c>
      <c r="AF85" s="222" t="s">
        <v>82</v>
      </c>
      <c r="AG85" s="189" t="s">
        <v>5671</v>
      </c>
      <c r="AH85" s="222" t="s">
        <v>5684</v>
      </c>
      <c r="AI85" s="222" t="s">
        <v>5677</v>
      </c>
      <c r="AJ85" s="217" t="s">
        <v>5638</v>
      </c>
      <c r="AK85" s="229"/>
      <c r="AL85" s="229"/>
      <c r="AM85" s="192" t="s">
        <v>5639</v>
      </c>
    </row>
    <row r="86" spans="1:39" ht="13.5" customHeight="1">
      <c r="A86" s="183">
        <f>#N/A</f>
        <v>3</v>
      </c>
      <c r="B86" s="224" t="s">
        <v>358</v>
      </c>
      <c r="C86" s="224" t="s">
        <v>5749</v>
      </c>
      <c r="D86" s="179" t="s">
        <v>510</v>
      </c>
      <c r="E86" s="231" t="s">
        <v>510</v>
      </c>
      <c r="F86" s="204" t="s">
        <v>2369</v>
      </c>
      <c r="G86" s="181" t="s">
        <v>6080</v>
      </c>
      <c r="H86" s="157" t="str">
        <f>VLOOKUP(I86:I132,'ENTER STAFF #S HERE'!$A$1:$B$2180,2,FALSE)</f>
        <v>C1754</v>
      </c>
      <c r="I86" s="179" t="s">
        <v>5248</v>
      </c>
      <c r="J86" s="228">
        <v>3</v>
      </c>
      <c r="K86" s="187">
        <v>3</v>
      </c>
      <c r="L86" s="187">
        <v>1</v>
      </c>
      <c r="M86" s="187">
        <v>6</v>
      </c>
      <c r="N86" s="187" t="str">
        <f t="shared" si="0"/>
        <v xml:space="preserve"> </v>
      </c>
      <c r="O86" s="187" t="s">
        <v>58</v>
      </c>
      <c r="P86" s="187" t="s">
        <v>58</v>
      </c>
      <c r="Q86" s="187" t="s">
        <v>58</v>
      </c>
      <c r="R86" s="187">
        <v>1</v>
      </c>
      <c r="S86" s="187" t="s">
        <v>58</v>
      </c>
      <c r="T86" s="187" t="s">
        <v>58</v>
      </c>
      <c r="U86" s="187" t="s">
        <v>58</v>
      </c>
      <c r="V86" s="187" t="s">
        <v>58</v>
      </c>
      <c r="W86" s="187" t="s">
        <v>58</v>
      </c>
      <c r="X86" s="187" t="s">
        <v>58</v>
      </c>
      <c r="Y86" s="187" t="s">
        <v>58</v>
      </c>
      <c r="Z86" s="187" t="s">
        <v>58</v>
      </c>
      <c r="AA86" s="187"/>
      <c r="AB86" s="187" t="s">
        <v>59</v>
      </c>
      <c r="AC86" s="187" t="s">
        <v>60</v>
      </c>
      <c r="AD86" s="188" t="s">
        <v>6072</v>
      </c>
      <c r="AE86" s="187" t="str">
        <f>VLOOKUP($AF$2:$AF$6318,'PROG CODE'!$A$2:$B$1052,2,FALSE)</f>
        <v>KCADCP</v>
      </c>
      <c r="AF86" s="222" t="s">
        <v>82</v>
      </c>
      <c r="AG86" s="189" t="s">
        <v>5671</v>
      </c>
      <c r="AH86" s="222" t="s">
        <v>5684</v>
      </c>
      <c r="AI86" s="222" t="s">
        <v>5677</v>
      </c>
      <c r="AJ86" s="217" t="s">
        <v>5638</v>
      </c>
      <c r="AK86" s="229"/>
      <c r="AL86" s="229"/>
      <c r="AM86" s="192" t="s">
        <v>5639</v>
      </c>
    </row>
    <row r="87" spans="1:39" ht="13.5" customHeight="1">
      <c r="A87" s="183">
        <f>#N/A</f>
        <v>4</v>
      </c>
      <c r="B87" s="224" t="s">
        <v>359</v>
      </c>
      <c r="C87" s="224" t="s">
        <v>5749</v>
      </c>
      <c r="D87" s="179" t="s">
        <v>510</v>
      </c>
      <c r="E87" s="231" t="s">
        <v>510</v>
      </c>
      <c r="F87" s="204" t="s">
        <v>2375</v>
      </c>
      <c r="G87" s="181" t="s">
        <v>6081</v>
      </c>
      <c r="H87" s="157" t="str">
        <f>VLOOKUP(I87:I133,'ENTER STAFF #S HERE'!$A$1:$B$2180,2,FALSE)</f>
        <v>C1942</v>
      </c>
      <c r="I87" s="179" t="s">
        <v>4471</v>
      </c>
      <c r="J87" s="228">
        <v>3</v>
      </c>
      <c r="K87" s="187">
        <v>3</v>
      </c>
      <c r="L87" s="187">
        <v>1</v>
      </c>
      <c r="M87" s="187">
        <v>6</v>
      </c>
      <c r="N87" s="187" t="str">
        <f t="shared" si="0"/>
        <v xml:space="preserve"> </v>
      </c>
      <c r="O87" s="187" t="s">
        <v>58</v>
      </c>
      <c r="P87" s="187" t="s">
        <v>58</v>
      </c>
      <c r="Q87" s="187" t="s">
        <v>58</v>
      </c>
      <c r="R87" s="187">
        <v>1</v>
      </c>
      <c r="S87" s="187" t="s">
        <v>58</v>
      </c>
      <c r="T87" s="187" t="s">
        <v>58</v>
      </c>
      <c r="U87" s="187" t="s">
        <v>58</v>
      </c>
      <c r="V87" s="187" t="s">
        <v>58</v>
      </c>
      <c r="W87" s="187" t="s">
        <v>58</v>
      </c>
      <c r="X87" s="187" t="s">
        <v>58</v>
      </c>
      <c r="Y87" s="187" t="s">
        <v>58</v>
      </c>
      <c r="Z87" s="187" t="s">
        <v>58</v>
      </c>
      <c r="AA87" s="187"/>
      <c r="AB87" s="187" t="s">
        <v>59</v>
      </c>
      <c r="AC87" s="187" t="s">
        <v>60</v>
      </c>
      <c r="AD87" s="188" t="s">
        <v>6072</v>
      </c>
      <c r="AE87" s="187" t="str">
        <f>VLOOKUP($AF$2:$AF$6318,'PROG CODE'!$A$2:$B$1052,2,FALSE)</f>
        <v>KCADCP</v>
      </c>
      <c r="AF87" s="222" t="s">
        <v>82</v>
      </c>
      <c r="AG87" s="189" t="s">
        <v>5671</v>
      </c>
      <c r="AH87" s="222" t="s">
        <v>5684</v>
      </c>
      <c r="AI87" s="222" t="s">
        <v>5677</v>
      </c>
      <c r="AJ87" s="217" t="s">
        <v>5638</v>
      </c>
      <c r="AK87" s="229"/>
      <c r="AL87" s="229"/>
      <c r="AM87" s="192" t="s">
        <v>5639</v>
      </c>
    </row>
    <row r="88" spans="1:39" ht="13.5" customHeight="1">
      <c r="A88" s="183">
        <f>#N/A</f>
        <v>5</v>
      </c>
      <c r="B88" s="224" t="s">
        <v>360</v>
      </c>
      <c r="C88" s="224" t="s">
        <v>5749</v>
      </c>
      <c r="D88" s="179" t="s">
        <v>510</v>
      </c>
      <c r="E88" s="231" t="s">
        <v>510</v>
      </c>
      <c r="F88" s="157" t="s">
        <v>1085</v>
      </c>
      <c r="G88" s="181" t="s">
        <v>6093</v>
      </c>
      <c r="H88" s="157" t="str">
        <f>VLOOKUP(I88:I134,'ENTER STAFF #S HERE'!$A$1:$B$2180,2,FALSE)</f>
        <v>C1830</v>
      </c>
      <c r="I88" s="179" t="s">
        <v>4297</v>
      </c>
      <c r="J88" s="228">
        <v>3</v>
      </c>
      <c r="K88" s="187">
        <v>3</v>
      </c>
      <c r="L88" s="187">
        <v>1</v>
      </c>
      <c r="M88" s="187">
        <v>6</v>
      </c>
      <c r="N88" s="187" t="str">
        <f t="shared" si="0"/>
        <v xml:space="preserve"> </v>
      </c>
      <c r="O88" s="187" t="s">
        <v>58</v>
      </c>
      <c r="P88" s="187" t="s">
        <v>58</v>
      </c>
      <c r="Q88" s="187" t="s">
        <v>58</v>
      </c>
      <c r="R88" s="187">
        <v>1</v>
      </c>
      <c r="S88" s="187" t="s">
        <v>58</v>
      </c>
      <c r="T88" s="187" t="s">
        <v>58</v>
      </c>
      <c r="U88" s="187" t="s">
        <v>58</v>
      </c>
      <c r="V88" s="187" t="s">
        <v>58</v>
      </c>
      <c r="W88" s="187" t="s">
        <v>58</v>
      </c>
      <c r="X88" s="187" t="s">
        <v>58</v>
      </c>
      <c r="Y88" s="187" t="s">
        <v>58</v>
      </c>
      <c r="Z88" s="187" t="s">
        <v>58</v>
      </c>
      <c r="AA88" s="187"/>
      <c r="AB88" s="187" t="s">
        <v>59</v>
      </c>
      <c r="AC88" s="187" t="s">
        <v>60</v>
      </c>
      <c r="AD88" s="188" t="s">
        <v>6072</v>
      </c>
      <c r="AE88" s="187" t="str">
        <f>VLOOKUP($AF$2:$AF$6318,'PROG CODE'!$A$2:$B$1052,2,FALSE)</f>
        <v>KCADCP</v>
      </c>
      <c r="AF88" s="222" t="s">
        <v>82</v>
      </c>
      <c r="AG88" s="189" t="s">
        <v>5671</v>
      </c>
      <c r="AH88" s="222" t="s">
        <v>5684</v>
      </c>
      <c r="AI88" s="222" t="s">
        <v>5677</v>
      </c>
      <c r="AJ88" s="217" t="s">
        <v>5638</v>
      </c>
      <c r="AK88" s="229"/>
      <c r="AL88" s="229"/>
      <c r="AM88" s="192" t="s">
        <v>5639</v>
      </c>
    </row>
    <row r="89" spans="1:39" ht="13.5" customHeight="1">
      <c r="A89" s="183">
        <f>#N/A</f>
        <v>1</v>
      </c>
      <c r="B89" s="224" t="s">
        <v>52</v>
      </c>
      <c r="C89" s="224" t="s">
        <v>5749</v>
      </c>
      <c r="D89" s="179" t="s">
        <v>510</v>
      </c>
      <c r="E89" s="231" t="s">
        <v>510</v>
      </c>
      <c r="F89" s="204" t="s">
        <v>2384</v>
      </c>
      <c r="G89" s="181" t="s">
        <v>6085</v>
      </c>
      <c r="H89" s="157">
        <f>VLOOKUP(I89:I135,'ENTER STAFF #S HERE'!$A$1:$B$2180,2,FALSE)</f>
        <v>364</v>
      </c>
      <c r="I89" s="179" t="s">
        <v>4193</v>
      </c>
      <c r="J89" s="228">
        <v>3</v>
      </c>
      <c r="K89" s="187">
        <v>3</v>
      </c>
      <c r="L89" s="187">
        <v>1</v>
      </c>
      <c r="M89" s="187">
        <v>6</v>
      </c>
      <c r="N89" s="187" t="str">
        <f t="shared" si="0"/>
        <v xml:space="preserve"> </v>
      </c>
      <c r="O89" s="187" t="s">
        <v>58</v>
      </c>
      <c r="P89" s="187" t="s">
        <v>58</v>
      </c>
      <c r="Q89" s="187" t="s">
        <v>58</v>
      </c>
      <c r="R89" s="187">
        <v>1</v>
      </c>
      <c r="S89" s="187" t="s">
        <v>58</v>
      </c>
      <c r="T89" s="187" t="s">
        <v>58</v>
      </c>
      <c r="U89" s="187" t="s">
        <v>58</v>
      </c>
      <c r="V89" s="187" t="s">
        <v>58</v>
      </c>
      <c r="W89" s="187" t="s">
        <v>58</v>
      </c>
      <c r="X89" s="187" t="s">
        <v>58</v>
      </c>
      <c r="Y89" s="187" t="s">
        <v>58</v>
      </c>
      <c r="Z89" s="187" t="s">
        <v>58</v>
      </c>
      <c r="AA89" s="187"/>
      <c r="AB89" s="187" t="s">
        <v>59</v>
      </c>
      <c r="AC89" s="187" t="s">
        <v>60</v>
      </c>
      <c r="AD89" s="188" t="s">
        <v>6072</v>
      </c>
      <c r="AE89" s="187" t="str">
        <f>VLOOKUP($AF$2:$AF$6318,'PROG CODE'!$A$2:$B$1052,2,FALSE)</f>
        <v>KCADCP</v>
      </c>
      <c r="AF89" s="222" t="s">
        <v>82</v>
      </c>
      <c r="AG89" s="189" t="s">
        <v>5671</v>
      </c>
      <c r="AH89" s="222" t="s">
        <v>5684</v>
      </c>
      <c r="AI89" s="222" t="s">
        <v>5681</v>
      </c>
      <c r="AJ89" s="217" t="s">
        <v>5638</v>
      </c>
      <c r="AK89" s="229"/>
      <c r="AL89" s="229"/>
      <c r="AM89" s="192" t="s">
        <v>5639</v>
      </c>
    </row>
    <row r="90" spans="1:39" ht="13.5" customHeight="1">
      <c r="A90" s="183">
        <f>#N/A</f>
        <v>3</v>
      </c>
      <c r="B90" s="224" t="s">
        <v>358</v>
      </c>
      <c r="C90" s="224" t="s">
        <v>5749</v>
      </c>
      <c r="D90" s="179" t="s">
        <v>510</v>
      </c>
      <c r="E90" s="231" t="s">
        <v>510</v>
      </c>
      <c r="F90" s="204" t="s">
        <v>2376</v>
      </c>
      <c r="G90" s="181" t="s">
        <v>6084</v>
      </c>
      <c r="H90" s="157" t="str">
        <f>VLOOKUP(I90:I137,'ENTER STAFF #S HERE'!$A$1:$B$2180,2,FALSE)</f>
        <v>C2082</v>
      </c>
      <c r="I90" s="179" t="s">
        <v>5612</v>
      </c>
      <c r="J90" s="228">
        <v>3</v>
      </c>
      <c r="K90" s="187">
        <v>3</v>
      </c>
      <c r="L90" s="187">
        <v>1</v>
      </c>
      <c r="M90" s="187">
        <v>6</v>
      </c>
      <c r="N90" s="187" t="str">
        <f t="shared" si="0"/>
        <v xml:space="preserve"> </v>
      </c>
      <c r="O90" s="187" t="s">
        <v>58</v>
      </c>
      <c r="P90" s="187" t="s">
        <v>58</v>
      </c>
      <c r="Q90" s="187" t="s">
        <v>58</v>
      </c>
      <c r="R90" s="187">
        <v>1</v>
      </c>
      <c r="S90" s="187" t="s">
        <v>58</v>
      </c>
      <c r="T90" s="187" t="s">
        <v>58</v>
      </c>
      <c r="U90" s="187" t="s">
        <v>58</v>
      </c>
      <c r="V90" s="187" t="s">
        <v>58</v>
      </c>
      <c r="W90" s="187" t="s">
        <v>58</v>
      </c>
      <c r="X90" s="187" t="s">
        <v>58</v>
      </c>
      <c r="Y90" s="187" t="s">
        <v>58</v>
      </c>
      <c r="Z90" s="187" t="s">
        <v>58</v>
      </c>
      <c r="AA90" s="187"/>
      <c r="AB90" s="187" t="s">
        <v>59</v>
      </c>
      <c r="AC90" s="187" t="s">
        <v>60</v>
      </c>
      <c r="AD90" s="188" t="s">
        <v>6072</v>
      </c>
      <c r="AE90" s="187" t="str">
        <f>VLOOKUP($AF$2:$AF$6318,'PROG CODE'!$A$2:$B$1052,2,FALSE)</f>
        <v>KCADCP</v>
      </c>
      <c r="AF90" s="222" t="s">
        <v>82</v>
      </c>
      <c r="AG90" s="189" t="s">
        <v>5671</v>
      </c>
      <c r="AH90" s="222" t="s">
        <v>5684</v>
      </c>
      <c r="AI90" s="222" t="s">
        <v>5681</v>
      </c>
      <c r="AJ90" s="217" t="s">
        <v>5638</v>
      </c>
      <c r="AK90" s="229"/>
      <c r="AL90" s="229"/>
      <c r="AM90" s="192" t="s">
        <v>5639</v>
      </c>
    </row>
    <row r="91" spans="1:39" ht="13.5" customHeight="1">
      <c r="A91" s="183">
        <f>#N/A</f>
        <v>4</v>
      </c>
      <c r="B91" s="224" t="s">
        <v>359</v>
      </c>
      <c r="C91" s="224" t="s">
        <v>5749</v>
      </c>
      <c r="D91" s="179" t="s">
        <v>510</v>
      </c>
      <c r="E91" s="231" t="s">
        <v>510</v>
      </c>
      <c r="F91" s="204" t="s">
        <v>2380</v>
      </c>
      <c r="G91" s="181" t="s">
        <v>6082</v>
      </c>
      <c r="H91" s="157" t="str">
        <f>VLOOKUP(I91:I138,'ENTER STAFF #S HERE'!$A$1:$B$2180,2,FALSE)</f>
        <v>C2095</v>
      </c>
      <c r="I91" s="179" t="s">
        <v>4558</v>
      </c>
      <c r="J91" s="228">
        <v>3</v>
      </c>
      <c r="K91" s="187">
        <v>3</v>
      </c>
      <c r="L91" s="187">
        <v>1</v>
      </c>
      <c r="M91" s="187">
        <v>6</v>
      </c>
      <c r="N91" s="187" t="str">
        <f t="shared" si="0"/>
        <v xml:space="preserve"> </v>
      </c>
      <c r="O91" s="187" t="s">
        <v>58</v>
      </c>
      <c r="P91" s="187" t="s">
        <v>58</v>
      </c>
      <c r="Q91" s="187" t="s">
        <v>58</v>
      </c>
      <c r="R91" s="187">
        <v>1</v>
      </c>
      <c r="S91" s="187" t="s">
        <v>58</v>
      </c>
      <c r="T91" s="187" t="s">
        <v>58</v>
      </c>
      <c r="U91" s="187" t="s">
        <v>58</v>
      </c>
      <c r="V91" s="187" t="s">
        <v>58</v>
      </c>
      <c r="W91" s="187" t="s">
        <v>58</v>
      </c>
      <c r="X91" s="187" t="s">
        <v>58</v>
      </c>
      <c r="Y91" s="187" t="s">
        <v>58</v>
      </c>
      <c r="Z91" s="187" t="s">
        <v>58</v>
      </c>
      <c r="AA91" s="187"/>
      <c r="AB91" s="187" t="s">
        <v>59</v>
      </c>
      <c r="AC91" s="187" t="s">
        <v>60</v>
      </c>
      <c r="AD91" s="188" t="s">
        <v>6072</v>
      </c>
      <c r="AE91" s="187" t="str">
        <f>VLOOKUP($AF$2:$AF$6318,'PROG CODE'!$A$2:$B$1052,2,FALSE)</f>
        <v>KCADCP</v>
      </c>
      <c r="AF91" s="222" t="s">
        <v>82</v>
      </c>
      <c r="AG91" s="189" t="s">
        <v>5671</v>
      </c>
      <c r="AH91" s="222" t="s">
        <v>5684</v>
      </c>
      <c r="AI91" s="222" t="s">
        <v>5681</v>
      </c>
      <c r="AJ91" s="217" t="s">
        <v>5638</v>
      </c>
      <c r="AK91" s="229"/>
      <c r="AL91" s="229"/>
      <c r="AM91" s="192" t="s">
        <v>5639</v>
      </c>
    </row>
    <row r="92" spans="1:39" ht="13.5" customHeight="1">
      <c r="A92" s="183">
        <f>#N/A</f>
        <v>5</v>
      </c>
      <c r="B92" s="224" t="s">
        <v>360</v>
      </c>
      <c r="C92" s="224" t="s">
        <v>5749</v>
      </c>
      <c r="D92" s="179" t="s">
        <v>510</v>
      </c>
      <c r="E92" s="231" t="s">
        <v>510</v>
      </c>
      <c r="F92" s="204" t="s">
        <v>2382</v>
      </c>
      <c r="G92" s="181" t="s">
        <v>6086</v>
      </c>
      <c r="H92" s="157" t="str">
        <f>VLOOKUP(I92:I139,'ENTER STAFF #S HERE'!$A$1:$B$2180,2,FALSE)</f>
        <v>C1829</v>
      </c>
      <c r="I92" s="179" t="s">
        <v>4225</v>
      </c>
      <c r="J92" s="228">
        <v>3</v>
      </c>
      <c r="K92" s="187">
        <v>3</v>
      </c>
      <c r="L92" s="187">
        <v>1</v>
      </c>
      <c r="M92" s="187">
        <v>6</v>
      </c>
      <c r="N92" s="187" t="str">
        <f t="shared" si="0"/>
        <v xml:space="preserve"> </v>
      </c>
      <c r="O92" s="187" t="s">
        <v>58</v>
      </c>
      <c r="P92" s="187" t="s">
        <v>58</v>
      </c>
      <c r="Q92" s="187" t="s">
        <v>58</v>
      </c>
      <c r="R92" s="187">
        <v>1</v>
      </c>
      <c r="S92" s="187" t="s">
        <v>58</v>
      </c>
      <c r="T92" s="187" t="s">
        <v>58</v>
      </c>
      <c r="U92" s="187" t="s">
        <v>58</v>
      </c>
      <c r="V92" s="187" t="s">
        <v>58</v>
      </c>
      <c r="W92" s="187" t="s">
        <v>58</v>
      </c>
      <c r="X92" s="187" t="s">
        <v>58</v>
      </c>
      <c r="Y92" s="187" t="s">
        <v>58</v>
      </c>
      <c r="Z92" s="187" t="s">
        <v>58</v>
      </c>
      <c r="AA92" s="187"/>
      <c r="AB92" s="187" t="s">
        <v>59</v>
      </c>
      <c r="AC92" s="187" t="s">
        <v>60</v>
      </c>
      <c r="AD92" s="188" t="s">
        <v>6072</v>
      </c>
      <c r="AE92" s="187" t="str">
        <f>VLOOKUP($AF$2:$AF$6318,'PROG CODE'!$A$2:$B$1052,2,FALSE)</f>
        <v>KCADCP</v>
      </c>
      <c r="AF92" s="222" t="s">
        <v>82</v>
      </c>
      <c r="AG92" s="189" t="s">
        <v>5671</v>
      </c>
      <c r="AH92" s="222" t="s">
        <v>5684</v>
      </c>
      <c r="AI92" s="222" t="s">
        <v>5681</v>
      </c>
      <c r="AJ92" s="217" t="s">
        <v>5638</v>
      </c>
      <c r="AK92" s="229"/>
      <c r="AL92" s="229"/>
      <c r="AM92" s="192" t="s">
        <v>5639</v>
      </c>
    </row>
    <row r="93" spans="1:39" ht="13.5" customHeight="1">
      <c r="A93" s="183">
        <f>#N/A</f>
        <v>1</v>
      </c>
      <c r="B93" s="224" t="s">
        <v>52</v>
      </c>
      <c r="C93" s="224" t="s">
        <v>5749</v>
      </c>
      <c r="D93" s="179" t="s">
        <v>510</v>
      </c>
      <c r="E93" s="231" t="s">
        <v>510</v>
      </c>
      <c r="F93" s="204" t="s">
        <v>2388</v>
      </c>
      <c r="G93" s="181" t="s">
        <v>6089</v>
      </c>
      <c r="H93" s="157" t="str">
        <f>VLOOKUP(I93:I140,'ENTER STAFF #S HERE'!$A$1:$B$2180,2,FALSE)</f>
        <v>C2094</v>
      </c>
      <c r="I93" s="179" t="s">
        <v>4556</v>
      </c>
      <c r="J93" s="228">
        <v>3</v>
      </c>
      <c r="K93" s="187">
        <v>3</v>
      </c>
      <c r="L93" s="187">
        <v>1</v>
      </c>
      <c r="M93" s="187">
        <v>6</v>
      </c>
      <c r="N93" s="187" t="str">
        <f t="shared" si="0"/>
        <v xml:space="preserve"> </v>
      </c>
      <c r="O93" s="187" t="s">
        <v>58</v>
      </c>
      <c r="P93" s="187" t="s">
        <v>58</v>
      </c>
      <c r="Q93" s="187" t="s">
        <v>58</v>
      </c>
      <c r="R93" s="187">
        <v>1</v>
      </c>
      <c r="S93" s="187" t="s">
        <v>58</v>
      </c>
      <c r="T93" s="187" t="s">
        <v>58</v>
      </c>
      <c r="U93" s="187" t="s">
        <v>58</v>
      </c>
      <c r="V93" s="187" t="s">
        <v>58</v>
      </c>
      <c r="W93" s="187" t="s">
        <v>58</v>
      </c>
      <c r="X93" s="187" t="s">
        <v>58</v>
      </c>
      <c r="Y93" s="187" t="s">
        <v>58</v>
      </c>
      <c r="Z93" s="187" t="s">
        <v>58</v>
      </c>
      <c r="AA93" s="187"/>
      <c r="AB93" s="187" t="s">
        <v>59</v>
      </c>
      <c r="AC93" s="187" t="s">
        <v>60</v>
      </c>
      <c r="AD93" s="188" t="s">
        <v>6072</v>
      </c>
      <c r="AE93" s="187" t="str">
        <f>VLOOKUP($AF$2:$AF$6318,'PROG CODE'!$A$2:$B$1052,2,FALSE)</f>
        <v>KCADCP</v>
      </c>
      <c r="AF93" s="222" t="s">
        <v>82</v>
      </c>
      <c r="AG93" s="189" t="s">
        <v>5671</v>
      </c>
      <c r="AH93" s="222" t="s">
        <v>5684</v>
      </c>
      <c r="AI93" s="222" t="s">
        <v>5682</v>
      </c>
      <c r="AJ93" s="217" t="s">
        <v>5638</v>
      </c>
      <c r="AK93" s="229"/>
      <c r="AL93" s="229"/>
      <c r="AM93" s="192" t="s">
        <v>5639</v>
      </c>
    </row>
    <row r="94" spans="1:39" ht="13.5" customHeight="1">
      <c r="A94" s="183">
        <f>#N/A</f>
        <v>3</v>
      </c>
      <c r="B94" s="224" t="s">
        <v>358</v>
      </c>
      <c r="C94" s="224" t="s">
        <v>5749</v>
      </c>
      <c r="D94" s="179" t="s">
        <v>510</v>
      </c>
      <c r="E94" s="231" t="s">
        <v>510</v>
      </c>
      <c r="F94" s="204" t="s">
        <v>2386</v>
      </c>
      <c r="G94" s="181" t="s">
        <v>6088</v>
      </c>
      <c r="H94" s="157" t="str">
        <f>VLOOKUP(I94:I141,'ENTER STAFF #S HERE'!$A$1:$B$2180,2,FALSE)</f>
        <v>C2077</v>
      </c>
      <c r="I94" s="179" t="s">
        <v>5610</v>
      </c>
      <c r="J94" s="228">
        <v>3</v>
      </c>
      <c r="K94" s="187">
        <v>3</v>
      </c>
      <c r="L94" s="187">
        <v>1</v>
      </c>
      <c r="M94" s="187">
        <v>6</v>
      </c>
      <c r="N94" s="187" t="str">
        <f t="shared" si="0"/>
        <v xml:space="preserve"> </v>
      </c>
      <c r="O94" s="187" t="s">
        <v>58</v>
      </c>
      <c r="P94" s="187" t="s">
        <v>58</v>
      </c>
      <c r="Q94" s="187" t="s">
        <v>58</v>
      </c>
      <c r="R94" s="187">
        <v>1</v>
      </c>
      <c r="S94" s="187" t="s">
        <v>58</v>
      </c>
      <c r="T94" s="187" t="s">
        <v>58</v>
      </c>
      <c r="U94" s="187" t="s">
        <v>58</v>
      </c>
      <c r="V94" s="187" t="s">
        <v>58</v>
      </c>
      <c r="W94" s="187" t="s">
        <v>58</v>
      </c>
      <c r="X94" s="187" t="s">
        <v>58</v>
      </c>
      <c r="Y94" s="187" t="s">
        <v>58</v>
      </c>
      <c r="Z94" s="187" t="s">
        <v>58</v>
      </c>
      <c r="AA94" s="187"/>
      <c r="AB94" s="187" t="s">
        <v>59</v>
      </c>
      <c r="AC94" s="187" t="s">
        <v>60</v>
      </c>
      <c r="AD94" s="188" t="s">
        <v>6072</v>
      </c>
      <c r="AE94" s="187" t="str">
        <f>VLOOKUP($AF$2:$AF$6318,'PROG CODE'!$A$2:$B$1052,2,FALSE)</f>
        <v>KCADCP</v>
      </c>
      <c r="AF94" s="222" t="s">
        <v>82</v>
      </c>
      <c r="AG94" s="189" t="s">
        <v>5671</v>
      </c>
      <c r="AH94" s="222" t="s">
        <v>5684</v>
      </c>
      <c r="AI94" s="222" t="s">
        <v>5682</v>
      </c>
      <c r="AJ94" s="217" t="s">
        <v>5638</v>
      </c>
      <c r="AK94" s="229"/>
      <c r="AL94" s="229"/>
      <c r="AM94" s="192" t="s">
        <v>5639</v>
      </c>
    </row>
    <row r="95" spans="1:39" ht="13.5" customHeight="1">
      <c r="A95" s="183">
        <f>#N/A</f>
        <v>2</v>
      </c>
      <c r="B95" s="224" t="s">
        <v>357</v>
      </c>
      <c r="C95" s="224" t="s">
        <v>5749</v>
      </c>
      <c r="D95" s="179" t="s">
        <v>510</v>
      </c>
      <c r="E95" s="231" t="s">
        <v>510</v>
      </c>
      <c r="F95" s="204" t="s">
        <v>2391</v>
      </c>
      <c r="G95" s="181" t="s">
        <v>6087</v>
      </c>
      <c r="H95" s="157">
        <f>VLOOKUP(I95:I142,'ENTER STAFF #S HERE'!$A$1:$B$2180,2,FALSE)</f>
        <v>423</v>
      </c>
      <c r="I95" s="179" t="s">
        <v>4495</v>
      </c>
      <c r="J95" s="228">
        <v>3</v>
      </c>
      <c r="K95" s="187">
        <v>3</v>
      </c>
      <c r="L95" s="187">
        <v>1</v>
      </c>
      <c r="M95" s="187">
        <v>6</v>
      </c>
      <c r="N95" s="187" t="str">
        <f t="shared" si="0"/>
        <v xml:space="preserve"> </v>
      </c>
      <c r="O95" s="187" t="s">
        <v>58</v>
      </c>
      <c r="P95" s="187" t="s">
        <v>58</v>
      </c>
      <c r="Q95" s="187" t="s">
        <v>58</v>
      </c>
      <c r="R95" s="187">
        <v>1</v>
      </c>
      <c r="S95" s="187" t="s">
        <v>58</v>
      </c>
      <c r="T95" s="187" t="s">
        <v>58</v>
      </c>
      <c r="U95" s="187" t="s">
        <v>58</v>
      </c>
      <c r="V95" s="187" t="s">
        <v>58</v>
      </c>
      <c r="W95" s="187" t="s">
        <v>58</v>
      </c>
      <c r="X95" s="187" t="s">
        <v>58</v>
      </c>
      <c r="Y95" s="187" t="s">
        <v>58</v>
      </c>
      <c r="Z95" s="187" t="s">
        <v>58</v>
      </c>
      <c r="AA95" s="187"/>
      <c r="AB95" s="187" t="s">
        <v>59</v>
      </c>
      <c r="AC95" s="187" t="s">
        <v>60</v>
      </c>
      <c r="AD95" s="188" t="s">
        <v>6072</v>
      </c>
      <c r="AE95" s="187" t="str">
        <f>VLOOKUP($AF$2:$AF$6318,'PROG CODE'!$A$2:$B$1052,2,FALSE)</f>
        <v>KCADCP</v>
      </c>
      <c r="AF95" s="222" t="s">
        <v>82</v>
      </c>
      <c r="AG95" s="189" t="s">
        <v>5671</v>
      </c>
      <c r="AH95" s="222" t="s">
        <v>5684</v>
      </c>
      <c r="AI95" s="222" t="s">
        <v>5682</v>
      </c>
      <c r="AJ95" s="217" t="s">
        <v>5638</v>
      </c>
      <c r="AK95" s="229"/>
      <c r="AL95" s="229"/>
      <c r="AM95" s="192" t="s">
        <v>5639</v>
      </c>
    </row>
    <row r="96" spans="1:39" ht="13.5" customHeight="1">
      <c r="A96" s="183">
        <f>#N/A</f>
        <v>1</v>
      </c>
      <c r="B96" s="224" t="s">
        <v>52</v>
      </c>
      <c r="C96" s="224" t="s">
        <v>5662</v>
      </c>
      <c r="D96" s="179" t="s">
        <v>510</v>
      </c>
      <c r="E96" s="231" t="s">
        <v>510</v>
      </c>
      <c r="F96" s="204" t="s">
        <v>2395</v>
      </c>
      <c r="G96" s="181" t="s">
        <v>2449</v>
      </c>
      <c r="H96" s="157" t="str">
        <f>VLOOKUP(I96:I144,'ENTER STAFF #S HERE'!$A$1:$B$2180,2,FALSE)</f>
        <v>C1830</v>
      </c>
      <c r="I96" s="179" t="s">
        <v>4297</v>
      </c>
      <c r="J96" s="228">
        <v>3</v>
      </c>
      <c r="K96" s="187">
        <v>3</v>
      </c>
      <c r="L96" s="187">
        <v>1</v>
      </c>
      <c r="M96" s="187">
        <v>6</v>
      </c>
      <c r="N96" s="187" t="str">
        <f t="shared" si="0"/>
        <v xml:space="preserve"> </v>
      </c>
      <c r="O96" s="187" t="s">
        <v>58</v>
      </c>
      <c r="P96" s="187" t="s">
        <v>58</v>
      </c>
      <c r="Q96" s="187" t="s">
        <v>58</v>
      </c>
      <c r="R96" s="187">
        <v>1</v>
      </c>
      <c r="S96" s="187" t="s">
        <v>58</v>
      </c>
      <c r="T96" s="187" t="s">
        <v>58</v>
      </c>
      <c r="U96" s="187" t="s">
        <v>58</v>
      </c>
      <c r="V96" s="187" t="s">
        <v>58</v>
      </c>
      <c r="W96" s="187" t="s">
        <v>58</v>
      </c>
      <c r="X96" s="187" t="s">
        <v>58</v>
      </c>
      <c r="Y96" s="187" t="s">
        <v>58</v>
      </c>
      <c r="Z96" s="187" t="s">
        <v>58</v>
      </c>
      <c r="AA96" s="187"/>
      <c r="AB96" s="187" t="s">
        <v>59</v>
      </c>
      <c r="AC96" s="187" t="s">
        <v>60</v>
      </c>
      <c r="AD96" s="188" t="s">
        <v>6072</v>
      </c>
      <c r="AE96" s="187" t="str">
        <f>VLOOKUP($AF$2:$AF$6318,'PROG CODE'!$A$2:$B$1052,2,FALSE)</f>
        <v>KCADCP</v>
      </c>
      <c r="AF96" s="222" t="s">
        <v>82</v>
      </c>
      <c r="AG96" s="189" t="s">
        <v>5671</v>
      </c>
      <c r="AH96" s="222" t="s">
        <v>5684</v>
      </c>
      <c r="AI96" s="222" t="s">
        <v>6092</v>
      </c>
      <c r="AJ96" s="217" t="s">
        <v>5638</v>
      </c>
      <c r="AK96" s="229"/>
      <c r="AL96" s="229"/>
      <c r="AM96" s="192" t="s">
        <v>5639</v>
      </c>
    </row>
    <row r="97" spans="1:39" ht="13.5" customHeight="1">
      <c r="A97" s="183">
        <f>#N/A</f>
        <v>1</v>
      </c>
      <c r="B97" s="224" t="s">
        <v>52</v>
      </c>
      <c r="C97" s="224" t="s">
        <v>5636</v>
      </c>
      <c r="D97" s="186" t="s">
        <v>397</v>
      </c>
      <c r="E97" s="240" t="s">
        <v>408</v>
      </c>
      <c r="F97" s="204" t="s">
        <v>1113</v>
      </c>
      <c r="G97" s="157" t="s">
        <v>5641</v>
      </c>
      <c r="H97" s="157" t="str">
        <f>VLOOKUP(I97:I145,'ENTER STAFF #S HERE'!$A$1:$B$2180,2,FALSE)</f>
        <v>C1729</v>
      </c>
      <c r="I97" s="200" t="s">
        <v>3847</v>
      </c>
      <c r="J97" s="228"/>
      <c r="K97" s="187">
        <v>0</v>
      </c>
      <c r="L97" s="187">
        <v>0</v>
      </c>
      <c r="M97" s="187"/>
      <c r="N97" s="187" t="str">
        <f t="shared" si="0"/>
        <v xml:space="preserve"> </v>
      </c>
      <c r="O97" s="187" t="s">
        <v>58</v>
      </c>
      <c r="P97" s="187" t="s">
        <v>58</v>
      </c>
      <c r="Q97" s="187" t="s">
        <v>58</v>
      </c>
      <c r="R97" s="187" t="s">
        <v>58</v>
      </c>
      <c r="S97" s="187" t="s">
        <v>58</v>
      </c>
      <c r="T97" s="187" t="s">
        <v>58</v>
      </c>
      <c r="U97" s="187" t="s">
        <v>58</v>
      </c>
      <c r="V97" s="187" t="s">
        <v>58</v>
      </c>
      <c r="W97" s="187" t="s">
        <v>58</v>
      </c>
      <c r="X97" s="187" t="s">
        <v>58</v>
      </c>
      <c r="Y97" s="187" t="s">
        <v>58</v>
      </c>
      <c r="Z97" s="187" t="s">
        <v>58</v>
      </c>
      <c r="AA97" s="187"/>
      <c r="AB97" s="187" t="s">
        <v>59</v>
      </c>
      <c r="AC97" s="187" t="s">
        <v>60</v>
      </c>
      <c r="AD97" s="196" t="s">
        <v>5642</v>
      </c>
      <c r="AE97" s="187" t="str">
        <f>VLOOKUP($AF$2:$AF$6318,'PROG CODE'!$A$2:$B$1052,2,FALSE)</f>
        <v>KCADCCJ</v>
      </c>
      <c r="AF97" s="222" t="s">
        <v>84</v>
      </c>
      <c r="AG97" s="190" t="s">
        <v>63</v>
      </c>
      <c r="AH97" s="222" t="s">
        <v>5684</v>
      </c>
      <c r="AI97" s="222" t="s">
        <v>5674</v>
      </c>
      <c r="AJ97" s="241" t="s">
        <v>6070</v>
      </c>
      <c r="AK97" s="229"/>
      <c r="AL97" s="229"/>
      <c r="AM97" s="192" t="s">
        <v>5639</v>
      </c>
    </row>
    <row r="98" spans="1:39" ht="13.5" customHeight="1">
      <c r="A98" s="183">
        <f>#N/A</f>
        <v>4</v>
      </c>
      <c r="B98" s="224" t="s">
        <v>359</v>
      </c>
      <c r="C98" s="224" t="s">
        <v>5643</v>
      </c>
      <c r="D98" s="179" t="s">
        <v>376</v>
      </c>
      <c r="E98" s="231" t="s">
        <v>421</v>
      </c>
      <c r="F98" s="204" t="s">
        <v>2399</v>
      </c>
      <c r="G98" s="181" t="s">
        <v>6094</v>
      </c>
      <c r="H98" s="157" t="str">
        <f>VLOOKUP(I98:I145,'ENTER STAFF #S HERE'!$A$1:$B$2180,2,FALSE)</f>
        <v>C1233</v>
      </c>
      <c r="I98" s="179" t="s">
        <v>4426</v>
      </c>
      <c r="J98" s="228">
        <v>3</v>
      </c>
      <c r="K98" s="187">
        <v>3</v>
      </c>
      <c r="L98" s="187">
        <v>1</v>
      </c>
      <c r="M98" s="187">
        <v>6</v>
      </c>
      <c r="N98" s="187" t="str">
        <f t="shared" si="0"/>
        <v xml:space="preserve"> </v>
      </c>
      <c r="O98" s="187" t="s">
        <v>58</v>
      </c>
      <c r="P98" s="187" t="s">
        <v>58</v>
      </c>
      <c r="Q98" s="187" t="s">
        <v>58</v>
      </c>
      <c r="R98" s="187" t="s">
        <v>58</v>
      </c>
      <c r="S98" s="187" t="s">
        <v>58</v>
      </c>
      <c r="T98" s="187" t="s">
        <v>58</v>
      </c>
      <c r="U98" s="187" t="s">
        <v>58</v>
      </c>
      <c r="V98" s="187" t="s">
        <v>58</v>
      </c>
      <c r="W98" s="187" t="s">
        <v>58</v>
      </c>
      <c r="X98" s="187" t="s">
        <v>58</v>
      </c>
      <c r="Y98" s="187" t="s">
        <v>58</v>
      </c>
      <c r="Z98" s="187" t="s">
        <v>58</v>
      </c>
      <c r="AA98" s="187"/>
      <c r="AB98" s="187" t="s">
        <v>59</v>
      </c>
      <c r="AC98" s="187" t="s">
        <v>60</v>
      </c>
      <c r="AD98" s="188" t="s">
        <v>6072</v>
      </c>
      <c r="AE98" s="187" t="str">
        <f>VLOOKUP($AF$2:$AF$6318,'PROG CODE'!$A$2:$B$1052,2,FALSE)</f>
        <v>KCADCCJ</v>
      </c>
      <c r="AF98" s="222" t="s">
        <v>84</v>
      </c>
      <c r="AG98" s="190" t="s">
        <v>63</v>
      </c>
      <c r="AH98" s="222" t="s">
        <v>5684</v>
      </c>
      <c r="AI98" s="222" t="s">
        <v>5674</v>
      </c>
      <c r="AJ98" s="217" t="s">
        <v>5638</v>
      </c>
      <c r="AK98" s="229"/>
      <c r="AL98" s="229"/>
      <c r="AM98" s="192" t="s">
        <v>5639</v>
      </c>
    </row>
    <row r="99" spans="1:39" ht="13.5" customHeight="1">
      <c r="A99" s="183">
        <f>#N/A</f>
        <v>1</v>
      </c>
      <c r="B99" s="224" t="s">
        <v>52</v>
      </c>
      <c r="C99" s="224" t="s">
        <v>53</v>
      </c>
      <c r="D99" s="179" t="s">
        <v>510</v>
      </c>
      <c r="E99" s="215" t="s">
        <v>5648</v>
      </c>
      <c r="F99" s="204" t="s">
        <v>2401</v>
      </c>
      <c r="G99" s="181" t="s">
        <v>6095</v>
      </c>
      <c r="H99" s="157" t="str">
        <f>VLOOKUP(I99:I146,'ENTER STAFF #S HERE'!$A$1:$B$2180,2,FALSE)</f>
        <v>C1941</v>
      </c>
      <c r="I99" s="179" t="s">
        <v>4473</v>
      </c>
      <c r="J99" s="228">
        <v>3</v>
      </c>
      <c r="K99" s="187">
        <v>3</v>
      </c>
      <c r="L99" s="187">
        <v>1</v>
      </c>
      <c r="M99" s="187">
        <v>6</v>
      </c>
      <c r="N99" s="187" t="str">
        <f t="shared" si="0"/>
        <v xml:space="preserve"> </v>
      </c>
      <c r="O99" s="187" t="s">
        <v>58</v>
      </c>
      <c r="P99" s="187" t="s">
        <v>58</v>
      </c>
      <c r="Q99" s="187" t="s">
        <v>58</v>
      </c>
      <c r="R99" s="187" t="s">
        <v>58</v>
      </c>
      <c r="S99" s="187" t="s">
        <v>58</v>
      </c>
      <c r="T99" s="187" t="s">
        <v>58</v>
      </c>
      <c r="U99" s="187" t="s">
        <v>58</v>
      </c>
      <c r="V99" s="187" t="s">
        <v>58</v>
      </c>
      <c r="W99" s="187" t="s">
        <v>58</v>
      </c>
      <c r="X99" s="187" t="s">
        <v>58</v>
      </c>
      <c r="Y99" s="187" t="s">
        <v>58</v>
      </c>
      <c r="Z99" s="187" t="s">
        <v>58</v>
      </c>
      <c r="AA99" s="187"/>
      <c r="AB99" s="187" t="s">
        <v>59</v>
      </c>
      <c r="AC99" s="187" t="s">
        <v>60</v>
      </c>
      <c r="AD99" s="196" t="s">
        <v>5680</v>
      </c>
      <c r="AE99" s="187" t="str">
        <f>VLOOKUP($AF$2:$AF$6318,'PROG CODE'!$A$2:$B$1052,2,FALSE)</f>
        <v>KCADCCJ</v>
      </c>
      <c r="AF99" s="222" t="s">
        <v>84</v>
      </c>
      <c r="AG99" s="190" t="s">
        <v>63</v>
      </c>
      <c r="AH99" s="222" t="s">
        <v>5684</v>
      </c>
      <c r="AI99" s="222" t="s">
        <v>5674</v>
      </c>
      <c r="AJ99" s="217" t="s">
        <v>5638</v>
      </c>
      <c r="AK99" s="229"/>
      <c r="AL99" s="229"/>
      <c r="AM99" s="192" t="s">
        <v>5639</v>
      </c>
    </row>
    <row r="100" spans="1:39" ht="13.5" customHeight="1">
      <c r="A100" s="183">
        <f>#N/A</f>
        <v>2</v>
      </c>
      <c r="B100" s="224" t="s">
        <v>357</v>
      </c>
      <c r="C100" s="224" t="s">
        <v>5636</v>
      </c>
      <c r="D100" s="179" t="s">
        <v>376</v>
      </c>
      <c r="E100" s="231" t="s">
        <v>421</v>
      </c>
      <c r="F100" s="204" t="s">
        <v>2396</v>
      </c>
      <c r="G100" s="181" t="s">
        <v>6096</v>
      </c>
      <c r="H100" s="157" t="str">
        <f>VLOOKUP(I100:I146,'ENTER STAFF #S HERE'!$A$1:$B$2180,2,FALSE)</f>
        <v>C1538</v>
      </c>
      <c r="I100" s="179" t="s">
        <v>4301</v>
      </c>
      <c r="J100" s="228">
        <v>3</v>
      </c>
      <c r="K100" s="187">
        <v>3</v>
      </c>
      <c r="L100" s="187">
        <v>1</v>
      </c>
      <c r="M100" s="187">
        <v>6</v>
      </c>
      <c r="N100" s="187" t="str">
        <f t="shared" si="0"/>
        <v xml:space="preserve"> </v>
      </c>
      <c r="O100" s="187" t="s">
        <v>58</v>
      </c>
      <c r="P100" s="187" t="s">
        <v>58</v>
      </c>
      <c r="Q100" s="187" t="s">
        <v>58</v>
      </c>
      <c r="R100" s="187" t="s">
        <v>58</v>
      </c>
      <c r="S100" s="187" t="s">
        <v>58</v>
      </c>
      <c r="T100" s="187" t="s">
        <v>58</v>
      </c>
      <c r="U100" s="187" t="s">
        <v>58</v>
      </c>
      <c r="V100" s="187" t="s">
        <v>58</v>
      </c>
      <c r="W100" s="187" t="s">
        <v>58</v>
      </c>
      <c r="X100" s="187" t="s">
        <v>58</v>
      </c>
      <c r="Y100" s="187" t="s">
        <v>58</v>
      </c>
      <c r="Z100" s="187" t="s">
        <v>58</v>
      </c>
      <c r="AA100" s="187"/>
      <c r="AB100" s="187" t="s">
        <v>59</v>
      </c>
      <c r="AC100" s="187" t="s">
        <v>60</v>
      </c>
      <c r="AD100" s="188" t="s">
        <v>6072</v>
      </c>
      <c r="AE100" s="187" t="str">
        <f>VLOOKUP($AF$2:$AF$6318,'PROG CODE'!$A$2:$B$1052,2,FALSE)</f>
        <v>KCADCCJ</v>
      </c>
      <c r="AF100" s="222" t="s">
        <v>84</v>
      </c>
      <c r="AG100" s="190" t="s">
        <v>63</v>
      </c>
      <c r="AH100" s="222" t="s">
        <v>5684</v>
      </c>
      <c r="AI100" s="222" t="s">
        <v>5674</v>
      </c>
      <c r="AJ100" s="217" t="s">
        <v>5638</v>
      </c>
      <c r="AK100" s="229"/>
      <c r="AL100" s="229"/>
      <c r="AM100" s="192" t="s">
        <v>5639</v>
      </c>
    </row>
    <row r="101" spans="1:39" ht="13.5" customHeight="1">
      <c r="A101" s="183">
        <f>#N/A</f>
        <v>3</v>
      </c>
      <c r="B101" s="224" t="s">
        <v>358</v>
      </c>
      <c r="C101" s="224" t="s">
        <v>5636</v>
      </c>
      <c r="D101" s="179" t="s">
        <v>376</v>
      </c>
      <c r="E101" s="231" t="s">
        <v>423</v>
      </c>
      <c r="F101" s="204" t="s">
        <v>2398</v>
      </c>
      <c r="G101" s="181" t="s">
        <v>6097</v>
      </c>
      <c r="H101" s="157" t="str">
        <f>VLOOKUP(I101:I146,'ENTER STAFF #S HERE'!$A$1:$B$2180,2,FALSE)</f>
        <v>C1788</v>
      </c>
      <c r="I101" s="179" t="s">
        <v>3954</v>
      </c>
      <c r="J101" s="228">
        <v>3</v>
      </c>
      <c r="K101" s="187">
        <v>3</v>
      </c>
      <c r="L101" s="187">
        <v>1</v>
      </c>
      <c r="M101" s="187">
        <v>6</v>
      </c>
      <c r="N101" s="187" t="str">
        <f t="shared" si="0"/>
        <v xml:space="preserve"> </v>
      </c>
      <c r="O101" s="187" t="s">
        <v>58</v>
      </c>
      <c r="P101" s="187" t="s">
        <v>58</v>
      </c>
      <c r="Q101" s="187" t="s">
        <v>58</v>
      </c>
      <c r="R101" s="187" t="s">
        <v>58</v>
      </c>
      <c r="S101" s="187" t="s">
        <v>58</v>
      </c>
      <c r="T101" s="187" t="s">
        <v>58</v>
      </c>
      <c r="U101" s="187" t="s">
        <v>58</v>
      </c>
      <c r="V101" s="187" t="s">
        <v>58</v>
      </c>
      <c r="W101" s="187" t="s">
        <v>58</v>
      </c>
      <c r="X101" s="187" t="s">
        <v>58</v>
      </c>
      <c r="Y101" s="187" t="s">
        <v>58</v>
      </c>
      <c r="Z101" s="187" t="s">
        <v>58</v>
      </c>
      <c r="AA101" s="187"/>
      <c r="AB101" s="187" t="s">
        <v>59</v>
      </c>
      <c r="AC101" s="187" t="s">
        <v>60</v>
      </c>
      <c r="AD101" s="188" t="s">
        <v>6072</v>
      </c>
      <c r="AE101" s="187" t="str">
        <f>VLOOKUP($AF$2:$AF$6318,'PROG CODE'!$A$2:$B$1052,2,FALSE)</f>
        <v>KCADCCJ</v>
      </c>
      <c r="AF101" s="222" t="s">
        <v>84</v>
      </c>
      <c r="AG101" s="190" t="s">
        <v>63</v>
      </c>
      <c r="AH101" s="222" t="s">
        <v>5684</v>
      </c>
      <c r="AI101" s="222" t="s">
        <v>5674</v>
      </c>
      <c r="AJ101" s="217" t="s">
        <v>5638</v>
      </c>
      <c r="AK101" s="229"/>
      <c r="AL101" s="229"/>
      <c r="AM101" s="192" t="s">
        <v>5639</v>
      </c>
    </row>
    <row r="102" spans="1:39" ht="13.5" customHeight="1">
      <c r="A102" s="183">
        <f>#N/A</f>
        <v>3</v>
      </c>
      <c r="B102" s="219" t="s">
        <v>358</v>
      </c>
      <c r="C102" s="197" t="s">
        <v>5643</v>
      </c>
      <c r="D102" s="179" t="s">
        <v>510</v>
      </c>
      <c r="E102" s="215" t="s">
        <v>5648</v>
      </c>
      <c r="F102" s="204" t="s">
        <v>1082</v>
      </c>
      <c r="G102" s="181" t="s">
        <v>5649</v>
      </c>
      <c r="H102" s="157" t="str">
        <f>VLOOKUP(I102:I147,'ENTER STAFF #S HERE'!$A$1:$B$2180,2,FALSE)</f>
        <v>C1601</v>
      </c>
      <c r="I102" s="179" t="s">
        <v>4304</v>
      </c>
      <c r="J102" s="228"/>
      <c r="K102" s="187">
        <v>0</v>
      </c>
      <c r="L102" s="187">
        <v>0</v>
      </c>
      <c r="M102" s="187">
        <v>6</v>
      </c>
      <c r="N102" s="187" t="str">
        <f t="shared" si="0"/>
        <v xml:space="preserve"> </v>
      </c>
      <c r="O102" s="187" t="s">
        <v>58</v>
      </c>
      <c r="P102" s="187" t="s">
        <v>58</v>
      </c>
      <c r="Q102" s="187" t="s">
        <v>58</v>
      </c>
      <c r="R102" s="187" t="s">
        <v>58</v>
      </c>
      <c r="S102" s="187" t="s">
        <v>58</v>
      </c>
      <c r="T102" s="187" t="s">
        <v>58</v>
      </c>
      <c r="U102" s="187" t="s">
        <v>58</v>
      </c>
      <c r="V102" s="187" t="s">
        <v>58</v>
      </c>
      <c r="W102" s="187" t="s">
        <v>58</v>
      </c>
      <c r="X102" s="187" t="s">
        <v>58</v>
      </c>
      <c r="Y102" s="187" t="s">
        <v>58</v>
      </c>
      <c r="Z102" s="187" t="s">
        <v>58</v>
      </c>
      <c r="AA102" s="187"/>
      <c r="AB102" s="187" t="s">
        <v>59</v>
      </c>
      <c r="AC102" s="188" t="s">
        <v>60</v>
      </c>
      <c r="AD102" s="196" t="s">
        <v>5650</v>
      </c>
      <c r="AE102" s="187" t="str">
        <f>VLOOKUP($AF$2:$AF$6318,'PROG CODE'!$A$2:$B$1052,2,FALSE)</f>
        <v>KCADCCJ</v>
      </c>
      <c r="AF102" s="222" t="s">
        <v>84</v>
      </c>
      <c r="AG102" s="190" t="s">
        <v>63</v>
      </c>
      <c r="AH102" s="222" t="s">
        <v>5684</v>
      </c>
      <c r="AI102" s="222" t="s">
        <v>5674</v>
      </c>
      <c r="AJ102" s="217" t="s">
        <v>5638</v>
      </c>
      <c r="AK102" s="229"/>
      <c r="AL102" s="229"/>
      <c r="AM102" s="192" t="s">
        <v>5639</v>
      </c>
    </row>
    <row r="103" spans="1:39" ht="13.5" customHeight="1">
      <c r="A103" s="183">
        <f>#N/A</f>
        <v>1</v>
      </c>
      <c r="B103" s="224" t="s">
        <v>52</v>
      </c>
      <c r="C103" s="224" t="s">
        <v>53</v>
      </c>
      <c r="D103" s="179" t="s">
        <v>376</v>
      </c>
      <c r="E103" s="231" t="s">
        <v>424</v>
      </c>
      <c r="F103" s="204" t="s">
        <v>2403</v>
      </c>
      <c r="G103" s="181" t="s">
        <v>6098</v>
      </c>
      <c r="H103" s="157" t="str">
        <f>VLOOKUP(I103:I147,'ENTER STAFF #S HERE'!$A$1:$B$2180,2,FALSE)</f>
        <v>C1787</v>
      </c>
      <c r="I103" s="179" t="s">
        <v>3948</v>
      </c>
      <c r="J103" s="228">
        <v>3</v>
      </c>
      <c r="K103" s="187">
        <v>3</v>
      </c>
      <c r="L103" s="187">
        <v>1</v>
      </c>
      <c r="M103" s="187">
        <v>6</v>
      </c>
      <c r="N103" s="187" t="str">
        <f t="shared" si="0"/>
        <v xml:space="preserve"> </v>
      </c>
      <c r="O103" s="187" t="s">
        <v>58</v>
      </c>
      <c r="P103" s="187" t="s">
        <v>58</v>
      </c>
      <c r="Q103" s="187" t="s">
        <v>58</v>
      </c>
      <c r="R103" s="187" t="s">
        <v>58</v>
      </c>
      <c r="S103" s="187" t="s">
        <v>58</v>
      </c>
      <c r="T103" s="187" t="s">
        <v>58</v>
      </c>
      <c r="U103" s="187" t="s">
        <v>58</v>
      </c>
      <c r="V103" s="187" t="s">
        <v>58</v>
      </c>
      <c r="W103" s="187" t="s">
        <v>58</v>
      </c>
      <c r="X103" s="187" t="s">
        <v>58</v>
      </c>
      <c r="Y103" s="187" t="s">
        <v>58</v>
      </c>
      <c r="Z103" s="187" t="s">
        <v>58</v>
      </c>
      <c r="AA103" s="187"/>
      <c r="AB103" s="187" t="s">
        <v>59</v>
      </c>
      <c r="AC103" s="187" t="s">
        <v>60</v>
      </c>
      <c r="AD103" s="188" t="s">
        <v>6072</v>
      </c>
      <c r="AE103" s="187" t="str">
        <f>VLOOKUP($AF$2:$AF$6318,'PROG CODE'!$A$2:$B$1052,2,FALSE)</f>
        <v>KCADCCJ</v>
      </c>
      <c r="AF103" s="222" t="s">
        <v>84</v>
      </c>
      <c r="AG103" s="190" t="s">
        <v>63</v>
      </c>
      <c r="AH103" s="222" t="s">
        <v>5684</v>
      </c>
      <c r="AI103" s="222" t="s">
        <v>5676</v>
      </c>
      <c r="AJ103" s="217" t="s">
        <v>5638</v>
      </c>
      <c r="AK103" s="229"/>
      <c r="AL103" s="229"/>
      <c r="AM103" s="192" t="s">
        <v>5639</v>
      </c>
    </row>
    <row r="104" spans="1:39" ht="13.5" customHeight="1">
      <c r="A104" s="183">
        <f>#N/A</f>
        <v>1</v>
      </c>
      <c r="B104" s="224" t="s">
        <v>52</v>
      </c>
      <c r="C104" s="224" t="s">
        <v>5643</v>
      </c>
      <c r="D104" s="179" t="s">
        <v>376</v>
      </c>
      <c r="E104" s="231" t="s">
        <v>431</v>
      </c>
      <c r="F104" s="204" t="s">
        <v>2405</v>
      </c>
      <c r="G104" s="181" t="s">
        <v>6099</v>
      </c>
      <c r="H104" s="157" t="str">
        <f>VLOOKUP(I104:I148,'ENTER STAFF #S HERE'!$A$1:$B$2180,2,FALSE)</f>
        <v>C1233</v>
      </c>
      <c r="I104" s="179" t="s">
        <v>4426</v>
      </c>
      <c r="J104" s="228">
        <v>3</v>
      </c>
      <c r="K104" s="187">
        <v>3</v>
      </c>
      <c r="L104" s="187">
        <v>1</v>
      </c>
      <c r="M104" s="187">
        <v>6</v>
      </c>
      <c r="N104" s="187" t="str">
        <f t="shared" si="0"/>
        <v xml:space="preserve"> </v>
      </c>
      <c r="O104" s="187" t="s">
        <v>58</v>
      </c>
      <c r="P104" s="187" t="s">
        <v>58</v>
      </c>
      <c r="Q104" s="187" t="s">
        <v>58</v>
      </c>
      <c r="R104" s="187" t="s">
        <v>58</v>
      </c>
      <c r="S104" s="187" t="s">
        <v>58</v>
      </c>
      <c r="T104" s="187" t="s">
        <v>58</v>
      </c>
      <c r="U104" s="187" t="s">
        <v>58</v>
      </c>
      <c r="V104" s="187" t="s">
        <v>58</v>
      </c>
      <c r="W104" s="187" t="s">
        <v>58</v>
      </c>
      <c r="X104" s="187" t="s">
        <v>58</v>
      </c>
      <c r="Y104" s="187" t="s">
        <v>58</v>
      </c>
      <c r="Z104" s="187" t="s">
        <v>58</v>
      </c>
      <c r="AA104" s="187"/>
      <c r="AB104" s="187" t="s">
        <v>59</v>
      </c>
      <c r="AC104" s="187" t="s">
        <v>60</v>
      </c>
      <c r="AD104" s="188" t="s">
        <v>6072</v>
      </c>
      <c r="AE104" s="187" t="str">
        <f>VLOOKUP($AF$2:$AF$6318,'PROG CODE'!$A$2:$B$1052,2,FALSE)</f>
        <v>KCADCCJ</v>
      </c>
      <c r="AF104" s="222" t="s">
        <v>84</v>
      </c>
      <c r="AG104" s="190" t="s">
        <v>63</v>
      </c>
      <c r="AH104" s="222" t="s">
        <v>5684</v>
      </c>
      <c r="AI104" s="222" t="s">
        <v>5676</v>
      </c>
      <c r="AJ104" s="217" t="s">
        <v>5638</v>
      </c>
      <c r="AK104" s="229"/>
      <c r="AL104" s="229"/>
      <c r="AM104" s="192" t="s">
        <v>5639</v>
      </c>
    </row>
    <row r="105" spans="1:39" ht="13.5" customHeight="1">
      <c r="A105" s="183">
        <f>#N/A</f>
        <v>2</v>
      </c>
      <c r="B105" s="224" t="s">
        <v>357</v>
      </c>
      <c r="C105" s="224" t="s">
        <v>5636</v>
      </c>
      <c r="D105" s="179" t="s">
        <v>510</v>
      </c>
      <c r="E105" s="215" t="s">
        <v>5648</v>
      </c>
      <c r="F105" s="214" t="s">
        <v>1120</v>
      </c>
      <c r="G105" s="215" t="s">
        <v>5678</v>
      </c>
      <c r="H105" s="157" t="str">
        <f>VLOOKUP(I105:I149,'ENTER STAFF #S HERE'!$A$1:$B$2180,2,FALSE)</f>
        <v>C1440</v>
      </c>
      <c r="I105" s="179" t="s">
        <v>4109</v>
      </c>
      <c r="J105" s="228"/>
      <c r="K105" s="187">
        <v>0</v>
      </c>
      <c r="L105" s="187">
        <v>0</v>
      </c>
      <c r="M105" s="187">
        <v>6</v>
      </c>
      <c r="N105" s="187" t="str">
        <f t="shared" si="0"/>
        <v xml:space="preserve"> </v>
      </c>
      <c r="O105" s="187" t="s">
        <v>58</v>
      </c>
      <c r="P105" s="187" t="s">
        <v>58</v>
      </c>
      <c r="Q105" s="187" t="s">
        <v>58</v>
      </c>
      <c r="R105" s="187" t="s">
        <v>58</v>
      </c>
      <c r="S105" s="187" t="s">
        <v>58</v>
      </c>
      <c r="T105" s="187" t="s">
        <v>58</v>
      </c>
      <c r="U105" s="187" t="s">
        <v>58</v>
      </c>
      <c r="V105" s="187" t="s">
        <v>58</v>
      </c>
      <c r="W105" s="187" t="s">
        <v>58</v>
      </c>
      <c r="X105" s="187" t="s">
        <v>58</v>
      </c>
      <c r="Y105" s="187" t="s">
        <v>58</v>
      </c>
      <c r="Z105" s="187" t="s">
        <v>58</v>
      </c>
      <c r="AA105" s="187"/>
      <c r="AB105" s="187" t="s">
        <v>59</v>
      </c>
      <c r="AC105" s="187" t="s">
        <v>60</v>
      </c>
      <c r="AD105" s="188" t="s">
        <v>5640</v>
      </c>
      <c r="AE105" s="187" t="str">
        <f>VLOOKUP($AF$2:$AF$6318,'PROG CODE'!$A$2:$B$1052,2,FALSE)</f>
        <v>KCADCCJ</v>
      </c>
      <c r="AF105" s="222" t="s">
        <v>84</v>
      </c>
      <c r="AG105" s="190" t="s">
        <v>63</v>
      </c>
      <c r="AH105" s="222" t="s">
        <v>5684</v>
      </c>
      <c r="AI105" s="222" t="s">
        <v>5676</v>
      </c>
      <c r="AJ105" s="209" t="s">
        <v>5651</v>
      </c>
      <c r="AK105" s="229"/>
      <c r="AL105" s="229"/>
      <c r="AM105" s="192" t="s">
        <v>5639</v>
      </c>
    </row>
    <row r="106" spans="1:39" ht="13.5" customHeight="1">
      <c r="A106" s="183">
        <f>#N/A</f>
        <v>3</v>
      </c>
      <c r="B106" s="224" t="s">
        <v>358</v>
      </c>
      <c r="C106" s="224" t="s">
        <v>5636</v>
      </c>
      <c r="D106" s="179" t="s">
        <v>510</v>
      </c>
      <c r="E106" s="215" t="s">
        <v>5648</v>
      </c>
      <c r="F106" s="157" t="s">
        <v>1085</v>
      </c>
      <c r="G106" s="181" t="s">
        <v>5656</v>
      </c>
      <c r="H106" s="157" t="str">
        <f>VLOOKUP(I106:I149,'ENTER STAFF #S HERE'!$A$1:$B$2180,2,FALSE)</f>
        <v>C1830</v>
      </c>
      <c r="I106" s="179" t="s">
        <v>4297</v>
      </c>
      <c r="J106" s="228"/>
      <c r="K106" s="187">
        <v>0</v>
      </c>
      <c r="L106" s="187">
        <v>0</v>
      </c>
      <c r="M106" s="187">
        <v>6</v>
      </c>
      <c r="N106" s="187" t="str">
        <f t="shared" si="0"/>
        <v xml:space="preserve"> </v>
      </c>
      <c r="O106" s="187" t="s">
        <v>58</v>
      </c>
      <c r="P106" s="187" t="s">
        <v>58</v>
      </c>
      <c r="Q106" s="187" t="s">
        <v>58</v>
      </c>
      <c r="R106" s="187" t="s">
        <v>58</v>
      </c>
      <c r="S106" s="187" t="s">
        <v>58</v>
      </c>
      <c r="T106" s="187" t="s">
        <v>58</v>
      </c>
      <c r="U106" s="187" t="s">
        <v>58</v>
      </c>
      <c r="V106" s="187" t="s">
        <v>58</v>
      </c>
      <c r="W106" s="187" t="s">
        <v>58</v>
      </c>
      <c r="X106" s="187" t="s">
        <v>58</v>
      </c>
      <c r="Y106" s="187" t="s">
        <v>58</v>
      </c>
      <c r="Z106" s="187" t="s">
        <v>58</v>
      </c>
      <c r="AA106" s="187"/>
      <c r="AB106" s="187" t="s">
        <v>59</v>
      </c>
      <c r="AC106" s="187" t="s">
        <v>60</v>
      </c>
      <c r="AD106" s="196" t="s">
        <v>5653</v>
      </c>
      <c r="AE106" s="187" t="str">
        <f>VLOOKUP($AF$2:$AF$6318,'PROG CODE'!$A$2:$B$1052,2,FALSE)</f>
        <v>KCADCCJ</v>
      </c>
      <c r="AF106" s="222" t="s">
        <v>84</v>
      </c>
      <c r="AG106" s="190" t="s">
        <v>63</v>
      </c>
      <c r="AH106" s="222" t="s">
        <v>5684</v>
      </c>
      <c r="AI106" s="222" t="s">
        <v>5676</v>
      </c>
      <c r="AJ106" s="216" t="s">
        <v>5638</v>
      </c>
      <c r="AK106" s="229"/>
      <c r="AL106" s="229"/>
      <c r="AM106" s="192" t="s">
        <v>5639</v>
      </c>
    </row>
    <row r="107" spans="1:39" ht="13.5" customHeight="1">
      <c r="A107" s="183">
        <f>#N/A</f>
        <v>3</v>
      </c>
      <c r="B107" s="219" t="s">
        <v>358</v>
      </c>
      <c r="C107" s="197" t="s">
        <v>5643</v>
      </c>
      <c r="D107" s="179" t="s">
        <v>376</v>
      </c>
      <c r="E107" s="231" t="s">
        <v>420</v>
      </c>
      <c r="F107" s="204" t="s">
        <v>2407</v>
      </c>
      <c r="G107" s="181" t="s">
        <v>6100</v>
      </c>
      <c r="H107" s="157" t="str">
        <f>VLOOKUP(I107:I150,'ENTER STAFF #S HERE'!$A$1:$B$2180,2,FALSE)</f>
        <v>C2029</v>
      </c>
      <c r="I107" s="179" t="s">
        <v>5597</v>
      </c>
      <c r="J107" s="228">
        <v>3</v>
      </c>
      <c r="K107" s="187">
        <v>3</v>
      </c>
      <c r="L107" s="187">
        <v>1</v>
      </c>
      <c r="M107" s="187">
        <v>6</v>
      </c>
      <c r="N107" s="187" t="str">
        <f t="shared" si="0"/>
        <v xml:space="preserve"> </v>
      </c>
      <c r="O107" s="187" t="s">
        <v>58</v>
      </c>
      <c r="P107" s="187" t="s">
        <v>58</v>
      </c>
      <c r="Q107" s="187" t="s">
        <v>58</v>
      </c>
      <c r="R107" s="187" t="s">
        <v>58</v>
      </c>
      <c r="S107" s="187" t="s">
        <v>58</v>
      </c>
      <c r="T107" s="187" t="s">
        <v>58</v>
      </c>
      <c r="U107" s="187" t="s">
        <v>58</v>
      </c>
      <c r="V107" s="187" t="s">
        <v>58</v>
      </c>
      <c r="W107" s="187" t="s">
        <v>58</v>
      </c>
      <c r="X107" s="187" t="s">
        <v>58</v>
      </c>
      <c r="Y107" s="187" t="s">
        <v>58</v>
      </c>
      <c r="Z107" s="187" t="s">
        <v>58</v>
      </c>
      <c r="AA107" s="187"/>
      <c r="AB107" s="187" t="s">
        <v>59</v>
      </c>
      <c r="AC107" s="187" t="s">
        <v>60</v>
      </c>
      <c r="AD107" s="188" t="s">
        <v>6072</v>
      </c>
      <c r="AE107" s="187" t="str">
        <f>VLOOKUP($AF$2:$AF$6318,'PROG CODE'!$A$2:$B$1052,2,FALSE)</f>
        <v>KCADCCJ</v>
      </c>
      <c r="AF107" s="222" t="s">
        <v>84</v>
      </c>
      <c r="AG107" s="190" t="s">
        <v>63</v>
      </c>
      <c r="AH107" s="222" t="s">
        <v>5684</v>
      </c>
      <c r="AI107" s="222" t="s">
        <v>5676</v>
      </c>
      <c r="AJ107" s="217" t="s">
        <v>5638</v>
      </c>
      <c r="AK107" s="229"/>
      <c r="AL107" s="229"/>
      <c r="AM107" s="192" t="s">
        <v>5639</v>
      </c>
    </row>
    <row r="108" spans="1:39" ht="13.5" customHeight="1">
      <c r="A108" s="183">
        <f>#N/A</f>
        <v>1</v>
      </c>
      <c r="B108" s="224" t="s">
        <v>52</v>
      </c>
      <c r="C108" s="224" t="s">
        <v>5643</v>
      </c>
      <c r="D108" s="179" t="s">
        <v>376</v>
      </c>
      <c r="E108" s="231" t="s">
        <v>423</v>
      </c>
      <c r="F108" s="204" t="s">
        <v>2413</v>
      </c>
      <c r="G108" s="181" t="s">
        <v>6101</v>
      </c>
      <c r="H108" s="157" t="str">
        <f>VLOOKUP(I108:I151,'ENTER STAFF #S HERE'!$A$1:$B$2180,2,FALSE)</f>
        <v>C1787</v>
      </c>
      <c r="I108" s="179" t="s">
        <v>3948</v>
      </c>
      <c r="J108" s="228">
        <v>3</v>
      </c>
      <c r="K108" s="187">
        <v>3</v>
      </c>
      <c r="L108" s="187">
        <v>1</v>
      </c>
      <c r="M108" s="187">
        <v>6</v>
      </c>
      <c r="N108" s="187" t="str">
        <f t="shared" si="0"/>
        <v xml:space="preserve"> </v>
      </c>
      <c r="O108" s="187" t="s">
        <v>58</v>
      </c>
      <c r="P108" s="187" t="s">
        <v>58</v>
      </c>
      <c r="Q108" s="187" t="s">
        <v>58</v>
      </c>
      <c r="R108" s="187" t="s">
        <v>58</v>
      </c>
      <c r="S108" s="187" t="s">
        <v>58</v>
      </c>
      <c r="T108" s="187" t="s">
        <v>58</v>
      </c>
      <c r="U108" s="187" t="s">
        <v>58</v>
      </c>
      <c r="V108" s="187" t="s">
        <v>58</v>
      </c>
      <c r="W108" s="187" t="s">
        <v>58</v>
      </c>
      <c r="X108" s="187" t="s">
        <v>58</v>
      </c>
      <c r="Y108" s="187" t="s">
        <v>58</v>
      </c>
      <c r="Z108" s="187" t="s">
        <v>58</v>
      </c>
      <c r="AA108" s="187"/>
      <c r="AB108" s="187" t="s">
        <v>59</v>
      </c>
      <c r="AC108" s="187" t="s">
        <v>60</v>
      </c>
      <c r="AD108" s="188" t="s">
        <v>6072</v>
      </c>
      <c r="AE108" s="187" t="str">
        <f>VLOOKUP($AF$2:$AF$6318,'PROG CODE'!$A$2:$B$1052,2,FALSE)</f>
        <v>KCADCCJ</v>
      </c>
      <c r="AF108" s="222" t="s">
        <v>84</v>
      </c>
      <c r="AG108" s="190" t="s">
        <v>63</v>
      </c>
      <c r="AH108" s="222" t="s">
        <v>5684</v>
      </c>
      <c r="AI108" s="222" t="s">
        <v>5677</v>
      </c>
      <c r="AJ108" s="217" t="s">
        <v>5638</v>
      </c>
      <c r="AK108" s="229"/>
      <c r="AL108" s="229"/>
      <c r="AM108" s="192" t="s">
        <v>5639</v>
      </c>
    </row>
    <row r="109" spans="1:39" ht="13.5" customHeight="1">
      <c r="A109" s="183">
        <f>#N/A</f>
        <v>1</v>
      </c>
      <c r="B109" s="224" t="s">
        <v>52</v>
      </c>
      <c r="C109" s="224" t="s">
        <v>53</v>
      </c>
      <c r="D109" s="179" t="s">
        <v>376</v>
      </c>
      <c r="E109" s="231" t="s">
        <v>421</v>
      </c>
      <c r="F109" s="204" t="s">
        <v>2415</v>
      </c>
      <c r="G109" s="181" t="s">
        <v>6102</v>
      </c>
      <c r="H109" s="157" t="str">
        <f>VLOOKUP(I109:I152,'ENTER STAFF #S HERE'!$A$1:$B$2180,2,FALSE)</f>
        <v>C1788</v>
      </c>
      <c r="I109" s="179" t="s">
        <v>3954</v>
      </c>
      <c r="J109" s="228">
        <v>3</v>
      </c>
      <c r="K109" s="187">
        <v>3</v>
      </c>
      <c r="L109" s="187">
        <v>1</v>
      </c>
      <c r="M109" s="187">
        <v>6</v>
      </c>
      <c r="N109" s="187" t="str">
        <f t="shared" si="0"/>
        <v xml:space="preserve"> </v>
      </c>
      <c r="O109" s="187" t="s">
        <v>58</v>
      </c>
      <c r="P109" s="187" t="s">
        <v>58</v>
      </c>
      <c r="Q109" s="187" t="s">
        <v>58</v>
      </c>
      <c r="R109" s="187" t="s">
        <v>58</v>
      </c>
      <c r="S109" s="187" t="s">
        <v>58</v>
      </c>
      <c r="T109" s="187" t="s">
        <v>58</v>
      </c>
      <c r="U109" s="187" t="s">
        <v>58</v>
      </c>
      <c r="V109" s="187" t="s">
        <v>58</v>
      </c>
      <c r="W109" s="187" t="s">
        <v>58</v>
      </c>
      <c r="X109" s="187" t="s">
        <v>58</v>
      </c>
      <c r="Y109" s="187" t="s">
        <v>58</v>
      </c>
      <c r="Z109" s="187" t="s">
        <v>58</v>
      </c>
      <c r="AA109" s="187"/>
      <c r="AB109" s="187" t="s">
        <v>59</v>
      </c>
      <c r="AC109" s="187" t="s">
        <v>60</v>
      </c>
      <c r="AD109" s="188" t="s">
        <v>6072</v>
      </c>
      <c r="AE109" s="187" t="str">
        <f>VLOOKUP($AF$2:$AF$6318,'PROG CODE'!$A$2:$B$1052,2,FALSE)</f>
        <v>KCADCCJ</v>
      </c>
      <c r="AF109" s="222" t="s">
        <v>84</v>
      </c>
      <c r="AG109" s="190" t="s">
        <v>63</v>
      </c>
      <c r="AH109" s="222" t="s">
        <v>5684</v>
      </c>
      <c r="AI109" s="222" t="s">
        <v>5677</v>
      </c>
      <c r="AJ109" s="217" t="s">
        <v>5638</v>
      </c>
      <c r="AK109" s="229"/>
      <c r="AL109" s="229"/>
      <c r="AM109" s="192" t="s">
        <v>5639</v>
      </c>
    </row>
    <row r="110" spans="1:39" ht="13.5" customHeight="1">
      <c r="A110" s="183"/>
      <c r="B110" s="224" t="s">
        <v>52</v>
      </c>
      <c r="C110" s="224" t="s">
        <v>5636</v>
      </c>
      <c r="D110" s="179" t="s">
        <v>376</v>
      </c>
      <c r="E110" s="231" t="s">
        <v>421</v>
      </c>
      <c r="F110" s="204" t="s">
        <v>2409</v>
      </c>
      <c r="G110" s="181" t="s">
        <v>1957</v>
      </c>
      <c r="H110" s="157" t="str">
        <f>VLOOKUP(I110:I153,'ENTER STAFF #S HERE'!$A$1:$B$2180,2,FALSE)</f>
        <v>C2029</v>
      </c>
      <c r="I110" s="179" t="s">
        <v>5597</v>
      </c>
      <c r="J110" s="228">
        <v>3</v>
      </c>
      <c r="K110" s="187">
        <v>3</v>
      </c>
      <c r="L110" s="187">
        <v>1</v>
      </c>
      <c r="M110" s="187">
        <v>6</v>
      </c>
      <c r="N110" s="187" t="str">
        <f t="shared" si="0"/>
        <v xml:space="preserve"> </v>
      </c>
      <c r="O110" s="187" t="s">
        <v>58</v>
      </c>
      <c r="P110" s="187" t="s">
        <v>58</v>
      </c>
      <c r="Q110" s="187" t="s">
        <v>58</v>
      </c>
      <c r="R110" s="187" t="s">
        <v>58</v>
      </c>
      <c r="S110" s="187" t="s">
        <v>58</v>
      </c>
      <c r="T110" s="187" t="s">
        <v>58</v>
      </c>
      <c r="U110" s="187" t="s">
        <v>58</v>
      </c>
      <c r="V110" s="187" t="s">
        <v>58</v>
      </c>
      <c r="W110" s="187" t="s">
        <v>58</v>
      </c>
      <c r="X110" s="187" t="s">
        <v>58</v>
      </c>
      <c r="Y110" s="187" t="s">
        <v>58</v>
      </c>
      <c r="Z110" s="187" t="s">
        <v>58</v>
      </c>
      <c r="AA110" s="187"/>
      <c r="AB110" s="187" t="s">
        <v>59</v>
      </c>
      <c r="AC110" s="187" t="s">
        <v>60</v>
      </c>
      <c r="AD110" s="188" t="s">
        <v>6072</v>
      </c>
      <c r="AE110" s="187" t="str">
        <f>VLOOKUP($AF$2:$AF$6318,'PROG CODE'!$A$2:$B$1052,2,FALSE)</f>
        <v>KCADCCJ</v>
      </c>
      <c r="AF110" s="222" t="s">
        <v>84</v>
      </c>
      <c r="AG110" s="190" t="s">
        <v>63</v>
      </c>
      <c r="AH110" s="222" t="s">
        <v>5684</v>
      </c>
      <c r="AI110" s="222" t="s">
        <v>5677</v>
      </c>
      <c r="AJ110" s="217" t="s">
        <v>5638</v>
      </c>
      <c r="AK110" s="229"/>
      <c r="AL110" s="229"/>
      <c r="AM110" s="192" t="s">
        <v>5639</v>
      </c>
    </row>
    <row r="111" spans="1:39" ht="13.5" customHeight="1">
      <c r="A111" s="183">
        <f t="shared" ref="A111:A120" si="1">IF(B111="MONDAY",1,IF(B111="TUESDAY",2,IF(B111="WEDNESDAY",3,IF(B111="THURSDAY",4,IF(B111="FRIDAY",5,IF(B111="SATURDAY",6,7))))))</f>
        <v>2</v>
      </c>
      <c r="B111" s="224" t="s">
        <v>357</v>
      </c>
      <c r="C111" s="224" t="s">
        <v>5636</v>
      </c>
      <c r="D111" s="179" t="s">
        <v>510</v>
      </c>
      <c r="E111" s="231" t="s">
        <v>510</v>
      </c>
      <c r="F111" s="204" t="s">
        <v>2411</v>
      </c>
      <c r="G111" s="181" t="s">
        <v>6103</v>
      </c>
      <c r="H111" s="157" t="str">
        <f>VLOOKUP(I111:I154,'ENTER STAFF #S HERE'!$A$1:$B$2180,2,FALSE)</f>
        <v>C1787</v>
      </c>
      <c r="I111" s="179" t="s">
        <v>3948</v>
      </c>
      <c r="J111" s="228">
        <v>3</v>
      </c>
      <c r="K111" s="187">
        <f>#N/A</f>
        <v>3</v>
      </c>
      <c r="L111" s="187">
        <v>1</v>
      </c>
      <c r="M111" s="187">
        <v>6</v>
      </c>
      <c r="N111" s="187" t="str">
        <f t="shared" si="0"/>
        <v xml:space="preserve"> </v>
      </c>
      <c r="O111" s="187" t="s">
        <v>58</v>
      </c>
      <c r="P111" s="187" t="s">
        <v>58</v>
      </c>
      <c r="Q111" s="187" t="s">
        <v>58</v>
      </c>
      <c r="R111" s="187" t="s">
        <v>58</v>
      </c>
      <c r="S111" s="187" t="s">
        <v>58</v>
      </c>
      <c r="T111" s="187" t="s">
        <v>58</v>
      </c>
      <c r="U111" s="187" t="s">
        <v>58</v>
      </c>
      <c r="V111" s="187" t="s">
        <v>58</v>
      </c>
      <c r="W111" s="187" t="s">
        <v>58</v>
      </c>
      <c r="X111" s="187" t="s">
        <v>58</v>
      </c>
      <c r="Y111" s="187" t="s">
        <v>58</v>
      </c>
      <c r="Z111" s="187" t="s">
        <v>58</v>
      </c>
      <c r="AA111" s="187"/>
      <c r="AB111" s="187" t="s">
        <v>59</v>
      </c>
      <c r="AC111" s="187" t="s">
        <v>60</v>
      </c>
      <c r="AD111" s="188" t="s">
        <v>6072</v>
      </c>
      <c r="AE111" s="187" t="str">
        <f>VLOOKUP($AF$2:$AF$6318,'PROG CODE'!$A$2:$B$1052,2,FALSE)</f>
        <v>KCADCCJ</v>
      </c>
      <c r="AF111" s="222" t="s">
        <v>84</v>
      </c>
      <c r="AG111" s="190" t="s">
        <v>63</v>
      </c>
      <c r="AH111" s="222" t="s">
        <v>5684</v>
      </c>
      <c r="AI111" s="222" t="s">
        <v>5677</v>
      </c>
      <c r="AJ111" s="217" t="s">
        <v>5638</v>
      </c>
      <c r="AK111" s="229"/>
      <c r="AL111" s="229"/>
      <c r="AM111" s="192" t="s">
        <v>5639</v>
      </c>
    </row>
    <row r="112" spans="1:39" ht="13.5" customHeight="1">
      <c r="A112" s="183">
        <f t="shared" si="1"/>
        <v>3</v>
      </c>
      <c r="B112" s="224" t="s">
        <v>358</v>
      </c>
      <c r="C112" s="224" t="s">
        <v>5636</v>
      </c>
      <c r="D112" s="179" t="s">
        <v>510</v>
      </c>
      <c r="E112" s="231" t="s">
        <v>510</v>
      </c>
      <c r="F112" s="204" t="s">
        <v>6104</v>
      </c>
      <c r="G112" s="181" t="s">
        <v>1949</v>
      </c>
      <c r="H112" s="157" t="str">
        <f>VLOOKUP(I112:I154,'ENTER STAFF #S HERE'!$A$1:$B$2180,2,FALSE)</f>
        <v>C1942</v>
      </c>
      <c r="I112" s="179" t="s">
        <v>4471</v>
      </c>
      <c r="J112" s="228">
        <v>3</v>
      </c>
      <c r="K112" s="187">
        <f>#N/A</f>
        <v>3</v>
      </c>
      <c r="L112" s="187">
        <v>1</v>
      </c>
      <c r="M112" s="187">
        <v>6</v>
      </c>
      <c r="N112" s="187" t="str">
        <f t="shared" si="0"/>
        <v xml:space="preserve"> </v>
      </c>
      <c r="O112" s="187" t="s">
        <v>58</v>
      </c>
      <c r="P112" s="187" t="s">
        <v>58</v>
      </c>
      <c r="Q112" s="187" t="s">
        <v>58</v>
      </c>
      <c r="R112" s="187" t="s">
        <v>58</v>
      </c>
      <c r="S112" s="187" t="s">
        <v>58</v>
      </c>
      <c r="T112" s="187" t="s">
        <v>58</v>
      </c>
      <c r="U112" s="187" t="s">
        <v>58</v>
      </c>
      <c r="V112" s="187" t="s">
        <v>58</v>
      </c>
      <c r="W112" s="187" t="s">
        <v>58</v>
      </c>
      <c r="X112" s="187" t="s">
        <v>58</v>
      </c>
      <c r="Y112" s="187" t="s">
        <v>58</v>
      </c>
      <c r="Z112" s="187" t="s">
        <v>58</v>
      </c>
      <c r="AA112" s="187"/>
      <c r="AB112" s="187" t="s">
        <v>59</v>
      </c>
      <c r="AC112" s="187" t="s">
        <v>60</v>
      </c>
      <c r="AD112" s="188" t="s">
        <v>6072</v>
      </c>
      <c r="AE112" s="187" t="str">
        <f>VLOOKUP($AF$2:$AF$6318,'PROG CODE'!$A$2:$B$1052,2,FALSE)</f>
        <v>KCADCCJ</v>
      </c>
      <c r="AF112" s="222" t="s">
        <v>84</v>
      </c>
      <c r="AG112" s="190" t="s">
        <v>63</v>
      </c>
      <c r="AH112" s="222" t="s">
        <v>5684</v>
      </c>
      <c r="AI112" s="222" t="s">
        <v>5677</v>
      </c>
      <c r="AJ112" s="217" t="s">
        <v>5638</v>
      </c>
      <c r="AK112" s="229"/>
      <c r="AL112" s="229"/>
      <c r="AM112" s="192" t="s">
        <v>5639</v>
      </c>
    </row>
    <row r="113" spans="1:39" ht="13.5" customHeight="1">
      <c r="A113" s="183">
        <f t="shared" si="1"/>
        <v>1</v>
      </c>
      <c r="B113" s="224" t="s">
        <v>52</v>
      </c>
      <c r="C113" s="219" t="s">
        <v>5643</v>
      </c>
      <c r="D113" s="179" t="s">
        <v>376</v>
      </c>
      <c r="E113" s="231" t="s">
        <v>433</v>
      </c>
      <c r="F113" s="204" t="s">
        <v>2419</v>
      </c>
      <c r="G113" s="181" t="s">
        <v>6105</v>
      </c>
      <c r="H113" s="157" t="str">
        <f>VLOOKUP(I113:I155,'ENTER STAFF #S HERE'!$A$1:$B$2180,2,FALSE)</f>
        <v>C1788</v>
      </c>
      <c r="I113" s="179" t="s">
        <v>3954</v>
      </c>
      <c r="J113" s="228">
        <v>3</v>
      </c>
      <c r="K113" s="187">
        <f>#N/A</f>
        <v>3</v>
      </c>
      <c r="L113" s="187">
        <v>1</v>
      </c>
      <c r="M113" s="187">
        <v>6</v>
      </c>
      <c r="N113" s="187" t="str">
        <f t="shared" si="0"/>
        <v xml:space="preserve"> </v>
      </c>
      <c r="O113" s="187" t="s">
        <v>58</v>
      </c>
      <c r="P113" s="187" t="s">
        <v>58</v>
      </c>
      <c r="Q113" s="187" t="s">
        <v>58</v>
      </c>
      <c r="R113" s="187" t="s">
        <v>58</v>
      </c>
      <c r="S113" s="187" t="s">
        <v>58</v>
      </c>
      <c r="T113" s="187" t="s">
        <v>58</v>
      </c>
      <c r="U113" s="187" t="s">
        <v>58</v>
      </c>
      <c r="V113" s="187" t="s">
        <v>58</v>
      </c>
      <c r="W113" s="187" t="s">
        <v>58</v>
      </c>
      <c r="X113" s="187" t="s">
        <v>58</v>
      </c>
      <c r="Y113" s="187" t="s">
        <v>58</v>
      </c>
      <c r="Z113" s="187" t="s">
        <v>58</v>
      </c>
      <c r="AA113" s="187"/>
      <c r="AB113" s="187" t="s">
        <v>59</v>
      </c>
      <c r="AC113" s="187" t="s">
        <v>60</v>
      </c>
      <c r="AD113" s="188" t="s">
        <v>6072</v>
      </c>
      <c r="AE113" s="187" t="str">
        <f>VLOOKUP($AF$2:$AF$6318,'PROG CODE'!$A$2:$B$1052,2,FALSE)</f>
        <v>KCADCCJ</v>
      </c>
      <c r="AF113" s="222" t="s">
        <v>84</v>
      </c>
      <c r="AG113" s="190" t="s">
        <v>63</v>
      </c>
      <c r="AH113" s="222" t="s">
        <v>5684</v>
      </c>
      <c r="AI113" s="222" t="s">
        <v>5681</v>
      </c>
      <c r="AJ113" s="217" t="s">
        <v>5638</v>
      </c>
      <c r="AK113" s="229"/>
      <c r="AL113" s="229"/>
      <c r="AM113" s="192" t="s">
        <v>5639</v>
      </c>
    </row>
    <row r="114" spans="1:39" ht="13.5" customHeight="1">
      <c r="A114" s="183">
        <f t="shared" si="1"/>
        <v>1</v>
      </c>
      <c r="B114" s="224" t="s">
        <v>52</v>
      </c>
      <c r="C114" s="224" t="s">
        <v>53</v>
      </c>
      <c r="D114" s="179" t="s">
        <v>376</v>
      </c>
      <c r="E114" s="231" t="s">
        <v>422</v>
      </c>
      <c r="F114" s="204" t="s">
        <v>2423</v>
      </c>
      <c r="G114" s="181" t="s">
        <v>6106</v>
      </c>
      <c r="H114" s="157" t="str">
        <f>VLOOKUP(I114:I156,'ENTER STAFF #S HERE'!$A$1:$B$2180,2,FALSE)</f>
        <v>C1549</v>
      </c>
      <c r="I114" s="179" t="s">
        <v>5048</v>
      </c>
      <c r="J114" s="228">
        <v>3</v>
      </c>
      <c r="K114" s="187">
        <f>#N/A</f>
        <v>3</v>
      </c>
      <c r="L114" s="187">
        <v>1</v>
      </c>
      <c r="M114" s="187">
        <v>6</v>
      </c>
      <c r="N114" s="187" t="str">
        <f t="shared" si="0"/>
        <v xml:space="preserve"> </v>
      </c>
      <c r="O114" s="187" t="s">
        <v>58</v>
      </c>
      <c r="P114" s="187" t="s">
        <v>58</v>
      </c>
      <c r="Q114" s="187" t="s">
        <v>58</v>
      </c>
      <c r="R114" s="187" t="s">
        <v>58</v>
      </c>
      <c r="S114" s="187" t="s">
        <v>58</v>
      </c>
      <c r="T114" s="187" t="s">
        <v>58</v>
      </c>
      <c r="U114" s="187" t="s">
        <v>58</v>
      </c>
      <c r="V114" s="187" t="s">
        <v>58</v>
      </c>
      <c r="W114" s="187" t="s">
        <v>58</v>
      </c>
      <c r="X114" s="187" t="s">
        <v>58</v>
      </c>
      <c r="Y114" s="187" t="s">
        <v>58</v>
      </c>
      <c r="Z114" s="187" t="s">
        <v>58</v>
      </c>
      <c r="AA114" s="187"/>
      <c r="AB114" s="187" t="s">
        <v>59</v>
      </c>
      <c r="AC114" s="187" t="s">
        <v>60</v>
      </c>
      <c r="AD114" s="188" t="s">
        <v>6072</v>
      </c>
      <c r="AE114" s="187" t="str">
        <f>VLOOKUP($AF$2:$AF$6318,'PROG CODE'!$A$2:$B$1052,2,FALSE)</f>
        <v>KCADCCJ</v>
      </c>
      <c r="AF114" s="222" t="s">
        <v>84</v>
      </c>
      <c r="AG114" s="190" t="s">
        <v>63</v>
      </c>
      <c r="AH114" s="222" t="s">
        <v>5684</v>
      </c>
      <c r="AI114" s="222" t="s">
        <v>5681</v>
      </c>
      <c r="AJ114" s="217" t="s">
        <v>5638</v>
      </c>
      <c r="AK114" s="229"/>
      <c r="AL114" s="229"/>
      <c r="AM114" s="192" t="s">
        <v>5639</v>
      </c>
    </row>
    <row r="115" spans="1:39" ht="13.5" customHeight="1">
      <c r="A115" s="183">
        <f t="shared" si="1"/>
        <v>2</v>
      </c>
      <c r="B115" s="224" t="s">
        <v>357</v>
      </c>
      <c r="C115" s="195" t="s">
        <v>53</v>
      </c>
      <c r="D115" s="179" t="s">
        <v>376</v>
      </c>
      <c r="E115" s="231" t="s">
        <v>421</v>
      </c>
      <c r="F115" s="204" t="s">
        <v>2421</v>
      </c>
      <c r="G115" s="181" t="s">
        <v>6107</v>
      </c>
      <c r="H115" s="157" t="str">
        <f>VLOOKUP(I115:I157,'ENTER STAFF #S HERE'!$A$1:$B$2180,2,FALSE)</f>
        <v>C1233</v>
      </c>
      <c r="I115" s="179" t="s">
        <v>4426</v>
      </c>
      <c r="J115" s="228">
        <v>3</v>
      </c>
      <c r="K115" s="187">
        <f>#N/A</f>
        <v>3</v>
      </c>
      <c r="L115" s="187">
        <v>1</v>
      </c>
      <c r="M115" s="187">
        <v>6</v>
      </c>
      <c r="N115" s="187" t="str">
        <f t="shared" si="0"/>
        <v xml:space="preserve"> </v>
      </c>
      <c r="O115" s="187" t="s">
        <v>58</v>
      </c>
      <c r="P115" s="187" t="s">
        <v>58</v>
      </c>
      <c r="Q115" s="187" t="s">
        <v>58</v>
      </c>
      <c r="R115" s="187" t="s">
        <v>58</v>
      </c>
      <c r="S115" s="187" t="s">
        <v>58</v>
      </c>
      <c r="T115" s="187" t="s">
        <v>58</v>
      </c>
      <c r="U115" s="187" t="s">
        <v>58</v>
      </c>
      <c r="V115" s="187" t="s">
        <v>58</v>
      </c>
      <c r="W115" s="187" t="s">
        <v>58</v>
      </c>
      <c r="X115" s="187" t="s">
        <v>58</v>
      </c>
      <c r="Y115" s="187" t="s">
        <v>58</v>
      </c>
      <c r="Z115" s="187" t="s">
        <v>58</v>
      </c>
      <c r="AA115" s="187"/>
      <c r="AB115" s="187" t="s">
        <v>59</v>
      </c>
      <c r="AC115" s="187" t="s">
        <v>60</v>
      </c>
      <c r="AD115" s="188" t="s">
        <v>6072</v>
      </c>
      <c r="AE115" s="187" t="str">
        <f>VLOOKUP($AF$2:$AF$6318,'PROG CODE'!$A$2:$B$1052,2,FALSE)</f>
        <v>KCADCCJ</v>
      </c>
      <c r="AF115" s="222" t="s">
        <v>84</v>
      </c>
      <c r="AG115" s="190" t="s">
        <v>63</v>
      </c>
      <c r="AH115" s="222" t="s">
        <v>5684</v>
      </c>
      <c r="AI115" s="222" t="s">
        <v>5681</v>
      </c>
      <c r="AJ115" s="217" t="s">
        <v>5638</v>
      </c>
      <c r="AK115" s="229"/>
      <c r="AL115" s="229"/>
      <c r="AM115" s="192" t="s">
        <v>5639</v>
      </c>
    </row>
    <row r="116" spans="1:39" ht="13.5" customHeight="1">
      <c r="A116" s="183">
        <f t="shared" si="1"/>
        <v>3</v>
      </c>
      <c r="B116" s="224" t="s">
        <v>358</v>
      </c>
      <c r="C116" s="224" t="s">
        <v>5636</v>
      </c>
      <c r="D116" s="179" t="s">
        <v>510</v>
      </c>
      <c r="E116" s="231" t="s">
        <v>510</v>
      </c>
      <c r="F116" s="204" t="s">
        <v>2417</v>
      </c>
      <c r="G116" s="181" t="s">
        <v>6108</v>
      </c>
      <c r="H116" s="157" t="str">
        <f>VLOOKUP(I116:I158,'ENTER STAFF #S HERE'!$A$1:$B$2180,2,FALSE)</f>
        <v>C1538</v>
      </c>
      <c r="I116" s="179" t="s">
        <v>4301</v>
      </c>
      <c r="J116" s="228">
        <v>3</v>
      </c>
      <c r="K116" s="187">
        <f>#N/A</f>
        <v>3</v>
      </c>
      <c r="L116" s="187">
        <v>1</v>
      </c>
      <c r="M116" s="187">
        <v>6</v>
      </c>
      <c r="N116" s="187" t="str">
        <f t="shared" si="0"/>
        <v xml:space="preserve"> </v>
      </c>
      <c r="O116" s="187" t="s">
        <v>58</v>
      </c>
      <c r="P116" s="187" t="s">
        <v>58</v>
      </c>
      <c r="Q116" s="187" t="s">
        <v>58</v>
      </c>
      <c r="R116" s="187" t="s">
        <v>58</v>
      </c>
      <c r="S116" s="187" t="s">
        <v>58</v>
      </c>
      <c r="T116" s="187" t="s">
        <v>58</v>
      </c>
      <c r="U116" s="187" t="s">
        <v>58</v>
      </c>
      <c r="V116" s="187" t="s">
        <v>58</v>
      </c>
      <c r="W116" s="187" t="s">
        <v>58</v>
      </c>
      <c r="X116" s="187" t="s">
        <v>58</v>
      </c>
      <c r="Y116" s="187" t="s">
        <v>58</v>
      </c>
      <c r="Z116" s="187" t="s">
        <v>58</v>
      </c>
      <c r="AA116" s="187"/>
      <c r="AB116" s="187" t="s">
        <v>59</v>
      </c>
      <c r="AC116" s="187" t="s">
        <v>60</v>
      </c>
      <c r="AD116" s="188" t="s">
        <v>6072</v>
      </c>
      <c r="AE116" s="187" t="str">
        <f>VLOOKUP($AF$2:$AF$6318,'PROG CODE'!$A$2:$B$1052,2,FALSE)</f>
        <v>KCADCCJ</v>
      </c>
      <c r="AF116" s="222" t="s">
        <v>84</v>
      </c>
      <c r="AG116" s="190" t="s">
        <v>63</v>
      </c>
      <c r="AH116" s="222" t="s">
        <v>5684</v>
      </c>
      <c r="AI116" s="222" t="s">
        <v>5681</v>
      </c>
      <c r="AJ116" s="217" t="s">
        <v>5638</v>
      </c>
      <c r="AK116" s="229"/>
      <c r="AL116" s="229"/>
      <c r="AM116" s="192" t="s">
        <v>5639</v>
      </c>
    </row>
    <row r="117" spans="1:39" ht="13.5" customHeight="1">
      <c r="A117" s="183">
        <f t="shared" si="1"/>
        <v>4</v>
      </c>
      <c r="B117" s="224" t="s">
        <v>359</v>
      </c>
      <c r="C117" s="219" t="s">
        <v>5643</v>
      </c>
      <c r="D117" s="179" t="s">
        <v>510</v>
      </c>
      <c r="E117" s="231" t="s">
        <v>510</v>
      </c>
      <c r="F117" s="204" t="s">
        <v>1111</v>
      </c>
      <c r="G117" s="181" t="s">
        <v>5659</v>
      </c>
      <c r="H117" s="157" t="str">
        <f>VLOOKUP(I117:I159,'ENTER STAFF #S HERE'!$A$1:$B$2180,2,FALSE)</f>
        <v>C1753</v>
      </c>
      <c r="I117" s="179" t="s">
        <v>4181</v>
      </c>
      <c r="J117" s="228"/>
      <c r="K117" s="187">
        <f>#N/A</f>
        <v>0</v>
      </c>
      <c r="L117" s="187">
        <v>0</v>
      </c>
      <c r="M117" s="187">
        <v>6</v>
      </c>
      <c r="N117" s="187" t="str">
        <f t="shared" si="0"/>
        <v xml:space="preserve"> </v>
      </c>
      <c r="O117" s="187" t="s">
        <v>58</v>
      </c>
      <c r="P117" s="187" t="s">
        <v>58</v>
      </c>
      <c r="Q117" s="187" t="s">
        <v>58</v>
      </c>
      <c r="R117" s="187" t="s">
        <v>58</v>
      </c>
      <c r="S117" s="187" t="s">
        <v>58</v>
      </c>
      <c r="T117" s="187" t="s">
        <v>58</v>
      </c>
      <c r="U117" s="187" t="s">
        <v>58</v>
      </c>
      <c r="V117" s="187" t="s">
        <v>58</v>
      </c>
      <c r="W117" s="187" t="s">
        <v>58</v>
      </c>
      <c r="X117" s="187" t="s">
        <v>58</v>
      </c>
      <c r="Y117" s="187" t="s">
        <v>58</v>
      </c>
      <c r="Z117" s="187" t="s">
        <v>58</v>
      </c>
      <c r="AA117" s="187"/>
      <c r="AB117" s="187" t="s">
        <v>59</v>
      </c>
      <c r="AC117" s="187" t="s">
        <v>60</v>
      </c>
      <c r="AD117" s="196" t="s">
        <v>5650</v>
      </c>
      <c r="AE117" s="187" t="str">
        <f>VLOOKUP($AF$2:$AF$6318,'PROG CODE'!$A$2:$B$1052,2,FALSE)</f>
        <v>KCADCCJ</v>
      </c>
      <c r="AF117" s="222" t="s">
        <v>84</v>
      </c>
      <c r="AG117" s="190" t="s">
        <v>63</v>
      </c>
      <c r="AH117" s="222" t="s">
        <v>5684</v>
      </c>
      <c r="AI117" s="222" t="s">
        <v>5681</v>
      </c>
      <c r="AJ117" s="217" t="s">
        <v>5638</v>
      </c>
      <c r="AK117" s="229"/>
      <c r="AL117" s="229"/>
      <c r="AM117" s="192" t="s">
        <v>5639</v>
      </c>
    </row>
    <row r="118" spans="1:39" ht="13.5" customHeight="1">
      <c r="A118" s="183">
        <f t="shared" si="1"/>
        <v>1</v>
      </c>
      <c r="B118" s="224" t="s">
        <v>52</v>
      </c>
      <c r="C118" s="224" t="s">
        <v>5643</v>
      </c>
      <c r="D118" s="179" t="s">
        <v>376</v>
      </c>
      <c r="E118" s="231" t="s">
        <v>424</v>
      </c>
      <c r="F118" s="204" t="s">
        <v>2427</v>
      </c>
      <c r="G118" s="181" t="s">
        <v>6109</v>
      </c>
      <c r="H118" s="157" t="str">
        <f>VLOOKUP(I118:I160,'ENTER STAFF #S HERE'!$A$1:$B$2180,2,FALSE)</f>
        <v>C2094</v>
      </c>
      <c r="I118" s="179" t="s">
        <v>4556</v>
      </c>
      <c r="J118" s="228">
        <v>3</v>
      </c>
      <c r="K118" s="187">
        <f>#N/A</f>
        <v>3</v>
      </c>
      <c r="L118" s="187">
        <v>1</v>
      </c>
      <c r="M118" s="187">
        <v>6</v>
      </c>
      <c r="N118" s="187" t="str">
        <f t="shared" si="0"/>
        <v xml:space="preserve"> </v>
      </c>
      <c r="O118" s="187" t="s">
        <v>58</v>
      </c>
      <c r="P118" s="187" t="s">
        <v>58</v>
      </c>
      <c r="Q118" s="187" t="s">
        <v>58</v>
      </c>
      <c r="R118" s="187" t="s">
        <v>58</v>
      </c>
      <c r="S118" s="187" t="s">
        <v>58</v>
      </c>
      <c r="T118" s="187" t="s">
        <v>58</v>
      </c>
      <c r="U118" s="187" t="s">
        <v>58</v>
      </c>
      <c r="V118" s="187" t="s">
        <v>58</v>
      </c>
      <c r="W118" s="187" t="s">
        <v>58</v>
      </c>
      <c r="X118" s="187" t="s">
        <v>58</v>
      </c>
      <c r="Y118" s="187" t="s">
        <v>58</v>
      </c>
      <c r="Z118" s="187" t="s">
        <v>58</v>
      </c>
      <c r="AA118" s="187"/>
      <c r="AB118" s="187" t="s">
        <v>59</v>
      </c>
      <c r="AC118" s="187" t="s">
        <v>60</v>
      </c>
      <c r="AD118" s="188" t="s">
        <v>6072</v>
      </c>
      <c r="AE118" s="187" t="str">
        <f>VLOOKUP($AF$2:$AF$6318,'PROG CODE'!$A$2:$B$1052,2,FALSE)</f>
        <v>KCADCCJ</v>
      </c>
      <c r="AF118" s="222" t="s">
        <v>84</v>
      </c>
      <c r="AG118" s="190" t="s">
        <v>63</v>
      </c>
      <c r="AH118" s="222" t="s">
        <v>5684</v>
      </c>
      <c r="AI118" s="222" t="s">
        <v>5682</v>
      </c>
      <c r="AJ118" s="217" t="s">
        <v>5638</v>
      </c>
      <c r="AK118" s="229"/>
      <c r="AL118" s="229"/>
      <c r="AM118" s="192" t="s">
        <v>5639</v>
      </c>
    </row>
    <row r="119" spans="1:39" ht="13.5" customHeight="1">
      <c r="A119" s="183">
        <f t="shared" si="1"/>
        <v>1</v>
      </c>
      <c r="B119" s="224" t="s">
        <v>52</v>
      </c>
      <c r="C119" s="224" t="s">
        <v>53</v>
      </c>
      <c r="D119" s="179" t="s">
        <v>376</v>
      </c>
      <c r="E119" s="231" t="s">
        <v>401</v>
      </c>
      <c r="F119" s="204" t="s">
        <v>2425</v>
      </c>
      <c r="G119" s="181" t="s">
        <v>6110</v>
      </c>
      <c r="H119" s="157" t="str">
        <f>VLOOKUP(I119:I161,'ENTER STAFF #S HERE'!$A$1:$B$2180,2,FALSE)</f>
        <v>C1538</v>
      </c>
      <c r="I119" s="179" t="s">
        <v>4301</v>
      </c>
      <c r="J119" s="228">
        <v>3</v>
      </c>
      <c r="K119" s="187">
        <f>#N/A</f>
        <v>3</v>
      </c>
      <c r="L119" s="187">
        <v>1</v>
      </c>
      <c r="M119" s="187">
        <v>6</v>
      </c>
      <c r="N119" s="187" t="str">
        <f t="shared" si="0"/>
        <v xml:space="preserve"> </v>
      </c>
      <c r="O119" s="187" t="s">
        <v>58</v>
      </c>
      <c r="P119" s="187" t="s">
        <v>58</v>
      </c>
      <c r="Q119" s="187" t="s">
        <v>58</v>
      </c>
      <c r="R119" s="187" t="s">
        <v>58</v>
      </c>
      <c r="S119" s="187" t="s">
        <v>58</v>
      </c>
      <c r="T119" s="187" t="s">
        <v>58</v>
      </c>
      <c r="U119" s="187" t="s">
        <v>58</v>
      </c>
      <c r="V119" s="187" t="s">
        <v>58</v>
      </c>
      <c r="W119" s="187" t="s">
        <v>58</v>
      </c>
      <c r="X119" s="187" t="s">
        <v>58</v>
      </c>
      <c r="Y119" s="187" t="s">
        <v>58</v>
      </c>
      <c r="Z119" s="187" t="s">
        <v>58</v>
      </c>
      <c r="AA119" s="187"/>
      <c r="AB119" s="187" t="s">
        <v>59</v>
      </c>
      <c r="AC119" s="187" t="s">
        <v>60</v>
      </c>
      <c r="AD119" s="188" t="s">
        <v>6072</v>
      </c>
      <c r="AE119" s="187" t="str">
        <f>VLOOKUP($AF$2:$AF$6318,'PROG CODE'!$A$2:$B$1052,2,FALSE)</f>
        <v>KCADCCJ</v>
      </c>
      <c r="AF119" s="222" t="s">
        <v>84</v>
      </c>
      <c r="AG119" s="190" t="s">
        <v>63</v>
      </c>
      <c r="AH119" s="222" t="s">
        <v>5684</v>
      </c>
      <c r="AI119" s="222" t="s">
        <v>5682</v>
      </c>
      <c r="AJ119" s="217" t="s">
        <v>5638</v>
      </c>
      <c r="AK119" s="229"/>
      <c r="AL119" s="229"/>
      <c r="AM119" s="192" t="s">
        <v>5639</v>
      </c>
    </row>
    <row r="120" spans="1:39" ht="13.5" customHeight="1">
      <c r="A120" s="183">
        <f t="shared" si="1"/>
        <v>2</v>
      </c>
      <c r="B120" s="224" t="s">
        <v>357</v>
      </c>
      <c r="C120" s="224" t="s">
        <v>5636</v>
      </c>
      <c r="D120" s="179" t="s">
        <v>510</v>
      </c>
      <c r="E120" s="231" t="s">
        <v>510</v>
      </c>
      <c r="F120" s="204" t="s">
        <v>2431</v>
      </c>
      <c r="G120" s="181" t="s">
        <v>6111</v>
      </c>
      <c r="H120" s="157" t="str">
        <f>VLOOKUP(I120:I162,'ENTER STAFF #S HERE'!$A$1:$B$2180,2,FALSE)</f>
        <v>C1790</v>
      </c>
      <c r="I120" s="179" t="s">
        <v>4217</v>
      </c>
      <c r="J120" s="228">
        <v>3</v>
      </c>
      <c r="K120" s="187">
        <f>#N/A</f>
        <v>3</v>
      </c>
      <c r="L120" s="187">
        <v>1</v>
      </c>
      <c r="M120" s="187">
        <v>6</v>
      </c>
      <c r="N120" s="187" t="str">
        <f t="shared" si="0"/>
        <v xml:space="preserve"> </v>
      </c>
      <c r="O120" s="187" t="s">
        <v>58</v>
      </c>
      <c r="P120" s="187" t="s">
        <v>58</v>
      </c>
      <c r="Q120" s="187" t="s">
        <v>58</v>
      </c>
      <c r="R120" s="187" t="s">
        <v>58</v>
      </c>
      <c r="S120" s="187" t="s">
        <v>58</v>
      </c>
      <c r="T120" s="187" t="s">
        <v>58</v>
      </c>
      <c r="U120" s="187" t="s">
        <v>58</v>
      </c>
      <c r="V120" s="187" t="s">
        <v>58</v>
      </c>
      <c r="W120" s="187" t="s">
        <v>58</v>
      </c>
      <c r="X120" s="187" t="s">
        <v>58</v>
      </c>
      <c r="Y120" s="187" t="s">
        <v>58</v>
      </c>
      <c r="Z120" s="187" t="s">
        <v>58</v>
      </c>
      <c r="AA120" s="187"/>
      <c r="AB120" s="187" t="s">
        <v>59</v>
      </c>
      <c r="AC120" s="187" t="s">
        <v>60</v>
      </c>
      <c r="AD120" s="188" t="s">
        <v>6072</v>
      </c>
      <c r="AE120" s="187" t="str">
        <f>VLOOKUP($AF$2:$AF$6318,'PROG CODE'!$A$2:$B$1052,2,FALSE)</f>
        <v>KCADCCJ</v>
      </c>
      <c r="AF120" s="222" t="s">
        <v>84</v>
      </c>
      <c r="AG120" s="190" t="s">
        <v>63</v>
      </c>
      <c r="AH120" s="222" t="s">
        <v>5684</v>
      </c>
      <c r="AI120" s="222" t="s">
        <v>5682</v>
      </c>
      <c r="AJ120" s="217" t="s">
        <v>5638</v>
      </c>
      <c r="AK120" s="229"/>
      <c r="AL120" s="229"/>
      <c r="AM120" s="192" t="s">
        <v>5639</v>
      </c>
    </row>
    <row r="121" spans="1:39" ht="13.5" customHeight="1">
      <c r="A121" s="183"/>
      <c r="B121" s="224" t="s">
        <v>357</v>
      </c>
      <c r="C121" s="224" t="s">
        <v>5643</v>
      </c>
      <c r="D121" s="231" t="s">
        <v>510</v>
      </c>
      <c r="E121" s="231" t="s">
        <v>510</v>
      </c>
      <c r="F121" s="204" t="s">
        <v>2429</v>
      </c>
      <c r="G121" s="181" t="s">
        <v>6112</v>
      </c>
      <c r="H121" s="157" t="str">
        <f>VLOOKUP(I121:I163,'ENTER STAFF #S HERE'!$A$1:$B$2180,2,FALSE)</f>
        <v>C1233</v>
      </c>
      <c r="I121" s="179" t="s">
        <v>4426</v>
      </c>
      <c r="J121" s="228">
        <v>3</v>
      </c>
      <c r="K121" s="187">
        <f>#N/A</f>
        <v>3</v>
      </c>
      <c r="L121" s="187">
        <v>1</v>
      </c>
      <c r="M121" s="187">
        <v>6</v>
      </c>
      <c r="N121" s="187" t="str">
        <f t="shared" si="0"/>
        <v xml:space="preserve"> </v>
      </c>
      <c r="O121" s="187" t="s">
        <v>58</v>
      </c>
      <c r="P121" s="187" t="s">
        <v>58</v>
      </c>
      <c r="Q121" s="187" t="s">
        <v>58</v>
      </c>
      <c r="R121" s="187" t="s">
        <v>58</v>
      </c>
      <c r="S121" s="187" t="s">
        <v>58</v>
      </c>
      <c r="T121" s="187" t="s">
        <v>58</v>
      </c>
      <c r="U121" s="187" t="s">
        <v>58</v>
      </c>
      <c r="V121" s="187" t="s">
        <v>58</v>
      </c>
      <c r="W121" s="187" t="s">
        <v>58</v>
      </c>
      <c r="X121" s="187" t="s">
        <v>58</v>
      </c>
      <c r="Y121" s="187" t="s">
        <v>58</v>
      </c>
      <c r="Z121" s="187" t="s">
        <v>58</v>
      </c>
      <c r="AA121" s="187"/>
      <c r="AB121" s="187" t="s">
        <v>59</v>
      </c>
      <c r="AC121" s="187" t="s">
        <v>60</v>
      </c>
      <c r="AD121" s="188" t="s">
        <v>6072</v>
      </c>
      <c r="AE121" s="187" t="str">
        <f>VLOOKUP($AF$2:$AF$6318,'PROG CODE'!$A$2:$B$1052,2,FALSE)</f>
        <v>KCADCCJ</v>
      </c>
      <c r="AF121" s="222" t="s">
        <v>84</v>
      </c>
      <c r="AG121" s="190" t="s">
        <v>63</v>
      </c>
      <c r="AH121" s="222" t="s">
        <v>5684</v>
      </c>
      <c r="AI121" s="222" t="s">
        <v>5682</v>
      </c>
      <c r="AJ121" s="217" t="s">
        <v>5638</v>
      </c>
      <c r="AK121" s="229"/>
      <c r="AL121" s="229"/>
      <c r="AM121" s="192" t="s">
        <v>5639</v>
      </c>
    </row>
    <row r="122" spans="1:39" ht="13.5" customHeight="1">
      <c r="A122" s="183">
        <f t="shared" ref="A122:A373" si="2">IF(B122="MONDAY",1,IF(B122="TUESDAY",2,IF(B122="WEDNESDAY",3,IF(B122="THURSDAY",4,IF(B122="FRIDAY",5,IF(B122="SATURDAY",6,7))))))</f>
        <v>3</v>
      </c>
      <c r="B122" s="224" t="s">
        <v>358</v>
      </c>
      <c r="C122" s="224" t="s">
        <v>53</v>
      </c>
      <c r="D122" s="179" t="s">
        <v>510</v>
      </c>
      <c r="E122" s="231" t="s">
        <v>510</v>
      </c>
      <c r="F122" s="204" t="s">
        <v>2384</v>
      </c>
      <c r="G122" s="181" t="s">
        <v>6085</v>
      </c>
      <c r="H122" s="157" t="str">
        <f>VLOOKUP(I122:I164,'ENTER STAFF #S HERE'!$A$1:$B$2180,2,FALSE)</f>
        <v>C2095</v>
      </c>
      <c r="I122" s="179" t="s">
        <v>4558</v>
      </c>
      <c r="J122" s="228">
        <v>3</v>
      </c>
      <c r="K122" s="187">
        <f>#N/A</f>
        <v>3</v>
      </c>
      <c r="L122" s="187">
        <f>#N/A</f>
        <v>1</v>
      </c>
      <c r="M122" s="187">
        <v>6</v>
      </c>
      <c r="N122" s="187" t="str">
        <f t="shared" si="0"/>
        <v xml:space="preserve"> </v>
      </c>
      <c r="O122" s="187" t="s">
        <v>58</v>
      </c>
      <c r="P122" s="187" t="s">
        <v>58</v>
      </c>
      <c r="Q122" s="187" t="s">
        <v>58</v>
      </c>
      <c r="R122" s="187" t="s">
        <v>58</v>
      </c>
      <c r="S122" s="187" t="s">
        <v>58</v>
      </c>
      <c r="T122" s="187" t="s">
        <v>58</v>
      </c>
      <c r="U122" s="187" t="s">
        <v>58</v>
      </c>
      <c r="V122" s="187" t="s">
        <v>58</v>
      </c>
      <c r="W122" s="187" t="s">
        <v>58</v>
      </c>
      <c r="X122" s="187" t="s">
        <v>58</v>
      </c>
      <c r="Y122" s="187" t="s">
        <v>58</v>
      </c>
      <c r="Z122" s="187" t="s">
        <v>58</v>
      </c>
      <c r="AA122" s="187"/>
      <c r="AB122" s="187" t="s">
        <v>59</v>
      </c>
      <c r="AC122" s="187" t="s">
        <v>60</v>
      </c>
      <c r="AD122" s="188" t="s">
        <v>6072</v>
      </c>
      <c r="AE122" s="187" t="str">
        <f>VLOOKUP($AF$2:$AF$6318,'PROG CODE'!$A$2:$B$1052,2,FALSE)</f>
        <v>KCADCCJ</v>
      </c>
      <c r="AF122" s="222" t="s">
        <v>84</v>
      </c>
      <c r="AG122" s="190" t="s">
        <v>63</v>
      </c>
      <c r="AH122" s="222" t="s">
        <v>5684</v>
      </c>
      <c r="AI122" s="222" t="s">
        <v>5682</v>
      </c>
      <c r="AJ122" s="217" t="s">
        <v>5638</v>
      </c>
      <c r="AK122" s="229"/>
      <c r="AL122" s="229"/>
      <c r="AM122" s="192" t="s">
        <v>5639</v>
      </c>
    </row>
    <row r="123" spans="1:39" ht="13.5" customHeight="1">
      <c r="A123" s="183">
        <f t="shared" si="2"/>
        <v>4</v>
      </c>
      <c r="B123" s="224" t="s">
        <v>359</v>
      </c>
      <c r="C123" s="224" t="s">
        <v>5636</v>
      </c>
      <c r="D123" s="179" t="s">
        <v>510</v>
      </c>
      <c r="E123" s="231" t="s">
        <v>510</v>
      </c>
      <c r="F123" s="204" t="s">
        <v>2439</v>
      </c>
      <c r="G123" s="181" t="s">
        <v>6113</v>
      </c>
      <c r="H123" s="157" t="str">
        <f>VLOOKUP(I123:I165,'ENTER STAFF #S HERE'!$A$1:$B$2180,2,FALSE)</f>
        <v>C1565</v>
      </c>
      <c r="I123" s="179" t="s">
        <v>4176</v>
      </c>
      <c r="J123" s="228">
        <v>3</v>
      </c>
      <c r="K123" s="187">
        <f>#N/A</f>
        <v>3</v>
      </c>
      <c r="L123" s="187">
        <f>#N/A</f>
        <v>1</v>
      </c>
      <c r="M123" s="187">
        <v>6</v>
      </c>
      <c r="N123" s="187" t="str">
        <f t="shared" si="0"/>
        <v xml:space="preserve"> </v>
      </c>
      <c r="O123" s="187" t="s">
        <v>58</v>
      </c>
      <c r="P123" s="187" t="s">
        <v>58</v>
      </c>
      <c r="Q123" s="187" t="s">
        <v>58</v>
      </c>
      <c r="R123" s="187">
        <v>1</v>
      </c>
      <c r="S123" s="187" t="s">
        <v>58</v>
      </c>
      <c r="T123" s="187" t="s">
        <v>58</v>
      </c>
      <c r="U123" s="187" t="s">
        <v>58</v>
      </c>
      <c r="V123" s="187" t="s">
        <v>58</v>
      </c>
      <c r="W123" s="187" t="s">
        <v>58</v>
      </c>
      <c r="X123" s="187" t="s">
        <v>58</v>
      </c>
      <c r="Y123" s="187" t="s">
        <v>58</v>
      </c>
      <c r="Z123" s="187" t="s">
        <v>58</v>
      </c>
      <c r="AA123" s="187"/>
      <c r="AB123" s="187" t="s">
        <v>59</v>
      </c>
      <c r="AC123" s="187" t="s">
        <v>60</v>
      </c>
      <c r="AD123" s="188" t="s">
        <v>6072</v>
      </c>
      <c r="AE123" s="187" t="str">
        <f>VLOOKUP($AF$2:$AF$6318,'PROG CODE'!$A$2:$B$1052,2,FALSE)</f>
        <v>KCACCS</v>
      </c>
      <c r="AF123" s="222" t="s">
        <v>99</v>
      </c>
      <c r="AG123" s="190" t="s">
        <v>63</v>
      </c>
      <c r="AH123" s="222" t="s">
        <v>5684</v>
      </c>
      <c r="AI123" s="222" t="s">
        <v>5674</v>
      </c>
      <c r="AJ123" s="217" t="s">
        <v>5638</v>
      </c>
      <c r="AK123" s="229"/>
      <c r="AL123" s="229"/>
      <c r="AM123" s="192" t="s">
        <v>5639</v>
      </c>
    </row>
    <row r="124" spans="1:39" ht="13.5" customHeight="1">
      <c r="A124" s="183">
        <f t="shared" si="2"/>
        <v>4</v>
      </c>
      <c r="B124" s="224" t="s">
        <v>359</v>
      </c>
      <c r="C124" s="219" t="s">
        <v>5643</v>
      </c>
      <c r="D124" s="179" t="s">
        <v>376</v>
      </c>
      <c r="E124" s="231" t="s">
        <v>424</v>
      </c>
      <c r="F124" s="204" t="s">
        <v>2445</v>
      </c>
      <c r="G124" s="181" t="s">
        <v>6114</v>
      </c>
      <c r="H124" s="157" t="str">
        <f>VLOOKUP(I124:I166,'ENTER STAFF #S HERE'!$A$1:$B$2180,2,FALSE)</f>
        <v>C2077</v>
      </c>
      <c r="I124" s="179" t="s">
        <v>5610</v>
      </c>
      <c r="J124" s="228">
        <v>3</v>
      </c>
      <c r="K124" s="187">
        <f>#N/A</f>
        <v>3</v>
      </c>
      <c r="L124" s="187">
        <f>#N/A</f>
        <v>1</v>
      </c>
      <c r="M124" s="187">
        <v>6</v>
      </c>
      <c r="N124" s="187" t="str">
        <f t="shared" si="0"/>
        <v xml:space="preserve"> </v>
      </c>
      <c r="O124" s="187" t="s">
        <v>58</v>
      </c>
      <c r="P124" s="187" t="s">
        <v>58</v>
      </c>
      <c r="Q124" s="187" t="s">
        <v>58</v>
      </c>
      <c r="R124" s="187">
        <v>1</v>
      </c>
      <c r="S124" s="187" t="s">
        <v>58</v>
      </c>
      <c r="T124" s="187" t="s">
        <v>58</v>
      </c>
      <c r="U124" s="187" t="s">
        <v>58</v>
      </c>
      <c r="V124" s="187" t="s">
        <v>58</v>
      </c>
      <c r="W124" s="187" t="s">
        <v>58</v>
      </c>
      <c r="X124" s="187" t="s">
        <v>58</v>
      </c>
      <c r="Y124" s="187" t="s">
        <v>58</v>
      </c>
      <c r="Z124" s="187" t="s">
        <v>58</v>
      </c>
      <c r="AA124" s="187"/>
      <c r="AB124" s="187" t="s">
        <v>59</v>
      </c>
      <c r="AC124" s="187" t="s">
        <v>60</v>
      </c>
      <c r="AD124" s="188" t="s">
        <v>6072</v>
      </c>
      <c r="AE124" s="187" t="str">
        <f>VLOOKUP($AF$2:$AF$6318,'PROG CODE'!$A$2:$B$1052,2,FALSE)</f>
        <v>KCACCS</v>
      </c>
      <c r="AF124" s="222" t="s">
        <v>99</v>
      </c>
      <c r="AG124" s="190" t="s">
        <v>63</v>
      </c>
      <c r="AH124" s="222" t="s">
        <v>5684</v>
      </c>
      <c r="AI124" s="222" t="s">
        <v>5674</v>
      </c>
      <c r="AJ124" s="217" t="s">
        <v>5638</v>
      </c>
      <c r="AK124" s="229"/>
      <c r="AL124" s="229"/>
      <c r="AM124" s="192" t="s">
        <v>5639</v>
      </c>
    </row>
    <row r="125" spans="1:39" ht="13.5" customHeight="1">
      <c r="A125" s="183">
        <f t="shared" si="2"/>
        <v>5</v>
      </c>
      <c r="B125" s="224" t="s">
        <v>360</v>
      </c>
      <c r="C125" s="224" t="s">
        <v>5643</v>
      </c>
      <c r="D125" s="179" t="s">
        <v>376</v>
      </c>
      <c r="E125" s="231" t="s">
        <v>422</v>
      </c>
      <c r="F125" s="204" t="s">
        <v>2443</v>
      </c>
      <c r="G125" s="181" t="s">
        <v>6115</v>
      </c>
      <c r="H125" s="157" t="str">
        <f>VLOOKUP(I125:I167,'ENTER STAFF #S HERE'!$A$1:$B$2180,2,FALSE)</f>
        <v>C1792</v>
      </c>
      <c r="I125" s="179" t="s">
        <v>4215</v>
      </c>
      <c r="J125" s="228">
        <v>3</v>
      </c>
      <c r="K125" s="187">
        <f>#N/A</f>
        <v>3</v>
      </c>
      <c r="L125" s="187">
        <f>#N/A</f>
        <v>1</v>
      </c>
      <c r="M125" s="187">
        <v>6</v>
      </c>
      <c r="N125" s="187" t="str">
        <f t="shared" si="0"/>
        <v xml:space="preserve"> </v>
      </c>
      <c r="O125" s="187" t="s">
        <v>58</v>
      </c>
      <c r="P125" s="187" t="s">
        <v>58</v>
      </c>
      <c r="Q125" s="187" t="s">
        <v>58</v>
      </c>
      <c r="R125" s="187">
        <v>1</v>
      </c>
      <c r="S125" s="187" t="s">
        <v>58</v>
      </c>
      <c r="T125" s="187" t="s">
        <v>58</v>
      </c>
      <c r="U125" s="187" t="s">
        <v>58</v>
      </c>
      <c r="V125" s="187" t="s">
        <v>58</v>
      </c>
      <c r="W125" s="187" t="s">
        <v>58</v>
      </c>
      <c r="X125" s="187" t="s">
        <v>58</v>
      </c>
      <c r="Y125" s="187" t="s">
        <v>58</v>
      </c>
      <c r="Z125" s="187" t="s">
        <v>58</v>
      </c>
      <c r="AA125" s="187"/>
      <c r="AB125" s="187" t="s">
        <v>59</v>
      </c>
      <c r="AC125" s="187" t="s">
        <v>60</v>
      </c>
      <c r="AD125" s="188" t="s">
        <v>6072</v>
      </c>
      <c r="AE125" s="187" t="str">
        <f>VLOOKUP($AF$2:$AF$6318,'PROG CODE'!$A$2:$B$1052,2,FALSE)</f>
        <v>KCACCS</v>
      </c>
      <c r="AF125" s="222" t="s">
        <v>99</v>
      </c>
      <c r="AG125" s="190" t="s">
        <v>63</v>
      </c>
      <c r="AH125" s="222" t="s">
        <v>5684</v>
      </c>
      <c r="AI125" s="222" t="s">
        <v>5674</v>
      </c>
      <c r="AJ125" s="217" t="s">
        <v>5638</v>
      </c>
      <c r="AK125" s="229"/>
      <c r="AL125" s="229"/>
      <c r="AM125" s="192" t="s">
        <v>5639</v>
      </c>
    </row>
    <row r="126" spans="1:39" ht="13.5" customHeight="1">
      <c r="A126" s="183">
        <f t="shared" si="2"/>
        <v>3</v>
      </c>
      <c r="B126" s="219" t="s">
        <v>358</v>
      </c>
      <c r="C126" s="197" t="s">
        <v>5643</v>
      </c>
      <c r="D126" s="179" t="s">
        <v>510</v>
      </c>
      <c r="E126" s="231" t="s">
        <v>510</v>
      </c>
      <c r="F126" s="204" t="s">
        <v>1082</v>
      </c>
      <c r="G126" s="181" t="s">
        <v>5649</v>
      </c>
      <c r="H126" s="157" t="str">
        <f>VLOOKUP(I126:I167,'ENTER STAFF #S HERE'!$A$1:$B$2180,2,FALSE)</f>
        <v>C1601</v>
      </c>
      <c r="I126" s="179" t="s">
        <v>4304</v>
      </c>
      <c r="J126" s="228"/>
      <c r="K126" s="187">
        <f>#N/A</f>
        <v>0</v>
      </c>
      <c r="L126" s="187">
        <f>#N/A</f>
        <v>0</v>
      </c>
      <c r="M126" s="187">
        <v>6</v>
      </c>
      <c r="N126" s="187" t="str">
        <f t="shared" si="0"/>
        <v xml:space="preserve"> </v>
      </c>
      <c r="O126" s="187" t="s">
        <v>58</v>
      </c>
      <c r="P126" s="187" t="s">
        <v>58</v>
      </c>
      <c r="Q126" s="187" t="s">
        <v>58</v>
      </c>
      <c r="R126" s="187">
        <v>0</v>
      </c>
      <c r="S126" s="187" t="s">
        <v>58</v>
      </c>
      <c r="T126" s="187" t="s">
        <v>58</v>
      </c>
      <c r="U126" s="187" t="s">
        <v>58</v>
      </c>
      <c r="V126" s="187" t="s">
        <v>58</v>
      </c>
      <c r="W126" s="187" t="s">
        <v>58</v>
      </c>
      <c r="X126" s="187" t="s">
        <v>58</v>
      </c>
      <c r="Y126" s="187" t="s">
        <v>58</v>
      </c>
      <c r="Z126" s="187" t="s">
        <v>58</v>
      </c>
      <c r="AA126" s="187"/>
      <c r="AB126" s="187" t="s">
        <v>59</v>
      </c>
      <c r="AC126" s="188" t="s">
        <v>60</v>
      </c>
      <c r="AD126" s="196" t="s">
        <v>5650</v>
      </c>
      <c r="AE126" s="187" t="str">
        <f>VLOOKUP($AF$2:$AF$6318,'PROG CODE'!$A$2:$B$1052,2,FALSE)</f>
        <v>KCACCS</v>
      </c>
      <c r="AF126" s="222" t="s">
        <v>99</v>
      </c>
      <c r="AG126" s="190" t="s">
        <v>63</v>
      </c>
      <c r="AH126" s="222" t="s">
        <v>5684</v>
      </c>
      <c r="AI126" s="222" t="s">
        <v>5676</v>
      </c>
      <c r="AJ126" s="217" t="s">
        <v>5638</v>
      </c>
      <c r="AK126" s="229"/>
      <c r="AL126" s="229"/>
      <c r="AM126" s="192" t="s">
        <v>5639</v>
      </c>
    </row>
    <row r="127" spans="1:39" ht="13.5" customHeight="1">
      <c r="A127" s="183">
        <f t="shared" si="2"/>
        <v>1</v>
      </c>
      <c r="B127" s="224" t="s">
        <v>52</v>
      </c>
      <c r="C127" s="224" t="s">
        <v>53</v>
      </c>
      <c r="D127" s="179" t="s">
        <v>376</v>
      </c>
      <c r="E127" s="231" t="s">
        <v>421</v>
      </c>
      <c r="F127" s="204" t="s">
        <v>2447</v>
      </c>
      <c r="G127" s="181" t="s">
        <v>6071</v>
      </c>
      <c r="H127" s="157" t="str">
        <f>VLOOKUP(I127:I168,'ENTER STAFF #S HERE'!$A$1:$B$2180,2,FALSE)</f>
        <v>C2094</v>
      </c>
      <c r="I127" s="179" t="s">
        <v>4556</v>
      </c>
      <c r="J127" s="228"/>
      <c r="K127" s="187">
        <f>#N/A</f>
        <v>0</v>
      </c>
      <c r="L127" s="187">
        <f>#N/A</f>
        <v>0</v>
      </c>
      <c r="M127" s="187">
        <v>6</v>
      </c>
      <c r="N127" s="187" t="str">
        <f t="shared" si="0"/>
        <v xml:space="preserve"> </v>
      </c>
      <c r="O127" s="187" t="s">
        <v>58</v>
      </c>
      <c r="P127" s="187" t="s">
        <v>58</v>
      </c>
      <c r="Q127" s="187" t="s">
        <v>58</v>
      </c>
      <c r="R127" s="187">
        <v>0</v>
      </c>
      <c r="S127" s="187" t="s">
        <v>58</v>
      </c>
      <c r="T127" s="187" t="s">
        <v>58</v>
      </c>
      <c r="U127" s="187" t="s">
        <v>58</v>
      </c>
      <c r="V127" s="187" t="s">
        <v>58</v>
      </c>
      <c r="W127" s="187" t="s">
        <v>58</v>
      </c>
      <c r="X127" s="187" t="s">
        <v>58</v>
      </c>
      <c r="Y127" s="187" t="s">
        <v>58</v>
      </c>
      <c r="Z127" s="187" t="s">
        <v>58</v>
      </c>
      <c r="AA127" s="187"/>
      <c r="AB127" s="187" t="s">
        <v>59</v>
      </c>
      <c r="AC127" s="187" t="s">
        <v>60</v>
      </c>
      <c r="AD127" s="188" t="s">
        <v>6072</v>
      </c>
      <c r="AE127" s="187" t="str">
        <f>VLOOKUP($AF$2:$AF$6318,'PROG CODE'!$A$2:$B$1052,2,FALSE)</f>
        <v>KCACCS</v>
      </c>
      <c r="AF127" s="222" t="s">
        <v>99</v>
      </c>
      <c r="AG127" s="190" t="s">
        <v>63</v>
      </c>
      <c r="AH127" s="222" t="s">
        <v>5684</v>
      </c>
      <c r="AI127" s="222" t="s">
        <v>5676</v>
      </c>
      <c r="AJ127" s="217" t="s">
        <v>5638</v>
      </c>
      <c r="AK127" s="229"/>
      <c r="AL127" s="229"/>
      <c r="AM127" s="192" t="s">
        <v>5639</v>
      </c>
    </row>
    <row r="128" spans="1:39" ht="13.5" customHeight="1">
      <c r="A128" s="183">
        <f t="shared" si="2"/>
        <v>2</v>
      </c>
      <c r="B128" s="224" t="s">
        <v>357</v>
      </c>
      <c r="C128" s="195" t="s">
        <v>53</v>
      </c>
      <c r="D128" s="179" t="s">
        <v>510</v>
      </c>
      <c r="E128" s="231" t="s">
        <v>510</v>
      </c>
      <c r="F128" s="204" t="s">
        <v>2358</v>
      </c>
      <c r="G128" s="181" t="s">
        <v>6049</v>
      </c>
      <c r="H128" s="157" t="str">
        <f>VLOOKUP(I128:I168,'ENTER STAFF #S HERE'!$A$1:$B$2180,2,FALSE)</f>
        <v>C1830</v>
      </c>
      <c r="I128" s="179" t="s">
        <v>4297</v>
      </c>
      <c r="J128" s="228"/>
      <c r="K128" s="187">
        <f>#N/A</f>
        <v>0</v>
      </c>
      <c r="L128" s="187">
        <f>#N/A</f>
        <v>0</v>
      </c>
      <c r="M128" s="187">
        <v>6</v>
      </c>
      <c r="N128" s="187" t="str">
        <f t="shared" si="0"/>
        <v xml:space="preserve"> </v>
      </c>
      <c r="O128" s="187" t="s">
        <v>58</v>
      </c>
      <c r="P128" s="187" t="s">
        <v>58</v>
      </c>
      <c r="Q128" s="187" t="s">
        <v>58</v>
      </c>
      <c r="R128" s="187">
        <v>0</v>
      </c>
      <c r="S128" s="187" t="s">
        <v>58</v>
      </c>
      <c r="T128" s="187" t="s">
        <v>58</v>
      </c>
      <c r="U128" s="187" t="s">
        <v>58</v>
      </c>
      <c r="V128" s="187" t="s">
        <v>58</v>
      </c>
      <c r="W128" s="187" t="s">
        <v>58</v>
      </c>
      <c r="X128" s="187" t="s">
        <v>58</v>
      </c>
      <c r="Y128" s="187" t="s">
        <v>58</v>
      </c>
      <c r="Z128" s="187" t="s">
        <v>58</v>
      </c>
      <c r="AA128" s="187"/>
      <c r="AB128" s="187" t="s">
        <v>59</v>
      </c>
      <c r="AC128" s="187" t="s">
        <v>60</v>
      </c>
      <c r="AD128" s="188" t="s">
        <v>6072</v>
      </c>
      <c r="AE128" s="187" t="str">
        <f>VLOOKUP($AF$2:$AF$6318,'PROG CODE'!$A$2:$B$1052,2,FALSE)</f>
        <v>KCACCS</v>
      </c>
      <c r="AF128" s="222" t="s">
        <v>99</v>
      </c>
      <c r="AG128" s="190" t="s">
        <v>63</v>
      </c>
      <c r="AH128" s="222" t="s">
        <v>5684</v>
      </c>
      <c r="AI128" s="222" t="s">
        <v>5676</v>
      </c>
      <c r="AJ128" s="217" t="s">
        <v>5638</v>
      </c>
      <c r="AK128" s="229"/>
      <c r="AL128" s="229"/>
      <c r="AM128" s="192" t="s">
        <v>5639</v>
      </c>
    </row>
    <row r="129" spans="1:39" ht="13.5" customHeight="1">
      <c r="A129" s="183">
        <f t="shared" si="2"/>
        <v>3</v>
      </c>
      <c r="B129" s="224" t="s">
        <v>358</v>
      </c>
      <c r="C129" s="224" t="s">
        <v>5636</v>
      </c>
      <c r="D129" s="179" t="s">
        <v>510</v>
      </c>
      <c r="E129" s="215" t="s">
        <v>5648</v>
      </c>
      <c r="F129" s="157" t="s">
        <v>1085</v>
      </c>
      <c r="G129" s="202" t="s">
        <v>5656</v>
      </c>
      <c r="H129" s="157" t="str">
        <f>VLOOKUP(I129:I168,'ENTER STAFF #S HERE'!$A$1:$B$2180,2,FALSE)</f>
        <v>C1830</v>
      </c>
      <c r="I129" s="179" t="s">
        <v>4297</v>
      </c>
      <c r="J129" s="228"/>
      <c r="K129" s="187">
        <f>#N/A</f>
        <v>0</v>
      </c>
      <c r="L129" s="187">
        <f>#N/A</f>
        <v>0</v>
      </c>
      <c r="M129" s="187">
        <v>6</v>
      </c>
      <c r="N129" s="187" t="str">
        <f t="shared" si="0"/>
        <v xml:space="preserve"> </v>
      </c>
      <c r="O129" s="187" t="s">
        <v>58</v>
      </c>
      <c r="P129" s="187" t="s">
        <v>58</v>
      </c>
      <c r="Q129" s="187" t="s">
        <v>58</v>
      </c>
      <c r="R129" s="187">
        <v>0</v>
      </c>
      <c r="S129" s="187" t="s">
        <v>58</v>
      </c>
      <c r="T129" s="187" t="s">
        <v>58</v>
      </c>
      <c r="U129" s="187" t="s">
        <v>58</v>
      </c>
      <c r="V129" s="187" t="s">
        <v>58</v>
      </c>
      <c r="W129" s="187" t="s">
        <v>58</v>
      </c>
      <c r="X129" s="187" t="s">
        <v>58</v>
      </c>
      <c r="Y129" s="187" t="s">
        <v>58</v>
      </c>
      <c r="Z129" s="187" t="s">
        <v>58</v>
      </c>
      <c r="AA129" s="187"/>
      <c r="AB129" s="187" t="s">
        <v>59</v>
      </c>
      <c r="AC129" s="188" t="s">
        <v>60</v>
      </c>
      <c r="AD129" s="196" t="s">
        <v>5653</v>
      </c>
      <c r="AE129" s="187" t="str">
        <f>VLOOKUP($AF$2:$AF$6318,'PROG CODE'!$A$2:$B$1052,2,FALSE)</f>
        <v>KCACCS</v>
      </c>
      <c r="AF129" s="222" t="s">
        <v>99</v>
      </c>
      <c r="AG129" s="190" t="s">
        <v>63</v>
      </c>
      <c r="AH129" s="222" t="s">
        <v>5684</v>
      </c>
      <c r="AI129" s="222" t="s">
        <v>5676</v>
      </c>
      <c r="AJ129" s="216" t="s">
        <v>5638</v>
      </c>
      <c r="AK129" s="229"/>
      <c r="AL129" s="229"/>
      <c r="AM129" s="192" t="s">
        <v>5639</v>
      </c>
    </row>
    <row r="130" spans="1:39" ht="13.5" customHeight="1">
      <c r="A130" s="183">
        <f t="shared" si="2"/>
        <v>5</v>
      </c>
      <c r="B130" s="224" t="s">
        <v>360</v>
      </c>
      <c r="C130" s="224" t="s">
        <v>53</v>
      </c>
      <c r="D130" s="179" t="s">
        <v>376</v>
      </c>
      <c r="E130" s="231" t="s">
        <v>422</v>
      </c>
      <c r="F130" s="204" t="s">
        <v>2361</v>
      </c>
      <c r="G130" s="181" t="s">
        <v>6073</v>
      </c>
      <c r="H130" s="157" t="str">
        <f>VLOOKUP(I130:I168,'ENTER STAFF #S HERE'!$A$1:$B$2180,2,FALSE)</f>
        <v>C1878</v>
      </c>
      <c r="I130" s="140" t="s">
        <v>4183</v>
      </c>
      <c r="J130" s="228"/>
      <c r="K130" s="187">
        <f>#N/A</f>
        <v>0</v>
      </c>
      <c r="L130" s="187">
        <f>#N/A</f>
        <v>0</v>
      </c>
      <c r="M130" s="187">
        <v>6</v>
      </c>
      <c r="N130" s="187" t="str">
        <f t="shared" si="0"/>
        <v xml:space="preserve"> </v>
      </c>
      <c r="O130" s="187" t="s">
        <v>58</v>
      </c>
      <c r="P130" s="187" t="s">
        <v>58</v>
      </c>
      <c r="Q130" s="187" t="s">
        <v>58</v>
      </c>
      <c r="R130" s="187">
        <v>0</v>
      </c>
      <c r="S130" s="187" t="s">
        <v>58</v>
      </c>
      <c r="T130" s="187" t="s">
        <v>58</v>
      </c>
      <c r="U130" s="187" t="s">
        <v>58</v>
      </c>
      <c r="V130" s="187" t="s">
        <v>58</v>
      </c>
      <c r="W130" s="187" t="s">
        <v>58</v>
      </c>
      <c r="X130" s="187" t="s">
        <v>58</v>
      </c>
      <c r="Y130" s="187" t="s">
        <v>58</v>
      </c>
      <c r="Z130" s="187" t="s">
        <v>58</v>
      </c>
      <c r="AA130" s="187"/>
      <c r="AB130" s="187" t="s">
        <v>59</v>
      </c>
      <c r="AC130" s="187" t="s">
        <v>60</v>
      </c>
      <c r="AD130" s="188" t="s">
        <v>6072</v>
      </c>
      <c r="AE130" s="187" t="str">
        <f>VLOOKUP($AF$2:$AF$6318,'PROG CODE'!$A$2:$B$1052,2,FALSE)</f>
        <v>KCACCS</v>
      </c>
      <c r="AF130" s="222" t="s">
        <v>99</v>
      </c>
      <c r="AG130" s="190" t="s">
        <v>63</v>
      </c>
      <c r="AH130" s="222" t="s">
        <v>5684</v>
      </c>
      <c r="AI130" s="222" t="s">
        <v>5676</v>
      </c>
      <c r="AJ130" s="217" t="s">
        <v>5638</v>
      </c>
      <c r="AK130" s="229"/>
      <c r="AL130" s="229"/>
      <c r="AM130" s="192" t="s">
        <v>5639</v>
      </c>
    </row>
    <row r="131" spans="1:39" ht="13.5" customHeight="1">
      <c r="A131" s="183">
        <f t="shared" si="2"/>
        <v>1</v>
      </c>
      <c r="B131" s="224" t="s">
        <v>52</v>
      </c>
      <c r="C131" s="195" t="s">
        <v>53</v>
      </c>
      <c r="D131" s="179" t="s">
        <v>376</v>
      </c>
      <c r="E131" s="231" t="s">
        <v>6116</v>
      </c>
      <c r="F131" s="204" t="s">
        <v>2880</v>
      </c>
      <c r="G131" s="181" t="s">
        <v>6117</v>
      </c>
      <c r="H131" s="157" t="str">
        <f>VLOOKUP(I131:I168,'ENTER STAFF #S HERE'!$A$1:$B$2180,2,FALSE)</f>
        <v>C1689</v>
      </c>
      <c r="I131" s="179" t="s">
        <v>4268</v>
      </c>
      <c r="J131" s="228">
        <v>3</v>
      </c>
      <c r="K131" s="187">
        <f>#N/A</f>
        <v>3</v>
      </c>
      <c r="L131" s="187">
        <f>#N/A</f>
        <v>1</v>
      </c>
      <c r="M131" s="187">
        <v>6</v>
      </c>
      <c r="N131" s="187" t="str">
        <f t="shared" si="0"/>
        <v xml:space="preserve"> </v>
      </c>
      <c r="O131" s="187" t="s">
        <v>58</v>
      </c>
      <c r="P131" s="187" t="s">
        <v>58</v>
      </c>
      <c r="Q131" s="187" t="s">
        <v>58</v>
      </c>
      <c r="R131" s="187">
        <v>1</v>
      </c>
      <c r="S131" s="187" t="s">
        <v>58</v>
      </c>
      <c r="T131" s="187" t="s">
        <v>58</v>
      </c>
      <c r="U131" s="187" t="s">
        <v>58</v>
      </c>
      <c r="V131" s="187" t="s">
        <v>58</v>
      </c>
      <c r="W131" s="187" t="s">
        <v>58</v>
      </c>
      <c r="X131" s="187" t="s">
        <v>58</v>
      </c>
      <c r="Y131" s="187" t="s">
        <v>58</v>
      </c>
      <c r="Z131" s="187" t="s">
        <v>58</v>
      </c>
      <c r="AA131" s="187"/>
      <c r="AB131" s="187" t="s">
        <v>59</v>
      </c>
      <c r="AC131" s="187" t="s">
        <v>60</v>
      </c>
      <c r="AD131" s="188" t="s">
        <v>6031</v>
      </c>
      <c r="AE131" s="187" t="str">
        <f>VLOOKUP($AF$2:$AF$6318,'PROG CODE'!$A$2:$B$1052,2,FALSE)</f>
        <v>KCACFT</v>
      </c>
      <c r="AF131" s="222" t="s">
        <v>103</v>
      </c>
      <c r="AG131" s="190" t="s">
        <v>63</v>
      </c>
      <c r="AH131" s="222" t="s">
        <v>64</v>
      </c>
      <c r="AI131" s="222" t="s">
        <v>5674</v>
      </c>
      <c r="AJ131" s="217" t="s">
        <v>5638</v>
      </c>
      <c r="AK131" s="229"/>
      <c r="AL131" s="229"/>
      <c r="AM131" s="192" t="s">
        <v>5639</v>
      </c>
    </row>
    <row r="132" spans="1:39" ht="13.5" customHeight="1">
      <c r="A132" s="183">
        <f t="shared" si="2"/>
        <v>1</v>
      </c>
      <c r="B132" s="224" t="s">
        <v>52</v>
      </c>
      <c r="C132" s="224" t="s">
        <v>5636</v>
      </c>
      <c r="D132" s="179" t="s">
        <v>376</v>
      </c>
      <c r="E132" s="231" t="s">
        <v>474</v>
      </c>
      <c r="F132" s="204" t="s">
        <v>2876</v>
      </c>
      <c r="G132" s="181" t="s">
        <v>6118</v>
      </c>
      <c r="H132" s="157" t="str">
        <f>VLOOKUP(I132:I168,'ENTER STAFF #S HERE'!$A$1:$B$2180,2,FALSE)</f>
        <v>C1569</v>
      </c>
      <c r="I132" s="179" t="s">
        <v>3964</v>
      </c>
      <c r="J132" s="228">
        <v>3</v>
      </c>
      <c r="K132" s="187">
        <f>#N/A</f>
        <v>3</v>
      </c>
      <c r="L132" s="187">
        <f>#N/A</f>
        <v>1</v>
      </c>
      <c r="M132" s="187">
        <v>6</v>
      </c>
      <c r="N132" s="187" t="str">
        <f t="shared" si="0"/>
        <v xml:space="preserve"> </v>
      </c>
      <c r="O132" s="187" t="s">
        <v>58</v>
      </c>
      <c r="P132" s="187" t="s">
        <v>58</v>
      </c>
      <c r="Q132" s="187" t="s">
        <v>58</v>
      </c>
      <c r="R132" s="187">
        <v>1</v>
      </c>
      <c r="S132" s="187" t="s">
        <v>58</v>
      </c>
      <c r="T132" s="187" t="s">
        <v>58</v>
      </c>
      <c r="U132" s="187" t="s">
        <v>58</v>
      </c>
      <c r="V132" s="187" t="s">
        <v>58</v>
      </c>
      <c r="W132" s="187" t="s">
        <v>58</v>
      </c>
      <c r="X132" s="187" t="s">
        <v>58</v>
      </c>
      <c r="Y132" s="187" t="s">
        <v>58</v>
      </c>
      <c r="Z132" s="187" t="s">
        <v>58</v>
      </c>
      <c r="AA132" s="187"/>
      <c r="AB132" s="187" t="s">
        <v>59</v>
      </c>
      <c r="AC132" s="187" t="s">
        <v>60</v>
      </c>
      <c r="AD132" s="188" t="s">
        <v>6031</v>
      </c>
      <c r="AE132" s="187" t="str">
        <f>VLOOKUP($AF$2:$AF$6318,'PROG CODE'!$A$2:$B$1052,2,FALSE)</f>
        <v>KCACFT</v>
      </c>
      <c r="AF132" s="222" t="s">
        <v>103</v>
      </c>
      <c r="AG132" s="190" t="s">
        <v>63</v>
      </c>
      <c r="AH132" s="222" t="s">
        <v>64</v>
      </c>
      <c r="AI132" s="222" t="s">
        <v>5674</v>
      </c>
      <c r="AJ132" s="217" t="s">
        <v>5638</v>
      </c>
      <c r="AK132" s="229"/>
      <c r="AL132" s="229"/>
      <c r="AM132" s="192" t="s">
        <v>5639</v>
      </c>
    </row>
    <row r="133" spans="1:39" ht="13.5" customHeight="1">
      <c r="A133" s="183">
        <f t="shared" si="2"/>
        <v>2</v>
      </c>
      <c r="B133" s="224" t="s">
        <v>357</v>
      </c>
      <c r="C133" s="195" t="s">
        <v>53</v>
      </c>
      <c r="D133" s="179" t="s">
        <v>376</v>
      </c>
      <c r="E133" s="231" t="s">
        <v>467</v>
      </c>
      <c r="F133" s="204" t="s">
        <v>2878</v>
      </c>
      <c r="G133" s="181" t="s">
        <v>6119</v>
      </c>
      <c r="H133" s="157" t="str">
        <f>VLOOKUP(I133:I169,'ENTER STAFF #S HERE'!$A$1:$B$2180,2,FALSE)</f>
        <v>C1797</v>
      </c>
      <c r="I133" s="179" t="s">
        <v>4258</v>
      </c>
      <c r="J133" s="228">
        <v>3</v>
      </c>
      <c r="K133" s="187">
        <f>#N/A</f>
        <v>3</v>
      </c>
      <c r="L133" s="187">
        <f>#N/A</f>
        <v>1</v>
      </c>
      <c r="M133" s="187">
        <v>6</v>
      </c>
      <c r="N133" s="187" t="str">
        <f t="shared" si="0"/>
        <v xml:space="preserve"> </v>
      </c>
      <c r="O133" s="187" t="s">
        <v>58</v>
      </c>
      <c r="P133" s="187" t="s">
        <v>58</v>
      </c>
      <c r="Q133" s="187" t="s">
        <v>58</v>
      </c>
      <c r="R133" s="187">
        <v>1</v>
      </c>
      <c r="S133" s="187" t="s">
        <v>58</v>
      </c>
      <c r="T133" s="187" t="s">
        <v>58</v>
      </c>
      <c r="U133" s="187" t="s">
        <v>58</v>
      </c>
      <c r="V133" s="187" t="s">
        <v>58</v>
      </c>
      <c r="W133" s="187" t="s">
        <v>58</v>
      </c>
      <c r="X133" s="187" t="s">
        <v>58</v>
      </c>
      <c r="Y133" s="187" t="s">
        <v>58</v>
      </c>
      <c r="Z133" s="187" t="s">
        <v>58</v>
      </c>
      <c r="AA133" s="187"/>
      <c r="AB133" s="187" t="s">
        <v>59</v>
      </c>
      <c r="AC133" s="187" t="s">
        <v>60</v>
      </c>
      <c r="AD133" s="188" t="s">
        <v>6031</v>
      </c>
      <c r="AE133" s="187" t="str">
        <f>VLOOKUP($AF$2:$AF$6318,'PROG CODE'!$A$2:$B$1052,2,FALSE)</f>
        <v>KCACFT</v>
      </c>
      <c r="AF133" s="222" t="s">
        <v>103</v>
      </c>
      <c r="AG133" s="190" t="s">
        <v>63</v>
      </c>
      <c r="AH133" s="222" t="s">
        <v>64</v>
      </c>
      <c r="AI133" s="222" t="s">
        <v>5674</v>
      </c>
      <c r="AJ133" s="217" t="s">
        <v>5638</v>
      </c>
      <c r="AK133" s="229"/>
      <c r="AL133" s="229"/>
      <c r="AM133" s="192" t="s">
        <v>5639</v>
      </c>
    </row>
    <row r="134" spans="1:39" ht="13.5" customHeight="1">
      <c r="A134" s="183">
        <f t="shared" si="2"/>
        <v>4</v>
      </c>
      <c r="B134" s="224" t="s">
        <v>359</v>
      </c>
      <c r="C134" s="224" t="s">
        <v>5636</v>
      </c>
      <c r="D134" s="179" t="s">
        <v>54</v>
      </c>
      <c r="E134" s="231" t="s">
        <v>54</v>
      </c>
      <c r="F134" s="204" t="s">
        <v>2884</v>
      </c>
      <c r="G134" s="181" t="s">
        <v>6120</v>
      </c>
      <c r="H134" s="157" t="str">
        <f>VLOOKUP(I134:I169,'ENTER STAFF #S HERE'!$A$1:$B$2180,2,FALSE)</f>
        <v>C1585</v>
      </c>
      <c r="I134" s="179" t="s">
        <v>3922</v>
      </c>
      <c r="J134" s="228">
        <v>3</v>
      </c>
      <c r="K134" s="187">
        <f>#N/A</f>
        <v>3</v>
      </c>
      <c r="L134" s="187">
        <f>#N/A</f>
        <v>1</v>
      </c>
      <c r="M134" s="187">
        <v>6</v>
      </c>
      <c r="N134" s="187" t="str">
        <f t="shared" si="0"/>
        <v xml:space="preserve"> </v>
      </c>
      <c r="O134" s="187" t="s">
        <v>58</v>
      </c>
      <c r="P134" s="187" t="s">
        <v>58</v>
      </c>
      <c r="Q134" s="187" t="s">
        <v>58</v>
      </c>
      <c r="R134" s="187">
        <v>1</v>
      </c>
      <c r="S134" s="187" t="s">
        <v>58</v>
      </c>
      <c r="T134" s="187" t="s">
        <v>58</v>
      </c>
      <c r="U134" s="187" t="s">
        <v>58</v>
      </c>
      <c r="V134" s="187" t="s">
        <v>58</v>
      </c>
      <c r="W134" s="187" t="s">
        <v>58</v>
      </c>
      <c r="X134" s="187" t="s">
        <v>58</v>
      </c>
      <c r="Y134" s="187" t="s">
        <v>58</v>
      </c>
      <c r="Z134" s="187" t="s">
        <v>58</v>
      </c>
      <c r="AA134" s="187"/>
      <c r="AB134" s="187" t="s">
        <v>59</v>
      </c>
      <c r="AC134" s="187" t="s">
        <v>60</v>
      </c>
      <c r="AD134" s="188" t="s">
        <v>6031</v>
      </c>
      <c r="AE134" s="187" t="str">
        <f>VLOOKUP($AF$2:$AF$6318,'PROG CODE'!$A$2:$B$1052,2,FALSE)</f>
        <v>KCACFT</v>
      </c>
      <c r="AF134" s="222" t="s">
        <v>103</v>
      </c>
      <c r="AG134" s="190" t="s">
        <v>63</v>
      </c>
      <c r="AH134" s="222" t="s">
        <v>64</v>
      </c>
      <c r="AI134" s="222" t="s">
        <v>5674</v>
      </c>
      <c r="AJ134" s="217" t="s">
        <v>5638</v>
      </c>
      <c r="AK134" s="229"/>
      <c r="AL134" s="229"/>
      <c r="AM134" s="192" t="s">
        <v>5639</v>
      </c>
    </row>
    <row r="135" spans="1:39" ht="13.5" customHeight="1">
      <c r="A135" s="183">
        <f t="shared" si="2"/>
        <v>4</v>
      </c>
      <c r="B135" s="224" t="s">
        <v>359</v>
      </c>
      <c r="C135" s="219" t="s">
        <v>5643</v>
      </c>
      <c r="D135" s="179" t="s">
        <v>510</v>
      </c>
      <c r="E135" s="231" t="s">
        <v>510</v>
      </c>
      <c r="F135" s="204" t="s">
        <v>2886</v>
      </c>
      <c r="G135" s="181" t="s">
        <v>6121</v>
      </c>
      <c r="H135" s="157" t="str">
        <f>VLOOKUP(I135:I169,'ENTER STAFF #S HERE'!$A$1:$B$2180,2,FALSE)</f>
        <v>C1601</v>
      </c>
      <c r="I135" s="179" t="s">
        <v>4304</v>
      </c>
      <c r="J135" s="228">
        <v>3</v>
      </c>
      <c r="K135" s="187">
        <f>#N/A</f>
        <v>3</v>
      </c>
      <c r="L135" s="187">
        <f>#N/A</f>
        <v>1</v>
      </c>
      <c r="M135" s="187">
        <v>6</v>
      </c>
      <c r="N135" s="187" t="str">
        <f t="shared" si="0"/>
        <v xml:space="preserve"> </v>
      </c>
      <c r="O135" s="187" t="s">
        <v>58</v>
      </c>
      <c r="P135" s="187" t="s">
        <v>58</v>
      </c>
      <c r="Q135" s="187" t="s">
        <v>58</v>
      </c>
      <c r="R135" s="187">
        <v>1</v>
      </c>
      <c r="S135" s="187" t="s">
        <v>58</v>
      </c>
      <c r="T135" s="187" t="s">
        <v>58</v>
      </c>
      <c r="U135" s="187" t="s">
        <v>58</v>
      </c>
      <c r="V135" s="187" t="s">
        <v>58</v>
      </c>
      <c r="W135" s="187" t="s">
        <v>58</v>
      </c>
      <c r="X135" s="187" t="s">
        <v>58</v>
      </c>
      <c r="Y135" s="187" t="s">
        <v>58</v>
      </c>
      <c r="Z135" s="187" t="s">
        <v>58</v>
      </c>
      <c r="AA135" s="187"/>
      <c r="AB135" s="187" t="s">
        <v>59</v>
      </c>
      <c r="AC135" s="187" t="s">
        <v>60</v>
      </c>
      <c r="AD135" s="188" t="s">
        <v>6031</v>
      </c>
      <c r="AE135" s="187" t="str">
        <f>VLOOKUP($AF$2:$AF$6318,'PROG CODE'!$A$2:$B$1052,2,FALSE)</f>
        <v>KCACFT</v>
      </c>
      <c r="AF135" s="222" t="s">
        <v>103</v>
      </c>
      <c r="AG135" s="190" t="s">
        <v>63</v>
      </c>
      <c r="AH135" s="222" t="s">
        <v>64</v>
      </c>
      <c r="AI135" s="222" t="s">
        <v>5674</v>
      </c>
      <c r="AJ135" s="217" t="s">
        <v>5638</v>
      </c>
      <c r="AK135" s="229"/>
      <c r="AL135" s="229"/>
      <c r="AM135" s="192" t="s">
        <v>5639</v>
      </c>
    </row>
    <row r="136" spans="1:39" ht="13.5" customHeight="1">
      <c r="A136" s="183">
        <f t="shared" si="2"/>
        <v>5</v>
      </c>
      <c r="B136" s="224" t="s">
        <v>360</v>
      </c>
      <c r="C136" s="224" t="s">
        <v>5636</v>
      </c>
      <c r="D136" s="179" t="s">
        <v>510</v>
      </c>
      <c r="E136" s="231" t="s">
        <v>510</v>
      </c>
      <c r="F136" s="204" t="s">
        <v>2882</v>
      </c>
      <c r="G136" s="181" t="s">
        <v>6122</v>
      </c>
      <c r="H136" s="157" t="str">
        <f>VLOOKUP(I136:I169,'ENTER STAFF #S HERE'!$A$1:$B$2180,2,FALSE)</f>
        <v>C1688</v>
      </c>
      <c r="I136" s="179" t="s">
        <v>4185</v>
      </c>
      <c r="J136" s="228">
        <v>3</v>
      </c>
      <c r="K136" s="187">
        <f>#N/A</f>
        <v>3</v>
      </c>
      <c r="L136" s="187">
        <f>#N/A</f>
        <v>1</v>
      </c>
      <c r="M136" s="187">
        <v>6</v>
      </c>
      <c r="N136" s="187" t="str">
        <f t="shared" si="0"/>
        <v xml:space="preserve"> </v>
      </c>
      <c r="O136" s="187" t="s">
        <v>58</v>
      </c>
      <c r="P136" s="187" t="s">
        <v>58</v>
      </c>
      <c r="Q136" s="187" t="s">
        <v>58</v>
      </c>
      <c r="R136" s="187">
        <v>1</v>
      </c>
      <c r="S136" s="187" t="s">
        <v>58</v>
      </c>
      <c r="T136" s="187" t="s">
        <v>58</v>
      </c>
      <c r="U136" s="187" t="s">
        <v>58</v>
      </c>
      <c r="V136" s="187" t="s">
        <v>58</v>
      </c>
      <c r="W136" s="187" t="s">
        <v>58</v>
      </c>
      <c r="X136" s="187" t="s">
        <v>58</v>
      </c>
      <c r="Y136" s="187" t="s">
        <v>58</v>
      </c>
      <c r="Z136" s="187" t="s">
        <v>58</v>
      </c>
      <c r="AA136" s="187"/>
      <c r="AB136" s="187" t="s">
        <v>59</v>
      </c>
      <c r="AC136" s="187" t="s">
        <v>60</v>
      </c>
      <c r="AD136" s="188" t="s">
        <v>6031</v>
      </c>
      <c r="AE136" s="187" t="str">
        <f>VLOOKUP($AF$2:$AF$6318,'PROG CODE'!$A$2:$B$1052,2,FALSE)</f>
        <v>KCACFT</v>
      </c>
      <c r="AF136" s="222" t="s">
        <v>103</v>
      </c>
      <c r="AG136" s="190" t="s">
        <v>63</v>
      </c>
      <c r="AH136" s="222" t="s">
        <v>64</v>
      </c>
      <c r="AI136" s="222" t="s">
        <v>5674</v>
      </c>
      <c r="AJ136" s="217" t="s">
        <v>5638</v>
      </c>
      <c r="AK136" s="229"/>
      <c r="AL136" s="229"/>
      <c r="AM136" s="192" t="s">
        <v>5639</v>
      </c>
    </row>
    <row r="137" spans="1:39" ht="13.5" customHeight="1">
      <c r="A137" s="183">
        <f t="shared" si="2"/>
        <v>1</v>
      </c>
      <c r="B137" s="224" t="s">
        <v>52</v>
      </c>
      <c r="C137" s="224" t="s">
        <v>5643</v>
      </c>
      <c r="D137" s="179" t="s">
        <v>376</v>
      </c>
      <c r="E137" s="231" t="s">
        <v>466</v>
      </c>
      <c r="F137" s="204" t="s">
        <v>2896</v>
      </c>
      <c r="G137" s="181" t="s">
        <v>6123</v>
      </c>
      <c r="H137" s="157" t="str">
        <f>VLOOKUP(I137:I169,'ENTER STAFF #S HERE'!$A$1:$B$2180,2,FALSE)</f>
        <v>C1797</v>
      </c>
      <c r="I137" s="179" t="s">
        <v>4258</v>
      </c>
      <c r="J137" s="228">
        <v>3</v>
      </c>
      <c r="K137" s="187">
        <f>#N/A</f>
        <v>3</v>
      </c>
      <c r="L137" s="187">
        <f>#N/A</f>
        <v>1</v>
      </c>
      <c r="M137" s="187">
        <v>6</v>
      </c>
      <c r="N137" s="187" t="str">
        <f t="shared" si="0"/>
        <v xml:space="preserve"> </v>
      </c>
      <c r="O137" s="187" t="s">
        <v>58</v>
      </c>
      <c r="P137" s="187" t="s">
        <v>58</v>
      </c>
      <c r="Q137" s="187" t="s">
        <v>58</v>
      </c>
      <c r="R137" s="187">
        <v>1</v>
      </c>
      <c r="S137" s="187" t="s">
        <v>58</v>
      </c>
      <c r="T137" s="187" t="s">
        <v>58</v>
      </c>
      <c r="U137" s="187" t="s">
        <v>58</v>
      </c>
      <c r="V137" s="187" t="s">
        <v>58</v>
      </c>
      <c r="W137" s="187" t="s">
        <v>58</v>
      </c>
      <c r="X137" s="187" t="s">
        <v>58</v>
      </c>
      <c r="Y137" s="187" t="s">
        <v>58</v>
      </c>
      <c r="Z137" s="187" t="s">
        <v>58</v>
      </c>
      <c r="AA137" s="187"/>
      <c r="AB137" s="187" t="s">
        <v>59</v>
      </c>
      <c r="AC137" s="187" t="s">
        <v>60</v>
      </c>
      <c r="AD137" s="188" t="s">
        <v>6031</v>
      </c>
      <c r="AE137" s="187" t="str">
        <f>VLOOKUP($AF$2:$AF$6318,'PROG CODE'!$A$2:$B$1052,2,FALSE)</f>
        <v>KCACFT</v>
      </c>
      <c r="AF137" s="222" t="s">
        <v>103</v>
      </c>
      <c r="AG137" s="190" t="s">
        <v>63</v>
      </c>
      <c r="AH137" s="222" t="s">
        <v>64</v>
      </c>
      <c r="AI137" s="222" t="s">
        <v>5676</v>
      </c>
      <c r="AJ137" s="217" t="s">
        <v>5638</v>
      </c>
      <c r="AK137" s="229"/>
      <c r="AL137" s="229"/>
      <c r="AM137" s="192" t="s">
        <v>5639</v>
      </c>
    </row>
    <row r="138" spans="1:39" ht="13.5" customHeight="1">
      <c r="A138" s="183">
        <f t="shared" si="2"/>
        <v>2</v>
      </c>
      <c r="B138" s="224" t="s">
        <v>357</v>
      </c>
      <c r="C138" s="224" t="s">
        <v>5643</v>
      </c>
      <c r="D138" s="179" t="s">
        <v>376</v>
      </c>
      <c r="E138" s="231" t="s">
        <v>6124</v>
      </c>
      <c r="F138" s="204" t="s">
        <v>2894</v>
      </c>
      <c r="G138" s="181" t="s">
        <v>6125</v>
      </c>
      <c r="H138" s="157" t="str">
        <f>VLOOKUP(I138:I169,'ENTER STAFF #S HERE'!$A$1:$B$2180,2,FALSE)</f>
        <v>C1689</v>
      </c>
      <c r="I138" s="179" t="s">
        <v>4268</v>
      </c>
      <c r="J138" s="228">
        <v>3</v>
      </c>
      <c r="K138" s="187">
        <f>#N/A</f>
        <v>3</v>
      </c>
      <c r="L138" s="187">
        <f>#N/A</f>
        <v>1</v>
      </c>
      <c r="M138" s="187">
        <v>6</v>
      </c>
      <c r="N138" s="187" t="str">
        <f t="shared" si="0"/>
        <v xml:space="preserve"> </v>
      </c>
      <c r="O138" s="187" t="s">
        <v>58</v>
      </c>
      <c r="P138" s="187" t="s">
        <v>58</v>
      </c>
      <c r="Q138" s="187" t="s">
        <v>58</v>
      </c>
      <c r="R138" s="187">
        <v>1</v>
      </c>
      <c r="S138" s="187" t="s">
        <v>58</v>
      </c>
      <c r="T138" s="187" t="s">
        <v>58</v>
      </c>
      <c r="U138" s="187" t="s">
        <v>58</v>
      </c>
      <c r="V138" s="187" t="s">
        <v>58</v>
      </c>
      <c r="W138" s="187" t="s">
        <v>58</v>
      </c>
      <c r="X138" s="187" t="s">
        <v>58</v>
      </c>
      <c r="Y138" s="187" t="s">
        <v>58</v>
      </c>
      <c r="Z138" s="187" t="s">
        <v>58</v>
      </c>
      <c r="AA138" s="187"/>
      <c r="AB138" s="187" t="s">
        <v>59</v>
      </c>
      <c r="AC138" s="187" t="s">
        <v>60</v>
      </c>
      <c r="AD138" s="188" t="s">
        <v>6031</v>
      </c>
      <c r="AE138" s="187" t="str">
        <f>VLOOKUP($AF$2:$AF$6318,'PROG CODE'!$A$2:$B$1052,2,FALSE)</f>
        <v>KCACFT</v>
      </c>
      <c r="AF138" s="222" t="s">
        <v>103</v>
      </c>
      <c r="AG138" s="190" t="s">
        <v>63</v>
      </c>
      <c r="AH138" s="222" t="s">
        <v>64</v>
      </c>
      <c r="AI138" s="222" t="s">
        <v>5676</v>
      </c>
      <c r="AJ138" s="217" t="s">
        <v>5638</v>
      </c>
      <c r="AK138" s="229"/>
      <c r="AL138" s="229"/>
      <c r="AM138" s="192" t="s">
        <v>5639</v>
      </c>
    </row>
    <row r="139" spans="1:39" ht="13.5" customHeight="1">
      <c r="A139" s="183">
        <f t="shared" si="2"/>
        <v>1</v>
      </c>
      <c r="B139" s="224" t="s">
        <v>52</v>
      </c>
      <c r="C139" s="195" t="s">
        <v>53</v>
      </c>
      <c r="D139" s="179" t="s">
        <v>510</v>
      </c>
      <c r="E139" s="231" t="s">
        <v>510</v>
      </c>
      <c r="F139" s="204" t="s">
        <v>6126</v>
      </c>
      <c r="G139" s="181" t="s">
        <v>2449</v>
      </c>
      <c r="H139" s="157" t="str">
        <f>VLOOKUP(I139:I169,'ENTER STAFF #S HERE'!$A$1:$B$2180,2,FALSE)</f>
        <v>C1406</v>
      </c>
      <c r="I139" s="179" t="s">
        <v>3966</v>
      </c>
      <c r="J139" s="228"/>
      <c r="K139" s="187">
        <f>#N/A</f>
        <v>0</v>
      </c>
      <c r="L139" s="187">
        <f>#N/A</f>
        <v>0</v>
      </c>
      <c r="M139" s="187">
        <v>6</v>
      </c>
      <c r="N139" s="187" t="str">
        <f t="shared" si="0"/>
        <v xml:space="preserve"> </v>
      </c>
      <c r="O139" s="187" t="s">
        <v>58</v>
      </c>
      <c r="P139" s="187" t="s">
        <v>58</v>
      </c>
      <c r="Q139" s="187" t="s">
        <v>58</v>
      </c>
      <c r="R139" s="187">
        <v>0</v>
      </c>
      <c r="S139" s="187" t="s">
        <v>58</v>
      </c>
      <c r="T139" s="187" t="s">
        <v>58</v>
      </c>
      <c r="U139" s="187" t="s">
        <v>58</v>
      </c>
      <c r="V139" s="187" t="s">
        <v>58</v>
      </c>
      <c r="W139" s="187" t="s">
        <v>58</v>
      </c>
      <c r="X139" s="187" t="s">
        <v>58</v>
      </c>
      <c r="Y139" s="187" t="s">
        <v>58</v>
      </c>
      <c r="Z139" s="187" t="s">
        <v>58</v>
      </c>
      <c r="AA139" s="187"/>
      <c r="AB139" s="187" t="s">
        <v>59</v>
      </c>
      <c r="AC139" s="187" t="s">
        <v>60</v>
      </c>
      <c r="AD139" s="188" t="s">
        <v>6031</v>
      </c>
      <c r="AE139" s="187" t="str">
        <f>VLOOKUP($AF$2:$AF$6318,'PROG CODE'!$A$2:$B$1052,2,FALSE)</f>
        <v>KCACFT</v>
      </c>
      <c r="AF139" s="222" t="s">
        <v>103</v>
      </c>
      <c r="AG139" s="190" t="s">
        <v>63</v>
      </c>
      <c r="AH139" s="222" t="s">
        <v>64</v>
      </c>
      <c r="AI139" s="222" t="s">
        <v>5676</v>
      </c>
      <c r="AJ139" s="217" t="s">
        <v>5638</v>
      </c>
      <c r="AK139" s="229"/>
      <c r="AL139" s="229"/>
      <c r="AM139" s="192" t="s">
        <v>5639</v>
      </c>
    </row>
    <row r="140" spans="1:39" ht="13.5" customHeight="1">
      <c r="A140" s="183">
        <f t="shared" si="2"/>
        <v>2</v>
      </c>
      <c r="B140" s="224" t="s">
        <v>357</v>
      </c>
      <c r="C140" s="224" t="s">
        <v>5636</v>
      </c>
      <c r="D140" s="179" t="s">
        <v>376</v>
      </c>
      <c r="E140" s="231" t="s">
        <v>6127</v>
      </c>
      <c r="F140" s="204" t="s">
        <v>2888</v>
      </c>
      <c r="G140" s="181" t="s">
        <v>6128</v>
      </c>
      <c r="H140" s="157" t="str">
        <f>VLOOKUP(I140:I169,'ENTER STAFF #S HERE'!$A$1:$B$2180,2,FALSE)</f>
        <v>C1981</v>
      </c>
      <c r="I140" s="179" t="s">
        <v>5607</v>
      </c>
      <c r="J140" s="228">
        <v>3</v>
      </c>
      <c r="K140" s="187">
        <f>#N/A</f>
        <v>3</v>
      </c>
      <c r="L140" s="187">
        <f>#N/A</f>
        <v>1</v>
      </c>
      <c r="M140" s="187">
        <v>6</v>
      </c>
      <c r="N140" s="187" t="str">
        <f t="shared" si="0"/>
        <v xml:space="preserve"> </v>
      </c>
      <c r="O140" s="187" t="s">
        <v>58</v>
      </c>
      <c r="P140" s="187" t="s">
        <v>58</v>
      </c>
      <c r="Q140" s="187" t="s">
        <v>58</v>
      </c>
      <c r="R140" s="187">
        <v>1</v>
      </c>
      <c r="S140" s="187" t="s">
        <v>58</v>
      </c>
      <c r="T140" s="187" t="s">
        <v>58</v>
      </c>
      <c r="U140" s="187" t="s">
        <v>58</v>
      </c>
      <c r="V140" s="187" t="s">
        <v>58</v>
      </c>
      <c r="W140" s="187" t="s">
        <v>58</v>
      </c>
      <c r="X140" s="187" t="s">
        <v>58</v>
      </c>
      <c r="Y140" s="187" t="s">
        <v>58</v>
      </c>
      <c r="Z140" s="187" t="s">
        <v>58</v>
      </c>
      <c r="AA140" s="187"/>
      <c r="AB140" s="187" t="s">
        <v>59</v>
      </c>
      <c r="AC140" s="187" t="s">
        <v>60</v>
      </c>
      <c r="AD140" s="188" t="s">
        <v>6031</v>
      </c>
      <c r="AE140" s="187" t="str">
        <f>VLOOKUP($AF$2:$AF$6318,'PROG CODE'!$A$2:$B$1052,2,FALSE)</f>
        <v>KCACFT</v>
      </c>
      <c r="AF140" s="222" t="s">
        <v>103</v>
      </c>
      <c r="AG140" s="190" t="s">
        <v>63</v>
      </c>
      <c r="AH140" s="222" t="s">
        <v>64</v>
      </c>
      <c r="AI140" s="222" t="s">
        <v>5676</v>
      </c>
      <c r="AJ140" s="217" t="s">
        <v>5638</v>
      </c>
      <c r="AK140" s="229"/>
      <c r="AL140" s="229"/>
      <c r="AM140" s="192" t="s">
        <v>5639</v>
      </c>
    </row>
    <row r="141" spans="1:39" ht="13.5" customHeight="1">
      <c r="A141" s="183">
        <f t="shared" si="2"/>
        <v>3</v>
      </c>
      <c r="B141" s="219" t="s">
        <v>358</v>
      </c>
      <c r="C141" s="197" t="s">
        <v>5643</v>
      </c>
      <c r="D141" s="179" t="s">
        <v>510</v>
      </c>
      <c r="E141" s="231" t="s">
        <v>510</v>
      </c>
      <c r="F141" s="204" t="s">
        <v>2890</v>
      </c>
      <c r="G141" s="181" t="s">
        <v>6129</v>
      </c>
      <c r="H141" s="157" t="str">
        <f>VLOOKUP(I141:I169,'ENTER STAFF #S HERE'!$A$1:$B$2180,2,FALSE)</f>
        <v>C1688</v>
      </c>
      <c r="I141" s="179" t="s">
        <v>4185</v>
      </c>
      <c r="J141" s="228">
        <v>3</v>
      </c>
      <c r="K141" s="187">
        <f>#N/A</f>
        <v>3</v>
      </c>
      <c r="L141" s="187">
        <f>#N/A</f>
        <v>1</v>
      </c>
      <c r="M141" s="187">
        <v>6</v>
      </c>
      <c r="N141" s="187" t="str">
        <f t="shared" si="0"/>
        <v xml:space="preserve"> </v>
      </c>
      <c r="O141" s="187" t="s">
        <v>58</v>
      </c>
      <c r="P141" s="187" t="s">
        <v>58</v>
      </c>
      <c r="Q141" s="187" t="s">
        <v>58</v>
      </c>
      <c r="R141" s="187">
        <v>1</v>
      </c>
      <c r="S141" s="187" t="s">
        <v>58</v>
      </c>
      <c r="T141" s="187" t="s">
        <v>58</v>
      </c>
      <c r="U141" s="187" t="s">
        <v>58</v>
      </c>
      <c r="V141" s="187" t="s">
        <v>58</v>
      </c>
      <c r="W141" s="187" t="s">
        <v>58</v>
      </c>
      <c r="X141" s="187" t="s">
        <v>58</v>
      </c>
      <c r="Y141" s="187" t="s">
        <v>58</v>
      </c>
      <c r="Z141" s="187" t="s">
        <v>58</v>
      </c>
      <c r="AA141" s="187"/>
      <c r="AB141" s="187" t="s">
        <v>59</v>
      </c>
      <c r="AC141" s="187" t="s">
        <v>60</v>
      </c>
      <c r="AD141" s="188" t="s">
        <v>6031</v>
      </c>
      <c r="AE141" s="187" t="str">
        <f>VLOOKUP($AF$2:$AF$6318,'PROG CODE'!$A$2:$B$1052,2,FALSE)</f>
        <v>KCACFT</v>
      </c>
      <c r="AF141" s="222" t="s">
        <v>103</v>
      </c>
      <c r="AG141" s="190" t="s">
        <v>63</v>
      </c>
      <c r="AH141" s="222" t="s">
        <v>64</v>
      </c>
      <c r="AI141" s="222" t="s">
        <v>5676</v>
      </c>
      <c r="AJ141" s="217" t="s">
        <v>5638</v>
      </c>
      <c r="AK141" s="229"/>
      <c r="AL141" s="229"/>
      <c r="AM141" s="192" t="s">
        <v>5639</v>
      </c>
    </row>
    <row r="142" spans="1:39" ht="13.5" customHeight="1">
      <c r="A142" s="183">
        <f t="shared" si="2"/>
        <v>5</v>
      </c>
      <c r="B142" s="224" t="s">
        <v>360</v>
      </c>
      <c r="C142" s="224" t="s">
        <v>5636</v>
      </c>
      <c r="D142" s="179" t="s">
        <v>376</v>
      </c>
      <c r="E142" s="231" t="s">
        <v>424</v>
      </c>
      <c r="F142" s="204" t="s">
        <v>2892</v>
      </c>
      <c r="G142" s="181" t="s">
        <v>6130</v>
      </c>
      <c r="H142" s="157" t="str">
        <f>VLOOKUP(I142:I169,'ENTER STAFF #S HERE'!$A$1:$B$2180,2,FALSE)</f>
        <v>C1568</v>
      </c>
      <c r="I142" s="179" t="s">
        <v>4240</v>
      </c>
      <c r="J142" s="228">
        <v>3</v>
      </c>
      <c r="K142" s="187">
        <f>#N/A</f>
        <v>3</v>
      </c>
      <c r="L142" s="187">
        <f>#N/A</f>
        <v>1</v>
      </c>
      <c r="M142" s="187">
        <v>6</v>
      </c>
      <c r="N142" s="187" t="str">
        <f t="shared" si="0"/>
        <v xml:space="preserve"> </v>
      </c>
      <c r="O142" s="187" t="s">
        <v>58</v>
      </c>
      <c r="P142" s="187" t="s">
        <v>58</v>
      </c>
      <c r="Q142" s="187" t="s">
        <v>58</v>
      </c>
      <c r="R142" s="187">
        <v>1</v>
      </c>
      <c r="S142" s="187" t="s">
        <v>58</v>
      </c>
      <c r="T142" s="187" t="s">
        <v>58</v>
      </c>
      <c r="U142" s="187" t="s">
        <v>58</v>
      </c>
      <c r="V142" s="187" t="s">
        <v>58</v>
      </c>
      <c r="W142" s="187" t="s">
        <v>58</v>
      </c>
      <c r="X142" s="187" t="s">
        <v>58</v>
      </c>
      <c r="Y142" s="187" t="s">
        <v>58</v>
      </c>
      <c r="Z142" s="187" t="s">
        <v>58</v>
      </c>
      <c r="AA142" s="187"/>
      <c r="AB142" s="187" t="s">
        <v>59</v>
      </c>
      <c r="AC142" s="187" t="s">
        <v>60</v>
      </c>
      <c r="AD142" s="188" t="s">
        <v>6031</v>
      </c>
      <c r="AE142" s="187" t="str">
        <f>VLOOKUP($AF$2:$AF$6318,'PROG CODE'!$A$2:$B$1052,2,FALSE)</f>
        <v>KCACFT</v>
      </c>
      <c r="AF142" s="222" t="s">
        <v>103</v>
      </c>
      <c r="AG142" s="190" t="s">
        <v>63</v>
      </c>
      <c r="AH142" s="222" t="s">
        <v>64</v>
      </c>
      <c r="AI142" s="222" t="s">
        <v>5676</v>
      </c>
      <c r="AJ142" s="217" t="s">
        <v>5638</v>
      </c>
      <c r="AK142" s="229"/>
      <c r="AL142" s="229"/>
      <c r="AM142" s="192" t="s">
        <v>5639</v>
      </c>
    </row>
    <row r="143" spans="1:39" ht="13.5" customHeight="1">
      <c r="A143" s="183">
        <f t="shared" si="2"/>
        <v>1</v>
      </c>
      <c r="B143" s="224" t="s">
        <v>52</v>
      </c>
      <c r="C143" s="224" t="s">
        <v>5643</v>
      </c>
      <c r="D143" s="179" t="s">
        <v>510</v>
      </c>
      <c r="E143" s="231" t="s">
        <v>510</v>
      </c>
      <c r="F143" s="204" t="s">
        <v>1838</v>
      </c>
      <c r="G143" s="181" t="s">
        <v>6049</v>
      </c>
      <c r="H143" s="157" t="str">
        <f>VLOOKUP(I143:I170,'ENTER STAFF #S HERE'!$A$1:$B$2180,2,FALSE)</f>
        <v>C1773</v>
      </c>
      <c r="I143" s="179" t="s">
        <v>5613</v>
      </c>
      <c r="J143" s="228">
        <v>3</v>
      </c>
      <c r="K143" s="187">
        <f>#N/A</f>
        <v>3</v>
      </c>
      <c r="L143" s="187">
        <f>#N/A</f>
        <v>1</v>
      </c>
      <c r="M143" s="187">
        <v>6</v>
      </c>
      <c r="N143" s="187" t="str">
        <f t="shared" si="0"/>
        <v xml:space="preserve"> </v>
      </c>
      <c r="O143" s="187" t="s">
        <v>58</v>
      </c>
      <c r="P143" s="187" t="s">
        <v>58</v>
      </c>
      <c r="Q143" s="187" t="s">
        <v>58</v>
      </c>
      <c r="R143" s="187" t="s">
        <v>58</v>
      </c>
      <c r="S143" s="187" t="s">
        <v>58</v>
      </c>
      <c r="T143" s="187" t="s">
        <v>58</v>
      </c>
      <c r="U143" s="187" t="s">
        <v>58</v>
      </c>
      <c r="V143" s="187" t="s">
        <v>58</v>
      </c>
      <c r="W143" s="187">
        <v>1</v>
      </c>
      <c r="X143" s="187" t="s">
        <v>58</v>
      </c>
      <c r="Y143" s="187" t="s">
        <v>58</v>
      </c>
      <c r="Z143" s="187" t="s">
        <v>58</v>
      </c>
      <c r="AA143" s="187"/>
      <c r="AB143" s="187" t="s">
        <v>59</v>
      </c>
      <c r="AC143" s="187" t="s">
        <v>60</v>
      </c>
      <c r="AD143" s="188" t="s">
        <v>6072</v>
      </c>
      <c r="AE143" s="187" t="str">
        <f>VLOOKUP($AF$2:$AF$6318,'PROG CODE'!$A$2:$B$1052,2,FALSE)</f>
        <v>KCABACP</v>
      </c>
      <c r="AF143" s="222" t="s">
        <v>88</v>
      </c>
      <c r="AG143" s="190" t="s">
        <v>63</v>
      </c>
      <c r="AH143" s="222" t="s">
        <v>5684</v>
      </c>
      <c r="AI143" s="222" t="s">
        <v>6131</v>
      </c>
      <c r="AJ143" s="217" t="s">
        <v>5638</v>
      </c>
      <c r="AK143" s="229"/>
      <c r="AL143" s="229"/>
      <c r="AM143" s="192" t="s">
        <v>5639</v>
      </c>
    </row>
    <row r="144" spans="1:39" ht="13.5" customHeight="1">
      <c r="A144" s="183">
        <f t="shared" si="2"/>
        <v>2</v>
      </c>
      <c r="B144" s="224" t="s">
        <v>357</v>
      </c>
      <c r="C144" s="224" t="s">
        <v>5643</v>
      </c>
      <c r="D144" s="179" t="s">
        <v>376</v>
      </c>
      <c r="E144" s="231" t="s">
        <v>423</v>
      </c>
      <c r="F144" s="204" t="s">
        <v>1836</v>
      </c>
      <c r="G144" s="181" t="s">
        <v>6132</v>
      </c>
      <c r="H144" s="157" t="str">
        <f>VLOOKUP(I144:I171,'ENTER STAFF #S HERE'!$A$1:$B$2180,2,FALSE)</f>
        <v>C1250</v>
      </c>
      <c r="I144" s="179" t="s">
        <v>3920</v>
      </c>
      <c r="J144" s="228">
        <v>3</v>
      </c>
      <c r="K144" s="187">
        <f>#N/A</f>
        <v>3</v>
      </c>
      <c r="L144" s="187">
        <f>#N/A</f>
        <v>1</v>
      </c>
      <c r="M144" s="187">
        <v>6</v>
      </c>
      <c r="N144" s="187" t="str">
        <f t="shared" si="0"/>
        <v xml:space="preserve"> </v>
      </c>
      <c r="O144" s="187" t="s">
        <v>58</v>
      </c>
      <c r="P144" s="187" t="s">
        <v>58</v>
      </c>
      <c r="Q144" s="187" t="s">
        <v>58</v>
      </c>
      <c r="R144" s="187" t="s">
        <v>58</v>
      </c>
      <c r="S144" s="187" t="s">
        <v>58</v>
      </c>
      <c r="T144" s="187" t="s">
        <v>58</v>
      </c>
      <c r="U144" s="187" t="s">
        <v>58</v>
      </c>
      <c r="V144" s="187" t="s">
        <v>58</v>
      </c>
      <c r="W144" s="187">
        <v>1</v>
      </c>
      <c r="X144" s="187" t="s">
        <v>58</v>
      </c>
      <c r="Y144" s="187" t="s">
        <v>58</v>
      </c>
      <c r="Z144" s="187" t="s">
        <v>58</v>
      </c>
      <c r="AA144" s="187"/>
      <c r="AB144" s="187" t="s">
        <v>59</v>
      </c>
      <c r="AC144" s="188" t="s">
        <v>60</v>
      </c>
      <c r="AD144" s="188" t="s">
        <v>6072</v>
      </c>
      <c r="AE144" s="187" t="str">
        <f>VLOOKUP($AF$2:$AF$6318,'PROG CODE'!$A$2:$B$1052,2,FALSE)</f>
        <v>KCABACP</v>
      </c>
      <c r="AF144" s="222" t="s">
        <v>88</v>
      </c>
      <c r="AG144" s="190" t="s">
        <v>63</v>
      </c>
      <c r="AH144" s="222" t="s">
        <v>5684</v>
      </c>
      <c r="AI144" s="222" t="s">
        <v>6131</v>
      </c>
      <c r="AJ144" s="217" t="s">
        <v>5638</v>
      </c>
      <c r="AK144" s="229"/>
      <c r="AL144" s="229"/>
      <c r="AM144" s="192" t="s">
        <v>5639</v>
      </c>
    </row>
    <row r="145" spans="1:39" ht="13.5" customHeight="1">
      <c r="A145" s="183">
        <f t="shared" si="2"/>
        <v>3</v>
      </c>
      <c r="B145" s="224" t="s">
        <v>358</v>
      </c>
      <c r="C145" s="224" t="s">
        <v>5636</v>
      </c>
      <c r="D145" s="179" t="s">
        <v>376</v>
      </c>
      <c r="E145" s="231" t="s">
        <v>421</v>
      </c>
      <c r="F145" s="242" t="s">
        <v>1834</v>
      </c>
      <c r="G145" s="181" t="s">
        <v>6133</v>
      </c>
      <c r="H145" s="157" t="str">
        <f>VLOOKUP(I145:I171,'ENTER STAFF #S HERE'!$A$1:$B$2180,2,FALSE)</f>
        <v>C1604</v>
      </c>
      <c r="I145" s="179" t="s">
        <v>3962</v>
      </c>
      <c r="J145" s="228">
        <v>3</v>
      </c>
      <c r="K145" s="187">
        <f>#N/A</f>
        <v>3</v>
      </c>
      <c r="L145" s="187">
        <f>#N/A</f>
        <v>1</v>
      </c>
      <c r="M145" s="187">
        <v>6</v>
      </c>
      <c r="N145" s="187" t="str">
        <f t="shared" si="0"/>
        <v xml:space="preserve"> </v>
      </c>
      <c r="O145" s="187" t="s">
        <v>58</v>
      </c>
      <c r="P145" s="187" t="s">
        <v>58</v>
      </c>
      <c r="Q145" s="187" t="s">
        <v>58</v>
      </c>
      <c r="R145" s="187" t="s">
        <v>58</v>
      </c>
      <c r="S145" s="187" t="s">
        <v>58</v>
      </c>
      <c r="T145" s="187" t="s">
        <v>58</v>
      </c>
      <c r="U145" s="187" t="s">
        <v>58</v>
      </c>
      <c r="V145" s="187" t="s">
        <v>58</v>
      </c>
      <c r="W145" s="187">
        <v>1</v>
      </c>
      <c r="X145" s="187" t="s">
        <v>58</v>
      </c>
      <c r="Y145" s="187" t="s">
        <v>58</v>
      </c>
      <c r="Z145" s="187" t="s">
        <v>58</v>
      </c>
      <c r="AA145" s="187"/>
      <c r="AB145" s="187" t="s">
        <v>59</v>
      </c>
      <c r="AC145" s="187" t="s">
        <v>60</v>
      </c>
      <c r="AD145" s="188" t="s">
        <v>6072</v>
      </c>
      <c r="AE145" s="187" t="str">
        <f>VLOOKUP($AF$2:$AF$6318,'PROG CODE'!$A$2:$B$1052,2,FALSE)</f>
        <v>KCABACP</v>
      </c>
      <c r="AF145" s="222" t="s">
        <v>88</v>
      </c>
      <c r="AG145" s="190" t="s">
        <v>63</v>
      </c>
      <c r="AH145" s="222" t="s">
        <v>5684</v>
      </c>
      <c r="AI145" s="222" t="s">
        <v>6131</v>
      </c>
      <c r="AJ145" s="217" t="s">
        <v>5638</v>
      </c>
      <c r="AK145" s="229"/>
      <c r="AL145" s="229"/>
      <c r="AM145" s="192" t="s">
        <v>5639</v>
      </c>
    </row>
    <row r="146" spans="1:39" ht="13.5" customHeight="1">
      <c r="A146" s="183">
        <f t="shared" si="2"/>
        <v>5</v>
      </c>
      <c r="B146" s="224" t="s">
        <v>360</v>
      </c>
      <c r="C146" s="224" t="s">
        <v>5636</v>
      </c>
      <c r="D146" s="179" t="s">
        <v>376</v>
      </c>
      <c r="E146" s="231" t="s">
        <v>423</v>
      </c>
      <c r="F146" s="204" t="s">
        <v>1832</v>
      </c>
      <c r="G146" s="181" t="s">
        <v>6134</v>
      </c>
      <c r="H146" s="157" t="str">
        <f>VLOOKUP(I146:I172,'ENTER STAFF #S HERE'!$A$1:$B$2180,2,FALSE)</f>
        <v>C1854</v>
      </c>
      <c r="I146" s="179" t="s">
        <v>4358</v>
      </c>
      <c r="J146" s="228">
        <v>3</v>
      </c>
      <c r="K146" s="187">
        <f>#N/A</f>
        <v>3</v>
      </c>
      <c r="L146" s="187">
        <f>#N/A</f>
        <v>1</v>
      </c>
      <c r="M146" s="187">
        <v>6</v>
      </c>
      <c r="N146" s="187" t="str">
        <f t="shared" si="0"/>
        <v xml:space="preserve"> </v>
      </c>
      <c r="O146" s="187" t="s">
        <v>58</v>
      </c>
      <c r="P146" s="187" t="s">
        <v>58</v>
      </c>
      <c r="Q146" s="187" t="s">
        <v>58</v>
      </c>
      <c r="R146" s="187" t="s">
        <v>58</v>
      </c>
      <c r="S146" s="187" t="s">
        <v>58</v>
      </c>
      <c r="T146" s="187" t="s">
        <v>58</v>
      </c>
      <c r="U146" s="187" t="s">
        <v>58</v>
      </c>
      <c r="V146" s="187" t="s">
        <v>58</v>
      </c>
      <c r="W146" s="187">
        <v>1</v>
      </c>
      <c r="X146" s="187" t="s">
        <v>58</v>
      </c>
      <c r="Y146" s="187" t="s">
        <v>58</v>
      </c>
      <c r="Z146" s="187" t="s">
        <v>58</v>
      </c>
      <c r="AA146" s="187"/>
      <c r="AB146" s="187" t="s">
        <v>59</v>
      </c>
      <c r="AC146" s="187" t="s">
        <v>60</v>
      </c>
      <c r="AD146" s="188" t="s">
        <v>6072</v>
      </c>
      <c r="AE146" s="187" t="str">
        <f>VLOOKUP($AF$2:$AF$6318,'PROG CODE'!$A$2:$B$1052,2,FALSE)</f>
        <v>KCABACP</v>
      </c>
      <c r="AF146" s="222" t="s">
        <v>88</v>
      </c>
      <c r="AG146" s="190" t="s">
        <v>63</v>
      </c>
      <c r="AH146" s="222" t="s">
        <v>5684</v>
      </c>
      <c r="AI146" s="222" t="s">
        <v>6131</v>
      </c>
      <c r="AJ146" s="217" t="s">
        <v>5638</v>
      </c>
      <c r="AK146" s="229"/>
      <c r="AL146" s="229"/>
      <c r="AM146" s="192" t="s">
        <v>5639</v>
      </c>
    </row>
    <row r="147" spans="1:39" ht="13.5" customHeight="1">
      <c r="A147" s="183">
        <f t="shared" si="2"/>
        <v>2</v>
      </c>
      <c r="B147" s="224" t="s">
        <v>357</v>
      </c>
      <c r="C147" s="224" t="s">
        <v>5643</v>
      </c>
      <c r="D147" s="179" t="s">
        <v>376</v>
      </c>
      <c r="E147" s="231" t="s">
        <v>378</v>
      </c>
      <c r="F147" s="204" t="s">
        <v>1842</v>
      </c>
      <c r="G147" s="181" t="s">
        <v>6135</v>
      </c>
      <c r="H147" s="157" t="str">
        <f>VLOOKUP(I147:I174,'ENTER STAFF #S HERE'!$A$1:$B$2180,2,FALSE)</f>
        <v>C1792</v>
      </c>
      <c r="I147" s="179" t="s">
        <v>4215</v>
      </c>
      <c r="J147" s="228">
        <v>3</v>
      </c>
      <c r="K147" s="187">
        <f>#N/A</f>
        <v>3</v>
      </c>
      <c r="L147" s="187">
        <f>#N/A</f>
        <v>1</v>
      </c>
      <c r="M147" s="187">
        <v>6</v>
      </c>
      <c r="N147" s="187" t="str">
        <f t="shared" si="0"/>
        <v xml:space="preserve"> </v>
      </c>
      <c r="O147" s="187" t="s">
        <v>58</v>
      </c>
      <c r="P147" s="187" t="s">
        <v>58</v>
      </c>
      <c r="Q147" s="187" t="s">
        <v>58</v>
      </c>
      <c r="R147" s="187" t="s">
        <v>58</v>
      </c>
      <c r="S147" s="187" t="s">
        <v>58</v>
      </c>
      <c r="T147" s="187" t="s">
        <v>58</v>
      </c>
      <c r="U147" s="187" t="s">
        <v>58</v>
      </c>
      <c r="V147" s="187" t="s">
        <v>58</v>
      </c>
      <c r="W147" s="187">
        <v>1</v>
      </c>
      <c r="X147" s="187" t="s">
        <v>58</v>
      </c>
      <c r="Y147" s="187" t="s">
        <v>58</v>
      </c>
      <c r="Z147" s="187" t="s">
        <v>58</v>
      </c>
      <c r="AA147" s="187"/>
      <c r="AB147" s="187" t="s">
        <v>59</v>
      </c>
      <c r="AC147" s="187" t="s">
        <v>60</v>
      </c>
      <c r="AD147" s="188" t="s">
        <v>6072</v>
      </c>
      <c r="AE147" s="187" t="str">
        <f>VLOOKUP($AF$2:$AF$6318,'PROG CODE'!$A$2:$B$1052,2,FALSE)</f>
        <v>KCABACP</v>
      </c>
      <c r="AF147" s="222" t="s">
        <v>88</v>
      </c>
      <c r="AG147" s="190" t="s">
        <v>63</v>
      </c>
      <c r="AH147" s="222" t="s">
        <v>5684</v>
      </c>
      <c r="AI147" s="222" t="s">
        <v>6136</v>
      </c>
      <c r="AJ147" s="217" t="s">
        <v>5638</v>
      </c>
      <c r="AK147" s="229"/>
      <c r="AL147" s="229"/>
      <c r="AM147" s="192" t="s">
        <v>5639</v>
      </c>
    </row>
    <row r="148" spans="1:39" ht="13.5" customHeight="1">
      <c r="A148" s="183">
        <f t="shared" si="2"/>
        <v>3</v>
      </c>
      <c r="B148" s="224" t="s">
        <v>358</v>
      </c>
      <c r="C148" s="224" t="s">
        <v>5636</v>
      </c>
      <c r="D148" s="179" t="s">
        <v>376</v>
      </c>
      <c r="E148" s="231" t="s">
        <v>378</v>
      </c>
      <c r="F148" s="204" t="s">
        <v>1846</v>
      </c>
      <c r="G148" s="181" t="s">
        <v>6137</v>
      </c>
      <c r="H148" s="157" t="str">
        <f>VLOOKUP(I148:I176,'ENTER STAFF #S HERE'!$A$1:$B$2180,2,FALSE)</f>
        <v>C1617</v>
      </c>
      <c r="I148" s="179" t="s">
        <v>4177</v>
      </c>
      <c r="J148" s="228">
        <v>3</v>
      </c>
      <c r="K148" s="187">
        <f>#N/A</f>
        <v>3</v>
      </c>
      <c r="L148" s="187">
        <f>#N/A</f>
        <v>1</v>
      </c>
      <c r="M148" s="187">
        <v>6</v>
      </c>
      <c r="N148" s="187" t="str">
        <f t="shared" si="0"/>
        <v xml:space="preserve"> </v>
      </c>
      <c r="O148" s="187" t="s">
        <v>58</v>
      </c>
      <c r="P148" s="187" t="s">
        <v>58</v>
      </c>
      <c r="Q148" s="187" t="s">
        <v>58</v>
      </c>
      <c r="R148" s="187" t="s">
        <v>58</v>
      </c>
      <c r="S148" s="187" t="s">
        <v>58</v>
      </c>
      <c r="T148" s="187" t="s">
        <v>58</v>
      </c>
      <c r="U148" s="187" t="s">
        <v>58</v>
      </c>
      <c r="V148" s="187" t="s">
        <v>58</v>
      </c>
      <c r="W148" s="187">
        <v>1</v>
      </c>
      <c r="X148" s="187" t="s">
        <v>58</v>
      </c>
      <c r="Y148" s="187" t="s">
        <v>58</v>
      </c>
      <c r="Z148" s="187" t="s">
        <v>58</v>
      </c>
      <c r="AA148" s="187"/>
      <c r="AB148" s="187" t="s">
        <v>59</v>
      </c>
      <c r="AC148" s="187" t="s">
        <v>60</v>
      </c>
      <c r="AD148" s="188" t="s">
        <v>6072</v>
      </c>
      <c r="AE148" s="187" t="str">
        <f>VLOOKUP($AF$2:$AF$6318,'PROG CODE'!$A$2:$B$1052,2,FALSE)</f>
        <v>KCABACP</v>
      </c>
      <c r="AF148" s="222" t="s">
        <v>88</v>
      </c>
      <c r="AG148" s="190" t="s">
        <v>63</v>
      </c>
      <c r="AH148" s="222" t="s">
        <v>5684</v>
      </c>
      <c r="AI148" s="222" t="s">
        <v>6136</v>
      </c>
      <c r="AJ148" s="217" t="s">
        <v>5638</v>
      </c>
      <c r="AK148" s="229"/>
      <c r="AL148" s="229"/>
      <c r="AM148" s="192" t="s">
        <v>5639</v>
      </c>
    </row>
    <row r="149" spans="1:39" ht="13.5" customHeight="1">
      <c r="A149" s="183">
        <f t="shared" si="2"/>
        <v>3</v>
      </c>
      <c r="B149" s="224" t="s">
        <v>358</v>
      </c>
      <c r="C149" s="224" t="s">
        <v>53</v>
      </c>
      <c r="D149" s="179" t="s">
        <v>376</v>
      </c>
      <c r="E149" s="231" t="s">
        <v>378</v>
      </c>
      <c r="F149" s="204" t="s">
        <v>1942</v>
      </c>
      <c r="G149" s="181" t="s">
        <v>6138</v>
      </c>
      <c r="H149" s="157" t="str">
        <f>VLOOKUP(I149:I176,'ENTER STAFF #S HERE'!$A$1:$B$2180,2,FALSE)</f>
        <v>C0700</v>
      </c>
      <c r="I149" s="179" t="s">
        <v>3986</v>
      </c>
      <c r="J149" s="228">
        <v>3</v>
      </c>
      <c r="K149" s="187">
        <f>#N/A</f>
        <v>3</v>
      </c>
      <c r="L149" s="187">
        <f>#N/A</f>
        <v>1</v>
      </c>
      <c r="M149" s="187">
        <v>6</v>
      </c>
      <c r="N149" s="187" t="str">
        <f t="shared" si="0"/>
        <v xml:space="preserve"> </v>
      </c>
      <c r="O149" s="187" t="s">
        <v>58</v>
      </c>
      <c r="P149" s="187" t="s">
        <v>58</v>
      </c>
      <c r="Q149" s="187" t="s">
        <v>58</v>
      </c>
      <c r="R149" s="187" t="s">
        <v>58</v>
      </c>
      <c r="S149" s="187" t="s">
        <v>58</v>
      </c>
      <c r="T149" s="187" t="s">
        <v>58</v>
      </c>
      <c r="U149" s="187" t="s">
        <v>58</v>
      </c>
      <c r="V149" s="187" t="s">
        <v>58</v>
      </c>
      <c r="W149" s="187">
        <v>1</v>
      </c>
      <c r="X149" s="187" t="s">
        <v>58</v>
      </c>
      <c r="Y149" s="187" t="s">
        <v>58</v>
      </c>
      <c r="Z149" s="187" t="s">
        <v>58</v>
      </c>
      <c r="AA149" s="187"/>
      <c r="AB149" s="187" t="s">
        <v>59</v>
      </c>
      <c r="AC149" s="187" t="s">
        <v>60</v>
      </c>
      <c r="AD149" s="188" t="s">
        <v>6072</v>
      </c>
      <c r="AE149" s="187" t="str">
        <f>VLOOKUP($AF$2:$AF$6318,'PROG CODE'!$A$2:$B$1052,2,FALSE)</f>
        <v>KCABACP</v>
      </c>
      <c r="AF149" s="222" t="s">
        <v>88</v>
      </c>
      <c r="AG149" s="190" t="s">
        <v>63</v>
      </c>
      <c r="AH149" s="222" t="s">
        <v>5684</v>
      </c>
      <c r="AI149" s="222" t="s">
        <v>6136</v>
      </c>
      <c r="AJ149" s="217" t="s">
        <v>5638</v>
      </c>
      <c r="AK149" s="229"/>
      <c r="AL149" s="229"/>
      <c r="AM149" s="192" t="s">
        <v>5639</v>
      </c>
    </row>
    <row r="150" spans="1:39" ht="13.5" customHeight="1">
      <c r="A150" s="183">
        <f t="shared" si="2"/>
        <v>5</v>
      </c>
      <c r="B150" s="224" t="s">
        <v>360</v>
      </c>
      <c r="C150" s="224" t="s">
        <v>5643</v>
      </c>
      <c r="D150" s="179" t="s">
        <v>510</v>
      </c>
      <c r="E150" s="231" t="s">
        <v>510</v>
      </c>
      <c r="F150" s="157" t="s">
        <v>747</v>
      </c>
      <c r="G150" s="157" t="s">
        <v>5652</v>
      </c>
      <c r="H150" s="157">
        <f>VLOOKUP(I150:I177,'ENTER STAFF #S HERE'!$A$1:$B$2180,2,FALSE)</f>
        <v>308</v>
      </c>
      <c r="I150" s="186" t="s">
        <v>3650</v>
      </c>
      <c r="J150" s="228">
        <v>3</v>
      </c>
      <c r="K150" s="187">
        <f>#N/A</f>
        <v>3</v>
      </c>
      <c r="L150" s="187">
        <f>#N/A</f>
        <v>1</v>
      </c>
      <c r="M150" s="187">
        <v>6</v>
      </c>
      <c r="N150" s="187" t="str">
        <f t="shared" si="0"/>
        <v xml:space="preserve"> </v>
      </c>
      <c r="O150" s="187" t="s">
        <v>58</v>
      </c>
      <c r="P150" s="187" t="s">
        <v>58</v>
      </c>
      <c r="Q150" s="187" t="s">
        <v>58</v>
      </c>
      <c r="R150" s="187" t="s">
        <v>58</v>
      </c>
      <c r="S150" s="187" t="s">
        <v>58</v>
      </c>
      <c r="T150" s="187" t="s">
        <v>58</v>
      </c>
      <c r="U150" s="187" t="s">
        <v>58</v>
      </c>
      <c r="V150" s="187" t="s">
        <v>58</v>
      </c>
      <c r="W150" s="187">
        <v>1</v>
      </c>
      <c r="X150" s="187" t="s">
        <v>58</v>
      </c>
      <c r="Y150" s="187" t="s">
        <v>58</v>
      </c>
      <c r="Z150" s="187" t="s">
        <v>58</v>
      </c>
      <c r="AA150" s="187"/>
      <c r="AB150" s="187" t="s">
        <v>59</v>
      </c>
      <c r="AC150" s="187" t="s">
        <v>60</v>
      </c>
      <c r="AD150" s="196" t="s">
        <v>5653</v>
      </c>
      <c r="AE150" s="187" t="str">
        <f>VLOOKUP($AF$2:$AF$6318,'PROG CODE'!$A$2:$B$1052,2,FALSE)</f>
        <v>KCABACP</v>
      </c>
      <c r="AF150" s="222" t="s">
        <v>88</v>
      </c>
      <c r="AG150" s="190" t="s">
        <v>63</v>
      </c>
      <c r="AH150" s="222" t="s">
        <v>5684</v>
      </c>
      <c r="AI150" s="222" t="s">
        <v>6136</v>
      </c>
      <c r="AJ150" s="209" t="s">
        <v>5635</v>
      </c>
      <c r="AK150" s="229"/>
      <c r="AL150" s="229"/>
      <c r="AM150" s="192" t="s">
        <v>5639</v>
      </c>
    </row>
    <row r="151" spans="1:39" ht="13.5" customHeight="1">
      <c r="A151" s="183">
        <f t="shared" si="2"/>
        <v>1</v>
      </c>
      <c r="B151" s="224" t="s">
        <v>52</v>
      </c>
      <c r="C151" s="224" t="s">
        <v>53</v>
      </c>
      <c r="D151" s="179" t="s">
        <v>510</v>
      </c>
      <c r="E151" s="231" t="s">
        <v>510</v>
      </c>
      <c r="F151" s="204" t="s">
        <v>1854</v>
      </c>
      <c r="G151" s="181" t="s">
        <v>6082</v>
      </c>
      <c r="H151" s="157">
        <f>VLOOKUP(I151:I178,'ENTER STAFF #S HERE'!$A$1:$B$2180,2,FALSE)</f>
        <v>328</v>
      </c>
      <c r="I151" s="179" t="s">
        <v>3903</v>
      </c>
      <c r="J151" s="228">
        <v>3</v>
      </c>
      <c r="K151" s="187">
        <f>#N/A</f>
        <v>3</v>
      </c>
      <c r="L151" s="187">
        <f>#N/A</f>
        <v>1</v>
      </c>
      <c r="M151" s="187">
        <v>6</v>
      </c>
      <c r="N151" s="187" t="str">
        <f t="shared" si="0"/>
        <v xml:space="preserve"> </v>
      </c>
      <c r="O151" s="187" t="s">
        <v>58</v>
      </c>
      <c r="P151" s="187" t="s">
        <v>58</v>
      </c>
      <c r="Q151" s="187" t="s">
        <v>58</v>
      </c>
      <c r="R151" s="187" t="s">
        <v>58</v>
      </c>
      <c r="S151" s="187" t="s">
        <v>58</v>
      </c>
      <c r="T151" s="187" t="s">
        <v>58</v>
      </c>
      <c r="U151" s="187" t="s">
        <v>58</v>
      </c>
      <c r="V151" s="187" t="s">
        <v>58</v>
      </c>
      <c r="W151" s="187">
        <v>1</v>
      </c>
      <c r="X151" s="187" t="s">
        <v>58</v>
      </c>
      <c r="Y151" s="187" t="s">
        <v>58</v>
      </c>
      <c r="Z151" s="187" t="s">
        <v>58</v>
      </c>
      <c r="AA151" s="187"/>
      <c r="AB151" s="187" t="s">
        <v>59</v>
      </c>
      <c r="AC151" s="187" t="s">
        <v>60</v>
      </c>
      <c r="AD151" s="188" t="s">
        <v>6072</v>
      </c>
      <c r="AE151" s="187" t="str">
        <f>VLOOKUP($AF$2:$AF$6318,'PROG CODE'!$A$2:$B$1052,2,FALSE)</f>
        <v>KCABACP</v>
      </c>
      <c r="AF151" s="222" t="s">
        <v>88</v>
      </c>
      <c r="AG151" s="190" t="s">
        <v>63</v>
      </c>
      <c r="AH151" s="222" t="s">
        <v>5684</v>
      </c>
      <c r="AI151" s="222" t="s">
        <v>6139</v>
      </c>
      <c r="AJ151" s="217" t="s">
        <v>5638</v>
      </c>
      <c r="AK151" s="229"/>
      <c r="AL151" s="229"/>
      <c r="AM151" s="192" t="s">
        <v>5639</v>
      </c>
    </row>
    <row r="152" spans="1:39" ht="13.5" customHeight="1">
      <c r="A152" s="183">
        <f t="shared" si="2"/>
        <v>1</v>
      </c>
      <c r="B152" s="198" t="s">
        <v>52</v>
      </c>
      <c r="C152" s="197" t="s">
        <v>5643</v>
      </c>
      <c r="D152" s="186" t="s">
        <v>510</v>
      </c>
      <c r="E152" s="157" t="s">
        <v>5648</v>
      </c>
      <c r="F152" s="157" t="s">
        <v>795</v>
      </c>
      <c r="G152" s="181" t="s">
        <v>5661</v>
      </c>
      <c r="H152" s="157">
        <f>VLOOKUP(I152:I179,'ENTER STAFF #S HERE'!$A$1:$B$2180,2,FALSE)</f>
        <v>214</v>
      </c>
      <c r="I152" s="200" t="s">
        <v>3900</v>
      </c>
      <c r="J152" s="228" t="s">
        <v>5669</v>
      </c>
      <c r="K152" s="187" t="str">
        <f>#N/A</f>
        <v>3</v>
      </c>
      <c r="L152" s="187">
        <f>#N/A</f>
        <v>1</v>
      </c>
      <c r="M152" s="187">
        <v>6</v>
      </c>
      <c r="N152" s="187" t="str">
        <f t="shared" si="0"/>
        <v xml:space="preserve"> </v>
      </c>
      <c r="O152" s="187" t="s">
        <v>58</v>
      </c>
      <c r="P152" s="187" t="s">
        <v>58</v>
      </c>
      <c r="Q152" s="187" t="s">
        <v>58</v>
      </c>
      <c r="R152" s="187" t="s">
        <v>58</v>
      </c>
      <c r="S152" s="187" t="s">
        <v>58</v>
      </c>
      <c r="T152" s="187" t="s">
        <v>58</v>
      </c>
      <c r="U152" s="187" t="s">
        <v>58</v>
      </c>
      <c r="V152" s="187" t="s">
        <v>58</v>
      </c>
      <c r="W152" s="187">
        <v>1</v>
      </c>
      <c r="X152" s="187" t="s">
        <v>58</v>
      </c>
      <c r="Y152" s="187" t="s">
        <v>58</v>
      </c>
      <c r="Z152" s="187" t="s">
        <v>58</v>
      </c>
      <c r="AA152" s="187"/>
      <c r="AB152" s="187" t="s">
        <v>59</v>
      </c>
      <c r="AC152" s="187" t="s">
        <v>60</v>
      </c>
      <c r="AD152" s="188" t="s">
        <v>5640</v>
      </c>
      <c r="AE152" s="187" t="str">
        <f>VLOOKUP($AF$2:$AF$6318,'PROG CODE'!$A$2:$B$1052,2,FALSE)</f>
        <v>KCABACP</v>
      </c>
      <c r="AF152" s="222" t="s">
        <v>88</v>
      </c>
      <c r="AG152" s="190" t="s">
        <v>63</v>
      </c>
      <c r="AH152" s="222" t="s">
        <v>5684</v>
      </c>
      <c r="AI152" s="222" t="s">
        <v>6139</v>
      </c>
      <c r="AJ152" s="209" t="s">
        <v>5651</v>
      </c>
      <c r="AK152" s="229"/>
      <c r="AL152" s="229"/>
      <c r="AM152" s="192" t="s">
        <v>5639</v>
      </c>
    </row>
    <row r="153" spans="1:39" ht="13.5" customHeight="1">
      <c r="A153" s="183">
        <f t="shared" si="2"/>
        <v>2</v>
      </c>
      <c r="B153" s="224" t="s">
        <v>357</v>
      </c>
      <c r="C153" s="195" t="s">
        <v>53</v>
      </c>
      <c r="D153" s="179" t="s">
        <v>510</v>
      </c>
      <c r="E153" s="231" t="s">
        <v>510</v>
      </c>
      <c r="F153" s="204" t="s">
        <v>1852</v>
      </c>
      <c r="G153" s="181" t="s">
        <v>6079</v>
      </c>
      <c r="H153" s="157" t="str">
        <f>VLOOKUP(I153:I180,'ENTER STAFF #S HERE'!$A$1:$B$2180,2,FALSE)</f>
        <v>C1250</v>
      </c>
      <c r="I153" s="179" t="s">
        <v>3920</v>
      </c>
      <c r="J153" s="228">
        <v>3</v>
      </c>
      <c r="K153" s="187">
        <f>#N/A</f>
        <v>3</v>
      </c>
      <c r="L153" s="187">
        <f>#N/A</f>
        <v>1</v>
      </c>
      <c r="M153" s="187">
        <v>6</v>
      </c>
      <c r="N153" s="187" t="str">
        <f t="shared" si="0"/>
        <v xml:space="preserve"> </v>
      </c>
      <c r="O153" s="187" t="s">
        <v>58</v>
      </c>
      <c r="P153" s="187" t="s">
        <v>58</v>
      </c>
      <c r="Q153" s="187" t="s">
        <v>58</v>
      </c>
      <c r="R153" s="187" t="s">
        <v>58</v>
      </c>
      <c r="S153" s="187" t="s">
        <v>58</v>
      </c>
      <c r="T153" s="187" t="s">
        <v>58</v>
      </c>
      <c r="U153" s="187" t="s">
        <v>58</v>
      </c>
      <c r="V153" s="187" t="s">
        <v>58</v>
      </c>
      <c r="W153" s="187">
        <v>1</v>
      </c>
      <c r="X153" s="187" t="s">
        <v>58</v>
      </c>
      <c r="Y153" s="187" t="s">
        <v>58</v>
      </c>
      <c r="Z153" s="187" t="s">
        <v>58</v>
      </c>
      <c r="AA153" s="187"/>
      <c r="AB153" s="187" t="s">
        <v>59</v>
      </c>
      <c r="AC153" s="188" t="s">
        <v>60</v>
      </c>
      <c r="AD153" s="188" t="s">
        <v>6072</v>
      </c>
      <c r="AE153" s="187" t="str">
        <f>VLOOKUP($AF$2:$AF$6318,'PROG CODE'!$A$2:$B$1052,2,FALSE)</f>
        <v>KCABACP</v>
      </c>
      <c r="AF153" s="222" t="s">
        <v>88</v>
      </c>
      <c r="AG153" s="190" t="s">
        <v>63</v>
      </c>
      <c r="AH153" s="222" t="s">
        <v>5684</v>
      </c>
      <c r="AI153" s="222" t="s">
        <v>6139</v>
      </c>
      <c r="AJ153" s="217" t="s">
        <v>5638</v>
      </c>
      <c r="AK153" s="229"/>
      <c r="AL153" s="229"/>
      <c r="AM153" s="192" t="s">
        <v>5639</v>
      </c>
    </row>
    <row r="154" spans="1:39" ht="13.5" customHeight="1">
      <c r="A154" s="183">
        <f t="shared" si="2"/>
        <v>3</v>
      </c>
      <c r="B154" s="219" t="s">
        <v>358</v>
      </c>
      <c r="C154" s="197" t="s">
        <v>5643</v>
      </c>
      <c r="D154" s="179" t="s">
        <v>376</v>
      </c>
      <c r="E154" s="231" t="s">
        <v>433</v>
      </c>
      <c r="F154" s="204" t="s">
        <v>1856</v>
      </c>
      <c r="G154" s="181" t="s">
        <v>6140</v>
      </c>
      <c r="H154" s="157" t="str">
        <f>VLOOKUP(I154:I181,'ENTER STAFF #S HERE'!$A$1:$B$2180,2,FALSE)</f>
        <v>C1045</v>
      </c>
      <c r="I154" s="179" t="s">
        <v>4294</v>
      </c>
      <c r="J154" s="228">
        <v>3</v>
      </c>
      <c r="K154" s="187">
        <f>#N/A</f>
        <v>3</v>
      </c>
      <c r="L154" s="187">
        <f>#N/A</f>
        <v>1</v>
      </c>
      <c r="M154" s="187">
        <v>6</v>
      </c>
      <c r="N154" s="187" t="str">
        <f t="shared" si="0"/>
        <v xml:space="preserve"> </v>
      </c>
      <c r="O154" s="187" t="s">
        <v>58</v>
      </c>
      <c r="P154" s="187" t="s">
        <v>58</v>
      </c>
      <c r="Q154" s="187" t="s">
        <v>58</v>
      </c>
      <c r="R154" s="187" t="s">
        <v>58</v>
      </c>
      <c r="S154" s="187" t="s">
        <v>58</v>
      </c>
      <c r="T154" s="187" t="s">
        <v>58</v>
      </c>
      <c r="U154" s="187" t="s">
        <v>58</v>
      </c>
      <c r="V154" s="187" t="s">
        <v>58</v>
      </c>
      <c r="W154" s="187">
        <v>1</v>
      </c>
      <c r="X154" s="187" t="s">
        <v>58</v>
      </c>
      <c r="Y154" s="187" t="s">
        <v>58</v>
      </c>
      <c r="Z154" s="187" t="s">
        <v>58</v>
      </c>
      <c r="AA154" s="187"/>
      <c r="AB154" s="187" t="s">
        <v>59</v>
      </c>
      <c r="AC154" s="187" t="s">
        <v>60</v>
      </c>
      <c r="AD154" s="188" t="s">
        <v>6072</v>
      </c>
      <c r="AE154" s="187" t="str">
        <f>VLOOKUP($AF$2:$AF$6318,'PROG CODE'!$A$2:$B$1052,2,FALSE)</f>
        <v>KCABACP</v>
      </c>
      <c r="AF154" s="222" t="s">
        <v>88</v>
      </c>
      <c r="AG154" s="190" t="s">
        <v>63</v>
      </c>
      <c r="AH154" s="222" t="s">
        <v>5684</v>
      </c>
      <c r="AI154" s="222" t="s">
        <v>6139</v>
      </c>
      <c r="AJ154" s="217" t="s">
        <v>5638</v>
      </c>
      <c r="AK154" s="229"/>
      <c r="AL154" s="229"/>
      <c r="AM154" s="192" t="s">
        <v>5639</v>
      </c>
    </row>
    <row r="155" spans="1:39" ht="13.5" customHeight="1">
      <c r="A155" s="183">
        <f t="shared" si="2"/>
        <v>4</v>
      </c>
      <c r="B155" s="224" t="s">
        <v>359</v>
      </c>
      <c r="C155" s="224" t="s">
        <v>53</v>
      </c>
      <c r="D155" s="179" t="s">
        <v>510</v>
      </c>
      <c r="E155" s="231" t="s">
        <v>510</v>
      </c>
      <c r="F155" s="157" t="s">
        <v>769</v>
      </c>
      <c r="G155" s="181" t="s">
        <v>5659</v>
      </c>
      <c r="H155" s="157">
        <f>VLOOKUP(I155:I182,'ENTER STAFF #S HERE'!$A$1:$B$2180,2,FALSE)</f>
        <v>429</v>
      </c>
      <c r="I155" s="179" t="s">
        <v>4632</v>
      </c>
      <c r="J155" s="228"/>
      <c r="K155" s="187">
        <f>#N/A</f>
        <v>0</v>
      </c>
      <c r="L155" s="187">
        <f>#N/A</f>
        <v>0</v>
      </c>
      <c r="M155" s="187">
        <v>6</v>
      </c>
      <c r="N155" s="187" t="str">
        <f t="shared" si="0"/>
        <v xml:space="preserve"> </v>
      </c>
      <c r="O155" s="187" t="s">
        <v>58</v>
      </c>
      <c r="P155" s="187" t="s">
        <v>58</v>
      </c>
      <c r="Q155" s="187" t="s">
        <v>58</v>
      </c>
      <c r="R155" s="187" t="s">
        <v>58</v>
      </c>
      <c r="S155" s="187" t="s">
        <v>58</v>
      </c>
      <c r="T155" s="187" t="s">
        <v>58</v>
      </c>
      <c r="U155" s="187" t="s">
        <v>58</v>
      </c>
      <c r="V155" s="187" t="s">
        <v>58</v>
      </c>
      <c r="W155" s="187">
        <v>0</v>
      </c>
      <c r="X155" s="187" t="s">
        <v>58</v>
      </c>
      <c r="Y155" s="187" t="s">
        <v>58</v>
      </c>
      <c r="Z155" s="187" t="s">
        <v>58</v>
      </c>
      <c r="AA155" s="187"/>
      <c r="AB155" s="187" t="s">
        <v>59</v>
      </c>
      <c r="AC155" s="187" t="s">
        <v>60</v>
      </c>
      <c r="AD155" s="196" t="s">
        <v>5650</v>
      </c>
      <c r="AE155" s="187" t="str">
        <f>VLOOKUP($AF$2:$AF$6318,'PROG CODE'!$A$2:$B$1052,2,FALSE)</f>
        <v>KCABACP</v>
      </c>
      <c r="AF155" s="222" t="s">
        <v>88</v>
      </c>
      <c r="AG155" s="190" t="s">
        <v>63</v>
      </c>
      <c r="AH155" s="222" t="s">
        <v>5684</v>
      </c>
      <c r="AI155" s="222" t="s">
        <v>6139</v>
      </c>
      <c r="AJ155" s="191" t="s">
        <v>5638</v>
      </c>
      <c r="AK155" s="229"/>
      <c r="AL155" s="229"/>
      <c r="AM155" s="192" t="s">
        <v>5639</v>
      </c>
    </row>
    <row r="156" spans="1:39" ht="13.5" customHeight="1">
      <c r="A156" s="183">
        <f t="shared" si="2"/>
        <v>5</v>
      </c>
      <c r="B156" s="224" t="s">
        <v>360</v>
      </c>
      <c r="C156" s="224" t="s">
        <v>5643</v>
      </c>
      <c r="D156" s="179" t="s">
        <v>376</v>
      </c>
      <c r="E156" s="231" t="s">
        <v>378</v>
      </c>
      <c r="F156" s="204" t="s">
        <v>1858</v>
      </c>
      <c r="G156" s="181" t="s">
        <v>6089</v>
      </c>
      <c r="H156" s="157" t="str">
        <f>VLOOKUP(I156:I183,'ENTER STAFF #S HERE'!$A$1:$B$2180,2,FALSE)</f>
        <v>C1854</v>
      </c>
      <c r="I156" s="179" t="s">
        <v>4358</v>
      </c>
      <c r="J156" s="228">
        <v>3</v>
      </c>
      <c r="K156" s="187">
        <f>#N/A</f>
        <v>3</v>
      </c>
      <c r="L156" s="187">
        <f>#N/A</f>
        <v>1</v>
      </c>
      <c r="M156" s="187">
        <v>6</v>
      </c>
      <c r="N156" s="187" t="str">
        <f t="shared" si="0"/>
        <v xml:space="preserve"> </v>
      </c>
      <c r="O156" s="187" t="s">
        <v>58</v>
      </c>
      <c r="P156" s="187" t="s">
        <v>58</v>
      </c>
      <c r="Q156" s="187" t="s">
        <v>58</v>
      </c>
      <c r="R156" s="187" t="s">
        <v>58</v>
      </c>
      <c r="S156" s="187" t="s">
        <v>58</v>
      </c>
      <c r="T156" s="187" t="s">
        <v>58</v>
      </c>
      <c r="U156" s="187" t="s">
        <v>58</v>
      </c>
      <c r="V156" s="187" t="s">
        <v>58</v>
      </c>
      <c r="W156" s="187">
        <v>1</v>
      </c>
      <c r="X156" s="187" t="s">
        <v>58</v>
      </c>
      <c r="Y156" s="187" t="s">
        <v>58</v>
      </c>
      <c r="Z156" s="187" t="s">
        <v>58</v>
      </c>
      <c r="AA156" s="187"/>
      <c r="AB156" s="187" t="s">
        <v>59</v>
      </c>
      <c r="AC156" s="187" t="s">
        <v>60</v>
      </c>
      <c r="AD156" s="188" t="s">
        <v>6072</v>
      </c>
      <c r="AE156" s="187" t="str">
        <f>VLOOKUP($AF$2:$AF$6318,'PROG CODE'!$A$2:$B$1052,2,FALSE)</f>
        <v>KCABACP</v>
      </c>
      <c r="AF156" s="222" t="s">
        <v>88</v>
      </c>
      <c r="AG156" s="190" t="s">
        <v>63</v>
      </c>
      <c r="AH156" s="222" t="s">
        <v>5684</v>
      </c>
      <c r="AI156" s="222" t="s">
        <v>6139</v>
      </c>
      <c r="AJ156" s="217" t="s">
        <v>5638</v>
      </c>
      <c r="AK156" s="229"/>
      <c r="AL156" s="229"/>
      <c r="AM156" s="192" t="s">
        <v>5639</v>
      </c>
    </row>
    <row r="157" spans="1:39" ht="13.5" customHeight="1">
      <c r="A157" s="183">
        <f t="shared" si="2"/>
        <v>1</v>
      </c>
      <c r="B157" s="224" t="s">
        <v>52</v>
      </c>
      <c r="C157" s="224" t="s">
        <v>5643</v>
      </c>
      <c r="D157" s="179" t="s">
        <v>376</v>
      </c>
      <c r="E157" s="231" t="s">
        <v>429</v>
      </c>
      <c r="F157" s="204" t="s">
        <v>1860</v>
      </c>
      <c r="G157" s="181" t="s">
        <v>6091</v>
      </c>
      <c r="H157" s="157" t="str">
        <f>VLOOKUP(I157:I184,'ENTER STAFF #S HERE'!$A$1:$B$2180,2,FALSE)</f>
        <v>C1045</v>
      </c>
      <c r="I157" s="179" t="s">
        <v>4294</v>
      </c>
      <c r="J157" s="228">
        <v>3</v>
      </c>
      <c r="K157" s="187">
        <f>#N/A</f>
        <v>3</v>
      </c>
      <c r="L157" s="187">
        <f>#N/A</f>
        <v>1</v>
      </c>
      <c r="M157" s="187">
        <v>6</v>
      </c>
      <c r="N157" s="187" t="str">
        <f t="shared" si="0"/>
        <v xml:space="preserve"> </v>
      </c>
      <c r="O157" s="187" t="s">
        <v>58</v>
      </c>
      <c r="P157" s="187" t="s">
        <v>58</v>
      </c>
      <c r="Q157" s="187" t="s">
        <v>58</v>
      </c>
      <c r="R157" s="187" t="s">
        <v>58</v>
      </c>
      <c r="S157" s="187" t="s">
        <v>58</v>
      </c>
      <c r="T157" s="187" t="s">
        <v>58</v>
      </c>
      <c r="U157" s="187" t="s">
        <v>58</v>
      </c>
      <c r="V157" s="187" t="s">
        <v>58</v>
      </c>
      <c r="W157" s="187">
        <v>1</v>
      </c>
      <c r="X157" s="187" t="s">
        <v>58</v>
      </c>
      <c r="Y157" s="187" t="s">
        <v>58</v>
      </c>
      <c r="Z157" s="187" t="s">
        <v>58</v>
      </c>
      <c r="AA157" s="187"/>
      <c r="AB157" s="187" t="s">
        <v>59</v>
      </c>
      <c r="AC157" s="187" t="s">
        <v>60</v>
      </c>
      <c r="AD157" s="188" t="s">
        <v>6072</v>
      </c>
      <c r="AE157" s="187" t="str">
        <f>VLOOKUP($AF$2:$AF$6318,'PROG CODE'!$A$2:$B$1052,2,FALSE)</f>
        <v>KCABACP</v>
      </c>
      <c r="AF157" s="222" t="s">
        <v>88</v>
      </c>
      <c r="AG157" s="190" t="s">
        <v>63</v>
      </c>
      <c r="AH157" s="222" t="s">
        <v>5684</v>
      </c>
      <c r="AI157" s="222" t="s">
        <v>6141</v>
      </c>
      <c r="AJ157" s="217" t="s">
        <v>5638</v>
      </c>
      <c r="AK157" s="229"/>
      <c r="AL157" s="229"/>
      <c r="AM157" s="192" t="s">
        <v>5639</v>
      </c>
    </row>
    <row r="158" spans="1:39" ht="13.5" customHeight="1">
      <c r="A158" s="183">
        <f t="shared" si="2"/>
        <v>1</v>
      </c>
      <c r="B158" s="224" t="s">
        <v>52</v>
      </c>
      <c r="C158" s="224" t="s">
        <v>53</v>
      </c>
      <c r="D158" s="179" t="s">
        <v>510</v>
      </c>
      <c r="E158" s="231" t="s">
        <v>510</v>
      </c>
      <c r="F158" s="204" t="s">
        <v>1870</v>
      </c>
      <c r="G158" s="181" t="s">
        <v>6142</v>
      </c>
      <c r="H158" s="157" t="str">
        <f>VLOOKUP(I158:I185,'ENTER STAFF #S HERE'!$A$1:$B$2180,2,FALSE)</f>
        <v>C1626</v>
      </c>
      <c r="I158" s="179" t="s">
        <v>3993</v>
      </c>
      <c r="J158" s="228">
        <v>3</v>
      </c>
      <c r="K158" s="187">
        <f>#N/A</f>
        <v>3</v>
      </c>
      <c r="L158" s="187">
        <f>#N/A</f>
        <v>1</v>
      </c>
      <c r="M158" s="187">
        <v>6</v>
      </c>
      <c r="N158" s="187" t="str">
        <f t="shared" si="0"/>
        <v xml:space="preserve"> </v>
      </c>
      <c r="O158" s="187" t="s">
        <v>58</v>
      </c>
      <c r="P158" s="187" t="s">
        <v>58</v>
      </c>
      <c r="Q158" s="187" t="s">
        <v>58</v>
      </c>
      <c r="R158" s="187" t="s">
        <v>58</v>
      </c>
      <c r="S158" s="187" t="s">
        <v>58</v>
      </c>
      <c r="T158" s="187" t="s">
        <v>58</v>
      </c>
      <c r="U158" s="187" t="s">
        <v>58</v>
      </c>
      <c r="V158" s="187" t="s">
        <v>58</v>
      </c>
      <c r="W158" s="187">
        <v>1</v>
      </c>
      <c r="X158" s="187" t="s">
        <v>58</v>
      </c>
      <c r="Y158" s="187" t="s">
        <v>58</v>
      </c>
      <c r="Z158" s="187" t="s">
        <v>58</v>
      </c>
      <c r="AA158" s="187"/>
      <c r="AB158" s="187" t="s">
        <v>59</v>
      </c>
      <c r="AC158" s="187" t="s">
        <v>60</v>
      </c>
      <c r="AD158" s="188" t="s">
        <v>6072</v>
      </c>
      <c r="AE158" s="187" t="str">
        <f>VLOOKUP($AF$2:$AF$6318,'PROG CODE'!$A$2:$B$1052,2,FALSE)</f>
        <v>KCABACP</v>
      </c>
      <c r="AF158" s="222" t="s">
        <v>88</v>
      </c>
      <c r="AG158" s="190" t="s">
        <v>63</v>
      </c>
      <c r="AH158" s="222" t="s">
        <v>5684</v>
      </c>
      <c r="AI158" s="222" t="s">
        <v>6141</v>
      </c>
      <c r="AJ158" s="217" t="s">
        <v>5638</v>
      </c>
      <c r="AK158" s="229"/>
      <c r="AL158" s="229"/>
      <c r="AM158" s="192" t="s">
        <v>5639</v>
      </c>
    </row>
    <row r="159" spans="1:39" ht="13.5" customHeight="1">
      <c r="A159" s="183">
        <f t="shared" si="2"/>
        <v>2</v>
      </c>
      <c r="B159" s="224" t="s">
        <v>357</v>
      </c>
      <c r="C159" s="224" t="s">
        <v>5643</v>
      </c>
      <c r="D159" s="179" t="s">
        <v>376</v>
      </c>
      <c r="E159" s="231" t="s">
        <v>424</v>
      </c>
      <c r="F159" s="204" t="s">
        <v>1864</v>
      </c>
      <c r="G159" s="181" t="s">
        <v>6143</v>
      </c>
      <c r="H159" s="157" t="str">
        <f>VLOOKUP(I159:I186,'ENTER STAFF #S HERE'!$A$1:$B$2180,2,FALSE)</f>
        <v>C1624</v>
      </c>
      <c r="I159" s="179" t="s">
        <v>4442</v>
      </c>
      <c r="J159" s="228">
        <v>3</v>
      </c>
      <c r="K159" s="187">
        <f>#N/A</f>
        <v>3</v>
      </c>
      <c r="L159" s="187">
        <f>#N/A</f>
        <v>1</v>
      </c>
      <c r="M159" s="187">
        <v>6</v>
      </c>
      <c r="N159" s="187" t="str">
        <f t="shared" si="0"/>
        <v xml:space="preserve"> </v>
      </c>
      <c r="O159" s="187" t="s">
        <v>58</v>
      </c>
      <c r="P159" s="187" t="s">
        <v>58</v>
      </c>
      <c r="Q159" s="187" t="s">
        <v>58</v>
      </c>
      <c r="R159" s="187" t="s">
        <v>58</v>
      </c>
      <c r="S159" s="187" t="s">
        <v>58</v>
      </c>
      <c r="T159" s="187" t="s">
        <v>58</v>
      </c>
      <c r="U159" s="187" t="s">
        <v>58</v>
      </c>
      <c r="V159" s="187" t="s">
        <v>58</v>
      </c>
      <c r="W159" s="187">
        <v>1</v>
      </c>
      <c r="X159" s="187" t="s">
        <v>58</v>
      </c>
      <c r="Y159" s="187" t="s">
        <v>58</v>
      </c>
      <c r="Z159" s="187" t="s">
        <v>58</v>
      </c>
      <c r="AA159" s="187"/>
      <c r="AB159" s="187" t="s">
        <v>59</v>
      </c>
      <c r="AC159" s="187" t="s">
        <v>60</v>
      </c>
      <c r="AD159" s="188" t="s">
        <v>6072</v>
      </c>
      <c r="AE159" s="187" t="str">
        <f>VLOOKUP($AF$2:$AF$6318,'PROG CODE'!$A$2:$B$1052,2,FALSE)</f>
        <v>KCABACP</v>
      </c>
      <c r="AF159" s="222" t="s">
        <v>88</v>
      </c>
      <c r="AG159" s="190" t="s">
        <v>63</v>
      </c>
      <c r="AH159" s="222" t="s">
        <v>5684</v>
      </c>
      <c r="AI159" s="222" t="s">
        <v>6141</v>
      </c>
      <c r="AJ159" s="217" t="s">
        <v>5638</v>
      </c>
      <c r="AK159" s="229"/>
      <c r="AL159" s="229"/>
      <c r="AM159" s="192" t="s">
        <v>5639</v>
      </c>
    </row>
    <row r="160" spans="1:39" ht="13.5" customHeight="1">
      <c r="A160" s="183">
        <f t="shared" si="2"/>
        <v>3</v>
      </c>
      <c r="B160" s="219" t="s">
        <v>358</v>
      </c>
      <c r="C160" s="197" t="s">
        <v>5643</v>
      </c>
      <c r="D160" s="179" t="s">
        <v>510</v>
      </c>
      <c r="E160" s="231" t="s">
        <v>510</v>
      </c>
      <c r="F160" s="204" t="s">
        <v>1866</v>
      </c>
      <c r="G160" s="181" t="s">
        <v>6144</v>
      </c>
      <c r="H160" s="157" t="str">
        <f>VLOOKUP(I160:I191,'ENTER STAFF #S HERE'!$A$1:$B$2180,2,FALSE)</f>
        <v>C2094</v>
      </c>
      <c r="I160" s="179" t="s">
        <v>4556</v>
      </c>
      <c r="J160" s="228">
        <v>3</v>
      </c>
      <c r="K160" s="187">
        <f>#N/A</f>
        <v>3</v>
      </c>
      <c r="L160" s="187">
        <f>#N/A</f>
        <v>1</v>
      </c>
      <c r="M160" s="187">
        <v>6</v>
      </c>
      <c r="N160" s="187" t="str">
        <f t="shared" si="0"/>
        <v xml:space="preserve"> </v>
      </c>
      <c r="O160" s="187" t="s">
        <v>58</v>
      </c>
      <c r="P160" s="187" t="s">
        <v>58</v>
      </c>
      <c r="Q160" s="187" t="s">
        <v>58</v>
      </c>
      <c r="R160" s="187" t="s">
        <v>58</v>
      </c>
      <c r="S160" s="187" t="s">
        <v>58</v>
      </c>
      <c r="T160" s="187" t="s">
        <v>58</v>
      </c>
      <c r="U160" s="187" t="s">
        <v>58</v>
      </c>
      <c r="V160" s="187" t="s">
        <v>58</v>
      </c>
      <c r="W160" s="187">
        <v>1</v>
      </c>
      <c r="X160" s="187" t="s">
        <v>58</v>
      </c>
      <c r="Y160" s="187" t="s">
        <v>58</v>
      </c>
      <c r="Z160" s="187" t="s">
        <v>58</v>
      </c>
      <c r="AA160" s="187"/>
      <c r="AB160" s="187" t="s">
        <v>59</v>
      </c>
      <c r="AC160" s="187" t="s">
        <v>60</v>
      </c>
      <c r="AD160" s="188" t="s">
        <v>6072</v>
      </c>
      <c r="AE160" s="187" t="str">
        <f>VLOOKUP($AF$2:$AF$6318,'PROG CODE'!$A$2:$B$1052,2,FALSE)</f>
        <v>KCABACP</v>
      </c>
      <c r="AF160" s="222" t="s">
        <v>88</v>
      </c>
      <c r="AG160" s="190" t="s">
        <v>63</v>
      </c>
      <c r="AH160" s="222" t="s">
        <v>5684</v>
      </c>
      <c r="AI160" s="222" t="s">
        <v>6141</v>
      </c>
      <c r="AJ160" s="217" t="s">
        <v>5638</v>
      </c>
      <c r="AK160" s="229"/>
      <c r="AL160" s="229"/>
      <c r="AM160" s="192" t="s">
        <v>5639</v>
      </c>
    </row>
    <row r="161" spans="1:39" ht="13.5" customHeight="1">
      <c r="A161" s="183">
        <f t="shared" si="2"/>
        <v>4</v>
      </c>
      <c r="B161" s="224" t="s">
        <v>359</v>
      </c>
      <c r="C161" s="224" t="s">
        <v>5636</v>
      </c>
      <c r="D161" s="179" t="s">
        <v>376</v>
      </c>
      <c r="E161" s="231" t="s">
        <v>429</v>
      </c>
      <c r="F161" s="204" t="s">
        <v>1868</v>
      </c>
      <c r="G161" s="181" t="s">
        <v>6145</v>
      </c>
      <c r="H161" s="157" t="str">
        <f>VLOOKUP(I161:I188,'ENTER STAFF #S HERE'!$A$1:$B$2180,2,FALSE)</f>
        <v>C1617</v>
      </c>
      <c r="I161" s="179" t="s">
        <v>4177</v>
      </c>
      <c r="J161" s="228">
        <v>3</v>
      </c>
      <c r="K161" s="187">
        <f>#N/A</f>
        <v>3</v>
      </c>
      <c r="L161" s="187">
        <f>#N/A</f>
        <v>1</v>
      </c>
      <c r="M161" s="187">
        <v>6</v>
      </c>
      <c r="N161" s="187" t="str">
        <f t="shared" si="0"/>
        <v xml:space="preserve"> </v>
      </c>
      <c r="O161" s="187" t="s">
        <v>58</v>
      </c>
      <c r="P161" s="187" t="s">
        <v>58</v>
      </c>
      <c r="Q161" s="187" t="s">
        <v>58</v>
      </c>
      <c r="R161" s="187" t="s">
        <v>58</v>
      </c>
      <c r="S161" s="187" t="s">
        <v>58</v>
      </c>
      <c r="T161" s="187" t="s">
        <v>58</v>
      </c>
      <c r="U161" s="187" t="s">
        <v>58</v>
      </c>
      <c r="V161" s="187" t="s">
        <v>58</v>
      </c>
      <c r="W161" s="187">
        <v>1</v>
      </c>
      <c r="X161" s="187" t="s">
        <v>58</v>
      </c>
      <c r="Y161" s="187" t="s">
        <v>58</v>
      </c>
      <c r="Z161" s="187" t="s">
        <v>58</v>
      </c>
      <c r="AA161" s="187"/>
      <c r="AB161" s="187" t="s">
        <v>59</v>
      </c>
      <c r="AC161" s="187" t="s">
        <v>60</v>
      </c>
      <c r="AD161" s="188" t="s">
        <v>6072</v>
      </c>
      <c r="AE161" s="187" t="str">
        <f>VLOOKUP($AF$2:$AF$6318,'PROG CODE'!$A$2:$B$1052,2,FALSE)</f>
        <v>KCABACP</v>
      </c>
      <c r="AF161" s="222" t="s">
        <v>88</v>
      </c>
      <c r="AG161" s="190" t="s">
        <v>63</v>
      </c>
      <c r="AH161" s="222" t="s">
        <v>5684</v>
      </c>
      <c r="AI161" s="222" t="s">
        <v>6141</v>
      </c>
      <c r="AJ161" s="217" t="s">
        <v>5638</v>
      </c>
      <c r="AK161" s="229"/>
      <c r="AL161" s="229"/>
      <c r="AM161" s="192" t="s">
        <v>5639</v>
      </c>
    </row>
    <row r="162" spans="1:39" ht="13.5" customHeight="1">
      <c r="A162" s="183">
        <f t="shared" si="2"/>
        <v>4</v>
      </c>
      <c r="B162" s="224" t="s">
        <v>359</v>
      </c>
      <c r="C162" s="224" t="s">
        <v>53</v>
      </c>
      <c r="D162" s="179" t="s">
        <v>510</v>
      </c>
      <c r="E162" s="157" t="s">
        <v>5648</v>
      </c>
      <c r="F162" s="157" t="s">
        <v>797</v>
      </c>
      <c r="G162" s="181" t="s">
        <v>5678</v>
      </c>
      <c r="H162" s="157">
        <f>VLOOKUP(I162:I189,'ENTER STAFF #S HERE'!$A$1:$B$2180,2,FALSE)</f>
        <v>146</v>
      </c>
      <c r="I162" s="186" t="s">
        <v>4403</v>
      </c>
      <c r="J162" s="228"/>
      <c r="K162" s="187">
        <f>#N/A</f>
        <v>0</v>
      </c>
      <c r="L162" s="187">
        <f>#N/A</f>
        <v>0</v>
      </c>
      <c r="M162" s="187">
        <v>6</v>
      </c>
      <c r="N162" s="187" t="str">
        <f t="shared" si="0"/>
        <v xml:space="preserve"> </v>
      </c>
      <c r="O162" s="187" t="s">
        <v>58</v>
      </c>
      <c r="P162" s="187" t="s">
        <v>58</v>
      </c>
      <c r="Q162" s="187" t="s">
        <v>58</v>
      </c>
      <c r="R162" s="187" t="s">
        <v>58</v>
      </c>
      <c r="S162" s="187" t="s">
        <v>58</v>
      </c>
      <c r="T162" s="187" t="s">
        <v>58</v>
      </c>
      <c r="U162" s="187" t="s">
        <v>58</v>
      </c>
      <c r="V162" s="187" t="s">
        <v>58</v>
      </c>
      <c r="W162" s="187">
        <v>0</v>
      </c>
      <c r="X162" s="187" t="s">
        <v>58</v>
      </c>
      <c r="Y162" s="187" t="s">
        <v>58</v>
      </c>
      <c r="Z162" s="187" t="s">
        <v>58</v>
      </c>
      <c r="AA162" s="187"/>
      <c r="AB162" s="187" t="s">
        <v>59</v>
      </c>
      <c r="AC162" s="187" t="s">
        <v>60</v>
      </c>
      <c r="AD162" s="188" t="s">
        <v>5640</v>
      </c>
      <c r="AE162" s="187" t="str">
        <f>VLOOKUP($AF$2:$AF$6318,'PROG CODE'!$A$2:$B$1052,2,FALSE)</f>
        <v>KCABACP</v>
      </c>
      <c r="AF162" s="222" t="s">
        <v>88</v>
      </c>
      <c r="AG162" s="190" t="s">
        <v>63</v>
      </c>
      <c r="AH162" s="222" t="s">
        <v>5684</v>
      </c>
      <c r="AI162" s="222" t="s">
        <v>6141</v>
      </c>
      <c r="AJ162" s="191" t="s">
        <v>5638</v>
      </c>
      <c r="AK162" s="229"/>
      <c r="AL162" s="229"/>
      <c r="AM162" s="192" t="s">
        <v>5639</v>
      </c>
    </row>
    <row r="163" spans="1:39" ht="13.5" customHeight="1">
      <c r="A163" s="183">
        <f t="shared" si="2"/>
        <v>5</v>
      </c>
      <c r="B163" s="224" t="s">
        <v>360</v>
      </c>
      <c r="C163" s="224" t="s">
        <v>53</v>
      </c>
      <c r="D163" s="179" t="s">
        <v>510</v>
      </c>
      <c r="E163" s="231" t="s">
        <v>510</v>
      </c>
      <c r="F163" s="204" t="s">
        <v>1862</v>
      </c>
      <c r="G163" s="181" t="s">
        <v>6146</v>
      </c>
      <c r="H163" s="157" t="str">
        <f>VLOOKUP(I163:I189,'ENTER STAFF #S HERE'!$A$1:$B$2180,2,FALSE)</f>
        <v>C2058</v>
      </c>
      <c r="I163" s="179" t="s">
        <v>5564</v>
      </c>
      <c r="J163" s="228">
        <v>3</v>
      </c>
      <c r="K163" s="187">
        <f>#N/A</f>
        <v>3</v>
      </c>
      <c r="L163" s="187">
        <f>#N/A</f>
        <v>1</v>
      </c>
      <c r="M163" s="187">
        <v>6</v>
      </c>
      <c r="N163" s="187" t="str">
        <f t="shared" si="0"/>
        <v xml:space="preserve"> </v>
      </c>
      <c r="O163" s="187" t="s">
        <v>58</v>
      </c>
      <c r="P163" s="187" t="s">
        <v>58</v>
      </c>
      <c r="Q163" s="187" t="s">
        <v>58</v>
      </c>
      <c r="R163" s="187" t="s">
        <v>58</v>
      </c>
      <c r="S163" s="187" t="s">
        <v>58</v>
      </c>
      <c r="T163" s="187" t="s">
        <v>58</v>
      </c>
      <c r="U163" s="187" t="s">
        <v>58</v>
      </c>
      <c r="V163" s="187" t="s">
        <v>58</v>
      </c>
      <c r="W163" s="187">
        <v>1</v>
      </c>
      <c r="X163" s="187" t="s">
        <v>58</v>
      </c>
      <c r="Y163" s="187" t="s">
        <v>58</v>
      </c>
      <c r="Z163" s="187" t="s">
        <v>58</v>
      </c>
      <c r="AA163" s="187"/>
      <c r="AB163" s="187" t="s">
        <v>59</v>
      </c>
      <c r="AC163" s="187" t="s">
        <v>60</v>
      </c>
      <c r="AD163" s="188" t="s">
        <v>6072</v>
      </c>
      <c r="AE163" s="187" t="str">
        <f>VLOOKUP($AF$2:$AF$6318,'PROG CODE'!$A$2:$B$1052,2,FALSE)</f>
        <v>KCABACP</v>
      </c>
      <c r="AF163" s="222" t="s">
        <v>88</v>
      </c>
      <c r="AG163" s="190" t="s">
        <v>63</v>
      </c>
      <c r="AH163" s="222" t="s">
        <v>5684</v>
      </c>
      <c r="AI163" s="222" t="s">
        <v>6141</v>
      </c>
      <c r="AJ163" s="217" t="s">
        <v>5638</v>
      </c>
      <c r="AK163" s="229"/>
      <c r="AL163" s="229"/>
      <c r="AM163" s="192" t="s">
        <v>5639</v>
      </c>
    </row>
    <row r="164" spans="1:39" ht="13.5" customHeight="1">
      <c r="A164" s="183">
        <f t="shared" si="2"/>
        <v>2</v>
      </c>
      <c r="B164" s="224" t="s">
        <v>357</v>
      </c>
      <c r="C164" s="224" t="s">
        <v>5636</v>
      </c>
      <c r="D164" s="179" t="s">
        <v>376</v>
      </c>
      <c r="E164" s="231" t="s">
        <v>434</v>
      </c>
      <c r="F164" s="204" t="s">
        <v>1875</v>
      </c>
      <c r="G164" s="181" t="s">
        <v>6147</v>
      </c>
      <c r="H164" s="157">
        <f>VLOOKUP(I164:I189,'ENTER STAFF #S HERE'!$A$1:$B$2180,2,FALSE)</f>
        <v>328</v>
      </c>
      <c r="I164" s="179" t="s">
        <v>3903</v>
      </c>
      <c r="J164" s="228">
        <v>3</v>
      </c>
      <c r="K164" s="187">
        <f>#N/A</f>
        <v>3</v>
      </c>
      <c r="L164" s="187">
        <f>#N/A</f>
        <v>1</v>
      </c>
      <c r="M164" s="187">
        <v>6</v>
      </c>
      <c r="N164" s="187" t="str">
        <f t="shared" si="0"/>
        <v xml:space="preserve"> </v>
      </c>
      <c r="O164" s="187" t="s">
        <v>58</v>
      </c>
      <c r="P164" s="187" t="s">
        <v>58</v>
      </c>
      <c r="Q164" s="187" t="s">
        <v>58</v>
      </c>
      <c r="R164" s="187" t="s">
        <v>58</v>
      </c>
      <c r="S164" s="187" t="s">
        <v>58</v>
      </c>
      <c r="T164" s="187" t="s">
        <v>58</v>
      </c>
      <c r="U164" s="187" t="s">
        <v>58</v>
      </c>
      <c r="V164" s="187" t="s">
        <v>58</v>
      </c>
      <c r="W164" s="187">
        <v>1</v>
      </c>
      <c r="X164" s="187" t="s">
        <v>58</v>
      </c>
      <c r="Y164" s="187" t="s">
        <v>58</v>
      </c>
      <c r="Z164" s="187" t="s">
        <v>58</v>
      </c>
      <c r="AA164" s="187"/>
      <c r="AB164" s="187" t="s">
        <v>59</v>
      </c>
      <c r="AC164" s="187" t="s">
        <v>60</v>
      </c>
      <c r="AD164" s="188" t="s">
        <v>6072</v>
      </c>
      <c r="AE164" s="187" t="str">
        <f>VLOOKUP($AF$2:$AF$6318,'PROG CODE'!$A$2:$B$1052,2,FALSE)</f>
        <v>KCABACP</v>
      </c>
      <c r="AF164" s="222" t="s">
        <v>88</v>
      </c>
      <c r="AG164" s="190" t="s">
        <v>63</v>
      </c>
      <c r="AH164" s="222" t="s">
        <v>5684</v>
      </c>
      <c r="AI164" s="222" t="s">
        <v>6148</v>
      </c>
      <c r="AJ164" s="217" t="s">
        <v>5638</v>
      </c>
      <c r="AK164" s="229"/>
      <c r="AL164" s="229"/>
      <c r="AM164" s="192" t="s">
        <v>5639</v>
      </c>
    </row>
    <row r="165" spans="1:39" ht="13.5" customHeight="1">
      <c r="A165" s="183">
        <f t="shared" si="2"/>
        <v>3</v>
      </c>
      <c r="B165" s="224" t="s">
        <v>358</v>
      </c>
      <c r="C165" s="224" t="s">
        <v>5636</v>
      </c>
      <c r="D165" s="179" t="s">
        <v>510</v>
      </c>
      <c r="E165" s="231" t="s">
        <v>510</v>
      </c>
      <c r="F165" s="202" t="s">
        <v>5715</v>
      </c>
      <c r="G165" s="181" t="s">
        <v>5716</v>
      </c>
      <c r="H165" s="157" t="str">
        <f>VLOOKUP(I165:I191,'ENTER STAFF #S HERE'!$A$1:$B$2180,2,FALSE)</f>
        <v>C1696</v>
      </c>
      <c r="I165" s="179" t="s">
        <v>5189</v>
      </c>
      <c r="J165" s="228">
        <v>3</v>
      </c>
      <c r="K165" s="187">
        <f>#N/A</f>
        <v>3</v>
      </c>
      <c r="L165" s="187">
        <f>#N/A</f>
        <v>1</v>
      </c>
      <c r="M165" s="187">
        <v>6</v>
      </c>
      <c r="N165" s="187" t="str">
        <f t="shared" si="0"/>
        <v xml:space="preserve"> </v>
      </c>
      <c r="O165" s="187" t="s">
        <v>58</v>
      </c>
      <c r="P165" s="187" t="s">
        <v>58</v>
      </c>
      <c r="Q165" s="187" t="s">
        <v>58</v>
      </c>
      <c r="R165" s="187" t="s">
        <v>58</v>
      </c>
      <c r="S165" s="187" t="s">
        <v>58</v>
      </c>
      <c r="T165" s="187" t="s">
        <v>58</v>
      </c>
      <c r="U165" s="187" t="s">
        <v>58</v>
      </c>
      <c r="V165" s="187" t="s">
        <v>58</v>
      </c>
      <c r="W165" s="187">
        <v>1</v>
      </c>
      <c r="X165" s="187" t="s">
        <v>58</v>
      </c>
      <c r="Y165" s="187" t="s">
        <v>58</v>
      </c>
      <c r="Z165" s="187" t="s">
        <v>58</v>
      </c>
      <c r="AA165" s="187"/>
      <c r="AB165" s="187" t="s">
        <v>59</v>
      </c>
      <c r="AC165" s="187" t="s">
        <v>60</v>
      </c>
      <c r="AD165" s="188" t="s">
        <v>6072</v>
      </c>
      <c r="AE165" s="187" t="str">
        <f>VLOOKUP($AF$2:$AF$6318,'PROG CODE'!$A$2:$B$1052,2,FALSE)</f>
        <v>KCABACP</v>
      </c>
      <c r="AF165" s="222" t="s">
        <v>88</v>
      </c>
      <c r="AG165" s="190" t="s">
        <v>63</v>
      </c>
      <c r="AH165" s="222" t="s">
        <v>5684</v>
      </c>
      <c r="AI165" s="222" t="s">
        <v>6148</v>
      </c>
      <c r="AJ165" s="217" t="s">
        <v>5638</v>
      </c>
      <c r="AK165" s="229"/>
      <c r="AL165" s="229"/>
      <c r="AM165" s="192" t="s">
        <v>5639</v>
      </c>
    </row>
    <row r="166" spans="1:39" ht="13.5" customHeight="1">
      <c r="A166" s="183">
        <f t="shared" si="2"/>
        <v>4</v>
      </c>
      <c r="B166" s="224" t="s">
        <v>359</v>
      </c>
      <c r="C166" s="224" t="s">
        <v>5636</v>
      </c>
      <c r="D166" s="179" t="s">
        <v>510</v>
      </c>
      <c r="E166" s="231" t="s">
        <v>510</v>
      </c>
      <c r="F166" s="204" t="s">
        <v>1877</v>
      </c>
      <c r="G166" s="181" t="s">
        <v>6149</v>
      </c>
      <c r="H166" s="157" t="str">
        <f>VLOOKUP(I166:I192,'ENTER STAFF #S HERE'!$A$1:$B$2180,2,FALSE)</f>
        <v>C2059</v>
      </c>
      <c r="I166" s="179" t="s">
        <v>5566</v>
      </c>
      <c r="J166" s="228">
        <v>3</v>
      </c>
      <c r="K166" s="187">
        <f>#N/A</f>
        <v>3</v>
      </c>
      <c r="L166" s="187">
        <f>#N/A</f>
        <v>1</v>
      </c>
      <c r="M166" s="187">
        <v>6</v>
      </c>
      <c r="N166" s="187" t="str">
        <f t="shared" si="0"/>
        <v xml:space="preserve"> </v>
      </c>
      <c r="O166" s="187" t="s">
        <v>58</v>
      </c>
      <c r="P166" s="187" t="s">
        <v>58</v>
      </c>
      <c r="Q166" s="187" t="s">
        <v>58</v>
      </c>
      <c r="R166" s="187" t="s">
        <v>58</v>
      </c>
      <c r="S166" s="187" t="s">
        <v>58</v>
      </c>
      <c r="T166" s="187" t="s">
        <v>58</v>
      </c>
      <c r="U166" s="187" t="s">
        <v>58</v>
      </c>
      <c r="V166" s="187" t="s">
        <v>58</v>
      </c>
      <c r="W166" s="187">
        <v>1</v>
      </c>
      <c r="X166" s="187" t="s">
        <v>58</v>
      </c>
      <c r="Y166" s="187" t="s">
        <v>58</v>
      </c>
      <c r="Z166" s="187" t="s">
        <v>58</v>
      </c>
      <c r="AA166" s="187"/>
      <c r="AB166" s="187" t="s">
        <v>59</v>
      </c>
      <c r="AC166" s="187" t="s">
        <v>60</v>
      </c>
      <c r="AD166" s="188" t="s">
        <v>6072</v>
      </c>
      <c r="AE166" s="187" t="str">
        <f>VLOOKUP($AF$2:$AF$6318,'PROG CODE'!$A$2:$B$1052,2,FALSE)</f>
        <v>KCABACP</v>
      </c>
      <c r="AF166" s="222" t="s">
        <v>88</v>
      </c>
      <c r="AG166" s="190" t="s">
        <v>63</v>
      </c>
      <c r="AH166" s="222" t="s">
        <v>5684</v>
      </c>
      <c r="AI166" s="222" t="s">
        <v>6148</v>
      </c>
      <c r="AJ166" s="217" t="s">
        <v>5638</v>
      </c>
      <c r="AK166" s="229"/>
      <c r="AL166" s="229"/>
      <c r="AM166" s="192" t="s">
        <v>5639</v>
      </c>
    </row>
    <row r="167" spans="1:39" ht="13.5" customHeight="1">
      <c r="A167" s="183">
        <f t="shared" si="2"/>
        <v>5</v>
      </c>
      <c r="B167" s="224" t="s">
        <v>360</v>
      </c>
      <c r="C167" s="224" t="s">
        <v>53</v>
      </c>
      <c r="D167" s="179" t="s">
        <v>376</v>
      </c>
      <c r="E167" s="231" t="s">
        <v>430</v>
      </c>
      <c r="F167" s="204" t="s">
        <v>1881</v>
      </c>
      <c r="G167" s="181" t="s">
        <v>6150</v>
      </c>
      <c r="H167" s="157" t="str">
        <f>VLOOKUP(I167:I194,'ENTER STAFF #S HERE'!$A$1:$B$2180,2,FALSE)</f>
        <v>C1781</v>
      </c>
      <c r="I167" s="179" t="s">
        <v>4164</v>
      </c>
      <c r="J167" s="228">
        <v>3</v>
      </c>
      <c r="K167" s="187">
        <f>#N/A</f>
        <v>3</v>
      </c>
      <c r="L167" s="187">
        <f>#N/A</f>
        <v>1</v>
      </c>
      <c r="M167" s="187">
        <v>6</v>
      </c>
      <c r="N167" s="187" t="str">
        <f t="shared" si="0"/>
        <v xml:space="preserve"> </v>
      </c>
      <c r="O167" s="187" t="s">
        <v>58</v>
      </c>
      <c r="P167" s="187" t="s">
        <v>58</v>
      </c>
      <c r="Q167" s="187" t="s">
        <v>58</v>
      </c>
      <c r="R167" s="187" t="s">
        <v>58</v>
      </c>
      <c r="S167" s="187" t="s">
        <v>58</v>
      </c>
      <c r="T167" s="187" t="s">
        <v>58</v>
      </c>
      <c r="U167" s="187" t="s">
        <v>58</v>
      </c>
      <c r="V167" s="187" t="s">
        <v>58</v>
      </c>
      <c r="W167" s="187">
        <v>1</v>
      </c>
      <c r="X167" s="187" t="s">
        <v>58</v>
      </c>
      <c r="Y167" s="187" t="s">
        <v>58</v>
      </c>
      <c r="Z167" s="187" t="s">
        <v>58</v>
      </c>
      <c r="AA167" s="187"/>
      <c r="AB167" s="187" t="s">
        <v>59</v>
      </c>
      <c r="AC167" s="187" t="s">
        <v>60</v>
      </c>
      <c r="AD167" s="188" t="s">
        <v>6072</v>
      </c>
      <c r="AE167" s="187" t="str">
        <f>VLOOKUP($AF$2:$AF$6318,'PROG CODE'!$A$2:$B$1052,2,FALSE)</f>
        <v>KCABACP</v>
      </c>
      <c r="AF167" s="222" t="s">
        <v>88</v>
      </c>
      <c r="AG167" s="190" t="s">
        <v>63</v>
      </c>
      <c r="AH167" s="222" t="s">
        <v>5684</v>
      </c>
      <c r="AI167" s="222" t="s">
        <v>6148</v>
      </c>
      <c r="AJ167" s="217" t="s">
        <v>5638</v>
      </c>
      <c r="AK167" s="229"/>
      <c r="AL167" s="229"/>
      <c r="AM167" s="192" t="s">
        <v>5639</v>
      </c>
    </row>
    <row r="168" spans="1:39" ht="13.5" customHeight="1">
      <c r="A168" s="183">
        <f t="shared" si="2"/>
        <v>2</v>
      </c>
      <c r="B168" s="224" t="s">
        <v>357</v>
      </c>
      <c r="C168" s="195" t="s">
        <v>53</v>
      </c>
      <c r="D168" s="179" t="s">
        <v>376</v>
      </c>
      <c r="E168" s="231" t="s">
        <v>423</v>
      </c>
      <c r="F168" s="204" t="s">
        <v>1883</v>
      </c>
      <c r="G168" s="181" t="s">
        <v>6151</v>
      </c>
      <c r="H168" s="157" t="str">
        <f>VLOOKUP(I168:I197,'ENTER STAFF #S HERE'!$A$1:$B$2180,2,FALSE)</f>
        <v>C2059</v>
      </c>
      <c r="I168" s="179" t="s">
        <v>5566</v>
      </c>
      <c r="J168" s="228">
        <v>3</v>
      </c>
      <c r="K168" s="187">
        <f>#N/A</f>
        <v>3</v>
      </c>
      <c r="L168" s="187">
        <f>#N/A</f>
        <v>1</v>
      </c>
      <c r="M168" s="187">
        <v>6</v>
      </c>
      <c r="N168" s="187" t="str">
        <f t="shared" si="0"/>
        <v xml:space="preserve"> </v>
      </c>
      <c r="O168" s="187" t="s">
        <v>58</v>
      </c>
      <c r="P168" s="187" t="s">
        <v>58</v>
      </c>
      <c r="Q168" s="187" t="s">
        <v>58</v>
      </c>
      <c r="R168" s="187" t="s">
        <v>58</v>
      </c>
      <c r="S168" s="187" t="s">
        <v>58</v>
      </c>
      <c r="T168" s="187" t="s">
        <v>58</v>
      </c>
      <c r="U168" s="187" t="s">
        <v>58</v>
      </c>
      <c r="V168" s="187" t="s">
        <v>58</v>
      </c>
      <c r="W168" s="187">
        <v>1</v>
      </c>
      <c r="X168" s="187" t="s">
        <v>58</v>
      </c>
      <c r="Y168" s="187" t="s">
        <v>58</v>
      </c>
      <c r="Z168" s="187" t="s">
        <v>58</v>
      </c>
      <c r="AA168" s="187"/>
      <c r="AB168" s="187" t="s">
        <v>59</v>
      </c>
      <c r="AC168" s="187" t="s">
        <v>60</v>
      </c>
      <c r="AD168" s="188" t="s">
        <v>6072</v>
      </c>
      <c r="AE168" s="187" t="str">
        <f>VLOOKUP($AF$2:$AF$6318,'PROG CODE'!$A$2:$B$1052,2,FALSE)</f>
        <v>KCABACP</v>
      </c>
      <c r="AF168" s="222" t="s">
        <v>88</v>
      </c>
      <c r="AG168" s="190" t="s">
        <v>63</v>
      </c>
      <c r="AH168" s="222" t="s">
        <v>5684</v>
      </c>
      <c r="AI168" s="222" t="s">
        <v>6152</v>
      </c>
      <c r="AJ168" s="217" t="s">
        <v>5638</v>
      </c>
      <c r="AK168" s="229"/>
      <c r="AL168" s="229"/>
      <c r="AM168" s="192" t="s">
        <v>5639</v>
      </c>
    </row>
    <row r="169" spans="1:39" ht="13.5" customHeight="1">
      <c r="A169" s="183">
        <f t="shared" si="2"/>
        <v>1</v>
      </c>
      <c r="B169" s="224" t="s">
        <v>52</v>
      </c>
      <c r="C169" s="224" t="s">
        <v>5636</v>
      </c>
      <c r="D169" s="179" t="s">
        <v>510</v>
      </c>
      <c r="E169" s="231" t="s">
        <v>510</v>
      </c>
      <c r="F169" s="224" t="s">
        <v>1896</v>
      </c>
      <c r="G169" s="181" t="s">
        <v>6153</v>
      </c>
      <c r="H169" s="157">
        <f>VLOOKUP(I169:I202,'ENTER STAFF #S HERE'!$A$1:$B$2180,2,FALSE)</f>
        <v>429</v>
      </c>
      <c r="I169" s="179" t="s">
        <v>4632</v>
      </c>
      <c r="J169" s="228">
        <v>3</v>
      </c>
      <c r="K169" s="187">
        <f>#N/A</f>
        <v>3</v>
      </c>
      <c r="L169" s="187">
        <f>#N/A</f>
        <v>1</v>
      </c>
      <c r="M169" s="187">
        <v>6</v>
      </c>
      <c r="N169" s="187" t="str">
        <f t="shared" si="0"/>
        <v xml:space="preserve"> </v>
      </c>
      <c r="O169" s="187" t="s">
        <v>58</v>
      </c>
      <c r="P169" s="187" t="s">
        <v>58</v>
      </c>
      <c r="Q169" s="187" t="s">
        <v>58</v>
      </c>
      <c r="R169" s="187" t="s">
        <v>58</v>
      </c>
      <c r="S169" s="187" t="s">
        <v>58</v>
      </c>
      <c r="T169" s="187" t="s">
        <v>58</v>
      </c>
      <c r="U169" s="187" t="s">
        <v>58</v>
      </c>
      <c r="V169" s="187" t="s">
        <v>58</v>
      </c>
      <c r="W169" s="187">
        <v>1</v>
      </c>
      <c r="X169" s="187" t="s">
        <v>58</v>
      </c>
      <c r="Y169" s="187" t="s">
        <v>58</v>
      </c>
      <c r="Z169" s="187" t="s">
        <v>58</v>
      </c>
      <c r="AA169" s="187"/>
      <c r="AB169" s="187" t="s">
        <v>59</v>
      </c>
      <c r="AC169" s="187" t="s">
        <v>60</v>
      </c>
      <c r="AD169" s="188" t="s">
        <v>6072</v>
      </c>
      <c r="AE169" s="187" t="str">
        <f>VLOOKUP($AF$2:$AF$6318,'PROG CODE'!$A$2:$B$1052,2,FALSE)</f>
        <v>KCABACP</v>
      </c>
      <c r="AF169" s="222" t="s">
        <v>88</v>
      </c>
      <c r="AG169" s="190" t="s">
        <v>63</v>
      </c>
      <c r="AH169" s="222" t="s">
        <v>5684</v>
      </c>
      <c r="AI169" s="222" t="s">
        <v>65</v>
      </c>
      <c r="AJ169" s="217" t="s">
        <v>5638</v>
      </c>
      <c r="AK169" s="229"/>
      <c r="AL169" s="229"/>
      <c r="AM169" s="192" t="s">
        <v>5639</v>
      </c>
    </row>
    <row r="170" spans="1:39" ht="13.5" customHeight="1">
      <c r="A170" s="183">
        <f t="shared" si="2"/>
        <v>4</v>
      </c>
      <c r="B170" s="224" t="s">
        <v>359</v>
      </c>
      <c r="C170" s="224" t="s">
        <v>6154</v>
      </c>
      <c r="D170" s="179" t="s">
        <v>510</v>
      </c>
      <c r="E170" s="231" t="s">
        <v>510</v>
      </c>
      <c r="F170" s="204" t="s">
        <v>1872</v>
      </c>
      <c r="G170" s="181" t="s">
        <v>6155</v>
      </c>
      <c r="H170" s="157" t="str">
        <f>VLOOKUP(I170:I211,'ENTER STAFF #S HERE'!$A$1:$B$2180,2,FALSE)</f>
        <v>C1045</v>
      </c>
      <c r="I170" s="179" t="s">
        <v>4294</v>
      </c>
      <c r="J170" s="228">
        <v>3</v>
      </c>
      <c r="K170" s="187">
        <f>#N/A</f>
        <v>3</v>
      </c>
      <c r="L170" s="187">
        <f>#N/A</f>
        <v>1</v>
      </c>
      <c r="M170" s="187">
        <v>6</v>
      </c>
      <c r="N170" s="187" t="str">
        <f t="shared" si="0"/>
        <v xml:space="preserve"> </v>
      </c>
      <c r="O170" s="187" t="s">
        <v>58</v>
      </c>
      <c r="P170" s="187" t="s">
        <v>58</v>
      </c>
      <c r="Q170" s="187" t="s">
        <v>58</v>
      </c>
      <c r="R170" s="187" t="s">
        <v>58</v>
      </c>
      <c r="S170" s="187" t="s">
        <v>58</v>
      </c>
      <c r="T170" s="187" t="s">
        <v>58</v>
      </c>
      <c r="U170" s="187" t="s">
        <v>58</v>
      </c>
      <c r="V170" s="187" t="s">
        <v>58</v>
      </c>
      <c r="W170" s="187">
        <v>1</v>
      </c>
      <c r="X170" s="187" t="s">
        <v>58</v>
      </c>
      <c r="Y170" s="187" t="s">
        <v>58</v>
      </c>
      <c r="Z170" s="187" t="s">
        <v>58</v>
      </c>
      <c r="AA170" s="187"/>
      <c r="AB170" s="187" t="s">
        <v>59</v>
      </c>
      <c r="AC170" s="187" t="s">
        <v>60</v>
      </c>
      <c r="AD170" s="188" t="s">
        <v>6072</v>
      </c>
      <c r="AE170" s="187" t="str">
        <f>VLOOKUP($AF$2:$AF$6318,'PROG CODE'!$A$2:$B$1052,2,FALSE)</f>
        <v>KCABACP</v>
      </c>
      <c r="AF170" s="222" t="s">
        <v>88</v>
      </c>
      <c r="AG170" s="189" t="s">
        <v>5671</v>
      </c>
      <c r="AH170" s="222" t="s">
        <v>64</v>
      </c>
      <c r="AI170" s="222" t="s">
        <v>6156</v>
      </c>
      <c r="AJ170" s="217" t="s">
        <v>5638</v>
      </c>
      <c r="AK170" s="229"/>
      <c r="AL170" s="229"/>
      <c r="AM170" s="192" t="s">
        <v>5639</v>
      </c>
    </row>
    <row r="171" spans="1:39" ht="13.5" customHeight="1">
      <c r="A171" s="183">
        <f t="shared" si="2"/>
        <v>2</v>
      </c>
      <c r="B171" s="224" t="s">
        <v>357</v>
      </c>
      <c r="C171" s="224" t="s">
        <v>6157</v>
      </c>
      <c r="D171" s="179" t="s">
        <v>510</v>
      </c>
      <c r="E171" s="231" t="s">
        <v>510</v>
      </c>
      <c r="F171" s="204" t="s">
        <v>1870</v>
      </c>
      <c r="G171" s="181" t="s">
        <v>6142</v>
      </c>
      <c r="H171" s="157" t="str">
        <f>VLOOKUP(I171:I212,'ENTER STAFF #S HERE'!$A$1:$B$2180,2,FALSE)</f>
        <v>C1818</v>
      </c>
      <c r="I171" s="179" t="s">
        <v>4155</v>
      </c>
      <c r="J171" s="228">
        <v>3</v>
      </c>
      <c r="K171" s="187">
        <f>#N/A</f>
        <v>3</v>
      </c>
      <c r="L171" s="187">
        <f>#N/A</f>
        <v>1</v>
      </c>
      <c r="M171" s="187">
        <v>6</v>
      </c>
      <c r="N171" s="187" t="str">
        <f t="shared" si="0"/>
        <v xml:space="preserve"> </v>
      </c>
      <c r="O171" s="187" t="s">
        <v>58</v>
      </c>
      <c r="P171" s="187" t="s">
        <v>58</v>
      </c>
      <c r="Q171" s="187" t="s">
        <v>58</v>
      </c>
      <c r="R171" s="187" t="s">
        <v>58</v>
      </c>
      <c r="S171" s="187" t="s">
        <v>58</v>
      </c>
      <c r="T171" s="187" t="s">
        <v>58</v>
      </c>
      <c r="U171" s="187" t="s">
        <v>58</v>
      </c>
      <c r="V171" s="187" t="s">
        <v>58</v>
      </c>
      <c r="W171" s="187">
        <v>1</v>
      </c>
      <c r="X171" s="187" t="s">
        <v>58</v>
      </c>
      <c r="Y171" s="187" t="s">
        <v>58</v>
      </c>
      <c r="Z171" s="187" t="s">
        <v>58</v>
      </c>
      <c r="AA171" s="187"/>
      <c r="AB171" s="187" t="s">
        <v>59</v>
      </c>
      <c r="AC171" s="187" t="s">
        <v>60</v>
      </c>
      <c r="AD171" s="188" t="s">
        <v>6072</v>
      </c>
      <c r="AE171" s="187" t="str">
        <f>VLOOKUP($AF$2:$AF$6318,'PROG CODE'!$A$2:$B$1052,2,FALSE)</f>
        <v>KCABACP</v>
      </c>
      <c r="AF171" s="222" t="s">
        <v>88</v>
      </c>
      <c r="AG171" s="189" t="s">
        <v>5671</v>
      </c>
      <c r="AH171" s="222" t="s">
        <v>64</v>
      </c>
      <c r="AI171" s="222" t="s">
        <v>6156</v>
      </c>
      <c r="AJ171" s="217" t="s">
        <v>5638</v>
      </c>
      <c r="AK171" s="229"/>
      <c r="AL171" s="229"/>
      <c r="AM171" s="192" t="s">
        <v>5639</v>
      </c>
    </row>
    <row r="172" spans="1:39" ht="13.5" customHeight="1">
      <c r="A172" s="183">
        <f t="shared" si="2"/>
        <v>3</v>
      </c>
      <c r="B172" s="224" t="s">
        <v>358</v>
      </c>
      <c r="C172" s="224" t="s">
        <v>6157</v>
      </c>
      <c r="D172" s="179" t="s">
        <v>510</v>
      </c>
      <c r="E172" s="231" t="s">
        <v>510</v>
      </c>
      <c r="F172" s="204" t="s">
        <v>1866</v>
      </c>
      <c r="G172" s="181" t="s">
        <v>6144</v>
      </c>
      <c r="H172" s="157" t="str">
        <f>VLOOKUP(I172:I214,'ENTER STAFF #S HERE'!$A$1:$B$2180,2,FALSE)</f>
        <v>C2094</v>
      </c>
      <c r="I172" s="179" t="s">
        <v>4556</v>
      </c>
      <c r="J172" s="228">
        <v>3</v>
      </c>
      <c r="K172" s="187">
        <f>#N/A</f>
        <v>3</v>
      </c>
      <c r="L172" s="187">
        <f>#N/A</f>
        <v>1</v>
      </c>
      <c r="M172" s="187">
        <v>6</v>
      </c>
      <c r="N172" s="187" t="str">
        <f t="shared" si="0"/>
        <v xml:space="preserve"> </v>
      </c>
      <c r="O172" s="187" t="s">
        <v>58</v>
      </c>
      <c r="P172" s="187" t="s">
        <v>58</v>
      </c>
      <c r="Q172" s="187" t="s">
        <v>58</v>
      </c>
      <c r="R172" s="187" t="s">
        <v>58</v>
      </c>
      <c r="S172" s="187" t="s">
        <v>58</v>
      </c>
      <c r="T172" s="187" t="s">
        <v>58</v>
      </c>
      <c r="U172" s="187" t="s">
        <v>58</v>
      </c>
      <c r="V172" s="187" t="s">
        <v>58</v>
      </c>
      <c r="W172" s="187">
        <v>1</v>
      </c>
      <c r="X172" s="187" t="s">
        <v>58</v>
      </c>
      <c r="Y172" s="187" t="s">
        <v>58</v>
      </c>
      <c r="Z172" s="187" t="s">
        <v>58</v>
      </c>
      <c r="AA172" s="187"/>
      <c r="AB172" s="187" t="s">
        <v>59</v>
      </c>
      <c r="AC172" s="187" t="s">
        <v>60</v>
      </c>
      <c r="AD172" s="188" t="s">
        <v>6072</v>
      </c>
      <c r="AE172" s="187" t="str">
        <f>VLOOKUP($AF$2:$AF$6318,'PROG CODE'!$A$2:$B$1052,2,FALSE)</f>
        <v>KCABACP</v>
      </c>
      <c r="AF172" s="222" t="s">
        <v>88</v>
      </c>
      <c r="AG172" s="189" t="s">
        <v>6158</v>
      </c>
      <c r="AH172" s="222" t="s">
        <v>64</v>
      </c>
      <c r="AI172" s="222" t="s">
        <v>6156</v>
      </c>
      <c r="AJ172" s="217" t="s">
        <v>5638</v>
      </c>
      <c r="AK172" s="229"/>
      <c r="AL172" s="229"/>
      <c r="AM172" s="192" t="s">
        <v>5639</v>
      </c>
    </row>
    <row r="173" spans="1:39" ht="13.5" customHeight="1">
      <c r="A173" s="183">
        <f t="shared" si="2"/>
        <v>1</v>
      </c>
      <c r="B173" s="224" t="s">
        <v>52</v>
      </c>
      <c r="C173" s="224" t="s">
        <v>6157</v>
      </c>
      <c r="D173" s="179" t="s">
        <v>510</v>
      </c>
      <c r="E173" s="231" t="s">
        <v>5648</v>
      </c>
      <c r="F173" s="157" t="s">
        <v>797</v>
      </c>
      <c r="G173" s="202" t="s">
        <v>5666</v>
      </c>
      <c r="H173" s="157" t="str">
        <f>VLOOKUP(I173:I215,'ENTER STAFF #S HERE'!$A$1:$B$2180,2,FALSE)</f>
        <v>C1457</v>
      </c>
      <c r="I173" s="179" t="s">
        <v>3828</v>
      </c>
      <c r="J173" s="228">
        <v>3</v>
      </c>
      <c r="K173" s="187">
        <f>#N/A</f>
        <v>3</v>
      </c>
      <c r="L173" s="187">
        <f>#N/A</f>
        <v>1</v>
      </c>
      <c r="M173" s="187">
        <v>6</v>
      </c>
      <c r="N173" s="187" t="str">
        <f t="shared" si="0"/>
        <v xml:space="preserve"> </v>
      </c>
      <c r="O173" s="187" t="s">
        <v>58</v>
      </c>
      <c r="P173" s="187" t="s">
        <v>58</v>
      </c>
      <c r="Q173" s="187" t="s">
        <v>58</v>
      </c>
      <c r="R173" s="187" t="s">
        <v>58</v>
      </c>
      <c r="S173" s="187" t="s">
        <v>58</v>
      </c>
      <c r="T173" s="187" t="s">
        <v>58</v>
      </c>
      <c r="U173" s="187" t="s">
        <v>58</v>
      </c>
      <c r="V173" s="187" t="s">
        <v>58</v>
      </c>
      <c r="W173" s="187">
        <v>1</v>
      </c>
      <c r="X173" s="187" t="s">
        <v>58</v>
      </c>
      <c r="Y173" s="187" t="s">
        <v>58</v>
      </c>
      <c r="Z173" s="187" t="s">
        <v>58</v>
      </c>
      <c r="AA173" s="187"/>
      <c r="AB173" s="187" t="s">
        <v>59</v>
      </c>
      <c r="AC173" s="187" t="s">
        <v>60</v>
      </c>
      <c r="AD173" s="188" t="s">
        <v>6072</v>
      </c>
      <c r="AE173" s="187" t="str">
        <f>VLOOKUP($AF$2:$AF$6318,'PROG CODE'!$A$2:$B$1052,2,FALSE)</f>
        <v>KCABACP</v>
      </c>
      <c r="AF173" s="222" t="s">
        <v>88</v>
      </c>
      <c r="AG173" s="211" t="s">
        <v>6158</v>
      </c>
      <c r="AH173" s="222" t="s">
        <v>64</v>
      </c>
      <c r="AI173" s="222" t="s">
        <v>6159</v>
      </c>
      <c r="AJ173" s="217" t="s">
        <v>5638</v>
      </c>
      <c r="AK173" s="229"/>
      <c r="AL173" s="229"/>
      <c r="AM173" s="192" t="s">
        <v>5639</v>
      </c>
    </row>
    <row r="174" spans="1:39" ht="13.5" customHeight="1">
      <c r="A174" s="183">
        <f t="shared" si="2"/>
        <v>1</v>
      </c>
      <c r="B174" s="224" t="s">
        <v>52</v>
      </c>
      <c r="C174" s="224" t="s">
        <v>5662</v>
      </c>
      <c r="D174" s="179" t="s">
        <v>510</v>
      </c>
      <c r="E174" s="231" t="s">
        <v>510</v>
      </c>
      <c r="F174" s="204" t="s">
        <v>1860</v>
      </c>
      <c r="G174" s="181" t="s">
        <v>6160</v>
      </c>
      <c r="H174" s="157" t="str">
        <f>VLOOKUP(I174:I215,'ENTER STAFF #S HERE'!$A$1:$B$2180,2,FALSE)</f>
        <v>C2007</v>
      </c>
      <c r="I174" s="179" t="s">
        <v>5522</v>
      </c>
      <c r="J174" s="228">
        <v>3</v>
      </c>
      <c r="K174" s="187">
        <f>#N/A</f>
        <v>3</v>
      </c>
      <c r="L174" s="187">
        <f>#N/A</f>
        <v>1</v>
      </c>
      <c r="M174" s="187">
        <v>6</v>
      </c>
      <c r="N174" s="187" t="str">
        <f t="shared" si="0"/>
        <v xml:space="preserve"> </v>
      </c>
      <c r="O174" s="187" t="s">
        <v>58</v>
      </c>
      <c r="P174" s="187" t="s">
        <v>58</v>
      </c>
      <c r="Q174" s="187" t="s">
        <v>58</v>
      </c>
      <c r="R174" s="187" t="s">
        <v>58</v>
      </c>
      <c r="S174" s="187" t="s">
        <v>58</v>
      </c>
      <c r="T174" s="187" t="s">
        <v>58</v>
      </c>
      <c r="U174" s="187" t="s">
        <v>58</v>
      </c>
      <c r="V174" s="187" t="s">
        <v>58</v>
      </c>
      <c r="W174" s="187">
        <v>1</v>
      </c>
      <c r="X174" s="187" t="s">
        <v>58</v>
      </c>
      <c r="Y174" s="187" t="s">
        <v>58</v>
      </c>
      <c r="Z174" s="187" t="s">
        <v>58</v>
      </c>
      <c r="AA174" s="187"/>
      <c r="AB174" s="187" t="s">
        <v>59</v>
      </c>
      <c r="AC174" s="187" t="s">
        <v>60</v>
      </c>
      <c r="AD174" s="188" t="s">
        <v>6072</v>
      </c>
      <c r="AE174" s="187" t="str">
        <f>VLOOKUP($AF$2:$AF$6318,'PROG CODE'!$A$2:$B$1052,2,FALSE)</f>
        <v>KCABACP</v>
      </c>
      <c r="AF174" s="222" t="s">
        <v>88</v>
      </c>
      <c r="AG174" s="189" t="s">
        <v>5671</v>
      </c>
      <c r="AH174" s="222" t="s">
        <v>64</v>
      </c>
      <c r="AI174" s="222" t="s">
        <v>6159</v>
      </c>
      <c r="AJ174" s="217" t="s">
        <v>5638</v>
      </c>
      <c r="AK174" s="229"/>
      <c r="AL174" s="229"/>
      <c r="AM174" s="192" t="s">
        <v>5639</v>
      </c>
    </row>
    <row r="175" spans="1:39" ht="13.5" customHeight="1">
      <c r="A175" s="183">
        <f t="shared" si="2"/>
        <v>2</v>
      </c>
      <c r="B175" s="224" t="s">
        <v>357</v>
      </c>
      <c r="C175" s="224" t="s">
        <v>6157</v>
      </c>
      <c r="D175" s="179" t="s">
        <v>510</v>
      </c>
      <c r="E175" s="231" t="s">
        <v>510</v>
      </c>
      <c r="F175" s="204" t="s">
        <v>1850</v>
      </c>
      <c r="G175" s="181" t="s">
        <v>6161</v>
      </c>
      <c r="H175" s="157" t="str">
        <f>VLOOKUP(I175:I216,'ENTER STAFF #S HERE'!$A$1:$B$2180,2,FALSE)</f>
        <v>C1818</v>
      </c>
      <c r="I175" s="179" t="s">
        <v>4155</v>
      </c>
      <c r="J175" s="228">
        <v>3</v>
      </c>
      <c r="K175" s="187">
        <f>#N/A</f>
        <v>3</v>
      </c>
      <c r="L175" s="187">
        <f>#N/A</f>
        <v>1</v>
      </c>
      <c r="M175" s="187">
        <v>6</v>
      </c>
      <c r="N175" s="187" t="str">
        <f t="shared" si="0"/>
        <v xml:space="preserve"> </v>
      </c>
      <c r="O175" s="187" t="s">
        <v>58</v>
      </c>
      <c r="P175" s="187" t="s">
        <v>58</v>
      </c>
      <c r="Q175" s="187" t="s">
        <v>58</v>
      </c>
      <c r="R175" s="187" t="s">
        <v>58</v>
      </c>
      <c r="S175" s="187" t="s">
        <v>58</v>
      </c>
      <c r="T175" s="187" t="s">
        <v>58</v>
      </c>
      <c r="U175" s="187" t="s">
        <v>58</v>
      </c>
      <c r="V175" s="187" t="s">
        <v>58</v>
      </c>
      <c r="W175" s="187">
        <v>1</v>
      </c>
      <c r="X175" s="187" t="s">
        <v>58</v>
      </c>
      <c r="Y175" s="187" t="s">
        <v>58</v>
      </c>
      <c r="Z175" s="187" t="s">
        <v>58</v>
      </c>
      <c r="AA175" s="187"/>
      <c r="AB175" s="187" t="s">
        <v>59</v>
      </c>
      <c r="AC175" s="187" t="s">
        <v>60</v>
      </c>
      <c r="AD175" s="188" t="s">
        <v>6072</v>
      </c>
      <c r="AE175" s="187" t="str">
        <f>VLOOKUP($AF$2:$AF$6318,'PROG CODE'!$A$2:$B$1052,2,FALSE)</f>
        <v>KCABACP</v>
      </c>
      <c r="AF175" s="222" t="s">
        <v>88</v>
      </c>
      <c r="AG175" s="189" t="s">
        <v>6158</v>
      </c>
      <c r="AH175" s="222" t="s">
        <v>64</v>
      </c>
      <c r="AI175" s="222" t="s">
        <v>6159</v>
      </c>
      <c r="AJ175" s="217" t="s">
        <v>5638</v>
      </c>
      <c r="AK175" s="229"/>
      <c r="AL175" s="229"/>
      <c r="AM175" s="192" t="s">
        <v>5639</v>
      </c>
    </row>
    <row r="176" spans="1:39" ht="13.5" customHeight="1">
      <c r="A176" s="183">
        <f t="shared" si="2"/>
        <v>3</v>
      </c>
      <c r="B176" s="224" t="s">
        <v>358</v>
      </c>
      <c r="C176" s="224" t="s">
        <v>6157</v>
      </c>
      <c r="D176" s="179" t="s">
        <v>510</v>
      </c>
      <c r="E176" s="231" t="s">
        <v>510</v>
      </c>
      <c r="F176" s="202" t="s">
        <v>767</v>
      </c>
      <c r="G176" s="181" t="s">
        <v>5658</v>
      </c>
      <c r="H176" s="157" t="str">
        <f>VLOOKUP(I176:I217,'ENTER STAFF #S HERE'!$A$1:$B$2180,2,FALSE)</f>
        <v>C1053</v>
      </c>
      <c r="I176" s="179" t="s">
        <v>4483</v>
      </c>
      <c r="J176" s="228">
        <v>3</v>
      </c>
      <c r="K176" s="187">
        <f>#N/A</f>
        <v>3</v>
      </c>
      <c r="L176" s="187">
        <f>#N/A</f>
        <v>1</v>
      </c>
      <c r="M176" s="187">
        <v>6</v>
      </c>
      <c r="N176" s="187" t="str">
        <f t="shared" si="0"/>
        <v xml:space="preserve"> </v>
      </c>
      <c r="O176" s="187" t="s">
        <v>58</v>
      </c>
      <c r="P176" s="187" t="s">
        <v>58</v>
      </c>
      <c r="Q176" s="187" t="s">
        <v>58</v>
      </c>
      <c r="R176" s="187" t="s">
        <v>58</v>
      </c>
      <c r="S176" s="187" t="s">
        <v>58</v>
      </c>
      <c r="T176" s="187" t="s">
        <v>58</v>
      </c>
      <c r="U176" s="187" t="s">
        <v>58</v>
      </c>
      <c r="V176" s="187" t="s">
        <v>58</v>
      </c>
      <c r="W176" s="187">
        <v>1</v>
      </c>
      <c r="X176" s="187" t="s">
        <v>58</v>
      </c>
      <c r="Y176" s="187" t="s">
        <v>58</v>
      </c>
      <c r="Z176" s="187" t="s">
        <v>58</v>
      </c>
      <c r="AA176" s="187"/>
      <c r="AB176" s="187" t="s">
        <v>59</v>
      </c>
      <c r="AC176" s="187" t="s">
        <v>60</v>
      </c>
      <c r="AD176" s="196" t="s">
        <v>5640</v>
      </c>
      <c r="AE176" s="187" t="str">
        <f>VLOOKUP($AF$2:$AF$6318,'PROG CODE'!$A$2:$B$1052,2,FALSE)</f>
        <v>KCABACP</v>
      </c>
      <c r="AF176" s="222" t="s">
        <v>88</v>
      </c>
      <c r="AG176" s="189" t="s">
        <v>6158</v>
      </c>
      <c r="AH176" s="222" t="s">
        <v>64</v>
      </c>
      <c r="AI176" s="222" t="s">
        <v>6159</v>
      </c>
      <c r="AJ176" s="217" t="s">
        <v>5638</v>
      </c>
      <c r="AK176" s="229"/>
      <c r="AL176" s="229"/>
      <c r="AM176" s="192" t="s">
        <v>5639</v>
      </c>
    </row>
    <row r="177" spans="1:39" ht="13.5" customHeight="1">
      <c r="A177" s="183">
        <f t="shared" si="2"/>
        <v>5</v>
      </c>
      <c r="B177" s="224" t="s">
        <v>360</v>
      </c>
      <c r="C177" s="224" t="s">
        <v>6157</v>
      </c>
      <c r="D177" s="179" t="s">
        <v>510</v>
      </c>
      <c r="E177" s="231" t="s">
        <v>510</v>
      </c>
      <c r="F177" s="204" t="s">
        <v>1856</v>
      </c>
      <c r="G177" s="181" t="s">
        <v>6140</v>
      </c>
      <c r="H177" s="157" t="str">
        <f>VLOOKUP(I177:I218,'ENTER STAFF #S HERE'!$A$1:$B$2180,2,FALSE)</f>
        <v>C1781</v>
      </c>
      <c r="I177" s="179" t="s">
        <v>4164</v>
      </c>
      <c r="J177" s="228">
        <v>3</v>
      </c>
      <c r="K177" s="187">
        <f>#N/A</f>
        <v>3</v>
      </c>
      <c r="L177" s="187">
        <f>#N/A</f>
        <v>1</v>
      </c>
      <c r="M177" s="187">
        <v>6</v>
      </c>
      <c r="N177" s="187" t="str">
        <f t="shared" si="0"/>
        <v xml:space="preserve"> </v>
      </c>
      <c r="O177" s="187" t="s">
        <v>58</v>
      </c>
      <c r="P177" s="187" t="s">
        <v>58</v>
      </c>
      <c r="Q177" s="187" t="s">
        <v>58</v>
      </c>
      <c r="R177" s="187" t="s">
        <v>58</v>
      </c>
      <c r="S177" s="187" t="s">
        <v>58</v>
      </c>
      <c r="T177" s="187" t="s">
        <v>58</v>
      </c>
      <c r="U177" s="187" t="s">
        <v>58</v>
      </c>
      <c r="V177" s="187" t="s">
        <v>58</v>
      </c>
      <c r="W177" s="187">
        <v>1</v>
      </c>
      <c r="X177" s="187" t="s">
        <v>58</v>
      </c>
      <c r="Y177" s="187" t="s">
        <v>58</v>
      </c>
      <c r="Z177" s="187" t="s">
        <v>58</v>
      </c>
      <c r="AA177" s="187"/>
      <c r="AB177" s="187" t="s">
        <v>59</v>
      </c>
      <c r="AC177" s="187" t="s">
        <v>60</v>
      </c>
      <c r="AD177" s="188" t="s">
        <v>6072</v>
      </c>
      <c r="AE177" s="187" t="str">
        <f>VLOOKUP($AF$2:$AF$6318,'PROG CODE'!$A$2:$B$1052,2,FALSE)</f>
        <v>KCABACP</v>
      </c>
      <c r="AF177" s="222" t="s">
        <v>88</v>
      </c>
      <c r="AG177" s="189" t="s">
        <v>6158</v>
      </c>
      <c r="AH177" s="222" t="s">
        <v>64</v>
      </c>
      <c r="AI177" s="222" t="s">
        <v>6159</v>
      </c>
      <c r="AJ177" s="217" t="s">
        <v>5638</v>
      </c>
      <c r="AK177" s="229"/>
      <c r="AL177" s="229"/>
      <c r="AM177" s="192" t="s">
        <v>5639</v>
      </c>
    </row>
    <row r="178" spans="1:39" ht="13.5" customHeight="1">
      <c r="A178" s="183">
        <f t="shared" si="2"/>
        <v>1</v>
      </c>
      <c r="B178" s="224" t="s">
        <v>52</v>
      </c>
      <c r="C178" s="224" t="s">
        <v>5662</v>
      </c>
      <c r="D178" s="179" t="s">
        <v>510</v>
      </c>
      <c r="E178" s="231" t="s">
        <v>510</v>
      </c>
      <c r="F178" s="204" t="s">
        <v>1854</v>
      </c>
      <c r="G178" s="181" t="s">
        <v>6082</v>
      </c>
      <c r="H178" s="157">
        <f>VLOOKUP(I178:I220,'ENTER STAFF #S HERE'!$A$1:$B$2180,2,FALSE)</f>
        <v>328</v>
      </c>
      <c r="I178" s="179" t="s">
        <v>3903</v>
      </c>
      <c r="J178" s="228">
        <v>3</v>
      </c>
      <c r="K178" s="187">
        <f>#N/A</f>
        <v>3</v>
      </c>
      <c r="L178" s="187">
        <f>#N/A</f>
        <v>1</v>
      </c>
      <c r="M178" s="187">
        <v>6</v>
      </c>
      <c r="N178" s="187" t="str">
        <f t="shared" si="0"/>
        <v xml:space="preserve"> </v>
      </c>
      <c r="O178" s="187" t="s">
        <v>58</v>
      </c>
      <c r="P178" s="187" t="s">
        <v>58</v>
      </c>
      <c r="Q178" s="187" t="s">
        <v>58</v>
      </c>
      <c r="R178" s="187" t="s">
        <v>58</v>
      </c>
      <c r="S178" s="187" t="s">
        <v>58</v>
      </c>
      <c r="T178" s="187" t="s">
        <v>58</v>
      </c>
      <c r="U178" s="187" t="s">
        <v>58</v>
      </c>
      <c r="V178" s="187" t="s">
        <v>58</v>
      </c>
      <c r="W178" s="187">
        <v>1</v>
      </c>
      <c r="X178" s="187" t="s">
        <v>58</v>
      </c>
      <c r="Y178" s="187" t="s">
        <v>58</v>
      </c>
      <c r="Z178" s="187" t="s">
        <v>58</v>
      </c>
      <c r="AA178" s="187"/>
      <c r="AB178" s="187" t="s">
        <v>59</v>
      </c>
      <c r="AC178" s="187" t="s">
        <v>60</v>
      </c>
      <c r="AD178" s="188" t="s">
        <v>6072</v>
      </c>
      <c r="AE178" s="187" t="str">
        <f>VLOOKUP($AF$2:$AF$6318,'PROG CODE'!$A$2:$B$1052,2,FALSE)</f>
        <v>KCABACP</v>
      </c>
      <c r="AF178" s="222" t="s">
        <v>88</v>
      </c>
      <c r="AG178" s="189" t="s">
        <v>5671</v>
      </c>
      <c r="AH178" s="222" t="s">
        <v>64</v>
      </c>
      <c r="AI178" s="222" t="s">
        <v>6162</v>
      </c>
      <c r="AJ178" s="217" t="s">
        <v>5638</v>
      </c>
      <c r="AK178" s="229"/>
      <c r="AL178" s="229"/>
      <c r="AM178" s="192" t="s">
        <v>5639</v>
      </c>
    </row>
    <row r="179" spans="1:39" ht="13.5" customHeight="1">
      <c r="A179" s="183">
        <f t="shared" si="2"/>
        <v>2</v>
      </c>
      <c r="B179" s="224" t="s">
        <v>357</v>
      </c>
      <c r="C179" s="224" t="s">
        <v>6157</v>
      </c>
      <c r="D179" s="179" t="s">
        <v>510</v>
      </c>
      <c r="E179" s="231" t="s">
        <v>510</v>
      </c>
      <c r="F179" s="204" t="s">
        <v>1850</v>
      </c>
      <c r="G179" s="181" t="s">
        <v>6161</v>
      </c>
      <c r="H179" s="157" t="str">
        <f>VLOOKUP(I179:I221,'ENTER STAFF #S HERE'!$A$1:$B$2180,2,FALSE)</f>
        <v>C1818</v>
      </c>
      <c r="I179" s="179" t="s">
        <v>4155</v>
      </c>
      <c r="J179" s="228"/>
      <c r="K179" s="187">
        <f>#N/A</f>
        <v>0</v>
      </c>
      <c r="L179" s="187">
        <f>#N/A</f>
        <v>0</v>
      </c>
      <c r="M179" s="187">
        <v>6</v>
      </c>
      <c r="N179" s="187" t="str">
        <f t="shared" si="0"/>
        <v xml:space="preserve"> </v>
      </c>
      <c r="O179" s="187" t="s">
        <v>58</v>
      </c>
      <c r="P179" s="187" t="s">
        <v>58</v>
      </c>
      <c r="Q179" s="187" t="s">
        <v>58</v>
      </c>
      <c r="R179" s="187" t="s">
        <v>58</v>
      </c>
      <c r="S179" s="187" t="s">
        <v>58</v>
      </c>
      <c r="T179" s="187" t="s">
        <v>58</v>
      </c>
      <c r="U179" s="187" t="s">
        <v>58</v>
      </c>
      <c r="V179" s="187" t="s">
        <v>58</v>
      </c>
      <c r="W179" s="187">
        <v>0</v>
      </c>
      <c r="X179" s="187" t="s">
        <v>58</v>
      </c>
      <c r="Y179" s="187" t="s">
        <v>58</v>
      </c>
      <c r="Z179" s="187" t="s">
        <v>58</v>
      </c>
      <c r="AA179" s="187"/>
      <c r="AB179" s="187" t="s">
        <v>59</v>
      </c>
      <c r="AC179" s="187" t="s">
        <v>60</v>
      </c>
      <c r="AD179" s="188" t="s">
        <v>6072</v>
      </c>
      <c r="AE179" s="187" t="str">
        <f>VLOOKUP($AF$2:$AF$6318,'PROG CODE'!$A$2:$B$1052,2,FALSE)</f>
        <v>KCABACP</v>
      </c>
      <c r="AF179" s="222" t="s">
        <v>88</v>
      </c>
      <c r="AG179" s="189" t="s">
        <v>6158</v>
      </c>
      <c r="AH179" s="222" t="s">
        <v>64</v>
      </c>
      <c r="AI179" s="222" t="s">
        <v>6162</v>
      </c>
      <c r="AJ179" s="217" t="s">
        <v>5638</v>
      </c>
      <c r="AK179" s="229"/>
      <c r="AL179" s="229"/>
      <c r="AM179" s="192" t="s">
        <v>5639</v>
      </c>
    </row>
    <row r="180" spans="1:39" ht="13.5" customHeight="1">
      <c r="A180" s="183">
        <f t="shared" si="2"/>
        <v>2</v>
      </c>
      <c r="B180" s="194" t="s">
        <v>357</v>
      </c>
      <c r="C180" s="206" t="s">
        <v>5662</v>
      </c>
      <c r="D180" s="179" t="s">
        <v>510</v>
      </c>
      <c r="E180" s="231" t="s">
        <v>510</v>
      </c>
      <c r="F180" s="157" t="s">
        <v>795</v>
      </c>
      <c r="G180" s="181" t="s">
        <v>5661</v>
      </c>
      <c r="H180" s="157" t="str">
        <f>VLOOKUP(I180:I221,'ENTER STAFF #S HERE'!$A$1:$B$2180,2,FALSE)</f>
        <v>C1358</v>
      </c>
      <c r="I180" s="186" t="s">
        <v>3639</v>
      </c>
      <c r="J180" s="228"/>
      <c r="K180" s="187">
        <f>#N/A</f>
        <v>0</v>
      </c>
      <c r="L180" s="187">
        <f>#N/A</f>
        <v>0</v>
      </c>
      <c r="M180" s="187">
        <v>6</v>
      </c>
      <c r="N180" s="187" t="str">
        <f t="shared" si="0"/>
        <v xml:space="preserve"> </v>
      </c>
      <c r="O180" s="187" t="s">
        <v>58</v>
      </c>
      <c r="P180" s="187" t="s">
        <v>58</v>
      </c>
      <c r="Q180" s="187" t="s">
        <v>58</v>
      </c>
      <c r="R180" s="187" t="s">
        <v>58</v>
      </c>
      <c r="S180" s="187" t="s">
        <v>58</v>
      </c>
      <c r="T180" s="187" t="s">
        <v>58</v>
      </c>
      <c r="U180" s="187" t="s">
        <v>58</v>
      </c>
      <c r="V180" s="187" t="s">
        <v>58</v>
      </c>
      <c r="W180" s="187">
        <v>0</v>
      </c>
      <c r="X180" s="187" t="s">
        <v>58</v>
      </c>
      <c r="Y180" s="187" t="s">
        <v>58</v>
      </c>
      <c r="Z180" s="187" t="s">
        <v>58</v>
      </c>
      <c r="AA180" s="187"/>
      <c r="AB180" s="187" t="s">
        <v>59</v>
      </c>
      <c r="AC180" s="187" t="s">
        <v>60</v>
      </c>
      <c r="AD180" s="188" t="s">
        <v>5640</v>
      </c>
      <c r="AE180" s="187" t="str">
        <f>VLOOKUP($AF$2:$AF$6318,'PROG CODE'!$A$2:$B$1052,2,FALSE)</f>
        <v>KCABACP</v>
      </c>
      <c r="AF180" s="222" t="s">
        <v>88</v>
      </c>
      <c r="AG180" s="190" t="s">
        <v>5663</v>
      </c>
      <c r="AH180" s="222" t="s">
        <v>64</v>
      </c>
      <c r="AI180" s="222" t="s">
        <v>6162</v>
      </c>
      <c r="AJ180" s="217" t="s">
        <v>5638</v>
      </c>
      <c r="AK180" s="229"/>
      <c r="AL180" s="229"/>
      <c r="AM180" s="192" t="s">
        <v>5639</v>
      </c>
    </row>
    <row r="181" spans="1:39" ht="13.5" customHeight="1">
      <c r="A181" s="183">
        <f t="shared" si="2"/>
        <v>3</v>
      </c>
      <c r="B181" s="224" t="s">
        <v>358</v>
      </c>
      <c r="C181" s="224" t="s">
        <v>6157</v>
      </c>
      <c r="D181" s="179" t="s">
        <v>510</v>
      </c>
      <c r="E181" s="231" t="s">
        <v>510</v>
      </c>
      <c r="F181" s="204" t="s">
        <v>1858</v>
      </c>
      <c r="G181" s="181" t="s">
        <v>6089</v>
      </c>
      <c r="H181" s="157" t="str">
        <f>VLOOKUP(I181:I222,'ENTER STAFF #S HERE'!$A$1:$B$2180,2,FALSE)</f>
        <v>C1854</v>
      </c>
      <c r="I181" s="179" t="s">
        <v>4358</v>
      </c>
      <c r="J181" s="228">
        <v>3</v>
      </c>
      <c r="K181" s="187">
        <f>#N/A</f>
        <v>3</v>
      </c>
      <c r="L181" s="187">
        <f>#N/A</f>
        <v>1</v>
      </c>
      <c r="M181" s="187">
        <v>6</v>
      </c>
      <c r="N181" s="187" t="str">
        <f t="shared" si="0"/>
        <v xml:space="preserve"> </v>
      </c>
      <c r="O181" s="187" t="s">
        <v>58</v>
      </c>
      <c r="P181" s="187" t="s">
        <v>58</v>
      </c>
      <c r="Q181" s="187" t="s">
        <v>58</v>
      </c>
      <c r="R181" s="187" t="s">
        <v>58</v>
      </c>
      <c r="S181" s="187" t="s">
        <v>58</v>
      </c>
      <c r="T181" s="187" t="s">
        <v>58</v>
      </c>
      <c r="U181" s="187" t="s">
        <v>58</v>
      </c>
      <c r="V181" s="187" t="s">
        <v>58</v>
      </c>
      <c r="W181" s="187">
        <v>1</v>
      </c>
      <c r="X181" s="187" t="s">
        <v>58</v>
      </c>
      <c r="Y181" s="187" t="s">
        <v>58</v>
      </c>
      <c r="Z181" s="187" t="s">
        <v>58</v>
      </c>
      <c r="AA181" s="187"/>
      <c r="AB181" s="187" t="s">
        <v>59</v>
      </c>
      <c r="AC181" s="187" t="s">
        <v>60</v>
      </c>
      <c r="AD181" s="188" t="s">
        <v>6072</v>
      </c>
      <c r="AE181" s="187" t="str">
        <f>VLOOKUP($AF$2:$AF$6318,'PROG CODE'!$A$2:$B$1052,2,FALSE)</f>
        <v>KCABACP</v>
      </c>
      <c r="AF181" s="222" t="s">
        <v>88</v>
      </c>
      <c r="AG181" s="189" t="s">
        <v>6158</v>
      </c>
      <c r="AH181" s="222" t="s">
        <v>64</v>
      </c>
      <c r="AI181" s="222" t="s">
        <v>6162</v>
      </c>
      <c r="AJ181" s="217" t="s">
        <v>5638</v>
      </c>
      <c r="AK181" s="229"/>
      <c r="AL181" s="229"/>
      <c r="AM181" s="192" t="s">
        <v>5639</v>
      </c>
    </row>
    <row r="182" spans="1:39" ht="13.5" customHeight="1">
      <c r="A182" s="183">
        <f t="shared" si="2"/>
        <v>5</v>
      </c>
      <c r="B182" s="224" t="s">
        <v>360</v>
      </c>
      <c r="C182" s="224" t="s">
        <v>6157</v>
      </c>
      <c r="D182" s="179" t="s">
        <v>510</v>
      </c>
      <c r="E182" s="231" t="s">
        <v>510</v>
      </c>
      <c r="F182" s="204" t="s">
        <v>1856</v>
      </c>
      <c r="G182" s="181" t="s">
        <v>6140</v>
      </c>
      <c r="H182" s="157" t="str">
        <f>VLOOKUP(I182:I224,'ENTER STAFF #S HERE'!$A$1:$B$2180,2,FALSE)</f>
        <v>C1781</v>
      </c>
      <c r="I182" s="179" t="s">
        <v>4164</v>
      </c>
      <c r="J182" s="228"/>
      <c r="K182" s="187">
        <f>#N/A</f>
        <v>0</v>
      </c>
      <c r="L182" s="187">
        <f>#N/A</f>
        <v>0</v>
      </c>
      <c r="M182" s="187">
        <v>6</v>
      </c>
      <c r="N182" s="187" t="str">
        <f t="shared" si="0"/>
        <v xml:space="preserve"> </v>
      </c>
      <c r="O182" s="187" t="s">
        <v>58</v>
      </c>
      <c r="P182" s="187" t="s">
        <v>58</v>
      </c>
      <c r="Q182" s="187" t="s">
        <v>58</v>
      </c>
      <c r="R182" s="187" t="s">
        <v>58</v>
      </c>
      <c r="S182" s="187" t="s">
        <v>58</v>
      </c>
      <c r="T182" s="187" t="s">
        <v>58</v>
      </c>
      <c r="U182" s="187" t="s">
        <v>58</v>
      </c>
      <c r="V182" s="187" t="s">
        <v>58</v>
      </c>
      <c r="W182" s="187">
        <v>0</v>
      </c>
      <c r="X182" s="187" t="s">
        <v>58</v>
      </c>
      <c r="Y182" s="187" t="s">
        <v>58</v>
      </c>
      <c r="Z182" s="187" t="s">
        <v>58</v>
      </c>
      <c r="AA182" s="187"/>
      <c r="AB182" s="187" t="s">
        <v>59</v>
      </c>
      <c r="AC182" s="187" t="s">
        <v>60</v>
      </c>
      <c r="AD182" s="188" t="s">
        <v>6072</v>
      </c>
      <c r="AE182" s="187" t="str">
        <f>VLOOKUP($AF$2:$AF$6318,'PROG CODE'!$A$2:$B$1052,2,FALSE)</f>
        <v>KCABACP</v>
      </c>
      <c r="AF182" s="222" t="s">
        <v>88</v>
      </c>
      <c r="AG182" s="189" t="s">
        <v>6158</v>
      </c>
      <c r="AH182" s="222" t="s">
        <v>64</v>
      </c>
      <c r="AI182" s="222" t="s">
        <v>6162</v>
      </c>
      <c r="AJ182" s="217" t="s">
        <v>5638</v>
      </c>
      <c r="AK182" s="229"/>
      <c r="AL182" s="229"/>
      <c r="AM182" s="192" t="s">
        <v>5639</v>
      </c>
    </row>
    <row r="183" spans="1:39" ht="13.5" customHeight="1">
      <c r="A183" s="183">
        <f t="shared" si="2"/>
        <v>5</v>
      </c>
      <c r="B183" s="224" t="s">
        <v>360</v>
      </c>
      <c r="C183" s="224" t="s">
        <v>5662</v>
      </c>
      <c r="D183" s="179" t="s">
        <v>510</v>
      </c>
      <c r="E183" s="231" t="s">
        <v>510</v>
      </c>
      <c r="F183" s="157" t="s">
        <v>769</v>
      </c>
      <c r="G183" s="181" t="s">
        <v>5659</v>
      </c>
      <c r="H183" s="157">
        <f>VLOOKUP(I183:I225,'ENTER STAFF #S HERE'!$A$1:$B$2180,2,FALSE)</f>
        <v>54</v>
      </c>
      <c r="I183" s="179" t="s">
        <v>3633</v>
      </c>
      <c r="J183" s="228"/>
      <c r="K183" s="187">
        <f>#N/A</f>
        <v>0</v>
      </c>
      <c r="L183" s="187">
        <f>#N/A</f>
        <v>0</v>
      </c>
      <c r="M183" s="187">
        <v>6</v>
      </c>
      <c r="N183" s="187" t="str">
        <f t="shared" si="0"/>
        <v xml:space="preserve"> </v>
      </c>
      <c r="O183" s="187" t="s">
        <v>58</v>
      </c>
      <c r="P183" s="187" t="s">
        <v>58</v>
      </c>
      <c r="Q183" s="187" t="s">
        <v>58</v>
      </c>
      <c r="R183" s="187" t="s">
        <v>58</v>
      </c>
      <c r="S183" s="187" t="s">
        <v>58</v>
      </c>
      <c r="T183" s="187" t="s">
        <v>58</v>
      </c>
      <c r="U183" s="187" t="s">
        <v>58</v>
      </c>
      <c r="V183" s="187" t="s">
        <v>58</v>
      </c>
      <c r="W183" s="187">
        <v>0</v>
      </c>
      <c r="X183" s="187" t="s">
        <v>58</v>
      </c>
      <c r="Y183" s="187" t="s">
        <v>58</v>
      </c>
      <c r="Z183" s="187" t="s">
        <v>58</v>
      </c>
      <c r="AA183" s="187"/>
      <c r="AB183" s="187" t="s">
        <v>59</v>
      </c>
      <c r="AC183" s="187" t="s">
        <v>60</v>
      </c>
      <c r="AD183" s="196" t="s">
        <v>5650</v>
      </c>
      <c r="AE183" s="187" t="str">
        <f>VLOOKUP($AF$2:$AF$6318,'PROG CODE'!$A$2:$B$1052,2,FALSE)</f>
        <v>KCABACP</v>
      </c>
      <c r="AF183" s="222" t="s">
        <v>88</v>
      </c>
      <c r="AG183" s="190" t="s">
        <v>5663</v>
      </c>
      <c r="AH183" s="222" t="s">
        <v>64</v>
      </c>
      <c r="AI183" s="222" t="s">
        <v>6162</v>
      </c>
      <c r="AJ183" s="191" t="s">
        <v>5638</v>
      </c>
      <c r="AK183" s="229"/>
      <c r="AL183" s="229"/>
      <c r="AM183" s="192" t="s">
        <v>5639</v>
      </c>
    </row>
    <row r="184" spans="1:39" ht="13.5" customHeight="1">
      <c r="A184" s="183">
        <f t="shared" si="2"/>
        <v>1</v>
      </c>
      <c r="B184" s="198" t="s">
        <v>52</v>
      </c>
      <c r="C184" s="206" t="s">
        <v>5662</v>
      </c>
      <c r="D184" s="186" t="s">
        <v>510</v>
      </c>
      <c r="E184" s="231" t="s">
        <v>510</v>
      </c>
      <c r="F184" s="157" t="s">
        <v>741</v>
      </c>
      <c r="G184" s="181" t="s">
        <v>5649</v>
      </c>
      <c r="H184" s="157">
        <f>VLOOKUP(I184:I225,'ENTER STAFF #S HERE'!$A$1:$B$2180,2,FALSE)</f>
        <v>214</v>
      </c>
      <c r="I184" s="200" t="s">
        <v>3900</v>
      </c>
      <c r="J184" s="228">
        <v>3</v>
      </c>
      <c r="K184" s="187">
        <f>#N/A</f>
        <v>3</v>
      </c>
      <c r="L184" s="187">
        <f>#N/A</f>
        <v>1</v>
      </c>
      <c r="M184" s="187">
        <v>6</v>
      </c>
      <c r="N184" s="187" t="str">
        <f t="shared" si="0"/>
        <v xml:space="preserve"> </v>
      </c>
      <c r="O184" s="187" t="s">
        <v>58</v>
      </c>
      <c r="P184" s="187" t="s">
        <v>58</v>
      </c>
      <c r="Q184" s="187" t="s">
        <v>58</v>
      </c>
      <c r="R184" s="187" t="s">
        <v>58</v>
      </c>
      <c r="S184" s="187" t="s">
        <v>58</v>
      </c>
      <c r="T184" s="187" t="s">
        <v>58</v>
      </c>
      <c r="U184" s="187" t="s">
        <v>58</v>
      </c>
      <c r="V184" s="187" t="s">
        <v>58</v>
      </c>
      <c r="W184" s="187">
        <v>1</v>
      </c>
      <c r="X184" s="187" t="s">
        <v>58</v>
      </c>
      <c r="Y184" s="187" t="s">
        <v>58</v>
      </c>
      <c r="Z184" s="187" t="s">
        <v>58</v>
      </c>
      <c r="AA184" s="187"/>
      <c r="AB184" s="187" t="s">
        <v>59</v>
      </c>
      <c r="AC184" s="187" t="s">
        <v>60</v>
      </c>
      <c r="AD184" s="188" t="s">
        <v>6072</v>
      </c>
      <c r="AE184" s="187" t="str">
        <f>VLOOKUP($AF$2:$AF$6318,'PROG CODE'!$A$2:$B$1052,2,FALSE)</f>
        <v>KCABACP</v>
      </c>
      <c r="AF184" s="222" t="s">
        <v>88</v>
      </c>
      <c r="AG184" s="189" t="s">
        <v>5663</v>
      </c>
      <c r="AH184" s="222" t="s">
        <v>5684</v>
      </c>
      <c r="AI184" s="222" t="s">
        <v>6163</v>
      </c>
      <c r="AJ184" s="191" t="s">
        <v>5638</v>
      </c>
      <c r="AK184" s="229"/>
      <c r="AL184" s="229"/>
      <c r="AM184" s="192" t="s">
        <v>5639</v>
      </c>
    </row>
    <row r="185" spans="1:39" ht="13.5" customHeight="1">
      <c r="A185" s="183">
        <f t="shared" si="2"/>
        <v>2</v>
      </c>
      <c r="B185" s="224" t="s">
        <v>357</v>
      </c>
      <c r="C185" s="243" t="s">
        <v>5662</v>
      </c>
      <c r="D185" s="179" t="s">
        <v>510</v>
      </c>
      <c r="E185" s="231" t="s">
        <v>510</v>
      </c>
      <c r="F185" s="204" t="s">
        <v>1836</v>
      </c>
      <c r="G185" s="181" t="s">
        <v>6132</v>
      </c>
      <c r="H185" s="157" t="str">
        <f>VLOOKUP(I185:I225,'ENTER STAFF #S HERE'!$A$1:$B$2180,2,FALSE)</f>
        <v>C2007</v>
      </c>
      <c r="I185" s="179" t="s">
        <v>5522</v>
      </c>
      <c r="J185" s="228">
        <v>3</v>
      </c>
      <c r="K185" s="187">
        <f>#N/A</f>
        <v>3</v>
      </c>
      <c r="L185" s="187">
        <f>#N/A</f>
        <v>1</v>
      </c>
      <c r="M185" s="187">
        <v>6</v>
      </c>
      <c r="N185" s="187" t="str">
        <f t="shared" si="0"/>
        <v xml:space="preserve"> </v>
      </c>
      <c r="O185" s="187" t="s">
        <v>58</v>
      </c>
      <c r="P185" s="187" t="s">
        <v>58</v>
      </c>
      <c r="Q185" s="187" t="s">
        <v>58</v>
      </c>
      <c r="R185" s="187" t="s">
        <v>58</v>
      </c>
      <c r="S185" s="187" t="s">
        <v>58</v>
      </c>
      <c r="T185" s="187" t="s">
        <v>58</v>
      </c>
      <c r="U185" s="187" t="s">
        <v>58</v>
      </c>
      <c r="V185" s="187" t="s">
        <v>58</v>
      </c>
      <c r="W185" s="187">
        <v>1</v>
      </c>
      <c r="X185" s="187" t="s">
        <v>58</v>
      </c>
      <c r="Y185" s="187" t="s">
        <v>58</v>
      </c>
      <c r="Z185" s="187" t="s">
        <v>58</v>
      </c>
      <c r="AA185" s="187"/>
      <c r="AB185" s="187" t="s">
        <v>59</v>
      </c>
      <c r="AC185" s="187" t="s">
        <v>60</v>
      </c>
      <c r="AD185" s="188" t="s">
        <v>6072</v>
      </c>
      <c r="AE185" s="187" t="str">
        <f>VLOOKUP($AF$2:$AF$6318,'PROG CODE'!$A$2:$B$1052,2,FALSE)</f>
        <v>KCABACP</v>
      </c>
      <c r="AF185" s="222" t="s">
        <v>88</v>
      </c>
      <c r="AG185" s="189" t="s">
        <v>5671</v>
      </c>
      <c r="AH185" s="222" t="s">
        <v>5684</v>
      </c>
      <c r="AI185" s="222" t="s">
        <v>6163</v>
      </c>
      <c r="AJ185" s="217" t="s">
        <v>5638</v>
      </c>
      <c r="AK185" s="229"/>
      <c r="AL185" s="229"/>
      <c r="AM185" s="192" t="s">
        <v>5639</v>
      </c>
    </row>
    <row r="186" spans="1:39" ht="13.5" customHeight="1">
      <c r="A186" s="183">
        <f t="shared" si="2"/>
        <v>6</v>
      </c>
      <c r="B186" s="224" t="s">
        <v>361</v>
      </c>
      <c r="C186" s="224" t="s">
        <v>5664</v>
      </c>
      <c r="D186" s="179" t="s">
        <v>510</v>
      </c>
      <c r="E186" s="231" t="s">
        <v>510</v>
      </c>
      <c r="F186" s="204" t="s">
        <v>1832</v>
      </c>
      <c r="G186" s="181" t="s">
        <v>6134</v>
      </c>
      <c r="H186" s="157" t="str">
        <f>VLOOKUP(I186:I226,'ENTER STAFF #S HERE'!$A$1:$B$2180,2,FALSE)</f>
        <v>C0700</v>
      </c>
      <c r="I186" s="179" t="s">
        <v>3986</v>
      </c>
      <c r="J186" s="228">
        <v>3</v>
      </c>
      <c r="K186" s="187">
        <f>#N/A</f>
        <v>3</v>
      </c>
      <c r="L186" s="187">
        <f>#N/A</f>
        <v>1</v>
      </c>
      <c r="M186" s="187">
        <v>6</v>
      </c>
      <c r="N186" s="187" t="str">
        <f t="shared" si="0"/>
        <v xml:space="preserve"> </v>
      </c>
      <c r="O186" s="187" t="s">
        <v>58</v>
      </c>
      <c r="P186" s="187" t="s">
        <v>58</v>
      </c>
      <c r="Q186" s="187" t="s">
        <v>58</v>
      </c>
      <c r="R186" s="187" t="s">
        <v>58</v>
      </c>
      <c r="S186" s="187" t="s">
        <v>58</v>
      </c>
      <c r="T186" s="187" t="s">
        <v>58</v>
      </c>
      <c r="U186" s="187" t="s">
        <v>58</v>
      </c>
      <c r="V186" s="187" t="s">
        <v>58</v>
      </c>
      <c r="W186" s="187">
        <v>1</v>
      </c>
      <c r="X186" s="187" t="s">
        <v>58</v>
      </c>
      <c r="Y186" s="187" t="s">
        <v>58</v>
      </c>
      <c r="Z186" s="187" t="s">
        <v>58</v>
      </c>
      <c r="AA186" s="187"/>
      <c r="AB186" s="187" t="s">
        <v>59</v>
      </c>
      <c r="AC186" s="187" t="s">
        <v>60</v>
      </c>
      <c r="AD186" s="188" t="s">
        <v>6072</v>
      </c>
      <c r="AE186" s="187" t="str">
        <f>VLOOKUP($AF$2:$AF$6318,'PROG CODE'!$A$2:$B$1052,2,FALSE)</f>
        <v>KCABACP</v>
      </c>
      <c r="AF186" s="222" t="s">
        <v>88</v>
      </c>
      <c r="AG186" s="189" t="s">
        <v>5671</v>
      </c>
      <c r="AH186" s="222" t="s">
        <v>5684</v>
      </c>
      <c r="AI186" s="222" t="s">
        <v>6163</v>
      </c>
      <c r="AJ186" s="217" t="s">
        <v>5638</v>
      </c>
      <c r="AK186" s="229"/>
      <c r="AL186" s="229"/>
      <c r="AM186" s="192" t="s">
        <v>5639</v>
      </c>
    </row>
    <row r="187" spans="1:39" ht="13.5" customHeight="1">
      <c r="A187" s="183">
        <f t="shared" si="2"/>
        <v>3</v>
      </c>
      <c r="B187" s="224" t="s">
        <v>358</v>
      </c>
      <c r="C187" s="243" t="s">
        <v>5662</v>
      </c>
      <c r="D187" s="179" t="s">
        <v>510</v>
      </c>
      <c r="E187" s="231" t="s">
        <v>510</v>
      </c>
      <c r="F187" s="204" t="s">
        <v>1834</v>
      </c>
      <c r="G187" s="181" t="s">
        <v>6133</v>
      </c>
      <c r="H187" s="157" t="str">
        <f>VLOOKUP(I187:I227,'ENTER STAFF #S HERE'!$A$1:$B$2180,2,FALSE)</f>
        <v>C1604</v>
      </c>
      <c r="I187" s="179" t="s">
        <v>3962</v>
      </c>
      <c r="J187" s="228">
        <v>3</v>
      </c>
      <c r="K187" s="187">
        <f>#N/A</f>
        <v>3</v>
      </c>
      <c r="L187" s="187">
        <f>#N/A</f>
        <v>1</v>
      </c>
      <c r="M187" s="187">
        <v>6</v>
      </c>
      <c r="N187" s="187" t="str">
        <f t="shared" si="0"/>
        <v xml:space="preserve"> </v>
      </c>
      <c r="O187" s="187" t="s">
        <v>58</v>
      </c>
      <c r="P187" s="187" t="s">
        <v>58</v>
      </c>
      <c r="Q187" s="187" t="s">
        <v>58</v>
      </c>
      <c r="R187" s="187" t="s">
        <v>58</v>
      </c>
      <c r="S187" s="187" t="s">
        <v>58</v>
      </c>
      <c r="T187" s="187" t="s">
        <v>58</v>
      </c>
      <c r="U187" s="187" t="s">
        <v>58</v>
      </c>
      <c r="V187" s="187" t="s">
        <v>58</v>
      </c>
      <c r="W187" s="187">
        <v>1</v>
      </c>
      <c r="X187" s="187" t="s">
        <v>58</v>
      </c>
      <c r="Y187" s="187" t="s">
        <v>58</v>
      </c>
      <c r="Z187" s="187" t="s">
        <v>58</v>
      </c>
      <c r="AA187" s="187"/>
      <c r="AB187" s="187" t="s">
        <v>59</v>
      </c>
      <c r="AC187" s="187" t="s">
        <v>60</v>
      </c>
      <c r="AD187" s="188" t="s">
        <v>6072</v>
      </c>
      <c r="AE187" s="187" t="str">
        <f>VLOOKUP($AF$2:$AF$6318,'PROG CODE'!$A$2:$B$1052,2,FALSE)</f>
        <v>KCABACP</v>
      </c>
      <c r="AF187" s="222" t="s">
        <v>88</v>
      </c>
      <c r="AG187" s="189" t="s">
        <v>5671</v>
      </c>
      <c r="AH187" s="222" t="s">
        <v>5684</v>
      </c>
      <c r="AI187" s="222" t="s">
        <v>6163</v>
      </c>
      <c r="AJ187" s="217" t="s">
        <v>5638</v>
      </c>
      <c r="AK187" s="229"/>
      <c r="AL187" s="229"/>
      <c r="AM187" s="192" t="s">
        <v>5639</v>
      </c>
    </row>
    <row r="188" spans="1:39" ht="13.5" customHeight="1">
      <c r="A188" s="183">
        <f t="shared" si="2"/>
        <v>4</v>
      </c>
      <c r="B188" s="199" t="s">
        <v>359</v>
      </c>
      <c r="C188" s="206" t="s">
        <v>5662</v>
      </c>
      <c r="D188" s="179" t="s">
        <v>510</v>
      </c>
      <c r="E188" s="186" t="s">
        <v>5648</v>
      </c>
      <c r="F188" s="157" t="s">
        <v>733</v>
      </c>
      <c r="G188" s="157" t="s">
        <v>5641</v>
      </c>
      <c r="H188" s="157">
        <f>VLOOKUP(I188:I227,'ENTER STAFF #S HERE'!$A$1:$B$2180,2,FALSE)</f>
        <v>233</v>
      </c>
      <c r="I188" s="186" t="s">
        <v>3885</v>
      </c>
      <c r="J188" s="228"/>
      <c r="K188" s="187">
        <f>#N/A</f>
        <v>0</v>
      </c>
      <c r="L188" s="187">
        <f>#N/A</f>
        <v>0</v>
      </c>
      <c r="M188" s="187">
        <v>6</v>
      </c>
      <c r="N188" s="187" t="str">
        <f t="shared" si="0"/>
        <v xml:space="preserve"> </v>
      </c>
      <c r="O188" s="187" t="s">
        <v>58</v>
      </c>
      <c r="P188" s="187" t="s">
        <v>58</v>
      </c>
      <c r="Q188" s="187" t="s">
        <v>58</v>
      </c>
      <c r="R188" s="187" t="s">
        <v>58</v>
      </c>
      <c r="S188" s="187" t="s">
        <v>58</v>
      </c>
      <c r="T188" s="187" t="s">
        <v>58</v>
      </c>
      <c r="U188" s="187" t="s">
        <v>58</v>
      </c>
      <c r="V188" s="187" t="s">
        <v>58</v>
      </c>
      <c r="W188" s="187">
        <v>0</v>
      </c>
      <c r="X188" s="187" t="s">
        <v>58</v>
      </c>
      <c r="Y188" s="187" t="s">
        <v>58</v>
      </c>
      <c r="Z188" s="187" t="s">
        <v>58</v>
      </c>
      <c r="AA188" s="187"/>
      <c r="AB188" s="187" t="s">
        <v>59</v>
      </c>
      <c r="AC188" s="187" t="s">
        <v>60</v>
      </c>
      <c r="AD188" s="196" t="s">
        <v>5642</v>
      </c>
      <c r="AE188" s="187" t="str">
        <f>VLOOKUP($AF$2:$AF$6318,'PROG CODE'!$A$2:$B$1052,2,FALSE)</f>
        <v>KCABACP</v>
      </c>
      <c r="AF188" s="222" t="s">
        <v>88</v>
      </c>
      <c r="AG188" s="190" t="s">
        <v>5663</v>
      </c>
      <c r="AH188" s="222" t="s">
        <v>5684</v>
      </c>
      <c r="AI188" s="222" t="s">
        <v>6163</v>
      </c>
      <c r="AJ188" s="191" t="s">
        <v>5638</v>
      </c>
      <c r="AK188" s="229"/>
      <c r="AL188" s="229"/>
      <c r="AM188" s="192" t="s">
        <v>5639</v>
      </c>
    </row>
    <row r="189" spans="1:39" ht="13.5" customHeight="1">
      <c r="A189" s="183">
        <f t="shared" si="2"/>
        <v>5</v>
      </c>
      <c r="B189" s="224" t="s">
        <v>360</v>
      </c>
      <c r="C189" s="206" t="s">
        <v>5662</v>
      </c>
      <c r="D189" s="179" t="s">
        <v>510</v>
      </c>
      <c r="E189" s="231" t="s">
        <v>510</v>
      </c>
      <c r="F189" s="204" t="s">
        <v>1838</v>
      </c>
      <c r="G189" s="181" t="s">
        <v>6049</v>
      </c>
      <c r="H189" s="157" t="str">
        <f>VLOOKUP(I189:I227,'ENTER STAFF #S HERE'!$A$1:$B$2180,2,FALSE)</f>
        <v>C1214</v>
      </c>
      <c r="I189" s="179" t="s">
        <v>3721</v>
      </c>
      <c r="J189" s="228">
        <v>3</v>
      </c>
      <c r="K189" s="187">
        <f>#N/A</f>
        <v>3</v>
      </c>
      <c r="L189" s="187">
        <f>#N/A</f>
        <v>1</v>
      </c>
      <c r="M189" s="187">
        <v>6</v>
      </c>
      <c r="N189" s="187" t="str">
        <f t="shared" si="0"/>
        <v xml:space="preserve"> </v>
      </c>
      <c r="O189" s="187" t="s">
        <v>58</v>
      </c>
      <c r="P189" s="187" t="s">
        <v>58</v>
      </c>
      <c r="Q189" s="187" t="s">
        <v>58</v>
      </c>
      <c r="R189" s="187" t="s">
        <v>58</v>
      </c>
      <c r="S189" s="187" t="s">
        <v>58</v>
      </c>
      <c r="T189" s="187" t="s">
        <v>58</v>
      </c>
      <c r="U189" s="187" t="s">
        <v>58</v>
      </c>
      <c r="V189" s="187" t="s">
        <v>58</v>
      </c>
      <c r="W189" s="187">
        <v>1</v>
      </c>
      <c r="X189" s="187" t="s">
        <v>58</v>
      </c>
      <c r="Y189" s="187" t="s">
        <v>58</v>
      </c>
      <c r="Z189" s="187" t="s">
        <v>58</v>
      </c>
      <c r="AA189" s="187"/>
      <c r="AB189" s="187" t="s">
        <v>59</v>
      </c>
      <c r="AC189" s="187" t="s">
        <v>60</v>
      </c>
      <c r="AD189" s="188" t="s">
        <v>6072</v>
      </c>
      <c r="AE189" s="187" t="str">
        <f>VLOOKUP($AF$2:$AF$6318,'PROG CODE'!$A$2:$B$1052,2,FALSE)</f>
        <v>KCABACP</v>
      </c>
      <c r="AF189" s="222" t="s">
        <v>88</v>
      </c>
      <c r="AG189" s="189" t="s">
        <v>5671</v>
      </c>
      <c r="AH189" s="222" t="s">
        <v>5684</v>
      </c>
      <c r="AI189" s="222" t="s">
        <v>6163</v>
      </c>
      <c r="AJ189" s="217" t="s">
        <v>5638</v>
      </c>
      <c r="AK189" s="229"/>
      <c r="AL189" s="229"/>
      <c r="AM189" s="192" t="s">
        <v>5639</v>
      </c>
    </row>
    <row r="190" spans="1:39" ht="13.5" customHeight="1">
      <c r="A190" s="183">
        <f t="shared" si="2"/>
        <v>1</v>
      </c>
      <c r="B190" s="224" t="s">
        <v>52</v>
      </c>
      <c r="C190" s="224" t="s">
        <v>6154</v>
      </c>
      <c r="D190" s="179" t="s">
        <v>510</v>
      </c>
      <c r="E190" s="231" t="s">
        <v>510</v>
      </c>
      <c r="F190" s="204" t="s">
        <v>1846</v>
      </c>
      <c r="G190" s="181" t="s">
        <v>6137</v>
      </c>
      <c r="H190" s="157" t="str">
        <f>VLOOKUP(I190:I228,'ENTER STAFF #S HERE'!$A$1:$B$2180,2,FALSE)</f>
        <v>C1151</v>
      </c>
      <c r="I190" s="179" t="s">
        <v>3956</v>
      </c>
      <c r="J190" s="228">
        <v>3</v>
      </c>
      <c r="K190" s="187">
        <f>#N/A</f>
        <v>3</v>
      </c>
      <c r="L190" s="187">
        <f>#N/A</f>
        <v>1</v>
      </c>
      <c r="M190" s="187">
        <v>6</v>
      </c>
      <c r="N190" s="187" t="str">
        <f t="shared" si="0"/>
        <v xml:space="preserve"> </v>
      </c>
      <c r="O190" s="187" t="s">
        <v>58</v>
      </c>
      <c r="P190" s="187" t="s">
        <v>58</v>
      </c>
      <c r="Q190" s="187" t="s">
        <v>58</v>
      </c>
      <c r="R190" s="187" t="s">
        <v>58</v>
      </c>
      <c r="S190" s="187" t="s">
        <v>58</v>
      </c>
      <c r="T190" s="187" t="s">
        <v>58</v>
      </c>
      <c r="U190" s="187" t="s">
        <v>58</v>
      </c>
      <c r="V190" s="187" t="s">
        <v>58</v>
      </c>
      <c r="W190" s="187">
        <v>1</v>
      </c>
      <c r="X190" s="187" t="s">
        <v>58</v>
      </c>
      <c r="Y190" s="187" t="s">
        <v>58</v>
      </c>
      <c r="Z190" s="187" t="s">
        <v>58</v>
      </c>
      <c r="AA190" s="187"/>
      <c r="AB190" s="187" t="s">
        <v>59</v>
      </c>
      <c r="AC190" s="187" t="s">
        <v>60</v>
      </c>
      <c r="AD190" s="188" t="s">
        <v>6072</v>
      </c>
      <c r="AE190" s="187" t="str">
        <f>VLOOKUP($AF$2:$AF$6318,'PROG CODE'!$A$2:$B$1052,2,FALSE)</f>
        <v>KCABACP</v>
      </c>
      <c r="AF190" s="222" t="s">
        <v>88</v>
      </c>
      <c r="AG190" s="189" t="s">
        <v>5671</v>
      </c>
      <c r="AH190" s="222" t="s">
        <v>5684</v>
      </c>
      <c r="AI190" s="222" t="s">
        <v>6164</v>
      </c>
      <c r="AJ190" s="217" t="s">
        <v>5638</v>
      </c>
      <c r="AK190" s="229"/>
      <c r="AL190" s="229"/>
      <c r="AM190" s="192" t="s">
        <v>5639</v>
      </c>
    </row>
    <row r="191" spans="1:39" ht="13.5" customHeight="1">
      <c r="A191" s="183">
        <f t="shared" si="2"/>
        <v>1</v>
      </c>
      <c r="B191" s="224" t="s">
        <v>52</v>
      </c>
      <c r="C191" s="224" t="s">
        <v>6165</v>
      </c>
      <c r="D191" s="179" t="s">
        <v>510</v>
      </c>
      <c r="E191" s="231" t="s">
        <v>510</v>
      </c>
      <c r="F191" s="204" t="s">
        <v>1842</v>
      </c>
      <c r="G191" s="244" t="s">
        <v>6135</v>
      </c>
      <c r="H191" s="157" t="str">
        <f>VLOOKUP(I191:I228,'ENTER STAFF #S HERE'!$A$1:$B$2180,2,FALSE)</f>
        <v>C2007</v>
      </c>
      <c r="I191" s="179" t="s">
        <v>5522</v>
      </c>
      <c r="J191" s="228">
        <v>3</v>
      </c>
      <c r="K191" s="187">
        <f>#N/A</f>
        <v>3</v>
      </c>
      <c r="L191" s="187">
        <f>#N/A</f>
        <v>1</v>
      </c>
      <c r="M191" s="187">
        <v>6</v>
      </c>
      <c r="N191" s="187" t="str">
        <f t="shared" si="0"/>
        <v xml:space="preserve"> </v>
      </c>
      <c r="O191" s="187" t="s">
        <v>58</v>
      </c>
      <c r="P191" s="187" t="s">
        <v>58</v>
      </c>
      <c r="Q191" s="187" t="s">
        <v>58</v>
      </c>
      <c r="R191" s="187" t="s">
        <v>58</v>
      </c>
      <c r="S191" s="187" t="s">
        <v>58</v>
      </c>
      <c r="T191" s="187" t="s">
        <v>58</v>
      </c>
      <c r="U191" s="187" t="s">
        <v>58</v>
      </c>
      <c r="V191" s="187" t="s">
        <v>58</v>
      </c>
      <c r="W191" s="187">
        <v>1</v>
      </c>
      <c r="X191" s="187" t="s">
        <v>58</v>
      </c>
      <c r="Y191" s="187" t="s">
        <v>58</v>
      </c>
      <c r="Z191" s="187" t="s">
        <v>58</v>
      </c>
      <c r="AA191" s="187"/>
      <c r="AB191" s="187" t="s">
        <v>59</v>
      </c>
      <c r="AC191" s="187" t="s">
        <v>60</v>
      </c>
      <c r="AD191" s="188" t="s">
        <v>6072</v>
      </c>
      <c r="AE191" s="187" t="str">
        <f>VLOOKUP($AF$2:$AF$6318,'PROG CODE'!$A$2:$B$1052,2,FALSE)</f>
        <v>KCABACP</v>
      </c>
      <c r="AF191" s="222" t="s">
        <v>88</v>
      </c>
      <c r="AG191" s="189" t="s">
        <v>5671</v>
      </c>
      <c r="AH191" s="222" t="s">
        <v>5684</v>
      </c>
      <c r="AI191" s="222" t="s">
        <v>6164</v>
      </c>
      <c r="AJ191" s="217" t="s">
        <v>5638</v>
      </c>
      <c r="AK191" s="229"/>
      <c r="AL191" s="229"/>
      <c r="AM191" s="192" t="s">
        <v>5639</v>
      </c>
    </row>
    <row r="192" spans="1:39" ht="13.5" customHeight="1">
      <c r="A192" s="183">
        <f t="shared" si="2"/>
        <v>5</v>
      </c>
      <c r="B192" s="224" t="s">
        <v>360</v>
      </c>
      <c r="C192" s="221" t="s">
        <v>5662</v>
      </c>
      <c r="D192" s="179" t="s">
        <v>510</v>
      </c>
      <c r="E192" s="231" t="s">
        <v>510</v>
      </c>
      <c r="F192" s="204" t="s">
        <v>1942</v>
      </c>
      <c r="G192" s="181" t="s">
        <v>6138</v>
      </c>
      <c r="H192" s="157" t="str">
        <f>VLOOKUP(I192:I228,'ENTER STAFF #S HERE'!$A$1:$B$2180,2,FALSE)</f>
        <v>C1231</v>
      </c>
      <c r="I192" s="179" t="s">
        <v>3950</v>
      </c>
      <c r="J192" s="228">
        <v>3</v>
      </c>
      <c r="K192" s="187">
        <f>#N/A</f>
        <v>3</v>
      </c>
      <c r="L192" s="187">
        <f>#N/A</f>
        <v>1</v>
      </c>
      <c r="M192" s="187">
        <v>6</v>
      </c>
      <c r="N192" s="187" t="str">
        <f t="shared" si="0"/>
        <v xml:space="preserve"> </v>
      </c>
      <c r="O192" s="187" t="s">
        <v>58</v>
      </c>
      <c r="P192" s="187" t="s">
        <v>58</v>
      </c>
      <c r="Q192" s="187" t="s">
        <v>58</v>
      </c>
      <c r="R192" s="187" t="s">
        <v>58</v>
      </c>
      <c r="S192" s="187" t="s">
        <v>58</v>
      </c>
      <c r="T192" s="187" t="s">
        <v>58</v>
      </c>
      <c r="U192" s="187" t="s">
        <v>58</v>
      </c>
      <c r="V192" s="187" t="s">
        <v>58</v>
      </c>
      <c r="W192" s="187">
        <v>1</v>
      </c>
      <c r="X192" s="187" t="s">
        <v>58</v>
      </c>
      <c r="Y192" s="187" t="s">
        <v>58</v>
      </c>
      <c r="Z192" s="187" t="s">
        <v>58</v>
      </c>
      <c r="AA192" s="187"/>
      <c r="AB192" s="187" t="s">
        <v>59</v>
      </c>
      <c r="AC192" s="187" t="s">
        <v>60</v>
      </c>
      <c r="AD192" s="188" t="s">
        <v>6072</v>
      </c>
      <c r="AE192" s="187" t="str">
        <f>VLOOKUP($AF$2:$AF$6318,'PROG CODE'!$A$2:$B$1052,2,FALSE)</f>
        <v>KCABACP</v>
      </c>
      <c r="AF192" s="222" t="s">
        <v>88</v>
      </c>
      <c r="AG192" s="189" t="s">
        <v>5671</v>
      </c>
      <c r="AH192" s="222" t="s">
        <v>5684</v>
      </c>
      <c r="AI192" s="222" t="s">
        <v>6164</v>
      </c>
      <c r="AJ192" s="217" t="s">
        <v>5638</v>
      </c>
      <c r="AK192" s="229"/>
      <c r="AL192" s="229"/>
      <c r="AM192" s="192" t="s">
        <v>5639</v>
      </c>
    </row>
    <row r="193" spans="1:39" ht="13.5" customHeight="1">
      <c r="A193" s="183">
        <f t="shared" si="2"/>
        <v>3</v>
      </c>
      <c r="B193" s="184" t="s">
        <v>358</v>
      </c>
      <c r="C193" s="206" t="s">
        <v>5662</v>
      </c>
      <c r="D193" s="186" t="s">
        <v>510</v>
      </c>
      <c r="E193" s="231" t="s">
        <v>510</v>
      </c>
      <c r="F193" s="157" t="s">
        <v>747</v>
      </c>
      <c r="G193" s="157" t="s">
        <v>5652</v>
      </c>
      <c r="H193" s="157" t="str">
        <f>VLOOKUP(I193:I229,'ENTER STAFF #S HERE'!$A$1:$B$2180,2,FALSE)</f>
        <v>C0407</v>
      </c>
      <c r="I193" s="186" t="s">
        <v>4066</v>
      </c>
      <c r="J193" s="228">
        <v>3</v>
      </c>
      <c r="K193" s="187">
        <f>#N/A</f>
        <v>3</v>
      </c>
      <c r="L193" s="187">
        <f>#N/A</f>
        <v>1</v>
      </c>
      <c r="M193" s="187">
        <v>6</v>
      </c>
      <c r="N193" s="187" t="str">
        <f t="shared" si="0"/>
        <v xml:space="preserve"> </v>
      </c>
      <c r="O193" s="187" t="s">
        <v>58</v>
      </c>
      <c r="P193" s="187" t="s">
        <v>58</v>
      </c>
      <c r="Q193" s="187" t="s">
        <v>58</v>
      </c>
      <c r="R193" s="187" t="s">
        <v>58</v>
      </c>
      <c r="S193" s="187" t="s">
        <v>58</v>
      </c>
      <c r="T193" s="187" t="s">
        <v>58</v>
      </c>
      <c r="U193" s="187" t="s">
        <v>58</v>
      </c>
      <c r="V193" s="187" t="s">
        <v>58</v>
      </c>
      <c r="W193" s="187">
        <v>1</v>
      </c>
      <c r="X193" s="187" t="s">
        <v>58</v>
      </c>
      <c r="Y193" s="187" t="s">
        <v>58</v>
      </c>
      <c r="Z193" s="187" t="s">
        <v>58</v>
      </c>
      <c r="AA193" s="187"/>
      <c r="AB193" s="187" t="s">
        <v>59</v>
      </c>
      <c r="AC193" s="187" t="s">
        <v>60</v>
      </c>
      <c r="AD193" s="196" t="s">
        <v>5653</v>
      </c>
      <c r="AE193" s="187" t="str">
        <f>VLOOKUP($AF$2:$AF$6318,'PROG CODE'!$A$2:$B$1052,2,FALSE)</f>
        <v>KCABACP</v>
      </c>
      <c r="AF193" s="222" t="s">
        <v>88</v>
      </c>
      <c r="AG193" s="190" t="s">
        <v>5663</v>
      </c>
      <c r="AH193" s="222" t="s">
        <v>5684</v>
      </c>
      <c r="AI193" s="222" t="s">
        <v>6164</v>
      </c>
      <c r="AJ193" s="191" t="s">
        <v>5638</v>
      </c>
      <c r="AK193" s="229"/>
      <c r="AL193" s="229"/>
      <c r="AM193" s="192" t="s">
        <v>5639</v>
      </c>
    </row>
    <row r="194" spans="1:39" ht="13.5" customHeight="1">
      <c r="A194" s="183">
        <f t="shared" si="2"/>
        <v>4</v>
      </c>
      <c r="B194" s="224" t="s">
        <v>359</v>
      </c>
      <c r="C194" s="221" t="s">
        <v>5662</v>
      </c>
      <c r="D194" s="179" t="s">
        <v>510</v>
      </c>
      <c r="E194" s="231" t="s">
        <v>510</v>
      </c>
      <c r="F194" s="204" t="s">
        <v>1844</v>
      </c>
      <c r="G194" s="181" t="s">
        <v>6077</v>
      </c>
      <c r="H194" s="157" t="str">
        <f>VLOOKUP(I194:I230,'ENTER STAFF #S HERE'!$A$1:$B$2180,2,FALSE)</f>
        <v>C1604</v>
      </c>
      <c r="I194" s="179" t="s">
        <v>3962</v>
      </c>
      <c r="J194" s="228">
        <v>3</v>
      </c>
      <c r="K194" s="187">
        <f>#N/A</f>
        <v>3</v>
      </c>
      <c r="L194" s="187">
        <f>#N/A</f>
        <v>1</v>
      </c>
      <c r="M194" s="187">
        <v>6</v>
      </c>
      <c r="N194" s="187" t="str">
        <f t="shared" si="0"/>
        <v xml:space="preserve"> </v>
      </c>
      <c r="O194" s="187" t="s">
        <v>58</v>
      </c>
      <c r="P194" s="187" t="s">
        <v>58</v>
      </c>
      <c r="Q194" s="187" t="s">
        <v>58</v>
      </c>
      <c r="R194" s="187" t="s">
        <v>58</v>
      </c>
      <c r="S194" s="187" t="s">
        <v>58</v>
      </c>
      <c r="T194" s="187" t="s">
        <v>58</v>
      </c>
      <c r="U194" s="187" t="s">
        <v>58</v>
      </c>
      <c r="V194" s="187" t="s">
        <v>58</v>
      </c>
      <c r="W194" s="187">
        <v>1</v>
      </c>
      <c r="X194" s="187" t="s">
        <v>58</v>
      </c>
      <c r="Y194" s="187" t="s">
        <v>58</v>
      </c>
      <c r="Z194" s="187" t="s">
        <v>58</v>
      </c>
      <c r="AA194" s="187"/>
      <c r="AB194" s="187" t="s">
        <v>59</v>
      </c>
      <c r="AC194" s="187" t="s">
        <v>60</v>
      </c>
      <c r="AD194" s="188" t="s">
        <v>6072</v>
      </c>
      <c r="AE194" s="187" t="str">
        <f>VLOOKUP($AF$2:$AF$6318,'PROG CODE'!$A$2:$B$1052,2,FALSE)</f>
        <v>KCABACP</v>
      </c>
      <c r="AF194" s="222" t="s">
        <v>88</v>
      </c>
      <c r="AG194" s="189" t="s">
        <v>5671</v>
      </c>
      <c r="AH194" s="222" t="s">
        <v>5684</v>
      </c>
      <c r="AI194" s="222" t="s">
        <v>6164</v>
      </c>
      <c r="AJ194" s="217" t="s">
        <v>5638</v>
      </c>
      <c r="AK194" s="229"/>
      <c r="AL194" s="229"/>
      <c r="AM194" s="192" t="s">
        <v>5639</v>
      </c>
    </row>
    <row r="195" spans="1:39" ht="13.5" customHeight="1">
      <c r="A195" s="183">
        <f t="shared" si="2"/>
        <v>2</v>
      </c>
      <c r="B195" s="224" t="s">
        <v>357</v>
      </c>
      <c r="C195" s="206" t="s">
        <v>5662</v>
      </c>
      <c r="D195" s="179" t="s">
        <v>510</v>
      </c>
      <c r="E195" s="231" t="s">
        <v>510</v>
      </c>
      <c r="F195" s="204" t="s">
        <v>1848</v>
      </c>
      <c r="G195" s="181" t="s">
        <v>6166</v>
      </c>
      <c r="H195" s="157" t="str">
        <f>VLOOKUP(I195:I231,'ENTER STAFF #S HERE'!$A$1:$B$2180,2,FALSE)</f>
        <v>C1214</v>
      </c>
      <c r="I195" s="179" t="s">
        <v>3721</v>
      </c>
      <c r="J195" s="228">
        <v>3</v>
      </c>
      <c r="K195" s="187">
        <f>#N/A</f>
        <v>3</v>
      </c>
      <c r="L195" s="187">
        <f>#N/A</f>
        <v>1</v>
      </c>
      <c r="M195" s="187">
        <v>6</v>
      </c>
      <c r="N195" s="187" t="str">
        <f t="shared" si="0"/>
        <v xml:space="preserve"> </v>
      </c>
      <c r="O195" s="187" t="s">
        <v>58</v>
      </c>
      <c r="P195" s="187" t="s">
        <v>58</v>
      </c>
      <c r="Q195" s="187" t="s">
        <v>58</v>
      </c>
      <c r="R195" s="187" t="s">
        <v>58</v>
      </c>
      <c r="S195" s="187" t="s">
        <v>58</v>
      </c>
      <c r="T195" s="187" t="s">
        <v>58</v>
      </c>
      <c r="U195" s="187" t="s">
        <v>58</v>
      </c>
      <c r="V195" s="187" t="s">
        <v>58</v>
      </c>
      <c r="W195" s="187">
        <v>1</v>
      </c>
      <c r="X195" s="187" t="s">
        <v>58</v>
      </c>
      <c r="Y195" s="187" t="s">
        <v>58</v>
      </c>
      <c r="Z195" s="187" t="s">
        <v>58</v>
      </c>
      <c r="AA195" s="187"/>
      <c r="AB195" s="187" t="s">
        <v>59</v>
      </c>
      <c r="AC195" s="187" t="s">
        <v>60</v>
      </c>
      <c r="AD195" s="188" t="s">
        <v>6072</v>
      </c>
      <c r="AE195" s="187" t="str">
        <f>VLOOKUP($AF$2:$AF$6318,'PROG CODE'!$A$2:$B$1052,2,FALSE)</f>
        <v>KCABACP</v>
      </c>
      <c r="AF195" s="222" t="s">
        <v>88</v>
      </c>
      <c r="AG195" s="189" t="s">
        <v>5671</v>
      </c>
      <c r="AH195" s="222" t="s">
        <v>5684</v>
      </c>
      <c r="AI195" s="222" t="s">
        <v>6164</v>
      </c>
      <c r="AJ195" s="217" t="s">
        <v>5638</v>
      </c>
      <c r="AK195" s="229"/>
      <c r="AL195" s="229"/>
      <c r="AM195" s="192" t="s">
        <v>5639</v>
      </c>
    </row>
    <row r="196" spans="1:39" ht="13.5" customHeight="1">
      <c r="A196" s="183">
        <f t="shared" si="2"/>
        <v>6</v>
      </c>
      <c r="B196" s="207" t="s">
        <v>361</v>
      </c>
      <c r="C196" s="185" t="s">
        <v>5664</v>
      </c>
      <c r="D196" s="179" t="s">
        <v>510</v>
      </c>
      <c r="E196" s="231" t="s">
        <v>510</v>
      </c>
      <c r="F196" s="204" t="s">
        <v>755</v>
      </c>
      <c r="G196" s="181" t="s">
        <v>5656</v>
      </c>
      <c r="H196" s="157">
        <f>VLOOKUP(I196:I232,'ENTER STAFF #S HERE'!$A$1:$B$2180,2,FALSE)</f>
        <v>362</v>
      </c>
      <c r="I196" s="200" t="s">
        <v>3875</v>
      </c>
      <c r="J196" s="228">
        <v>3</v>
      </c>
      <c r="K196" s="187">
        <f>#N/A</f>
        <v>3</v>
      </c>
      <c r="L196" s="187">
        <f>#N/A</f>
        <v>1</v>
      </c>
      <c r="M196" s="187">
        <v>6</v>
      </c>
      <c r="N196" s="187" t="str">
        <f t="shared" si="0"/>
        <v xml:space="preserve"> </v>
      </c>
      <c r="O196" s="187" t="s">
        <v>58</v>
      </c>
      <c r="P196" s="187" t="s">
        <v>58</v>
      </c>
      <c r="Q196" s="187" t="s">
        <v>58</v>
      </c>
      <c r="R196" s="187" t="s">
        <v>58</v>
      </c>
      <c r="S196" s="187" t="s">
        <v>58</v>
      </c>
      <c r="T196" s="187" t="s">
        <v>58</v>
      </c>
      <c r="U196" s="187" t="s">
        <v>58</v>
      </c>
      <c r="V196" s="187" t="s">
        <v>58</v>
      </c>
      <c r="W196" s="187">
        <v>1</v>
      </c>
      <c r="X196" s="187" t="s">
        <v>58</v>
      </c>
      <c r="Y196" s="187" t="s">
        <v>58</v>
      </c>
      <c r="Z196" s="187" t="s">
        <v>58</v>
      </c>
      <c r="AA196" s="187"/>
      <c r="AB196" s="187" t="s">
        <v>59</v>
      </c>
      <c r="AC196" s="187" t="s">
        <v>60</v>
      </c>
      <c r="AD196" s="196" t="s">
        <v>5653</v>
      </c>
      <c r="AE196" s="187" t="str">
        <f>VLOOKUP($AF$2:$AF$6318,'PROG CODE'!$A$2:$B$1052,2,FALSE)</f>
        <v>KCABACP</v>
      </c>
      <c r="AF196" s="222" t="s">
        <v>88</v>
      </c>
      <c r="AG196" s="189" t="s">
        <v>5663</v>
      </c>
      <c r="AH196" s="222" t="s">
        <v>5684</v>
      </c>
      <c r="AI196" s="222" t="s">
        <v>6164</v>
      </c>
      <c r="AJ196" s="191" t="s">
        <v>5638</v>
      </c>
      <c r="AK196" s="229"/>
      <c r="AL196" s="229"/>
      <c r="AM196" s="192" t="s">
        <v>5639</v>
      </c>
    </row>
    <row r="197" spans="1:39" ht="13.5" customHeight="1">
      <c r="A197" s="183">
        <f t="shared" si="2"/>
        <v>6</v>
      </c>
      <c r="B197" s="224" t="s">
        <v>361</v>
      </c>
      <c r="C197" s="224" t="s">
        <v>6167</v>
      </c>
      <c r="D197" s="179" t="s">
        <v>510</v>
      </c>
      <c r="E197" s="231" t="s">
        <v>510</v>
      </c>
      <c r="F197" s="204" t="s">
        <v>1846</v>
      </c>
      <c r="G197" s="181" t="s">
        <v>6137</v>
      </c>
      <c r="H197" s="157" t="str">
        <f>VLOOKUP(I197:I233,'ENTER STAFF #S HERE'!$A$1:$B$2180,2,FALSE)</f>
        <v>C1151</v>
      </c>
      <c r="I197" s="179" t="s">
        <v>3956</v>
      </c>
      <c r="J197" s="228"/>
      <c r="K197" s="187">
        <f>#N/A</f>
        <v>0</v>
      </c>
      <c r="L197" s="187">
        <f>#N/A</f>
        <v>0</v>
      </c>
      <c r="M197" s="187">
        <v>6</v>
      </c>
      <c r="N197" s="187" t="str">
        <f t="shared" si="0"/>
        <v xml:space="preserve"> </v>
      </c>
      <c r="O197" s="187" t="s">
        <v>58</v>
      </c>
      <c r="P197" s="187" t="s">
        <v>58</v>
      </c>
      <c r="Q197" s="187" t="s">
        <v>58</v>
      </c>
      <c r="R197" s="187" t="s">
        <v>58</v>
      </c>
      <c r="S197" s="187" t="s">
        <v>58</v>
      </c>
      <c r="T197" s="187" t="s">
        <v>58</v>
      </c>
      <c r="U197" s="187" t="s">
        <v>58</v>
      </c>
      <c r="V197" s="187" t="s">
        <v>58</v>
      </c>
      <c r="W197" s="187">
        <v>0</v>
      </c>
      <c r="X197" s="187" t="s">
        <v>58</v>
      </c>
      <c r="Y197" s="187" t="s">
        <v>58</v>
      </c>
      <c r="Z197" s="187" t="s">
        <v>58</v>
      </c>
      <c r="AA197" s="187"/>
      <c r="AB197" s="187" t="s">
        <v>59</v>
      </c>
      <c r="AC197" s="187" t="s">
        <v>60</v>
      </c>
      <c r="AD197" s="188" t="s">
        <v>6072</v>
      </c>
      <c r="AE197" s="187" t="str">
        <f>VLOOKUP($AF$2:$AF$6318,'PROG CODE'!$A$2:$B$1052,2,FALSE)</f>
        <v>KCABACP</v>
      </c>
      <c r="AF197" s="222" t="s">
        <v>88</v>
      </c>
      <c r="AG197" s="189" t="s">
        <v>5671</v>
      </c>
      <c r="AH197" s="222" t="s">
        <v>5684</v>
      </c>
      <c r="AI197" s="222" t="s">
        <v>6164</v>
      </c>
      <c r="AJ197" s="217" t="s">
        <v>5638</v>
      </c>
      <c r="AK197" s="229"/>
      <c r="AL197" s="229"/>
      <c r="AM197" s="192" t="s">
        <v>5639</v>
      </c>
    </row>
    <row r="198" spans="1:39" ht="13.5" customHeight="1">
      <c r="A198" s="183">
        <f t="shared" si="2"/>
        <v>6</v>
      </c>
      <c r="B198" s="224" t="s">
        <v>361</v>
      </c>
      <c r="C198" s="224" t="s">
        <v>6168</v>
      </c>
      <c r="D198" s="179" t="s">
        <v>510</v>
      </c>
      <c r="E198" s="231" t="s">
        <v>510</v>
      </c>
      <c r="F198" s="204" t="s">
        <v>1842</v>
      </c>
      <c r="G198" s="244" t="s">
        <v>6135</v>
      </c>
      <c r="H198" s="157" t="str">
        <f>VLOOKUP(I198:I234,'ENTER STAFF #S HERE'!$A$1:$B$2180,2,FALSE)</f>
        <v>C2007</v>
      </c>
      <c r="I198" s="179" t="s">
        <v>5522</v>
      </c>
      <c r="J198" s="228">
        <v>3</v>
      </c>
      <c r="K198" s="187">
        <f>#N/A</f>
        <v>3</v>
      </c>
      <c r="L198" s="187">
        <f>#N/A</f>
        <v>1</v>
      </c>
      <c r="M198" s="187">
        <v>6</v>
      </c>
      <c r="N198" s="187" t="str">
        <f t="shared" si="0"/>
        <v xml:space="preserve"> </v>
      </c>
      <c r="O198" s="187" t="s">
        <v>58</v>
      </c>
      <c r="P198" s="187" t="s">
        <v>58</v>
      </c>
      <c r="Q198" s="187" t="s">
        <v>58</v>
      </c>
      <c r="R198" s="187" t="s">
        <v>58</v>
      </c>
      <c r="S198" s="187" t="s">
        <v>58</v>
      </c>
      <c r="T198" s="187" t="s">
        <v>58</v>
      </c>
      <c r="U198" s="187" t="s">
        <v>58</v>
      </c>
      <c r="V198" s="187" t="s">
        <v>58</v>
      </c>
      <c r="W198" s="187">
        <v>1</v>
      </c>
      <c r="X198" s="187" t="s">
        <v>58</v>
      </c>
      <c r="Y198" s="187" t="s">
        <v>58</v>
      </c>
      <c r="Z198" s="187" t="s">
        <v>58</v>
      </c>
      <c r="AA198" s="187"/>
      <c r="AB198" s="187" t="s">
        <v>59</v>
      </c>
      <c r="AC198" s="187" t="s">
        <v>60</v>
      </c>
      <c r="AD198" s="188" t="s">
        <v>6072</v>
      </c>
      <c r="AE198" s="187" t="str">
        <f>VLOOKUP($AF$2:$AF$6318,'PROG CODE'!$A$2:$B$1052,2,FALSE)</f>
        <v>KCABACP</v>
      </c>
      <c r="AF198" s="222" t="s">
        <v>88</v>
      </c>
      <c r="AG198" s="189" t="s">
        <v>5671</v>
      </c>
      <c r="AH198" s="222" t="s">
        <v>5684</v>
      </c>
      <c r="AI198" s="222" t="s">
        <v>6164</v>
      </c>
      <c r="AJ198" s="217" t="s">
        <v>5638</v>
      </c>
      <c r="AK198" s="229"/>
      <c r="AL198" s="229"/>
      <c r="AM198" s="192" t="s">
        <v>5639</v>
      </c>
    </row>
    <row r="199" spans="1:39" ht="13.5" customHeight="1">
      <c r="A199" s="183">
        <f t="shared" si="2"/>
        <v>1</v>
      </c>
      <c r="B199" s="224" t="s">
        <v>52</v>
      </c>
      <c r="C199" s="224" t="s">
        <v>5662</v>
      </c>
      <c r="D199" s="179" t="s">
        <v>510</v>
      </c>
      <c r="E199" s="231" t="s">
        <v>510</v>
      </c>
      <c r="F199" s="204" t="s">
        <v>1854</v>
      </c>
      <c r="G199" s="181" t="s">
        <v>6082</v>
      </c>
      <c r="H199" s="157">
        <f>VLOOKUP(I199:I235,'ENTER STAFF #S HERE'!$A$1:$B$2180,2,FALSE)</f>
        <v>328</v>
      </c>
      <c r="I199" s="179" t="s">
        <v>3903</v>
      </c>
      <c r="J199" s="228"/>
      <c r="K199" s="187">
        <f>#N/A</f>
        <v>0</v>
      </c>
      <c r="L199" s="187">
        <f>#N/A</f>
        <v>0</v>
      </c>
      <c r="M199" s="187">
        <v>10</v>
      </c>
      <c r="N199" s="187" t="str">
        <f t="shared" si="0"/>
        <v xml:space="preserve"> </v>
      </c>
      <c r="O199" s="187" t="s">
        <v>58</v>
      </c>
      <c r="P199" s="187" t="s">
        <v>58</v>
      </c>
      <c r="Q199" s="187" t="s">
        <v>58</v>
      </c>
      <c r="R199" s="187" t="s">
        <v>58</v>
      </c>
      <c r="S199" s="187" t="s">
        <v>58</v>
      </c>
      <c r="T199" s="187" t="s">
        <v>58</v>
      </c>
      <c r="U199" s="187" t="s">
        <v>58</v>
      </c>
      <c r="V199" s="187" t="s">
        <v>58</v>
      </c>
      <c r="W199" s="187">
        <v>0</v>
      </c>
      <c r="X199" s="187" t="s">
        <v>58</v>
      </c>
      <c r="Y199" s="187" t="s">
        <v>58</v>
      </c>
      <c r="Z199" s="187" t="s">
        <v>58</v>
      </c>
      <c r="AA199" s="187"/>
      <c r="AB199" s="187" t="s">
        <v>59</v>
      </c>
      <c r="AC199" s="187" t="s">
        <v>60</v>
      </c>
      <c r="AD199" s="188" t="s">
        <v>6072</v>
      </c>
      <c r="AE199" s="187" t="str">
        <f>VLOOKUP($AF$2:$AF$6318,'PROG CODE'!$A$2:$B$1052,2,FALSE)</f>
        <v>KCABACP</v>
      </c>
      <c r="AF199" s="222" t="s">
        <v>88</v>
      </c>
      <c r="AG199" s="189" t="s">
        <v>5671</v>
      </c>
      <c r="AH199" s="222" t="s">
        <v>5684</v>
      </c>
      <c r="AI199" s="222" t="s">
        <v>6169</v>
      </c>
      <c r="AJ199" s="217" t="s">
        <v>5638</v>
      </c>
      <c r="AK199" s="229"/>
      <c r="AL199" s="229"/>
      <c r="AM199" s="192" t="s">
        <v>5639</v>
      </c>
    </row>
    <row r="200" spans="1:39" ht="13.5" customHeight="1">
      <c r="A200" s="183">
        <f t="shared" si="2"/>
        <v>2</v>
      </c>
      <c r="B200" s="194" t="s">
        <v>357</v>
      </c>
      <c r="C200" s="206" t="s">
        <v>5662</v>
      </c>
      <c r="D200" s="179" t="s">
        <v>510</v>
      </c>
      <c r="E200" s="231" t="s">
        <v>510</v>
      </c>
      <c r="F200" s="157" t="s">
        <v>795</v>
      </c>
      <c r="G200" s="181" t="s">
        <v>5661</v>
      </c>
      <c r="H200" s="157" t="str">
        <f>VLOOKUP(I200:I236,'ENTER STAFF #S HERE'!$A$1:$B$2180,2,FALSE)</f>
        <v>C1358</v>
      </c>
      <c r="I200" s="186" t="s">
        <v>3639</v>
      </c>
      <c r="J200" s="228"/>
      <c r="K200" s="187">
        <f>#N/A</f>
        <v>0</v>
      </c>
      <c r="L200" s="187">
        <f>#N/A</f>
        <v>0</v>
      </c>
      <c r="M200" s="187">
        <v>10</v>
      </c>
      <c r="N200" s="187" t="str">
        <f t="shared" si="0"/>
        <v xml:space="preserve"> </v>
      </c>
      <c r="O200" s="187" t="s">
        <v>58</v>
      </c>
      <c r="P200" s="187" t="s">
        <v>58</v>
      </c>
      <c r="Q200" s="187" t="s">
        <v>58</v>
      </c>
      <c r="R200" s="187" t="s">
        <v>58</v>
      </c>
      <c r="S200" s="187" t="s">
        <v>58</v>
      </c>
      <c r="T200" s="187" t="s">
        <v>58</v>
      </c>
      <c r="U200" s="187" t="s">
        <v>58</v>
      </c>
      <c r="V200" s="187" t="s">
        <v>58</v>
      </c>
      <c r="W200" s="187">
        <v>0</v>
      </c>
      <c r="X200" s="187" t="s">
        <v>58</v>
      </c>
      <c r="Y200" s="187" t="s">
        <v>58</v>
      </c>
      <c r="Z200" s="187" t="s">
        <v>58</v>
      </c>
      <c r="AA200" s="187"/>
      <c r="AB200" s="187" t="s">
        <v>59</v>
      </c>
      <c r="AC200" s="187" t="s">
        <v>60</v>
      </c>
      <c r="AD200" s="188" t="s">
        <v>5640</v>
      </c>
      <c r="AE200" s="187" t="str">
        <f>VLOOKUP($AF$2:$AF$6318,'PROG CODE'!$A$2:$B$1052,2,FALSE)</f>
        <v>KCABACP</v>
      </c>
      <c r="AF200" s="222" t="s">
        <v>88</v>
      </c>
      <c r="AG200" s="190" t="s">
        <v>5663</v>
      </c>
      <c r="AH200" s="222" t="s">
        <v>5684</v>
      </c>
      <c r="AI200" s="222" t="s">
        <v>6169</v>
      </c>
      <c r="AJ200" s="217" t="s">
        <v>5638</v>
      </c>
      <c r="AK200" s="229"/>
      <c r="AL200" s="229"/>
      <c r="AM200" s="192" t="s">
        <v>5639</v>
      </c>
    </row>
    <row r="201" spans="1:39" ht="13.5" customHeight="1">
      <c r="A201" s="183">
        <f t="shared" si="2"/>
        <v>6</v>
      </c>
      <c r="B201" s="224" t="s">
        <v>361</v>
      </c>
      <c r="C201" s="224" t="s">
        <v>5664</v>
      </c>
      <c r="D201" s="179" t="s">
        <v>510</v>
      </c>
      <c r="E201" s="231" t="s">
        <v>510</v>
      </c>
      <c r="F201" s="204" t="s">
        <v>1852</v>
      </c>
      <c r="G201" s="181" t="s">
        <v>6079</v>
      </c>
      <c r="H201" s="157" t="str">
        <f>VLOOKUP(I201:I237,'ENTER STAFF #S HERE'!$A$1:$B$2180,2,FALSE)</f>
        <v>C1250</v>
      </c>
      <c r="I201" s="179" t="s">
        <v>3920</v>
      </c>
      <c r="J201" s="228">
        <v>3</v>
      </c>
      <c r="K201" s="187">
        <f>#N/A</f>
        <v>3</v>
      </c>
      <c r="L201" s="187">
        <f>#N/A</f>
        <v>1</v>
      </c>
      <c r="M201" s="187">
        <v>10</v>
      </c>
      <c r="N201" s="187" t="str">
        <f t="shared" si="0"/>
        <v xml:space="preserve"> </v>
      </c>
      <c r="O201" s="187" t="s">
        <v>58</v>
      </c>
      <c r="P201" s="187" t="s">
        <v>58</v>
      </c>
      <c r="Q201" s="187" t="s">
        <v>58</v>
      </c>
      <c r="R201" s="187" t="s">
        <v>58</v>
      </c>
      <c r="S201" s="187" t="s">
        <v>58</v>
      </c>
      <c r="T201" s="187" t="s">
        <v>58</v>
      </c>
      <c r="U201" s="187" t="s">
        <v>58</v>
      </c>
      <c r="V201" s="187" t="s">
        <v>58</v>
      </c>
      <c r="W201" s="187">
        <v>1</v>
      </c>
      <c r="X201" s="187" t="s">
        <v>58</v>
      </c>
      <c r="Y201" s="187" t="s">
        <v>58</v>
      </c>
      <c r="Z201" s="187" t="s">
        <v>58</v>
      </c>
      <c r="AA201" s="187"/>
      <c r="AB201" s="187" t="s">
        <v>59</v>
      </c>
      <c r="AC201" s="187" t="s">
        <v>60</v>
      </c>
      <c r="AD201" s="188" t="s">
        <v>6072</v>
      </c>
      <c r="AE201" s="187" t="str">
        <f>VLOOKUP($AF$2:$AF$6318,'PROG CODE'!$A$2:$B$1052,2,FALSE)</f>
        <v>KCABACP</v>
      </c>
      <c r="AF201" s="222" t="s">
        <v>88</v>
      </c>
      <c r="AG201" s="189" t="s">
        <v>5671</v>
      </c>
      <c r="AH201" s="222" t="s">
        <v>5684</v>
      </c>
      <c r="AI201" s="222" t="s">
        <v>6169</v>
      </c>
      <c r="AJ201" s="217" t="s">
        <v>5638</v>
      </c>
      <c r="AK201" s="229"/>
      <c r="AL201" s="229"/>
      <c r="AM201" s="192" t="s">
        <v>5639</v>
      </c>
    </row>
    <row r="202" spans="1:39" ht="13.5" customHeight="1">
      <c r="A202" s="183">
        <f t="shared" si="2"/>
        <v>3</v>
      </c>
      <c r="B202" s="224" t="s">
        <v>358</v>
      </c>
      <c r="C202" s="224" t="s">
        <v>6154</v>
      </c>
      <c r="D202" s="179" t="s">
        <v>510</v>
      </c>
      <c r="E202" s="231" t="s">
        <v>510</v>
      </c>
      <c r="F202" s="204" t="s">
        <v>1856</v>
      </c>
      <c r="G202" s="181" t="s">
        <v>6140</v>
      </c>
      <c r="H202" s="157">
        <f>VLOOKUP(I202:I237,'ENTER STAFF #S HERE'!$A$1:$B$2180,2,FALSE)</f>
        <v>153</v>
      </c>
      <c r="I202" s="179" t="s">
        <v>3919</v>
      </c>
      <c r="J202" s="228">
        <v>3</v>
      </c>
      <c r="K202" s="187">
        <f>#N/A</f>
        <v>3</v>
      </c>
      <c r="L202" s="187">
        <f>#N/A</f>
        <v>1</v>
      </c>
      <c r="M202" s="187">
        <v>10</v>
      </c>
      <c r="N202" s="187" t="str">
        <f t="shared" si="0"/>
        <v xml:space="preserve"> </v>
      </c>
      <c r="O202" s="187" t="s">
        <v>58</v>
      </c>
      <c r="P202" s="187" t="s">
        <v>58</v>
      </c>
      <c r="Q202" s="187" t="s">
        <v>58</v>
      </c>
      <c r="R202" s="187" t="s">
        <v>58</v>
      </c>
      <c r="S202" s="187" t="s">
        <v>58</v>
      </c>
      <c r="T202" s="187" t="s">
        <v>58</v>
      </c>
      <c r="U202" s="187" t="s">
        <v>58</v>
      </c>
      <c r="V202" s="187" t="s">
        <v>58</v>
      </c>
      <c r="W202" s="187">
        <v>1</v>
      </c>
      <c r="X202" s="187" t="s">
        <v>58</v>
      </c>
      <c r="Y202" s="187" t="s">
        <v>58</v>
      </c>
      <c r="Z202" s="187" t="s">
        <v>58</v>
      </c>
      <c r="AA202" s="187"/>
      <c r="AB202" s="187" t="s">
        <v>59</v>
      </c>
      <c r="AC202" s="187" t="s">
        <v>60</v>
      </c>
      <c r="AD202" s="188" t="s">
        <v>6072</v>
      </c>
      <c r="AE202" s="187" t="str">
        <f>VLOOKUP($AF$2:$AF$6318,'PROG CODE'!$A$2:$B$1052,2,FALSE)</f>
        <v>KCABACP</v>
      </c>
      <c r="AF202" s="222" t="s">
        <v>88</v>
      </c>
      <c r="AG202" s="189" t="s">
        <v>5671</v>
      </c>
      <c r="AH202" s="222" t="s">
        <v>5684</v>
      </c>
      <c r="AI202" s="222" t="s">
        <v>6169</v>
      </c>
      <c r="AJ202" s="217" t="s">
        <v>5638</v>
      </c>
      <c r="AK202" s="229"/>
      <c r="AL202" s="229"/>
      <c r="AM202" s="192" t="s">
        <v>5639</v>
      </c>
    </row>
    <row r="203" spans="1:39" ht="13.5" customHeight="1">
      <c r="A203" s="183">
        <f t="shared" si="2"/>
        <v>3</v>
      </c>
      <c r="B203" s="224" t="s">
        <v>358</v>
      </c>
      <c r="C203" s="224" t="s">
        <v>6165</v>
      </c>
      <c r="D203" s="179" t="s">
        <v>510</v>
      </c>
      <c r="E203" s="231" t="s">
        <v>510</v>
      </c>
      <c r="F203" s="204" t="s">
        <v>1850</v>
      </c>
      <c r="G203" s="181" t="s">
        <v>6161</v>
      </c>
      <c r="H203" s="157" t="str">
        <f>VLOOKUP(I203:I238,'ENTER STAFF #S HERE'!$A$1:$B$2180,2,FALSE)</f>
        <v>C1818</v>
      </c>
      <c r="I203" s="179" t="s">
        <v>4155</v>
      </c>
      <c r="J203" s="228">
        <v>3</v>
      </c>
      <c r="K203" s="187">
        <f>#N/A</f>
        <v>3</v>
      </c>
      <c r="L203" s="187">
        <f>#N/A</f>
        <v>1</v>
      </c>
      <c r="M203" s="187">
        <v>10</v>
      </c>
      <c r="N203" s="187" t="str">
        <f t="shared" si="0"/>
        <v xml:space="preserve"> </v>
      </c>
      <c r="O203" s="187" t="s">
        <v>58</v>
      </c>
      <c r="P203" s="187" t="s">
        <v>58</v>
      </c>
      <c r="Q203" s="187" t="s">
        <v>58</v>
      </c>
      <c r="R203" s="187" t="s">
        <v>58</v>
      </c>
      <c r="S203" s="187" t="s">
        <v>58</v>
      </c>
      <c r="T203" s="187" t="s">
        <v>58</v>
      </c>
      <c r="U203" s="187" t="s">
        <v>58</v>
      </c>
      <c r="V203" s="187" t="s">
        <v>58</v>
      </c>
      <c r="W203" s="187">
        <v>1</v>
      </c>
      <c r="X203" s="187" t="s">
        <v>58</v>
      </c>
      <c r="Y203" s="187" t="s">
        <v>58</v>
      </c>
      <c r="Z203" s="187" t="s">
        <v>58</v>
      </c>
      <c r="AA203" s="187"/>
      <c r="AB203" s="187" t="s">
        <v>59</v>
      </c>
      <c r="AC203" s="187" t="s">
        <v>60</v>
      </c>
      <c r="AD203" s="188" t="s">
        <v>6072</v>
      </c>
      <c r="AE203" s="187" t="str">
        <f>VLOOKUP($AF$2:$AF$6318,'PROG CODE'!$A$2:$B$1052,2,FALSE)</f>
        <v>KCABACP</v>
      </c>
      <c r="AF203" s="222" t="s">
        <v>88</v>
      </c>
      <c r="AG203" s="189" t="s">
        <v>5671</v>
      </c>
      <c r="AH203" s="222" t="s">
        <v>5684</v>
      </c>
      <c r="AI203" s="222" t="s">
        <v>6169</v>
      </c>
      <c r="AJ203" s="217" t="s">
        <v>5638</v>
      </c>
      <c r="AK203" s="229"/>
      <c r="AL203" s="229"/>
      <c r="AM203" s="192" t="s">
        <v>5639</v>
      </c>
    </row>
    <row r="204" spans="1:39" ht="13.5" customHeight="1">
      <c r="A204" s="183">
        <f t="shared" si="2"/>
        <v>4</v>
      </c>
      <c r="B204" s="224" t="s">
        <v>359</v>
      </c>
      <c r="C204" s="224" t="s">
        <v>5662</v>
      </c>
      <c r="D204" s="179" t="s">
        <v>510</v>
      </c>
      <c r="E204" s="231" t="s">
        <v>510</v>
      </c>
      <c r="F204" s="204" t="s">
        <v>1858</v>
      </c>
      <c r="G204" s="181" t="s">
        <v>6089</v>
      </c>
      <c r="H204" s="157" t="str">
        <f>VLOOKUP(I204:I238,'ENTER STAFF #S HERE'!$A$1:$B$2180,2,FALSE)</f>
        <v>C1854</v>
      </c>
      <c r="I204" s="179" t="s">
        <v>4358</v>
      </c>
      <c r="J204" s="228">
        <v>3</v>
      </c>
      <c r="K204" s="187">
        <f>#N/A</f>
        <v>3</v>
      </c>
      <c r="L204" s="187">
        <f>#N/A</f>
        <v>1</v>
      </c>
      <c r="M204" s="187">
        <v>10</v>
      </c>
      <c r="N204" s="187" t="str">
        <f t="shared" si="0"/>
        <v xml:space="preserve"> </v>
      </c>
      <c r="O204" s="187" t="s">
        <v>58</v>
      </c>
      <c r="P204" s="187" t="s">
        <v>58</v>
      </c>
      <c r="Q204" s="187" t="s">
        <v>58</v>
      </c>
      <c r="R204" s="187" t="s">
        <v>58</v>
      </c>
      <c r="S204" s="187" t="s">
        <v>58</v>
      </c>
      <c r="T204" s="187" t="s">
        <v>58</v>
      </c>
      <c r="U204" s="187" t="s">
        <v>58</v>
      </c>
      <c r="V204" s="187" t="s">
        <v>58</v>
      </c>
      <c r="W204" s="187">
        <v>1</v>
      </c>
      <c r="X204" s="187" t="s">
        <v>58</v>
      </c>
      <c r="Y204" s="187" t="s">
        <v>58</v>
      </c>
      <c r="Z204" s="187" t="s">
        <v>58</v>
      </c>
      <c r="AA204" s="187"/>
      <c r="AB204" s="187" t="s">
        <v>59</v>
      </c>
      <c r="AC204" s="187" t="s">
        <v>60</v>
      </c>
      <c r="AD204" s="188" t="s">
        <v>6072</v>
      </c>
      <c r="AE204" s="187" t="str">
        <f>VLOOKUP($AF$2:$AF$6318,'PROG CODE'!$A$2:$B$1052,2,FALSE)</f>
        <v>KCABACP</v>
      </c>
      <c r="AF204" s="222" t="s">
        <v>88</v>
      </c>
      <c r="AG204" s="189" t="s">
        <v>5671</v>
      </c>
      <c r="AH204" s="222" t="s">
        <v>5684</v>
      </c>
      <c r="AI204" s="222" t="s">
        <v>6169</v>
      </c>
      <c r="AJ204" s="217" t="s">
        <v>5638</v>
      </c>
      <c r="AK204" s="229"/>
      <c r="AL204" s="229"/>
      <c r="AM204" s="192" t="s">
        <v>5639</v>
      </c>
    </row>
    <row r="205" spans="1:39" ht="13.5" customHeight="1">
      <c r="A205" s="183">
        <f t="shared" si="2"/>
        <v>5</v>
      </c>
      <c r="B205" s="224" t="s">
        <v>360</v>
      </c>
      <c r="C205" s="224" t="s">
        <v>5662</v>
      </c>
      <c r="D205" s="179" t="s">
        <v>510</v>
      </c>
      <c r="E205" s="231" t="s">
        <v>510</v>
      </c>
      <c r="F205" s="157" t="s">
        <v>769</v>
      </c>
      <c r="G205" s="181" t="s">
        <v>5659</v>
      </c>
      <c r="H205" s="157">
        <f>VLOOKUP(I205:I239,'ENTER STAFF #S HERE'!$A$1:$B$2180,2,FALSE)</f>
        <v>54</v>
      </c>
      <c r="I205" s="179" t="s">
        <v>3633</v>
      </c>
      <c r="J205" s="228">
        <v>3</v>
      </c>
      <c r="K205" s="187">
        <f>#N/A</f>
        <v>3</v>
      </c>
      <c r="L205" s="187">
        <f>#N/A</f>
        <v>1</v>
      </c>
      <c r="M205" s="187">
        <v>10</v>
      </c>
      <c r="N205" s="187" t="str">
        <f t="shared" si="0"/>
        <v xml:space="preserve"> </v>
      </c>
      <c r="O205" s="187" t="s">
        <v>58</v>
      </c>
      <c r="P205" s="187" t="s">
        <v>58</v>
      </c>
      <c r="Q205" s="187" t="s">
        <v>58</v>
      </c>
      <c r="R205" s="187" t="s">
        <v>58</v>
      </c>
      <c r="S205" s="187" t="s">
        <v>58</v>
      </c>
      <c r="T205" s="187" t="s">
        <v>58</v>
      </c>
      <c r="U205" s="187" t="s">
        <v>58</v>
      </c>
      <c r="V205" s="187" t="s">
        <v>58</v>
      </c>
      <c r="W205" s="187">
        <v>1</v>
      </c>
      <c r="X205" s="187" t="s">
        <v>58</v>
      </c>
      <c r="Y205" s="187" t="s">
        <v>58</v>
      </c>
      <c r="Z205" s="187" t="s">
        <v>58</v>
      </c>
      <c r="AA205" s="187"/>
      <c r="AB205" s="187" t="s">
        <v>59</v>
      </c>
      <c r="AC205" s="187" t="s">
        <v>60</v>
      </c>
      <c r="AD205" s="196" t="s">
        <v>5650</v>
      </c>
      <c r="AE205" s="187" t="str">
        <f>VLOOKUP($AF$2:$AF$6318,'PROG CODE'!$A$2:$B$1052,2,FALSE)</f>
        <v>KCABACP</v>
      </c>
      <c r="AF205" s="222" t="s">
        <v>88</v>
      </c>
      <c r="AG205" s="190" t="s">
        <v>5663</v>
      </c>
      <c r="AH205" s="222" t="s">
        <v>5684</v>
      </c>
      <c r="AI205" s="222" t="s">
        <v>6169</v>
      </c>
      <c r="AJ205" s="191" t="s">
        <v>5638</v>
      </c>
      <c r="AK205" s="229"/>
      <c r="AL205" s="229"/>
      <c r="AM205" s="192" t="s">
        <v>5639</v>
      </c>
    </row>
    <row r="206" spans="1:39" ht="13.5" customHeight="1">
      <c r="A206" s="183">
        <f t="shared" si="2"/>
        <v>6</v>
      </c>
      <c r="B206" s="224" t="s">
        <v>361</v>
      </c>
      <c r="C206" s="224" t="s">
        <v>6168</v>
      </c>
      <c r="D206" s="179" t="s">
        <v>510</v>
      </c>
      <c r="E206" s="231" t="s">
        <v>510</v>
      </c>
      <c r="F206" s="204" t="s">
        <v>1852</v>
      </c>
      <c r="G206" s="181" t="s">
        <v>6079</v>
      </c>
      <c r="H206" s="157" t="str">
        <f>VLOOKUP(I206:I240,'ENTER STAFF #S HERE'!$A$1:$B$2180,2,FALSE)</f>
        <v>C1250</v>
      </c>
      <c r="I206" s="179" t="s">
        <v>3920</v>
      </c>
      <c r="J206" s="228"/>
      <c r="K206" s="187">
        <f>#N/A</f>
        <v>0</v>
      </c>
      <c r="L206" s="187">
        <f>#N/A</f>
        <v>0</v>
      </c>
      <c r="M206" s="187">
        <v>10</v>
      </c>
      <c r="N206" s="187" t="str">
        <f t="shared" si="0"/>
        <v xml:space="preserve"> </v>
      </c>
      <c r="O206" s="187" t="s">
        <v>58</v>
      </c>
      <c r="P206" s="187" t="s">
        <v>58</v>
      </c>
      <c r="Q206" s="187" t="s">
        <v>58</v>
      </c>
      <c r="R206" s="187" t="s">
        <v>58</v>
      </c>
      <c r="S206" s="187" t="s">
        <v>58</v>
      </c>
      <c r="T206" s="187" t="s">
        <v>58</v>
      </c>
      <c r="U206" s="187" t="s">
        <v>58</v>
      </c>
      <c r="V206" s="187" t="s">
        <v>58</v>
      </c>
      <c r="W206" s="187">
        <v>0</v>
      </c>
      <c r="X206" s="187" t="s">
        <v>58</v>
      </c>
      <c r="Y206" s="187" t="s">
        <v>58</v>
      </c>
      <c r="Z206" s="187" t="s">
        <v>58</v>
      </c>
      <c r="AA206" s="187"/>
      <c r="AB206" s="187" t="s">
        <v>59</v>
      </c>
      <c r="AC206" s="187" t="s">
        <v>60</v>
      </c>
      <c r="AD206" s="188" t="s">
        <v>6072</v>
      </c>
      <c r="AE206" s="187" t="str">
        <f>VLOOKUP($AF$2:$AF$6318,'PROG CODE'!$A$2:$B$1052,2,FALSE)</f>
        <v>KCABACP</v>
      </c>
      <c r="AF206" s="222" t="s">
        <v>88</v>
      </c>
      <c r="AG206" s="189" t="s">
        <v>5671</v>
      </c>
      <c r="AH206" s="222" t="s">
        <v>5684</v>
      </c>
      <c r="AI206" s="222" t="s">
        <v>6169</v>
      </c>
      <c r="AJ206" s="217" t="s">
        <v>5638</v>
      </c>
      <c r="AK206" s="229"/>
      <c r="AL206" s="229"/>
      <c r="AM206" s="192" t="s">
        <v>5639</v>
      </c>
    </row>
    <row r="207" spans="1:39" ht="13.5" customHeight="1">
      <c r="A207" s="183">
        <f t="shared" si="2"/>
        <v>6</v>
      </c>
      <c r="B207" s="224" t="s">
        <v>361</v>
      </c>
      <c r="C207" s="224" t="s">
        <v>6170</v>
      </c>
      <c r="D207" s="179" t="s">
        <v>510</v>
      </c>
      <c r="E207" s="231" t="s">
        <v>510</v>
      </c>
      <c r="F207" s="204" t="s">
        <v>1856</v>
      </c>
      <c r="G207" s="181" t="s">
        <v>6140</v>
      </c>
      <c r="H207" s="157">
        <f>VLOOKUP(I207:I241,'ENTER STAFF #S HERE'!$A$1:$B$2180,2,FALSE)</f>
        <v>153</v>
      </c>
      <c r="I207" s="179" t="s">
        <v>3919</v>
      </c>
      <c r="J207" s="228">
        <v>3</v>
      </c>
      <c r="K207" s="187">
        <f>#N/A</f>
        <v>3</v>
      </c>
      <c r="L207" s="187">
        <f>#N/A</f>
        <v>1</v>
      </c>
      <c r="M207" s="187">
        <v>10</v>
      </c>
      <c r="N207" s="187" t="str">
        <f t="shared" si="0"/>
        <v xml:space="preserve"> </v>
      </c>
      <c r="O207" s="187" t="s">
        <v>58</v>
      </c>
      <c r="P207" s="187" t="s">
        <v>58</v>
      </c>
      <c r="Q207" s="187" t="s">
        <v>58</v>
      </c>
      <c r="R207" s="187" t="s">
        <v>58</v>
      </c>
      <c r="S207" s="187" t="s">
        <v>58</v>
      </c>
      <c r="T207" s="187" t="s">
        <v>58</v>
      </c>
      <c r="U207" s="187" t="s">
        <v>58</v>
      </c>
      <c r="V207" s="187" t="s">
        <v>58</v>
      </c>
      <c r="W207" s="187">
        <v>1</v>
      </c>
      <c r="X207" s="187" t="s">
        <v>58</v>
      </c>
      <c r="Y207" s="187" t="s">
        <v>58</v>
      </c>
      <c r="Z207" s="187" t="s">
        <v>58</v>
      </c>
      <c r="AA207" s="187"/>
      <c r="AB207" s="187" t="s">
        <v>59</v>
      </c>
      <c r="AC207" s="187" t="s">
        <v>60</v>
      </c>
      <c r="AD207" s="188" t="s">
        <v>6072</v>
      </c>
      <c r="AE207" s="187" t="str">
        <f>VLOOKUP($AF$2:$AF$6318,'PROG CODE'!$A$2:$B$1052,2,FALSE)</f>
        <v>KCABACP</v>
      </c>
      <c r="AF207" s="222" t="s">
        <v>88</v>
      </c>
      <c r="AG207" s="189" t="s">
        <v>5671</v>
      </c>
      <c r="AH207" s="222" t="s">
        <v>5684</v>
      </c>
      <c r="AI207" s="222" t="s">
        <v>6169</v>
      </c>
      <c r="AJ207" s="217" t="s">
        <v>5638</v>
      </c>
      <c r="AK207" s="229"/>
      <c r="AL207" s="229"/>
      <c r="AM207" s="192" t="s">
        <v>5639</v>
      </c>
    </row>
    <row r="208" spans="1:39" ht="13.5" customHeight="1">
      <c r="A208" s="183">
        <f t="shared" si="2"/>
        <v>6</v>
      </c>
      <c r="B208" s="224" t="s">
        <v>361</v>
      </c>
      <c r="C208" s="224" t="s">
        <v>6171</v>
      </c>
      <c r="D208" s="179" t="s">
        <v>510</v>
      </c>
      <c r="E208" s="231" t="s">
        <v>510</v>
      </c>
      <c r="F208" s="204" t="s">
        <v>1850</v>
      </c>
      <c r="G208" s="181" t="s">
        <v>6161</v>
      </c>
      <c r="H208" s="157" t="str">
        <f>VLOOKUP(I208:I242,'ENTER STAFF #S HERE'!$A$1:$B$2180,2,FALSE)</f>
        <v>C1818</v>
      </c>
      <c r="I208" s="179" t="s">
        <v>4155</v>
      </c>
      <c r="J208" s="228">
        <v>3</v>
      </c>
      <c r="K208" s="187">
        <f>#N/A</f>
        <v>3</v>
      </c>
      <c r="L208" s="187">
        <f>#N/A</f>
        <v>1</v>
      </c>
      <c r="M208" s="187">
        <v>10</v>
      </c>
      <c r="N208" s="187" t="str">
        <f t="shared" si="0"/>
        <v xml:space="preserve"> </v>
      </c>
      <c r="O208" s="187" t="s">
        <v>58</v>
      </c>
      <c r="P208" s="187" t="s">
        <v>58</v>
      </c>
      <c r="Q208" s="187" t="s">
        <v>58</v>
      </c>
      <c r="R208" s="187" t="s">
        <v>58</v>
      </c>
      <c r="S208" s="187" t="s">
        <v>58</v>
      </c>
      <c r="T208" s="187" t="s">
        <v>58</v>
      </c>
      <c r="U208" s="187" t="s">
        <v>58</v>
      </c>
      <c r="V208" s="187" t="s">
        <v>58</v>
      </c>
      <c r="W208" s="187">
        <v>1</v>
      </c>
      <c r="X208" s="187" t="s">
        <v>58</v>
      </c>
      <c r="Y208" s="187" t="s">
        <v>58</v>
      </c>
      <c r="Z208" s="187" t="s">
        <v>58</v>
      </c>
      <c r="AA208" s="187"/>
      <c r="AB208" s="187" t="s">
        <v>59</v>
      </c>
      <c r="AC208" s="187" t="s">
        <v>60</v>
      </c>
      <c r="AD208" s="188" t="s">
        <v>6072</v>
      </c>
      <c r="AE208" s="187" t="str">
        <f>VLOOKUP($AF$2:$AF$6318,'PROG CODE'!$A$2:$B$1052,2,FALSE)</f>
        <v>KCABACP</v>
      </c>
      <c r="AF208" s="222" t="s">
        <v>88</v>
      </c>
      <c r="AG208" s="189" t="s">
        <v>5671</v>
      </c>
      <c r="AH208" s="222" t="s">
        <v>5684</v>
      </c>
      <c r="AI208" s="222" t="s">
        <v>6169</v>
      </c>
      <c r="AJ208" s="217" t="s">
        <v>5638</v>
      </c>
      <c r="AK208" s="229"/>
      <c r="AL208" s="229"/>
      <c r="AM208" s="192" t="s">
        <v>5639</v>
      </c>
    </row>
    <row r="209" spans="1:39" ht="13.5" customHeight="1">
      <c r="A209" s="183">
        <f t="shared" si="2"/>
        <v>1</v>
      </c>
      <c r="B209" s="224" t="s">
        <v>52</v>
      </c>
      <c r="C209" s="224" t="s">
        <v>5662</v>
      </c>
      <c r="D209" s="179" t="s">
        <v>510</v>
      </c>
      <c r="E209" s="231" t="s">
        <v>510</v>
      </c>
      <c r="F209" s="204" t="s">
        <v>1877</v>
      </c>
      <c r="G209" s="181" t="s">
        <v>6149</v>
      </c>
      <c r="H209" s="157">
        <f>VLOOKUP(I209:I244,'ENTER STAFF #S HERE'!$A$1:$B$2180,2,FALSE)</f>
        <v>153</v>
      </c>
      <c r="I209" s="179" t="s">
        <v>3919</v>
      </c>
      <c r="J209" s="228">
        <v>3</v>
      </c>
      <c r="K209" s="187">
        <f>#N/A</f>
        <v>3</v>
      </c>
      <c r="L209" s="187">
        <f>#N/A</f>
        <v>1</v>
      </c>
      <c r="M209" s="187">
        <v>10</v>
      </c>
      <c r="N209" s="187" t="str">
        <f t="shared" si="0"/>
        <v xml:space="preserve"> </v>
      </c>
      <c r="O209" s="187" t="s">
        <v>58</v>
      </c>
      <c r="P209" s="187" t="s">
        <v>58</v>
      </c>
      <c r="Q209" s="187" t="s">
        <v>58</v>
      </c>
      <c r="R209" s="187" t="s">
        <v>58</v>
      </c>
      <c r="S209" s="187" t="s">
        <v>58</v>
      </c>
      <c r="T209" s="187" t="s">
        <v>58</v>
      </c>
      <c r="U209" s="187" t="s">
        <v>58</v>
      </c>
      <c r="V209" s="187" t="s">
        <v>58</v>
      </c>
      <c r="W209" s="187">
        <v>1</v>
      </c>
      <c r="X209" s="187" t="s">
        <v>58</v>
      </c>
      <c r="Y209" s="187" t="s">
        <v>58</v>
      </c>
      <c r="Z209" s="187" t="s">
        <v>58</v>
      </c>
      <c r="AA209" s="187"/>
      <c r="AB209" s="187" t="s">
        <v>59</v>
      </c>
      <c r="AC209" s="187" t="s">
        <v>60</v>
      </c>
      <c r="AD209" s="188" t="s">
        <v>6072</v>
      </c>
      <c r="AE209" s="187" t="str">
        <f>VLOOKUP($AF$2:$AF$6318,'PROG CODE'!$A$2:$B$1052,2,FALSE)</f>
        <v>KCABACP</v>
      </c>
      <c r="AF209" s="222" t="s">
        <v>88</v>
      </c>
      <c r="AG209" s="189" t="s">
        <v>5671</v>
      </c>
      <c r="AH209" s="222" t="s">
        <v>5684</v>
      </c>
      <c r="AI209" s="222" t="s">
        <v>6172</v>
      </c>
      <c r="AJ209" s="217" t="s">
        <v>5638</v>
      </c>
      <c r="AK209" s="229"/>
      <c r="AL209" s="229"/>
      <c r="AM209" s="192" t="s">
        <v>5639</v>
      </c>
    </row>
    <row r="210" spans="1:39" ht="13.5" customHeight="1">
      <c r="A210" s="183">
        <f t="shared" si="2"/>
        <v>2</v>
      </c>
      <c r="B210" s="224" t="s">
        <v>357</v>
      </c>
      <c r="C210" s="224" t="s">
        <v>5662</v>
      </c>
      <c r="D210" s="179" t="s">
        <v>510</v>
      </c>
      <c r="E210" s="231" t="s">
        <v>510</v>
      </c>
      <c r="F210" s="202" t="s">
        <v>5715</v>
      </c>
      <c r="G210" s="181" t="s">
        <v>5716</v>
      </c>
      <c r="H210" s="157">
        <f>VLOOKUP(I210:I244,'ENTER STAFF #S HERE'!$A$1:$B$2180,2,FALSE)</f>
        <v>374</v>
      </c>
      <c r="I210" s="179" t="s">
        <v>5599</v>
      </c>
      <c r="J210" s="228"/>
      <c r="K210" s="187">
        <f>#N/A</f>
        <v>0</v>
      </c>
      <c r="L210" s="187">
        <f>#N/A</f>
        <v>0</v>
      </c>
      <c r="M210" s="187">
        <v>10</v>
      </c>
      <c r="N210" s="187" t="str">
        <f t="shared" si="0"/>
        <v xml:space="preserve"> </v>
      </c>
      <c r="O210" s="187" t="s">
        <v>58</v>
      </c>
      <c r="P210" s="187" t="s">
        <v>58</v>
      </c>
      <c r="Q210" s="187" t="s">
        <v>58</v>
      </c>
      <c r="R210" s="187" t="s">
        <v>58</v>
      </c>
      <c r="S210" s="187" t="s">
        <v>58</v>
      </c>
      <c r="T210" s="187" t="s">
        <v>58</v>
      </c>
      <c r="U210" s="187" t="s">
        <v>58</v>
      </c>
      <c r="V210" s="187" t="s">
        <v>58</v>
      </c>
      <c r="W210" s="187">
        <v>0</v>
      </c>
      <c r="X210" s="187" t="s">
        <v>58</v>
      </c>
      <c r="Y210" s="187" t="s">
        <v>58</v>
      </c>
      <c r="Z210" s="187" t="s">
        <v>58</v>
      </c>
      <c r="AA210" s="187"/>
      <c r="AB210" s="187" t="s">
        <v>59</v>
      </c>
      <c r="AC210" s="187" t="s">
        <v>60</v>
      </c>
      <c r="AD210" s="188" t="s">
        <v>6072</v>
      </c>
      <c r="AE210" s="187" t="str">
        <f>VLOOKUP($AF$2:$AF$6318,'PROG CODE'!$A$2:$B$1052,2,FALSE)</f>
        <v>KCABACP</v>
      </c>
      <c r="AF210" s="222" t="s">
        <v>88</v>
      </c>
      <c r="AG210" s="189" t="s">
        <v>5671</v>
      </c>
      <c r="AH210" s="222" t="s">
        <v>5684</v>
      </c>
      <c r="AI210" s="222" t="s">
        <v>6172</v>
      </c>
      <c r="AJ210" s="217" t="s">
        <v>5638</v>
      </c>
      <c r="AK210" s="229"/>
      <c r="AL210" s="229"/>
      <c r="AM210" s="192" t="s">
        <v>5639</v>
      </c>
    </row>
    <row r="211" spans="1:39" ht="13.5" customHeight="1">
      <c r="A211" s="183">
        <f t="shared" si="2"/>
        <v>3</v>
      </c>
      <c r="B211" s="224" t="s">
        <v>358</v>
      </c>
      <c r="C211" s="224" t="s">
        <v>5662</v>
      </c>
      <c r="D211" s="179" t="s">
        <v>510</v>
      </c>
      <c r="E211" s="231" t="s">
        <v>510</v>
      </c>
      <c r="F211" s="204" t="s">
        <v>1875</v>
      </c>
      <c r="G211" s="181" t="s">
        <v>6173</v>
      </c>
      <c r="H211" s="157" t="str">
        <f>VLOOKUP(I211:I245,'ENTER STAFF #S HERE'!$A$1:$B$2180,2,FALSE)</f>
        <v>C1781</v>
      </c>
      <c r="I211" s="179" t="s">
        <v>4164</v>
      </c>
      <c r="J211" s="228">
        <v>3</v>
      </c>
      <c r="K211" s="187">
        <f>#N/A</f>
        <v>3</v>
      </c>
      <c r="L211" s="187">
        <f>#N/A</f>
        <v>1</v>
      </c>
      <c r="M211" s="187">
        <v>10</v>
      </c>
      <c r="N211" s="187" t="str">
        <f t="shared" si="0"/>
        <v xml:space="preserve"> </v>
      </c>
      <c r="O211" s="187" t="s">
        <v>58</v>
      </c>
      <c r="P211" s="187" t="s">
        <v>58</v>
      </c>
      <c r="Q211" s="187" t="s">
        <v>58</v>
      </c>
      <c r="R211" s="187" t="s">
        <v>58</v>
      </c>
      <c r="S211" s="187" t="s">
        <v>58</v>
      </c>
      <c r="T211" s="187" t="s">
        <v>58</v>
      </c>
      <c r="U211" s="187" t="s">
        <v>58</v>
      </c>
      <c r="V211" s="187" t="s">
        <v>58</v>
      </c>
      <c r="W211" s="187">
        <v>1</v>
      </c>
      <c r="X211" s="187" t="s">
        <v>58</v>
      </c>
      <c r="Y211" s="187" t="s">
        <v>58</v>
      </c>
      <c r="Z211" s="187" t="s">
        <v>58</v>
      </c>
      <c r="AA211" s="187"/>
      <c r="AB211" s="187" t="s">
        <v>59</v>
      </c>
      <c r="AC211" s="187" t="s">
        <v>60</v>
      </c>
      <c r="AD211" s="188" t="s">
        <v>6072</v>
      </c>
      <c r="AE211" s="187" t="str">
        <f>VLOOKUP($AF$2:$AF$6318,'PROG CODE'!$A$2:$B$1052,2,FALSE)</f>
        <v>KCABACP</v>
      </c>
      <c r="AF211" s="222" t="s">
        <v>88</v>
      </c>
      <c r="AG211" s="189" t="s">
        <v>5671</v>
      </c>
      <c r="AH211" s="222" t="s">
        <v>5684</v>
      </c>
      <c r="AI211" s="222" t="s">
        <v>6172</v>
      </c>
      <c r="AJ211" s="217" t="s">
        <v>5638</v>
      </c>
      <c r="AK211" s="229"/>
      <c r="AL211" s="229"/>
      <c r="AM211" s="192" t="s">
        <v>5639</v>
      </c>
    </row>
    <row r="212" spans="1:39" ht="13.5" customHeight="1">
      <c r="A212" s="183">
        <f t="shared" si="2"/>
        <v>4</v>
      </c>
      <c r="B212" s="224" t="s">
        <v>359</v>
      </c>
      <c r="C212" s="224" t="s">
        <v>5662</v>
      </c>
      <c r="D212" s="179" t="s">
        <v>510</v>
      </c>
      <c r="E212" s="231" t="s">
        <v>510</v>
      </c>
      <c r="F212" s="204" t="s">
        <v>1881</v>
      </c>
      <c r="G212" s="181" t="s">
        <v>6150</v>
      </c>
      <c r="H212" s="157" t="str">
        <f>VLOOKUP(I212:I246,'ENTER STAFF #S HERE'!$A$1:$B$2180,2,FALSE)</f>
        <v>C1781</v>
      </c>
      <c r="I212" s="179" t="s">
        <v>4164</v>
      </c>
      <c r="J212" s="228">
        <v>3</v>
      </c>
      <c r="K212" s="187">
        <f>#N/A</f>
        <v>3</v>
      </c>
      <c r="L212" s="187">
        <f>#N/A</f>
        <v>1</v>
      </c>
      <c r="M212" s="187">
        <v>10</v>
      </c>
      <c r="N212" s="187" t="str">
        <f t="shared" si="0"/>
        <v xml:space="preserve"> </v>
      </c>
      <c r="O212" s="187" t="s">
        <v>58</v>
      </c>
      <c r="P212" s="187" t="s">
        <v>58</v>
      </c>
      <c r="Q212" s="187" t="s">
        <v>58</v>
      </c>
      <c r="R212" s="187" t="s">
        <v>58</v>
      </c>
      <c r="S212" s="187" t="s">
        <v>58</v>
      </c>
      <c r="T212" s="187" t="s">
        <v>58</v>
      </c>
      <c r="U212" s="187" t="s">
        <v>58</v>
      </c>
      <c r="V212" s="187" t="s">
        <v>58</v>
      </c>
      <c r="W212" s="187">
        <v>1</v>
      </c>
      <c r="X212" s="187" t="s">
        <v>58</v>
      </c>
      <c r="Y212" s="187" t="s">
        <v>58</v>
      </c>
      <c r="Z212" s="187" t="s">
        <v>58</v>
      </c>
      <c r="AA212" s="187"/>
      <c r="AB212" s="187" t="s">
        <v>59</v>
      </c>
      <c r="AC212" s="187" t="s">
        <v>60</v>
      </c>
      <c r="AD212" s="188" t="s">
        <v>6072</v>
      </c>
      <c r="AE212" s="187" t="str">
        <f>VLOOKUP($AF$2:$AF$6318,'PROG CODE'!$A$2:$B$1052,2,FALSE)</f>
        <v>KCABACP</v>
      </c>
      <c r="AF212" s="222" t="s">
        <v>88</v>
      </c>
      <c r="AG212" s="189" t="s">
        <v>5671</v>
      </c>
      <c r="AH212" s="222" t="s">
        <v>5684</v>
      </c>
      <c r="AI212" s="222" t="s">
        <v>6172</v>
      </c>
      <c r="AJ212" s="217" t="s">
        <v>5638</v>
      </c>
      <c r="AK212" s="229"/>
      <c r="AL212" s="229"/>
      <c r="AM212" s="192" t="s">
        <v>5639</v>
      </c>
    </row>
    <row r="213" spans="1:39" ht="13.5" customHeight="1">
      <c r="A213" s="183">
        <f t="shared" si="2"/>
        <v>5</v>
      </c>
      <c r="B213" s="224" t="s">
        <v>360</v>
      </c>
      <c r="C213" s="224" t="s">
        <v>5662</v>
      </c>
      <c r="D213" s="179" t="s">
        <v>510</v>
      </c>
      <c r="E213" s="231" t="s">
        <v>510</v>
      </c>
      <c r="F213" s="204" t="s">
        <v>1879</v>
      </c>
      <c r="G213" s="181" t="s">
        <v>6147</v>
      </c>
      <c r="H213" s="157">
        <f>VLOOKUP(I213:I247,'ENTER STAFF #S HERE'!$A$1:$B$2180,2,FALSE)</f>
        <v>328</v>
      </c>
      <c r="I213" s="179" t="s">
        <v>3903</v>
      </c>
      <c r="J213" s="228"/>
      <c r="K213" s="187">
        <f>#N/A</f>
        <v>0</v>
      </c>
      <c r="L213" s="187">
        <f>#N/A</f>
        <v>0</v>
      </c>
      <c r="M213" s="187">
        <v>10</v>
      </c>
      <c r="N213" s="187" t="str">
        <f t="shared" si="0"/>
        <v xml:space="preserve"> </v>
      </c>
      <c r="O213" s="187" t="s">
        <v>58</v>
      </c>
      <c r="P213" s="187" t="s">
        <v>58</v>
      </c>
      <c r="Q213" s="187" t="s">
        <v>58</v>
      </c>
      <c r="R213" s="187" t="s">
        <v>58</v>
      </c>
      <c r="S213" s="187" t="s">
        <v>58</v>
      </c>
      <c r="T213" s="187" t="s">
        <v>58</v>
      </c>
      <c r="U213" s="187" t="s">
        <v>58</v>
      </c>
      <c r="V213" s="187" t="s">
        <v>58</v>
      </c>
      <c r="W213" s="187">
        <v>0</v>
      </c>
      <c r="X213" s="187" t="s">
        <v>58</v>
      </c>
      <c r="Y213" s="187" t="s">
        <v>58</v>
      </c>
      <c r="Z213" s="187" t="s">
        <v>58</v>
      </c>
      <c r="AA213" s="187"/>
      <c r="AB213" s="187" t="s">
        <v>59</v>
      </c>
      <c r="AC213" s="187" t="s">
        <v>60</v>
      </c>
      <c r="AD213" s="188" t="s">
        <v>6072</v>
      </c>
      <c r="AE213" s="187" t="str">
        <f>VLOOKUP($AF$2:$AF$6318,'PROG CODE'!$A$2:$B$1052,2,FALSE)</f>
        <v>KCABACP</v>
      </c>
      <c r="AF213" s="222" t="s">
        <v>88</v>
      </c>
      <c r="AG213" s="189" t="s">
        <v>5671</v>
      </c>
      <c r="AH213" s="222" t="s">
        <v>5684</v>
      </c>
      <c r="AI213" s="222" t="s">
        <v>6172</v>
      </c>
      <c r="AJ213" s="217" t="s">
        <v>5638</v>
      </c>
      <c r="AK213" s="229"/>
      <c r="AL213" s="229"/>
      <c r="AM213" s="192" t="s">
        <v>5639</v>
      </c>
    </row>
    <row r="214" spans="1:39" ht="13.5" customHeight="1">
      <c r="A214" s="183">
        <f t="shared" si="2"/>
        <v>1</v>
      </c>
      <c r="B214" s="224" t="s">
        <v>52</v>
      </c>
      <c r="C214" s="224" t="s">
        <v>6154</v>
      </c>
      <c r="D214" s="179" t="s">
        <v>510</v>
      </c>
      <c r="E214" s="231" t="s">
        <v>510</v>
      </c>
      <c r="F214" s="204" t="s">
        <v>1900</v>
      </c>
      <c r="G214" s="181" t="s">
        <v>6174</v>
      </c>
      <c r="H214" s="157" t="str">
        <f>VLOOKUP(I214:I250,'ENTER STAFF #S HERE'!$A$1:$B$2180,2,FALSE)</f>
        <v>C1151</v>
      </c>
      <c r="I214" s="179" t="s">
        <v>3956</v>
      </c>
      <c r="J214" s="228">
        <v>3</v>
      </c>
      <c r="K214" s="187">
        <f>#N/A</f>
        <v>3</v>
      </c>
      <c r="L214" s="187">
        <f>#N/A</f>
        <v>1</v>
      </c>
      <c r="M214" s="187">
        <v>10</v>
      </c>
      <c r="N214" s="187" t="str">
        <f t="shared" si="0"/>
        <v xml:space="preserve"> </v>
      </c>
      <c r="O214" s="187" t="s">
        <v>58</v>
      </c>
      <c r="P214" s="187" t="s">
        <v>58</v>
      </c>
      <c r="Q214" s="187" t="s">
        <v>58</v>
      </c>
      <c r="R214" s="187" t="s">
        <v>58</v>
      </c>
      <c r="S214" s="187" t="s">
        <v>58</v>
      </c>
      <c r="T214" s="187" t="s">
        <v>58</v>
      </c>
      <c r="U214" s="187" t="s">
        <v>58</v>
      </c>
      <c r="V214" s="187" t="s">
        <v>58</v>
      </c>
      <c r="W214" s="187">
        <v>1</v>
      </c>
      <c r="X214" s="187" t="s">
        <v>58</v>
      </c>
      <c r="Y214" s="187" t="s">
        <v>58</v>
      </c>
      <c r="Z214" s="187" t="s">
        <v>58</v>
      </c>
      <c r="AA214" s="187"/>
      <c r="AB214" s="187" t="s">
        <v>59</v>
      </c>
      <c r="AC214" s="187" t="s">
        <v>60</v>
      </c>
      <c r="AD214" s="188" t="s">
        <v>6072</v>
      </c>
      <c r="AE214" s="187" t="str">
        <f>VLOOKUP($AF$2:$AF$6318,'PROG CODE'!$A$2:$B$1052,2,FALSE)</f>
        <v>KCABACP</v>
      </c>
      <c r="AF214" s="222" t="s">
        <v>88</v>
      </c>
      <c r="AG214" s="189" t="s">
        <v>5671</v>
      </c>
      <c r="AH214" s="222" t="s">
        <v>5684</v>
      </c>
      <c r="AI214" s="222" t="s">
        <v>6175</v>
      </c>
      <c r="AJ214" s="217" t="s">
        <v>5638</v>
      </c>
      <c r="AK214" s="229"/>
      <c r="AL214" s="229"/>
      <c r="AM214" s="192" t="s">
        <v>5639</v>
      </c>
    </row>
    <row r="215" spans="1:39" ht="13.5" customHeight="1">
      <c r="A215" s="183">
        <f t="shared" si="2"/>
        <v>1</v>
      </c>
      <c r="B215" s="224" t="s">
        <v>52</v>
      </c>
      <c r="C215" s="224" t="s">
        <v>6165</v>
      </c>
      <c r="D215" s="179" t="s">
        <v>510</v>
      </c>
      <c r="E215" s="231" t="s">
        <v>510</v>
      </c>
      <c r="F215" s="245" t="s">
        <v>1896</v>
      </c>
      <c r="G215" s="246" t="s">
        <v>6176</v>
      </c>
      <c r="H215" s="157" t="str">
        <f>VLOOKUP(I215:I251,'ENTER STAFF #S HERE'!$A$1:$B$2180,2,FALSE)</f>
        <v>C1818</v>
      </c>
      <c r="I215" s="179" t="s">
        <v>4155</v>
      </c>
      <c r="J215" s="228">
        <v>3</v>
      </c>
      <c r="K215" s="187">
        <f>#N/A</f>
        <v>3</v>
      </c>
      <c r="L215" s="187">
        <f>#N/A</f>
        <v>1</v>
      </c>
      <c r="M215" s="187">
        <v>10</v>
      </c>
      <c r="N215" s="187" t="str">
        <f t="shared" si="0"/>
        <v xml:space="preserve"> </v>
      </c>
      <c r="O215" s="187" t="s">
        <v>58</v>
      </c>
      <c r="P215" s="187" t="s">
        <v>58</v>
      </c>
      <c r="Q215" s="187" t="s">
        <v>58</v>
      </c>
      <c r="R215" s="187" t="s">
        <v>58</v>
      </c>
      <c r="S215" s="187" t="s">
        <v>58</v>
      </c>
      <c r="T215" s="187" t="s">
        <v>58</v>
      </c>
      <c r="U215" s="187" t="s">
        <v>58</v>
      </c>
      <c r="V215" s="187" t="s">
        <v>58</v>
      </c>
      <c r="W215" s="187">
        <v>1</v>
      </c>
      <c r="X215" s="187" t="s">
        <v>58</v>
      </c>
      <c r="Y215" s="187" t="s">
        <v>58</v>
      </c>
      <c r="Z215" s="187" t="s">
        <v>58</v>
      </c>
      <c r="AA215" s="187"/>
      <c r="AB215" s="187" t="s">
        <v>59</v>
      </c>
      <c r="AC215" s="187" t="s">
        <v>60</v>
      </c>
      <c r="AD215" s="188" t="s">
        <v>6072</v>
      </c>
      <c r="AE215" s="187" t="str">
        <f>VLOOKUP($AF$2:$AF$6318,'PROG CODE'!$A$2:$B$1052,2,FALSE)</f>
        <v>KCABACP</v>
      </c>
      <c r="AF215" s="222" t="s">
        <v>88</v>
      </c>
      <c r="AG215" s="189" t="s">
        <v>5671</v>
      </c>
      <c r="AH215" s="222" t="s">
        <v>5684</v>
      </c>
      <c r="AI215" s="222" t="s">
        <v>6175</v>
      </c>
      <c r="AJ215" s="217" t="s">
        <v>5638</v>
      </c>
      <c r="AK215" s="229"/>
      <c r="AL215" s="229"/>
      <c r="AM215" s="192" t="s">
        <v>5639</v>
      </c>
    </row>
    <row r="216" spans="1:39" ht="13.5" customHeight="1">
      <c r="A216" s="183">
        <f t="shared" si="2"/>
        <v>2</v>
      </c>
      <c r="B216" s="224" t="s">
        <v>357</v>
      </c>
      <c r="C216" s="224" t="s">
        <v>6165</v>
      </c>
      <c r="D216" s="179" t="s">
        <v>510</v>
      </c>
      <c r="E216" s="231" t="s">
        <v>510</v>
      </c>
      <c r="F216" s="204" t="s">
        <v>1910</v>
      </c>
      <c r="G216" s="181" t="s">
        <v>6177</v>
      </c>
      <c r="H216" s="157" t="str">
        <f>VLOOKUP(I216:I253,'ENTER STAFF #S HERE'!$A$1:$B$2180,2,FALSE)</f>
        <v>C1604</v>
      </c>
      <c r="I216" s="179" t="s">
        <v>3962</v>
      </c>
      <c r="J216" s="228">
        <v>3</v>
      </c>
      <c r="K216" s="187">
        <f>#N/A</f>
        <v>3</v>
      </c>
      <c r="L216" s="187">
        <f>#N/A</f>
        <v>1</v>
      </c>
      <c r="M216" s="187">
        <v>10</v>
      </c>
      <c r="N216" s="187" t="str">
        <f t="shared" si="0"/>
        <v xml:space="preserve"> </v>
      </c>
      <c r="O216" s="187" t="s">
        <v>58</v>
      </c>
      <c r="P216" s="187" t="s">
        <v>58</v>
      </c>
      <c r="Q216" s="187" t="s">
        <v>58</v>
      </c>
      <c r="R216" s="187" t="s">
        <v>58</v>
      </c>
      <c r="S216" s="187" t="s">
        <v>58</v>
      </c>
      <c r="T216" s="187" t="s">
        <v>58</v>
      </c>
      <c r="U216" s="187" t="s">
        <v>58</v>
      </c>
      <c r="V216" s="187" t="s">
        <v>58</v>
      </c>
      <c r="W216" s="187">
        <v>1</v>
      </c>
      <c r="X216" s="187" t="s">
        <v>58</v>
      </c>
      <c r="Y216" s="187" t="s">
        <v>58</v>
      </c>
      <c r="Z216" s="187" t="s">
        <v>58</v>
      </c>
      <c r="AA216" s="187"/>
      <c r="AB216" s="187" t="s">
        <v>59</v>
      </c>
      <c r="AC216" s="187" t="s">
        <v>60</v>
      </c>
      <c r="AD216" s="188" t="s">
        <v>6072</v>
      </c>
      <c r="AE216" s="187" t="str">
        <f>VLOOKUP($AF$2:$AF$6318,'PROG CODE'!$A$2:$B$1052,2,FALSE)</f>
        <v>KCABACP</v>
      </c>
      <c r="AF216" s="222" t="s">
        <v>88</v>
      </c>
      <c r="AG216" s="189" t="s">
        <v>5671</v>
      </c>
      <c r="AH216" s="222" t="s">
        <v>5684</v>
      </c>
      <c r="AI216" s="222" t="s">
        <v>6175</v>
      </c>
      <c r="AJ216" s="217" t="s">
        <v>5638</v>
      </c>
      <c r="AK216" s="229"/>
      <c r="AL216" s="229"/>
      <c r="AM216" s="192" t="s">
        <v>5639</v>
      </c>
    </row>
    <row r="217" spans="1:39" ht="13.5" customHeight="1">
      <c r="A217" s="183">
        <f t="shared" si="2"/>
        <v>3</v>
      </c>
      <c r="B217" s="224" t="s">
        <v>358</v>
      </c>
      <c r="C217" s="224" t="s">
        <v>6154</v>
      </c>
      <c r="D217" s="179" t="s">
        <v>510</v>
      </c>
      <c r="E217" s="231" t="s">
        <v>510</v>
      </c>
      <c r="F217" s="204" t="s">
        <v>1908</v>
      </c>
      <c r="G217" s="181" t="s">
        <v>6178</v>
      </c>
      <c r="H217" s="157" t="str">
        <f>VLOOKUP(I217:I254,'ENTER STAFF #S HERE'!$A$1:$B$2180,2,FALSE)</f>
        <v>C1826</v>
      </c>
      <c r="I217" s="179" t="s">
        <v>4194</v>
      </c>
      <c r="J217" s="228">
        <v>3</v>
      </c>
      <c r="K217" s="187">
        <f>#N/A</f>
        <v>3</v>
      </c>
      <c r="L217" s="187">
        <f>#N/A</f>
        <v>1</v>
      </c>
      <c r="M217" s="187">
        <v>10</v>
      </c>
      <c r="N217" s="187" t="str">
        <f t="shared" si="0"/>
        <v xml:space="preserve"> </v>
      </c>
      <c r="O217" s="187" t="s">
        <v>58</v>
      </c>
      <c r="P217" s="187" t="s">
        <v>58</v>
      </c>
      <c r="Q217" s="187" t="s">
        <v>58</v>
      </c>
      <c r="R217" s="187" t="s">
        <v>58</v>
      </c>
      <c r="S217" s="187" t="s">
        <v>58</v>
      </c>
      <c r="T217" s="187" t="s">
        <v>58</v>
      </c>
      <c r="U217" s="187" t="s">
        <v>58</v>
      </c>
      <c r="V217" s="187" t="s">
        <v>58</v>
      </c>
      <c r="W217" s="187">
        <v>1</v>
      </c>
      <c r="X217" s="187" t="s">
        <v>58</v>
      </c>
      <c r="Y217" s="187" t="s">
        <v>58</v>
      </c>
      <c r="Z217" s="187" t="s">
        <v>58</v>
      </c>
      <c r="AA217" s="187"/>
      <c r="AB217" s="187" t="s">
        <v>59</v>
      </c>
      <c r="AC217" s="187" t="s">
        <v>60</v>
      </c>
      <c r="AD217" s="188" t="s">
        <v>6072</v>
      </c>
      <c r="AE217" s="187" t="str">
        <f>VLOOKUP($AF$2:$AF$6318,'PROG CODE'!$A$2:$B$1052,2,FALSE)</f>
        <v>KCABACP</v>
      </c>
      <c r="AF217" s="222" t="s">
        <v>88</v>
      </c>
      <c r="AG217" s="189" t="s">
        <v>5671</v>
      </c>
      <c r="AH217" s="222" t="s">
        <v>5684</v>
      </c>
      <c r="AI217" s="222" t="s">
        <v>6175</v>
      </c>
      <c r="AJ217" s="217" t="s">
        <v>5638</v>
      </c>
      <c r="AK217" s="229"/>
      <c r="AL217" s="229"/>
      <c r="AM217" s="192" t="s">
        <v>5639</v>
      </c>
    </row>
    <row r="218" spans="1:39" ht="13.5" customHeight="1">
      <c r="A218" s="183">
        <f t="shared" si="2"/>
        <v>3</v>
      </c>
      <c r="B218" s="224" t="s">
        <v>358</v>
      </c>
      <c r="C218" s="224" t="s">
        <v>6165</v>
      </c>
      <c r="D218" s="179" t="s">
        <v>510</v>
      </c>
      <c r="E218" s="231" t="s">
        <v>510</v>
      </c>
      <c r="F218" s="204" t="s">
        <v>1906</v>
      </c>
      <c r="G218" s="181" t="s">
        <v>6179</v>
      </c>
      <c r="H218" s="157">
        <f>VLOOKUP(I218:I255,'ENTER STAFF #S HERE'!$A$1:$B$2180,2,FALSE)</f>
        <v>153</v>
      </c>
      <c r="I218" s="179" t="s">
        <v>3919</v>
      </c>
      <c r="J218" s="228">
        <v>3</v>
      </c>
      <c r="K218" s="187">
        <f>#N/A</f>
        <v>3</v>
      </c>
      <c r="L218" s="187">
        <f>#N/A</f>
        <v>1</v>
      </c>
      <c r="M218" s="187">
        <v>10</v>
      </c>
      <c r="N218" s="187" t="str">
        <f t="shared" si="0"/>
        <v xml:space="preserve"> </v>
      </c>
      <c r="O218" s="187" t="s">
        <v>58</v>
      </c>
      <c r="P218" s="187" t="s">
        <v>58</v>
      </c>
      <c r="Q218" s="187" t="s">
        <v>58</v>
      </c>
      <c r="R218" s="187" t="s">
        <v>58</v>
      </c>
      <c r="S218" s="187" t="s">
        <v>58</v>
      </c>
      <c r="T218" s="187" t="s">
        <v>58</v>
      </c>
      <c r="U218" s="187" t="s">
        <v>58</v>
      </c>
      <c r="V218" s="187" t="s">
        <v>58</v>
      </c>
      <c r="W218" s="187">
        <v>1</v>
      </c>
      <c r="X218" s="187" t="s">
        <v>58</v>
      </c>
      <c r="Y218" s="187" t="s">
        <v>58</v>
      </c>
      <c r="Z218" s="187" t="s">
        <v>58</v>
      </c>
      <c r="AA218" s="187"/>
      <c r="AB218" s="187" t="s">
        <v>59</v>
      </c>
      <c r="AC218" s="187" t="s">
        <v>60</v>
      </c>
      <c r="AD218" s="188" t="s">
        <v>6072</v>
      </c>
      <c r="AE218" s="187" t="str">
        <f>VLOOKUP($AF$2:$AF$6318,'PROG CODE'!$A$2:$B$1052,2,FALSE)</f>
        <v>KCABACP</v>
      </c>
      <c r="AF218" s="222" t="s">
        <v>88</v>
      </c>
      <c r="AG218" s="189" t="s">
        <v>5671</v>
      </c>
      <c r="AH218" s="222" t="s">
        <v>5684</v>
      </c>
      <c r="AI218" s="222" t="s">
        <v>6175</v>
      </c>
      <c r="AJ218" s="217" t="s">
        <v>5638</v>
      </c>
      <c r="AK218" s="229"/>
      <c r="AL218" s="229"/>
      <c r="AM218" s="192" t="s">
        <v>5639</v>
      </c>
    </row>
    <row r="219" spans="1:39" ht="13.5" customHeight="1">
      <c r="A219" s="183">
        <f t="shared" si="2"/>
        <v>5</v>
      </c>
      <c r="B219" s="224" t="s">
        <v>360</v>
      </c>
      <c r="C219" s="224" t="s">
        <v>6154</v>
      </c>
      <c r="D219" s="179" t="s">
        <v>510</v>
      </c>
      <c r="E219" s="231" t="s">
        <v>510</v>
      </c>
      <c r="F219" s="204" t="s">
        <v>1898</v>
      </c>
      <c r="G219" s="181" t="s">
        <v>6180</v>
      </c>
      <c r="H219" s="157" t="str">
        <f>VLOOKUP(I219:I257,'ENTER STAFF #S HERE'!$A$1:$B$2180,2,FALSE)</f>
        <v>C2059</v>
      </c>
      <c r="I219" s="179" t="s">
        <v>5566</v>
      </c>
      <c r="J219" s="228">
        <v>3</v>
      </c>
      <c r="K219" s="187">
        <f>#N/A</f>
        <v>3</v>
      </c>
      <c r="L219" s="187">
        <f>#N/A</f>
        <v>1</v>
      </c>
      <c r="M219" s="187">
        <v>10</v>
      </c>
      <c r="N219" s="187" t="str">
        <f t="shared" si="0"/>
        <v xml:space="preserve"> </v>
      </c>
      <c r="O219" s="187" t="s">
        <v>58</v>
      </c>
      <c r="P219" s="187" t="s">
        <v>58</v>
      </c>
      <c r="Q219" s="187" t="s">
        <v>58</v>
      </c>
      <c r="R219" s="187" t="s">
        <v>58</v>
      </c>
      <c r="S219" s="187" t="s">
        <v>58</v>
      </c>
      <c r="T219" s="187" t="s">
        <v>58</v>
      </c>
      <c r="U219" s="187" t="s">
        <v>58</v>
      </c>
      <c r="V219" s="187" t="s">
        <v>58</v>
      </c>
      <c r="W219" s="187">
        <v>1</v>
      </c>
      <c r="X219" s="187" t="s">
        <v>58</v>
      </c>
      <c r="Y219" s="187" t="s">
        <v>58</v>
      </c>
      <c r="Z219" s="187" t="s">
        <v>58</v>
      </c>
      <c r="AA219" s="187"/>
      <c r="AB219" s="187" t="s">
        <v>59</v>
      </c>
      <c r="AC219" s="187" t="s">
        <v>60</v>
      </c>
      <c r="AD219" s="188" t="s">
        <v>6072</v>
      </c>
      <c r="AE219" s="187" t="str">
        <f>VLOOKUP($AF$2:$AF$6318,'PROG CODE'!$A$2:$B$1052,2,FALSE)</f>
        <v>KCABACP</v>
      </c>
      <c r="AF219" s="222" t="s">
        <v>88</v>
      </c>
      <c r="AG219" s="189" t="s">
        <v>5671</v>
      </c>
      <c r="AH219" s="222" t="s">
        <v>5684</v>
      </c>
      <c r="AI219" s="222" t="s">
        <v>6175</v>
      </c>
      <c r="AJ219" s="217" t="s">
        <v>5638</v>
      </c>
      <c r="AK219" s="229"/>
      <c r="AL219" s="229"/>
      <c r="AM219" s="192" t="s">
        <v>5639</v>
      </c>
    </row>
    <row r="220" spans="1:39" ht="13.5" customHeight="1">
      <c r="A220" s="183">
        <f t="shared" si="2"/>
        <v>6</v>
      </c>
      <c r="B220" s="224" t="s">
        <v>361</v>
      </c>
      <c r="C220" s="224" t="s">
        <v>6167</v>
      </c>
      <c r="D220" s="179" t="s">
        <v>510</v>
      </c>
      <c r="E220" s="231" t="s">
        <v>510</v>
      </c>
      <c r="F220" s="204" t="s">
        <v>1900</v>
      </c>
      <c r="G220" s="181" t="s">
        <v>6174</v>
      </c>
      <c r="H220" s="157" t="str">
        <f>VLOOKUP(I220:I258,'ENTER STAFF #S HERE'!$A$1:$B$2180,2,FALSE)</f>
        <v>C1151</v>
      </c>
      <c r="I220" s="179" t="s">
        <v>3956</v>
      </c>
      <c r="J220" s="228"/>
      <c r="K220" s="187">
        <f>#N/A</f>
        <v>0</v>
      </c>
      <c r="L220" s="187">
        <f>#N/A</f>
        <v>0</v>
      </c>
      <c r="M220" s="187">
        <v>10</v>
      </c>
      <c r="N220" s="187" t="str">
        <f t="shared" si="0"/>
        <v xml:space="preserve"> </v>
      </c>
      <c r="O220" s="187" t="s">
        <v>58</v>
      </c>
      <c r="P220" s="187" t="s">
        <v>58</v>
      </c>
      <c r="Q220" s="187" t="s">
        <v>58</v>
      </c>
      <c r="R220" s="187" t="s">
        <v>58</v>
      </c>
      <c r="S220" s="187" t="s">
        <v>58</v>
      </c>
      <c r="T220" s="187" t="s">
        <v>58</v>
      </c>
      <c r="U220" s="187" t="s">
        <v>58</v>
      </c>
      <c r="V220" s="187" t="s">
        <v>58</v>
      </c>
      <c r="W220" s="187">
        <v>0</v>
      </c>
      <c r="X220" s="187" t="s">
        <v>58</v>
      </c>
      <c r="Y220" s="187" t="s">
        <v>58</v>
      </c>
      <c r="Z220" s="187" t="s">
        <v>58</v>
      </c>
      <c r="AA220" s="187"/>
      <c r="AB220" s="187" t="s">
        <v>59</v>
      </c>
      <c r="AC220" s="187" t="s">
        <v>60</v>
      </c>
      <c r="AD220" s="188" t="s">
        <v>6072</v>
      </c>
      <c r="AE220" s="187" t="str">
        <f>VLOOKUP($AF$2:$AF$6318,'PROG CODE'!$A$2:$B$1052,2,FALSE)</f>
        <v>KCABACP</v>
      </c>
      <c r="AF220" s="222" t="s">
        <v>88</v>
      </c>
      <c r="AG220" s="189" t="s">
        <v>5671</v>
      </c>
      <c r="AH220" s="222" t="s">
        <v>5684</v>
      </c>
      <c r="AI220" s="222" t="s">
        <v>6175</v>
      </c>
      <c r="AJ220" s="217" t="s">
        <v>5638</v>
      </c>
      <c r="AK220" s="229"/>
      <c r="AL220" s="229"/>
      <c r="AM220" s="192" t="s">
        <v>5639</v>
      </c>
    </row>
    <row r="221" spans="1:39" ht="13.5" customHeight="1">
      <c r="A221" s="183">
        <f t="shared" si="2"/>
        <v>6</v>
      </c>
      <c r="B221" s="224" t="s">
        <v>361</v>
      </c>
      <c r="C221" s="224" t="s">
        <v>6168</v>
      </c>
      <c r="D221" s="179" t="s">
        <v>510</v>
      </c>
      <c r="E221" s="231" t="s">
        <v>510</v>
      </c>
      <c r="F221" s="245" t="s">
        <v>1896</v>
      </c>
      <c r="G221" s="246" t="s">
        <v>6176</v>
      </c>
      <c r="H221" s="157" t="str">
        <f>VLOOKUP(I221:I259,'ENTER STAFF #S HERE'!$A$1:$B$2180,2,FALSE)</f>
        <v>C1818</v>
      </c>
      <c r="I221" s="200" t="s">
        <v>4155</v>
      </c>
      <c r="J221" s="228"/>
      <c r="K221" s="187">
        <f>#N/A</f>
        <v>0</v>
      </c>
      <c r="L221" s="187">
        <f>#N/A</f>
        <v>0</v>
      </c>
      <c r="M221" s="187">
        <v>10</v>
      </c>
      <c r="N221" s="187" t="str">
        <f t="shared" si="0"/>
        <v xml:space="preserve"> </v>
      </c>
      <c r="O221" s="187" t="s">
        <v>58</v>
      </c>
      <c r="P221" s="187" t="s">
        <v>58</v>
      </c>
      <c r="Q221" s="187" t="s">
        <v>58</v>
      </c>
      <c r="R221" s="187" t="s">
        <v>58</v>
      </c>
      <c r="S221" s="187" t="s">
        <v>58</v>
      </c>
      <c r="T221" s="187" t="s">
        <v>58</v>
      </c>
      <c r="U221" s="187" t="s">
        <v>58</v>
      </c>
      <c r="V221" s="187" t="s">
        <v>58</v>
      </c>
      <c r="W221" s="187">
        <v>0</v>
      </c>
      <c r="X221" s="187" t="s">
        <v>58</v>
      </c>
      <c r="Y221" s="187" t="s">
        <v>58</v>
      </c>
      <c r="Z221" s="187" t="s">
        <v>58</v>
      </c>
      <c r="AA221" s="187"/>
      <c r="AB221" s="187" t="s">
        <v>59</v>
      </c>
      <c r="AC221" s="187" t="s">
        <v>60</v>
      </c>
      <c r="AD221" s="188" t="s">
        <v>6072</v>
      </c>
      <c r="AE221" s="187" t="str">
        <f>VLOOKUP($AF$2:$AF$6318,'PROG CODE'!$A$2:$B$1052,2,FALSE)</f>
        <v>KCABACP</v>
      </c>
      <c r="AF221" s="222" t="s">
        <v>88</v>
      </c>
      <c r="AG221" s="189" t="s">
        <v>5671</v>
      </c>
      <c r="AH221" s="222" t="s">
        <v>5684</v>
      </c>
      <c r="AI221" s="222" t="s">
        <v>6175</v>
      </c>
      <c r="AJ221" s="217" t="s">
        <v>5638</v>
      </c>
      <c r="AK221" s="229"/>
      <c r="AL221" s="229"/>
      <c r="AM221" s="192" t="s">
        <v>5639</v>
      </c>
    </row>
    <row r="222" spans="1:39" ht="13.5" customHeight="1">
      <c r="A222" s="183">
        <f t="shared" si="2"/>
        <v>6</v>
      </c>
      <c r="B222" s="224" t="s">
        <v>361</v>
      </c>
      <c r="C222" s="224" t="s">
        <v>6171</v>
      </c>
      <c r="D222" s="179" t="s">
        <v>510</v>
      </c>
      <c r="E222" s="231" t="s">
        <v>510</v>
      </c>
      <c r="F222" s="204" t="s">
        <v>1910</v>
      </c>
      <c r="G222" s="181" t="s">
        <v>6177</v>
      </c>
      <c r="H222" s="157" t="str">
        <f>VLOOKUP(I222:I261,'ENTER STAFF #S HERE'!$A$1:$B$2180,2,FALSE)</f>
        <v>C1604</v>
      </c>
      <c r="I222" s="179" t="s">
        <v>3962</v>
      </c>
      <c r="J222" s="228"/>
      <c r="K222" s="187">
        <f>#N/A</f>
        <v>0</v>
      </c>
      <c r="L222" s="187">
        <f>#N/A</f>
        <v>0</v>
      </c>
      <c r="M222" s="187">
        <v>10</v>
      </c>
      <c r="N222" s="187" t="str">
        <f t="shared" si="0"/>
        <v xml:space="preserve"> </v>
      </c>
      <c r="O222" s="187" t="s">
        <v>58</v>
      </c>
      <c r="P222" s="187" t="s">
        <v>58</v>
      </c>
      <c r="Q222" s="187" t="s">
        <v>58</v>
      </c>
      <c r="R222" s="187" t="s">
        <v>58</v>
      </c>
      <c r="S222" s="187" t="s">
        <v>58</v>
      </c>
      <c r="T222" s="187" t="s">
        <v>58</v>
      </c>
      <c r="U222" s="187" t="s">
        <v>58</v>
      </c>
      <c r="V222" s="187" t="s">
        <v>58</v>
      </c>
      <c r="W222" s="187">
        <v>0</v>
      </c>
      <c r="X222" s="187" t="s">
        <v>58</v>
      </c>
      <c r="Y222" s="187" t="s">
        <v>58</v>
      </c>
      <c r="Z222" s="187" t="s">
        <v>58</v>
      </c>
      <c r="AA222" s="187"/>
      <c r="AB222" s="187" t="s">
        <v>59</v>
      </c>
      <c r="AC222" s="187" t="s">
        <v>60</v>
      </c>
      <c r="AD222" s="188" t="s">
        <v>6072</v>
      </c>
      <c r="AE222" s="187" t="str">
        <f>VLOOKUP($AF$2:$AF$6318,'PROG CODE'!$A$2:$B$1052,2,FALSE)</f>
        <v>KCABACP</v>
      </c>
      <c r="AF222" s="222" t="s">
        <v>88</v>
      </c>
      <c r="AG222" s="189" t="s">
        <v>5671</v>
      </c>
      <c r="AH222" s="222" t="s">
        <v>5684</v>
      </c>
      <c r="AI222" s="222" t="s">
        <v>6175</v>
      </c>
      <c r="AJ222" s="217" t="s">
        <v>5638</v>
      </c>
      <c r="AK222" s="229"/>
      <c r="AL222" s="229"/>
      <c r="AM222" s="192" t="s">
        <v>5639</v>
      </c>
    </row>
    <row r="223" spans="1:39" ht="13.5" customHeight="1">
      <c r="A223" s="183">
        <f t="shared" si="2"/>
        <v>6</v>
      </c>
      <c r="B223" s="224" t="s">
        <v>361</v>
      </c>
      <c r="C223" s="224" t="s">
        <v>6181</v>
      </c>
      <c r="D223" s="179" t="s">
        <v>510</v>
      </c>
      <c r="E223" s="231" t="s">
        <v>510</v>
      </c>
      <c r="F223" s="204" t="s">
        <v>1908</v>
      </c>
      <c r="G223" s="181" t="s">
        <v>6178</v>
      </c>
      <c r="H223" s="157" t="str">
        <f>VLOOKUP(I223:I262,'ENTER STAFF #S HERE'!$A$1:$B$2180,2,FALSE)</f>
        <v>C1826</v>
      </c>
      <c r="I223" s="179" t="s">
        <v>4194</v>
      </c>
      <c r="J223" s="228"/>
      <c r="K223" s="187">
        <f>#N/A</f>
        <v>0</v>
      </c>
      <c r="L223" s="187">
        <f>#N/A</f>
        <v>0</v>
      </c>
      <c r="M223" s="187">
        <v>10</v>
      </c>
      <c r="N223" s="187" t="str">
        <f t="shared" si="0"/>
        <v xml:space="preserve"> </v>
      </c>
      <c r="O223" s="187" t="s">
        <v>58</v>
      </c>
      <c r="P223" s="187" t="s">
        <v>58</v>
      </c>
      <c r="Q223" s="187" t="s">
        <v>58</v>
      </c>
      <c r="R223" s="187" t="s">
        <v>58</v>
      </c>
      <c r="S223" s="187" t="s">
        <v>58</v>
      </c>
      <c r="T223" s="187" t="s">
        <v>58</v>
      </c>
      <c r="U223" s="187" t="s">
        <v>58</v>
      </c>
      <c r="V223" s="187" t="s">
        <v>58</v>
      </c>
      <c r="W223" s="187">
        <v>0</v>
      </c>
      <c r="X223" s="187" t="s">
        <v>58</v>
      </c>
      <c r="Y223" s="187" t="s">
        <v>58</v>
      </c>
      <c r="Z223" s="187" t="s">
        <v>58</v>
      </c>
      <c r="AA223" s="187"/>
      <c r="AB223" s="187" t="s">
        <v>59</v>
      </c>
      <c r="AC223" s="187" t="s">
        <v>60</v>
      </c>
      <c r="AD223" s="188" t="s">
        <v>6072</v>
      </c>
      <c r="AE223" s="187" t="str">
        <f>VLOOKUP($AF$2:$AF$6318,'PROG CODE'!$A$2:$B$1052,2,FALSE)</f>
        <v>KCABACP</v>
      </c>
      <c r="AF223" s="222" t="s">
        <v>88</v>
      </c>
      <c r="AG223" s="189" t="s">
        <v>5671</v>
      </c>
      <c r="AH223" s="222" t="s">
        <v>5684</v>
      </c>
      <c r="AI223" s="222" t="s">
        <v>6175</v>
      </c>
      <c r="AJ223" s="217" t="s">
        <v>5638</v>
      </c>
      <c r="AK223" s="229"/>
      <c r="AL223" s="229"/>
      <c r="AM223" s="192" t="s">
        <v>5639</v>
      </c>
    </row>
    <row r="224" spans="1:39" ht="13.5" customHeight="1">
      <c r="A224" s="183">
        <f t="shared" si="2"/>
        <v>6</v>
      </c>
      <c r="B224" s="224" t="s">
        <v>361</v>
      </c>
      <c r="C224" s="224" t="s">
        <v>6182</v>
      </c>
      <c r="D224" s="179" t="s">
        <v>510</v>
      </c>
      <c r="E224" s="231" t="s">
        <v>510</v>
      </c>
      <c r="F224" s="204" t="s">
        <v>1906</v>
      </c>
      <c r="G224" s="181" t="s">
        <v>6179</v>
      </c>
      <c r="H224" s="157">
        <f>VLOOKUP(I224:I263,'ENTER STAFF #S HERE'!$A$1:$B$2180,2,FALSE)</f>
        <v>153</v>
      </c>
      <c r="I224" s="179" t="s">
        <v>3919</v>
      </c>
      <c r="J224" s="228"/>
      <c r="K224" s="187">
        <f>#N/A</f>
        <v>0</v>
      </c>
      <c r="L224" s="187">
        <f>#N/A</f>
        <v>0</v>
      </c>
      <c r="M224" s="187">
        <v>10</v>
      </c>
      <c r="N224" s="187" t="str">
        <f t="shared" si="0"/>
        <v xml:space="preserve"> </v>
      </c>
      <c r="O224" s="187" t="s">
        <v>58</v>
      </c>
      <c r="P224" s="187" t="s">
        <v>58</v>
      </c>
      <c r="Q224" s="187" t="s">
        <v>58</v>
      </c>
      <c r="R224" s="187" t="s">
        <v>58</v>
      </c>
      <c r="S224" s="187" t="s">
        <v>58</v>
      </c>
      <c r="T224" s="187" t="s">
        <v>58</v>
      </c>
      <c r="U224" s="187" t="s">
        <v>58</v>
      </c>
      <c r="V224" s="187" t="s">
        <v>58</v>
      </c>
      <c r="W224" s="187">
        <v>0</v>
      </c>
      <c r="X224" s="187" t="s">
        <v>58</v>
      </c>
      <c r="Y224" s="187" t="s">
        <v>58</v>
      </c>
      <c r="Z224" s="187" t="s">
        <v>58</v>
      </c>
      <c r="AA224" s="187"/>
      <c r="AB224" s="187" t="s">
        <v>59</v>
      </c>
      <c r="AC224" s="187" t="s">
        <v>60</v>
      </c>
      <c r="AD224" s="188" t="s">
        <v>6072</v>
      </c>
      <c r="AE224" s="187" t="str">
        <f>VLOOKUP($AF$2:$AF$6318,'PROG CODE'!$A$2:$B$1052,2,FALSE)</f>
        <v>KCABACP</v>
      </c>
      <c r="AF224" s="222" t="s">
        <v>88</v>
      </c>
      <c r="AG224" s="189" t="s">
        <v>5671</v>
      </c>
      <c r="AH224" s="222" t="s">
        <v>5684</v>
      </c>
      <c r="AI224" s="222" t="s">
        <v>6175</v>
      </c>
      <c r="AJ224" s="217" t="s">
        <v>5638</v>
      </c>
      <c r="AK224" s="229"/>
      <c r="AL224" s="229"/>
      <c r="AM224" s="192" t="s">
        <v>5639</v>
      </c>
    </row>
    <row r="225" spans="1:39" ht="13.5" customHeight="1">
      <c r="A225" s="183">
        <f t="shared" si="2"/>
        <v>1</v>
      </c>
      <c r="B225" s="224" t="s">
        <v>52</v>
      </c>
      <c r="C225" s="224" t="s">
        <v>6154</v>
      </c>
      <c r="D225" s="179" t="s">
        <v>510</v>
      </c>
      <c r="E225" s="231" t="s">
        <v>510</v>
      </c>
      <c r="F225" s="204" t="s">
        <v>1900</v>
      </c>
      <c r="G225" s="181" t="s">
        <v>6174</v>
      </c>
      <c r="H225" s="157" t="str">
        <f>VLOOKUP(I225:I264,'ENTER STAFF #S HERE'!$A$1:$B$2180,2,FALSE)</f>
        <v>C1151</v>
      </c>
      <c r="I225" s="179" t="s">
        <v>3956</v>
      </c>
      <c r="J225" s="228"/>
      <c r="K225" s="187">
        <f>#N/A</f>
        <v>0</v>
      </c>
      <c r="L225" s="187">
        <f>#N/A</f>
        <v>0</v>
      </c>
      <c r="M225" s="187">
        <v>10</v>
      </c>
      <c r="N225" s="187" t="str">
        <f t="shared" si="0"/>
        <v xml:space="preserve"> </v>
      </c>
      <c r="O225" s="187" t="s">
        <v>58</v>
      </c>
      <c r="P225" s="187" t="s">
        <v>58</v>
      </c>
      <c r="Q225" s="187" t="s">
        <v>58</v>
      </c>
      <c r="R225" s="187" t="s">
        <v>58</v>
      </c>
      <c r="S225" s="187" t="s">
        <v>58</v>
      </c>
      <c r="T225" s="187" t="s">
        <v>58</v>
      </c>
      <c r="U225" s="187" t="s">
        <v>58</v>
      </c>
      <c r="V225" s="187" t="s">
        <v>58</v>
      </c>
      <c r="W225" s="187">
        <v>0</v>
      </c>
      <c r="X225" s="187" t="s">
        <v>58</v>
      </c>
      <c r="Y225" s="187" t="s">
        <v>58</v>
      </c>
      <c r="Z225" s="187" t="s">
        <v>58</v>
      </c>
      <c r="AA225" s="187"/>
      <c r="AB225" s="187" t="s">
        <v>59</v>
      </c>
      <c r="AC225" s="187" t="s">
        <v>60</v>
      </c>
      <c r="AD225" s="188" t="s">
        <v>6072</v>
      </c>
      <c r="AE225" s="187" t="str">
        <f>VLOOKUP($AF$2:$AF$6318,'PROG CODE'!$A$2:$B$1052,2,FALSE)</f>
        <v>KCABACP</v>
      </c>
      <c r="AF225" s="222" t="s">
        <v>88</v>
      </c>
      <c r="AG225" s="189" t="s">
        <v>5671</v>
      </c>
      <c r="AH225" s="222" t="s">
        <v>5684</v>
      </c>
      <c r="AI225" s="222" t="s">
        <v>6183</v>
      </c>
      <c r="AJ225" s="217" t="s">
        <v>5638</v>
      </c>
      <c r="AK225" s="229"/>
      <c r="AL225" s="229"/>
      <c r="AM225" s="192" t="s">
        <v>5639</v>
      </c>
    </row>
    <row r="226" spans="1:39" ht="13.5" customHeight="1">
      <c r="A226" s="183">
        <f t="shared" si="2"/>
        <v>2</v>
      </c>
      <c r="B226" s="224" t="s">
        <v>357</v>
      </c>
      <c r="C226" s="224" t="s">
        <v>6165</v>
      </c>
      <c r="D226" s="179" t="s">
        <v>510</v>
      </c>
      <c r="E226" s="231" t="s">
        <v>510</v>
      </c>
      <c r="F226" s="204" t="s">
        <v>1910</v>
      </c>
      <c r="G226" s="181" t="s">
        <v>6177</v>
      </c>
      <c r="H226" s="157" t="str">
        <f>VLOOKUP(I226:I267,'ENTER STAFF #S HERE'!$A$1:$B$2180,2,FALSE)</f>
        <v>C1604</v>
      </c>
      <c r="I226" s="179" t="s">
        <v>3962</v>
      </c>
      <c r="J226" s="228"/>
      <c r="K226" s="187">
        <f>#N/A</f>
        <v>0</v>
      </c>
      <c r="L226" s="187">
        <f>#N/A</f>
        <v>0</v>
      </c>
      <c r="M226" s="187">
        <v>10</v>
      </c>
      <c r="N226" s="187" t="str">
        <f t="shared" si="0"/>
        <v xml:space="preserve"> </v>
      </c>
      <c r="O226" s="187" t="s">
        <v>58</v>
      </c>
      <c r="P226" s="187" t="s">
        <v>58</v>
      </c>
      <c r="Q226" s="187" t="s">
        <v>58</v>
      </c>
      <c r="R226" s="187" t="s">
        <v>58</v>
      </c>
      <c r="S226" s="187" t="s">
        <v>58</v>
      </c>
      <c r="T226" s="187" t="s">
        <v>58</v>
      </c>
      <c r="U226" s="187" t="s">
        <v>58</v>
      </c>
      <c r="V226" s="187" t="s">
        <v>58</v>
      </c>
      <c r="W226" s="187">
        <v>0</v>
      </c>
      <c r="X226" s="187" t="s">
        <v>58</v>
      </c>
      <c r="Y226" s="187" t="s">
        <v>58</v>
      </c>
      <c r="Z226" s="187" t="s">
        <v>58</v>
      </c>
      <c r="AA226" s="187"/>
      <c r="AB226" s="187" t="s">
        <v>59</v>
      </c>
      <c r="AC226" s="187" t="s">
        <v>60</v>
      </c>
      <c r="AD226" s="188" t="s">
        <v>6072</v>
      </c>
      <c r="AE226" s="187" t="str">
        <f>VLOOKUP($AF$2:$AF$6318,'PROG CODE'!$A$2:$B$1052,2,FALSE)</f>
        <v>KCABACP</v>
      </c>
      <c r="AF226" s="222" t="s">
        <v>88</v>
      </c>
      <c r="AG226" s="189" t="s">
        <v>5671</v>
      </c>
      <c r="AH226" s="222" t="s">
        <v>5684</v>
      </c>
      <c r="AI226" s="222" t="s">
        <v>6183</v>
      </c>
      <c r="AJ226" s="217" t="s">
        <v>5638</v>
      </c>
      <c r="AK226" s="229"/>
      <c r="AL226" s="229"/>
      <c r="AM226" s="192" t="s">
        <v>5639</v>
      </c>
    </row>
    <row r="227" spans="1:39" ht="13.5" customHeight="1">
      <c r="A227" s="183">
        <f t="shared" si="2"/>
        <v>3</v>
      </c>
      <c r="B227" s="224" t="s">
        <v>358</v>
      </c>
      <c r="C227" s="224" t="s">
        <v>5662</v>
      </c>
      <c r="D227" s="179" t="s">
        <v>510</v>
      </c>
      <c r="E227" s="231" t="s">
        <v>510</v>
      </c>
      <c r="F227" s="204" t="s">
        <v>1908</v>
      </c>
      <c r="G227" s="181" t="s">
        <v>6178</v>
      </c>
      <c r="H227" s="157" t="str">
        <f>VLOOKUP(I227:I268,'ENTER STAFF #S HERE'!$A$1:$B$2180,2,FALSE)</f>
        <v>C1826</v>
      </c>
      <c r="I227" s="179" t="s">
        <v>4194</v>
      </c>
      <c r="J227" s="228">
        <v>3</v>
      </c>
      <c r="K227" s="187">
        <f>#N/A</f>
        <v>3</v>
      </c>
      <c r="L227" s="187">
        <f>#N/A</f>
        <v>1</v>
      </c>
      <c r="M227" s="187">
        <v>10</v>
      </c>
      <c r="N227" s="187" t="str">
        <f t="shared" si="0"/>
        <v xml:space="preserve"> </v>
      </c>
      <c r="O227" s="187" t="s">
        <v>58</v>
      </c>
      <c r="P227" s="187" t="s">
        <v>58</v>
      </c>
      <c r="Q227" s="187" t="s">
        <v>58</v>
      </c>
      <c r="R227" s="187" t="s">
        <v>58</v>
      </c>
      <c r="S227" s="187" t="s">
        <v>58</v>
      </c>
      <c r="T227" s="187" t="s">
        <v>58</v>
      </c>
      <c r="U227" s="187" t="s">
        <v>58</v>
      </c>
      <c r="V227" s="187" t="s">
        <v>58</v>
      </c>
      <c r="W227" s="187">
        <v>1</v>
      </c>
      <c r="X227" s="187" t="s">
        <v>58</v>
      </c>
      <c r="Y227" s="187" t="s">
        <v>58</v>
      </c>
      <c r="Z227" s="187" t="s">
        <v>58</v>
      </c>
      <c r="AA227" s="187"/>
      <c r="AB227" s="187" t="s">
        <v>59</v>
      </c>
      <c r="AC227" s="187" t="s">
        <v>60</v>
      </c>
      <c r="AD227" s="188" t="s">
        <v>6072</v>
      </c>
      <c r="AE227" s="187" t="str">
        <f>VLOOKUP($AF$2:$AF$6318,'PROG CODE'!$A$2:$B$1052,2,FALSE)</f>
        <v>KCABACP</v>
      </c>
      <c r="AF227" s="222" t="s">
        <v>88</v>
      </c>
      <c r="AG227" s="189" t="s">
        <v>5671</v>
      </c>
      <c r="AH227" s="222" t="s">
        <v>5684</v>
      </c>
      <c r="AI227" s="222" t="s">
        <v>6183</v>
      </c>
      <c r="AJ227" s="217" t="s">
        <v>5638</v>
      </c>
      <c r="AK227" s="229"/>
      <c r="AL227" s="229"/>
      <c r="AM227" s="192" t="s">
        <v>5639</v>
      </c>
    </row>
    <row r="228" spans="1:39" ht="13.5" customHeight="1">
      <c r="A228" s="183">
        <f t="shared" si="2"/>
        <v>6</v>
      </c>
      <c r="B228" s="224" t="s">
        <v>361</v>
      </c>
      <c r="C228" s="224" t="s">
        <v>6171</v>
      </c>
      <c r="D228" s="179" t="s">
        <v>510</v>
      </c>
      <c r="E228" s="231" t="s">
        <v>510</v>
      </c>
      <c r="F228" s="204" t="s">
        <v>1910</v>
      </c>
      <c r="G228" s="181" t="s">
        <v>6177</v>
      </c>
      <c r="H228" s="157" t="str">
        <f>VLOOKUP(I228:I271,'ENTER STAFF #S HERE'!$A$1:$B$2180,2,FALSE)</f>
        <v>C1604</v>
      </c>
      <c r="I228" s="179" t="s">
        <v>3962</v>
      </c>
      <c r="J228" s="228"/>
      <c r="K228" s="187">
        <f>#N/A</f>
        <v>0</v>
      </c>
      <c r="L228" s="187">
        <f>#N/A</f>
        <v>0</v>
      </c>
      <c r="M228" s="187">
        <v>10</v>
      </c>
      <c r="N228" s="187" t="str">
        <f t="shared" si="0"/>
        <v xml:space="preserve"> </v>
      </c>
      <c r="O228" s="187" t="s">
        <v>58</v>
      </c>
      <c r="P228" s="187" t="s">
        <v>58</v>
      </c>
      <c r="Q228" s="187" t="s">
        <v>58</v>
      </c>
      <c r="R228" s="187" t="s">
        <v>58</v>
      </c>
      <c r="S228" s="187" t="s">
        <v>58</v>
      </c>
      <c r="T228" s="187" t="s">
        <v>58</v>
      </c>
      <c r="U228" s="187" t="s">
        <v>58</v>
      </c>
      <c r="V228" s="187" t="s">
        <v>58</v>
      </c>
      <c r="W228" s="187">
        <v>0</v>
      </c>
      <c r="X228" s="187" t="s">
        <v>58</v>
      </c>
      <c r="Y228" s="187" t="s">
        <v>58</v>
      </c>
      <c r="Z228" s="187" t="s">
        <v>58</v>
      </c>
      <c r="AA228" s="187"/>
      <c r="AB228" s="187" t="s">
        <v>59</v>
      </c>
      <c r="AC228" s="187" t="s">
        <v>60</v>
      </c>
      <c r="AD228" s="188" t="s">
        <v>6072</v>
      </c>
      <c r="AE228" s="187" t="str">
        <f>VLOOKUP($AF$2:$AF$6318,'PROG CODE'!$A$2:$B$1052,2,FALSE)</f>
        <v>KCABACP</v>
      </c>
      <c r="AF228" s="222" t="s">
        <v>88</v>
      </c>
      <c r="AG228" s="189" t="s">
        <v>5671</v>
      </c>
      <c r="AH228" s="222" t="s">
        <v>5684</v>
      </c>
      <c r="AI228" s="222" t="s">
        <v>6183</v>
      </c>
      <c r="AJ228" s="217" t="s">
        <v>5638</v>
      </c>
      <c r="AK228" s="229"/>
      <c r="AL228" s="229"/>
      <c r="AM228" s="192" t="s">
        <v>5639</v>
      </c>
    </row>
    <row r="229" spans="1:39" ht="13.5" customHeight="1">
      <c r="A229" s="183">
        <f t="shared" si="2"/>
        <v>5</v>
      </c>
      <c r="B229" s="224" t="s">
        <v>360</v>
      </c>
      <c r="C229" s="224" t="s">
        <v>53</v>
      </c>
      <c r="D229" s="179" t="s">
        <v>510</v>
      </c>
      <c r="E229" s="231" t="s">
        <v>510</v>
      </c>
      <c r="F229" s="204" t="s">
        <v>1912</v>
      </c>
      <c r="G229" s="181" t="s">
        <v>6184</v>
      </c>
      <c r="H229" s="157" t="str">
        <f>VLOOKUP(I229:I275,'ENTER STAFF #S HERE'!$A$1:$B$2180,2,FALSE)</f>
        <v>C1830</v>
      </c>
      <c r="I229" s="179" t="s">
        <v>4297</v>
      </c>
      <c r="J229" s="228">
        <v>3</v>
      </c>
      <c r="K229" s="187">
        <f>#N/A</f>
        <v>3</v>
      </c>
      <c r="L229" s="187">
        <f>#N/A</f>
        <v>1</v>
      </c>
      <c r="M229" s="187">
        <v>10</v>
      </c>
      <c r="N229" s="187" t="str">
        <f t="shared" si="0"/>
        <v xml:space="preserve"> </v>
      </c>
      <c r="O229" s="187" t="s">
        <v>58</v>
      </c>
      <c r="P229" s="187" t="s">
        <v>58</v>
      </c>
      <c r="Q229" s="187" t="s">
        <v>58</v>
      </c>
      <c r="R229" s="187" t="s">
        <v>58</v>
      </c>
      <c r="S229" s="187" t="s">
        <v>58</v>
      </c>
      <c r="T229" s="187" t="s">
        <v>58</v>
      </c>
      <c r="U229" s="187" t="s">
        <v>58</v>
      </c>
      <c r="V229" s="187" t="s">
        <v>58</v>
      </c>
      <c r="W229" s="187">
        <v>1</v>
      </c>
      <c r="X229" s="187" t="s">
        <v>58</v>
      </c>
      <c r="Y229" s="187" t="s">
        <v>58</v>
      </c>
      <c r="Z229" s="187" t="s">
        <v>58</v>
      </c>
      <c r="AA229" s="187"/>
      <c r="AB229" s="187" t="s">
        <v>59</v>
      </c>
      <c r="AC229" s="187" t="s">
        <v>60</v>
      </c>
      <c r="AD229" s="188" t="s">
        <v>6072</v>
      </c>
      <c r="AE229" s="187" t="str">
        <f>VLOOKUP($AF$2:$AF$6318,'PROG CODE'!$A$2:$B$1052,2,FALSE)</f>
        <v>KCABACP</v>
      </c>
      <c r="AF229" s="222" t="s">
        <v>88</v>
      </c>
      <c r="AG229" s="189" t="s">
        <v>5671</v>
      </c>
      <c r="AH229" s="222" t="s">
        <v>5684</v>
      </c>
      <c r="AI229" s="222" t="s">
        <v>6185</v>
      </c>
      <c r="AJ229" s="217" t="s">
        <v>5638</v>
      </c>
      <c r="AK229" s="229"/>
      <c r="AL229" s="229"/>
      <c r="AM229" s="192" t="s">
        <v>5639</v>
      </c>
    </row>
    <row r="230" spans="1:39" ht="13.5" customHeight="1">
      <c r="A230" s="183">
        <f t="shared" si="2"/>
        <v>4</v>
      </c>
      <c r="B230" s="224" t="s">
        <v>359</v>
      </c>
      <c r="C230" s="224" t="s">
        <v>6154</v>
      </c>
      <c r="D230" s="179" t="s">
        <v>510</v>
      </c>
      <c r="E230" s="231" t="s">
        <v>510</v>
      </c>
      <c r="F230" s="204" t="s">
        <v>1872</v>
      </c>
      <c r="G230" s="181" t="s">
        <v>6155</v>
      </c>
      <c r="H230" s="157" t="str">
        <f>VLOOKUP(I230:I276,'ENTER STAFF #S HERE'!$A$1:$B$2180,2,FALSE)</f>
        <v>C1045</v>
      </c>
      <c r="I230" s="179" t="s">
        <v>4294</v>
      </c>
      <c r="J230" s="228"/>
      <c r="K230" s="187">
        <f>#N/A</f>
        <v>0</v>
      </c>
      <c r="L230" s="187">
        <f>#N/A</f>
        <v>0</v>
      </c>
      <c r="M230" s="187">
        <v>10</v>
      </c>
      <c r="N230" s="187" t="str">
        <f t="shared" si="0"/>
        <v xml:space="preserve"> </v>
      </c>
      <c r="O230" s="187" t="s">
        <v>58</v>
      </c>
      <c r="P230" s="187" t="s">
        <v>58</v>
      </c>
      <c r="Q230" s="187" t="s">
        <v>58</v>
      </c>
      <c r="R230" s="187" t="s">
        <v>58</v>
      </c>
      <c r="S230" s="187" t="s">
        <v>58</v>
      </c>
      <c r="T230" s="187" t="s">
        <v>58</v>
      </c>
      <c r="U230" s="187" t="s">
        <v>58</v>
      </c>
      <c r="V230" s="187" t="s">
        <v>58</v>
      </c>
      <c r="W230" s="187">
        <v>0</v>
      </c>
      <c r="X230" s="187" t="s">
        <v>58</v>
      </c>
      <c r="Y230" s="187" t="s">
        <v>58</v>
      </c>
      <c r="Z230" s="187" t="s">
        <v>58</v>
      </c>
      <c r="AA230" s="187"/>
      <c r="AB230" s="187" t="s">
        <v>59</v>
      </c>
      <c r="AC230" s="187" t="s">
        <v>60</v>
      </c>
      <c r="AD230" s="188" t="s">
        <v>6072</v>
      </c>
      <c r="AE230" s="187" t="str">
        <f>VLOOKUP($AF$2:$AF$6318,'PROG CODE'!$A$2:$B$1052,2,FALSE)</f>
        <v>KCABACP</v>
      </c>
      <c r="AF230" s="222" t="s">
        <v>88</v>
      </c>
      <c r="AG230" s="189" t="s">
        <v>5671</v>
      </c>
      <c r="AH230" s="222" t="s">
        <v>5684</v>
      </c>
      <c r="AI230" s="222" t="s">
        <v>6186</v>
      </c>
      <c r="AJ230" s="217" t="s">
        <v>5638</v>
      </c>
      <c r="AK230" s="229"/>
      <c r="AL230" s="229"/>
      <c r="AM230" s="192" t="s">
        <v>5639</v>
      </c>
    </row>
    <row r="231" spans="1:39" ht="13.5" customHeight="1">
      <c r="A231" s="183">
        <f t="shared" si="2"/>
        <v>3</v>
      </c>
      <c r="B231" s="224" t="s">
        <v>358</v>
      </c>
      <c r="C231" s="224" t="s">
        <v>5662</v>
      </c>
      <c r="D231" s="179" t="s">
        <v>510</v>
      </c>
      <c r="E231" s="231" t="s">
        <v>510</v>
      </c>
      <c r="F231" s="204" t="s">
        <v>1875</v>
      </c>
      <c r="G231" s="181" t="s">
        <v>6173</v>
      </c>
      <c r="H231" s="157" t="str">
        <f>VLOOKUP(I231:I277,'ENTER STAFF #S HERE'!$A$1:$B$2180,2,FALSE)</f>
        <v>C1942</v>
      </c>
      <c r="I231" s="179" t="s">
        <v>4471</v>
      </c>
      <c r="J231" s="228">
        <v>3</v>
      </c>
      <c r="K231" s="187">
        <f>#N/A</f>
        <v>3</v>
      </c>
      <c r="L231" s="187">
        <f>#N/A</f>
        <v>1</v>
      </c>
      <c r="M231" s="187">
        <v>10</v>
      </c>
      <c r="N231" s="187" t="str">
        <f t="shared" si="0"/>
        <v xml:space="preserve"> </v>
      </c>
      <c r="O231" s="187" t="s">
        <v>58</v>
      </c>
      <c r="P231" s="187" t="s">
        <v>58</v>
      </c>
      <c r="Q231" s="187" t="s">
        <v>58</v>
      </c>
      <c r="R231" s="187" t="s">
        <v>58</v>
      </c>
      <c r="S231" s="187" t="s">
        <v>58</v>
      </c>
      <c r="T231" s="187" t="s">
        <v>58</v>
      </c>
      <c r="U231" s="187" t="s">
        <v>58</v>
      </c>
      <c r="V231" s="187" t="s">
        <v>58</v>
      </c>
      <c r="W231" s="187">
        <v>1</v>
      </c>
      <c r="X231" s="187" t="s">
        <v>58</v>
      </c>
      <c r="Y231" s="187" t="s">
        <v>58</v>
      </c>
      <c r="Z231" s="187" t="s">
        <v>58</v>
      </c>
      <c r="AA231" s="187"/>
      <c r="AB231" s="187" t="s">
        <v>59</v>
      </c>
      <c r="AC231" s="187" t="s">
        <v>60</v>
      </c>
      <c r="AD231" s="188" t="s">
        <v>6072</v>
      </c>
      <c r="AE231" s="187" t="str">
        <f>VLOOKUP($AF$2:$AF$6318,'PROG CODE'!$A$2:$B$1052,2,FALSE)</f>
        <v>KCABACP</v>
      </c>
      <c r="AF231" s="222" t="s">
        <v>88</v>
      </c>
      <c r="AG231" s="189" t="s">
        <v>5671</v>
      </c>
      <c r="AH231" s="222" t="s">
        <v>5684</v>
      </c>
      <c r="AI231" s="222" t="s">
        <v>6186</v>
      </c>
      <c r="AJ231" s="217" t="s">
        <v>5638</v>
      </c>
      <c r="AK231" s="229"/>
      <c r="AL231" s="229"/>
      <c r="AM231" s="192" t="s">
        <v>5639</v>
      </c>
    </row>
    <row r="232" spans="1:39" ht="13.5" customHeight="1">
      <c r="A232" s="183">
        <f t="shared" si="2"/>
        <v>2</v>
      </c>
      <c r="B232" s="224" t="s">
        <v>357</v>
      </c>
      <c r="C232" s="224" t="s">
        <v>5662</v>
      </c>
      <c r="D232" s="179" t="s">
        <v>510</v>
      </c>
      <c r="E232" s="231" t="s">
        <v>510</v>
      </c>
      <c r="F232" s="204" t="s">
        <v>1874</v>
      </c>
      <c r="G232" s="181" t="s">
        <v>6187</v>
      </c>
      <c r="H232" s="157">
        <f>VLOOKUP(I232:I278,'ENTER STAFF #S HERE'!$A$1:$B$2180,2,FALSE)</f>
        <v>374</v>
      </c>
      <c r="I232" s="179" t="s">
        <v>5599</v>
      </c>
      <c r="J232" s="228"/>
      <c r="K232" s="187">
        <f>#N/A</f>
        <v>0</v>
      </c>
      <c r="L232" s="187">
        <f>#N/A</f>
        <v>0</v>
      </c>
      <c r="M232" s="187">
        <v>10</v>
      </c>
      <c r="N232" s="187" t="str">
        <f t="shared" si="0"/>
        <v xml:space="preserve"> </v>
      </c>
      <c r="O232" s="187" t="s">
        <v>58</v>
      </c>
      <c r="P232" s="187" t="s">
        <v>58</v>
      </c>
      <c r="Q232" s="187" t="s">
        <v>58</v>
      </c>
      <c r="R232" s="187" t="s">
        <v>58</v>
      </c>
      <c r="S232" s="187" t="s">
        <v>58</v>
      </c>
      <c r="T232" s="187" t="s">
        <v>58</v>
      </c>
      <c r="U232" s="187" t="s">
        <v>58</v>
      </c>
      <c r="V232" s="187" t="s">
        <v>58</v>
      </c>
      <c r="W232" s="187">
        <v>0</v>
      </c>
      <c r="X232" s="187" t="s">
        <v>58</v>
      </c>
      <c r="Y232" s="187" t="s">
        <v>58</v>
      </c>
      <c r="Z232" s="187" t="s">
        <v>58</v>
      </c>
      <c r="AA232" s="187"/>
      <c r="AB232" s="187" t="s">
        <v>59</v>
      </c>
      <c r="AC232" s="187" t="s">
        <v>60</v>
      </c>
      <c r="AD232" s="188" t="s">
        <v>6072</v>
      </c>
      <c r="AE232" s="187" t="str">
        <f>VLOOKUP($AF$2:$AF$6318,'PROG CODE'!$A$2:$B$1052,2,FALSE)</f>
        <v>KCABACP</v>
      </c>
      <c r="AF232" s="222" t="s">
        <v>88</v>
      </c>
      <c r="AG232" s="189" t="s">
        <v>5671</v>
      </c>
      <c r="AH232" s="222" t="s">
        <v>5684</v>
      </c>
      <c r="AI232" s="222" t="s">
        <v>6186</v>
      </c>
      <c r="AJ232" s="217" t="s">
        <v>5638</v>
      </c>
      <c r="AK232" s="229"/>
      <c r="AL232" s="229"/>
      <c r="AM232" s="192" t="s">
        <v>5639</v>
      </c>
    </row>
    <row r="233" spans="1:39" ht="13.5" customHeight="1">
      <c r="A233" s="183">
        <f t="shared" si="2"/>
        <v>1</v>
      </c>
      <c r="B233" s="224" t="s">
        <v>52</v>
      </c>
      <c r="C233" s="224" t="s">
        <v>5662</v>
      </c>
      <c r="D233" s="179" t="s">
        <v>510</v>
      </c>
      <c r="E233" s="231" t="s">
        <v>510</v>
      </c>
      <c r="F233" s="204" t="s">
        <v>1877</v>
      </c>
      <c r="G233" s="181" t="s">
        <v>6149</v>
      </c>
      <c r="H233" s="157">
        <f>VLOOKUP(I233:I279,'ENTER STAFF #S HERE'!$A$1:$B$2180,2,FALSE)</f>
        <v>153</v>
      </c>
      <c r="I233" s="179" t="s">
        <v>3919</v>
      </c>
      <c r="J233" s="228">
        <v>3</v>
      </c>
      <c r="K233" s="187">
        <f>#N/A</f>
        <v>3</v>
      </c>
      <c r="L233" s="187">
        <f>#N/A</f>
        <v>1</v>
      </c>
      <c r="M233" s="187">
        <v>10</v>
      </c>
      <c r="N233" s="187" t="str">
        <f t="shared" si="0"/>
        <v xml:space="preserve"> </v>
      </c>
      <c r="O233" s="187" t="s">
        <v>58</v>
      </c>
      <c r="P233" s="187" t="s">
        <v>58</v>
      </c>
      <c r="Q233" s="187" t="s">
        <v>58</v>
      </c>
      <c r="R233" s="187" t="s">
        <v>58</v>
      </c>
      <c r="S233" s="187" t="s">
        <v>58</v>
      </c>
      <c r="T233" s="187" t="s">
        <v>58</v>
      </c>
      <c r="U233" s="187" t="s">
        <v>58</v>
      </c>
      <c r="V233" s="187" t="s">
        <v>58</v>
      </c>
      <c r="W233" s="187">
        <v>1</v>
      </c>
      <c r="X233" s="187" t="s">
        <v>58</v>
      </c>
      <c r="Y233" s="187" t="s">
        <v>58</v>
      </c>
      <c r="Z233" s="187" t="s">
        <v>58</v>
      </c>
      <c r="AA233" s="187"/>
      <c r="AB233" s="187" t="s">
        <v>59</v>
      </c>
      <c r="AC233" s="187" t="s">
        <v>60</v>
      </c>
      <c r="AD233" s="188" t="s">
        <v>6072</v>
      </c>
      <c r="AE233" s="187" t="str">
        <f>VLOOKUP($AF$2:$AF$6318,'PROG CODE'!$A$2:$B$1052,2,FALSE)</f>
        <v>KCABACP</v>
      </c>
      <c r="AF233" s="222" t="s">
        <v>88</v>
      </c>
      <c r="AG233" s="189" t="s">
        <v>5671</v>
      </c>
      <c r="AH233" s="222" t="s">
        <v>5684</v>
      </c>
      <c r="AI233" s="222" t="s">
        <v>6186</v>
      </c>
      <c r="AJ233" s="217" t="s">
        <v>5638</v>
      </c>
      <c r="AK233" s="229"/>
      <c r="AL233" s="229"/>
      <c r="AM233" s="192" t="s">
        <v>5639</v>
      </c>
    </row>
    <row r="234" spans="1:39" ht="13.5" customHeight="1">
      <c r="A234" s="183">
        <f t="shared" si="2"/>
        <v>6</v>
      </c>
      <c r="B234" s="224" t="s">
        <v>361</v>
      </c>
      <c r="C234" s="224" t="s">
        <v>5664</v>
      </c>
      <c r="D234" s="179" t="s">
        <v>510</v>
      </c>
      <c r="E234" s="231" t="s">
        <v>510</v>
      </c>
      <c r="F234" s="204" t="s">
        <v>863</v>
      </c>
      <c r="G234" s="181" t="s">
        <v>6188</v>
      </c>
      <c r="H234" s="157" t="str">
        <f>VLOOKUP(I234:I280,'ENTER STAFF #S HERE'!$A$1:$B$2180,2,FALSE)</f>
        <v>C1885</v>
      </c>
      <c r="I234" s="179" t="s">
        <v>4174</v>
      </c>
      <c r="J234" s="228">
        <v>3</v>
      </c>
      <c r="K234" s="187">
        <f>#N/A</f>
        <v>3</v>
      </c>
      <c r="L234" s="187">
        <f>#N/A</f>
        <v>1</v>
      </c>
      <c r="M234" s="187">
        <v>10</v>
      </c>
      <c r="N234" s="187" t="str">
        <f t="shared" si="0"/>
        <v xml:space="preserve"> </v>
      </c>
      <c r="O234" s="187" t="s">
        <v>58</v>
      </c>
      <c r="P234" s="187" t="s">
        <v>58</v>
      </c>
      <c r="Q234" s="187" t="s">
        <v>58</v>
      </c>
      <c r="R234" s="187" t="s">
        <v>58</v>
      </c>
      <c r="S234" s="187" t="s">
        <v>58</v>
      </c>
      <c r="T234" s="187" t="s">
        <v>58</v>
      </c>
      <c r="U234" s="187" t="s">
        <v>58</v>
      </c>
      <c r="V234" s="187" t="s">
        <v>58</v>
      </c>
      <c r="W234" s="187">
        <v>1</v>
      </c>
      <c r="X234" s="187" t="s">
        <v>58</v>
      </c>
      <c r="Y234" s="187" t="s">
        <v>58</v>
      </c>
      <c r="Z234" s="187" t="s">
        <v>58</v>
      </c>
      <c r="AA234" s="187"/>
      <c r="AB234" s="187" t="s">
        <v>59</v>
      </c>
      <c r="AC234" s="187" t="s">
        <v>60</v>
      </c>
      <c r="AD234" s="188" t="s">
        <v>6072</v>
      </c>
      <c r="AE234" s="187" t="str">
        <f>VLOOKUP($AF$2:$AF$6318,'PROG CODE'!$A$2:$B$1052,2,FALSE)</f>
        <v>KCABACP</v>
      </c>
      <c r="AF234" s="222" t="s">
        <v>88</v>
      </c>
      <c r="AG234" s="189" t="s">
        <v>5671</v>
      </c>
      <c r="AH234" s="222" t="s">
        <v>5684</v>
      </c>
      <c r="AI234" s="222" t="s">
        <v>6186</v>
      </c>
      <c r="AJ234" s="217" t="s">
        <v>5638</v>
      </c>
      <c r="AK234" s="229"/>
      <c r="AL234" s="229"/>
      <c r="AM234" s="192" t="s">
        <v>5639</v>
      </c>
    </row>
    <row r="235" spans="1:39" ht="13.5" customHeight="1">
      <c r="A235" s="183">
        <f t="shared" si="2"/>
        <v>4</v>
      </c>
      <c r="B235" s="224" t="s">
        <v>359</v>
      </c>
      <c r="C235" s="224" t="s">
        <v>6165</v>
      </c>
      <c r="D235" s="179" t="s">
        <v>510</v>
      </c>
      <c r="E235" s="231" t="s">
        <v>510</v>
      </c>
      <c r="F235" s="204" t="s">
        <v>1881</v>
      </c>
      <c r="G235" s="181" t="s">
        <v>6150</v>
      </c>
      <c r="H235" s="157" t="str">
        <f>VLOOKUP(I235:I281,'ENTER STAFF #S HERE'!$A$1:$B$2180,2,FALSE)</f>
        <v>C1781</v>
      </c>
      <c r="I235" s="179" t="s">
        <v>4164</v>
      </c>
      <c r="J235" s="228">
        <v>3</v>
      </c>
      <c r="K235" s="187">
        <f>#N/A</f>
        <v>3</v>
      </c>
      <c r="L235" s="187">
        <f>#N/A</f>
        <v>1</v>
      </c>
      <c r="M235" s="187">
        <v>10</v>
      </c>
      <c r="N235" s="187" t="str">
        <f t="shared" si="0"/>
        <v xml:space="preserve"> </v>
      </c>
      <c r="O235" s="187" t="s">
        <v>58</v>
      </c>
      <c r="P235" s="187" t="s">
        <v>58</v>
      </c>
      <c r="Q235" s="187" t="s">
        <v>58</v>
      </c>
      <c r="R235" s="187" t="s">
        <v>58</v>
      </c>
      <c r="S235" s="187" t="s">
        <v>58</v>
      </c>
      <c r="T235" s="187" t="s">
        <v>58</v>
      </c>
      <c r="U235" s="187" t="s">
        <v>58</v>
      </c>
      <c r="V235" s="187" t="s">
        <v>58</v>
      </c>
      <c r="W235" s="187">
        <v>1</v>
      </c>
      <c r="X235" s="187" t="s">
        <v>58</v>
      </c>
      <c r="Y235" s="187" t="s">
        <v>58</v>
      </c>
      <c r="Z235" s="187" t="s">
        <v>58</v>
      </c>
      <c r="AA235" s="187"/>
      <c r="AB235" s="187" t="s">
        <v>59</v>
      </c>
      <c r="AC235" s="187" t="s">
        <v>60</v>
      </c>
      <c r="AD235" s="188" t="s">
        <v>6072</v>
      </c>
      <c r="AE235" s="187" t="str">
        <f>VLOOKUP($AF$2:$AF$6318,'PROG CODE'!$A$2:$B$1052,2,FALSE)</f>
        <v>KCABACP</v>
      </c>
      <c r="AF235" s="222" t="s">
        <v>88</v>
      </c>
      <c r="AG235" s="189" t="s">
        <v>5671</v>
      </c>
      <c r="AH235" s="222" t="s">
        <v>5684</v>
      </c>
      <c r="AI235" s="222" t="s">
        <v>6186</v>
      </c>
      <c r="AJ235" s="217" t="s">
        <v>5638</v>
      </c>
      <c r="AK235" s="229"/>
      <c r="AL235" s="229"/>
      <c r="AM235" s="192" t="s">
        <v>5639</v>
      </c>
    </row>
    <row r="236" spans="1:39" ht="13.5" customHeight="1">
      <c r="A236" s="183">
        <f t="shared" si="2"/>
        <v>5</v>
      </c>
      <c r="B236" s="224" t="s">
        <v>360</v>
      </c>
      <c r="C236" s="224" t="s">
        <v>5662</v>
      </c>
      <c r="D236" s="179" t="s">
        <v>510</v>
      </c>
      <c r="E236" s="231" t="s">
        <v>510</v>
      </c>
      <c r="F236" s="204" t="s">
        <v>1879</v>
      </c>
      <c r="G236" s="181" t="s">
        <v>6147</v>
      </c>
      <c r="H236" s="157">
        <f>VLOOKUP(I236:I282,'ENTER STAFF #S HERE'!$A$1:$B$2180,2,FALSE)</f>
        <v>328</v>
      </c>
      <c r="I236" s="179" t="s">
        <v>3903</v>
      </c>
      <c r="J236" s="228">
        <v>3</v>
      </c>
      <c r="K236" s="187">
        <f>#N/A</f>
        <v>3</v>
      </c>
      <c r="L236" s="187">
        <f>#N/A</f>
        <v>1</v>
      </c>
      <c r="M236" s="187">
        <v>10</v>
      </c>
      <c r="N236" s="187" t="str">
        <f t="shared" si="0"/>
        <v xml:space="preserve"> </v>
      </c>
      <c r="O236" s="187" t="s">
        <v>58</v>
      </c>
      <c r="P236" s="187" t="s">
        <v>58</v>
      </c>
      <c r="Q236" s="187" t="s">
        <v>58</v>
      </c>
      <c r="R236" s="187" t="s">
        <v>58</v>
      </c>
      <c r="S236" s="187" t="s">
        <v>58</v>
      </c>
      <c r="T236" s="187" t="s">
        <v>58</v>
      </c>
      <c r="U236" s="187" t="s">
        <v>58</v>
      </c>
      <c r="V236" s="187" t="s">
        <v>58</v>
      </c>
      <c r="W236" s="187">
        <v>1</v>
      </c>
      <c r="X236" s="187" t="s">
        <v>58</v>
      </c>
      <c r="Y236" s="187" t="s">
        <v>58</v>
      </c>
      <c r="Z236" s="187" t="s">
        <v>58</v>
      </c>
      <c r="AA236" s="187"/>
      <c r="AB236" s="187" t="s">
        <v>59</v>
      </c>
      <c r="AC236" s="187" t="s">
        <v>60</v>
      </c>
      <c r="AD236" s="188" t="s">
        <v>6072</v>
      </c>
      <c r="AE236" s="187" t="str">
        <f>VLOOKUP($AF$2:$AF$6318,'PROG CODE'!$A$2:$B$1052,2,FALSE)</f>
        <v>KCABACP</v>
      </c>
      <c r="AF236" s="222" t="s">
        <v>88</v>
      </c>
      <c r="AG236" s="189" t="s">
        <v>5671</v>
      </c>
      <c r="AH236" s="222" t="s">
        <v>5684</v>
      </c>
      <c r="AI236" s="222" t="s">
        <v>6186</v>
      </c>
      <c r="AJ236" s="217" t="s">
        <v>5638</v>
      </c>
      <c r="AK236" s="229"/>
      <c r="AL236" s="229"/>
      <c r="AM236" s="192" t="s">
        <v>5639</v>
      </c>
    </row>
    <row r="237" spans="1:39" ht="13.5" customHeight="1">
      <c r="A237" s="183">
        <f t="shared" si="2"/>
        <v>6</v>
      </c>
      <c r="B237" s="224" t="s">
        <v>361</v>
      </c>
      <c r="C237" s="224" t="s">
        <v>6167</v>
      </c>
      <c r="D237" s="179" t="s">
        <v>510</v>
      </c>
      <c r="E237" s="231" t="s">
        <v>510</v>
      </c>
      <c r="F237" s="204" t="s">
        <v>1875</v>
      </c>
      <c r="G237" s="181" t="s">
        <v>6173</v>
      </c>
      <c r="H237" s="157" t="str">
        <f>VLOOKUP(I237:I283,'ENTER STAFF #S HERE'!$A$1:$B$2180,2,FALSE)</f>
        <v>C1942</v>
      </c>
      <c r="I237" s="179" t="s">
        <v>4471</v>
      </c>
      <c r="J237" s="228">
        <v>3</v>
      </c>
      <c r="K237" s="187">
        <f>#N/A</f>
        <v>3</v>
      </c>
      <c r="L237" s="187">
        <f>#N/A</f>
        <v>1</v>
      </c>
      <c r="M237" s="187">
        <v>10</v>
      </c>
      <c r="N237" s="187" t="str">
        <f t="shared" si="0"/>
        <v xml:space="preserve"> </v>
      </c>
      <c r="O237" s="187" t="s">
        <v>58</v>
      </c>
      <c r="P237" s="187" t="s">
        <v>58</v>
      </c>
      <c r="Q237" s="187" t="s">
        <v>58</v>
      </c>
      <c r="R237" s="187" t="s">
        <v>58</v>
      </c>
      <c r="S237" s="187" t="s">
        <v>58</v>
      </c>
      <c r="T237" s="187" t="s">
        <v>58</v>
      </c>
      <c r="U237" s="187" t="s">
        <v>58</v>
      </c>
      <c r="V237" s="187" t="s">
        <v>58</v>
      </c>
      <c r="W237" s="187">
        <v>1</v>
      </c>
      <c r="X237" s="187" t="s">
        <v>58</v>
      </c>
      <c r="Y237" s="187" t="s">
        <v>58</v>
      </c>
      <c r="Z237" s="187" t="s">
        <v>58</v>
      </c>
      <c r="AA237" s="187"/>
      <c r="AB237" s="187" t="s">
        <v>59</v>
      </c>
      <c r="AC237" s="187" t="s">
        <v>60</v>
      </c>
      <c r="AD237" s="188" t="s">
        <v>6072</v>
      </c>
      <c r="AE237" s="187" t="str">
        <f>VLOOKUP($AF$2:$AF$6318,'PROG CODE'!$A$2:$B$1052,2,FALSE)</f>
        <v>KCABACP</v>
      </c>
      <c r="AF237" s="222" t="s">
        <v>88</v>
      </c>
      <c r="AG237" s="189" t="s">
        <v>5671</v>
      </c>
      <c r="AH237" s="222" t="s">
        <v>5684</v>
      </c>
      <c r="AI237" s="222" t="s">
        <v>6186</v>
      </c>
      <c r="AJ237" s="217" t="s">
        <v>5638</v>
      </c>
      <c r="AK237" s="229"/>
      <c r="AL237" s="229"/>
      <c r="AM237" s="192" t="s">
        <v>5639</v>
      </c>
    </row>
    <row r="238" spans="1:39" ht="13.5" customHeight="1">
      <c r="A238" s="183">
        <f t="shared" si="2"/>
        <v>6</v>
      </c>
      <c r="B238" s="224" t="s">
        <v>361</v>
      </c>
      <c r="C238" s="224" t="s">
        <v>6170</v>
      </c>
      <c r="D238" s="179" t="s">
        <v>510</v>
      </c>
      <c r="E238" s="231" t="s">
        <v>510</v>
      </c>
      <c r="F238" s="204" t="s">
        <v>1881</v>
      </c>
      <c r="G238" s="181" t="s">
        <v>6150</v>
      </c>
      <c r="H238" s="157" t="str">
        <f>VLOOKUP(I238:I285,'ENTER STAFF #S HERE'!$A$1:$B$2180,2,FALSE)</f>
        <v>C1781</v>
      </c>
      <c r="I238" s="179" t="s">
        <v>4164</v>
      </c>
      <c r="J238" s="228">
        <v>3</v>
      </c>
      <c r="K238" s="187">
        <f>#N/A</f>
        <v>3</v>
      </c>
      <c r="L238" s="187">
        <f>#N/A</f>
        <v>1</v>
      </c>
      <c r="M238" s="187">
        <v>10</v>
      </c>
      <c r="N238" s="187" t="str">
        <f t="shared" si="0"/>
        <v xml:space="preserve"> </v>
      </c>
      <c r="O238" s="187" t="s">
        <v>58</v>
      </c>
      <c r="P238" s="187" t="s">
        <v>58</v>
      </c>
      <c r="Q238" s="187" t="s">
        <v>58</v>
      </c>
      <c r="R238" s="187" t="s">
        <v>58</v>
      </c>
      <c r="S238" s="187" t="s">
        <v>58</v>
      </c>
      <c r="T238" s="187" t="s">
        <v>58</v>
      </c>
      <c r="U238" s="187" t="s">
        <v>58</v>
      </c>
      <c r="V238" s="187" t="s">
        <v>58</v>
      </c>
      <c r="W238" s="187">
        <v>1</v>
      </c>
      <c r="X238" s="187" t="s">
        <v>58</v>
      </c>
      <c r="Y238" s="187" t="s">
        <v>58</v>
      </c>
      <c r="Z238" s="187" t="s">
        <v>58</v>
      </c>
      <c r="AA238" s="187"/>
      <c r="AB238" s="187" t="s">
        <v>59</v>
      </c>
      <c r="AC238" s="187" t="s">
        <v>60</v>
      </c>
      <c r="AD238" s="188" t="s">
        <v>6072</v>
      </c>
      <c r="AE238" s="187" t="str">
        <f>VLOOKUP($AF$2:$AF$6318,'PROG CODE'!$A$2:$B$1052,2,FALSE)</f>
        <v>KCABACP</v>
      </c>
      <c r="AF238" s="222" t="s">
        <v>88</v>
      </c>
      <c r="AG238" s="189" t="s">
        <v>5671</v>
      </c>
      <c r="AH238" s="222" t="s">
        <v>5684</v>
      </c>
      <c r="AI238" s="222" t="s">
        <v>6186</v>
      </c>
      <c r="AJ238" s="217" t="s">
        <v>5638</v>
      </c>
      <c r="AK238" s="229"/>
      <c r="AL238" s="229"/>
      <c r="AM238" s="192" t="s">
        <v>5639</v>
      </c>
    </row>
    <row r="239" spans="1:39" ht="13.5" customHeight="1">
      <c r="A239" s="183">
        <f t="shared" si="2"/>
        <v>1</v>
      </c>
      <c r="B239" s="224" t="s">
        <v>52</v>
      </c>
      <c r="C239" s="224" t="s">
        <v>5636</v>
      </c>
      <c r="D239" s="179" t="s">
        <v>510</v>
      </c>
      <c r="E239" s="231" t="s">
        <v>510</v>
      </c>
      <c r="F239" s="204" t="s">
        <v>1916</v>
      </c>
      <c r="G239" s="181" t="s">
        <v>1917</v>
      </c>
      <c r="H239" s="157" t="str">
        <f>VLOOKUP(I239:I287,'ENTER STAFF #S HERE'!$A$1:$B$2180,2,FALSE)</f>
        <v>C1788</v>
      </c>
      <c r="I239" s="179" t="s">
        <v>3954</v>
      </c>
      <c r="J239" s="228">
        <v>3</v>
      </c>
      <c r="K239" s="187">
        <f>#N/A</f>
        <v>3</v>
      </c>
      <c r="L239" s="187">
        <f>#N/A</f>
        <v>1</v>
      </c>
      <c r="M239" s="187">
        <v>10</v>
      </c>
      <c r="N239" s="187" t="str">
        <f t="shared" si="0"/>
        <v xml:space="preserve"> </v>
      </c>
      <c r="O239" s="187" t="s">
        <v>58</v>
      </c>
      <c r="P239" s="187" t="s">
        <v>58</v>
      </c>
      <c r="Q239" s="187" t="s">
        <v>58</v>
      </c>
      <c r="R239" s="187" t="s">
        <v>58</v>
      </c>
      <c r="S239" s="187" t="s">
        <v>58</v>
      </c>
      <c r="T239" s="187" t="s">
        <v>58</v>
      </c>
      <c r="U239" s="187" t="s">
        <v>58</v>
      </c>
      <c r="V239" s="187" t="s">
        <v>58</v>
      </c>
      <c r="W239" s="187" t="s">
        <v>58</v>
      </c>
      <c r="X239" s="187" t="s">
        <v>58</v>
      </c>
      <c r="Y239" s="187" t="s">
        <v>58</v>
      </c>
      <c r="Z239" s="187" t="s">
        <v>58</v>
      </c>
      <c r="AA239" s="187"/>
      <c r="AB239" s="187" t="s">
        <v>59</v>
      </c>
      <c r="AC239" s="187" t="s">
        <v>60</v>
      </c>
      <c r="AD239" s="188" t="s">
        <v>6072</v>
      </c>
      <c r="AE239" s="187" t="str">
        <f>VLOOKUP($AF$2:$AF$6318,'PROG CODE'!$A$2:$B$1052,2,FALSE)</f>
        <v>KCABACY</v>
      </c>
      <c r="AF239" s="222" t="s">
        <v>86</v>
      </c>
      <c r="AG239" s="189" t="s">
        <v>63</v>
      </c>
      <c r="AH239" s="222" t="s">
        <v>5684</v>
      </c>
      <c r="AI239" s="222" t="s">
        <v>6131</v>
      </c>
      <c r="AJ239" s="217" t="s">
        <v>5638</v>
      </c>
      <c r="AK239" s="229"/>
      <c r="AL239" s="229"/>
      <c r="AM239" s="192" t="s">
        <v>5639</v>
      </c>
    </row>
    <row r="240" spans="1:39" ht="13.5" customHeight="1">
      <c r="A240" s="183">
        <f t="shared" si="2"/>
        <v>1</v>
      </c>
      <c r="B240" s="224" t="s">
        <v>52</v>
      </c>
      <c r="C240" s="224" t="s">
        <v>5643</v>
      </c>
      <c r="D240" s="179" t="s">
        <v>510</v>
      </c>
      <c r="E240" s="231" t="s">
        <v>510</v>
      </c>
      <c r="F240" s="204" t="s">
        <v>1838</v>
      </c>
      <c r="G240" s="181" t="s">
        <v>6049</v>
      </c>
      <c r="H240" s="157" t="str">
        <f>VLOOKUP(I240:I288,'ENTER STAFF #S HERE'!$A$1:$B$2180,2,FALSE)</f>
        <v>C1773</v>
      </c>
      <c r="I240" s="179" t="s">
        <v>5613</v>
      </c>
      <c r="J240" s="228"/>
      <c r="K240" s="187">
        <f>#N/A</f>
        <v>0</v>
      </c>
      <c r="L240" s="187">
        <f>#N/A</f>
        <v>0</v>
      </c>
      <c r="M240" s="187">
        <v>10</v>
      </c>
      <c r="N240" s="187" t="str">
        <f t="shared" si="0"/>
        <v xml:space="preserve"> </v>
      </c>
      <c r="O240" s="187" t="s">
        <v>58</v>
      </c>
      <c r="P240" s="187" t="s">
        <v>58</v>
      </c>
      <c r="Q240" s="187" t="s">
        <v>58</v>
      </c>
      <c r="R240" s="187" t="s">
        <v>58</v>
      </c>
      <c r="S240" s="187" t="s">
        <v>58</v>
      </c>
      <c r="T240" s="187" t="s">
        <v>58</v>
      </c>
      <c r="U240" s="187" t="s">
        <v>58</v>
      </c>
      <c r="V240" s="187" t="s">
        <v>58</v>
      </c>
      <c r="W240" s="187" t="s">
        <v>58</v>
      </c>
      <c r="X240" s="187" t="s">
        <v>58</v>
      </c>
      <c r="Y240" s="187" t="s">
        <v>58</v>
      </c>
      <c r="Z240" s="187" t="s">
        <v>58</v>
      </c>
      <c r="AA240" s="187"/>
      <c r="AB240" s="187" t="s">
        <v>59</v>
      </c>
      <c r="AC240" s="187" t="s">
        <v>60</v>
      </c>
      <c r="AD240" s="188" t="s">
        <v>6072</v>
      </c>
      <c r="AE240" s="187" t="str">
        <f>VLOOKUP($AF$2:$AF$6318,'PROG CODE'!$A$2:$B$1052,2,FALSE)</f>
        <v>KCABACY</v>
      </c>
      <c r="AF240" s="222" t="s">
        <v>86</v>
      </c>
      <c r="AG240" s="189" t="s">
        <v>63</v>
      </c>
      <c r="AH240" s="222" t="s">
        <v>5684</v>
      </c>
      <c r="AI240" s="222" t="s">
        <v>6131</v>
      </c>
      <c r="AJ240" s="217" t="s">
        <v>5638</v>
      </c>
      <c r="AK240" s="229"/>
      <c r="AL240" s="229"/>
      <c r="AM240" s="192" t="s">
        <v>5639</v>
      </c>
    </row>
    <row r="241" spans="1:39" ht="13.5" customHeight="1">
      <c r="A241" s="183">
        <f t="shared" si="2"/>
        <v>2</v>
      </c>
      <c r="B241" s="224" t="s">
        <v>357</v>
      </c>
      <c r="C241" s="224" t="s">
        <v>5636</v>
      </c>
      <c r="D241" s="179" t="s">
        <v>376</v>
      </c>
      <c r="E241" s="231" t="s">
        <v>423</v>
      </c>
      <c r="F241" s="204" t="s">
        <v>1914</v>
      </c>
      <c r="G241" s="181" t="s">
        <v>6189</v>
      </c>
      <c r="H241" s="157" t="str">
        <f>VLOOKUP(I241:I289,'ENTER STAFF #S HERE'!$A$1:$B$2180,2,FALSE)</f>
        <v>C1604</v>
      </c>
      <c r="I241" s="179" t="s">
        <v>3962</v>
      </c>
      <c r="J241" s="228">
        <v>3</v>
      </c>
      <c r="K241" s="187">
        <f>#N/A</f>
        <v>3</v>
      </c>
      <c r="L241" s="187">
        <f>#N/A</f>
        <v>1</v>
      </c>
      <c r="M241" s="187">
        <v>10</v>
      </c>
      <c r="N241" s="187" t="str">
        <f t="shared" si="0"/>
        <v xml:space="preserve"> </v>
      </c>
      <c r="O241" s="187" t="s">
        <v>58</v>
      </c>
      <c r="P241" s="187" t="s">
        <v>58</v>
      </c>
      <c r="Q241" s="187" t="s">
        <v>58</v>
      </c>
      <c r="R241" s="187" t="s">
        <v>58</v>
      </c>
      <c r="S241" s="187" t="s">
        <v>58</v>
      </c>
      <c r="T241" s="187" t="s">
        <v>58</v>
      </c>
      <c r="U241" s="187" t="s">
        <v>58</v>
      </c>
      <c r="V241" s="187" t="s">
        <v>58</v>
      </c>
      <c r="W241" s="187" t="s">
        <v>58</v>
      </c>
      <c r="X241" s="187" t="s">
        <v>58</v>
      </c>
      <c r="Y241" s="187" t="s">
        <v>58</v>
      </c>
      <c r="Z241" s="187" t="s">
        <v>58</v>
      </c>
      <c r="AA241" s="187"/>
      <c r="AB241" s="187" t="s">
        <v>59</v>
      </c>
      <c r="AC241" s="187" t="s">
        <v>60</v>
      </c>
      <c r="AD241" s="188" t="s">
        <v>6072</v>
      </c>
      <c r="AE241" s="187" t="str">
        <f>VLOOKUP($AF$2:$AF$6318,'PROG CODE'!$A$2:$B$1052,2,FALSE)</f>
        <v>KCABACY</v>
      </c>
      <c r="AF241" s="222" t="s">
        <v>86</v>
      </c>
      <c r="AG241" s="189" t="s">
        <v>63</v>
      </c>
      <c r="AH241" s="222" t="s">
        <v>5684</v>
      </c>
      <c r="AI241" s="222" t="s">
        <v>6131</v>
      </c>
      <c r="AJ241" s="217" t="s">
        <v>5638</v>
      </c>
      <c r="AK241" s="229"/>
      <c r="AL241" s="229"/>
      <c r="AM241" s="192" t="s">
        <v>5639</v>
      </c>
    </row>
    <row r="242" spans="1:39" ht="13.5" customHeight="1">
      <c r="A242" s="183">
        <f t="shared" si="2"/>
        <v>2</v>
      </c>
      <c r="B242" s="224" t="s">
        <v>357</v>
      </c>
      <c r="C242" s="247" t="s">
        <v>5643</v>
      </c>
      <c r="D242" s="179" t="s">
        <v>6190</v>
      </c>
      <c r="E242" s="231" t="s">
        <v>420</v>
      </c>
      <c r="F242" s="204" t="s">
        <v>941</v>
      </c>
      <c r="G242" s="181" t="s">
        <v>5714</v>
      </c>
      <c r="H242" s="157" t="str">
        <f>VLOOKUP(I242:I290,'ENTER STAFF #S HERE'!$A$1:$B$2180,2,FALSE)</f>
        <v>C2029</v>
      </c>
      <c r="I242" s="179" t="s">
        <v>5597</v>
      </c>
      <c r="J242" s="228">
        <v>3</v>
      </c>
      <c r="K242" s="187">
        <f>#N/A</f>
        <v>3</v>
      </c>
      <c r="L242" s="187">
        <f>#N/A</f>
        <v>1</v>
      </c>
      <c r="M242" s="187">
        <v>10</v>
      </c>
      <c r="N242" s="187" t="str">
        <f t="shared" si="0"/>
        <v xml:space="preserve"> </v>
      </c>
      <c r="O242" s="187" t="s">
        <v>58</v>
      </c>
      <c r="P242" s="187" t="s">
        <v>58</v>
      </c>
      <c r="Q242" s="187" t="s">
        <v>58</v>
      </c>
      <c r="R242" s="187" t="s">
        <v>58</v>
      </c>
      <c r="S242" s="187" t="s">
        <v>58</v>
      </c>
      <c r="T242" s="187" t="s">
        <v>58</v>
      </c>
      <c r="U242" s="187" t="s">
        <v>58</v>
      </c>
      <c r="V242" s="187" t="s">
        <v>58</v>
      </c>
      <c r="W242" s="187" t="s">
        <v>58</v>
      </c>
      <c r="X242" s="187" t="s">
        <v>58</v>
      </c>
      <c r="Y242" s="187" t="s">
        <v>58</v>
      </c>
      <c r="Z242" s="187" t="s">
        <v>58</v>
      </c>
      <c r="AA242" s="187"/>
      <c r="AB242" s="187" t="s">
        <v>59</v>
      </c>
      <c r="AC242" s="187" t="s">
        <v>60</v>
      </c>
      <c r="AD242" s="188" t="s">
        <v>6072</v>
      </c>
      <c r="AE242" s="187" t="str">
        <f>VLOOKUP($AF$2:$AF$6318,'PROG CODE'!$A$2:$B$1052,2,FALSE)</f>
        <v>KCABACY</v>
      </c>
      <c r="AF242" s="222" t="s">
        <v>86</v>
      </c>
      <c r="AG242" s="190" t="s">
        <v>63</v>
      </c>
      <c r="AH242" s="222" t="s">
        <v>5684</v>
      </c>
      <c r="AI242" s="222" t="s">
        <v>6131</v>
      </c>
      <c r="AJ242" s="217" t="s">
        <v>5638</v>
      </c>
      <c r="AK242" s="229"/>
      <c r="AL242" s="229"/>
      <c r="AM242" s="192" t="s">
        <v>5639</v>
      </c>
    </row>
    <row r="243" spans="1:39" ht="13.5" customHeight="1">
      <c r="A243" s="183">
        <f t="shared" si="2"/>
        <v>3</v>
      </c>
      <c r="B243" s="224" t="s">
        <v>358</v>
      </c>
      <c r="C243" s="224" t="s">
        <v>53</v>
      </c>
      <c r="D243" s="179" t="s">
        <v>510</v>
      </c>
      <c r="E243" s="231" t="s">
        <v>510</v>
      </c>
      <c r="F243" s="204" t="s">
        <v>1918</v>
      </c>
      <c r="G243" s="181" t="s">
        <v>6098</v>
      </c>
      <c r="H243" s="157" t="str">
        <f>VLOOKUP(I243:I291,'ENTER STAFF #S HERE'!$A$1:$B$2180,2,FALSE)</f>
        <v>C2057</v>
      </c>
      <c r="I243" s="179" t="s">
        <v>5562</v>
      </c>
      <c r="J243" s="228">
        <v>3</v>
      </c>
      <c r="K243" s="187">
        <f>#N/A</f>
        <v>3</v>
      </c>
      <c r="L243" s="187">
        <f>#N/A</f>
        <v>1</v>
      </c>
      <c r="M243" s="187">
        <v>10</v>
      </c>
      <c r="N243" s="187" t="str">
        <f t="shared" si="0"/>
        <v xml:space="preserve"> </v>
      </c>
      <c r="O243" s="187" t="s">
        <v>58</v>
      </c>
      <c r="P243" s="187" t="s">
        <v>58</v>
      </c>
      <c r="Q243" s="187" t="s">
        <v>58</v>
      </c>
      <c r="R243" s="187" t="s">
        <v>58</v>
      </c>
      <c r="S243" s="187" t="s">
        <v>58</v>
      </c>
      <c r="T243" s="187" t="s">
        <v>58</v>
      </c>
      <c r="U243" s="187" t="s">
        <v>58</v>
      </c>
      <c r="V243" s="187" t="s">
        <v>58</v>
      </c>
      <c r="W243" s="187" t="s">
        <v>58</v>
      </c>
      <c r="X243" s="187" t="s">
        <v>58</v>
      </c>
      <c r="Y243" s="187" t="s">
        <v>58</v>
      </c>
      <c r="Z243" s="187" t="s">
        <v>58</v>
      </c>
      <c r="AA243" s="187"/>
      <c r="AB243" s="187" t="s">
        <v>59</v>
      </c>
      <c r="AC243" s="187" t="s">
        <v>60</v>
      </c>
      <c r="AD243" s="188" t="s">
        <v>6072</v>
      </c>
      <c r="AE243" s="187" t="str">
        <f>VLOOKUP($AF$2:$AF$6318,'PROG CODE'!$A$2:$B$1052,2,FALSE)</f>
        <v>KCABACY</v>
      </c>
      <c r="AF243" s="222" t="s">
        <v>86</v>
      </c>
      <c r="AG243" s="189" t="s">
        <v>63</v>
      </c>
      <c r="AH243" s="222" t="s">
        <v>5684</v>
      </c>
      <c r="AI243" s="222" t="s">
        <v>6131</v>
      </c>
      <c r="AJ243" s="217" t="s">
        <v>5638</v>
      </c>
      <c r="AK243" s="229"/>
      <c r="AL243" s="229"/>
      <c r="AM243" s="192" t="s">
        <v>5639</v>
      </c>
    </row>
    <row r="244" spans="1:39" ht="13.5" customHeight="1">
      <c r="A244" s="183">
        <f t="shared" si="2"/>
        <v>6</v>
      </c>
      <c r="B244" s="207" t="s">
        <v>361</v>
      </c>
      <c r="C244" s="208" t="s">
        <v>5662</v>
      </c>
      <c r="D244" s="186" t="s">
        <v>510</v>
      </c>
      <c r="E244" s="186" t="s">
        <v>5648</v>
      </c>
      <c r="F244" s="157" t="s">
        <v>741</v>
      </c>
      <c r="G244" s="181" t="s">
        <v>5649</v>
      </c>
      <c r="H244" s="157" t="str">
        <f>VLOOKUP(I244:I292,'ENTER STAFF #S HERE'!$A$1:$B$2180,2,FALSE)</f>
        <v>C1392</v>
      </c>
      <c r="I244" s="205" t="s">
        <v>4274</v>
      </c>
      <c r="J244" s="228"/>
      <c r="K244" s="187">
        <f>#N/A</f>
        <v>0</v>
      </c>
      <c r="L244" s="187">
        <f>#N/A</f>
        <v>0</v>
      </c>
      <c r="M244" s="187">
        <v>10</v>
      </c>
      <c r="N244" s="187" t="str">
        <f t="shared" si="0"/>
        <v xml:space="preserve"> </v>
      </c>
      <c r="O244" s="187" t="s">
        <v>58</v>
      </c>
      <c r="P244" s="187" t="s">
        <v>58</v>
      </c>
      <c r="Q244" s="187" t="s">
        <v>58</v>
      </c>
      <c r="R244" s="187" t="s">
        <v>58</v>
      </c>
      <c r="S244" s="187" t="s">
        <v>58</v>
      </c>
      <c r="T244" s="187" t="s">
        <v>58</v>
      </c>
      <c r="U244" s="187" t="s">
        <v>58</v>
      </c>
      <c r="V244" s="187" t="s">
        <v>58</v>
      </c>
      <c r="W244" s="187" t="s">
        <v>58</v>
      </c>
      <c r="X244" s="187" t="s">
        <v>58</v>
      </c>
      <c r="Y244" s="187" t="s">
        <v>58</v>
      </c>
      <c r="Z244" s="187" t="s">
        <v>58</v>
      </c>
      <c r="AA244" s="187"/>
      <c r="AB244" s="187" t="s">
        <v>59</v>
      </c>
      <c r="AC244" s="187" t="s">
        <v>60</v>
      </c>
      <c r="AD244" s="188" t="s">
        <v>6072</v>
      </c>
      <c r="AE244" s="187" t="str">
        <f>VLOOKUP($AF$2:$AF$6318,'PROG CODE'!$A$2:$B$1052,2,FALSE)</f>
        <v>KCABACY</v>
      </c>
      <c r="AF244" s="222" t="s">
        <v>86</v>
      </c>
      <c r="AG244" s="189" t="s">
        <v>5683</v>
      </c>
      <c r="AH244" s="222" t="s">
        <v>5684</v>
      </c>
      <c r="AI244" s="222" t="s">
        <v>6131</v>
      </c>
      <c r="AJ244" s="209" t="s">
        <v>5651</v>
      </c>
      <c r="AK244" s="229"/>
      <c r="AL244" s="229"/>
      <c r="AM244" s="192" t="s">
        <v>5639</v>
      </c>
    </row>
    <row r="245" spans="1:39" ht="13.5" customHeight="1">
      <c r="A245" s="183">
        <f t="shared" si="2"/>
        <v>1</v>
      </c>
      <c r="B245" s="224" t="s">
        <v>52</v>
      </c>
      <c r="C245" s="224" t="s">
        <v>5636</v>
      </c>
      <c r="D245" s="179" t="s">
        <v>510</v>
      </c>
      <c r="E245" s="231" t="s">
        <v>510</v>
      </c>
      <c r="F245" s="204" t="s">
        <v>755</v>
      </c>
      <c r="G245" s="181" t="s">
        <v>5656</v>
      </c>
      <c r="H245" s="157" t="str">
        <f>VLOOKUP(I245:I294,'ENTER STAFF #S HERE'!$A$1:$B$2180,2,FALSE)</f>
        <v>C1830</v>
      </c>
      <c r="I245" s="179" t="s">
        <v>4297</v>
      </c>
      <c r="J245" s="228"/>
      <c r="K245" s="187">
        <f>#N/A</f>
        <v>0</v>
      </c>
      <c r="L245" s="187">
        <f>#N/A</f>
        <v>0</v>
      </c>
      <c r="M245" s="187">
        <v>10</v>
      </c>
      <c r="N245" s="187" t="str">
        <f t="shared" si="0"/>
        <v xml:space="preserve"> </v>
      </c>
      <c r="O245" s="187" t="s">
        <v>58</v>
      </c>
      <c r="P245" s="187" t="s">
        <v>58</v>
      </c>
      <c r="Q245" s="187" t="s">
        <v>58</v>
      </c>
      <c r="R245" s="187" t="s">
        <v>58</v>
      </c>
      <c r="S245" s="187" t="s">
        <v>58</v>
      </c>
      <c r="T245" s="187" t="s">
        <v>58</v>
      </c>
      <c r="U245" s="187" t="s">
        <v>58</v>
      </c>
      <c r="V245" s="187" t="s">
        <v>58</v>
      </c>
      <c r="W245" s="187" t="s">
        <v>58</v>
      </c>
      <c r="X245" s="187" t="s">
        <v>58</v>
      </c>
      <c r="Y245" s="187" t="s">
        <v>58</v>
      </c>
      <c r="Z245" s="187" t="s">
        <v>58</v>
      </c>
      <c r="AA245" s="187"/>
      <c r="AB245" s="187" t="s">
        <v>59</v>
      </c>
      <c r="AC245" s="187" t="s">
        <v>60</v>
      </c>
      <c r="AD245" s="188" t="s">
        <v>6072</v>
      </c>
      <c r="AE245" s="187" t="str">
        <f>VLOOKUP($AF$2:$AF$6318,'PROG CODE'!$A$2:$B$1052,2,FALSE)</f>
        <v>KCABACY</v>
      </c>
      <c r="AF245" s="222" t="s">
        <v>86</v>
      </c>
      <c r="AG245" s="190" t="s">
        <v>63</v>
      </c>
      <c r="AH245" s="222" t="s">
        <v>5684</v>
      </c>
      <c r="AI245" s="222" t="s">
        <v>6136</v>
      </c>
      <c r="AJ245" s="217" t="s">
        <v>5638</v>
      </c>
      <c r="AK245" s="229"/>
      <c r="AL245" s="229"/>
      <c r="AM245" s="192" t="s">
        <v>5639</v>
      </c>
    </row>
    <row r="246" spans="1:39" ht="13.5" customHeight="1">
      <c r="A246" s="183">
        <f t="shared" si="2"/>
        <v>2</v>
      </c>
      <c r="B246" s="224" t="s">
        <v>357</v>
      </c>
      <c r="C246" s="224" t="s">
        <v>5636</v>
      </c>
      <c r="D246" s="179" t="s">
        <v>376</v>
      </c>
      <c r="E246" s="231" t="s">
        <v>422</v>
      </c>
      <c r="F246" s="204" t="s">
        <v>1928</v>
      </c>
      <c r="G246" s="181" t="s">
        <v>6191</v>
      </c>
      <c r="H246" s="157" t="str">
        <f>VLOOKUP(I246:I295,'ENTER STAFF #S HERE'!$A$1:$B$2180,2,FALSE)</f>
        <v>C2029</v>
      </c>
      <c r="I246" s="179" t="s">
        <v>5597</v>
      </c>
      <c r="J246" s="228">
        <v>3</v>
      </c>
      <c r="K246" s="187">
        <f>#N/A</f>
        <v>3</v>
      </c>
      <c r="L246" s="187">
        <f>#N/A</f>
        <v>1</v>
      </c>
      <c r="M246" s="187">
        <v>10</v>
      </c>
      <c r="N246" s="187" t="str">
        <f t="shared" si="0"/>
        <v xml:space="preserve"> </v>
      </c>
      <c r="O246" s="187" t="s">
        <v>58</v>
      </c>
      <c r="P246" s="187" t="s">
        <v>58</v>
      </c>
      <c r="Q246" s="187" t="s">
        <v>58</v>
      </c>
      <c r="R246" s="187" t="s">
        <v>58</v>
      </c>
      <c r="S246" s="187" t="s">
        <v>58</v>
      </c>
      <c r="T246" s="187" t="s">
        <v>58</v>
      </c>
      <c r="U246" s="187" t="s">
        <v>58</v>
      </c>
      <c r="V246" s="187" t="s">
        <v>58</v>
      </c>
      <c r="W246" s="187" t="s">
        <v>58</v>
      </c>
      <c r="X246" s="187" t="s">
        <v>58</v>
      </c>
      <c r="Y246" s="187" t="s">
        <v>58</v>
      </c>
      <c r="Z246" s="187" t="s">
        <v>58</v>
      </c>
      <c r="AA246" s="187"/>
      <c r="AB246" s="187" t="s">
        <v>59</v>
      </c>
      <c r="AC246" s="187" t="s">
        <v>60</v>
      </c>
      <c r="AD246" s="188" t="s">
        <v>6072</v>
      </c>
      <c r="AE246" s="187" t="str">
        <f>VLOOKUP($AF$2:$AF$6318,'PROG CODE'!$A$2:$B$1052,2,FALSE)</f>
        <v>KCABACY</v>
      </c>
      <c r="AF246" s="222" t="s">
        <v>86</v>
      </c>
      <c r="AG246" s="211" t="s">
        <v>63</v>
      </c>
      <c r="AH246" s="222" t="s">
        <v>5684</v>
      </c>
      <c r="AI246" s="222" t="s">
        <v>6136</v>
      </c>
      <c r="AJ246" s="217" t="s">
        <v>5638</v>
      </c>
      <c r="AK246" s="229"/>
      <c r="AL246" s="229"/>
      <c r="AM246" s="192" t="s">
        <v>5639</v>
      </c>
    </row>
    <row r="247" spans="1:39" ht="13.5" customHeight="1">
      <c r="A247" s="183">
        <f t="shared" si="2"/>
        <v>2</v>
      </c>
      <c r="B247" s="224" t="s">
        <v>357</v>
      </c>
      <c r="C247" s="195" t="s">
        <v>53</v>
      </c>
      <c r="D247" s="179" t="s">
        <v>376</v>
      </c>
      <c r="E247" s="231" t="s">
        <v>422</v>
      </c>
      <c r="F247" s="204" t="s">
        <v>1920</v>
      </c>
      <c r="G247" s="181" t="s">
        <v>6192</v>
      </c>
      <c r="H247" s="157" t="str">
        <f>VLOOKUP(I247:I296,'ENTER STAFF #S HERE'!$A$1:$B$2180,2,FALSE)</f>
        <v>C1788</v>
      </c>
      <c r="I247" s="179" t="s">
        <v>3954</v>
      </c>
      <c r="J247" s="228">
        <v>3</v>
      </c>
      <c r="K247" s="187">
        <f>#N/A</f>
        <v>3</v>
      </c>
      <c r="L247" s="187">
        <f>#N/A</f>
        <v>1</v>
      </c>
      <c r="M247" s="187">
        <v>10</v>
      </c>
      <c r="N247" s="187" t="str">
        <f t="shared" si="0"/>
        <v xml:space="preserve"> </v>
      </c>
      <c r="O247" s="187" t="s">
        <v>58</v>
      </c>
      <c r="P247" s="187" t="s">
        <v>58</v>
      </c>
      <c r="Q247" s="187" t="s">
        <v>58</v>
      </c>
      <c r="R247" s="187" t="s">
        <v>58</v>
      </c>
      <c r="S247" s="187" t="s">
        <v>58</v>
      </c>
      <c r="T247" s="187" t="s">
        <v>58</v>
      </c>
      <c r="U247" s="187" t="s">
        <v>58</v>
      </c>
      <c r="V247" s="187" t="s">
        <v>58</v>
      </c>
      <c r="W247" s="187" t="s">
        <v>58</v>
      </c>
      <c r="X247" s="187" t="s">
        <v>58</v>
      </c>
      <c r="Y247" s="187" t="s">
        <v>58</v>
      </c>
      <c r="Z247" s="187" t="s">
        <v>58</v>
      </c>
      <c r="AA247" s="187"/>
      <c r="AB247" s="187" t="s">
        <v>59</v>
      </c>
      <c r="AC247" s="187" t="s">
        <v>60</v>
      </c>
      <c r="AD247" s="188" t="s">
        <v>6072</v>
      </c>
      <c r="AE247" s="187" t="str">
        <f>VLOOKUP($AF$2:$AF$6318,'PROG CODE'!$A$2:$B$1052,2,FALSE)</f>
        <v>KCABACY</v>
      </c>
      <c r="AF247" s="222" t="s">
        <v>86</v>
      </c>
      <c r="AG247" s="211" t="s">
        <v>63</v>
      </c>
      <c r="AH247" s="222" t="s">
        <v>5684</v>
      </c>
      <c r="AI247" s="222" t="s">
        <v>6136</v>
      </c>
      <c r="AJ247" s="217" t="s">
        <v>5638</v>
      </c>
      <c r="AK247" s="229"/>
      <c r="AL247" s="229"/>
      <c r="AM247" s="192" t="s">
        <v>5639</v>
      </c>
    </row>
    <row r="248" spans="1:39" ht="13.5" customHeight="1">
      <c r="A248" s="183">
        <f t="shared" si="2"/>
        <v>3</v>
      </c>
      <c r="B248" s="224" t="s">
        <v>358</v>
      </c>
      <c r="C248" s="224" t="s">
        <v>53</v>
      </c>
      <c r="D248" s="179" t="s">
        <v>376</v>
      </c>
      <c r="E248" s="231" t="s">
        <v>430</v>
      </c>
      <c r="F248" s="204" t="s">
        <v>1926</v>
      </c>
      <c r="G248" s="181" t="s">
        <v>6193</v>
      </c>
      <c r="H248" s="157" t="str">
        <f>VLOOKUP(I248:I297,'ENTER STAFF #S HERE'!$A$1:$B$2180,2,FALSE)</f>
        <v>C1787</v>
      </c>
      <c r="I248" s="179" t="s">
        <v>3948</v>
      </c>
      <c r="J248" s="228">
        <v>3</v>
      </c>
      <c r="K248" s="187">
        <f>#N/A</f>
        <v>3</v>
      </c>
      <c r="L248" s="187">
        <f>#N/A</f>
        <v>1</v>
      </c>
      <c r="M248" s="187">
        <v>10</v>
      </c>
      <c r="N248" s="187" t="str">
        <f t="shared" si="0"/>
        <v xml:space="preserve"> </v>
      </c>
      <c r="O248" s="187" t="s">
        <v>58</v>
      </c>
      <c r="P248" s="187" t="s">
        <v>58</v>
      </c>
      <c r="Q248" s="187" t="s">
        <v>58</v>
      </c>
      <c r="R248" s="187" t="s">
        <v>58</v>
      </c>
      <c r="S248" s="187" t="s">
        <v>58</v>
      </c>
      <c r="T248" s="187" t="s">
        <v>58</v>
      </c>
      <c r="U248" s="187" t="s">
        <v>58</v>
      </c>
      <c r="V248" s="187" t="s">
        <v>58</v>
      </c>
      <c r="W248" s="187" t="s">
        <v>58</v>
      </c>
      <c r="X248" s="187" t="s">
        <v>58</v>
      </c>
      <c r="Y248" s="187" t="s">
        <v>58</v>
      </c>
      <c r="Z248" s="187" t="s">
        <v>58</v>
      </c>
      <c r="AA248" s="187"/>
      <c r="AB248" s="187" t="s">
        <v>59</v>
      </c>
      <c r="AC248" s="187" t="s">
        <v>60</v>
      </c>
      <c r="AD248" s="188" t="s">
        <v>6072</v>
      </c>
      <c r="AE248" s="187" t="str">
        <f>VLOOKUP($AF$2:$AF$6318,'PROG CODE'!$A$2:$B$1052,2,FALSE)</f>
        <v>KCABACY</v>
      </c>
      <c r="AF248" s="222" t="s">
        <v>86</v>
      </c>
      <c r="AG248" s="211" t="s">
        <v>63</v>
      </c>
      <c r="AH248" s="222" t="s">
        <v>5684</v>
      </c>
      <c r="AI248" s="222" t="s">
        <v>6136</v>
      </c>
      <c r="AJ248" s="217" t="s">
        <v>5638</v>
      </c>
      <c r="AK248" s="229"/>
      <c r="AL248" s="229"/>
      <c r="AM248" s="192" t="s">
        <v>5639</v>
      </c>
    </row>
    <row r="249" spans="1:39" ht="13.5" customHeight="1">
      <c r="A249" s="183">
        <f t="shared" si="2"/>
        <v>4</v>
      </c>
      <c r="B249" s="224" t="s">
        <v>359</v>
      </c>
      <c r="C249" s="224" t="s">
        <v>53</v>
      </c>
      <c r="D249" s="179" t="s">
        <v>376</v>
      </c>
      <c r="E249" s="231" t="s">
        <v>6194</v>
      </c>
      <c r="F249" s="204" t="s">
        <v>1922</v>
      </c>
      <c r="G249" s="181" t="s">
        <v>6195</v>
      </c>
      <c r="H249" s="157" t="str">
        <f>VLOOKUP(I249:I298,'ENTER STAFF #S HERE'!$A$1:$B$2180,2,FALSE)</f>
        <v>C1787</v>
      </c>
      <c r="I249" s="179" t="s">
        <v>3948</v>
      </c>
      <c r="J249" s="228">
        <v>3</v>
      </c>
      <c r="K249" s="187">
        <f>#N/A</f>
        <v>3</v>
      </c>
      <c r="L249" s="187">
        <f>#N/A</f>
        <v>1</v>
      </c>
      <c r="M249" s="187">
        <v>10</v>
      </c>
      <c r="N249" s="187" t="str">
        <f t="shared" si="0"/>
        <v xml:space="preserve"> </v>
      </c>
      <c r="O249" s="187" t="s">
        <v>58</v>
      </c>
      <c r="P249" s="187" t="s">
        <v>58</v>
      </c>
      <c r="Q249" s="187" t="s">
        <v>58</v>
      </c>
      <c r="R249" s="187" t="s">
        <v>58</v>
      </c>
      <c r="S249" s="187" t="s">
        <v>58</v>
      </c>
      <c r="T249" s="187" t="s">
        <v>58</v>
      </c>
      <c r="U249" s="187" t="s">
        <v>58</v>
      </c>
      <c r="V249" s="187" t="s">
        <v>58</v>
      </c>
      <c r="W249" s="187" t="s">
        <v>58</v>
      </c>
      <c r="X249" s="187" t="s">
        <v>58</v>
      </c>
      <c r="Y249" s="187" t="s">
        <v>58</v>
      </c>
      <c r="Z249" s="187" t="s">
        <v>58</v>
      </c>
      <c r="AA249" s="187"/>
      <c r="AB249" s="187" t="s">
        <v>59</v>
      </c>
      <c r="AC249" s="187" t="s">
        <v>60</v>
      </c>
      <c r="AD249" s="188" t="s">
        <v>6072</v>
      </c>
      <c r="AE249" s="187" t="str">
        <f>VLOOKUP($AF$2:$AF$6318,'PROG CODE'!$A$2:$B$1052,2,FALSE)</f>
        <v>KCABACY</v>
      </c>
      <c r="AF249" s="222" t="s">
        <v>86</v>
      </c>
      <c r="AG249" s="211" t="s">
        <v>63</v>
      </c>
      <c r="AH249" s="222" t="s">
        <v>5684</v>
      </c>
      <c r="AI249" s="222" t="s">
        <v>6136</v>
      </c>
      <c r="AJ249" s="217" t="s">
        <v>5638</v>
      </c>
      <c r="AK249" s="229"/>
      <c r="AL249" s="229"/>
      <c r="AM249" s="192" t="s">
        <v>5639</v>
      </c>
    </row>
    <row r="250" spans="1:39" ht="13.5" customHeight="1">
      <c r="A250" s="183">
        <f t="shared" si="2"/>
        <v>4</v>
      </c>
      <c r="B250" s="224" t="s">
        <v>359</v>
      </c>
      <c r="C250" s="224" t="s">
        <v>5643</v>
      </c>
      <c r="D250" s="179" t="s">
        <v>376</v>
      </c>
      <c r="E250" s="231" t="s">
        <v>423</v>
      </c>
      <c r="F250" s="204" t="s">
        <v>1924</v>
      </c>
      <c r="G250" s="181" t="s">
        <v>6196</v>
      </c>
      <c r="H250" s="157" t="str">
        <f>VLOOKUP(I250:I299,'ENTER STAFF #S HERE'!$A$1:$B$2180,2,FALSE)</f>
        <v>C2027</v>
      </c>
      <c r="I250" s="179" t="s">
        <v>5616</v>
      </c>
      <c r="J250" s="228">
        <v>3</v>
      </c>
      <c r="K250" s="187">
        <f>#N/A</f>
        <v>3</v>
      </c>
      <c r="L250" s="187">
        <f>#N/A</f>
        <v>1</v>
      </c>
      <c r="M250" s="187">
        <v>10</v>
      </c>
      <c r="N250" s="187" t="str">
        <f t="shared" si="0"/>
        <v xml:space="preserve"> </v>
      </c>
      <c r="O250" s="187" t="s">
        <v>58</v>
      </c>
      <c r="P250" s="187" t="s">
        <v>58</v>
      </c>
      <c r="Q250" s="187" t="s">
        <v>58</v>
      </c>
      <c r="R250" s="187" t="s">
        <v>58</v>
      </c>
      <c r="S250" s="187" t="s">
        <v>58</v>
      </c>
      <c r="T250" s="187" t="s">
        <v>58</v>
      </c>
      <c r="U250" s="187" t="s">
        <v>58</v>
      </c>
      <c r="V250" s="187" t="s">
        <v>58</v>
      </c>
      <c r="W250" s="187" t="s">
        <v>58</v>
      </c>
      <c r="X250" s="187" t="s">
        <v>58</v>
      </c>
      <c r="Y250" s="187" t="s">
        <v>58</v>
      </c>
      <c r="Z250" s="187" t="s">
        <v>58</v>
      </c>
      <c r="AA250" s="187"/>
      <c r="AB250" s="187" t="s">
        <v>59</v>
      </c>
      <c r="AC250" s="187" t="s">
        <v>60</v>
      </c>
      <c r="AD250" s="188" t="s">
        <v>6072</v>
      </c>
      <c r="AE250" s="187" t="str">
        <f>VLOOKUP($AF$2:$AF$6318,'PROG CODE'!$A$2:$B$1052,2,FALSE)</f>
        <v>KCABACY</v>
      </c>
      <c r="AF250" s="222" t="s">
        <v>86</v>
      </c>
      <c r="AG250" s="211" t="s">
        <v>63</v>
      </c>
      <c r="AH250" s="222" t="s">
        <v>5684</v>
      </c>
      <c r="AI250" s="222" t="s">
        <v>6136</v>
      </c>
      <c r="AJ250" s="217" t="s">
        <v>5638</v>
      </c>
      <c r="AK250" s="229"/>
      <c r="AL250" s="229"/>
      <c r="AM250" s="192" t="s">
        <v>5639</v>
      </c>
    </row>
    <row r="251" spans="1:39" ht="13.5" customHeight="1">
      <c r="A251" s="183">
        <f t="shared" si="2"/>
        <v>5</v>
      </c>
      <c r="B251" s="224" t="s">
        <v>360</v>
      </c>
      <c r="C251" s="224" t="s">
        <v>5643</v>
      </c>
      <c r="D251" s="179" t="s">
        <v>510</v>
      </c>
      <c r="E251" s="231" t="s">
        <v>510</v>
      </c>
      <c r="F251" s="157" t="s">
        <v>747</v>
      </c>
      <c r="G251" s="157" t="s">
        <v>5652</v>
      </c>
      <c r="H251" s="157" t="str">
        <f>VLOOKUP(I251:I300,'ENTER STAFF #S HERE'!$A$1:$B$2180,2,FALSE)</f>
        <v>C1619</v>
      </c>
      <c r="I251" s="179" t="s">
        <v>3946</v>
      </c>
      <c r="J251" s="228"/>
      <c r="K251" s="187">
        <f>#N/A</f>
        <v>0</v>
      </c>
      <c r="L251" s="187">
        <f>#N/A</f>
        <v>0</v>
      </c>
      <c r="M251" s="187">
        <v>10</v>
      </c>
      <c r="N251" s="187" t="str">
        <f t="shared" si="0"/>
        <v xml:space="preserve"> </v>
      </c>
      <c r="O251" s="187" t="s">
        <v>58</v>
      </c>
      <c r="P251" s="187" t="s">
        <v>58</v>
      </c>
      <c r="Q251" s="187" t="s">
        <v>58</v>
      </c>
      <c r="R251" s="187" t="s">
        <v>58</v>
      </c>
      <c r="S251" s="187" t="s">
        <v>58</v>
      </c>
      <c r="T251" s="187" t="s">
        <v>58</v>
      </c>
      <c r="U251" s="187" t="s">
        <v>58</v>
      </c>
      <c r="V251" s="187" t="s">
        <v>58</v>
      </c>
      <c r="W251" s="187" t="s">
        <v>58</v>
      </c>
      <c r="X251" s="187" t="s">
        <v>58</v>
      </c>
      <c r="Y251" s="187" t="s">
        <v>58</v>
      </c>
      <c r="Z251" s="187" t="s">
        <v>58</v>
      </c>
      <c r="AA251" s="187"/>
      <c r="AB251" s="187" t="s">
        <v>59</v>
      </c>
      <c r="AC251" s="187" t="s">
        <v>60</v>
      </c>
      <c r="AD251" s="196" t="s">
        <v>5653</v>
      </c>
      <c r="AE251" s="187" t="str">
        <f>VLOOKUP($AF$2:$AF$6318,'PROG CODE'!$A$2:$B$1052,2,FALSE)</f>
        <v>KCABACY</v>
      </c>
      <c r="AF251" s="222" t="s">
        <v>86</v>
      </c>
      <c r="AG251" s="190" t="s">
        <v>63</v>
      </c>
      <c r="AH251" s="222" t="s">
        <v>5684</v>
      </c>
      <c r="AI251" s="222" t="s">
        <v>6136</v>
      </c>
      <c r="AJ251" s="217" t="s">
        <v>5638</v>
      </c>
      <c r="AK251" s="229"/>
      <c r="AL251" s="229"/>
      <c r="AM251" s="192" t="s">
        <v>5639</v>
      </c>
    </row>
    <row r="252" spans="1:39" ht="13.5" customHeight="1">
      <c r="A252" s="183">
        <f t="shared" si="2"/>
        <v>6</v>
      </c>
      <c r="B252" s="207" t="s">
        <v>361</v>
      </c>
      <c r="C252" s="208" t="s">
        <v>5662</v>
      </c>
      <c r="D252" s="186" t="s">
        <v>510</v>
      </c>
      <c r="E252" s="231" t="s">
        <v>510</v>
      </c>
      <c r="F252" s="157" t="s">
        <v>795</v>
      </c>
      <c r="G252" s="181" t="s">
        <v>5661</v>
      </c>
      <c r="H252" s="157">
        <f>VLOOKUP(I252:I301,'ENTER STAFF #S HERE'!$A$1:$B$2180,2,FALSE)</f>
        <v>385</v>
      </c>
      <c r="I252" s="200" t="s">
        <v>3911</v>
      </c>
      <c r="J252" s="228"/>
      <c r="K252" s="187">
        <f>#N/A</f>
        <v>0</v>
      </c>
      <c r="L252" s="187">
        <f>#N/A</f>
        <v>0</v>
      </c>
      <c r="M252" s="187">
        <v>10</v>
      </c>
      <c r="N252" s="187" t="str">
        <f t="shared" si="0"/>
        <v xml:space="preserve"> </v>
      </c>
      <c r="O252" s="187" t="s">
        <v>58</v>
      </c>
      <c r="P252" s="187" t="s">
        <v>58</v>
      </c>
      <c r="Q252" s="187" t="s">
        <v>58</v>
      </c>
      <c r="R252" s="187" t="s">
        <v>58</v>
      </c>
      <c r="S252" s="187" t="s">
        <v>58</v>
      </c>
      <c r="T252" s="187" t="s">
        <v>58</v>
      </c>
      <c r="U252" s="187" t="s">
        <v>58</v>
      </c>
      <c r="V252" s="187" t="s">
        <v>58</v>
      </c>
      <c r="W252" s="187" t="s">
        <v>58</v>
      </c>
      <c r="X252" s="187" t="s">
        <v>58</v>
      </c>
      <c r="Y252" s="187" t="s">
        <v>58</v>
      </c>
      <c r="Z252" s="187" t="s">
        <v>58</v>
      </c>
      <c r="AA252" s="187"/>
      <c r="AB252" s="187" t="s">
        <v>59</v>
      </c>
      <c r="AC252" s="187" t="s">
        <v>60</v>
      </c>
      <c r="AD252" s="188" t="s">
        <v>5640</v>
      </c>
      <c r="AE252" s="187" t="str">
        <f>VLOOKUP($AF$2:$AF$6318,'PROG CODE'!$A$2:$B$1052,2,FALSE)</f>
        <v>KCABACY</v>
      </c>
      <c r="AF252" s="222" t="s">
        <v>86</v>
      </c>
      <c r="AG252" s="211" t="s">
        <v>5683</v>
      </c>
      <c r="AH252" s="222" t="s">
        <v>5684</v>
      </c>
      <c r="AI252" s="222" t="s">
        <v>6139</v>
      </c>
      <c r="AJ252" s="217" t="s">
        <v>5638</v>
      </c>
      <c r="AK252" s="229"/>
      <c r="AL252" s="229"/>
      <c r="AM252" s="192" t="s">
        <v>5639</v>
      </c>
    </row>
    <row r="253" spans="1:39" ht="13.5" customHeight="1">
      <c r="A253" s="183">
        <f t="shared" si="2"/>
        <v>2</v>
      </c>
      <c r="B253" s="224" t="s">
        <v>357</v>
      </c>
      <c r="C253" s="224" t="s">
        <v>5643</v>
      </c>
      <c r="D253" s="179" t="s">
        <v>376</v>
      </c>
      <c r="E253" s="231" t="s">
        <v>6197</v>
      </c>
      <c r="F253" s="204" t="s">
        <v>1932</v>
      </c>
      <c r="G253" s="181" t="s">
        <v>1933</v>
      </c>
      <c r="H253" s="157" t="str">
        <f>VLOOKUP(I253:I302,'ENTER STAFF #S HERE'!$A$1:$B$2180,2,FALSE)</f>
        <v>C1538</v>
      </c>
      <c r="I253" s="179" t="s">
        <v>3958</v>
      </c>
      <c r="J253" s="228">
        <v>3</v>
      </c>
      <c r="K253" s="187">
        <f>#N/A</f>
        <v>3</v>
      </c>
      <c r="L253" s="187">
        <f>#N/A</f>
        <v>1</v>
      </c>
      <c r="M253" s="187">
        <v>10</v>
      </c>
      <c r="N253" s="187" t="str">
        <f t="shared" si="0"/>
        <v xml:space="preserve"> </v>
      </c>
      <c r="O253" s="187" t="s">
        <v>58</v>
      </c>
      <c r="P253" s="187" t="s">
        <v>58</v>
      </c>
      <c r="Q253" s="187" t="s">
        <v>58</v>
      </c>
      <c r="R253" s="187" t="s">
        <v>58</v>
      </c>
      <c r="S253" s="187" t="s">
        <v>58</v>
      </c>
      <c r="T253" s="187" t="s">
        <v>58</v>
      </c>
      <c r="U253" s="187" t="s">
        <v>58</v>
      </c>
      <c r="V253" s="187" t="s">
        <v>58</v>
      </c>
      <c r="W253" s="187" t="s">
        <v>58</v>
      </c>
      <c r="X253" s="187" t="s">
        <v>58</v>
      </c>
      <c r="Y253" s="187" t="s">
        <v>58</v>
      </c>
      <c r="Z253" s="187" t="s">
        <v>58</v>
      </c>
      <c r="AA253" s="187"/>
      <c r="AB253" s="187" t="s">
        <v>59</v>
      </c>
      <c r="AC253" s="187" t="s">
        <v>60</v>
      </c>
      <c r="AD253" s="188" t="s">
        <v>6072</v>
      </c>
      <c r="AE253" s="187" t="str">
        <f>VLOOKUP($AF$2:$AF$6318,'PROG CODE'!$A$2:$B$1052,2,FALSE)</f>
        <v>KCABACY</v>
      </c>
      <c r="AF253" s="222" t="s">
        <v>86</v>
      </c>
      <c r="AG253" s="189" t="s">
        <v>63</v>
      </c>
      <c r="AH253" s="222" t="s">
        <v>5684</v>
      </c>
      <c r="AI253" s="222" t="s">
        <v>6139</v>
      </c>
      <c r="AJ253" s="217" t="s">
        <v>5638</v>
      </c>
      <c r="AK253" s="229"/>
      <c r="AL253" s="229"/>
      <c r="AM253" s="192" t="s">
        <v>5639</v>
      </c>
    </row>
    <row r="254" spans="1:39" ht="13.5" customHeight="1">
      <c r="A254" s="183">
        <f t="shared" si="2"/>
        <v>3</v>
      </c>
      <c r="B254" s="224" t="s">
        <v>358</v>
      </c>
      <c r="C254" s="224" t="s">
        <v>5636</v>
      </c>
      <c r="D254" s="179" t="s">
        <v>510</v>
      </c>
      <c r="E254" s="231" t="s">
        <v>510</v>
      </c>
      <c r="F254" s="204" t="s">
        <v>1936</v>
      </c>
      <c r="G254" s="181" t="s">
        <v>6198</v>
      </c>
      <c r="H254" s="157" t="str">
        <f>VLOOKUP(I254:I303,'ENTER STAFF #S HERE'!$A$1:$B$2180,2,FALSE)</f>
        <v>C2057</v>
      </c>
      <c r="I254" s="179" t="s">
        <v>5562</v>
      </c>
      <c r="J254" s="228">
        <v>3</v>
      </c>
      <c r="K254" s="187">
        <f>#N/A</f>
        <v>3</v>
      </c>
      <c r="L254" s="187">
        <f>#N/A</f>
        <v>1</v>
      </c>
      <c r="M254" s="187">
        <v>10</v>
      </c>
      <c r="N254" s="187" t="str">
        <f t="shared" si="0"/>
        <v xml:space="preserve"> </v>
      </c>
      <c r="O254" s="187" t="s">
        <v>58</v>
      </c>
      <c r="P254" s="187" t="s">
        <v>58</v>
      </c>
      <c r="Q254" s="187" t="s">
        <v>58</v>
      </c>
      <c r="R254" s="187" t="s">
        <v>58</v>
      </c>
      <c r="S254" s="187" t="s">
        <v>58</v>
      </c>
      <c r="T254" s="187" t="s">
        <v>58</v>
      </c>
      <c r="U254" s="187" t="s">
        <v>58</v>
      </c>
      <c r="V254" s="187" t="s">
        <v>58</v>
      </c>
      <c r="W254" s="187" t="s">
        <v>58</v>
      </c>
      <c r="X254" s="187" t="s">
        <v>58</v>
      </c>
      <c r="Y254" s="187" t="s">
        <v>58</v>
      </c>
      <c r="Z254" s="187" t="s">
        <v>58</v>
      </c>
      <c r="AA254" s="187"/>
      <c r="AB254" s="187" t="s">
        <v>59</v>
      </c>
      <c r="AC254" s="187" t="s">
        <v>60</v>
      </c>
      <c r="AD254" s="188" t="s">
        <v>6072</v>
      </c>
      <c r="AE254" s="187" t="str">
        <f>VLOOKUP($AF$2:$AF$6318,'PROG CODE'!$A$2:$B$1052,2,FALSE)</f>
        <v>KCABACY</v>
      </c>
      <c r="AF254" s="222" t="s">
        <v>86</v>
      </c>
      <c r="AG254" s="189" t="s">
        <v>63</v>
      </c>
      <c r="AH254" s="222" t="s">
        <v>5684</v>
      </c>
      <c r="AI254" s="222" t="s">
        <v>6139</v>
      </c>
      <c r="AJ254" s="217" t="s">
        <v>5638</v>
      </c>
      <c r="AK254" s="229"/>
      <c r="AL254" s="229"/>
      <c r="AM254" s="192" t="s">
        <v>5639</v>
      </c>
    </row>
    <row r="255" spans="1:39" ht="13.5" customHeight="1">
      <c r="A255" s="183">
        <f t="shared" si="2"/>
        <v>4</v>
      </c>
      <c r="B255" s="224" t="s">
        <v>359</v>
      </c>
      <c r="C255" s="219" t="s">
        <v>5643</v>
      </c>
      <c r="D255" s="179" t="s">
        <v>376</v>
      </c>
      <c r="E255" s="231" t="s">
        <v>429</v>
      </c>
      <c r="F255" s="204" t="s">
        <v>1930</v>
      </c>
      <c r="G255" s="181" t="s">
        <v>1931</v>
      </c>
      <c r="H255" s="157" t="str">
        <f>VLOOKUP(I255:I304,'ENTER STAFF #S HERE'!$A$1:$B$2180,2,FALSE)</f>
        <v>C1790</v>
      </c>
      <c r="I255" s="179" t="s">
        <v>4217</v>
      </c>
      <c r="J255" s="228">
        <v>3</v>
      </c>
      <c r="K255" s="187">
        <f>#N/A</f>
        <v>3</v>
      </c>
      <c r="L255" s="187">
        <f>#N/A</f>
        <v>1</v>
      </c>
      <c r="M255" s="187">
        <v>10</v>
      </c>
      <c r="N255" s="187" t="str">
        <f t="shared" si="0"/>
        <v xml:space="preserve"> </v>
      </c>
      <c r="O255" s="187" t="s">
        <v>58</v>
      </c>
      <c r="P255" s="187" t="s">
        <v>58</v>
      </c>
      <c r="Q255" s="187" t="s">
        <v>58</v>
      </c>
      <c r="R255" s="187" t="s">
        <v>58</v>
      </c>
      <c r="S255" s="187" t="s">
        <v>58</v>
      </c>
      <c r="T255" s="187" t="s">
        <v>58</v>
      </c>
      <c r="U255" s="187" t="s">
        <v>58</v>
      </c>
      <c r="V255" s="187" t="s">
        <v>58</v>
      </c>
      <c r="W255" s="187" t="s">
        <v>58</v>
      </c>
      <c r="X255" s="187" t="s">
        <v>58</v>
      </c>
      <c r="Y255" s="187" t="s">
        <v>58</v>
      </c>
      <c r="Z255" s="187" t="s">
        <v>58</v>
      </c>
      <c r="AA255" s="187"/>
      <c r="AB255" s="187" t="s">
        <v>59</v>
      </c>
      <c r="AC255" s="187" t="s">
        <v>60</v>
      </c>
      <c r="AD255" s="188" t="s">
        <v>6072</v>
      </c>
      <c r="AE255" s="187" t="str">
        <f>VLOOKUP($AF$2:$AF$6318,'PROG CODE'!$A$2:$B$1052,2,FALSE)</f>
        <v>KCABACY</v>
      </c>
      <c r="AF255" s="222" t="s">
        <v>86</v>
      </c>
      <c r="AG255" s="189" t="s">
        <v>63</v>
      </c>
      <c r="AH255" s="222" t="s">
        <v>5684</v>
      </c>
      <c r="AI255" s="222" t="s">
        <v>6139</v>
      </c>
      <c r="AJ255" s="217" t="s">
        <v>5638</v>
      </c>
      <c r="AK255" s="229"/>
      <c r="AL255" s="229"/>
      <c r="AM255" s="192" t="s">
        <v>5639</v>
      </c>
    </row>
    <row r="256" spans="1:39" ht="13.5" customHeight="1">
      <c r="A256" s="183">
        <f t="shared" si="2"/>
        <v>4</v>
      </c>
      <c r="B256" s="224" t="s">
        <v>359</v>
      </c>
      <c r="C256" s="224" t="s">
        <v>53</v>
      </c>
      <c r="D256" s="179" t="s">
        <v>510</v>
      </c>
      <c r="E256" s="231" t="s">
        <v>510</v>
      </c>
      <c r="F256" s="157" t="s">
        <v>769</v>
      </c>
      <c r="G256" s="181" t="s">
        <v>5659</v>
      </c>
      <c r="H256" s="157">
        <f>VLOOKUP(I256:I305,'ENTER STAFF #S HERE'!$A$1:$B$2180,2,FALSE)</f>
        <v>429</v>
      </c>
      <c r="I256" s="179" t="s">
        <v>4632</v>
      </c>
      <c r="J256" s="228"/>
      <c r="K256" s="187">
        <f>#N/A</f>
        <v>0</v>
      </c>
      <c r="L256" s="187">
        <f>#N/A</f>
        <v>0</v>
      </c>
      <c r="M256" s="187">
        <v>10</v>
      </c>
      <c r="N256" s="187" t="str">
        <f t="shared" si="0"/>
        <v xml:space="preserve"> </v>
      </c>
      <c r="O256" s="187" t="s">
        <v>58</v>
      </c>
      <c r="P256" s="187" t="s">
        <v>58</v>
      </c>
      <c r="Q256" s="187" t="s">
        <v>58</v>
      </c>
      <c r="R256" s="187" t="s">
        <v>58</v>
      </c>
      <c r="S256" s="187" t="s">
        <v>58</v>
      </c>
      <c r="T256" s="187" t="s">
        <v>58</v>
      </c>
      <c r="U256" s="187" t="s">
        <v>58</v>
      </c>
      <c r="V256" s="187" t="s">
        <v>58</v>
      </c>
      <c r="W256" s="187" t="s">
        <v>58</v>
      </c>
      <c r="X256" s="187" t="s">
        <v>58</v>
      </c>
      <c r="Y256" s="187" t="s">
        <v>58</v>
      </c>
      <c r="Z256" s="187" t="s">
        <v>58</v>
      </c>
      <c r="AA256" s="187"/>
      <c r="AB256" s="187" t="s">
        <v>59</v>
      </c>
      <c r="AC256" s="187" t="s">
        <v>60</v>
      </c>
      <c r="AD256" s="196" t="s">
        <v>5650</v>
      </c>
      <c r="AE256" s="187" t="str">
        <f>VLOOKUP($AF$2:$AF$6318,'PROG CODE'!$A$2:$B$1052,2,FALSE)</f>
        <v>KCABACY</v>
      </c>
      <c r="AF256" s="222" t="s">
        <v>86</v>
      </c>
      <c r="AG256" s="190" t="s">
        <v>63</v>
      </c>
      <c r="AH256" s="222" t="s">
        <v>5684</v>
      </c>
      <c r="AI256" s="222" t="s">
        <v>6139</v>
      </c>
      <c r="AJ256" s="217" t="s">
        <v>5638</v>
      </c>
      <c r="AK256" s="229"/>
      <c r="AL256" s="229"/>
      <c r="AM256" s="192" t="s">
        <v>5639</v>
      </c>
    </row>
    <row r="257" spans="1:39" ht="13.5" customHeight="1">
      <c r="A257" s="183">
        <f t="shared" si="2"/>
        <v>5</v>
      </c>
      <c r="B257" s="224" t="s">
        <v>360</v>
      </c>
      <c r="C257" s="224" t="s">
        <v>5636</v>
      </c>
      <c r="D257" s="179" t="s">
        <v>376</v>
      </c>
      <c r="E257" s="231" t="s">
        <v>421</v>
      </c>
      <c r="F257" s="204" t="s">
        <v>1938</v>
      </c>
      <c r="G257" s="181" t="s">
        <v>6199</v>
      </c>
      <c r="H257" s="157" t="str">
        <f>VLOOKUP(I257:I306,'ENTER STAFF #S HERE'!$A$1:$B$2180,2,FALSE)</f>
        <v>C1549</v>
      </c>
      <c r="I257" s="179" t="s">
        <v>5048</v>
      </c>
      <c r="J257" s="228">
        <v>3</v>
      </c>
      <c r="K257" s="187">
        <f>#N/A</f>
        <v>3</v>
      </c>
      <c r="L257" s="187">
        <f>#N/A</f>
        <v>1</v>
      </c>
      <c r="M257" s="187">
        <v>10</v>
      </c>
      <c r="N257" s="187" t="str">
        <f t="shared" si="0"/>
        <v xml:space="preserve"> </v>
      </c>
      <c r="O257" s="187" t="s">
        <v>58</v>
      </c>
      <c r="P257" s="187" t="s">
        <v>58</v>
      </c>
      <c r="Q257" s="187" t="s">
        <v>58</v>
      </c>
      <c r="R257" s="187" t="s">
        <v>58</v>
      </c>
      <c r="S257" s="187" t="s">
        <v>58</v>
      </c>
      <c r="T257" s="187" t="s">
        <v>58</v>
      </c>
      <c r="U257" s="187" t="s">
        <v>58</v>
      </c>
      <c r="V257" s="187" t="s">
        <v>58</v>
      </c>
      <c r="W257" s="187" t="s">
        <v>58</v>
      </c>
      <c r="X257" s="187" t="s">
        <v>58</v>
      </c>
      <c r="Y257" s="187" t="s">
        <v>58</v>
      </c>
      <c r="Z257" s="187" t="s">
        <v>58</v>
      </c>
      <c r="AA257" s="187"/>
      <c r="AB257" s="187" t="s">
        <v>59</v>
      </c>
      <c r="AC257" s="187" t="s">
        <v>60</v>
      </c>
      <c r="AD257" s="188" t="s">
        <v>6072</v>
      </c>
      <c r="AE257" s="187" t="str">
        <f>VLOOKUP($AF$2:$AF$6318,'PROG CODE'!$A$2:$B$1052,2,FALSE)</f>
        <v>KCABACY</v>
      </c>
      <c r="AF257" s="222" t="s">
        <v>86</v>
      </c>
      <c r="AG257" s="189" t="s">
        <v>63</v>
      </c>
      <c r="AH257" s="222" t="s">
        <v>5684</v>
      </c>
      <c r="AI257" s="222" t="s">
        <v>6139</v>
      </c>
      <c r="AJ257" s="217" t="s">
        <v>5638</v>
      </c>
      <c r="AK257" s="229"/>
      <c r="AL257" s="229"/>
      <c r="AM257" s="192" t="s">
        <v>5639</v>
      </c>
    </row>
    <row r="258" spans="1:39" ht="13.5" customHeight="1">
      <c r="A258" s="183">
        <f t="shared" si="2"/>
        <v>5</v>
      </c>
      <c r="B258" s="224" t="s">
        <v>360</v>
      </c>
      <c r="C258" s="224" t="s">
        <v>5643</v>
      </c>
      <c r="D258" s="179" t="s">
        <v>510</v>
      </c>
      <c r="E258" s="231" t="s">
        <v>510</v>
      </c>
      <c r="F258" s="204" t="s">
        <v>1934</v>
      </c>
      <c r="G258" s="181" t="s">
        <v>6200</v>
      </c>
      <c r="H258" s="157" t="str">
        <f>VLOOKUP(I258:I307,'ENTER STAFF #S HERE'!$A$1:$B$2180,2,FALSE)</f>
        <v>C1941</v>
      </c>
      <c r="I258" s="179" t="s">
        <v>4473</v>
      </c>
      <c r="J258" s="228">
        <v>3</v>
      </c>
      <c r="K258" s="187">
        <f>#N/A</f>
        <v>3</v>
      </c>
      <c r="L258" s="187">
        <f>#N/A</f>
        <v>1</v>
      </c>
      <c r="M258" s="187">
        <v>10</v>
      </c>
      <c r="N258" s="187" t="str">
        <f t="shared" si="0"/>
        <v xml:space="preserve"> </v>
      </c>
      <c r="O258" s="187" t="s">
        <v>58</v>
      </c>
      <c r="P258" s="187" t="s">
        <v>58</v>
      </c>
      <c r="Q258" s="187" t="s">
        <v>58</v>
      </c>
      <c r="R258" s="187" t="s">
        <v>58</v>
      </c>
      <c r="S258" s="187" t="s">
        <v>58</v>
      </c>
      <c r="T258" s="187" t="s">
        <v>58</v>
      </c>
      <c r="U258" s="187" t="s">
        <v>58</v>
      </c>
      <c r="V258" s="187" t="s">
        <v>58</v>
      </c>
      <c r="W258" s="187" t="s">
        <v>58</v>
      </c>
      <c r="X258" s="187" t="s">
        <v>58</v>
      </c>
      <c r="Y258" s="187" t="s">
        <v>58</v>
      </c>
      <c r="Z258" s="187" t="s">
        <v>58</v>
      </c>
      <c r="AA258" s="187"/>
      <c r="AB258" s="187" t="s">
        <v>59</v>
      </c>
      <c r="AC258" s="187" t="s">
        <v>60</v>
      </c>
      <c r="AD258" s="188" t="s">
        <v>6072</v>
      </c>
      <c r="AE258" s="187" t="str">
        <f>VLOOKUP($AF$2:$AF$6318,'PROG CODE'!$A$2:$B$1052,2,FALSE)</f>
        <v>KCABACY</v>
      </c>
      <c r="AF258" s="222" t="s">
        <v>86</v>
      </c>
      <c r="AG258" s="189" t="s">
        <v>63</v>
      </c>
      <c r="AH258" s="222" t="s">
        <v>5684</v>
      </c>
      <c r="AI258" s="222" t="s">
        <v>6139</v>
      </c>
      <c r="AJ258" s="217" t="s">
        <v>5638</v>
      </c>
      <c r="AK258" s="229"/>
      <c r="AL258" s="229"/>
      <c r="AM258" s="192" t="s">
        <v>5639</v>
      </c>
    </row>
    <row r="259" spans="1:39" ht="13.5" customHeight="1">
      <c r="A259" s="183">
        <f t="shared" si="2"/>
        <v>1</v>
      </c>
      <c r="B259" s="224" t="s">
        <v>52</v>
      </c>
      <c r="C259" s="224" t="s">
        <v>53</v>
      </c>
      <c r="D259" s="179" t="s">
        <v>510</v>
      </c>
      <c r="E259" s="231" t="s">
        <v>510</v>
      </c>
      <c r="F259" s="204" t="s">
        <v>1840</v>
      </c>
      <c r="G259" s="181" t="s">
        <v>6138</v>
      </c>
      <c r="H259" s="157" t="str">
        <f>VLOOKUP(I259:I308,'ENTER STAFF #S HERE'!$A$1:$B$2180,2,FALSE)</f>
        <v>C1619</v>
      </c>
      <c r="I259" s="179" t="s">
        <v>3946</v>
      </c>
      <c r="J259" s="228">
        <v>3</v>
      </c>
      <c r="K259" s="187">
        <f>#N/A</f>
        <v>3</v>
      </c>
      <c r="L259" s="187">
        <f>#N/A</f>
        <v>1</v>
      </c>
      <c r="M259" s="187">
        <v>10</v>
      </c>
      <c r="N259" s="187" t="str">
        <f t="shared" si="0"/>
        <v xml:space="preserve"> </v>
      </c>
      <c r="O259" s="187" t="s">
        <v>58</v>
      </c>
      <c r="P259" s="187" t="s">
        <v>58</v>
      </c>
      <c r="Q259" s="187" t="s">
        <v>58</v>
      </c>
      <c r="R259" s="187" t="s">
        <v>58</v>
      </c>
      <c r="S259" s="187" t="s">
        <v>58</v>
      </c>
      <c r="T259" s="187" t="s">
        <v>58</v>
      </c>
      <c r="U259" s="187" t="s">
        <v>58</v>
      </c>
      <c r="V259" s="187" t="s">
        <v>58</v>
      </c>
      <c r="W259" s="187" t="s">
        <v>58</v>
      </c>
      <c r="X259" s="187" t="s">
        <v>58</v>
      </c>
      <c r="Y259" s="187" t="s">
        <v>58</v>
      </c>
      <c r="Z259" s="187" t="s">
        <v>58</v>
      </c>
      <c r="AA259" s="187"/>
      <c r="AB259" s="187" t="s">
        <v>59</v>
      </c>
      <c r="AC259" s="187" t="s">
        <v>60</v>
      </c>
      <c r="AD259" s="188" t="s">
        <v>6072</v>
      </c>
      <c r="AE259" s="187" t="str">
        <f>VLOOKUP($AF$2:$AF$6318,'PROG CODE'!$A$2:$B$1052,2,FALSE)</f>
        <v>KCABACY</v>
      </c>
      <c r="AF259" s="222" t="s">
        <v>86</v>
      </c>
      <c r="AG259" s="189" t="s">
        <v>63</v>
      </c>
      <c r="AH259" s="222" t="s">
        <v>5684</v>
      </c>
      <c r="AI259" s="222" t="s">
        <v>6141</v>
      </c>
      <c r="AJ259" s="217" t="s">
        <v>5638</v>
      </c>
      <c r="AK259" s="229"/>
      <c r="AL259" s="229"/>
      <c r="AM259" s="192" t="s">
        <v>5639</v>
      </c>
    </row>
    <row r="260" spans="1:39" ht="13.5" customHeight="1">
      <c r="A260" s="183">
        <f t="shared" si="2"/>
        <v>3</v>
      </c>
      <c r="B260" s="219" t="s">
        <v>358</v>
      </c>
      <c r="C260" s="224" t="s">
        <v>5636</v>
      </c>
      <c r="D260" s="179" t="s">
        <v>376</v>
      </c>
      <c r="E260" s="231" t="s">
        <v>422</v>
      </c>
      <c r="F260" s="204" t="s">
        <v>1946</v>
      </c>
      <c r="G260" s="181" t="s">
        <v>1947</v>
      </c>
      <c r="H260" s="157" t="str">
        <f>VLOOKUP(I260:I309,'ENTER STAFF #S HERE'!$A$1:$B$2180,2,FALSE)</f>
        <v>C1233</v>
      </c>
      <c r="I260" s="179" t="s">
        <v>4426</v>
      </c>
      <c r="J260" s="228">
        <v>3</v>
      </c>
      <c r="K260" s="187">
        <f>#N/A</f>
        <v>3</v>
      </c>
      <c r="L260" s="187">
        <f>#N/A</f>
        <v>1</v>
      </c>
      <c r="M260" s="187">
        <v>10</v>
      </c>
      <c r="N260" s="187" t="str">
        <f t="shared" si="0"/>
        <v xml:space="preserve"> </v>
      </c>
      <c r="O260" s="187" t="s">
        <v>58</v>
      </c>
      <c r="P260" s="187" t="s">
        <v>58</v>
      </c>
      <c r="Q260" s="187" t="s">
        <v>58</v>
      </c>
      <c r="R260" s="187" t="s">
        <v>58</v>
      </c>
      <c r="S260" s="187" t="s">
        <v>58</v>
      </c>
      <c r="T260" s="187" t="s">
        <v>58</v>
      </c>
      <c r="U260" s="187" t="s">
        <v>58</v>
      </c>
      <c r="V260" s="187" t="s">
        <v>58</v>
      </c>
      <c r="W260" s="187" t="s">
        <v>58</v>
      </c>
      <c r="X260" s="187" t="s">
        <v>58</v>
      </c>
      <c r="Y260" s="187" t="s">
        <v>58</v>
      </c>
      <c r="Z260" s="187" t="s">
        <v>58</v>
      </c>
      <c r="AA260" s="187"/>
      <c r="AB260" s="187" t="s">
        <v>59</v>
      </c>
      <c r="AC260" s="187" t="s">
        <v>60</v>
      </c>
      <c r="AD260" s="188" t="s">
        <v>6072</v>
      </c>
      <c r="AE260" s="187" t="str">
        <f>VLOOKUP($AF$2:$AF$6318,'PROG CODE'!$A$2:$B$1052,2,FALSE)</f>
        <v>KCABACY</v>
      </c>
      <c r="AF260" s="222" t="s">
        <v>86</v>
      </c>
      <c r="AG260" s="189" t="s">
        <v>63</v>
      </c>
      <c r="AH260" s="222" t="s">
        <v>5684</v>
      </c>
      <c r="AI260" s="222" t="s">
        <v>6141</v>
      </c>
      <c r="AJ260" s="217" t="s">
        <v>5638</v>
      </c>
      <c r="AK260" s="229"/>
      <c r="AL260" s="229"/>
      <c r="AM260" s="192" t="s">
        <v>5639</v>
      </c>
    </row>
    <row r="261" spans="1:39" ht="13.5" customHeight="1">
      <c r="A261" s="183">
        <f t="shared" si="2"/>
        <v>3</v>
      </c>
      <c r="B261" s="219" t="s">
        <v>358</v>
      </c>
      <c r="C261" s="197" t="s">
        <v>5643</v>
      </c>
      <c r="D261" s="179" t="s">
        <v>376</v>
      </c>
      <c r="E261" s="231" t="s">
        <v>447</v>
      </c>
      <c r="F261" s="204" t="s">
        <v>1942</v>
      </c>
      <c r="G261" s="181" t="s">
        <v>1943</v>
      </c>
      <c r="H261" s="157" t="str">
        <f>VLOOKUP(I261:I310,'ENTER STAFF #S HERE'!$A$1:$B$2180,2,FALSE)</f>
        <v>C1788</v>
      </c>
      <c r="I261" s="179" t="s">
        <v>3954</v>
      </c>
      <c r="J261" s="228">
        <v>3</v>
      </c>
      <c r="K261" s="187">
        <f>#N/A</f>
        <v>3</v>
      </c>
      <c r="L261" s="187">
        <f>#N/A</f>
        <v>1</v>
      </c>
      <c r="M261" s="187">
        <v>10</v>
      </c>
      <c r="N261" s="187" t="str">
        <f t="shared" si="0"/>
        <v xml:space="preserve"> </v>
      </c>
      <c r="O261" s="187" t="s">
        <v>58</v>
      </c>
      <c r="P261" s="187" t="s">
        <v>58</v>
      </c>
      <c r="Q261" s="187" t="s">
        <v>58</v>
      </c>
      <c r="R261" s="187" t="s">
        <v>58</v>
      </c>
      <c r="S261" s="187" t="s">
        <v>58</v>
      </c>
      <c r="T261" s="187" t="s">
        <v>58</v>
      </c>
      <c r="U261" s="187" t="s">
        <v>58</v>
      </c>
      <c r="V261" s="187" t="s">
        <v>58</v>
      </c>
      <c r="W261" s="187" t="s">
        <v>58</v>
      </c>
      <c r="X261" s="187" t="s">
        <v>58</v>
      </c>
      <c r="Y261" s="187" t="s">
        <v>58</v>
      </c>
      <c r="Z261" s="187" t="s">
        <v>58</v>
      </c>
      <c r="AA261" s="187"/>
      <c r="AB261" s="187" t="s">
        <v>59</v>
      </c>
      <c r="AC261" s="187" t="s">
        <v>60</v>
      </c>
      <c r="AD261" s="188" t="s">
        <v>6072</v>
      </c>
      <c r="AE261" s="187" t="str">
        <f>VLOOKUP($AF$2:$AF$6318,'PROG CODE'!$A$2:$B$1052,2,FALSE)</f>
        <v>KCABACY</v>
      </c>
      <c r="AF261" s="222" t="s">
        <v>86</v>
      </c>
      <c r="AG261" s="189" t="s">
        <v>63</v>
      </c>
      <c r="AH261" s="222" t="s">
        <v>5684</v>
      </c>
      <c r="AI261" s="222" t="s">
        <v>6141</v>
      </c>
      <c r="AJ261" s="217" t="s">
        <v>5638</v>
      </c>
      <c r="AK261" s="229"/>
      <c r="AL261" s="229"/>
      <c r="AM261" s="192" t="s">
        <v>5639</v>
      </c>
    </row>
    <row r="262" spans="1:39" ht="13.5" customHeight="1">
      <c r="A262" s="183">
        <f t="shared" si="2"/>
        <v>3</v>
      </c>
      <c r="B262" s="224" t="s">
        <v>358</v>
      </c>
      <c r="C262" s="224" t="s">
        <v>53</v>
      </c>
      <c r="D262" s="179" t="s">
        <v>376</v>
      </c>
      <c r="E262" s="231" t="s">
        <v>6201</v>
      </c>
      <c r="F262" s="204" t="s">
        <v>1948</v>
      </c>
      <c r="G262" s="181" t="s">
        <v>1949</v>
      </c>
      <c r="H262" s="157" t="str">
        <f>VLOOKUP(I262:I311,'ENTER STAFF #S HERE'!$A$1:$B$2180,2,FALSE)</f>
        <v>C1792</v>
      </c>
      <c r="I262" s="179" t="s">
        <v>4215</v>
      </c>
      <c r="J262" s="228">
        <v>3</v>
      </c>
      <c r="K262" s="187">
        <f>#N/A</f>
        <v>3</v>
      </c>
      <c r="L262" s="187">
        <f>#N/A</f>
        <v>1</v>
      </c>
      <c r="M262" s="187">
        <v>10</v>
      </c>
      <c r="N262" s="187" t="str">
        <f t="shared" si="0"/>
        <v xml:space="preserve"> </v>
      </c>
      <c r="O262" s="187" t="s">
        <v>58</v>
      </c>
      <c r="P262" s="187" t="s">
        <v>58</v>
      </c>
      <c r="Q262" s="187" t="s">
        <v>58</v>
      </c>
      <c r="R262" s="187" t="s">
        <v>58</v>
      </c>
      <c r="S262" s="187" t="s">
        <v>58</v>
      </c>
      <c r="T262" s="187" t="s">
        <v>58</v>
      </c>
      <c r="U262" s="187" t="s">
        <v>58</v>
      </c>
      <c r="V262" s="187" t="s">
        <v>58</v>
      </c>
      <c r="W262" s="187" t="s">
        <v>58</v>
      </c>
      <c r="X262" s="187" t="s">
        <v>58</v>
      </c>
      <c r="Y262" s="187" t="s">
        <v>58</v>
      </c>
      <c r="Z262" s="187" t="s">
        <v>58</v>
      </c>
      <c r="AA262" s="187"/>
      <c r="AB262" s="187" t="s">
        <v>59</v>
      </c>
      <c r="AC262" s="187" t="s">
        <v>60</v>
      </c>
      <c r="AD262" s="188" t="s">
        <v>6072</v>
      </c>
      <c r="AE262" s="187" t="str">
        <f>VLOOKUP($AF$2:$AF$6318,'PROG CODE'!$A$2:$B$1052,2,FALSE)</f>
        <v>KCABACY</v>
      </c>
      <c r="AF262" s="222" t="s">
        <v>86</v>
      </c>
      <c r="AG262" s="189" t="s">
        <v>63</v>
      </c>
      <c r="AH262" s="222" t="s">
        <v>5684</v>
      </c>
      <c r="AI262" s="222" t="s">
        <v>6141</v>
      </c>
      <c r="AJ262" s="217" t="s">
        <v>5638</v>
      </c>
      <c r="AK262" s="229"/>
      <c r="AL262" s="229"/>
      <c r="AM262" s="192" t="s">
        <v>5639</v>
      </c>
    </row>
    <row r="263" spans="1:39" ht="13.5" customHeight="1">
      <c r="A263" s="183">
        <f t="shared" si="2"/>
        <v>4</v>
      </c>
      <c r="B263" s="224" t="s">
        <v>359</v>
      </c>
      <c r="C263" s="224" t="s">
        <v>53</v>
      </c>
      <c r="D263" s="179" t="s">
        <v>510</v>
      </c>
      <c r="E263" s="157" t="s">
        <v>5648</v>
      </c>
      <c r="F263" s="157" t="s">
        <v>797</v>
      </c>
      <c r="G263" s="181" t="s">
        <v>5678</v>
      </c>
      <c r="H263" s="157">
        <f>VLOOKUP(I263:I312,'ENTER STAFF #S HERE'!$A$1:$B$2180,2,FALSE)</f>
        <v>146</v>
      </c>
      <c r="I263" s="186" t="s">
        <v>4403</v>
      </c>
      <c r="J263" s="228"/>
      <c r="K263" s="187">
        <f>#N/A</f>
        <v>0</v>
      </c>
      <c r="L263" s="187">
        <f>#N/A</f>
        <v>0</v>
      </c>
      <c r="M263" s="187">
        <v>10</v>
      </c>
      <c r="N263" s="187" t="str">
        <f t="shared" si="0"/>
        <v xml:space="preserve"> </v>
      </c>
      <c r="O263" s="187" t="s">
        <v>58</v>
      </c>
      <c r="P263" s="187" t="s">
        <v>58</v>
      </c>
      <c r="Q263" s="187" t="s">
        <v>58</v>
      </c>
      <c r="R263" s="187" t="s">
        <v>58</v>
      </c>
      <c r="S263" s="187" t="s">
        <v>58</v>
      </c>
      <c r="T263" s="187" t="s">
        <v>58</v>
      </c>
      <c r="U263" s="187" t="s">
        <v>58</v>
      </c>
      <c r="V263" s="187" t="s">
        <v>58</v>
      </c>
      <c r="W263" s="187" t="s">
        <v>58</v>
      </c>
      <c r="X263" s="187" t="s">
        <v>58</v>
      </c>
      <c r="Y263" s="187" t="s">
        <v>58</v>
      </c>
      <c r="Z263" s="187" t="s">
        <v>58</v>
      </c>
      <c r="AA263" s="187"/>
      <c r="AB263" s="187" t="s">
        <v>59</v>
      </c>
      <c r="AC263" s="187" t="s">
        <v>60</v>
      </c>
      <c r="AD263" s="188" t="s">
        <v>5640</v>
      </c>
      <c r="AE263" s="187" t="str">
        <f>VLOOKUP($AF$2:$AF$6318,'PROG CODE'!$A$2:$B$1052,2,FALSE)</f>
        <v>KCABACY</v>
      </c>
      <c r="AF263" s="222" t="s">
        <v>86</v>
      </c>
      <c r="AG263" s="190" t="s">
        <v>63</v>
      </c>
      <c r="AH263" s="222" t="s">
        <v>5684</v>
      </c>
      <c r="AI263" s="222" t="s">
        <v>6141</v>
      </c>
      <c r="AJ263" s="217" t="s">
        <v>5638</v>
      </c>
      <c r="AK263" s="229"/>
      <c r="AL263" s="229"/>
      <c r="AM263" s="192" t="s">
        <v>5639</v>
      </c>
    </row>
    <row r="264" spans="1:39" ht="13.5" customHeight="1">
      <c r="A264" s="183">
        <f t="shared" si="2"/>
        <v>5</v>
      </c>
      <c r="B264" s="224" t="s">
        <v>360</v>
      </c>
      <c r="C264" s="224" t="s">
        <v>5643</v>
      </c>
      <c r="D264" s="244" t="s">
        <v>510</v>
      </c>
      <c r="E264" s="244" t="s">
        <v>510</v>
      </c>
      <c r="F264" s="204" t="s">
        <v>1944</v>
      </c>
      <c r="G264" s="181" t="s">
        <v>6202</v>
      </c>
      <c r="H264" s="157" t="str">
        <f>VLOOKUP(I264:I313,'ENTER STAFF #S HERE'!$A$1:$B$2180,2,FALSE)</f>
        <v>C2057</v>
      </c>
      <c r="I264" s="179" t="s">
        <v>5562</v>
      </c>
      <c r="J264" s="228">
        <v>3</v>
      </c>
      <c r="K264" s="187">
        <f>#N/A</f>
        <v>3</v>
      </c>
      <c r="L264" s="187">
        <f>#N/A</f>
        <v>1</v>
      </c>
      <c r="M264" s="187">
        <v>10</v>
      </c>
      <c r="N264" s="187" t="str">
        <f t="shared" si="0"/>
        <v xml:space="preserve"> </v>
      </c>
      <c r="O264" s="187" t="s">
        <v>58</v>
      </c>
      <c r="P264" s="187" t="s">
        <v>58</v>
      </c>
      <c r="Q264" s="187" t="s">
        <v>58</v>
      </c>
      <c r="R264" s="187" t="s">
        <v>58</v>
      </c>
      <c r="S264" s="187" t="s">
        <v>58</v>
      </c>
      <c r="T264" s="187" t="s">
        <v>58</v>
      </c>
      <c r="U264" s="187" t="s">
        <v>58</v>
      </c>
      <c r="V264" s="187" t="s">
        <v>58</v>
      </c>
      <c r="W264" s="187" t="s">
        <v>58</v>
      </c>
      <c r="X264" s="187" t="s">
        <v>58</v>
      </c>
      <c r="Y264" s="187" t="s">
        <v>58</v>
      </c>
      <c r="Z264" s="187" t="s">
        <v>58</v>
      </c>
      <c r="AA264" s="187"/>
      <c r="AB264" s="187" t="s">
        <v>59</v>
      </c>
      <c r="AC264" s="187" t="s">
        <v>60</v>
      </c>
      <c r="AD264" s="188" t="s">
        <v>6072</v>
      </c>
      <c r="AE264" s="187" t="str">
        <f>VLOOKUP($AF$2:$AF$6318,'PROG CODE'!$A$2:$B$1052,2,FALSE)</f>
        <v>KCABACY</v>
      </c>
      <c r="AF264" s="222" t="s">
        <v>86</v>
      </c>
      <c r="AG264" s="189" t="s">
        <v>63</v>
      </c>
      <c r="AH264" s="222" t="s">
        <v>5684</v>
      </c>
      <c r="AI264" s="222" t="s">
        <v>6141</v>
      </c>
      <c r="AJ264" s="217" t="s">
        <v>5638</v>
      </c>
      <c r="AK264" s="229"/>
      <c r="AL264" s="229"/>
      <c r="AM264" s="192" t="s">
        <v>5639</v>
      </c>
    </row>
    <row r="265" spans="1:39" ht="13.5" customHeight="1">
      <c r="A265" s="183">
        <f t="shared" si="2"/>
        <v>1</v>
      </c>
      <c r="B265" s="224" t="s">
        <v>52</v>
      </c>
      <c r="C265" s="195" t="s">
        <v>53</v>
      </c>
      <c r="D265" s="179" t="s">
        <v>510</v>
      </c>
      <c r="E265" s="231" t="s">
        <v>510</v>
      </c>
      <c r="F265" s="219" t="s">
        <v>1950</v>
      </c>
      <c r="G265" s="181" t="s">
        <v>6203</v>
      </c>
      <c r="H265" s="157" t="str">
        <f>VLOOKUP(I265:I314,'ENTER STAFF #S HERE'!$A$1:$B$2180,2,FALSE)</f>
        <v>C1233</v>
      </c>
      <c r="I265" s="179" t="s">
        <v>4426</v>
      </c>
      <c r="J265" s="228">
        <v>3</v>
      </c>
      <c r="K265" s="187">
        <f>#N/A</f>
        <v>3</v>
      </c>
      <c r="L265" s="187">
        <f>#N/A</f>
        <v>1</v>
      </c>
      <c r="M265" s="187">
        <v>10</v>
      </c>
      <c r="N265" s="187" t="str">
        <f t="shared" si="0"/>
        <v xml:space="preserve"> </v>
      </c>
      <c r="O265" s="187" t="s">
        <v>58</v>
      </c>
      <c r="P265" s="187" t="s">
        <v>58</v>
      </c>
      <c r="Q265" s="187" t="s">
        <v>58</v>
      </c>
      <c r="R265" s="187" t="s">
        <v>58</v>
      </c>
      <c r="S265" s="187" t="s">
        <v>58</v>
      </c>
      <c r="T265" s="187" t="s">
        <v>58</v>
      </c>
      <c r="U265" s="187" t="s">
        <v>58</v>
      </c>
      <c r="V265" s="187" t="s">
        <v>58</v>
      </c>
      <c r="W265" s="187" t="s">
        <v>58</v>
      </c>
      <c r="X265" s="187" t="s">
        <v>58</v>
      </c>
      <c r="Y265" s="187" t="s">
        <v>58</v>
      </c>
      <c r="Z265" s="187" t="s">
        <v>58</v>
      </c>
      <c r="AA265" s="187"/>
      <c r="AB265" s="187" t="s">
        <v>59</v>
      </c>
      <c r="AC265" s="187" t="s">
        <v>60</v>
      </c>
      <c r="AD265" s="188" t="s">
        <v>6072</v>
      </c>
      <c r="AE265" s="187" t="str">
        <f>VLOOKUP($AF$2:$AF$6318,'PROG CODE'!$A$2:$B$1052,2,FALSE)</f>
        <v>KCABACY</v>
      </c>
      <c r="AF265" s="222" t="s">
        <v>86</v>
      </c>
      <c r="AG265" s="189" t="s">
        <v>63</v>
      </c>
      <c r="AH265" s="222" t="s">
        <v>5684</v>
      </c>
      <c r="AI265" s="222" t="s">
        <v>6148</v>
      </c>
      <c r="AJ265" s="217" t="s">
        <v>5638</v>
      </c>
      <c r="AK265" s="229"/>
      <c r="AL265" s="229"/>
      <c r="AM265" s="192" t="s">
        <v>5639</v>
      </c>
    </row>
    <row r="266" spans="1:39" ht="13.5" customHeight="1">
      <c r="A266" s="183">
        <f t="shared" si="2"/>
        <v>2</v>
      </c>
      <c r="B266" s="224" t="s">
        <v>357</v>
      </c>
      <c r="C266" s="224" t="s">
        <v>5643</v>
      </c>
      <c r="D266" s="179" t="s">
        <v>510</v>
      </c>
      <c r="E266" s="231" t="s">
        <v>510</v>
      </c>
      <c r="F266" s="204" t="s">
        <v>1952</v>
      </c>
      <c r="G266" s="181" t="s">
        <v>1953</v>
      </c>
      <c r="H266" s="157" t="str">
        <f>VLOOKUP(I266:I315,'ENTER STAFF #S HERE'!$A$1:$B$2180,2,FALSE)</f>
        <v>C1923</v>
      </c>
      <c r="I266" s="179" t="s">
        <v>5617</v>
      </c>
      <c r="J266" s="228">
        <v>3</v>
      </c>
      <c r="K266" s="187">
        <f>#N/A</f>
        <v>3</v>
      </c>
      <c r="L266" s="187">
        <f>#N/A</f>
        <v>1</v>
      </c>
      <c r="M266" s="187">
        <v>10</v>
      </c>
      <c r="N266" s="187" t="str">
        <f t="shared" si="0"/>
        <v xml:space="preserve"> </v>
      </c>
      <c r="O266" s="187" t="s">
        <v>58</v>
      </c>
      <c r="P266" s="187" t="s">
        <v>58</v>
      </c>
      <c r="Q266" s="187" t="s">
        <v>58</v>
      </c>
      <c r="R266" s="187" t="s">
        <v>58</v>
      </c>
      <c r="S266" s="187" t="s">
        <v>58</v>
      </c>
      <c r="T266" s="187" t="s">
        <v>58</v>
      </c>
      <c r="U266" s="187" t="s">
        <v>58</v>
      </c>
      <c r="V266" s="187" t="s">
        <v>58</v>
      </c>
      <c r="W266" s="187" t="s">
        <v>58</v>
      </c>
      <c r="X266" s="187" t="s">
        <v>58</v>
      </c>
      <c r="Y266" s="187" t="s">
        <v>58</v>
      </c>
      <c r="Z266" s="187" t="s">
        <v>58</v>
      </c>
      <c r="AA266" s="187"/>
      <c r="AB266" s="187" t="s">
        <v>59</v>
      </c>
      <c r="AC266" s="187" t="s">
        <v>60</v>
      </c>
      <c r="AD266" s="188" t="s">
        <v>6072</v>
      </c>
      <c r="AE266" s="187" t="str">
        <f>VLOOKUP($AF$2:$AF$6318,'PROG CODE'!$A$2:$B$1052,2,FALSE)</f>
        <v>KCABACY</v>
      </c>
      <c r="AF266" s="222" t="s">
        <v>86</v>
      </c>
      <c r="AG266" s="189" t="s">
        <v>63</v>
      </c>
      <c r="AH266" s="222" t="s">
        <v>5684</v>
      </c>
      <c r="AI266" s="222" t="s">
        <v>6148</v>
      </c>
      <c r="AJ266" s="217" t="s">
        <v>5638</v>
      </c>
      <c r="AK266" s="229"/>
      <c r="AL266" s="229"/>
      <c r="AM266" s="192" t="s">
        <v>5639</v>
      </c>
    </row>
    <row r="267" spans="1:39" ht="13.5" customHeight="1">
      <c r="A267" s="183">
        <f t="shared" si="2"/>
        <v>3</v>
      </c>
      <c r="B267" s="219" t="s">
        <v>358</v>
      </c>
      <c r="C267" s="197" t="s">
        <v>5643</v>
      </c>
      <c r="D267" s="179" t="s">
        <v>510</v>
      </c>
      <c r="E267" s="231" t="s">
        <v>510</v>
      </c>
      <c r="F267" s="204" t="s">
        <v>1958</v>
      </c>
      <c r="G267" s="181" t="s">
        <v>1959</v>
      </c>
      <c r="H267" s="157" t="str">
        <f>VLOOKUP(I267:I316,'ENTER STAFF #S HERE'!$A$1:$B$2180,2,FALSE)</f>
        <v>C1424</v>
      </c>
      <c r="I267" s="179" t="s">
        <v>3906</v>
      </c>
      <c r="J267" s="228">
        <v>3</v>
      </c>
      <c r="K267" s="187">
        <f>#N/A</f>
        <v>3</v>
      </c>
      <c r="L267" s="187">
        <f>#N/A</f>
        <v>1</v>
      </c>
      <c r="M267" s="187">
        <v>10</v>
      </c>
      <c r="N267" s="187" t="str">
        <f t="shared" si="0"/>
        <v xml:space="preserve"> </v>
      </c>
      <c r="O267" s="187" t="s">
        <v>58</v>
      </c>
      <c r="P267" s="187" t="s">
        <v>58</v>
      </c>
      <c r="Q267" s="187" t="s">
        <v>58</v>
      </c>
      <c r="R267" s="187" t="s">
        <v>58</v>
      </c>
      <c r="S267" s="187" t="s">
        <v>58</v>
      </c>
      <c r="T267" s="187" t="s">
        <v>58</v>
      </c>
      <c r="U267" s="187" t="s">
        <v>58</v>
      </c>
      <c r="V267" s="187" t="s">
        <v>58</v>
      </c>
      <c r="W267" s="187" t="s">
        <v>58</v>
      </c>
      <c r="X267" s="187" t="s">
        <v>58</v>
      </c>
      <c r="Y267" s="187" t="s">
        <v>58</v>
      </c>
      <c r="Z267" s="187" t="s">
        <v>58</v>
      </c>
      <c r="AA267" s="187"/>
      <c r="AB267" s="187" t="s">
        <v>59</v>
      </c>
      <c r="AC267" s="187" t="s">
        <v>60</v>
      </c>
      <c r="AD267" s="188" t="s">
        <v>6072</v>
      </c>
      <c r="AE267" s="187" t="str">
        <f>VLOOKUP($AF$2:$AF$6318,'PROG CODE'!$A$2:$B$1052,2,FALSE)</f>
        <v>KCABACY</v>
      </c>
      <c r="AF267" s="222" t="s">
        <v>86</v>
      </c>
      <c r="AG267" s="189" t="s">
        <v>63</v>
      </c>
      <c r="AH267" s="222" t="s">
        <v>5684</v>
      </c>
      <c r="AI267" s="222" t="s">
        <v>6148</v>
      </c>
      <c r="AJ267" s="217" t="s">
        <v>5638</v>
      </c>
      <c r="AK267" s="229"/>
      <c r="AL267" s="229"/>
      <c r="AM267" s="192" t="s">
        <v>5639</v>
      </c>
    </row>
    <row r="268" spans="1:39" ht="13.5" customHeight="1">
      <c r="A268" s="183">
        <f t="shared" si="2"/>
        <v>3</v>
      </c>
      <c r="B268" s="224" t="s">
        <v>358</v>
      </c>
      <c r="C268" s="224" t="s">
        <v>53</v>
      </c>
      <c r="D268" s="179" t="s">
        <v>510</v>
      </c>
      <c r="E268" s="231" t="s">
        <v>510</v>
      </c>
      <c r="F268" s="204" t="s">
        <v>1960</v>
      </c>
      <c r="G268" s="181" t="s">
        <v>1961</v>
      </c>
      <c r="H268" s="157" t="str">
        <f>VLOOKUP(I268:I317,'ENTER STAFF #S HERE'!$A$1:$B$2180,2,FALSE)</f>
        <v>C1788</v>
      </c>
      <c r="I268" s="179" t="s">
        <v>3954</v>
      </c>
      <c r="J268" s="228">
        <v>3</v>
      </c>
      <c r="K268" s="187">
        <f>#N/A</f>
        <v>3</v>
      </c>
      <c r="L268" s="187">
        <f>#N/A</f>
        <v>1</v>
      </c>
      <c r="M268" s="187">
        <v>10</v>
      </c>
      <c r="N268" s="187" t="str">
        <f t="shared" si="0"/>
        <v xml:space="preserve"> </v>
      </c>
      <c r="O268" s="187" t="s">
        <v>58</v>
      </c>
      <c r="P268" s="187" t="s">
        <v>58</v>
      </c>
      <c r="Q268" s="187" t="s">
        <v>58</v>
      </c>
      <c r="R268" s="187" t="s">
        <v>58</v>
      </c>
      <c r="S268" s="187" t="s">
        <v>58</v>
      </c>
      <c r="T268" s="187" t="s">
        <v>58</v>
      </c>
      <c r="U268" s="187" t="s">
        <v>58</v>
      </c>
      <c r="V268" s="187" t="s">
        <v>58</v>
      </c>
      <c r="W268" s="187" t="s">
        <v>58</v>
      </c>
      <c r="X268" s="187" t="s">
        <v>58</v>
      </c>
      <c r="Y268" s="187" t="s">
        <v>58</v>
      </c>
      <c r="Z268" s="187" t="s">
        <v>58</v>
      </c>
      <c r="AA268" s="187"/>
      <c r="AB268" s="187" t="s">
        <v>59</v>
      </c>
      <c r="AC268" s="187" t="s">
        <v>60</v>
      </c>
      <c r="AD268" s="188" t="s">
        <v>6072</v>
      </c>
      <c r="AE268" s="187" t="str">
        <f>VLOOKUP($AF$2:$AF$6318,'PROG CODE'!$A$2:$B$1052,2,FALSE)</f>
        <v>KCABACY</v>
      </c>
      <c r="AF268" s="222" t="s">
        <v>86</v>
      </c>
      <c r="AG268" s="189" t="s">
        <v>63</v>
      </c>
      <c r="AH268" s="222" t="s">
        <v>5684</v>
      </c>
      <c r="AI268" s="222" t="s">
        <v>6148</v>
      </c>
      <c r="AJ268" s="217" t="s">
        <v>5638</v>
      </c>
      <c r="AK268" s="229"/>
      <c r="AL268" s="229"/>
      <c r="AM268" s="192" t="s">
        <v>5639</v>
      </c>
    </row>
    <row r="269" spans="1:39" ht="13.5" customHeight="1">
      <c r="A269" s="183">
        <f t="shared" si="2"/>
        <v>4</v>
      </c>
      <c r="B269" s="224" t="s">
        <v>359</v>
      </c>
      <c r="C269" s="219" t="s">
        <v>5643</v>
      </c>
      <c r="D269" s="179" t="s">
        <v>376</v>
      </c>
      <c r="E269" s="231" t="s">
        <v>430</v>
      </c>
      <c r="F269" s="204" t="s">
        <v>747</v>
      </c>
      <c r="G269" s="181" t="s">
        <v>5652</v>
      </c>
      <c r="H269" s="157" t="str">
        <f>VLOOKUP(I269:I318,'ENTER STAFF #S HERE'!$A$1:$B$2180,2,FALSE)</f>
        <v>C1619</v>
      </c>
      <c r="I269" s="179" t="s">
        <v>3946</v>
      </c>
      <c r="J269" s="228">
        <v>3</v>
      </c>
      <c r="K269" s="187">
        <f>#N/A</f>
        <v>3</v>
      </c>
      <c r="L269" s="187">
        <f>#N/A</f>
        <v>1</v>
      </c>
      <c r="M269" s="187">
        <v>10</v>
      </c>
      <c r="N269" s="187" t="str">
        <f t="shared" si="0"/>
        <v xml:space="preserve"> </v>
      </c>
      <c r="O269" s="187" t="s">
        <v>58</v>
      </c>
      <c r="P269" s="187" t="s">
        <v>58</v>
      </c>
      <c r="Q269" s="187" t="s">
        <v>58</v>
      </c>
      <c r="R269" s="187" t="s">
        <v>58</v>
      </c>
      <c r="S269" s="187" t="s">
        <v>58</v>
      </c>
      <c r="T269" s="187" t="s">
        <v>58</v>
      </c>
      <c r="U269" s="187" t="s">
        <v>58</v>
      </c>
      <c r="V269" s="187" t="s">
        <v>58</v>
      </c>
      <c r="W269" s="187" t="s">
        <v>58</v>
      </c>
      <c r="X269" s="187" t="s">
        <v>58</v>
      </c>
      <c r="Y269" s="187" t="s">
        <v>58</v>
      </c>
      <c r="Z269" s="187" t="s">
        <v>58</v>
      </c>
      <c r="AA269" s="187"/>
      <c r="AB269" s="187" t="s">
        <v>59</v>
      </c>
      <c r="AC269" s="187" t="s">
        <v>60</v>
      </c>
      <c r="AD269" s="188" t="s">
        <v>6072</v>
      </c>
      <c r="AE269" s="187" t="str">
        <f>VLOOKUP($AF$2:$AF$6318,'PROG CODE'!$A$2:$B$1052,2,FALSE)</f>
        <v>KCABACY</v>
      </c>
      <c r="AF269" s="222" t="s">
        <v>86</v>
      </c>
      <c r="AG269" s="189" t="s">
        <v>63</v>
      </c>
      <c r="AH269" s="222" t="s">
        <v>5684</v>
      </c>
      <c r="AI269" s="222" t="s">
        <v>6148</v>
      </c>
      <c r="AJ269" s="217" t="s">
        <v>5638</v>
      </c>
      <c r="AK269" s="229"/>
      <c r="AL269" s="229"/>
      <c r="AM269" s="192" t="s">
        <v>5639</v>
      </c>
    </row>
    <row r="270" spans="1:39" ht="13.5" customHeight="1">
      <c r="A270" s="183">
        <f t="shared" si="2"/>
        <v>4</v>
      </c>
      <c r="B270" s="224" t="s">
        <v>359</v>
      </c>
      <c r="C270" s="224" t="s">
        <v>53</v>
      </c>
      <c r="D270" s="179" t="s">
        <v>376</v>
      </c>
      <c r="E270" s="231" t="s">
        <v>433</v>
      </c>
      <c r="F270" s="204" t="s">
        <v>1954</v>
      </c>
      <c r="G270" s="181" t="s">
        <v>1955</v>
      </c>
      <c r="H270" s="157" t="str">
        <f>VLOOKUP(I270:I319,'ENTER STAFF #S HERE'!$A$1:$B$2180,2,FALSE)</f>
        <v>C1538</v>
      </c>
      <c r="I270" s="179" t="s">
        <v>3958</v>
      </c>
      <c r="J270" s="228">
        <v>3</v>
      </c>
      <c r="K270" s="187">
        <f>#N/A</f>
        <v>3</v>
      </c>
      <c r="L270" s="187">
        <f>#N/A</f>
        <v>1</v>
      </c>
      <c r="M270" s="187">
        <v>10</v>
      </c>
      <c r="N270" s="187" t="str">
        <f t="shared" si="0"/>
        <v xml:space="preserve"> </v>
      </c>
      <c r="O270" s="187" t="s">
        <v>58</v>
      </c>
      <c r="P270" s="187" t="s">
        <v>58</v>
      </c>
      <c r="Q270" s="187" t="s">
        <v>58</v>
      </c>
      <c r="R270" s="187" t="s">
        <v>58</v>
      </c>
      <c r="S270" s="187" t="s">
        <v>58</v>
      </c>
      <c r="T270" s="187" t="s">
        <v>58</v>
      </c>
      <c r="U270" s="187" t="s">
        <v>58</v>
      </c>
      <c r="V270" s="187" t="s">
        <v>58</v>
      </c>
      <c r="W270" s="187" t="s">
        <v>58</v>
      </c>
      <c r="X270" s="187" t="s">
        <v>58</v>
      </c>
      <c r="Y270" s="187" t="s">
        <v>58</v>
      </c>
      <c r="Z270" s="187" t="s">
        <v>58</v>
      </c>
      <c r="AA270" s="187"/>
      <c r="AB270" s="187" t="s">
        <v>59</v>
      </c>
      <c r="AC270" s="187" t="s">
        <v>60</v>
      </c>
      <c r="AD270" s="188" t="s">
        <v>6072</v>
      </c>
      <c r="AE270" s="187" t="str">
        <f>VLOOKUP($AF$2:$AF$6318,'PROG CODE'!$A$2:$B$1052,2,FALSE)</f>
        <v>KCABACY</v>
      </c>
      <c r="AF270" s="222" t="s">
        <v>86</v>
      </c>
      <c r="AG270" s="189" t="s">
        <v>63</v>
      </c>
      <c r="AH270" s="222" t="s">
        <v>5684</v>
      </c>
      <c r="AI270" s="222" t="s">
        <v>6148</v>
      </c>
      <c r="AJ270" s="217" t="s">
        <v>5638</v>
      </c>
      <c r="AK270" s="229"/>
      <c r="AL270" s="229"/>
      <c r="AM270" s="192" t="s">
        <v>5639</v>
      </c>
    </row>
    <row r="271" spans="1:39" ht="13.5" customHeight="1">
      <c r="A271" s="183">
        <f t="shared" si="2"/>
        <v>5</v>
      </c>
      <c r="B271" s="224" t="s">
        <v>360</v>
      </c>
      <c r="C271" s="224" t="s">
        <v>53</v>
      </c>
      <c r="D271" s="179" t="s">
        <v>510</v>
      </c>
      <c r="E271" s="231" t="s">
        <v>510</v>
      </c>
      <c r="F271" s="204" t="s">
        <v>6204</v>
      </c>
      <c r="G271" s="181" t="s">
        <v>1974</v>
      </c>
      <c r="H271" s="157" t="str">
        <f>VLOOKUP(I271:I321,'ENTER STAFF #S HERE'!$A$1:$B$2180,2,FALSE)</f>
        <v>C1626</v>
      </c>
      <c r="I271" s="179" t="s">
        <v>3993</v>
      </c>
      <c r="J271" s="228"/>
      <c r="K271" s="187">
        <f>#N/A</f>
        <v>0</v>
      </c>
      <c r="L271" s="187">
        <f>#N/A</f>
        <v>0</v>
      </c>
      <c r="M271" s="187">
        <v>6</v>
      </c>
      <c r="N271" s="187" t="str">
        <f t="shared" si="0"/>
        <v xml:space="preserve"> </v>
      </c>
      <c r="O271" s="187" t="s">
        <v>58</v>
      </c>
      <c r="P271" s="187" t="s">
        <v>58</v>
      </c>
      <c r="Q271" s="187" t="s">
        <v>58</v>
      </c>
      <c r="R271" s="187" t="s">
        <v>58</v>
      </c>
      <c r="S271" s="187" t="s">
        <v>58</v>
      </c>
      <c r="T271" s="187" t="s">
        <v>58</v>
      </c>
      <c r="U271" s="187" t="s">
        <v>58</v>
      </c>
      <c r="V271" s="187" t="s">
        <v>58</v>
      </c>
      <c r="W271" s="187" t="s">
        <v>58</v>
      </c>
      <c r="X271" s="187" t="s">
        <v>58</v>
      </c>
      <c r="Y271" s="187" t="s">
        <v>58</v>
      </c>
      <c r="Z271" s="187" t="s">
        <v>58</v>
      </c>
      <c r="AA271" s="187"/>
      <c r="AB271" s="187" t="s">
        <v>59</v>
      </c>
      <c r="AC271" s="187" t="s">
        <v>60</v>
      </c>
      <c r="AD271" s="188" t="s">
        <v>6072</v>
      </c>
      <c r="AE271" s="187" t="str">
        <f>VLOOKUP($AF$2:$AF$6318,'PROG CODE'!$A$2:$B$1052,2,FALSE)</f>
        <v>KCABACY</v>
      </c>
      <c r="AF271" s="222" t="s">
        <v>86</v>
      </c>
      <c r="AG271" s="189" t="s">
        <v>63</v>
      </c>
      <c r="AH271" s="222" t="s">
        <v>5684</v>
      </c>
      <c r="AI271" s="222" t="s">
        <v>6152</v>
      </c>
      <c r="AJ271" s="217" t="s">
        <v>5638</v>
      </c>
      <c r="AK271" s="229"/>
      <c r="AL271" s="229"/>
      <c r="AM271" s="192" t="s">
        <v>5639</v>
      </c>
    </row>
    <row r="272" spans="1:39" ht="13.5" customHeight="1">
      <c r="A272" s="183">
        <f t="shared" si="2"/>
        <v>1</v>
      </c>
      <c r="B272" s="224" t="s">
        <v>52</v>
      </c>
      <c r="C272" s="224" t="s">
        <v>5636</v>
      </c>
      <c r="D272" s="179" t="s">
        <v>510</v>
      </c>
      <c r="E272" s="231" t="s">
        <v>510</v>
      </c>
      <c r="F272" s="219" t="s">
        <v>1981</v>
      </c>
      <c r="G272" s="181" t="s">
        <v>1982</v>
      </c>
      <c r="H272" s="157" t="str">
        <f>VLOOKUP(I272:I322,'ENTER STAFF #S HERE'!$A$1:$B$2180,2,FALSE)</f>
        <v>C1233</v>
      </c>
      <c r="I272" s="179" t="s">
        <v>4426</v>
      </c>
      <c r="J272" s="228">
        <v>3</v>
      </c>
      <c r="K272" s="187">
        <f>#N/A</f>
        <v>3</v>
      </c>
      <c r="L272" s="187">
        <f>#N/A</f>
        <v>1</v>
      </c>
      <c r="M272" s="187">
        <v>6</v>
      </c>
      <c r="N272" s="187" t="str">
        <f t="shared" si="0"/>
        <v xml:space="preserve"> </v>
      </c>
      <c r="O272" s="187" t="s">
        <v>58</v>
      </c>
      <c r="P272" s="187" t="s">
        <v>58</v>
      </c>
      <c r="Q272" s="187" t="s">
        <v>58</v>
      </c>
      <c r="R272" s="187" t="s">
        <v>58</v>
      </c>
      <c r="S272" s="187" t="s">
        <v>58</v>
      </c>
      <c r="T272" s="187" t="s">
        <v>58</v>
      </c>
      <c r="U272" s="187" t="s">
        <v>58</v>
      </c>
      <c r="V272" s="187" t="s">
        <v>58</v>
      </c>
      <c r="W272" s="187" t="s">
        <v>58</v>
      </c>
      <c r="X272" s="187" t="s">
        <v>58</v>
      </c>
      <c r="Y272" s="187" t="s">
        <v>58</v>
      </c>
      <c r="Z272" s="187" t="s">
        <v>58</v>
      </c>
      <c r="AA272" s="187"/>
      <c r="AB272" s="187" t="s">
        <v>59</v>
      </c>
      <c r="AC272" s="187" t="s">
        <v>60</v>
      </c>
      <c r="AD272" s="188" t="s">
        <v>6072</v>
      </c>
      <c r="AE272" s="187" t="str">
        <f>VLOOKUP($AF$2:$AF$6318,'PROG CODE'!$A$2:$B$1052,2,FALSE)</f>
        <v>KCABACY</v>
      </c>
      <c r="AF272" s="222" t="s">
        <v>86</v>
      </c>
      <c r="AG272" s="189" t="s">
        <v>63</v>
      </c>
      <c r="AH272" s="222" t="s">
        <v>5684</v>
      </c>
      <c r="AI272" s="222" t="s">
        <v>65</v>
      </c>
      <c r="AJ272" s="217" t="s">
        <v>5638</v>
      </c>
      <c r="AK272" s="229"/>
      <c r="AL272" s="229"/>
      <c r="AM272" s="192" t="s">
        <v>5639</v>
      </c>
    </row>
    <row r="273" spans="1:39" ht="13.5" customHeight="1">
      <c r="A273" s="183">
        <f t="shared" si="2"/>
        <v>1</v>
      </c>
      <c r="B273" s="224" t="s">
        <v>52</v>
      </c>
      <c r="C273" s="224" t="s">
        <v>5643</v>
      </c>
      <c r="D273" s="179" t="s">
        <v>510</v>
      </c>
      <c r="E273" s="231" t="s">
        <v>510</v>
      </c>
      <c r="F273" s="204" t="s">
        <v>1979</v>
      </c>
      <c r="G273" s="181" t="s">
        <v>1980</v>
      </c>
      <c r="H273" s="157" t="str">
        <f>VLOOKUP(I273:I323,'ENTER STAFF #S HERE'!$A$1:$B$2180,2,FALSE)</f>
        <v>C0700</v>
      </c>
      <c r="I273" s="179" t="s">
        <v>3986</v>
      </c>
      <c r="J273" s="228">
        <v>3</v>
      </c>
      <c r="K273" s="187">
        <f>#N/A</f>
        <v>3</v>
      </c>
      <c r="L273" s="187">
        <f>#N/A</f>
        <v>1</v>
      </c>
      <c r="M273" s="187">
        <v>6</v>
      </c>
      <c r="N273" s="187" t="str">
        <f t="shared" si="0"/>
        <v xml:space="preserve"> </v>
      </c>
      <c r="O273" s="187" t="s">
        <v>58</v>
      </c>
      <c r="P273" s="187" t="s">
        <v>58</v>
      </c>
      <c r="Q273" s="187" t="s">
        <v>58</v>
      </c>
      <c r="R273" s="187" t="s">
        <v>58</v>
      </c>
      <c r="S273" s="187" t="s">
        <v>58</v>
      </c>
      <c r="T273" s="187" t="s">
        <v>58</v>
      </c>
      <c r="U273" s="187" t="s">
        <v>58</v>
      </c>
      <c r="V273" s="187" t="s">
        <v>58</v>
      </c>
      <c r="W273" s="187" t="s">
        <v>58</v>
      </c>
      <c r="X273" s="187" t="s">
        <v>58</v>
      </c>
      <c r="Y273" s="187" t="s">
        <v>58</v>
      </c>
      <c r="Z273" s="187" t="s">
        <v>58</v>
      </c>
      <c r="AA273" s="187"/>
      <c r="AB273" s="187" t="s">
        <v>59</v>
      </c>
      <c r="AC273" s="187" t="s">
        <v>60</v>
      </c>
      <c r="AD273" s="188" t="s">
        <v>6072</v>
      </c>
      <c r="AE273" s="187" t="str">
        <f>VLOOKUP($AF$2:$AF$6318,'PROG CODE'!$A$2:$B$1052,2,FALSE)</f>
        <v>KCABACY</v>
      </c>
      <c r="AF273" s="222" t="s">
        <v>86</v>
      </c>
      <c r="AG273" s="189" t="s">
        <v>63</v>
      </c>
      <c r="AH273" s="222" t="s">
        <v>5684</v>
      </c>
      <c r="AI273" s="222" t="s">
        <v>65</v>
      </c>
      <c r="AJ273" s="217" t="s">
        <v>5638</v>
      </c>
      <c r="AK273" s="229"/>
      <c r="AL273" s="229"/>
      <c r="AM273" s="192" t="s">
        <v>5639</v>
      </c>
    </row>
    <row r="274" spans="1:39" ht="13.5" customHeight="1">
      <c r="A274" s="183">
        <f t="shared" si="2"/>
        <v>2</v>
      </c>
      <c r="B274" s="224" t="s">
        <v>357</v>
      </c>
      <c r="C274" s="224" t="s">
        <v>5636</v>
      </c>
      <c r="D274" s="179" t="s">
        <v>510</v>
      </c>
      <c r="E274" s="231" t="s">
        <v>510</v>
      </c>
      <c r="F274" s="248" t="s">
        <v>1975</v>
      </c>
      <c r="G274" s="181" t="s">
        <v>1976</v>
      </c>
      <c r="H274" s="157" t="str">
        <f>VLOOKUP(I274:I324,'ENTER STAFF #S HERE'!$A$1:$B$2180,2,FALSE)</f>
        <v>C2027</v>
      </c>
      <c r="I274" s="179" t="s">
        <v>5616</v>
      </c>
      <c r="J274" s="228">
        <v>3</v>
      </c>
      <c r="K274" s="187">
        <f>#N/A</f>
        <v>3</v>
      </c>
      <c r="L274" s="187">
        <f>#N/A</f>
        <v>1</v>
      </c>
      <c r="M274" s="187">
        <v>6</v>
      </c>
      <c r="N274" s="187" t="str">
        <f t="shared" si="0"/>
        <v xml:space="preserve"> </v>
      </c>
      <c r="O274" s="187" t="s">
        <v>58</v>
      </c>
      <c r="P274" s="187" t="s">
        <v>58</v>
      </c>
      <c r="Q274" s="187" t="s">
        <v>58</v>
      </c>
      <c r="R274" s="187" t="s">
        <v>58</v>
      </c>
      <c r="S274" s="187" t="s">
        <v>58</v>
      </c>
      <c r="T274" s="187" t="s">
        <v>58</v>
      </c>
      <c r="U274" s="187" t="s">
        <v>58</v>
      </c>
      <c r="V274" s="187" t="s">
        <v>58</v>
      </c>
      <c r="W274" s="187" t="s">
        <v>58</v>
      </c>
      <c r="X274" s="187" t="s">
        <v>58</v>
      </c>
      <c r="Y274" s="187" t="s">
        <v>58</v>
      </c>
      <c r="Z274" s="187" t="s">
        <v>58</v>
      </c>
      <c r="AA274" s="187"/>
      <c r="AB274" s="187" t="s">
        <v>59</v>
      </c>
      <c r="AC274" s="187" t="s">
        <v>60</v>
      </c>
      <c r="AD274" s="188" t="s">
        <v>6072</v>
      </c>
      <c r="AE274" s="187" t="str">
        <f>VLOOKUP($AF$2:$AF$6318,'PROG CODE'!$A$2:$B$1052,2,FALSE)</f>
        <v>KCABACY</v>
      </c>
      <c r="AF274" s="222" t="s">
        <v>86</v>
      </c>
      <c r="AG274" s="189" t="s">
        <v>63</v>
      </c>
      <c r="AH274" s="222" t="s">
        <v>5684</v>
      </c>
      <c r="AI274" s="222" t="s">
        <v>65</v>
      </c>
      <c r="AJ274" s="217" t="s">
        <v>5638</v>
      </c>
      <c r="AK274" s="229"/>
      <c r="AL274" s="229"/>
      <c r="AM274" s="192" t="s">
        <v>5639</v>
      </c>
    </row>
    <row r="275" spans="1:39" ht="13.5" customHeight="1">
      <c r="A275" s="183">
        <f t="shared" si="2"/>
        <v>2</v>
      </c>
      <c r="B275" s="224" t="s">
        <v>357</v>
      </c>
      <c r="C275" s="224" t="s">
        <v>5643</v>
      </c>
      <c r="D275" s="179" t="s">
        <v>376</v>
      </c>
      <c r="E275" s="231" t="s">
        <v>6201</v>
      </c>
      <c r="F275" s="204" t="s">
        <v>1977</v>
      </c>
      <c r="G275" s="181" t="s">
        <v>1978</v>
      </c>
      <c r="H275" s="157" t="str">
        <f>VLOOKUP(I275:I325,'ENTER STAFF #S HERE'!$A$1:$B$2180,2,FALSE)</f>
        <v>C1045</v>
      </c>
      <c r="I275" s="179" t="s">
        <v>4294</v>
      </c>
      <c r="J275" s="228">
        <v>3</v>
      </c>
      <c r="K275" s="187">
        <f>#N/A</f>
        <v>3</v>
      </c>
      <c r="L275" s="187">
        <f>#N/A</f>
        <v>1</v>
      </c>
      <c r="M275" s="187">
        <v>6</v>
      </c>
      <c r="N275" s="187" t="str">
        <f t="shared" si="0"/>
        <v xml:space="preserve"> </v>
      </c>
      <c r="O275" s="187" t="s">
        <v>58</v>
      </c>
      <c r="P275" s="187" t="s">
        <v>58</v>
      </c>
      <c r="Q275" s="187" t="s">
        <v>58</v>
      </c>
      <c r="R275" s="187" t="s">
        <v>58</v>
      </c>
      <c r="S275" s="187" t="s">
        <v>58</v>
      </c>
      <c r="T275" s="187" t="s">
        <v>58</v>
      </c>
      <c r="U275" s="187" t="s">
        <v>58</v>
      </c>
      <c r="V275" s="187" t="s">
        <v>58</v>
      </c>
      <c r="W275" s="187" t="s">
        <v>58</v>
      </c>
      <c r="X275" s="187" t="s">
        <v>58</v>
      </c>
      <c r="Y275" s="187" t="s">
        <v>58</v>
      </c>
      <c r="Z275" s="187" t="s">
        <v>58</v>
      </c>
      <c r="AA275" s="187"/>
      <c r="AB275" s="187" t="s">
        <v>59</v>
      </c>
      <c r="AC275" s="187" t="s">
        <v>60</v>
      </c>
      <c r="AD275" s="188" t="s">
        <v>6072</v>
      </c>
      <c r="AE275" s="187" t="str">
        <f>VLOOKUP($AF$2:$AF$6318,'PROG CODE'!$A$2:$B$1052,2,FALSE)</f>
        <v>KCABACY</v>
      </c>
      <c r="AF275" s="222" t="s">
        <v>86</v>
      </c>
      <c r="AG275" s="189" t="s">
        <v>63</v>
      </c>
      <c r="AH275" s="222" t="s">
        <v>5684</v>
      </c>
      <c r="AI275" s="222" t="s">
        <v>65</v>
      </c>
      <c r="AJ275" s="217" t="s">
        <v>5638</v>
      </c>
      <c r="AK275" s="229"/>
      <c r="AL275" s="229"/>
      <c r="AM275" s="192" t="s">
        <v>5639</v>
      </c>
    </row>
    <row r="276" spans="1:39" ht="13.5" customHeight="1">
      <c r="A276" s="183">
        <f t="shared" si="2"/>
        <v>3</v>
      </c>
      <c r="B276" s="219" t="s">
        <v>358</v>
      </c>
      <c r="C276" s="197" t="s">
        <v>5643</v>
      </c>
      <c r="D276" s="179" t="s">
        <v>376</v>
      </c>
      <c r="E276" s="231" t="s">
        <v>6197</v>
      </c>
      <c r="F276" s="204" t="s">
        <v>1985</v>
      </c>
      <c r="G276" s="181" t="s">
        <v>1986</v>
      </c>
      <c r="H276" s="157" t="str">
        <f>VLOOKUP(I276:I326,'ENTER STAFF #S HERE'!$A$1:$B$2180,2,FALSE)</f>
        <v>C1538</v>
      </c>
      <c r="I276" s="179" t="s">
        <v>3958</v>
      </c>
      <c r="J276" s="228">
        <v>3</v>
      </c>
      <c r="K276" s="187">
        <f>#N/A</f>
        <v>3</v>
      </c>
      <c r="L276" s="187">
        <f>#N/A</f>
        <v>1</v>
      </c>
      <c r="M276" s="187">
        <v>6</v>
      </c>
      <c r="N276" s="187" t="str">
        <f t="shared" si="0"/>
        <v xml:space="preserve"> </v>
      </c>
      <c r="O276" s="187" t="s">
        <v>58</v>
      </c>
      <c r="P276" s="187" t="s">
        <v>58</v>
      </c>
      <c r="Q276" s="187" t="s">
        <v>58</v>
      </c>
      <c r="R276" s="187" t="s">
        <v>58</v>
      </c>
      <c r="S276" s="187" t="s">
        <v>58</v>
      </c>
      <c r="T276" s="187" t="s">
        <v>58</v>
      </c>
      <c r="U276" s="187" t="s">
        <v>58</v>
      </c>
      <c r="V276" s="187" t="s">
        <v>58</v>
      </c>
      <c r="W276" s="187" t="s">
        <v>58</v>
      </c>
      <c r="X276" s="187" t="s">
        <v>58</v>
      </c>
      <c r="Y276" s="187" t="s">
        <v>58</v>
      </c>
      <c r="Z276" s="187" t="s">
        <v>58</v>
      </c>
      <c r="AA276" s="187"/>
      <c r="AB276" s="187" t="s">
        <v>59</v>
      </c>
      <c r="AC276" s="187" t="s">
        <v>60</v>
      </c>
      <c r="AD276" s="188" t="s">
        <v>6072</v>
      </c>
      <c r="AE276" s="187" t="str">
        <f>VLOOKUP($AF$2:$AF$6318,'PROG CODE'!$A$2:$B$1052,2,FALSE)</f>
        <v>KCABACY</v>
      </c>
      <c r="AF276" s="222" t="s">
        <v>86</v>
      </c>
      <c r="AG276" s="189" t="s">
        <v>63</v>
      </c>
      <c r="AH276" s="222" t="s">
        <v>5684</v>
      </c>
      <c r="AI276" s="222" t="s">
        <v>65</v>
      </c>
      <c r="AJ276" s="217" t="s">
        <v>5638</v>
      </c>
      <c r="AK276" s="229"/>
      <c r="AL276" s="229"/>
      <c r="AM276" s="192" t="s">
        <v>5639</v>
      </c>
    </row>
    <row r="277" spans="1:39" ht="13.5" customHeight="1">
      <c r="A277" s="183">
        <f t="shared" si="2"/>
        <v>4</v>
      </c>
      <c r="B277" s="224" t="s">
        <v>359</v>
      </c>
      <c r="C277" s="224" t="s">
        <v>53</v>
      </c>
      <c r="D277" s="179" t="s">
        <v>510</v>
      </c>
      <c r="E277" s="231" t="s">
        <v>510</v>
      </c>
      <c r="F277" s="248" t="s">
        <v>1983</v>
      </c>
      <c r="G277" s="181" t="s">
        <v>1984</v>
      </c>
      <c r="H277" s="157" t="str">
        <f>VLOOKUP(I277:I327,'ENTER STAFF #S HERE'!$A$1:$B$2180,2,FALSE)</f>
        <v>C1790</v>
      </c>
      <c r="I277" s="179" t="s">
        <v>4217</v>
      </c>
      <c r="J277" s="228">
        <v>3</v>
      </c>
      <c r="K277" s="187">
        <f>#N/A</f>
        <v>3</v>
      </c>
      <c r="L277" s="187">
        <f>#N/A</f>
        <v>1</v>
      </c>
      <c r="M277" s="187">
        <v>6</v>
      </c>
      <c r="N277" s="187" t="str">
        <f t="shared" si="0"/>
        <v xml:space="preserve"> </v>
      </c>
      <c r="O277" s="187" t="s">
        <v>58</v>
      </c>
      <c r="P277" s="187" t="s">
        <v>58</v>
      </c>
      <c r="Q277" s="187" t="s">
        <v>58</v>
      </c>
      <c r="R277" s="187" t="s">
        <v>58</v>
      </c>
      <c r="S277" s="187" t="s">
        <v>58</v>
      </c>
      <c r="T277" s="187" t="s">
        <v>58</v>
      </c>
      <c r="U277" s="187" t="s">
        <v>58</v>
      </c>
      <c r="V277" s="187" t="s">
        <v>58</v>
      </c>
      <c r="W277" s="187" t="s">
        <v>58</v>
      </c>
      <c r="X277" s="187" t="s">
        <v>58</v>
      </c>
      <c r="Y277" s="187" t="s">
        <v>58</v>
      </c>
      <c r="Z277" s="187" t="s">
        <v>58</v>
      </c>
      <c r="AA277" s="187"/>
      <c r="AB277" s="187" t="s">
        <v>59</v>
      </c>
      <c r="AC277" s="187" t="s">
        <v>60</v>
      </c>
      <c r="AD277" s="188" t="s">
        <v>6072</v>
      </c>
      <c r="AE277" s="187" t="str">
        <f>VLOOKUP($AF$2:$AF$6318,'PROG CODE'!$A$2:$B$1052,2,FALSE)</f>
        <v>KCABACY</v>
      </c>
      <c r="AF277" s="222" t="s">
        <v>86</v>
      </c>
      <c r="AG277" s="189" t="s">
        <v>63</v>
      </c>
      <c r="AH277" s="222" t="s">
        <v>5684</v>
      </c>
      <c r="AI277" s="222" t="s">
        <v>65</v>
      </c>
      <c r="AJ277" s="217" t="s">
        <v>5638</v>
      </c>
      <c r="AK277" s="229"/>
      <c r="AL277" s="229"/>
      <c r="AM277" s="192" t="s">
        <v>5639</v>
      </c>
    </row>
    <row r="278" spans="1:39" ht="13.5" customHeight="1">
      <c r="A278" s="183">
        <f t="shared" si="2"/>
        <v>5</v>
      </c>
      <c r="B278" s="224" t="s">
        <v>360</v>
      </c>
      <c r="C278" s="224" t="s">
        <v>5636</v>
      </c>
      <c r="D278" s="179" t="s">
        <v>510</v>
      </c>
      <c r="E278" s="231" t="s">
        <v>510</v>
      </c>
      <c r="F278" s="204" t="s">
        <v>1972</v>
      </c>
      <c r="G278" s="181" t="s">
        <v>1973</v>
      </c>
      <c r="H278" s="157" t="str">
        <f>VLOOKUP(I278:I328,'ENTER STAFF #S HERE'!$A$1:$B$2180,2,FALSE)</f>
        <v>C1941</v>
      </c>
      <c r="I278" s="179" t="s">
        <v>4473</v>
      </c>
      <c r="J278" s="228">
        <v>3</v>
      </c>
      <c r="K278" s="187">
        <f>#N/A</f>
        <v>3</v>
      </c>
      <c r="L278" s="187">
        <f>#N/A</f>
        <v>1</v>
      </c>
      <c r="M278" s="187">
        <v>6</v>
      </c>
      <c r="N278" s="187" t="str">
        <f t="shared" si="0"/>
        <v xml:space="preserve"> </v>
      </c>
      <c r="O278" s="187" t="s">
        <v>58</v>
      </c>
      <c r="P278" s="187" t="s">
        <v>58</v>
      </c>
      <c r="Q278" s="187" t="s">
        <v>58</v>
      </c>
      <c r="R278" s="187" t="s">
        <v>58</v>
      </c>
      <c r="S278" s="187" t="s">
        <v>58</v>
      </c>
      <c r="T278" s="187" t="s">
        <v>58</v>
      </c>
      <c r="U278" s="187" t="s">
        <v>58</v>
      </c>
      <c r="V278" s="187" t="s">
        <v>58</v>
      </c>
      <c r="W278" s="187" t="s">
        <v>58</v>
      </c>
      <c r="X278" s="187" t="s">
        <v>58</v>
      </c>
      <c r="Y278" s="187" t="s">
        <v>58</v>
      </c>
      <c r="Z278" s="187" t="s">
        <v>58</v>
      </c>
      <c r="AA278" s="187"/>
      <c r="AB278" s="187" t="s">
        <v>59</v>
      </c>
      <c r="AC278" s="187" t="s">
        <v>60</v>
      </c>
      <c r="AD278" s="188" t="s">
        <v>6072</v>
      </c>
      <c r="AE278" s="187" t="str">
        <f>VLOOKUP($AF$2:$AF$6318,'PROG CODE'!$A$2:$B$1052,2,FALSE)</f>
        <v>KCABACY</v>
      </c>
      <c r="AF278" s="222" t="s">
        <v>86</v>
      </c>
      <c r="AG278" s="189" t="s">
        <v>63</v>
      </c>
      <c r="AH278" s="222" t="s">
        <v>5684</v>
      </c>
      <c r="AI278" s="222" t="s">
        <v>65</v>
      </c>
      <c r="AJ278" s="217" t="s">
        <v>5638</v>
      </c>
      <c r="AK278" s="229"/>
      <c r="AL278" s="229"/>
      <c r="AM278" s="192" t="s">
        <v>5639</v>
      </c>
    </row>
    <row r="279" spans="1:39" ht="13.5" customHeight="1">
      <c r="A279" s="183">
        <f t="shared" si="2"/>
        <v>2</v>
      </c>
      <c r="B279" s="224" t="s">
        <v>357</v>
      </c>
      <c r="C279" s="224" t="s">
        <v>5636</v>
      </c>
      <c r="D279" s="179" t="s">
        <v>510</v>
      </c>
      <c r="E279" s="231" t="s">
        <v>510</v>
      </c>
      <c r="F279" s="204" t="s">
        <v>1989</v>
      </c>
      <c r="G279" s="181" t="s">
        <v>6205</v>
      </c>
      <c r="H279" s="157" t="str">
        <f>VLOOKUP(I279:I329,'ENTER STAFF #S HERE'!$A$1:$B$2180,2,FALSE)</f>
        <v>C1538</v>
      </c>
      <c r="I279" s="179" t="s">
        <v>3958</v>
      </c>
      <c r="J279" s="228">
        <v>3</v>
      </c>
      <c r="K279" s="187">
        <f>#N/A</f>
        <v>3</v>
      </c>
      <c r="L279" s="187">
        <f>#N/A</f>
        <v>1</v>
      </c>
      <c r="M279" s="187">
        <v>6</v>
      </c>
      <c r="N279" s="187" t="str">
        <f t="shared" si="0"/>
        <v xml:space="preserve"> </v>
      </c>
      <c r="O279" s="187" t="s">
        <v>58</v>
      </c>
      <c r="P279" s="187" t="s">
        <v>58</v>
      </c>
      <c r="Q279" s="187" t="s">
        <v>58</v>
      </c>
      <c r="R279" s="187" t="s">
        <v>58</v>
      </c>
      <c r="S279" s="187" t="s">
        <v>58</v>
      </c>
      <c r="T279" s="187" t="s">
        <v>58</v>
      </c>
      <c r="U279" s="187" t="s">
        <v>58</v>
      </c>
      <c r="V279" s="187" t="s">
        <v>58</v>
      </c>
      <c r="W279" s="187" t="s">
        <v>58</v>
      </c>
      <c r="X279" s="187" t="s">
        <v>58</v>
      </c>
      <c r="Y279" s="187" t="s">
        <v>58</v>
      </c>
      <c r="Z279" s="187" t="s">
        <v>58</v>
      </c>
      <c r="AA279" s="187"/>
      <c r="AB279" s="187" t="s">
        <v>59</v>
      </c>
      <c r="AC279" s="187" t="s">
        <v>60</v>
      </c>
      <c r="AD279" s="188" t="s">
        <v>6072</v>
      </c>
      <c r="AE279" s="187" t="str">
        <f>VLOOKUP($AF$2:$AF$6318,'PROG CODE'!$A$2:$B$1052,2,FALSE)</f>
        <v>KCABACY</v>
      </c>
      <c r="AF279" s="222" t="s">
        <v>86</v>
      </c>
      <c r="AG279" s="189" t="s">
        <v>63</v>
      </c>
      <c r="AH279" s="222" t="s">
        <v>5684</v>
      </c>
      <c r="AI279" s="222" t="s">
        <v>6206</v>
      </c>
      <c r="AJ279" s="217" t="s">
        <v>5638</v>
      </c>
      <c r="AK279" s="229"/>
      <c r="AL279" s="229"/>
      <c r="AM279" s="192" t="s">
        <v>5639</v>
      </c>
    </row>
    <row r="280" spans="1:39" ht="13.5" customHeight="1">
      <c r="A280" s="183">
        <f t="shared" si="2"/>
        <v>3</v>
      </c>
      <c r="B280" s="224" t="s">
        <v>358</v>
      </c>
      <c r="C280" s="224" t="s">
        <v>5636</v>
      </c>
      <c r="D280" s="179" t="s">
        <v>376</v>
      </c>
      <c r="E280" s="231" t="s">
        <v>6207</v>
      </c>
      <c r="F280" s="248" t="s">
        <v>1991</v>
      </c>
      <c r="G280" s="181" t="s">
        <v>6208</v>
      </c>
      <c r="H280" s="157" t="str">
        <f>VLOOKUP(I280:I330,'ENTER STAFF #S HERE'!$A$1:$B$2180,2,FALSE)</f>
        <v>C2029</v>
      </c>
      <c r="I280" s="179" t="s">
        <v>5597</v>
      </c>
      <c r="J280" s="228">
        <v>3</v>
      </c>
      <c r="K280" s="187">
        <f>#N/A</f>
        <v>3</v>
      </c>
      <c r="L280" s="187">
        <f>#N/A</f>
        <v>1</v>
      </c>
      <c r="M280" s="187">
        <v>6</v>
      </c>
      <c r="N280" s="187" t="str">
        <f t="shared" si="0"/>
        <v xml:space="preserve"> </v>
      </c>
      <c r="O280" s="187" t="s">
        <v>58</v>
      </c>
      <c r="P280" s="187" t="s">
        <v>58</v>
      </c>
      <c r="Q280" s="187" t="s">
        <v>58</v>
      </c>
      <c r="R280" s="187" t="s">
        <v>58</v>
      </c>
      <c r="S280" s="187" t="s">
        <v>58</v>
      </c>
      <c r="T280" s="187" t="s">
        <v>58</v>
      </c>
      <c r="U280" s="187" t="s">
        <v>58</v>
      </c>
      <c r="V280" s="187" t="s">
        <v>58</v>
      </c>
      <c r="W280" s="187" t="s">
        <v>58</v>
      </c>
      <c r="X280" s="187" t="s">
        <v>58</v>
      </c>
      <c r="Y280" s="187" t="s">
        <v>58</v>
      </c>
      <c r="Z280" s="187" t="s">
        <v>58</v>
      </c>
      <c r="AA280" s="187"/>
      <c r="AB280" s="187" t="s">
        <v>59</v>
      </c>
      <c r="AC280" s="187" t="s">
        <v>60</v>
      </c>
      <c r="AD280" s="188" t="s">
        <v>6072</v>
      </c>
      <c r="AE280" s="187" t="str">
        <f>VLOOKUP($AF$2:$AF$6318,'PROG CODE'!$A$2:$B$1052,2,FALSE)</f>
        <v>KCABACY</v>
      </c>
      <c r="AF280" s="222" t="s">
        <v>86</v>
      </c>
      <c r="AG280" s="189" t="s">
        <v>63</v>
      </c>
      <c r="AH280" s="222" t="s">
        <v>5684</v>
      </c>
      <c r="AI280" s="222" t="s">
        <v>6206</v>
      </c>
      <c r="AJ280" s="217" t="s">
        <v>5638</v>
      </c>
      <c r="AK280" s="229"/>
      <c r="AL280" s="229"/>
      <c r="AM280" s="192" t="s">
        <v>5639</v>
      </c>
    </row>
    <row r="281" spans="1:39" ht="13.5" customHeight="1">
      <c r="A281" s="183">
        <f t="shared" si="2"/>
        <v>3</v>
      </c>
      <c r="B281" s="224" t="s">
        <v>358</v>
      </c>
      <c r="C281" s="224" t="s">
        <v>53</v>
      </c>
      <c r="D281" s="179" t="s">
        <v>376</v>
      </c>
      <c r="E281" s="231" t="s">
        <v>6209</v>
      </c>
      <c r="F281" s="204" t="s">
        <v>1968</v>
      </c>
      <c r="G281" s="181" t="s">
        <v>1969</v>
      </c>
      <c r="H281" s="157" t="str">
        <f>VLOOKUP(I281:I331,'ENTER STAFF #S HERE'!$A$1:$B$2180,2,FALSE)</f>
        <v>C1941</v>
      </c>
      <c r="I281" s="179" t="s">
        <v>4473</v>
      </c>
      <c r="J281" s="228">
        <v>3</v>
      </c>
      <c r="K281" s="187">
        <f>#N/A</f>
        <v>3</v>
      </c>
      <c r="L281" s="187">
        <f>#N/A</f>
        <v>1</v>
      </c>
      <c r="M281" s="187">
        <v>6</v>
      </c>
      <c r="N281" s="187" t="str">
        <f t="shared" si="0"/>
        <v xml:space="preserve"> </v>
      </c>
      <c r="O281" s="187" t="s">
        <v>58</v>
      </c>
      <c r="P281" s="187" t="s">
        <v>58</v>
      </c>
      <c r="Q281" s="187" t="s">
        <v>58</v>
      </c>
      <c r="R281" s="187" t="s">
        <v>58</v>
      </c>
      <c r="S281" s="187" t="s">
        <v>58</v>
      </c>
      <c r="T281" s="187" t="s">
        <v>58</v>
      </c>
      <c r="U281" s="187" t="s">
        <v>58</v>
      </c>
      <c r="V281" s="187" t="s">
        <v>58</v>
      </c>
      <c r="W281" s="187" t="s">
        <v>58</v>
      </c>
      <c r="X281" s="187" t="s">
        <v>58</v>
      </c>
      <c r="Y281" s="187" t="s">
        <v>58</v>
      </c>
      <c r="Z281" s="187" t="s">
        <v>58</v>
      </c>
      <c r="AA281" s="187"/>
      <c r="AB281" s="187" t="s">
        <v>59</v>
      </c>
      <c r="AC281" s="187" t="s">
        <v>60</v>
      </c>
      <c r="AD281" s="188" t="s">
        <v>6072</v>
      </c>
      <c r="AE281" s="187" t="str">
        <f>VLOOKUP($AF$2:$AF$6318,'PROG CODE'!$A$2:$B$1052,2,FALSE)</f>
        <v>KCABACY</v>
      </c>
      <c r="AF281" s="222" t="s">
        <v>86</v>
      </c>
      <c r="AG281" s="189" t="s">
        <v>63</v>
      </c>
      <c r="AH281" s="222" t="s">
        <v>5684</v>
      </c>
      <c r="AI281" s="222" t="s">
        <v>6206</v>
      </c>
      <c r="AJ281" s="217" t="s">
        <v>5638</v>
      </c>
      <c r="AK281" s="229"/>
      <c r="AL281" s="229"/>
      <c r="AM281" s="192" t="s">
        <v>5639</v>
      </c>
    </row>
    <row r="282" spans="1:39" ht="13.5" customHeight="1">
      <c r="A282" s="183">
        <f t="shared" si="2"/>
        <v>4</v>
      </c>
      <c r="B282" s="224" t="s">
        <v>359</v>
      </c>
      <c r="C282" s="219" t="s">
        <v>5643</v>
      </c>
      <c r="D282" s="179" t="s">
        <v>510</v>
      </c>
      <c r="E282" s="231" t="s">
        <v>510</v>
      </c>
      <c r="F282" s="249" t="s">
        <v>1995</v>
      </c>
      <c r="G282" s="181" t="s">
        <v>1996</v>
      </c>
      <c r="H282" s="157" t="str">
        <f>VLOOKUP(I282:I332,'ENTER STAFF #S HERE'!$A$1:$B$2180,2,FALSE)</f>
        <v>C2057</v>
      </c>
      <c r="I282" s="179" t="s">
        <v>5562</v>
      </c>
      <c r="J282" s="228">
        <v>3</v>
      </c>
      <c r="K282" s="187">
        <f>#N/A</f>
        <v>3</v>
      </c>
      <c r="L282" s="187">
        <f>#N/A</f>
        <v>1</v>
      </c>
      <c r="M282" s="187">
        <v>6</v>
      </c>
      <c r="N282" s="187" t="str">
        <f t="shared" si="0"/>
        <v xml:space="preserve"> </v>
      </c>
      <c r="O282" s="187" t="s">
        <v>58</v>
      </c>
      <c r="P282" s="187" t="s">
        <v>58</v>
      </c>
      <c r="Q282" s="187" t="s">
        <v>58</v>
      </c>
      <c r="R282" s="187" t="s">
        <v>58</v>
      </c>
      <c r="S282" s="187" t="s">
        <v>58</v>
      </c>
      <c r="T282" s="187" t="s">
        <v>58</v>
      </c>
      <c r="U282" s="187" t="s">
        <v>58</v>
      </c>
      <c r="V282" s="187" t="s">
        <v>58</v>
      </c>
      <c r="W282" s="187" t="s">
        <v>58</v>
      </c>
      <c r="X282" s="187" t="s">
        <v>58</v>
      </c>
      <c r="Y282" s="187" t="s">
        <v>58</v>
      </c>
      <c r="Z282" s="187" t="s">
        <v>58</v>
      </c>
      <c r="AA282" s="187"/>
      <c r="AB282" s="187" t="s">
        <v>59</v>
      </c>
      <c r="AC282" s="187" t="s">
        <v>60</v>
      </c>
      <c r="AD282" s="188" t="s">
        <v>6072</v>
      </c>
      <c r="AE282" s="187" t="str">
        <f>VLOOKUP($AF$2:$AF$6318,'PROG CODE'!$A$2:$B$1052,2,FALSE)</f>
        <v>KCABACY</v>
      </c>
      <c r="AF282" s="222" t="s">
        <v>86</v>
      </c>
      <c r="AG282" s="189" t="s">
        <v>63</v>
      </c>
      <c r="AH282" s="222" t="s">
        <v>5684</v>
      </c>
      <c r="AI282" s="222" t="s">
        <v>6206</v>
      </c>
      <c r="AJ282" s="217" t="s">
        <v>5638</v>
      </c>
      <c r="AK282" s="229"/>
      <c r="AL282" s="229"/>
      <c r="AM282" s="192" t="s">
        <v>5639</v>
      </c>
    </row>
    <row r="283" spans="1:39" ht="13.5" customHeight="1">
      <c r="A283" s="183">
        <f t="shared" si="2"/>
        <v>4</v>
      </c>
      <c r="B283" s="224" t="s">
        <v>359</v>
      </c>
      <c r="C283" s="224" t="s">
        <v>53</v>
      </c>
      <c r="D283" s="179" t="s">
        <v>510</v>
      </c>
      <c r="E283" s="231" t="s">
        <v>510</v>
      </c>
      <c r="F283" s="250" t="s">
        <v>1997</v>
      </c>
      <c r="G283" s="181" t="s">
        <v>1998</v>
      </c>
      <c r="H283" s="157" t="str">
        <f>VLOOKUP(I283:I333,'ENTER STAFF #S HERE'!$A$1:$B$2180,2,FALSE)</f>
        <v>C2027</v>
      </c>
      <c r="I283" s="179" t="s">
        <v>5616</v>
      </c>
      <c r="J283" s="228">
        <v>3</v>
      </c>
      <c r="K283" s="187">
        <f>#N/A</f>
        <v>3</v>
      </c>
      <c r="L283" s="187">
        <f>#N/A</f>
        <v>1</v>
      </c>
      <c r="M283" s="187">
        <v>6</v>
      </c>
      <c r="N283" s="187" t="str">
        <f t="shared" si="0"/>
        <v xml:space="preserve"> </v>
      </c>
      <c r="O283" s="187" t="s">
        <v>58</v>
      </c>
      <c r="P283" s="187" t="s">
        <v>58</v>
      </c>
      <c r="Q283" s="187" t="s">
        <v>58</v>
      </c>
      <c r="R283" s="187" t="s">
        <v>58</v>
      </c>
      <c r="S283" s="187" t="s">
        <v>58</v>
      </c>
      <c r="T283" s="187" t="s">
        <v>58</v>
      </c>
      <c r="U283" s="187" t="s">
        <v>58</v>
      </c>
      <c r="V283" s="187" t="s">
        <v>58</v>
      </c>
      <c r="W283" s="187" t="s">
        <v>58</v>
      </c>
      <c r="X283" s="187" t="s">
        <v>58</v>
      </c>
      <c r="Y283" s="187" t="s">
        <v>58</v>
      </c>
      <c r="Z283" s="187" t="s">
        <v>58</v>
      </c>
      <c r="AA283" s="187"/>
      <c r="AB283" s="187" t="s">
        <v>59</v>
      </c>
      <c r="AC283" s="187" t="s">
        <v>60</v>
      </c>
      <c r="AD283" s="188" t="s">
        <v>6072</v>
      </c>
      <c r="AE283" s="187" t="str">
        <f>VLOOKUP($AF$2:$AF$6318,'PROG CODE'!$A$2:$B$1052,2,FALSE)</f>
        <v>KCABACY</v>
      </c>
      <c r="AF283" s="222" t="s">
        <v>86</v>
      </c>
      <c r="AG283" s="189" t="s">
        <v>63</v>
      </c>
      <c r="AH283" s="222" t="s">
        <v>5684</v>
      </c>
      <c r="AI283" s="222" t="s">
        <v>6206</v>
      </c>
      <c r="AJ283" s="217" t="s">
        <v>5638</v>
      </c>
      <c r="AK283" s="229"/>
      <c r="AL283" s="229"/>
      <c r="AM283" s="192" t="s">
        <v>5639</v>
      </c>
    </row>
    <row r="284" spans="1:39" ht="13.5" customHeight="1">
      <c r="A284" s="183">
        <f t="shared" si="2"/>
        <v>5</v>
      </c>
      <c r="B284" s="224" t="s">
        <v>360</v>
      </c>
      <c r="C284" s="224" t="s">
        <v>53</v>
      </c>
      <c r="D284" s="179" t="s">
        <v>510</v>
      </c>
      <c r="E284" s="231" t="s">
        <v>510</v>
      </c>
      <c r="F284" s="204" t="s">
        <v>1892</v>
      </c>
      <c r="G284" s="181" t="s">
        <v>5840</v>
      </c>
      <c r="H284" s="157" t="str">
        <f>VLOOKUP(I284:I334,'ENTER STAFF #S HERE'!$A$1:$B$2180,2,FALSE)</f>
        <v>C1626</v>
      </c>
      <c r="I284" s="179" t="s">
        <v>3993</v>
      </c>
      <c r="J284" s="228">
        <v>3</v>
      </c>
      <c r="K284" s="187">
        <f>#N/A</f>
        <v>3</v>
      </c>
      <c r="L284" s="187">
        <f>#N/A</f>
        <v>1</v>
      </c>
      <c r="M284" s="187">
        <v>6</v>
      </c>
      <c r="N284" s="187" t="str">
        <f t="shared" si="0"/>
        <v xml:space="preserve"> </v>
      </c>
      <c r="O284" s="187" t="s">
        <v>58</v>
      </c>
      <c r="P284" s="187" t="s">
        <v>58</v>
      </c>
      <c r="Q284" s="187" t="s">
        <v>58</v>
      </c>
      <c r="R284" s="187" t="s">
        <v>58</v>
      </c>
      <c r="S284" s="187" t="s">
        <v>58</v>
      </c>
      <c r="T284" s="187" t="s">
        <v>58</v>
      </c>
      <c r="U284" s="187" t="s">
        <v>58</v>
      </c>
      <c r="V284" s="187" t="s">
        <v>58</v>
      </c>
      <c r="W284" s="187" t="s">
        <v>58</v>
      </c>
      <c r="X284" s="187" t="s">
        <v>58</v>
      </c>
      <c r="Y284" s="187" t="s">
        <v>58</v>
      </c>
      <c r="Z284" s="187" t="s">
        <v>58</v>
      </c>
      <c r="AA284" s="187"/>
      <c r="AB284" s="187" t="s">
        <v>59</v>
      </c>
      <c r="AC284" s="187" t="s">
        <v>60</v>
      </c>
      <c r="AD284" s="188" t="s">
        <v>6072</v>
      </c>
      <c r="AE284" s="187" t="str">
        <f>VLOOKUP($AF$2:$AF$6318,'PROG CODE'!$A$2:$B$1052,2,FALSE)</f>
        <v>KCABACY</v>
      </c>
      <c r="AF284" s="222" t="s">
        <v>86</v>
      </c>
      <c r="AG284" s="189" t="s">
        <v>63</v>
      </c>
      <c r="AH284" s="222" t="s">
        <v>5684</v>
      </c>
      <c r="AI284" s="222" t="s">
        <v>6206</v>
      </c>
      <c r="AJ284" s="217" t="s">
        <v>5638</v>
      </c>
      <c r="AK284" s="229"/>
      <c r="AL284" s="229"/>
      <c r="AM284" s="192" t="s">
        <v>5639</v>
      </c>
    </row>
    <row r="285" spans="1:39" ht="13.5" customHeight="1">
      <c r="A285" s="183">
        <f t="shared" si="2"/>
        <v>1</v>
      </c>
      <c r="B285" s="224" t="s">
        <v>52</v>
      </c>
      <c r="C285" s="224" t="s">
        <v>5636</v>
      </c>
      <c r="D285" s="179" t="s">
        <v>376</v>
      </c>
      <c r="E285" s="231" t="s">
        <v>468</v>
      </c>
      <c r="F285" s="204" t="s">
        <v>2618</v>
      </c>
      <c r="G285" s="181" t="s">
        <v>6210</v>
      </c>
      <c r="H285" s="157" t="str">
        <f>VLOOKUP(I285:I335,'ENTER STAFF #S HERE'!$A$1:$B$2180,2,FALSE)</f>
        <v>C1625</v>
      </c>
      <c r="I285" s="179" t="s">
        <v>4236</v>
      </c>
      <c r="J285" s="228">
        <v>3</v>
      </c>
      <c r="K285" s="187">
        <f>#N/A</f>
        <v>3</v>
      </c>
      <c r="L285" s="187">
        <f>#N/A</f>
        <v>1</v>
      </c>
      <c r="M285" s="187">
        <v>10</v>
      </c>
      <c r="N285" s="187" t="str">
        <f t="shared" si="0"/>
        <v xml:space="preserve"> </v>
      </c>
      <c r="O285" s="187" t="s">
        <v>58</v>
      </c>
      <c r="P285" s="187" t="s">
        <v>58</v>
      </c>
      <c r="Q285" s="187" t="s">
        <v>58</v>
      </c>
      <c r="R285" s="187" t="s">
        <v>58</v>
      </c>
      <c r="S285" s="187" t="s">
        <v>58</v>
      </c>
      <c r="T285" s="187" t="s">
        <v>58</v>
      </c>
      <c r="U285" s="187" t="s">
        <v>58</v>
      </c>
      <c r="V285" s="187" t="s">
        <v>58</v>
      </c>
      <c r="W285" s="187">
        <v>1</v>
      </c>
      <c r="X285" s="187" t="s">
        <v>58</v>
      </c>
      <c r="Y285" s="187" t="s">
        <v>58</v>
      </c>
      <c r="Z285" s="187" t="s">
        <v>58</v>
      </c>
      <c r="AA285" s="187"/>
      <c r="AB285" s="187" t="s">
        <v>59</v>
      </c>
      <c r="AC285" s="187" t="s">
        <v>60</v>
      </c>
      <c r="AD285" s="188" t="s">
        <v>6031</v>
      </c>
      <c r="AE285" s="187" t="str">
        <f>VLOOKUP($AF$2:$AF$6318,'PROG CODE'!$A$2:$B$1052,2,FALSE)</f>
        <v>KCABFPA</v>
      </c>
      <c r="AF285" s="222" t="s">
        <v>62</v>
      </c>
      <c r="AG285" s="190" t="s">
        <v>63</v>
      </c>
      <c r="AH285" s="189" t="s">
        <v>64</v>
      </c>
      <c r="AI285" s="222" t="s">
        <v>6131</v>
      </c>
      <c r="AJ285" s="217" t="s">
        <v>5638</v>
      </c>
      <c r="AK285" s="229"/>
      <c r="AL285" s="229"/>
      <c r="AM285" s="192" t="s">
        <v>5639</v>
      </c>
    </row>
    <row r="286" spans="1:39" ht="13.5" customHeight="1">
      <c r="A286" s="183">
        <f t="shared" si="2"/>
        <v>1</v>
      </c>
      <c r="B286" s="224" t="s">
        <v>52</v>
      </c>
      <c r="C286" s="224" t="s">
        <v>5643</v>
      </c>
      <c r="D286" s="179" t="s">
        <v>510</v>
      </c>
      <c r="E286" s="231" t="s">
        <v>510</v>
      </c>
      <c r="F286" s="204" t="s">
        <v>1838</v>
      </c>
      <c r="G286" s="181" t="s">
        <v>6049</v>
      </c>
      <c r="H286" s="157" t="str">
        <f>VLOOKUP(I286:I336,'ENTER STAFF #S HERE'!$A$1:$B$2180,2,FALSE)</f>
        <v>C1773</v>
      </c>
      <c r="I286" s="179" t="s">
        <v>5613</v>
      </c>
      <c r="J286" s="228"/>
      <c r="K286" s="187">
        <f>#N/A</f>
        <v>0</v>
      </c>
      <c r="L286" s="187">
        <f>#N/A</f>
        <v>0</v>
      </c>
      <c r="M286" s="187">
        <v>10</v>
      </c>
      <c r="N286" s="187" t="str">
        <f t="shared" si="0"/>
        <v xml:space="preserve"> </v>
      </c>
      <c r="O286" s="187" t="s">
        <v>58</v>
      </c>
      <c r="P286" s="187" t="s">
        <v>58</v>
      </c>
      <c r="Q286" s="187" t="s">
        <v>58</v>
      </c>
      <c r="R286" s="187" t="s">
        <v>58</v>
      </c>
      <c r="S286" s="187" t="s">
        <v>58</v>
      </c>
      <c r="T286" s="187" t="s">
        <v>58</v>
      </c>
      <c r="U286" s="187" t="s">
        <v>58</v>
      </c>
      <c r="V286" s="187" t="s">
        <v>58</v>
      </c>
      <c r="W286" s="187">
        <v>0</v>
      </c>
      <c r="X286" s="187" t="s">
        <v>58</v>
      </c>
      <c r="Y286" s="187" t="s">
        <v>58</v>
      </c>
      <c r="Z286" s="187" t="s">
        <v>58</v>
      </c>
      <c r="AA286" s="187"/>
      <c r="AB286" s="187" t="s">
        <v>59</v>
      </c>
      <c r="AC286" s="187" t="s">
        <v>60</v>
      </c>
      <c r="AD286" s="188" t="s">
        <v>6031</v>
      </c>
      <c r="AE286" s="187" t="str">
        <f>VLOOKUP($AF$2:$AF$6318,'PROG CODE'!$A$2:$B$1052,2,FALSE)</f>
        <v>KCABFPA</v>
      </c>
      <c r="AF286" s="222" t="s">
        <v>62</v>
      </c>
      <c r="AG286" s="190" t="s">
        <v>63</v>
      </c>
      <c r="AH286" s="189" t="s">
        <v>64</v>
      </c>
      <c r="AI286" s="222" t="s">
        <v>6131</v>
      </c>
      <c r="AJ286" s="217" t="s">
        <v>5638</v>
      </c>
      <c r="AK286" s="229"/>
      <c r="AL286" s="229"/>
      <c r="AM286" s="192" t="s">
        <v>5639</v>
      </c>
    </row>
    <row r="287" spans="1:39" ht="13.5" customHeight="1">
      <c r="A287" s="183">
        <f t="shared" si="2"/>
        <v>2</v>
      </c>
      <c r="B287" s="224" t="s">
        <v>357</v>
      </c>
      <c r="C287" s="195" t="s">
        <v>53</v>
      </c>
      <c r="D287" s="179" t="s">
        <v>376</v>
      </c>
      <c r="E287" s="231" t="s">
        <v>470</v>
      </c>
      <c r="F287" s="204" t="s">
        <v>2616</v>
      </c>
      <c r="G287" s="181" t="s">
        <v>6211</v>
      </c>
      <c r="H287" s="157" t="str">
        <f>VLOOKUP(I287:I337,'ENTER STAFF #S HERE'!$A$1:$B$2180,2,FALSE)</f>
        <v>C1406</v>
      </c>
      <c r="I287" s="179" t="s">
        <v>3966</v>
      </c>
      <c r="J287" s="228">
        <v>3</v>
      </c>
      <c r="K287" s="187">
        <f>#N/A</f>
        <v>3</v>
      </c>
      <c r="L287" s="187">
        <f>#N/A</f>
        <v>1</v>
      </c>
      <c r="M287" s="187">
        <v>10</v>
      </c>
      <c r="N287" s="187" t="str">
        <f t="shared" si="0"/>
        <v xml:space="preserve"> </v>
      </c>
      <c r="O287" s="187" t="s">
        <v>58</v>
      </c>
      <c r="P287" s="187" t="s">
        <v>58</v>
      </c>
      <c r="Q287" s="187" t="s">
        <v>58</v>
      </c>
      <c r="R287" s="187" t="s">
        <v>58</v>
      </c>
      <c r="S287" s="187" t="s">
        <v>58</v>
      </c>
      <c r="T287" s="187" t="s">
        <v>58</v>
      </c>
      <c r="U287" s="187" t="s">
        <v>58</v>
      </c>
      <c r="V287" s="187" t="s">
        <v>58</v>
      </c>
      <c r="W287" s="187">
        <v>1</v>
      </c>
      <c r="X287" s="187" t="s">
        <v>58</v>
      </c>
      <c r="Y287" s="187" t="s">
        <v>58</v>
      </c>
      <c r="Z287" s="187" t="s">
        <v>58</v>
      </c>
      <c r="AA287" s="187"/>
      <c r="AB287" s="187" t="s">
        <v>59</v>
      </c>
      <c r="AC287" s="187" t="s">
        <v>60</v>
      </c>
      <c r="AD287" s="188" t="s">
        <v>6031</v>
      </c>
      <c r="AE287" s="187" t="str">
        <f>VLOOKUP($AF$2:$AF$6318,'PROG CODE'!$A$2:$B$1052,2,FALSE)</f>
        <v>KCABFPA</v>
      </c>
      <c r="AF287" s="222" t="s">
        <v>62</v>
      </c>
      <c r="AG287" s="190" t="s">
        <v>63</v>
      </c>
      <c r="AH287" s="189" t="s">
        <v>64</v>
      </c>
      <c r="AI287" s="222" t="s">
        <v>6131</v>
      </c>
      <c r="AJ287" s="217" t="s">
        <v>5638</v>
      </c>
      <c r="AK287" s="229"/>
      <c r="AL287" s="229"/>
      <c r="AM287" s="192" t="s">
        <v>5639</v>
      </c>
    </row>
    <row r="288" spans="1:39" ht="13.5" customHeight="1">
      <c r="A288" s="183">
        <f t="shared" si="2"/>
        <v>3</v>
      </c>
      <c r="B288" s="224" t="s">
        <v>358</v>
      </c>
      <c r="C288" s="224" t="s">
        <v>5636</v>
      </c>
      <c r="D288" s="179" t="s">
        <v>376</v>
      </c>
      <c r="E288" s="231" t="s">
        <v>466</v>
      </c>
      <c r="F288" s="204" t="s">
        <v>2620</v>
      </c>
      <c r="G288" s="181" t="s">
        <v>6212</v>
      </c>
      <c r="H288" s="157" t="str">
        <f>VLOOKUP(I288:I338,'ENTER STAFF #S HERE'!$A$1:$B$2180,2,FALSE)</f>
        <v>C1884</v>
      </c>
      <c r="I288" s="179" t="s">
        <v>5606</v>
      </c>
      <c r="J288" s="228">
        <v>3</v>
      </c>
      <c r="K288" s="187">
        <f>#N/A</f>
        <v>3</v>
      </c>
      <c r="L288" s="187">
        <f>#N/A</f>
        <v>1</v>
      </c>
      <c r="M288" s="187">
        <v>10</v>
      </c>
      <c r="N288" s="187" t="str">
        <f t="shared" si="0"/>
        <v xml:space="preserve"> </v>
      </c>
      <c r="O288" s="187" t="s">
        <v>58</v>
      </c>
      <c r="P288" s="187" t="s">
        <v>58</v>
      </c>
      <c r="Q288" s="187" t="s">
        <v>58</v>
      </c>
      <c r="R288" s="187" t="s">
        <v>58</v>
      </c>
      <c r="S288" s="187" t="s">
        <v>58</v>
      </c>
      <c r="T288" s="187" t="s">
        <v>58</v>
      </c>
      <c r="U288" s="187" t="s">
        <v>58</v>
      </c>
      <c r="V288" s="187" t="s">
        <v>58</v>
      </c>
      <c r="W288" s="187">
        <v>1</v>
      </c>
      <c r="X288" s="187" t="s">
        <v>58</v>
      </c>
      <c r="Y288" s="187" t="s">
        <v>58</v>
      </c>
      <c r="Z288" s="187" t="s">
        <v>58</v>
      </c>
      <c r="AA288" s="187"/>
      <c r="AB288" s="187" t="s">
        <v>59</v>
      </c>
      <c r="AC288" s="187" t="s">
        <v>60</v>
      </c>
      <c r="AD288" s="188" t="s">
        <v>6031</v>
      </c>
      <c r="AE288" s="187" t="str">
        <f>VLOOKUP($AF$2:$AF$6318,'PROG CODE'!$A$2:$B$1052,2,FALSE)</f>
        <v>KCABFPA</v>
      </c>
      <c r="AF288" s="222" t="s">
        <v>62</v>
      </c>
      <c r="AG288" s="190" t="s">
        <v>63</v>
      </c>
      <c r="AH288" s="189" t="s">
        <v>64</v>
      </c>
      <c r="AI288" s="222" t="s">
        <v>6131</v>
      </c>
      <c r="AJ288" s="217" t="s">
        <v>5638</v>
      </c>
      <c r="AK288" s="229"/>
      <c r="AL288" s="229"/>
      <c r="AM288" s="192" t="s">
        <v>5639</v>
      </c>
    </row>
    <row r="289" spans="1:39" ht="13.5" customHeight="1">
      <c r="A289" s="183">
        <f t="shared" si="2"/>
        <v>4</v>
      </c>
      <c r="B289" s="224" t="s">
        <v>359</v>
      </c>
      <c r="C289" s="219" t="s">
        <v>5643</v>
      </c>
      <c r="D289" s="179" t="s">
        <v>510</v>
      </c>
      <c r="E289" s="231" t="s">
        <v>510</v>
      </c>
      <c r="F289" s="157" t="s">
        <v>741</v>
      </c>
      <c r="G289" s="181" t="s">
        <v>5649</v>
      </c>
      <c r="H289" s="157">
        <f>VLOOKUP(I289:I339,'ENTER STAFF #S HERE'!$A$1:$B$2180,2,FALSE)</f>
        <v>308</v>
      </c>
      <c r="I289" s="200" t="s">
        <v>3650</v>
      </c>
      <c r="J289" s="228" t="s">
        <v>5669</v>
      </c>
      <c r="K289" s="187" t="str">
        <f>#N/A</f>
        <v>3</v>
      </c>
      <c r="L289" s="187">
        <f>#N/A</f>
        <v>1</v>
      </c>
      <c r="M289" s="187">
        <v>10</v>
      </c>
      <c r="N289" s="187" t="str">
        <f t="shared" si="0"/>
        <v xml:space="preserve"> </v>
      </c>
      <c r="O289" s="187" t="s">
        <v>58</v>
      </c>
      <c r="P289" s="187" t="s">
        <v>58</v>
      </c>
      <c r="Q289" s="187" t="s">
        <v>58</v>
      </c>
      <c r="R289" s="187" t="s">
        <v>58</v>
      </c>
      <c r="S289" s="187" t="s">
        <v>58</v>
      </c>
      <c r="T289" s="187" t="s">
        <v>58</v>
      </c>
      <c r="U289" s="187" t="s">
        <v>58</v>
      </c>
      <c r="V289" s="187" t="s">
        <v>58</v>
      </c>
      <c r="W289" s="187">
        <v>1</v>
      </c>
      <c r="X289" s="187" t="s">
        <v>58</v>
      </c>
      <c r="Y289" s="187" t="s">
        <v>58</v>
      </c>
      <c r="Z289" s="187" t="s">
        <v>58</v>
      </c>
      <c r="AA289" s="187"/>
      <c r="AB289" s="187" t="s">
        <v>59</v>
      </c>
      <c r="AC289" s="187" t="s">
        <v>60</v>
      </c>
      <c r="AD289" s="196" t="s">
        <v>5650</v>
      </c>
      <c r="AE289" s="187" t="str">
        <f>VLOOKUP($AF$2:$AF$6318,'PROG CODE'!$A$2:$B$1052,2,FALSE)</f>
        <v>KCABFPA</v>
      </c>
      <c r="AF289" s="222" t="s">
        <v>62</v>
      </c>
      <c r="AG289" s="190" t="s">
        <v>63</v>
      </c>
      <c r="AH289" s="189" t="s">
        <v>64</v>
      </c>
      <c r="AI289" s="222" t="s">
        <v>6131</v>
      </c>
      <c r="AJ289" s="201" t="s">
        <v>5651</v>
      </c>
      <c r="AK289" s="229"/>
      <c r="AL289" s="229"/>
      <c r="AM289" s="192" t="s">
        <v>5639</v>
      </c>
    </row>
    <row r="290" spans="1:39" ht="13.5" customHeight="1">
      <c r="A290" s="183">
        <f t="shared" si="2"/>
        <v>5</v>
      </c>
      <c r="B290" s="224" t="s">
        <v>360</v>
      </c>
      <c r="C290" s="224" t="s">
        <v>5636</v>
      </c>
      <c r="D290" s="179" t="s">
        <v>376</v>
      </c>
      <c r="E290" s="231" t="s">
        <v>470</v>
      </c>
      <c r="F290" s="204" t="s">
        <v>2622</v>
      </c>
      <c r="G290" s="181" t="s">
        <v>6213</v>
      </c>
      <c r="H290" s="157" t="str">
        <f>VLOOKUP(I290:I340,'ENTER STAFF #S HERE'!$A$1:$B$2180,2,FALSE)</f>
        <v>C2053</v>
      </c>
      <c r="I290" s="179" t="s">
        <v>5618</v>
      </c>
      <c r="J290" s="228">
        <v>3</v>
      </c>
      <c r="K290" s="187">
        <f>#N/A</f>
        <v>3</v>
      </c>
      <c r="L290" s="187">
        <f>#N/A</f>
        <v>1</v>
      </c>
      <c r="M290" s="187">
        <v>10</v>
      </c>
      <c r="N290" s="187" t="str">
        <f t="shared" si="0"/>
        <v xml:space="preserve"> </v>
      </c>
      <c r="O290" s="187" t="s">
        <v>58</v>
      </c>
      <c r="P290" s="187" t="s">
        <v>58</v>
      </c>
      <c r="Q290" s="187" t="s">
        <v>58</v>
      </c>
      <c r="R290" s="187" t="s">
        <v>58</v>
      </c>
      <c r="S290" s="187" t="s">
        <v>58</v>
      </c>
      <c r="T290" s="187" t="s">
        <v>58</v>
      </c>
      <c r="U290" s="187" t="s">
        <v>58</v>
      </c>
      <c r="V290" s="187" t="s">
        <v>58</v>
      </c>
      <c r="W290" s="187">
        <v>1</v>
      </c>
      <c r="X290" s="187" t="s">
        <v>58</v>
      </c>
      <c r="Y290" s="187" t="s">
        <v>58</v>
      </c>
      <c r="Z290" s="187" t="s">
        <v>58</v>
      </c>
      <c r="AA290" s="187"/>
      <c r="AB290" s="187" t="s">
        <v>59</v>
      </c>
      <c r="AC290" s="187" t="s">
        <v>60</v>
      </c>
      <c r="AD290" s="188" t="s">
        <v>6031</v>
      </c>
      <c r="AE290" s="187" t="str">
        <f>VLOOKUP($AF$2:$AF$6318,'PROG CODE'!$A$2:$B$1052,2,FALSE)</f>
        <v>KCABFPA</v>
      </c>
      <c r="AF290" s="222" t="s">
        <v>62</v>
      </c>
      <c r="AG290" s="190" t="s">
        <v>63</v>
      </c>
      <c r="AH290" s="189" t="s">
        <v>64</v>
      </c>
      <c r="AI290" s="222" t="s">
        <v>6131</v>
      </c>
      <c r="AJ290" s="217" t="s">
        <v>5638</v>
      </c>
      <c r="AK290" s="229"/>
      <c r="AL290" s="229"/>
      <c r="AM290" s="192" t="s">
        <v>5639</v>
      </c>
    </row>
    <row r="291" spans="1:39" ht="13.5" customHeight="1">
      <c r="A291" s="183">
        <f t="shared" si="2"/>
        <v>2</v>
      </c>
      <c r="B291" s="203" t="s">
        <v>357</v>
      </c>
      <c r="C291" s="224" t="s">
        <v>5643</v>
      </c>
      <c r="D291" s="186" t="s">
        <v>397</v>
      </c>
      <c r="E291" s="205" t="s">
        <v>456</v>
      </c>
      <c r="F291" s="157" t="s">
        <v>733</v>
      </c>
      <c r="G291" s="157" t="s">
        <v>5641</v>
      </c>
      <c r="H291" s="157" t="str">
        <f>VLOOKUP(I291:I341,'ENTER STAFF #S HERE'!$A$1:$B$2180,2,FALSE)</f>
        <v>C0683</v>
      </c>
      <c r="I291" s="179" t="s">
        <v>3482</v>
      </c>
      <c r="J291" s="228">
        <v>3</v>
      </c>
      <c r="K291" s="187">
        <f>#N/A</f>
        <v>3</v>
      </c>
      <c r="L291" s="187">
        <f>#N/A</f>
        <v>1</v>
      </c>
      <c r="M291" s="187">
        <v>10</v>
      </c>
      <c r="N291" s="187" t="str">
        <f t="shared" si="0"/>
        <v xml:space="preserve"> </v>
      </c>
      <c r="O291" s="187" t="s">
        <v>58</v>
      </c>
      <c r="P291" s="187" t="s">
        <v>58</v>
      </c>
      <c r="Q291" s="187" t="s">
        <v>58</v>
      </c>
      <c r="R291" s="187" t="s">
        <v>58</v>
      </c>
      <c r="S291" s="187" t="s">
        <v>58</v>
      </c>
      <c r="T291" s="187" t="s">
        <v>58</v>
      </c>
      <c r="U291" s="187" t="s">
        <v>58</v>
      </c>
      <c r="V291" s="187" t="s">
        <v>58</v>
      </c>
      <c r="W291" s="187">
        <v>1</v>
      </c>
      <c r="X291" s="187" t="s">
        <v>58</v>
      </c>
      <c r="Y291" s="187" t="s">
        <v>58</v>
      </c>
      <c r="Z291" s="187" t="s">
        <v>58</v>
      </c>
      <c r="AA291" s="187"/>
      <c r="AB291" s="187" t="s">
        <v>59</v>
      </c>
      <c r="AC291" s="187" t="s">
        <v>60</v>
      </c>
      <c r="AD291" s="196" t="s">
        <v>5642</v>
      </c>
      <c r="AE291" s="187" t="str">
        <f>VLOOKUP($AF$2:$AF$6318,'PROG CODE'!$A$2:$B$1052,2,FALSE)</f>
        <v>KCABFPA</v>
      </c>
      <c r="AF291" s="222" t="s">
        <v>62</v>
      </c>
      <c r="AG291" s="190" t="s">
        <v>63</v>
      </c>
      <c r="AH291" s="189" t="s">
        <v>64</v>
      </c>
      <c r="AI291" s="222" t="s">
        <v>6131</v>
      </c>
      <c r="AJ291" s="201" t="s">
        <v>5651</v>
      </c>
      <c r="AK291" s="229"/>
      <c r="AL291" s="229"/>
      <c r="AM291" s="192" t="s">
        <v>5639</v>
      </c>
    </row>
    <row r="292" spans="1:39" ht="13.5" customHeight="1">
      <c r="A292" s="183">
        <f t="shared" si="2"/>
        <v>1</v>
      </c>
      <c r="B292" s="198" t="s">
        <v>52</v>
      </c>
      <c r="C292" s="185" t="s">
        <v>5636</v>
      </c>
      <c r="D292" s="186" t="s">
        <v>510</v>
      </c>
      <c r="E292" s="231" t="s">
        <v>510</v>
      </c>
      <c r="F292" s="157" t="s">
        <v>755</v>
      </c>
      <c r="G292" s="202" t="s">
        <v>5656</v>
      </c>
      <c r="H292" s="157" t="str">
        <f>VLOOKUP(I292:I342,'ENTER STAFF #S HERE'!$A$1:$B$2180,2,FALSE)</f>
        <v>C1830</v>
      </c>
      <c r="I292" s="179" t="s">
        <v>4297</v>
      </c>
      <c r="J292" s="228"/>
      <c r="K292" s="187">
        <f>#N/A</f>
        <v>0</v>
      </c>
      <c r="L292" s="187">
        <f>#N/A</f>
        <v>0</v>
      </c>
      <c r="M292" s="187">
        <v>25</v>
      </c>
      <c r="N292" s="187" t="str">
        <f t="shared" si="0"/>
        <v xml:space="preserve"> </v>
      </c>
      <c r="O292" s="187" t="s">
        <v>58</v>
      </c>
      <c r="P292" s="187" t="s">
        <v>58</v>
      </c>
      <c r="Q292" s="187" t="s">
        <v>58</v>
      </c>
      <c r="R292" s="187" t="s">
        <v>58</v>
      </c>
      <c r="S292" s="187" t="s">
        <v>58</v>
      </c>
      <c r="T292" s="187" t="s">
        <v>58</v>
      </c>
      <c r="U292" s="187" t="s">
        <v>58</v>
      </c>
      <c r="V292" s="187" t="s">
        <v>58</v>
      </c>
      <c r="W292" s="187">
        <v>0</v>
      </c>
      <c r="X292" s="187" t="s">
        <v>58</v>
      </c>
      <c r="Y292" s="187" t="s">
        <v>58</v>
      </c>
      <c r="Z292" s="187" t="s">
        <v>58</v>
      </c>
      <c r="AA292" s="187"/>
      <c r="AB292" s="187" t="s">
        <v>59</v>
      </c>
      <c r="AC292" s="187" t="s">
        <v>60</v>
      </c>
      <c r="AD292" s="188" t="s">
        <v>6031</v>
      </c>
      <c r="AE292" s="187" t="str">
        <f>VLOOKUP($AF$2:$AF$6318,'PROG CODE'!$A$2:$B$1052,2,FALSE)</f>
        <v>KCABFPA</v>
      </c>
      <c r="AF292" s="222" t="s">
        <v>62</v>
      </c>
      <c r="AG292" s="190" t="s">
        <v>63</v>
      </c>
      <c r="AH292" s="189" t="s">
        <v>64</v>
      </c>
      <c r="AI292" s="222" t="s">
        <v>6136</v>
      </c>
      <c r="AJ292" s="191" t="s">
        <v>5638</v>
      </c>
      <c r="AK292" s="229"/>
      <c r="AL292" s="229"/>
      <c r="AM292" s="192" t="s">
        <v>5639</v>
      </c>
    </row>
    <row r="293" spans="1:39" ht="13.5" customHeight="1">
      <c r="A293" s="183">
        <f t="shared" si="2"/>
        <v>1</v>
      </c>
      <c r="B293" s="224" t="s">
        <v>52</v>
      </c>
      <c r="C293" s="224" t="s">
        <v>53</v>
      </c>
      <c r="D293" s="179" t="s">
        <v>376</v>
      </c>
      <c r="E293" s="231" t="s">
        <v>468</v>
      </c>
      <c r="F293" s="204" t="s">
        <v>2626</v>
      </c>
      <c r="G293" s="181" t="s">
        <v>6214</v>
      </c>
      <c r="H293" s="157" t="str">
        <f>VLOOKUP(I293:I343,'ENTER STAFF #S HERE'!$A$1:$B$2180,2,FALSE)</f>
        <v>C1625</v>
      </c>
      <c r="I293" s="179" t="s">
        <v>4236</v>
      </c>
      <c r="J293" s="228">
        <v>3</v>
      </c>
      <c r="K293" s="187">
        <f>#N/A</f>
        <v>3</v>
      </c>
      <c r="L293" s="187">
        <f>#N/A</f>
        <v>1</v>
      </c>
      <c r="M293" s="187">
        <v>25</v>
      </c>
      <c r="N293" s="187" t="str">
        <f t="shared" si="0"/>
        <v xml:space="preserve"> </v>
      </c>
      <c r="O293" s="187" t="s">
        <v>58</v>
      </c>
      <c r="P293" s="187" t="s">
        <v>58</v>
      </c>
      <c r="Q293" s="187" t="s">
        <v>58</v>
      </c>
      <c r="R293" s="187" t="s">
        <v>58</v>
      </c>
      <c r="S293" s="187" t="s">
        <v>58</v>
      </c>
      <c r="T293" s="187" t="s">
        <v>58</v>
      </c>
      <c r="U293" s="187" t="s">
        <v>58</v>
      </c>
      <c r="V293" s="187" t="s">
        <v>58</v>
      </c>
      <c r="W293" s="187">
        <v>1</v>
      </c>
      <c r="X293" s="187" t="s">
        <v>58</v>
      </c>
      <c r="Y293" s="187" t="s">
        <v>58</v>
      </c>
      <c r="Z293" s="187" t="s">
        <v>58</v>
      </c>
      <c r="AA293" s="187"/>
      <c r="AB293" s="187" t="s">
        <v>59</v>
      </c>
      <c r="AC293" s="187" t="s">
        <v>60</v>
      </c>
      <c r="AD293" s="188" t="s">
        <v>6031</v>
      </c>
      <c r="AE293" s="187" t="str">
        <f>VLOOKUP($AF$2:$AF$6318,'PROG CODE'!$A$2:$B$1052,2,FALSE)</f>
        <v>KCABFPA</v>
      </c>
      <c r="AF293" s="222" t="s">
        <v>62</v>
      </c>
      <c r="AG293" s="190" t="s">
        <v>63</v>
      </c>
      <c r="AH293" s="189" t="s">
        <v>64</v>
      </c>
      <c r="AI293" s="222" t="s">
        <v>6136</v>
      </c>
      <c r="AJ293" s="217" t="s">
        <v>5638</v>
      </c>
      <c r="AK293" s="229"/>
      <c r="AL293" s="229"/>
      <c r="AM293" s="192" t="s">
        <v>5639</v>
      </c>
    </row>
    <row r="294" spans="1:39" ht="13.5" customHeight="1">
      <c r="A294" s="183">
        <f t="shared" si="2"/>
        <v>2</v>
      </c>
      <c r="B294" s="224" t="s">
        <v>357</v>
      </c>
      <c r="C294" s="224" t="s">
        <v>5636</v>
      </c>
      <c r="D294" s="179" t="s">
        <v>510</v>
      </c>
      <c r="E294" s="231" t="s">
        <v>510</v>
      </c>
      <c r="F294" s="204" t="s">
        <v>2628</v>
      </c>
      <c r="G294" s="181" t="s">
        <v>6034</v>
      </c>
      <c r="H294" s="157" t="str">
        <f>VLOOKUP(I294:I344,'ENTER STAFF #S HERE'!$A$1:$B$2180,2,FALSE)</f>
        <v>C1798</v>
      </c>
      <c r="I294" s="179" t="s">
        <v>3988</v>
      </c>
      <c r="J294" s="228">
        <v>3</v>
      </c>
      <c r="K294" s="187">
        <f>#N/A</f>
        <v>3</v>
      </c>
      <c r="L294" s="187">
        <f>#N/A</f>
        <v>1</v>
      </c>
      <c r="M294" s="187">
        <v>25</v>
      </c>
      <c r="N294" s="187" t="str">
        <f t="shared" si="0"/>
        <v xml:space="preserve"> </v>
      </c>
      <c r="O294" s="187" t="s">
        <v>58</v>
      </c>
      <c r="P294" s="187" t="s">
        <v>58</v>
      </c>
      <c r="Q294" s="187" t="s">
        <v>58</v>
      </c>
      <c r="R294" s="187" t="s">
        <v>58</v>
      </c>
      <c r="S294" s="187" t="s">
        <v>58</v>
      </c>
      <c r="T294" s="187" t="s">
        <v>58</v>
      </c>
      <c r="U294" s="187" t="s">
        <v>58</v>
      </c>
      <c r="V294" s="187" t="s">
        <v>58</v>
      </c>
      <c r="W294" s="187">
        <v>1</v>
      </c>
      <c r="X294" s="187" t="s">
        <v>58</v>
      </c>
      <c r="Y294" s="187" t="s">
        <v>58</v>
      </c>
      <c r="Z294" s="187" t="s">
        <v>58</v>
      </c>
      <c r="AA294" s="187"/>
      <c r="AB294" s="187" t="s">
        <v>59</v>
      </c>
      <c r="AC294" s="187" t="s">
        <v>60</v>
      </c>
      <c r="AD294" s="188" t="s">
        <v>6031</v>
      </c>
      <c r="AE294" s="187" t="str">
        <f>VLOOKUP($AF$2:$AF$6318,'PROG CODE'!$A$2:$B$1052,2,FALSE)</f>
        <v>KCABFPA</v>
      </c>
      <c r="AF294" s="222" t="s">
        <v>62</v>
      </c>
      <c r="AG294" s="190" t="s">
        <v>63</v>
      </c>
      <c r="AH294" s="189" t="s">
        <v>64</v>
      </c>
      <c r="AI294" s="222" t="s">
        <v>6136</v>
      </c>
      <c r="AJ294" s="217" t="s">
        <v>5638</v>
      </c>
      <c r="AK294" s="229"/>
      <c r="AL294" s="229"/>
      <c r="AM294" s="192" t="s">
        <v>5639</v>
      </c>
    </row>
    <row r="295" spans="1:39" ht="13.5" customHeight="1">
      <c r="A295" s="183">
        <f t="shared" si="2"/>
        <v>2</v>
      </c>
      <c r="B295" s="224" t="s">
        <v>357</v>
      </c>
      <c r="C295" s="224" t="s">
        <v>5643</v>
      </c>
      <c r="D295" s="179" t="s">
        <v>510</v>
      </c>
      <c r="E295" s="231" t="s">
        <v>510</v>
      </c>
      <c r="F295" s="204" t="s">
        <v>2630</v>
      </c>
      <c r="G295" s="181" t="s">
        <v>6215</v>
      </c>
      <c r="H295" s="157" t="str">
        <f>VLOOKUP(I295:I345,'ENTER STAFF #S HERE'!$A$1:$B$2180,2,FALSE)</f>
        <v>C1392</v>
      </c>
      <c r="I295" s="179" t="s">
        <v>4274</v>
      </c>
      <c r="J295" s="228">
        <v>3</v>
      </c>
      <c r="K295" s="187">
        <f>#N/A</f>
        <v>3</v>
      </c>
      <c r="L295" s="187">
        <f>#N/A</f>
        <v>1</v>
      </c>
      <c r="M295" s="187">
        <v>25</v>
      </c>
      <c r="N295" s="187" t="str">
        <f t="shared" si="0"/>
        <v xml:space="preserve"> </v>
      </c>
      <c r="O295" s="187" t="s">
        <v>58</v>
      </c>
      <c r="P295" s="187" t="s">
        <v>58</v>
      </c>
      <c r="Q295" s="187" t="s">
        <v>58</v>
      </c>
      <c r="R295" s="187" t="s">
        <v>58</v>
      </c>
      <c r="S295" s="187" t="s">
        <v>58</v>
      </c>
      <c r="T295" s="187" t="s">
        <v>58</v>
      </c>
      <c r="U295" s="187" t="s">
        <v>58</v>
      </c>
      <c r="V295" s="187" t="s">
        <v>58</v>
      </c>
      <c r="W295" s="187">
        <v>1</v>
      </c>
      <c r="X295" s="187" t="s">
        <v>58</v>
      </c>
      <c r="Y295" s="187" t="s">
        <v>58</v>
      </c>
      <c r="Z295" s="187" t="s">
        <v>58</v>
      </c>
      <c r="AA295" s="187"/>
      <c r="AB295" s="187" t="s">
        <v>59</v>
      </c>
      <c r="AC295" s="187" t="s">
        <v>60</v>
      </c>
      <c r="AD295" s="188" t="s">
        <v>6031</v>
      </c>
      <c r="AE295" s="187" t="str">
        <f>VLOOKUP($AF$2:$AF$6318,'PROG CODE'!$A$2:$B$1052,2,FALSE)</f>
        <v>KCABFPA</v>
      </c>
      <c r="AF295" s="222" t="s">
        <v>62</v>
      </c>
      <c r="AG295" s="190" t="s">
        <v>63</v>
      </c>
      <c r="AH295" s="189" t="s">
        <v>64</v>
      </c>
      <c r="AI295" s="222" t="s">
        <v>6136</v>
      </c>
      <c r="AJ295" s="217" t="s">
        <v>5638</v>
      </c>
      <c r="AK295" s="229"/>
      <c r="AL295" s="229"/>
      <c r="AM295" s="192" t="s">
        <v>5639</v>
      </c>
    </row>
    <row r="296" spans="1:39" ht="13.5" customHeight="1">
      <c r="A296" s="183">
        <f t="shared" si="2"/>
        <v>3</v>
      </c>
      <c r="B296" s="224" t="s">
        <v>358</v>
      </c>
      <c r="C296" s="224" t="s">
        <v>5636</v>
      </c>
      <c r="D296" s="179" t="s">
        <v>376</v>
      </c>
      <c r="E296" s="231" t="s">
        <v>470</v>
      </c>
      <c r="F296" s="204" t="s">
        <v>2624</v>
      </c>
      <c r="G296" s="181" t="s">
        <v>6216</v>
      </c>
      <c r="H296" s="157">
        <f>VLOOKUP(I296:I346,'ENTER STAFF #S HERE'!$A$1:$B$2180,2,FALSE)</f>
        <v>383</v>
      </c>
      <c r="I296" s="179" t="s">
        <v>3910</v>
      </c>
      <c r="J296" s="228">
        <v>3</v>
      </c>
      <c r="K296" s="187">
        <f>#N/A</f>
        <v>3</v>
      </c>
      <c r="L296" s="187">
        <f>#N/A</f>
        <v>1</v>
      </c>
      <c r="M296" s="187">
        <v>25</v>
      </c>
      <c r="N296" s="187" t="str">
        <f t="shared" si="0"/>
        <v xml:space="preserve"> </v>
      </c>
      <c r="O296" s="187" t="s">
        <v>58</v>
      </c>
      <c r="P296" s="187" t="s">
        <v>58</v>
      </c>
      <c r="Q296" s="187" t="s">
        <v>58</v>
      </c>
      <c r="R296" s="187" t="s">
        <v>58</v>
      </c>
      <c r="S296" s="187" t="s">
        <v>58</v>
      </c>
      <c r="T296" s="187" t="s">
        <v>58</v>
      </c>
      <c r="U296" s="187" t="s">
        <v>58</v>
      </c>
      <c r="V296" s="187" t="s">
        <v>58</v>
      </c>
      <c r="W296" s="187">
        <v>1</v>
      </c>
      <c r="X296" s="187" t="s">
        <v>58</v>
      </c>
      <c r="Y296" s="187" t="s">
        <v>58</v>
      </c>
      <c r="Z296" s="187" t="s">
        <v>58</v>
      </c>
      <c r="AA296" s="187"/>
      <c r="AB296" s="187" t="s">
        <v>59</v>
      </c>
      <c r="AC296" s="187" t="s">
        <v>60</v>
      </c>
      <c r="AD296" s="188" t="s">
        <v>6031</v>
      </c>
      <c r="AE296" s="187" t="str">
        <f>VLOOKUP($AF$2:$AF$6318,'PROG CODE'!$A$2:$B$1052,2,FALSE)</f>
        <v>KCABFPA</v>
      </c>
      <c r="AF296" s="222" t="s">
        <v>62</v>
      </c>
      <c r="AG296" s="190" t="s">
        <v>63</v>
      </c>
      <c r="AH296" s="189" t="s">
        <v>64</v>
      </c>
      <c r="AI296" s="222" t="s">
        <v>6136</v>
      </c>
      <c r="AJ296" s="217" t="s">
        <v>5638</v>
      </c>
      <c r="AK296" s="229"/>
      <c r="AL296" s="229"/>
      <c r="AM296" s="192" t="s">
        <v>5639</v>
      </c>
    </row>
    <row r="297" spans="1:39" ht="13.5" customHeight="1">
      <c r="A297" s="183">
        <f t="shared" si="2"/>
        <v>3</v>
      </c>
      <c r="B297" s="219" t="s">
        <v>358</v>
      </c>
      <c r="C297" s="197" t="s">
        <v>5643</v>
      </c>
      <c r="D297" s="179" t="s">
        <v>376</v>
      </c>
      <c r="E297" s="231" t="s">
        <v>468</v>
      </c>
      <c r="F297" s="204" t="s">
        <v>2632</v>
      </c>
      <c r="G297" s="181" t="s">
        <v>6217</v>
      </c>
      <c r="H297" s="157" t="str">
        <f>VLOOKUP(I297:I347,'ENTER STAFF #S HERE'!$A$1:$B$2180,2,FALSE)</f>
        <v>C1406</v>
      </c>
      <c r="I297" s="179" t="s">
        <v>3966</v>
      </c>
      <c r="J297" s="228">
        <v>3</v>
      </c>
      <c r="K297" s="187">
        <f>#N/A</f>
        <v>3</v>
      </c>
      <c r="L297" s="187">
        <f>#N/A</f>
        <v>1</v>
      </c>
      <c r="M297" s="187">
        <v>25</v>
      </c>
      <c r="N297" s="187" t="str">
        <f t="shared" si="0"/>
        <v xml:space="preserve"> </v>
      </c>
      <c r="O297" s="187" t="s">
        <v>58</v>
      </c>
      <c r="P297" s="187" t="s">
        <v>58</v>
      </c>
      <c r="Q297" s="187" t="s">
        <v>58</v>
      </c>
      <c r="R297" s="187" t="s">
        <v>58</v>
      </c>
      <c r="S297" s="187" t="s">
        <v>58</v>
      </c>
      <c r="T297" s="187" t="s">
        <v>58</v>
      </c>
      <c r="U297" s="187" t="s">
        <v>58</v>
      </c>
      <c r="V297" s="187" t="s">
        <v>58</v>
      </c>
      <c r="W297" s="187">
        <v>1</v>
      </c>
      <c r="X297" s="187" t="s">
        <v>58</v>
      </c>
      <c r="Y297" s="187" t="s">
        <v>58</v>
      </c>
      <c r="Z297" s="187" t="s">
        <v>58</v>
      </c>
      <c r="AA297" s="187"/>
      <c r="AB297" s="187" t="s">
        <v>59</v>
      </c>
      <c r="AC297" s="187" t="s">
        <v>60</v>
      </c>
      <c r="AD297" s="188" t="s">
        <v>6031</v>
      </c>
      <c r="AE297" s="187" t="str">
        <f>VLOOKUP($AF$2:$AF$6318,'PROG CODE'!$A$2:$B$1052,2,FALSE)</f>
        <v>KCABFPA</v>
      </c>
      <c r="AF297" s="222" t="s">
        <v>62</v>
      </c>
      <c r="AG297" s="190" t="s">
        <v>63</v>
      </c>
      <c r="AH297" s="189" t="s">
        <v>64</v>
      </c>
      <c r="AI297" s="222" t="s">
        <v>6136</v>
      </c>
      <c r="AJ297" s="217" t="s">
        <v>5638</v>
      </c>
      <c r="AK297" s="229"/>
      <c r="AL297" s="229"/>
      <c r="AM297" s="192" t="s">
        <v>5639</v>
      </c>
    </row>
    <row r="298" spans="1:39" ht="13.5" customHeight="1">
      <c r="A298" s="183">
        <f t="shared" si="2"/>
        <v>5</v>
      </c>
      <c r="B298" s="224" t="s">
        <v>360</v>
      </c>
      <c r="C298" s="224" t="s">
        <v>5643</v>
      </c>
      <c r="D298" s="179" t="s">
        <v>510</v>
      </c>
      <c r="E298" s="231" t="s">
        <v>510</v>
      </c>
      <c r="F298" s="157" t="s">
        <v>747</v>
      </c>
      <c r="G298" s="157" t="s">
        <v>5652</v>
      </c>
      <c r="H298" s="157" t="str">
        <f>VLOOKUP(I298:I348,'ENTER STAFF #S HERE'!$A$1:$B$2180,2,FALSE)</f>
        <v>C1619</v>
      </c>
      <c r="I298" s="179" t="s">
        <v>3946</v>
      </c>
      <c r="J298" s="228">
        <v>3</v>
      </c>
      <c r="K298" s="187">
        <f>#N/A</f>
        <v>3</v>
      </c>
      <c r="L298" s="187">
        <f>#N/A</f>
        <v>1</v>
      </c>
      <c r="M298" s="187">
        <v>25</v>
      </c>
      <c r="N298" s="187" t="str">
        <f t="shared" si="0"/>
        <v xml:space="preserve"> </v>
      </c>
      <c r="O298" s="187" t="s">
        <v>58</v>
      </c>
      <c r="P298" s="187" t="s">
        <v>58</v>
      </c>
      <c r="Q298" s="187" t="s">
        <v>58</v>
      </c>
      <c r="R298" s="187" t="s">
        <v>58</v>
      </c>
      <c r="S298" s="187" t="s">
        <v>58</v>
      </c>
      <c r="T298" s="187" t="s">
        <v>58</v>
      </c>
      <c r="U298" s="187" t="s">
        <v>58</v>
      </c>
      <c r="V298" s="187" t="s">
        <v>58</v>
      </c>
      <c r="W298" s="187">
        <v>1</v>
      </c>
      <c r="X298" s="187" t="s">
        <v>58</v>
      </c>
      <c r="Y298" s="187" t="s">
        <v>58</v>
      </c>
      <c r="Z298" s="187" t="s">
        <v>58</v>
      </c>
      <c r="AA298" s="187"/>
      <c r="AB298" s="187" t="s">
        <v>59</v>
      </c>
      <c r="AC298" s="187" t="s">
        <v>60</v>
      </c>
      <c r="AD298" s="196" t="s">
        <v>5653</v>
      </c>
      <c r="AE298" s="187" t="str">
        <f>VLOOKUP($AF$2:$AF$6318,'PROG CODE'!$A$2:$B$1052,2,FALSE)</f>
        <v>KCABFPA</v>
      </c>
      <c r="AF298" s="222" t="s">
        <v>62</v>
      </c>
      <c r="AG298" s="190" t="s">
        <v>63</v>
      </c>
      <c r="AH298" s="189" t="s">
        <v>64</v>
      </c>
      <c r="AI298" s="222" t="s">
        <v>6136</v>
      </c>
      <c r="AJ298" s="209" t="s">
        <v>5651</v>
      </c>
      <c r="AK298" s="229"/>
      <c r="AL298" s="229"/>
      <c r="AM298" s="192" t="s">
        <v>5639</v>
      </c>
    </row>
    <row r="299" spans="1:39" ht="13.5" customHeight="1">
      <c r="A299" s="183">
        <f t="shared" si="2"/>
        <v>1</v>
      </c>
      <c r="B299" s="224" t="s">
        <v>52</v>
      </c>
      <c r="C299" s="224" t="s">
        <v>5636</v>
      </c>
      <c r="D299" s="179" t="s">
        <v>510</v>
      </c>
      <c r="E299" s="231" t="s">
        <v>475</v>
      </c>
      <c r="F299" s="204" t="s">
        <v>2640</v>
      </c>
      <c r="G299" s="181" t="s">
        <v>6218</v>
      </c>
      <c r="H299" s="157" t="str">
        <f>VLOOKUP(I299:I349,'ENTER STAFF #S HERE'!$A$1:$B$2180,2,FALSE)</f>
        <v>C1392</v>
      </c>
      <c r="I299" s="179" t="s">
        <v>4274</v>
      </c>
      <c r="J299" s="228">
        <v>3</v>
      </c>
      <c r="K299" s="187">
        <f>#N/A</f>
        <v>3</v>
      </c>
      <c r="L299" s="187">
        <f>#N/A</f>
        <v>1</v>
      </c>
      <c r="M299" s="187">
        <v>6</v>
      </c>
      <c r="N299" s="187" t="str">
        <f t="shared" si="0"/>
        <v xml:space="preserve"> </v>
      </c>
      <c r="O299" s="187" t="s">
        <v>58</v>
      </c>
      <c r="P299" s="187" t="s">
        <v>58</v>
      </c>
      <c r="Q299" s="187" t="s">
        <v>58</v>
      </c>
      <c r="R299" s="187" t="s">
        <v>58</v>
      </c>
      <c r="S299" s="187" t="s">
        <v>58</v>
      </c>
      <c r="T299" s="187" t="s">
        <v>58</v>
      </c>
      <c r="U299" s="187" t="s">
        <v>58</v>
      </c>
      <c r="V299" s="187" t="s">
        <v>58</v>
      </c>
      <c r="W299" s="187">
        <v>1</v>
      </c>
      <c r="X299" s="187" t="s">
        <v>58</v>
      </c>
      <c r="Y299" s="187" t="s">
        <v>58</v>
      </c>
      <c r="Z299" s="187" t="s">
        <v>58</v>
      </c>
      <c r="AA299" s="187"/>
      <c r="AB299" s="187" t="s">
        <v>59</v>
      </c>
      <c r="AC299" s="187" t="s">
        <v>60</v>
      </c>
      <c r="AD299" s="188" t="s">
        <v>6031</v>
      </c>
      <c r="AE299" s="187" t="str">
        <f>VLOOKUP($AF$2:$AF$6318,'PROG CODE'!$A$2:$B$1052,2,FALSE)</f>
        <v>KCABFPA</v>
      </c>
      <c r="AF299" s="222" t="s">
        <v>62</v>
      </c>
      <c r="AG299" s="190" t="s">
        <v>63</v>
      </c>
      <c r="AH299" s="189" t="s">
        <v>64</v>
      </c>
      <c r="AI299" s="222" t="s">
        <v>6139</v>
      </c>
      <c r="AJ299" s="217" t="s">
        <v>5638</v>
      </c>
      <c r="AK299" s="229"/>
      <c r="AL299" s="229"/>
      <c r="AM299" s="192" t="s">
        <v>5639</v>
      </c>
    </row>
    <row r="300" spans="1:39" ht="13.5" customHeight="1">
      <c r="A300" s="183">
        <f t="shared" si="2"/>
        <v>1</v>
      </c>
      <c r="B300" s="198" t="s">
        <v>52</v>
      </c>
      <c r="C300" s="197" t="s">
        <v>5643</v>
      </c>
      <c r="D300" s="186" t="s">
        <v>510</v>
      </c>
      <c r="E300" s="157" t="s">
        <v>5648</v>
      </c>
      <c r="F300" s="157" t="s">
        <v>795</v>
      </c>
      <c r="G300" s="181" t="s">
        <v>5661</v>
      </c>
      <c r="H300" s="157">
        <f>VLOOKUP(I300:I350,'ENTER STAFF #S HERE'!$A$1:$B$2180,2,FALSE)</f>
        <v>214</v>
      </c>
      <c r="I300" s="200" t="s">
        <v>3900</v>
      </c>
      <c r="J300" s="228"/>
      <c r="K300" s="187">
        <f>#N/A</f>
        <v>0</v>
      </c>
      <c r="L300" s="187">
        <f>#N/A</f>
        <v>0</v>
      </c>
      <c r="M300" s="187">
        <v>6</v>
      </c>
      <c r="N300" s="187" t="str">
        <f t="shared" si="0"/>
        <v xml:space="preserve"> </v>
      </c>
      <c r="O300" s="187" t="s">
        <v>58</v>
      </c>
      <c r="P300" s="187" t="s">
        <v>58</v>
      </c>
      <c r="Q300" s="187" t="s">
        <v>58</v>
      </c>
      <c r="R300" s="187" t="s">
        <v>58</v>
      </c>
      <c r="S300" s="187" t="s">
        <v>58</v>
      </c>
      <c r="T300" s="187" t="s">
        <v>58</v>
      </c>
      <c r="U300" s="187" t="s">
        <v>58</v>
      </c>
      <c r="V300" s="187" t="s">
        <v>58</v>
      </c>
      <c r="W300" s="187">
        <v>0</v>
      </c>
      <c r="X300" s="187" t="s">
        <v>58</v>
      </c>
      <c r="Y300" s="187" t="s">
        <v>58</v>
      </c>
      <c r="Z300" s="187" t="s">
        <v>58</v>
      </c>
      <c r="AA300" s="187"/>
      <c r="AB300" s="187" t="s">
        <v>59</v>
      </c>
      <c r="AC300" s="187" t="s">
        <v>60</v>
      </c>
      <c r="AD300" s="188" t="s">
        <v>5640</v>
      </c>
      <c r="AE300" s="187" t="str">
        <f>VLOOKUP($AF$2:$AF$6318,'PROG CODE'!$A$2:$B$1052,2,FALSE)</f>
        <v>KCABFPA</v>
      </c>
      <c r="AF300" s="222" t="s">
        <v>62</v>
      </c>
      <c r="AG300" s="190" t="s">
        <v>63</v>
      </c>
      <c r="AH300" s="189" t="s">
        <v>64</v>
      </c>
      <c r="AI300" s="222" t="s">
        <v>6139</v>
      </c>
      <c r="AJ300" s="209" t="s">
        <v>5651</v>
      </c>
      <c r="AK300" s="229"/>
      <c r="AL300" s="229"/>
      <c r="AM300" s="192" t="s">
        <v>5639</v>
      </c>
    </row>
    <row r="301" spans="1:39" ht="13.5" customHeight="1">
      <c r="A301" s="183">
        <f t="shared" si="2"/>
        <v>3</v>
      </c>
      <c r="B301" s="224" t="s">
        <v>358</v>
      </c>
      <c r="C301" s="224" t="s">
        <v>53</v>
      </c>
      <c r="D301" s="179" t="s">
        <v>376</v>
      </c>
      <c r="E301" s="231" t="s">
        <v>452</v>
      </c>
      <c r="F301" s="204" t="s">
        <v>2634</v>
      </c>
      <c r="G301" s="181" t="s">
        <v>6219</v>
      </c>
      <c r="H301" s="157" t="str">
        <f>VLOOKUP(I301:I351,'ENTER STAFF #S HERE'!$A$1:$B$2180,2,FALSE)</f>
        <v>C2053</v>
      </c>
      <c r="I301" s="179" t="s">
        <v>5618</v>
      </c>
      <c r="J301" s="228">
        <v>3</v>
      </c>
      <c r="K301" s="187">
        <f>#N/A</f>
        <v>3</v>
      </c>
      <c r="L301" s="187">
        <f>#N/A</f>
        <v>1</v>
      </c>
      <c r="M301" s="187">
        <v>6</v>
      </c>
      <c r="N301" s="187" t="str">
        <f t="shared" si="0"/>
        <v xml:space="preserve"> </v>
      </c>
      <c r="O301" s="187" t="s">
        <v>58</v>
      </c>
      <c r="P301" s="187" t="s">
        <v>58</v>
      </c>
      <c r="Q301" s="187" t="s">
        <v>58</v>
      </c>
      <c r="R301" s="187" t="s">
        <v>58</v>
      </c>
      <c r="S301" s="187" t="s">
        <v>58</v>
      </c>
      <c r="T301" s="187" t="s">
        <v>58</v>
      </c>
      <c r="U301" s="187" t="s">
        <v>58</v>
      </c>
      <c r="V301" s="187" t="s">
        <v>58</v>
      </c>
      <c r="W301" s="187">
        <v>1</v>
      </c>
      <c r="X301" s="187" t="s">
        <v>58</v>
      </c>
      <c r="Y301" s="187" t="s">
        <v>58</v>
      </c>
      <c r="Z301" s="187" t="s">
        <v>58</v>
      </c>
      <c r="AA301" s="187"/>
      <c r="AB301" s="187" t="s">
        <v>59</v>
      </c>
      <c r="AC301" s="187" t="s">
        <v>60</v>
      </c>
      <c r="AD301" s="188" t="s">
        <v>6031</v>
      </c>
      <c r="AE301" s="187" t="str">
        <f>VLOOKUP($AF$2:$AF$6318,'PROG CODE'!$A$2:$B$1052,2,FALSE)</f>
        <v>KCABFPA</v>
      </c>
      <c r="AF301" s="222" t="s">
        <v>62</v>
      </c>
      <c r="AG301" s="190" t="s">
        <v>63</v>
      </c>
      <c r="AH301" s="189" t="s">
        <v>64</v>
      </c>
      <c r="AI301" s="222" t="s">
        <v>6139</v>
      </c>
      <c r="AJ301" s="217" t="s">
        <v>5638</v>
      </c>
      <c r="AK301" s="229"/>
      <c r="AL301" s="229"/>
      <c r="AM301" s="192" t="s">
        <v>5639</v>
      </c>
    </row>
    <row r="302" spans="1:39" ht="13.5" customHeight="1">
      <c r="A302" s="183">
        <f t="shared" si="2"/>
        <v>3</v>
      </c>
      <c r="B302" s="224" t="s">
        <v>358</v>
      </c>
      <c r="C302" s="224" t="s">
        <v>5636</v>
      </c>
      <c r="D302" s="179" t="s">
        <v>510</v>
      </c>
      <c r="E302" s="231" t="s">
        <v>510</v>
      </c>
      <c r="F302" s="204" t="s">
        <v>2638</v>
      </c>
      <c r="G302" s="181" t="s">
        <v>6220</v>
      </c>
      <c r="H302" s="157" t="str">
        <f>VLOOKUP(I302:I352,'ENTER STAFF #S HERE'!$A$1:$B$2180,2,FALSE)</f>
        <v>C1376</v>
      </c>
      <c r="I302" s="179" t="s">
        <v>4232</v>
      </c>
      <c r="J302" s="228">
        <v>3</v>
      </c>
      <c r="K302" s="187">
        <f>#N/A</f>
        <v>3</v>
      </c>
      <c r="L302" s="187">
        <f>#N/A</f>
        <v>1</v>
      </c>
      <c r="M302" s="187">
        <v>6</v>
      </c>
      <c r="N302" s="187" t="str">
        <f t="shared" si="0"/>
        <v xml:space="preserve"> </v>
      </c>
      <c r="O302" s="187" t="s">
        <v>58</v>
      </c>
      <c r="P302" s="187" t="s">
        <v>58</v>
      </c>
      <c r="Q302" s="187" t="s">
        <v>58</v>
      </c>
      <c r="R302" s="187" t="s">
        <v>58</v>
      </c>
      <c r="S302" s="187" t="s">
        <v>58</v>
      </c>
      <c r="T302" s="187" t="s">
        <v>58</v>
      </c>
      <c r="U302" s="187" t="s">
        <v>58</v>
      </c>
      <c r="V302" s="187" t="s">
        <v>58</v>
      </c>
      <c r="W302" s="187">
        <v>1</v>
      </c>
      <c r="X302" s="187" t="s">
        <v>58</v>
      </c>
      <c r="Y302" s="187" t="s">
        <v>58</v>
      </c>
      <c r="Z302" s="187" t="s">
        <v>58</v>
      </c>
      <c r="AA302" s="187"/>
      <c r="AB302" s="187" t="s">
        <v>59</v>
      </c>
      <c r="AC302" s="187" t="s">
        <v>60</v>
      </c>
      <c r="AD302" s="188" t="s">
        <v>6031</v>
      </c>
      <c r="AE302" s="187" t="str">
        <f>VLOOKUP($AF$2:$AF$6318,'PROG CODE'!$A$2:$B$1052,2,FALSE)</f>
        <v>KCABFPA</v>
      </c>
      <c r="AF302" s="222" t="s">
        <v>62</v>
      </c>
      <c r="AG302" s="190" t="s">
        <v>63</v>
      </c>
      <c r="AH302" s="189" t="s">
        <v>64</v>
      </c>
      <c r="AI302" s="222" t="s">
        <v>6139</v>
      </c>
      <c r="AJ302" s="217" t="s">
        <v>5638</v>
      </c>
      <c r="AK302" s="229"/>
      <c r="AL302" s="229"/>
      <c r="AM302" s="192" t="s">
        <v>5639</v>
      </c>
    </row>
    <row r="303" spans="1:39" ht="13.5" customHeight="1">
      <c r="A303" s="183">
        <f t="shared" si="2"/>
        <v>4</v>
      </c>
      <c r="B303" s="224" t="s">
        <v>359</v>
      </c>
      <c r="C303" s="219" t="s">
        <v>5643</v>
      </c>
      <c r="D303" s="179" t="s">
        <v>376</v>
      </c>
      <c r="E303" s="231" t="s">
        <v>452</v>
      </c>
      <c r="F303" s="204" t="s">
        <v>2636</v>
      </c>
      <c r="G303" s="181" t="s">
        <v>6221</v>
      </c>
      <c r="H303" s="157" t="str">
        <f>VLOOKUP(I303:I353,'ENTER STAFF #S HERE'!$A$1:$B$2180,2,FALSE)</f>
        <v>C2050</v>
      </c>
      <c r="I303" s="179" t="s">
        <v>5608</v>
      </c>
      <c r="J303" s="228">
        <v>3</v>
      </c>
      <c r="K303" s="187">
        <f>#N/A</f>
        <v>3</v>
      </c>
      <c r="L303" s="187">
        <f>#N/A</f>
        <v>1</v>
      </c>
      <c r="M303" s="187">
        <v>6</v>
      </c>
      <c r="N303" s="187" t="str">
        <f t="shared" si="0"/>
        <v xml:space="preserve"> </v>
      </c>
      <c r="O303" s="187" t="s">
        <v>58</v>
      </c>
      <c r="P303" s="187" t="s">
        <v>58</v>
      </c>
      <c r="Q303" s="187" t="s">
        <v>58</v>
      </c>
      <c r="R303" s="187" t="s">
        <v>58</v>
      </c>
      <c r="S303" s="187" t="s">
        <v>58</v>
      </c>
      <c r="T303" s="187" t="s">
        <v>58</v>
      </c>
      <c r="U303" s="187" t="s">
        <v>58</v>
      </c>
      <c r="V303" s="187" t="s">
        <v>58</v>
      </c>
      <c r="W303" s="187">
        <v>1</v>
      </c>
      <c r="X303" s="187" t="s">
        <v>58</v>
      </c>
      <c r="Y303" s="187" t="s">
        <v>58</v>
      </c>
      <c r="Z303" s="187" t="s">
        <v>58</v>
      </c>
      <c r="AA303" s="187"/>
      <c r="AB303" s="187" t="s">
        <v>59</v>
      </c>
      <c r="AC303" s="187" t="s">
        <v>60</v>
      </c>
      <c r="AD303" s="188" t="s">
        <v>6031</v>
      </c>
      <c r="AE303" s="187" t="str">
        <f>VLOOKUP($AF$2:$AF$6318,'PROG CODE'!$A$2:$B$1052,2,FALSE)</f>
        <v>KCABFPA</v>
      </c>
      <c r="AF303" s="222" t="s">
        <v>62</v>
      </c>
      <c r="AG303" s="190" t="s">
        <v>63</v>
      </c>
      <c r="AH303" s="189" t="s">
        <v>64</v>
      </c>
      <c r="AI303" s="222" t="s">
        <v>6139</v>
      </c>
      <c r="AJ303" s="217" t="s">
        <v>5638</v>
      </c>
      <c r="AK303" s="229"/>
      <c r="AL303" s="229"/>
      <c r="AM303" s="192" t="s">
        <v>5639</v>
      </c>
    </row>
    <row r="304" spans="1:39" ht="13.5" customHeight="1">
      <c r="A304" s="183">
        <f t="shared" si="2"/>
        <v>4</v>
      </c>
      <c r="B304" s="224" t="s">
        <v>359</v>
      </c>
      <c r="C304" s="224" t="s">
        <v>53</v>
      </c>
      <c r="D304" s="179" t="s">
        <v>510</v>
      </c>
      <c r="E304" s="231" t="s">
        <v>510</v>
      </c>
      <c r="F304" s="157" t="s">
        <v>769</v>
      </c>
      <c r="G304" s="181" t="s">
        <v>5659</v>
      </c>
      <c r="H304" s="157">
        <f>VLOOKUP(I304:I354,'ENTER STAFF #S HERE'!$A$1:$B$2180,2,FALSE)</f>
        <v>429</v>
      </c>
      <c r="I304" s="179" t="s">
        <v>4632</v>
      </c>
      <c r="J304" s="228"/>
      <c r="K304" s="187">
        <f>#N/A</f>
        <v>0</v>
      </c>
      <c r="L304" s="187">
        <f>#N/A</f>
        <v>0</v>
      </c>
      <c r="M304" s="187">
        <v>6</v>
      </c>
      <c r="N304" s="187" t="str">
        <f t="shared" si="0"/>
        <v xml:space="preserve"> </v>
      </c>
      <c r="O304" s="187" t="s">
        <v>58</v>
      </c>
      <c r="P304" s="187" t="s">
        <v>58</v>
      </c>
      <c r="Q304" s="187" t="s">
        <v>58</v>
      </c>
      <c r="R304" s="187" t="s">
        <v>58</v>
      </c>
      <c r="S304" s="187" t="s">
        <v>58</v>
      </c>
      <c r="T304" s="187" t="s">
        <v>58</v>
      </c>
      <c r="U304" s="187" t="s">
        <v>58</v>
      </c>
      <c r="V304" s="187" t="s">
        <v>58</v>
      </c>
      <c r="W304" s="187">
        <v>0</v>
      </c>
      <c r="X304" s="187" t="s">
        <v>58</v>
      </c>
      <c r="Y304" s="187" t="s">
        <v>58</v>
      </c>
      <c r="Z304" s="187" t="s">
        <v>58</v>
      </c>
      <c r="AA304" s="187"/>
      <c r="AB304" s="187" t="s">
        <v>59</v>
      </c>
      <c r="AC304" s="187" t="s">
        <v>60</v>
      </c>
      <c r="AD304" s="196" t="s">
        <v>5650</v>
      </c>
      <c r="AE304" s="187" t="str">
        <f>VLOOKUP($AF$2:$AF$6318,'PROG CODE'!$A$2:$B$1052,2,FALSE)</f>
        <v>KCABFPA</v>
      </c>
      <c r="AF304" s="222" t="s">
        <v>62</v>
      </c>
      <c r="AG304" s="190" t="s">
        <v>63</v>
      </c>
      <c r="AH304" s="189" t="s">
        <v>64</v>
      </c>
      <c r="AI304" s="222" t="s">
        <v>6139</v>
      </c>
      <c r="AJ304" s="191" t="s">
        <v>5638</v>
      </c>
      <c r="AK304" s="229"/>
      <c r="AL304" s="229"/>
      <c r="AM304" s="192" t="s">
        <v>5639</v>
      </c>
    </row>
    <row r="305" spans="1:39" ht="13.5" customHeight="1">
      <c r="A305" s="183">
        <f t="shared" si="2"/>
        <v>5</v>
      </c>
      <c r="B305" s="224" t="s">
        <v>360</v>
      </c>
      <c r="C305" s="224" t="s">
        <v>53</v>
      </c>
      <c r="D305" s="179" t="s">
        <v>376</v>
      </c>
      <c r="E305" s="231" t="s">
        <v>461</v>
      </c>
      <c r="F305" s="204" t="s">
        <v>2642</v>
      </c>
      <c r="G305" s="181" t="s">
        <v>6222</v>
      </c>
      <c r="H305" s="157">
        <f>VLOOKUP(I305:I355,'ENTER STAFF #S HERE'!$A$1:$B$2180,2,FALSE)</f>
        <v>366</v>
      </c>
      <c r="I305" s="179" t="s">
        <v>4206</v>
      </c>
      <c r="J305" s="228">
        <v>3</v>
      </c>
      <c r="K305" s="187">
        <f>#N/A</f>
        <v>3</v>
      </c>
      <c r="L305" s="187">
        <f>#N/A</f>
        <v>1</v>
      </c>
      <c r="M305" s="187">
        <v>6</v>
      </c>
      <c r="N305" s="187" t="str">
        <f t="shared" si="0"/>
        <v xml:space="preserve"> </v>
      </c>
      <c r="O305" s="187" t="s">
        <v>58</v>
      </c>
      <c r="P305" s="187" t="s">
        <v>58</v>
      </c>
      <c r="Q305" s="187" t="s">
        <v>58</v>
      </c>
      <c r="R305" s="187" t="s">
        <v>58</v>
      </c>
      <c r="S305" s="187" t="s">
        <v>58</v>
      </c>
      <c r="T305" s="187" t="s">
        <v>58</v>
      </c>
      <c r="U305" s="187" t="s">
        <v>58</v>
      </c>
      <c r="V305" s="187" t="s">
        <v>58</v>
      </c>
      <c r="W305" s="187">
        <v>1</v>
      </c>
      <c r="X305" s="187" t="s">
        <v>58</v>
      </c>
      <c r="Y305" s="187" t="s">
        <v>58</v>
      </c>
      <c r="Z305" s="187" t="s">
        <v>58</v>
      </c>
      <c r="AA305" s="187"/>
      <c r="AB305" s="187" t="s">
        <v>59</v>
      </c>
      <c r="AC305" s="187" t="s">
        <v>60</v>
      </c>
      <c r="AD305" s="188" t="s">
        <v>6031</v>
      </c>
      <c r="AE305" s="187" t="str">
        <f>VLOOKUP($AF$2:$AF$6318,'PROG CODE'!$A$2:$B$1052,2,FALSE)</f>
        <v>KCABFPA</v>
      </c>
      <c r="AF305" s="222" t="s">
        <v>62</v>
      </c>
      <c r="AG305" s="190" t="s">
        <v>63</v>
      </c>
      <c r="AH305" s="189" t="s">
        <v>64</v>
      </c>
      <c r="AI305" s="222" t="s">
        <v>6139</v>
      </c>
      <c r="AJ305" s="217" t="s">
        <v>5638</v>
      </c>
      <c r="AK305" s="229"/>
      <c r="AL305" s="229"/>
      <c r="AM305" s="192" t="s">
        <v>5639</v>
      </c>
    </row>
    <row r="306" spans="1:39" ht="13.5" customHeight="1">
      <c r="A306" s="183">
        <f t="shared" si="2"/>
        <v>1</v>
      </c>
      <c r="B306" s="224" t="s">
        <v>52</v>
      </c>
      <c r="C306" s="224" t="s">
        <v>5643</v>
      </c>
      <c r="D306" s="179" t="s">
        <v>376</v>
      </c>
      <c r="E306" s="231" t="s">
        <v>459</v>
      </c>
      <c r="F306" s="204" t="s">
        <v>2644</v>
      </c>
      <c r="G306" s="181" t="s">
        <v>6223</v>
      </c>
      <c r="H306" s="157" t="str">
        <f>VLOOKUP(I306:I356,'ENTER STAFF #S HERE'!$A$1:$B$2180,2,FALSE)</f>
        <v>C1406</v>
      </c>
      <c r="I306" s="179" t="s">
        <v>3966</v>
      </c>
      <c r="J306" s="228">
        <v>3</v>
      </c>
      <c r="K306" s="187">
        <f>#N/A</f>
        <v>3</v>
      </c>
      <c r="L306" s="187">
        <f>#N/A</f>
        <v>1</v>
      </c>
      <c r="M306" s="187">
        <v>6</v>
      </c>
      <c r="N306" s="187" t="str">
        <f t="shared" si="0"/>
        <v xml:space="preserve"> </v>
      </c>
      <c r="O306" s="187" t="s">
        <v>58</v>
      </c>
      <c r="P306" s="187" t="s">
        <v>58</v>
      </c>
      <c r="Q306" s="187" t="s">
        <v>58</v>
      </c>
      <c r="R306" s="187" t="s">
        <v>58</v>
      </c>
      <c r="S306" s="187" t="s">
        <v>58</v>
      </c>
      <c r="T306" s="187" t="s">
        <v>58</v>
      </c>
      <c r="U306" s="187" t="s">
        <v>58</v>
      </c>
      <c r="V306" s="187" t="s">
        <v>58</v>
      </c>
      <c r="W306" s="187">
        <v>1</v>
      </c>
      <c r="X306" s="187" t="s">
        <v>58</v>
      </c>
      <c r="Y306" s="187" t="s">
        <v>58</v>
      </c>
      <c r="Z306" s="187" t="s">
        <v>58</v>
      </c>
      <c r="AA306" s="187"/>
      <c r="AB306" s="187" t="s">
        <v>59</v>
      </c>
      <c r="AC306" s="187" t="s">
        <v>60</v>
      </c>
      <c r="AD306" s="188" t="s">
        <v>6031</v>
      </c>
      <c r="AE306" s="187" t="str">
        <f>VLOOKUP($AF$2:$AF$6318,'PROG CODE'!$A$2:$B$1052,2,FALSE)</f>
        <v>KCABFPA</v>
      </c>
      <c r="AF306" s="222" t="s">
        <v>62</v>
      </c>
      <c r="AG306" s="190" t="s">
        <v>63</v>
      </c>
      <c r="AH306" s="189" t="s">
        <v>64</v>
      </c>
      <c r="AI306" s="222" t="s">
        <v>6141</v>
      </c>
      <c r="AJ306" s="217" t="s">
        <v>5638</v>
      </c>
      <c r="AK306" s="229"/>
      <c r="AL306" s="229"/>
      <c r="AM306" s="192" t="s">
        <v>5639</v>
      </c>
    </row>
    <row r="307" spans="1:39" ht="13.5" customHeight="1">
      <c r="A307" s="183">
        <f t="shared" si="2"/>
        <v>2</v>
      </c>
      <c r="B307" s="224" t="s">
        <v>357</v>
      </c>
      <c r="C307" s="224" t="s">
        <v>5636</v>
      </c>
      <c r="D307" s="179" t="s">
        <v>510</v>
      </c>
      <c r="E307" s="231" t="s">
        <v>5879</v>
      </c>
      <c r="F307" s="204" t="s">
        <v>2652</v>
      </c>
      <c r="G307" s="181" t="s">
        <v>6224</v>
      </c>
      <c r="H307" s="157" t="str">
        <f>VLOOKUP(I307:I357,'ENTER STAFF #S HERE'!$A$1:$B$2180,2,FALSE)</f>
        <v>C1392</v>
      </c>
      <c r="I307" s="179" t="s">
        <v>4274</v>
      </c>
      <c r="J307" s="228">
        <v>3</v>
      </c>
      <c r="K307" s="187">
        <f>#N/A</f>
        <v>3</v>
      </c>
      <c r="L307" s="187">
        <f>#N/A</f>
        <v>1</v>
      </c>
      <c r="M307" s="187">
        <v>6</v>
      </c>
      <c r="N307" s="187" t="str">
        <f t="shared" si="0"/>
        <v xml:space="preserve"> </v>
      </c>
      <c r="O307" s="187" t="s">
        <v>58</v>
      </c>
      <c r="P307" s="187" t="s">
        <v>58</v>
      </c>
      <c r="Q307" s="187" t="s">
        <v>58</v>
      </c>
      <c r="R307" s="187" t="s">
        <v>58</v>
      </c>
      <c r="S307" s="187" t="s">
        <v>58</v>
      </c>
      <c r="T307" s="187" t="s">
        <v>58</v>
      </c>
      <c r="U307" s="187" t="s">
        <v>58</v>
      </c>
      <c r="V307" s="187" t="s">
        <v>58</v>
      </c>
      <c r="W307" s="187">
        <v>1</v>
      </c>
      <c r="X307" s="187" t="s">
        <v>58</v>
      </c>
      <c r="Y307" s="187" t="s">
        <v>58</v>
      </c>
      <c r="Z307" s="187" t="s">
        <v>58</v>
      </c>
      <c r="AA307" s="187"/>
      <c r="AB307" s="187" t="s">
        <v>59</v>
      </c>
      <c r="AC307" s="187" t="s">
        <v>60</v>
      </c>
      <c r="AD307" s="188" t="s">
        <v>6031</v>
      </c>
      <c r="AE307" s="187" t="str">
        <f>VLOOKUP($AF$2:$AF$6318,'PROG CODE'!$A$2:$B$1052,2,FALSE)</f>
        <v>KCABFPA</v>
      </c>
      <c r="AF307" s="222" t="s">
        <v>62</v>
      </c>
      <c r="AG307" s="190" t="s">
        <v>63</v>
      </c>
      <c r="AH307" s="189" t="s">
        <v>64</v>
      </c>
      <c r="AI307" s="222" t="s">
        <v>6141</v>
      </c>
      <c r="AJ307" s="217" t="s">
        <v>5638</v>
      </c>
      <c r="AK307" s="229"/>
      <c r="AL307" s="229"/>
      <c r="AM307" s="192" t="s">
        <v>5639</v>
      </c>
    </row>
    <row r="308" spans="1:39" ht="13.5" customHeight="1">
      <c r="A308" s="183">
        <f t="shared" si="2"/>
        <v>2</v>
      </c>
      <c r="B308" s="224" t="s">
        <v>357</v>
      </c>
      <c r="C308" s="224" t="s">
        <v>5643</v>
      </c>
      <c r="D308" s="179" t="s">
        <v>510</v>
      </c>
      <c r="E308" s="231" t="s">
        <v>510</v>
      </c>
      <c r="F308" s="204" t="s">
        <v>2648</v>
      </c>
      <c r="G308" s="181" t="s">
        <v>6225</v>
      </c>
      <c r="H308" s="157" t="str">
        <f>VLOOKUP(I308:I358,'ENTER STAFF #S HERE'!$A$1:$B$2180,2,FALSE)</f>
        <v>C2053</v>
      </c>
      <c r="I308" s="179" t="s">
        <v>5618</v>
      </c>
      <c r="J308" s="228">
        <v>3</v>
      </c>
      <c r="K308" s="187">
        <f>#N/A</f>
        <v>3</v>
      </c>
      <c r="L308" s="187">
        <f>#N/A</f>
        <v>1</v>
      </c>
      <c r="M308" s="187">
        <v>6</v>
      </c>
      <c r="N308" s="187" t="str">
        <f t="shared" si="0"/>
        <v xml:space="preserve"> </v>
      </c>
      <c r="O308" s="187" t="s">
        <v>58</v>
      </c>
      <c r="P308" s="187" t="s">
        <v>58</v>
      </c>
      <c r="Q308" s="187" t="s">
        <v>58</v>
      </c>
      <c r="R308" s="187" t="s">
        <v>58</v>
      </c>
      <c r="S308" s="187" t="s">
        <v>58</v>
      </c>
      <c r="T308" s="187" t="s">
        <v>58</v>
      </c>
      <c r="U308" s="187" t="s">
        <v>58</v>
      </c>
      <c r="V308" s="187" t="s">
        <v>58</v>
      </c>
      <c r="W308" s="187">
        <v>1</v>
      </c>
      <c r="X308" s="187" t="s">
        <v>58</v>
      </c>
      <c r="Y308" s="187" t="s">
        <v>58</v>
      </c>
      <c r="Z308" s="187" t="s">
        <v>58</v>
      </c>
      <c r="AA308" s="187"/>
      <c r="AB308" s="187" t="s">
        <v>59</v>
      </c>
      <c r="AC308" s="187" t="s">
        <v>60</v>
      </c>
      <c r="AD308" s="188" t="s">
        <v>6031</v>
      </c>
      <c r="AE308" s="187" t="str">
        <f>VLOOKUP($AF$2:$AF$6318,'PROG CODE'!$A$2:$B$1052,2,FALSE)</f>
        <v>KCABFPA</v>
      </c>
      <c r="AF308" s="222" t="s">
        <v>62</v>
      </c>
      <c r="AG308" s="190" t="s">
        <v>63</v>
      </c>
      <c r="AH308" s="189" t="s">
        <v>64</v>
      </c>
      <c r="AI308" s="222" t="s">
        <v>6141</v>
      </c>
      <c r="AJ308" s="217" t="s">
        <v>5638</v>
      </c>
      <c r="AK308" s="229"/>
      <c r="AL308" s="229"/>
      <c r="AM308" s="192" t="s">
        <v>5639</v>
      </c>
    </row>
    <row r="309" spans="1:39" ht="13.5" customHeight="1">
      <c r="A309" s="183">
        <f t="shared" si="2"/>
        <v>3</v>
      </c>
      <c r="B309" s="224" t="s">
        <v>358</v>
      </c>
      <c r="C309" s="224" t="s">
        <v>5636</v>
      </c>
      <c r="D309" s="179" t="s">
        <v>510</v>
      </c>
      <c r="E309" s="231" t="s">
        <v>5879</v>
      </c>
      <c r="F309" s="204" t="s">
        <v>2650</v>
      </c>
      <c r="G309" s="181" t="s">
        <v>6226</v>
      </c>
      <c r="H309" s="157" t="str">
        <f>VLOOKUP(I309:I359,'ENTER STAFF #S HERE'!$A$1:$B$2180,2,FALSE)</f>
        <v>C1392</v>
      </c>
      <c r="I309" s="179" t="s">
        <v>4274</v>
      </c>
      <c r="J309" s="228">
        <v>3</v>
      </c>
      <c r="K309" s="187">
        <f>#N/A</f>
        <v>3</v>
      </c>
      <c r="L309" s="187">
        <f>#N/A</f>
        <v>1</v>
      </c>
      <c r="M309" s="187">
        <v>6</v>
      </c>
      <c r="N309" s="187" t="str">
        <f t="shared" si="0"/>
        <v xml:space="preserve"> </v>
      </c>
      <c r="O309" s="187" t="s">
        <v>58</v>
      </c>
      <c r="P309" s="187" t="s">
        <v>58</v>
      </c>
      <c r="Q309" s="187" t="s">
        <v>58</v>
      </c>
      <c r="R309" s="187" t="s">
        <v>58</v>
      </c>
      <c r="S309" s="187" t="s">
        <v>58</v>
      </c>
      <c r="T309" s="187" t="s">
        <v>58</v>
      </c>
      <c r="U309" s="187" t="s">
        <v>58</v>
      </c>
      <c r="V309" s="187" t="s">
        <v>58</v>
      </c>
      <c r="W309" s="187">
        <v>1</v>
      </c>
      <c r="X309" s="187" t="s">
        <v>58</v>
      </c>
      <c r="Y309" s="187" t="s">
        <v>58</v>
      </c>
      <c r="Z309" s="187" t="s">
        <v>58</v>
      </c>
      <c r="AA309" s="187"/>
      <c r="AB309" s="187" t="s">
        <v>59</v>
      </c>
      <c r="AC309" s="187" t="s">
        <v>60</v>
      </c>
      <c r="AD309" s="188" t="s">
        <v>6031</v>
      </c>
      <c r="AE309" s="187" t="str">
        <f>VLOOKUP($AF$2:$AF$6318,'PROG CODE'!$A$2:$B$1052,2,FALSE)</f>
        <v>KCABFPA</v>
      </c>
      <c r="AF309" s="222" t="s">
        <v>62</v>
      </c>
      <c r="AG309" s="190" t="s">
        <v>63</v>
      </c>
      <c r="AH309" s="189" t="s">
        <v>64</v>
      </c>
      <c r="AI309" s="222" t="s">
        <v>6141</v>
      </c>
      <c r="AJ309" s="217" t="s">
        <v>5638</v>
      </c>
      <c r="AK309" s="229"/>
      <c r="AL309" s="229"/>
      <c r="AM309" s="192" t="s">
        <v>5639</v>
      </c>
    </row>
    <row r="310" spans="1:39" ht="13.5" customHeight="1">
      <c r="A310" s="183">
        <f t="shared" si="2"/>
        <v>4</v>
      </c>
      <c r="B310" s="224" t="s">
        <v>359</v>
      </c>
      <c r="C310" s="224" t="s">
        <v>5636</v>
      </c>
      <c r="D310" s="179" t="s">
        <v>376</v>
      </c>
      <c r="E310" s="231" t="s">
        <v>468</v>
      </c>
      <c r="F310" s="204" t="s">
        <v>2654</v>
      </c>
      <c r="G310" s="181" t="s">
        <v>6227</v>
      </c>
      <c r="H310" s="157" t="str">
        <f>VLOOKUP(I310:I360,'ENTER STAFF #S HERE'!$A$1:$B$2180,2,FALSE)</f>
        <v>C1625</v>
      </c>
      <c r="I310" s="179" t="s">
        <v>4236</v>
      </c>
      <c r="J310" s="228">
        <v>3</v>
      </c>
      <c r="K310" s="187">
        <f>#N/A</f>
        <v>3</v>
      </c>
      <c r="L310" s="187">
        <f>#N/A</f>
        <v>1</v>
      </c>
      <c r="M310" s="187">
        <v>6</v>
      </c>
      <c r="N310" s="187" t="str">
        <f t="shared" si="0"/>
        <v xml:space="preserve"> </v>
      </c>
      <c r="O310" s="187" t="s">
        <v>58</v>
      </c>
      <c r="P310" s="187" t="s">
        <v>58</v>
      </c>
      <c r="Q310" s="187" t="s">
        <v>58</v>
      </c>
      <c r="R310" s="187" t="s">
        <v>58</v>
      </c>
      <c r="S310" s="187" t="s">
        <v>58</v>
      </c>
      <c r="T310" s="187" t="s">
        <v>58</v>
      </c>
      <c r="U310" s="187" t="s">
        <v>58</v>
      </c>
      <c r="V310" s="187" t="s">
        <v>58</v>
      </c>
      <c r="W310" s="187">
        <v>1</v>
      </c>
      <c r="X310" s="187" t="s">
        <v>58</v>
      </c>
      <c r="Y310" s="187" t="s">
        <v>58</v>
      </c>
      <c r="Z310" s="187" t="s">
        <v>58</v>
      </c>
      <c r="AA310" s="187"/>
      <c r="AB310" s="187" t="s">
        <v>59</v>
      </c>
      <c r="AC310" s="187" t="s">
        <v>60</v>
      </c>
      <c r="AD310" s="188" t="s">
        <v>6031</v>
      </c>
      <c r="AE310" s="187" t="str">
        <f>VLOOKUP($AF$2:$AF$6318,'PROG CODE'!$A$2:$B$1052,2,FALSE)</f>
        <v>KCABFPA</v>
      </c>
      <c r="AF310" s="222" t="s">
        <v>62</v>
      </c>
      <c r="AG310" s="190" t="s">
        <v>63</v>
      </c>
      <c r="AH310" s="189" t="s">
        <v>64</v>
      </c>
      <c r="AI310" s="222" t="s">
        <v>6141</v>
      </c>
      <c r="AJ310" s="217" t="s">
        <v>5638</v>
      </c>
      <c r="AK310" s="229"/>
      <c r="AL310" s="229"/>
      <c r="AM310" s="192" t="s">
        <v>5639</v>
      </c>
    </row>
    <row r="311" spans="1:39" ht="13.5" customHeight="1">
      <c r="A311" s="183">
        <f t="shared" si="2"/>
        <v>4</v>
      </c>
      <c r="B311" s="224" t="s">
        <v>359</v>
      </c>
      <c r="C311" s="219" t="s">
        <v>5643</v>
      </c>
      <c r="D311" s="179" t="s">
        <v>510</v>
      </c>
      <c r="E311" s="231" t="s">
        <v>510</v>
      </c>
      <c r="F311" s="204" t="s">
        <v>2646</v>
      </c>
      <c r="G311" s="181" t="s">
        <v>6228</v>
      </c>
      <c r="H311" s="157">
        <f>VLOOKUP(I311:I361,'ENTER STAFF #S HERE'!$A$1:$B$2180,2,FALSE)</f>
        <v>364</v>
      </c>
      <c r="I311" s="179" t="s">
        <v>4193</v>
      </c>
      <c r="J311" s="228">
        <v>3</v>
      </c>
      <c r="K311" s="187">
        <f>#N/A</f>
        <v>3</v>
      </c>
      <c r="L311" s="187">
        <f>#N/A</f>
        <v>1</v>
      </c>
      <c r="M311" s="187">
        <v>6</v>
      </c>
      <c r="N311" s="187" t="str">
        <f t="shared" si="0"/>
        <v xml:space="preserve"> </v>
      </c>
      <c r="O311" s="187" t="s">
        <v>58</v>
      </c>
      <c r="P311" s="187" t="s">
        <v>58</v>
      </c>
      <c r="Q311" s="187" t="s">
        <v>58</v>
      </c>
      <c r="R311" s="187" t="s">
        <v>58</v>
      </c>
      <c r="S311" s="187" t="s">
        <v>58</v>
      </c>
      <c r="T311" s="187" t="s">
        <v>58</v>
      </c>
      <c r="U311" s="187" t="s">
        <v>58</v>
      </c>
      <c r="V311" s="187" t="s">
        <v>58</v>
      </c>
      <c r="W311" s="187">
        <v>1</v>
      </c>
      <c r="X311" s="187" t="s">
        <v>58</v>
      </c>
      <c r="Y311" s="187" t="s">
        <v>58</v>
      </c>
      <c r="Z311" s="187" t="s">
        <v>58</v>
      </c>
      <c r="AA311" s="187"/>
      <c r="AB311" s="187" t="s">
        <v>59</v>
      </c>
      <c r="AC311" s="187" t="s">
        <v>60</v>
      </c>
      <c r="AD311" s="188" t="s">
        <v>6031</v>
      </c>
      <c r="AE311" s="187" t="str">
        <f>VLOOKUP($AF$2:$AF$6318,'PROG CODE'!$A$2:$B$1052,2,FALSE)</f>
        <v>KCABFPA</v>
      </c>
      <c r="AF311" s="222" t="s">
        <v>62</v>
      </c>
      <c r="AG311" s="190" t="s">
        <v>63</v>
      </c>
      <c r="AH311" s="189" t="s">
        <v>64</v>
      </c>
      <c r="AI311" s="222" t="s">
        <v>6141</v>
      </c>
      <c r="AJ311" s="217" t="s">
        <v>5638</v>
      </c>
      <c r="AK311" s="229"/>
      <c r="AL311" s="229"/>
      <c r="AM311" s="192" t="s">
        <v>5639</v>
      </c>
    </row>
    <row r="312" spans="1:39" ht="13.5" customHeight="1">
      <c r="A312" s="183">
        <f t="shared" si="2"/>
        <v>4</v>
      </c>
      <c r="B312" s="224" t="s">
        <v>359</v>
      </c>
      <c r="C312" s="224" t="s">
        <v>53</v>
      </c>
      <c r="D312" s="179" t="s">
        <v>510</v>
      </c>
      <c r="E312" s="157" t="s">
        <v>5648</v>
      </c>
      <c r="F312" s="157" t="s">
        <v>797</v>
      </c>
      <c r="G312" s="181" t="s">
        <v>5678</v>
      </c>
      <c r="H312" s="157">
        <f>VLOOKUP(I312:I362,'ENTER STAFF #S HERE'!$A$1:$B$2180,2,FALSE)</f>
        <v>146</v>
      </c>
      <c r="I312" s="186" t="s">
        <v>4403</v>
      </c>
      <c r="J312" s="228"/>
      <c r="K312" s="187">
        <f>#N/A</f>
        <v>0</v>
      </c>
      <c r="L312" s="187">
        <f>#N/A</f>
        <v>0</v>
      </c>
      <c r="M312" s="187">
        <v>6</v>
      </c>
      <c r="N312" s="187" t="str">
        <f t="shared" si="0"/>
        <v xml:space="preserve"> </v>
      </c>
      <c r="O312" s="187" t="s">
        <v>58</v>
      </c>
      <c r="P312" s="187" t="s">
        <v>58</v>
      </c>
      <c r="Q312" s="187" t="s">
        <v>58</v>
      </c>
      <c r="R312" s="187" t="s">
        <v>58</v>
      </c>
      <c r="S312" s="187" t="s">
        <v>58</v>
      </c>
      <c r="T312" s="187" t="s">
        <v>58</v>
      </c>
      <c r="U312" s="187" t="s">
        <v>58</v>
      </c>
      <c r="V312" s="187" t="s">
        <v>58</v>
      </c>
      <c r="W312" s="187">
        <v>0</v>
      </c>
      <c r="X312" s="187" t="s">
        <v>58</v>
      </c>
      <c r="Y312" s="187" t="s">
        <v>58</v>
      </c>
      <c r="Z312" s="187" t="s">
        <v>58</v>
      </c>
      <c r="AA312" s="187"/>
      <c r="AB312" s="187" t="s">
        <v>59</v>
      </c>
      <c r="AC312" s="187" t="s">
        <v>60</v>
      </c>
      <c r="AD312" s="188" t="s">
        <v>5640</v>
      </c>
      <c r="AE312" s="187" t="str">
        <f>VLOOKUP($AF$2:$AF$6318,'PROG CODE'!$A$2:$B$1052,2,FALSE)</f>
        <v>KCABFPA</v>
      </c>
      <c r="AF312" s="222" t="s">
        <v>62</v>
      </c>
      <c r="AG312" s="190" t="s">
        <v>63</v>
      </c>
      <c r="AH312" s="189" t="s">
        <v>64</v>
      </c>
      <c r="AI312" s="222" t="s">
        <v>6141</v>
      </c>
      <c r="AJ312" s="191" t="s">
        <v>5638</v>
      </c>
      <c r="AK312" s="229"/>
      <c r="AL312" s="229"/>
      <c r="AM312" s="192" t="s">
        <v>5639</v>
      </c>
    </row>
    <row r="313" spans="1:39" ht="13.5" customHeight="1">
      <c r="A313" s="183">
        <f t="shared" si="2"/>
        <v>1</v>
      </c>
      <c r="B313" s="224" t="s">
        <v>52</v>
      </c>
      <c r="C313" s="224" t="s">
        <v>5636</v>
      </c>
      <c r="D313" s="179" t="s">
        <v>510</v>
      </c>
      <c r="E313" s="231" t="s">
        <v>510</v>
      </c>
      <c r="F313" s="251" t="s">
        <v>2668</v>
      </c>
      <c r="G313" s="181" t="s">
        <v>2669</v>
      </c>
      <c r="H313" s="157">
        <f>VLOOKUP(I313:I363,'ENTER STAFF #S HERE'!$A$1:$B$2180,2,FALSE)</f>
        <v>429</v>
      </c>
      <c r="I313" s="179" t="s">
        <v>4632</v>
      </c>
      <c r="J313" s="228"/>
      <c r="K313" s="187">
        <f>#N/A</f>
        <v>0</v>
      </c>
      <c r="L313" s="187">
        <f>#N/A</f>
        <v>0</v>
      </c>
      <c r="M313" s="187">
        <v>6</v>
      </c>
      <c r="N313" s="187" t="str">
        <f t="shared" si="0"/>
        <v xml:space="preserve"> </v>
      </c>
      <c r="O313" s="187" t="s">
        <v>58</v>
      </c>
      <c r="P313" s="187" t="s">
        <v>58</v>
      </c>
      <c r="Q313" s="187" t="s">
        <v>58</v>
      </c>
      <c r="R313" s="187" t="s">
        <v>58</v>
      </c>
      <c r="S313" s="187" t="s">
        <v>58</v>
      </c>
      <c r="T313" s="187" t="s">
        <v>58</v>
      </c>
      <c r="U313" s="187" t="s">
        <v>58</v>
      </c>
      <c r="V313" s="187" t="s">
        <v>58</v>
      </c>
      <c r="W313" s="187">
        <v>0</v>
      </c>
      <c r="X313" s="187" t="s">
        <v>58</v>
      </c>
      <c r="Y313" s="187" t="s">
        <v>58</v>
      </c>
      <c r="Z313" s="187" t="s">
        <v>58</v>
      </c>
      <c r="AA313" s="187"/>
      <c r="AB313" s="187" t="s">
        <v>59</v>
      </c>
      <c r="AC313" s="187" t="s">
        <v>60</v>
      </c>
      <c r="AD313" s="188" t="s">
        <v>6031</v>
      </c>
      <c r="AE313" s="252" t="s">
        <v>152</v>
      </c>
      <c r="AF313" s="222" t="s">
        <v>6229</v>
      </c>
      <c r="AG313" s="190" t="s">
        <v>63</v>
      </c>
      <c r="AH313" s="189" t="s">
        <v>64</v>
      </c>
      <c r="AI313" s="222" t="s">
        <v>6152</v>
      </c>
      <c r="AJ313" s="217" t="s">
        <v>5638</v>
      </c>
      <c r="AK313" s="229"/>
      <c r="AL313" s="229"/>
      <c r="AM313" s="192" t="s">
        <v>5639</v>
      </c>
    </row>
    <row r="314" spans="1:39" ht="13.5" customHeight="1">
      <c r="A314" s="183">
        <f t="shared" si="2"/>
        <v>1</v>
      </c>
      <c r="B314" s="253" t="s">
        <v>52</v>
      </c>
      <c r="C314" s="224" t="s">
        <v>53</v>
      </c>
      <c r="D314" s="179" t="s">
        <v>510</v>
      </c>
      <c r="E314" s="231" t="s">
        <v>471</v>
      </c>
      <c r="F314" s="254" t="s">
        <v>2670</v>
      </c>
      <c r="G314" s="181" t="s">
        <v>6230</v>
      </c>
      <c r="H314" s="157" t="str">
        <f>VLOOKUP(I314:I364,'ENTER STAFF #S HERE'!$A$1:$B$2180,2,FALSE)</f>
        <v>C1392</v>
      </c>
      <c r="I314" s="179" t="s">
        <v>4274</v>
      </c>
      <c r="J314" s="228">
        <v>3</v>
      </c>
      <c r="K314" s="187">
        <f>#N/A</f>
        <v>3</v>
      </c>
      <c r="L314" s="187">
        <f>#N/A</f>
        <v>1</v>
      </c>
      <c r="M314" s="187">
        <v>6</v>
      </c>
      <c r="N314" s="187" t="str">
        <f t="shared" si="0"/>
        <v xml:space="preserve"> </v>
      </c>
      <c r="O314" s="187" t="s">
        <v>58</v>
      </c>
      <c r="P314" s="187" t="s">
        <v>58</v>
      </c>
      <c r="Q314" s="187" t="s">
        <v>58</v>
      </c>
      <c r="R314" s="187" t="s">
        <v>58</v>
      </c>
      <c r="S314" s="187" t="s">
        <v>58</v>
      </c>
      <c r="T314" s="187" t="s">
        <v>58</v>
      </c>
      <c r="U314" s="187" t="s">
        <v>58</v>
      </c>
      <c r="V314" s="187" t="s">
        <v>58</v>
      </c>
      <c r="W314" s="187">
        <v>1</v>
      </c>
      <c r="X314" s="187" t="s">
        <v>58</v>
      </c>
      <c r="Y314" s="187" t="s">
        <v>58</v>
      </c>
      <c r="Z314" s="187" t="s">
        <v>58</v>
      </c>
      <c r="AA314" s="187"/>
      <c r="AB314" s="187" t="s">
        <v>59</v>
      </c>
      <c r="AC314" s="187" t="s">
        <v>60</v>
      </c>
      <c r="AD314" s="188" t="s">
        <v>6031</v>
      </c>
      <c r="AE314" s="252" t="s">
        <v>152</v>
      </c>
      <c r="AF314" s="222" t="s">
        <v>6229</v>
      </c>
      <c r="AG314" s="190" t="s">
        <v>63</v>
      </c>
      <c r="AH314" s="189" t="s">
        <v>64</v>
      </c>
      <c r="AI314" s="222" t="s">
        <v>6152</v>
      </c>
      <c r="AJ314" s="217" t="s">
        <v>5638</v>
      </c>
      <c r="AK314" s="229"/>
      <c r="AL314" s="229"/>
      <c r="AM314" s="192" t="s">
        <v>5639</v>
      </c>
    </row>
    <row r="315" spans="1:39" ht="13.5" customHeight="1">
      <c r="A315" s="183">
        <f t="shared" si="2"/>
        <v>2</v>
      </c>
      <c r="B315" s="224" t="s">
        <v>357</v>
      </c>
      <c r="C315" s="224" t="s">
        <v>5636</v>
      </c>
      <c r="D315" s="179" t="s">
        <v>376</v>
      </c>
      <c r="E315" s="231" t="s">
        <v>467</v>
      </c>
      <c r="F315" s="254" t="s">
        <v>2672</v>
      </c>
      <c r="G315" s="181" t="s">
        <v>6231</v>
      </c>
      <c r="H315" s="157" t="str">
        <f>VLOOKUP(I315:I365,'ENTER STAFF #S HERE'!$A$1:$B$2180,2,FALSE)</f>
        <v>C1625</v>
      </c>
      <c r="I315" s="179" t="s">
        <v>4236</v>
      </c>
      <c r="J315" s="228">
        <v>3</v>
      </c>
      <c r="K315" s="187">
        <f>#N/A</f>
        <v>3</v>
      </c>
      <c r="L315" s="187">
        <f>#N/A</f>
        <v>1</v>
      </c>
      <c r="M315" s="187">
        <v>6</v>
      </c>
      <c r="N315" s="187" t="str">
        <f t="shared" si="0"/>
        <v xml:space="preserve"> </v>
      </c>
      <c r="O315" s="187" t="s">
        <v>58</v>
      </c>
      <c r="P315" s="187" t="s">
        <v>58</v>
      </c>
      <c r="Q315" s="187" t="s">
        <v>58</v>
      </c>
      <c r="R315" s="187" t="s">
        <v>58</v>
      </c>
      <c r="S315" s="187" t="s">
        <v>58</v>
      </c>
      <c r="T315" s="187" t="s">
        <v>58</v>
      </c>
      <c r="U315" s="187" t="s">
        <v>58</v>
      </c>
      <c r="V315" s="187" t="s">
        <v>58</v>
      </c>
      <c r="W315" s="187">
        <v>1</v>
      </c>
      <c r="X315" s="187" t="s">
        <v>58</v>
      </c>
      <c r="Y315" s="187" t="s">
        <v>58</v>
      </c>
      <c r="Z315" s="187" t="s">
        <v>58</v>
      </c>
      <c r="AA315" s="187"/>
      <c r="AB315" s="187" t="s">
        <v>59</v>
      </c>
      <c r="AC315" s="187" t="s">
        <v>60</v>
      </c>
      <c r="AD315" s="188" t="s">
        <v>6031</v>
      </c>
      <c r="AE315" s="252" t="s">
        <v>152</v>
      </c>
      <c r="AF315" s="222" t="s">
        <v>6229</v>
      </c>
      <c r="AG315" s="190" t="s">
        <v>63</v>
      </c>
      <c r="AH315" s="189" t="s">
        <v>64</v>
      </c>
      <c r="AI315" s="222" t="s">
        <v>6152</v>
      </c>
      <c r="AJ315" s="217" t="s">
        <v>5638</v>
      </c>
      <c r="AK315" s="229"/>
      <c r="AL315" s="229"/>
      <c r="AM315" s="192" t="s">
        <v>5639</v>
      </c>
    </row>
    <row r="316" spans="1:39" ht="13.5" customHeight="1">
      <c r="A316" s="183">
        <f t="shared" si="2"/>
        <v>3</v>
      </c>
      <c r="B316" s="219" t="s">
        <v>358</v>
      </c>
      <c r="C316" s="197" t="s">
        <v>5643</v>
      </c>
      <c r="D316" s="179" t="s">
        <v>376</v>
      </c>
      <c r="E316" s="231" t="s">
        <v>459</v>
      </c>
      <c r="F316" s="254" t="s">
        <v>2674</v>
      </c>
      <c r="G316" s="181" t="s">
        <v>6232</v>
      </c>
      <c r="H316" s="157">
        <f>VLOOKUP(I316:I366,'ENTER STAFF #S HERE'!$A$1:$B$2180,2,FALSE)</f>
        <v>383</v>
      </c>
      <c r="I316" s="179" t="s">
        <v>3910</v>
      </c>
      <c r="J316" s="228">
        <v>3</v>
      </c>
      <c r="K316" s="187">
        <f>#N/A</f>
        <v>3</v>
      </c>
      <c r="L316" s="187">
        <f>#N/A</f>
        <v>1</v>
      </c>
      <c r="M316" s="187">
        <v>6</v>
      </c>
      <c r="N316" s="187" t="str">
        <f t="shared" si="0"/>
        <v xml:space="preserve"> </v>
      </c>
      <c r="O316" s="187" t="s">
        <v>58</v>
      </c>
      <c r="P316" s="187" t="s">
        <v>58</v>
      </c>
      <c r="Q316" s="187" t="s">
        <v>58</v>
      </c>
      <c r="R316" s="187" t="s">
        <v>58</v>
      </c>
      <c r="S316" s="187" t="s">
        <v>58</v>
      </c>
      <c r="T316" s="187" t="s">
        <v>58</v>
      </c>
      <c r="U316" s="187" t="s">
        <v>58</v>
      </c>
      <c r="V316" s="187" t="s">
        <v>58</v>
      </c>
      <c r="W316" s="187">
        <v>1</v>
      </c>
      <c r="X316" s="187" t="s">
        <v>58</v>
      </c>
      <c r="Y316" s="187" t="s">
        <v>58</v>
      </c>
      <c r="Z316" s="187" t="s">
        <v>58</v>
      </c>
      <c r="AA316" s="187"/>
      <c r="AB316" s="187" t="s">
        <v>59</v>
      </c>
      <c r="AC316" s="187" t="s">
        <v>60</v>
      </c>
      <c r="AD316" s="188" t="s">
        <v>6031</v>
      </c>
      <c r="AE316" s="252" t="s">
        <v>152</v>
      </c>
      <c r="AF316" s="222" t="s">
        <v>6229</v>
      </c>
      <c r="AG316" s="190" t="s">
        <v>63</v>
      </c>
      <c r="AH316" s="189" t="s">
        <v>64</v>
      </c>
      <c r="AI316" s="222" t="s">
        <v>6152</v>
      </c>
      <c r="AJ316" s="217" t="s">
        <v>5638</v>
      </c>
      <c r="AK316" s="229"/>
      <c r="AL316" s="229"/>
      <c r="AM316" s="192" t="s">
        <v>5639</v>
      </c>
    </row>
    <row r="317" spans="1:39" ht="13.5" customHeight="1">
      <c r="A317" s="183">
        <f t="shared" si="2"/>
        <v>4</v>
      </c>
      <c r="B317" s="224" t="s">
        <v>359</v>
      </c>
      <c r="C317" s="224" t="s">
        <v>5636</v>
      </c>
      <c r="D317" s="179" t="s">
        <v>510</v>
      </c>
      <c r="E317" s="181" t="s">
        <v>510</v>
      </c>
      <c r="F317" s="254" t="s">
        <v>2676</v>
      </c>
      <c r="G317" s="181" t="s">
        <v>6233</v>
      </c>
      <c r="H317" s="157" t="str">
        <f>VLOOKUP(I317:I367,'ENTER STAFF #S HERE'!$A$1:$B$2180,2,FALSE)</f>
        <v>C1406</v>
      </c>
      <c r="I317" s="179" t="s">
        <v>3966</v>
      </c>
      <c r="J317" s="228">
        <v>3</v>
      </c>
      <c r="K317" s="187">
        <f>#N/A</f>
        <v>3</v>
      </c>
      <c r="L317" s="187">
        <f>#N/A</f>
        <v>1</v>
      </c>
      <c r="M317" s="187">
        <v>20</v>
      </c>
      <c r="N317" s="187" t="str">
        <f t="shared" si="0"/>
        <v xml:space="preserve"> </v>
      </c>
      <c r="O317" s="187" t="s">
        <v>58</v>
      </c>
      <c r="P317" s="187" t="s">
        <v>58</v>
      </c>
      <c r="Q317" s="187" t="s">
        <v>58</v>
      </c>
      <c r="R317" s="187" t="s">
        <v>58</v>
      </c>
      <c r="S317" s="187" t="s">
        <v>58</v>
      </c>
      <c r="T317" s="187" t="s">
        <v>58</v>
      </c>
      <c r="U317" s="187" t="s">
        <v>58</v>
      </c>
      <c r="V317" s="187" t="s">
        <v>58</v>
      </c>
      <c r="W317" s="187">
        <v>1</v>
      </c>
      <c r="X317" s="187" t="s">
        <v>58</v>
      </c>
      <c r="Y317" s="187" t="s">
        <v>58</v>
      </c>
      <c r="Z317" s="187" t="s">
        <v>58</v>
      </c>
      <c r="AA317" s="187"/>
      <c r="AB317" s="187" t="s">
        <v>59</v>
      </c>
      <c r="AC317" s="187" t="s">
        <v>60</v>
      </c>
      <c r="AD317" s="188" t="s">
        <v>6031</v>
      </c>
      <c r="AE317" s="252" t="s">
        <v>152</v>
      </c>
      <c r="AF317" s="222" t="s">
        <v>6229</v>
      </c>
      <c r="AG317" s="190" t="s">
        <v>63</v>
      </c>
      <c r="AH317" s="189" t="s">
        <v>64</v>
      </c>
      <c r="AI317" s="222" t="s">
        <v>6152</v>
      </c>
      <c r="AJ317" s="217" t="s">
        <v>5638</v>
      </c>
      <c r="AK317" s="229"/>
      <c r="AL317" s="229"/>
      <c r="AM317" s="192" t="s">
        <v>5639</v>
      </c>
    </row>
    <row r="318" spans="1:39" ht="13.5" customHeight="1">
      <c r="A318" s="183">
        <f t="shared" si="2"/>
        <v>4</v>
      </c>
      <c r="B318" s="224" t="s">
        <v>359</v>
      </c>
      <c r="C318" s="219" t="s">
        <v>5643</v>
      </c>
      <c r="D318" s="179" t="s">
        <v>510</v>
      </c>
      <c r="E318" s="181" t="s">
        <v>510</v>
      </c>
      <c r="F318" s="254" t="s">
        <v>2678</v>
      </c>
      <c r="G318" s="181" t="s">
        <v>6234</v>
      </c>
      <c r="H318" s="157" t="str">
        <f>VLOOKUP(I318:I368,'ENTER STAFF #S HERE'!$A$1:$B$2180,2,FALSE)</f>
        <v>C1594</v>
      </c>
      <c r="I318" s="179" t="s">
        <v>4132</v>
      </c>
      <c r="J318" s="228">
        <v>3</v>
      </c>
      <c r="K318" s="187">
        <f>#N/A</f>
        <v>3</v>
      </c>
      <c r="L318" s="187">
        <f>#N/A</f>
        <v>1</v>
      </c>
      <c r="M318" s="187">
        <v>20</v>
      </c>
      <c r="N318" s="187" t="str">
        <f t="shared" si="0"/>
        <v xml:space="preserve"> </v>
      </c>
      <c r="O318" s="187" t="s">
        <v>58</v>
      </c>
      <c r="P318" s="187" t="s">
        <v>58</v>
      </c>
      <c r="Q318" s="187" t="s">
        <v>58</v>
      </c>
      <c r="R318" s="187" t="s">
        <v>58</v>
      </c>
      <c r="S318" s="187" t="s">
        <v>58</v>
      </c>
      <c r="T318" s="187" t="s">
        <v>58</v>
      </c>
      <c r="U318" s="187" t="s">
        <v>58</v>
      </c>
      <c r="V318" s="187" t="s">
        <v>58</v>
      </c>
      <c r="W318" s="187">
        <v>1</v>
      </c>
      <c r="X318" s="187" t="s">
        <v>58</v>
      </c>
      <c r="Y318" s="187" t="s">
        <v>58</v>
      </c>
      <c r="Z318" s="187" t="s">
        <v>58</v>
      </c>
      <c r="AA318" s="187"/>
      <c r="AB318" s="187" t="s">
        <v>59</v>
      </c>
      <c r="AC318" s="187" t="s">
        <v>60</v>
      </c>
      <c r="AD318" s="188" t="s">
        <v>6031</v>
      </c>
      <c r="AE318" s="252" t="s">
        <v>152</v>
      </c>
      <c r="AF318" s="222" t="s">
        <v>6229</v>
      </c>
      <c r="AG318" s="190" t="s">
        <v>63</v>
      </c>
      <c r="AH318" s="189" t="s">
        <v>64</v>
      </c>
      <c r="AI318" s="222" t="s">
        <v>6152</v>
      </c>
      <c r="AJ318" s="217" t="s">
        <v>5638</v>
      </c>
      <c r="AK318" s="229"/>
      <c r="AL318" s="229"/>
      <c r="AM318" s="192" t="s">
        <v>5639</v>
      </c>
    </row>
    <row r="319" spans="1:39" ht="13.5" customHeight="1">
      <c r="A319" s="183">
        <f t="shared" si="2"/>
        <v>1</v>
      </c>
      <c r="B319" s="224" t="s">
        <v>52</v>
      </c>
      <c r="C319" s="224" t="s">
        <v>5636</v>
      </c>
      <c r="D319" s="179" t="s">
        <v>510</v>
      </c>
      <c r="E319" s="231" t="s">
        <v>510</v>
      </c>
      <c r="F319" s="204" t="s">
        <v>2668</v>
      </c>
      <c r="G319" s="181" t="s">
        <v>6235</v>
      </c>
      <c r="H319" s="157">
        <f>VLOOKUP(I319:I369,'ENTER STAFF #S HERE'!$A$1:$B$2180,2,FALSE)</f>
        <v>429</v>
      </c>
      <c r="I319" s="200" t="s">
        <v>4632</v>
      </c>
      <c r="J319" s="228"/>
      <c r="K319" s="187">
        <f>#N/A</f>
        <v>0</v>
      </c>
      <c r="L319" s="187">
        <f>#N/A</f>
        <v>0</v>
      </c>
      <c r="M319" s="187">
        <v>20</v>
      </c>
      <c r="N319" s="187" t="str">
        <f t="shared" si="0"/>
        <v xml:space="preserve"> </v>
      </c>
      <c r="O319" s="187" t="s">
        <v>58</v>
      </c>
      <c r="P319" s="187" t="s">
        <v>58</v>
      </c>
      <c r="Q319" s="187" t="s">
        <v>58</v>
      </c>
      <c r="R319" s="187" t="s">
        <v>58</v>
      </c>
      <c r="S319" s="187" t="s">
        <v>58</v>
      </c>
      <c r="T319" s="187" t="s">
        <v>58</v>
      </c>
      <c r="U319" s="187" t="s">
        <v>58</v>
      </c>
      <c r="V319" s="187" t="s">
        <v>58</v>
      </c>
      <c r="W319" s="187">
        <v>0</v>
      </c>
      <c r="X319" s="187" t="s">
        <v>58</v>
      </c>
      <c r="Y319" s="187" t="s">
        <v>58</v>
      </c>
      <c r="Z319" s="187" t="s">
        <v>58</v>
      </c>
      <c r="AA319" s="187"/>
      <c r="AB319" s="187" t="s">
        <v>59</v>
      </c>
      <c r="AC319" s="187" t="s">
        <v>60</v>
      </c>
      <c r="AD319" s="188" t="s">
        <v>6031</v>
      </c>
      <c r="AE319" s="252" t="s">
        <v>152</v>
      </c>
      <c r="AF319" s="222" t="s">
        <v>6236</v>
      </c>
      <c r="AG319" s="190" t="s">
        <v>63</v>
      </c>
      <c r="AH319" s="189" t="s">
        <v>64</v>
      </c>
      <c r="AI319" s="222" t="s">
        <v>6148</v>
      </c>
      <c r="AJ319" s="217" t="s">
        <v>5638</v>
      </c>
      <c r="AK319" s="229"/>
      <c r="AL319" s="229"/>
      <c r="AM319" s="192" t="s">
        <v>5639</v>
      </c>
    </row>
    <row r="320" spans="1:39" ht="13.5" customHeight="1">
      <c r="A320" s="183">
        <f t="shared" si="2"/>
        <v>4</v>
      </c>
      <c r="B320" s="224" t="s">
        <v>359</v>
      </c>
      <c r="C320" s="224" t="s">
        <v>53</v>
      </c>
      <c r="D320" s="179" t="s">
        <v>376</v>
      </c>
      <c r="E320" s="231" t="s">
        <v>470</v>
      </c>
      <c r="F320" s="204" t="s">
        <v>2699</v>
      </c>
      <c r="G320" s="181" t="s">
        <v>6237</v>
      </c>
      <c r="H320" s="157" t="str">
        <f>VLOOKUP(I320:I370,'ENTER STAFF #S HERE'!$A$1:$B$2180,2,FALSE)</f>
        <v>C2050</v>
      </c>
      <c r="I320" s="179" t="s">
        <v>5608</v>
      </c>
      <c r="J320" s="228">
        <v>3</v>
      </c>
      <c r="K320" s="187">
        <f>#N/A</f>
        <v>3</v>
      </c>
      <c r="L320" s="187">
        <f>#N/A</f>
        <v>1</v>
      </c>
      <c r="M320" s="187">
        <v>20</v>
      </c>
      <c r="N320" s="187" t="str">
        <f t="shared" si="0"/>
        <v xml:space="preserve"> </v>
      </c>
      <c r="O320" s="187" t="s">
        <v>58</v>
      </c>
      <c r="P320" s="187" t="s">
        <v>58</v>
      </c>
      <c r="Q320" s="187" t="s">
        <v>58</v>
      </c>
      <c r="R320" s="187" t="s">
        <v>58</v>
      </c>
      <c r="S320" s="187" t="s">
        <v>58</v>
      </c>
      <c r="T320" s="187" t="s">
        <v>58</v>
      </c>
      <c r="U320" s="187" t="s">
        <v>58</v>
      </c>
      <c r="V320" s="187" t="s">
        <v>58</v>
      </c>
      <c r="W320" s="187">
        <v>1</v>
      </c>
      <c r="X320" s="187" t="s">
        <v>58</v>
      </c>
      <c r="Y320" s="187" t="s">
        <v>58</v>
      </c>
      <c r="Z320" s="187" t="s">
        <v>58</v>
      </c>
      <c r="AA320" s="187"/>
      <c r="AB320" s="187" t="s">
        <v>59</v>
      </c>
      <c r="AC320" s="187" t="s">
        <v>60</v>
      </c>
      <c r="AD320" s="188" t="s">
        <v>6031</v>
      </c>
      <c r="AE320" s="252" t="s">
        <v>152</v>
      </c>
      <c r="AF320" s="222" t="s">
        <v>6236</v>
      </c>
      <c r="AG320" s="190" t="s">
        <v>63</v>
      </c>
      <c r="AH320" s="189" t="s">
        <v>64</v>
      </c>
      <c r="AI320" s="222" t="s">
        <v>6148</v>
      </c>
      <c r="AJ320" s="217" t="s">
        <v>5638</v>
      </c>
      <c r="AK320" s="229"/>
      <c r="AL320" s="229"/>
      <c r="AM320" s="192" t="s">
        <v>5639</v>
      </c>
    </row>
    <row r="321" spans="1:39" ht="13.5" customHeight="1">
      <c r="A321" s="183">
        <f t="shared" si="2"/>
        <v>1</v>
      </c>
      <c r="B321" s="224" t="s">
        <v>52</v>
      </c>
      <c r="C321" s="224" t="s">
        <v>5643</v>
      </c>
      <c r="D321" s="179" t="s">
        <v>510</v>
      </c>
      <c r="E321" s="231" t="s">
        <v>510</v>
      </c>
      <c r="F321" s="204" t="s">
        <v>2322</v>
      </c>
      <c r="G321" s="181" t="s">
        <v>2323</v>
      </c>
      <c r="H321" s="157" t="str">
        <f>VLOOKUP(I321:I371,'ENTER STAFF #S HERE'!$A$1:$B$2180,2,FALSE)</f>
        <v>C1796</v>
      </c>
      <c r="I321" s="179" t="s">
        <v>3974</v>
      </c>
      <c r="J321" s="228">
        <v>3</v>
      </c>
      <c r="K321" s="187">
        <f>#N/A</f>
        <v>3</v>
      </c>
      <c r="L321" s="187">
        <f>#N/A</f>
        <v>1</v>
      </c>
      <c r="M321" s="187">
        <v>20</v>
      </c>
      <c r="N321" s="187" t="str">
        <f t="shared" si="0"/>
        <v xml:space="preserve"> </v>
      </c>
      <c r="O321" s="187" t="s">
        <v>58</v>
      </c>
      <c r="P321" s="187" t="s">
        <v>58</v>
      </c>
      <c r="Q321" s="187" t="s">
        <v>58</v>
      </c>
      <c r="R321" s="187" t="s">
        <v>58</v>
      </c>
      <c r="S321" s="187" t="s">
        <v>58</v>
      </c>
      <c r="T321" s="187" t="s">
        <v>58</v>
      </c>
      <c r="U321" s="187" t="s">
        <v>58</v>
      </c>
      <c r="V321" s="187" t="s">
        <v>58</v>
      </c>
      <c r="W321" s="187">
        <v>1</v>
      </c>
      <c r="X321" s="187" t="s">
        <v>58</v>
      </c>
      <c r="Y321" s="187" t="s">
        <v>58</v>
      </c>
      <c r="Z321" s="187" t="s">
        <v>58</v>
      </c>
      <c r="AA321" s="187"/>
      <c r="AB321" s="187" t="s">
        <v>59</v>
      </c>
      <c r="AC321" s="187" t="s">
        <v>60</v>
      </c>
      <c r="AD321" s="188" t="s">
        <v>6031</v>
      </c>
      <c r="AE321" s="252" t="s">
        <v>152</v>
      </c>
      <c r="AF321" s="222" t="s">
        <v>6236</v>
      </c>
      <c r="AG321" s="190" t="s">
        <v>63</v>
      </c>
      <c r="AH321" s="189" t="s">
        <v>64</v>
      </c>
      <c r="AI321" s="222" t="s">
        <v>6148</v>
      </c>
      <c r="AJ321" s="217" t="s">
        <v>5638</v>
      </c>
      <c r="AK321" s="229"/>
      <c r="AL321" s="229"/>
      <c r="AM321" s="192" t="s">
        <v>5639</v>
      </c>
    </row>
    <row r="322" spans="1:39" ht="13.5" customHeight="1">
      <c r="A322" s="183">
        <f t="shared" si="2"/>
        <v>2</v>
      </c>
      <c r="B322" s="224" t="s">
        <v>357</v>
      </c>
      <c r="C322" s="224" t="s">
        <v>5643</v>
      </c>
      <c r="D322" s="179" t="s">
        <v>376</v>
      </c>
      <c r="E322" s="231" t="s">
        <v>455</v>
      </c>
      <c r="F322" s="204" t="s">
        <v>2707</v>
      </c>
      <c r="G322" s="181" t="s">
        <v>6238</v>
      </c>
      <c r="H322" s="157" t="str">
        <f>VLOOKUP(I322:I372,'ENTER STAFF #S HERE'!$A$1:$B$2180,2,FALSE)</f>
        <v>C1409</v>
      </c>
      <c r="I322" s="179" t="s">
        <v>4250</v>
      </c>
      <c r="J322" s="228">
        <v>3</v>
      </c>
      <c r="K322" s="187">
        <f>#N/A</f>
        <v>3</v>
      </c>
      <c r="L322" s="187">
        <f>#N/A</f>
        <v>1</v>
      </c>
      <c r="M322" s="187">
        <v>20</v>
      </c>
      <c r="N322" s="187" t="str">
        <f t="shared" si="0"/>
        <v xml:space="preserve"> </v>
      </c>
      <c r="O322" s="187" t="s">
        <v>58</v>
      </c>
      <c r="P322" s="187" t="s">
        <v>58</v>
      </c>
      <c r="Q322" s="187" t="s">
        <v>58</v>
      </c>
      <c r="R322" s="187" t="s">
        <v>58</v>
      </c>
      <c r="S322" s="187" t="s">
        <v>58</v>
      </c>
      <c r="T322" s="187" t="s">
        <v>58</v>
      </c>
      <c r="U322" s="187" t="s">
        <v>58</v>
      </c>
      <c r="V322" s="187" t="s">
        <v>58</v>
      </c>
      <c r="W322" s="187">
        <v>1</v>
      </c>
      <c r="X322" s="187" t="s">
        <v>58</v>
      </c>
      <c r="Y322" s="187" t="s">
        <v>58</v>
      </c>
      <c r="Z322" s="187" t="s">
        <v>58</v>
      </c>
      <c r="AA322" s="187"/>
      <c r="AB322" s="187" t="s">
        <v>59</v>
      </c>
      <c r="AC322" s="187" t="s">
        <v>60</v>
      </c>
      <c r="AD322" s="188" t="s">
        <v>6031</v>
      </c>
      <c r="AE322" s="252" t="s">
        <v>152</v>
      </c>
      <c r="AF322" s="222" t="s">
        <v>6236</v>
      </c>
      <c r="AG322" s="190" t="s">
        <v>63</v>
      </c>
      <c r="AH322" s="189" t="s">
        <v>64</v>
      </c>
      <c r="AI322" s="222" t="s">
        <v>6148</v>
      </c>
      <c r="AJ322" s="217" t="s">
        <v>5638</v>
      </c>
      <c r="AK322" s="229"/>
      <c r="AL322" s="229"/>
      <c r="AM322" s="192" t="s">
        <v>5639</v>
      </c>
    </row>
    <row r="323" spans="1:39" ht="13.5" customHeight="1">
      <c r="A323" s="183">
        <f t="shared" si="2"/>
        <v>2</v>
      </c>
      <c r="B323" s="224" t="s">
        <v>357</v>
      </c>
      <c r="C323" s="224" t="s">
        <v>5636</v>
      </c>
      <c r="D323" s="179" t="s">
        <v>510</v>
      </c>
      <c r="E323" s="231" t="s">
        <v>510</v>
      </c>
      <c r="F323" s="204" t="s">
        <v>2703</v>
      </c>
      <c r="G323" s="181" t="s">
        <v>6239</v>
      </c>
      <c r="H323" s="157" t="str">
        <f>VLOOKUP(I323:I373,'ENTER STAFF #S HERE'!$A$1:$B$2180,2,FALSE)</f>
        <v>C2053</v>
      </c>
      <c r="I323" s="179" t="s">
        <v>5618</v>
      </c>
      <c r="J323" s="228">
        <v>3</v>
      </c>
      <c r="K323" s="187">
        <f>#N/A</f>
        <v>3</v>
      </c>
      <c r="L323" s="187">
        <f>#N/A</f>
        <v>1</v>
      </c>
      <c r="M323" s="187">
        <v>20</v>
      </c>
      <c r="N323" s="187" t="str">
        <f t="shared" si="0"/>
        <v xml:space="preserve"> </v>
      </c>
      <c r="O323" s="187" t="s">
        <v>58</v>
      </c>
      <c r="P323" s="187" t="s">
        <v>58</v>
      </c>
      <c r="Q323" s="187" t="s">
        <v>58</v>
      </c>
      <c r="R323" s="187" t="s">
        <v>58</v>
      </c>
      <c r="S323" s="187" t="s">
        <v>58</v>
      </c>
      <c r="T323" s="187" t="s">
        <v>58</v>
      </c>
      <c r="U323" s="187" t="s">
        <v>58</v>
      </c>
      <c r="V323" s="187" t="s">
        <v>58</v>
      </c>
      <c r="W323" s="187">
        <v>1</v>
      </c>
      <c r="X323" s="187" t="s">
        <v>58</v>
      </c>
      <c r="Y323" s="187" t="s">
        <v>58</v>
      </c>
      <c r="Z323" s="187" t="s">
        <v>58</v>
      </c>
      <c r="AA323" s="187"/>
      <c r="AB323" s="187" t="s">
        <v>59</v>
      </c>
      <c r="AC323" s="187" t="s">
        <v>60</v>
      </c>
      <c r="AD323" s="188" t="s">
        <v>6031</v>
      </c>
      <c r="AE323" s="252" t="s">
        <v>152</v>
      </c>
      <c r="AF323" s="222" t="s">
        <v>6236</v>
      </c>
      <c r="AG323" s="190" t="s">
        <v>63</v>
      </c>
      <c r="AH323" s="189" t="s">
        <v>64</v>
      </c>
      <c r="AI323" s="222" t="s">
        <v>6148</v>
      </c>
      <c r="AJ323" s="217" t="s">
        <v>5638</v>
      </c>
      <c r="AK323" s="229"/>
      <c r="AL323" s="229"/>
      <c r="AM323" s="192" t="s">
        <v>5639</v>
      </c>
    </row>
    <row r="324" spans="1:39" ht="13.5" customHeight="1">
      <c r="A324" s="183">
        <f t="shared" si="2"/>
        <v>3</v>
      </c>
      <c r="B324" s="224" t="s">
        <v>358</v>
      </c>
      <c r="C324" s="224" t="s">
        <v>5636</v>
      </c>
      <c r="D324" s="179" t="s">
        <v>376</v>
      </c>
      <c r="E324" s="231" t="s">
        <v>6240</v>
      </c>
      <c r="F324" s="204" t="s">
        <v>2705</v>
      </c>
      <c r="G324" s="181" t="s">
        <v>6241</v>
      </c>
      <c r="H324" s="157" t="str">
        <f>VLOOKUP(I324:I374,'ENTER STAFF #S HERE'!$A$1:$B$2180,2,FALSE)</f>
        <v>C1406</v>
      </c>
      <c r="I324" s="179" t="s">
        <v>3966</v>
      </c>
      <c r="J324" s="228">
        <v>3</v>
      </c>
      <c r="K324" s="187">
        <f>#N/A</f>
        <v>3</v>
      </c>
      <c r="L324" s="187">
        <f>#N/A</f>
        <v>1</v>
      </c>
      <c r="M324" s="187">
        <v>20</v>
      </c>
      <c r="N324" s="187" t="str">
        <f t="shared" si="0"/>
        <v xml:space="preserve"> </v>
      </c>
      <c r="O324" s="187" t="s">
        <v>58</v>
      </c>
      <c r="P324" s="187" t="s">
        <v>58</v>
      </c>
      <c r="Q324" s="187" t="s">
        <v>58</v>
      </c>
      <c r="R324" s="187" t="s">
        <v>58</v>
      </c>
      <c r="S324" s="187" t="s">
        <v>58</v>
      </c>
      <c r="T324" s="187" t="s">
        <v>58</v>
      </c>
      <c r="U324" s="187" t="s">
        <v>58</v>
      </c>
      <c r="V324" s="187" t="s">
        <v>58</v>
      </c>
      <c r="W324" s="187">
        <v>1</v>
      </c>
      <c r="X324" s="187" t="s">
        <v>58</v>
      </c>
      <c r="Y324" s="187" t="s">
        <v>58</v>
      </c>
      <c r="Z324" s="187" t="s">
        <v>58</v>
      </c>
      <c r="AA324" s="187"/>
      <c r="AB324" s="187" t="s">
        <v>59</v>
      </c>
      <c r="AC324" s="187" t="s">
        <v>60</v>
      </c>
      <c r="AD324" s="188" t="s">
        <v>6031</v>
      </c>
      <c r="AE324" s="252" t="s">
        <v>152</v>
      </c>
      <c r="AF324" s="222" t="s">
        <v>6236</v>
      </c>
      <c r="AG324" s="190" t="s">
        <v>63</v>
      </c>
      <c r="AH324" s="189" t="s">
        <v>64</v>
      </c>
      <c r="AI324" s="222" t="s">
        <v>6148</v>
      </c>
      <c r="AJ324" s="217" t="s">
        <v>5638</v>
      </c>
      <c r="AK324" s="229"/>
      <c r="AL324" s="229"/>
      <c r="AM324" s="192" t="s">
        <v>5639</v>
      </c>
    </row>
    <row r="325" spans="1:39" ht="13.5" customHeight="1">
      <c r="A325" s="183">
        <f t="shared" si="2"/>
        <v>3</v>
      </c>
      <c r="B325" s="219" t="s">
        <v>358</v>
      </c>
      <c r="C325" s="197" t="s">
        <v>5643</v>
      </c>
      <c r="D325" s="179" t="s">
        <v>510</v>
      </c>
      <c r="E325" s="181" t="s">
        <v>510</v>
      </c>
      <c r="F325" s="204" t="s">
        <v>2701</v>
      </c>
      <c r="G325" s="181" t="s">
        <v>6242</v>
      </c>
      <c r="H325" s="157" t="str">
        <f>VLOOKUP(I325:I375,'ENTER STAFF #S HERE'!$A$1:$B$2180,2,FALSE)</f>
        <v>C1392</v>
      </c>
      <c r="I325" s="179" t="s">
        <v>4274</v>
      </c>
      <c r="J325" s="228">
        <v>3</v>
      </c>
      <c r="K325" s="187">
        <f>#N/A</f>
        <v>3</v>
      </c>
      <c r="L325" s="187">
        <f>#N/A</f>
        <v>1</v>
      </c>
      <c r="M325" s="187">
        <v>20</v>
      </c>
      <c r="N325" s="187" t="str">
        <f t="shared" si="0"/>
        <v xml:space="preserve"> </v>
      </c>
      <c r="O325" s="187" t="s">
        <v>58</v>
      </c>
      <c r="P325" s="187" t="s">
        <v>58</v>
      </c>
      <c r="Q325" s="187" t="s">
        <v>58</v>
      </c>
      <c r="R325" s="187" t="s">
        <v>58</v>
      </c>
      <c r="S325" s="187" t="s">
        <v>58</v>
      </c>
      <c r="T325" s="187" t="s">
        <v>58</v>
      </c>
      <c r="U325" s="187" t="s">
        <v>58</v>
      </c>
      <c r="V325" s="187" t="s">
        <v>58</v>
      </c>
      <c r="W325" s="187">
        <v>1</v>
      </c>
      <c r="X325" s="187" t="s">
        <v>58</v>
      </c>
      <c r="Y325" s="187" t="s">
        <v>58</v>
      </c>
      <c r="Z325" s="187" t="s">
        <v>58</v>
      </c>
      <c r="AA325" s="187"/>
      <c r="AB325" s="187" t="s">
        <v>59</v>
      </c>
      <c r="AC325" s="187" t="s">
        <v>60</v>
      </c>
      <c r="AD325" s="188" t="s">
        <v>6031</v>
      </c>
      <c r="AE325" s="252" t="s">
        <v>152</v>
      </c>
      <c r="AF325" s="222" t="s">
        <v>6236</v>
      </c>
      <c r="AG325" s="190" t="s">
        <v>63</v>
      </c>
      <c r="AH325" s="189" t="s">
        <v>64</v>
      </c>
      <c r="AI325" s="222" t="s">
        <v>6148</v>
      </c>
      <c r="AJ325" s="217" t="s">
        <v>5638</v>
      </c>
      <c r="AK325" s="229"/>
      <c r="AL325" s="229"/>
      <c r="AM325" s="192" t="s">
        <v>5639</v>
      </c>
    </row>
    <row r="326" spans="1:39" ht="13.5" customHeight="1">
      <c r="A326" s="183">
        <f t="shared" si="2"/>
        <v>1</v>
      </c>
      <c r="B326" s="224" t="s">
        <v>52</v>
      </c>
      <c r="C326" s="224" t="s">
        <v>5636</v>
      </c>
      <c r="D326" s="179" t="s">
        <v>510</v>
      </c>
      <c r="E326" s="231" t="s">
        <v>510</v>
      </c>
      <c r="F326" s="251" t="s">
        <v>2668</v>
      </c>
      <c r="G326" s="181" t="s">
        <v>2669</v>
      </c>
      <c r="H326" s="157">
        <f>VLOOKUP(I326:I376,'ENTER STAFF #S HERE'!$A$1:$B$2180,2,FALSE)</f>
        <v>429</v>
      </c>
      <c r="I326" s="200" t="s">
        <v>4632</v>
      </c>
      <c r="J326" s="228"/>
      <c r="K326" s="187">
        <f>#N/A</f>
        <v>0</v>
      </c>
      <c r="L326" s="187">
        <f>#N/A</f>
        <v>0</v>
      </c>
      <c r="M326" s="187">
        <v>22</v>
      </c>
      <c r="N326" s="187" t="str">
        <f t="shared" si="0"/>
        <v xml:space="preserve"> </v>
      </c>
      <c r="O326" s="187" t="s">
        <v>58</v>
      </c>
      <c r="P326" s="187" t="s">
        <v>58</v>
      </c>
      <c r="Q326" s="187" t="s">
        <v>58</v>
      </c>
      <c r="R326" s="187" t="s">
        <v>58</v>
      </c>
      <c r="S326" s="187" t="s">
        <v>58</v>
      </c>
      <c r="T326" s="187" t="s">
        <v>58</v>
      </c>
      <c r="U326" s="187" t="s">
        <v>58</v>
      </c>
      <c r="V326" s="187" t="s">
        <v>58</v>
      </c>
      <c r="W326" s="187">
        <v>0</v>
      </c>
      <c r="X326" s="187" t="s">
        <v>58</v>
      </c>
      <c r="Y326" s="187" t="s">
        <v>58</v>
      </c>
      <c r="Z326" s="187" t="s">
        <v>58</v>
      </c>
      <c r="AA326" s="187"/>
      <c r="AB326" s="187" t="s">
        <v>59</v>
      </c>
      <c r="AC326" s="187" t="s">
        <v>60</v>
      </c>
      <c r="AD326" s="188" t="s">
        <v>6031</v>
      </c>
      <c r="AE326" s="252" t="s">
        <v>152</v>
      </c>
      <c r="AF326" s="222" t="s">
        <v>6236</v>
      </c>
      <c r="AG326" s="190" t="s">
        <v>63</v>
      </c>
      <c r="AH326" s="189" t="s">
        <v>64</v>
      </c>
      <c r="AI326" s="222" t="s">
        <v>6152</v>
      </c>
      <c r="AJ326" s="217" t="s">
        <v>5638</v>
      </c>
      <c r="AK326" s="229"/>
      <c r="AL326" s="229"/>
      <c r="AM326" s="192" t="s">
        <v>5639</v>
      </c>
    </row>
    <row r="327" spans="1:39" ht="13.5" customHeight="1">
      <c r="A327" s="183">
        <f t="shared" si="2"/>
        <v>2</v>
      </c>
      <c r="B327" s="224" t="s">
        <v>357</v>
      </c>
      <c r="C327" s="195" t="s">
        <v>53</v>
      </c>
      <c r="D327" s="179" t="s">
        <v>510</v>
      </c>
      <c r="E327" s="231" t="s">
        <v>510</v>
      </c>
      <c r="F327" s="204" t="s">
        <v>2711</v>
      </c>
      <c r="G327" s="181" t="s">
        <v>6243</v>
      </c>
      <c r="H327" s="157" t="str">
        <f>VLOOKUP(I327:I377,'ENTER STAFF #S HERE'!$A$1:$B$2180,2,FALSE)</f>
        <v>C1392</v>
      </c>
      <c r="I327" s="179" t="s">
        <v>4274</v>
      </c>
      <c r="J327" s="228">
        <v>3</v>
      </c>
      <c r="K327" s="187">
        <f>#N/A</f>
        <v>3</v>
      </c>
      <c r="L327" s="187">
        <f>#N/A</f>
        <v>1</v>
      </c>
      <c r="M327" s="187">
        <v>22</v>
      </c>
      <c r="N327" s="187" t="str">
        <f t="shared" si="0"/>
        <v xml:space="preserve"> </v>
      </c>
      <c r="O327" s="187" t="s">
        <v>58</v>
      </c>
      <c r="P327" s="187" t="s">
        <v>58</v>
      </c>
      <c r="Q327" s="187" t="s">
        <v>58</v>
      </c>
      <c r="R327" s="187" t="s">
        <v>58</v>
      </c>
      <c r="S327" s="187" t="s">
        <v>58</v>
      </c>
      <c r="T327" s="187" t="s">
        <v>58</v>
      </c>
      <c r="U327" s="187" t="s">
        <v>58</v>
      </c>
      <c r="V327" s="187" t="s">
        <v>58</v>
      </c>
      <c r="W327" s="187">
        <v>1</v>
      </c>
      <c r="X327" s="187" t="s">
        <v>58</v>
      </c>
      <c r="Y327" s="187" t="s">
        <v>58</v>
      </c>
      <c r="Z327" s="187" t="s">
        <v>58</v>
      </c>
      <c r="AA327" s="187"/>
      <c r="AB327" s="187" t="s">
        <v>59</v>
      </c>
      <c r="AC327" s="187" t="s">
        <v>60</v>
      </c>
      <c r="AD327" s="188" t="s">
        <v>6031</v>
      </c>
      <c r="AE327" s="252" t="s">
        <v>152</v>
      </c>
      <c r="AF327" s="222" t="s">
        <v>6236</v>
      </c>
      <c r="AG327" s="190" t="s">
        <v>63</v>
      </c>
      <c r="AH327" s="189" t="s">
        <v>64</v>
      </c>
      <c r="AI327" s="222" t="s">
        <v>6152</v>
      </c>
      <c r="AJ327" s="217" t="s">
        <v>5638</v>
      </c>
      <c r="AK327" s="229"/>
      <c r="AL327" s="229"/>
      <c r="AM327" s="192" t="s">
        <v>5639</v>
      </c>
    </row>
    <row r="328" spans="1:39" ht="13.5" customHeight="1">
      <c r="A328" s="183">
        <f t="shared" si="2"/>
        <v>3</v>
      </c>
      <c r="B328" s="224" t="s">
        <v>358</v>
      </c>
      <c r="C328" s="224" t="s">
        <v>5636</v>
      </c>
      <c r="D328" s="179" t="s">
        <v>376</v>
      </c>
      <c r="E328" s="231" t="s">
        <v>6045</v>
      </c>
      <c r="F328" s="204" t="s">
        <v>2713</v>
      </c>
      <c r="G328" s="181" t="s">
        <v>6244</v>
      </c>
      <c r="H328" s="157" t="str">
        <f>VLOOKUP(I328:I378,'ENTER STAFF #S HERE'!$A$1:$B$2180,2,FALSE)</f>
        <v>C2053</v>
      </c>
      <c r="I328" s="179" t="s">
        <v>5618</v>
      </c>
      <c r="J328" s="228">
        <v>3</v>
      </c>
      <c r="K328" s="187">
        <f>#N/A</f>
        <v>3</v>
      </c>
      <c r="L328" s="187">
        <f>#N/A</f>
        <v>1</v>
      </c>
      <c r="M328" s="187">
        <v>22</v>
      </c>
      <c r="N328" s="187" t="str">
        <f t="shared" si="0"/>
        <v xml:space="preserve"> </v>
      </c>
      <c r="O328" s="187" t="s">
        <v>58</v>
      </c>
      <c r="P328" s="187" t="s">
        <v>58</v>
      </c>
      <c r="Q328" s="187" t="s">
        <v>58</v>
      </c>
      <c r="R328" s="187" t="s">
        <v>58</v>
      </c>
      <c r="S328" s="187" t="s">
        <v>58</v>
      </c>
      <c r="T328" s="187" t="s">
        <v>58</v>
      </c>
      <c r="U328" s="187" t="s">
        <v>58</v>
      </c>
      <c r="V328" s="187" t="s">
        <v>58</v>
      </c>
      <c r="W328" s="187">
        <v>1</v>
      </c>
      <c r="X328" s="187" t="s">
        <v>58</v>
      </c>
      <c r="Y328" s="187" t="s">
        <v>58</v>
      </c>
      <c r="Z328" s="187" t="s">
        <v>58</v>
      </c>
      <c r="AA328" s="187"/>
      <c r="AB328" s="187" t="s">
        <v>59</v>
      </c>
      <c r="AC328" s="187" t="s">
        <v>60</v>
      </c>
      <c r="AD328" s="188" t="s">
        <v>6031</v>
      </c>
      <c r="AE328" s="252" t="s">
        <v>152</v>
      </c>
      <c r="AF328" s="222" t="s">
        <v>6236</v>
      </c>
      <c r="AG328" s="190" t="s">
        <v>63</v>
      </c>
      <c r="AH328" s="189" t="s">
        <v>64</v>
      </c>
      <c r="AI328" s="222" t="s">
        <v>6152</v>
      </c>
      <c r="AJ328" s="217" t="s">
        <v>5638</v>
      </c>
      <c r="AK328" s="229"/>
      <c r="AL328" s="229"/>
      <c r="AM328" s="192" t="s">
        <v>5639</v>
      </c>
    </row>
    <row r="329" spans="1:39" ht="13.5" customHeight="1">
      <c r="A329" s="183">
        <f t="shared" si="2"/>
        <v>3</v>
      </c>
      <c r="B329" s="224" t="s">
        <v>358</v>
      </c>
      <c r="C329" s="224" t="s">
        <v>53</v>
      </c>
      <c r="D329" s="179" t="s">
        <v>54</v>
      </c>
      <c r="E329" s="231" t="s">
        <v>54</v>
      </c>
      <c r="F329" s="204" t="s">
        <v>2715</v>
      </c>
      <c r="G329" s="181" t="s">
        <v>6040</v>
      </c>
      <c r="H329" s="157" t="str">
        <f>VLOOKUP(I329:I379,'ENTER STAFF #S HERE'!$A$1:$B$2180,2,FALSE)</f>
        <v>C2050</v>
      </c>
      <c r="I329" s="179" t="s">
        <v>5608</v>
      </c>
      <c r="J329" s="228">
        <v>3</v>
      </c>
      <c r="K329" s="187">
        <f>#N/A</f>
        <v>3</v>
      </c>
      <c r="L329" s="187">
        <f>#N/A</f>
        <v>1</v>
      </c>
      <c r="M329" s="187">
        <v>22</v>
      </c>
      <c r="N329" s="187" t="str">
        <f t="shared" si="0"/>
        <v xml:space="preserve"> </v>
      </c>
      <c r="O329" s="187" t="s">
        <v>58</v>
      </c>
      <c r="P329" s="187" t="s">
        <v>58</v>
      </c>
      <c r="Q329" s="187" t="s">
        <v>58</v>
      </c>
      <c r="R329" s="187" t="s">
        <v>58</v>
      </c>
      <c r="S329" s="187" t="s">
        <v>58</v>
      </c>
      <c r="T329" s="187" t="s">
        <v>58</v>
      </c>
      <c r="U329" s="187" t="s">
        <v>58</v>
      </c>
      <c r="V329" s="187" t="s">
        <v>58</v>
      </c>
      <c r="W329" s="187">
        <v>1</v>
      </c>
      <c r="X329" s="187" t="s">
        <v>58</v>
      </c>
      <c r="Y329" s="187" t="s">
        <v>58</v>
      </c>
      <c r="Z329" s="187" t="s">
        <v>58</v>
      </c>
      <c r="AA329" s="187"/>
      <c r="AB329" s="187" t="s">
        <v>59</v>
      </c>
      <c r="AC329" s="187" t="s">
        <v>60</v>
      </c>
      <c r="AD329" s="188" t="s">
        <v>6031</v>
      </c>
      <c r="AE329" s="252" t="s">
        <v>152</v>
      </c>
      <c r="AF329" s="222" t="s">
        <v>6236</v>
      </c>
      <c r="AG329" s="190" t="s">
        <v>63</v>
      </c>
      <c r="AH329" s="189" t="s">
        <v>64</v>
      </c>
      <c r="AI329" s="222" t="s">
        <v>6152</v>
      </c>
      <c r="AJ329" s="217" t="s">
        <v>5638</v>
      </c>
      <c r="AK329" s="229"/>
      <c r="AL329" s="229"/>
      <c r="AM329" s="192" t="s">
        <v>5639</v>
      </c>
    </row>
    <row r="330" spans="1:39" ht="13.5" customHeight="1">
      <c r="A330" s="183">
        <f t="shared" si="2"/>
        <v>4</v>
      </c>
      <c r="B330" s="224" t="s">
        <v>359</v>
      </c>
      <c r="C330" s="224" t="s">
        <v>5636</v>
      </c>
      <c r="D330" s="179" t="s">
        <v>376</v>
      </c>
      <c r="E330" s="231" t="s">
        <v>470</v>
      </c>
      <c r="F330" s="204" t="s">
        <v>2717</v>
      </c>
      <c r="G330" s="181" t="s">
        <v>6245</v>
      </c>
      <c r="H330" s="157" t="str">
        <f>VLOOKUP(I330:I380,'ENTER STAFF #S HERE'!$A$1:$B$2180,2,FALSE)</f>
        <v>C2053</v>
      </c>
      <c r="I330" s="179" t="s">
        <v>5618</v>
      </c>
      <c r="J330" s="228">
        <v>3</v>
      </c>
      <c r="K330" s="187">
        <f>#N/A</f>
        <v>3</v>
      </c>
      <c r="L330" s="187">
        <f>#N/A</f>
        <v>1</v>
      </c>
      <c r="M330" s="187">
        <v>22</v>
      </c>
      <c r="N330" s="187" t="str">
        <f t="shared" si="0"/>
        <v xml:space="preserve"> </v>
      </c>
      <c r="O330" s="187" t="s">
        <v>58</v>
      </c>
      <c r="P330" s="187" t="s">
        <v>58</v>
      </c>
      <c r="Q330" s="187" t="s">
        <v>58</v>
      </c>
      <c r="R330" s="187" t="s">
        <v>58</v>
      </c>
      <c r="S330" s="187" t="s">
        <v>58</v>
      </c>
      <c r="T330" s="187" t="s">
        <v>58</v>
      </c>
      <c r="U330" s="187" t="s">
        <v>58</v>
      </c>
      <c r="V330" s="187" t="s">
        <v>58</v>
      </c>
      <c r="W330" s="187">
        <v>1</v>
      </c>
      <c r="X330" s="187" t="s">
        <v>58</v>
      </c>
      <c r="Y330" s="187" t="s">
        <v>58</v>
      </c>
      <c r="Z330" s="187" t="s">
        <v>58</v>
      </c>
      <c r="AA330" s="187"/>
      <c r="AB330" s="187" t="s">
        <v>59</v>
      </c>
      <c r="AC330" s="187" t="s">
        <v>60</v>
      </c>
      <c r="AD330" s="188" t="s">
        <v>6031</v>
      </c>
      <c r="AE330" s="252" t="s">
        <v>152</v>
      </c>
      <c r="AF330" s="222" t="s">
        <v>6236</v>
      </c>
      <c r="AG330" s="190" t="s">
        <v>63</v>
      </c>
      <c r="AH330" s="189" t="s">
        <v>64</v>
      </c>
      <c r="AI330" s="222" t="s">
        <v>6152</v>
      </c>
      <c r="AJ330" s="217" t="s">
        <v>5638</v>
      </c>
      <c r="AK330" s="229"/>
      <c r="AL330" s="229"/>
      <c r="AM330" s="192" t="s">
        <v>5639</v>
      </c>
    </row>
    <row r="331" spans="1:39" ht="13.5" customHeight="1">
      <c r="A331" s="183">
        <f t="shared" si="2"/>
        <v>4</v>
      </c>
      <c r="B331" s="224" t="s">
        <v>359</v>
      </c>
      <c r="C331" s="219" t="s">
        <v>5643</v>
      </c>
      <c r="D331" s="179" t="s">
        <v>376</v>
      </c>
      <c r="E331" s="231" t="s">
        <v>470</v>
      </c>
      <c r="F331" s="204" t="s">
        <v>2719</v>
      </c>
      <c r="G331" s="181" t="s">
        <v>6041</v>
      </c>
      <c r="H331" s="157" t="str">
        <f>VLOOKUP(I331:I381,'ENTER STAFF #S HERE'!$A$1:$B$2180,2,FALSE)</f>
        <v>C1406</v>
      </c>
      <c r="I331" s="179" t="s">
        <v>3966</v>
      </c>
      <c r="J331" s="228">
        <v>3</v>
      </c>
      <c r="K331" s="187">
        <f>#N/A</f>
        <v>3</v>
      </c>
      <c r="L331" s="187">
        <f>#N/A</f>
        <v>1</v>
      </c>
      <c r="M331" s="187">
        <v>22</v>
      </c>
      <c r="N331" s="187" t="str">
        <f t="shared" si="0"/>
        <v xml:space="preserve"> </v>
      </c>
      <c r="O331" s="187" t="s">
        <v>58</v>
      </c>
      <c r="P331" s="187" t="s">
        <v>58</v>
      </c>
      <c r="Q331" s="187" t="s">
        <v>58</v>
      </c>
      <c r="R331" s="187" t="s">
        <v>58</v>
      </c>
      <c r="S331" s="187" t="s">
        <v>58</v>
      </c>
      <c r="T331" s="187" t="s">
        <v>58</v>
      </c>
      <c r="U331" s="187" t="s">
        <v>58</v>
      </c>
      <c r="V331" s="187" t="s">
        <v>58</v>
      </c>
      <c r="W331" s="187">
        <v>1</v>
      </c>
      <c r="X331" s="187" t="s">
        <v>58</v>
      </c>
      <c r="Y331" s="187" t="s">
        <v>58</v>
      </c>
      <c r="Z331" s="187" t="s">
        <v>58</v>
      </c>
      <c r="AA331" s="187"/>
      <c r="AB331" s="187" t="s">
        <v>59</v>
      </c>
      <c r="AC331" s="187" t="s">
        <v>60</v>
      </c>
      <c r="AD331" s="188" t="s">
        <v>6031</v>
      </c>
      <c r="AE331" s="252" t="s">
        <v>152</v>
      </c>
      <c r="AF331" s="222" t="s">
        <v>6236</v>
      </c>
      <c r="AG331" s="190" t="s">
        <v>63</v>
      </c>
      <c r="AH331" s="189" t="s">
        <v>64</v>
      </c>
      <c r="AI331" s="222" t="s">
        <v>6152</v>
      </c>
      <c r="AJ331" s="217" t="s">
        <v>5638</v>
      </c>
      <c r="AK331" s="229"/>
      <c r="AL331" s="229"/>
      <c r="AM331" s="192" t="s">
        <v>5639</v>
      </c>
    </row>
    <row r="332" spans="1:39" ht="13.5" customHeight="1">
      <c r="A332" s="183">
        <f t="shared" si="2"/>
        <v>1</v>
      </c>
      <c r="B332" s="224" t="s">
        <v>52</v>
      </c>
      <c r="C332" s="224" t="s">
        <v>5643</v>
      </c>
      <c r="D332" s="179" t="s">
        <v>510</v>
      </c>
      <c r="E332" s="231" t="s">
        <v>6240</v>
      </c>
      <c r="F332" s="254" t="s">
        <v>2695</v>
      </c>
      <c r="G332" s="181" t="s">
        <v>6246</v>
      </c>
      <c r="H332" s="157" t="str">
        <f>VLOOKUP(I332:I382,'ENTER STAFF #S HERE'!$A$1:$B$2180,2,FALSE)</f>
        <v>C1392</v>
      </c>
      <c r="I332" s="179" t="s">
        <v>4274</v>
      </c>
      <c r="J332" s="228">
        <v>3</v>
      </c>
      <c r="K332" s="187">
        <f>#N/A</f>
        <v>3</v>
      </c>
      <c r="L332" s="187">
        <f>#N/A</f>
        <v>1</v>
      </c>
      <c r="M332" s="187">
        <v>6</v>
      </c>
      <c r="N332" s="187" t="str">
        <f t="shared" si="0"/>
        <v xml:space="preserve"> </v>
      </c>
      <c r="O332" s="187" t="s">
        <v>58</v>
      </c>
      <c r="P332" s="187" t="s">
        <v>58</v>
      </c>
      <c r="Q332" s="187" t="s">
        <v>58</v>
      </c>
      <c r="R332" s="187" t="s">
        <v>58</v>
      </c>
      <c r="S332" s="187" t="s">
        <v>58</v>
      </c>
      <c r="T332" s="187" t="s">
        <v>58</v>
      </c>
      <c r="U332" s="187" t="s">
        <v>58</v>
      </c>
      <c r="V332" s="187" t="s">
        <v>58</v>
      </c>
      <c r="W332" s="187">
        <v>1</v>
      </c>
      <c r="X332" s="187" t="s">
        <v>58</v>
      </c>
      <c r="Y332" s="187" t="s">
        <v>58</v>
      </c>
      <c r="Z332" s="187" t="s">
        <v>58</v>
      </c>
      <c r="AA332" s="187"/>
      <c r="AB332" s="187" t="s">
        <v>59</v>
      </c>
      <c r="AC332" s="187" t="s">
        <v>60</v>
      </c>
      <c r="AD332" s="188" t="s">
        <v>6031</v>
      </c>
      <c r="AE332" s="252" t="s">
        <v>152</v>
      </c>
      <c r="AF332" s="222" t="s">
        <v>6229</v>
      </c>
      <c r="AG332" s="190" t="s">
        <v>63</v>
      </c>
      <c r="AH332" s="189" t="s">
        <v>64</v>
      </c>
      <c r="AI332" s="189" t="s">
        <v>6206</v>
      </c>
      <c r="AJ332" s="217" t="s">
        <v>5638</v>
      </c>
      <c r="AK332" s="229"/>
      <c r="AL332" s="229"/>
      <c r="AM332" s="192" t="s">
        <v>5639</v>
      </c>
    </row>
    <row r="333" spans="1:39" ht="13.5" customHeight="1">
      <c r="A333" s="183">
        <f t="shared" si="2"/>
        <v>2</v>
      </c>
      <c r="B333" s="224" t="s">
        <v>357</v>
      </c>
      <c r="C333" s="224" t="s">
        <v>5636</v>
      </c>
      <c r="D333" s="179" t="s">
        <v>376</v>
      </c>
      <c r="E333" s="231" t="s">
        <v>472</v>
      </c>
      <c r="F333" s="254" t="s">
        <v>2693</v>
      </c>
      <c r="G333" s="181" t="s">
        <v>6247</v>
      </c>
      <c r="H333" s="157" t="str">
        <f>VLOOKUP(I333:I383,'ENTER STAFF #S HERE'!$A$1:$B$2180,2,FALSE)</f>
        <v>C1406</v>
      </c>
      <c r="I333" s="179" t="s">
        <v>3966</v>
      </c>
      <c r="J333" s="228">
        <v>3</v>
      </c>
      <c r="K333" s="187">
        <f>#N/A</f>
        <v>3</v>
      </c>
      <c r="L333" s="187">
        <f>#N/A</f>
        <v>1</v>
      </c>
      <c r="M333" s="187">
        <v>6</v>
      </c>
      <c r="N333" s="187" t="str">
        <f t="shared" si="0"/>
        <v xml:space="preserve"> </v>
      </c>
      <c r="O333" s="187" t="s">
        <v>58</v>
      </c>
      <c r="P333" s="187" t="s">
        <v>58</v>
      </c>
      <c r="Q333" s="187" t="s">
        <v>58</v>
      </c>
      <c r="R333" s="187" t="s">
        <v>58</v>
      </c>
      <c r="S333" s="187" t="s">
        <v>58</v>
      </c>
      <c r="T333" s="187" t="s">
        <v>58</v>
      </c>
      <c r="U333" s="187" t="s">
        <v>58</v>
      </c>
      <c r="V333" s="187" t="s">
        <v>58</v>
      </c>
      <c r="W333" s="187">
        <v>1</v>
      </c>
      <c r="X333" s="187" t="s">
        <v>58</v>
      </c>
      <c r="Y333" s="187" t="s">
        <v>58</v>
      </c>
      <c r="Z333" s="187" t="s">
        <v>58</v>
      </c>
      <c r="AA333" s="187"/>
      <c r="AB333" s="187" t="s">
        <v>59</v>
      </c>
      <c r="AC333" s="187" t="s">
        <v>60</v>
      </c>
      <c r="AD333" s="188" t="s">
        <v>6031</v>
      </c>
      <c r="AE333" s="252" t="s">
        <v>152</v>
      </c>
      <c r="AF333" s="222" t="s">
        <v>6229</v>
      </c>
      <c r="AG333" s="190" t="s">
        <v>63</v>
      </c>
      <c r="AH333" s="189" t="s">
        <v>64</v>
      </c>
      <c r="AI333" s="189" t="s">
        <v>6206</v>
      </c>
      <c r="AJ333" s="217" t="s">
        <v>5638</v>
      </c>
      <c r="AK333" s="229"/>
      <c r="AL333" s="229"/>
      <c r="AM333" s="192" t="s">
        <v>5639</v>
      </c>
    </row>
    <row r="334" spans="1:39" ht="13.5" customHeight="1">
      <c r="A334" s="183">
        <f t="shared" si="2"/>
        <v>2</v>
      </c>
      <c r="B334" s="224" t="s">
        <v>357</v>
      </c>
      <c r="C334" s="224" t="s">
        <v>5643</v>
      </c>
      <c r="D334" s="179" t="s">
        <v>510</v>
      </c>
      <c r="E334" s="231" t="s">
        <v>510</v>
      </c>
      <c r="F334" s="254" t="s">
        <v>2691</v>
      </c>
      <c r="G334" s="181" t="s">
        <v>6248</v>
      </c>
      <c r="H334" s="157">
        <f>VLOOKUP(I334:I384,'ENTER STAFF #S HERE'!$A$1:$B$2180,2,FALSE)</f>
        <v>383</v>
      </c>
      <c r="I334" s="179" t="s">
        <v>3910</v>
      </c>
      <c r="J334" s="228">
        <v>3</v>
      </c>
      <c r="K334" s="187">
        <f>#N/A</f>
        <v>3</v>
      </c>
      <c r="L334" s="187">
        <f>#N/A</f>
        <v>1</v>
      </c>
      <c r="M334" s="187">
        <v>6</v>
      </c>
      <c r="N334" s="187" t="str">
        <f t="shared" si="0"/>
        <v xml:space="preserve"> </v>
      </c>
      <c r="O334" s="187" t="s">
        <v>58</v>
      </c>
      <c r="P334" s="187" t="s">
        <v>58</v>
      </c>
      <c r="Q334" s="187" t="s">
        <v>58</v>
      </c>
      <c r="R334" s="187" t="s">
        <v>58</v>
      </c>
      <c r="S334" s="187" t="s">
        <v>58</v>
      </c>
      <c r="T334" s="187" t="s">
        <v>58</v>
      </c>
      <c r="U334" s="187" t="s">
        <v>58</v>
      </c>
      <c r="V334" s="187" t="s">
        <v>58</v>
      </c>
      <c r="W334" s="187">
        <v>1</v>
      </c>
      <c r="X334" s="187" t="s">
        <v>58</v>
      </c>
      <c r="Y334" s="187" t="s">
        <v>58</v>
      </c>
      <c r="Z334" s="187" t="s">
        <v>58</v>
      </c>
      <c r="AA334" s="187"/>
      <c r="AB334" s="187" t="s">
        <v>59</v>
      </c>
      <c r="AC334" s="187" t="s">
        <v>60</v>
      </c>
      <c r="AD334" s="188" t="s">
        <v>6031</v>
      </c>
      <c r="AE334" s="252" t="s">
        <v>152</v>
      </c>
      <c r="AF334" s="222" t="s">
        <v>6229</v>
      </c>
      <c r="AG334" s="190" t="s">
        <v>63</v>
      </c>
      <c r="AH334" s="189" t="s">
        <v>64</v>
      </c>
      <c r="AI334" s="189" t="s">
        <v>6206</v>
      </c>
      <c r="AJ334" s="217" t="s">
        <v>5638</v>
      </c>
      <c r="AK334" s="229"/>
      <c r="AL334" s="229"/>
      <c r="AM334" s="192" t="s">
        <v>5639</v>
      </c>
    </row>
    <row r="335" spans="1:39" ht="13.5" customHeight="1">
      <c r="A335" s="183">
        <f t="shared" si="2"/>
        <v>2</v>
      </c>
      <c r="B335" s="224" t="s">
        <v>357</v>
      </c>
      <c r="C335" s="195" t="s">
        <v>53</v>
      </c>
      <c r="D335" s="179" t="s">
        <v>510</v>
      </c>
      <c r="E335" s="231" t="s">
        <v>510</v>
      </c>
      <c r="F335" s="254" t="s">
        <v>2697</v>
      </c>
      <c r="G335" s="181" t="s">
        <v>6249</v>
      </c>
      <c r="H335" s="157">
        <f>VLOOKUP(I335:I385,'ENTER STAFF #S HERE'!$A$1:$B$2180,2,FALSE)</f>
        <v>383</v>
      </c>
      <c r="I335" s="179" t="s">
        <v>3910</v>
      </c>
      <c r="J335" s="228"/>
      <c r="K335" s="187">
        <f>#N/A</f>
        <v>0</v>
      </c>
      <c r="L335" s="187">
        <f>#N/A</f>
        <v>0</v>
      </c>
      <c r="M335" s="187">
        <v>6</v>
      </c>
      <c r="N335" s="187" t="str">
        <f t="shared" si="0"/>
        <v xml:space="preserve"> </v>
      </c>
      <c r="O335" s="187" t="s">
        <v>58</v>
      </c>
      <c r="P335" s="187" t="s">
        <v>58</v>
      </c>
      <c r="Q335" s="187" t="s">
        <v>58</v>
      </c>
      <c r="R335" s="187" t="s">
        <v>58</v>
      </c>
      <c r="S335" s="187" t="s">
        <v>58</v>
      </c>
      <c r="T335" s="187" t="s">
        <v>58</v>
      </c>
      <c r="U335" s="187" t="s">
        <v>58</v>
      </c>
      <c r="V335" s="187" t="s">
        <v>58</v>
      </c>
      <c r="W335" s="187">
        <v>0</v>
      </c>
      <c r="X335" s="187" t="s">
        <v>58</v>
      </c>
      <c r="Y335" s="187" t="s">
        <v>58</v>
      </c>
      <c r="Z335" s="187" t="s">
        <v>58</v>
      </c>
      <c r="AA335" s="187"/>
      <c r="AB335" s="187" t="s">
        <v>59</v>
      </c>
      <c r="AC335" s="187" t="s">
        <v>60</v>
      </c>
      <c r="AD335" s="188" t="s">
        <v>6031</v>
      </c>
      <c r="AE335" s="252" t="s">
        <v>152</v>
      </c>
      <c r="AF335" s="222" t="s">
        <v>6229</v>
      </c>
      <c r="AG335" s="190" t="s">
        <v>63</v>
      </c>
      <c r="AH335" s="189" t="s">
        <v>64</v>
      </c>
      <c r="AI335" s="189" t="s">
        <v>6206</v>
      </c>
      <c r="AJ335" s="217" t="s">
        <v>5638</v>
      </c>
      <c r="AK335" s="229"/>
      <c r="AL335" s="229"/>
      <c r="AM335" s="192" t="s">
        <v>5639</v>
      </c>
    </row>
    <row r="336" spans="1:39" ht="13.5" customHeight="1">
      <c r="A336" s="183">
        <f t="shared" si="2"/>
        <v>1</v>
      </c>
      <c r="B336" s="224" t="s">
        <v>52</v>
      </c>
      <c r="C336" s="224" t="s">
        <v>5643</v>
      </c>
      <c r="D336" s="179" t="s">
        <v>510</v>
      </c>
      <c r="E336" s="231" t="s">
        <v>510</v>
      </c>
      <c r="F336" s="204" t="s">
        <v>1838</v>
      </c>
      <c r="G336" s="181" t="s">
        <v>6049</v>
      </c>
      <c r="H336" s="157" t="str">
        <f>VLOOKUP(I336:I386,'ENTER STAFF #S HERE'!$A$1:$B$2180,2,FALSE)</f>
        <v>C1773</v>
      </c>
      <c r="I336" s="179" t="s">
        <v>5613</v>
      </c>
      <c r="J336" s="228"/>
      <c r="K336" s="187">
        <f>#N/A</f>
        <v>0</v>
      </c>
      <c r="L336" s="187">
        <f>#N/A</f>
        <v>0</v>
      </c>
      <c r="M336" s="187">
        <v>30</v>
      </c>
      <c r="N336" s="187" t="str">
        <f t="shared" si="0"/>
        <v xml:space="preserve"> </v>
      </c>
      <c r="O336" s="187" t="s">
        <v>58</v>
      </c>
      <c r="P336" s="187" t="s">
        <v>58</v>
      </c>
      <c r="Q336" s="187" t="s">
        <v>58</v>
      </c>
      <c r="R336" s="187" t="s">
        <v>58</v>
      </c>
      <c r="S336" s="187" t="s">
        <v>58</v>
      </c>
      <c r="T336" s="187" t="s">
        <v>58</v>
      </c>
      <c r="U336" s="187" t="s">
        <v>58</v>
      </c>
      <c r="V336" s="187" t="s">
        <v>58</v>
      </c>
      <c r="W336" s="187">
        <v>0</v>
      </c>
      <c r="X336" s="187" t="s">
        <v>58</v>
      </c>
      <c r="Y336" s="187" t="s">
        <v>58</v>
      </c>
      <c r="Z336" s="187" t="s">
        <v>58</v>
      </c>
      <c r="AA336" s="187"/>
      <c r="AB336" s="187" t="s">
        <v>59</v>
      </c>
      <c r="AC336" s="187" t="s">
        <v>60</v>
      </c>
      <c r="AD336" s="188" t="s">
        <v>6031</v>
      </c>
      <c r="AE336" s="252" t="s">
        <v>152</v>
      </c>
      <c r="AF336" s="222" t="s">
        <v>6236</v>
      </c>
      <c r="AG336" s="190" t="s">
        <v>63</v>
      </c>
      <c r="AH336" s="189" t="s">
        <v>64</v>
      </c>
      <c r="AI336" s="222" t="s">
        <v>65</v>
      </c>
      <c r="AJ336" s="217" t="s">
        <v>5638</v>
      </c>
      <c r="AK336" s="229"/>
      <c r="AL336" s="229"/>
      <c r="AM336" s="192" t="s">
        <v>5639</v>
      </c>
    </row>
    <row r="337" spans="1:39" ht="13.5" customHeight="1">
      <c r="A337" s="183">
        <f t="shared" si="2"/>
        <v>1</v>
      </c>
      <c r="B337" s="224" t="s">
        <v>52</v>
      </c>
      <c r="C337" s="224" t="s">
        <v>53</v>
      </c>
      <c r="D337" s="179" t="s">
        <v>54</v>
      </c>
      <c r="E337" s="231" t="s">
        <v>54</v>
      </c>
      <c r="F337" s="204" t="s">
        <v>2721</v>
      </c>
      <c r="G337" s="181" t="s">
        <v>56</v>
      </c>
      <c r="H337" s="157" t="str">
        <f>VLOOKUP(I337:I387,'ENTER STAFF #S HERE'!$A$1:$B$2180,2,FALSE)</f>
        <v>C2050</v>
      </c>
      <c r="I337" s="179" t="s">
        <v>5608</v>
      </c>
      <c r="J337" s="228">
        <v>3</v>
      </c>
      <c r="K337" s="187">
        <f>#N/A</f>
        <v>3</v>
      </c>
      <c r="L337" s="187">
        <f>#N/A</f>
        <v>1</v>
      </c>
      <c r="M337" s="187">
        <v>30</v>
      </c>
      <c r="N337" s="187" t="str">
        <f t="shared" si="0"/>
        <v xml:space="preserve"> </v>
      </c>
      <c r="O337" s="187" t="s">
        <v>58</v>
      </c>
      <c r="P337" s="187" t="s">
        <v>58</v>
      </c>
      <c r="Q337" s="187" t="s">
        <v>58</v>
      </c>
      <c r="R337" s="187" t="s">
        <v>58</v>
      </c>
      <c r="S337" s="187" t="s">
        <v>58</v>
      </c>
      <c r="T337" s="187" t="s">
        <v>58</v>
      </c>
      <c r="U337" s="187" t="s">
        <v>58</v>
      </c>
      <c r="V337" s="187" t="s">
        <v>58</v>
      </c>
      <c r="W337" s="187">
        <v>1</v>
      </c>
      <c r="X337" s="187" t="s">
        <v>58</v>
      </c>
      <c r="Y337" s="187" t="s">
        <v>58</v>
      </c>
      <c r="Z337" s="187" t="s">
        <v>58</v>
      </c>
      <c r="AA337" s="187"/>
      <c r="AB337" s="187" t="s">
        <v>59</v>
      </c>
      <c r="AC337" s="187" t="s">
        <v>60</v>
      </c>
      <c r="AD337" s="188" t="s">
        <v>6031</v>
      </c>
      <c r="AE337" s="252" t="s">
        <v>152</v>
      </c>
      <c r="AF337" s="222" t="s">
        <v>6236</v>
      </c>
      <c r="AG337" s="190" t="s">
        <v>63</v>
      </c>
      <c r="AH337" s="189" t="s">
        <v>64</v>
      </c>
      <c r="AI337" s="222" t="s">
        <v>65</v>
      </c>
      <c r="AJ337" s="217" t="s">
        <v>5638</v>
      </c>
      <c r="AK337" s="229"/>
      <c r="AL337" s="229"/>
      <c r="AM337" s="192" t="s">
        <v>5639</v>
      </c>
    </row>
    <row r="338" spans="1:39" ht="13.5" customHeight="1">
      <c r="A338" s="183">
        <f t="shared" si="2"/>
        <v>2</v>
      </c>
      <c r="B338" s="224" t="s">
        <v>357</v>
      </c>
      <c r="C338" s="195" t="s">
        <v>53</v>
      </c>
      <c r="D338" s="179" t="s">
        <v>376</v>
      </c>
      <c r="E338" s="231" t="s">
        <v>6045</v>
      </c>
      <c r="F338" s="204" t="s">
        <v>2723</v>
      </c>
      <c r="G338" s="181" t="s">
        <v>6250</v>
      </c>
      <c r="H338" s="157" t="str">
        <f>VLOOKUP(I338:I388,'ENTER STAFF #S HERE'!$A$1:$B$2180,2,FALSE)</f>
        <v>C1409</v>
      </c>
      <c r="I338" s="179" t="s">
        <v>4250</v>
      </c>
      <c r="J338" s="228">
        <v>3</v>
      </c>
      <c r="K338" s="187">
        <f>#N/A</f>
        <v>3</v>
      </c>
      <c r="L338" s="187">
        <f>#N/A</f>
        <v>1</v>
      </c>
      <c r="M338" s="187">
        <v>30</v>
      </c>
      <c r="N338" s="187" t="str">
        <f t="shared" si="0"/>
        <v xml:space="preserve"> </v>
      </c>
      <c r="O338" s="187" t="s">
        <v>58</v>
      </c>
      <c r="P338" s="187" t="s">
        <v>58</v>
      </c>
      <c r="Q338" s="187" t="s">
        <v>58</v>
      </c>
      <c r="R338" s="187" t="s">
        <v>58</v>
      </c>
      <c r="S338" s="187" t="s">
        <v>58</v>
      </c>
      <c r="T338" s="187" t="s">
        <v>58</v>
      </c>
      <c r="U338" s="187" t="s">
        <v>58</v>
      </c>
      <c r="V338" s="187" t="s">
        <v>58</v>
      </c>
      <c r="W338" s="187">
        <v>1</v>
      </c>
      <c r="X338" s="187" t="s">
        <v>58</v>
      </c>
      <c r="Y338" s="187" t="s">
        <v>58</v>
      </c>
      <c r="Z338" s="187" t="s">
        <v>58</v>
      </c>
      <c r="AA338" s="187"/>
      <c r="AB338" s="187" t="s">
        <v>59</v>
      </c>
      <c r="AC338" s="187" t="s">
        <v>60</v>
      </c>
      <c r="AD338" s="188" t="s">
        <v>6031</v>
      </c>
      <c r="AE338" s="252" t="s">
        <v>152</v>
      </c>
      <c r="AF338" s="222" t="s">
        <v>6236</v>
      </c>
      <c r="AG338" s="190" t="s">
        <v>63</v>
      </c>
      <c r="AH338" s="189" t="s">
        <v>64</v>
      </c>
      <c r="AI338" s="222" t="s">
        <v>65</v>
      </c>
      <c r="AJ338" s="217" t="s">
        <v>5638</v>
      </c>
      <c r="AK338" s="229"/>
      <c r="AL338" s="229"/>
      <c r="AM338" s="192" t="s">
        <v>5639</v>
      </c>
    </row>
    <row r="339" spans="1:39" ht="14.25" customHeight="1">
      <c r="A339" s="183">
        <f t="shared" si="2"/>
        <v>3</v>
      </c>
      <c r="B339" s="224" t="s">
        <v>358</v>
      </c>
      <c r="C339" s="224" t="s">
        <v>5636</v>
      </c>
      <c r="D339" s="179" t="s">
        <v>510</v>
      </c>
      <c r="E339" s="231" t="s">
        <v>510</v>
      </c>
      <c r="F339" s="204" t="s">
        <v>2729</v>
      </c>
      <c r="G339" s="181" t="s">
        <v>6251</v>
      </c>
      <c r="H339" s="157">
        <f>VLOOKUP(I339:I389,'ENTER STAFF #S HERE'!$A$1:$B$2180,2,FALSE)</f>
        <v>366</v>
      </c>
      <c r="I339" s="179" t="s">
        <v>4206</v>
      </c>
      <c r="J339" s="228">
        <v>3</v>
      </c>
      <c r="K339" s="187">
        <f>#N/A</f>
        <v>3</v>
      </c>
      <c r="L339" s="187">
        <f>#N/A</f>
        <v>1</v>
      </c>
      <c r="M339" s="187">
        <v>30</v>
      </c>
      <c r="N339" s="187" t="str">
        <f t="shared" si="0"/>
        <v xml:space="preserve"> </v>
      </c>
      <c r="O339" s="187" t="s">
        <v>58</v>
      </c>
      <c r="P339" s="187" t="s">
        <v>58</v>
      </c>
      <c r="Q339" s="187" t="s">
        <v>58</v>
      </c>
      <c r="R339" s="187" t="s">
        <v>58</v>
      </c>
      <c r="S339" s="187" t="s">
        <v>58</v>
      </c>
      <c r="T339" s="187" t="s">
        <v>58</v>
      </c>
      <c r="U339" s="187" t="s">
        <v>58</v>
      </c>
      <c r="V339" s="187" t="s">
        <v>58</v>
      </c>
      <c r="W339" s="187">
        <v>1</v>
      </c>
      <c r="X339" s="187" t="s">
        <v>58</v>
      </c>
      <c r="Y339" s="187" t="s">
        <v>58</v>
      </c>
      <c r="Z339" s="187" t="s">
        <v>58</v>
      </c>
      <c r="AA339" s="187"/>
      <c r="AB339" s="187" t="s">
        <v>59</v>
      </c>
      <c r="AC339" s="187" t="s">
        <v>60</v>
      </c>
      <c r="AD339" s="188" t="s">
        <v>6031</v>
      </c>
      <c r="AE339" s="252" t="s">
        <v>152</v>
      </c>
      <c r="AF339" s="222" t="s">
        <v>6236</v>
      </c>
      <c r="AG339" s="190" t="s">
        <v>63</v>
      </c>
      <c r="AH339" s="189" t="s">
        <v>64</v>
      </c>
      <c r="AI339" s="222" t="s">
        <v>65</v>
      </c>
      <c r="AJ339" s="217" t="s">
        <v>5638</v>
      </c>
      <c r="AK339" s="229"/>
      <c r="AL339" s="229"/>
      <c r="AM339" s="192" t="s">
        <v>5639</v>
      </c>
    </row>
    <row r="340" spans="1:39" ht="14.25" customHeight="1">
      <c r="A340" s="183">
        <f t="shared" si="2"/>
        <v>3</v>
      </c>
      <c r="B340" s="224" t="s">
        <v>358</v>
      </c>
      <c r="C340" s="224" t="s">
        <v>53</v>
      </c>
      <c r="D340" s="179" t="s">
        <v>510</v>
      </c>
      <c r="E340" s="231" t="s">
        <v>510</v>
      </c>
      <c r="F340" s="204" t="s">
        <v>2725</v>
      </c>
      <c r="G340" s="181" t="s">
        <v>6252</v>
      </c>
      <c r="H340" s="157" t="str">
        <f>VLOOKUP(I340:I390,'ENTER STAFF #S HERE'!$A$1:$B$2180,2,FALSE)</f>
        <v>C1392</v>
      </c>
      <c r="I340" s="179" t="s">
        <v>4274</v>
      </c>
      <c r="J340" s="228">
        <v>3</v>
      </c>
      <c r="K340" s="187">
        <f>#N/A</f>
        <v>3</v>
      </c>
      <c r="L340" s="187">
        <f>#N/A</f>
        <v>1</v>
      </c>
      <c r="M340" s="187">
        <v>30</v>
      </c>
      <c r="N340" s="187" t="str">
        <f t="shared" si="0"/>
        <v xml:space="preserve"> </v>
      </c>
      <c r="O340" s="187" t="s">
        <v>58</v>
      </c>
      <c r="P340" s="187" t="s">
        <v>58</v>
      </c>
      <c r="Q340" s="187" t="s">
        <v>58</v>
      </c>
      <c r="R340" s="187" t="s">
        <v>58</v>
      </c>
      <c r="S340" s="187" t="s">
        <v>58</v>
      </c>
      <c r="T340" s="187" t="s">
        <v>58</v>
      </c>
      <c r="U340" s="187" t="s">
        <v>58</v>
      </c>
      <c r="V340" s="187" t="s">
        <v>58</v>
      </c>
      <c r="W340" s="187">
        <v>1</v>
      </c>
      <c r="X340" s="187" t="s">
        <v>58</v>
      </c>
      <c r="Y340" s="187" t="s">
        <v>58</v>
      </c>
      <c r="Z340" s="187" t="s">
        <v>58</v>
      </c>
      <c r="AA340" s="187"/>
      <c r="AB340" s="187" t="s">
        <v>59</v>
      </c>
      <c r="AC340" s="187" t="s">
        <v>60</v>
      </c>
      <c r="AD340" s="188" t="s">
        <v>6031</v>
      </c>
      <c r="AE340" s="252" t="s">
        <v>152</v>
      </c>
      <c r="AF340" s="222" t="s">
        <v>6236</v>
      </c>
      <c r="AG340" s="190" t="s">
        <v>63</v>
      </c>
      <c r="AH340" s="189" t="s">
        <v>64</v>
      </c>
      <c r="AI340" s="222" t="s">
        <v>65</v>
      </c>
      <c r="AJ340" s="217" t="s">
        <v>5638</v>
      </c>
      <c r="AK340" s="229"/>
      <c r="AL340" s="229"/>
      <c r="AM340" s="192" t="s">
        <v>5639</v>
      </c>
    </row>
    <row r="341" spans="1:39" ht="14.25" customHeight="1">
      <c r="A341" s="183">
        <f t="shared" si="2"/>
        <v>1</v>
      </c>
      <c r="B341" s="224" t="s">
        <v>52</v>
      </c>
      <c r="C341" s="224" t="s">
        <v>5643</v>
      </c>
      <c r="D341" s="179" t="s">
        <v>510</v>
      </c>
      <c r="E341" s="231" t="s">
        <v>510</v>
      </c>
      <c r="F341" s="204" t="s">
        <v>2731</v>
      </c>
      <c r="G341" s="181" t="s">
        <v>6253</v>
      </c>
      <c r="H341" s="157">
        <f>VLOOKUP(I341:I391,'ENTER STAFF #S HERE'!$A$1:$B$2180,2,FALSE)</f>
        <v>383</v>
      </c>
      <c r="I341" s="179" t="s">
        <v>3910</v>
      </c>
      <c r="J341" s="228">
        <v>3</v>
      </c>
      <c r="K341" s="187">
        <f>#N/A</f>
        <v>3</v>
      </c>
      <c r="L341" s="187">
        <f>#N/A</f>
        <v>1</v>
      </c>
      <c r="M341" s="187">
        <v>40</v>
      </c>
      <c r="N341" s="187" t="str">
        <f t="shared" si="0"/>
        <v xml:space="preserve"> </v>
      </c>
      <c r="O341" s="187" t="s">
        <v>58</v>
      </c>
      <c r="P341" s="187" t="s">
        <v>58</v>
      </c>
      <c r="Q341" s="187" t="s">
        <v>58</v>
      </c>
      <c r="R341" s="187" t="s">
        <v>58</v>
      </c>
      <c r="S341" s="187" t="s">
        <v>58</v>
      </c>
      <c r="T341" s="187" t="s">
        <v>58</v>
      </c>
      <c r="U341" s="187" t="s">
        <v>58</v>
      </c>
      <c r="V341" s="187" t="s">
        <v>58</v>
      </c>
      <c r="W341" s="187">
        <v>1</v>
      </c>
      <c r="X341" s="187" t="s">
        <v>58</v>
      </c>
      <c r="Y341" s="187" t="s">
        <v>58</v>
      </c>
      <c r="Z341" s="187" t="s">
        <v>58</v>
      </c>
      <c r="AA341" s="187"/>
      <c r="AB341" s="187" t="s">
        <v>59</v>
      </c>
      <c r="AC341" s="187" t="s">
        <v>60</v>
      </c>
      <c r="AD341" s="188" t="s">
        <v>6031</v>
      </c>
      <c r="AE341" s="252" t="s">
        <v>152</v>
      </c>
      <c r="AF341" s="222" t="s">
        <v>6236</v>
      </c>
      <c r="AG341" s="190" t="s">
        <v>63</v>
      </c>
      <c r="AH341" s="189" t="s">
        <v>64</v>
      </c>
      <c r="AI341" s="222" t="s">
        <v>6206</v>
      </c>
      <c r="AJ341" s="217" t="s">
        <v>5638</v>
      </c>
      <c r="AK341" s="229"/>
      <c r="AL341" s="229"/>
      <c r="AM341" s="192" t="s">
        <v>5639</v>
      </c>
    </row>
    <row r="342" spans="1:39" ht="14.25" customHeight="1">
      <c r="A342" s="183">
        <f t="shared" si="2"/>
        <v>2</v>
      </c>
      <c r="B342" s="224" t="s">
        <v>357</v>
      </c>
      <c r="C342" s="224" t="s">
        <v>5643</v>
      </c>
      <c r="D342" s="179" t="s">
        <v>376</v>
      </c>
      <c r="E342" s="231" t="s">
        <v>470</v>
      </c>
      <c r="F342" s="204" t="s">
        <v>2733</v>
      </c>
      <c r="G342" s="181" t="s">
        <v>6254</v>
      </c>
      <c r="H342" s="157" t="str">
        <f>VLOOKUP(I342:I392,'ENTER STAFF #S HERE'!$A$1:$B$2180,2,FALSE)</f>
        <v>C1406</v>
      </c>
      <c r="I342" s="179" t="s">
        <v>3966</v>
      </c>
      <c r="J342" s="228">
        <v>3</v>
      </c>
      <c r="K342" s="187">
        <f>#N/A</f>
        <v>3</v>
      </c>
      <c r="L342" s="187">
        <f>#N/A</f>
        <v>1</v>
      </c>
      <c r="M342" s="187">
        <v>40</v>
      </c>
      <c r="N342" s="187" t="str">
        <f t="shared" si="0"/>
        <v xml:space="preserve"> </v>
      </c>
      <c r="O342" s="187" t="s">
        <v>58</v>
      </c>
      <c r="P342" s="187" t="s">
        <v>58</v>
      </c>
      <c r="Q342" s="187" t="s">
        <v>58</v>
      </c>
      <c r="R342" s="187" t="s">
        <v>58</v>
      </c>
      <c r="S342" s="187" t="s">
        <v>58</v>
      </c>
      <c r="T342" s="187" t="s">
        <v>58</v>
      </c>
      <c r="U342" s="187" t="s">
        <v>58</v>
      </c>
      <c r="V342" s="187" t="s">
        <v>58</v>
      </c>
      <c r="W342" s="187">
        <v>1</v>
      </c>
      <c r="X342" s="187" t="s">
        <v>58</v>
      </c>
      <c r="Y342" s="187" t="s">
        <v>58</v>
      </c>
      <c r="Z342" s="187" t="s">
        <v>58</v>
      </c>
      <c r="AA342" s="187"/>
      <c r="AB342" s="187" t="s">
        <v>59</v>
      </c>
      <c r="AC342" s="187" t="s">
        <v>60</v>
      </c>
      <c r="AD342" s="188" t="s">
        <v>6031</v>
      </c>
      <c r="AE342" s="252" t="s">
        <v>152</v>
      </c>
      <c r="AF342" s="222" t="s">
        <v>6236</v>
      </c>
      <c r="AG342" s="190" t="s">
        <v>63</v>
      </c>
      <c r="AH342" s="189" t="s">
        <v>64</v>
      </c>
      <c r="AI342" s="222" t="s">
        <v>6206</v>
      </c>
      <c r="AJ342" s="217" t="s">
        <v>5638</v>
      </c>
      <c r="AK342" s="229"/>
      <c r="AL342" s="229"/>
      <c r="AM342" s="192" t="s">
        <v>5639</v>
      </c>
    </row>
    <row r="343" spans="1:39" ht="13.5" customHeight="1">
      <c r="A343" s="183">
        <f t="shared" si="2"/>
        <v>3</v>
      </c>
      <c r="B343" s="219" t="s">
        <v>358</v>
      </c>
      <c r="C343" s="197" t="s">
        <v>5643</v>
      </c>
      <c r="D343" s="179" t="s">
        <v>510</v>
      </c>
      <c r="E343" s="231" t="s">
        <v>5879</v>
      </c>
      <c r="F343" s="204" t="s">
        <v>2735</v>
      </c>
      <c r="G343" s="181" t="s">
        <v>6255</v>
      </c>
      <c r="H343" s="157" t="str">
        <f>VLOOKUP(I343:I393,'ENTER STAFF #S HERE'!$A$1:$B$2180,2,FALSE)</f>
        <v>C2050</v>
      </c>
      <c r="I343" s="179" t="s">
        <v>5608</v>
      </c>
      <c r="J343" s="228">
        <v>3</v>
      </c>
      <c r="K343" s="187">
        <f>#N/A</f>
        <v>3</v>
      </c>
      <c r="L343" s="187">
        <f>#N/A</f>
        <v>1</v>
      </c>
      <c r="M343" s="187">
        <v>40</v>
      </c>
      <c r="N343" s="187" t="str">
        <f t="shared" si="0"/>
        <v xml:space="preserve"> </v>
      </c>
      <c r="O343" s="187" t="s">
        <v>58</v>
      </c>
      <c r="P343" s="187" t="s">
        <v>58</v>
      </c>
      <c r="Q343" s="187" t="s">
        <v>58</v>
      </c>
      <c r="R343" s="187" t="s">
        <v>58</v>
      </c>
      <c r="S343" s="187" t="s">
        <v>58</v>
      </c>
      <c r="T343" s="187" t="s">
        <v>58</v>
      </c>
      <c r="U343" s="187" t="s">
        <v>58</v>
      </c>
      <c r="V343" s="187" t="s">
        <v>58</v>
      </c>
      <c r="W343" s="187">
        <v>1</v>
      </c>
      <c r="X343" s="187" t="s">
        <v>58</v>
      </c>
      <c r="Y343" s="187" t="s">
        <v>58</v>
      </c>
      <c r="Z343" s="187" t="s">
        <v>58</v>
      </c>
      <c r="AA343" s="187"/>
      <c r="AB343" s="187" t="s">
        <v>59</v>
      </c>
      <c r="AC343" s="187" t="s">
        <v>60</v>
      </c>
      <c r="AD343" s="188" t="s">
        <v>6031</v>
      </c>
      <c r="AE343" s="252" t="s">
        <v>152</v>
      </c>
      <c r="AF343" s="222" t="s">
        <v>6236</v>
      </c>
      <c r="AG343" s="190" t="s">
        <v>63</v>
      </c>
      <c r="AH343" s="189" t="s">
        <v>64</v>
      </c>
      <c r="AI343" s="222" t="s">
        <v>6206</v>
      </c>
      <c r="AJ343" s="217" t="s">
        <v>5638</v>
      </c>
      <c r="AK343" s="229"/>
      <c r="AL343" s="229"/>
      <c r="AM343" s="192" t="s">
        <v>5639</v>
      </c>
    </row>
    <row r="344" spans="1:39" ht="12.75" customHeight="1">
      <c r="A344" s="183">
        <f t="shared" si="2"/>
        <v>3</v>
      </c>
      <c r="B344" s="224" t="s">
        <v>358</v>
      </c>
      <c r="C344" s="224" t="s">
        <v>53</v>
      </c>
      <c r="D344" s="179" t="s">
        <v>510</v>
      </c>
      <c r="E344" s="231" t="s">
        <v>510</v>
      </c>
      <c r="F344" s="204" t="s">
        <v>2697</v>
      </c>
      <c r="G344" s="181" t="s">
        <v>6256</v>
      </c>
      <c r="H344" s="157">
        <f>VLOOKUP(I344:I394,'ENTER STAFF #S HERE'!$A$1:$B$2180,2,FALSE)</f>
        <v>383</v>
      </c>
      <c r="I344" s="179" t="s">
        <v>3910</v>
      </c>
      <c r="J344" s="228"/>
      <c r="K344" s="187">
        <f>#N/A</f>
        <v>0</v>
      </c>
      <c r="L344" s="187">
        <f>#N/A</f>
        <v>0</v>
      </c>
      <c r="M344" s="187">
        <v>40</v>
      </c>
      <c r="N344" s="187" t="str">
        <f t="shared" si="0"/>
        <v xml:space="preserve"> </v>
      </c>
      <c r="O344" s="187" t="s">
        <v>58</v>
      </c>
      <c r="P344" s="187" t="s">
        <v>58</v>
      </c>
      <c r="Q344" s="187" t="s">
        <v>58</v>
      </c>
      <c r="R344" s="187" t="s">
        <v>58</v>
      </c>
      <c r="S344" s="187" t="s">
        <v>58</v>
      </c>
      <c r="T344" s="187" t="s">
        <v>58</v>
      </c>
      <c r="U344" s="187" t="s">
        <v>58</v>
      </c>
      <c r="V344" s="187" t="s">
        <v>58</v>
      </c>
      <c r="W344" s="187">
        <v>0</v>
      </c>
      <c r="X344" s="187" t="s">
        <v>58</v>
      </c>
      <c r="Y344" s="187" t="s">
        <v>58</v>
      </c>
      <c r="Z344" s="187" t="s">
        <v>58</v>
      </c>
      <c r="AA344" s="187"/>
      <c r="AB344" s="187" t="s">
        <v>59</v>
      </c>
      <c r="AC344" s="187" t="s">
        <v>60</v>
      </c>
      <c r="AD344" s="188" t="s">
        <v>6031</v>
      </c>
      <c r="AE344" s="252" t="s">
        <v>152</v>
      </c>
      <c r="AF344" s="222" t="s">
        <v>6236</v>
      </c>
      <c r="AG344" s="190" t="s">
        <v>63</v>
      </c>
      <c r="AH344" s="189" t="s">
        <v>64</v>
      </c>
      <c r="AI344" s="222" t="s">
        <v>6206</v>
      </c>
      <c r="AJ344" s="217" t="s">
        <v>5638</v>
      </c>
      <c r="AK344" s="229"/>
      <c r="AL344" s="229"/>
      <c r="AM344" s="192" t="s">
        <v>5639</v>
      </c>
    </row>
    <row r="345" spans="1:39" ht="14.25" customHeight="1">
      <c r="A345" s="183">
        <f t="shared" si="2"/>
        <v>6</v>
      </c>
      <c r="B345" s="224" t="s">
        <v>361</v>
      </c>
      <c r="C345" s="224" t="s">
        <v>5685</v>
      </c>
      <c r="D345" s="179" t="s">
        <v>510</v>
      </c>
      <c r="E345" s="231" t="s">
        <v>510</v>
      </c>
      <c r="F345" s="204" t="s">
        <v>1113</v>
      </c>
      <c r="G345" s="157" t="s">
        <v>5641</v>
      </c>
      <c r="H345" s="157">
        <f>VLOOKUP(I345:I395,'ENTER STAFF #S HERE'!$A$1:$B$2180,2,FALSE)</f>
        <v>357</v>
      </c>
      <c r="I345" s="179" t="s">
        <v>3886</v>
      </c>
      <c r="J345" s="228">
        <v>3</v>
      </c>
      <c r="K345" s="187">
        <f>#N/A</f>
        <v>3</v>
      </c>
      <c r="L345" s="187">
        <f>#N/A</f>
        <v>1</v>
      </c>
      <c r="M345" s="187">
        <v>6</v>
      </c>
      <c r="N345" s="187" t="str">
        <f t="shared" si="0"/>
        <v xml:space="preserve"> </v>
      </c>
      <c r="O345" s="187" t="s">
        <v>58</v>
      </c>
      <c r="P345" s="187" t="s">
        <v>58</v>
      </c>
      <c r="Q345" s="187" t="s">
        <v>58</v>
      </c>
      <c r="R345" s="187" t="s">
        <v>58</v>
      </c>
      <c r="S345" s="187" t="s">
        <v>58</v>
      </c>
      <c r="T345" s="187" t="s">
        <v>58</v>
      </c>
      <c r="U345" s="187" t="s">
        <v>58</v>
      </c>
      <c r="V345" s="187" t="s">
        <v>58</v>
      </c>
      <c r="W345" s="187" t="s">
        <v>58</v>
      </c>
      <c r="X345" s="187" t="s">
        <v>58</v>
      </c>
      <c r="Y345" s="187" t="s">
        <v>58</v>
      </c>
      <c r="Z345" s="187" t="s">
        <v>58</v>
      </c>
      <c r="AA345" s="187"/>
      <c r="AB345" s="187" t="s">
        <v>59</v>
      </c>
      <c r="AC345" s="187" t="s">
        <v>60</v>
      </c>
      <c r="AD345" s="196" t="s">
        <v>5642</v>
      </c>
      <c r="AE345" s="187" t="str">
        <f>VLOOKUP($AF$2:$AF$6318,'PROG CODE'!$A$2:$B$1052,2,FALSE)</f>
        <v>KCADCCJ</v>
      </c>
      <c r="AF345" s="222" t="s">
        <v>84</v>
      </c>
      <c r="AG345" s="189" t="s">
        <v>5683</v>
      </c>
      <c r="AH345" s="222" t="s">
        <v>5684</v>
      </c>
      <c r="AI345" s="222" t="s">
        <v>5674</v>
      </c>
      <c r="AJ345" s="191" t="s">
        <v>5638</v>
      </c>
      <c r="AK345" s="229"/>
      <c r="AL345" s="229"/>
      <c r="AM345" s="192" t="s">
        <v>5639</v>
      </c>
    </row>
    <row r="346" spans="1:39" ht="14.25" customHeight="1">
      <c r="A346" s="183">
        <f t="shared" si="2"/>
        <v>3</v>
      </c>
      <c r="B346" s="224" t="s">
        <v>358</v>
      </c>
      <c r="C346" s="224" t="s">
        <v>5685</v>
      </c>
      <c r="D346" s="179" t="s">
        <v>510</v>
      </c>
      <c r="E346" s="231" t="s">
        <v>510</v>
      </c>
      <c r="F346" s="204" t="s">
        <v>1082</v>
      </c>
      <c r="G346" s="181" t="s">
        <v>5649</v>
      </c>
      <c r="H346" s="157" t="str">
        <f>VLOOKUP(I346:I396,'ENTER STAFF #S HERE'!$A$1:$B$2180,2,FALSE)</f>
        <v>C1392</v>
      </c>
      <c r="I346" s="179" t="s">
        <v>4274</v>
      </c>
      <c r="J346" s="228">
        <v>3</v>
      </c>
      <c r="K346" s="187">
        <f>#N/A</f>
        <v>3</v>
      </c>
      <c r="L346" s="187">
        <f>#N/A</f>
        <v>1</v>
      </c>
      <c r="M346" s="187">
        <v>6</v>
      </c>
      <c r="N346" s="187" t="str">
        <f t="shared" si="0"/>
        <v xml:space="preserve"> </v>
      </c>
      <c r="O346" s="187" t="s">
        <v>58</v>
      </c>
      <c r="P346" s="187" t="s">
        <v>58</v>
      </c>
      <c r="Q346" s="187" t="s">
        <v>58</v>
      </c>
      <c r="R346" s="187" t="s">
        <v>58</v>
      </c>
      <c r="S346" s="187" t="s">
        <v>58</v>
      </c>
      <c r="T346" s="187" t="s">
        <v>58</v>
      </c>
      <c r="U346" s="187" t="s">
        <v>58</v>
      </c>
      <c r="V346" s="187" t="s">
        <v>58</v>
      </c>
      <c r="W346" s="187" t="s">
        <v>58</v>
      </c>
      <c r="X346" s="187" t="s">
        <v>58</v>
      </c>
      <c r="Y346" s="187" t="s">
        <v>58</v>
      </c>
      <c r="Z346" s="187" t="s">
        <v>58</v>
      </c>
      <c r="AA346" s="187"/>
      <c r="AB346" s="187" t="s">
        <v>59</v>
      </c>
      <c r="AC346" s="187" t="s">
        <v>60</v>
      </c>
      <c r="AD346" s="196" t="s">
        <v>5650</v>
      </c>
      <c r="AE346" s="187" t="str">
        <f>VLOOKUP($AF$2:$AF$6318,'PROG CODE'!$A$2:$B$1052,2,FALSE)</f>
        <v>KCADCCJ</v>
      </c>
      <c r="AF346" s="222" t="s">
        <v>84</v>
      </c>
      <c r="AG346" s="189" t="s">
        <v>6257</v>
      </c>
      <c r="AH346" s="222" t="s">
        <v>5684</v>
      </c>
      <c r="AI346" s="222" t="s">
        <v>5674</v>
      </c>
      <c r="AJ346" s="217" t="s">
        <v>5638</v>
      </c>
      <c r="AK346" s="229"/>
      <c r="AL346" s="229"/>
      <c r="AM346" s="192" t="s">
        <v>5639</v>
      </c>
    </row>
    <row r="347" spans="1:39" ht="14.25" customHeight="1">
      <c r="A347" s="183">
        <f t="shared" si="2"/>
        <v>6</v>
      </c>
      <c r="B347" s="224" t="s">
        <v>361</v>
      </c>
      <c r="C347" s="224" t="s">
        <v>5636</v>
      </c>
      <c r="D347" s="179" t="s">
        <v>510</v>
      </c>
      <c r="E347" s="231" t="s">
        <v>510</v>
      </c>
      <c r="F347" s="204" t="s">
        <v>2401</v>
      </c>
      <c r="G347" s="181" t="s">
        <v>6095</v>
      </c>
      <c r="H347" s="157" t="str">
        <f>VLOOKUP(I347:I397,'ENTER STAFF #S HERE'!$A$1:$B$2180,2,FALSE)</f>
        <v>C1941</v>
      </c>
      <c r="I347" s="179" t="s">
        <v>4473</v>
      </c>
      <c r="J347" s="228">
        <v>3</v>
      </c>
      <c r="K347" s="187">
        <f>#N/A</f>
        <v>3</v>
      </c>
      <c r="L347" s="187">
        <f>#N/A</f>
        <v>1</v>
      </c>
      <c r="M347" s="187">
        <v>6</v>
      </c>
      <c r="N347" s="187" t="str">
        <f t="shared" si="0"/>
        <v xml:space="preserve"> </v>
      </c>
      <c r="O347" s="187" t="s">
        <v>58</v>
      </c>
      <c r="P347" s="187" t="s">
        <v>58</v>
      </c>
      <c r="Q347" s="187" t="s">
        <v>58</v>
      </c>
      <c r="R347" s="187" t="s">
        <v>58</v>
      </c>
      <c r="S347" s="187" t="s">
        <v>58</v>
      </c>
      <c r="T347" s="187" t="s">
        <v>58</v>
      </c>
      <c r="U347" s="187" t="s">
        <v>58</v>
      </c>
      <c r="V347" s="187" t="s">
        <v>58</v>
      </c>
      <c r="W347" s="187" t="s">
        <v>58</v>
      </c>
      <c r="X347" s="187" t="s">
        <v>58</v>
      </c>
      <c r="Y347" s="187" t="s">
        <v>58</v>
      </c>
      <c r="Z347" s="187" t="s">
        <v>58</v>
      </c>
      <c r="AA347" s="187"/>
      <c r="AB347" s="187" t="s">
        <v>59</v>
      </c>
      <c r="AC347" s="187" t="s">
        <v>60</v>
      </c>
      <c r="AD347" s="196" t="s">
        <v>5680</v>
      </c>
      <c r="AE347" s="187" t="str">
        <f>VLOOKUP($AF$2:$AF$6318,'PROG CODE'!$A$2:$B$1052,2,FALSE)</f>
        <v>KCADCCJ</v>
      </c>
      <c r="AF347" s="222" t="s">
        <v>84</v>
      </c>
      <c r="AG347" s="189" t="s">
        <v>5683</v>
      </c>
      <c r="AH347" s="222" t="s">
        <v>5684</v>
      </c>
      <c r="AI347" s="222" t="s">
        <v>5674</v>
      </c>
      <c r="AJ347" s="217" t="s">
        <v>5638</v>
      </c>
      <c r="AK347" s="229"/>
      <c r="AL347" s="229"/>
      <c r="AM347" s="192" t="s">
        <v>5639</v>
      </c>
    </row>
    <row r="348" spans="1:39" ht="14.25" customHeight="1">
      <c r="A348" s="183">
        <f t="shared" si="2"/>
        <v>6</v>
      </c>
      <c r="B348" s="224" t="s">
        <v>361</v>
      </c>
      <c r="C348" s="224" t="s">
        <v>5636</v>
      </c>
      <c r="D348" s="179" t="s">
        <v>510</v>
      </c>
      <c r="E348" s="231" t="s">
        <v>510</v>
      </c>
      <c r="F348" s="204" t="s">
        <v>2396</v>
      </c>
      <c r="G348" s="181" t="s">
        <v>6096</v>
      </c>
      <c r="H348" s="157" t="str">
        <f>VLOOKUP(I348:I398,'ENTER STAFF #S HERE'!$A$1:$B$2180,2,FALSE)</f>
        <v>C1538</v>
      </c>
      <c r="I348" s="179" t="s">
        <v>4301</v>
      </c>
      <c r="J348" s="228">
        <v>3</v>
      </c>
      <c r="K348" s="187">
        <f>#N/A</f>
        <v>3</v>
      </c>
      <c r="L348" s="187">
        <f>#N/A</f>
        <v>1</v>
      </c>
      <c r="M348" s="187">
        <v>6</v>
      </c>
      <c r="N348" s="187" t="str">
        <f t="shared" si="0"/>
        <v xml:space="preserve"> </v>
      </c>
      <c r="O348" s="187" t="s">
        <v>58</v>
      </c>
      <c r="P348" s="187" t="s">
        <v>58</v>
      </c>
      <c r="Q348" s="187" t="s">
        <v>58</v>
      </c>
      <c r="R348" s="187" t="s">
        <v>58</v>
      </c>
      <c r="S348" s="187" t="s">
        <v>58</v>
      </c>
      <c r="T348" s="187" t="s">
        <v>58</v>
      </c>
      <c r="U348" s="187" t="s">
        <v>58</v>
      </c>
      <c r="V348" s="187" t="s">
        <v>58</v>
      </c>
      <c r="W348" s="187" t="s">
        <v>58</v>
      </c>
      <c r="X348" s="187" t="s">
        <v>58</v>
      </c>
      <c r="Y348" s="187" t="s">
        <v>58</v>
      </c>
      <c r="Z348" s="187" t="s">
        <v>58</v>
      </c>
      <c r="AA348" s="187"/>
      <c r="AB348" s="187" t="s">
        <v>59</v>
      </c>
      <c r="AC348" s="187" t="s">
        <v>60</v>
      </c>
      <c r="AD348" s="188" t="s">
        <v>6072</v>
      </c>
      <c r="AE348" s="187" t="str">
        <f>VLOOKUP($AF$2:$AF$6318,'PROG CODE'!$A$2:$B$1052,2,FALSE)</f>
        <v>KCADCCJ</v>
      </c>
      <c r="AF348" s="222" t="s">
        <v>84</v>
      </c>
      <c r="AG348" s="189" t="s">
        <v>5683</v>
      </c>
      <c r="AH348" s="222" t="s">
        <v>5684</v>
      </c>
      <c r="AI348" s="222" t="s">
        <v>5674</v>
      </c>
      <c r="AJ348" s="217" t="s">
        <v>5638</v>
      </c>
      <c r="AK348" s="229"/>
      <c r="AL348" s="229"/>
      <c r="AM348" s="192" t="s">
        <v>5639</v>
      </c>
    </row>
    <row r="349" spans="1:39" ht="14.25" customHeight="1">
      <c r="A349" s="183">
        <f t="shared" si="2"/>
        <v>6</v>
      </c>
      <c r="B349" s="224" t="s">
        <v>361</v>
      </c>
      <c r="C349" s="224" t="s">
        <v>5636</v>
      </c>
      <c r="D349" s="179" t="s">
        <v>510</v>
      </c>
      <c r="E349" s="231" t="s">
        <v>510</v>
      </c>
      <c r="F349" s="204" t="s">
        <v>2398</v>
      </c>
      <c r="G349" s="181" t="s">
        <v>6097</v>
      </c>
      <c r="H349" s="157" t="str">
        <f>VLOOKUP(I349:I399,'ENTER STAFF #S HERE'!$A$1:$B$2180,2,FALSE)</f>
        <v>C1788</v>
      </c>
      <c r="I349" s="179" t="s">
        <v>3954</v>
      </c>
      <c r="J349" s="228">
        <v>3</v>
      </c>
      <c r="K349" s="187">
        <f>#N/A</f>
        <v>3</v>
      </c>
      <c r="L349" s="187">
        <f>#N/A</f>
        <v>1</v>
      </c>
      <c r="M349" s="187">
        <v>6</v>
      </c>
      <c r="N349" s="187" t="str">
        <f t="shared" si="0"/>
        <v xml:space="preserve"> </v>
      </c>
      <c r="O349" s="187" t="s">
        <v>58</v>
      </c>
      <c r="P349" s="187" t="s">
        <v>58</v>
      </c>
      <c r="Q349" s="187" t="s">
        <v>58</v>
      </c>
      <c r="R349" s="187" t="s">
        <v>58</v>
      </c>
      <c r="S349" s="187" t="s">
        <v>58</v>
      </c>
      <c r="T349" s="187" t="s">
        <v>58</v>
      </c>
      <c r="U349" s="187" t="s">
        <v>58</v>
      </c>
      <c r="V349" s="187" t="s">
        <v>58</v>
      </c>
      <c r="W349" s="187" t="s">
        <v>58</v>
      </c>
      <c r="X349" s="187" t="s">
        <v>58</v>
      </c>
      <c r="Y349" s="187" t="s">
        <v>58</v>
      </c>
      <c r="Z349" s="187" t="s">
        <v>58</v>
      </c>
      <c r="AA349" s="187"/>
      <c r="AB349" s="187" t="s">
        <v>59</v>
      </c>
      <c r="AC349" s="187" t="s">
        <v>60</v>
      </c>
      <c r="AD349" s="188" t="s">
        <v>6072</v>
      </c>
      <c r="AE349" s="187" t="str">
        <f>VLOOKUP($AF$2:$AF$6318,'PROG CODE'!$A$2:$B$1052,2,FALSE)</f>
        <v>KCADCCJ</v>
      </c>
      <c r="AF349" s="222" t="s">
        <v>84</v>
      </c>
      <c r="AG349" s="189" t="s">
        <v>5683</v>
      </c>
      <c r="AH349" s="222" t="s">
        <v>5684</v>
      </c>
      <c r="AI349" s="222" t="s">
        <v>5674</v>
      </c>
      <c r="AJ349" s="217" t="s">
        <v>5638</v>
      </c>
      <c r="AK349" s="229"/>
      <c r="AL349" s="229"/>
      <c r="AM349" s="192" t="s">
        <v>5639</v>
      </c>
    </row>
    <row r="350" spans="1:39" ht="14.25" customHeight="1">
      <c r="A350" s="183">
        <f t="shared" si="2"/>
        <v>6</v>
      </c>
      <c r="B350" s="224" t="s">
        <v>361</v>
      </c>
      <c r="C350" s="224" t="s">
        <v>5636</v>
      </c>
      <c r="D350" s="179" t="s">
        <v>510</v>
      </c>
      <c r="E350" s="231" t="s">
        <v>510</v>
      </c>
      <c r="F350" s="204" t="s">
        <v>2399</v>
      </c>
      <c r="G350" s="181" t="s">
        <v>6094</v>
      </c>
      <c r="H350" s="157" t="str">
        <f>VLOOKUP(I350:I400,'ENTER STAFF #S HERE'!$A$1:$B$2180,2,FALSE)</f>
        <v>C1564</v>
      </c>
      <c r="I350" s="179" t="s">
        <v>3960</v>
      </c>
      <c r="J350" s="228">
        <v>3</v>
      </c>
      <c r="K350" s="187">
        <f>#N/A</f>
        <v>3</v>
      </c>
      <c r="L350" s="187">
        <f>#N/A</f>
        <v>1</v>
      </c>
      <c r="M350" s="187">
        <v>6</v>
      </c>
      <c r="N350" s="187" t="str">
        <f t="shared" si="0"/>
        <v xml:space="preserve"> </v>
      </c>
      <c r="O350" s="187" t="s">
        <v>58</v>
      </c>
      <c r="P350" s="187" t="s">
        <v>58</v>
      </c>
      <c r="Q350" s="187" t="s">
        <v>58</v>
      </c>
      <c r="R350" s="187" t="s">
        <v>58</v>
      </c>
      <c r="S350" s="187" t="s">
        <v>58</v>
      </c>
      <c r="T350" s="187" t="s">
        <v>58</v>
      </c>
      <c r="U350" s="187" t="s">
        <v>58</v>
      </c>
      <c r="V350" s="187" t="s">
        <v>58</v>
      </c>
      <c r="W350" s="187" t="s">
        <v>58</v>
      </c>
      <c r="X350" s="187" t="s">
        <v>58</v>
      </c>
      <c r="Y350" s="187" t="s">
        <v>58</v>
      </c>
      <c r="Z350" s="187" t="s">
        <v>58</v>
      </c>
      <c r="AA350" s="187"/>
      <c r="AB350" s="187" t="s">
        <v>59</v>
      </c>
      <c r="AC350" s="187" t="s">
        <v>60</v>
      </c>
      <c r="AD350" s="188" t="s">
        <v>6072</v>
      </c>
      <c r="AE350" s="187" t="str">
        <f>VLOOKUP($AF$2:$AF$6318,'PROG CODE'!$A$2:$B$1052,2,FALSE)</f>
        <v>KCADCCJ</v>
      </c>
      <c r="AF350" s="222" t="s">
        <v>84</v>
      </c>
      <c r="AG350" s="189" t="s">
        <v>5683</v>
      </c>
      <c r="AH350" s="222" t="s">
        <v>5684</v>
      </c>
      <c r="AI350" s="222" t="s">
        <v>5674</v>
      </c>
      <c r="AJ350" s="217" t="s">
        <v>5638</v>
      </c>
      <c r="AK350" s="229"/>
      <c r="AL350" s="229"/>
      <c r="AM350" s="192" t="s">
        <v>5639</v>
      </c>
    </row>
    <row r="351" spans="1:39" ht="14.25" customHeight="1">
      <c r="A351" s="183">
        <f t="shared" si="2"/>
        <v>1</v>
      </c>
      <c r="B351" s="224" t="s">
        <v>52</v>
      </c>
      <c r="C351" s="224" t="s">
        <v>5636</v>
      </c>
      <c r="D351" s="179" t="s">
        <v>510</v>
      </c>
      <c r="E351" s="231" t="s">
        <v>510</v>
      </c>
      <c r="F351" s="204" t="s">
        <v>2403</v>
      </c>
      <c r="G351" s="181" t="s">
        <v>6098</v>
      </c>
      <c r="H351" s="157" t="str">
        <f>VLOOKUP(I351:I401,'ENTER STAFF #S HERE'!$A$1:$B$2180,2,FALSE)</f>
        <v>C1787</v>
      </c>
      <c r="I351" s="179" t="s">
        <v>3948</v>
      </c>
      <c r="J351" s="228">
        <v>3</v>
      </c>
      <c r="K351" s="187">
        <f>#N/A</f>
        <v>3</v>
      </c>
      <c r="L351" s="187">
        <f>#N/A</f>
        <v>1</v>
      </c>
      <c r="M351" s="187">
        <v>6</v>
      </c>
      <c r="N351" s="187" t="str">
        <f t="shared" si="0"/>
        <v xml:space="preserve"> </v>
      </c>
      <c r="O351" s="187" t="s">
        <v>58</v>
      </c>
      <c r="P351" s="187" t="s">
        <v>58</v>
      </c>
      <c r="Q351" s="187" t="s">
        <v>58</v>
      </c>
      <c r="R351" s="187" t="s">
        <v>58</v>
      </c>
      <c r="S351" s="187" t="s">
        <v>58</v>
      </c>
      <c r="T351" s="187" t="s">
        <v>58</v>
      </c>
      <c r="U351" s="187" t="s">
        <v>58</v>
      </c>
      <c r="V351" s="187" t="s">
        <v>58</v>
      </c>
      <c r="W351" s="187" t="s">
        <v>58</v>
      </c>
      <c r="X351" s="187" t="s">
        <v>58</v>
      </c>
      <c r="Y351" s="187" t="s">
        <v>58</v>
      </c>
      <c r="Z351" s="187" t="s">
        <v>58</v>
      </c>
      <c r="AA351" s="187"/>
      <c r="AB351" s="187" t="s">
        <v>59</v>
      </c>
      <c r="AC351" s="187" t="s">
        <v>60</v>
      </c>
      <c r="AD351" s="188" t="s">
        <v>6072</v>
      </c>
      <c r="AE351" s="187" t="str">
        <f>VLOOKUP($AF$2:$AF$6318,'PROG CODE'!$A$2:$B$1052,2,FALSE)</f>
        <v>KCADCCJ</v>
      </c>
      <c r="AF351" s="222" t="s">
        <v>84</v>
      </c>
      <c r="AG351" s="189" t="s">
        <v>5683</v>
      </c>
      <c r="AH351" s="222" t="s">
        <v>5684</v>
      </c>
      <c r="AI351" s="222" t="s">
        <v>5676</v>
      </c>
      <c r="AJ351" s="217" t="s">
        <v>5638</v>
      </c>
      <c r="AK351" s="229"/>
      <c r="AL351" s="229"/>
      <c r="AM351" s="192" t="s">
        <v>5639</v>
      </c>
    </row>
    <row r="352" spans="1:39" ht="14.25" customHeight="1">
      <c r="A352" s="183">
        <f t="shared" si="2"/>
        <v>1</v>
      </c>
      <c r="B352" s="224" t="s">
        <v>52</v>
      </c>
      <c r="C352" s="224" t="s">
        <v>5643</v>
      </c>
      <c r="D352" s="179" t="s">
        <v>510</v>
      </c>
      <c r="E352" s="231" t="s">
        <v>510</v>
      </c>
      <c r="F352" s="204" t="s">
        <v>2405</v>
      </c>
      <c r="G352" s="181" t="s">
        <v>6099</v>
      </c>
      <c r="H352" s="157" t="str">
        <f>VLOOKUP(I352:I402,'ENTER STAFF #S HERE'!$A$1:$B$2180,2,FALSE)</f>
        <v>C2029</v>
      </c>
      <c r="I352" s="179" t="s">
        <v>5597</v>
      </c>
      <c r="J352" s="228">
        <v>3</v>
      </c>
      <c r="K352" s="187">
        <f>#N/A</f>
        <v>3</v>
      </c>
      <c r="L352" s="187">
        <f>#N/A</f>
        <v>1</v>
      </c>
      <c r="M352" s="187">
        <v>6</v>
      </c>
      <c r="N352" s="187" t="str">
        <f t="shared" si="0"/>
        <v xml:space="preserve"> </v>
      </c>
      <c r="O352" s="187" t="s">
        <v>58</v>
      </c>
      <c r="P352" s="187" t="s">
        <v>58</v>
      </c>
      <c r="Q352" s="187" t="s">
        <v>58</v>
      </c>
      <c r="R352" s="187" t="s">
        <v>58</v>
      </c>
      <c r="S352" s="187" t="s">
        <v>58</v>
      </c>
      <c r="T352" s="187" t="s">
        <v>58</v>
      </c>
      <c r="U352" s="187" t="s">
        <v>58</v>
      </c>
      <c r="V352" s="187" t="s">
        <v>58</v>
      </c>
      <c r="W352" s="187" t="s">
        <v>58</v>
      </c>
      <c r="X352" s="187" t="s">
        <v>58</v>
      </c>
      <c r="Y352" s="187" t="s">
        <v>58</v>
      </c>
      <c r="Z352" s="187" t="s">
        <v>58</v>
      </c>
      <c r="AA352" s="187"/>
      <c r="AB352" s="187" t="s">
        <v>59</v>
      </c>
      <c r="AC352" s="187" t="s">
        <v>60</v>
      </c>
      <c r="AD352" s="188" t="s">
        <v>6072</v>
      </c>
      <c r="AE352" s="187" t="str">
        <f>VLOOKUP($AF$2:$AF$6318,'PROG CODE'!$A$2:$B$1052,2,FALSE)</f>
        <v>KCADCCJ</v>
      </c>
      <c r="AF352" s="222" t="s">
        <v>84</v>
      </c>
      <c r="AG352" s="189" t="s">
        <v>5683</v>
      </c>
      <c r="AH352" s="222" t="s">
        <v>5684</v>
      </c>
      <c r="AI352" s="222" t="s">
        <v>5676</v>
      </c>
      <c r="AJ352" s="217" t="s">
        <v>5638</v>
      </c>
      <c r="AK352" s="229"/>
      <c r="AL352" s="229"/>
      <c r="AM352" s="192" t="s">
        <v>5639</v>
      </c>
    </row>
    <row r="353" spans="1:39" ht="13.5" customHeight="1">
      <c r="A353" s="183">
        <f t="shared" si="2"/>
        <v>6</v>
      </c>
      <c r="B353" s="224" t="s">
        <v>361</v>
      </c>
      <c r="C353" s="224" t="s">
        <v>5749</v>
      </c>
      <c r="D353" s="179" t="s">
        <v>510</v>
      </c>
      <c r="E353" s="231" t="s">
        <v>510</v>
      </c>
      <c r="F353" s="204" t="s">
        <v>1120</v>
      </c>
      <c r="G353" s="202" t="s">
        <v>5666</v>
      </c>
      <c r="H353" s="157" t="str">
        <f>VLOOKUP(I353:I403,'ENTER STAFF #S HERE'!$A$1:$B$2180,2,FALSE)</f>
        <v>C1440</v>
      </c>
      <c r="I353" s="179" t="s">
        <v>4109</v>
      </c>
      <c r="J353" s="228">
        <v>3</v>
      </c>
      <c r="K353" s="187">
        <f>#N/A</f>
        <v>3</v>
      </c>
      <c r="L353" s="187">
        <f>#N/A</f>
        <v>1</v>
      </c>
      <c r="M353" s="187">
        <v>6</v>
      </c>
      <c r="N353" s="187" t="str">
        <f t="shared" si="0"/>
        <v xml:space="preserve"> </v>
      </c>
      <c r="O353" s="187" t="s">
        <v>58</v>
      </c>
      <c r="P353" s="187" t="s">
        <v>58</v>
      </c>
      <c r="Q353" s="187" t="s">
        <v>58</v>
      </c>
      <c r="R353" s="187" t="s">
        <v>58</v>
      </c>
      <c r="S353" s="187" t="s">
        <v>58</v>
      </c>
      <c r="T353" s="187" t="s">
        <v>58</v>
      </c>
      <c r="U353" s="187" t="s">
        <v>58</v>
      </c>
      <c r="V353" s="187" t="s">
        <v>58</v>
      </c>
      <c r="W353" s="187" t="s">
        <v>58</v>
      </c>
      <c r="X353" s="187" t="s">
        <v>58</v>
      </c>
      <c r="Y353" s="187" t="s">
        <v>58</v>
      </c>
      <c r="Z353" s="187" t="s">
        <v>58</v>
      </c>
      <c r="AA353" s="187"/>
      <c r="AB353" s="187" t="s">
        <v>59</v>
      </c>
      <c r="AC353" s="187" t="s">
        <v>60</v>
      </c>
      <c r="AD353" s="188" t="s">
        <v>5640</v>
      </c>
      <c r="AE353" s="187" t="str">
        <f>VLOOKUP($AF$2:$AF$6318,'PROG CODE'!$A$2:$B$1052,2,FALSE)</f>
        <v>KCADCCJ</v>
      </c>
      <c r="AF353" s="222" t="s">
        <v>84</v>
      </c>
      <c r="AG353" s="189" t="s">
        <v>5683</v>
      </c>
      <c r="AH353" s="222" t="s">
        <v>5684</v>
      </c>
      <c r="AI353" s="222" t="s">
        <v>5676</v>
      </c>
      <c r="AJ353" s="191" t="s">
        <v>5638</v>
      </c>
      <c r="AK353" s="229"/>
      <c r="AL353" s="229"/>
      <c r="AM353" s="192" t="s">
        <v>5639</v>
      </c>
    </row>
    <row r="354" spans="1:39" ht="13.5" customHeight="1">
      <c r="A354" s="183">
        <f t="shared" si="2"/>
        <v>3</v>
      </c>
      <c r="B354" s="224" t="s">
        <v>358</v>
      </c>
      <c r="C354" s="235" t="s">
        <v>5662</v>
      </c>
      <c r="D354" s="179" t="s">
        <v>510</v>
      </c>
      <c r="E354" s="231" t="s">
        <v>510</v>
      </c>
      <c r="F354" s="157" t="s">
        <v>1085</v>
      </c>
      <c r="G354" s="181" t="s">
        <v>5656</v>
      </c>
      <c r="H354" s="157">
        <f>VLOOKUP(I354:I404,'ENTER STAFF #S HERE'!$A$1:$B$2180,2,FALSE)</f>
        <v>362</v>
      </c>
      <c r="I354" s="179" t="s">
        <v>3875</v>
      </c>
      <c r="J354" s="228">
        <v>3</v>
      </c>
      <c r="K354" s="187">
        <f>#N/A</f>
        <v>3</v>
      </c>
      <c r="L354" s="187">
        <f>#N/A</f>
        <v>1</v>
      </c>
      <c r="M354" s="187">
        <v>6</v>
      </c>
      <c r="N354" s="187" t="str">
        <f t="shared" si="0"/>
        <v xml:space="preserve"> </v>
      </c>
      <c r="O354" s="187" t="s">
        <v>58</v>
      </c>
      <c r="P354" s="187" t="s">
        <v>58</v>
      </c>
      <c r="Q354" s="187" t="s">
        <v>58</v>
      </c>
      <c r="R354" s="187" t="s">
        <v>58</v>
      </c>
      <c r="S354" s="187" t="s">
        <v>58</v>
      </c>
      <c r="T354" s="187" t="s">
        <v>58</v>
      </c>
      <c r="U354" s="187" t="s">
        <v>58</v>
      </c>
      <c r="V354" s="187" t="s">
        <v>58</v>
      </c>
      <c r="W354" s="187" t="s">
        <v>58</v>
      </c>
      <c r="X354" s="187" t="s">
        <v>58</v>
      </c>
      <c r="Y354" s="187" t="s">
        <v>58</v>
      </c>
      <c r="Z354" s="187" t="s">
        <v>58</v>
      </c>
      <c r="AA354" s="187"/>
      <c r="AB354" s="187" t="s">
        <v>59</v>
      </c>
      <c r="AC354" s="187" t="s">
        <v>60</v>
      </c>
      <c r="AD354" s="196" t="s">
        <v>5653</v>
      </c>
      <c r="AE354" s="187" t="str">
        <f>VLOOKUP($AF$2:$AF$6318,'PROG CODE'!$A$2:$B$1052,2,FALSE)</f>
        <v>KCADCCJ</v>
      </c>
      <c r="AF354" s="222" t="s">
        <v>84</v>
      </c>
      <c r="AG354" s="189" t="s">
        <v>5683</v>
      </c>
      <c r="AH354" s="222" t="s">
        <v>5684</v>
      </c>
      <c r="AI354" s="222" t="s">
        <v>5676</v>
      </c>
      <c r="AJ354" s="217" t="s">
        <v>5638</v>
      </c>
      <c r="AK354" s="229"/>
      <c r="AL354" s="229"/>
      <c r="AM354" s="192" t="s">
        <v>5639</v>
      </c>
    </row>
    <row r="355" spans="1:39" ht="13.5" customHeight="1">
      <c r="A355" s="183">
        <f t="shared" si="2"/>
        <v>7</v>
      </c>
      <c r="B355" s="219" t="s">
        <v>6258</v>
      </c>
      <c r="C355" s="220" t="s">
        <v>5662</v>
      </c>
      <c r="D355" s="179" t="s">
        <v>510</v>
      </c>
      <c r="E355" s="231" t="s">
        <v>510</v>
      </c>
      <c r="F355" s="204" t="s">
        <v>2407</v>
      </c>
      <c r="G355" s="181" t="s">
        <v>6100</v>
      </c>
      <c r="H355" s="157" t="str">
        <f>VLOOKUP(I355:I405,'ENTER STAFF #S HERE'!$A$1:$B$2180,2,FALSE)</f>
        <v>C2029</v>
      </c>
      <c r="I355" s="179" t="s">
        <v>5597</v>
      </c>
      <c r="J355" s="228">
        <v>3</v>
      </c>
      <c r="K355" s="187">
        <f>#N/A</f>
        <v>3</v>
      </c>
      <c r="L355" s="187">
        <f>#N/A</f>
        <v>1</v>
      </c>
      <c r="M355" s="187">
        <v>6</v>
      </c>
      <c r="N355" s="187" t="str">
        <f t="shared" si="0"/>
        <v xml:space="preserve"> </v>
      </c>
      <c r="O355" s="187" t="s">
        <v>58</v>
      </c>
      <c r="P355" s="187" t="s">
        <v>58</v>
      </c>
      <c r="Q355" s="187" t="s">
        <v>58</v>
      </c>
      <c r="R355" s="187" t="s">
        <v>58</v>
      </c>
      <c r="S355" s="187" t="s">
        <v>58</v>
      </c>
      <c r="T355" s="187" t="s">
        <v>58</v>
      </c>
      <c r="U355" s="187" t="s">
        <v>58</v>
      </c>
      <c r="V355" s="187" t="s">
        <v>58</v>
      </c>
      <c r="W355" s="187" t="s">
        <v>58</v>
      </c>
      <c r="X355" s="187" t="s">
        <v>58</v>
      </c>
      <c r="Y355" s="187" t="s">
        <v>58</v>
      </c>
      <c r="Z355" s="187" t="s">
        <v>58</v>
      </c>
      <c r="AA355" s="187"/>
      <c r="AB355" s="187" t="s">
        <v>59</v>
      </c>
      <c r="AC355" s="187" t="s">
        <v>60</v>
      </c>
      <c r="AD355" s="188" t="s">
        <v>6072</v>
      </c>
      <c r="AE355" s="187" t="str">
        <f>VLOOKUP($AF$2:$AF$6318,'PROG CODE'!$A$2:$B$1052,2,FALSE)</f>
        <v>KCADCCJ</v>
      </c>
      <c r="AF355" s="222" t="s">
        <v>84</v>
      </c>
      <c r="AG355" s="189" t="s">
        <v>5683</v>
      </c>
      <c r="AH355" s="222" t="s">
        <v>5684</v>
      </c>
      <c r="AI355" s="222" t="s">
        <v>5676</v>
      </c>
      <c r="AJ355" s="217" t="s">
        <v>5638</v>
      </c>
      <c r="AK355" s="229"/>
      <c r="AL355" s="229"/>
      <c r="AM355" s="192" t="s">
        <v>5639</v>
      </c>
    </row>
    <row r="356" spans="1:39" ht="13.5" customHeight="1">
      <c r="A356" s="183">
        <f t="shared" si="2"/>
        <v>6</v>
      </c>
      <c r="B356" s="168" t="s">
        <v>361</v>
      </c>
      <c r="C356" s="221" t="s">
        <v>5662</v>
      </c>
      <c r="D356" s="179" t="s">
        <v>510</v>
      </c>
      <c r="E356" s="231" t="s">
        <v>510</v>
      </c>
      <c r="F356" s="204" t="s">
        <v>1916</v>
      </c>
      <c r="G356" s="181" t="s">
        <v>1917</v>
      </c>
      <c r="H356" s="157" t="str">
        <f>VLOOKUP(I356:I406,'ENTER STAFF #S HERE'!$A$1:$B$2180,2,FALSE)</f>
        <v>C1788</v>
      </c>
      <c r="I356" s="179" t="s">
        <v>3954</v>
      </c>
      <c r="J356" s="228">
        <v>3</v>
      </c>
      <c r="K356" s="187">
        <f>#N/A</f>
        <v>3</v>
      </c>
      <c r="L356" s="187">
        <f>#N/A</f>
        <v>1</v>
      </c>
      <c r="M356" s="187">
        <v>6</v>
      </c>
      <c r="N356" s="187" t="str">
        <f t="shared" si="0"/>
        <v xml:space="preserve"> </v>
      </c>
      <c r="O356" s="187" t="s">
        <v>58</v>
      </c>
      <c r="P356" s="187" t="s">
        <v>58</v>
      </c>
      <c r="Q356" s="187" t="s">
        <v>58</v>
      </c>
      <c r="R356" s="187" t="s">
        <v>58</v>
      </c>
      <c r="S356" s="187" t="s">
        <v>58</v>
      </c>
      <c r="T356" s="187" t="s">
        <v>58</v>
      </c>
      <c r="U356" s="187" t="s">
        <v>58</v>
      </c>
      <c r="V356" s="187" t="s">
        <v>58</v>
      </c>
      <c r="W356" s="187" t="s">
        <v>58</v>
      </c>
      <c r="X356" s="187" t="s">
        <v>58</v>
      </c>
      <c r="Y356" s="187" t="s">
        <v>58</v>
      </c>
      <c r="Z356" s="187" t="s">
        <v>58</v>
      </c>
      <c r="AA356" s="187"/>
      <c r="AB356" s="187" t="s">
        <v>59</v>
      </c>
      <c r="AC356" s="187" t="s">
        <v>60</v>
      </c>
      <c r="AD356" s="188" t="s">
        <v>6072</v>
      </c>
      <c r="AE356" s="187" t="str">
        <f>VLOOKUP($AF$2:$AF$6318,'PROG CODE'!$A$2:$B$1052,2,FALSE)</f>
        <v>KCABACY</v>
      </c>
      <c r="AF356" s="222" t="s">
        <v>86</v>
      </c>
      <c r="AG356" s="189" t="s">
        <v>5683</v>
      </c>
      <c r="AH356" s="222" t="s">
        <v>5684</v>
      </c>
      <c r="AI356" s="222" t="s">
        <v>6259</v>
      </c>
      <c r="AJ356" s="217" t="s">
        <v>5638</v>
      </c>
      <c r="AK356" s="229"/>
      <c r="AL356" s="229"/>
      <c r="AM356" s="192" t="s">
        <v>5639</v>
      </c>
    </row>
    <row r="357" spans="1:39" ht="13.5" customHeight="1">
      <c r="A357" s="183">
        <f t="shared" si="2"/>
        <v>6</v>
      </c>
      <c r="B357" s="224" t="s">
        <v>361</v>
      </c>
      <c r="C357" s="224" t="s">
        <v>5636</v>
      </c>
      <c r="D357" s="179" t="s">
        <v>510</v>
      </c>
      <c r="E357" s="231" t="s">
        <v>510</v>
      </c>
      <c r="F357" s="204" t="s">
        <v>1838</v>
      </c>
      <c r="G357" s="181" t="s">
        <v>6049</v>
      </c>
      <c r="H357" s="157" t="str">
        <f>VLOOKUP(I357:I407,'ENTER STAFF #S HERE'!$A$1:$B$2180,2,FALSE)</f>
        <v>C1773</v>
      </c>
      <c r="I357" s="179" t="s">
        <v>5613</v>
      </c>
      <c r="J357" s="228">
        <v>3</v>
      </c>
      <c r="K357" s="187">
        <f>#N/A</f>
        <v>3</v>
      </c>
      <c r="L357" s="187">
        <f>#N/A</f>
        <v>1</v>
      </c>
      <c r="M357" s="187">
        <v>6</v>
      </c>
      <c r="N357" s="187" t="str">
        <f t="shared" si="0"/>
        <v xml:space="preserve"> </v>
      </c>
      <c r="O357" s="187" t="s">
        <v>58</v>
      </c>
      <c r="P357" s="187" t="s">
        <v>58</v>
      </c>
      <c r="Q357" s="187" t="s">
        <v>58</v>
      </c>
      <c r="R357" s="187" t="s">
        <v>58</v>
      </c>
      <c r="S357" s="187" t="s">
        <v>58</v>
      </c>
      <c r="T357" s="187" t="s">
        <v>58</v>
      </c>
      <c r="U357" s="187" t="s">
        <v>58</v>
      </c>
      <c r="V357" s="187" t="s">
        <v>58</v>
      </c>
      <c r="W357" s="187" t="s">
        <v>58</v>
      </c>
      <c r="X357" s="187" t="s">
        <v>58</v>
      </c>
      <c r="Y357" s="187" t="s">
        <v>58</v>
      </c>
      <c r="Z357" s="187" t="s">
        <v>58</v>
      </c>
      <c r="AA357" s="187"/>
      <c r="AB357" s="187" t="s">
        <v>59</v>
      </c>
      <c r="AC357" s="187" t="s">
        <v>60</v>
      </c>
      <c r="AD357" s="188" t="s">
        <v>6072</v>
      </c>
      <c r="AE357" s="187" t="str">
        <f>VLOOKUP($AF$2:$AF$6318,'PROG CODE'!$A$2:$B$1052,2,FALSE)</f>
        <v>KCABACY</v>
      </c>
      <c r="AF357" s="222" t="s">
        <v>86</v>
      </c>
      <c r="AG357" s="189" t="s">
        <v>5683</v>
      </c>
      <c r="AH357" s="222" t="s">
        <v>5684</v>
      </c>
      <c r="AI357" s="222" t="s">
        <v>6259</v>
      </c>
      <c r="AJ357" s="217" t="s">
        <v>5638</v>
      </c>
      <c r="AK357" s="229"/>
      <c r="AL357" s="229"/>
      <c r="AM357" s="192" t="s">
        <v>5639</v>
      </c>
    </row>
    <row r="358" spans="1:39" ht="13.5" customHeight="1">
      <c r="A358" s="183">
        <f t="shared" si="2"/>
        <v>6</v>
      </c>
      <c r="B358" s="168" t="s">
        <v>361</v>
      </c>
      <c r="C358" s="221" t="s">
        <v>5662</v>
      </c>
      <c r="D358" s="179" t="s">
        <v>510</v>
      </c>
      <c r="E358" s="231" t="s">
        <v>510</v>
      </c>
      <c r="F358" s="204" t="s">
        <v>1914</v>
      </c>
      <c r="G358" s="181" t="s">
        <v>6189</v>
      </c>
      <c r="H358" s="157" t="str">
        <f>VLOOKUP(I358:I408,'ENTER STAFF #S HERE'!$A$1:$B$2180,2,FALSE)</f>
        <v>C1604</v>
      </c>
      <c r="I358" s="179" t="s">
        <v>3962</v>
      </c>
      <c r="J358" s="228" t="s">
        <v>5669</v>
      </c>
      <c r="K358" s="187" t="str">
        <f>#N/A</f>
        <v>3</v>
      </c>
      <c r="L358" s="187">
        <f>#N/A</f>
        <v>1</v>
      </c>
      <c r="M358" s="187">
        <v>6</v>
      </c>
      <c r="N358" s="187" t="str">
        <f t="shared" si="0"/>
        <v xml:space="preserve"> </v>
      </c>
      <c r="O358" s="187" t="s">
        <v>58</v>
      </c>
      <c r="P358" s="187" t="s">
        <v>58</v>
      </c>
      <c r="Q358" s="187" t="s">
        <v>58</v>
      </c>
      <c r="R358" s="187" t="s">
        <v>58</v>
      </c>
      <c r="S358" s="187" t="s">
        <v>58</v>
      </c>
      <c r="T358" s="187" t="s">
        <v>58</v>
      </c>
      <c r="U358" s="187" t="s">
        <v>58</v>
      </c>
      <c r="V358" s="187" t="s">
        <v>58</v>
      </c>
      <c r="W358" s="187" t="s">
        <v>58</v>
      </c>
      <c r="X358" s="187" t="s">
        <v>58</v>
      </c>
      <c r="Y358" s="187" t="s">
        <v>58</v>
      </c>
      <c r="Z358" s="187" t="s">
        <v>58</v>
      </c>
      <c r="AA358" s="187"/>
      <c r="AB358" s="187" t="s">
        <v>59</v>
      </c>
      <c r="AC358" s="187" t="s">
        <v>60</v>
      </c>
      <c r="AD358" s="188" t="s">
        <v>6072</v>
      </c>
      <c r="AE358" s="187" t="str">
        <f>VLOOKUP($AF$2:$AF$6318,'PROG CODE'!$A$2:$B$1052,2,FALSE)</f>
        <v>KCABACY</v>
      </c>
      <c r="AF358" s="222" t="s">
        <v>86</v>
      </c>
      <c r="AG358" s="189" t="s">
        <v>5683</v>
      </c>
      <c r="AH358" s="222" t="s">
        <v>5684</v>
      </c>
      <c r="AI358" s="222" t="s">
        <v>6259</v>
      </c>
      <c r="AJ358" s="217" t="s">
        <v>5638</v>
      </c>
      <c r="AK358" s="229"/>
      <c r="AL358" s="229"/>
      <c r="AM358" s="192" t="s">
        <v>5639</v>
      </c>
    </row>
    <row r="359" spans="1:39" ht="13.5" customHeight="1">
      <c r="A359" s="183">
        <f t="shared" si="2"/>
        <v>6</v>
      </c>
      <c r="B359" s="168" t="s">
        <v>361</v>
      </c>
      <c r="C359" s="221" t="s">
        <v>5662</v>
      </c>
      <c r="D359" s="186" t="s">
        <v>510</v>
      </c>
      <c r="E359" s="231" t="s">
        <v>510</v>
      </c>
      <c r="F359" s="204" t="s">
        <v>941</v>
      </c>
      <c r="G359" s="181" t="s">
        <v>5714</v>
      </c>
      <c r="H359" s="157" t="str">
        <f>VLOOKUP(I359:I409,'ENTER STAFF #S HERE'!$A$1:$B$2180,2,FALSE)</f>
        <v>C1788</v>
      </c>
      <c r="I359" s="179" t="s">
        <v>3954</v>
      </c>
      <c r="J359" s="228">
        <v>3</v>
      </c>
      <c r="K359" s="187">
        <f>#N/A</f>
        <v>3</v>
      </c>
      <c r="L359" s="187">
        <f>#N/A</f>
        <v>1</v>
      </c>
      <c r="M359" s="187">
        <v>6</v>
      </c>
      <c r="N359" s="187" t="str">
        <f t="shared" si="0"/>
        <v xml:space="preserve"> </v>
      </c>
      <c r="O359" s="187" t="s">
        <v>58</v>
      </c>
      <c r="P359" s="187" t="s">
        <v>58</v>
      </c>
      <c r="Q359" s="187" t="s">
        <v>58</v>
      </c>
      <c r="R359" s="187" t="s">
        <v>58</v>
      </c>
      <c r="S359" s="187" t="s">
        <v>58</v>
      </c>
      <c r="T359" s="187" t="s">
        <v>58</v>
      </c>
      <c r="U359" s="187" t="s">
        <v>58</v>
      </c>
      <c r="V359" s="187" t="s">
        <v>58</v>
      </c>
      <c r="W359" s="187" t="s">
        <v>58</v>
      </c>
      <c r="X359" s="187" t="s">
        <v>58</v>
      </c>
      <c r="Y359" s="187" t="s">
        <v>58</v>
      </c>
      <c r="Z359" s="187" t="s">
        <v>58</v>
      </c>
      <c r="AA359" s="187"/>
      <c r="AB359" s="187" t="s">
        <v>59</v>
      </c>
      <c r="AC359" s="187" t="s">
        <v>60</v>
      </c>
      <c r="AD359" s="188" t="s">
        <v>6072</v>
      </c>
      <c r="AE359" s="187" t="str">
        <f>VLOOKUP($AF$2:$AF$6318,'PROG CODE'!$A$2:$B$1052,2,FALSE)</f>
        <v>KCABACY</v>
      </c>
      <c r="AF359" s="222" t="s">
        <v>86</v>
      </c>
      <c r="AG359" s="189" t="s">
        <v>5683</v>
      </c>
      <c r="AH359" s="222" t="s">
        <v>5684</v>
      </c>
      <c r="AI359" s="222" t="s">
        <v>6259</v>
      </c>
      <c r="AJ359" s="217" t="s">
        <v>5638</v>
      </c>
      <c r="AK359" s="229"/>
      <c r="AL359" s="229"/>
      <c r="AM359" s="192" t="s">
        <v>5639</v>
      </c>
    </row>
    <row r="360" spans="1:39" ht="13.5" customHeight="1">
      <c r="A360" s="183">
        <f t="shared" si="2"/>
        <v>6</v>
      </c>
      <c r="B360" s="168" t="s">
        <v>361</v>
      </c>
      <c r="C360" s="221" t="s">
        <v>5662</v>
      </c>
      <c r="D360" s="179" t="s">
        <v>510</v>
      </c>
      <c r="E360" s="231" t="s">
        <v>510</v>
      </c>
      <c r="F360" s="204" t="s">
        <v>1918</v>
      </c>
      <c r="G360" s="181" t="s">
        <v>6098</v>
      </c>
      <c r="H360" s="157" t="str">
        <f>VLOOKUP(I360:I410,'ENTER STAFF #S HERE'!$A$1:$B$2180,2,FALSE)</f>
        <v>C2057</v>
      </c>
      <c r="I360" s="179" t="s">
        <v>5562</v>
      </c>
      <c r="J360" s="228">
        <v>3</v>
      </c>
      <c r="K360" s="187">
        <f>#N/A</f>
        <v>3</v>
      </c>
      <c r="L360" s="187">
        <f>#N/A</f>
        <v>1</v>
      </c>
      <c r="M360" s="187">
        <v>6</v>
      </c>
      <c r="N360" s="187" t="str">
        <f t="shared" si="0"/>
        <v xml:space="preserve"> </v>
      </c>
      <c r="O360" s="187" t="s">
        <v>58</v>
      </c>
      <c r="P360" s="187" t="s">
        <v>58</v>
      </c>
      <c r="Q360" s="187" t="s">
        <v>58</v>
      </c>
      <c r="R360" s="187" t="s">
        <v>58</v>
      </c>
      <c r="S360" s="187" t="s">
        <v>58</v>
      </c>
      <c r="T360" s="187" t="s">
        <v>58</v>
      </c>
      <c r="U360" s="187" t="s">
        <v>58</v>
      </c>
      <c r="V360" s="187" t="s">
        <v>58</v>
      </c>
      <c r="W360" s="187" t="s">
        <v>58</v>
      </c>
      <c r="X360" s="187" t="s">
        <v>58</v>
      </c>
      <c r="Y360" s="187" t="s">
        <v>58</v>
      </c>
      <c r="Z360" s="187" t="s">
        <v>58</v>
      </c>
      <c r="AA360" s="187"/>
      <c r="AB360" s="187" t="s">
        <v>59</v>
      </c>
      <c r="AC360" s="187" t="s">
        <v>60</v>
      </c>
      <c r="AD360" s="188" t="s">
        <v>6072</v>
      </c>
      <c r="AE360" s="187" t="str">
        <f>VLOOKUP($AF$2:$AF$6318,'PROG CODE'!$A$2:$B$1052,2,FALSE)</f>
        <v>KCABACY</v>
      </c>
      <c r="AF360" s="222" t="s">
        <v>86</v>
      </c>
      <c r="AG360" s="189" t="s">
        <v>5683</v>
      </c>
      <c r="AH360" s="222" t="s">
        <v>5684</v>
      </c>
      <c r="AI360" s="222" t="s">
        <v>6259</v>
      </c>
      <c r="AJ360" s="217" t="s">
        <v>5638</v>
      </c>
      <c r="AK360" s="229"/>
      <c r="AL360" s="229"/>
      <c r="AM360" s="192" t="s">
        <v>5639</v>
      </c>
    </row>
    <row r="361" spans="1:39" ht="13.5" customHeight="1">
      <c r="A361" s="183">
        <f t="shared" si="2"/>
        <v>6</v>
      </c>
      <c r="B361" s="223" t="s">
        <v>361</v>
      </c>
      <c r="C361" s="206" t="s">
        <v>5662</v>
      </c>
      <c r="D361" s="186" t="s">
        <v>510</v>
      </c>
      <c r="E361" s="231" t="s">
        <v>510</v>
      </c>
      <c r="F361" s="157" t="s">
        <v>741</v>
      </c>
      <c r="G361" s="181" t="s">
        <v>5649</v>
      </c>
      <c r="H361" s="157" t="str">
        <f>VLOOKUP(I361:I411,'ENTER STAFF #S HERE'!$A$1:$B$2180,2,FALSE)</f>
        <v>C1392</v>
      </c>
      <c r="I361" s="200" t="s">
        <v>4274</v>
      </c>
      <c r="J361" s="228"/>
      <c r="K361" s="187">
        <f>#N/A</f>
        <v>0</v>
      </c>
      <c r="L361" s="187">
        <f>#N/A</f>
        <v>0</v>
      </c>
      <c r="M361" s="187">
        <v>6</v>
      </c>
      <c r="N361" s="187" t="str">
        <f t="shared" si="0"/>
        <v xml:space="preserve"> </v>
      </c>
      <c r="O361" s="187" t="s">
        <v>58</v>
      </c>
      <c r="P361" s="187" t="s">
        <v>58</v>
      </c>
      <c r="Q361" s="187" t="s">
        <v>58</v>
      </c>
      <c r="R361" s="187" t="s">
        <v>58</v>
      </c>
      <c r="S361" s="187" t="s">
        <v>58</v>
      </c>
      <c r="T361" s="187" t="s">
        <v>58</v>
      </c>
      <c r="U361" s="187" t="s">
        <v>58</v>
      </c>
      <c r="V361" s="187" t="s">
        <v>58</v>
      </c>
      <c r="W361" s="187" t="s">
        <v>58</v>
      </c>
      <c r="X361" s="187" t="s">
        <v>58</v>
      </c>
      <c r="Y361" s="187" t="s">
        <v>58</v>
      </c>
      <c r="Z361" s="187" t="s">
        <v>58</v>
      </c>
      <c r="AA361" s="187"/>
      <c r="AB361" s="187" t="s">
        <v>59</v>
      </c>
      <c r="AC361" s="187" t="s">
        <v>60</v>
      </c>
      <c r="AD361" s="188" t="s">
        <v>6072</v>
      </c>
      <c r="AE361" s="187" t="str">
        <f>VLOOKUP($AF$2:$AF$6318,'PROG CODE'!$A$2:$B$1052,2,FALSE)</f>
        <v>KCABACY</v>
      </c>
      <c r="AF361" s="222" t="s">
        <v>86</v>
      </c>
      <c r="AG361" s="189" t="s">
        <v>5683</v>
      </c>
      <c r="AH361" s="222" t="s">
        <v>5684</v>
      </c>
      <c r="AI361" s="222" t="s">
        <v>6259</v>
      </c>
      <c r="AJ361" s="209" t="s">
        <v>5651</v>
      </c>
      <c r="AK361" s="229"/>
      <c r="AL361" s="229"/>
      <c r="AM361" s="192" t="s">
        <v>5639</v>
      </c>
    </row>
    <row r="362" spans="1:39" ht="13.5" customHeight="1">
      <c r="A362" s="183">
        <f t="shared" si="2"/>
        <v>6</v>
      </c>
      <c r="B362" s="168" t="s">
        <v>361</v>
      </c>
      <c r="C362" s="221" t="s">
        <v>5662</v>
      </c>
      <c r="D362" s="179" t="s">
        <v>510</v>
      </c>
      <c r="E362" s="186" t="s">
        <v>5648</v>
      </c>
      <c r="F362" s="157" t="s">
        <v>733</v>
      </c>
      <c r="G362" s="157" t="s">
        <v>5641</v>
      </c>
      <c r="H362" s="157">
        <f>VLOOKUP(I362:I412,'ENTER STAFF #S HERE'!$A$1:$B$2180,2,FALSE)</f>
        <v>357</v>
      </c>
      <c r="I362" s="200" t="s">
        <v>3886</v>
      </c>
      <c r="J362" s="228"/>
      <c r="K362" s="187">
        <f>#N/A</f>
        <v>0</v>
      </c>
      <c r="L362" s="187">
        <f>#N/A</f>
        <v>0</v>
      </c>
      <c r="M362" s="187">
        <v>6</v>
      </c>
      <c r="N362" s="187" t="str">
        <f t="shared" si="0"/>
        <v xml:space="preserve"> </v>
      </c>
      <c r="O362" s="187" t="s">
        <v>58</v>
      </c>
      <c r="P362" s="187" t="s">
        <v>58</v>
      </c>
      <c r="Q362" s="187" t="s">
        <v>58</v>
      </c>
      <c r="R362" s="187" t="s">
        <v>58</v>
      </c>
      <c r="S362" s="187" t="s">
        <v>58</v>
      </c>
      <c r="T362" s="187" t="s">
        <v>58</v>
      </c>
      <c r="U362" s="187" t="s">
        <v>58</v>
      </c>
      <c r="V362" s="187" t="s">
        <v>58</v>
      </c>
      <c r="W362" s="187" t="s">
        <v>58</v>
      </c>
      <c r="X362" s="187" t="s">
        <v>58</v>
      </c>
      <c r="Y362" s="187" t="s">
        <v>58</v>
      </c>
      <c r="Z362" s="187" t="s">
        <v>58</v>
      </c>
      <c r="AA362" s="187"/>
      <c r="AB362" s="187" t="s">
        <v>59</v>
      </c>
      <c r="AC362" s="187" t="s">
        <v>60</v>
      </c>
      <c r="AD362" s="196" t="s">
        <v>5642</v>
      </c>
      <c r="AE362" s="187" t="str">
        <f>VLOOKUP($AF$2:$AF$6318,'PROG CODE'!$A$2:$B$1052,2,FALSE)</f>
        <v>KCABACY</v>
      </c>
      <c r="AF362" s="222" t="s">
        <v>86</v>
      </c>
      <c r="AG362" s="189" t="s">
        <v>5683</v>
      </c>
      <c r="AH362" s="222" t="s">
        <v>5684</v>
      </c>
      <c r="AI362" s="222" t="s">
        <v>6259</v>
      </c>
      <c r="AJ362" s="191" t="s">
        <v>5638</v>
      </c>
      <c r="AK362" s="229"/>
      <c r="AL362" s="229"/>
      <c r="AM362" s="192" t="s">
        <v>5639</v>
      </c>
    </row>
    <row r="363" spans="1:39" ht="13.5" customHeight="1">
      <c r="A363" s="183">
        <f t="shared" si="2"/>
        <v>6</v>
      </c>
      <c r="B363" s="168" t="s">
        <v>361</v>
      </c>
      <c r="C363" s="221" t="s">
        <v>5662</v>
      </c>
      <c r="D363" s="179" t="s">
        <v>510</v>
      </c>
      <c r="E363" s="231" t="s">
        <v>510</v>
      </c>
      <c r="F363" s="204" t="s">
        <v>1950</v>
      </c>
      <c r="G363" s="181" t="s">
        <v>6203</v>
      </c>
      <c r="H363" s="157" t="str">
        <f>VLOOKUP(I363:I413,'ENTER STAFF #S HERE'!$A$1:$B$2180,2,FALSE)</f>
        <v>C1941</v>
      </c>
      <c r="I363" s="179" t="s">
        <v>4473</v>
      </c>
      <c r="J363" s="228">
        <v>3</v>
      </c>
      <c r="K363" s="187">
        <f>#N/A</f>
        <v>3</v>
      </c>
      <c r="L363" s="187">
        <f>#N/A</f>
        <v>1</v>
      </c>
      <c r="M363" s="187">
        <v>6</v>
      </c>
      <c r="N363" s="187" t="str">
        <f t="shared" si="0"/>
        <v xml:space="preserve"> </v>
      </c>
      <c r="O363" s="187" t="s">
        <v>58</v>
      </c>
      <c r="P363" s="187" t="s">
        <v>58</v>
      </c>
      <c r="Q363" s="187" t="s">
        <v>58</v>
      </c>
      <c r="R363" s="187" t="s">
        <v>58</v>
      </c>
      <c r="S363" s="187" t="s">
        <v>58</v>
      </c>
      <c r="T363" s="187" t="s">
        <v>58</v>
      </c>
      <c r="U363" s="187" t="s">
        <v>58</v>
      </c>
      <c r="V363" s="187" t="s">
        <v>58</v>
      </c>
      <c r="W363" s="187" t="s">
        <v>58</v>
      </c>
      <c r="X363" s="187" t="s">
        <v>58</v>
      </c>
      <c r="Y363" s="187" t="s">
        <v>58</v>
      </c>
      <c r="Z363" s="187" t="s">
        <v>58</v>
      </c>
      <c r="AA363" s="187"/>
      <c r="AB363" s="187" t="s">
        <v>59</v>
      </c>
      <c r="AC363" s="187" t="s">
        <v>60</v>
      </c>
      <c r="AD363" s="188" t="s">
        <v>6072</v>
      </c>
      <c r="AE363" s="187" t="str">
        <f>VLOOKUP($AF$2:$AF$6318,'PROG CODE'!$A$2:$B$1052,2,FALSE)</f>
        <v>KCABACY</v>
      </c>
      <c r="AF363" s="222" t="s">
        <v>86</v>
      </c>
      <c r="AG363" s="189" t="s">
        <v>5683</v>
      </c>
      <c r="AH363" s="222" t="s">
        <v>5684</v>
      </c>
      <c r="AI363" s="222" t="s">
        <v>6260</v>
      </c>
      <c r="AJ363" s="217" t="s">
        <v>5638</v>
      </c>
      <c r="AK363" s="229"/>
      <c r="AL363" s="229"/>
      <c r="AM363" s="192" t="s">
        <v>5639</v>
      </c>
    </row>
    <row r="364" spans="1:39" ht="13.5" customHeight="1">
      <c r="A364" s="183">
        <f t="shared" si="2"/>
        <v>6</v>
      </c>
      <c r="B364" s="168" t="s">
        <v>361</v>
      </c>
      <c r="C364" s="221" t="s">
        <v>5662</v>
      </c>
      <c r="D364" s="179" t="s">
        <v>510</v>
      </c>
      <c r="E364" s="231" t="s">
        <v>510</v>
      </c>
      <c r="F364" s="204" t="s">
        <v>1956</v>
      </c>
      <c r="G364" s="181" t="s">
        <v>1957</v>
      </c>
      <c r="H364" s="157" t="str">
        <f>VLOOKUP(I364:I414,'ENTER STAFF #S HERE'!$A$1:$B$2180,2,FALSE)</f>
        <v>C2057</v>
      </c>
      <c r="I364" s="179" t="s">
        <v>5562</v>
      </c>
      <c r="J364" s="228">
        <v>3</v>
      </c>
      <c r="K364" s="187">
        <f>#N/A</f>
        <v>3</v>
      </c>
      <c r="L364" s="187">
        <f>#N/A</f>
        <v>1</v>
      </c>
      <c r="M364" s="187">
        <v>6</v>
      </c>
      <c r="N364" s="187" t="str">
        <f t="shared" si="0"/>
        <v xml:space="preserve"> </v>
      </c>
      <c r="O364" s="187" t="s">
        <v>58</v>
      </c>
      <c r="P364" s="187" t="s">
        <v>58</v>
      </c>
      <c r="Q364" s="187" t="s">
        <v>58</v>
      </c>
      <c r="R364" s="187" t="s">
        <v>58</v>
      </c>
      <c r="S364" s="187" t="s">
        <v>58</v>
      </c>
      <c r="T364" s="187" t="s">
        <v>58</v>
      </c>
      <c r="U364" s="187" t="s">
        <v>58</v>
      </c>
      <c r="V364" s="187" t="s">
        <v>58</v>
      </c>
      <c r="W364" s="187" t="s">
        <v>58</v>
      </c>
      <c r="X364" s="187" t="s">
        <v>58</v>
      </c>
      <c r="Y364" s="187" t="s">
        <v>58</v>
      </c>
      <c r="Z364" s="187" t="s">
        <v>58</v>
      </c>
      <c r="AA364" s="187"/>
      <c r="AB364" s="187" t="s">
        <v>59</v>
      </c>
      <c r="AC364" s="187" t="s">
        <v>60</v>
      </c>
      <c r="AD364" s="188" t="s">
        <v>6072</v>
      </c>
      <c r="AE364" s="187" t="str">
        <f>VLOOKUP($AF$2:$AF$6318,'PROG CODE'!$A$2:$B$1052,2,FALSE)</f>
        <v>KCABACY</v>
      </c>
      <c r="AF364" s="222" t="s">
        <v>86</v>
      </c>
      <c r="AG364" s="189" t="s">
        <v>5683</v>
      </c>
      <c r="AH364" s="222" t="s">
        <v>5684</v>
      </c>
      <c r="AI364" s="222" t="s">
        <v>6260</v>
      </c>
      <c r="AJ364" s="217" t="s">
        <v>5638</v>
      </c>
      <c r="AK364" s="229"/>
      <c r="AL364" s="229"/>
      <c r="AM364" s="192" t="s">
        <v>5639</v>
      </c>
    </row>
    <row r="365" spans="1:39" ht="13.5" customHeight="1">
      <c r="A365" s="183">
        <f t="shared" si="2"/>
        <v>6</v>
      </c>
      <c r="B365" s="168" t="s">
        <v>361</v>
      </c>
      <c r="C365" s="221" t="s">
        <v>5662</v>
      </c>
      <c r="D365" s="179" t="s">
        <v>510</v>
      </c>
      <c r="E365" s="231" t="s">
        <v>510</v>
      </c>
      <c r="F365" s="204" t="s">
        <v>1938</v>
      </c>
      <c r="G365" s="181" t="s">
        <v>6261</v>
      </c>
      <c r="H365" s="157" t="str">
        <f>VLOOKUP(I365:I415,'ENTER STAFF #S HERE'!$A$1:$B$2180,2,FALSE)</f>
        <v>C1549</v>
      </c>
      <c r="I365" s="179" t="s">
        <v>5048</v>
      </c>
      <c r="J365" s="228">
        <v>3</v>
      </c>
      <c r="K365" s="187">
        <f>#N/A</f>
        <v>3</v>
      </c>
      <c r="L365" s="187">
        <f>#N/A</f>
        <v>1</v>
      </c>
      <c r="M365" s="187">
        <v>6</v>
      </c>
      <c r="N365" s="187" t="str">
        <f t="shared" si="0"/>
        <v xml:space="preserve"> </v>
      </c>
      <c r="O365" s="187" t="s">
        <v>58</v>
      </c>
      <c r="P365" s="187" t="s">
        <v>58</v>
      </c>
      <c r="Q365" s="187" t="s">
        <v>58</v>
      </c>
      <c r="R365" s="187" t="s">
        <v>58</v>
      </c>
      <c r="S365" s="187" t="s">
        <v>58</v>
      </c>
      <c r="T365" s="187" t="s">
        <v>58</v>
      </c>
      <c r="U365" s="187" t="s">
        <v>58</v>
      </c>
      <c r="V365" s="187" t="s">
        <v>58</v>
      </c>
      <c r="W365" s="187" t="s">
        <v>58</v>
      </c>
      <c r="X365" s="187" t="s">
        <v>58</v>
      </c>
      <c r="Y365" s="187" t="s">
        <v>58</v>
      </c>
      <c r="Z365" s="187" t="s">
        <v>58</v>
      </c>
      <c r="AA365" s="187"/>
      <c r="AB365" s="187" t="s">
        <v>59</v>
      </c>
      <c r="AC365" s="187" t="s">
        <v>60</v>
      </c>
      <c r="AD365" s="188" t="s">
        <v>6072</v>
      </c>
      <c r="AE365" s="187" t="str">
        <f>VLOOKUP($AF$2:$AF$6318,'PROG CODE'!$A$2:$B$1052,2,FALSE)</f>
        <v>KCABACY</v>
      </c>
      <c r="AF365" s="222" t="s">
        <v>86</v>
      </c>
      <c r="AG365" s="189" t="s">
        <v>5683</v>
      </c>
      <c r="AH365" s="222" t="s">
        <v>5684</v>
      </c>
      <c r="AI365" s="222" t="s">
        <v>6260</v>
      </c>
      <c r="AJ365" s="217" t="s">
        <v>5638</v>
      </c>
      <c r="AK365" s="229"/>
      <c r="AL365" s="229"/>
      <c r="AM365" s="192" t="s">
        <v>5639</v>
      </c>
    </row>
    <row r="366" spans="1:39" ht="13.5" customHeight="1">
      <c r="A366" s="183">
        <f t="shared" si="2"/>
        <v>6</v>
      </c>
      <c r="B366" s="168" t="s">
        <v>361</v>
      </c>
      <c r="C366" s="221" t="s">
        <v>5662</v>
      </c>
      <c r="D366" s="179" t="s">
        <v>510</v>
      </c>
      <c r="E366" s="231" t="s">
        <v>510</v>
      </c>
      <c r="F366" s="204" t="s">
        <v>1920</v>
      </c>
      <c r="G366" s="181" t="s">
        <v>6192</v>
      </c>
      <c r="H366" s="157" t="str">
        <f>VLOOKUP(I366:I415,'ENTER STAFF #S HERE'!$A$1:$B$2180,2,FALSE)</f>
        <v>C1788</v>
      </c>
      <c r="I366" s="179" t="s">
        <v>3954</v>
      </c>
      <c r="J366" s="228">
        <v>3</v>
      </c>
      <c r="K366" s="187">
        <f>#N/A</f>
        <v>3</v>
      </c>
      <c r="L366" s="187">
        <f>#N/A</f>
        <v>1</v>
      </c>
      <c r="M366" s="187">
        <v>6</v>
      </c>
      <c r="N366" s="187" t="str">
        <f t="shared" si="0"/>
        <v xml:space="preserve"> </v>
      </c>
      <c r="O366" s="187" t="s">
        <v>58</v>
      </c>
      <c r="P366" s="187" t="s">
        <v>58</v>
      </c>
      <c r="Q366" s="187" t="s">
        <v>58</v>
      </c>
      <c r="R366" s="187" t="s">
        <v>58</v>
      </c>
      <c r="S366" s="187" t="s">
        <v>58</v>
      </c>
      <c r="T366" s="187" t="s">
        <v>58</v>
      </c>
      <c r="U366" s="187" t="s">
        <v>58</v>
      </c>
      <c r="V366" s="187" t="s">
        <v>58</v>
      </c>
      <c r="W366" s="187" t="s">
        <v>58</v>
      </c>
      <c r="X366" s="187" t="s">
        <v>58</v>
      </c>
      <c r="Y366" s="187" t="s">
        <v>58</v>
      </c>
      <c r="Z366" s="187" t="s">
        <v>58</v>
      </c>
      <c r="AA366" s="187"/>
      <c r="AB366" s="187" t="s">
        <v>59</v>
      </c>
      <c r="AC366" s="187" t="s">
        <v>60</v>
      </c>
      <c r="AD366" s="188" t="s">
        <v>6072</v>
      </c>
      <c r="AE366" s="187" t="str">
        <f>VLOOKUP($AF$2:$AF$6318,'PROG CODE'!$A$2:$B$1052,2,FALSE)</f>
        <v>KCABACY</v>
      </c>
      <c r="AF366" s="222" t="s">
        <v>86</v>
      </c>
      <c r="AG366" s="189" t="s">
        <v>5683</v>
      </c>
      <c r="AH366" s="222" t="s">
        <v>5684</v>
      </c>
      <c r="AI366" s="222" t="s">
        <v>6260</v>
      </c>
      <c r="AJ366" s="217" t="s">
        <v>5638</v>
      </c>
      <c r="AK366" s="229"/>
      <c r="AL366" s="229"/>
      <c r="AM366" s="192" t="s">
        <v>5639</v>
      </c>
    </row>
    <row r="367" spans="1:39" ht="13.5" customHeight="1">
      <c r="A367" s="183">
        <f t="shared" si="2"/>
        <v>6</v>
      </c>
      <c r="B367" s="168" t="s">
        <v>361</v>
      </c>
      <c r="C367" s="221" t="s">
        <v>5662</v>
      </c>
      <c r="D367" s="179" t="s">
        <v>510</v>
      </c>
      <c r="E367" s="231" t="s">
        <v>510</v>
      </c>
      <c r="F367" s="204" t="s">
        <v>1948</v>
      </c>
      <c r="G367" s="181" t="s">
        <v>1949</v>
      </c>
      <c r="H367" s="157" t="str">
        <f>VLOOKUP(I367:I416,'ENTER STAFF #S HERE'!$A$1:$B$2180,2,FALSE)</f>
        <v>C1878</v>
      </c>
      <c r="I367" s="140" t="s">
        <v>4183</v>
      </c>
      <c r="J367" s="228">
        <v>3</v>
      </c>
      <c r="K367" s="187">
        <f>#N/A</f>
        <v>3</v>
      </c>
      <c r="L367" s="187">
        <f>#N/A</f>
        <v>1</v>
      </c>
      <c r="M367" s="187">
        <v>6</v>
      </c>
      <c r="N367" s="187" t="str">
        <f t="shared" si="0"/>
        <v xml:space="preserve"> </v>
      </c>
      <c r="O367" s="187" t="s">
        <v>58</v>
      </c>
      <c r="P367" s="187" t="s">
        <v>58</v>
      </c>
      <c r="Q367" s="187" t="s">
        <v>58</v>
      </c>
      <c r="R367" s="187" t="s">
        <v>58</v>
      </c>
      <c r="S367" s="187" t="s">
        <v>58</v>
      </c>
      <c r="T367" s="187" t="s">
        <v>58</v>
      </c>
      <c r="U367" s="187" t="s">
        <v>58</v>
      </c>
      <c r="V367" s="187" t="s">
        <v>58</v>
      </c>
      <c r="W367" s="187" t="s">
        <v>58</v>
      </c>
      <c r="X367" s="187" t="s">
        <v>58</v>
      </c>
      <c r="Y367" s="187" t="s">
        <v>58</v>
      </c>
      <c r="Z367" s="187" t="s">
        <v>58</v>
      </c>
      <c r="AA367" s="187"/>
      <c r="AB367" s="187" t="s">
        <v>59</v>
      </c>
      <c r="AC367" s="187" t="s">
        <v>60</v>
      </c>
      <c r="AD367" s="188" t="s">
        <v>6072</v>
      </c>
      <c r="AE367" s="187" t="str">
        <f>VLOOKUP($AF$2:$AF$6318,'PROG CODE'!$A$2:$B$1052,2,FALSE)</f>
        <v>KCABACY</v>
      </c>
      <c r="AF367" s="222" t="s">
        <v>86</v>
      </c>
      <c r="AG367" s="189" t="s">
        <v>5683</v>
      </c>
      <c r="AH367" s="222" t="s">
        <v>5684</v>
      </c>
      <c r="AI367" s="222" t="s">
        <v>6260</v>
      </c>
      <c r="AJ367" s="217" t="s">
        <v>5638</v>
      </c>
      <c r="AK367" s="229"/>
      <c r="AL367" s="229"/>
      <c r="AM367" s="192" t="s">
        <v>5639</v>
      </c>
    </row>
    <row r="368" spans="1:39" ht="13.5" customHeight="1">
      <c r="A368" s="183">
        <f t="shared" si="2"/>
        <v>6</v>
      </c>
      <c r="B368" s="168" t="s">
        <v>361</v>
      </c>
      <c r="C368" s="221" t="s">
        <v>5662</v>
      </c>
      <c r="D368" s="179" t="s">
        <v>510</v>
      </c>
      <c r="E368" s="231" t="s">
        <v>510</v>
      </c>
      <c r="F368" s="204" t="s">
        <v>1962</v>
      </c>
      <c r="G368" s="181" t="s">
        <v>6262</v>
      </c>
      <c r="H368" s="157" t="str">
        <f>VLOOKUP(I368:I417,'ENTER STAFF #S HERE'!$A$1:$B$2180,2,FALSE)</f>
        <v>C1941</v>
      </c>
      <c r="I368" s="179" t="s">
        <v>4473</v>
      </c>
      <c r="J368" s="228">
        <v>3</v>
      </c>
      <c r="K368" s="187">
        <f>#N/A</f>
        <v>3</v>
      </c>
      <c r="L368" s="187">
        <f>#N/A</f>
        <v>1</v>
      </c>
      <c r="M368" s="187">
        <v>6</v>
      </c>
      <c r="N368" s="187" t="str">
        <f t="shared" si="0"/>
        <v xml:space="preserve"> </v>
      </c>
      <c r="O368" s="187" t="s">
        <v>58</v>
      </c>
      <c r="P368" s="187" t="s">
        <v>58</v>
      </c>
      <c r="Q368" s="187" t="s">
        <v>58</v>
      </c>
      <c r="R368" s="187" t="s">
        <v>58</v>
      </c>
      <c r="S368" s="187" t="s">
        <v>58</v>
      </c>
      <c r="T368" s="187" t="s">
        <v>58</v>
      </c>
      <c r="U368" s="187" t="s">
        <v>58</v>
      </c>
      <c r="V368" s="187" t="s">
        <v>58</v>
      </c>
      <c r="W368" s="187" t="s">
        <v>58</v>
      </c>
      <c r="X368" s="187" t="s">
        <v>58</v>
      </c>
      <c r="Y368" s="187" t="s">
        <v>58</v>
      </c>
      <c r="Z368" s="187" t="s">
        <v>58</v>
      </c>
      <c r="AA368" s="187"/>
      <c r="AB368" s="187" t="s">
        <v>59</v>
      </c>
      <c r="AC368" s="187" t="s">
        <v>60</v>
      </c>
      <c r="AD368" s="188" t="s">
        <v>6072</v>
      </c>
      <c r="AE368" s="187" t="str">
        <f>VLOOKUP($AF$2:$AF$6318,'PROG CODE'!$A$2:$B$1052,2,FALSE)</f>
        <v>KCABACY</v>
      </c>
      <c r="AF368" s="222" t="s">
        <v>86</v>
      </c>
      <c r="AG368" s="189" t="s">
        <v>5683</v>
      </c>
      <c r="AH368" s="222" t="s">
        <v>5684</v>
      </c>
      <c r="AI368" s="222" t="s">
        <v>6260</v>
      </c>
      <c r="AJ368" s="217" t="s">
        <v>5638</v>
      </c>
      <c r="AK368" s="229"/>
      <c r="AL368" s="229"/>
      <c r="AM368" s="192" t="s">
        <v>5639</v>
      </c>
    </row>
    <row r="369" spans="1:39" ht="13.5" customHeight="1">
      <c r="A369" s="183">
        <f t="shared" si="2"/>
        <v>6</v>
      </c>
      <c r="B369" s="168" t="s">
        <v>361</v>
      </c>
      <c r="C369" s="221" t="s">
        <v>5662</v>
      </c>
      <c r="D369" s="179" t="s">
        <v>510</v>
      </c>
      <c r="E369" s="231" t="s">
        <v>510</v>
      </c>
      <c r="F369" s="204" t="s">
        <v>1970</v>
      </c>
      <c r="G369" s="181" t="s">
        <v>6100</v>
      </c>
      <c r="H369" s="157" t="str">
        <f>VLOOKUP(I369:I418,'ENTER STAFF #S HERE'!$A$1:$B$2180,2,FALSE)</f>
        <v>C1538</v>
      </c>
      <c r="I369" s="179" t="s">
        <v>3958</v>
      </c>
      <c r="J369" s="228">
        <v>3</v>
      </c>
      <c r="K369" s="187">
        <f>#N/A</f>
        <v>3</v>
      </c>
      <c r="L369" s="187">
        <f>#N/A</f>
        <v>1</v>
      </c>
      <c r="M369" s="187">
        <v>6</v>
      </c>
      <c r="N369" s="187" t="str">
        <f t="shared" si="0"/>
        <v xml:space="preserve"> </v>
      </c>
      <c r="O369" s="187" t="s">
        <v>58</v>
      </c>
      <c r="P369" s="187" t="s">
        <v>58</v>
      </c>
      <c r="Q369" s="187" t="s">
        <v>58</v>
      </c>
      <c r="R369" s="187" t="s">
        <v>58</v>
      </c>
      <c r="S369" s="187" t="s">
        <v>58</v>
      </c>
      <c r="T369" s="187" t="s">
        <v>58</v>
      </c>
      <c r="U369" s="187" t="s">
        <v>58</v>
      </c>
      <c r="V369" s="187" t="s">
        <v>58</v>
      </c>
      <c r="W369" s="187" t="s">
        <v>58</v>
      </c>
      <c r="X369" s="187" t="s">
        <v>58</v>
      </c>
      <c r="Y369" s="187" t="s">
        <v>58</v>
      </c>
      <c r="Z369" s="187" t="s">
        <v>58</v>
      </c>
      <c r="AA369" s="187"/>
      <c r="AB369" s="187" t="s">
        <v>59</v>
      </c>
      <c r="AC369" s="187" t="s">
        <v>60</v>
      </c>
      <c r="AD369" s="188" t="s">
        <v>6072</v>
      </c>
      <c r="AE369" s="187" t="str">
        <f>VLOOKUP($AF$2:$AF$6318,'PROG CODE'!$A$2:$B$1052,2,FALSE)</f>
        <v>KCABACY</v>
      </c>
      <c r="AF369" s="222" t="s">
        <v>86</v>
      </c>
      <c r="AG369" s="189" t="s">
        <v>5683</v>
      </c>
      <c r="AH369" s="222" t="s">
        <v>5684</v>
      </c>
      <c r="AI369" s="222" t="s">
        <v>6260</v>
      </c>
      <c r="AJ369" s="217" t="s">
        <v>5638</v>
      </c>
      <c r="AK369" s="229"/>
      <c r="AL369" s="229"/>
      <c r="AM369" s="192" t="s">
        <v>5639</v>
      </c>
    </row>
    <row r="370" spans="1:39" ht="13.5" customHeight="1">
      <c r="A370" s="183">
        <f t="shared" si="2"/>
        <v>6</v>
      </c>
      <c r="B370" s="168" t="s">
        <v>361</v>
      </c>
      <c r="C370" s="221" t="s">
        <v>5662</v>
      </c>
      <c r="D370" s="179" t="s">
        <v>510</v>
      </c>
      <c r="E370" s="231" t="s">
        <v>510</v>
      </c>
      <c r="F370" s="204" t="s">
        <v>1956</v>
      </c>
      <c r="G370" s="181" t="s">
        <v>1957</v>
      </c>
      <c r="H370" s="157" t="str">
        <f>VLOOKUP(I370:I419,'ENTER STAFF #S HERE'!$A$1:$B$2180,2,FALSE)</f>
        <v>C2057</v>
      </c>
      <c r="I370" s="179" t="s">
        <v>5562</v>
      </c>
      <c r="J370" s="228">
        <v>3</v>
      </c>
      <c r="K370" s="187">
        <f>#N/A</f>
        <v>3</v>
      </c>
      <c r="L370" s="187">
        <f>#N/A</f>
        <v>1</v>
      </c>
      <c r="M370" s="187">
        <v>5</v>
      </c>
      <c r="N370" s="187" t="str">
        <f t="shared" si="0"/>
        <v xml:space="preserve"> </v>
      </c>
      <c r="O370" s="187" t="s">
        <v>58</v>
      </c>
      <c r="P370" s="187" t="s">
        <v>58</v>
      </c>
      <c r="Q370" s="187" t="s">
        <v>58</v>
      </c>
      <c r="R370" s="187" t="s">
        <v>58</v>
      </c>
      <c r="S370" s="187" t="s">
        <v>58</v>
      </c>
      <c r="T370" s="187" t="s">
        <v>58</v>
      </c>
      <c r="U370" s="187" t="s">
        <v>58</v>
      </c>
      <c r="V370" s="187" t="s">
        <v>58</v>
      </c>
      <c r="W370" s="187" t="s">
        <v>58</v>
      </c>
      <c r="X370" s="187" t="s">
        <v>58</v>
      </c>
      <c r="Y370" s="187" t="s">
        <v>58</v>
      </c>
      <c r="Z370" s="187" t="s">
        <v>58</v>
      </c>
      <c r="AA370" s="187"/>
      <c r="AB370" s="187" t="s">
        <v>59</v>
      </c>
      <c r="AC370" s="187" t="s">
        <v>60</v>
      </c>
      <c r="AD370" s="188" t="s">
        <v>6072</v>
      </c>
      <c r="AE370" s="187" t="str">
        <f>VLOOKUP($AF$2:$AF$6318,'PROG CODE'!$A$2:$B$1052,2,FALSE)</f>
        <v>KCABACY</v>
      </c>
      <c r="AF370" s="222" t="s">
        <v>86</v>
      </c>
      <c r="AG370" s="189" t="s">
        <v>5683</v>
      </c>
      <c r="AH370" s="222" t="s">
        <v>5684</v>
      </c>
      <c r="AI370" s="222" t="s">
        <v>6263</v>
      </c>
      <c r="AJ370" s="217" t="s">
        <v>5638</v>
      </c>
      <c r="AK370" s="229"/>
      <c r="AL370" s="229"/>
      <c r="AM370" s="192" t="s">
        <v>5639</v>
      </c>
    </row>
    <row r="371" spans="1:39" ht="13.5" customHeight="1">
      <c r="A371" s="183">
        <f t="shared" si="2"/>
        <v>6</v>
      </c>
      <c r="B371" s="168" t="s">
        <v>361</v>
      </c>
      <c r="C371" s="221" t="s">
        <v>5662</v>
      </c>
      <c r="D371" s="179" t="s">
        <v>510</v>
      </c>
      <c r="E371" s="231" t="s">
        <v>510</v>
      </c>
      <c r="F371" s="204" t="s">
        <v>1952</v>
      </c>
      <c r="G371" s="181" t="s">
        <v>1953</v>
      </c>
      <c r="H371" s="157" t="str">
        <f>VLOOKUP(I371:I420,'ENTER STAFF #S HERE'!$A$1:$B$2180,2,FALSE)</f>
        <v>C1923</v>
      </c>
      <c r="I371" s="179" t="s">
        <v>5617</v>
      </c>
      <c r="J371" s="228">
        <v>3</v>
      </c>
      <c r="K371" s="187">
        <f>#N/A</f>
        <v>3</v>
      </c>
      <c r="L371" s="187">
        <f>#N/A</f>
        <v>1</v>
      </c>
      <c r="M371" s="187">
        <v>5</v>
      </c>
      <c r="N371" s="187" t="str">
        <f t="shared" si="0"/>
        <v xml:space="preserve"> </v>
      </c>
      <c r="O371" s="187" t="s">
        <v>58</v>
      </c>
      <c r="P371" s="187" t="s">
        <v>58</v>
      </c>
      <c r="Q371" s="187" t="s">
        <v>58</v>
      </c>
      <c r="R371" s="187" t="s">
        <v>58</v>
      </c>
      <c r="S371" s="187" t="s">
        <v>58</v>
      </c>
      <c r="T371" s="187" t="s">
        <v>58</v>
      </c>
      <c r="U371" s="187" t="s">
        <v>58</v>
      </c>
      <c r="V371" s="187" t="s">
        <v>58</v>
      </c>
      <c r="W371" s="187" t="s">
        <v>58</v>
      </c>
      <c r="X371" s="187" t="s">
        <v>58</v>
      </c>
      <c r="Y371" s="187" t="s">
        <v>58</v>
      </c>
      <c r="Z371" s="187" t="s">
        <v>58</v>
      </c>
      <c r="AA371" s="187"/>
      <c r="AB371" s="187" t="s">
        <v>59</v>
      </c>
      <c r="AC371" s="187" t="s">
        <v>60</v>
      </c>
      <c r="AD371" s="188" t="s">
        <v>6072</v>
      </c>
      <c r="AE371" s="187" t="str">
        <f>VLOOKUP($AF$2:$AF$6318,'PROG CODE'!$A$2:$B$1052,2,FALSE)</f>
        <v>KCABACY</v>
      </c>
      <c r="AF371" s="222" t="s">
        <v>86</v>
      </c>
      <c r="AG371" s="189" t="s">
        <v>5683</v>
      </c>
      <c r="AH371" s="222" t="s">
        <v>5684</v>
      </c>
      <c r="AI371" s="222" t="s">
        <v>6263</v>
      </c>
      <c r="AJ371" s="217" t="s">
        <v>5638</v>
      </c>
      <c r="AK371" s="229"/>
      <c r="AL371" s="229"/>
      <c r="AM371" s="192" t="s">
        <v>5639</v>
      </c>
    </row>
    <row r="372" spans="1:39" ht="13.5" customHeight="1">
      <c r="A372" s="183">
        <f t="shared" si="2"/>
        <v>6</v>
      </c>
      <c r="B372" s="168" t="s">
        <v>361</v>
      </c>
      <c r="C372" s="221" t="s">
        <v>5662</v>
      </c>
      <c r="D372" s="179" t="s">
        <v>510</v>
      </c>
      <c r="E372" s="231" t="s">
        <v>510</v>
      </c>
      <c r="F372" s="204" t="s">
        <v>1958</v>
      </c>
      <c r="G372" s="181" t="s">
        <v>1959</v>
      </c>
      <c r="H372" s="157" t="str">
        <f>VLOOKUP(I372:I421,'ENTER STAFF #S HERE'!$A$1:$B$2180,2,FALSE)</f>
        <v>C1424</v>
      </c>
      <c r="I372" s="179" t="s">
        <v>3906</v>
      </c>
      <c r="J372" s="228">
        <v>3</v>
      </c>
      <c r="K372" s="187">
        <f>#N/A</f>
        <v>3</v>
      </c>
      <c r="L372" s="187">
        <f>#N/A</f>
        <v>1</v>
      </c>
      <c r="M372" s="187">
        <v>5</v>
      </c>
      <c r="N372" s="187" t="str">
        <f t="shared" si="0"/>
        <v xml:space="preserve"> </v>
      </c>
      <c r="O372" s="187" t="s">
        <v>58</v>
      </c>
      <c r="P372" s="187" t="s">
        <v>58</v>
      </c>
      <c r="Q372" s="187" t="s">
        <v>58</v>
      </c>
      <c r="R372" s="187" t="s">
        <v>58</v>
      </c>
      <c r="S372" s="187" t="s">
        <v>58</v>
      </c>
      <c r="T372" s="187" t="s">
        <v>58</v>
      </c>
      <c r="U372" s="187" t="s">
        <v>58</v>
      </c>
      <c r="V372" s="187" t="s">
        <v>58</v>
      </c>
      <c r="W372" s="187" t="s">
        <v>58</v>
      </c>
      <c r="X372" s="187" t="s">
        <v>58</v>
      </c>
      <c r="Y372" s="187" t="s">
        <v>58</v>
      </c>
      <c r="Z372" s="187" t="s">
        <v>58</v>
      </c>
      <c r="AA372" s="187"/>
      <c r="AB372" s="187" t="s">
        <v>59</v>
      </c>
      <c r="AC372" s="188" t="s">
        <v>60</v>
      </c>
      <c r="AD372" s="188" t="s">
        <v>6072</v>
      </c>
      <c r="AE372" s="187" t="str">
        <f>VLOOKUP($AF$2:$AF$6318,'PROG CODE'!$A$2:$B$1052,2,FALSE)</f>
        <v>KCABACY</v>
      </c>
      <c r="AF372" s="222" t="s">
        <v>86</v>
      </c>
      <c r="AG372" s="189" t="s">
        <v>5683</v>
      </c>
      <c r="AH372" s="222" t="s">
        <v>5684</v>
      </c>
      <c r="AI372" s="222" t="s">
        <v>6263</v>
      </c>
      <c r="AJ372" s="217" t="s">
        <v>5638</v>
      </c>
      <c r="AK372" s="229"/>
      <c r="AL372" s="229"/>
      <c r="AM372" s="192" t="s">
        <v>5639</v>
      </c>
    </row>
    <row r="373" spans="1:39" ht="13.5" customHeight="1">
      <c r="A373" s="183">
        <f t="shared" si="2"/>
        <v>6</v>
      </c>
      <c r="B373" s="168" t="s">
        <v>361</v>
      </c>
      <c r="C373" s="221" t="s">
        <v>5662</v>
      </c>
      <c r="D373" s="179" t="s">
        <v>510</v>
      </c>
      <c r="E373" s="231" t="s">
        <v>510</v>
      </c>
      <c r="F373" s="204" t="s">
        <v>1960</v>
      </c>
      <c r="G373" s="181" t="s">
        <v>1961</v>
      </c>
      <c r="H373" s="157" t="str">
        <f>VLOOKUP(I373:I422,'ENTER STAFF #S HERE'!$A$1:$B$2180,2,FALSE)</f>
        <v>C1788</v>
      </c>
      <c r="I373" s="179" t="s">
        <v>3954</v>
      </c>
      <c r="J373" s="228">
        <v>3</v>
      </c>
      <c r="K373" s="187">
        <f>#N/A</f>
        <v>3</v>
      </c>
      <c r="L373" s="187">
        <f>#N/A</f>
        <v>1</v>
      </c>
      <c r="M373" s="187">
        <v>5</v>
      </c>
      <c r="N373" s="187" t="str">
        <f t="shared" si="0"/>
        <v xml:space="preserve"> </v>
      </c>
      <c r="O373" s="187" t="s">
        <v>58</v>
      </c>
      <c r="P373" s="187" t="s">
        <v>58</v>
      </c>
      <c r="Q373" s="187" t="s">
        <v>58</v>
      </c>
      <c r="R373" s="187" t="s">
        <v>58</v>
      </c>
      <c r="S373" s="187" t="s">
        <v>58</v>
      </c>
      <c r="T373" s="187" t="s">
        <v>58</v>
      </c>
      <c r="U373" s="187" t="s">
        <v>58</v>
      </c>
      <c r="V373" s="187" t="s">
        <v>58</v>
      </c>
      <c r="W373" s="187" t="s">
        <v>58</v>
      </c>
      <c r="X373" s="187" t="s">
        <v>58</v>
      </c>
      <c r="Y373" s="187" t="s">
        <v>58</v>
      </c>
      <c r="Z373" s="187" t="s">
        <v>58</v>
      </c>
      <c r="AA373" s="187"/>
      <c r="AB373" s="187" t="s">
        <v>59</v>
      </c>
      <c r="AC373" s="187" t="s">
        <v>60</v>
      </c>
      <c r="AD373" s="188" t="s">
        <v>6072</v>
      </c>
      <c r="AE373" s="187" t="str">
        <f>VLOOKUP($AF$2:$AF$6318,'PROG CODE'!$A$2:$B$1052,2,FALSE)</f>
        <v>KCABACY</v>
      </c>
      <c r="AF373" s="222" t="s">
        <v>86</v>
      </c>
      <c r="AG373" s="189" t="s">
        <v>5683</v>
      </c>
      <c r="AH373" s="222" t="s">
        <v>5684</v>
      </c>
      <c r="AI373" s="222" t="s">
        <v>6263</v>
      </c>
      <c r="AJ373" s="217" t="s">
        <v>5638</v>
      </c>
      <c r="AK373" s="229"/>
      <c r="AL373" s="229"/>
      <c r="AM373" s="192" t="s">
        <v>5639</v>
      </c>
    </row>
    <row r="374" spans="1:39" ht="13.5" customHeight="1">
      <c r="A374" s="183"/>
      <c r="B374" s="168" t="s">
        <v>361</v>
      </c>
      <c r="C374" s="221" t="s">
        <v>5662</v>
      </c>
      <c r="D374" s="179" t="s">
        <v>510</v>
      </c>
      <c r="E374" s="231" t="s">
        <v>510</v>
      </c>
      <c r="F374" s="204" t="s">
        <v>1950</v>
      </c>
      <c r="G374" s="181" t="s">
        <v>6203</v>
      </c>
      <c r="H374" s="157" t="str">
        <f>VLOOKUP(I374:I423,'ENTER STAFF #S HERE'!$A$1:$B$2180,2,FALSE)</f>
        <v>C2095</v>
      </c>
      <c r="I374" s="179" t="s">
        <v>4558</v>
      </c>
      <c r="J374" s="228">
        <v>3</v>
      </c>
      <c r="K374" s="187">
        <f>#N/A</f>
        <v>3</v>
      </c>
      <c r="L374" s="187">
        <f>#N/A</f>
        <v>1</v>
      </c>
      <c r="M374" s="187">
        <v>5</v>
      </c>
      <c r="N374" s="187" t="str">
        <f t="shared" si="0"/>
        <v xml:space="preserve"> </v>
      </c>
      <c r="O374" s="187" t="s">
        <v>58</v>
      </c>
      <c r="P374" s="187" t="s">
        <v>58</v>
      </c>
      <c r="Q374" s="187" t="s">
        <v>58</v>
      </c>
      <c r="R374" s="187" t="s">
        <v>58</v>
      </c>
      <c r="S374" s="187" t="s">
        <v>58</v>
      </c>
      <c r="T374" s="187" t="s">
        <v>58</v>
      </c>
      <c r="U374" s="187" t="s">
        <v>58</v>
      </c>
      <c r="V374" s="187" t="s">
        <v>58</v>
      </c>
      <c r="W374" s="187" t="s">
        <v>58</v>
      </c>
      <c r="X374" s="187" t="s">
        <v>58</v>
      </c>
      <c r="Y374" s="187" t="s">
        <v>58</v>
      </c>
      <c r="Z374" s="187" t="s">
        <v>58</v>
      </c>
      <c r="AA374" s="187"/>
      <c r="AB374" s="187" t="s">
        <v>59</v>
      </c>
      <c r="AC374" s="187" t="s">
        <v>60</v>
      </c>
      <c r="AD374" s="188" t="s">
        <v>6072</v>
      </c>
      <c r="AE374" s="187" t="str">
        <f>VLOOKUP($AF$2:$AF$6318,'PROG CODE'!$A$2:$B$1052,2,FALSE)</f>
        <v>KCABACY</v>
      </c>
      <c r="AF374" s="222" t="s">
        <v>86</v>
      </c>
      <c r="AG374" s="189" t="s">
        <v>5683</v>
      </c>
      <c r="AH374" s="222" t="s">
        <v>5684</v>
      </c>
      <c r="AI374" s="222" t="s">
        <v>6263</v>
      </c>
      <c r="AJ374" s="217" t="s">
        <v>5638</v>
      </c>
      <c r="AK374" s="229"/>
      <c r="AL374" s="229"/>
      <c r="AM374" s="192" t="s">
        <v>5639</v>
      </c>
    </row>
    <row r="375" spans="1:39" ht="13.5" customHeight="1">
      <c r="A375" s="183">
        <v>6</v>
      </c>
      <c r="B375" s="168" t="s">
        <v>361</v>
      </c>
      <c r="C375" s="221" t="s">
        <v>5662</v>
      </c>
      <c r="D375" s="179" t="s">
        <v>510</v>
      </c>
      <c r="E375" s="231" t="s">
        <v>510</v>
      </c>
      <c r="F375" s="204" t="s">
        <v>747</v>
      </c>
      <c r="G375" s="181" t="s">
        <v>5652</v>
      </c>
      <c r="H375" s="157" t="str">
        <f>VLOOKUP(I375:I424,'ENTER STAFF #S HERE'!$A$1:$B$2180,2,FALSE)</f>
        <v>C1619</v>
      </c>
      <c r="I375" s="179" t="s">
        <v>3946</v>
      </c>
      <c r="J375" s="228">
        <v>3</v>
      </c>
      <c r="K375" s="187">
        <f>#N/A</f>
        <v>3</v>
      </c>
      <c r="L375" s="187">
        <f>#N/A</f>
        <v>1</v>
      </c>
      <c r="M375" s="187">
        <v>5</v>
      </c>
      <c r="N375" s="187" t="str">
        <f t="shared" si="0"/>
        <v xml:space="preserve"> </v>
      </c>
      <c r="O375" s="187" t="s">
        <v>58</v>
      </c>
      <c r="P375" s="187" t="s">
        <v>58</v>
      </c>
      <c r="Q375" s="187" t="s">
        <v>58</v>
      </c>
      <c r="R375" s="187" t="s">
        <v>58</v>
      </c>
      <c r="S375" s="187" t="s">
        <v>58</v>
      </c>
      <c r="T375" s="187" t="s">
        <v>58</v>
      </c>
      <c r="U375" s="187" t="s">
        <v>58</v>
      </c>
      <c r="V375" s="187" t="s">
        <v>58</v>
      </c>
      <c r="W375" s="187" t="s">
        <v>58</v>
      </c>
      <c r="X375" s="187" t="s">
        <v>58</v>
      </c>
      <c r="Y375" s="187" t="s">
        <v>58</v>
      </c>
      <c r="Z375" s="187" t="s">
        <v>58</v>
      </c>
      <c r="AA375" s="187"/>
      <c r="AB375" s="187" t="s">
        <v>59</v>
      </c>
      <c r="AC375" s="187" t="s">
        <v>60</v>
      </c>
      <c r="AD375" s="188" t="s">
        <v>6072</v>
      </c>
      <c r="AE375" s="187" t="str">
        <f>VLOOKUP($AF$2:$AF$6318,'PROG CODE'!$A$2:$B$1052,2,FALSE)</f>
        <v>KCABACY</v>
      </c>
      <c r="AF375" s="222" t="s">
        <v>86</v>
      </c>
      <c r="AG375" s="189" t="s">
        <v>5683</v>
      </c>
      <c r="AH375" s="222" t="s">
        <v>5684</v>
      </c>
      <c r="AI375" s="222" t="s">
        <v>6263</v>
      </c>
      <c r="AJ375" s="217" t="s">
        <v>5638</v>
      </c>
      <c r="AK375" s="229"/>
      <c r="AL375" s="229"/>
      <c r="AM375" s="192" t="s">
        <v>5639</v>
      </c>
    </row>
    <row r="376" spans="1:39" ht="13.5" customHeight="1">
      <c r="A376" s="183">
        <v>6</v>
      </c>
      <c r="B376" s="168" t="s">
        <v>361</v>
      </c>
      <c r="C376" s="221" t="s">
        <v>5662</v>
      </c>
      <c r="D376" s="179" t="s">
        <v>510</v>
      </c>
      <c r="E376" s="231" t="s">
        <v>510</v>
      </c>
      <c r="F376" s="204" t="s">
        <v>1954</v>
      </c>
      <c r="G376" s="181" t="s">
        <v>1955</v>
      </c>
      <c r="H376" s="157" t="str">
        <f>VLOOKUP(I376:I425,'ENTER STAFF #S HERE'!$A$1:$B$2180,2,FALSE)</f>
        <v>C1538</v>
      </c>
      <c r="I376" s="179" t="s">
        <v>3958</v>
      </c>
      <c r="J376" s="228">
        <v>3</v>
      </c>
      <c r="K376" s="187">
        <f>#N/A</f>
        <v>3</v>
      </c>
      <c r="L376" s="187">
        <f>#N/A</f>
        <v>1</v>
      </c>
      <c r="M376" s="187">
        <v>5</v>
      </c>
      <c r="N376" s="187" t="str">
        <f t="shared" si="0"/>
        <v xml:space="preserve"> </v>
      </c>
      <c r="O376" s="187" t="s">
        <v>58</v>
      </c>
      <c r="P376" s="187" t="s">
        <v>58</v>
      </c>
      <c r="Q376" s="187" t="s">
        <v>58</v>
      </c>
      <c r="R376" s="187" t="s">
        <v>58</v>
      </c>
      <c r="S376" s="187" t="s">
        <v>58</v>
      </c>
      <c r="T376" s="187" t="s">
        <v>58</v>
      </c>
      <c r="U376" s="187" t="s">
        <v>58</v>
      </c>
      <c r="V376" s="187" t="s">
        <v>58</v>
      </c>
      <c r="W376" s="187" t="s">
        <v>58</v>
      </c>
      <c r="X376" s="187" t="s">
        <v>58</v>
      </c>
      <c r="Y376" s="187" t="s">
        <v>58</v>
      </c>
      <c r="Z376" s="187" t="s">
        <v>58</v>
      </c>
      <c r="AA376" s="187"/>
      <c r="AB376" s="187" t="s">
        <v>59</v>
      </c>
      <c r="AC376" s="187" t="s">
        <v>60</v>
      </c>
      <c r="AD376" s="188" t="s">
        <v>6072</v>
      </c>
      <c r="AE376" s="187" t="str">
        <f>VLOOKUP($AF$2:$AF$6318,'PROG CODE'!$A$2:$B$1052,2,FALSE)</f>
        <v>KCABACY</v>
      </c>
      <c r="AF376" s="222" t="s">
        <v>86</v>
      </c>
      <c r="AG376" s="189" t="s">
        <v>5683</v>
      </c>
      <c r="AH376" s="222" t="s">
        <v>5684</v>
      </c>
      <c r="AI376" s="222" t="s">
        <v>6263</v>
      </c>
      <c r="AJ376" s="217" t="s">
        <v>5638</v>
      </c>
      <c r="AK376" s="229"/>
      <c r="AL376" s="229"/>
      <c r="AM376" s="192" t="s">
        <v>5639</v>
      </c>
    </row>
    <row r="377" spans="1:39" ht="13.5" customHeight="1">
      <c r="A377" s="183">
        <v>6</v>
      </c>
      <c r="B377" s="168" t="s">
        <v>361</v>
      </c>
      <c r="C377" s="221" t="s">
        <v>5662</v>
      </c>
      <c r="D377" s="179" t="s">
        <v>510</v>
      </c>
      <c r="E377" s="231" t="s">
        <v>510</v>
      </c>
      <c r="F377" s="204" t="s">
        <v>1966</v>
      </c>
      <c r="G377" s="181" t="s">
        <v>1967</v>
      </c>
      <c r="H377" s="157" t="str">
        <f>VLOOKUP(I377:I426,'ENTER STAFF #S HERE'!$A$1:$B$2180,2,FALSE)</f>
        <v>C1790</v>
      </c>
      <c r="I377" s="179" t="s">
        <v>4217</v>
      </c>
      <c r="J377" s="228">
        <v>3</v>
      </c>
      <c r="K377" s="187">
        <f>#N/A</f>
        <v>3</v>
      </c>
      <c r="L377" s="187">
        <f>#N/A</f>
        <v>1</v>
      </c>
      <c r="M377" s="187">
        <v>5</v>
      </c>
      <c r="N377" s="187" t="str">
        <f t="shared" si="0"/>
        <v xml:space="preserve"> </v>
      </c>
      <c r="O377" s="187" t="s">
        <v>58</v>
      </c>
      <c r="P377" s="187" t="s">
        <v>58</v>
      </c>
      <c r="Q377" s="187" t="s">
        <v>58</v>
      </c>
      <c r="R377" s="187" t="s">
        <v>58</v>
      </c>
      <c r="S377" s="187" t="s">
        <v>58</v>
      </c>
      <c r="T377" s="187" t="s">
        <v>58</v>
      </c>
      <c r="U377" s="187" t="s">
        <v>58</v>
      </c>
      <c r="V377" s="187" t="s">
        <v>58</v>
      </c>
      <c r="W377" s="187" t="s">
        <v>58</v>
      </c>
      <c r="X377" s="187" t="s">
        <v>58</v>
      </c>
      <c r="Y377" s="187" t="s">
        <v>58</v>
      </c>
      <c r="Z377" s="187" t="s">
        <v>58</v>
      </c>
      <c r="AA377" s="187"/>
      <c r="AB377" s="187" t="s">
        <v>59</v>
      </c>
      <c r="AC377" s="187" t="s">
        <v>60</v>
      </c>
      <c r="AD377" s="188" t="s">
        <v>6072</v>
      </c>
      <c r="AE377" s="187" t="str">
        <f>VLOOKUP($AF$2:$AF$6318,'PROG CODE'!$A$2:$B$1052,2,FALSE)</f>
        <v>KCABACY</v>
      </c>
      <c r="AF377" s="222" t="s">
        <v>86</v>
      </c>
      <c r="AG377" s="189" t="s">
        <v>5683</v>
      </c>
      <c r="AH377" s="222" t="s">
        <v>5684</v>
      </c>
      <c r="AI377" s="222" t="s">
        <v>6264</v>
      </c>
      <c r="AJ377" s="217" t="s">
        <v>5638</v>
      </c>
      <c r="AK377" s="229"/>
      <c r="AL377" s="229"/>
      <c r="AM377" s="192" t="s">
        <v>5639</v>
      </c>
    </row>
    <row r="378" spans="1:39" ht="13.5" customHeight="1">
      <c r="A378" s="183">
        <v>6</v>
      </c>
      <c r="B378" s="168" t="s">
        <v>361</v>
      </c>
      <c r="C378" s="221" t="s">
        <v>5662</v>
      </c>
      <c r="D378" s="179" t="s">
        <v>510</v>
      </c>
      <c r="E378" s="231" t="s">
        <v>510</v>
      </c>
      <c r="F378" s="204" t="s">
        <v>1936</v>
      </c>
      <c r="G378" s="181" t="s">
        <v>6198</v>
      </c>
      <c r="H378" s="157" t="str">
        <f>VLOOKUP(I378:I427,'ENTER STAFF #S HERE'!$A$1:$B$2180,2,FALSE)</f>
        <v>C1941</v>
      </c>
      <c r="I378" s="179" t="s">
        <v>4473</v>
      </c>
      <c r="J378" s="228">
        <v>3</v>
      </c>
      <c r="K378" s="187">
        <f>#N/A</f>
        <v>3</v>
      </c>
      <c r="L378" s="187">
        <f>#N/A</f>
        <v>1</v>
      </c>
      <c r="M378" s="187">
        <v>5</v>
      </c>
      <c r="N378" s="187" t="str">
        <f t="shared" si="0"/>
        <v xml:space="preserve"> </v>
      </c>
      <c r="O378" s="187" t="s">
        <v>58</v>
      </c>
      <c r="P378" s="187" t="s">
        <v>58</v>
      </c>
      <c r="Q378" s="187" t="s">
        <v>58</v>
      </c>
      <c r="R378" s="187" t="s">
        <v>58</v>
      </c>
      <c r="S378" s="187" t="s">
        <v>58</v>
      </c>
      <c r="T378" s="187" t="s">
        <v>58</v>
      </c>
      <c r="U378" s="187" t="s">
        <v>58</v>
      </c>
      <c r="V378" s="187" t="s">
        <v>58</v>
      </c>
      <c r="W378" s="187" t="s">
        <v>58</v>
      </c>
      <c r="X378" s="187" t="s">
        <v>58</v>
      </c>
      <c r="Y378" s="187" t="s">
        <v>58</v>
      </c>
      <c r="Z378" s="187" t="s">
        <v>58</v>
      </c>
      <c r="AA378" s="187"/>
      <c r="AB378" s="187" t="s">
        <v>59</v>
      </c>
      <c r="AC378" s="187" t="s">
        <v>60</v>
      </c>
      <c r="AD378" s="188" t="s">
        <v>6072</v>
      </c>
      <c r="AE378" s="187" t="str">
        <f>VLOOKUP($AF$2:$AF$6318,'PROG CODE'!$A$2:$B$1052,2,FALSE)</f>
        <v>KCABACY</v>
      </c>
      <c r="AF378" s="222" t="s">
        <v>86</v>
      </c>
      <c r="AG378" s="189" t="s">
        <v>5683</v>
      </c>
      <c r="AH378" s="222" t="s">
        <v>5684</v>
      </c>
      <c r="AI378" s="222" t="s">
        <v>6264</v>
      </c>
      <c r="AJ378" s="217" t="s">
        <v>5638</v>
      </c>
      <c r="AK378" s="229"/>
      <c r="AL378" s="229"/>
      <c r="AM378" s="192" t="s">
        <v>5639</v>
      </c>
    </row>
    <row r="379" spans="1:39" ht="13.5" customHeight="1">
      <c r="A379" s="183">
        <v>6</v>
      </c>
      <c r="B379" s="168" t="s">
        <v>361</v>
      </c>
      <c r="C379" s="221" t="s">
        <v>5685</v>
      </c>
      <c r="D379" s="200" t="s">
        <v>510</v>
      </c>
      <c r="E379" s="157" t="s">
        <v>5648</v>
      </c>
      <c r="F379" s="157" t="s">
        <v>797</v>
      </c>
      <c r="G379" s="157" t="s">
        <v>5678</v>
      </c>
      <c r="H379" s="157">
        <f>VLOOKUP(I379:I428,'ENTER STAFF #S HERE'!$A$1:$B$2180,2,FALSE)</f>
        <v>411</v>
      </c>
      <c r="I379" s="186" t="s">
        <v>3377</v>
      </c>
      <c r="J379" s="228" t="s">
        <v>5669</v>
      </c>
      <c r="K379" s="187" t="str">
        <f>#N/A</f>
        <v>3</v>
      </c>
      <c r="L379" s="187">
        <f>#N/A</f>
        <v>1</v>
      </c>
      <c r="M379" s="187">
        <v>5</v>
      </c>
      <c r="N379" s="187" t="str">
        <f t="shared" si="0"/>
        <v xml:space="preserve"> </v>
      </c>
      <c r="O379" s="187" t="s">
        <v>58</v>
      </c>
      <c r="P379" s="187" t="s">
        <v>58</v>
      </c>
      <c r="Q379" s="187" t="s">
        <v>58</v>
      </c>
      <c r="R379" s="187" t="s">
        <v>58</v>
      </c>
      <c r="S379" s="187" t="s">
        <v>58</v>
      </c>
      <c r="T379" s="187" t="s">
        <v>58</v>
      </c>
      <c r="U379" s="187" t="s">
        <v>58</v>
      </c>
      <c r="V379" s="187" t="s">
        <v>58</v>
      </c>
      <c r="W379" s="187" t="s">
        <v>58</v>
      </c>
      <c r="X379" s="187" t="s">
        <v>58</v>
      </c>
      <c r="Y379" s="187" t="s">
        <v>58</v>
      </c>
      <c r="Z379" s="187" t="s">
        <v>58</v>
      </c>
      <c r="AA379" s="187"/>
      <c r="AB379" s="187" t="s">
        <v>59</v>
      </c>
      <c r="AC379" s="187" t="s">
        <v>60</v>
      </c>
      <c r="AD379" s="188" t="s">
        <v>5640</v>
      </c>
      <c r="AE379" s="187" t="str">
        <f>VLOOKUP($AF$2:$AF$6318,'PROG CODE'!$A$2:$B$1052,2,FALSE)</f>
        <v>KCABACY</v>
      </c>
      <c r="AF379" s="222" t="s">
        <v>86</v>
      </c>
      <c r="AG379" s="189" t="s">
        <v>5683</v>
      </c>
      <c r="AH379" s="222" t="s">
        <v>5684</v>
      </c>
      <c r="AI379" s="222" t="s">
        <v>6264</v>
      </c>
      <c r="AJ379" s="217" t="s">
        <v>5638</v>
      </c>
      <c r="AK379" s="229"/>
      <c r="AL379" s="229"/>
      <c r="AM379" s="192" t="s">
        <v>5639</v>
      </c>
    </row>
    <row r="380" spans="1:39" ht="13.5" customHeight="1">
      <c r="A380" s="183">
        <v>6</v>
      </c>
      <c r="B380" s="168" t="s">
        <v>361</v>
      </c>
      <c r="C380" s="221" t="s">
        <v>5662</v>
      </c>
      <c r="D380" s="179" t="s">
        <v>510</v>
      </c>
      <c r="E380" s="231" t="s">
        <v>510</v>
      </c>
      <c r="F380" s="204" t="s">
        <v>1940</v>
      </c>
      <c r="G380" s="181" t="s">
        <v>6265</v>
      </c>
      <c r="H380" s="157" t="str">
        <f>VLOOKUP(I380:I429,'ENTER STAFF #S HERE'!$A$1:$B$2180,2,FALSE)</f>
        <v>C2027</v>
      </c>
      <c r="I380" s="179" t="s">
        <v>5616</v>
      </c>
      <c r="J380" s="228">
        <v>3</v>
      </c>
      <c r="K380" s="187">
        <f>#N/A</f>
        <v>3</v>
      </c>
      <c r="L380" s="187">
        <f>#N/A</f>
        <v>1</v>
      </c>
      <c r="M380" s="187">
        <v>5</v>
      </c>
      <c r="N380" s="187" t="str">
        <f t="shared" si="0"/>
        <v xml:space="preserve"> </v>
      </c>
      <c r="O380" s="187" t="s">
        <v>58</v>
      </c>
      <c r="P380" s="187" t="s">
        <v>58</v>
      </c>
      <c r="Q380" s="187" t="s">
        <v>58</v>
      </c>
      <c r="R380" s="187" t="s">
        <v>58</v>
      </c>
      <c r="S380" s="187" t="s">
        <v>58</v>
      </c>
      <c r="T380" s="187" t="s">
        <v>58</v>
      </c>
      <c r="U380" s="187" t="s">
        <v>58</v>
      </c>
      <c r="V380" s="187" t="s">
        <v>58</v>
      </c>
      <c r="W380" s="187" t="s">
        <v>58</v>
      </c>
      <c r="X380" s="187" t="s">
        <v>58</v>
      </c>
      <c r="Y380" s="187" t="s">
        <v>58</v>
      </c>
      <c r="Z380" s="187" t="s">
        <v>58</v>
      </c>
      <c r="AA380" s="187"/>
      <c r="AB380" s="187" t="s">
        <v>59</v>
      </c>
      <c r="AC380" s="187" t="s">
        <v>60</v>
      </c>
      <c r="AD380" s="188" t="s">
        <v>6072</v>
      </c>
      <c r="AE380" s="187" t="str">
        <f>VLOOKUP($AF$2:$AF$6318,'PROG CODE'!$A$2:$B$1052,2,FALSE)</f>
        <v>KCABACY</v>
      </c>
      <c r="AF380" s="222" t="s">
        <v>86</v>
      </c>
      <c r="AG380" s="189" t="s">
        <v>5683</v>
      </c>
      <c r="AH380" s="222" t="s">
        <v>5684</v>
      </c>
      <c r="AI380" s="222" t="s">
        <v>6264</v>
      </c>
      <c r="AJ380" s="217" t="s">
        <v>5638</v>
      </c>
      <c r="AK380" s="229"/>
      <c r="AL380" s="229"/>
      <c r="AM380" s="192" t="s">
        <v>5639</v>
      </c>
    </row>
    <row r="381" spans="1:39" ht="13.5" customHeight="1">
      <c r="A381" s="183">
        <v>6</v>
      </c>
      <c r="B381" s="168" t="s">
        <v>361</v>
      </c>
      <c r="C381" s="221" t="s">
        <v>5662</v>
      </c>
      <c r="D381" s="179" t="s">
        <v>510</v>
      </c>
      <c r="E381" s="231" t="s">
        <v>510</v>
      </c>
      <c r="F381" s="204" t="s">
        <v>1968</v>
      </c>
      <c r="G381" s="181" t="s">
        <v>1969</v>
      </c>
      <c r="H381" s="157" t="str">
        <f>VLOOKUP(I381:I430,'ENTER STAFF #S HERE'!$A$1:$B$2180,2,FALSE)</f>
        <v>C2057</v>
      </c>
      <c r="I381" s="179" t="s">
        <v>5562</v>
      </c>
      <c r="J381" s="228">
        <v>3</v>
      </c>
      <c r="K381" s="187">
        <f>#N/A</f>
        <v>3</v>
      </c>
      <c r="L381" s="187">
        <f>#N/A</f>
        <v>1</v>
      </c>
      <c r="M381" s="187">
        <v>5</v>
      </c>
      <c r="N381" s="187" t="str">
        <f t="shared" si="0"/>
        <v xml:space="preserve"> </v>
      </c>
      <c r="O381" s="187" t="s">
        <v>58</v>
      </c>
      <c r="P381" s="187" t="s">
        <v>58</v>
      </c>
      <c r="Q381" s="187" t="s">
        <v>58</v>
      </c>
      <c r="R381" s="187" t="s">
        <v>58</v>
      </c>
      <c r="S381" s="187" t="s">
        <v>58</v>
      </c>
      <c r="T381" s="187" t="s">
        <v>58</v>
      </c>
      <c r="U381" s="187" t="s">
        <v>58</v>
      </c>
      <c r="V381" s="187" t="s">
        <v>58</v>
      </c>
      <c r="W381" s="187" t="s">
        <v>58</v>
      </c>
      <c r="X381" s="187" t="s">
        <v>58</v>
      </c>
      <c r="Y381" s="187" t="s">
        <v>58</v>
      </c>
      <c r="Z381" s="187" t="s">
        <v>58</v>
      </c>
      <c r="AA381" s="187"/>
      <c r="AB381" s="187" t="s">
        <v>59</v>
      </c>
      <c r="AC381" s="187" t="s">
        <v>60</v>
      </c>
      <c r="AD381" s="188" t="s">
        <v>6072</v>
      </c>
      <c r="AE381" s="187" t="str">
        <f>VLOOKUP($AF$2:$AF$6318,'PROG CODE'!$A$2:$B$1052,2,FALSE)</f>
        <v>KCABACY</v>
      </c>
      <c r="AF381" s="222" t="s">
        <v>86</v>
      </c>
      <c r="AG381" s="189" t="s">
        <v>5683</v>
      </c>
      <c r="AH381" s="222" t="s">
        <v>5684</v>
      </c>
      <c r="AI381" s="222" t="s">
        <v>6264</v>
      </c>
      <c r="AJ381" s="217" t="s">
        <v>5638</v>
      </c>
      <c r="AK381" s="229"/>
      <c r="AL381" s="229"/>
      <c r="AM381" s="192" t="s">
        <v>5639</v>
      </c>
    </row>
    <row r="382" spans="1:39" ht="13.5" customHeight="1">
      <c r="A382" s="183">
        <v>6</v>
      </c>
      <c r="B382" s="168" t="s">
        <v>361</v>
      </c>
      <c r="C382" s="221" t="s">
        <v>5662</v>
      </c>
      <c r="D382" s="179" t="s">
        <v>510</v>
      </c>
      <c r="E382" s="231" t="s">
        <v>510</v>
      </c>
      <c r="F382" s="204" t="s">
        <v>1972</v>
      </c>
      <c r="G382" s="181" t="s">
        <v>1973</v>
      </c>
      <c r="H382" s="157" t="str">
        <f>VLOOKUP(I382:I431,'ENTER STAFF #S HERE'!$A$1:$B$2180,2,FALSE)</f>
        <v>C1853</v>
      </c>
      <c r="I382" s="179" t="s">
        <v>4254</v>
      </c>
      <c r="J382" s="228">
        <v>3</v>
      </c>
      <c r="K382" s="187">
        <f>#N/A</f>
        <v>3</v>
      </c>
      <c r="L382" s="187">
        <f>#N/A</f>
        <v>1</v>
      </c>
      <c r="M382" s="187">
        <v>5</v>
      </c>
      <c r="N382" s="187" t="str">
        <f t="shared" si="0"/>
        <v xml:space="preserve"> </v>
      </c>
      <c r="O382" s="187" t="s">
        <v>58</v>
      </c>
      <c r="P382" s="187" t="s">
        <v>58</v>
      </c>
      <c r="Q382" s="187" t="s">
        <v>58</v>
      </c>
      <c r="R382" s="187" t="s">
        <v>58</v>
      </c>
      <c r="S382" s="187" t="s">
        <v>58</v>
      </c>
      <c r="T382" s="187" t="s">
        <v>58</v>
      </c>
      <c r="U382" s="187" t="s">
        <v>58</v>
      </c>
      <c r="V382" s="187" t="s">
        <v>58</v>
      </c>
      <c r="W382" s="187" t="s">
        <v>58</v>
      </c>
      <c r="X382" s="187" t="s">
        <v>58</v>
      </c>
      <c r="Y382" s="187" t="s">
        <v>58</v>
      </c>
      <c r="Z382" s="187" t="s">
        <v>58</v>
      </c>
      <c r="AA382" s="187"/>
      <c r="AB382" s="187" t="s">
        <v>59</v>
      </c>
      <c r="AC382" s="187" t="s">
        <v>60</v>
      </c>
      <c r="AD382" s="188" t="s">
        <v>6072</v>
      </c>
      <c r="AE382" s="187" t="str">
        <f>VLOOKUP($AF$2:$AF$6318,'PROG CODE'!$A$2:$B$1052,2,FALSE)</f>
        <v>KCABACY</v>
      </c>
      <c r="AF382" s="222" t="s">
        <v>86</v>
      </c>
      <c r="AG382" s="189" t="s">
        <v>5683</v>
      </c>
      <c r="AH382" s="222" t="s">
        <v>5684</v>
      </c>
      <c r="AI382" s="222" t="s">
        <v>6264</v>
      </c>
      <c r="AJ382" s="217" t="s">
        <v>5638</v>
      </c>
      <c r="AK382" s="229"/>
      <c r="AL382" s="229"/>
      <c r="AM382" s="192" t="s">
        <v>5639</v>
      </c>
    </row>
    <row r="383" spans="1:39" ht="13.5" customHeight="1">
      <c r="A383" s="183">
        <v>6</v>
      </c>
      <c r="B383" s="168" t="s">
        <v>361</v>
      </c>
      <c r="C383" s="221" t="s">
        <v>5662</v>
      </c>
      <c r="D383" s="179" t="s">
        <v>510</v>
      </c>
      <c r="E383" s="231" t="s">
        <v>510</v>
      </c>
      <c r="F383" s="255" t="s">
        <v>1981</v>
      </c>
      <c r="G383" s="181" t="s">
        <v>1982</v>
      </c>
      <c r="H383" s="157" t="str">
        <f>VLOOKUP(I383:I432,'ENTER STAFF #S HERE'!$A$1:$B$2180,2,FALSE)</f>
        <v>C1233</v>
      </c>
      <c r="I383" s="179" t="s">
        <v>4426</v>
      </c>
      <c r="J383" s="228">
        <v>3</v>
      </c>
      <c r="K383" s="187">
        <f>#N/A</f>
        <v>3</v>
      </c>
      <c r="L383" s="187">
        <f>#N/A</f>
        <v>1</v>
      </c>
      <c r="M383" s="187">
        <v>5</v>
      </c>
      <c r="N383" s="187" t="str">
        <f t="shared" si="0"/>
        <v xml:space="preserve"> </v>
      </c>
      <c r="O383" s="187" t="s">
        <v>58</v>
      </c>
      <c r="P383" s="187" t="s">
        <v>58</v>
      </c>
      <c r="Q383" s="187" t="s">
        <v>58</v>
      </c>
      <c r="R383" s="187" t="s">
        <v>58</v>
      </c>
      <c r="S383" s="187" t="s">
        <v>58</v>
      </c>
      <c r="T383" s="187" t="s">
        <v>58</v>
      </c>
      <c r="U383" s="187" t="s">
        <v>58</v>
      </c>
      <c r="V383" s="187" t="s">
        <v>58</v>
      </c>
      <c r="W383" s="187" t="s">
        <v>58</v>
      </c>
      <c r="X383" s="187" t="s">
        <v>58</v>
      </c>
      <c r="Y383" s="187" t="s">
        <v>58</v>
      </c>
      <c r="Z383" s="187" t="s">
        <v>58</v>
      </c>
      <c r="AA383" s="187"/>
      <c r="AB383" s="187" t="s">
        <v>59</v>
      </c>
      <c r="AC383" s="187" t="s">
        <v>60</v>
      </c>
      <c r="AD383" s="188" t="s">
        <v>6072</v>
      </c>
      <c r="AE383" s="187" t="str">
        <f>VLOOKUP($AF$2:$AF$6318,'PROG CODE'!$A$2:$B$1052,2,FALSE)</f>
        <v>KCABACY</v>
      </c>
      <c r="AF383" s="222" t="s">
        <v>86</v>
      </c>
      <c r="AG383" s="189" t="s">
        <v>5683</v>
      </c>
      <c r="AH383" s="222" t="s">
        <v>5684</v>
      </c>
      <c r="AI383" s="222" t="s">
        <v>6266</v>
      </c>
      <c r="AJ383" s="217" t="s">
        <v>5638</v>
      </c>
      <c r="AK383" s="229"/>
      <c r="AL383" s="229"/>
      <c r="AM383" s="192" t="s">
        <v>5639</v>
      </c>
    </row>
    <row r="384" spans="1:39" ht="13.5" customHeight="1">
      <c r="A384" s="183">
        <v>6</v>
      </c>
      <c r="B384" s="168" t="s">
        <v>361</v>
      </c>
      <c r="C384" s="221" t="s">
        <v>5662</v>
      </c>
      <c r="D384" s="179" t="s">
        <v>510</v>
      </c>
      <c r="E384" s="231" t="s">
        <v>510</v>
      </c>
      <c r="F384" s="256" t="s">
        <v>1979</v>
      </c>
      <c r="G384" s="257" t="s">
        <v>1980</v>
      </c>
      <c r="H384" s="157" t="str">
        <f>VLOOKUP(I384:I433,'ENTER STAFF #S HERE'!$A$1:$B$2180,2,FALSE)</f>
        <v>C0700</v>
      </c>
      <c r="I384" s="179" t="s">
        <v>3986</v>
      </c>
      <c r="J384" s="228">
        <v>3</v>
      </c>
      <c r="K384" s="187">
        <f>#N/A</f>
        <v>3</v>
      </c>
      <c r="L384" s="187">
        <f>#N/A</f>
        <v>1</v>
      </c>
      <c r="M384" s="187">
        <v>5</v>
      </c>
      <c r="N384" s="187" t="str">
        <f t="shared" si="0"/>
        <v xml:space="preserve"> </v>
      </c>
      <c r="O384" s="187" t="s">
        <v>58</v>
      </c>
      <c r="P384" s="187" t="s">
        <v>58</v>
      </c>
      <c r="Q384" s="187" t="s">
        <v>58</v>
      </c>
      <c r="R384" s="187" t="s">
        <v>58</v>
      </c>
      <c r="S384" s="187" t="s">
        <v>58</v>
      </c>
      <c r="T384" s="187" t="s">
        <v>58</v>
      </c>
      <c r="U384" s="187" t="s">
        <v>58</v>
      </c>
      <c r="V384" s="187" t="s">
        <v>58</v>
      </c>
      <c r="W384" s="187" t="s">
        <v>58</v>
      </c>
      <c r="X384" s="187" t="s">
        <v>58</v>
      </c>
      <c r="Y384" s="187" t="s">
        <v>58</v>
      </c>
      <c r="Z384" s="187" t="s">
        <v>58</v>
      </c>
      <c r="AA384" s="187"/>
      <c r="AB384" s="187" t="s">
        <v>59</v>
      </c>
      <c r="AC384" s="187" t="s">
        <v>60</v>
      </c>
      <c r="AD384" s="188" t="s">
        <v>6072</v>
      </c>
      <c r="AE384" s="187" t="str">
        <f>VLOOKUP($AF$2:$AF$6318,'PROG CODE'!$A$2:$B$1052,2,FALSE)</f>
        <v>KCABACY</v>
      </c>
      <c r="AF384" s="222" t="s">
        <v>86</v>
      </c>
      <c r="AG384" s="189" t="s">
        <v>5683</v>
      </c>
      <c r="AH384" s="222" t="s">
        <v>5684</v>
      </c>
      <c r="AI384" s="222" t="s">
        <v>6266</v>
      </c>
      <c r="AJ384" s="217" t="s">
        <v>5638</v>
      </c>
      <c r="AK384" s="229"/>
      <c r="AL384" s="229"/>
      <c r="AM384" s="192" t="s">
        <v>5639</v>
      </c>
    </row>
    <row r="385" spans="1:39" ht="13.5" customHeight="1">
      <c r="A385" s="183">
        <v>6</v>
      </c>
      <c r="B385" s="168" t="s">
        <v>361</v>
      </c>
      <c r="C385" s="221" t="s">
        <v>5662</v>
      </c>
      <c r="D385" s="179" t="s">
        <v>510</v>
      </c>
      <c r="E385" s="231" t="s">
        <v>510</v>
      </c>
      <c r="F385" s="256" t="s">
        <v>1975</v>
      </c>
      <c r="G385" s="181" t="s">
        <v>1976</v>
      </c>
      <c r="H385" s="157" t="str">
        <f>VLOOKUP(I385:I434,'ENTER STAFF #S HERE'!$A$1:$B$2180,2,FALSE)</f>
        <v>C2027</v>
      </c>
      <c r="I385" s="179" t="s">
        <v>5616</v>
      </c>
      <c r="J385" s="228">
        <v>3</v>
      </c>
      <c r="K385" s="187">
        <f>#N/A</f>
        <v>3</v>
      </c>
      <c r="L385" s="187">
        <f>#N/A</f>
        <v>1</v>
      </c>
      <c r="M385" s="187">
        <v>5</v>
      </c>
      <c r="N385" s="187" t="str">
        <f t="shared" si="0"/>
        <v xml:space="preserve"> </v>
      </c>
      <c r="O385" s="187" t="s">
        <v>58</v>
      </c>
      <c r="P385" s="187" t="s">
        <v>58</v>
      </c>
      <c r="Q385" s="187" t="s">
        <v>58</v>
      </c>
      <c r="R385" s="187" t="s">
        <v>58</v>
      </c>
      <c r="S385" s="187" t="s">
        <v>58</v>
      </c>
      <c r="T385" s="187" t="s">
        <v>58</v>
      </c>
      <c r="U385" s="187" t="s">
        <v>58</v>
      </c>
      <c r="V385" s="187" t="s">
        <v>58</v>
      </c>
      <c r="W385" s="187" t="s">
        <v>58</v>
      </c>
      <c r="X385" s="187" t="s">
        <v>58</v>
      </c>
      <c r="Y385" s="187" t="s">
        <v>58</v>
      </c>
      <c r="Z385" s="187" t="s">
        <v>58</v>
      </c>
      <c r="AA385" s="187"/>
      <c r="AB385" s="187" t="s">
        <v>59</v>
      </c>
      <c r="AC385" s="187" t="s">
        <v>60</v>
      </c>
      <c r="AD385" s="188" t="s">
        <v>6072</v>
      </c>
      <c r="AE385" s="187" t="str">
        <f>VLOOKUP($AF$2:$AF$6318,'PROG CODE'!$A$2:$B$1052,2,FALSE)</f>
        <v>KCABACY</v>
      </c>
      <c r="AF385" s="222" t="s">
        <v>86</v>
      </c>
      <c r="AG385" s="189" t="s">
        <v>5683</v>
      </c>
      <c r="AH385" s="222" t="s">
        <v>5684</v>
      </c>
      <c r="AI385" s="222" t="s">
        <v>6266</v>
      </c>
      <c r="AJ385" s="217" t="s">
        <v>5638</v>
      </c>
      <c r="AK385" s="229"/>
      <c r="AL385" s="229"/>
      <c r="AM385" s="192" t="s">
        <v>5639</v>
      </c>
    </row>
    <row r="386" spans="1:39" ht="13.5" customHeight="1">
      <c r="A386" s="183">
        <v>6</v>
      </c>
      <c r="B386" s="168" t="s">
        <v>361</v>
      </c>
      <c r="C386" s="221" t="s">
        <v>5662</v>
      </c>
      <c r="D386" s="179" t="s">
        <v>510</v>
      </c>
      <c r="E386" s="231" t="s">
        <v>510</v>
      </c>
      <c r="F386" s="256" t="s">
        <v>1977</v>
      </c>
      <c r="G386" s="257" t="s">
        <v>1978</v>
      </c>
      <c r="H386" s="157" t="str">
        <f>VLOOKUP(I386:I435,'ENTER STAFF #S HERE'!$A$1:$B$2180,2,FALSE)</f>
        <v>C1045</v>
      </c>
      <c r="I386" s="179" t="s">
        <v>4294</v>
      </c>
      <c r="J386" s="228">
        <v>3</v>
      </c>
      <c r="K386" s="187">
        <f>#N/A</f>
        <v>3</v>
      </c>
      <c r="L386" s="187">
        <f>#N/A</f>
        <v>1</v>
      </c>
      <c r="M386" s="187">
        <v>5</v>
      </c>
      <c r="N386" s="187" t="str">
        <f t="shared" si="0"/>
        <v xml:space="preserve"> </v>
      </c>
      <c r="O386" s="187" t="s">
        <v>58</v>
      </c>
      <c r="P386" s="187" t="s">
        <v>58</v>
      </c>
      <c r="Q386" s="187" t="s">
        <v>58</v>
      </c>
      <c r="R386" s="187" t="s">
        <v>58</v>
      </c>
      <c r="S386" s="187" t="s">
        <v>58</v>
      </c>
      <c r="T386" s="187" t="s">
        <v>58</v>
      </c>
      <c r="U386" s="187" t="s">
        <v>58</v>
      </c>
      <c r="V386" s="187" t="s">
        <v>58</v>
      </c>
      <c r="W386" s="187" t="s">
        <v>58</v>
      </c>
      <c r="X386" s="187" t="s">
        <v>58</v>
      </c>
      <c r="Y386" s="187" t="s">
        <v>58</v>
      </c>
      <c r="Z386" s="187" t="s">
        <v>58</v>
      </c>
      <c r="AA386" s="187"/>
      <c r="AB386" s="187" t="s">
        <v>59</v>
      </c>
      <c r="AC386" s="187" t="s">
        <v>60</v>
      </c>
      <c r="AD386" s="188" t="s">
        <v>6072</v>
      </c>
      <c r="AE386" s="187" t="str">
        <f>VLOOKUP($AF$2:$AF$6318,'PROG CODE'!$A$2:$B$1052,2,FALSE)</f>
        <v>KCABACY</v>
      </c>
      <c r="AF386" s="222" t="s">
        <v>86</v>
      </c>
      <c r="AG386" s="189" t="s">
        <v>5683</v>
      </c>
      <c r="AH386" s="222" t="s">
        <v>5684</v>
      </c>
      <c r="AI386" s="222" t="s">
        <v>6266</v>
      </c>
      <c r="AJ386" s="217" t="s">
        <v>5638</v>
      </c>
      <c r="AK386" s="229"/>
      <c r="AL386" s="229"/>
      <c r="AM386" s="192" t="s">
        <v>5639</v>
      </c>
    </row>
    <row r="387" spans="1:39" ht="13.5" customHeight="1">
      <c r="A387" s="183">
        <v>6</v>
      </c>
      <c r="B387" s="168" t="s">
        <v>361</v>
      </c>
      <c r="C387" s="221" t="s">
        <v>5662</v>
      </c>
      <c r="D387" s="179" t="s">
        <v>510</v>
      </c>
      <c r="E387" s="231" t="s">
        <v>510</v>
      </c>
      <c r="F387" s="258" t="s">
        <v>1985</v>
      </c>
      <c r="G387" s="259" t="s">
        <v>1986</v>
      </c>
      <c r="H387" s="157" t="str">
        <f>VLOOKUP(I387:I436,'ENTER STAFF #S HERE'!$A$1:$B$2180,2,FALSE)</f>
        <v>C1538</v>
      </c>
      <c r="I387" s="179" t="s">
        <v>3958</v>
      </c>
      <c r="J387" s="228">
        <v>3</v>
      </c>
      <c r="K387" s="187">
        <f>#N/A</f>
        <v>3</v>
      </c>
      <c r="L387" s="187">
        <f>#N/A</f>
        <v>1</v>
      </c>
      <c r="M387" s="187">
        <v>5</v>
      </c>
      <c r="N387" s="187" t="str">
        <f t="shared" si="0"/>
        <v xml:space="preserve"> </v>
      </c>
      <c r="O387" s="187" t="s">
        <v>58</v>
      </c>
      <c r="P387" s="187" t="s">
        <v>58</v>
      </c>
      <c r="Q387" s="187" t="s">
        <v>58</v>
      </c>
      <c r="R387" s="187" t="s">
        <v>58</v>
      </c>
      <c r="S387" s="187" t="s">
        <v>58</v>
      </c>
      <c r="T387" s="187" t="s">
        <v>58</v>
      </c>
      <c r="U387" s="187" t="s">
        <v>58</v>
      </c>
      <c r="V387" s="187" t="s">
        <v>58</v>
      </c>
      <c r="W387" s="187" t="s">
        <v>58</v>
      </c>
      <c r="X387" s="187" t="s">
        <v>58</v>
      </c>
      <c r="Y387" s="187" t="s">
        <v>58</v>
      </c>
      <c r="Z387" s="187" t="s">
        <v>58</v>
      </c>
      <c r="AA387" s="187"/>
      <c r="AB387" s="187" t="s">
        <v>59</v>
      </c>
      <c r="AC387" s="187" t="s">
        <v>60</v>
      </c>
      <c r="AD387" s="188" t="s">
        <v>6072</v>
      </c>
      <c r="AE387" s="187" t="str">
        <f>VLOOKUP($AF$2:$AF$6318,'PROG CODE'!$A$2:$B$1052,2,FALSE)</f>
        <v>KCABACY</v>
      </c>
      <c r="AF387" s="222" t="s">
        <v>86</v>
      </c>
      <c r="AG387" s="189" t="s">
        <v>5683</v>
      </c>
      <c r="AH387" s="222" t="s">
        <v>5684</v>
      </c>
      <c r="AI387" s="222" t="s">
        <v>6266</v>
      </c>
      <c r="AJ387" s="217" t="s">
        <v>5638</v>
      </c>
      <c r="AK387" s="229"/>
      <c r="AL387" s="229"/>
      <c r="AM387" s="192" t="s">
        <v>5639</v>
      </c>
    </row>
    <row r="388" spans="1:39" ht="13.5" customHeight="1">
      <c r="A388" s="183">
        <v>6</v>
      </c>
      <c r="B388" s="168" t="s">
        <v>361</v>
      </c>
      <c r="C388" s="221" t="s">
        <v>5662</v>
      </c>
      <c r="D388" s="179" t="s">
        <v>510</v>
      </c>
      <c r="E388" s="231" t="s">
        <v>510</v>
      </c>
      <c r="F388" s="256" t="s">
        <v>1983</v>
      </c>
      <c r="G388" s="259" t="s">
        <v>1984</v>
      </c>
      <c r="H388" s="157" t="str">
        <f>VLOOKUP(I388:I437,'ENTER STAFF #S HERE'!$A$1:$B$2180,2,FALSE)</f>
        <v>C1790</v>
      </c>
      <c r="I388" s="179" t="s">
        <v>4217</v>
      </c>
      <c r="J388" s="228">
        <v>3</v>
      </c>
      <c r="K388" s="187">
        <f>#N/A</f>
        <v>3</v>
      </c>
      <c r="L388" s="187">
        <f>#N/A</f>
        <v>1</v>
      </c>
      <c r="M388" s="187">
        <v>5</v>
      </c>
      <c r="N388" s="187" t="str">
        <f t="shared" si="0"/>
        <v xml:space="preserve"> </v>
      </c>
      <c r="O388" s="187" t="s">
        <v>58</v>
      </c>
      <c r="P388" s="187" t="s">
        <v>58</v>
      </c>
      <c r="Q388" s="187" t="s">
        <v>58</v>
      </c>
      <c r="R388" s="187" t="s">
        <v>58</v>
      </c>
      <c r="S388" s="187" t="s">
        <v>58</v>
      </c>
      <c r="T388" s="187" t="s">
        <v>58</v>
      </c>
      <c r="U388" s="187" t="s">
        <v>58</v>
      </c>
      <c r="V388" s="187" t="s">
        <v>58</v>
      </c>
      <c r="W388" s="187" t="s">
        <v>58</v>
      </c>
      <c r="X388" s="187" t="s">
        <v>58</v>
      </c>
      <c r="Y388" s="187" t="s">
        <v>58</v>
      </c>
      <c r="Z388" s="187" t="s">
        <v>58</v>
      </c>
      <c r="AA388" s="187"/>
      <c r="AB388" s="187" t="s">
        <v>59</v>
      </c>
      <c r="AC388" s="187" t="s">
        <v>60</v>
      </c>
      <c r="AD388" s="188" t="s">
        <v>6072</v>
      </c>
      <c r="AE388" s="187" t="str">
        <f>VLOOKUP($AF$2:$AF$6318,'PROG CODE'!$A$2:$B$1052,2,FALSE)</f>
        <v>KCABACY</v>
      </c>
      <c r="AF388" s="222" t="s">
        <v>86</v>
      </c>
      <c r="AG388" s="189" t="s">
        <v>5683</v>
      </c>
      <c r="AH388" s="222" t="s">
        <v>5684</v>
      </c>
      <c r="AI388" s="222" t="s">
        <v>6266</v>
      </c>
      <c r="AJ388" s="217" t="s">
        <v>5638</v>
      </c>
      <c r="AK388" s="229"/>
      <c r="AL388" s="229"/>
      <c r="AM388" s="192" t="s">
        <v>5639</v>
      </c>
    </row>
    <row r="389" spans="1:39" ht="13.5" customHeight="1">
      <c r="A389" s="183">
        <v>6</v>
      </c>
      <c r="B389" s="224" t="s">
        <v>361</v>
      </c>
      <c r="C389" s="221" t="s">
        <v>5662</v>
      </c>
      <c r="D389" s="179" t="s">
        <v>510</v>
      </c>
      <c r="E389" s="231" t="s">
        <v>510</v>
      </c>
      <c r="F389" s="256" t="s">
        <v>1892</v>
      </c>
      <c r="G389" s="259" t="s">
        <v>5840</v>
      </c>
      <c r="H389" s="157" t="str">
        <f>VLOOKUP(I389:I438,'ENTER STAFF #S HERE'!$A$1:$B$2180,2,FALSE)</f>
        <v>C1626</v>
      </c>
      <c r="I389" s="179" t="s">
        <v>3993</v>
      </c>
      <c r="J389" s="228">
        <v>3</v>
      </c>
      <c r="K389" s="187">
        <f>#N/A</f>
        <v>3</v>
      </c>
      <c r="L389" s="187">
        <f>#N/A</f>
        <v>1</v>
      </c>
      <c r="M389" s="187">
        <v>5</v>
      </c>
      <c r="N389" s="187" t="str">
        <f t="shared" si="0"/>
        <v xml:space="preserve"> </v>
      </c>
      <c r="O389" s="187" t="s">
        <v>58</v>
      </c>
      <c r="P389" s="187" t="s">
        <v>58</v>
      </c>
      <c r="Q389" s="187" t="s">
        <v>58</v>
      </c>
      <c r="R389" s="187" t="s">
        <v>58</v>
      </c>
      <c r="S389" s="187" t="s">
        <v>58</v>
      </c>
      <c r="T389" s="187" t="s">
        <v>58</v>
      </c>
      <c r="U389" s="187" t="s">
        <v>58</v>
      </c>
      <c r="V389" s="187" t="s">
        <v>58</v>
      </c>
      <c r="W389" s="187" t="s">
        <v>58</v>
      </c>
      <c r="X389" s="187" t="s">
        <v>58</v>
      </c>
      <c r="Y389" s="187" t="s">
        <v>58</v>
      </c>
      <c r="Z389" s="187" t="s">
        <v>58</v>
      </c>
      <c r="AA389" s="187"/>
      <c r="AB389" s="187" t="s">
        <v>59</v>
      </c>
      <c r="AC389" s="187" t="s">
        <v>60</v>
      </c>
      <c r="AD389" s="188" t="s">
        <v>6072</v>
      </c>
      <c r="AE389" s="187" t="str">
        <f>VLOOKUP($AF$2:$AF$6318,'PROG CODE'!$A$2:$B$1052,2,FALSE)</f>
        <v>KCABACY</v>
      </c>
      <c r="AF389" s="222" t="s">
        <v>86</v>
      </c>
      <c r="AG389" s="189" t="s">
        <v>5683</v>
      </c>
      <c r="AH389" s="222" t="s">
        <v>5684</v>
      </c>
      <c r="AI389" s="222" t="s">
        <v>6266</v>
      </c>
      <c r="AJ389" s="217" t="s">
        <v>5638</v>
      </c>
      <c r="AK389" s="229"/>
      <c r="AL389" s="229"/>
      <c r="AM389" s="192" t="s">
        <v>5639</v>
      </c>
    </row>
    <row r="390" spans="1:39" ht="13.5" customHeight="1">
      <c r="A390" s="183">
        <v>3</v>
      </c>
      <c r="B390" s="224" t="s">
        <v>358</v>
      </c>
      <c r="C390" s="224" t="s">
        <v>5685</v>
      </c>
      <c r="D390" s="179" t="s">
        <v>510</v>
      </c>
      <c r="E390" s="231" t="s">
        <v>510</v>
      </c>
      <c r="F390" s="204" t="s">
        <v>1082</v>
      </c>
      <c r="G390" s="181" t="s">
        <v>5649</v>
      </c>
      <c r="H390" s="157" t="str">
        <f>VLOOKUP(I390:I439,'ENTER STAFF #S HERE'!$A$1:$B$2180,2,FALSE)</f>
        <v>C1392</v>
      </c>
      <c r="I390" s="179" t="s">
        <v>4274</v>
      </c>
      <c r="J390" s="228"/>
      <c r="K390" s="187">
        <f>#N/A</f>
        <v>0</v>
      </c>
      <c r="L390" s="187">
        <f>#N/A</f>
        <v>0</v>
      </c>
      <c r="M390" s="187">
        <v>5</v>
      </c>
      <c r="N390" s="187" t="str">
        <f t="shared" si="0"/>
        <v xml:space="preserve"> </v>
      </c>
      <c r="O390" s="187" t="s">
        <v>58</v>
      </c>
      <c r="P390" s="187" t="s">
        <v>58</v>
      </c>
      <c r="Q390" s="187" t="s">
        <v>58</v>
      </c>
      <c r="R390" s="187" t="s">
        <v>58</v>
      </c>
      <c r="S390" s="187" t="s">
        <v>58</v>
      </c>
      <c r="T390" s="187" t="s">
        <v>58</v>
      </c>
      <c r="U390" s="187" t="s">
        <v>58</v>
      </c>
      <c r="V390" s="187" t="s">
        <v>58</v>
      </c>
      <c r="W390" s="187" t="s">
        <v>58</v>
      </c>
      <c r="X390" s="187" t="s">
        <v>58</v>
      </c>
      <c r="Y390" s="187" t="s">
        <v>58</v>
      </c>
      <c r="Z390" s="187" t="s">
        <v>58</v>
      </c>
      <c r="AA390" s="187"/>
      <c r="AB390" s="187" t="s">
        <v>59</v>
      </c>
      <c r="AC390" s="187" t="s">
        <v>60</v>
      </c>
      <c r="AD390" s="196" t="s">
        <v>5650</v>
      </c>
      <c r="AE390" s="187" t="str">
        <f>VLOOKUP($AF$2:$AF$6318,'PROG CODE'!$A$2:$B$1052,2,FALSE)</f>
        <v>KCADPEDIN</v>
      </c>
      <c r="AF390" s="222" t="s">
        <v>70</v>
      </c>
      <c r="AG390" s="189" t="s">
        <v>6257</v>
      </c>
      <c r="AH390" s="222" t="s">
        <v>5684</v>
      </c>
      <c r="AI390" s="222" t="s">
        <v>5674</v>
      </c>
      <c r="AJ390" s="217" t="s">
        <v>5638</v>
      </c>
      <c r="AK390" s="229"/>
      <c r="AL390" s="229"/>
      <c r="AM390" s="192" t="s">
        <v>5639</v>
      </c>
    </row>
    <row r="391" spans="1:39" ht="13.5" customHeight="1">
      <c r="A391" s="183">
        <v>6</v>
      </c>
      <c r="B391" s="224" t="s">
        <v>361</v>
      </c>
      <c r="C391" s="224" t="s">
        <v>5685</v>
      </c>
      <c r="D391" s="179" t="s">
        <v>510</v>
      </c>
      <c r="E391" s="231" t="s">
        <v>510</v>
      </c>
      <c r="F391" s="204" t="s">
        <v>2450</v>
      </c>
      <c r="G391" s="181" t="s">
        <v>2099</v>
      </c>
      <c r="H391" s="157" t="str">
        <f>VLOOKUP(I391:I440,'ENTER STAFF #S HERE'!$A$1:$B$2180,2,FALSE)</f>
        <v>C1862</v>
      </c>
      <c r="I391" s="179" t="s">
        <v>4323</v>
      </c>
      <c r="J391" s="228">
        <v>3</v>
      </c>
      <c r="K391" s="187">
        <f>#N/A</f>
        <v>3</v>
      </c>
      <c r="L391" s="187">
        <f>#N/A</f>
        <v>1</v>
      </c>
      <c r="M391" s="187">
        <v>5</v>
      </c>
      <c r="N391" s="187" t="str">
        <f t="shared" si="0"/>
        <v xml:space="preserve"> </v>
      </c>
      <c r="O391" s="187" t="s">
        <v>58</v>
      </c>
      <c r="P391" s="187" t="s">
        <v>58</v>
      </c>
      <c r="Q391" s="187" t="s">
        <v>58</v>
      </c>
      <c r="R391" s="187" t="s">
        <v>58</v>
      </c>
      <c r="S391" s="187" t="s">
        <v>58</v>
      </c>
      <c r="T391" s="187" t="s">
        <v>58</v>
      </c>
      <c r="U391" s="187" t="s">
        <v>58</v>
      </c>
      <c r="V391" s="187" t="s">
        <v>58</v>
      </c>
      <c r="W391" s="187" t="s">
        <v>58</v>
      </c>
      <c r="X391" s="187" t="s">
        <v>58</v>
      </c>
      <c r="Y391" s="187" t="s">
        <v>58</v>
      </c>
      <c r="Z391" s="187" t="s">
        <v>58</v>
      </c>
      <c r="AA391" s="187"/>
      <c r="AB391" s="187" t="s">
        <v>59</v>
      </c>
      <c r="AC391" s="187" t="s">
        <v>60</v>
      </c>
      <c r="AD391" s="188" t="s">
        <v>6072</v>
      </c>
      <c r="AE391" s="187" t="str">
        <f>VLOOKUP($AF$2:$AF$6318,'PROG CODE'!$A$2:$B$1052,2,FALSE)</f>
        <v>KCADPEDIN</v>
      </c>
      <c r="AF391" s="222" t="s">
        <v>70</v>
      </c>
      <c r="AG391" s="189" t="s">
        <v>6257</v>
      </c>
      <c r="AH391" s="222" t="s">
        <v>5684</v>
      </c>
      <c r="AI391" s="222" t="s">
        <v>5674</v>
      </c>
      <c r="AJ391" s="217" t="s">
        <v>5638</v>
      </c>
      <c r="AK391" s="229"/>
      <c r="AL391" s="229"/>
      <c r="AM391" s="192" t="s">
        <v>5639</v>
      </c>
    </row>
    <row r="392" spans="1:39" ht="13.5" customHeight="1">
      <c r="A392" s="183">
        <v>6</v>
      </c>
      <c r="B392" s="224" t="s">
        <v>361</v>
      </c>
      <c r="C392" s="224" t="s">
        <v>5685</v>
      </c>
      <c r="D392" s="179" t="s">
        <v>510</v>
      </c>
      <c r="E392" s="231" t="s">
        <v>510</v>
      </c>
      <c r="F392" s="204" t="s">
        <v>2358</v>
      </c>
      <c r="G392" s="181" t="s">
        <v>6049</v>
      </c>
      <c r="H392" s="157" t="str">
        <f>VLOOKUP(I392:I441,'ENTER STAFF #S HERE'!$A$1:$B$2180,2,FALSE)</f>
        <v>C1773</v>
      </c>
      <c r="I392" s="179" t="s">
        <v>3972</v>
      </c>
      <c r="J392" s="228">
        <v>3</v>
      </c>
      <c r="K392" s="187">
        <f>#N/A</f>
        <v>3</v>
      </c>
      <c r="L392" s="187">
        <f>#N/A</f>
        <v>1</v>
      </c>
      <c r="M392" s="187">
        <v>5</v>
      </c>
      <c r="N392" s="187" t="str">
        <f t="shared" si="0"/>
        <v xml:space="preserve"> </v>
      </c>
      <c r="O392" s="187" t="s">
        <v>58</v>
      </c>
      <c r="P392" s="187" t="s">
        <v>58</v>
      </c>
      <c r="Q392" s="187" t="s">
        <v>58</v>
      </c>
      <c r="R392" s="187" t="s">
        <v>58</v>
      </c>
      <c r="S392" s="187" t="s">
        <v>58</v>
      </c>
      <c r="T392" s="187" t="s">
        <v>58</v>
      </c>
      <c r="U392" s="187" t="s">
        <v>58</v>
      </c>
      <c r="V392" s="187" t="s">
        <v>58</v>
      </c>
      <c r="W392" s="187" t="s">
        <v>58</v>
      </c>
      <c r="X392" s="187" t="s">
        <v>58</v>
      </c>
      <c r="Y392" s="187" t="s">
        <v>58</v>
      </c>
      <c r="Z392" s="187" t="s">
        <v>58</v>
      </c>
      <c r="AA392" s="187"/>
      <c r="AB392" s="187" t="s">
        <v>59</v>
      </c>
      <c r="AC392" s="187" t="s">
        <v>60</v>
      </c>
      <c r="AD392" s="188" t="s">
        <v>6072</v>
      </c>
      <c r="AE392" s="187" t="str">
        <f>VLOOKUP($AF$2:$AF$6318,'PROG CODE'!$A$2:$B$1052,2,FALSE)</f>
        <v>KCADPEDIN</v>
      </c>
      <c r="AF392" s="222" t="s">
        <v>70</v>
      </c>
      <c r="AG392" s="189" t="s">
        <v>6257</v>
      </c>
      <c r="AH392" s="222" t="s">
        <v>5684</v>
      </c>
      <c r="AI392" s="222" t="s">
        <v>5674</v>
      </c>
      <c r="AJ392" s="217" t="s">
        <v>5638</v>
      </c>
      <c r="AK392" s="229"/>
      <c r="AL392" s="229"/>
      <c r="AM392" s="192" t="s">
        <v>5639</v>
      </c>
    </row>
    <row r="393" spans="1:39" ht="13.5" customHeight="1">
      <c r="A393" s="183">
        <v>6</v>
      </c>
      <c r="B393" s="224" t="s">
        <v>361</v>
      </c>
      <c r="C393" s="224" t="s">
        <v>5685</v>
      </c>
      <c r="D393" s="179" t="s">
        <v>510</v>
      </c>
      <c r="E393" s="231" t="s">
        <v>510</v>
      </c>
      <c r="F393" s="204" t="s">
        <v>2363</v>
      </c>
      <c r="G393" s="181" t="s">
        <v>2139</v>
      </c>
      <c r="H393" s="157">
        <f>VLOOKUP(I393:I442,'ENTER STAFF #S HERE'!$A$1:$B$2180,2,FALSE)</f>
        <v>327</v>
      </c>
      <c r="I393" s="179" t="s">
        <v>3902</v>
      </c>
      <c r="J393" s="228">
        <v>3</v>
      </c>
      <c r="K393" s="187">
        <f>#N/A</f>
        <v>3</v>
      </c>
      <c r="L393" s="187">
        <f>#N/A</f>
        <v>1</v>
      </c>
      <c r="M393" s="187">
        <v>5</v>
      </c>
      <c r="N393" s="187" t="str">
        <f t="shared" si="0"/>
        <v xml:space="preserve"> </v>
      </c>
      <c r="O393" s="187" t="s">
        <v>58</v>
      </c>
      <c r="P393" s="187" t="s">
        <v>58</v>
      </c>
      <c r="Q393" s="187" t="s">
        <v>58</v>
      </c>
      <c r="R393" s="187" t="s">
        <v>58</v>
      </c>
      <c r="S393" s="187" t="s">
        <v>58</v>
      </c>
      <c r="T393" s="187" t="s">
        <v>58</v>
      </c>
      <c r="U393" s="187" t="s">
        <v>58</v>
      </c>
      <c r="V393" s="187" t="s">
        <v>58</v>
      </c>
      <c r="W393" s="187" t="s">
        <v>58</v>
      </c>
      <c r="X393" s="187" t="s">
        <v>58</v>
      </c>
      <c r="Y393" s="187" t="s">
        <v>58</v>
      </c>
      <c r="Z393" s="187" t="s">
        <v>58</v>
      </c>
      <c r="AA393" s="187"/>
      <c r="AB393" s="187" t="s">
        <v>59</v>
      </c>
      <c r="AC393" s="187" t="s">
        <v>60</v>
      </c>
      <c r="AD393" s="188" t="s">
        <v>6072</v>
      </c>
      <c r="AE393" s="187" t="str">
        <f>VLOOKUP($AF$2:$AF$6318,'PROG CODE'!$A$2:$B$1052,2,FALSE)</f>
        <v>KCADPEDIN</v>
      </c>
      <c r="AF393" s="222" t="s">
        <v>70</v>
      </c>
      <c r="AG393" s="189" t="s">
        <v>6257</v>
      </c>
      <c r="AH393" s="222" t="s">
        <v>5684</v>
      </c>
      <c r="AI393" s="222" t="s">
        <v>5674</v>
      </c>
      <c r="AJ393" s="217" t="s">
        <v>5638</v>
      </c>
      <c r="AK393" s="229"/>
      <c r="AL393" s="229"/>
      <c r="AM393" s="192" t="s">
        <v>5639</v>
      </c>
    </row>
    <row r="394" spans="1:39" ht="13.5" customHeight="1">
      <c r="A394" s="183">
        <v>6</v>
      </c>
      <c r="B394" s="224" t="s">
        <v>361</v>
      </c>
      <c r="C394" s="224" t="s">
        <v>5685</v>
      </c>
      <c r="D394" s="179" t="s">
        <v>510</v>
      </c>
      <c r="E394" s="231" t="s">
        <v>510</v>
      </c>
      <c r="F394" s="204" t="s">
        <v>2451</v>
      </c>
      <c r="G394" s="181" t="s">
        <v>2101</v>
      </c>
      <c r="H394" s="157" t="str">
        <f>VLOOKUP(I394:I443,'ENTER STAFF #S HERE'!$A$1:$B$2180,2,FALSE)</f>
        <v>C1853</v>
      </c>
      <c r="I394" s="179" t="s">
        <v>4254</v>
      </c>
      <c r="J394" s="228">
        <v>3</v>
      </c>
      <c r="K394" s="187">
        <f>#N/A</f>
        <v>3</v>
      </c>
      <c r="L394" s="187">
        <f>#N/A</f>
        <v>1</v>
      </c>
      <c r="M394" s="187">
        <v>5</v>
      </c>
      <c r="N394" s="187" t="str">
        <f t="shared" si="0"/>
        <v xml:space="preserve"> </v>
      </c>
      <c r="O394" s="187" t="s">
        <v>58</v>
      </c>
      <c r="P394" s="187" t="s">
        <v>58</v>
      </c>
      <c r="Q394" s="187" t="s">
        <v>58</v>
      </c>
      <c r="R394" s="187" t="s">
        <v>58</v>
      </c>
      <c r="S394" s="187" t="s">
        <v>58</v>
      </c>
      <c r="T394" s="187" t="s">
        <v>58</v>
      </c>
      <c r="U394" s="187" t="s">
        <v>58</v>
      </c>
      <c r="V394" s="187" t="s">
        <v>58</v>
      </c>
      <c r="W394" s="187" t="s">
        <v>58</v>
      </c>
      <c r="X394" s="187" t="s">
        <v>58</v>
      </c>
      <c r="Y394" s="187" t="s">
        <v>58</v>
      </c>
      <c r="Z394" s="187" t="s">
        <v>58</v>
      </c>
      <c r="AA394" s="187"/>
      <c r="AB394" s="187" t="s">
        <v>59</v>
      </c>
      <c r="AC394" s="187" t="s">
        <v>60</v>
      </c>
      <c r="AD394" s="188" t="s">
        <v>6072</v>
      </c>
      <c r="AE394" s="187" t="str">
        <f>VLOOKUP($AF$2:$AF$6318,'PROG CODE'!$A$2:$B$1052,2,FALSE)</f>
        <v>KCADPEDIN</v>
      </c>
      <c r="AF394" s="222" t="s">
        <v>70</v>
      </c>
      <c r="AG394" s="189" t="s">
        <v>6257</v>
      </c>
      <c r="AH394" s="222" t="s">
        <v>5684</v>
      </c>
      <c r="AI394" s="222" t="s">
        <v>5674</v>
      </c>
      <c r="AJ394" s="217" t="s">
        <v>5638</v>
      </c>
      <c r="AK394" s="229"/>
      <c r="AL394" s="229"/>
      <c r="AM394" s="192" t="s">
        <v>5639</v>
      </c>
    </row>
    <row r="395" spans="1:39" ht="13.5" customHeight="1">
      <c r="A395" s="183">
        <v>6</v>
      </c>
      <c r="B395" s="224" t="s">
        <v>361</v>
      </c>
      <c r="C395" s="224" t="s">
        <v>5685</v>
      </c>
      <c r="D395" s="179" t="s">
        <v>510</v>
      </c>
      <c r="E395" s="231" t="s">
        <v>510</v>
      </c>
      <c r="F395" s="204" t="s">
        <v>2453</v>
      </c>
      <c r="G395" s="181" t="s">
        <v>6267</v>
      </c>
      <c r="H395" s="157" t="str">
        <f>VLOOKUP(I395:I444,'ENTER STAFF #S HERE'!$A$1:$B$2180,2,FALSE)</f>
        <v>C1424</v>
      </c>
      <c r="I395" s="179" t="s">
        <v>3906</v>
      </c>
      <c r="J395" s="228">
        <v>3</v>
      </c>
      <c r="K395" s="187">
        <f>#N/A</f>
        <v>3</v>
      </c>
      <c r="L395" s="187">
        <f>#N/A</f>
        <v>1</v>
      </c>
      <c r="M395" s="187">
        <v>5</v>
      </c>
      <c r="N395" s="187" t="str">
        <f t="shared" si="0"/>
        <v xml:space="preserve"> </v>
      </c>
      <c r="O395" s="187" t="s">
        <v>58</v>
      </c>
      <c r="P395" s="187" t="s">
        <v>58</v>
      </c>
      <c r="Q395" s="187" t="s">
        <v>58</v>
      </c>
      <c r="R395" s="187" t="s">
        <v>58</v>
      </c>
      <c r="S395" s="187" t="s">
        <v>58</v>
      </c>
      <c r="T395" s="187" t="s">
        <v>58</v>
      </c>
      <c r="U395" s="187" t="s">
        <v>58</v>
      </c>
      <c r="V395" s="187" t="s">
        <v>58</v>
      </c>
      <c r="W395" s="187" t="s">
        <v>58</v>
      </c>
      <c r="X395" s="187" t="s">
        <v>58</v>
      </c>
      <c r="Y395" s="187" t="s">
        <v>58</v>
      </c>
      <c r="Z395" s="187" t="s">
        <v>58</v>
      </c>
      <c r="AA395" s="187"/>
      <c r="AB395" s="187" t="s">
        <v>59</v>
      </c>
      <c r="AC395" s="188" t="s">
        <v>60</v>
      </c>
      <c r="AD395" s="188" t="s">
        <v>6072</v>
      </c>
      <c r="AE395" s="187" t="str">
        <f>VLOOKUP($AF$2:$AF$6318,'PROG CODE'!$A$2:$B$1052,2,FALSE)</f>
        <v>KCADPEDIN</v>
      </c>
      <c r="AF395" s="222" t="s">
        <v>70</v>
      </c>
      <c r="AG395" s="189" t="s">
        <v>6257</v>
      </c>
      <c r="AH395" s="222" t="s">
        <v>5684</v>
      </c>
      <c r="AI395" s="222" t="s">
        <v>5674</v>
      </c>
      <c r="AJ395" s="217" t="s">
        <v>5638</v>
      </c>
      <c r="AK395" s="229"/>
      <c r="AL395" s="229"/>
      <c r="AM395" s="192" t="s">
        <v>5639</v>
      </c>
    </row>
    <row r="396" spans="1:39" ht="13.5" customHeight="1">
      <c r="A396" s="183">
        <v>6</v>
      </c>
      <c r="B396" s="224" t="s">
        <v>361</v>
      </c>
      <c r="C396" s="224" t="s">
        <v>5685</v>
      </c>
      <c r="D396" s="179" t="s">
        <v>510</v>
      </c>
      <c r="E396" s="231" t="s">
        <v>510</v>
      </c>
      <c r="F396" s="204" t="s">
        <v>2455</v>
      </c>
      <c r="G396" s="181" t="s">
        <v>6268</v>
      </c>
      <c r="H396" s="157" t="str">
        <f>VLOOKUP(I396:I445,'ENTER STAFF #S HERE'!$A$1:$B$2180,2,FALSE)</f>
        <v>C1593</v>
      </c>
      <c r="I396" s="179" t="s">
        <v>4147</v>
      </c>
      <c r="J396" s="228">
        <v>3</v>
      </c>
      <c r="K396" s="187">
        <f>#N/A</f>
        <v>3</v>
      </c>
      <c r="L396" s="187">
        <f>#N/A</f>
        <v>1</v>
      </c>
      <c r="M396" s="187">
        <v>5</v>
      </c>
      <c r="N396" s="187" t="str">
        <f t="shared" si="0"/>
        <v xml:space="preserve"> </v>
      </c>
      <c r="O396" s="187" t="s">
        <v>58</v>
      </c>
      <c r="P396" s="187" t="s">
        <v>58</v>
      </c>
      <c r="Q396" s="187" t="s">
        <v>58</v>
      </c>
      <c r="R396" s="187" t="s">
        <v>58</v>
      </c>
      <c r="S396" s="187" t="s">
        <v>58</v>
      </c>
      <c r="T396" s="187" t="s">
        <v>58</v>
      </c>
      <c r="U396" s="187" t="s">
        <v>58</v>
      </c>
      <c r="V396" s="187" t="s">
        <v>58</v>
      </c>
      <c r="W396" s="187" t="s">
        <v>58</v>
      </c>
      <c r="X396" s="187" t="s">
        <v>58</v>
      </c>
      <c r="Y396" s="187" t="s">
        <v>58</v>
      </c>
      <c r="Z396" s="187" t="s">
        <v>58</v>
      </c>
      <c r="AA396" s="187"/>
      <c r="AB396" s="187" t="s">
        <v>59</v>
      </c>
      <c r="AC396" s="187" t="s">
        <v>60</v>
      </c>
      <c r="AD396" s="188" t="s">
        <v>6072</v>
      </c>
      <c r="AE396" s="187" t="str">
        <f>VLOOKUP($AF$2:$AF$6318,'PROG CODE'!$A$2:$B$1052,2,FALSE)</f>
        <v>KCADPEDIN</v>
      </c>
      <c r="AF396" s="222" t="s">
        <v>70</v>
      </c>
      <c r="AG396" s="189" t="s">
        <v>6257</v>
      </c>
      <c r="AH396" s="222" t="s">
        <v>5684</v>
      </c>
      <c r="AI396" s="222" t="s">
        <v>5674</v>
      </c>
      <c r="AJ396" s="217" t="s">
        <v>5638</v>
      </c>
      <c r="AK396" s="229"/>
      <c r="AL396" s="229"/>
      <c r="AM396" s="192" t="s">
        <v>5639</v>
      </c>
    </row>
    <row r="397" spans="1:39" ht="13.5" customHeight="1">
      <c r="A397" s="183">
        <v>1</v>
      </c>
      <c r="B397" s="260" t="s">
        <v>52</v>
      </c>
      <c r="C397" s="224" t="s">
        <v>5685</v>
      </c>
      <c r="D397" s="179" t="s">
        <v>510</v>
      </c>
      <c r="E397" s="231" t="s">
        <v>510</v>
      </c>
      <c r="F397" s="204" t="s">
        <v>2457</v>
      </c>
      <c r="G397" s="181" t="s">
        <v>6269</v>
      </c>
      <c r="H397" s="157" t="str">
        <f>VLOOKUP(I397:I446,'ENTER STAFF #S HERE'!$A$1:$B$2180,2,FALSE)</f>
        <v>C1392</v>
      </c>
      <c r="I397" s="179" t="s">
        <v>4274</v>
      </c>
      <c r="J397" s="228" t="s">
        <v>5669</v>
      </c>
      <c r="K397" s="187" t="str">
        <f>#N/A</f>
        <v>3</v>
      </c>
      <c r="L397" s="187">
        <f>#N/A</f>
        <v>1</v>
      </c>
      <c r="M397" s="187">
        <v>5</v>
      </c>
      <c r="N397" s="187" t="str">
        <f t="shared" si="0"/>
        <v xml:space="preserve"> </v>
      </c>
      <c r="O397" s="187" t="s">
        <v>58</v>
      </c>
      <c r="P397" s="187" t="s">
        <v>58</v>
      </c>
      <c r="Q397" s="187" t="s">
        <v>58</v>
      </c>
      <c r="R397" s="187" t="s">
        <v>58</v>
      </c>
      <c r="S397" s="187" t="s">
        <v>58</v>
      </c>
      <c r="T397" s="187" t="s">
        <v>58</v>
      </c>
      <c r="U397" s="187" t="s">
        <v>58</v>
      </c>
      <c r="V397" s="187" t="s">
        <v>58</v>
      </c>
      <c r="W397" s="187" t="s">
        <v>58</v>
      </c>
      <c r="X397" s="187" t="s">
        <v>58</v>
      </c>
      <c r="Y397" s="187" t="s">
        <v>58</v>
      </c>
      <c r="Z397" s="187" t="s">
        <v>58</v>
      </c>
      <c r="AA397" s="187"/>
      <c r="AB397" s="187" t="s">
        <v>59</v>
      </c>
      <c r="AC397" s="187" t="s">
        <v>60</v>
      </c>
      <c r="AD397" s="188" t="s">
        <v>6072</v>
      </c>
      <c r="AE397" s="187" t="str">
        <f>VLOOKUP($AF$2:$AF$6318,'PROG CODE'!$A$2:$B$1052,2,FALSE)</f>
        <v>KCADPEDIN</v>
      </c>
      <c r="AF397" s="222" t="s">
        <v>70</v>
      </c>
      <c r="AG397" s="189" t="s">
        <v>6257</v>
      </c>
      <c r="AH397" s="222" t="s">
        <v>5684</v>
      </c>
      <c r="AI397" s="222" t="s">
        <v>5676</v>
      </c>
      <c r="AJ397" s="217" t="s">
        <v>5638</v>
      </c>
      <c r="AK397" s="229"/>
      <c r="AL397" s="229"/>
      <c r="AM397" s="192" t="s">
        <v>5639</v>
      </c>
    </row>
    <row r="398" spans="1:39" ht="13.5" customHeight="1">
      <c r="A398" s="183">
        <v>6</v>
      </c>
      <c r="B398" s="224" t="s">
        <v>361</v>
      </c>
      <c r="C398" s="224" t="s">
        <v>5685</v>
      </c>
      <c r="D398" s="179" t="s">
        <v>510</v>
      </c>
      <c r="E398" s="231" t="s">
        <v>510</v>
      </c>
      <c r="F398" s="204" t="s">
        <v>2459</v>
      </c>
      <c r="G398" s="181" t="s">
        <v>6270</v>
      </c>
      <c r="H398" s="157">
        <f>VLOOKUP(I398:I447,'ENTER STAFF #S HERE'!$A$1:$B$2180,2,FALSE)</f>
        <v>328</v>
      </c>
      <c r="I398" s="179" t="s">
        <v>3903</v>
      </c>
      <c r="J398" s="228">
        <v>3</v>
      </c>
      <c r="K398" s="187">
        <f>#N/A</f>
        <v>3</v>
      </c>
      <c r="L398" s="187">
        <f>#N/A</f>
        <v>1</v>
      </c>
      <c r="M398" s="187">
        <v>5</v>
      </c>
      <c r="N398" s="187" t="str">
        <f t="shared" si="0"/>
        <v xml:space="preserve"> </v>
      </c>
      <c r="O398" s="187" t="s">
        <v>58</v>
      </c>
      <c r="P398" s="187" t="s">
        <v>58</v>
      </c>
      <c r="Q398" s="187" t="s">
        <v>58</v>
      </c>
      <c r="R398" s="187" t="s">
        <v>58</v>
      </c>
      <c r="S398" s="187" t="s">
        <v>58</v>
      </c>
      <c r="T398" s="187" t="s">
        <v>58</v>
      </c>
      <c r="U398" s="187" t="s">
        <v>58</v>
      </c>
      <c r="V398" s="187" t="s">
        <v>58</v>
      </c>
      <c r="W398" s="187" t="s">
        <v>58</v>
      </c>
      <c r="X398" s="187" t="s">
        <v>58</v>
      </c>
      <c r="Y398" s="187" t="s">
        <v>58</v>
      </c>
      <c r="Z398" s="187" t="s">
        <v>58</v>
      </c>
      <c r="AA398" s="187"/>
      <c r="AB398" s="187" t="s">
        <v>59</v>
      </c>
      <c r="AC398" s="187" t="s">
        <v>60</v>
      </c>
      <c r="AD398" s="188" t="s">
        <v>6072</v>
      </c>
      <c r="AE398" s="187" t="str">
        <f>VLOOKUP($AF$2:$AF$6318,'PROG CODE'!$A$2:$B$1052,2,FALSE)</f>
        <v>KCADPEDIN</v>
      </c>
      <c r="AF398" s="222" t="s">
        <v>70</v>
      </c>
      <c r="AG398" s="189" t="s">
        <v>6257</v>
      </c>
      <c r="AH398" s="222" t="s">
        <v>5684</v>
      </c>
      <c r="AI398" s="222" t="s">
        <v>5676</v>
      </c>
      <c r="AJ398" s="217" t="s">
        <v>5638</v>
      </c>
      <c r="AK398" s="229"/>
      <c r="AL398" s="229"/>
      <c r="AM398" s="192" t="s">
        <v>5639</v>
      </c>
    </row>
    <row r="399" spans="1:39" ht="13.5" customHeight="1">
      <c r="A399" s="183">
        <v>6</v>
      </c>
      <c r="B399" s="224" t="s">
        <v>361</v>
      </c>
      <c r="C399" s="224" t="s">
        <v>5685</v>
      </c>
      <c r="D399" s="179" t="s">
        <v>510</v>
      </c>
      <c r="E399" s="231" t="s">
        <v>510</v>
      </c>
      <c r="F399" s="204" t="s">
        <v>2461</v>
      </c>
      <c r="G399" s="181" t="s">
        <v>6271</v>
      </c>
      <c r="H399" s="157" t="str">
        <f>VLOOKUP(I399:I448,'ENTER STAFF #S HERE'!$A$1:$B$2180,2,FALSE)</f>
        <v>C1757</v>
      </c>
      <c r="I399" s="179" t="s">
        <v>3976</v>
      </c>
      <c r="J399" s="228">
        <v>3</v>
      </c>
      <c r="K399" s="187">
        <f>#N/A</f>
        <v>3</v>
      </c>
      <c r="L399" s="187">
        <f>#N/A</f>
        <v>1</v>
      </c>
      <c r="M399" s="187">
        <v>5</v>
      </c>
      <c r="N399" s="187" t="str">
        <f t="shared" si="0"/>
        <v xml:space="preserve"> </v>
      </c>
      <c r="O399" s="187" t="s">
        <v>58</v>
      </c>
      <c r="P399" s="187" t="s">
        <v>58</v>
      </c>
      <c r="Q399" s="187" t="s">
        <v>58</v>
      </c>
      <c r="R399" s="187" t="s">
        <v>58</v>
      </c>
      <c r="S399" s="187" t="s">
        <v>58</v>
      </c>
      <c r="T399" s="187" t="s">
        <v>58</v>
      </c>
      <c r="U399" s="187" t="s">
        <v>58</v>
      </c>
      <c r="V399" s="187" t="s">
        <v>58</v>
      </c>
      <c r="W399" s="187" t="s">
        <v>58</v>
      </c>
      <c r="X399" s="187" t="s">
        <v>58</v>
      </c>
      <c r="Y399" s="187" t="s">
        <v>58</v>
      </c>
      <c r="Z399" s="187" t="s">
        <v>58</v>
      </c>
      <c r="AA399" s="187"/>
      <c r="AB399" s="187" t="s">
        <v>59</v>
      </c>
      <c r="AC399" s="187" t="s">
        <v>60</v>
      </c>
      <c r="AD399" s="188" t="s">
        <v>6072</v>
      </c>
      <c r="AE399" s="187" t="str">
        <f>VLOOKUP($AF$2:$AF$6318,'PROG CODE'!$A$2:$B$1052,2,FALSE)</f>
        <v>KCADPEDIN</v>
      </c>
      <c r="AF399" s="222" t="s">
        <v>70</v>
      </c>
      <c r="AG399" s="189" t="s">
        <v>6257</v>
      </c>
      <c r="AH399" s="222" t="s">
        <v>5684</v>
      </c>
      <c r="AI399" s="222" t="s">
        <v>5676</v>
      </c>
      <c r="AJ399" s="217" t="s">
        <v>5638</v>
      </c>
      <c r="AK399" s="229"/>
      <c r="AL399" s="229"/>
      <c r="AM399" s="192" t="s">
        <v>5639</v>
      </c>
    </row>
    <row r="400" spans="1:39" ht="13.5" customHeight="1">
      <c r="A400" s="183">
        <v>6</v>
      </c>
      <c r="B400" s="224" t="s">
        <v>361</v>
      </c>
      <c r="C400" s="224" t="s">
        <v>5685</v>
      </c>
      <c r="D400" s="179" t="s">
        <v>510</v>
      </c>
      <c r="E400" s="231" t="s">
        <v>510</v>
      </c>
      <c r="F400" s="204" t="s">
        <v>2462</v>
      </c>
      <c r="G400" s="181" t="s">
        <v>2069</v>
      </c>
      <c r="H400" s="157" t="str">
        <f>VLOOKUP(I400:I449,'ENTER STAFF #S HERE'!$A$1:$B$2180,2,FALSE)</f>
        <v>C1626</v>
      </c>
      <c r="I400" s="179" t="s">
        <v>3993</v>
      </c>
      <c r="J400" s="228">
        <v>3</v>
      </c>
      <c r="K400" s="187">
        <f>#N/A</f>
        <v>3</v>
      </c>
      <c r="L400" s="187">
        <f>#N/A</f>
        <v>1</v>
      </c>
      <c r="M400" s="187">
        <v>5</v>
      </c>
      <c r="N400" s="187" t="str">
        <f t="shared" si="0"/>
        <v xml:space="preserve"> </v>
      </c>
      <c r="O400" s="187" t="s">
        <v>58</v>
      </c>
      <c r="P400" s="187" t="s">
        <v>58</v>
      </c>
      <c r="Q400" s="187" t="s">
        <v>58</v>
      </c>
      <c r="R400" s="187" t="s">
        <v>58</v>
      </c>
      <c r="S400" s="187" t="s">
        <v>58</v>
      </c>
      <c r="T400" s="187" t="s">
        <v>58</v>
      </c>
      <c r="U400" s="187" t="s">
        <v>58</v>
      </c>
      <c r="V400" s="187" t="s">
        <v>58</v>
      </c>
      <c r="W400" s="187" t="s">
        <v>58</v>
      </c>
      <c r="X400" s="187" t="s">
        <v>58</v>
      </c>
      <c r="Y400" s="187" t="s">
        <v>58</v>
      </c>
      <c r="Z400" s="187" t="s">
        <v>58</v>
      </c>
      <c r="AA400" s="187"/>
      <c r="AB400" s="187" t="s">
        <v>59</v>
      </c>
      <c r="AC400" s="187" t="s">
        <v>60</v>
      </c>
      <c r="AD400" s="188" t="s">
        <v>6072</v>
      </c>
      <c r="AE400" s="187" t="str">
        <f>VLOOKUP($AF$2:$AF$6318,'PROG CODE'!$A$2:$B$1052,2,FALSE)</f>
        <v>KCADPEDIN</v>
      </c>
      <c r="AF400" s="222" t="s">
        <v>70</v>
      </c>
      <c r="AG400" s="189" t="s">
        <v>6257</v>
      </c>
      <c r="AH400" s="222" t="s">
        <v>5684</v>
      </c>
      <c r="AI400" s="222" t="s">
        <v>5676</v>
      </c>
      <c r="AJ400" s="217" t="s">
        <v>5638</v>
      </c>
      <c r="AK400" s="229"/>
      <c r="AL400" s="229"/>
      <c r="AM400" s="192" t="s">
        <v>5639</v>
      </c>
    </row>
    <row r="401" spans="1:39" ht="13.5" customHeight="1">
      <c r="A401" s="183">
        <v>6</v>
      </c>
      <c r="B401" s="224" t="s">
        <v>361</v>
      </c>
      <c r="C401" s="224" t="s">
        <v>5685</v>
      </c>
      <c r="D401" s="179" t="s">
        <v>510</v>
      </c>
      <c r="E401" s="231" t="s">
        <v>510</v>
      </c>
      <c r="F401" s="204" t="s">
        <v>2464</v>
      </c>
      <c r="G401" s="181" t="s">
        <v>6272</v>
      </c>
      <c r="H401" s="157" t="str">
        <f>VLOOKUP(I401:I450,'ENTER STAFF #S HERE'!$A$1:$B$2180,2,FALSE)</f>
        <v>C1762</v>
      </c>
      <c r="I401" s="179" t="s">
        <v>4191</v>
      </c>
      <c r="J401" s="228">
        <v>3</v>
      </c>
      <c r="K401" s="187">
        <f>#N/A</f>
        <v>3</v>
      </c>
      <c r="L401" s="187">
        <f>#N/A</f>
        <v>1</v>
      </c>
      <c r="M401" s="187">
        <v>5</v>
      </c>
      <c r="N401" s="187" t="str">
        <f t="shared" si="0"/>
        <v xml:space="preserve"> </v>
      </c>
      <c r="O401" s="187" t="s">
        <v>58</v>
      </c>
      <c r="P401" s="187" t="s">
        <v>58</v>
      </c>
      <c r="Q401" s="187" t="s">
        <v>58</v>
      </c>
      <c r="R401" s="187" t="s">
        <v>58</v>
      </c>
      <c r="S401" s="187" t="s">
        <v>58</v>
      </c>
      <c r="T401" s="187" t="s">
        <v>58</v>
      </c>
      <c r="U401" s="187" t="s">
        <v>58</v>
      </c>
      <c r="V401" s="187" t="s">
        <v>58</v>
      </c>
      <c r="W401" s="187" t="s">
        <v>58</v>
      </c>
      <c r="X401" s="187" t="s">
        <v>58</v>
      </c>
      <c r="Y401" s="187" t="s">
        <v>58</v>
      </c>
      <c r="Z401" s="187" t="s">
        <v>58</v>
      </c>
      <c r="AA401" s="187"/>
      <c r="AB401" s="187" t="s">
        <v>59</v>
      </c>
      <c r="AC401" s="187" t="s">
        <v>60</v>
      </c>
      <c r="AD401" s="188" t="s">
        <v>6072</v>
      </c>
      <c r="AE401" s="187" t="str">
        <f>VLOOKUP($AF$2:$AF$6318,'PROG CODE'!$A$2:$B$1052,2,FALSE)</f>
        <v>KCADPEDIN</v>
      </c>
      <c r="AF401" s="222" t="s">
        <v>70</v>
      </c>
      <c r="AG401" s="189" t="s">
        <v>6257</v>
      </c>
      <c r="AH401" s="222" t="s">
        <v>5684</v>
      </c>
      <c r="AI401" s="222" t="s">
        <v>5676</v>
      </c>
      <c r="AJ401" s="217" t="s">
        <v>5638</v>
      </c>
      <c r="AK401" s="229"/>
      <c r="AL401" s="229"/>
      <c r="AM401" s="192" t="s">
        <v>5639</v>
      </c>
    </row>
    <row r="402" spans="1:39" ht="13.5" customHeight="1">
      <c r="A402" s="183">
        <v>6</v>
      </c>
      <c r="B402" s="224" t="s">
        <v>361</v>
      </c>
      <c r="C402" s="224" t="s">
        <v>5685</v>
      </c>
      <c r="D402" s="179" t="s">
        <v>510</v>
      </c>
      <c r="E402" s="231" t="s">
        <v>510</v>
      </c>
      <c r="F402" s="204" t="s">
        <v>2466</v>
      </c>
      <c r="G402" s="181" t="s">
        <v>6273</v>
      </c>
      <c r="H402" s="157" t="str">
        <f>VLOOKUP(I402:I450,'ENTER STAFF #S HERE'!$A$1:$B$2180,2,FALSE)</f>
        <v>C1755</v>
      </c>
      <c r="I402" s="179" t="s">
        <v>4219</v>
      </c>
      <c r="J402" s="228">
        <v>3</v>
      </c>
      <c r="K402" s="187">
        <f>#N/A</f>
        <v>3</v>
      </c>
      <c r="L402" s="187">
        <f>#N/A</f>
        <v>1</v>
      </c>
      <c r="M402" s="187">
        <v>5</v>
      </c>
      <c r="N402" s="187" t="str">
        <f t="shared" si="0"/>
        <v xml:space="preserve"> </v>
      </c>
      <c r="O402" s="187" t="s">
        <v>58</v>
      </c>
      <c r="P402" s="187" t="s">
        <v>58</v>
      </c>
      <c r="Q402" s="187" t="s">
        <v>58</v>
      </c>
      <c r="R402" s="187" t="s">
        <v>58</v>
      </c>
      <c r="S402" s="187" t="s">
        <v>58</v>
      </c>
      <c r="T402" s="187" t="s">
        <v>58</v>
      </c>
      <c r="U402" s="187" t="s">
        <v>58</v>
      </c>
      <c r="V402" s="187" t="s">
        <v>58</v>
      </c>
      <c r="W402" s="187" t="s">
        <v>58</v>
      </c>
      <c r="X402" s="187" t="s">
        <v>58</v>
      </c>
      <c r="Y402" s="187" t="s">
        <v>58</v>
      </c>
      <c r="Z402" s="187" t="s">
        <v>58</v>
      </c>
      <c r="AA402" s="187"/>
      <c r="AB402" s="187" t="s">
        <v>59</v>
      </c>
      <c r="AC402" s="187" t="s">
        <v>60</v>
      </c>
      <c r="AD402" s="188" t="s">
        <v>6072</v>
      </c>
      <c r="AE402" s="187" t="str">
        <f>VLOOKUP($AF$2:$AF$6318,'PROG CODE'!$A$2:$B$1052,2,FALSE)</f>
        <v>KCADPEDIN</v>
      </c>
      <c r="AF402" s="222" t="s">
        <v>70</v>
      </c>
      <c r="AG402" s="189" t="s">
        <v>6257</v>
      </c>
      <c r="AH402" s="222" t="s">
        <v>5684</v>
      </c>
      <c r="AI402" s="222" t="s">
        <v>5676</v>
      </c>
      <c r="AJ402" s="217" t="s">
        <v>5638</v>
      </c>
      <c r="AK402" s="229"/>
      <c r="AL402" s="229"/>
      <c r="AM402" s="192" t="s">
        <v>5639</v>
      </c>
    </row>
    <row r="403" spans="1:39" ht="13.5" customHeight="1">
      <c r="A403" s="183">
        <v>6</v>
      </c>
      <c r="B403" s="224" t="s">
        <v>361</v>
      </c>
      <c r="C403" s="224" t="s">
        <v>5685</v>
      </c>
      <c r="D403" s="179" t="s">
        <v>510</v>
      </c>
      <c r="E403" s="231" t="s">
        <v>510</v>
      </c>
      <c r="F403" s="204" t="s">
        <v>2468</v>
      </c>
      <c r="G403" s="181" t="s">
        <v>2259</v>
      </c>
      <c r="H403" s="157" t="str">
        <f>VLOOKUP(I403:I451,'ENTER STAFF #S HERE'!$A$1:$B$2180,2,FALSE)</f>
        <v>C1855</v>
      </c>
      <c r="I403" s="179" t="s">
        <v>3336</v>
      </c>
      <c r="J403" s="228">
        <v>3</v>
      </c>
      <c r="K403" s="187">
        <f>#N/A</f>
        <v>3</v>
      </c>
      <c r="L403" s="187">
        <f>#N/A</f>
        <v>1</v>
      </c>
      <c r="M403" s="187">
        <v>5</v>
      </c>
      <c r="N403" s="187" t="str">
        <f t="shared" si="0"/>
        <v xml:space="preserve"> </v>
      </c>
      <c r="O403" s="187" t="s">
        <v>58</v>
      </c>
      <c r="P403" s="187" t="s">
        <v>58</v>
      </c>
      <c r="Q403" s="187" t="s">
        <v>58</v>
      </c>
      <c r="R403" s="187" t="s">
        <v>58</v>
      </c>
      <c r="S403" s="187" t="s">
        <v>58</v>
      </c>
      <c r="T403" s="187" t="s">
        <v>58</v>
      </c>
      <c r="U403" s="187" t="s">
        <v>58</v>
      </c>
      <c r="V403" s="187" t="s">
        <v>58</v>
      </c>
      <c r="W403" s="187" t="s">
        <v>58</v>
      </c>
      <c r="X403" s="187" t="s">
        <v>58</v>
      </c>
      <c r="Y403" s="187" t="s">
        <v>58</v>
      </c>
      <c r="Z403" s="187" t="s">
        <v>58</v>
      </c>
      <c r="AA403" s="187"/>
      <c r="AB403" s="187" t="s">
        <v>59</v>
      </c>
      <c r="AC403" s="187" t="s">
        <v>60</v>
      </c>
      <c r="AD403" s="188" t="s">
        <v>6072</v>
      </c>
      <c r="AE403" s="187" t="str">
        <f>VLOOKUP($AF$2:$AF$6318,'PROG CODE'!$A$2:$B$1052,2,FALSE)</f>
        <v>KCADPEDIN</v>
      </c>
      <c r="AF403" s="222" t="s">
        <v>70</v>
      </c>
      <c r="AG403" s="189" t="s">
        <v>6257</v>
      </c>
      <c r="AH403" s="222" t="s">
        <v>5684</v>
      </c>
      <c r="AI403" s="222" t="s">
        <v>5676</v>
      </c>
      <c r="AJ403" s="217" t="s">
        <v>5638</v>
      </c>
      <c r="AK403" s="229"/>
      <c r="AL403" s="229"/>
      <c r="AM403" s="192" t="s">
        <v>5639</v>
      </c>
    </row>
    <row r="404" spans="1:39" ht="13.5" customHeight="1">
      <c r="A404" s="183">
        <v>6</v>
      </c>
      <c r="B404" s="224" t="s">
        <v>361</v>
      </c>
      <c r="C404" s="224" t="s">
        <v>5685</v>
      </c>
      <c r="D404" s="179" t="s">
        <v>510</v>
      </c>
      <c r="E404" s="231" t="s">
        <v>510</v>
      </c>
      <c r="F404" s="204" t="s">
        <v>2478</v>
      </c>
      <c r="G404" s="181" t="s">
        <v>2261</v>
      </c>
      <c r="H404" s="157" t="str">
        <f>VLOOKUP(I404:I452,'ENTER STAFF #S HERE'!$A$1:$B$2180,2,FALSE)</f>
        <v>C1755</v>
      </c>
      <c r="I404" s="179" t="s">
        <v>4219</v>
      </c>
      <c r="J404" s="228">
        <v>3</v>
      </c>
      <c r="K404" s="187">
        <f>#N/A</f>
        <v>3</v>
      </c>
      <c r="L404" s="187">
        <f>#N/A</f>
        <v>1</v>
      </c>
      <c r="M404" s="187">
        <v>5</v>
      </c>
      <c r="N404" s="187" t="str">
        <f t="shared" si="0"/>
        <v xml:space="preserve"> </v>
      </c>
      <c r="O404" s="187" t="s">
        <v>58</v>
      </c>
      <c r="P404" s="187" t="s">
        <v>58</v>
      </c>
      <c r="Q404" s="187" t="s">
        <v>58</v>
      </c>
      <c r="R404" s="187" t="s">
        <v>58</v>
      </c>
      <c r="S404" s="187" t="s">
        <v>58</v>
      </c>
      <c r="T404" s="187" t="s">
        <v>58</v>
      </c>
      <c r="U404" s="187" t="s">
        <v>58</v>
      </c>
      <c r="V404" s="187" t="s">
        <v>58</v>
      </c>
      <c r="W404" s="187" t="s">
        <v>58</v>
      </c>
      <c r="X404" s="187" t="s">
        <v>58</v>
      </c>
      <c r="Y404" s="187" t="s">
        <v>58</v>
      </c>
      <c r="Z404" s="187" t="s">
        <v>58</v>
      </c>
      <c r="AA404" s="187"/>
      <c r="AB404" s="187" t="s">
        <v>59</v>
      </c>
      <c r="AC404" s="187" t="s">
        <v>60</v>
      </c>
      <c r="AD404" s="188" t="s">
        <v>6072</v>
      </c>
      <c r="AE404" s="187" t="str">
        <f>VLOOKUP($AF$2:$AF$6318,'PROG CODE'!$A$2:$B$1052,2,FALSE)</f>
        <v>KCADPEDIN</v>
      </c>
      <c r="AF404" s="222" t="s">
        <v>70</v>
      </c>
      <c r="AG404" s="189" t="s">
        <v>6257</v>
      </c>
      <c r="AH404" s="222" t="s">
        <v>5684</v>
      </c>
      <c r="AI404" s="222" t="s">
        <v>5676</v>
      </c>
      <c r="AJ404" s="217" t="s">
        <v>5638</v>
      </c>
      <c r="AK404" s="229"/>
      <c r="AL404" s="229"/>
      <c r="AM404" s="192" t="s">
        <v>5639</v>
      </c>
    </row>
    <row r="405" spans="1:39" ht="13.5" customHeight="1">
      <c r="A405" s="183">
        <v>6</v>
      </c>
      <c r="B405" s="224" t="s">
        <v>361</v>
      </c>
      <c r="C405" s="224" t="s">
        <v>5685</v>
      </c>
      <c r="D405" s="179" t="s">
        <v>510</v>
      </c>
      <c r="E405" s="231" t="s">
        <v>510</v>
      </c>
      <c r="F405" s="204" t="s">
        <v>2480</v>
      </c>
      <c r="G405" s="181" t="s">
        <v>6274</v>
      </c>
      <c r="H405" s="202" t="s">
        <v>5577</v>
      </c>
      <c r="I405" s="179" t="s">
        <v>5576</v>
      </c>
      <c r="J405" s="228">
        <v>3</v>
      </c>
      <c r="K405" s="187">
        <f>#N/A</f>
        <v>3</v>
      </c>
      <c r="L405" s="187">
        <f>#N/A</f>
        <v>1</v>
      </c>
      <c r="M405" s="187">
        <v>5</v>
      </c>
      <c r="N405" s="187" t="str">
        <f t="shared" si="0"/>
        <v xml:space="preserve"> </v>
      </c>
      <c r="O405" s="187" t="s">
        <v>58</v>
      </c>
      <c r="P405" s="187" t="s">
        <v>58</v>
      </c>
      <c r="Q405" s="187" t="s">
        <v>58</v>
      </c>
      <c r="R405" s="187" t="s">
        <v>58</v>
      </c>
      <c r="S405" s="187" t="s">
        <v>58</v>
      </c>
      <c r="T405" s="187" t="s">
        <v>58</v>
      </c>
      <c r="U405" s="187" t="s">
        <v>58</v>
      </c>
      <c r="V405" s="187" t="s">
        <v>58</v>
      </c>
      <c r="W405" s="187" t="s">
        <v>58</v>
      </c>
      <c r="X405" s="187" t="s">
        <v>58</v>
      </c>
      <c r="Y405" s="187" t="s">
        <v>58</v>
      </c>
      <c r="Z405" s="187" t="s">
        <v>58</v>
      </c>
      <c r="AA405" s="187"/>
      <c r="AB405" s="187" t="s">
        <v>59</v>
      </c>
      <c r="AC405" s="187" t="s">
        <v>60</v>
      </c>
      <c r="AD405" s="188" t="s">
        <v>6072</v>
      </c>
      <c r="AE405" s="187" t="str">
        <f>VLOOKUP($AF$2:$AF$6318,'PROG CODE'!$A$2:$B$1052,2,FALSE)</f>
        <v>KCADPEDIN</v>
      </c>
      <c r="AF405" s="222" t="s">
        <v>70</v>
      </c>
      <c r="AG405" s="189" t="s">
        <v>6257</v>
      </c>
      <c r="AH405" s="222" t="s">
        <v>5684</v>
      </c>
      <c r="AI405" s="222" t="s">
        <v>5676</v>
      </c>
      <c r="AJ405" s="217" t="s">
        <v>5638</v>
      </c>
      <c r="AK405" s="229"/>
      <c r="AL405" s="229"/>
      <c r="AM405" s="192" t="s">
        <v>5639</v>
      </c>
    </row>
    <row r="406" spans="1:39" ht="13.5" customHeight="1">
      <c r="A406" s="183">
        <v>6</v>
      </c>
      <c r="B406" s="224" t="s">
        <v>361</v>
      </c>
      <c r="C406" s="224" t="s">
        <v>5685</v>
      </c>
      <c r="D406" s="179" t="s">
        <v>510</v>
      </c>
      <c r="E406" s="231" t="s">
        <v>510</v>
      </c>
      <c r="F406" s="204" t="s">
        <v>2482</v>
      </c>
      <c r="G406" s="181" t="s">
        <v>6275</v>
      </c>
      <c r="H406" s="202" t="s">
        <v>5577</v>
      </c>
      <c r="I406" s="179" t="s">
        <v>5576</v>
      </c>
      <c r="J406" s="228">
        <v>3</v>
      </c>
      <c r="K406" s="187">
        <f>#N/A</f>
        <v>3</v>
      </c>
      <c r="L406" s="187">
        <f>#N/A</f>
        <v>1</v>
      </c>
      <c r="M406" s="187">
        <v>5</v>
      </c>
      <c r="N406" s="187" t="str">
        <f t="shared" si="0"/>
        <v xml:space="preserve"> </v>
      </c>
      <c r="O406" s="187" t="s">
        <v>58</v>
      </c>
      <c r="P406" s="187" t="s">
        <v>58</v>
      </c>
      <c r="Q406" s="187" t="s">
        <v>58</v>
      </c>
      <c r="R406" s="187" t="s">
        <v>58</v>
      </c>
      <c r="S406" s="187" t="s">
        <v>58</v>
      </c>
      <c r="T406" s="187" t="s">
        <v>58</v>
      </c>
      <c r="U406" s="187" t="s">
        <v>58</v>
      </c>
      <c r="V406" s="187" t="s">
        <v>58</v>
      </c>
      <c r="W406" s="187" t="s">
        <v>58</v>
      </c>
      <c r="X406" s="187" t="s">
        <v>58</v>
      </c>
      <c r="Y406" s="187" t="s">
        <v>58</v>
      </c>
      <c r="Z406" s="187" t="s">
        <v>58</v>
      </c>
      <c r="AA406" s="187"/>
      <c r="AB406" s="187" t="s">
        <v>59</v>
      </c>
      <c r="AC406" s="187" t="s">
        <v>60</v>
      </c>
      <c r="AD406" s="188" t="s">
        <v>6072</v>
      </c>
      <c r="AE406" s="187" t="str">
        <f>VLOOKUP($AF$2:$AF$6318,'PROG CODE'!$A$2:$B$1052,2,FALSE)</f>
        <v>KCADPEDIN</v>
      </c>
      <c r="AF406" s="222" t="s">
        <v>70</v>
      </c>
      <c r="AG406" s="189" t="s">
        <v>6257</v>
      </c>
      <c r="AH406" s="222" t="s">
        <v>5684</v>
      </c>
      <c r="AI406" s="222" t="s">
        <v>5676</v>
      </c>
      <c r="AJ406" s="217" t="s">
        <v>5638</v>
      </c>
      <c r="AK406" s="229"/>
      <c r="AL406" s="229"/>
      <c r="AM406" s="192" t="s">
        <v>5639</v>
      </c>
    </row>
    <row r="407" spans="1:39" ht="13.5" customHeight="1">
      <c r="A407" s="183">
        <v>6</v>
      </c>
      <c r="B407" s="224" t="s">
        <v>361</v>
      </c>
      <c r="C407" s="224" t="s">
        <v>5685</v>
      </c>
      <c r="D407" s="179" t="s">
        <v>510</v>
      </c>
      <c r="E407" s="231" t="s">
        <v>510</v>
      </c>
      <c r="F407" s="204" t="s">
        <v>2472</v>
      </c>
      <c r="G407" s="181" t="s">
        <v>6276</v>
      </c>
      <c r="H407" s="202" t="s">
        <v>5577</v>
      </c>
      <c r="I407" s="179" t="s">
        <v>5576</v>
      </c>
      <c r="J407" s="228">
        <v>3</v>
      </c>
      <c r="K407" s="187">
        <f>#N/A</f>
        <v>3</v>
      </c>
      <c r="L407" s="187">
        <f>#N/A</f>
        <v>1</v>
      </c>
      <c r="M407" s="187">
        <v>5</v>
      </c>
      <c r="N407" s="187" t="str">
        <f t="shared" si="0"/>
        <v xml:space="preserve"> </v>
      </c>
      <c r="O407" s="187" t="s">
        <v>58</v>
      </c>
      <c r="P407" s="187" t="s">
        <v>58</v>
      </c>
      <c r="Q407" s="187" t="s">
        <v>58</v>
      </c>
      <c r="R407" s="187" t="s">
        <v>58</v>
      </c>
      <c r="S407" s="187" t="s">
        <v>58</v>
      </c>
      <c r="T407" s="187" t="s">
        <v>58</v>
      </c>
      <c r="U407" s="187" t="s">
        <v>58</v>
      </c>
      <c r="V407" s="187" t="s">
        <v>58</v>
      </c>
      <c r="W407" s="187" t="s">
        <v>58</v>
      </c>
      <c r="X407" s="187" t="s">
        <v>58</v>
      </c>
      <c r="Y407" s="187" t="s">
        <v>58</v>
      </c>
      <c r="Z407" s="187" t="s">
        <v>58</v>
      </c>
      <c r="AA407" s="187"/>
      <c r="AB407" s="187" t="s">
        <v>59</v>
      </c>
      <c r="AC407" s="187" t="s">
        <v>60</v>
      </c>
      <c r="AD407" s="188" t="s">
        <v>6072</v>
      </c>
      <c r="AE407" s="187" t="str">
        <f>VLOOKUP($AF$2:$AF$6318,'PROG CODE'!$A$2:$B$1052,2,FALSE)</f>
        <v>KCADPEDIN</v>
      </c>
      <c r="AF407" s="222" t="s">
        <v>70</v>
      </c>
      <c r="AG407" s="189" t="s">
        <v>6257</v>
      </c>
      <c r="AH407" s="222" t="s">
        <v>5684</v>
      </c>
      <c r="AI407" s="222" t="s">
        <v>5676</v>
      </c>
      <c r="AJ407" s="217" t="s">
        <v>5638</v>
      </c>
      <c r="AK407" s="229"/>
      <c r="AL407" s="229"/>
      <c r="AM407" s="192" t="s">
        <v>5639</v>
      </c>
    </row>
    <row r="408" spans="1:39" ht="13.5" customHeight="1">
      <c r="A408" s="183">
        <v>6</v>
      </c>
      <c r="B408" s="224" t="s">
        <v>361</v>
      </c>
      <c r="C408" s="224" t="s">
        <v>5685</v>
      </c>
      <c r="D408" s="179" t="s">
        <v>510</v>
      </c>
      <c r="E408" s="231" t="s">
        <v>510</v>
      </c>
      <c r="F408" s="204" t="s">
        <v>2474</v>
      </c>
      <c r="G408" s="181" t="s">
        <v>6277</v>
      </c>
      <c r="H408" s="157" t="str">
        <f>VLOOKUP(I408:I456,'ENTER STAFF #S HERE'!$A$1:$B$2180,2,FALSE)</f>
        <v>C1762</v>
      </c>
      <c r="I408" s="179" t="s">
        <v>4191</v>
      </c>
      <c r="J408" s="228">
        <v>3</v>
      </c>
      <c r="K408" s="187">
        <f>#N/A</f>
        <v>3</v>
      </c>
      <c r="L408" s="187">
        <f>#N/A</f>
        <v>1</v>
      </c>
      <c r="M408" s="187">
        <v>5</v>
      </c>
      <c r="N408" s="187" t="str">
        <f t="shared" si="0"/>
        <v xml:space="preserve"> </v>
      </c>
      <c r="O408" s="187" t="s">
        <v>58</v>
      </c>
      <c r="P408" s="187" t="s">
        <v>58</v>
      </c>
      <c r="Q408" s="187" t="s">
        <v>58</v>
      </c>
      <c r="R408" s="187" t="s">
        <v>58</v>
      </c>
      <c r="S408" s="187" t="s">
        <v>58</v>
      </c>
      <c r="T408" s="187" t="s">
        <v>58</v>
      </c>
      <c r="U408" s="187" t="s">
        <v>58</v>
      </c>
      <c r="V408" s="187" t="s">
        <v>58</v>
      </c>
      <c r="W408" s="187" t="s">
        <v>58</v>
      </c>
      <c r="X408" s="187" t="s">
        <v>58</v>
      </c>
      <c r="Y408" s="187" t="s">
        <v>58</v>
      </c>
      <c r="Z408" s="187" t="s">
        <v>58</v>
      </c>
      <c r="AA408" s="187"/>
      <c r="AB408" s="187" t="s">
        <v>59</v>
      </c>
      <c r="AC408" s="187" t="s">
        <v>60</v>
      </c>
      <c r="AD408" s="188" t="s">
        <v>6072</v>
      </c>
      <c r="AE408" s="187" t="str">
        <f>VLOOKUP($AF$2:$AF$6318,'PROG CODE'!$A$2:$B$1052,2,FALSE)</f>
        <v>KCADPEDIN</v>
      </c>
      <c r="AF408" s="222" t="s">
        <v>70</v>
      </c>
      <c r="AG408" s="189" t="s">
        <v>6257</v>
      </c>
      <c r="AH408" s="222" t="s">
        <v>5684</v>
      </c>
      <c r="AI408" s="222" t="s">
        <v>5676</v>
      </c>
      <c r="AJ408" s="217" t="s">
        <v>5638</v>
      </c>
      <c r="AK408" s="229"/>
      <c r="AL408" s="229"/>
      <c r="AM408" s="192" t="s">
        <v>5639</v>
      </c>
    </row>
    <row r="409" spans="1:39" ht="13.5" customHeight="1">
      <c r="A409" s="183">
        <v>3</v>
      </c>
      <c r="B409" s="168" t="s">
        <v>358</v>
      </c>
      <c r="C409" s="224" t="s">
        <v>5685</v>
      </c>
      <c r="D409" s="179" t="s">
        <v>510</v>
      </c>
      <c r="E409" s="231" t="s">
        <v>510</v>
      </c>
      <c r="F409" s="204" t="s">
        <v>2498</v>
      </c>
      <c r="G409" s="181" t="s">
        <v>2253</v>
      </c>
      <c r="H409" s="157" t="str">
        <f>VLOOKUP(I409:I457,'ENTER STAFF #S HERE'!$A$1:$B$2180,2,FALSE)</f>
        <v>C1619</v>
      </c>
      <c r="I409" s="179" t="s">
        <v>3946</v>
      </c>
      <c r="J409" s="228">
        <v>3</v>
      </c>
      <c r="K409" s="187">
        <f>#N/A</f>
        <v>3</v>
      </c>
      <c r="L409" s="187">
        <f>#N/A</f>
        <v>1</v>
      </c>
      <c r="M409" s="187">
        <v>5</v>
      </c>
      <c r="N409" s="187" t="str">
        <f t="shared" si="0"/>
        <v xml:space="preserve"> </v>
      </c>
      <c r="O409" s="187" t="s">
        <v>58</v>
      </c>
      <c r="P409" s="187" t="s">
        <v>58</v>
      </c>
      <c r="Q409" s="187" t="s">
        <v>58</v>
      </c>
      <c r="R409" s="187" t="s">
        <v>58</v>
      </c>
      <c r="S409" s="187" t="s">
        <v>58</v>
      </c>
      <c r="T409" s="187" t="s">
        <v>58</v>
      </c>
      <c r="U409" s="187" t="s">
        <v>58</v>
      </c>
      <c r="V409" s="187" t="s">
        <v>58</v>
      </c>
      <c r="W409" s="187" t="s">
        <v>58</v>
      </c>
      <c r="X409" s="187" t="s">
        <v>58</v>
      </c>
      <c r="Y409" s="187" t="s">
        <v>58</v>
      </c>
      <c r="Z409" s="187" t="s">
        <v>58</v>
      </c>
      <c r="AA409" s="187"/>
      <c r="AB409" s="187" t="s">
        <v>59</v>
      </c>
      <c r="AC409" s="187" t="s">
        <v>60</v>
      </c>
      <c r="AD409" s="188" t="s">
        <v>6072</v>
      </c>
      <c r="AE409" s="187" t="str">
        <f>VLOOKUP($AF$2:$AF$6318,'PROG CODE'!$A$2:$B$1052,2,FALSE)</f>
        <v>KCADPEDIN</v>
      </c>
      <c r="AF409" s="222" t="s">
        <v>70</v>
      </c>
      <c r="AG409" s="189" t="s">
        <v>6257</v>
      </c>
      <c r="AH409" s="222" t="s">
        <v>5684</v>
      </c>
      <c r="AI409" s="222" t="s">
        <v>5676</v>
      </c>
      <c r="AJ409" s="217" t="s">
        <v>5638</v>
      </c>
      <c r="AK409" s="229"/>
      <c r="AL409" s="229"/>
      <c r="AM409" s="192" t="s">
        <v>5639</v>
      </c>
    </row>
    <row r="410" spans="1:39" ht="13.5" customHeight="1">
      <c r="A410" s="183">
        <v>6</v>
      </c>
      <c r="B410" s="224" t="s">
        <v>361</v>
      </c>
      <c r="C410" s="224" t="s">
        <v>5685</v>
      </c>
      <c r="D410" s="179" t="s">
        <v>510</v>
      </c>
      <c r="E410" s="231" t="s">
        <v>510</v>
      </c>
      <c r="F410" s="204" t="s">
        <v>2612</v>
      </c>
      <c r="G410" s="181" t="s">
        <v>6278</v>
      </c>
      <c r="H410" s="157" t="str">
        <f>VLOOKUP(I410:I458,'ENTER STAFF #S HERE'!$A$1:$B$2180,2,FALSE)</f>
        <v>C1549</v>
      </c>
      <c r="I410" s="179" t="s">
        <v>5048</v>
      </c>
      <c r="J410" s="228"/>
      <c r="K410" s="187">
        <f>#N/A</f>
        <v>0</v>
      </c>
      <c r="L410" s="187">
        <f>#N/A</f>
        <v>0</v>
      </c>
      <c r="M410" s="187">
        <v>5</v>
      </c>
      <c r="N410" s="187" t="str">
        <f t="shared" si="0"/>
        <v xml:space="preserve"> </v>
      </c>
      <c r="O410" s="187" t="s">
        <v>58</v>
      </c>
      <c r="P410" s="187" t="s">
        <v>58</v>
      </c>
      <c r="Q410" s="187" t="s">
        <v>58</v>
      </c>
      <c r="R410" s="187" t="s">
        <v>58</v>
      </c>
      <c r="S410" s="187" t="s">
        <v>58</v>
      </c>
      <c r="T410" s="187" t="s">
        <v>58</v>
      </c>
      <c r="U410" s="187" t="s">
        <v>58</v>
      </c>
      <c r="V410" s="187" t="s">
        <v>58</v>
      </c>
      <c r="W410" s="187" t="s">
        <v>58</v>
      </c>
      <c r="X410" s="187" t="s">
        <v>58</v>
      </c>
      <c r="Y410" s="187" t="s">
        <v>58</v>
      </c>
      <c r="Z410" s="187" t="s">
        <v>58</v>
      </c>
      <c r="AA410" s="187"/>
      <c r="AB410" s="187" t="s">
        <v>59</v>
      </c>
      <c r="AC410" s="187" t="s">
        <v>60</v>
      </c>
      <c r="AD410" s="188" t="s">
        <v>6072</v>
      </c>
      <c r="AE410" s="187" t="str">
        <f>VLOOKUP($AF$2:$AF$6318,'PROG CODE'!$A$2:$B$1052,2,FALSE)</f>
        <v>KCADPEDIN</v>
      </c>
      <c r="AF410" s="222" t="s">
        <v>70</v>
      </c>
      <c r="AG410" s="189" t="s">
        <v>6257</v>
      </c>
      <c r="AH410" s="222" t="s">
        <v>5684</v>
      </c>
      <c r="AI410" s="222" t="s">
        <v>5676</v>
      </c>
      <c r="AJ410" s="217" t="s">
        <v>5638</v>
      </c>
      <c r="AK410" s="229"/>
      <c r="AL410" s="229"/>
      <c r="AM410" s="192" t="s">
        <v>5639</v>
      </c>
    </row>
    <row r="411" spans="1:39" ht="13.5" customHeight="1">
      <c r="A411" s="183">
        <v>6</v>
      </c>
      <c r="B411" s="224" t="s">
        <v>361</v>
      </c>
      <c r="C411" s="224" t="s">
        <v>5685</v>
      </c>
      <c r="D411" s="179" t="s">
        <v>510</v>
      </c>
      <c r="E411" s="231" t="s">
        <v>510</v>
      </c>
      <c r="F411" s="204" t="s">
        <v>2615</v>
      </c>
      <c r="G411" s="181" t="s">
        <v>2257</v>
      </c>
      <c r="H411" s="157" t="str">
        <f>VLOOKUP(I411:I459,'ENTER STAFF #S HERE'!$A$1:$B$2180,2,FALSE)</f>
        <v>C1853</v>
      </c>
      <c r="I411" s="179" t="s">
        <v>4254</v>
      </c>
      <c r="J411" s="228">
        <v>3</v>
      </c>
      <c r="K411" s="187">
        <f>#N/A</f>
        <v>3</v>
      </c>
      <c r="L411" s="187">
        <f>#N/A</f>
        <v>1</v>
      </c>
      <c r="M411" s="187">
        <v>5</v>
      </c>
      <c r="N411" s="187" t="str">
        <f t="shared" si="0"/>
        <v xml:space="preserve"> </v>
      </c>
      <c r="O411" s="187" t="s">
        <v>58</v>
      </c>
      <c r="P411" s="187" t="s">
        <v>58</v>
      </c>
      <c r="Q411" s="187" t="s">
        <v>58</v>
      </c>
      <c r="R411" s="187" t="s">
        <v>58</v>
      </c>
      <c r="S411" s="187" t="s">
        <v>58</v>
      </c>
      <c r="T411" s="187" t="s">
        <v>58</v>
      </c>
      <c r="U411" s="187" t="s">
        <v>58</v>
      </c>
      <c r="V411" s="187" t="s">
        <v>58</v>
      </c>
      <c r="W411" s="187" t="s">
        <v>58</v>
      </c>
      <c r="X411" s="187" t="s">
        <v>58</v>
      </c>
      <c r="Y411" s="187" t="s">
        <v>58</v>
      </c>
      <c r="Z411" s="187" t="s">
        <v>58</v>
      </c>
      <c r="AA411" s="187"/>
      <c r="AB411" s="187" t="s">
        <v>59</v>
      </c>
      <c r="AC411" s="187" t="s">
        <v>60</v>
      </c>
      <c r="AD411" s="188" t="s">
        <v>6072</v>
      </c>
      <c r="AE411" s="187" t="str">
        <f>VLOOKUP($AF$2:$AF$6318,'PROG CODE'!$A$2:$B$1052,2,FALSE)</f>
        <v>KCADPEDIN</v>
      </c>
      <c r="AF411" s="222" t="s">
        <v>70</v>
      </c>
      <c r="AG411" s="189" t="s">
        <v>6257</v>
      </c>
      <c r="AH411" s="222" t="s">
        <v>5684</v>
      </c>
      <c r="AI411" s="222" t="s">
        <v>5676</v>
      </c>
      <c r="AJ411" s="217" t="s">
        <v>5638</v>
      </c>
      <c r="AK411" s="229"/>
      <c r="AL411" s="229"/>
      <c r="AM411" s="192" t="s">
        <v>5639</v>
      </c>
    </row>
    <row r="412" spans="1:39" ht="13.5" customHeight="1">
      <c r="A412" s="183">
        <v>6</v>
      </c>
      <c r="B412" s="224" t="s">
        <v>361</v>
      </c>
      <c r="C412" s="224" t="s">
        <v>5685</v>
      </c>
      <c r="D412" s="179" t="s">
        <v>510</v>
      </c>
      <c r="E412" s="231" t="s">
        <v>510</v>
      </c>
      <c r="F412" s="204" t="s">
        <v>2488</v>
      </c>
      <c r="G412" s="181" t="s">
        <v>6279</v>
      </c>
      <c r="H412" s="157" t="str">
        <f>VLOOKUP(I412:I460,'ENTER STAFF #S HERE'!$A$1:$B$2180,2,FALSE)</f>
        <v>C1762</v>
      </c>
      <c r="I412" s="179" t="s">
        <v>4191</v>
      </c>
      <c r="J412" s="228">
        <v>3</v>
      </c>
      <c r="K412" s="187">
        <f>#N/A</f>
        <v>3</v>
      </c>
      <c r="L412" s="187">
        <f>#N/A</f>
        <v>1</v>
      </c>
      <c r="M412" s="187">
        <v>5</v>
      </c>
      <c r="N412" s="187" t="str">
        <f t="shared" si="0"/>
        <v xml:space="preserve"> </v>
      </c>
      <c r="O412" s="187" t="s">
        <v>58</v>
      </c>
      <c r="P412" s="187" t="s">
        <v>58</v>
      </c>
      <c r="Q412" s="187" t="s">
        <v>58</v>
      </c>
      <c r="R412" s="187" t="s">
        <v>58</v>
      </c>
      <c r="S412" s="187" t="s">
        <v>58</v>
      </c>
      <c r="T412" s="187" t="s">
        <v>58</v>
      </c>
      <c r="U412" s="187" t="s">
        <v>58</v>
      </c>
      <c r="V412" s="187" t="s">
        <v>58</v>
      </c>
      <c r="W412" s="187" t="s">
        <v>58</v>
      </c>
      <c r="X412" s="187" t="s">
        <v>58</v>
      </c>
      <c r="Y412" s="187" t="s">
        <v>58</v>
      </c>
      <c r="Z412" s="187" t="s">
        <v>58</v>
      </c>
      <c r="AA412" s="187"/>
      <c r="AB412" s="187" t="s">
        <v>59</v>
      </c>
      <c r="AC412" s="187" t="s">
        <v>60</v>
      </c>
      <c r="AD412" s="188" t="s">
        <v>6072</v>
      </c>
      <c r="AE412" s="187" t="str">
        <f>VLOOKUP($AF$2:$AF$6318,'PROG CODE'!$A$2:$B$1052,2,FALSE)</f>
        <v>KCADPEDIN</v>
      </c>
      <c r="AF412" s="222" t="s">
        <v>70</v>
      </c>
      <c r="AG412" s="189" t="s">
        <v>6257</v>
      </c>
      <c r="AH412" s="222" t="s">
        <v>5684</v>
      </c>
      <c r="AI412" s="222" t="s">
        <v>5676</v>
      </c>
      <c r="AJ412" s="217" t="s">
        <v>5638</v>
      </c>
      <c r="AK412" s="229"/>
      <c r="AL412" s="229"/>
      <c r="AM412" s="192" t="s">
        <v>5639</v>
      </c>
    </row>
    <row r="413" spans="1:39" ht="13.5" customHeight="1">
      <c r="A413" s="183">
        <v>6</v>
      </c>
      <c r="B413" s="224" t="s">
        <v>361</v>
      </c>
      <c r="C413" s="224" t="s">
        <v>5685</v>
      </c>
      <c r="D413" s="179" t="s">
        <v>510</v>
      </c>
      <c r="E413" s="231" t="s">
        <v>510</v>
      </c>
      <c r="F413" s="204" t="s">
        <v>2490</v>
      </c>
      <c r="G413" s="181" t="s">
        <v>6280</v>
      </c>
      <c r="H413" s="157" t="str">
        <f>VLOOKUP(I413:I461,'ENTER STAFF #S HERE'!$A$1:$B$2180,2,FALSE)</f>
        <v>C1762</v>
      </c>
      <c r="I413" s="179" t="s">
        <v>4191</v>
      </c>
      <c r="J413" s="228">
        <v>3</v>
      </c>
      <c r="K413" s="187">
        <f>#N/A</f>
        <v>3</v>
      </c>
      <c r="L413" s="187">
        <f>#N/A</f>
        <v>1</v>
      </c>
      <c r="M413" s="187">
        <v>5</v>
      </c>
      <c r="N413" s="187" t="str">
        <f t="shared" si="0"/>
        <v xml:space="preserve"> </v>
      </c>
      <c r="O413" s="187" t="s">
        <v>58</v>
      </c>
      <c r="P413" s="187" t="s">
        <v>58</v>
      </c>
      <c r="Q413" s="187" t="s">
        <v>58</v>
      </c>
      <c r="R413" s="187" t="s">
        <v>58</v>
      </c>
      <c r="S413" s="187" t="s">
        <v>58</v>
      </c>
      <c r="T413" s="187" t="s">
        <v>58</v>
      </c>
      <c r="U413" s="187" t="s">
        <v>58</v>
      </c>
      <c r="V413" s="187" t="s">
        <v>58</v>
      </c>
      <c r="W413" s="187" t="s">
        <v>58</v>
      </c>
      <c r="X413" s="187" t="s">
        <v>58</v>
      </c>
      <c r="Y413" s="187" t="s">
        <v>58</v>
      </c>
      <c r="Z413" s="187" t="s">
        <v>58</v>
      </c>
      <c r="AA413" s="187"/>
      <c r="AB413" s="187" t="s">
        <v>59</v>
      </c>
      <c r="AC413" s="187" t="s">
        <v>60</v>
      </c>
      <c r="AD413" s="188" t="s">
        <v>6072</v>
      </c>
      <c r="AE413" s="187" t="str">
        <f>VLOOKUP($AF$2:$AF$6318,'PROG CODE'!$A$2:$B$1052,2,FALSE)</f>
        <v>KCADPEDIN</v>
      </c>
      <c r="AF413" s="222" t="s">
        <v>70</v>
      </c>
      <c r="AG413" s="189" t="s">
        <v>6257</v>
      </c>
      <c r="AH413" s="222" t="s">
        <v>5684</v>
      </c>
      <c r="AI413" s="222" t="s">
        <v>5676</v>
      </c>
      <c r="AJ413" s="217" t="s">
        <v>5638</v>
      </c>
      <c r="AK413" s="229"/>
      <c r="AL413" s="229"/>
      <c r="AM413" s="192" t="s">
        <v>5639</v>
      </c>
    </row>
    <row r="414" spans="1:39" ht="13.5" customHeight="1">
      <c r="A414" s="183">
        <v>6</v>
      </c>
      <c r="B414" s="224" t="s">
        <v>361</v>
      </c>
      <c r="C414" s="224" t="s">
        <v>5685</v>
      </c>
      <c r="D414" s="179" t="s">
        <v>510</v>
      </c>
      <c r="E414" s="231" t="s">
        <v>510</v>
      </c>
      <c r="F414" s="204" t="s">
        <v>2492</v>
      </c>
      <c r="G414" s="181" t="s">
        <v>2247</v>
      </c>
      <c r="H414" s="157" t="str">
        <f>VLOOKUP(I414:I462,'ENTER STAFF #S HERE'!$A$1:$B$2180,2,FALSE)</f>
        <v>C1925</v>
      </c>
      <c r="I414" s="179" t="s">
        <v>4338</v>
      </c>
      <c r="J414" s="228">
        <v>3</v>
      </c>
      <c r="K414" s="187">
        <f>#N/A</f>
        <v>3</v>
      </c>
      <c r="L414" s="187">
        <f>#N/A</f>
        <v>1</v>
      </c>
      <c r="M414" s="187">
        <v>5</v>
      </c>
      <c r="N414" s="187" t="str">
        <f t="shared" si="0"/>
        <v xml:space="preserve"> </v>
      </c>
      <c r="O414" s="187" t="s">
        <v>58</v>
      </c>
      <c r="P414" s="187" t="s">
        <v>58</v>
      </c>
      <c r="Q414" s="187" t="s">
        <v>58</v>
      </c>
      <c r="R414" s="187" t="s">
        <v>58</v>
      </c>
      <c r="S414" s="187" t="s">
        <v>58</v>
      </c>
      <c r="T414" s="187" t="s">
        <v>58</v>
      </c>
      <c r="U414" s="187" t="s">
        <v>58</v>
      </c>
      <c r="V414" s="187" t="s">
        <v>58</v>
      </c>
      <c r="W414" s="187" t="s">
        <v>58</v>
      </c>
      <c r="X414" s="187" t="s">
        <v>58</v>
      </c>
      <c r="Y414" s="187" t="s">
        <v>58</v>
      </c>
      <c r="Z414" s="187" t="s">
        <v>58</v>
      </c>
      <c r="AA414" s="187"/>
      <c r="AB414" s="187" t="s">
        <v>59</v>
      </c>
      <c r="AC414" s="187" t="s">
        <v>60</v>
      </c>
      <c r="AD414" s="188" t="s">
        <v>6072</v>
      </c>
      <c r="AE414" s="187" t="str">
        <f>VLOOKUP($AF$2:$AF$6318,'PROG CODE'!$A$2:$B$1052,2,FALSE)</f>
        <v>KCADPEDIN</v>
      </c>
      <c r="AF414" s="222" t="s">
        <v>70</v>
      </c>
      <c r="AG414" s="189" t="s">
        <v>6257</v>
      </c>
      <c r="AH414" s="222" t="s">
        <v>5684</v>
      </c>
      <c r="AI414" s="222" t="s">
        <v>5676</v>
      </c>
      <c r="AJ414" s="217" t="s">
        <v>5638</v>
      </c>
      <c r="AK414" s="229"/>
      <c r="AL414" s="229"/>
      <c r="AM414" s="192" t="s">
        <v>5639</v>
      </c>
    </row>
    <row r="415" spans="1:39" ht="13.5" customHeight="1">
      <c r="A415" s="183">
        <v>6</v>
      </c>
      <c r="B415" s="224" t="s">
        <v>361</v>
      </c>
      <c r="C415" s="224" t="s">
        <v>5685</v>
      </c>
      <c r="D415" s="179" t="s">
        <v>510</v>
      </c>
      <c r="E415" s="231" t="s">
        <v>510</v>
      </c>
      <c r="F415" s="204" t="s">
        <v>2496</v>
      </c>
      <c r="G415" s="181" t="s">
        <v>2245</v>
      </c>
      <c r="H415" s="157">
        <f>VLOOKUP(I415:I463,'ENTER STAFF #S HERE'!$A$1:$B$2180,2,FALSE)</f>
        <v>429</v>
      </c>
      <c r="I415" s="200" t="s">
        <v>4632</v>
      </c>
      <c r="J415" s="228">
        <v>3</v>
      </c>
      <c r="K415" s="187">
        <f>#N/A</f>
        <v>3</v>
      </c>
      <c r="L415" s="187">
        <f>#N/A</f>
        <v>1</v>
      </c>
      <c r="M415" s="187">
        <v>5</v>
      </c>
      <c r="N415" s="187" t="str">
        <f t="shared" si="0"/>
        <v xml:space="preserve"> </v>
      </c>
      <c r="O415" s="187" t="s">
        <v>58</v>
      </c>
      <c r="P415" s="187" t="s">
        <v>58</v>
      </c>
      <c r="Q415" s="187" t="s">
        <v>58</v>
      </c>
      <c r="R415" s="187" t="s">
        <v>58</v>
      </c>
      <c r="S415" s="187" t="s">
        <v>58</v>
      </c>
      <c r="T415" s="187" t="s">
        <v>58</v>
      </c>
      <c r="U415" s="187" t="s">
        <v>58</v>
      </c>
      <c r="V415" s="187" t="s">
        <v>58</v>
      </c>
      <c r="W415" s="187" t="s">
        <v>58</v>
      </c>
      <c r="X415" s="187" t="s">
        <v>58</v>
      </c>
      <c r="Y415" s="187" t="s">
        <v>58</v>
      </c>
      <c r="Z415" s="187" t="s">
        <v>58</v>
      </c>
      <c r="AA415" s="187"/>
      <c r="AB415" s="187" t="s">
        <v>59</v>
      </c>
      <c r="AC415" s="187" t="s">
        <v>60</v>
      </c>
      <c r="AD415" s="188" t="s">
        <v>6072</v>
      </c>
      <c r="AE415" s="187" t="str">
        <f>VLOOKUP($AF$2:$AF$6318,'PROG CODE'!$A$2:$B$1052,2,FALSE)</f>
        <v>KCADPEDIN</v>
      </c>
      <c r="AF415" s="222" t="s">
        <v>70</v>
      </c>
      <c r="AG415" s="189" t="s">
        <v>6257</v>
      </c>
      <c r="AH415" s="222" t="s">
        <v>5684</v>
      </c>
      <c r="AI415" s="222" t="s">
        <v>5676</v>
      </c>
      <c r="AJ415" s="217" t="s">
        <v>5638</v>
      </c>
      <c r="AK415" s="229"/>
      <c r="AL415" s="229"/>
      <c r="AM415" s="192" t="s">
        <v>5639</v>
      </c>
    </row>
    <row r="416" spans="1:39" ht="13.5" customHeight="1">
      <c r="A416" s="183">
        <v>2</v>
      </c>
      <c r="B416" s="224" t="s">
        <v>357</v>
      </c>
      <c r="C416" s="224" t="s">
        <v>5685</v>
      </c>
      <c r="D416" s="179" t="s">
        <v>510</v>
      </c>
      <c r="E416" s="231" t="s">
        <v>510</v>
      </c>
      <c r="F416" s="204" t="s">
        <v>2500</v>
      </c>
      <c r="G416" s="181" t="s">
        <v>6281</v>
      </c>
      <c r="H416" s="157" t="str">
        <f>VLOOKUP(I416:I465,'ENTER STAFF #S HERE'!$A$1:$B$2180,2,FALSE)</f>
        <v>C1392</v>
      </c>
      <c r="I416" s="179" t="s">
        <v>4274</v>
      </c>
      <c r="J416" s="228">
        <v>3</v>
      </c>
      <c r="K416" s="187">
        <f>#N/A</f>
        <v>3</v>
      </c>
      <c r="L416" s="187">
        <f>#N/A</f>
        <v>1</v>
      </c>
      <c r="M416" s="187">
        <v>5</v>
      </c>
      <c r="N416" s="187" t="str">
        <f t="shared" si="0"/>
        <v xml:space="preserve"> </v>
      </c>
      <c r="O416" s="187" t="s">
        <v>58</v>
      </c>
      <c r="P416" s="187" t="s">
        <v>58</v>
      </c>
      <c r="Q416" s="187" t="s">
        <v>58</v>
      </c>
      <c r="R416" s="187" t="s">
        <v>58</v>
      </c>
      <c r="S416" s="187" t="s">
        <v>58</v>
      </c>
      <c r="T416" s="187" t="s">
        <v>58</v>
      </c>
      <c r="U416" s="187" t="s">
        <v>58</v>
      </c>
      <c r="V416" s="187" t="s">
        <v>58</v>
      </c>
      <c r="W416" s="187" t="s">
        <v>58</v>
      </c>
      <c r="X416" s="187" t="s">
        <v>58</v>
      </c>
      <c r="Y416" s="187" t="s">
        <v>58</v>
      </c>
      <c r="Z416" s="187" t="s">
        <v>58</v>
      </c>
      <c r="AA416" s="187"/>
      <c r="AB416" s="187" t="s">
        <v>59</v>
      </c>
      <c r="AC416" s="187" t="s">
        <v>60</v>
      </c>
      <c r="AD416" s="188" t="s">
        <v>6072</v>
      </c>
      <c r="AE416" s="187" t="str">
        <f>VLOOKUP($AF$2:$AF$6318,'PROG CODE'!$A$2:$B$1052,2,FALSE)</f>
        <v>KCADPEDIN</v>
      </c>
      <c r="AF416" s="222" t="s">
        <v>70</v>
      </c>
      <c r="AG416" s="189" t="s">
        <v>6257</v>
      </c>
      <c r="AH416" s="222" t="s">
        <v>5684</v>
      </c>
      <c r="AI416" s="222" t="s">
        <v>5676</v>
      </c>
      <c r="AJ416" s="217" t="s">
        <v>5638</v>
      </c>
      <c r="AK416" s="229"/>
      <c r="AL416" s="229"/>
      <c r="AM416" s="192" t="s">
        <v>5639</v>
      </c>
    </row>
    <row r="417" spans="1:39" ht="13.5" customHeight="1">
      <c r="A417" s="183">
        <v>6</v>
      </c>
      <c r="B417" s="224" t="s">
        <v>361</v>
      </c>
      <c r="C417" s="224" t="s">
        <v>5685</v>
      </c>
      <c r="D417" s="179" t="s">
        <v>510</v>
      </c>
      <c r="E417" s="231" t="s">
        <v>510</v>
      </c>
      <c r="F417" s="204" t="s">
        <v>2476</v>
      </c>
      <c r="G417" s="181" t="s">
        <v>6282</v>
      </c>
      <c r="H417" s="157" t="str">
        <f>VLOOKUP(I417:I466,'ENTER STAFF #S HERE'!$A$1:$B$2180,2,FALSE)</f>
        <v>C1626</v>
      </c>
      <c r="I417" s="179" t="s">
        <v>3993</v>
      </c>
      <c r="J417" s="228">
        <v>3</v>
      </c>
      <c r="K417" s="187">
        <f>#N/A</f>
        <v>3</v>
      </c>
      <c r="L417" s="187">
        <f>#N/A</f>
        <v>1</v>
      </c>
      <c r="M417" s="187">
        <v>5</v>
      </c>
      <c r="N417" s="187" t="str">
        <f t="shared" si="0"/>
        <v xml:space="preserve"> </v>
      </c>
      <c r="O417" s="187" t="s">
        <v>58</v>
      </c>
      <c r="P417" s="187" t="s">
        <v>58</v>
      </c>
      <c r="Q417" s="187" t="s">
        <v>58</v>
      </c>
      <c r="R417" s="187" t="s">
        <v>58</v>
      </c>
      <c r="S417" s="187" t="s">
        <v>58</v>
      </c>
      <c r="T417" s="187" t="s">
        <v>58</v>
      </c>
      <c r="U417" s="187" t="s">
        <v>58</v>
      </c>
      <c r="V417" s="187" t="s">
        <v>58</v>
      </c>
      <c r="W417" s="187" t="s">
        <v>58</v>
      </c>
      <c r="X417" s="187" t="s">
        <v>58</v>
      </c>
      <c r="Y417" s="187" t="s">
        <v>58</v>
      </c>
      <c r="Z417" s="187" t="s">
        <v>58</v>
      </c>
      <c r="AA417" s="187"/>
      <c r="AB417" s="187" t="s">
        <v>59</v>
      </c>
      <c r="AC417" s="187" t="s">
        <v>60</v>
      </c>
      <c r="AD417" s="188" t="s">
        <v>6072</v>
      </c>
      <c r="AE417" s="187" t="str">
        <f>VLOOKUP($AF$2:$AF$6318,'PROG CODE'!$A$2:$B$1052,2,FALSE)</f>
        <v>KCADPEDIN</v>
      </c>
      <c r="AF417" s="222" t="s">
        <v>70</v>
      </c>
      <c r="AG417" s="189" t="s">
        <v>6257</v>
      </c>
      <c r="AH417" s="222" t="s">
        <v>5684</v>
      </c>
      <c r="AI417" s="222" t="s">
        <v>5676</v>
      </c>
      <c r="AJ417" s="217" t="s">
        <v>5638</v>
      </c>
      <c r="AK417" s="229"/>
      <c r="AL417" s="229"/>
      <c r="AM417" s="192" t="s">
        <v>5639</v>
      </c>
    </row>
    <row r="418" spans="1:39" ht="13.5" customHeight="1">
      <c r="A418" s="183">
        <v>6</v>
      </c>
      <c r="B418" s="224" t="s">
        <v>361</v>
      </c>
      <c r="C418" s="224" t="s">
        <v>5685</v>
      </c>
      <c r="D418" s="179" t="s">
        <v>510</v>
      </c>
      <c r="E418" s="231" t="s">
        <v>510</v>
      </c>
      <c r="F418" s="204" t="s">
        <v>2502</v>
      </c>
      <c r="G418" s="181" t="s">
        <v>2209</v>
      </c>
      <c r="H418" s="157" t="str">
        <f>VLOOKUP(I418:I467,'ENTER STAFF #S HERE'!$A$1:$B$2180,2,FALSE)</f>
        <v>C1853</v>
      </c>
      <c r="I418" s="179" t="s">
        <v>4254</v>
      </c>
      <c r="J418" s="228">
        <v>3</v>
      </c>
      <c r="K418" s="187">
        <f>#N/A</f>
        <v>3</v>
      </c>
      <c r="L418" s="187">
        <f>#N/A</f>
        <v>1</v>
      </c>
      <c r="M418" s="187">
        <v>5</v>
      </c>
      <c r="N418" s="187" t="str">
        <f t="shared" si="0"/>
        <v xml:space="preserve"> </v>
      </c>
      <c r="O418" s="187" t="s">
        <v>58</v>
      </c>
      <c r="P418" s="187" t="s">
        <v>58</v>
      </c>
      <c r="Q418" s="187" t="s">
        <v>58</v>
      </c>
      <c r="R418" s="187" t="s">
        <v>58</v>
      </c>
      <c r="S418" s="187" t="s">
        <v>58</v>
      </c>
      <c r="T418" s="187" t="s">
        <v>58</v>
      </c>
      <c r="U418" s="187" t="s">
        <v>58</v>
      </c>
      <c r="V418" s="187" t="s">
        <v>58</v>
      </c>
      <c r="W418" s="187" t="s">
        <v>58</v>
      </c>
      <c r="X418" s="187" t="s">
        <v>58</v>
      </c>
      <c r="Y418" s="187" t="s">
        <v>58</v>
      </c>
      <c r="Z418" s="187" t="s">
        <v>58</v>
      </c>
      <c r="AA418" s="187"/>
      <c r="AB418" s="187" t="s">
        <v>59</v>
      </c>
      <c r="AC418" s="187" t="s">
        <v>60</v>
      </c>
      <c r="AD418" s="188" t="s">
        <v>6072</v>
      </c>
      <c r="AE418" s="187" t="str">
        <f>VLOOKUP($AF$2:$AF$6318,'PROG CODE'!$A$2:$B$1052,2,FALSE)</f>
        <v>KCADPEDIN</v>
      </c>
      <c r="AF418" s="222" t="s">
        <v>70</v>
      </c>
      <c r="AG418" s="189" t="s">
        <v>6257</v>
      </c>
      <c r="AH418" s="222" t="s">
        <v>5684</v>
      </c>
      <c r="AI418" s="222" t="s">
        <v>5677</v>
      </c>
      <c r="AJ418" s="217" t="s">
        <v>5638</v>
      </c>
      <c r="AK418" s="229"/>
      <c r="AL418" s="229"/>
      <c r="AM418" s="192" t="s">
        <v>5639</v>
      </c>
    </row>
    <row r="419" spans="1:39" ht="13.5" customHeight="1">
      <c r="A419" s="183">
        <v>6</v>
      </c>
      <c r="B419" s="224" t="s">
        <v>361</v>
      </c>
      <c r="C419" s="224" t="s">
        <v>5685</v>
      </c>
      <c r="D419" s="179" t="s">
        <v>510</v>
      </c>
      <c r="E419" s="231" t="s">
        <v>510</v>
      </c>
      <c r="F419" s="204" t="s">
        <v>2504</v>
      </c>
      <c r="G419" s="181" t="s">
        <v>2171</v>
      </c>
      <c r="H419" s="157">
        <f>VLOOKUP(I419:I468,'ENTER STAFF #S HERE'!$A$1:$B$2180,2,FALSE)</f>
        <v>385</v>
      </c>
      <c r="I419" s="179" t="s">
        <v>3911</v>
      </c>
      <c r="J419" s="228">
        <v>3</v>
      </c>
      <c r="K419" s="187">
        <f>#N/A</f>
        <v>3</v>
      </c>
      <c r="L419" s="187">
        <f>#N/A</f>
        <v>1</v>
      </c>
      <c r="M419" s="187">
        <v>5</v>
      </c>
      <c r="N419" s="187" t="str">
        <f t="shared" si="0"/>
        <v xml:space="preserve"> </v>
      </c>
      <c r="O419" s="187" t="s">
        <v>58</v>
      </c>
      <c r="P419" s="187" t="s">
        <v>58</v>
      </c>
      <c r="Q419" s="187" t="s">
        <v>58</v>
      </c>
      <c r="R419" s="187" t="s">
        <v>58</v>
      </c>
      <c r="S419" s="187" t="s">
        <v>58</v>
      </c>
      <c r="T419" s="187" t="s">
        <v>58</v>
      </c>
      <c r="U419" s="187" t="s">
        <v>58</v>
      </c>
      <c r="V419" s="187" t="s">
        <v>58</v>
      </c>
      <c r="W419" s="187" t="s">
        <v>58</v>
      </c>
      <c r="X419" s="187" t="s">
        <v>58</v>
      </c>
      <c r="Y419" s="187" t="s">
        <v>58</v>
      </c>
      <c r="Z419" s="187" t="s">
        <v>58</v>
      </c>
      <c r="AA419" s="187"/>
      <c r="AB419" s="187" t="s">
        <v>59</v>
      </c>
      <c r="AC419" s="187" t="s">
        <v>60</v>
      </c>
      <c r="AD419" s="188" t="s">
        <v>6072</v>
      </c>
      <c r="AE419" s="187" t="str">
        <f>VLOOKUP($AF$2:$AF$6318,'PROG CODE'!$A$2:$B$1052,2,FALSE)</f>
        <v>KCADPEDIN</v>
      </c>
      <c r="AF419" s="222" t="s">
        <v>70</v>
      </c>
      <c r="AG419" s="189" t="s">
        <v>6257</v>
      </c>
      <c r="AH419" s="222" t="s">
        <v>5684</v>
      </c>
      <c r="AI419" s="222" t="s">
        <v>5677</v>
      </c>
      <c r="AJ419" s="217" t="s">
        <v>5638</v>
      </c>
      <c r="AK419" s="229"/>
      <c r="AL419" s="229"/>
      <c r="AM419" s="192" t="s">
        <v>5639</v>
      </c>
    </row>
    <row r="420" spans="1:39" ht="13.5" customHeight="1">
      <c r="A420" s="183">
        <v>6</v>
      </c>
      <c r="B420" s="224" t="s">
        <v>361</v>
      </c>
      <c r="C420" s="224" t="s">
        <v>5685</v>
      </c>
      <c r="D420" s="179" t="s">
        <v>510</v>
      </c>
      <c r="E420" s="231" t="s">
        <v>510</v>
      </c>
      <c r="F420" s="204" t="s">
        <v>2506</v>
      </c>
      <c r="G420" s="181" t="s">
        <v>6283</v>
      </c>
      <c r="H420" s="157" t="str">
        <f>VLOOKUP(I420:I469,'ENTER STAFF #S HERE'!$A$1:$B$2180,2,FALSE)</f>
        <v>C1626</v>
      </c>
      <c r="I420" s="179" t="s">
        <v>3993</v>
      </c>
      <c r="J420" s="228">
        <v>3</v>
      </c>
      <c r="K420" s="187">
        <f>#N/A</f>
        <v>3</v>
      </c>
      <c r="L420" s="187">
        <f>#N/A</f>
        <v>1</v>
      </c>
      <c r="M420" s="187">
        <v>5</v>
      </c>
      <c r="N420" s="187" t="str">
        <f t="shared" si="0"/>
        <v xml:space="preserve"> </v>
      </c>
      <c r="O420" s="187" t="s">
        <v>58</v>
      </c>
      <c r="P420" s="187" t="s">
        <v>58</v>
      </c>
      <c r="Q420" s="187" t="s">
        <v>58</v>
      </c>
      <c r="R420" s="187" t="s">
        <v>58</v>
      </c>
      <c r="S420" s="187" t="s">
        <v>58</v>
      </c>
      <c r="T420" s="187" t="s">
        <v>58</v>
      </c>
      <c r="U420" s="187" t="s">
        <v>58</v>
      </c>
      <c r="V420" s="187" t="s">
        <v>58</v>
      </c>
      <c r="W420" s="187" t="s">
        <v>58</v>
      </c>
      <c r="X420" s="187" t="s">
        <v>58</v>
      </c>
      <c r="Y420" s="187" t="s">
        <v>58</v>
      </c>
      <c r="Z420" s="187" t="s">
        <v>58</v>
      </c>
      <c r="AA420" s="187"/>
      <c r="AB420" s="187" t="s">
        <v>59</v>
      </c>
      <c r="AC420" s="187" t="s">
        <v>60</v>
      </c>
      <c r="AD420" s="188" t="s">
        <v>6072</v>
      </c>
      <c r="AE420" s="187" t="str">
        <f>VLOOKUP($AF$2:$AF$6318,'PROG CODE'!$A$2:$B$1052,2,FALSE)</f>
        <v>KCADPEDIN</v>
      </c>
      <c r="AF420" s="222" t="s">
        <v>70</v>
      </c>
      <c r="AG420" s="189" t="s">
        <v>6257</v>
      </c>
      <c r="AH420" s="222" t="s">
        <v>5684</v>
      </c>
      <c r="AI420" s="222" t="s">
        <v>5677</v>
      </c>
      <c r="AJ420" s="217" t="s">
        <v>5638</v>
      </c>
      <c r="AK420" s="229"/>
      <c r="AL420" s="229"/>
      <c r="AM420" s="192" t="s">
        <v>5639</v>
      </c>
    </row>
    <row r="421" spans="1:39" ht="13.5" customHeight="1">
      <c r="A421" s="183">
        <v>6</v>
      </c>
      <c r="B421" s="224" t="s">
        <v>361</v>
      </c>
      <c r="C421" s="224" t="s">
        <v>5685</v>
      </c>
      <c r="D421" s="179" t="s">
        <v>510</v>
      </c>
      <c r="E421" s="231" t="s">
        <v>510</v>
      </c>
      <c r="F421" s="250" t="s">
        <v>2508</v>
      </c>
      <c r="G421" s="181" t="s">
        <v>6284</v>
      </c>
      <c r="H421" s="157">
        <f>VLOOKUP(I421:I470,'ENTER STAFF #S HERE'!$A$1:$B$2180,2,FALSE)</f>
        <v>328</v>
      </c>
      <c r="I421" s="179" t="s">
        <v>3903</v>
      </c>
      <c r="J421" s="228">
        <v>3</v>
      </c>
      <c r="K421" s="187">
        <f>#N/A</f>
        <v>3</v>
      </c>
      <c r="L421" s="187">
        <f>#N/A</f>
        <v>1</v>
      </c>
      <c r="M421" s="187">
        <v>5</v>
      </c>
      <c r="N421" s="187" t="str">
        <f t="shared" si="0"/>
        <v xml:space="preserve"> </v>
      </c>
      <c r="O421" s="187" t="s">
        <v>58</v>
      </c>
      <c r="P421" s="187" t="s">
        <v>58</v>
      </c>
      <c r="Q421" s="187" t="s">
        <v>58</v>
      </c>
      <c r="R421" s="187" t="s">
        <v>58</v>
      </c>
      <c r="S421" s="187" t="s">
        <v>58</v>
      </c>
      <c r="T421" s="187" t="s">
        <v>58</v>
      </c>
      <c r="U421" s="187" t="s">
        <v>58</v>
      </c>
      <c r="V421" s="187" t="s">
        <v>58</v>
      </c>
      <c r="W421" s="187" t="s">
        <v>58</v>
      </c>
      <c r="X421" s="187" t="s">
        <v>58</v>
      </c>
      <c r="Y421" s="187" t="s">
        <v>58</v>
      </c>
      <c r="Z421" s="187" t="s">
        <v>58</v>
      </c>
      <c r="AA421" s="187"/>
      <c r="AB421" s="187" t="s">
        <v>59</v>
      </c>
      <c r="AC421" s="187" t="s">
        <v>60</v>
      </c>
      <c r="AD421" s="188" t="s">
        <v>6072</v>
      </c>
      <c r="AE421" s="187" t="str">
        <f>VLOOKUP($AF$2:$AF$6318,'PROG CODE'!$A$2:$B$1052,2,FALSE)</f>
        <v>KCADPEDIN</v>
      </c>
      <c r="AF421" s="222" t="s">
        <v>70</v>
      </c>
      <c r="AG421" s="189" t="s">
        <v>6257</v>
      </c>
      <c r="AH421" s="222" t="s">
        <v>5684</v>
      </c>
      <c r="AI421" s="222" t="s">
        <v>5677</v>
      </c>
      <c r="AJ421" s="217" t="s">
        <v>5638</v>
      </c>
      <c r="AK421" s="229"/>
      <c r="AL421" s="229"/>
      <c r="AM421" s="192" t="s">
        <v>5639</v>
      </c>
    </row>
    <row r="422" spans="1:39" ht="13.5" customHeight="1">
      <c r="A422" s="183">
        <v>1</v>
      </c>
      <c r="B422" s="224" t="s">
        <v>52</v>
      </c>
      <c r="C422" s="224" t="s">
        <v>5685</v>
      </c>
      <c r="D422" s="205" t="s">
        <v>5717</v>
      </c>
      <c r="E422" s="231" t="s">
        <v>510</v>
      </c>
      <c r="F422" s="204" t="s">
        <v>1637</v>
      </c>
      <c r="G422" s="181" t="s">
        <v>6189</v>
      </c>
      <c r="H422" s="157" t="str">
        <f>VLOOKUP(I422:I471,'ENTER STAFF #S HERE'!$A$1:$B$2180,2,FALSE)</f>
        <v>C1626</v>
      </c>
      <c r="I422" s="179" t="s">
        <v>3993</v>
      </c>
      <c r="J422" s="228">
        <v>3</v>
      </c>
      <c r="K422" s="187">
        <f>#N/A</f>
        <v>3</v>
      </c>
      <c r="L422" s="187">
        <f>#N/A</f>
        <v>1</v>
      </c>
      <c r="M422" s="187">
        <v>5</v>
      </c>
      <c r="N422" s="187" t="str">
        <f t="shared" si="0"/>
        <v xml:space="preserve"> </v>
      </c>
      <c r="O422" s="187" t="s">
        <v>58</v>
      </c>
      <c r="P422" s="187">
        <v>1</v>
      </c>
      <c r="Q422" s="187" t="s">
        <v>58</v>
      </c>
      <c r="R422" s="187" t="s">
        <v>58</v>
      </c>
      <c r="S422" s="187" t="s">
        <v>58</v>
      </c>
      <c r="T422" s="187" t="s">
        <v>58</v>
      </c>
      <c r="U422" s="187" t="s">
        <v>58</v>
      </c>
      <c r="V422" s="187" t="s">
        <v>58</v>
      </c>
      <c r="W422" s="187" t="s">
        <v>58</v>
      </c>
      <c r="X422" s="187" t="s">
        <v>58</v>
      </c>
      <c r="Y422" s="187" t="s">
        <v>58</v>
      </c>
      <c r="Z422" s="187" t="s">
        <v>58</v>
      </c>
      <c r="AA422" s="187"/>
      <c r="AB422" s="187" t="s">
        <v>59</v>
      </c>
      <c r="AC422" s="187" t="s">
        <v>60</v>
      </c>
      <c r="AD422" s="188" t="s">
        <v>6072</v>
      </c>
      <c r="AE422" s="187" t="str">
        <f>VLOOKUP($AF$2:$AF$6318,'PROG CODE'!$A$2:$B$1052,2,FALSE)</f>
        <v>KCAMACP</v>
      </c>
      <c r="AF422" s="222" t="s">
        <v>175</v>
      </c>
      <c r="AG422" s="189" t="s">
        <v>5671</v>
      </c>
      <c r="AH422" s="222" t="s">
        <v>5684</v>
      </c>
      <c r="AI422" s="222" t="s">
        <v>5674</v>
      </c>
      <c r="AJ422" s="217" t="s">
        <v>5638</v>
      </c>
      <c r="AK422" s="229"/>
      <c r="AL422" s="229"/>
      <c r="AM422" s="192" t="s">
        <v>5639</v>
      </c>
    </row>
    <row r="423" spans="1:39" ht="13.5" customHeight="1">
      <c r="A423" s="183">
        <v>1</v>
      </c>
      <c r="B423" s="224" t="s">
        <v>52</v>
      </c>
      <c r="C423" s="224" t="s">
        <v>5685</v>
      </c>
      <c r="D423" s="205" t="s">
        <v>5717</v>
      </c>
      <c r="E423" s="231" t="s">
        <v>510</v>
      </c>
      <c r="F423" s="204" t="s">
        <v>1635</v>
      </c>
      <c r="G423" s="181" t="s">
        <v>6285</v>
      </c>
      <c r="H423" s="157">
        <f>VLOOKUP(I423:I472,'ENTER STAFF #S HERE'!$A$1:$B$2180,2,FALSE)</f>
        <v>327</v>
      </c>
      <c r="I423" s="179" t="s">
        <v>3902</v>
      </c>
      <c r="J423" s="228">
        <v>3</v>
      </c>
      <c r="K423" s="187">
        <f>#N/A</f>
        <v>3</v>
      </c>
      <c r="L423" s="187">
        <f>#N/A</f>
        <v>1</v>
      </c>
      <c r="M423" s="187">
        <v>5</v>
      </c>
      <c r="N423" s="187" t="str">
        <f t="shared" si="0"/>
        <v xml:space="preserve"> </v>
      </c>
      <c r="O423" s="187" t="s">
        <v>58</v>
      </c>
      <c r="P423" s="187">
        <v>1</v>
      </c>
      <c r="Q423" s="187" t="s">
        <v>58</v>
      </c>
      <c r="R423" s="187" t="s">
        <v>58</v>
      </c>
      <c r="S423" s="187" t="s">
        <v>58</v>
      </c>
      <c r="T423" s="187" t="s">
        <v>58</v>
      </c>
      <c r="U423" s="187" t="s">
        <v>58</v>
      </c>
      <c r="V423" s="187" t="s">
        <v>58</v>
      </c>
      <c r="W423" s="187" t="s">
        <v>58</v>
      </c>
      <c r="X423" s="187" t="s">
        <v>58</v>
      </c>
      <c r="Y423" s="187" t="s">
        <v>58</v>
      </c>
      <c r="Z423" s="187" t="s">
        <v>58</v>
      </c>
      <c r="AA423" s="187"/>
      <c r="AB423" s="187" t="s">
        <v>59</v>
      </c>
      <c r="AC423" s="187" t="s">
        <v>60</v>
      </c>
      <c r="AD423" s="188" t="s">
        <v>6072</v>
      </c>
      <c r="AE423" s="187" t="str">
        <f>VLOOKUP($AF$2:$AF$6318,'PROG CODE'!$A$2:$B$1052,2,FALSE)</f>
        <v>KCAMACP</v>
      </c>
      <c r="AF423" s="222" t="s">
        <v>175</v>
      </c>
      <c r="AG423" s="189" t="s">
        <v>5671</v>
      </c>
      <c r="AH423" s="222" t="s">
        <v>5684</v>
      </c>
      <c r="AI423" s="222" t="s">
        <v>5674</v>
      </c>
      <c r="AJ423" s="217" t="s">
        <v>5638</v>
      </c>
      <c r="AK423" s="229"/>
      <c r="AL423" s="229"/>
      <c r="AM423" s="192" t="s">
        <v>5639</v>
      </c>
    </row>
    <row r="424" spans="1:39" ht="13.5" customHeight="1">
      <c r="A424" s="183">
        <v>3</v>
      </c>
      <c r="B424" s="224" t="s">
        <v>358</v>
      </c>
      <c r="C424" s="224" t="s">
        <v>5685</v>
      </c>
      <c r="D424" s="205" t="s">
        <v>5717</v>
      </c>
      <c r="E424" s="231" t="s">
        <v>510</v>
      </c>
      <c r="F424" s="204" t="s">
        <v>1633</v>
      </c>
      <c r="G424" s="181" t="s">
        <v>6286</v>
      </c>
      <c r="H424" s="157">
        <f>VLOOKUP(I424:I473,'ENTER STAFF #S HERE'!$A$1:$B$2180,2,FALSE)</f>
        <v>327</v>
      </c>
      <c r="I424" s="179" t="s">
        <v>3902</v>
      </c>
      <c r="J424" s="228">
        <v>3</v>
      </c>
      <c r="K424" s="187">
        <f>#N/A</f>
        <v>3</v>
      </c>
      <c r="L424" s="187">
        <f>#N/A</f>
        <v>1</v>
      </c>
      <c r="M424" s="187">
        <v>5</v>
      </c>
      <c r="N424" s="187" t="str">
        <f t="shared" si="0"/>
        <v xml:space="preserve"> </v>
      </c>
      <c r="O424" s="187" t="s">
        <v>58</v>
      </c>
      <c r="P424" s="187">
        <v>1</v>
      </c>
      <c r="Q424" s="187" t="s">
        <v>58</v>
      </c>
      <c r="R424" s="187" t="s">
        <v>58</v>
      </c>
      <c r="S424" s="187" t="s">
        <v>58</v>
      </c>
      <c r="T424" s="187" t="s">
        <v>58</v>
      </c>
      <c r="U424" s="187" t="s">
        <v>58</v>
      </c>
      <c r="V424" s="187" t="s">
        <v>58</v>
      </c>
      <c r="W424" s="187" t="s">
        <v>58</v>
      </c>
      <c r="X424" s="187" t="s">
        <v>58</v>
      </c>
      <c r="Y424" s="187" t="s">
        <v>58</v>
      </c>
      <c r="Z424" s="187" t="s">
        <v>58</v>
      </c>
      <c r="AA424" s="187"/>
      <c r="AB424" s="187" t="s">
        <v>59</v>
      </c>
      <c r="AC424" s="187" t="s">
        <v>60</v>
      </c>
      <c r="AD424" s="188" t="s">
        <v>6072</v>
      </c>
      <c r="AE424" s="187" t="str">
        <f>VLOOKUP($AF$2:$AF$6318,'PROG CODE'!$A$2:$B$1052,2,FALSE)</f>
        <v>KCAMACP</v>
      </c>
      <c r="AF424" s="222" t="s">
        <v>175</v>
      </c>
      <c r="AG424" s="189" t="s">
        <v>5671</v>
      </c>
      <c r="AH424" s="222" t="s">
        <v>5684</v>
      </c>
      <c r="AI424" s="222" t="s">
        <v>5674</v>
      </c>
      <c r="AJ424" s="217" t="s">
        <v>5638</v>
      </c>
      <c r="AK424" s="229"/>
      <c r="AL424" s="229"/>
      <c r="AM424" s="192" t="s">
        <v>5639</v>
      </c>
    </row>
    <row r="425" spans="1:39" ht="13.5" customHeight="1">
      <c r="A425" s="183">
        <v>4</v>
      </c>
      <c r="B425" s="224" t="s">
        <v>359</v>
      </c>
      <c r="C425" s="224" t="s">
        <v>5685</v>
      </c>
      <c r="D425" s="205" t="s">
        <v>5717</v>
      </c>
      <c r="E425" s="231" t="s">
        <v>510</v>
      </c>
      <c r="F425" s="204" t="s">
        <v>1631</v>
      </c>
      <c r="G425" s="181" t="s">
        <v>6287</v>
      </c>
      <c r="H425" s="157" t="str">
        <f>VLOOKUP(I425:I474,'ENTER STAFF #S HERE'!$A$1:$B$2180,2,FALSE)</f>
        <v>C1626</v>
      </c>
      <c r="I425" s="179" t="s">
        <v>3993</v>
      </c>
      <c r="J425" s="228">
        <v>3</v>
      </c>
      <c r="K425" s="187">
        <f>#N/A</f>
        <v>3</v>
      </c>
      <c r="L425" s="187">
        <f>#N/A</f>
        <v>1</v>
      </c>
      <c r="M425" s="187">
        <v>5</v>
      </c>
      <c r="N425" s="187" t="str">
        <f t="shared" si="0"/>
        <v xml:space="preserve"> </v>
      </c>
      <c r="O425" s="187" t="s">
        <v>58</v>
      </c>
      <c r="P425" s="187">
        <v>1</v>
      </c>
      <c r="Q425" s="187" t="s">
        <v>58</v>
      </c>
      <c r="R425" s="187" t="s">
        <v>58</v>
      </c>
      <c r="S425" s="187" t="s">
        <v>58</v>
      </c>
      <c r="T425" s="187" t="s">
        <v>58</v>
      </c>
      <c r="U425" s="187" t="s">
        <v>58</v>
      </c>
      <c r="V425" s="187" t="s">
        <v>58</v>
      </c>
      <c r="W425" s="187" t="s">
        <v>58</v>
      </c>
      <c r="X425" s="187" t="s">
        <v>58</v>
      </c>
      <c r="Y425" s="187" t="s">
        <v>58</v>
      </c>
      <c r="Z425" s="187" t="s">
        <v>58</v>
      </c>
      <c r="AA425" s="187"/>
      <c r="AB425" s="187" t="s">
        <v>59</v>
      </c>
      <c r="AC425" s="187" t="s">
        <v>60</v>
      </c>
      <c r="AD425" s="188" t="s">
        <v>6072</v>
      </c>
      <c r="AE425" s="187" t="str">
        <f>VLOOKUP($AF$2:$AF$6318,'PROG CODE'!$A$2:$B$1052,2,FALSE)</f>
        <v>KCAMACP</v>
      </c>
      <c r="AF425" s="222" t="s">
        <v>175</v>
      </c>
      <c r="AG425" s="189" t="s">
        <v>5671</v>
      </c>
      <c r="AH425" s="222" t="s">
        <v>5684</v>
      </c>
      <c r="AI425" s="222" t="s">
        <v>5674</v>
      </c>
      <c r="AJ425" s="217" t="s">
        <v>5638</v>
      </c>
      <c r="AK425" s="229"/>
      <c r="AL425" s="229"/>
      <c r="AM425" s="192" t="s">
        <v>5639</v>
      </c>
    </row>
    <row r="426" spans="1:39" ht="13.5" customHeight="1">
      <c r="A426" s="183">
        <v>5</v>
      </c>
      <c r="B426" s="224" t="s">
        <v>360</v>
      </c>
      <c r="C426" s="224" t="s">
        <v>5685</v>
      </c>
      <c r="D426" s="205" t="s">
        <v>5717</v>
      </c>
      <c r="E426" s="231" t="s">
        <v>510</v>
      </c>
      <c r="F426" s="204" t="s">
        <v>1628</v>
      </c>
      <c r="G426" s="181" t="s">
        <v>6288</v>
      </c>
      <c r="H426" s="157" t="str">
        <f>VLOOKUP(I426:I475,'ENTER STAFF #S HERE'!$A$1:$B$2180,2,FALSE)</f>
        <v>C1593</v>
      </c>
      <c r="I426" s="179" t="s">
        <v>4147</v>
      </c>
      <c r="J426" s="228">
        <v>3</v>
      </c>
      <c r="K426" s="187">
        <f>#N/A</f>
        <v>3</v>
      </c>
      <c r="L426" s="187">
        <f>#N/A</f>
        <v>1</v>
      </c>
      <c r="M426" s="187">
        <v>5</v>
      </c>
      <c r="N426" s="187" t="str">
        <f t="shared" si="0"/>
        <v xml:space="preserve"> </v>
      </c>
      <c r="O426" s="187" t="s">
        <v>58</v>
      </c>
      <c r="P426" s="187">
        <v>1</v>
      </c>
      <c r="Q426" s="187" t="s">
        <v>58</v>
      </c>
      <c r="R426" s="187" t="s">
        <v>58</v>
      </c>
      <c r="S426" s="187" t="s">
        <v>58</v>
      </c>
      <c r="T426" s="187" t="s">
        <v>58</v>
      </c>
      <c r="U426" s="187" t="s">
        <v>58</v>
      </c>
      <c r="V426" s="187" t="s">
        <v>58</v>
      </c>
      <c r="W426" s="187" t="s">
        <v>58</v>
      </c>
      <c r="X426" s="187" t="s">
        <v>58</v>
      </c>
      <c r="Y426" s="187" t="s">
        <v>58</v>
      </c>
      <c r="Z426" s="187" t="s">
        <v>58</v>
      </c>
      <c r="AA426" s="187"/>
      <c r="AB426" s="187" t="s">
        <v>59</v>
      </c>
      <c r="AC426" s="187" t="s">
        <v>60</v>
      </c>
      <c r="AD426" s="188" t="s">
        <v>6072</v>
      </c>
      <c r="AE426" s="187" t="str">
        <f>VLOOKUP($AF$2:$AF$6318,'PROG CODE'!$A$2:$B$1052,2,FALSE)</f>
        <v>KCAMACP</v>
      </c>
      <c r="AF426" s="222" t="s">
        <v>175</v>
      </c>
      <c r="AG426" s="189" t="s">
        <v>5671</v>
      </c>
      <c r="AH426" s="222" t="s">
        <v>5684</v>
      </c>
      <c r="AI426" s="222" t="s">
        <v>5674</v>
      </c>
      <c r="AJ426" s="217" t="s">
        <v>5638</v>
      </c>
      <c r="AK426" s="229"/>
      <c r="AL426" s="229"/>
      <c r="AM426" s="192" t="s">
        <v>5639</v>
      </c>
    </row>
    <row r="427" spans="1:39" ht="13.5" customHeight="1">
      <c r="A427" s="183">
        <v>6</v>
      </c>
      <c r="B427" s="224" t="s">
        <v>361</v>
      </c>
      <c r="C427" s="224" t="s">
        <v>5685</v>
      </c>
      <c r="D427" s="205" t="s">
        <v>5717</v>
      </c>
      <c r="E427" s="231" t="s">
        <v>510</v>
      </c>
      <c r="F427" s="204" t="s">
        <v>1629</v>
      </c>
      <c r="G427" s="181" t="s">
        <v>6289</v>
      </c>
      <c r="H427" s="157">
        <f>VLOOKUP(I427:I476,'ENTER STAFF #S HERE'!$A$1:$B$2180,2,FALSE)</f>
        <v>378</v>
      </c>
      <c r="I427" s="179" t="s">
        <v>3990</v>
      </c>
      <c r="J427" s="228">
        <v>3</v>
      </c>
      <c r="K427" s="187">
        <f>#N/A</f>
        <v>3</v>
      </c>
      <c r="L427" s="187">
        <f>#N/A</f>
        <v>1</v>
      </c>
      <c r="M427" s="187">
        <v>5</v>
      </c>
      <c r="N427" s="187" t="str">
        <f t="shared" si="0"/>
        <v xml:space="preserve"> </v>
      </c>
      <c r="O427" s="187" t="s">
        <v>58</v>
      </c>
      <c r="P427" s="187">
        <v>1</v>
      </c>
      <c r="Q427" s="187" t="s">
        <v>58</v>
      </c>
      <c r="R427" s="187" t="s">
        <v>58</v>
      </c>
      <c r="S427" s="187" t="s">
        <v>58</v>
      </c>
      <c r="T427" s="187" t="s">
        <v>58</v>
      </c>
      <c r="U427" s="187" t="s">
        <v>58</v>
      </c>
      <c r="V427" s="187" t="s">
        <v>58</v>
      </c>
      <c r="W427" s="187" t="s">
        <v>58</v>
      </c>
      <c r="X427" s="187" t="s">
        <v>58</v>
      </c>
      <c r="Y427" s="187" t="s">
        <v>58</v>
      </c>
      <c r="Z427" s="187" t="s">
        <v>58</v>
      </c>
      <c r="AA427" s="187"/>
      <c r="AB427" s="187" t="s">
        <v>59</v>
      </c>
      <c r="AC427" s="187" t="s">
        <v>60</v>
      </c>
      <c r="AD427" s="188" t="s">
        <v>6072</v>
      </c>
      <c r="AE427" s="187" t="str">
        <f>VLOOKUP($AF$2:$AF$6318,'PROG CODE'!$A$2:$B$1052,2,FALSE)</f>
        <v>KCAMACP</v>
      </c>
      <c r="AF427" s="222" t="s">
        <v>175</v>
      </c>
      <c r="AG427" s="189" t="s">
        <v>5671</v>
      </c>
      <c r="AH427" s="222" t="s">
        <v>5684</v>
      </c>
      <c r="AI427" s="222" t="s">
        <v>5674</v>
      </c>
      <c r="AJ427" s="217" t="s">
        <v>5638</v>
      </c>
      <c r="AK427" s="229"/>
      <c r="AL427" s="229"/>
      <c r="AM427" s="192" t="s">
        <v>5639</v>
      </c>
    </row>
    <row r="428" spans="1:39" ht="13.5" customHeight="1">
      <c r="A428" s="183">
        <v>6</v>
      </c>
      <c r="B428" s="224" t="s">
        <v>361</v>
      </c>
      <c r="C428" s="224" t="s">
        <v>5662</v>
      </c>
      <c r="D428" s="205" t="s">
        <v>5717</v>
      </c>
      <c r="E428" s="231" t="s">
        <v>510</v>
      </c>
      <c r="F428" s="204" t="s">
        <v>1655</v>
      </c>
      <c r="G428" s="181" t="s">
        <v>6290</v>
      </c>
      <c r="H428" s="157" t="str">
        <f>VLOOKUP(I428:I477,'ENTER STAFF #S HERE'!$A$1:$B$2180,2,FALSE)</f>
        <v>C1626</v>
      </c>
      <c r="I428" s="179" t="s">
        <v>3993</v>
      </c>
      <c r="J428" s="228">
        <v>3</v>
      </c>
      <c r="K428" s="187">
        <f>#N/A</f>
        <v>3</v>
      </c>
      <c r="L428" s="187">
        <f>#N/A</f>
        <v>1</v>
      </c>
      <c r="M428" s="187">
        <v>5</v>
      </c>
      <c r="N428" s="187" t="str">
        <f t="shared" si="0"/>
        <v xml:space="preserve"> </v>
      </c>
      <c r="O428" s="187" t="s">
        <v>58</v>
      </c>
      <c r="P428" s="187">
        <v>1</v>
      </c>
      <c r="Q428" s="187" t="s">
        <v>58</v>
      </c>
      <c r="R428" s="187" t="s">
        <v>58</v>
      </c>
      <c r="S428" s="187" t="s">
        <v>58</v>
      </c>
      <c r="T428" s="187" t="s">
        <v>58</v>
      </c>
      <c r="U428" s="187" t="s">
        <v>58</v>
      </c>
      <c r="V428" s="187" t="s">
        <v>58</v>
      </c>
      <c r="W428" s="187" t="s">
        <v>58</v>
      </c>
      <c r="X428" s="187" t="s">
        <v>58</v>
      </c>
      <c r="Y428" s="187" t="s">
        <v>58</v>
      </c>
      <c r="Z428" s="187" t="s">
        <v>58</v>
      </c>
      <c r="AA428" s="187"/>
      <c r="AB428" s="187" t="s">
        <v>59</v>
      </c>
      <c r="AC428" s="187" t="s">
        <v>60</v>
      </c>
      <c r="AD428" s="188" t="s">
        <v>6072</v>
      </c>
      <c r="AE428" s="187" t="str">
        <f>VLOOKUP($AF$2:$AF$6318,'PROG CODE'!$A$2:$B$1052,2,FALSE)</f>
        <v>KCAMACP</v>
      </c>
      <c r="AF428" s="222" t="s">
        <v>175</v>
      </c>
      <c r="AG428" s="189" t="s">
        <v>5671</v>
      </c>
      <c r="AH428" s="222" t="s">
        <v>5684</v>
      </c>
      <c r="AI428" s="222" t="s">
        <v>5677</v>
      </c>
      <c r="AJ428" s="217" t="s">
        <v>5638</v>
      </c>
      <c r="AK428" s="229"/>
      <c r="AL428" s="229"/>
      <c r="AM428" s="192" t="s">
        <v>5639</v>
      </c>
    </row>
    <row r="429" spans="1:39" ht="13.5" customHeight="1">
      <c r="A429" s="183">
        <v>5</v>
      </c>
      <c r="B429" s="224" t="s">
        <v>360</v>
      </c>
      <c r="C429" s="224" t="s">
        <v>5685</v>
      </c>
      <c r="D429" s="205" t="s">
        <v>5717</v>
      </c>
      <c r="E429" s="231" t="s">
        <v>510</v>
      </c>
      <c r="F429" s="204" t="s">
        <v>1629</v>
      </c>
      <c r="G429" s="181" t="s">
        <v>6291</v>
      </c>
      <c r="H429" s="157">
        <f>VLOOKUP(I429:I478,'ENTER STAFF #S HERE'!$A$1:$B$2180,2,FALSE)</f>
        <v>378</v>
      </c>
      <c r="I429" s="179" t="s">
        <v>3990</v>
      </c>
      <c r="J429" s="228">
        <v>3</v>
      </c>
      <c r="K429" s="187">
        <f>#N/A</f>
        <v>3</v>
      </c>
      <c r="L429" s="187">
        <f>#N/A</f>
        <v>1</v>
      </c>
      <c r="M429" s="187">
        <v>5</v>
      </c>
      <c r="N429" s="187" t="str">
        <f t="shared" si="0"/>
        <v xml:space="preserve"> </v>
      </c>
      <c r="O429" s="187" t="s">
        <v>58</v>
      </c>
      <c r="P429" s="187" t="s">
        <v>58</v>
      </c>
      <c r="Q429" s="187" t="s">
        <v>58</v>
      </c>
      <c r="R429" s="187" t="s">
        <v>58</v>
      </c>
      <c r="S429" s="187" t="s">
        <v>58</v>
      </c>
      <c r="T429" s="187" t="s">
        <v>58</v>
      </c>
      <c r="U429" s="187" t="s">
        <v>58</v>
      </c>
      <c r="V429" s="187" t="s">
        <v>58</v>
      </c>
      <c r="W429" s="187" t="s">
        <v>58</v>
      </c>
      <c r="X429" s="187" t="s">
        <v>58</v>
      </c>
      <c r="Y429" s="187" t="s">
        <v>58</v>
      </c>
      <c r="Z429" s="187" t="s">
        <v>58</v>
      </c>
      <c r="AA429" s="187"/>
      <c r="AB429" s="187" t="s">
        <v>59</v>
      </c>
      <c r="AC429" s="187" t="s">
        <v>60</v>
      </c>
      <c r="AD429" s="188" t="s">
        <v>6072</v>
      </c>
      <c r="AE429" s="187" t="str">
        <f>VLOOKUP($AF$2:$AF$6318,'PROG CODE'!$A$2:$B$1052,2,FALSE)</f>
        <v>KCAMEEDU</v>
      </c>
      <c r="AF429" s="222" t="s">
        <v>183</v>
      </c>
      <c r="AG429" s="189" t="s">
        <v>5671</v>
      </c>
      <c r="AH429" s="222" t="s">
        <v>5684</v>
      </c>
      <c r="AI429" s="222" t="s">
        <v>5674</v>
      </c>
      <c r="AJ429" s="217" t="s">
        <v>5638</v>
      </c>
      <c r="AK429" s="229"/>
      <c r="AL429" s="229"/>
      <c r="AM429" s="192" t="s">
        <v>5639</v>
      </c>
    </row>
    <row r="430" spans="1:39" ht="13.5" customHeight="1">
      <c r="A430" s="183">
        <v>5</v>
      </c>
      <c r="B430" s="224" t="s">
        <v>360</v>
      </c>
      <c r="C430" s="224" t="s">
        <v>5685</v>
      </c>
      <c r="D430" s="205" t="s">
        <v>5717</v>
      </c>
      <c r="E430" s="231" t="s">
        <v>510</v>
      </c>
      <c r="F430" s="204" t="s">
        <v>1735</v>
      </c>
      <c r="G430" s="181" t="s">
        <v>6292</v>
      </c>
      <c r="H430" s="157">
        <f>VLOOKUP(I430:I479,'ENTER STAFF #S HERE'!$A$1:$B$2180,2,FALSE)</f>
        <v>385</v>
      </c>
      <c r="I430" s="179" t="s">
        <v>3911</v>
      </c>
      <c r="J430" s="228">
        <v>3</v>
      </c>
      <c r="K430" s="187">
        <f>#N/A</f>
        <v>3</v>
      </c>
      <c r="L430" s="187">
        <f>#N/A</f>
        <v>1</v>
      </c>
      <c r="M430" s="187">
        <v>5</v>
      </c>
      <c r="N430" s="187" t="str">
        <f t="shared" si="0"/>
        <v xml:space="preserve"> </v>
      </c>
      <c r="O430" s="187" t="s">
        <v>58</v>
      </c>
      <c r="P430" s="187" t="s">
        <v>58</v>
      </c>
      <c r="Q430" s="187" t="s">
        <v>58</v>
      </c>
      <c r="R430" s="187" t="s">
        <v>58</v>
      </c>
      <c r="S430" s="187" t="s">
        <v>58</v>
      </c>
      <c r="T430" s="187" t="s">
        <v>58</v>
      </c>
      <c r="U430" s="187" t="s">
        <v>58</v>
      </c>
      <c r="V430" s="187" t="s">
        <v>58</v>
      </c>
      <c r="W430" s="187" t="s">
        <v>58</v>
      </c>
      <c r="X430" s="187" t="s">
        <v>58</v>
      </c>
      <c r="Y430" s="187" t="s">
        <v>58</v>
      </c>
      <c r="Z430" s="187" t="s">
        <v>58</v>
      </c>
      <c r="AA430" s="187"/>
      <c r="AB430" s="187" t="s">
        <v>59</v>
      </c>
      <c r="AC430" s="187" t="s">
        <v>60</v>
      </c>
      <c r="AD430" s="188" t="s">
        <v>6072</v>
      </c>
      <c r="AE430" s="187" t="str">
        <f>VLOOKUP($AF$2:$AF$6318,'PROG CODE'!$A$2:$B$1052,2,FALSE)</f>
        <v>KCAMEEDU</v>
      </c>
      <c r="AF430" s="222" t="s">
        <v>183</v>
      </c>
      <c r="AG430" s="189" t="s">
        <v>5671</v>
      </c>
      <c r="AH430" s="222" t="s">
        <v>5684</v>
      </c>
      <c r="AI430" s="222" t="s">
        <v>5674</v>
      </c>
      <c r="AJ430" s="217" t="s">
        <v>5638</v>
      </c>
      <c r="AK430" s="229"/>
      <c r="AL430" s="229"/>
      <c r="AM430" s="192" t="s">
        <v>5639</v>
      </c>
    </row>
    <row r="431" spans="1:39" ht="13.5" customHeight="1">
      <c r="A431" s="183">
        <v>3</v>
      </c>
      <c r="B431" s="224" t="s">
        <v>358</v>
      </c>
      <c r="C431" s="224" t="s">
        <v>5685</v>
      </c>
      <c r="D431" s="205" t="s">
        <v>5717</v>
      </c>
      <c r="E431" s="231" t="s">
        <v>510</v>
      </c>
      <c r="F431" s="204" t="s">
        <v>1628</v>
      </c>
      <c r="G431" s="181" t="s">
        <v>6283</v>
      </c>
      <c r="H431" s="157" t="str">
        <f>VLOOKUP(I431:I480,'ENTER STAFF #S HERE'!$A$1:$B$2180,2,FALSE)</f>
        <v>C1593</v>
      </c>
      <c r="I431" s="179" t="s">
        <v>4147</v>
      </c>
      <c r="J431" s="228">
        <v>3</v>
      </c>
      <c r="K431" s="187">
        <f>#N/A</f>
        <v>3</v>
      </c>
      <c r="L431" s="187">
        <f>#N/A</f>
        <v>1</v>
      </c>
      <c r="M431" s="187">
        <v>5</v>
      </c>
      <c r="N431" s="187" t="str">
        <f t="shared" si="0"/>
        <v xml:space="preserve"> </v>
      </c>
      <c r="O431" s="187" t="s">
        <v>58</v>
      </c>
      <c r="P431" s="187" t="s">
        <v>58</v>
      </c>
      <c r="Q431" s="187" t="s">
        <v>58</v>
      </c>
      <c r="R431" s="187" t="s">
        <v>58</v>
      </c>
      <c r="S431" s="187" t="s">
        <v>58</v>
      </c>
      <c r="T431" s="187" t="s">
        <v>58</v>
      </c>
      <c r="U431" s="187" t="s">
        <v>58</v>
      </c>
      <c r="V431" s="187" t="s">
        <v>58</v>
      </c>
      <c r="W431" s="187" t="s">
        <v>58</v>
      </c>
      <c r="X431" s="187" t="s">
        <v>58</v>
      </c>
      <c r="Y431" s="187" t="s">
        <v>58</v>
      </c>
      <c r="Z431" s="187" t="s">
        <v>58</v>
      </c>
      <c r="AA431" s="187"/>
      <c r="AB431" s="187" t="s">
        <v>59</v>
      </c>
      <c r="AC431" s="187" t="s">
        <v>60</v>
      </c>
      <c r="AD431" s="188" t="s">
        <v>6072</v>
      </c>
      <c r="AE431" s="187" t="str">
        <f>VLOOKUP($AF$2:$AF$6318,'PROG CODE'!$A$2:$B$1052,2,FALSE)</f>
        <v>KCAMEEDU</v>
      </c>
      <c r="AF431" s="222" t="s">
        <v>183</v>
      </c>
      <c r="AG431" s="189" t="s">
        <v>5671</v>
      </c>
      <c r="AH431" s="222" t="s">
        <v>5684</v>
      </c>
      <c r="AI431" s="222" t="s">
        <v>5674</v>
      </c>
      <c r="AJ431" s="217" t="s">
        <v>5638</v>
      </c>
      <c r="AK431" s="229"/>
      <c r="AL431" s="229"/>
      <c r="AM431" s="192" t="s">
        <v>5639</v>
      </c>
    </row>
    <row r="432" spans="1:39" ht="13.5" customHeight="1">
      <c r="A432" s="183">
        <v>4</v>
      </c>
      <c r="B432" s="224" t="s">
        <v>359</v>
      </c>
      <c r="C432" s="224" t="s">
        <v>5685</v>
      </c>
      <c r="D432" s="205" t="s">
        <v>5717</v>
      </c>
      <c r="E432" s="231" t="s">
        <v>510</v>
      </c>
      <c r="F432" s="204" t="s">
        <v>1663</v>
      </c>
      <c r="G432" s="181" t="s">
        <v>2099</v>
      </c>
      <c r="H432" s="157" t="str">
        <f>VLOOKUP(I432:I481,'ENTER STAFF #S HERE'!$A$1:$B$2180,2,FALSE)</f>
        <v>C1862</v>
      </c>
      <c r="I432" s="179" t="s">
        <v>4323</v>
      </c>
      <c r="J432" s="228">
        <v>3</v>
      </c>
      <c r="K432" s="187">
        <f>#N/A</f>
        <v>3</v>
      </c>
      <c r="L432" s="187">
        <f>#N/A</f>
        <v>1</v>
      </c>
      <c r="M432" s="187">
        <v>5</v>
      </c>
      <c r="N432" s="187" t="str">
        <f t="shared" si="0"/>
        <v xml:space="preserve"> </v>
      </c>
      <c r="O432" s="187" t="s">
        <v>58</v>
      </c>
      <c r="P432" s="187" t="s">
        <v>58</v>
      </c>
      <c r="Q432" s="187" t="s">
        <v>58</v>
      </c>
      <c r="R432" s="187" t="s">
        <v>58</v>
      </c>
      <c r="S432" s="187" t="s">
        <v>58</v>
      </c>
      <c r="T432" s="187" t="s">
        <v>58</v>
      </c>
      <c r="U432" s="187" t="s">
        <v>58</v>
      </c>
      <c r="V432" s="187" t="s">
        <v>58</v>
      </c>
      <c r="W432" s="187" t="s">
        <v>58</v>
      </c>
      <c r="X432" s="187" t="s">
        <v>58</v>
      </c>
      <c r="Y432" s="187" t="s">
        <v>58</v>
      </c>
      <c r="Z432" s="187" t="s">
        <v>58</v>
      </c>
      <c r="AA432" s="187"/>
      <c r="AB432" s="187" t="s">
        <v>59</v>
      </c>
      <c r="AC432" s="187" t="s">
        <v>60</v>
      </c>
      <c r="AD432" s="188" t="s">
        <v>6072</v>
      </c>
      <c r="AE432" s="187" t="str">
        <f>VLOOKUP($AF$2:$AF$6318,'PROG CODE'!$A$2:$B$1052,2,FALSE)</f>
        <v>KCAMEEDU</v>
      </c>
      <c r="AF432" s="222" t="s">
        <v>183</v>
      </c>
      <c r="AG432" s="189" t="s">
        <v>5671</v>
      </c>
      <c r="AH432" s="222" t="s">
        <v>5684</v>
      </c>
      <c r="AI432" s="222" t="s">
        <v>5674</v>
      </c>
      <c r="AJ432" s="217" t="s">
        <v>5638</v>
      </c>
      <c r="AK432" s="229"/>
      <c r="AL432" s="229"/>
      <c r="AM432" s="192" t="s">
        <v>5639</v>
      </c>
    </row>
    <row r="433" spans="1:39" ht="13.5" customHeight="1">
      <c r="A433" s="183">
        <v>1</v>
      </c>
      <c r="B433" s="224" t="s">
        <v>52</v>
      </c>
      <c r="C433" s="224" t="s">
        <v>5685</v>
      </c>
      <c r="D433" s="179" t="s">
        <v>510</v>
      </c>
      <c r="E433" s="231" t="s">
        <v>510</v>
      </c>
      <c r="F433" s="204" t="s">
        <v>1725</v>
      </c>
      <c r="G433" s="181" t="s">
        <v>6293</v>
      </c>
      <c r="H433" s="157" t="str">
        <f>VLOOKUP(I433:I482,'ENTER STAFF #S HERE'!$A$1:$B$2180,2,FALSE)</f>
        <v>C1853</v>
      </c>
      <c r="I433" s="179" t="s">
        <v>4254</v>
      </c>
      <c r="J433" s="228">
        <v>3</v>
      </c>
      <c r="K433" s="187">
        <f>#N/A</f>
        <v>3</v>
      </c>
      <c r="L433" s="187">
        <f>#N/A</f>
        <v>1</v>
      </c>
      <c r="M433" s="187">
        <v>5</v>
      </c>
      <c r="N433" s="187" t="str">
        <f t="shared" si="0"/>
        <v xml:space="preserve"> </v>
      </c>
      <c r="O433" s="187" t="s">
        <v>58</v>
      </c>
      <c r="P433" s="187" t="s">
        <v>58</v>
      </c>
      <c r="Q433" s="187" t="s">
        <v>58</v>
      </c>
      <c r="R433" s="187" t="s">
        <v>58</v>
      </c>
      <c r="S433" s="187" t="s">
        <v>58</v>
      </c>
      <c r="T433" s="187" t="s">
        <v>58</v>
      </c>
      <c r="U433" s="187" t="s">
        <v>58</v>
      </c>
      <c r="V433" s="187" t="s">
        <v>58</v>
      </c>
      <c r="W433" s="187" t="s">
        <v>58</v>
      </c>
      <c r="X433" s="187" t="s">
        <v>58</v>
      </c>
      <c r="Y433" s="187" t="s">
        <v>58</v>
      </c>
      <c r="Z433" s="187" t="s">
        <v>58</v>
      </c>
      <c r="AA433" s="187"/>
      <c r="AB433" s="187" t="s">
        <v>59</v>
      </c>
      <c r="AC433" s="187" t="s">
        <v>60</v>
      </c>
      <c r="AD433" s="188" t="s">
        <v>6072</v>
      </c>
      <c r="AE433" s="187" t="str">
        <f>VLOOKUP($AF$2:$AF$6318,'PROG CODE'!$A$2:$B$1052,2,FALSE)</f>
        <v>KCAMEEDU</v>
      </c>
      <c r="AF433" s="222" t="s">
        <v>183</v>
      </c>
      <c r="AG433" s="189" t="s">
        <v>5671</v>
      </c>
      <c r="AH433" s="222" t="s">
        <v>5684</v>
      </c>
      <c r="AI433" s="222" t="s">
        <v>5676</v>
      </c>
      <c r="AJ433" s="217" t="s">
        <v>5638</v>
      </c>
      <c r="AK433" s="229"/>
      <c r="AL433" s="229"/>
      <c r="AM433" s="192" t="s">
        <v>5639</v>
      </c>
    </row>
    <row r="434" spans="1:39" ht="13.5" customHeight="1">
      <c r="A434" s="183">
        <v>1</v>
      </c>
      <c r="B434" s="224" t="s">
        <v>52</v>
      </c>
      <c r="C434" s="224" t="s">
        <v>5685</v>
      </c>
      <c r="D434" s="205" t="s">
        <v>5717</v>
      </c>
      <c r="E434" s="231" t="s">
        <v>510</v>
      </c>
      <c r="F434" s="204" t="s">
        <v>1667</v>
      </c>
      <c r="G434" s="181" t="s">
        <v>6294</v>
      </c>
      <c r="H434" s="157">
        <f>VLOOKUP(I434:I483,'ENTER STAFF #S HERE'!$A$1:$B$2180,2,FALSE)</f>
        <v>385</v>
      </c>
      <c r="I434" s="179" t="s">
        <v>3911</v>
      </c>
      <c r="J434" s="228">
        <v>3</v>
      </c>
      <c r="K434" s="187">
        <f>#N/A</f>
        <v>3</v>
      </c>
      <c r="L434" s="187">
        <f>#N/A</f>
        <v>1</v>
      </c>
      <c r="M434" s="187">
        <v>5</v>
      </c>
      <c r="N434" s="187" t="str">
        <f t="shared" si="0"/>
        <v xml:space="preserve"> </v>
      </c>
      <c r="O434" s="187" t="s">
        <v>58</v>
      </c>
      <c r="P434" s="187" t="s">
        <v>58</v>
      </c>
      <c r="Q434" s="187" t="s">
        <v>58</v>
      </c>
      <c r="R434" s="187" t="s">
        <v>58</v>
      </c>
      <c r="S434" s="187" t="s">
        <v>58</v>
      </c>
      <c r="T434" s="187" t="s">
        <v>58</v>
      </c>
      <c r="U434" s="187" t="s">
        <v>58</v>
      </c>
      <c r="V434" s="187" t="s">
        <v>58</v>
      </c>
      <c r="W434" s="187" t="s">
        <v>58</v>
      </c>
      <c r="X434" s="187" t="s">
        <v>58</v>
      </c>
      <c r="Y434" s="187" t="s">
        <v>58</v>
      </c>
      <c r="Z434" s="187" t="s">
        <v>58</v>
      </c>
      <c r="AA434" s="187"/>
      <c r="AB434" s="187" t="s">
        <v>59</v>
      </c>
      <c r="AC434" s="187" t="s">
        <v>60</v>
      </c>
      <c r="AD434" s="188" t="s">
        <v>6072</v>
      </c>
      <c r="AE434" s="187" t="str">
        <f>VLOOKUP($AF$2:$AF$6318,'PROG CODE'!$A$2:$B$1052,2,FALSE)</f>
        <v>KCAMEEDU</v>
      </c>
      <c r="AF434" s="222" t="s">
        <v>183</v>
      </c>
      <c r="AG434" s="189" t="s">
        <v>5671</v>
      </c>
      <c r="AH434" s="222" t="s">
        <v>5684</v>
      </c>
      <c r="AI434" s="222" t="s">
        <v>5676</v>
      </c>
      <c r="AJ434" s="217" t="s">
        <v>5638</v>
      </c>
      <c r="AK434" s="229"/>
      <c r="AL434" s="229"/>
      <c r="AM434" s="192" t="s">
        <v>5639</v>
      </c>
    </row>
    <row r="435" spans="1:39" ht="13.5" customHeight="1">
      <c r="A435" s="183">
        <v>2</v>
      </c>
      <c r="B435" s="224" t="s">
        <v>357</v>
      </c>
      <c r="C435" s="224" t="s">
        <v>5685</v>
      </c>
      <c r="D435" s="205" t="s">
        <v>5717</v>
      </c>
      <c r="E435" s="231" t="s">
        <v>510</v>
      </c>
      <c r="F435" s="248" t="s">
        <v>1719</v>
      </c>
      <c r="G435" s="181" t="s">
        <v>6295</v>
      </c>
      <c r="H435" s="157" t="str">
        <f>VLOOKUP(I435:I484,'ENTER STAFF #S HERE'!$A$1:$B$2180,2,FALSE)</f>
        <v>C1862</v>
      </c>
      <c r="I435" s="179" t="s">
        <v>4323</v>
      </c>
      <c r="J435" s="228">
        <v>3</v>
      </c>
      <c r="K435" s="187">
        <f>#N/A</f>
        <v>3</v>
      </c>
      <c r="L435" s="187">
        <f>#N/A</f>
        <v>1</v>
      </c>
      <c r="M435" s="187">
        <v>5</v>
      </c>
      <c r="N435" s="187" t="str">
        <f t="shared" si="0"/>
        <v xml:space="preserve"> </v>
      </c>
      <c r="O435" s="187" t="s">
        <v>58</v>
      </c>
      <c r="P435" s="187" t="s">
        <v>58</v>
      </c>
      <c r="Q435" s="187" t="s">
        <v>58</v>
      </c>
      <c r="R435" s="187" t="s">
        <v>58</v>
      </c>
      <c r="S435" s="187" t="s">
        <v>58</v>
      </c>
      <c r="T435" s="187" t="s">
        <v>58</v>
      </c>
      <c r="U435" s="187" t="s">
        <v>58</v>
      </c>
      <c r="V435" s="187" t="s">
        <v>58</v>
      </c>
      <c r="W435" s="187" t="s">
        <v>58</v>
      </c>
      <c r="X435" s="187" t="s">
        <v>58</v>
      </c>
      <c r="Y435" s="187" t="s">
        <v>58</v>
      </c>
      <c r="Z435" s="187" t="s">
        <v>58</v>
      </c>
      <c r="AA435" s="187"/>
      <c r="AB435" s="187" t="s">
        <v>59</v>
      </c>
      <c r="AC435" s="187" t="s">
        <v>60</v>
      </c>
      <c r="AD435" s="188" t="s">
        <v>6072</v>
      </c>
      <c r="AE435" s="187" t="str">
        <f>VLOOKUP($AF$2:$AF$6318,'PROG CODE'!$A$2:$B$1052,2,FALSE)</f>
        <v>KCAMEEDU</v>
      </c>
      <c r="AF435" s="222" t="s">
        <v>183</v>
      </c>
      <c r="AG435" s="189" t="s">
        <v>5671</v>
      </c>
      <c r="AH435" s="222" t="s">
        <v>5684</v>
      </c>
      <c r="AI435" s="222" t="s">
        <v>5676</v>
      </c>
      <c r="AJ435" s="217" t="s">
        <v>5638</v>
      </c>
      <c r="AK435" s="229"/>
      <c r="AL435" s="229"/>
      <c r="AM435" s="192" t="s">
        <v>5639</v>
      </c>
    </row>
    <row r="436" spans="1:39" ht="13.5" customHeight="1">
      <c r="A436" s="183">
        <v>2</v>
      </c>
      <c r="B436" s="224" t="s">
        <v>357</v>
      </c>
      <c r="C436" s="224" t="s">
        <v>5685</v>
      </c>
      <c r="D436" s="205" t="s">
        <v>5717</v>
      </c>
      <c r="E436" s="231" t="s">
        <v>510</v>
      </c>
      <c r="F436" s="248" t="s">
        <v>1721</v>
      </c>
      <c r="G436" s="181" t="s">
        <v>6296</v>
      </c>
      <c r="H436" s="157">
        <f>VLOOKUP(I436:I485,'ENTER STAFF #S HERE'!$A$1:$B$2180,2,FALSE)</f>
        <v>385</v>
      </c>
      <c r="I436" s="179" t="s">
        <v>3911</v>
      </c>
      <c r="J436" s="228">
        <v>3</v>
      </c>
      <c r="K436" s="187">
        <f>#N/A</f>
        <v>3</v>
      </c>
      <c r="L436" s="187">
        <f>#N/A</f>
        <v>1</v>
      </c>
      <c r="M436" s="187">
        <v>5</v>
      </c>
      <c r="N436" s="187" t="str">
        <f t="shared" si="0"/>
        <v xml:space="preserve"> </v>
      </c>
      <c r="O436" s="187" t="s">
        <v>58</v>
      </c>
      <c r="P436" s="187" t="s">
        <v>58</v>
      </c>
      <c r="Q436" s="187" t="s">
        <v>58</v>
      </c>
      <c r="R436" s="187" t="s">
        <v>58</v>
      </c>
      <c r="S436" s="187" t="s">
        <v>58</v>
      </c>
      <c r="T436" s="187" t="s">
        <v>58</v>
      </c>
      <c r="U436" s="187" t="s">
        <v>58</v>
      </c>
      <c r="V436" s="187" t="s">
        <v>58</v>
      </c>
      <c r="W436" s="187" t="s">
        <v>58</v>
      </c>
      <c r="X436" s="187" t="s">
        <v>58</v>
      </c>
      <c r="Y436" s="187" t="s">
        <v>58</v>
      </c>
      <c r="Z436" s="187" t="s">
        <v>58</v>
      </c>
      <c r="AA436" s="187"/>
      <c r="AB436" s="187" t="s">
        <v>59</v>
      </c>
      <c r="AC436" s="187" t="s">
        <v>60</v>
      </c>
      <c r="AD436" s="188" t="s">
        <v>6072</v>
      </c>
      <c r="AE436" s="187" t="str">
        <f>VLOOKUP($AF$2:$AF$6318,'PROG CODE'!$A$2:$B$1052,2,FALSE)</f>
        <v>KCAMEEDU</v>
      </c>
      <c r="AF436" s="222" t="s">
        <v>183</v>
      </c>
      <c r="AG436" s="189" t="s">
        <v>5671</v>
      </c>
      <c r="AH436" s="222" t="s">
        <v>5684</v>
      </c>
      <c r="AI436" s="222" t="s">
        <v>5676</v>
      </c>
      <c r="AJ436" s="217" t="s">
        <v>5638</v>
      </c>
      <c r="AK436" s="229"/>
      <c r="AL436" s="229"/>
      <c r="AM436" s="192" t="s">
        <v>5639</v>
      </c>
    </row>
    <row r="437" spans="1:39" ht="13.5" customHeight="1">
      <c r="A437" s="183">
        <v>4</v>
      </c>
      <c r="B437" s="224" t="s">
        <v>359</v>
      </c>
      <c r="C437" s="224" t="s">
        <v>5685</v>
      </c>
      <c r="D437" s="205" t="s">
        <v>5717</v>
      </c>
      <c r="E437" s="231" t="s">
        <v>510</v>
      </c>
      <c r="F437" s="204" t="s">
        <v>1669</v>
      </c>
      <c r="G437" s="181" t="s">
        <v>6297</v>
      </c>
      <c r="H437" s="157" t="str">
        <f>VLOOKUP(I437:I486,'ENTER STAFF #S HERE'!$A$1:$B$2180,2,FALSE)</f>
        <v>C1593</v>
      </c>
      <c r="I437" s="179" t="s">
        <v>4147</v>
      </c>
      <c r="J437" s="228">
        <v>3</v>
      </c>
      <c r="K437" s="187">
        <f>#N/A</f>
        <v>3</v>
      </c>
      <c r="L437" s="187">
        <f>#N/A</f>
        <v>1</v>
      </c>
      <c r="M437" s="187">
        <v>5</v>
      </c>
      <c r="N437" s="187" t="str">
        <f t="shared" si="0"/>
        <v xml:space="preserve"> </v>
      </c>
      <c r="O437" s="187" t="s">
        <v>58</v>
      </c>
      <c r="P437" s="187" t="s">
        <v>58</v>
      </c>
      <c r="Q437" s="187" t="s">
        <v>58</v>
      </c>
      <c r="R437" s="187" t="s">
        <v>58</v>
      </c>
      <c r="S437" s="187" t="s">
        <v>58</v>
      </c>
      <c r="T437" s="187" t="s">
        <v>58</v>
      </c>
      <c r="U437" s="187" t="s">
        <v>58</v>
      </c>
      <c r="V437" s="187" t="s">
        <v>58</v>
      </c>
      <c r="W437" s="187" t="s">
        <v>58</v>
      </c>
      <c r="X437" s="187" t="s">
        <v>58</v>
      </c>
      <c r="Y437" s="187" t="s">
        <v>58</v>
      </c>
      <c r="Z437" s="187" t="s">
        <v>58</v>
      </c>
      <c r="AA437" s="187"/>
      <c r="AB437" s="187" t="s">
        <v>59</v>
      </c>
      <c r="AC437" s="187" t="s">
        <v>60</v>
      </c>
      <c r="AD437" s="188" t="s">
        <v>6072</v>
      </c>
      <c r="AE437" s="187" t="str">
        <f>VLOOKUP($AF$2:$AF$6318,'PROG CODE'!$A$2:$B$1052,2,FALSE)</f>
        <v>KCAMEEDU</v>
      </c>
      <c r="AF437" s="222" t="s">
        <v>183</v>
      </c>
      <c r="AG437" s="189" t="s">
        <v>5671</v>
      </c>
      <c r="AH437" s="222" t="s">
        <v>5684</v>
      </c>
      <c r="AI437" s="222" t="s">
        <v>5676</v>
      </c>
      <c r="AJ437" s="217" t="s">
        <v>5638</v>
      </c>
      <c r="AK437" s="229"/>
      <c r="AL437" s="229"/>
      <c r="AM437" s="192" t="s">
        <v>5639</v>
      </c>
    </row>
    <row r="438" spans="1:39" ht="13.5" customHeight="1">
      <c r="A438" s="183">
        <v>5</v>
      </c>
      <c r="B438" s="224" t="s">
        <v>360</v>
      </c>
      <c r="C438" s="224" t="s">
        <v>5685</v>
      </c>
      <c r="D438" s="205" t="s">
        <v>5717</v>
      </c>
      <c r="E438" s="231" t="s">
        <v>510</v>
      </c>
      <c r="F438" s="204" t="s">
        <v>1665</v>
      </c>
      <c r="G438" s="181" t="s">
        <v>6298</v>
      </c>
      <c r="H438" s="157" t="str">
        <f>VLOOKUP(I438:I487,'ENTER STAFF #S HERE'!$A$1:$B$2180,2,FALSE)</f>
        <v>C1626</v>
      </c>
      <c r="I438" s="179" t="s">
        <v>3993</v>
      </c>
      <c r="J438" s="228">
        <v>3</v>
      </c>
      <c r="K438" s="187">
        <f>#N/A</f>
        <v>3</v>
      </c>
      <c r="L438" s="187">
        <f>#N/A</f>
        <v>1</v>
      </c>
      <c r="M438" s="187">
        <v>5</v>
      </c>
      <c r="N438" s="187" t="str">
        <f t="shared" si="0"/>
        <v xml:space="preserve"> </v>
      </c>
      <c r="O438" s="187" t="s">
        <v>58</v>
      </c>
      <c r="P438" s="187" t="s">
        <v>58</v>
      </c>
      <c r="Q438" s="187" t="s">
        <v>58</v>
      </c>
      <c r="R438" s="187" t="s">
        <v>58</v>
      </c>
      <c r="S438" s="187" t="s">
        <v>58</v>
      </c>
      <c r="T438" s="187" t="s">
        <v>58</v>
      </c>
      <c r="U438" s="187" t="s">
        <v>58</v>
      </c>
      <c r="V438" s="187" t="s">
        <v>58</v>
      </c>
      <c r="W438" s="187" t="s">
        <v>58</v>
      </c>
      <c r="X438" s="187" t="s">
        <v>58</v>
      </c>
      <c r="Y438" s="187" t="s">
        <v>58</v>
      </c>
      <c r="Z438" s="187" t="s">
        <v>58</v>
      </c>
      <c r="AA438" s="187"/>
      <c r="AB438" s="187" t="s">
        <v>59</v>
      </c>
      <c r="AC438" s="187" t="s">
        <v>60</v>
      </c>
      <c r="AD438" s="188" t="s">
        <v>6072</v>
      </c>
      <c r="AE438" s="187" t="str">
        <f>VLOOKUP($AF$2:$AF$6318,'PROG CODE'!$A$2:$B$1052,2,FALSE)</f>
        <v>KCAMEEDU</v>
      </c>
      <c r="AF438" s="222" t="s">
        <v>183</v>
      </c>
      <c r="AG438" s="189" t="s">
        <v>5671</v>
      </c>
      <c r="AH438" s="222" t="s">
        <v>5684</v>
      </c>
      <c r="AI438" s="222" t="s">
        <v>5676</v>
      </c>
      <c r="AJ438" s="217" t="s">
        <v>5638</v>
      </c>
      <c r="AK438" s="229"/>
      <c r="AL438" s="229"/>
      <c r="AM438" s="192" t="s">
        <v>5639</v>
      </c>
    </row>
    <row r="439" spans="1:39" ht="13.5" customHeight="1">
      <c r="A439" s="183">
        <v>3</v>
      </c>
      <c r="B439" s="224" t="s">
        <v>358</v>
      </c>
      <c r="C439" s="224" t="s">
        <v>5685</v>
      </c>
      <c r="D439" s="179" t="s">
        <v>5717</v>
      </c>
      <c r="E439" s="231" t="s">
        <v>510</v>
      </c>
      <c r="F439" s="204" t="s">
        <v>1679</v>
      </c>
      <c r="G439" s="181" t="s">
        <v>6299</v>
      </c>
      <c r="H439" s="157" t="str">
        <f>VLOOKUP(I439:I488,'ENTER STAFF #S HERE'!$A$1:$B$2180,2,FALSE)</f>
        <v>C1853</v>
      </c>
      <c r="I439" s="179" t="s">
        <v>4254</v>
      </c>
      <c r="J439" s="228">
        <v>3</v>
      </c>
      <c r="K439" s="187">
        <f>#N/A</f>
        <v>3</v>
      </c>
      <c r="L439" s="187">
        <f>#N/A</f>
        <v>1</v>
      </c>
      <c r="M439" s="187">
        <v>5</v>
      </c>
      <c r="N439" s="187" t="str">
        <f t="shared" si="0"/>
        <v xml:space="preserve"> </v>
      </c>
      <c r="O439" s="187" t="s">
        <v>58</v>
      </c>
      <c r="P439" s="187" t="s">
        <v>58</v>
      </c>
      <c r="Q439" s="187" t="s">
        <v>58</v>
      </c>
      <c r="R439" s="187" t="s">
        <v>58</v>
      </c>
      <c r="S439" s="187" t="s">
        <v>58</v>
      </c>
      <c r="T439" s="187" t="s">
        <v>58</v>
      </c>
      <c r="U439" s="187" t="s">
        <v>58</v>
      </c>
      <c r="V439" s="187" t="s">
        <v>58</v>
      </c>
      <c r="W439" s="187" t="s">
        <v>58</v>
      </c>
      <c r="X439" s="187" t="s">
        <v>58</v>
      </c>
      <c r="Y439" s="187" t="s">
        <v>58</v>
      </c>
      <c r="Z439" s="187" t="s">
        <v>58</v>
      </c>
      <c r="AA439" s="187"/>
      <c r="AB439" s="187" t="s">
        <v>59</v>
      </c>
      <c r="AC439" s="187" t="s">
        <v>60</v>
      </c>
      <c r="AD439" s="188" t="s">
        <v>6072</v>
      </c>
      <c r="AE439" s="261" t="s">
        <v>184</v>
      </c>
      <c r="AF439" s="222" t="s">
        <v>6300</v>
      </c>
      <c r="AG439" s="189" t="s">
        <v>5671</v>
      </c>
      <c r="AH439" s="222" t="s">
        <v>5684</v>
      </c>
      <c r="AI439" s="222" t="s">
        <v>5677</v>
      </c>
      <c r="AJ439" s="217" t="s">
        <v>5638</v>
      </c>
      <c r="AK439" s="229"/>
      <c r="AL439" s="229"/>
      <c r="AM439" s="192" t="s">
        <v>5639</v>
      </c>
    </row>
    <row r="440" spans="1:39" ht="13.5" customHeight="1">
      <c r="A440" s="183">
        <v>1</v>
      </c>
      <c r="B440" s="224" t="s">
        <v>52</v>
      </c>
      <c r="C440" s="224" t="s">
        <v>5685</v>
      </c>
      <c r="D440" s="179" t="s">
        <v>510</v>
      </c>
      <c r="E440" s="231" t="s">
        <v>510</v>
      </c>
      <c r="F440" s="204" t="s">
        <v>1729</v>
      </c>
      <c r="G440" s="181" t="s">
        <v>6301</v>
      </c>
      <c r="H440" s="157">
        <f>VLOOKUP(I440:I489,'ENTER STAFF #S HERE'!$A$1:$B$2180,2,FALSE)</f>
        <v>429</v>
      </c>
      <c r="I440" s="179" t="s">
        <v>4632</v>
      </c>
      <c r="J440" s="228">
        <v>3</v>
      </c>
      <c r="K440" s="187">
        <f>#N/A</f>
        <v>3</v>
      </c>
      <c r="L440" s="187">
        <f>#N/A</f>
        <v>1</v>
      </c>
      <c r="M440" s="187">
        <v>5</v>
      </c>
      <c r="N440" s="187" t="str">
        <f t="shared" si="0"/>
        <v xml:space="preserve"> </v>
      </c>
      <c r="O440" s="187" t="s">
        <v>58</v>
      </c>
      <c r="P440" s="187" t="s">
        <v>58</v>
      </c>
      <c r="Q440" s="187" t="s">
        <v>58</v>
      </c>
      <c r="R440" s="187" t="s">
        <v>58</v>
      </c>
      <c r="S440" s="187" t="s">
        <v>58</v>
      </c>
      <c r="T440" s="187" t="s">
        <v>58</v>
      </c>
      <c r="U440" s="187" t="s">
        <v>58</v>
      </c>
      <c r="V440" s="187" t="s">
        <v>58</v>
      </c>
      <c r="W440" s="187" t="s">
        <v>58</v>
      </c>
      <c r="X440" s="187" t="s">
        <v>58</v>
      </c>
      <c r="Y440" s="187" t="s">
        <v>58</v>
      </c>
      <c r="Z440" s="187" t="s">
        <v>58</v>
      </c>
      <c r="AA440" s="187"/>
      <c r="AB440" s="187" t="s">
        <v>59</v>
      </c>
      <c r="AC440" s="187" t="s">
        <v>60</v>
      </c>
      <c r="AD440" s="188" t="s">
        <v>6072</v>
      </c>
      <c r="AE440" s="261" t="s">
        <v>184</v>
      </c>
      <c r="AF440" s="222" t="s">
        <v>6302</v>
      </c>
      <c r="AG440" s="189" t="s">
        <v>5671</v>
      </c>
      <c r="AH440" s="222" t="s">
        <v>5684</v>
      </c>
      <c r="AI440" s="222" t="s">
        <v>5677</v>
      </c>
      <c r="AJ440" s="217" t="s">
        <v>5638</v>
      </c>
      <c r="AK440" s="229"/>
      <c r="AL440" s="229"/>
      <c r="AM440" s="192" t="s">
        <v>5639</v>
      </c>
    </row>
    <row r="441" spans="1:39" ht="13.5" customHeight="1">
      <c r="A441" s="183">
        <v>2</v>
      </c>
      <c r="B441" s="224" t="s">
        <v>357</v>
      </c>
      <c r="C441" s="224" t="s">
        <v>5685</v>
      </c>
      <c r="D441" s="179" t="s">
        <v>5717</v>
      </c>
      <c r="E441" s="231" t="s">
        <v>510</v>
      </c>
      <c r="F441" s="204" t="s">
        <v>1655</v>
      </c>
      <c r="G441" s="181" t="s">
        <v>6303</v>
      </c>
      <c r="H441" s="157">
        <f>VLOOKUP(I441:I490,'ENTER STAFF #S HERE'!$A$1:$B$2180,2,FALSE)</f>
        <v>429</v>
      </c>
      <c r="I441" s="179" t="s">
        <v>4632</v>
      </c>
      <c r="J441" s="228">
        <v>3</v>
      </c>
      <c r="K441" s="187">
        <f>#N/A</f>
        <v>3</v>
      </c>
      <c r="L441" s="187">
        <f>#N/A</f>
        <v>1</v>
      </c>
      <c r="M441" s="187">
        <v>5</v>
      </c>
      <c r="N441" s="187" t="str">
        <f t="shared" si="0"/>
        <v xml:space="preserve"> </v>
      </c>
      <c r="O441" s="187" t="s">
        <v>58</v>
      </c>
      <c r="P441" s="187" t="s">
        <v>58</v>
      </c>
      <c r="Q441" s="187" t="s">
        <v>58</v>
      </c>
      <c r="R441" s="187" t="s">
        <v>58</v>
      </c>
      <c r="S441" s="187" t="s">
        <v>58</v>
      </c>
      <c r="T441" s="187" t="s">
        <v>58</v>
      </c>
      <c r="U441" s="187" t="s">
        <v>58</v>
      </c>
      <c r="V441" s="187" t="s">
        <v>58</v>
      </c>
      <c r="W441" s="187" t="s">
        <v>58</v>
      </c>
      <c r="X441" s="187" t="s">
        <v>58</v>
      </c>
      <c r="Y441" s="187" t="s">
        <v>58</v>
      </c>
      <c r="Z441" s="187" t="s">
        <v>58</v>
      </c>
      <c r="AA441" s="187"/>
      <c r="AB441" s="187" t="s">
        <v>59</v>
      </c>
      <c r="AC441" s="187" t="s">
        <v>60</v>
      </c>
      <c r="AD441" s="188" t="s">
        <v>6072</v>
      </c>
      <c r="AE441" s="261" t="s">
        <v>184</v>
      </c>
      <c r="AF441" s="222" t="s">
        <v>6304</v>
      </c>
      <c r="AG441" s="189" t="s">
        <v>5671</v>
      </c>
      <c r="AH441" s="222" t="s">
        <v>5684</v>
      </c>
      <c r="AI441" s="222" t="s">
        <v>5677</v>
      </c>
      <c r="AJ441" s="217" t="s">
        <v>5638</v>
      </c>
      <c r="AK441" s="229"/>
      <c r="AL441" s="229"/>
      <c r="AM441" s="192" t="s">
        <v>5639</v>
      </c>
    </row>
    <row r="442" spans="1:39" ht="13.5" customHeight="1">
      <c r="A442" s="183">
        <v>1</v>
      </c>
      <c r="B442" s="224" t="s">
        <v>52</v>
      </c>
      <c r="C442" s="224" t="s">
        <v>5685</v>
      </c>
      <c r="D442" s="205" t="s">
        <v>5717</v>
      </c>
      <c r="E442" s="231" t="s">
        <v>510</v>
      </c>
      <c r="F442" s="204" t="s">
        <v>1735</v>
      </c>
      <c r="G442" s="181" t="s">
        <v>6305</v>
      </c>
      <c r="H442" s="157">
        <f>VLOOKUP(I442:I491,'ENTER STAFF #S HERE'!$A$1:$B$2180,2,FALSE)</f>
        <v>378</v>
      </c>
      <c r="I442" s="233" t="s">
        <v>3990</v>
      </c>
      <c r="J442" s="228">
        <v>3</v>
      </c>
      <c r="K442" s="187">
        <f>#N/A</f>
        <v>3</v>
      </c>
      <c r="L442" s="187">
        <f>#N/A</f>
        <v>1</v>
      </c>
      <c r="M442" s="187">
        <v>5</v>
      </c>
      <c r="N442" s="187" t="str">
        <f t="shared" si="0"/>
        <v xml:space="preserve"> </v>
      </c>
      <c r="O442" s="187" t="s">
        <v>58</v>
      </c>
      <c r="P442" s="187" t="s">
        <v>58</v>
      </c>
      <c r="Q442" s="187" t="s">
        <v>58</v>
      </c>
      <c r="R442" s="187" t="s">
        <v>58</v>
      </c>
      <c r="S442" s="187" t="s">
        <v>58</v>
      </c>
      <c r="T442" s="187" t="s">
        <v>58</v>
      </c>
      <c r="U442" s="187" t="s">
        <v>58</v>
      </c>
      <c r="V442" s="187" t="s">
        <v>58</v>
      </c>
      <c r="W442" s="187" t="s">
        <v>58</v>
      </c>
      <c r="X442" s="187" t="s">
        <v>58</v>
      </c>
      <c r="Y442" s="187" t="s">
        <v>58</v>
      </c>
      <c r="Z442" s="187" t="s">
        <v>58</v>
      </c>
      <c r="AA442" s="187"/>
      <c r="AB442" s="187" t="s">
        <v>59</v>
      </c>
      <c r="AC442" s="187" t="s">
        <v>60</v>
      </c>
      <c r="AD442" s="188" t="s">
        <v>6072</v>
      </c>
      <c r="AE442" s="187" t="str">
        <f>VLOOKUP($AF$2:$AF$6318,'PROG CODE'!$A$2:$B$1052,2,FALSE)</f>
        <v>KCAMELM</v>
      </c>
      <c r="AF442" s="222" t="s">
        <v>181</v>
      </c>
      <c r="AG442" s="189" t="s">
        <v>5671</v>
      </c>
      <c r="AH442" s="222" t="s">
        <v>5684</v>
      </c>
      <c r="AI442" s="222" t="s">
        <v>5674</v>
      </c>
      <c r="AJ442" s="217" t="s">
        <v>5638</v>
      </c>
      <c r="AK442" s="229"/>
      <c r="AL442" s="229"/>
      <c r="AM442" s="192" t="s">
        <v>5639</v>
      </c>
    </row>
    <row r="443" spans="1:39" ht="13.5" customHeight="1">
      <c r="A443" s="183">
        <v>2</v>
      </c>
      <c r="B443" s="224" t="s">
        <v>357</v>
      </c>
      <c r="C443" s="224" t="s">
        <v>5685</v>
      </c>
      <c r="D443" s="205" t="s">
        <v>5717</v>
      </c>
      <c r="E443" s="231" t="s">
        <v>510</v>
      </c>
      <c r="F443" s="204" t="s">
        <v>1737</v>
      </c>
      <c r="G443" s="181" t="s">
        <v>6306</v>
      </c>
      <c r="H443" s="157">
        <f>VLOOKUP(I443:I492,'ENTER STAFF #S HERE'!$A$1:$B$2180,2,FALSE)</f>
        <v>327</v>
      </c>
      <c r="I443" s="179" t="s">
        <v>3902</v>
      </c>
      <c r="J443" s="228">
        <v>3</v>
      </c>
      <c r="K443" s="187">
        <f>#N/A</f>
        <v>3</v>
      </c>
      <c r="L443" s="187">
        <f>#N/A</f>
        <v>1</v>
      </c>
      <c r="M443" s="187">
        <v>5</v>
      </c>
      <c r="N443" s="187" t="str">
        <f t="shared" si="0"/>
        <v xml:space="preserve"> </v>
      </c>
      <c r="O443" s="187" t="s">
        <v>58</v>
      </c>
      <c r="P443" s="187" t="s">
        <v>58</v>
      </c>
      <c r="Q443" s="187" t="s">
        <v>58</v>
      </c>
      <c r="R443" s="187" t="s">
        <v>58</v>
      </c>
      <c r="S443" s="187" t="s">
        <v>58</v>
      </c>
      <c r="T443" s="187" t="s">
        <v>58</v>
      </c>
      <c r="U443" s="187" t="s">
        <v>58</v>
      </c>
      <c r="V443" s="187" t="s">
        <v>58</v>
      </c>
      <c r="W443" s="187" t="s">
        <v>58</v>
      </c>
      <c r="X443" s="187" t="s">
        <v>58</v>
      </c>
      <c r="Y443" s="187" t="s">
        <v>58</v>
      </c>
      <c r="Z443" s="187" t="s">
        <v>58</v>
      </c>
      <c r="AA443" s="187"/>
      <c r="AB443" s="187" t="s">
        <v>59</v>
      </c>
      <c r="AC443" s="187" t="s">
        <v>60</v>
      </c>
      <c r="AD443" s="188" t="s">
        <v>6072</v>
      </c>
      <c r="AE443" s="187" t="str">
        <f>VLOOKUP($AF$2:$AF$6318,'PROG CODE'!$A$2:$B$1052,2,FALSE)</f>
        <v>KCAMELM</v>
      </c>
      <c r="AF443" s="222" t="s">
        <v>181</v>
      </c>
      <c r="AG443" s="189" t="s">
        <v>5671</v>
      </c>
      <c r="AH443" s="222" t="s">
        <v>5684</v>
      </c>
      <c r="AI443" s="222" t="s">
        <v>5674</v>
      </c>
      <c r="AJ443" s="217" t="s">
        <v>5638</v>
      </c>
      <c r="AK443" s="229"/>
      <c r="AL443" s="229"/>
      <c r="AM443" s="192" t="s">
        <v>5639</v>
      </c>
    </row>
    <row r="444" spans="1:39" ht="13.5" customHeight="1">
      <c r="A444" s="183">
        <v>3</v>
      </c>
      <c r="B444" s="224" t="s">
        <v>358</v>
      </c>
      <c r="C444" s="224" t="s">
        <v>5685</v>
      </c>
      <c r="D444" s="205" t="s">
        <v>5717</v>
      </c>
      <c r="E444" s="231" t="s">
        <v>510</v>
      </c>
      <c r="F444" s="204" t="s">
        <v>1739</v>
      </c>
      <c r="G444" s="181" t="s">
        <v>6307</v>
      </c>
      <c r="H444" s="157">
        <f>VLOOKUP(I444:I493,'ENTER STAFF #S HERE'!$A$1:$B$2180,2,FALSE)</f>
        <v>385</v>
      </c>
      <c r="I444" s="179" t="s">
        <v>3911</v>
      </c>
      <c r="J444" s="228">
        <v>3</v>
      </c>
      <c r="K444" s="187">
        <f>#N/A</f>
        <v>3</v>
      </c>
      <c r="L444" s="187">
        <f>#N/A</f>
        <v>1</v>
      </c>
      <c r="M444" s="187">
        <v>5</v>
      </c>
      <c r="N444" s="187" t="str">
        <f t="shared" si="0"/>
        <v xml:space="preserve"> </v>
      </c>
      <c r="O444" s="187" t="s">
        <v>58</v>
      </c>
      <c r="P444" s="187" t="s">
        <v>58</v>
      </c>
      <c r="Q444" s="187" t="s">
        <v>58</v>
      </c>
      <c r="R444" s="187" t="s">
        <v>58</v>
      </c>
      <c r="S444" s="187" t="s">
        <v>58</v>
      </c>
      <c r="T444" s="187" t="s">
        <v>58</v>
      </c>
      <c r="U444" s="187" t="s">
        <v>58</v>
      </c>
      <c r="V444" s="187" t="s">
        <v>58</v>
      </c>
      <c r="W444" s="187" t="s">
        <v>58</v>
      </c>
      <c r="X444" s="187" t="s">
        <v>58</v>
      </c>
      <c r="Y444" s="187" t="s">
        <v>58</v>
      </c>
      <c r="Z444" s="187" t="s">
        <v>58</v>
      </c>
      <c r="AA444" s="187"/>
      <c r="AB444" s="187" t="s">
        <v>59</v>
      </c>
      <c r="AC444" s="187" t="s">
        <v>60</v>
      </c>
      <c r="AD444" s="188" t="s">
        <v>6072</v>
      </c>
      <c r="AE444" s="187" t="str">
        <f>VLOOKUP($AF$2:$AF$6318,'PROG CODE'!$A$2:$B$1052,2,FALSE)</f>
        <v>KCAMELM</v>
      </c>
      <c r="AF444" s="222" t="s">
        <v>181</v>
      </c>
      <c r="AG444" s="189" t="s">
        <v>5671</v>
      </c>
      <c r="AH444" s="222" t="s">
        <v>5684</v>
      </c>
      <c r="AI444" s="222" t="s">
        <v>5674</v>
      </c>
      <c r="AJ444" s="217" t="s">
        <v>5638</v>
      </c>
      <c r="AK444" s="229"/>
      <c r="AL444" s="229"/>
      <c r="AM444" s="192" t="s">
        <v>5639</v>
      </c>
    </row>
    <row r="445" spans="1:39" ht="13.5" customHeight="1">
      <c r="A445" s="183">
        <v>4</v>
      </c>
      <c r="B445" s="224" t="s">
        <v>359</v>
      </c>
      <c r="C445" s="224" t="s">
        <v>5685</v>
      </c>
      <c r="D445" s="205" t="s">
        <v>5717</v>
      </c>
      <c r="E445" s="231" t="s">
        <v>510</v>
      </c>
      <c r="F445" s="204" t="s">
        <v>1741</v>
      </c>
      <c r="G445" s="181" t="s">
        <v>6308</v>
      </c>
      <c r="H445" s="157">
        <f>VLOOKUP(I445:I494,'ENTER STAFF #S HERE'!$A$1:$B$2180,2,FALSE)</f>
        <v>383</v>
      </c>
      <c r="I445" s="179" t="s">
        <v>3910</v>
      </c>
      <c r="J445" s="228">
        <v>3</v>
      </c>
      <c r="K445" s="187">
        <f>#N/A</f>
        <v>3</v>
      </c>
      <c r="L445" s="187">
        <f>#N/A</f>
        <v>1</v>
      </c>
      <c r="M445" s="187">
        <v>5</v>
      </c>
      <c r="N445" s="187" t="str">
        <f t="shared" si="0"/>
        <v xml:space="preserve"> </v>
      </c>
      <c r="O445" s="187" t="s">
        <v>58</v>
      </c>
      <c r="P445" s="187" t="s">
        <v>58</v>
      </c>
      <c r="Q445" s="187" t="s">
        <v>58</v>
      </c>
      <c r="R445" s="187" t="s">
        <v>58</v>
      </c>
      <c r="S445" s="187" t="s">
        <v>58</v>
      </c>
      <c r="T445" s="187" t="s">
        <v>58</v>
      </c>
      <c r="U445" s="187" t="s">
        <v>58</v>
      </c>
      <c r="V445" s="187" t="s">
        <v>58</v>
      </c>
      <c r="W445" s="187" t="s">
        <v>58</v>
      </c>
      <c r="X445" s="187" t="s">
        <v>58</v>
      </c>
      <c r="Y445" s="187" t="s">
        <v>58</v>
      </c>
      <c r="Z445" s="187" t="s">
        <v>58</v>
      </c>
      <c r="AA445" s="187"/>
      <c r="AB445" s="187" t="s">
        <v>59</v>
      </c>
      <c r="AC445" s="187" t="s">
        <v>60</v>
      </c>
      <c r="AD445" s="188" t="s">
        <v>6072</v>
      </c>
      <c r="AE445" s="187" t="str">
        <f>VLOOKUP($AF$2:$AF$6318,'PROG CODE'!$A$2:$B$1052,2,FALSE)</f>
        <v>KCAMELM</v>
      </c>
      <c r="AF445" s="222" t="s">
        <v>181</v>
      </c>
      <c r="AG445" s="189" t="s">
        <v>5671</v>
      </c>
      <c r="AH445" s="222" t="s">
        <v>5684</v>
      </c>
      <c r="AI445" s="222" t="s">
        <v>5674</v>
      </c>
      <c r="AJ445" s="217" t="s">
        <v>5638</v>
      </c>
      <c r="AK445" s="229"/>
      <c r="AL445" s="229"/>
      <c r="AM445" s="192" t="s">
        <v>5639</v>
      </c>
    </row>
    <row r="446" spans="1:39" ht="13.5" customHeight="1">
      <c r="A446" s="183">
        <v>6</v>
      </c>
      <c r="B446" s="224" t="s">
        <v>361</v>
      </c>
      <c r="C446" s="224" t="s">
        <v>5685</v>
      </c>
      <c r="D446" s="205" t="s">
        <v>5717</v>
      </c>
      <c r="E446" s="231" t="s">
        <v>510</v>
      </c>
      <c r="F446" s="204" t="s">
        <v>1743</v>
      </c>
      <c r="G446" s="181" t="s">
        <v>6309</v>
      </c>
      <c r="H446" s="157">
        <f>VLOOKUP(I446:I495,'ENTER STAFF #S HERE'!$A$1:$B$2180,2,FALSE)</f>
        <v>385</v>
      </c>
      <c r="I446" s="179" t="s">
        <v>3911</v>
      </c>
      <c r="J446" s="228">
        <v>3</v>
      </c>
      <c r="K446" s="187">
        <f>#N/A</f>
        <v>3</v>
      </c>
      <c r="L446" s="187">
        <f>#N/A</f>
        <v>1</v>
      </c>
      <c r="M446" s="187">
        <v>5</v>
      </c>
      <c r="N446" s="187" t="str">
        <f t="shared" si="0"/>
        <v xml:space="preserve"> </v>
      </c>
      <c r="O446" s="187" t="s">
        <v>58</v>
      </c>
      <c r="P446" s="187" t="s">
        <v>58</v>
      </c>
      <c r="Q446" s="187" t="s">
        <v>58</v>
      </c>
      <c r="R446" s="187" t="s">
        <v>58</v>
      </c>
      <c r="S446" s="187" t="s">
        <v>58</v>
      </c>
      <c r="T446" s="187" t="s">
        <v>58</v>
      </c>
      <c r="U446" s="187" t="s">
        <v>58</v>
      </c>
      <c r="V446" s="187" t="s">
        <v>58</v>
      </c>
      <c r="W446" s="187" t="s">
        <v>58</v>
      </c>
      <c r="X446" s="187" t="s">
        <v>58</v>
      </c>
      <c r="Y446" s="187" t="s">
        <v>58</v>
      </c>
      <c r="Z446" s="187" t="s">
        <v>58</v>
      </c>
      <c r="AA446" s="187"/>
      <c r="AB446" s="187" t="s">
        <v>59</v>
      </c>
      <c r="AC446" s="187" t="s">
        <v>60</v>
      </c>
      <c r="AD446" s="188" t="s">
        <v>6072</v>
      </c>
      <c r="AE446" s="187" t="str">
        <f>VLOOKUP($AF$2:$AF$6318,'PROG CODE'!$A$2:$B$1052,2,FALSE)</f>
        <v>KCAMELM</v>
      </c>
      <c r="AF446" s="222" t="s">
        <v>181</v>
      </c>
      <c r="AG446" s="189" t="s">
        <v>5671</v>
      </c>
      <c r="AH446" s="222" t="s">
        <v>5684</v>
      </c>
      <c r="AI446" s="222" t="s">
        <v>5674</v>
      </c>
      <c r="AJ446" s="217" t="s">
        <v>5638</v>
      </c>
      <c r="AK446" s="229"/>
      <c r="AL446" s="229"/>
      <c r="AM446" s="192" t="s">
        <v>5639</v>
      </c>
    </row>
    <row r="447" spans="1:39" ht="13.5" customHeight="1">
      <c r="A447" s="183">
        <v>1</v>
      </c>
      <c r="B447" s="224" t="s">
        <v>52</v>
      </c>
      <c r="C447" s="224" t="s">
        <v>5636</v>
      </c>
      <c r="D447" s="179" t="s">
        <v>376</v>
      </c>
      <c r="E447" s="231" t="s">
        <v>431</v>
      </c>
      <c r="F447" s="204" t="s">
        <v>2100</v>
      </c>
      <c r="G447" s="181" t="s">
        <v>2101</v>
      </c>
      <c r="H447" s="157" t="str">
        <f>VLOOKUP(I447:I496,'ENTER STAFF #S HERE'!$A$1:$B$2180,2,FALSE)</f>
        <v>C1761</v>
      </c>
      <c r="I447" s="179" t="s">
        <v>3938</v>
      </c>
      <c r="J447" s="228">
        <v>3</v>
      </c>
      <c r="K447" s="187">
        <f>#N/A</f>
        <v>3</v>
      </c>
      <c r="L447" s="187">
        <f>#N/A</f>
        <v>1</v>
      </c>
      <c r="M447" s="210">
        <v>6</v>
      </c>
      <c r="N447" s="187" t="str">
        <f t="shared" si="0"/>
        <v xml:space="preserve"> </v>
      </c>
      <c r="O447" s="187" t="s">
        <v>58</v>
      </c>
      <c r="P447" s="187" t="s">
        <v>58</v>
      </c>
      <c r="Q447" s="187" t="s">
        <v>58</v>
      </c>
      <c r="R447" s="187" t="s">
        <v>58</v>
      </c>
      <c r="S447" s="187" t="s">
        <v>58</v>
      </c>
      <c r="T447" s="187" t="s">
        <v>58</v>
      </c>
      <c r="U447" s="187" t="s">
        <v>58</v>
      </c>
      <c r="V447" s="187" t="s">
        <v>58</v>
      </c>
      <c r="W447" s="187">
        <v>1</v>
      </c>
      <c r="X447" s="187" t="s">
        <v>58</v>
      </c>
      <c r="Y447" s="187" t="s">
        <v>58</v>
      </c>
      <c r="Z447" s="187" t="s">
        <v>58</v>
      </c>
      <c r="AA447" s="187"/>
      <c r="AB447" s="187" t="s">
        <v>59</v>
      </c>
      <c r="AC447" s="187" t="s">
        <v>60</v>
      </c>
      <c r="AD447" s="188" t="s">
        <v>6072</v>
      </c>
      <c r="AE447" s="187" t="str">
        <f>VLOOKUP($AF$2:$AF$6318,'PROG CODE'!$A$2:$B$1052,2,FALSE)</f>
        <v>KCABEDUORD</v>
      </c>
      <c r="AF447" s="222" t="s">
        <v>90</v>
      </c>
      <c r="AG447" s="190" t="s">
        <v>63</v>
      </c>
      <c r="AH447" s="222" t="s">
        <v>5684</v>
      </c>
      <c r="AI447" s="222" t="s">
        <v>6131</v>
      </c>
      <c r="AJ447" s="217" t="s">
        <v>5638</v>
      </c>
      <c r="AK447" s="229"/>
      <c r="AL447" s="229"/>
      <c r="AM447" s="192" t="s">
        <v>5639</v>
      </c>
    </row>
    <row r="448" spans="1:39" ht="13.5" customHeight="1">
      <c r="A448" s="183">
        <v>1</v>
      </c>
      <c r="B448" s="224" t="s">
        <v>52</v>
      </c>
      <c r="C448" s="224" t="s">
        <v>5643</v>
      </c>
      <c r="D448" s="179" t="s">
        <v>510</v>
      </c>
      <c r="E448" s="231" t="s">
        <v>510</v>
      </c>
      <c r="F448" s="204" t="s">
        <v>1838</v>
      </c>
      <c r="G448" s="181" t="s">
        <v>6049</v>
      </c>
      <c r="H448" s="157" t="str">
        <f>VLOOKUP(I448:I497,'ENTER STAFF #S HERE'!$A$1:$B$2180,2,FALSE)</f>
        <v>C1773</v>
      </c>
      <c r="I448" s="179" t="s">
        <v>5613</v>
      </c>
      <c r="J448" s="228"/>
      <c r="K448" s="187">
        <f>#N/A</f>
        <v>0</v>
      </c>
      <c r="L448" s="187">
        <f>#N/A</f>
        <v>0</v>
      </c>
      <c r="M448" s="187">
        <v>5</v>
      </c>
      <c r="N448" s="187" t="str">
        <f t="shared" si="0"/>
        <v xml:space="preserve"> </v>
      </c>
      <c r="O448" s="187" t="s">
        <v>58</v>
      </c>
      <c r="P448" s="187" t="s">
        <v>58</v>
      </c>
      <c r="Q448" s="187" t="s">
        <v>58</v>
      </c>
      <c r="R448" s="187" t="s">
        <v>58</v>
      </c>
      <c r="S448" s="187" t="s">
        <v>58</v>
      </c>
      <c r="T448" s="187" t="s">
        <v>58</v>
      </c>
      <c r="U448" s="187" t="s">
        <v>58</v>
      </c>
      <c r="V448" s="187" t="s">
        <v>58</v>
      </c>
      <c r="W448" s="187">
        <v>0</v>
      </c>
      <c r="X448" s="187" t="s">
        <v>58</v>
      </c>
      <c r="Y448" s="187" t="s">
        <v>58</v>
      </c>
      <c r="Z448" s="187" t="s">
        <v>58</v>
      </c>
      <c r="AA448" s="187"/>
      <c r="AB448" s="187" t="s">
        <v>59</v>
      </c>
      <c r="AC448" s="187" t="s">
        <v>60</v>
      </c>
      <c r="AD448" s="188" t="s">
        <v>6072</v>
      </c>
      <c r="AE448" s="187" t="str">
        <f>VLOOKUP($AF$2:$AF$6318,'PROG CODE'!$A$2:$B$1052,2,FALSE)</f>
        <v>KCABEDUORD</v>
      </c>
      <c r="AF448" s="222" t="s">
        <v>90</v>
      </c>
      <c r="AG448" s="190" t="s">
        <v>63</v>
      </c>
      <c r="AH448" s="222" t="s">
        <v>5684</v>
      </c>
      <c r="AI448" s="222" t="s">
        <v>6131</v>
      </c>
      <c r="AJ448" s="217" t="s">
        <v>5638</v>
      </c>
      <c r="AK448" s="229"/>
      <c r="AL448" s="229"/>
      <c r="AM448" s="192" t="s">
        <v>5639</v>
      </c>
    </row>
    <row r="449" spans="1:39" ht="13.5" customHeight="1">
      <c r="A449" s="183">
        <v>1</v>
      </c>
      <c r="B449" s="224" t="s">
        <v>52</v>
      </c>
      <c r="C449" s="224" t="s">
        <v>53</v>
      </c>
      <c r="D449" s="179" t="s">
        <v>510</v>
      </c>
      <c r="E449" s="231" t="s">
        <v>510</v>
      </c>
      <c r="F449" s="204" t="s">
        <v>2094</v>
      </c>
      <c r="G449" s="181" t="s">
        <v>6310</v>
      </c>
      <c r="H449" s="157" t="str">
        <f>VLOOKUP(I449:I498,'ENTER STAFF #S HERE'!$A$1:$B$2180,2,FALSE)</f>
        <v>C1761</v>
      </c>
      <c r="I449" s="179" t="s">
        <v>3938</v>
      </c>
      <c r="J449" s="228">
        <v>3</v>
      </c>
      <c r="K449" s="187">
        <f>#N/A</f>
        <v>3</v>
      </c>
      <c r="L449" s="187">
        <f>#N/A</f>
        <v>1</v>
      </c>
      <c r="M449" s="210">
        <v>6</v>
      </c>
      <c r="N449" s="187" t="str">
        <f t="shared" si="0"/>
        <v xml:space="preserve"> </v>
      </c>
      <c r="O449" s="187" t="s">
        <v>58</v>
      </c>
      <c r="P449" s="187" t="s">
        <v>58</v>
      </c>
      <c r="Q449" s="187" t="s">
        <v>58</v>
      </c>
      <c r="R449" s="187" t="s">
        <v>58</v>
      </c>
      <c r="S449" s="187" t="s">
        <v>58</v>
      </c>
      <c r="T449" s="187" t="s">
        <v>58</v>
      </c>
      <c r="U449" s="187" t="s">
        <v>58</v>
      </c>
      <c r="V449" s="187" t="s">
        <v>58</v>
      </c>
      <c r="W449" s="187">
        <v>1</v>
      </c>
      <c r="X449" s="187" t="s">
        <v>58</v>
      </c>
      <c r="Y449" s="187" t="s">
        <v>58</v>
      </c>
      <c r="Z449" s="187" t="s">
        <v>58</v>
      </c>
      <c r="AA449" s="187"/>
      <c r="AB449" s="187" t="s">
        <v>59</v>
      </c>
      <c r="AC449" s="187" t="s">
        <v>60</v>
      </c>
      <c r="AD449" s="188" t="s">
        <v>6072</v>
      </c>
      <c r="AE449" s="187" t="str">
        <f>VLOOKUP($AF$2:$AF$6318,'PROG CODE'!$A$2:$B$1052,2,FALSE)</f>
        <v>KCABEDUORD</v>
      </c>
      <c r="AF449" s="222" t="s">
        <v>90</v>
      </c>
      <c r="AG449" s="190" t="s">
        <v>63</v>
      </c>
      <c r="AH449" s="222" t="s">
        <v>5684</v>
      </c>
      <c r="AI449" s="222" t="s">
        <v>6131</v>
      </c>
      <c r="AJ449" s="217" t="s">
        <v>5638</v>
      </c>
      <c r="AK449" s="229"/>
      <c r="AL449" s="229"/>
      <c r="AM449" s="192" t="s">
        <v>5639</v>
      </c>
    </row>
    <row r="450" spans="1:39" ht="13.5" customHeight="1">
      <c r="A450" s="183">
        <v>2</v>
      </c>
      <c r="B450" s="224" t="s">
        <v>357</v>
      </c>
      <c r="C450" s="224" t="s">
        <v>5636</v>
      </c>
      <c r="D450" s="179" t="s">
        <v>376</v>
      </c>
      <c r="E450" s="231" t="s">
        <v>429</v>
      </c>
      <c r="F450" s="214" t="s">
        <v>2000</v>
      </c>
      <c r="G450" s="181" t="s">
        <v>2097</v>
      </c>
      <c r="H450" s="157" t="str">
        <f>VLOOKUP(I450:I499,'ENTER STAFF #S HERE'!$A$1:$B$2180,2,FALSE)</f>
        <v>C1853</v>
      </c>
      <c r="I450" s="179" t="s">
        <v>4254</v>
      </c>
      <c r="J450" s="228">
        <v>3</v>
      </c>
      <c r="K450" s="187">
        <f>#N/A</f>
        <v>3</v>
      </c>
      <c r="L450" s="187">
        <f>#N/A</f>
        <v>1</v>
      </c>
      <c r="M450" s="210">
        <v>100</v>
      </c>
      <c r="N450" s="187" t="str">
        <f t="shared" si="0"/>
        <v xml:space="preserve"> </v>
      </c>
      <c r="O450" s="187" t="s">
        <v>58</v>
      </c>
      <c r="P450" s="187" t="s">
        <v>58</v>
      </c>
      <c r="Q450" s="187" t="s">
        <v>58</v>
      </c>
      <c r="R450" s="187" t="s">
        <v>58</v>
      </c>
      <c r="S450" s="187" t="s">
        <v>58</v>
      </c>
      <c r="T450" s="187" t="s">
        <v>58</v>
      </c>
      <c r="U450" s="187" t="s">
        <v>58</v>
      </c>
      <c r="V450" s="187" t="s">
        <v>58</v>
      </c>
      <c r="W450" s="187">
        <v>1</v>
      </c>
      <c r="X450" s="187" t="s">
        <v>58</v>
      </c>
      <c r="Y450" s="187" t="s">
        <v>58</v>
      </c>
      <c r="Z450" s="187" t="s">
        <v>58</v>
      </c>
      <c r="AA450" s="187"/>
      <c r="AB450" s="187" t="s">
        <v>59</v>
      </c>
      <c r="AC450" s="187" t="s">
        <v>60</v>
      </c>
      <c r="AD450" s="188" t="s">
        <v>6072</v>
      </c>
      <c r="AE450" s="187" t="str">
        <f>VLOOKUP($AF$2:$AF$6318,'PROG CODE'!$A$2:$B$1052,2,FALSE)</f>
        <v>KCABEDUORD</v>
      </c>
      <c r="AF450" s="222" t="s">
        <v>90</v>
      </c>
      <c r="AG450" s="190" t="s">
        <v>63</v>
      </c>
      <c r="AH450" s="222" t="s">
        <v>5684</v>
      </c>
      <c r="AI450" s="222" t="s">
        <v>6131</v>
      </c>
      <c r="AJ450" s="217" t="s">
        <v>5638</v>
      </c>
      <c r="AK450" s="229"/>
      <c r="AL450" s="229"/>
      <c r="AM450" s="192" t="s">
        <v>5639</v>
      </c>
    </row>
    <row r="451" spans="1:39" ht="13.5" customHeight="1">
      <c r="A451" s="183">
        <v>4</v>
      </c>
      <c r="B451" s="224" t="s">
        <v>359</v>
      </c>
      <c r="C451" s="224" t="s">
        <v>5636</v>
      </c>
      <c r="D451" s="179" t="s">
        <v>376</v>
      </c>
      <c r="E451" s="231" t="s">
        <v>431</v>
      </c>
      <c r="F451" s="204" t="s">
        <v>2098</v>
      </c>
      <c r="G451" s="181" t="s">
        <v>2099</v>
      </c>
      <c r="H451" s="157" t="str">
        <f>VLOOKUP(I451:I501,'ENTER STAFF #S HERE'!$A$1:$B$2180,2,FALSE)</f>
        <v>C1611</v>
      </c>
      <c r="I451" s="179" t="s">
        <v>4149</v>
      </c>
      <c r="J451" s="228">
        <v>3</v>
      </c>
      <c r="K451" s="187">
        <f>#N/A</f>
        <v>3</v>
      </c>
      <c r="L451" s="187">
        <f>#N/A</f>
        <v>1</v>
      </c>
      <c r="M451" s="187">
        <v>5</v>
      </c>
      <c r="N451" s="187" t="str">
        <f t="shared" si="0"/>
        <v xml:space="preserve"> </v>
      </c>
      <c r="O451" s="187" t="s">
        <v>58</v>
      </c>
      <c r="P451" s="187" t="s">
        <v>58</v>
      </c>
      <c r="Q451" s="187" t="s">
        <v>58</v>
      </c>
      <c r="R451" s="187" t="s">
        <v>58</v>
      </c>
      <c r="S451" s="187" t="s">
        <v>58</v>
      </c>
      <c r="T451" s="187" t="s">
        <v>58</v>
      </c>
      <c r="U451" s="187" t="s">
        <v>58</v>
      </c>
      <c r="V451" s="187" t="s">
        <v>58</v>
      </c>
      <c r="W451" s="187">
        <v>1</v>
      </c>
      <c r="X451" s="187" t="s">
        <v>58</v>
      </c>
      <c r="Y451" s="187" t="s">
        <v>58</v>
      </c>
      <c r="Z451" s="187" t="s">
        <v>58</v>
      </c>
      <c r="AA451" s="187"/>
      <c r="AB451" s="187" t="s">
        <v>59</v>
      </c>
      <c r="AC451" s="187" t="s">
        <v>60</v>
      </c>
      <c r="AD451" s="188" t="s">
        <v>6072</v>
      </c>
      <c r="AE451" s="187" t="str">
        <f>VLOOKUP($AF$2:$AF$6318,'PROG CODE'!$A$2:$B$1052,2,FALSE)</f>
        <v>KCABEDUORD</v>
      </c>
      <c r="AF451" s="222" t="s">
        <v>90</v>
      </c>
      <c r="AG451" s="190" t="s">
        <v>63</v>
      </c>
      <c r="AH451" s="222" t="s">
        <v>5684</v>
      </c>
      <c r="AI451" s="222" t="s">
        <v>6131</v>
      </c>
      <c r="AJ451" s="217" t="s">
        <v>5638</v>
      </c>
      <c r="AK451" s="229"/>
      <c r="AL451" s="229"/>
      <c r="AM451" s="192" t="s">
        <v>5639</v>
      </c>
    </row>
    <row r="452" spans="1:39" ht="13.5" customHeight="1">
      <c r="A452" s="183">
        <v>4</v>
      </c>
      <c r="B452" s="224" t="s">
        <v>359</v>
      </c>
      <c r="C452" s="219" t="s">
        <v>5643</v>
      </c>
      <c r="D452" s="179" t="s">
        <v>376</v>
      </c>
      <c r="E452" s="231" t="s">
        <v>510</v>
      </c>
      <c r="F452" s="157" t="s">
        <v>741</v>
      </c>
      <c r="G452" s="181" t="s">
        <v>5649</v>
      </c>
      <c r="H452" s="157">
        <f>VLOOKUP(I452:I501,'ENTER STAFF #S HERE'!$A$1:$B$2180,2,FALSE)</f>
        <v>214</v>
      </c>
      <c r="I452" s="200" t="s">
        <v>3900</v>
      </c>
      <c r="J452" s="228" t="s">
        <v>5669</v>
      </c>
      <c r="K452" s="187" t="str">
        <f>#N/A</f>
        <v>3</v>
      </c>
      <c r="L452" s="187">
        <f>#N/A</f>
        <v>1</v>
      </c>
      <c r="M452" s="187">
        <v>5</v>
      </c>
      <c r="N452" s="187" t="str">
        <f t="shared" si="0"/>
        <v xml:space="preserve"> </v>
      </c>
      <c r="O452" s="187" t="s">
        <v>58</v>
      </c>
      <c r="P452" s="187" t="s">
        <v>58</v>
      </c>
      <c r="Q452" s="187" t="s">
        <v>58</v>
      </c>
      <c r="R452" s="187" t="s">
        <v>58</v>
      </c>
      <c r="S452" s="187" t="s">
        <v>58</v>
      </c>
      <c r="T452" s="187" t="s">
        <v>58</v>
      </c>
      <c r="U452" s="187" t="s">
        <v>58</v>
      </c>
      <c r="V452" s="187" t="s">
        <v>58</v>
      </c>
      <c r="W452" s="187">
        <v>1</v>
      </c>
      <c r="X452" s="187" t="s">
        <v>58</v>
      </c>
      <c r="Y452" s="187" t="s">
        <v>58</v>
      </c>
      <c r="Z452" s="187" t="s">
        <v>58</v>
      </c>
      <c r="AA452" s="187"/>
      <c r="AB452" s="187" t="s">
        <v>59</v>
      </c>
      <c r="AC452" s="187" t="s">
        <v>60</v>
      </c>
      <c r="AD452" s="196" t="s">
        <v>5650</v>
      </c>
      <c r="AE452" s="187" t="str">
        <f>VLOOKUP($AF$2:$AF$6318,'PROG CODE'!$A$2:$B$1052,2,FALSE)</f>
        <v>KCABEDUORD</v>
      </c>
      <c r="AF452" s="222" t="s">
        <v>90</v>
      </c>
      <c r="AG452" s="190" t="s">
        <v>63</v>
      </c>
      <c r="AH452" s="222" t="s">
        <v>5684</v>
      </c>
      <c r="AI452" s="222" t="s">
        <v>6131</v>
      </c>
      <c r="AJ452" s="216" t="s">
        <v>5638</v>
      </c>
      <c r="AK452" s="229"/>
      <c r="AL452" s="229"/>
      <c r="AM452" s="192" t="s">
        <v>5639</v>
      </c>
    </row>
    <row r="453" spans="1:39" ht="13.5" customHeight="1">
      <c r="A453" s="183">
        <v>5</v>
      </c>
      <c r="B453" s="224" t="s">
        <v>360</v>
      </c>
      <c r="C453" s="224" t="s">
        <v>5636</v>
      </c>
      <c r="D453" s="179" t="s">
        <v>376</v>
      </c>
      <c r="E453" s="231" t="s">
        <v>431</v>
      </c>
      <c r="F453" s="204" t="s">
        <v>2100</v>
      </c>
      <c r="G453" s="181" t="s">
        <v>2101</v>
      </c>
      <c r="H453" s="157" t="str">
        <f>VLOOKUP(I453:I502,'ENTER STAFF #S HERE'!$A$1:$B$2180,2,FALSE)</f>
        <v>C1761</v>
      </c>
      <c r="I453" s="179" t="s">
        <v>3938</v>
      </c>
      <c r="J453" s="228">
        <v>3</v>
      </c>
      <c r="K453" s="187">
        <f>#N/A</f>
        <v>3</v>
      </c>
      <c r="L453" s="187">
        <f>#N/A</f>
        <v>1</v>
      </c>
      <c r="M453" s="210">
        <v>6</v>
      </c>
      <c r="N453" s="187" t="str">
        <f t="shared" si="0"/>
        <v xml:space="preserve"> </v>
      </c>
      <c r="O453" s="187" t="s">
        <v>58</v>
      </c>
      <c r="P453" s="187" t="s">
        <v>58</v>
      </c>
      <c r="Q453" s="187" t="s">
        <v>58</v>
      </c>
      <c r="R453" s="187" t="s">
        <v>58</v>
      </c>
      <c r="S453" s="187" t="s">
        <v>58</v>
      </c>
      <c r="T453" s="187" t="s">
        <v>58</v>
      </c>
      <c r="U453" s="187" t="s">
        <v>58</v>
      </c>
      <c r="V453" s="187" t="s">
        <v>58</v>
      </c>
      <c r="W453" s="187">
        <v>1</v>
      </c>
      <c r="X453" s="187" t="s">
        <v>58</v>
      </c>
      <c r="Y453" s="187" t="s">
        <v>58</v>
      </c>
      <c r="Z453" s="187" t="s">
        <v>58</v>
      </c>
      <c r="AA453" s="187"/>
      <c r="AB453" s="187" t="s">
        <v>59</v>
      </c>
      <c r="AC453" s="187" t="s">
        <v>60</v>
      </c>
      <c r="AD453" s="188" t="s">
        <v>6072</v>
      </c>
      <c r="AE453" s="187" t="str">
        <f>VLOOKUP($AF$2:$AF$6318,'PROG CODE'!$A$2:$B$1052,2,FALSE)</f>
        <v>KCABEDUORD</v>
      </c>
      <c r="AF453" s="222" t="s">
        <v>90</v>
      </c>
      <c r="AG453" s="190" t="s">
        <v>63</v>
      </c>
      <c r="AH453" s="222" t="s">
        <v>5684</v>
      </c>
      <c r="AI453" s="222" t="s">
        <v>6131</v>
      </c>
      <c r="AJ453" s="217" t="s">
        <v>5651</v>
      </c>
      <c r="AK453" s="229"/>
      <c r="AL453" s="229"/>
      <c r="AM453" s="192" t="s">
        <v>5639</v>
      </c>
    </row>
    <row r="454" spans="1:39" ht="13.5" customHeight="1">
      <c r="A454" s="183">
        <v>2</v>
      </c>
      <c r="B454" s="203" t="s">
        <v>357</v>
      </c>
      <c r="C454" s="224" t="s">
        <v>5643</v>
      </c>
      <c r="D454" s="179" t="s">
        <v>397</v>
      </c>
      <c r="E454" s="262" t="s">
        <v>415</v>
      </c>
      <c r="F454" s="157" t="s">
        <v>733</v>
      </c>
      <c r="G454" s="157" t="s">
        <v>5641</v>
      </c>
      <c r="H454" s="157" t="str">
        <f>VLOOKUP(I454:I503,'ENTER STAFF #S HERE'!$A$1:$B$2180,2,FALSE)</f>
        <v>C0683</v>
      </c>
      <c r="I454" s="179" t="s">
        <v>3482</v>
      </c>
      <c r="J454" s="228"/>
      <c r="K454" s="187">
        <f>#N/A</f>
        <v>0</v>
      </c>
      <c r="L454" s="187">
        <f>#N/A</f>
        <v>0</v>
      </c>
      <c r="M454" s="187">
        <v>5</v>
      </c>
      <c r="N454" s="187" t="str">
        <f t="shared" si="0"/>
        <v xml:space="preserve"> </v>
      </c>
      <c r="O454" s="187" t="s">
        <v>58</v>
      </c>
      <c r="P454" s="187" t="s">
        <v>58</v>
      </c>
      <c r="Q454" s="187" t="s">
        <v>58</v>
      </c>
      <c r="R454" s="187" t="s">
        <v>58</v>
      </c>
      <c r="S454" s="187" t="s">
        <v>58</v>
      </c>
      <c r="T454" s="187" t="s">
        <v>58</v>
      </c>
      <c r="U454" s="187" t="s">
        <v>58</v>
      </c>
      <c r="V454" s="187" t="s">
        <v>58</v>
      </c>
      <c r="W454" s="187">
        <v>0</v>
      </c>
      <c r="X454" s="187" t="s">
        <v>58</v>
      </c>
      <c r="Y454" s="187" t="s">
        <v>58</v>
      </c>
      <c r="Z454" s="187" t="s">
        <v>58</v>
      </c>
      <c r="AA454" s="187"/>
      <c r="AB454" s="187" t="s">
        <v>59</v>
      </c>
      <c r="AC454" s="187" t="s">
        <v>60</v>
      </c>
      <c r="AD454" s="196" t="s">
        <v>5642</v>
      </c>
      <c r="AE454" s="187" t="str">
        <f>VLOOKUP($AF$2:$AF$6318,'PROG CODE'!$A$2:$B$1052,2,FALSE)</f>
        <v>KCABEDUORD</v>
      </c>
      <c r="AF454" s="222" t="s">
        <v>90</v>
      </c>
      <c r="AG454" s="190" t="s">
        <v>63</v>
      </c>
      <c r="AH454" s="222" t="s">
        <v>5684</v>
      </c>
      <c r="AI454" s="222" t="s">
        <v>6131</v>
      </c>
      <c r="AJ454" s="201" t="s">
        <v>5651</v>
      </c>
      <c r="AK454" s="229"/>
      <c r="AL454" s="229"/>
      <c r="AM454" s="192" t="s">
        <v>5639</v>
      </c>
    </row>
    <row r="455" spans="1:39" ht="13.5" customHeight="1">
      <c r="A455" s="183">
        <v>5</v>
      </c>
      <c r="B455" s="224" t="s">
        <v>360</v>
      </c>
      <c r="C455" s="224" t="s">
        <v>53</v>
      </c>
      <c r="D455" s="179" t="s">
        <v>376</v>
      </c>
      <c r="E455" s="231" t="s">
        <v>431</v>
      </c>
      <c r="F455" s="204" t="s">
        <v>2098</v>
      </c>
      <c r="G455" s="181" t="s">
        <v>2099</v>
      </c>
      <c r="H455" s="157" t="str">
        <f>VLOOKUP(I455:I504,'ENTER STAFF #S HERE'!$A$1:$B$2180,2,FALSE)</f>
        <v>C1611</v>
      </c>
      <c r="I455" s="179" t="s">
        <v>4149</v>
      </c>
      <c r="J455" s="228">
        <v>3</v>
      </c>
      <c r="K455" s="187">
        <f>#N/A</f>
        <v>3</v>
      </c>
      <c r="L455" s="187">
        <f>#N/A</f>
        <v>1</v>
      </c>
      <c r="M455" s="187">
        <v>5</v>
      </c>
      <c r="N455" s="187" t="str">
        <f t="shared" si="0"/>
        <v xml:space="preserve"> </v>
      </c>
      <c r="O455" s="187" t="s">
        <v>58</v>
      </c>
      <c r="P455" s="187" t="s">
        <v>58</v>
      </c>
      <c r="Q455" s="187" t="s">
        <v>58</v>
      </c>
      <c r="R455" s="187" t="s">
        <v>58</v>
      </c>
      <c r="S455" s="187" t="s">
        <v>58</v>
      </c>
      <c r="T455" s="187" t="s">
        <v>58</v>
      </c>
      <c r="U455" s="187" t="s">
        <v>58</v>
      </c>
      <c r="V455" s="187" t="s">
        <v>58</v>
      </c>
      <c r="W455" s="187">
        <v>1</v>
      </c>
      <c r="X455" s="187" t="s">
        <v>58</v>
      </c>
      <c r="Y455" s="187" t="s">
        <v>58</v>
      </c>
      <c r="Z455" s="187" t="s">
        <v>58</v>
      </c>
      <c r="AA455" s="187"/>
      <c r="AB455" s="187" t="s">
        <v>59</v>
      </c>
      <c r="AC455" s="187" t="s">
        <v>60</v>
      </c>
      <c r="AD455" s="188" t="s">
        <v>6072</v>
      </c>
      <c r="AE455" s="187" t="str">
        <f>VLOOKUP($AF$2:$AF$6318,'PROG CODE'!$A$2:$B$1052,2,FALSE)</f>
        <v>KCABEDUORD</v>
      </c>
      <c r="AF455" s="222" t="s">
        <v>90</v>
      </c>
      <c r="AG455" s="190" t="s">
        <v>63</v>
      </c>
      <c r="AH455" s="222" t="s">
        <v>5684</v>
      </c>
      <c r="AI455" s="222" t="s">
        <v>6131</v>
      </c>
      <c r="AJ455" s="217" t="s">
        <v>5651</v>
      </c>
      <c r="AK455" s="229"/>
      <c r="AL455" s="229"/>
      <c r="AM455" s="192" t="s">
        <v>5639</v>
      </c>
    </row>
    <row r="456" spans="1:39" ht="13.5" customHeight="1">
      <c r="A456" s="183">
        <v>1</v>
      </c>
      <c r="B456" s="198" t="s">
        <v>52</v>
      </c>
      <c r="C456" s="185" t="s">
        <v>5636</v>
      </c>
      <c r="D456" s="186" t="s">
        <v>510</v>
      </c>
      <c r="E456" s="231" t="s">
        <v>510</v>
      </c>
      <c r="F456" s="157" t="s">
        <v>755</v>
      </c>
      <c r="G456" s="202" t="s">
        <v>5656</v>
      </c>
      <c r="H456" s="157" t="str">
        <f>VLOOKUP(I456:I505,'ENTER STAFF #S HERE'!$A$1:$B$2180,2,FALSE)</f>
        <v>C1830</v>
      </c>
      <c r="I456" s="179" t="s">
        <v>4297</v>
      </c>
      <c r="J456" s="228"/>
      <c r="K456" s="187">
        <f>#N/A</f>
        <v>0</v>
      </c>
      <c r="L456" s="187">
        <f>#N/A</f>
        <v>0</v>
      </c>
      <c r="M456" s="187">
        <v>5</v>
      </c>
      <c r="N456" s="187" t="str">
        <f t="shared" si="0"/>
        <v xml:space="preserve"> </v>
      </c>
      <c r="O456" s="187" t="s">
        <v>58</v>
      </c>
      <c r="P456" s="187" t="s">
        <v>58</v>
      </c>
      <c r="Q456" s="187" t="s">
        <v>58</v>
      </c>
      <c r="R456" s="187" t="s">
        <v>58</v>
      </c>
      <c r="S456" s="187" t="s">
        <v>58</v>
      </c>
      <c r="T456" s="187" t="s">
        <v>58</v>
      </c>
      <c r="U456" s="187" t="s">
        <v>58</v>
      </c>
      <c r="V456" s="187" t="s">
        <v>58</v>
      </c>
      <c r="W456" s="187">
        <v>0</v>
      </c>
      <c r="X456" s="187" t="s">
        <v>58</v>
      </c>
      <c r="Y456" s="187" t="s">
        <v>58</v>
      </c>
      <c r="Z456" s="187" t="s">
        <v>58</v>
      </c>
      <c r="AA456" s="187"/>
      <c r="AB456" s="187" t="s">
        <v>59</v>
      </c>
      <c r="AC456" s="187" t="s">
        <v>60</v>
      </c>
      <c r="AD456" s="188" t="s">
        <v>6072</v>
      </c>
      <c r="AE456" s="187" t="str">
        <f>VLOOKUP($AF$2:$AF$6318,'PROG CODE'!$A$2:$B$1052,2,FALSE)</f>
        <v>KCABEDUORD</v>
      </c>
      <c r="AF456" s="222" t="s">
        <v>90</v>
      </c>
      <c r="AG456" s="190" t="s">
        <v>63</v>
      </c>
      <c r="AH456" s="222" t="s">
        <v>5684</v>
      </c>
      <c r="AI456" s="222" t="s">
        <v>6136</v>
      </c>
      <c r="AJ456" s="209" t="s">
        <v>6070</v>
      </c>
      <c r="AK456" s="229"/>
      <c r="AL456" s="229"/>
      <c r="AM456" s="192" t="s">
        <v>5639</v>
      </c>
    </row>
    <row r="457" spans="1:39" ht="13.5" customHeight="1">
      <c r="A457" s="183">
        <v>1</v>
      </c>
      <c r="B457" s="224" t="s">
        <v>52</v>
      </c>
      <c r="C457" s="224" t="s">
        <v>5636</v>
      </c>
      <c r="D457" s="179" t="s">
        <v>510</v>
      </c>
      <c r="E457" s="231" t="s">
        <v>510</v>
      </c>
      <c r="F457" s="204" t="s">
        <v>2106</v>
      </c>
      <c r="G457" s="181" t="s">
        <v>2107</v>
      </c>
      <c r="H457" s="157" t="str">
        <f>VLOOKUP(I457:I506,'ENTER STAFF #S HERE'!$A$1:$B$2180,2,FALSE)</f>
        <v>C1925</v>
      </c>
      <c r="I457" s="179" t="s">
        <v>4338</v>
      </c>
      <c r="J457" s="228">
        <v>3</v>
      </c>
      <c r="K457" s="187">
        <f>#N/A</f>
        <v>3</v>
      </c>
      <c r="L457" s="187">
        <f>#N/A</f>
        <v>1</v>
      </c>
      <c r="M457" s="187">
        <v>5</v>
      </c>
      <c r="N457" s="187" t="str">
        <f t="shared" si="0"/>
        <v xml:space="preserve"> </v>
      </c>
      <c r="O457" s="187" t="s">
        <v>58</v>
      </c>
      <c r="P457" s="187" t="s">
        <v>58</v>
      </c>
      <c r="Q457" s="187" t="s">
        <v>58</v>
      </c>
      <c r="R457" s="187" t="s">
        <v>58</v>
      </c>
      <c r="S457" s="187" t="s">
        <v>58</v>
      </c>
      <c r="T457" s="187" t="s">
        <v>58</v>
      </c>
      <c r="U457" s="187" t="s">
        <v>58</v>
      </c>
      <c r="V457" s="187" t="s">
        <v>58</v>
      </c>
      <c r="W457" s="187">
        <v>1</v>
      </c>
      <c r="X457" s="187" t="s">
        <v>58</v>
      </c>
      <c r="Y457" s="187" t="s">
        <v>58</v>
      </c>
      <c r="Z457" s="187" t="s">
        <v>58</v>
      </c>
      <c r="AA457" s="187"/>
      <c r="AB457" s="187" t="s">
        <v>59</v>
      </c>
      <c r="AC457" s="187" t="s">
        <v>60</v>
      </c>
      <c r="AD457" s="188" t="s">
        <v>6072</v>
      </c>
      <c r="AE457" s="187" t="str">
        <f>VLOOKUP($AF$2:$AF$6318,'PROG CODE'!$A$2:$B$1052,2,FALSE)</f>
        <v>KCABEDUORD</v>
      </c>
      <c r="AF457" s="222" t="s">
        <v>90</v>
      </c>
      <c r="AG457" s="190" t="s">
        <v>63</v>
      </c>
      <c r="AH457" s="222" t="s">
        <v>5684</v>
      </c>
      <c r="AI457" s="222" t="s">
        <v>6136</v>
      </c>
      <c r="AJ457" s="217" t="s">
        <v>5638</v>
      </c>
      <c r="AK457" s="229"/>
      <c r="AL457" s="229"/>
      <c r="AM457" s="192" t="s">
        <v>5639</v>
      </c>
    </row>
    <row r="458" spans="1:39" ht="13.5" customHeight="1">
      <c r="A458" s="183">
        <v>1</v>
      </c>
      <c r="B458" s="224" t="s">
        <v>52</v>
      </c>
      <c r="C458" s="224" t="s">
        <v>5643</v>
      </c>
      <c r="D458" s="179" t="s">
        <v>510</v>
      </c>
      <c r="E458" s="231" t="s">
        <v>510</v>
      </c>
      <c r="F458" s="204" t="s">
        <v>2128</v>
      </c>
      <c r="G458" s="181" t="s">
        <v>2129</v>
      </c>
      <c r="H458" s="157" t="str">
        <f>VLOOKUP(I458:I507,'ENTER STAFF #S HERE'!$A$1:$B$2180,2,FALSE)</f>
        <v>C1754</v>
      </c>
      <c r="I458" s="179" t="s">
        <v>5248</v>
      </c>
      <c r="J458" s="228">
        <v>3</v>
      </c>
      <c r="K458" s="187">
        <f>#N/A</f>
        <v>3</v>
      </c>
      <c r="L458" s="187">
        <f>#N/A</f>
        <v>1</v>
      </c>
      <c r="M458" s="187">
        <v>5</v>
      </c>
      <c r="N458" s="187" t="str">
        <f t="shared" si="0"/>
        <v xml:space="preserve"> </v>
      </c>
      <c r="O458" s="187" t="s">
        <v>58</v>
      </c>
      <c r="P458" s="187" t="s">
        <v>58</v>
      </c>
      <c r="Q458" s="187" t="s">
        <v>58</v>
      </c>
      <c r="R458" s="187" t="s">
        <v>58</v>
      </c>
      <c r="S458" s="187" t="s">
        <v>58</v>
      </c>
      <c r="T458" s="187" t="s">
        <v>58</v>
      </c>
      <c r="U458" s="187" t="s">
        <v>58</v>
      </c>
      <c r="V458" s="187" t="s">
        <v>58</v>
      </c>
      <c r="W458" s="187">
        <v>1</v>
      </c>
      <c r="X458" s="187" t="s">
        <v>58</v>
      </c>
      <c r="Y458" s="187" t="s">
        <v>58</v>
      </c>
      <c r="Z458" s="187" t="s">
        <v>58</v>
      </c>
      <c r="AA458" s="187"/>
      <c r="AB458" s="187" t="s">
        <v>59</v>
      </c>
      <c r="AC458" s="187" t="s">
        <v>60</v>
      </c>
      <c r="AD458" s="196" t="s">
        <v>5637</v>
      </c>
      <c r="AE458" s="187" t="str">
        <f>VLOOKUP($AF$2:$AF$6318,'PROG CODE'!$A$2:$B$1052,2,FALSE)</f>
        <v>KCABEDUORD</v>
      </c>
      <c r="AF458" s="222" t="s">
        <v>90</v>
      </c>
      <c r="AG458" s="190" t="s">
        <v>63</v>
      </c>
      <c r="AH458" s="222" t="s">
        <v>5684</v>
      </c>
      <c r="AI458" s="222" t="s">
        <v>6136</v>
      </c>
      <c r="AJ458" s="217" t="s">
        <v>5638</v>
      </c>
      <c r="AK458" s="229"/>
      <c r="AL458" s="229"/>
      <c r="AM458" s="192" t="s">
        <v>5639</v>
      </c>
    </row>
    <row r="459" spans="1:39" ht="13.5" customHeight="1">
      <c r="A459" s="183">
        <v>1</v>
      </c>
      <c r="B459" s="224" t="s">
        <v>52</v>
      </c>
      <c r="C459" s="224" t="s">
        <v>5643</v>
      </c>
      <c r="D459" s="179" t="s">
        <v>510</v>
      </c>
      <c r="E459" s="231" t="s">
        <v>510</v>
      </c>
      <c r="F459" s="204" t="s">
        <v>2112</v>
      </c>
      <c r="G459" s="181" t="s">
        <v>6311</v>
      </c>
      <c r="H459" s="157" t="str">
        <f>VLOOKUP(I459:I508,'ENTER STAFF #S HERE'!$A$1:$B$2180,2,FALSE)</f>
        <v>C1575</v>
      </c>
      <c r="I459" s="179" t="s">
        <v>4198</v>
      </c>
      <c r="J459" s="228">
        <v>3</v>
      </c>
      <c r="K459" s="187">
        <f>#N/A</f>
        <v>3</v>
      </c>
      <c r="L459" s="187">
        <f>#N/A</f>
        <v>1</v>
      </c>
      <c r="M459" s="187">
        <v>5</v>
      </c>
      <c r="N459" s="187" t="str">
        <f t="shared" si="0"/>
        <v xml:space="preserve"> </v>
      </c>
      <c r="O459" s="187" t="s">
        <v>58</v>
      </c>
      <c r="P459" s="187" t="s">
        <v>58</v>
      </c>
      <c r="Q459" s="187" t="s">
        <v>58</v>
      </c>
      <c r="R459" s="187" t="s">
        <v>58</v>
      </c>
      <c r="S459" s="187" t="s">
        <v>58</v>
      </c>
      <c r="T459" s="187" t="s">
        <v>58</v>
      </c>
      <c r="U459" s="187" t="s">
        <v>58</v>
      </c>
      <c r="V459" s="187" t="s">
        <v>58</v>
      </c>
      <c r="W459" s="187">
        <v>1</v>
      </c>
      <c r="X459" s="187" t="s">
        <v>58</v>
      </c>
      <c r="Y459" s="187" t="s">
        <v>58</v>
      </c>
      <c r="Z459" s="187" t="s">
        <v>58</v>
      </c>
      <c r="AA459" s="187"/>
      <c r="AB459" s="187" t="s">
        <v>59</v>
      </c>
      <c r="AC459" s="187" t="s">
        <v>60</v>
      </c>
      <c r="AD459" s="188" t="s">
        <v>6072</v>
      </c>
      <c r="AE459" s="187" t="str">
        <f>VLOOKUP($AF$2:$AF$6318,'PROG CODE'!$A$2:$B$1052,2,FALSE)</f>
        <v>KCABEDUORD</v>
      </c>
      <c r="AF459" s="222" t="s">
        <v>90</v>
      </c>
      <c r="AG459" s="190" t="s">
        <v>63</v>
      </c>
      <c r="AH459" s="222" t="s">
        <v>5684</v>
      </c>
      <c r="AI459" s="222" t="s">
        <v>6136</v>
      </c>
      <c r="AJ459" s="217" t="s">
        <v>5638</v>
      </c>
      <c r="AK459" s="229"/>
      <c r="AL459" s="229"/>
      <c r="AM459" s="192" t="s">
        <v>5639</v>
      </c>
    </row>
    <row r="460" spans="1:39" ht="13.5" customHeight="1">
      <c r="A460" s="183">
        <v>5</v>
      </c>
      <c r="B460" s="212" t="s">
        <v>360</v>
      </c>
      <c r="C460" s="221" t="s">
        <v>6312</v>
      </c>
      <c r="D460" s="200" t="s">
        <v>397</v>
      </c>
      <c r="E460" s="200" t="s">
        <v>415</v>
      </c>
      <c r="F460" s="204" t="s">
        <v>2134</v>
      </c>
      <c r="G460" s="181" t="s">
        <v>6313</v>
      </c>
      <c r="H460" s="157" t="str">
        <f>VLOOKUP(I460:I509,'ENTER STAFF #S HERE'!$A$1:$B$2180,2,FALSE)</f>
        <v>C1717</v>
      </c>
      <c r="I460" s="200" t="s">
        <v>4278</v>
      </c>
      <c r="J460" s="228">
        <v>3</v>
      </c>
      <c r="K460" s="187">
        <f>#N/A</f>
        <v>3</v>
      </c>
      <c r="L460" s="187">
        <f>#N/A</f>
        <v>1</v>
      </c>
      <c r="M460" s="187">
        <v>5</v>
      </c>
      <c r="N460" s="187" t="str">
        <f t="shared" si="0"/>
        <v xml:space="preserve"> </v>
      </c>
      <c r="O460" s="187" t="s">
        <v>58</v>
      </c>
      <c r="P460" s="187" t="s">
        <v>58</v>
      </c>
      <c r="Q460" s="187" t="s">
        <v>58</v>
      </c>
      <c r="R460" s="187" t="s">
        <v>58</v>
      </c>
      <c r="S460" s="187" t="s">
        <v>58</v>
      </c>
      <c r="T460" s="187" t="s">
        <v>58</v>
      </c>
      <c r="U460" s="187" t="s">
        <v>58</v>
      </c>
      <c r="V460" s="187" t="s">
        <v>58</v>
      </c>
      <c r="W460" s="187">
        <v>1</v>
      </c>
      <c r="X460" s="187" t="s">
        <v>58</v>
      </c>
      <c r="Y460" s="187" t="s">
        <v>58</v>
      </c>
      <c r="Z460" s="187" t="s">
        <v>58</v>
      </c>
      <c r="AA460" s="187"/>
      <c r="AB460" s="187" t="s">
        <v>59</v>
      </c>
      <c r="AC460" s="187" t="s">
        <v>60</v>
      </c>
      <c r="AD460" s="188" t="s">
        <v>6072</v>
      </c>
      <c r="AE460" s="187" t="str">
        <f>VLOOKUP($AF$2:$AF$6318,'PROG CODE'!$A$2:$B$1052,2,FALSE)</f>
        <v>KCABEDUORD</v>
      </c>
      <c r="AF460" s="222" t="s">
        <v>90</v>
      </c>
      <c r="AG460" s="190" t="s">
        <v>63</v>
      </c>
      <c r="AH460" s="222" t="s">
        <v>5684</v>
      </c>
      <c r="AI460" s="214" t="s">
        <v>5654</v>
      </c>
      <c r="AJ460" s="201" t="s">
        <v>6314</v>
      </c>
      <c r="AK460" s="229"/>
      <c r="AL460" s="229"/>
      <c r="AM460" s="192" t="s">
        <v>5639</v>
      </c>
    </row>
    <row r="461" spans="1:39" ht="13.5" customHeight="1">
      <c r="A461" s="183">
        <v>2</v>
      </c>
      <c r="B461" s="224" t="s">
        <v>357</v>
      </c>
      <c r="C461" s="224" t="s">
        <v>5636</v>
      </c>
      <c r="D461" s="179" t="s">
        <v>510</v>
      </c>
      <c r="E461" s="231" t="s">
        <v>510</v>
      </c>
      <c r="F461" s="204" t="s">
        <v>2114</v>
      </c>
      <c r="G461" s="181" t="s">
        <v>6315</v>
      </c>
      <c r="H461" s="157" t="str">
        <f>VLOOKUP(I461:I510,'ENTER STAFF #S HERE'!$A$1:$B$2180,2,FALSE)</f>
        <v>C1619</v>
      </c>
      <c r="I461" s="179" t="s">
        <v>3946</v>
      </c>
      <c r="J461" s="228">
        <v>3</v>
      </c>
      <c r="K461" s="187">
        <f>#N/A</f>
        <v>3</v>
      </c>
      <c r="L461" s="187">
        <f>#N/A</f>
        <v>1</v>
      </c>
      <c r="M461" s="187">
        <v>5</v>
      </c>
      <c r="N461" s="187" t="str">
        <f t="shared" si="0"/>
        <v xml:space="preserve"> </v>
      </c>
      <c r="O461" s="187" t="s">
        <v>58</v>
      </c>
      <c r="P461" s="187" t="s">
        <v>58</v>
      </c>
      <c r="Q461" s="187" t="s">
        <v>58</v>
      </c>
      <c r="R461" s="187" t="s">
        <v>58</v>
      </c>
      <c r="S461" s="187" t="s">
        <v>58</v>
      </c>
      <c r="T461" s="187" t="s">
        <v>58</v>
      </c>
      <c r="U461" s="187" t="s">
        <v>58</v>
      </c>
      <c r="V461" s="187" t="s">
        <v>58</v>
      </c>
      <c r="W461" s="187">
        <v>1</v>
      </c>
      <c r="X461" s="187" t="s">
        <v>58</v>
      </c>
      <c r="Y461" s="187" t="s">
        <v>58</v>
      </c>
      <c r="Z461" s="187" t="s">
        <v>58</v>
      </c>
      <c r="AA461" s="187"/>
      <c r="AB461" s="187" t="s">
        <v>59</v>
      </c>
      <c r="AC461" s="187" t="s">
        <v>60</v>
      </c>
      <c r="AD461" s="188" t="s">
        <v>6072</v>
      </c>
      <c r="AE461" s="187" t="str">
        <f>VLOOKUP($AF$2:$AF$6318,'PROG CODE'!$A$2:$B$1052,2,FALSE)</f>
        <v>KCABEDUORD</v>
      </c>
      <c r="AF461" s="222" t="s">
        <v>90</v>
      </c>
      <c r="AG461" s="190" t="s">
        <v>63</v>
      </c>
      <c r="AH461" s="222" t="s">
        <v>5684</v>
      </c>
      <c r="AI461" s="222" t="s">
        <v>6136</v>
      </c>
      <c r="AJ461" s="217" t="s">
        <v>5638</v>
      </c>
      <c r="AK461" s="229"/>
      <c r="AL461" s="229"/>
      <c r="AM461" s="192" t="s">
        <v>5639</v>
      </c>
    </row>
    <row r="462" spans="1:39" ht="13.5" customHeight="1">
      <c r="A462" s="183">
        <v>2</v>
      </c>
      <c r="B462" s="224" t="s">
        <v>357</v>
      </c>
      <c r="C462" s="224" t="s">
        <v>5643</v>
      </c>
      <c r="D462" s="179" t="s">
        <v>510</v>
      </c>
      <c r="E462" s="231" t="s">
        <v>510</v>
      </c>
      <c r="F462" s="204" t="s">
        <v>2118</v>
      </c>
      <c r="G462" s="181" t="s">
        <v>6316</v>
      </c>
      <c r="H462" s="157" t="str">
        <f>VLOOKUP(I462:I511,'ENTER STAFF #S HERE'!$A$1:$B$2180,2,FALSE)</f>
        <v>C1549</v>
      </c>
      <c r="I462" s="179" t="s">
        <v>4387</v>
      </c>
      <c r="J462" s="228">
        <v>3</v>
      </c>
      <c r="K462" s="187">
        <f>#N/A</f>
        <v>3</v>
      </c>
      <c r="L462" s="187">
        <f>#N/A</f>
        <v>1</v>
      </c>
      <c r="M462" s="187">
        <v>5</v>
      </c>
      <c r="N462" s="187" t="str">
        <f t="shared" si="0"/>
        <v xml:space="preserve"> </v>
      </c>
      <c r="O462" s="187" t="s">
        <v>58</v>
      </c>
      <c r="P462" s="187" t="s">
        <v>58</v>
      </c>
      <c r="Q462" s="187" t="s">
        <v>58</v>
      </c>
      <c r="R462" s="187" t="s">
        <v>58</v>
      </c>
      <c r="S462" s="187" t="s">
        <v>58</v>
      </c>
      <c r="T462" s="187" t="s">
        <v>58</v>
      </c>
      <c r="U462" s="187" t="s">
        <v>58</v>
      </c>
      <c r="V462" s="187" t="s">
        <v>58</v>
      </c>
      <c r="W462" s="187">
        <v>1</v>
      </c>
      <c r="X462" s="187" t="s">
        <v>58</v>
      </c>
      <c r="Y462" s="187" t="s">
        <v>58</v>
      </c>
      <c r="Z462" s="187" t="s">
        <v>58</v>
      </c>
      <c r="AA462" s="187"/>
      <c r="AB462" s="187" t="s">
        <v>59</v>
      </c>
      <c r="AC462" s="187" t="s">
        <v>60</v>
      </c>
      <c r="AD462" s="188" t="s">
        <v>6072</v>
      </c>
      <c r="AE462" s="187" t="str">
        <f>VLOOKUP($AF$2:$AF$6318,'PROG CODE'!$A$2:$B$1052,2,FALSE)</f>
        <v>KCABEDUORD</v>
      </c>
      <c r="AF462" s="222" t="s">
        <v>90</v>
      </c>
      <c r="AG462" s="190" t="s">
        <v>63</v>
      </c>
      <c r="AH462" s="222" t="s">
        <v>5684</v>
      </c>
      <c r="AI462" s="222" t="s">
        <v>6136</v>
      </c>
      <c r="AJ462" s="217" t="s">
        <v>5638</v>
      </c>
      <c r="AK462" s="229"/>
      <c r="AL462" s="229"/>
      <c r="AM462" s="192" t="s">
        <v>5639</v>
      </c>
    </row>
    <row r="463" spans="1:39" ht="13.5" customHeight="1">
      <c r="A463" s="183">
        <v>2</v>
      </c>
      <c r="B463" s="224" t="s">
        <v>357</v>
      </c>
      <c r="C463" s="195" t="s">
        <v>53</v>
      </c>
      <c r="D463" s="179" t="s">
        <v>510</v>
      </c>
      <c r="E463" s="231" t="s">
        <v>510</v>
      </c>
      <c r="F463" s="204" t="s">
        <v>2122</v>
      </c>
      <c r="G463" s="181" t="s">
        <v>2123</v>
      </c>
      <c r="H463" s="157" t="str">
        <f>VLOOKUP(I463:I512,'ENTER STAFF #S HERE'!$A$1:$B$2180,2,FALSE)</f>
        <v>C1793</v>
      </c>
      <c r="I463" s="179" t="s">
        <v>4204</v>
      </c>
      <c r="J463" s="228">
        <v>3</v>
      </c>
      <c r="K463" s="187">
        <f>#N/A</f>
        <v>3</v>
      </c>
      <c r="L463" s="187">
        <f>#N/A</f>
        <v>1</v>
      </c>
      <c r="M463" s="187">
        <v>5</v>
      </c>
      <c r="N463" s="187" t="str">
        <f t="shared" si="0"/>
        <v xml:space="preserve"> </v>
      </c>
      <c r="O463" s="187" t="s">
        <v>58</v>
      </c>
      <c r="P463" s="187" t="s">
        <v>58</v>
      </c>
      <c r="Q463" s="187" t="s">
        <v>58</v>
      </c>
      <c r="R463" s="187" t="s">
        <v>58</v>
      </c>
      <c r="S463" s="187" t="s">
        <v>58</v>
      </c>
      <c r="T463" s="187" t="s">
        <v>58</v>
      </c>
      <c r="U463" s="187" t="s">
        <v>58</v>
      </c>
      <c r="V463" s="187" t="s">
        <v>58</v>
      </c>
      <c r="W463" s="187">
        <v>1</v>
      </c>
      <c r="X463" s="187" t="s">
        <v>58</v>
      </c>
      <c r="Y463" s="187" t="s">
        <v>58</v>
      </c>
      <c r="Z463" s="187" t="s">
        <v>58</v>
      </c>
      <c r="AA463" s="187"/>
      <c r="AB463" s="187" t="s">
        <v>59</v>
      </c>
      <c r="AC463" s="187" t="s">
        <v>60</v>
      </c>
      <c r="AD463" s="188" t="s">
        <v>6072</v>
      </c>
      <c r="AE463" s="187" t="str">
        <f>VLOOKUP($AF$2:$AF$6318,'PROG CODE'!$A$2:$B$1052,2,FALSE)</f>
        <v>KCABEDUORD</v>
      </c>
      <c r="AF463" s="222" t="s">
        <v>90</v>
      </c>
      <c r="AG463" s="190" t="s">
        <v>63</v>
      </c>
      <c r="AH463" s="222" t="s">
        <v>5684</v>
      </c>
      <c r="AI463" s="222" t="s">
        <v>6136</v>
      </c>
      <c r="AJ463" s="217" t="s">
        <v>5638</v>
      </c>
      <c r="AK463" s="229"/>
      <c r="AL463" s="229"/>
      <c r="AM463" s="192" t="s">
        <v>5639</v>
      </c>
    </row>
    <row r="464" spans="1:39" ht="13.5" customHeight="1">
      <c r="A464" s="183">
        <v>3</v>
      </c>
      <c r="B464" s="224" t="s">
        <v>358</v>
      </c>
      <c r="C464" s="224" t="s">
        <v>5636</v>
      </c>
      <c r="D464" s="179" t="s">
        <v>510</v>
      </c>
      <c r="E464" s="231" t="s">
        <v>510</v>
      </c>
      <c r="F464" s="204" t="s">
        <v>1896</v>
      </c>
      <c r="G464" s="181" t="s">
        <v>6153</v>
      </c>
      <c r="H464" s="157" t="str">
        <f>VLOOKUP(I464:I512,'ENTER STAFF #S HERE'!$A$1:$B$2180,2,FALSE)</f>
        <v>C1250</v>
      </c>
      <c r="I464" s="179" t="s">
        <v>3920</v>
      </c>
      <c r="J464" s="228">
        <v>3</v>
      </c>
      <c r="K464" s="187">
        <f>#N/A</f>
        <v>3</v>
      </c>
      <c r="L464" s="187">
        <f>#N/A</f>
        <v>1</v>
      </c>
      <c r="M464" s="187">
        <v>5</v>
      </c>
      <c r="N464" s="187" t="str">
        <f t="shared" si="0"/>
        <v xml:space="preserve"> </v>
      </c>
      <c r="O464" s="187" t="s">
        <v>58</v>
      </c>
      <c r="P464" s="187" t="s">
        <v>58</v>
      </c>
      <c r="Q464" s="187" t="s">
        <v>58</v>
      </c>
      <c r="R464" s="187" t="s">
        <v>58</v>
      </c>
      <c r="S464" s="187" t="s">
        <v>58</v>
      </c>
      <c r="T464" s="187" t="s">
        <v>58</v>
      </c>
      <c r="U464" s="187" t="s">
        <v>58</v>
      </c>
      <c r="V464" s="187" t="s">
        <v>58</v>
      </c>
      <c r="W464" s="187">
        <v>1</v>
      </c>
      <c r="X464" s="187" t="s">
        <v>58</v>
      </c>
      <c r="Y464" s="187" t="s">
        <v>58</v>
      </c>
      <c r="Z464" s="187" t="s">
        <v>58</v>
      </c>
      <c r="AA464" s="187"/>
      <c r="AB464" s="187" t="s">
        <v>59</v>
      </c>
      <c r="AC464" s="196" t="s">
        <v>60</v>
      </c>
      <c r="AD464" s="188" t="s">
        <v>6072</v>
      </c>
      <c r="AE464" s="187" t="str">
        <f>VLOOKUP($AF$2:$AF$6318,'PROG CODE'!$A$2:$B$1052,2,FALSE)</f>
        <v>KCABEDUORD</v>
      </c>
      <c r="AF464" s="222" t="s">
        <v>90</v>
      </c>
      <c r="AG464" s="190" t="s">
        <v>63</v>
      </c>
      <c r="AH464" s="222" t="s">
        <v>5684</v>
      </c>
      <c r="AI464" s="222" t="s">
        <v>6136</v>
      </c>
      <c r="AJ464" s="217" t="s">
        <v>5638</v>
      </c>
      <c r="AK464" s="229"/>
      <c r="AL464" s="229"/>
      <c r="AM464" s="192" t="s">
        <v>5639</v>
      </c>
    </row>
    <row r="465" spans="1:39" ht="13.5" customHeight="1">
      <c r="A465" s="183">
        <v>3</v>
      </c>
      <c r="B465" s="224" t="s">
        <v>358</v>
      </c>
      <c r="C465" s="185" t="s">
        <v>5636</v>
      </c>
      <c r="D465" s="205" t="s">
        <v>510</v>
      </c>
      <c r="E465" s="202" t="s">
        <v>5648</v>
      </c>
      <c r="F465" s="204" t="s">
        <v>737</v>
      </c>
      <c r="G465" s="181" t="s">
        <v>5647</v>
      </c>
      <c r="H465" s="157" t="str">
        <f>VLOOKUP(I465:I513,'ENTER STAFF #S HERE'!$A$1:$B$2180,2,FALSE)</f>
        <v>C0372</v>
      </c>
      <c r="I465" s="186" t="s">
        <v>3412</v>
      </c>
      <c r="J465" s="237">
        <v>3</v>
      </c>
      <c r="K465" s="187">
        <f>#N/A</f>
        <v>3</v>
      </c>
      <c r="L465" s="187">
        <f>#N/A</f>
        <v>1</v>
      </c>
      <c r="M465" s="210">
        <v>5</v>
      </c>
      <c r="N465" s="187" t="str">
        <f t="shared" si="0"/>
        <v xml:space="preserve"> </v>
      </c>
      <c r="O465" s="187" t="s">
        <v>58</v>
      </c>
      <c r="P465" s="187" t="s">
        <v>58</v>
      </c>
      <c r="Q465" s="187" t="s">
        <v>58</v>
      </c>
      <c r="R465" s="187" t="s">
        <v>58</v>
      </c>
      <c r="S465" s="187" t="s">
        <v>58</v>
      </c>
      <c r="T465" s="187" t="s">
        <v>58</v>
      </c>
      <c r="U465" s="187" t="s">
        <v>58</v>
      </c>
      <c r="V465" s="187" t="s">
        <v>58</v>
      </c>
      <c r="W465" s="187">
        <v>1</v>
      </c>
      <c r="X465" s="187" t="s">
        <v>58</v>
      </c>
      <c r="Y465" s="187" t="s">
        <v>58</v>
      </c>
      <c r="Z465" s="187" t="s">
        <v>58</v>
      </c>
      <c r="AA465" s="187"/>
      <c r="AB465" s="187" t="s">
        <v>59</v>
      </c>
      <c r="AC465" s="187" t="s">
        <v>60</v>
      </c>
      <c r="AD465" s="188" t="s">
        <v>5640</v>
      </c>
      <c r="AE465" s="187" t="str">
        <f>VLOOKUP($AF$2:$AF$6318,'PROG CODE'!$A$2:$B$1052,2,FALSE)</f>
        <v>KCABEDUORD</v>
      </c>
      <c r="AF465" s="222" t="s">
        <v>90</v>
      </c>
      <c r="AG465" s="190" t="s">
        <v>63</v>
      </c>
      <c r="AH465" s="222" t="s">
        <v>5684</v>
      </c>
      <c r="AI465" s="222" t="s">
        <v>6136</v>
      </c>
      <c r="AJ465" s="217" t="s">
        <v>5638</v>
      </c>
      <c r="AK465" s="229"/>
      <c r="AL465" s="229"/>
      <c r="AM465" s="192" t="s">
        <v>5639</v>
      </c>
    </row>
    <row r="466" spans="1:39" ht="13.5" customHeight="1">
      <c r="A466" s="183">
        <v>3</v>
      </c>
      <c r="B466" s="224" t="s">
        <v>358</v>
      </c>
      <c r="C466" s="224" t="s">
        <v>53</v>
      </c>
      <c r="D466" s="179" t="s">
        <v>376</v>
      </c>
      <c r="E466" s="231" t="s">
        <v>420</v>
      </c>
      <c r="F466" s="204" t="s">
        <v>6317</v>
      </c>
      <c r="G466" s="181" t="s">
        <v>6318</v>
      </c>
      <c r="H466" s="157" t="str">
        <f>VLOOKUP(I466:I514,'ENTER STAFF #S HERE'!$A$1:$B$2180,2,FALSE)</f>
        <v>C1263</v>
      </c>
      <c r="I466" s="179" t="s">
        <v>3995</v>
      </c>
      <c r="J466" s="228">
        <v>3</v>
      </c>
      <c r="K466" s="187">
        <f>#N/A</f>
        <v>3</v>
      </c>
      <c r="L466" s="187">
        <f>#N/A</f>
        <v>1</v>
      </c>
      <c r="M466" s="187">
        <v>5</v>
      </c>
      <c r="N466" s="187" t="str">
        <f t="shared" si="0"/>
        <v xml:space="preserve"> </v>
      </c>
      <c r="O466" s="187" t="s">
        <v>58</v>
      </c>
      <c r="P466" s="187" t="s">
        <v>58</v>
      </c>
      <c r="Q466" s="187" t="s">
        <v>58</v>
      </c>
      <c r="R466" s="187" t="s">
        <v>58</v>
      </c>
      <c r="S466" s="187" t="s">
        <v>58</v>
      </c>
      <c r="T466" s="187" t="s">
        <v>58</v>
      </c>
      <c r="U466" s="187" t="s">
        <v>58</v>
      </c>
      <c r="V466" s="187" t="s">
        <v>58</v>
      </c>
      <c r="W466" s="187">
        <v>1</v>
      </c>
      <c r="X466" s="187" t="s">
        <v>58</v>
      </c>
      <c r="Y466" s="187" t="s">
        <v>58</v>
      </c>
      <c r="Z466" s="187" t="s">
        <v>58</v>
      </c>
      <c r="AA466" s="187"/>
      <c r="AB466" s="187" t="s">
        <v>59</v>
      </c>
      <c r="AC466" s="187" t="s">
        <v>60</v>
      </c>
      <c r="AD466" s="188" t="s">
        <v>6072</v>
      </c>
      <c r="AE466" s="187" t="str">
        <f>VLOOKUP($AF$2:$AF$6318,'PROG CODE'!$A$2:$B$1052,2,FALSE)</f>
        <v>KCABEDUORD</v>
      </c>
      <c r="AF466" s="222" t="s">
        <v>90</v>
      </c>
      <c r="AG466" s="190" t="s">
        <v>63</v>
      </c>
      <c r="AH466" s="222" t="s">
        <v>5684</v>
      </c>
      <c r="AI466" s="222" t="s">
        <v>6136</v>
      </c>
      <c r="AJ466" s="217" t="s">
        <v>5638</v>
      </c>
      <c r="AK466" s="229"/>
      <c r="AL466" s="229"/>
      <c r="AM466" s="192" t="s">
        <v>5639</v>
      </c>
    </row>
    <row r="467" spans="1:39" ht="13.5" customHeight="1">
      <c r="A467" s="183">
        <v>4</v>
      </c>
      <c r="B467" s="224" t="s">
        <v>359</v>
      </c>
      <c r="C467" s="224" t="s">
        <v>5636</v>
      </c>
      <c r="D467" s="179" t="s">
        <v>376</v>
      </c>
      <c r="E467" s="231" t="s">
        <v>380</v>
      </c>
      <c r="F467" s="204" t="s">
        <v>2102</v>
      </c>
      <c r="G467" s="181" t="s">
        <v>6319</v>
      </c>
      <c r="H467" s="157">
        <f>VLOOKUP(I467:I515,'ENTER STAFF #S HERE'!$A$1:$B$2180,2,FALSE)</f>
        <v>429</v>
      </c>
      <c r="I467" s="179" t="s">
        <v>4632</v>
      </c>
      <c r="J467" s="228">
        <v>3</v>
      </c>
      <c r="K467" s="187">
        <f>#N/A</f>
        <v>3</v>
      </c>
      <c r="L467" s="187">
        <f>#N/A</f>
        <v>1</v>
      </c>
      <c r="M467" s="187">
        <v>5</v>
      </c>
      <c r="N467" s="187" t="str">
        <f t="shared" si="0"/>
        <v xml:space="preserve"> </v>
      </c>
      <c r="O467" s="187" t="s">
        <v>58</v>
      </c>
      <c r="P467" s="187" t="s">
        <v>58</v>
      </c>
      <c r="Q467" s="187" t="s">
        <v>58</v>
      </c>
      <c r="R467" s="187" t="s">
        <v>58</v>
      </c>
      <c r="S467" s="187" t="s">
        <v>58</v>
      </c>
      <c r="T467" s="187" t="s">
        <v>58</v>
      </c>
      <c r="U467" s="187" t="s">
        <v>58</v>
      </c>
      <c r="V467" s="187" t="s">
        <v>58</v>
      </c>
      <c r="W467" s="187">
        <v>1</v>
      </c>
      <c r="X467" s="187" t="s">
        <v>58</v>
      </c>
      <c r="Y467" s="187" t="s">
        <v>58</v>
      </c>
      <c r="Z467" s="187" t="s">
        <v>58</v>
      </c>
      <c r="AA467" s="187"/>
      <c r="AB467" s="187" t="s">
        <v>59</v>
      </c>
      <c r="AC467" s="187" t="s">
        <v>60</v>
      </c>
      <c r="AD467" s="188" t="s">
        <v>6072</v>
      </c>
      <c r="AE467" s="187" t="str">
        <f>VLOOKUP($AF$2:$AF$6318,'PROG CODE'!$A$2:$B$1052,2,FALSE)</f>
        <v>KCABEDUORD</v>
      </c>
      <c r="AF467" s="222" t="s">
        <v>90</v>
      </c>
      <c r="AG467" s="190" t="s">
        <v>63</v>
      </c>
      <c r="AH467" s="222" t="s">
        <v>5684</v>
      </c>
      <c r="AI467" s="222" t="s">
        <v>6136</v>
      </c>
      <c r="AJ467" s="217" t="s">
        <v>5638</v>
      </c>
      <c r="AK467" s="229"/>
      <c r="AL467" s="229"/>
      <c r="AM467" s="192" t="s">
        <v>5639</v>
      </c>
    </row>
    <row r="468" spans="1:39" ht="13.5" customHeight="1">
      <c r="A468" s="183">
        <v>4</v>
      </c>
      <c r="B468" s="224" t="s">
        <v>359</v>
      </c>
      <c r="C468" s="219" t="s">
        <v>5643</v>
      </c>
      <c r="D468" s="179" t="s">
        <v>376</v>
      </c>
      <c r="E468" s="231" t="s">
        <v>422</v>
      </c>
      <c r="F468" s="204" t="s">
        <v>2104</v>
      </c>
      <c r="G468" s="181" t="s">
        <v>2105</v>
      </c>
      <c r="H468" s="157" t="str">
        <f>VLOOKUP(I468:I516,'ENTER STAFF #S HERE'!$A$1:$B$2180,2,FALSE)</f>
        <v>C1789</v>
      </c>
      <c r="I468" s="179" t="s">
        <v>4202</v>
      </c>
      <c r="J468" s="228">
        <v>3</v>
      </c>
      <c r="K468" s="187">
        <f>#N/A</f>
        <v>3</v>
      </c>
      <c r="L468" s="187">
        <f>#N/A</f>
        <v>1</v>
      </c>
      <c r="M468" s="187">
        <v>5</v>
      </c>
      <c r="N468" s="187" t="str">
        <f t="shared" si="0"/>
        <v xml:space="preserve"> </v>
      </c>
      <c r="O468" s="187" t="s">
        <v>58</v>
      </c>
      <c r="P468" s="187" t="s">
        <v>58</v>
      </c>
      <c r="Q468" s="187" t="s">
        <v>58</v>
      </c>
      <c r="R468" s="187" t="s">
        <v>58</v>
      </c>
      <c r="S468" s="187" t="s">
        <v>58</v>
      </c>
      <c r="T468" s="187" t="s">
        <v>58</v>
      </c>
      <c r="U468" s="187" t="s">
        <v>58</v>
      </c>
      <c r="V468" s="187" t="s">
        <v>58</v>
      </c>
      <c r="W468" s="187">
        <v>1</v>
      </c>
      <c r="X468" s="187" t="s">
        <v>58</v>
      </c>
      <c r="Y468" s="187" t="s">
        <v>58</v>
      </c>
      <c r="Z468" s="187" t="s">
        <v>58</v>
      </c>
      <c r="AA468" s="187"/>
      <c r="AB468" s="187" t="s">
        <v>59</v>
      </c>
      <c r="AC468" s="187" t="s">
        <v>60</v>
      </c>
      <c r="AD468" s="188" t="s">
        <v>6072</v>
      </c>
      <c r="AE468" s="187" t="str">
        <f>VLOOKUP($AF$2:$AF$6318,'PROG CODE'!$A$2:$B$1052,2,FALSE)</f>
        <v>KCABEDUORD</v>
      </c>
      <c r="AF468" s="222" t="s">
        <v>90</v>
      </c>
      <c r="AG468" s="190" t="s">
        <v>63</v>
      </c>
      <c r="AH468" s="222" t="s">
        <v>5684</v>
      </c>
      <c r="AI468" s="222" t="s">
        <v>6136</v>
      </c>
      <c r="AJ468" s="217" t="s">
        <v>5638</v>
      </c>
      <c r="AK468" s="229"/>
      <c r="AL468" s="229"/>
      <c r="AM468" s="192" t="s">
        <v>5639</v>
      </c>
    </row>
    <row r="469" spans="1:39" ht="13.5" customHeight="1">
      <c r="A469" s="183">
        <v>4</v>
      </c>
      <c r="B469" s="224" t="s">
        <v>359</v>
      </c>
      <c r="C469" s="224" t="s">
        <v>53</v>
      </c>
      <c r="D469" s="179" t="s">
        <v>510</v>
      </c>
      <c r="E469" s="231" t="s">
        <v>510</v>
      </c>
      <c r="F469" s="204" t="s">
        <v>2108</v>
      </c>
      <c r="G469" s="181" t="s">
        <v>2109</v>
      </c>
      <c r="H469" s="157" t="str">
        <f>VLOOKUP(I469:I517,'ENTER STAFF #S HERE'!$A$1:$B$2180,2,FALSE)</f>
        <v>C1921</v>
      </c>
      <c r="I469" s="179" t="s">
        <v>4366</v>
      </c>
      <c r="J469" s="228">
        <v>3</v>
      </c>
      <c r="K469" s="187">
        <f>#N/A</f>
        <v>3</v>
      </c>
      <c r="L469" s="187">
        <f>#N/A</f>
        <v>1</v>
      </c>
      <c r="M469" s="187">
        <v>5</v>
      </c>
      <c r="N469" s="187" t="str">
        <f t="shared" si="0"/>
        <v xml:space="preserve"> </v>
      </c>
      <c r="O469" s="187" t="s">
        <v>58</v>
      </c>
      <c r="P469" s="187" t="s">
        <v>58</v>
      </c>
      <c r="Q469" s="187" t="s">
        <v>58</v>
      </c>
      <c r="R469" s="187" t="s">
        <v>58</v>
      </c>
      <c r="S469" s="187" t="s">
        <v>58</v>
      </c>
      <c r="T469" s="187" t="s">
        <v>58</v>
      </c>
      <c r="U469" s="187" t="s">
        <v>58</v>
      </c>
      <c r="V469" s="187" t="s">
        <v>58</v>
      </c>
      <c r="W469" s="187">
        <v>1</v>
      </c>
      <c r="X469" s="187" t="s">
        <v>58</v>
      </c>
      <c r="Y469" s="187" t="s">
        <v>58</v>
      </c>
      <c r="Z469" s="187" t="s">
        <v>58</v>
      </c>
      <c r="AA469" s="187"/>
      <c r="AB469" s="187" t="s">
        <v>59</v>
      </c>
      <c r="AC469" s="187" t="s">
        <v>60</v>
      </c>
      <c r="AD469" s="188" t="s">
        <v>6072</v>
      </c>
      <c r="AE469" s="187" t="str">
        <f>VLOOKUP($AF$2:$AF$6318,'PROG CODE'!$A$2:$B$1052,2,FALSE)</f>
        <v>KCABEDUORD</v>
      </c>
      <c r="AF469" s="222" t="s">
        <v>90</v>
      </c>
      <c r="AG469" s="190" t="s">
        <v>63</v>
      </c>
      <c r="AH469" s="222" t="s">
        <v>5684</v>
      </c>
      <c r="AI469" s="222" t="s">
        <v>6136</v>
      </c>
      <c r="AJ469" s="217" t="s">
        <v>5638</v>
      </c>
      <c r="AK469" s="229"/>
      <c r="AL469" s="229"/>
      <c r="AM469" s="192" t="s">
        <v>5639</v>
      </c>
    </row>
    <row r="470" spans="1:39" ht="13.5" customHeight="1">
      <c r="A470" s="183">
        <v>4</v>
      </c>
      <c r="B470" s="224" t="s">
        <v>359</v>
      </c>
      <c r="C470" s="224" t="s">
        <v>53</v>
      </c>
      <c r="D470" s="179" t="s">
        <v>376</v>
      </c>
      <c r="E470" s="231" t="s">
        <v>422</v>
      </c>
      <c r="F470" s="204" t="s">
        <v>2120</v>
      </c>
      <c r="G470" s="181" t="s">
        <v>6320</v>
      </c>
      <c r="H470" s="157" t="str">
        <f>VLOOKUP(I470:I518,'ENTER STAFF #S HERE'!$A$1:$B$2180,2,FALSE)</f>
        <v>C1424</v>
      </c>
      <c r="I470" s="179" t="s">
        <v>3906</v>
      </c>
      <c r="J470" s="228">
        <v>3</v>
      </c>
      <c r="K470" s="187">
        <f>#N/A</f>
        <v>3</v>
      </c>
      <c r="L470" s="187">
        <f>#N/A</f>
        <v>1</v>
      </c>
      <c r="M470" s="187">
        <v>5</v>
      </c>
      <c r="N470" s="187" t="str">
        <f t="shared" si="0"/>
        <v xml:space="preserve"> </v>
      </c>
      <c r="O470" s="187" t="s">
        <v>58</v>
      </c>
      <c r="P470" s="187" t="s">
        <v>58</v>
      </c>
      <c r="Q470" s="187" t="s">
        <v>58</v>
      </c>
      <c r="R470" s="187" t="s">
        <v>58</v>
      </c>
      <c r="S470" s="187" t="s">
        <v>58</v>
      </c>
      <c r="T470" s="187" t="s">
        <v>58</v>
      </c>
      <c r="U470" s="187" t="s">
        <v>58</v>
      </c>
      <c r="V470" s="187" t="s">
        <v>58</v>
      </c>
      <c r="W470" s="187">
        <v>1</v>
      </c>
      <c r="X470" s="187" t="s">
        <v>58</v>
      </c>
      <c r="Y470" s="187" t="s">
        <v>58</v>
      </c>
      <c r="Z470" s="187" t="s">
        <v>58</v>
      </c>
      <c r="AA470" s="187"/>
      <c r="AB470" s="187" t="s">
        <v>59</v>
      </c>
      <c r="AC470" s="187" t="s">
        <v>60</v>
      </c>
      <c r="AD470" s="188" t="s">
        <v>6072</v>
      </c>
      <c r="AE470" s="187" t="str">
        <f>VLOOKUP($AF$2:$AF$6318,'PROG CODE'!$A$2:$B$1052,2,FALSE)</f>
        <v>KCABEDUORD</v>
      </c>
      <c r="AF470" s="222" t="s">
        <v>90</v>
      </c>
      <c r="AG470" s="190" t="s">
        <v>63</v>
      </c>
      <c r="AH470" s="222" t="s">
        <v>5684</v>
      </c>
      <c r="AI470" s="222" t="s">
        <v>6136</v>
      </c>
      <c r="AJ470" s="217" t="s">
        <v>5638</v>
      </c>
      <c r="AK470" s="229"/>
      <c r="AL470" s="229"/>
      <c r="AM470" s="192" t="s">
        <v>5639</v>
      </c>
    </row>
    <row r="471" spans="1:39" ht="13.5" customHeight="1">
      <c r="A471" s="183">
        <v>5</v>
      </c>
      <c r="B471" s="224" t="s">
        <v>360</v>
      </c>
      <c r="C471" s="224" t="s">
        <v>5636</v>
      </c>
      <c r="D471" s="179" t="s">
        <v>376</v>
      </c>
      <c r="E471" s="231" t="s">
        <v>381</v>
      </c>
      <c r="F471" s="204" t="s">
        <v>735</v>
      </c>
      <c r="G471" s="181" t="s">
        <v>2127</v>
      </c>
      <c r="H471" s="157">
        <f>VLOOKUP(I471:I519,'ENTER STAFF #S HERE'!$A$1:$B$2180,2,FALSE)</f>
        <v>64</v>
      </c>
      <c r="I471" s="179" t="s">
        <v>3348</v>
      </c>
      <c r="J471" s="228"/>
      <c r="K471" s="187">
        <f>#N/A</f>
        <v>0</v>
      </c>
      <c r="L471" s="187">
        <f>#N/A</f>
        <v>0</v>
      </c>
      <c r="M471" s="187"/>
      <c r="N471" s="187" t="str">
        <f t="shared" si="0"/>
        <v xml:space="preserve"> </v>
      </c>
      <c r="O471" s="187" t="s">
        <v>58</v>
      </c>
      <c r="P471" s="187" t="s">
        <v>58</v>
      </c>
      <c r="Q471" s="187" t="s">
        <v>58</v>
      </c>
      <c r="R471" s="187" t="s">
        <v>58</v>
      </c>
      <c r="S471" s="187" t="s">
        <v>58</v>
      </c>
      <c r="T471" s="187" t="s">
        <v>58</v>
      </c>
      <c r="U471" s="187" t="s">
        <v>58</v>
      </c>
      <c r="V471" s="187" t="s">
        <v>58</v>
      </c>
      <c r="W471" s="187">
        <v>0</v>
      </c>
      <c r="X471" s="187" t="s">
        <v>58</v>
      </c>
      <c r="Y471" s="187" t="s">
        <v>58</v>
      </c>
      <c r="Z471" s="187" t="s">
        <v>58</v>
      </c>
      <c r="AA471" s="187"/>
      <c r="AB471" s="187" t="s">
        <v>59</v>
      </c>
      <c r="AC471" s="187" t="s">
        <v>60</v>
      </c>
      <c r="AD471" s="196" t="s">
        <v>5646</v>
      </c>
      <c r="AE471" s="187" t="str">
        <f>VLOOKUP($AF$2:$AF$6318,'PROG CODE'!$A$2:$B$1052,2,FALSE)</f>
        <v>KCABEDUORD</v>
      </c>
      <c r="AF471" s="222" t="s">
        <v>90</v>
      </c>
      <c r="AG471" s="190" t="s">
        <v>63</v>
      </c>
      <c r="AH471" s="222" t="s">
        <v>5684</v>
      </c>
      <c r="AI471" s="222" t="s">
        <v>6136</v>
      </c>
      <c r="AJ471" s="217" t="s">
        <v>5638</v>
      </c>
      <c r="AK471" s="229"/>
      <c r="AL471" s="229"/>
      <c r="AM471" s="192" t="s">
        <v>5639</v>
      </c>
    </row>
    <row r="472" spans="1:39" ht="13.5" customHeight="1">
      <c r="A472" s="183">
        <v>5</v>
      </c>
      <c r="B472" s="224" t="s">
        <v>360</v>
      </c>
      <c r="C472" s="224" t="s">
        <v>5636</v>
      </c>
      <c r="D472" s="179" t="s">
        <v>510</v>
      </c>
      <c r="E472" s="231" t="s">
        <v>510</v>
      </c>
      <c r="F472" s="204" t="s">
        <v>6321</v>
      </c>
      <c r="G472" s="181" t="s">
        <v>6322</v>
      </c>
      <c r="H472" s="157" t="str">
        <f>VLOOKUP(I472:I520,'ENTER STAFF #S HERE'!$A$1:$B$2180,2,FALSE)</f>
        <v>C0700</v>
      </c>
      <c r="I472" s="179" t="s">
        <v>3986</v>
      </c>
      <c r="J472" s="228">
        <v>3</v>
      </c>
      <c r="K472" s="187">
        <f>#N/A</f>
        <v>3</v>
      </c>
      <c r="L472" s="187">
        <f>#N/A</f>
        <v>1</v>
      </c>
      <c r="M472" s="187">
        <v>5</v>
      </c>
      <c r="N472" s="187" t="str">
        <f t="shared" si="0"/>
        <v xml:space="preserve"> </v>
      </c>
      <c r="O472" s="187" t="s">
        <v>58</v>
      </c>
      <c r="P472" s="187" t="s">
        <v>58</v>
      </c>
      <c r="Q472" s="187" t="s">
        <v>58</v>
      </c>
      <c r="R472" s="187" t="s">
        <v>58</v>
      </c>
      <c r="S472" s="187" t="s">
        <v>58</v>
      </c>
      <c r="T472" s="187" t="s">
        <v>58</v>
      </c>
      <c r="U472" s="187" t="s">
        <v>58</v>
      </c>
      <c r="V472" s="187" t="s">
        <v>58</v>
      </c>
      <c r="W472" s="187">
        <v>1</v>
      </c>
      <c r="X472" s="187" t="s">
        <v>58</v>
      </c>
      <c r="Y472" s="187" t="s">
        <v>58</v>
      </c>
      <c r="Z472" s="187" t="s">
        <v>58</v>
      </c>
      <c r="AA472" s="187"/>
      <c r="AB472" s="187" t="s">
        <v>59</v>
      </c>
      <c r="AC472" s="187" t="s">
        <v>60</v>
      </c>
      <c r="AD472" s="188" t="s">
        <v>6072</v>
      </c>
      <c r="AE472" s="187" t="str">
        <f>VLOOKUP($AF$2:$AF$6318,'PROG CODE'!$A$2:$B$1052,2,FALSE)</f>
        <v>KCABEDUORD</v>
      </c>
      <c r="AF472" s="222" t="s">
        <v>90</v>
      </c>
      <c r="AG472" s="190" t="s">
        <v>63</v>
      </c>
      <c r="AH472" s="222" t="s">
        <v>5684</v>
      </c>
      <c r="AI472" s="222" t="s">
        <v>6136</v>
      </c>
      <c r="AJ472" s="217" t="s">
        <v>5638</v>
      </c>
      <c r="AK472" s="229"/>
      <c r="AL472" s="229"/>
      <c r="AM472" s="192" t="s">
        <v>5639</v>
      </c>
    </row>
    <row r="473" spans="1:39" ht="13.5" customHeight="1">
      <c r="A473" s="183">
        <v>5</v>
      </c>
      <c r="B473" s="224" t="s">
        <v>360</v>
      </c>
      <c r="C473" s="224" t="s">
        <v>5643</v>
      </c>
      <c r="D473" s="179" t="s">
        <v>376</v>
      </c>
      <c r="E473" s="231" t="s">
        <v>420</v>
      </c>
      <c r="F473" s="204" t="s">
        <v>2110</v>
      </c>
      <c r="G473" s="181" t="s">
        <v>6323</v>
      </c>
      <c r="H473" s="157" t="str">
        <f>VLOOKUP(I473:I521,'ENTER STAFF #S HERE'!$A$1:$B$2180,2,FALSE)</f>
        <v>C1880</v>
      </c>
      <c r="I473" s="179" t="s">
        <v>4292</v>
      </c>
      <c r="J473" s="228">
        <v>3</v>
      </c>
      <c r="K473" s="187">
        <f>#N/A</f>
        <v>3</v>
      </c>
      <c r="L473" s="187">
        <f>#N/A</f>
        <v>1</v>
      </c>
      <c r="M473" s="187">
        <v>5</v>
      </c>
      <c r="N473" s="187" t="str">
        <f t="shared" si="0"/>
        <v xml:space="preserve"> </v>
      </c>
      <c r="O473" s="187" t="s">
        <v>58</v>
      </c>
      <c r="P473" s="187" t="s">
        <v>58</v>
      </c>
      <c r="Q473" s="187" t="s">
        <v>58</v>
      </c>
      <c r="R473" s="187" t="s">
        <v>58</v>
      </c>
      <c r="S473" s="187" t="s">
        <v>58</v>
      </c>
      <c r="T473" s="187" t="s">
        <v>58</v>
      </c>
      <c r="U473" s="187" t="s">
        <v>58</v>
      </c>
      <c r="V473" s="187" t="s">
        <v>58</v>
      </c>
      <c r="W473" s="187">
        <v>1</v>
      </c>
      <c r="X473" s="187" t="s">
        <v>58</v>
      </c>
      <c r="Y473" s="187" t="s">
        <v>58</v>
      </c>
      <c r="Z473" s="187" t="s">
        <v>58</v>
      </c>
      <c r="AA473" s="187"/>
      <c r="AB473" s="187" t="s">
        <v>59</v>
      </c>
      <c r="AC473" s="187" t="s">
        <v>60</v>
      </c>
      <c r="AD473" s="188" t="s">
        <v>6072</v>
      </c>
      <c r="AE473" s="187" t="str">
        <f>VLOOKUP($AF$2:$AF$6318,'PROG CODE'!$A$2:$B$1052,2,FALSE)</f>
        <v>KCABEDUORD</v>
      </c>
      <c r="AF473" s="222" t="s">
        <v>90</v>
      </c>
      <c r="AG473" s="190" t="s">
        <v>63</v>
      </c>
      <c r="AH473" s="222" t="s">
        <v>5684</v>
      </c>
      <c r="AI473" s="222" t="s">
        <v>6136</v>
      </c>
      <c r="AJ473" s="217" t="s">
        <v>5638</v>
      </c>
      <c r="AK473" s="229"/>
      <c r="AL473" s="229"/>
      <c r="AM473" s="192" t="s">
        <v>5639</v>
      </c>
    </row>
    <row r="474" spans="1:39" ht="13.5" customHeight="1">
      <c r="A474" s="183">
        <v>5</v>
      </c>
      <c r="B474" s="224" t="s">
        <v>360</v>
      </c>
      <c r="C474" s="224" t="s">
        <v>5643</v>
      </c>
      <c r="D474" s="179" t="s">
        <v>510</v>
      </c>
      <c r="E474" s="231" t="s">
        <v>510</v>
      </c>
      <c r="F474" s="157" t="s">
        <v>747</v>
      </c>
      <c r="G474" s="157" t="s">
        <v>5652</v>
      </c>
      <c r="H474" s="157" t="str">
        <f>VLOOKUP(I474:I522,'ENTER STAFF #S HERE'!$A$1:$B$2180,2,FALSE)</f>
        <v>C1619</v>
      </c>
      <c r="I474" s="179" t="s">
        <v>3946</v>
      </c>
      <c r="J474" s="263"/>
      <c r="K474" s="187" t="e">
        <f>IF(AND(#REF!&gt;0,L474&gt;0),#REF!,0)</f>
        <v>#REF!</v>
      </c>
      <c r="L474" s="187" t="e">
        <f>IF(AND(#REF!&gt;0.5,M474&gt;4),1,0)</f>
        <v>#REF!</v>
      </c>
      <c r="M474" s="187">
        <v>5</v>
      </c>
      <c r="N474" s="187" t="str">
        <f t="shared" si="0"/>
        <v xml:space="preserve"> </v>
      </c>
      <c r="O474" s="187" t="s">
        <v>58</v>
      </c>
      <c r="P474" s="187" t="s">
        <v>58</v>
      </c>
      <c r="Q474" s="187" t="s">
        <v>58</v>
      </c>
      <c r="R474" s="187" t="s">
        <v>58</v>
      </c>
      <c r="S474" s="187" t="s">
        <v>58</v>
      </c>
      <c r="T474" s="187" t="s">
        <v>58</v>
      </c>
      <c r="U474" s="187" t="s">
        <v>58</v>
      </c>
      <c r="V474" s="187" t="s">
        <v>58</v>
      </c>
      <c r="W474" s="187" t="e">
        <v>#REF!</v>
      </c>
      <c r="X474" s="187" t="s">
        <v>58</v>
      </c>
      <c r="Y474" s="187" t="s">
        <v>58</v>
      </c>
      <c r="Z474" s="187" t="s">
        <v>58</v>
      </c>
      <c r="AA474" s="187"/>
      <c r="AB474" s="187" t="s">
        <v>59</v>
      </c>
      <c r="AC474" s="187" t="s">
        <v>60</v>
      </c>
      <c r="AD474" s="196" t="s">
        <v>5653</v>
      </c>
      <c r="AE474" s="187" t="str">
        <f>VLOOKUP($AF$2:$AF$6318,'PROG CODE'!$A$2:$B$1052,2,FALSE)</f>
        <v>KCABEDUORD</v>
      </c>
      <c r="AF474" s="222" t="s">
        <v>90</v>
      </c>
      <c r="AG474" s="190" t="s">
        <v>63</v>
      </c>
      <c r="AH474" s="222" t="s">
        <v>5684</v>
      </c>
      <c r="AI474" s="222" t="s">
        <v>6136</v>
      </c>
      <c r="AJ474" s="191" t="s">
        <v>5638</v>
      </c>
      <c r="AK474" s="229"/>
      <c r="AL474" s="229"/>
      <c r="AM474" s="192" t="s">
        <v>5639</v>
      </c>
    </row>
    <row r="475" spans="1:39" ht="13.5" customHeight="1">
      <c r="A475" s="183">
        <v>5</v>
      </c>
      <c r="B475" s="224" t="s">
        <v>360</v>
      </c>
      <c r="C475" s="224" t="s">
        <v>53</v>
      </c>
      <c r="D475" s="179" t="s">
        <v>376</v>
      </c>
      <c r="E475" s="231" t="s">
        <v>420</v>
      </c>
      <c r="F475" s="204" t="s">
        <v>2130</v>
      </c>
      <c r="G475" s="181" t="s">
        <v>2131</v>
      </c>
      <c r="H475" s="157" t="str">
        <f>VLOOKUP(I475:I523,'ENTER STAFF #S HERE'!$A$1:$B$2180,2,FALSE)</f>
        <v>C0766</v>
      </c>
      <c r="I475" s="179" t="s">
        <v>3982</v>
      </c>
      <c r="J475" s="228">
        <v>3</v>
      </c>
      <c r="K475" s="187">
        <f t="shared" ref="K475:K587" si="3">IF(AND(J475&gt;0,L475&gt;0),J475,0)</f>
        <v>3</v>
      </c>
      <c r="L475" s="187">
        <f t="shared" ref="L475:L587" si="4">IF(AND(J475&gt;0.5,M475&gt;4),1,0)</f>
        <v>1</v>
      </c>
      <c r="M475" s="187">
        <v>5</v>
      </c>
      <c r="N475" s="187" t="str">
        <f t="shared" si="0"/>
        <v xml:space="preserve"> </v>
      </c>
      <c r="O475" s="187" t="str">
        <f>#N/A</f>
        <v xml:space="preserve"> </v>
      </c>
      <c r="P475" s="187" t="s">
        <v>58</v>
      </c>
      <c r="Q475" s="187" t="s">
        <v>58</v>
      </c>
      <c r="R475" s="187" t="s">
        <v>58</v>
      </c>
      <c r="S475" s="187" t="s">
        <v>58</v>
      </c>
      <c r="T475" s="187" t="s">
        <v>58</v>
      </c>
      <c r="U475" s="187" t="s">
        <v>58</v>
      </c>
      <c r="V475" s="187" t="s">
        <v>58</v>
      </c>
      <c r="W475" s="187">
        <v>1</v>
      </c>
      <c r="X475" s="187" t="s">
        <v>58</v>
      </c>
      <c r="Y475" s="187" t="s">
        <v>58</v>
      </c>
      <c r="Z475" s="187" t="s">
        <v>58</v>
      </c>
      <c r="AA475" s="187"/>
      <c r="AB475" s="187" t="s">
        <v>59</v>
      </c>
      <c r="AC475" s="187" t="s">
        <v>60</v>
      </c>
      <c r="AD475" s="196" t="s">
        <v>5637</v>
      </c>
      <c r="AE475" s="187" t="str">
        <f>VLOOKUP($AF$2:$AF$6318,'PROG CODE'!$A$2:$B$1052,2,FALSE)</f>
        <v>KCABEDUORD</v>
      </c>
      <c r="AF475" s="222" t="s">
        <v>90</v>
      </c>
      <c r="AG475" s="190" t="s">
        <v>63</v>
      </c>
      <c r="AH475" s="222" t="s">
        <v>5684</v>
      </c>
      <c r="AI475" s="222" t="s">
        <v>6136</v>
      </c>
      <c r="AJ475" s="217" t="s">
        <v>5638</v>
      </c>
      <c r="AK475" s="229"/>
      <c r="AL475" s="229"/>
      <c r="AM475" s="192" t="s">
        <v>5639</v>
      </c>
    </row>
    <row r="476" spans="1:39" ht="13.5" customHeight="1">
      <c r="A476" s="183">
        <v>5</v>
      </c>
      <c r="B476" s="224" t="s">
        <v>360</v>
      </c>
      <c r="C476" s="224" t="s">
        <v>53</v>
      </c>
      <c r="D476" s="179" t="s">
        <v>510</v>
      </c>
      <c r="E476" s="231" t="s">
        <v>510</v>
      </c>
      <c r="F476" s="204" t="s">
        <v>2132</v>
      </c>
      <c r="G476" s="181" t="s">
        <v>6324</v>
      </c>
      <c r="H476" s="157" t="str">
        <f>VLOOKUP(I476:I524,'ENTER STAFF #S HERE'!$A$1:$B$2180,2,FALSE)</f>
        <v>C1781</v>
      </c>
      <c r="I476" s="179" t="s">
        <v>3984</v>
      </c>
      <c r="J476" s="228">
        <v>3</v>
      </c>
      <c r="K476" s="187">
        <f t="shared" si="3"/>
        <v>3</v>
      </c>
      <c r="L476" s="187">
        <f t="shared" si="4"/>
        <v>1</v>
      </c>
      <c r="M476" s="187">
        <v>5</v>
      </c>
      <c r="N476" s="187" t="str">
        <f t="shared" si="0"/>
        <v xml:space="preserve"> </v>
      </c>
      <c r="O476" s="187" t="str">
        <f>#N/A</f>
        <v xml:space="preserve"> </v>
      </c>
      <c r="P476" s="187" t="s">
        <v>58</v>
      </c>
      <c r="Q476" s="187" t="s">
        <v>58</v>
      </c>
      <c r="R476" s="187" t="s">
        <v>58</v>
      </c>
      <c r="S476" s="187" t="s">
        <v>58</v>
      </c>
      <c r="T476" s="187" t="s">
        <v>58</v>
      </c>
      <c r="U476" s="187" t="s">
        <v>58</v>
      </c>
      <c r="V476" s="187" t="s">
        <v>58</v>
      </c>
      <c r="W476" s="187">
        <v>1</v>
      </c>
      <c r="X476" s="187" t="s">
        <v>58</v>
      </c>
      <c r="Y476" s="187" t="s">
        <v>58</v>
      </c>
      <c r="Z476" s="187" t="s">
        <v>58</v>
      </c>
      <c r="AA476" s="187"/>
      <c r="AB476" s="187" t="s">
        <v>59</v>
      </c>
      <c r="AC476" s="187" t="s">
        <v>60</v>
      </c>
      <c r="AD476" s="188" t="s">
        <v>6072</v>
      </c>
      <c r="AE476" s="187" t="str">
        <f>VLOOKUP($AF$2:$AF$6318,'PROG CODE'!$A$2:$B$1052,2,FALSE)</f>
        <v>KCABEDUORD</v>
      </c>
      <c r="AF476" s="222" t="s">
        <v>90</v>
      </c>
      <c r="AG476" s="190" t="s">
        <v>63</v>
      </c>
      <c r="AH476" s="222" t="s">
        <v>5684</v>
      </c>
      <c r="AI476" s="222" t="s">
        <v>6136</v>
      </c>
      <c r="AJ476" s="217" t="s">
        <v>5638</v>
      </c>
      <c r="AK476" s="229"/>
      <c r="AL476" s="229"/>
      <c r="AM476" s="192" t="s">
        <v>5639</v>
      </c>
    </row>
    <row r="477" spans="1:39" ht="13.5" customHeight="1">
      <c r="A477" s="183">
        <v>5</v>
      </c>
      <c r="B477" s="224" t="s">
        <v>360</v>
      </c>
      <c r="C477" s="224" t="s">
        <v>53</v>
      </c>
      <c r="D477" s="179" t="s">
        <v>510</v>
      </c>
      <c r="E477" s="231" t="s">
        <v>510</v>
      </c>
      <c r="F477" s="204" t="s">
        <v>2124</v>
      </c>
      <c r="G477" s="181" t="s">
        <v>2125</v>
      </c>
      <c r="H477" s="157" t="str">
        <f>VLOOKUP(I477:I525,'ENTER STAFF #S HERE'!$A$1:$B$2180,2,FALSE)</f>
        <v>C1607</v>
      </c>
      <c r="I477" s="179" t="s">
        <v>5096</v>
      </c>
      <c r="J477" s="228">
        <v>3</v>
      </c>
      <c r="K477" s="187">
        <f t="shared" si="3"/>
        <v>3</v>
      </c>
      <c r="L477" s="187">
        <f t="shared" si="4"/>
        <v>1</v>
      </c>
      <c r="M477" s="187">
        <v>5</v>
      </c>
      <c r="N477" s="187" t="str">
        <f t="shared" si="0"/>
        <v xml:space="preserve"> </v>
      </c>
      <c r="O477" s="187" t="str">
        <f>#N/A</f>
        <v xml:space="preserve"> </v>
      </c>
      <c r="P477" s="187" t="s">
        <v>58</v>
      </c>
      <c r="Q477" s="187" t="s">
        <v>58</v>
      </c>
      <c r="R477" s="187" t="s">
        <v>58</v>
      </c>
      <c r="S477" s="187" t="s">
        <v>58</v>
      </c>
      <c r="T477" s="187" t="s">
        <v>58</v>
      </c>
      <c r="U477" s="187" t="s">
        <v>58</v>
      </c>
      <c r="V477" s="187" t="s">
        <v>58</v>
      </c>
      <c r="W477" s="187">
        <v>1</v>
      </c>
      <c r="X477" s="187" t="s">
        <v>58</v>
      </c>
      <c r="Y477" s="187" t="s">
        <v>58</v>
      </c>
      <c r="Z477" s="187" t="s">
        <v>58</v>
      </c>
      <c r="AA477" s="187"/>
      <c r="AB477" s="187" t="s">
        <v>59</v>
      </c>
      <c r="AC477" s="187" t="s">
        <v>60</v>
      </c>
      <c r="AD477" s="188" t="s">
        <v>6072</v>
      </c>
      <c r="AE477" s="187" t="str">
        <f>VLOOKUP($AF$2:$AF$6318,'PROG CODE'!$A$2:$B$1052,2,FALSE)</f>
        <v>KCABEDUORD</v>
      </c>
      <c r="AF477" s="222" t="s">
        <v>90</v>
      </c>
      <c r="AG477" s="190" t="s">
        <v>63</v>
      </c>
      <c r="AH477" s="222" t="s">
        <v>5684</v>
      </c>
      <c r="AI477" s="222" t="s">
        <v>6136</v>
      </c>
      <c r="AJ477" s="217" t="s">
        <v>5638</v>
      </c>
      <c r="AK477" s="229"/>
      <c r="AL477" s="229"/>
      <c r="AM477" s="192" t="s">
        <v>5639</v>
      </c>
    </row>
    <row r="478" spans="1:39" ht="13.5" customHeight="1">
      <c r="A478" s="183">
        <v>1</v>
      </c>
      <c r="B478" s="224" t="s">
        <v>52</v>
      </c>
      <c r="C478" s="224" t="s">
        <v>5636</v>
      </c>
      <c r="D478" s="179" t="s">
        <v>376</v>
      </c>
      <c r="E478" s="231" t="s">
        <v>433</v>
      </c>
      <c r="F478" s="204" t="s">
        <v>2144</v>
      </c>
      <c r="G478" s="181" t="s">
        <v>2145</v>
      </c>
      <c r="H478" s="157" t="str">
        <f>VLOOKUP(I478:I526,'ENTER STAFF #S HERE'!$A$1:$B$2180,2,FALSE)</f>
        <v>C1925</v>
      </c>
      <c r="I478" s="179" t="s">
        <v>4338</v>
      </c>
      <c r="J478" s="228"/>
      <c r="K478" s="187">
        <f t="shared" si="3"/>
        <v>0</v>
      </c>
      <c r="L478" s="187">
        <f t="shared" si="4"/>
        <v>0</v>
      </c>
      <c r="M478" s="187">
        <v>5</v>
      </c>
      <c r="N478" s="187" t="str">
        <f t="shared" si="0"/>
        <v xml:space="preserve"> </v>
      </c>
      <c r="O478" s="187" t="str">
        <f>#N/A</f>
        <v xml:space="preserve"> </v>
      </c>
      <c r="P478" s="187" t="s">
        <v>58</v>
      </c>
      <c r="Q478" s="187" t="s">
        <v>58</v>
      </c>
      <c r="R478" s="187" t="s">
        <v>58</v>
      </c>
      <c r="S478" s="187" t="s">
        <v>58</v>
      </c>
      <c r="T478" s="187" t="s">
        <v>58</v>
      </c>
      <c r="U478" s="187" t="s">
        <v>58</v>
      </c>
      <c r="V478" s="187" t="s">
        <v>58</v>
      </c>
      <c r="W478" s="187">
        <v>0</v>
      </c>
      <c r="X478" s="187" t="s">
        <v>58</v>
      </c>
      <c r="Y478" s="187" t="s">
        <v>58</v>
      </c>
      <c r="Z478" s="187" t="s">
        <v>58</v>
      </c>
      <c r="AA478" s="187"/>
      <c r="AB478" s="187" t="s">
        <v>59</v>
      </c>
      <c r="AC478" s="187" t="s">
        <v>60</v>
      </c>
      <c r="AD478" s="188" t="s">
        <v>6072</v>
      </c>
      <c r="AE478" s="187" t="str">
        <f>VLOOKUP($AF$2:$AF$6318,'PROG CODE'!$A$2:$B$1052,2,FALSE)</f>
        <v>KCABEDUORD</v>
      </c>
      <c r="AF478" s="222" t="s">
        <v>90</v>
      </c>
      <c r="AG478" s="190" t="s">
        <v>63</v>
      </c>
      <c r="AH478" s="222" t="s">
        <v>5684</v>
      </c>
      <c r="AI478" s="222" t="s">
        <v>6139</v>
      </c>
      <c r="AJ478" s="217" t="s">
        <v>5638</v>
      </c>
      <c r="AK478" s="229"/>
      <c r="AL478" s="229"/>
      <c r="AM478" s="192" t="s">
        <v>5639</v>
      </c>
    </row>
    <row r="479" spans="1:39" ht="13.5" customHeight="1">
      <c r="A479" s="183">
        <v>1</v>
      </c>
      <c r="B479" s="224" t="s">
        <v>52</v>
      </c>
      <c r="C479" s="224" t="s">
        <v>5643</v>
      </c>
      <c r="D479" s="179" t="s">
        <v>510</v>
      </c>
      <c r="E479" s="231" t="s">
        <v>510</v>
      </c>
      <c r="F479" s="204" t="s">
        <v>2156</v>
      </c>
      <c r="G479" s="181" t="s">
        <v>6325</v>
      </c>
      <c r="H479" s="157" t="str">
        <f>VLOOKUP(I479:I527,'ENTER STAFF #S HERE'!$A$1:$B$2180,2,FALSE)</f>
        <v>C1424</v>
      </c>
      <c r="I479" s="179" t="s">
        <v>3906</v>
      </c>
      <c r="J479" s="228" t="s">
        <v>5669</v>
      </c>
      <c r="K479" s="187" t="str">
        <f t="shared" si="3"/>
        <v>3</v>
      </c>
      <c r="L479" s="187">
        <f t="shared" si="4"/>
        <v>1</v>
      </c>
      <c r="M479" s="187">
        <v>5</v>
      </c>
      <c r="N479" s="187" t="str">
        <f t="shared" si="0"/>
        <v xml:space="preserve"> </v>
      </c>
      <c r="O479" s="187" t="str">
        <f>#N/A</f>
        <v xml:space="preserve"> </v>
      </c>
      <c r="P479" s="187" t="s">
        <v>58</v>
      </c>
      <c r="Q479" s="187" t="s">
        <v>58</v>
      </c>
      <c r="R479" s="187" t="s">
        <v>58</v>
      </c>
      <c r="S479" s="187" t="s">
        <v>58</v>
      </c>
      <c r="T479" s="187" t="s">
        <v>58</v>
      </c>
      <c r="U479" s="187" t="s">
        <v>58</v>
      </c>
      <c r="V479" s="187" t="s">
        <v>58</v>
      </c>
      <c r="W479" s="187">
        <v>1</v>
      </c>
      <c r="X479" s="187" t="s">
        <v>58</v>
      </c>
      <c r="Y479" s="187" t="s">
        <v>58</v>
      </c>
      <c r="Z479" s="187" t="s">
        <v>58</v>
      </c>
      <c r="AA479" s="187"/>
      <c r="AB479" s="187" t="s">
        <v>59</v>
      </c>
      <c r="AC479" s="187" t="s">
        <v>60</v>
      </c>
      <c r="AD479" s="188" t="s">
        <v>6072</v>
      </c>
      <c r="AE479" s="187" t="str">
        <f>VLOOKUP($AF$2:$AF$6318,'PROG CODE'!$A$2:$B$1052,2,FALSE)</f>
        <v>KCABEDUORD</v>
      </c>
      <c r="AF479" s="222" t="s">
        <v>90</v>
      </c>
      <c r="AG479" s="190" t="s">
        <v>63</v>
      </c>
      <c r="AH479" s="222" t="s">
        <v>5684</v>
      </c>
      <c r="AI479" s="222" t="s">
        <v>6139</v>
      </c>
      <c r="AJ479" s="217" t="s">
        <v>5638</v>
      </c>
      <c r="AK479" s="229"/>
      <c r="AL479" s="229"/>
      <c r="AM479" s="192" t="s">
        <v>5639</v>
      </c>
    </row>
    <row r="480" spans="1:39" ht="13.5" customHeight="1">
      <c r="A480" s="183">
        <v>1</v>
      </c>
      <c r="B480" s="198" t="s">
        <v>52</v>
      </c>
      <c r="C480" s="197" t="s">
        <v>5643</v>
      </c>
      <c r="D480" s="186" t="s">
        <v>510</v>
      </c>
      <c r="E480" s="157" t="s">
        <v>5648</v>
      </c>
      <c r="F480" s="157" t="s">
        <v>795</v>
      </c>
      <c r="G480" s="181" t="s">
        <v>5661</v>
      </c>
      <c r="H480" s="157">
        <f>VLOOKUP(I480:I528,'ENTER STAFF #S HERE'!$A$1:$B$2180,2,FALSE)</f>
        <v>214</v>
      </c>
      <c r="I480" s="200" t="s">
        <v>3900</v>
      </c>
      <c r="J480" s="228"/>
      <c r="K480" s="187">
        <f t="shared" si="3"/>
        <v>0</v>
      </c>
      <c r="L480" s="187">
        <f t="shared" si="4"/>
        <v>0</v>
      </c>
      <c r="M480" s="187">
        <v>5</v>
      </c>
      <c r="N480" s="187" t="str">
        <f t="shared" si="0"/>
        <v xml:space="preserve"> </v>
      </c>
      <c r="O480" s="187" t="str">
        <f>#N/A</f>
        <v xml:space="preserve"> </v>
      </c>
      <c r="P480" s="187" t="s">
        <v>58</v>
      </c>
      <c r="Q480" s="187" t="s">
        <v>58</v>
      </c>
      <c r="R480" s="187" t="s">
        <v>58</v>
      </c>
      <c r="S480" s="187" t="s">
        <v>58</v>
      </c>
      <c r="T480" s="187" t="s">
        <v>58</v>
      </c>
      <c r="U480" s="187" t="s">
        <v>58</v>
      </c>
      <c r="V480" s="187" t="s">
        <v>58</v>
      </c>
      <c r="W480" s="187">
        <v>0</v>
      </c>
      <c r="X480" s="187" t="s">
        <v>58</v>
      </c>
      <c r="Y480" s="187" t="s">
        <v>58</v>
      </c>
      <c r="Z480" s="187" t="s">
        <v>58</v>
      </c>
      <c r="AA480" s="187"/>
      <c r="AB480" s="187" t="s">
        <v>59</v>
      </c>
      <c r="AC480" s="187" t="s">
        <v>60</v>
      </c>
      <c r="AD480" s="188" t="s">
        <v>5640</v>
      </c>
      <c r="AE480" s="187" t="str">
        <f>VLOOKUP($AF$2:$AF$6318,'PROG CODE'!$A$2:$B$1052,2,FALSE)</f>
        <v>KCABEDUORD</v>
      </c>
      <c r="AF480" s="222" t="s">
        <v>90</v>
      </c>
      <c r="AG480" s="190" t="s">
        <v>63</v>
      </c>
      <c r="AH480" s="222" t="s">
        <v>5684</v>
      </c>
      <c r="AI480" s="222" t="s">
        <v>6139</v>
      </c>
      <c r="AJ480" s="209" t="s">
        <v>5651</v>
      </c>
      <c r="AK480" s="229"/>
      <c r="AL480" s="229"/>
      <c r="AM480" s="192" t="s">
        <v>5639</v>
      </c>
    </row>
    <row r="481" spans="1:39" ht="13.5" customHeight="1">
      <c r="A481" s="183">
        <v>1</v>
      </c>
      <c r="B481" s="224" t="s">
        <v>52</v>
      </c>
      <c r="C481" s="224" t="s">
        <v>53</v>
      </c>
      <c r="D481" s="179" t="s">
        <v>376</v>
      </c>
      <c r="E481" s="231" t="s">
        <v>424</v>
      </c>
      <c r="F481" s="204" t="s">
        <v>2160</v>
      </c>
      <c r="G481" s="181" t="s">
        <v>2161</v>
      </c>
      <c r="H481" s="157" t="str">
        <f>VLOOKUP(I481:I529,'ENTER STAFF #S HERE'!$A$1:$B$2180,2,FALSE)</f>
        <v>C1607</v>
      </c>
      <c r="I481" s="179" t="s">
        <v>5096</v>
      </c>
      <c r="J481" s="228">
        <v>3</v>
      </c>
      <c r="K481" s="187">
        <f t="shared" si="3"/>
        <v>3</v>
      </c>
      <c r="L481" s="187">
        <f t="shared" si="4"/>
        <v>1</v>
      </c>
      <c r="M481" s="187">
        <v>5</v>
      </c>
      <c r="N481" s="187" t="str">
        <f t="shared" si="0"/>
        <v xml:space="preserve"> </v>
      </c>
      <c r="O481" s="187" t="str">
        <f>#N/A</f>
        <v xml:space="preserve"> </v>
      </c>
      <c r="P481" s="187" t="s">
        <v>58</v>
      </c>
      <c r="Q481" s="187" t="s">
        <v>58</v>
      </c>
      <c r="R481" s="187" t="s">
        <v>58</v>
      </c>
      <c r="S481" s="187" t="s">
        <v>58</v>
      </c>
      <c r="T481" s="187" t="s">
        <v>58</v>
      </c>
      <c r="U481" s="187" t="s">
        <v>58</v>
      </c>
      <c r="V481" s="187" t="s">
        <v>58</v>
      </c>
      <c r="W481" s="187">
        <v>1</v>
      </c>
      <c r="X481" s="187" t="s">
        <v>58</v>
      </c>
      <c r="Y481" s="187" t="s">
        <v>58</v>
      </c>
      <c r="Z481" s="187" t="s">
        <v>58</v>
      </c>
      <c r="AA481" s="187"/>
      <c r="AB481" s="187" t="s">
        <v>59</v>
      </c>
      <c r="AC481" s="187" t="s">
        <v>60</v>
      </c>
      <c r="AD481" s="188" t="s">
        <v>6072</v>
      </c>
      <c r="AE481" s="187" t="str">
        <f>VLOOKUP($AF$2:$AF$6318,'PROG CODE'!$A$2:$B$1052,2,FALSE)</f>
        <v>KCABEDUORD</v>
      </c>
      <c r="AF481" s="222" t="s">
        <v>90</v>
      </c>
      <c r="AG481" s="190" t="s">
        <v>63</v>
      </c>
      <c r="AH481" s="222" t="s">
        <v>5684</v>
      </c>
      <c r="AI481" s="222" t="s">
        <v>6139</v>
      </c>
      <c r="AJ481" s="217" t="s">
        <v>5638</v>
      </c>
      <c r="AK481" s="229"/>
      <c r="AL481" s="229"/>
      <c r="AM481" s="192" t="s">
        <v>5639</v>
      </c>
    </row>
    <row r="482" spans="1:39" ht="13.5" customHeight="1">
      <c r="A482" s="183">
        <v>2</v>
      </c>
      <c r="B482" s="224" t="s">
        <v>357</v>
      </c>
      <c r="C482" s="224" t="s">
        <v>5636</v>
      </c>
      <c r="D482" s="179" t="s">
        <v>376</v>
      </c>
      <c r="E482" s="231" t="s">
        <v>384</v>
      </c>
      <c r="F482" s="204" t="s">
        <v>2142</v>
      </c>
      <c r="G482" s="181" t="s">
        <v>6326</v>
      </c>
      <c r="H482" s="157" t="str">
        <f>VLOOKUP(I482:I530,'ENTER STAFF #S HERE'!$A$1:$B$2180,2,FALSE)</f>
        <v>C0998</v>
      </c>
      <c r="I482" s="179" t="s">
        <v>3940</v>
      </c>
      <c r="J482" s="228"/>
      <c r="K482" s="187">
        <f t="shared" si="3"/>
        <v>0</v>
      </c>
      <c r="L482" s="187">
        <f t="shared" si="4"/>
        <v>0</v>
      </c>
      <c r="M482" s="187">
        <v>5</v>
      </c>
      <c r="N482" s="187" t="str">
        <f t="shared" si="0"/>
        <v xml:space="preserve"> </v>
      </c>
      <c r="O482" s="187" t="str">
        <f>#N/A</f>
        <v xml:space="preserve"> </v>
      </c>
      <c r="P482" s="187" t="s">
        <v>58</v>
      </c>
      <c r="Q482" s="187" t="s">
        <v>58</v>
      </c>
      <c r="R482" s="187" t="s">
        <v>58</v>
      </c>
      <c r="S482" s="187" t="s">
        <v>58</v>
      </c>
      <c r="T482" s="187" t="s">
        <v>58</v>
      </c>
      <c r="U482" s="187" t="s">
        <v>58</v>
      </c>
      <c r="V482" s="187" t="s">
        <v>58</v>
      </c>
      <c r="W482" s="187">
        <v>0</v>
      </c>
      <c r="X482" s="187" t="s">
        <v>58</v>
      </c>
      <c r="Y482" s="187" t="s">
        <v>58</v>
      </c>
      <c r="Z482" s="187" t="s">
        <v>58</v>
      </c>
      <c r="AA482" s="187"/>
      <c r="AB482" s="187" t="s">
        <v>59</v>
      </c>
      <c r="AC482" s="187" t="s">
        <v>60</v>
      </c>
      <c r="AD482" s="188" t="s">
        <v>6072</v>
      </c>
      <c r="AE482" s="187" t="str">
        <f>VLOOKUP($AF$2:$AF$6318,'PROG CODE'!$A$2:$B$1052,2,FALSE)</f>
        <v>KCABEDUORD</v>
      </c>
      <c r="AF482" s="222" t="s">
        <v>90</v>
      </c>
      <c r="AG482" s="190" t="s">
        <v>63</v>
      </c>
      <c r="AH482" s="222" t="s">
        <v>5684</v>
      </c>
      <c r="AI482" s="222" t="s">
        <v>6139</v>
      </c>
      <c r="AJ482" s="217" t="s">
        <v>5638</v>
      </c>
      <c r="AK482" s="229"/>
      <c r="AL482" s="229"/>
      <c r="AM482" s="192" t="s">
        <v>5639</v>
      </c>
    </row>
    <row r="483" spans="1:39" ht="13.5" customHeight="1">
      <c r="A483" s="183">
        <v>1</v>
      </c>
      <c r="B483" s="198" t="s">
        <v>52</v>
      </c>
      <c r="C483" s="197" t="s">
        <v>5643</v>
      </c>
      <c r="D483" s="186" t="s">
        <v>510</v>
      </c>
      <c r="E483" s="157" t="s">
        <v>5648</v>
      </c>
      <c r="F483" s="157" t="s">
        <v>795</v>
      </c>
      <c r="G483" s="181" t="s">
        <v>5661</v>
      </c>
      <c r="H483" s="157">
        <f>VLOOKUP(I483:I531,'ENTER STAFF #S HERE'!$A$1:$B$2180,2,FALSE)</f>
        <v>214</v>
      </c>
      <c r="I483" s="200" t="s">
        <v>3900</v>
      </c>
      <c r="J483" s="228"/>
      <c r="K483" s="187">
        <f t="shared" si="3"/>
        <v>0</v>
      </c>
      <c r="L483" s="187">
        <f t="shared" si="4"/>
        <v>0</v>
      </c>
      <c r="M483" s="187">
        <v>5</v>
      </c>
      <c r="N483" s="187" t="str">
        <f t="shared" si="0"/>
        <v xml:space="preserve"> </v>
      </c>
      <c r="O483" s="187" t="str">
        <f>#N/A</f>
        <v xml:space="preserve"> </v>
      </c>
      <c r="P483" s="187" t="s">
        <v>58</v>
      </c>
      <c r="Q483" s="187" t="s">
        <v>58</v>
      </c>
      <c r="R483" s="187" t="s">
        <v>58</v>
      </c>
      <c r="S483" s="187" t="s">
        <v>58</v>
      </c>
      <c r="T483" s="187" t="s">
        <v>58</v>
      </c>
      <c r="U483" s="187" t="s">
        <v>58</v>
      </c>
      <c r="V483" s="187" t="s">
        <v>58</v>
      </c>
      <c r="W483" s="187">
        <v>0</v>
      </c>
      <c r="X483" s="187" t="s">
        <v>58</v>
      </c>
      <c r="Y483" s="187" t="s">
        <v>58</v>
      </c>
      <c r="Z483" s="187" t="s">
        <v>58</v>
      </c>
      <c r="AA483" s="187"/>
      <c r="AB483" s="187" t="s">
        <v>59</v>
      </c>
      <c r="AC483" s="187" t="s">
        <v>60</v>
      </c>
      <c r="AD483" s="188" t="s">
        <v>5640</v>
      </c>
      <c r="AE483" s="187" t="str">
        <f>VLOOKUP($AF$2:$AF$6318,'PROG CODE'!$A$2:$B$1052,2,FALSE)</f>
        <v>KCABEDUORD</v>
      </c>
      <c r="AF483" s="222" t="s">
        <v>90</v>
      </c>
      <c r="AG483" s="190" t="s">
        <v>63</v>
      </c>
      <c r="AH483" s="222" t="s">
        <v>5684</v>
      </c>
      <c r="AI483" s="222" t="s">
        <v>6139</v>
      </c>
      <c r="AJ483" s="209" t="s">
        <v>5651</v>
      </c>
      <c r="AK483" s="229"/>
      <c r="AL483" s="229"/>
      <c r="AM483" s="192" t="s">
        <v>5639</v>
      </c>
    </row>
    <row r="484" spans="1:39" ht="13.5" customHeight="1">
      <c r="A484" s="183">
        <v>2</v>
      </c>
      <c r="B484" s="224" t="s">
        <v>357</v>
      </c>
      <c r="C484" s="224" t="s">
        <v>5636</v>
      </c>
      <c r="D484" s="179" t="s">
        <v>510</v>
      </c>
      <c r="E484" s="231" t="s">
        <v>510</v>
      </c>
      <c r="F484" s="204" t="s">
        <v>2162</v>
      </c>
      <c r="G484" s="181" t="s">
        <v>2163</v>
      </c>
      <c r="H484" s="157" t="str">
        <f>VLOOKUP(I484:I532,'ENTER STAFF #S HERE'!$A$1:$B$2180,2,FALSE)</f>
        <v>C1793</v>
      </c>
      <c r="I484" s="179" t="s">
        <v>4204</v>
      </c>
      <c r="J484" s="228"/>
      <c r="K484" s="187">
        <f t="shared" si="3"/>
        <v>0</v>
      </c>
      <c r="L484" s="187">
        <f t="shared" si="4"/>
        <v>0</v>
      </c>
      <c r="M484" s="187">
        <v>5</v>
      </c>
      <c r="N484" s="187" t="str">
        <f t="shared" si="0"/>
        <v xml:space="preserve"> </v>
      </c>
      <c r="O484" s="187" t="str">
        <f>#N/A</f>
        <v xml:space="preserve"> </v>
      </c>
      <c r="P484" s="187" t="s">
        <v>58</v>
      </c>
      <c r="Q484" s="187" t="s">
        <v>58</v>
      </c>
      <c r="R484" s="187" t="s">
        <v>58</v>
      </c>
      <c r="S484" s="187" t="s">
        <v>58</v>
      </c>
      <c r="T484" s="187" t="s">
        <v>58</v>
      </c>
      <c r="U484" s="187" t="s">
        <v>58</v>
      </c>
      <c r="V484" s="187" t="s">
        <v>58</v>
      </c>
      <c r="W484" s="187">
        <v>0</v>
      </c>
      <c r="X484" s="187" t="s">
        <v>58</v>
      </c>
      <c r="Y484" s="187" t="s">
        <v>58</v>
      </c>
      <c r="Z484" s="187" t="s">
        <v>58</v>
      </c>
      <c r="AA484" s="187"/>
      <c r="AB484" s="187" t="s">
        <v>59</v>
      </c>
      <c r="AC484" s="187" t="s">
        <v>60</v>
      </c>
      <c r="AD484" s="188" t="s">
        <v>6072</v>
      </c>
      <c r="AE484" s="187" t="str">
        <f>VLOOKUP($AF$2:$AF$6318,'PROG CODE'!$A$2:$B$1052,2,FALSE)</f>
        <v>KCABEDUORD</v>
      </c>
      <c r="AF484" s="222" t="s">
        <v>90</v>
      </c>
      <c r="AG484" s="190" t="s">
        <v>63</v>
      </c>
      <c r="AH484" s="222" t="s">
        <v>5684</v>
      </c>
      <c r="AI484" s="222" t="s">
        <v>6139</v>
      </c>
      <c r="AJ484" s="217" t="s">
        <v>5638</v>
      </c>
      <c r="AK484" s="229"/>
      <c r="AL484" s="229"/>
      <c r="AM484" s="192" t="s">
        <v>5639</v>
      </c>
    </row>
    <row r="485" spans="1:39" ht="13.5" customHeight="1">
      <c r="A485" s="183">
        <v>2</v>
      </c>
      <c r="B485" s="224" t="s">
        <v>357</v>
      </c>
      <c r="C485" s="224" t="s">
        <v>5636</v>
      </c>
      <c r="D485" s="179" t="s">
        <v>376</v>
      </c>
      <c r="E485" s="231" t="s">
        <v>430</v>
      </c>
      <c r="F485" s="204" t="s">
        <v>2164</v>
      </c>
      <c r="G485" s="181" t="s">
        <v>2165</v>
      </c>
      <c r="H485" s="157" t="str">
        <f>VLOOKUP(I485:I533,'ENTER STAFF #S HERE'!$A$1:$B$2180,2,FALSE)</f>
        <v>C0476</v>
      </c>
      <c r="I485" s="205" t="s">
        <v>3803</v>
      </c>
      <c r="J485" s="228"/>
      <c r="K485" s="187">
        <f t="shared" si="3"/>
        <v>0</v>
      </c>
      <c r="L485" s="187">
        <f t="shared" si="4"/>
        <v>0</v>
      </c>
      <c r="M485" s="187">
        <v>5</v>
      </c>
      <c r="N485" s="187" t="str">
        <f t="shared" si="0"/>
        <v xml:space="preserve"> </v>
      </c>
      <c r="O485" s="187" t="str">
        <f>#N/A</f>
        <v xml:space="preserve"> </v>
      </c>
      <c r="P485" s="187" t="s">
        <v>58</v>
      </c>
      <c r="Q485" s="187" t="s">
        <v>58</v>
      </c>
      <c r="R485" s="187" t="s">
        <v>58</v>
      </c>
      <c r="S485" s="187" t="s">
        <v>58</v>
      </c>
      <c r="T485" s="187" t="s">
        <v>58</v>
      </c>
      <c r="U485" s="187" t="s">
        <v>58</v>
      </c>
      <c r="V485" s="187" t="s">
        <v>58</v>
      </c>
      <c r="W485" s="187">
        <v>0</v>
      </c>
      <c r="X485" s="187" t="s">
        <v>58</v>
      </c>
      <c r="Y485" s="187" t="s">
        <v>58</v>
      </c>
      <c r="Z485" s="187" t="s">
        <v>58</v>
      </c>
      <c r="AA485" s="187"/>
      <c r="AB485" s="187" t="s">
        <v>59</v>
      </c>
      <c r="AC485" s="187" t="s">
        <v>60</v>
      </c>
      <c r="AD485" s="188" t="s">
        <v>5637</v>
      </c>
      <c r="AE485" s="187" t="str">
        <f>VLOOKUP($AF$2:$AF$6318,'PROG CODE'!$A$2:$B$1052,2,FALSE)</f>
        <v>KCABEDUORD</v>
      </c>
      <c r="AF485" s="222" t="s">
        <v>90</v>
      </c>
      <c r="AG485" s="190" t="s">
        <v>63</v>
      </c>
      <c r="AH485" s="222" t="s">
        <v>5684</v>
      </c>
      <c r="AI485" s="222" t="s">
        <v>6139</v>
      </c>
      <c r="AJ485" s="201" t="s">
        <v>5651</v>
      </c>
      <c r="AK485" s="229"/>
      <c r="AL485" s="229"/>
      <c r="AM485" s="192" t="s">
        <v>5639</v>
      </c>
    </row>
    <row r="486" spans="1:39" ht="13.5" customHeight="1">
      <c r="A486" s="183">
        <v>2</v>
      </c>
      <c r="B486" s="224" t="s">
        <v>357</v>
      </c>
      <c r="C486" s="224" t="s">
        <v>6327</v>
      </c>
      <c r="D486" s="179" t="s">
        <v>376</v>
      </c>
      <c r="E486" s="231" t="s">
        <v>416</v>
      </c>
      <c r="F486" s="204" t="s">
        <v>2168</v>
      </c>
      <c r="G486" s="181" t="s">
        <v>2169</v>
      </c>
      <c r="H486" s="157" t="str">
        <f>VLOOKUP(I486:I534,'ENTER STAFF #S HERE'!$A$1:$B$2180,2,FALSE)</f>
        <v>C1741</v>
      </c>
      <c r="I486" s="179" t="s">
        <v>3871</v>
      </c>
      <c r="J486" s="228"/>
      <c r="K486" s="187">
        <f t="shared" si="3"/>
        <v>0</v>
      </c>
      <c r="L486" s="187">
        <f t="shared" si="4"/>
        <v>0</v>
      </c>
      <c r="M486" s="187">
        <v>5</v>
      </c>
      <c r="N486" s="187" t="str">
        <f t="shared" si="0"/>
        <v xml:space="preserve"> </v>
      </c>
      <c r="O486" s="187" t="str">
        <f>#N/A</f>
        <v xml:space="preserve"> </v>
      </c>
      <c r="P486" s="187" t="s">
        <v>58</v>
      </c>
      <c r="Q486" s="187" t="s">
        <v>58</v>
      </c>
      <c r="R486" s="187" t="s">
        <v>58</v>
      </c>
      <c r="S486" s="187" t="s">
        <v>58</v>
      </c>
      <c r="T486" s="187" t="s">
        <v>58</v>
      </c>
      <c r="U486" s="187" t="s">
        <v>58</v>
      </c>
      <c r="V486" s="187" t="s">
        <v>58</v>
      </c>
      <c r="W486" s="187">
        <v>0</v>
      </c>
      <c r="X486" s="187" t="s">
        <v>58</v>
      </c>
      <c r="Y486" s="187" t="s">
        <v>58</v>
      </c>
      <c r="Z486" s="187" t="s">
        <v>58</v>
      </c>
      <c r="AA486" s="187"/>
      <c r="AB486" s="187" t="s">
        <v>59</v>
      </c>
      <c r="AC486" s="187" t="s">
        <v>60</v>
      </c>
      <c r="AD486" s="188" t="s">
        <v>6072</v>
      </c>
      <c r="AE486" s="187" t="str">
        <f>VLOOKUP($AF$2:$AF$6318,'PROG CODE'!$A$2:$B$1052,2,FALSE)</f>
        <v>KCABEDUORD</v>
      </c>
      <c r="AF486" s="222" t="s">
        <v>90</v>
      </c>
      <c r="AG486" s="190" t="s">
        <v>63</v>
      </c>
      <c r="AH486" s="222" t="s">
        <v>5684</v>
      </c>
      <c r="AI486" s="222" t="s">
        <v>6139</v>
      </c>
      <c r="AJ486" s="217" t="s">
        <v>5638</v>
      </c>
      <c r="AK486" s="229"/>
      <c r="AL486" s="229"/>
      <c r="AM486" s="192" t="s">
        <v>5639</v>
      </c>
    </row>
    <row r="487" spans="1:39" ht="13.5" customHeight="1">
      <c r="A487" s="183">
        <v>1</v>
      </c>
      <c r="B487" s="218" t="s">
        <v>52</v>
      </c>
      <c r="C487" s="197" t="s">
        <v>5643</v>
      </c>
      <c r="D487" s="179" t="s">
        <v>376</v>
      </c>
      <c r="E487" s="157" t="s">
        <v>394</v>
      </c>
      <c r="F487" s="204" t="s">
        <v>743</v>
      </c>
      <c r="G487" s="181" t="s">
        <v>5644</v>
      </c>
      <c r="H487" s="157">
        <f>VLOOKUP(I487:I535,'ENTER STAFF #S HERE'!$A$1:$B$2180,2,FALSE)</f>
        <v>137</v>
      </c>
      <c r="I487" s="186" t="s">
        <v>3350</v>
      </c>
      <c r="J487" s="228"/>
      <c r="K487" s="187">
        <f t="shared" si="3"/>
        <v>0</v>
      </c>
      <c r="L487" s="187">
        <f t="shared" si="4"/>
        <v>0</v>
      </c>
      <c r="M487" s="187">
        <v>5</v>
      </c>
      <c r="N487" s="187" t="str">
        <f t="shared" si="0"/>
        <v xml:space="preserve"> </v>
      </c>
      <c r="O487" s="187" t="str">
        <f>#N/A</f>
        <v xml:space="preserve"> </v>
      </c>
      <c r="P487" s="187" t="s">
        <v>58</v>
      </c>
      <c r="Q487" s="187" t="s">
        <v>58</v>
      </c>
      <c r="R487" s="187" t="s">
        <v>58</v>
      </c>
      <c r="S487" s="187" t="s">
        <v>58</v>
      </c>
      <c r="T487" s="187" t="s">
        <v>58</v>
      </c>
      <c r="U487" s="187" t="s">
        <v>58</v>
      </c>
      <c r="V487" s="187" t="s">
        <v>58</v>
      </c>
      <c r="W487" s="187">
        <v>0</v>
      </c>
      <c r="X487" s="187" t="s">
        <v>58</v>
      </c>
      <c r="Y487" s="187" t="s">
        <v>58</v>
      </c>
      <c r="Z487" s="187" t="s">
        <v>58</v>
      </c>
      <c r="AA487" s="187"/>
      <c r="AB487" s="187" t="s">
        <v>59</v>
      </c>
      <c r="AC487" s="187" t="s">
        <v>60</v>
      </c>
      <c r="AD487" s="196" t="s">
        <v>5637</v>
      </c>
      <c r="AE487" s="187" t="str">
        <f>VLOOKUP($AF$2:$AF$6318,'PROG CODE'!$A$2:$B$1052,2,FALSE)</f>
        <v>KCABEDUORD</v>
      </c>
      <c r="AF487" s="222" t="s">
        <v>90</v>
      </c>
      <c r="AG487" s="190" t="s">
        <v>63</v>
      </c>
      <c r="AH487" s="222" t="s">
        <v>5684</v>
      </c>
      <c r="AI487" s="222" t="s">
        <v>6139</v>
      </c>
      <c r="AJ487" s="217" t="s">
        <v>5638</v>
      </c>
      <c r="AK487" s="229"/>
      <c r="AL487" s="229"/>
      <c r="AM487" s="192" t="s">
        <v>5639</v>
      </c>
    </row>
    <row r="488" spans="1:39" ht="13.5" customHeight="1">
      <c r="A488" s="183">
        <v>3</v>
      </c>
      <c r="B488" s="224" t="s">
        <v>358</v>
      </c>
      <c r="C488" s="224" t="s">
        <v>5636</v>
      </c>
      <c r="D488" s="179" t="s">
        <v>510</v>
      </c>
      <c r="E488" s="231" t="s">
        <v>510</v>
      </c>
      <c r="F488" s="204" t="s">
        <v>2158</v>
      </c>
      <c r="G488" s="181" t="s">
        <v>2159</v>
      </c>
      <c r="H488" s="157" t="str">
        <f>VLOOKUP(I488:I536,'ENTER STAFF #S HERE'!$A$1:$B$2180,2,FALSE)</f>
        <v>C1549</v>
      </c>
      <c r="I488" s="179" t="s">
        <v>4387</v>
      </c>
      <c r="J488" s="228"/>
      <c r="K488" s="187">
        <f t="shared" si="3"/>
        <v>0</v>
      </c>
      <c r="L488" s="187">
        <f t="shared" si="4"/>
        <v>0</v>
      </c>
      <c r="M488" s="187">
        <v>5</v>
      </c>
      <c r="N488" s="187" t="str">
        <f t="shared" si="0"/>
        <v xml:space="preserve"> </v>
      </c>
      <c r="O488" s="187" t="str">
        <f>#N/A</f>
        <v xml:space="preserve"> </v>
      </c>
      <c r="P488" s="187" t="s">
        <v>58</v>
      </c>
      <c r="Q488" s="187" t="s">
        <v>58</v>
      </c>
      <c r="R488" s="187" t="s">
        <v>58</v>
      </c>
      <c r="S488" s="187" t="s">
        <v>58</v>
      </c>
      <c r="T488" s="187" t="s">
        <v>58</v>
      </c>
      <c r="U488" s="187" t="s">
        <v>58</v>
      </c>
      <c r="V488" s="187" t="s">
        <v>58</v>
      </c>
      <c r="W488" s="187">
        <v>0</v>
      </c>
      <c r="X488" s="187" t="s">
        <v>58</v>
      </c>
      <c r="Y488" s="187" t="s">
        <v>58</v>
      </c>
      <c r="Z488" s="187" t="s">
        <v>58</v>
      </c>
      <c r="AA488" s="187"/>
      <c r="AB488" s="187" t="s">
        <v>59</v>
      </c>
      <c r="AC488" s="187" t="s">
        <v>60</v>
      </c>
      <c r="AD488" s="188" t="s">
        <v>6072</v>
      </c>
      <c r="AE488" s="187" t="str">
        <f>VLOOKUP($AF$2:$AF$6318,'PROG CODE'!$A$2:$B$1052,2,FALSE)</f>
        <v>KCABEDUORD</v>
      </c>
      <c r="AF488" s="222" t="s">
        <v>90</v>
      </c>
      <c r="AG488" s="190" t="s">
        <v>63</v>
      </c>
      <c r="AH488" s="222" t="s">
        <v>5684</v>
      </c>
      <c r="AI488" s="222" t="s">
        <v>6139</v>
      </c>
      <c r="AJ488" s="217" t="s">
        <v>5638</v>
      </c>
      <c r="AK488" s="229"/>
      <c r="AL488" s="229"/>
      <c r="AM488" s="192" t="s">
        <v>5639</v>
      </c>
    </row>
    <row r="489" spans="1:39" ht="13.5" customHeight="1">
      <c r="A489" s="183">
        <v>3</v>
      </c>
      <c r="B489" s="219" t="s">
        <v>358</v>
      </c>
      <c r="C489" s="197" t="s">
        <v>5643</v>
      </c>
      <c r="D489" s="179" t="s">
        <v>510</v>
      </c>
      <c r="E489" s="231" t="s">
        <v>510</v>
      </c>
      <c r="F489" s="204" t="s">
        <v>2136</v>
      </c>
      <c r="G489" s="181" t="s">
        <v>2137</v>
      </c>
      <c r="H489" s="157" t="str">
        <f>VLOOKUP(I489:I537,'ENTER STAFF #S HERE'!$A$1:$B$2180,2,FALSE)</f>
        <v>C1757</v>
      </c>
      <c r="I489" s="179" t="s">
        <v>3976</v>
      </c>
      <c r="J489" s="228"/>
      <c r="K489" s="187">
        <f t="shared" si="3"/>
        <v>0</v>
      </c>
      <c r="L489" s="187">
        <f t="shared" si="4"/>
        <v>0</v>
      </c>
      <c r="M489" s="187">
        <v>5</v>
      </c>
      <c r="N489" s="187" t="str">
        <f t="shared" si="0"/>
        <v xml:space="preserve"> </v>
      </c>
      <c r="O489" s="187" t="str">
        <f>#N/A</f>
        <v xml:space="preserve"> </v>
      </c>
      <c r="P489" s="187" t="s">
        <v>58</v>
      </c>
      <c r="Q489" s="187" t="s">
        <v>58</v>
      </c>
      <c r="R489" s="187" t="s">
        <v>58</v>
      </c>
      <c r="S489" s="187" t="s">
        <v>58</v>
      </c>
      <c r="T489" s="187" t="s">
        <v>58</v>
      </c>
      <c r="U489" s="187" t="s">
        <v>58</v>
      </c>
      <c r="V489" s="187" t="s">
        <v>58</v>
      </c>
      <c r="W489" s="187">
        <v>0</v>
      </c>
      <c r="X489" s="187" t="s">
        <v>58</v>
      </c>
      <c r="Y489" s="187" t="s">
        <v>58</v>
      </c>
      <c r="Z489" s="187" t="s">
        <v>58</v>
      </c>
      <c r="AA489" s="187"/>
      <c r="AB489" s="187" t="s">
        <v>59</v>
      </c>
      <c r="AC489" s="187" t="s">
        <v>60</v>
      </c>
      <c r="AD489" s="188" t="s">
        <v>6072</v>
      </c>
      <c r="AE489" s="187" t="str">
        <f>VLOOKUP($AF$2:$AF$6318,'PROG CODE'!$A$2:$B$1052,2,FALSE)</f>
        <v>KCABEDUORD</v>
      </c>
      <c r="AF489" s="222" t="s">
        <v>90</v>
      </c>
      <c r="AG489" s="190" t="s">
        <v>63</v>
      </c>
      <c r="AH489" s="222" t="s">
        <v>5684</v>
      </c>
      <c r="AI489" s="222" t="s">
        <v>6139</v>
      </c>
      <c r="AJ489" s="217" t="s">
        <v>5638</v>
      </c>
      <c r="AK489" s="229"/>
      <c r="AL489" s="229"/>
      <c r="AM489" s="192" t="s">
        <v>5639</v>
      </c>
    </row>
    <row r="490" spans="1:39" ht="13.5" customHeight="1">
      <c r="A490" s="183">
        <v>3</v>
      </c>
      <c r="B490" s="224" t="s">
        <v>358</v>
      </c>
      <c r="C490" s="224" t="s">
        <v>53</v>
      </c>
      <c r="D490" s="179" t="s">
        <v>510</v>
      </c>
      <c r="E490" s="231" t="s">
        <v>510</v>
      </c>
      <c r="F490" s="204" t="s">
        <v>2150</v>
      </c>
      <c r="G490" s="181" t="s">
        <v>6328</v>
      </c>
      <c r="H490" s="157" t="str">
        <f>VLOOKUP(I490:I538,'ENTER STAFF #S HERE'!$A$1:$B$2180,2,FALSE)</f>
        <v>C1575</v>
      </c>
      <c r="I490" s="179" t="s">
        <v>4198</v>
      </c>
      <c r="J490" s="228"/>
      <c r="K490" s="187">
        <f t="shared" si="3"/>
        <v>0</v>
      </c>
      <c r="L490" s="187">
        <f t="shared" si="4"/>
        <v>0</v>
      </c>
      <c r="M490" s="187">
        <v>5</v>
      </c>
      <c r="N490" s="187" t="str">
        <f t="shared" si="0"/>
        <v xml:space="preserve"> </v>
      </c>
      <c r="O490" s="187" t="str">
        <f>#N/A</f>
        <v xml:space="preserve"> </v>
      </c>
      <c r="P490" s="187" t="s">
        <v>58</v>
      </c>
      <c r="Q490" s="187" t="s">
        <v>58</v>
      </c>
      <c r="R490" s="187" t="s">
        <v>58</v>
      </c>
      <c r="S490" s="187" t="s">
        <v>58</v>
      </c>
      <c r="T490" s="187" t="s">
        <v>58</v>
      </c>
      <c r="U490" s="187" t="s">
        <v>58</v>
      </c>
      <c r="V490" s="187" t="s">
        <v>58</v>
      </c>
      <c r="W490" s="187">
        <v>0</v>
      </c>
      <c r="X490" s="187" t="s">
        <v>58</v>
      </c>
      <c r="Y490" s="187" t="s">
        <v>58</v>
      </c>
      <c r="Z490" s="187" t="s">
        <v>58</v>
      </c>
      <c r="AA490" s="187"/>
      <c r="AB490" s="187" t="s">
        <v>59</v>
      </c>
      <c r="AC490" s="187" t="s">
        <v>60</v>
      </c>
      <c r="AD490" s="188" t="s">
        <v>6072</v>
      </c>
      <c r="AE490" s="187" t="str">
        <f>VLOOKUP($AF$2:$AF$6318,'PROG CODE'!$A$2:$B$1052,2,FALSE)</f>
        <v>KCABEDUORD</v>
      </c>
      <c r="AF490" s="222" t="s">
        <v>90</v>
      </c>
      <c r="AG490" s="190" t="s">
        <v>63</v>
      </c>
      <c r="AH490" s="222" t="s">
        <v>5684</v>
      </c>
      <c r="AI490" s="222" t="s">
        <v>6139</v>
      </c>
      <c r="AJ490" s="217" t="s">
        <v>5638</v>
      </c>
      <c r="AK490" s="229"/>
      <c r="AL490" s="229"/>
      <c r="AM490" s="192" t="s">
        <v>5639</v>
      </c>
    </row>
    <row r="491" spans="1:39" ht="13.5" customHeight="1">
      <c r="A491" s="183">
        <v>3</v>
      </c>
      <c r="B491" s="224" t="s">
        <v>358</v>
      </c>
      <c r="C491" s="224" t="s">
        <v>53</v>
      </c>
      <c r="D491" s="179" t="s">
        <v>510</v>
      </c>
      <c r="E491" s="231" t="s">
        <v>510</v>
      </c>
      <c r="F491" s="204" t="s">
        <v>2148</v>
      </c>
      <c r="G491" s="181" t="s">
        <v>2149</v>
      </c>
      <c r="H491" s="157" t="str">
        <f>VLOOKUP(I491:I539,'ENTER STAFF #S HERE'!$A$1:$B$2180,2,FALSE)</f>
        <v>C1880</v>
      </c>
      <c r="I491" s="179" t="s">
        <v>4292</v>
      </c>
      <c r="J491" s="228"/>
      <c r="K491" s="187">
        <f t="shared" si="3"/>
        <v>0</v>
      </c>
      <c r="L491" s="187">
        <f t="shared" si="4"/>
        <v>0</v>
      </c>
      <c r="M491" s="187">
        <v>5</v>
      </c>
      <c r="N491" s="187" t="str">
        <f t="shared" si="0"/>
        <v xml:space="preserve"> </v>
      </c>
      <c r="O491" s="187" t="str">
        <f>#N/A</f>
        <v xml:space="preserve"> </v>
      </c>
      <c r="P491" s="187" t="s">
        <v>58</v>
      </c>
      <c r="Q491" s="187" t="s">
        <v>58</v>
      </c>
      <c r="R491" s="187" t="s">
        <v>58</v>
      </c>
      <c r="S491" s="187" t="s">
        <v>58</v>
      </c>
      <c r="T491" s="187" t="s">
        <v>58</v>
      </c>
      <c r="U491" s="187" t="s">
        <v>58</v>
      </c>
      <c r="V491" s="187" t="s">
        <v>58</v>
      </c>
      <c r="W491" s="187">
        <v>0</v>
      </c>
      <c r="X491" s="187" t="s">
        <v>58</v>
      </c>
      <c r="Y491" s="187" t="s">
        <v>58</v>
      </c>
      <c r="Z491" s="187" t="s">
        <v>58</v>
      </c>
      <c r="AA491" s="187"/>
      <c r="AB491" s="187" t="s">
        <v>59</v>
      </c>
      <c r="AC491" s="187" t="s">
        <v>60</v>
      </c>
      <c r="AD491" s="188" t="s">
        <v>6072</v>
      </c>
      <c r="AE491" s="187" t="str">
        <f>VLOOKUP($AF$2:$AF$6318,'PROG CODE'!$A$2:$B$1052,2,FALSE)</f>
        <v>KCABEDUORD</v>
      </c>
      <c r="AF491" s="222" t="s">
        <v>90</v>
      </c>
      <c r="AG491" s="190" t="s">
        <v>63</v>
      </c>
      <c r="AH491" s="222" t="s">
        <v>5684</v>
      </c>
      <c r="AI491" s="222" t="s">
        <v>6139</v>
      </c>
      <c r="AJ491" s="217" t="s">
        <v>5638</v>
      </c>
      <c r="AK491" s="229"/>
      <c r="AL491" s="229"/>
      <c r="AM491" s="192" t="s">
        <v>5639</v>
      </c>
    </row>
    <row r="492" spans="1:39" ht="13.5" customHeight="1">
      <c r="A492" s="183">
        <v>4</v>
      </c>
      <c r="B492" s="224" t="s">
        <v>359</v>
      </c>
      <c r="C492" s="224" t="s">
        <v>5636</v>
      </c>
      <c r="D492" s="179" t="s">
        <v>510</v>
      </c>
      <c r="E492" s="231" t="s">
        <v>510</v>
      </c>
      <c r="F492" s="204" t="s">
        <v>2166</v>
      </c>
      <c r="G492" s="181" t="s">
        <v>6329</v>
      </c>
      <c r="H492" s="157" t="str">
        <f>VLOOKUP(I492:I540,'ENTER STAFF #S HERE'!$A$1:$B$2180,2,FALSE)</f>
        <v>C1873</v>
      </c>
      <c r="I492" s="179" t="s">
        <v>5619</v>
      </c>
      <c r="J492" s="228"/>
      <c r="K492" s="187">
        <f t="shared" si="3"/>
        <v>0</v>
      </c>
      <c r="L492" s="187">
        <f t="shared" si="4"/>
        <v>0</v>
      </c>
      <c r="M492" s="187">
        <v>5</v>
      </c>
      <c r="N492" s="187" t="str">
        <f t="shared" si="0"/>
        <v xml:space="preserve"> </v>
      </c>
      <c r="O492" s="187" t="str">
        <f>#N/A</f>
        <v xml:space="preserve"> </v>
      </c>
      <c r="P492" s="187" t="s">
        <v>58</v>
      </c>
      <c r="Q492" s="187" t="s">
        <v>58</v>
      </c>
      <c r="R492" s="187" t="s">
        <v>58</v>
      </c>
      <c r="S492" s="187" t="s">
        <v>58</v>
      </c>
      <c r="T492" s="187" t="s">
        <v>58</v>
      </c>
      <c r="U492" s="187" t="s">
        <v>58</v>
      </c>
      <c r="V492" s="187" t="s">
        <v>58</v>
      </c>
      <c r="W492" s="187">
        <v>0</v>
      </c>
      <c r="X492" s="187" t="s">
        <v>58</v>
      </c>
      <c r="Y492" s="187" t="s">
        <v>58</v>
      </c>
      <c r="Z492" s="187" t="s">
        <v>58</v>
      </c>
      <c r="AA492" s="187"/>
      <c r="AB492" s="187" t="s">
        <v>59</v>
      </c>
      <c r="AC492" s="187" t="s">
        <v>60</v>
      </c>
      <c r="AD492" s="188" t="s">
        <v>6072</v>
      </c>
      <c r="AE492" s="187" t="str">
        <f>VLOOKUP($AF$2:$AF$6318,'PROG CODE'!$A$2:$B$1052,2,FALSE)</f>
        <v>KCABEDUORD</v>
      </c>
      <c r="AF492" s="222" t="s">
        <v>90</v>
      </c>
      <c r="AG492" s="190" t="s">
        <v>63</v>
      </c>
      <c r="AH492" s="222" t="s">
        <v>5684</v>
      </c>
      <c r="AI492" s="222" t="s">
        <v>6139</v>
      </c>
      <c r="AJ492" s="217" t="s">
        <v>5638</v>
      </c>
      <c r="AK492" s="229"/>
      <c r="AL492" s="229"/>
      <c r="AM492" s="192" t="s">
        <v>5639</v>
      </c>
    </row>
    <row r="493" spans="1:39" ht="13.5" customHeight="1">
      <c r="A493" s="183">
        <v>4</v>
      </c>
      <c r="B493" s="224" t="s">
        <v>359</v>
      </c>
      <c r="C493" s="219" t="s">
        <v>5643</v>
      </c>
      <c r="D493" s="179" t="s">
        <v>376</v>
      </c>
      <c r="E493" s="231" t="s">
        <v>392</v>
      </c>
      <c r="F493" s="225" t="s">
        <v>1475</v>
      </c>
      <c r="G493" s="181" t="s">
        <v>5707</v>
      </c>
      <c r="H493" s="157" t="str">
        <f>VLOOKUP(I493:I541,'ENTER STAFF #S HERE'!$A$1:$B$2180,2,FALSE)</f>
        <v>C1752</v>
      </c>
      <c r="I493" s="179" t="s">
        <v>3942</v>
      </c>
      <c r="J493" s="228"/>
      <c r="K493" s="187">
        <f t="shared" si="3"/>
        <v>0</v>
      </c>
      <c r="L493" s="187">
        <f t="shared" si="4"/>
        <v>0</v>
      </c>
      <c r="M493" s="187">
        <v>5</v>
      </c>
      <c r="N493" s="187" t="str">
        <f t="shared" si="0"/>
        <v xml:space="preserve"> </v>
      </c>
      <c r="O493" s="187" t="str">
        <f>#N/A</f>
        <v xml:space="preserve"> </v>
      </c>
      <c r="P493" s="187" t="s">
        <v>58</v>
      </c>
      <c r="Q493" s="187" t="s">
        <v>58</v>
      </c>
      <c r="R493" s="187" t="s">
        <v>58</v>
      </c>
      <c r="S493" s="187" t="s">
        <v>58</v>
      </c>
      <c r="T493" s="187" t="s">
        <v>58</v>
      </c>
      <c r="U493" s="187" t="s">
        <v>58</v>
      </c>
      <c r="V493" s="187" t="s">
        <v>58</v>
      </c>
      <c r="W493" s="187">
        <v>0</v>
      </c>
      <c r="X493" s="187" t="s">
        <v>58</v>
      </c>
      <c r="Y493" s="187" t="s">
        <v>58</v>
      </c>
      <c r="Z493" s="187" t="s">
        <v>58</v>
      </c>
      <c r="AA493" s="187"/>
      <c r="AB493" s="187" t="s">
        <v>59</v>
      </c>
      <c r="AC493" s="187" t="s">
        <v>60</v>
      </c>
      <c r="AD493" s="188" t="s">
        <v>5637</v>
      </c>
      <c r="AE493" s="187" t="str">
        <f>VLOOKUP($AF$2:$AF$6318,'PROG CODE'!$A$2:$B$1052,2,FALSE)</f>
        <v>KCABEDUORD</v>
      </c>
      <c r="AF493" s="222" t="s">
        <v>90</v>
      </c>
      <c r="AG493" s="190" t="s">
        <v>63</v>
      </c>
      <c r="AH493" s="222" t="s">
        <v>5684</v>
      </c>
      <c r="AI493" s="222" t="s">
        <v>6139</v>
      </c>
      <c r="AJ493" s="217" t="s">
        <v>5638</v>
      </c>
      <c r="AK493" s="229"/>
      <c r="AL493" s="229"/>
      <c r="AM493" s="192" t="s">
        <v>5639</v>
      </c>
    </row>
    <row r="494" spans="1:39" ht="13.5" customHeight="1">
      <c r="A494" s="183">
        <v>4</v>
      </c>
      <c r="B494" s="224" t="s">
        <v>359</v>
      </c>
      <c r="C494" s="224" t="s">
        <v>53</v>
      </c>
      <c r="D494" s="179" t="s">
        <v>510</v>
      </c>
      <c r="E494" s="231" t="s">
        <v>510</v>
      </c>
      <c r="F494" s="157" t="s">
        <v>769</v>
      </c>
      <c r="G494" s="181" t="s">
        <v>5659</v>
      </c>
      <c r="H494" s="157">
        <f>VLOOKUP(I494:I542,'ENTER STAFF #S HERE'!$A$1:$B$2180,2,FALSE)</f>
        <v>429</v>
      </c>
      <c r="I494" s="179" t="s">
        <v>4632</v>
      </c>
      <c r="J494" s="228"/>
      <c r="K494" s="187">
        <f t="shared" si="3"/>
        <v>0</v>
      </c>
      <c r="L494" s="187">
        <f t="shared" si="4"/>
        <v>0</v>
      </c>
      <c r="M494" s="187">
        <v>5</v>
      </c>
      <c r="N494" s="187" t="str">
        <f t="shared" si="0"/>
        <v xml:space="preserve"> </v>
      </c>
      <c r="O494" s="187" t="str">
        <f>#N/A</f>
        <v xml:space="preserve"> </v>
      </c>
      <c r="P494" s="187" t="s">
        <v>58</v>
      </c>
      <c r="Q494" s="187" t="s">
        <v>58</v>
      </c>
      <c r="R494" s="187" t="s">
        <v>58</v>
      </c>
      <c r="S494" s="187" t="s">
        <v>58</v>
      </c>
      <c r="T494" s="187" t="s">
        <v>58</v>
      </c>
      <c r="U494" s="187" t="s">
        <v>58</v>
      </c>
      <c r="V494" s="187" t="s">
        <v>58</v>
      </c>
      <c r="W494" s="187">
        <v>0</v>
      </c>
      <c r="X494" s="187" t="s">
        <v>58</v>
      </c>
      <c r="Y494" s="187" t="s">
        <v>58</v>
      </c>
      <c r="Z494" s="187" t="s">
        <v>58</v>
      </c>
      <c r="AA494" s="187"/>
      <c r="AB494" s="187" t="s">
        <v>59</v>
      </c>
      <c r="AC494" s="187" t="s">
        <v>60</v>
      </c>
      <c r="AD494" s="196" t="s">
        <v>5650</v>
      </c>
      <c r="AE494" s="187" t="str">
        <f>VLOOKUP($AF$2:$AF$6318,'PROG CODE'!$A$2:$B$1052,2,FALSE)</f>
        <v>KCABEDUORD</v>
      </c>
      <c r="AF494" s="222" t="s">
        <v>90</v>
      </c>
      <c r="AG494" s="190" t="s">
        <v>63</v>
      </c>
      <c r="AH494" s="222" t="s">
        <v>5684</v>
      </c>
      <c r="AI494" s="222" t="s">
        <v>6139</v>
      </c>
      <c r="AJ494" s="191" t="s">
        <v>5638</v>
      </c>
      <c r="AK494" s="229"/>
      <c r="AL494" s="229"/>
      <c r="AM494" s="192" t="s">
        <v>5639</v>
      </c>
    </row>
    <row r="495" spans="1:39" ht="13.5" customHeight="1">
      <c r="A495" s="183">
        <v>5</v>
      </c>
      <c r="B495" s="224" t="s">
        <v>360</v>
      </c>
      <c r="C495" s="224" t="s">
        <v>5636</v>
      </c>
      <c r="D495" s="179" t="s">
        <v>510</v>
      </c>
      <c r="E495" s="231" t="s">
        <v>510</v>
      </c>
      <c r="F495" s="204" t="s">
        <v>2018</v>
      </c>
      <c r="G495" s="181" t="s">
        <v>6330</v>
      </c>
      <c r="H495" s="157" t="str">
        <f>VLOOKUP(I495:I543,'ENTER STAFF #S HERE'!$A$1:$B$2180,2,FALSE)</f>
        <v>C1757</v>
      </c>
      <c r="I495" s="179" t="s">
        <v>3976</v>
      </c>
      <c r="J495" s="228"/>
      <c r="K495" s="187">
        <f t="shared" si="3"/>
        <v>0</v>
      </c>
      <c r="L495" s="187">
        <f t="shared" si="4"/>
        <v>0</v>
      </c>
      <c r="M495" s="187">
        <v>5</v>
      </c>
      <c r="N495" s="187" t="str">
        <f t="shared" si="0"/>
        <v xml:space="preserve"> </v>
      </c>
      <c r="O495" s="187" t="str">
        <f>#N/A</f>
        <v xml:space="preserve"> </v>
      </c>
      <c r="P495" s="187" t="s">
        <v>58</v>
      </c>
      <c r="Q495" s="187" t="s">
        <v>58</v>
      </c>
      <c r="R495" s="187" t="s">
        <v>58</v>
      </c>
      <c r="S495" s="187" t="s">
        <v>58</v>
      </c>
      <c r="T495" s="187" t="s">
        <v>58</v>
      </c>
      <c r="U495" s="187" t="s">
        <v>58</v>
      </c>
      <c r="V495" s="187" t="s">
        <v>58</v>
      </c>
      <c r="W495" s="187">
        <v>0</v>
      </c>
      <c r="X495" s="187" t="s">
        <v>58</v>
      </c>
      <c r="Y495" s="187" t="s">
        <v>58</v>
      </c>
      <c r="Z495" s="187" t="s">
        <v>58</v>
      </c>
      <c r="AA495" s="187"/>
      <c r="AB495" s="187" t="s">
        <v>59</v>
      </c>
      <c r="AC495" s="187" t="s">
        <v>60</v>
      </c>
      <c r="AD495" s="188" t="s">
        <v>6072</v>
      </c>
      <c r="AE495" s="187" t="str">
        <f>VLOOKUP($AF$2:$AF$6318,'PROG CODE'!$A$2:$B$1052,2,FALSE)</f>
        <v>KCABEDUORD</v>
      </c>
      <c r="AF495" s="222" t="s">
        <v>90</v>
      </c>
      <c r="AG495" s="190" t="s">
        <v>63</v>
      </c>
      <c r="AH495" s="222" t="s">
        <v>5684</v>
      </c>
      <c r="AI495" s="222" t="s">
        <v>6139</v>
      </c>
      <c r="AJ495" s="217" t="s">
        <v>5638</v>
      </c>
      <c r="AK495" s="229"/>
      <c r="AL495" s="229"/>
      <c r="AM495" s="192" t="s">
        <v>5639</v>
      </c>
    </row>
    <row r="496" spans="1:39" ht="13.5" customHeight="1">
      <c r="A496" s="183">
        <v>5</v>
      </c>
      <c r="B496" s="224" t="s">
        <v>360</v>
      </c>
      <c r="C496" s="224" t="s">
        <v>5636</v>
      </c>
      <c r="D496" s="179" t="s">
        <v>376</v>
      </c>
      <c r="E496" s="231" t="s">
        <v>434</v>
      </c>
      <c r="F496" s="204" t="s">
        <v>2140</v>
      </c>
      <c r="G496" s="181" t="s">
        <v>6331</v>
      </c>
      <c r="H496" s="157">
        <f>VLOOKUP(I496:I544,'ENTER STAFF #S HERE'!$A$1:$B$2180,2,FALSE)</f>
        <v>429</v>
      </c>
      <c r="I496" s="179" t="s">
        <v>4632</v>
      </c>
      <c r="J496" s="228"/>
      <c r="K496" s="187">
        <f t="shared" si="3"/>
        <v>0</v>
      </c>
      <c r="L496" s="187">
        <f t="shared" si="4"/>
        <v>0</v>
      </c>
      <c r="M496" s="187">
        <v>5</v>
      </c>
      <c r="N496" s="187" t="str">
        <f t="shared" si="0"/>
        <v xml:space="preserve"> </v>
      </c>
      <c r="O496" s="187" t="str">
        <f>#N/A</f>
        <v xml:space="preserve"> </v>
      </c>
      <c r="P496" s="187" t="s">
        <v>58</v>
      </c>
      <c r="Q496" s="187" t="s">
        <v>58</v>
      </c>
      <c r="R496" s="187" t="s">
        <v>58</v>
      </c>
      <c r="S496" s="187" t="s">
        <v>58</v>
      </c>
      <c r="T496" s="187" t="s">
        <v>58</v>
      </c>
      <c r="U496" s="187" t="s">
        <v>58</v>
      </c>
      <c r="V496" s="187" t="s">
        <v>58</v>
      </c>
      <c r="W496" s="187">
        <v>0</v>
      </c>
      <c r="X496" s="187" t="s">
        <v>58</v>
      </c>
      <c r="Y496" s="187" t="s">
        <v>58</v>
      </c>
      <c r="Z496" s="187" t="s">
        <v>58</v>
      </c>
      <c r="AA496" s="187"/>
      <c r="AB496" s="187" t="s">
        <v>59</v>
      </c>
      <c r="AC496" s="187" t="s">
        <v>60</v>
      </c>
      <c r="AD496" s="188" t="s">
        <v>6072</v>
      </c>
      <c r="AE496" s="187" t="str">
        <f>VLOOKUP($AF$2:$AF$6318,'PROG CODE'!$A$2:$B$1052,2,FALSE)</f>
        <v>KCABEDUORD</v>
      </c>
      <c r="AF496" s="222" t="s">
        <v>90</v>
      </c>
      <c r="AG496" s="190" t="s">
        <v>63</v>
      </c>
      <c r="AH496" s="222" t="s">
        <v>5684</v>
      </c>
      <c r="AI496" s="222" t="s">
        <v>6139</v>
      </c>
      <c r="AJ496" s="217" t="s">
        <v>5638</v>
      </c>
      <c r="AK496" s="229"/>
      <c r="AL496" s="229"/>
      <c r="AM496" s="192" t="s">
        <v>5639</v>
      </c>
    </row>
    <row r="497" spans="1:39" ht="13.5" customHeight="1">
      <c r="A497" s="183">
        <v>5</v>
      </c>
      <c r="B497" s="224" t="s">
        <v>360</v>
      </c>
      <c r="C497" s="224" t="s">
        <v>5643</v>
      </c>
      <c r="D497" s="179" t="s">
        <v>376</v>
      </c>
      <c r="E497" s="231" t="s">
        <v>510</v>
      </c>
      <c r="F497" s="204" t="s">
        <v>2146</v>
      </c>
      <c r="G497" s="181" t="s">
        <v>2147</v>
      </c>
      <c r="H497" s="157" t="str">
        <f>VLOOKUP(I497:I545,'ENTER STAFF #S HERE'!$A$1:$B$2180,2,FALSE)</f>
        <v>C1796</v>
      </c>
      <c r="I497" s="179" t="s">
        <v>3974</v>
      </c>
      <c r="J497" s="228"/>
      <c r="K497" s="187">
        <f t="shared" si="3"/>
        <v>0</v>
      </c>
      <c r="L497" s="187">
        <f t="shared" si="4"/>
        <v>0</v>
      </c>
      <c r="M497" s="187">
        <v>5</v>
      </c>
      <c r="N497" s="187" t="str">
        <f t="shared" si="0"/>
        <v xml:space="preserve"> </v>
      </c>
      <c r="O497" s="187" t="str">
        <f>#N/A</f>
        <v xml:space="preserve"> </v>
      </c>
      <c r="P497" s="187" t="s">
        <v>58</v>
      </c>
      <c r="Q497" s="187" t="s">
        <v>58</v>
      </c>
      <c r="R497" s="187" t="s">
        <v>58</v>
      </c>
      <c r="S497" s="187" t="s">
        <v>58</v>
      </c>
      <c r="T497" s="187" t="s">
        <v>58</v>
      </c>
      <c r="U497" s="187" t="s">
        <v>58</v>
      </c>
      <c r="V497" s="187" t="s">
        <v>58</v>
      </c>
      <c r="W497" s="187">
        <v>0</v>
      </c>
      <c r="X497" s="187" t="s">
        <v>58</v>
      </c>
      <c r="Y497" s="187" t="s">
        <v>58</v>
      </c>
      <c r="Z497" s="187" t="s">
        <v>58</v>
      </c>
      <c r="AA497" s="187"/>
      <c r="AB497" s="187" t="s">
        <v>59</v>
      </c>
      <c r="AC497" s="187" t="s">
        <v>60</v>
      </c>
      <c r="AD497" s="188" t="s">
        <v>6072</v>
      </c>
      <c r="AE497" s="187" t="str">
        <f>VLOOKUP($AF$2:$AF$6318,'PROG CODE'!$A$2:$B$1052,2,FALSE)</f>
        <v>KCABEDUORD</v>
      </c>
      <c r="AF497" s="222" t="s">
        <v>90</v>
      </c>
      <c r="AG497" s="190" t="s">
        <v>63</v>
      </c>
      <c r="AH497" s="222" t="s">
        <v>5684</v>
      </c>
      <c r="AI497" s="222" t="s">
        <v>6139</v>
      </c>
      <c r="AJ497" s="217" t="s">
        <v>5638</v>
      </c>
      <c r="AK497" s="229"/>
      <c r="AL497" s="229"/>
      <c r="AM497" s="192" t="s">
        <v>5639</v>
      </c>
    </row>
    <row r="498" spans="1:39" ht="13.5" customHeight="1">
      <c r="A498" s="183">
        <v>5</v>
      </c>
      <c r="B498" s="224" t="s">
        <v>360</v>
      </c>
      <c r="C498" s="224" t="s">
        <v>5643</v>
      </c>
      <c r="D498" s="179" t="s">
        <v>376</v>
      </c>
      <c r="E498" s="231" t="s">
        <v>430</v>
      </c>
      <c r="F498" s="204" t="s">
        <v>2154</v>
      </c>
      <c r="G498" s="181" t="s">
        <v>6332</v>
      </c>
      <c r="H498" s="157" t="str">
        <f>VLOOKUP(I498:I545,'ENTER STAFF #S HERE'!$A$1:$B$2180,2,FALSE)</f>
        <v>C1143</v>
      </c>
      <c r="I498" s="179" t="s">
        <v>3396</v>
      </c>
      <c r="J498" s="228"/>
      <c r="K498" s="187">
        <f t="shared" si="3"/>
        <v>0</v>
      </c>
      <c r="L498" s="187">
        <f t="shared" si="4"/>
        <v>0</v>
      </c>
      <c r="M498" s="187">
        <v>5</v>
      </c>
      <c r="N498" s="187" t="str">
        <f t="shared" si="0"/>
        <v xml:space="preserve"> </v>
      </c>
      <c r="O498" s="187" t="str">
        <f>#N/A</f>
        <v xml:space="preserve"> </v>
      </c>
      <c r="P498" s="187" t="s">
        <v>58</v>
      </c>
      <c r="Q498" s="187" t="s">
        <v>58</v>
      </c>
      <c r="R498" s="187" t="s">
        <v>58</v>
      </c>
      <c r="S498" s="187" t="s">
        <v>58</v>
      </c>
      <c r="T498" s="187" t="s">
        <v>58</v>
      </c>
      <c r="U498" s="187" t="s">
        <v>58</v>
      </c>
      <c r="V498" s="187" t="s">
        <v>58</v>
      </c>
      <c r="W498" s="187">
        <v>0</v>
      </c>
      <c r="X498" s="187" t="s">
        <v>58</v>
      </c>
      <c r="Y498" s="187" t="s">
        <v>58</v>
      </c>
      <c r="Z498" s="187" t="s">
        <v>58</v>
      </c>
      <c r="AA498" s="187"/>
      <c r="AB498" s="187" t="s">
        <v>59</v>
      </c>
      <c r="AC498" s="187" t="s">
        <v>60</v>
      </c>
      <c r="AD498" s="188" t="s">
        <v>6072</v>
      </c>
      <c r="AE498" s="187" t="str">
        <f>VLOOKUP($AF$2:$AF$6318,'PROG CODE'!$A$2:$B$1052,2,FALSE)</f>
        <v>KCABEDUORD</v>
      </c>
      <c r="AF498" s="222" t="s">
        <v>90</v>
      </c>
      <c r="AG498" s="190" t="s">
        <v>63</v>
      </c>
      <c r="AH498" s="222" t="s">
        <v>5684</v>
      </c>
      <c r="AI498" s="222" t="s">
        <v>6139</v>
      </c>
      <c r="AJ498" s="217" t="s">
        <v>5638</v>
      </c>
      <c r="AK498" s="229"/>
      <c r="AL498" s="229"/>
      <c r="AM498" s="192" t="s">
        <v>5639</v>
      </c>
    </row>
    <row r="499" spans="1:39" ht="13.5" customHeight="1">
      <c r="A499" s="183">
        <v>5</v>
      </c>
      <c r="B499" s="224" t="s">
        <v>360</v>
      </c>
      <c r="C499" s="224" t="s">
        <v>53</v>
      </c>
      <c r="D499" s="179" t="s">
        <v>510</v>
      </c>
      <c r="E499" s="231" t="s">
        <v>510</v>
      </c>
      <c r="F499" s="204" t="s">
        <v>2152</v>
      </c>
      <c r="G499" s="181" t="s">
        <v>6333</v>
      </c>
      <c r="H499" s="157" t="str">
        <f>VLOOKUP(I499:I545,'ENTER STAFF #S HERE'!$A$1:$B$2180,2,FALSE)</f>
        <v>C1786</v>
      </c>
      <c r="I499" s="179" t="s">
        <v>4234</v>
      </c>
      <c r="J499" s="228"/>
      <c r="K499" s="187">
        <f t="shared" si="3"/>
        <v>0</v>
      </c>
      <c r="L499" s="187">
        <f t="shared" si="4"/>
        <v>0</v>
      </c>
      <c r="M499" s="187">
        <v>5</v>
      </c>
      <c r="N499" s="187" t="str">
        <f t="shared" si="0"/>
        <v xml:space="preserve"> </v>
      </c>
      <c r="O499" s="187" t="str">
        <f>#N/A</f>
        <v xml:space="preserve"> </v>
      </c>
      <c r="P499" s="187" t="s">
        <v>58</v>
      </c>
      <c r="Q499" s="187" t="s">
        <v>58</v>
      </c>
      <c r="R499" s="187" t="s">
        <v>58</v>
      </c>
      <c r="S499" s="187" t="s">
        <v>58</v>
      </c>
      <c r="T499" s="187" t="s">
        <v>58</v>
      </c>
      <c r="U499" s="187" t="s">
        <v>58</v>
      </c>
      <c r="V499" s="187" t="s">
        <v>58</v>
      </c>
      <c r="W499" s="187">
        <v>0</v>
      </c>
      <c r="X499" s="187" t="s">
        <v>58</v>
      </c>
      <c r="Y499" s="187" t="s">
        <v>58</v>
      </c>
      <c r="Z499" s="187" t="s">
        <v>58</v>
      </c>
      <c r="AA499" s="187"/>
      <c r="AB499" s="187" t="s">
        <v>59</v>
      </c>
      <c r="AC499" s="187" t="s">
        <v>60</v>
      </c>
      <c r="AD499" s="188" t="s">
        <v>6072</v>
      </c>
      <c r="AE499" s="187" t="str">
        <f>VLOOKUP($AF$2:$AF$6318,'PROG CODE'!$A$2:$B$1052,2,FALSE)</f>
        <v>KCABEDUORD</v>
      </c>
      <c r="AF499" s="222" t="s">
        <v>90</v>
      </c>
      <c r="AG499" s="190" t="s">
        <v>63</v>
      </c>
      <c r="AH499" s="222" t="s">
        <v>5684</v>
      </c>
      <c r="AI499" s="222" t="s">
        <v>6139</v>
      </c>
      <c r="AJ499" s="217" t="s">
        <v>5638</v>
      </c>
      <c r="AK499" s="229"/>
      <c r="AL499" s="229"/>
      <c r="AM499" s="192" t="s">
        <v>5639</v>
      </c>
    </row>
    <row r="500" spans="1:39" ht="13.5" customHeight="1">
      <c r="A500" s="183">
        <v>5</v>
      </c>
      <c r="B500" s="224" t="s">
        <v>360</v>
      </c>
      <c r="C500" s="185" t="s">
        <v>5636</v>
      </c>
      <c r="D500" s="179" t="s">
        <v>376</v>
      </c>
      <c r="E500" s="157" t="s">
        <v>393</v>
      </c>
      <c r="F500" s="204" t="s">
        <v>761</v>
      </c>
      <c r="G500" s="181" t="s">
        <v>5665</v>
      </c>
      <c r="H500" s="157" t="str">
        <f>VLOOKUP(I500:I546,'ENTER STAFF #S HERE'!$A$1:$B$2180,2,FALSE)</f>
        <v>C1353</v>
      </c>
      <c r="I500" s="186" t="s">
        <v>3466</v>
      </c>
      <c r="J500" s="228"/>
      <c r="K500" s="187">
        <f t="shared" si="3"/>
        <v>0</v>
      </c>
      <c r="L500" s="187">
        <f t="shared" si="4"/>
        <v>0</v>
      </c>
      <c r="M500" s="187">
        <v>5</v>
      </c>
      <c r="N500" s="187" t="str">
        <f t="shared" si="0"/>
        <v xml:space="preserve"> </v>
      </c>
      <c r="O500" s="187" t="str">
        <f>#N/A</f>
        <v xml:space="preserve"> </v>
      </c>
      <c r="P500" s="187" t="s">
        <v>58</v>
      </c>
      <c r="Q500" s="187" t="s">
        <v>58</v>
      </c>
      <c r="R500" s="187" t="s">
        <v>58</v>
      </c>
      <c r="S500" s="187" t="s">
        <v>58</v>
      </c>
      <c r="T500" s="187" t="s">
        <v>58</v>
      </c>
      <c r="U500" s="187" t="s">
        <v>58</v>
      </c>
      <c r="V500" s="187" t="s">
        <v>58</v>
      </c>
      <c r="W500" s="187">
        <v>0</v>
      </c>
      <c r="X500" s="187" t="s">
        <v>58</v>
      </c>
      <c r="Y500" s="187" t="s">
        <v>58</v>
      </c>
      <c r="Z500" s="187" t="s">
        <v>58</v>
      </c>
      <c r="AA500" s="187"/>
      <c r="AB500" s="187" t="s">
        <v>59</v>
      </c>
      <c r="AC500" s="187" t="s">
        <v>60</v>
      </c>
      <c r="AD500" s="188" t="s">
        <v>5646</v>
      </c>
      <c r="AE500" s="187" t="str">
        <f>VLOOKUP($AF$2:$AF$6318,'PROG CODE'!$A$2:$B$1052,2,FALSE)</f>
        <v>KCABEDUORD</v>
      </c>
      <c r="AF500" s="222" t="s">
        <v>90</v>
      </c>
      <c r="AG500" s="190" t="s">
        <v>63</v>
      </c>
      <c r="AH500" s="222" t="s">
        <v>5684</v>
      </c>
      <c r="AI500" s="222" t="s">
        <v>6139</v>
      </c>
      <c r="AJ500" s="217" t="s">
        <v>5638</v>
      </c>
      <c r="AK500" s="229"/>
      <c r="AL500" s="229"/>
      <c r="AM500" s="192" t="s">
        <v>5639</v>
      </c>
    </row>
    <row r="501" spans="1:39" ht="13.5" customHeight="1">
      <c r="A501" s="183">
        <v>1</v>
      </c>
      <c r="B501" s="224" t="s">
        <v>52</v>
      </c>
      <c r="C501" s="224" t="s">
        <v>5636</v>
      </c>
      <c r="D501" s="179" t="s">
        <v>510</v>
      </c>
      <c r="E501" s="231" t="s">
        <v>510</v>
      </c>
      <c r="F501" s="204" t="s">
        <v>2204</v>
      </c>
      <c r="G501" s="181" t="s">
        <v>6334</v>
      </c>
      <c r="H501" s="157" t="str">
        <f>VLOOKUP(I501:I547,'ENTER STAFF #S HERE'!$A$1:$B$2180,2,FALSE)</f>
        <v>C1741</v>
      </c>
      <c r="I501" s="179" t="s">
        <v>3871</v>
      </c>
      <c r="J501" s="228"/>
      <c r="K501" s="187">
        <f t="shared" si="3"/>
        <v>0</v>
      </c>
      <c r="L501" s="187">
        <f t="shared" si="4"/>
        <v>0</v>
      </c>
      <c r="M501" s="187">
        <v>5</v>
      </c>
      <c r="N501" s="187" t="str">
        <f t="shared" si="0"/>
        <v xml:space="preserve"> </v>
      </c>
      <c r="O501" s="187" t="str">
        <f>#N/A</f>
        <v xml:space="preserve"> </v>
      </c>
      <c r="P501" s="187" t="s">
        <v>58</v>
      </c>
      <c r="Q501" s="187" t="s">
        <v>58</v>
      </c>
      <c r="R501" s="187" t="s">
        <v>58</v>
      </c>
      <c r="S501" s="187" t="s">
        <v>58</v>
      </c>
      <c r="T501" s="187" t="s">
        <v>58</v>
      </c>
      <c r="U501" s="187" t="s">
        <v>58</v>
      </c>
      <c r="V501" s="187" t="s">
        <v>58</v>
      </c>
      <c r="W501" s="187">
        <v>0</v>
      </c>
      <c r="X501" s="187" t="s">
        <v>58</v>
      </c>
      <c r="Y501" s="187" t="s">
        <v>58</v>
      </c>
      <c r="Z501" s="187" t="s">
        <v>58</v>
      </c>
      <c r="AA501" s="187"/>
      <c r="AB501" s="187" t="s">
        <v>59</v>
      </c>
      <c r="AC501" s="187" t="s">
        <v>60</v>
      </c>
      <c r="AD501" s="188" t="s">
        <v>6072</v>
      </c>
      <c r="AE501" s="187" t="str">
        <f>VLOOKUP($AF$2:$AF$6318,'PROG CODE'!$A$2:$B$1052,2,FALSE)</f>
        <v>KCABEDUORD</v>
      </c>
      <c r="AF501" s="222" t="s">
        <v>90</v>
      </c>
      <c r="AG501" s="190" t="s">
        <v>63</v>
      </c>
      <c r="AH501" s="222" t="s">
        <v>5684</v>
      </c>
      <c r="AI501" s="222" t="s">
        <v>6141</v>
      </c>
      <c r="AJ501" s="217" t="s">
        <v>5638</v>
      </c>
      <c r="AK501" s="229"/>
      <c r="AL501" s="229"/>
      <c r="AM501" s="192" t="s">
        <v>5639</v>
      </c>
    </row>
    <row r="502" spans="1:39" ht="13.5" customHeight="1">
      <c r="A502" s="183">
        <v>5</v>
      </c>
      <c r="B502" s="193" t="s">
        <v>360</v>
      </c>
      <c r="C502" s="185" t="s">
        <v>5636</v>
      </c>
      <c r="D502" s="179" t="s">
        <v>376</v>
      </c>
      <c r="E502" s="202" t="s">
        <v>391</v>
      </c>
      <c r="F502" s="157" t="s">
        <v>1483</v>
      </c>
      <c r="G502" s="181" t="s">
        <v>5697</v>
      </c>
      <c r="H502" s="157" t="str">
        <f>VLOOKUP(I502:I549,'ENTER STAFF #S HERE'!$A$1:$B$2180,2,FALSE)</f>
        <v>C01766</v>
      </c>
      <c r="I502" s="200" t="s">
        <v>3796</v>
      </c>
      <c r="J502" s="228" t="s">
        <v>5669</v>
      </c>
      <c r="K502" s="187" t="str">
        <f t="shared" si="3"/>
        <v>3</v>
      </c>
      <c r="L502" s="187">
        <f t="shared" si="4"/>
        <v>1</v>
      </c>
      <c r="M502" s="187">
        <v>5</v>
      </c>
      <c r="N502" s="187" t="str">
        <f t="shared" si="0"/>
        <v xml:space="preserve"> </v>
      </c>
      <c r="O502" s="187" t="str">
        <f>#N/A</f>
        <v xml:space="preserve"> </v>
      </c>
      <c r="P502" s="187" t="s">
        <v>58</v>
      </c>
      <c r="Q502" s="187" t="s">
        <v>58</v>
      </c>
      <c r="R502" s="187" t="s">
        <v>58</v>
      </c>
      <c r="S502" s="187" t="s">
        <v>58</v>
      </c>
      <c r="T502" s="187" t="s">
        <v>58</v>
      </c>
      <c r="U502" s="187" t="s">
        <v>58</v>
      </c>
      <c r="V502" s="187" t="s">
        <v>58</v>
      </c>
      <c r="W502" s="187">
        <v>1</v>
      </c>
      <c r="X502" s="187" t="s">
        <v>58</v>
      </c>
      <c r="Y502" s="187" t="s">
        <v>58</v>
      </c>
      <c r="Z502" s="187" t="s">
        <v>58</v>
      </c>
      <c r="AA502" s="187"/>
      <c r="AB502" s="187" t="s">
        <v>59</v>
      </c>
      <c r="AC502" s="187" t="s">
        <v>60</v>
      </c>
      <c r="AD502" s="188" t="s">
        <v>5637</v>
      </c>
      <c r="AE502" s="187" t="str">
        <f>VLOOKUP($AF$2:$AF$6318,'PROG CODE'!$A$2:$B$1052,2,FALSE)</f>
        <v>KCABEDUORD</v>
      </c>
      <c r="AF502" s="222" t="s">
        <v>90</v>
      </c>
      <c r="AG502" s="190" t="s">
        <v>63</v>
      </c>
      <c r="AH502" s="222" t="s">
        <v>5684</v>
      </c>
      <c r="AI502" s="222" t="s">
        <v>6141</v>
      </c>
      <c r="AJ502" s="201" t="s">
        <v>5638</v>
      </c>
      <c r="AK502" s="229"/>
      <c r="AL502" s="229"/>
      <c r="AM502" s="192" t="s">
        <v>5639</v>
      </c>
    </row>
    <row r="503" spans="1:39" ht="13.5" customHeight="1">
      <c r="A503" s="183">
        <v>1</v>
      </c>
      <c r="B503" s="224" t="s">
        <v>52</v>
      </c>
      <c r="C503" s="224" t="s">
        <v>5643</v>
      </c>
      <c r="D503" s="179" t="s">
        <v>510</v>
      </c>
      <c r="E503" s="231" t="s">
        <v>510</v>
      </c>
      <c r="F503" s="204" t="s">
        <v>2194</v>
      </c>
      <c r="G503" s="181" t="s">
        <v>6335</v>
      </c>
      <c r="H503" s="157" t="str">
        <f>VLOOKUP(I503:I550,'ENTER STAFF #S HERE'!$A$1:$B$2180,2,FALSE)</f>
        <v>C1549</v>
      </c>
      <c r="I503" s="179" t="s">
        <v>4387</v>
      </c>
      <c r="J503" s="228"/>
      <c r="K503" s="187">
        <f t="shared" si="3"/>
        <v>0</v>
      </c>
      <c r="L503" s="187">
        <f t="shared" si="4"/>
        <v>0</v>
      </c>
      <c r="M503" s="187">
        <v>5</v>
      </c>
      <c r="N503" s="187" t="str">
        <f t="shared" si="0"/>
        <v xml:space="preserve"> </v>
      </c>
      <c r="O503" s="187" t="str">
        <f>#N/A</f>
        <v xml:space="preserve"> </v>
      </c>
      <c r="P503" s="187" t="s">
        <v>58</v>
      </c>
      <c r="Q503" s="187" t="s">
        <v>58</v>
      </c>
      <c r="R503" s="187" t="s">
        <v>58</v>
      </c>
      <c r="S503" s="187" t="s">
        <v>58</v>
      </c>
      <c r="T503" s="187" t="s">
        <v>58</v>
      </c>
      <c r="U503" s="187" t="s">
        <v>58</v>
      </c>
      <c r="V503" s="187" t="s">
        <v>58</v>
      </c>
      <c r="W503" s="187">
        <v>0</v>
      </c>
      <c r="X503" s="187" t="s">
        <v>58</v>
      </c>
      <c r="Y503" s="187" t="s">
        <v>58</v>
      </c>
      <c r="Z503" s="187" t="s">
        <v>58</v>
      </c>
      <c r="AA503" s="187"/>
      <c r="AB503" s="187" t="s">
        <v>59</v>
      </c>
      <c r="AC503" s="187" t="s">
        <v>60</v>
      </c>
      <c r="AD503" s="188" t="s">
        <v>6072</v>
      </c>
      <c r="AE503" s="187" t="str">
        <f>VLOOKUP($AF$2:$AF$6318,'PROG CODE'!$A$2:$B$1052,2,FALSE)</f>
        <v>KCABEDUORD</v>
      </c>
      <c r="AF503" s="222" t="s">
        <v>90</v>
      </c>
      <c r="AG503" s="190" t="s">
        <v>63</v>
      </c>
      <c r="AH503" s="222" t="s">
        <v>5684</v>
      </c>
      <c r="AI503" s="222" t="s">
        <v>6141</v>
      </c>
      <c r="AJ503" s="217" t="s">
        <v>5638</v>
      </c>
      <c r="AK503" s="229"/>
      <c r="AL503" s="229"/>
      <c r="AM503" s="192" t="s">
        <v>5639</v>
      </c>
    </row>
    <row r="504" spans="1:39" ht="13.5" customHeight="1">
      <c r="A504" s="183">
        <v>1</v>
      </c>
      <c r="B504" s="224" t="s">
        <v>52</v>
      </c>
      <c r="C504" s="224" t="s">
        <v>5643</v>
      </c>
      <c r="D504" s="179" t="s">
        <v>376</v>
      </c>
      <c r="E504" s="231" t="s">
        <v>375</v>
      </c>
      <c r="F504" s="204" t="s">
        <v>2178</v>
      </c>
      <c r="G504" s="181" t="s">
        <v>2179</v>
      </c>
      <c r="H504" s="157" t="str">
        <f>VLOOKUP(I504:I551,'ENTER STAFF #S HERE'!$A$1:$B$2180,2,FALSE)</f>
        <v>C0998</v>
      </c>
      <c r="I504" s="179" t="s">
        <v>3940</v>
      </c>
      <c r="J504" s="228" t="s">
        <v>5669</v>
      </c>
      <c r="K504" s="187" t="str">
        <f t="shared" si="3"/>
        <v>3</v>
      </c>
      <c r="L504" s="187">
        <f t="shared" si="4"/>
        <v>1</v>
      </c>
      <c r="M504" s="187">
        <v>5</v>
      </c>
      <c r="N504" s="187" t="str">
        <f t="shared" si="0"/>
        <v xml:space="preserve"> </v>
      </c>
      <c r="O504" s="187" t="str">
        <f>#N/A</f>
        <v xml:space="preserve"> </v>
      </c>
      <c r="P504" s="187" t="s">
        <v>58</v>
      </c>
      <c r="Q504" s="187" t="s">
        <v>58</v>
      </c>
      <c r="R504" s="187" t="s">
        <v>58</v>
      </c>
      <c r="S504" s="187" t="s">
        <v>58</v>
      </c>
      <c r="T504" s="187" t="s">
        <v>58</v>
      </c>
      <c r="U504" s="187" t="s">
        <v>58</v>
      </c>
      <c r="V504" s="187" t="s">
        <v>58</v>
      </c>
      <c r="W504" s="187">
        <v>1</v>
      </c>
      <c r="X504" s="187" t="s">
        <v>58</v>
      </c>
      <c r="Y504" s="187" t="s">
        <v>58</v>
      </c>
      <c r="Z504" s="187" t="s">
        <v>58</v>
      </c>
      <c r="AA504" s="187"/>
      <c r="AB504" s="187" t="s">
        <v>59</v>
      </c>
      <c r="AC504" s="187" t="s">
        <v>60</v>
      </c>
      <c r="AD504" s="188" t="s">
        <v>6072</v>
      </c>
      <c r="AE504" s="187" t="str">
        <f>VLOOKUP($AF$2:$AF$6318,'PROG CODE'!$A$2:$B$1052,2,FALSE)</f>
        <v>KCABEDUORD</v>
      </c>
      <c r="AF504" s="222" t="s">
        <v>90</v>
      </c>
      <c r="AG504" s="190" t="s">
        <v>63</v>
      </c>
      <c r="AH504" s="222" t="s">
        <v>5684</v>
      </c>
      <c r="AI504" s="222" t="s">
        <v>6141</v>
      </c>
      <c r="AJ504" s="217" t="s">
        <v>5638</v>
      </c>
      <c r="AK504" s="229"/>
      <c r="AL504" s="229"/>
      <c r="AM504" s="192" t="s">
        <v>5639</v>
      </c>
    </row>
    <row r="505" spans="1:39" ht="13.5" customHeight="1">
      <c r="A505" s="183">
        <v>1</v>
      </c>
      <c r="B505" s="224" t="s">
        <v>52</v>
      </c>
      <c r="C505" s="224" t="s">
        <v>5643</v>
      </c>
      <c r="D505" s="179" t="s">
        <v>510</v>
      </c>
      <c r="E505" s="231" t="s">
        <v>510</v>
      </c>
      <c r="F505" s="204" t="s">
        <v>745</v>
      </c>
      <c r="G505" s="181" t="s">
        <v>5655</v>
      </c>
      <c r="H505" s="157">
        <f>VLOOKUP(I505:I552,'ENTER STAFF #S HERE'!$A$1:$B$2180,2,FALSE)</f>
        <v>239</v>
      </c>
      <c r="I505" s="179" t="s">
        <v>3664</v>
      </c>
      <c r="J505" s="228"/>
      <c r="K505" s="187">
        <f t="shared" si="3"/>
        <v>0</v>
      </c>
      <c r="L505" s="187">
        <f t="shared" si="4"/>
        <v>0</v>
      </c>
      <c r="M505" s="187">
        <v>5</v>
      </c>
      <c r="N505" s="187" t="str">
        <f t="shared" si="0"/>
        <v xml:space="preserve"> </v>
      </c>
      <c r="O505" s="187" t="str">
        <f>#N/A</f>
        <v xml:space="preserve"> </v>
      </c>
      <c r="P505" s="187" t="s">
        <v>58</v>
      </c>
      <c r="Q505" s="187" t="s">
        <v>58</v>
      </c>
      <c r="R505" s="187" t="s">
        <v>58</v>
      </c>
      <c r="S505" s="187" t="s">
        <v>58</v>
      </c>
      <c r="T505" s="187" t="s">
        <v>58</v>
      </c>
      <c r="U505" s="187" t="s">
        <v>58</v>
      </c>
      <c r="V505" s="187" t="s">
        <v>58</v>
      </c>
      <c r="W505" s="187">
        <v>0</v>
      </c>
      <c r="X505" s="187" t="s">
        <v>58</v>
      </c>
      <c r="Y505" s="187" t="s">
        <v>58</v>
      </c>
      <c r="Z505" s="187" t="s">
        <v>58</v>
      </c>
      <c r="AA505" s="187"/>
      <c r="AB505" s="187" t="s">
        <v>59</v>
      </c>
      <c r="AC505" s="187" t="s">
        <v>60</v>
      </c>
      <c r="AD505" s="188" t="s">
        <v>6072</v>
      </c>
      <c r="AE505" s="187" t="str">
        <f>VLOOKUP($AF$2:$AF$6318,'PROG CODE'!$A$2:$B$1052,2,FALSE)</f>
        <v>KCABEDUORD</v>
      </c>
      <c r="AF505" s="222" t="s">
        <v>90</v>
      </c>
      <c r="AG505" s="190" t="s">
        <v>63</v>
      </c>
      <c r="AH505" s="222" t="s">
        <v>5684</v>
      </c>
      <c r="AI505" s="222" t="s">
        <v>6141</v>
      </c>
      <c r="AJ505" s="217" t="s">
        <v>5638</v>
      </c>
      <c r="AK505" s="229"/>
      <c r="AL505" s="229"/>
      <c r="AM505" s="192" t="s">
        <v>5639</v>
      </c>
    </row>
    <row r="506" spans="1:39" ht="13.5" customHeight="1">
      <c r="A506" s="183">
        <v>1</v>
      </c>
      <c r="B506" s="224" t="s">
        <v>52</v>
      </c>
      <c r="C506" s="224" t="s">
        <v>5643</v>
      </c>
      <c r="D506" s="179" t="s">
        <v>510</v>
      </c>
      <c r="E506" s="231" t="s">
        <v>510</v>
      </c>
      <c r="F506" s="204" t="s">
        <v>2188</v>
      </c>
      <c r="G506" s="181" t="s">
        <v>6336</v>
      </c>
      <c r="H506" s="157" t="str">
        <f>VLOOKUP(I506:I553,'ENTER STAFF #S HERE'!$A$1:$B$2180,2,FALSE)</f>
        <v>C1575</v>
      </c>
      <c r="I506" s="179" t="s">
        <v>4198</v>
      </c>
      <c r="J506" s="228"/>
      <c r="K506" s="187">
        <f t="shared" si="3"/>
        <v>0</v>
      </c>
      <c r="L506" s="187">
        <f t="shared" si="4"/>
        <v>0</v>
      </c>
      <c r="M506" s="187">
        <v>5</v>
      </c>
      <c r="N506" s="187" t="str">
        <f t="shared" si="0"/>
        <v xml:space="preserve"> </v>
      </c>
      <c r="O506" s="187" t="str">
        <f>#N/A</f>
        <v xml:space="preserve"> </v>
      </c>
      <c r="P506" s="187" t="s">
        <v>58</v>
      </c>
      <c r="Q506" s="187" t="s">
        <v>58</v>
      </c>
      <c r="R506" s="187" t="s">
        <v>58</v>
      </c>
      <c r="S506" s="187" t="s">
        <v>58</v>
      </c>
      <c r="T506" s="187" t="s">
        <v>58</v>
      </c>
      <c r="U506" s="187" t="s">
        <v>58</v>
      </c>
      <c r="V506" s="187" t="s">
        <v>58</v>
      </c>
      <c r="W506" s="187">
        <v>0</v>
      </c>
      <c r="X506" s="187" t="s">
        <v>58</v>
      </c>
      <c r="Y506" s="187" t="s">
        <v>58</v>
      </c>
      <c r="Z506" s="187" t="s">
        <v>58</v>
      </c>
      <c r="AA506" s="187"/>
      <c r="AB506" s="187" t="s">
        <v>59</v>
      </c>
      <c r="AC506" s="187" t="s">
        <v>60</v>
      </c>
      <c r="AD506" s="188" t="s">
        <v>6072</v>
      </c>
      <c r="AE506" s="187" t="str">
        <f>VLOOKUP($AF$2:$AF$6318,'PROG CODE'!$A$2:$B$1052,2,FALSE)</f>
        <v>KCABEDUORD</v>
      </c>
      <c r="AF506" s="222" t="s">
        <v>90</v>
      </c>
      <c r="AG506" s="190" t="s">
        <v>63</v>
      </c>
      <c r="AH506" s="222" t="s">
        <v>5684</v>
      </c>
      <c r="AI506" s="222" t="s">
        <v>6141</v>
      </c>
      <c r="AJ506" s="217" t="s">
        <v>5638</v>
      </c>
      <c r="AK506" s="229"/>
      <c r="AL506" s="229"/>
      <c r="AM506" s="192" t="s">
        <v>5639</v>
      </c>
    </row>
    <row r="507" spans="1:39" ht="13.5" customHeight="1">
      <c r="A507" s="183">
        <v>1</v>
      </c>
      <c r="B507" s="224" t="s">
        <v>52</v>
      </c>
      <c r="C507" s="224" t="s">
        <v>53</v>
      </c>
      <c r="D507" s="179" t="s">
        <v>510</v>
      </c>
      <c r="E507" s="231" t="s">
        <v>510</v>
      </c>
      <c r="F507" s="204" t="s">
        <v>2196</v>
      </c>
      <c r="G507" s="181" t="s">
        <v>5721</v>
      </c>
      <c r="H507" s="157" t="str">
        <f>VLOOKUP(I507:I554,'ENTER STAFF #S HERE'!$A$1:$B$2180,2,FALSE)</f>
        <v>C1424</v>
      </c>
      <c r="I507" s="179" t="s">
        <v>3906</v>
      </c>
      <c r="J507" s="228" t="s">
        <v>5669</v>
      </c>
      <c r="K507" s="187" t="str">
        <f t="shared" si="3"/>
        <v>3</v>
      </c>
      <c r="L507" s="187">
        <f t="shared" si="4"/>
        <v>1</v>
      </c>
      <c r="M507" s="187">
        <v>5</v>
      </c>
      <c r="N507" s="187" t="str">
        <f t="shared" si="0"/>
        <v xml:space="preserve"> </v>
      </c>
      <c r="O507" s="187" t="str">
        <f>#N/A</f>
        <v xml:space="preserve"> </v>
      </c>
      <c r="P507" s="187" t="s">
        <v>58</v>
      </c>
      <c r="Q507" s="187" t="s">
        <v>58</v>
      </c>
      <c r="R507" s="187" t="s">
        <v>58</v>
      </c>
      <c r="S507" s="187" t="s">
        <v>58</v>
      </c>
      <c r="T507" s="187" t="s">
        <v>58</v>
      </c>
      <c r="U507" s="187" t="s">
        <v>58</v>
      </c>
      <c r="V507" s="187" t="s">
        <v>58</v>
      </c>
      <c r="W507" s="187">
        <v>1</v>
      </c>
      <c r="X507" s="187" t="s">
        <v>58</v>
      </c>
      <c r="Y507" s="187" t="s">
        <v>58</v>
      </c>
      <c r="Z507" s="187" t="s">
        <v>58</v>
      </c>
      <c r="AA507" s="187"/>
      <c r="AB507" s="187" t="s">
        <v>59</v>
      </c>
      <c r="AC507" s="187" t="s">
        <v>60</v>
      </c>
      <c r="AD507" s="188" t="s">
        <v>6072</v>
      </c>
      <c r="AE507" s="187" t="str">
        <f>VLOOKUP($AF$2:$AF$6318,'PROG CODE'!$A$2:$B$1052,2,FALSE)</f>
        <v>KCABEDUORD</v>
      </c>
      <c r="AF507" s="222" t="s">
        <v>90</v>
      </c>
      <c r="AG507" s="190" t="s">
        <v>63</v>
      </c>
      <c r="AH507" s="222" t="s">
        <v>5684</v>
      </c>
      <c r="AI507" s="222" t="s">
        <v>6141</v>
      </c>
      <c r="AJ507" s="217" t="s">
        <v>5638</v>
      </c>
      <c r="AK507" s="229"/>
      <c r="AL507" s="229"/>
      <c r="AM507" s="192" t="s">
        <v>5639</v>
      </c>
    </row>
    <row r="508" spans="1:39" ht="13.5" customHeight="1">
      <c r="A508" s="183">
        <v>1</v>
      </c>
      <c r="B508" s="224" t="s">
        <v>52</v>
      </c>
      <c r="C508" s="224" t="s">
        <v>53</v>
      </c>
      <c r="D508" s="179" t="s">
        <v>376</v>
      </c>
      <c r="E508" s="231" t="s">
        <v>423</v>
      </c>
      <c r="F508" s="204" t="s">
        <v>2200</v>
      </c>
      <c r="G508" s="181" t="s">
        <v>2201</v>
      </c>
      <c r="H508" s="157" t="str">
        <f>VLOOKUP(I508:I555,'ENTER STAFF #S HERE'!$A$1:$B$2180,2,FALSE)</f>
        <v>C1853</v>
      </c>
      <c r="I508" s="179" t="s">
        <v>4254</v>
      </c>
      <c r="J508" s="228" t="s">
        <v>5669</v>
      </c>
      <c r="K508" s="187" t="str">
        <f t="shared" si="3"/>
        <v>3</v>
      </c>
      <c r="L508" s="187">
        <f t="shared" si="4"/>
        <v>1</v>
      </c>
      <c r="M508" s="187">
        <v>5</v>
      </c>
      <c r="N508" s="187" t="str">
        <f t="shared" si="0"/>
        <v xml:space="preserve"> </v>
      </c>
      <c r="O508" s="187" t="str">
        <f>#N/A</f>
        <v xml:space="preserve"> </v>
      </c>
      <c r="P508" s="187" t="s">
        <v>58</v>
      </c>
      <c r="Q508" s="187" t="s">
        <v>58</v>
      </c>
      <c r="R508" s="187" t="s">
        <v>58</v>
      </c>
      <c r="S508" s="187" t="s">
        <v>58</v>
      </c>
      <c r="T508" s="187" t="s">
        <v>58</v>
      </c>
      <c r="U508" s="187" t="s">
        <v>58</v>
      </c>
      <c r="V508" s="187" t="s">
        <v>58</v>
      </c>
      <c r="W508" s="187">
        <v>1</v>
      </c>
      <c r="X508" s="187" t="s">
        <v>58</v>
      </c>
      <c r="Y508" s="187" t="s">
        <v>58</v>
      </c>
      <c r="Z508" s="187" t="s">
        <v>58</v>
      </c>
      <c r="AA508" s="187"/>
      <c r="AB508" s="187" t="s">
        <v>59</v>
      </c>
      <c r="AC508" s="187" t="s">
        <v>60</v>
      </c>
      <c r="AD508" s="188" t="s">
        <v>6072</v>
      </c>
      <c r="AE508" s="187" t="str">
        <f>VLOOKUP($AF$2:$AF$6318,'PROG CODE'!$A$2:$B$1052,2,FALSE)</f>
        <v>KCABEDUORD</v>
      </c>
      <c r="AF508" s="222" t="s">
        <v>90</v>
      </c>
      <c r="AG508" s="190" t="s">
        <v>63</v>
      </c>
      <c r="AH508" s="222" t="s">
        <v>5684</v>
      </c>
      <c r="AI508" s="222" t="s">
        <v>6141</v>
      </c>
      <c r="AJ508" s="217" t="s">
        <v>5638</v>
      </c>
      <c r="AK508" s="229"/>
      <c r="AL508" s="229"/>
      <c r="AM508" s="192" t="s">
        <v>5639</v>
      </c>
    </row>
    <row r="509" spans="1:39" ht="13.5" customHeight="1">
      <c r="A509" s="183">
        <v>1</v>
      </c>
      <c r="B509" s="224" t="s">
        <v>52</v>
      </c>
      <c r="C509" s="224" t="s">
        <v>53</v>
      </c>
      <c r="D509" s="179" t="s">
        <v>376</v>
      </c>
      <c r="E509" s="231" t="s">
        <v>420</v>
      </c>
      <c r="F509" s="204" t="s">
        <v>2180</v>
      </c>
      <c r="G509" s="181" t="s">
        <v>6337</v>
      </c>
      <c r="H509" s="157">
        <f>VLOOKUP(I509:I556,'ENTER STAFF #S HERE'!$A$1:$B$2180,2,FALSE)</f>
        <v>429</v>
      </c>
      <c r="I509" s="179" t="s">
        <v>4632</v>
      </c>
      <c r="J509" s="228"/>
      <c r="K509" s="187">
        <f t="shared" si="3"/>
        <v>0</v>
      </c>
      <c r="L509" s="187">
        <f t="shared" si="4"/>
        <v>0</v>
      </c>
      <c r="M509" s="187">
        <v>5</v>
      </c>
      <c r="N509" s="187" t="str">
        <f t="shared" si="0"/>
        <v xml:space="preserve"> </v>
      </c>
      <c r="O509" s="187" t="str">
        <f>#N/A</f>
        <v xml:space="preserve"> </v>
      </c>
      <c r="P509" s="187" t="s">
        <v>58</v>
      </c>
      <c r="Q509" s="187" t="s">
        <v>58</v>
      </c>
      <c r="R509" s="187" t="s">
        <v>58</v>
      </c>
      <c r="S509" s="187" t="s">
        <v>58</v>
      </c>
      <c r="T509" s="187" t="s">
        <v>58</v>
      </c>
      <c r="U509" s="187" t="s">
        <v>58</v>
      </c>
      <c r="V509" s="187" t="s">
        <v>58</v>
      </c>
      <c r="W509" s="187">
        <v>0</v>
      </c>
      <c r="X509" s="187" t="s">
        <v>58</v>
      </c>
      <c r="Y509" s="187" t="s">
        <v>58</v>
      </c>
      <c r="Z509" s="187" t="s">
        <v>58</v>
      </c>
      <c r="AA509" s="187"/>
      <c r="AB509" s="187" t="s">
        <v>59</v>
      </c>
      <c r="AC509" s="187" t="s">
        <v>60</v>
      </c>
      <c r="AD509" s="188" t="s">
        <v>6072</v>
      </c>
      <c r="AE509" s="187" t="str">
        <f>VLOOKUP($AF$2:$AF$6318,'PROG CODE'!$A$2:$B$1052,2,FALSE)</f>
        <v>KCABEDUORD</v>
      </c>
      <c r="AF509" s="222" t="s">
        <v>90</v>
      </c>
      <c r="AG509" s="190" t="s">
        <v>63</v>
      </c>
      <c r="AH509" s="222" t="s">
        <v>5684</v>
      </c>
      <c r="AI509" s="222" t="s">
        <v>6141</v>
      </c>
      <c r="AJ509" s="217" t="s">
        <v>5638</v>
      </c>
      <c r="AK509" s="229"/>
      <c r="AL509" s="229"/>
      <c r="AM509" s="192" t="s">
        <v>5639</v>
      </c>
    </row>
    <row r="510" spans="1:39" ht="13.5" customHeight="1">
      <c r="A510" s="183">
        <v>2</v>
      </c>
      <c r="B510" s="224" t="s">
        <v>357</v>
      </c>
      <c r="C510" s="195" t="s">
        <v>53</v>
      </c>
      <c r="D510" s="179" t="s">
        <v>510</v>
      </c>
      <c r="E510" s="231" t="s">
        <v>510</v>
      </c>
      <c r="F510" s="204" t="s">
        <v>2192</v>
      </c>
      <c r="G510" s="181" t="s">
        <v>2193</v>
      </c>
      <c r="H510" s="157" t="str">
        <f>VLOOKUP(I510:I557,'ENTER STAFF #S HERE'!$A$1:$B$2180,2,FALSE)</f>
        <v>C1786</v>
      </c>
      <c r="I510" s="179" t="s">
        <v>4234</v>
      </c>
      <c r="J510" s="228"/>
      <c r="K510" s="187">
        <f t="shared" si="3"/>
        <v>0</v>
      </c>
      <c r="L510" s="187">
        <f t="shared" si="4"/>
        <v>0</v>
      </c>
      <c r="M510" s="187">
        <v>5</v>
      </c>
      <c r="N510" s="187" t="str">
        <f t="shared" si="0"/>
        <v xml:space="preserve"> </v>
      </c>
      <c r="O510" s="187" t="str">
        <f>#N/A</f>
        <v xml:space="preserve"> </v>
      </c>
      <c r="P510" s="187" t="s">
        <v>58</v>
      </c>
      <c r="Q510" s="187" t="s">
        <v>58</v>
      </c>
      <c r="R510" s="187" t="s">
        <v>58</v>
      </c>
      <c r="S510" s="187" t="s">
        <v>58</v>
      </c>
      <c r="T510" s="187" t="s">
        <v>58</v>
      </c>
      <c r="U510" s="187" t="s">
        <v>58</v>
      </c>
      <c r="V510" s="187" t="s">
        <v>58</v>
      </c>
      <c r="W510" s="187">
        <v>0</v>
      </c>
      <c r="X510" s="187" t="s">
        <v>58</v>
      </c>
      <c r="Y510" s="187" t="s">
        <v>58</v>
      </c>
      <c r="Z510" s="187" t="s">
        <v>58</v>
      </c>
      <c r="AA510" s="187"/>
      <c r="AB510" s="187" t="s">
        <v>59</v>
      </c>
      <c r="AC510" s="187" t="s">
        <v>60</v>
      </c>
      <c r="AD510" s="188" t="s">
        <v>6072</v>
      </c>
      <c r="AE510" s="187" t="str">
        <f>VLOOKUP($AF$2:$AF$6318,'PROG CODE'!$A$2:$B$1052,2,FALSE)</f>
        <v>KCABEDUORD</v>
      </c>
      <c r="AF510" s="222" t="s">
        <v>90</v>
      </c>
      <c r="AG510" s="190" t="s">
        <v>63</v>
      </c>
      <c r="AH510" s="222" t="s">
        <v>5684</v>
      </c>
      <c r="AI510" s="222" t="s">
        <v>6141</v>
      </c>
      <c r="AJ510" s="217" t="s">
        <v>5638</v>
      </c>
      <c r="AK510" s="229"/>
      <c r="AL510" s="229"/>
      <c r="AM510" s="192" t="s">
        <v>5639</v>
      </c>
    </row>
    <row r="511" spans="1:39" ht="13.5" customHeight="1">
      <c r="A511" s="183">
        <v>2</v>
      </c>
      <c r="B511" s="224" t="s">
        <v>357</v>
      </c>
      <c r="C511" s="224" t="s">
        <v>5636</v>
      </c>
      <c r="D511" s="179" t="s">
        <v>376</v>
      </c>
      <c r="E511" s="231" t="s">
        <v>429</v>
      </c>
      <c r="F511" s="204" t="s">
        <v>2172</v>
      </c>
      <c r="G511" s="181" t="s">
        <v>2173</v>
      </c>
      <c r="H511" s="157" t="str">
        <f>VLOOKUP(I511:I558,'ENTER STAFF #S HERE'!$A$1:$B$2180,2,FALSE)</f>
        <v>C1233</v>
      </c>
      <c r="I511" s="179" t="s">
        <v>4426</v>
      </c>
      <c r="J511" s="228"/>
      <c r="K511" s="187">
        <f t="shared" si="3"/>
        <v>0</v>
      </c>
      <c r="L511" s="187">
        <f t="shared" si="4"/>
        <v>0</v>
      </c>
      <c r="M511" s="187">
        <v>5</v>
      </c>
      <c r="N511" s="187" t="str">
        <f t="shared" si="0"/>
        <v xml:space="preserve"> </v>
      </c>
      <c r="O511" s="187" t="str">
        <f>#N/A</f>
        <v xml:space="preserve"> </v>
      </c>
      <c r="P511" s="187" t="s">
        <v>58</v>
      </c>
      <c r="Q511" s="187" t="s">
        <v>58</v>
      </c>
      <c r="R511" s="187" t="s">
        <v>58</v>
      </c>
      <c r="S511" s="187" t="s">
        <v>58</v>
      </c>
      <c r="T511" s="187" t="s">
        <v>58</v>
      </c>
      <c r="U511" s="187" t="s">
        <v>58</v>
      </c>
      <c r="V511" s="187" t="s">
        <v>58</v>
      </c>
      <c r="W511" s="187">
        <v>0</v>
      </c>
      <c r="X511" s="187" t="s">
        <v>58</v>
      </c>
      <c r="Y511" s="187" t="s">
        <v>58</v>
      </c>
      <c r="Z511" s="187" t="s">
        <v>58</v>
      </c>
      <c r="AA511" s="187"/>
      <c r="AB511" s="187" t="s">
        <v>59</v>
      </c>
      <c r="AC511" s="187" t="s">
        <v>60</v>
      </c>
      <c r="AD511" s="188" t="s">
        <v>6072</v>
      </c>
      <c r="AE511" s="187" t="str">
        <f>VLOOKUP($AF$2:$AF$6318,'PROG CODE'!$A$2:$B$1052,2,FALSE)</f>
        <v>KCABEDUORD</v>
      </c>
      <c r="AF511" s="222" t="s">
        <v>90</v>
      </c>
      <c r="AG511" s="190" t="s">
        <v>63</v>
      </c>
      <c r="AH511" s="222" t="s">
        <v>5684</v>
      </c>
      <c r="AI511" s="222" t="s">
        <v>6141</v>
      </c>
      <c r="AJ511" s="217" t="s">
        <v>5638</v>
      </c>
      <c r="AK511" s="229"/>
      <c r="AL511" s="229"/>
      <c r="AM511" s="192" t="s">
        <v>5639</v>
      </c>
    </row>
    <row r="512" spans="1:39" ht="13.5" customHeight="1">
      <c r="A512" s="183">
        <v>2</v>
      </c>
      <c r="B512" s="224" t="s">
        <v>357</v>
      </c>
      <c r="C512" s="224" t="s">
        <v>5643</v>
      </c>
      <c r="D512" s="179" t="s">
        <v>376</v>
      </c>
      <c r="E512" s="231" t="s">
        <v>429</v>
      </c>
      <c r="F512" s="204" t="s">
        <v>2174</v>
      </c>
      <c r="G512" s="181" t="s">
        <v>6270</v>
      </c>
      <c r="H512" s="157">
        <f>VLOOKUP(I512:I559,'ENTER STAFF #S HERE'!$A$1:$B$2180,2,FALSE)</f>
        <v>328</v>
      </c>
      <c r="I512" s="179" t="s">
        <v>3903</v>
      </c>
      <c r="J512" s="228" t="s">
        <v>5669</v>
      </c>
      <c r="K512" s="187" t="str">
        <f t="shared" si="3"/>
        <v>3</v>
      </c>
      <c r="L512" s="187">
        <f t="shared" si="4"/>
        <v>1</v>
      </c>
      <c r="M512" s="187">
        <v>5</v>
      </c>
      <c r="N512" s="187" t="str">
        <f t="shared" si="0"/>
        <v xml:space="preserve"> </v>
      </c>
      <c r="O512" s="187" t="str">
        <f>#N/A</f>
        <v xml:space="preserve"> </v>
      </c>
      <c r="P512" s="187" t="s">
        <v>58</v>
      </c>
      <c r="Q512" s="187" t="s">
        <v>58</v>
      </c>
      <c r="R512" s="187" t="s">
        <v>58</v>
      </c>
      <c r="S512" s="187" t="s">
        <v>58</v>
      </c>
      <c r="T512" s="187" t="s">
        <v>58</v>
      </c>
      <c r="U512" s="187" t="s">
        <v>58</v>
      </c>
      <c r="V512" s="187" t="s">
        <v>58</v>
      </c>
      <c r="W512" s="187">
        <v>1</v>
      </c>
      <c r="X512" s="187" t="s">
        <v>58</v>
      </c>
      <c r="Y512" s="187" t="s">
        <v>58</v>
      </c>
      <c r="Z512" s="187" t="s">
        <v>58</v>
      </c>
      <c r="AA512" s="187"/>
      <c r="AB512" s="187" t="s">
        <v>59</v>
      </c>
      <c r="AC512" s="187" t="s">
        <v>60</v>
      </c>
      <c r="AD512" s="188" t="s">
        <v>6072</v>
      </c>
      <c r="AE512" s="187" t="str">
        <f>VLOOKUP($AF$2:$AF$6318,'PROG CODE'!$A$2:$B$1052,2,FALSE)</f>
        <v>KCABEDUORD</v>
      </c>
      <c r="AF512" s="222" t="s">
        <v>90</v>
      </c>
      <c r="AG512" s="190" t="s">
        <v>63</v>
      </c>
      <c r="AH512" s="222" t="s">
        <v>5684</v>
      </c>
      <c r="AI512" s="222" t="s">
        <v>6141</v>
      </c>
      <c r="AJ512" s="217" t="s">
        <v>5638</v>
      </c>
      <c r="AK512" s="229"/>
      <c r="AL512" s="229"/>
      <c r="AM512" s="192" t="s">
        <v>5639</v>
      </c>
    </row>
    <row r="513" spans="1:39" ht="13.5" customHeight="1">
      <c r="A513" s="183">
        <v>2</v>
      </c>
      <c r="B513" s="224" t="s">
        <v>357</v>
      </c>
      <c r="C513" s="195" t="s">
        <v>53</v>
      </c>
      <c r="D513" s="179" t="s">
        <v>510</v>
      </c>
      <c r="E513" s="231" t="s">
        <v>510</v>
      </c>
      <c r="F513" s="204" t="s">
        <v>2182</v>
      </c>
      <c r="G513" s="181" t="s">
        <v>2183</v>
      </c>
      <c r="H513" s="157" t="str">
        <f>VLOOKUP(I513:I561,'ENTER STAFF #S HERE'!$A$1:$B$2180,2,FALSE)</f>
        <v>C1796</v>
      </c>
      <c r="I513" s="179" t="s">
        <v>3974</v>
      </c>
      <c r="J513" s="228"/>
      <c r="K513" s="187">
        <f t="shared" si="3"/>
        <v>0</v>
      </c>
      <c r="L513" s="187">
        <f t="shared" si="4"/>
        <v>0</v>
      </c>
      <c r="M513" s="187">
        <v>5</v>
      </c>
      <c r="N513" s="187" t="str">
        <f t="shared" si="0"/>
        <v xml:space="preserve"> </v>
      </c>
      <c r="O513" s="187" t="str">
        <f>#N/A</f>
        <v xml:space="preserve"> </v>
      </c>
      <c r="P513" s="187" t="s">
        <v>58</v>
      </c>
      <c r="Q513" s="187" t="s">
        <v>58</v>
      </c>
      <c r="R513" s="187" t="s">
        <v>58</v>
      </c>
      <c r="S513" s="187" t="s">
        <v>58</v>
      </c>
      <c r="T513" s="187" t="s">
        <v>58</v>
      </c>
      <c r="U513" s="187" t="s">
        <v>58</v>
      </c>
      <c r="V513" s="187" t="s">
        <v>58</v>
      </c>
      <c r="W513" s="187">
        <v>0</v>
      </c>
      <c r="X513" s="187" t="s">
        <v>58</v>
      </c>
      <c r="Y513" s="187" t="s">
        <v>58</v>
      </c>
      <c r="Z513" s="187" t="s">
        <v>58</v>
      </c>
      <c r="AA513" s="187"/>
      <c r="AB513" s="187" t="s">
        <v>59</v>
      </c>
      <c r="AC513" s="187" t="s">
        <v>60</v>
      </c>
      <c r="AD513" s="188" t="s">
        <v>6072</v>
      </c>
      <c r="AE513" s="187" t="str">
        <f>VLOOKUP($AF$2:$AF$6318,'PROG CODE'!$A$2:$B$1052,2,FALSE)</f>
        <v>KCABEDUORD</v>
      </c>
      <c r="AF513" s="222" t="s">
        <v>90</v>
      </c>
      <c r="AG513" s="190" t="s">
        <v>63</v>
      </c>
      <c r="AH513" s="222" t="s">
        <v>5684</v>
      </c>
      <c r="AI513" s="222" t="s">
        <v>6141</v>
      </c>
      <c r="AJ513" s="217" t="s">
        <v>5638</v>
      </c>
      <c r="AK513" s="229"/>
      <c r="AL513" s="229"/>
      <c r="AM513" s="192" t="s">
        <v>5639</v>
      </c>
    </row>
    <row r="514" spans="1:39" ht="13.5" customHeight="1">
      <c r="A514" s="183">
        <v>3</v>
      </c>
      <c r="B514" s="224" t="s">
        <v>358</v>
      </c>
      <c r="C514" s="224" t="s">
        <v>5636</v>
      </c>
      <c r="D514" s="179" t="s">
        <v>510</v>
      </c>
      <c r="E514" s="231" t="s">
        <v>510</v>
      </c>
      <c r="F514" s="204" t="s">
        <v>2186</v>
      </c>
      <c r="G514" s="181" t="s">
        <v>2187</v>
      </c>
      <c r="H514" s="157" t="str">
        <f>VLOOKUP(I514:I562,'ENTER STAFF #S HERE'!$A$1:$B$2180,2,FALSE)</f>
        <v>C1575</v>
      </c>
      <c r="I514" s="179" t="s">
        <v>4198</v>
      </c>
      <c r="J514" s="228"/>
      <c r="K514" s="187">
        <f t="shared" si="3"/>
        <v>0</v>
      </c>
      <c r="L514" s="187">
        <f t="shared" si="4"/>
        <v>0</v>
      </c>
      <c r="M514" s="187">
        <v>5</v>
      </c>
      <c r="N514" s="187" t="str">
        <f t="shared" si="0"/>
        <v xml:space="preserve"> </v>
      </c>
      <c r="O514" s="187" t="str">
        <f>#N/A</f>
        <v xml:space="preserve"> </v>
      </c>
      <c r="P514" s="187" t="s">
        <v>58</v>
      </c>
      <c r="Q514" s="187" t="s">
        <v>58</v>
      </c>
      <c r="R514" s="187" t="s">
        <v>58</v>
      </c>
      <c r="S514" s="187" t="s">
        <v>58</v>
      </c>
      <c r="T514" s="187" t="s">
        <v>58</v>
      </c>
      <c r="U514" s="187" t="s">
        <v>58</v>
      </c>
      <c r="V514" s="187" t="s">
        <v>58</v>
      </c>
      <c r="W514" s="187">
        <v>0</v>
      </c>
      <c r="X514" s="187" t="s">
        <v>58</v>
      </c>
      <c r="Y514" s="187" t="s">
        <v>58</v>
      </c>
      <c r="Z514" s="187" t="s">
        <v>58</v>
      </c>
      <c r="AA514" s="187"/>
      <c r="AB514" s="187" t="s">
        <v>59</v>
      </c>
      <c r="AC514" s="187" t="s">
        <v>60</v>
      </c>
      <c r="AD514" s="188" t="s">
        <v>6072</v>
      </c>
      <c r="AE514" s="187" t="str">
        <f>VLOOKUP($AF$2:$AF$6318,'PROG CODE'!$A$2:$B$1052,2,FALSE)</f>
        <v>KCABEDUORD</v>
      </c>
      <c r="AF514" s="222" t="s">
        <v>90</v>
      </c>
      <c r="AG514" s="190" t="s">
        <v>63</v>
      </c>
      <c r="AH514" s="222" t="s">
        <v>5684</v>
      </c>
      <c r="AI514" s="222" t="s">
        <v>6141</v>
      </c>
      <c r="AJ514" s="217" t="s">
        <v>5638</v>
      </c>
      <c r="AK514" s="229"/>
      <c r="AL514" s="229"/>
      <c r="AM514" s="192" t="s">
        <v>5639</v>
      </c>
    </row>
    <row r="515" spans="1:39" ht="13.5" customHeight="1">
      <c r="A515" s="183">
        <v>3</v>
      </c>
      <c r="B515" s="224" t="s">
        <v>358</v>
      </c>
      <c r="C515" s="224" t="s">
        <v>5636</v>
      </c>
      <c r="D515" s="179" t="s">
        <v>376</v>
      </c>
      <c r="E515" s="231" t="s">
        <v>420</v>
      </c>
      <c r="F515" s="204" t="s">
        <v>2190</v>
      </c>
      <c r="G515" s="181" t="s">
        <v>2191</v>
      </c>
      <c r="H515" s="157" t="str">
        <f>VLOOKUP(I515:I563,'ENTER STAFF #S HERE'!$A$1:$B$2180,2,FALSE)</f>
        <v>C1143</v>
      </c>
      <c r="I515" s="179" t="s">
        <v>3396</v>
      </c>
      <c r="J515" s="228"/>
      <c r="K515" s="187">
        <f t="shared" si="3"/>
        <v>0</v>
      </c>
      <c r="L515" s="187">
        <f t="shared" si="4"/>
        <v>0</v>
      </c>
      <c r="M515" s="187">
        <v>5</v>
      </c>
      <c r="N515" s="187" t="str">
        <f t="shared" si="0"/>
        <v xml:space="preserve"> </v>
      </c>
      <c r="O515" s="187" t="str">
        <f>#N/A</f>
        <v xml:space="preserve"> </v>
      </c>
      <c r="P515" s="187" t="s">
        <v>58</v>
      </c>
      <c r="Q515" s="187" t="s">
        <v>58</v>
      </c>
      <c r="R515" s="187" t="s">
        <v>58</v>
      </c>
      <c r="S515" s="187" t="s">
        <v>58</v>
      </c>
      <c r="T515" s="187" t="s">
        <v>58</v>
      </c>
      <c r="U515" s="187" t="s">
        <v>58</v>
      </c>
      <c r="V515" s="187" t="s">
        <v>58</v>
      </c>
      <c r="W515" s="187">
        <v>0</v>
      </c>
      <c r="X515" s="187" t="s">
        <v>58</v>
      </c>
      <c r="Y515" s="187" t="s">
        <v>58</v>
      </c>
      <c r="Z515" s="187" t="s">
        <v>58</v>
      </c>
      <c r="AA515" s="187"/>
      <c r="AB515" s="187" t="s">
        <v>59</v>
      </c>
      <c r="AC515" s="187" t="s">
        <v>60</v>
      </c>
      <c r="AD515" s="188" t="s">
        <v>6072</v>
      </c>
      <c r="AE515" s="187" t="str">
        <f>VLOOKUP($AF$2:$AF$6318,'PROG CODE'!$A$2:$B$1052,2,FALSE)</f>
        <v>KCABEDUORD</v>
      </c>
      <c r="AF515" s="222" t="s">
        <v>90</v>
      </c>
      <c r="AG515" s="190" t="s">
        <v>63</v>
      </c>
      <c r="AH515" s="222" t="s">
        <v>5684</v>
      </c>
      <c r="AI515" s="222" t="s">
        <v>6141</v>
      </c>
      <c r="AJ515" s="217" t="s">
        <v>5638</v>
      </c>
      <c r="AK515" s="229"/>
      <c r="AL515" s="229"/>
      <c r="AM515" s="192" t="s">
        <v>5639</v>
      </c>
    </row>
    <row r="516" spans="1:39" ht="13.5" customHeight="1">
      <c r="A516" s="183">
        <v>3</v>
      </c>
      <c r="B516" s="219" t="s">
        <v>358</v>
      </c>
      <c r="C516" s="197" t="s">
        <v>5643</v>
      </c>
      <c r="D516" s="179" t="s">
        <v>376</v>
      </c>
      <c r="E516" s="231" t="s">
        <v>431</v>
      </c>
      <c r="F516" s="204" t="s">
        <v>2170</v>
      </c>
      <c r="G516" s="181" t="s">
        <v>2171</v>
      </c>
      <c r="H516" s="157" t="str">
        <f>VLOOKUP(I516:I564,'ENTER STAFF #S HERE'!$A$1:$B$2180,2,FALSE)</f>
        <v>C1157</v>
      </c>
      <c r="I516" s="179" t="s">
        <v>4136</v>
      </c>
      <c r="J516" s="228"/>
      <c r="K516" s="187">
        <f t="shared" si="3"/>
        <v>0</v>
      </c>
      <c r="L516" s="187">
        <f t="shared" si="4"/>
        <v>0</v>
      </c>
      <c r="M516" s="187">
        <v>5</v>
      </c>
      <c r="N516" s="187" t="str">
        <f t="shared" si="0"/>
        <v xml:space="preserve"> </v>
      </c>
      <c r="O516" s="187" t="str">
        <f>#N/A</f>
        <v xml:space="preserve"> </v>
      </c>
      <c r="P516" s="187" t="s">
        <v>58</v>
      </c>
      <c r="Q516" s="187" t="s">
        <v>58</v>
      </c>
      <c r="R516" s="187" t="s">
        <v>58</v>
      </c>
      <c r="S516" s="187" t="s">
        <v>58</v>
      </c>
      <c r="T516" s="187" t="s">
        <v>58</v>
      </c>
      <c r="U516" s="187" t="s">
        <v>58</v>
      </c>
      <c r="V516" s="187" t="s">
        <v>58</v>
      </c>
      <c r="W516" s="187">
        <v>0</v>
      </c>
      <c r="X516" s="187" t="s">
        <v>58</v>
      </c>
      <c r="Y516" s="187" t="s">
        <v>58</v>
      </c>
      <c r="Z516" s="187" t="s">
        <v>58</v>
      </c>
      <c r="AA516" s="187"/>
      <c r="AB516" s="187" t="s">
        <v>59</v>
      </c>
      <c r="AC516" s="187" t="s">
        <v>60</v>
      </c>
      <c r="AD516" s="188" t="s">
        <v>6072</v>
      </c>
      <c r="AE516" s="187" t="str">
        <f>VLOOKUP($AF$2:$AF$6318,'PROG CODE'!$A$2:$B$1052,2,FALSE)</f>
        <v>KCABEDUORD</v>
      </c>
      <c r="AF516" s="222" t="s">
        <v>90</v>
      </c>
      <c r="AG516" s="190" t="s">
        <v>63</v>
      </c>
      <c r="AH516" s="222" t="s">
        <v>5684</v>
      </c>
      <c r="AI516" s="222" t="s">
        <v>6141</v>
      </c>
      <c r="AJ516" s="217" t="s">
        <v>5638</v>
      </c>
      <c r="AK516" s="229"/>
      <c r="AL516" s="229"/>
      <c r="AM516" s="192" t="s">
        <v>5639</v>
      </c>
    </row>
    <row r="517" spans="1:39" ht="13.5" customHeight="1">
      <c r="A517" s="183">
        <v>3</v>
      </c>
      <c r="B517" s="224" t="s">
        <v>358</v>
      </c>
      <c r="C517" s="224" t="s">
        <v>53</v>
      </c>
      <c r="D517" s="179" t="s">
        <v>510</v>
      </c>
      <c r="E517" s="231" t="s">
        <v>510</v>
      </c>
      <c r="F517" s="204" t="s">
        <v>2198</v>
      </c>
      <c r="G517" s="181" t="s">
        <v>2199</v>
      </c>
      <c r="H517" s="157" t="str">
        <f>VLOOKUP(I517:I565,'ENTER STAFF #S HERE'!$A$1:$B$2180,2,FALSE)</f>
        <v>C1607</v>
      </c>
      <c r="I517" s="179" t="s">
        <v>5096</v>
      </c>
      <c r="J517" s="228">
        <v>3</v>
      </c>
      <c r="K517" s="187">
        <f t="shared" si="3"/>
        <v>3</v>
      </c>
      <c r="L517" s="187">
        <f t="shared" si="4"/>
        <v>1</v>
      </c>
      <c r="M517" s="187">
        <v>5</v>
      </c>
      <c r="N517" s="187" t="str">
        <f t="shared" si="0"/>
        <v xml:space="preserve"> </v>
      </c>
      <c r="O517" s="187" t="str">
        <f>#N/A</f>
        <v xml:space="preserve"> </v>
      </c>
      <c r="P517" s="187" t="s">
        <v>58</v>
      </c>
      <c r="Q517" s="187" t="s">
        <v>58</v>
      </c>
      <c r="R517" s="187" t="s">
        <v>58</v>
      </c>
      <c r="S517" s="187" t="s">
        <v>58</v>
      </c>
      <c r="T517" s="187" t="s">
        <v>58</v>
      </c>
      <c r="U517" s="187" t="s">
        <v>58</v>
      </c>
      <c r="V517" s="187" t="s">
        <v>58</v>
      </c>
      <c r="W517" s="187">
        <v>1</v>
      </c>
      <c r="X517" s="187" t="s">
        <v>58</v>
      </c>
      <c r="Y517" s="187" t="s">
        <v>58</v>
      </c>
      <c r="Z517" s="187" t="s">
        <v>58</v>
      </c>
      <c r="AA517" s="187"/>
      <c r="AB517" s="187" t="s">
        <v>59</v>
      </c>
      <c r="AC517" s="187" t="s">
        <v>60</v>
      </c>
      <c r="AD517" s="188" t="s">
        <v>6072</v>
      </c>
      <c r="AE517" s="187" t="str">
        <f>VLOOKUP($AF$2:$AF$6318,'PROG CODE'!$A$2:$B$1052,2,FALSE)</f>
        <v>KCABEDUORD</v>
      </c>
      <c r="AF517" s="222" t="s">
        <v>90</v>
      </c>
      <c r="AG517" s="190" t="s">
        <v>63</v>
      </c>
      <c r="AH517" s="222" t="s">
        <v>5684</v>
      </c>
      <c r="AI517" s="222" t="s">
        <v>6141</v>
      </c>
      <c r="AJ517" s="217" t="s">
        <v>5638</v>
      </c>
      <c r="AK517" s="229"/>
      <c r="AL517" s="229"/>
      <c r="AM517" s="192" t="s">
        <v>5639</v>
      </c>
    </row>
    <row r="518" spans="1:39" ht="13.5" customHeight="1">
      <c r="A518" s="183">
        <v>4</v>
      </c>
      <c r="B518" s="224" t="s">
        <v>359</v>
      </c>
      <c r="C518" s="224" t="s">
        <v>5636</v>
      </c>
      <c r="D518" s="179" t="s">
        <v>510</v>
      </c>
      <c r="E518" s="231" t="s">
        <v>510</v>
      </c>
      <c r="F518" s="204" t="s">
        <v>6338</v>
      </c>
      <c r="G518" s="181" t="s">
        <v>2221</v>
      </c>
      <c r="H518" s="157" t="str">
        <f>VLOOKUP(I518:I566,'ENTER STAFF #S HERE'!$A$1:$B$2180,2,FALSE)</f>
        <v>C1575</v>
      </c>
      <c r="I518" s="179" t="s">
        <v>4198</v>
      </c>
      <c r="J518" s="228"/>
      <c r="K518" s="187">
        <f t="shared" si="3"/>
        <v>0</v>
      </c>
      <c r="L518" s="187">
        <f t="shared" si="4"/>
        <v>0</v>
      </c>
      <c r="M518" s="187">
        <v>5</v>
      </c>
      <c r="N518" s="187" t="str">
        <f t="shared" si="0"/>
        <v xml:space="preserve"> </v>
      </c>
      <c r="O518" s="187" t="str">
        <f>#N/A</f>
        <v xml:space="preserve"> </v>
      </c>
      <c r="P518" s="187" t="s">
        <v>58</v>
      </c>
      <c r="Q518" s="187" t="s">
        <v>58</v>
      </c>
      <c r="R518" s="187" t="s">
        <v>58</v>
      </c>
      <c r="S518" s="187" t="s">
        <v>58</v>
      </c>
      <c r="T518" s="187" t="s">
        <v>58</v>
      </c>
      <c r="U518" s="187" t="s">
        <v>58</v>
      </c>
      <c r="V518" s="187" t="s">
        <v>58</v>
      </c>
      <c r="W518" s="187">
        <v>0</v>
      </c>
      <c r="X518" s="187" t="s">
        <v>58</v>
      </c>
      <c r="Y518" s="187" t="s">
        <v>58</v>
      </c>
      <c r="Z518" s="187" t="s">
        <v>58</v>
      </c>
      <c r="AA518" s="187"/>
      <c r="AB518" s="187" t="s">
        <v>59</v>
      </c>
      <c r="AC518" s="187" t="s">
        <v>60</v>
      </c>
      <c r="AD518" s="188" t="s">
        <v>6072</v>
      </c>
      <c r="AE518" s="187" t="str">
        <f>VLOOKUP($AF$2:$AF$6318,'PROG CODE'!$A$2:$B$1052,2,FALSE)</f>
        <v>KCABEDUORD</v>
      </c>
      <c r="AF518" s="222" t="s">
        <v>90</v>
      </c>
      <c r="AG518" s="190" t="s">
        <v>63</v>
      </c>
      <c r="AH518" s="222" t="s">
        <v>5684</v>
      </c>
      <c r="AI518" s="222" t="s">
        <v>6141</v>
      </c>
      <c r="AJ518" s="217" t="s">
        <v>5638</v>
      </c>
      <c r="AK518" s="229"/>
      <c r="AL518" s="229"/>
      <c r="AM518" s="192" t="s">
        <v>5639</v>
      </c>
    </row>
    <row r="519" spans="1:39" ht="13.5" customHeight="1">
      <c r="A519" s="183">
        <v>4</v>
      </c>
      <c r="B519" s="224" t="s">
        <v>359</v>
      </c>
      <c r="C519" s="224" t="s">
        <v>5636</v>
      </c>
      <c r="D519" s="179" t="s">
        <v>510</v>
      </c>
      <c r="E519" s="231" t="s">
        <v>510</v>
      </c>
      <c r="F519" s="204" t="s">
        <v>2184</v>
      </c>
      <c r="G519" s="181" t="s">
        <v>2185</v>
      </c>
      <c r="H519" s="157" t="str">
        <f>VLOOKUP(I519:I567,'ENTER STAFF #S HERE'!$A$1:$B$2180,2,FALSE)</f>
        <v>C1925</v>
      </c>
      <c r="I519" s="179" t="s">
        <v>4338</v>
      </c>
      <c r="J519" s="228"/>
      <c r="K519" s="187">
        <f t="shared" si="3"/>
        <v>0</v>
      </c>
      <c r="L519" s="187">
        <f t="shared" si="4"/>
        <v>0</v>
      </c>
      <c r="M519" s="187">
        <v>5</v>
      </c>
      <c r="N519" s="187" t="str">
        <f t="shared" si="0"/>
        <v xml:space="preserve"> </v>
      </c>
      <c r="O519" s="187" t="str">
        <f>#N/A</f>
        <v xml:space="preserve"> </v>
      </c>
      <c r="P519" s="187" t="s">
        <v>58</v>
      </c>
      <c r="Q519" s="187" t="s">
        <v>58</v>
      </c>
      <c r="R519" s="187" t="s">
        <v>58</v>
      </c>
      <c r="S519" s="187" t="s">
        <v>58</v>
      </c>
      <c r="T519" s="187" t="s">
        <v>58</v>
      </c>
      <c r="U519" s="187" t="s">
        <v>58</v>
      </c>
      <c r="V519" s="187" t="s">
        <v>58</v>
      </c>
      <c r="W519" s="187">
        <v>0</v>
      </c>
      <c r="X519" s="187" t="s">
        <v>58</v>
      </c>
      <c r="Y519" s="187" t="s">
        <v>58</v>
      </c>
      <c r="Z519" s="187" t="s">
        <v>58</v>
      </c>
      <c r="AA519" s="187"/>
      <c r="AB519" s="187" t="s">
        <v>59</v>
      </c>
      <c r="AC519" s="187" t="s">
        <v>60</v>
      </c>
      <c r="AD519" s="188" t="s">
        <v>6072</v>
      </c>
      <c r="AE519" s="187" t="str">
        <f>VLOOKUP($AF$2:$AF$6318,'PROG CODE'!$A$2:$B$1052,2,FALSE)</f>
        <v>KCABEDUORD</v>
      </c>
      <c r="AF519" s="222" t="s">
        <v>90</v>
      </c>
      <c r="AG519" s="190" t="s">
        <v>63</v>
      </c>
      <c r="AH519" s="222" t="s">
        <v>5684</v>
      </c>
      <c r="AI519" s="222" t="s">
        <v>6141</v>
      </c>
      <c r="AJ519" s="217" t="s">
        <v>5638</v>
      </c>
      <c r="AK519" s="229"/>
      <c r="AL519" s="229"/>
      <c r="AM519" s="192" t="s">
        <v>5639</v>
      </c>
    </row>
    <row r="520" spans="1:39" ht="13.5" customHeight="1">
      <c r="A520" s="183">
        <v>4</v>
      </c>
      <c r="B520" s="224" t="s">
        <v>359</v>
      </c>
      <c r="C520" s="219" t="s">
        <v>5643</v>
      </c>
      <c r="D520" s="179" t="s">
        <v>397</v>
      </c>
      <c r="E520" s="231" t="s">
        <v>409</v>
      </c>
      <c r="F520" s="204" t="s">
        <v>2202</v>
      </c>
      <c r="G520" s="181" t="s">
        <v>6339</v>
      </c>
      <c r="H520" s="157" t="str">
        <f>VLOOKUP(I520:I568,'ENTER STAFF #S HERE'!$A$1:$B$2180,2,FALSE)</f>
        <v>C0683</v>
      </c>
      <c r="I520" s="179" t="s">
        <v>3482</v>
      </c>
      <c r="J520" s="228"/>
      <c r="K520" s="187">
        <f t="shared" si="3"/>
        <v>0</v>
      </c>
      <c r="L520" s="187">
        <f t="shared" si="4"/>
        <v>0</v>
      </c>
      <c r="M520" s="187">
        <v>5</v>
      </c>
      <c r="N520" s="187" t="str">
        <f t="shared" si="0"/>
        <v xml:space="preserve"> </v>
      </c>
      <c r="O520" s="187" t="str">
        <f>#N/A</f>
        <v xml:space="preserve"> </v>
      </c>
      <c r="P520" s="187" t="s">
        <v>58</v>
      </c>
      <c r="Q520" s="187" t="s">
        <v>58</v>
      </c>
      <c r="R520" s="187" t="s">
        <v>58</v>
      </c>
      <c r="S520" s="187" t="s">
        <v>58</v>
      </c>
      <c r="T520" s="187" t="s">
        <v>58</v>
      </c>
      <c r="U520" s="187" t="s">
        <v>58</v>
      </c>
      <c r="V520" s="187" t="s">
        <v>58</v>
      </c>
      <c r="W520" s="187">
        <v>0</v>
      </c>
      <c r="X520" s="187" t="s">
        <v>58</v>
      </c>
      <c r="Y520" s="187" t="s">
        <v>58</v>
      </c>
      <c r="Z520" s="187" t="s">
        <v>58</v>
      </c>
      <c r="AA520" s="187"/>
      <c r="AB520" s="187" t="s">
        <v>59</v>
      </c>
      <c r="AC520" s="187" t="s">
        <v>60</v>
      </c>
      <c r="AD520" s="188" t="s">
        <v>6072</v>
      </c>
      <c r="AE520" s="187" t="str">
        <f>VLOOKUP($AF$2:$AF$6318,'PROG CODE'!$A$2:$B$1052,2,FALSE)</f>
        <v>KCABEDUORD</v>
      </c>
      <c r="AF520" s="222" t="s">
        <v>90</v>
      </c>
      <c r="AG520" s="190" t="s">
        <v>63</v>
      </c>
      <c r="AH520" s="222" t="s">
        <v>5684</v>
      </c>
      <c r="AI520" s="222" t="s">
        <v>6141</v>
      </c>
      <c r="AJ520" s="201" t="s">
        <v>5635</v>
      </c>
      <c r="AK520" s="229"/>
      <c r="AL520" s="229"/>
      <c r="AM520" s="192" t="s">
        <v>5639</v>
      </c>
    </row>
    <row r="521" spans="1:39" ht="13.5" customHeight="1">
      <c r="A521" s="183">
        <v>4</v>
      </c>
      <c r="B521" s="224" t="s">
        <v>359</v>
      </c>
      <c r="C521" s="224" t="s">
        <v>53</v>
      </c>
      <c r="D521" s="179" t="s">
        <v>510</v>
      </c>
      <c r="E521" s="157" t="s">
        <v>5648</v>
      </c>
      <c r="F521" s="157" t="s">
        <v>797</v>
      </c>
      <c r="G521" s="181" t="s">
        <v>5678</v>
      </c>
      <c r="H521" s="157">
        <f>VLOOKUP(I521:I569,'ENTER STAFF #S HERE'!$A$1:$B$2180,2,FALSE)</f>
        <v>146</v>
      </c>
      <c r="I521" s="186" t="s">
        <v>4403</v>
      </c>
      <c r="J521" s="228"/>
      <c r="K521" s="187">
        <f t="shared" si="3"/>
        <v>0</v>
      </c>
      <c r="L521" s="187">
        <f t="shared" si="4"/>
        <v>0</v>
      </c>
      <c r="M521" s="187">
        <v>5</v>
      </c>
      <c r="N521" s="187" t="str">
        <f t="shared" si="0"/>
        <v xml:space="preserve"> </v>
      </c>
      <c r="O521" s="187" t="str">
        <f>#N/A</f>
        <v xml:space="preserve"> </v>
      </c>
      <c r="P521" s="187" t="s">
        <v>58</v>
      </c>
      <c r="Q521" s="187" t="s">
        <v>58</v>
      </c>
      <c r="R521" s="187" t="s">
        <v>58</v>
      </c>
      <c r="S521" s="187" t="s">
        <v>58</v>
      </c>
      <c r="T521" s="187" t="s">
        <v>58</v>
      </c>
      <c r="U521" s="187" t="s">
        <v>58</v>
      </c>
      <c r="V521" s="187" t="s">
        <v>58</v>
      </c>
      <c r="W521" s="187">
        <v>0</v>
      </c>
      <c r="X521" s="187" t="s">
        <v>58</v>
      </c>
      <c r="Y521" s="187" t="s">
        <v>58</v>
      </c>
      <c r="Z521" s="187" t="s">
        <v>58</v>
      </c>
      <c r="AA521" s="187"/>
      <c r="AB521" s="187" t="s">
        <v>59</v>
      </c>
      <c r="AC521" s="187" t="s">
        <v>60</v>
      </c>
      <c r="AD521" s="188" t="s">
        <v>5640</v>
      </c>
      <c r="AE521" s="187" t="str">
        <f>VLOOKUP($AF$2:$AF$6318,'PROG CODE'!$A$2:$B$1052,2,FALSE)</f>
        <v>KCABEDUORD</v>
      </c>
      <c r="AF521" s="222" t="s">
        <v>90</v>
      </c>
      <c r="AG521" s="190" t="s">
        <v>63</v>
      </c>
      <c r="AH521" s="222" t="s">
        <v>5684</v>
      </c>
      <c r="AI521" s="222" t="s">
        <v>6141</v>
      </c>
      <c r="AJ521" s="191" t="s">
        <v>5638</v>
      </c>
      <c r="AK521" s="229"/>
      <c r="AL521" s="229"/>
      <c r="AM521" s="192" t="s">
        <v>5639</v>
      </c>
    </row>
    <row r="522" spans="1:39" ht="13.5" customHeight="1">
      <c r="A522" s="183">
        <v>5</v>
      </c>
      <c r="B522" s="224" t="s">
        <v>360</v>
      </c>
      <c r="C522" s="224" t="s">
        <v>5636</v>
      </c>
      <c r="D522" s="179" t="s">
        <v>376</v>
      </c>
      <c r="E522" s="231" t="s">
        <v>375</v>
      </c>
      <c r="F522" s="204" t="s">
        <v>1503</v>
      </c>
      <c r="G522" s="181" t="s">
        <v>5710</v>
      </c>
      <c r="H522" s="157" t="str">
        <f>VLOOKUP(I522:I570,'ENTER STAFF #S HERE'!$A$1:$B$2180,2,FALSE)</f>
        <v>C1752</v>
      </c>
      <c r="I522" s="179" t="s">
        <v>3942</v>
      </c>
      <c r="J522" s="228"/>
      <c r="K522" s="187">
        <f t="shared" si="3"/>
        <v>0</v>
      </c>
      <c r="L522" s="187">
        <f t="shared" si="4"/>
        <v>0</v>
      </c>
      <c r="M522" s="187">
        <v>5</v>
      </c>
      <c r="N522" s="187" t="str">
        <f t="shared" si="0"/>
        <v xml:space="preserve"> </v>
      </c>
      <c r="O522" s="187" t="str">
        <f>#N/A</f>
        <v xml:space="preserve"> </v>
      </c>
      <c r="P522" s="187" t="s">
        <v>58</v>
      </c>
      <c r="Q522" s="187" t="s">
        <v>58</v>
      </c>
      <c r="R522" s="187" t="s">
        <v>58</v>
      </c>
      <c r="S522" s="187" t="s">
        <v>58</v>
      </c>
      <c r="T522" s="187" t="s">
        <v>58</v>
      </c>
      <c r="U522" s="187" t="s">
        <v>58</v>
      </c>
      <c r="V522" s="187" t="s">
        <v>58</v>
      </c>
      <c r="W522" s="187">
        <v>0</v>
      </c>
      <c r="X522" s="187" t="s">
        <v>58</v>
      </c>
      <c r="Y522" s="187" t="s">
        <v>58</v>
      </c>
      <c r="Z522" s="187" t="s">
        <v>58</v>
      </c>
      <c r="AA522" s="187"/>
      <c r="AB522" s="187" t="s">
        <v>59</v>
      </c>
      <c r="AC522" s="187" t="s">
        <v>60</v>
      </c>
      <c r="AD522" s="196" t="s">
        <v>5637</v>
      </c>
      <c r="AE522" s="187" t="str">
        <f>VLOOKUP($AF$2:$AF$6318,'PROG CODE'!$A$2:$B$1052,2,FALSE)</f>
        <v>KCABEDUORD</v>
      </c>
      <c r="AF522" s="222" t="s">
        <v>90</v>
      </c>
      <c r="AG522" s="190" t="s">
        <v>63</v>
      </c>
      <c r="AH522" s="222" t="s">
        <v>5684</v>
      </c>
      <c r="AI522" s="222" t="s">
        <v>6141</v>
      </c>
      <c r="AJ522" s="217" t="s">
        <v>5638</v>
      </c>
      <c r="AK522" s="229"/>
      <c r="AL522" s="229"/>
      <c r="AM522" s="192" t="s">
        <v>5639</v>
      </c>
    </row>
    <row r="523" spans="1:39" ht="13.5" customHeight="1">
      <c r="A523" s="183">
        <v>5</v>
      </c>
      <c r="B523" s="224" t="s">
        <v>360</v>
      </c>
      <c r="C523" s="224" t="s">
        <v>5643</v>
      </c>
      <c r="D523" s="179" t="s">
        <v>376</v>
      </c>
      <c r="E523" s="231" t="s">
        <v>420</v>
      </c>
      <c r="F523" s="204" t="s">
        <v>807</v>
      </c>
      <c r="G523" s="181" t="s">
        <v>5689</v>
      </c>
      <c r="H523" s="157">
        <f>VLOOKUP(I523:I571,'ENTER STAFF #S HERE'!$A$1:$B$2180,2,FALSE)</f>
        <v>64</v>
      </c>
      <c r="I523" s="179" t="s">
        <v>3348</v>
      </c>
      <c r="J523" s="228"/>
      <c r="K523" s="187">
        <f t="shared" si="3"/>
        <v>0</v>
      </c>
      <c r="L523" s="187">
        <f t="shared" si="4"/>
        <v>0</v>
      </c>
      <c r="M523" s="187">
        <v>5</v>
      </c>
      <c r="N523" s="187" t="str">
        <f t="shared" si="0"/>
        <v xml:space="preserve"> </v>
      </c>
      <c r="O523" s="187" t="str">
        <f>#N/A</f>
        <v xml:space="preserve"> </v>
      </c>
      <c r="P523" s="187" t="s">
        <v>58</v>
      </c>
      <c r="Q523" s="187" t="s">
        <v>58</v>
      </c>
      <c r="R523" s="187" t="s">
        <v>58</v>
      </c>
      <c r="S523" s="187" t="s">
        <v>58</v>
      </c>
      <c r="T523" s="187" t="s">
        <v>58</v>
      </c>
      <c r="U523" s="187" t="s">
        <v>58</v>
      </c>
      <c r="V523" s="187" t="s">
        <v>58</v>
      </c>
      <c r="W523" s="187">
        <v>0</v>
      </c>
      <c r="X523" s="187" t="s">
        <v>58</v>
      </c>
      <c r="Y523" s="187" t="s">
        <v>58</v>
      </c>
      <c r="Z523" s="187" t="s">
        <v>58</v>
      </c>
      <c r="AA523" s="187"/>
      <c r="AB523" s="187" t="s">
        <v>59</v>
      </c>
      <c r="AC523" s="187" t="s">
        <v>60</v>
      </c>
      <c r="AD523" s="196" t="s">
        <v>5646</v>
      </c>
      <c r="AE523" s="187" t="str">
        <f>VLOOKUP($AF$2:$AF$6318,'PROG CODE'!$A$2:$B$1052,2,FALSE)</f>
        <v>KCABEDUORD</v>
      </c>
      <c r="AF523" s="222" t="s">
        <v>90</v>
      </c>
      <c r="AG523" s="190" t="s">
        <v>63</v>
      </c>
      <c r="AH523" s="222" t="s">
        <v>5684</v>
      </c>
      <c r="AI523" s="222" t="s">
        <v>6141</v>
      </c>
      <c r="AJ523" s="217" t="s">
        <v>5638</v>
      </c>
      <c r="AK523" s="229"/>
      <c r="AL523" s="229"/>
      <c r="AM523" s="192" t="s">
        <v>5639</v>
      </c>
    </row>
    <row r="524" spans="1:39" ht="13.5" customHeight="1">
      <c r="A524" s="183">
        <v>5</v>
      </c>
      <c r="B524" s="224" t="s">
        <v>360</v>
      </c>
      <c r="C524" s="224" t="s">
        <v>53</v>
      </c>
      <c r="D524" s="179" t="s">
        <v>510</v>
      </c>
      <c r="E524" s="231" t="s">
        <v>510</v>
      </c>
      <c r="F524" s="204" t="s">
        <v>6340</v>
      </c>
      <c r="G524" s="181" t="s">
        <v>2235</v>
      </c>
      <c r="H524" s="157" t="str">
        <f>VLOOKUP(I524:I572,'ENTER STAFF #S HERE'!$A$1:$B$2180,2,FALSE)</f>
        <v>C1793</v>
      </c>
      <c r="I524" s="179" t="s">
        <v>4204</v>
      </c>
      <c r="J524" s="228"/>
      <c r="K524" s="187">
        <f t="shared" si="3"/>
        <v>0</v>
      </c>
      <c r="L524" s="187">
        <f t="shared" si="4"/>
        <v>0</v>
      </c>
      <c r="M524" s="187">
        <v>5</v>
      </c>
      <c r="N524" s="187" t="str">
        <f t="shared" si="0"/>
        <v xml:space="preserve"> </v>
      </c>
      <c r="O524" s="187" t="str">
        <f>#N/A</f>
        <v xml:space="preserve"> </v>
      </c>
      <c r="P524" s="187" t="s">
        <v>58</v>
      </c>
      <c r="Q524" s="187" t="s">
        <v>58</v>
      </c>
      <c r="R524" s="187" t="s">
        <v>58</v>
      </c>
      <c r="S524" s="187" t="s">
        <v>58</v>
      </c>
      <c r="T524" s="187" t="s">
        <v>58</v>
      </c>
      <c r="U524" s="187" t="s">
        <v>58</v>
      </c>
      <c r="V524" s="187" t="s">
        <v>58</v>
      </c>
      <c r="W524" s="187">
        <v>0</v>
      </c>
      <c r="X524" s="187" t="s">
        <v>58</v>
      </c>
      <c r="Y524" s="187" t="s">
        <v>58</v>
      </c>
      <c r="Z524" s="187" t="s">
        <v>58</v>
      </c>
      <c r="AA524" s="187"/>
      <c r="AB524" s="187" t="s">
        <v>59</v>
      </c>
      <c r="AC524" s="187" t="s">
        <v>60</v>
      </c>
      <c r="AD524" s="188" t="s">
        <v>6072</v>
      </c>
      <c r="AE524" s="187" t="str">
        <f>VLOOKUP($AF$2:$AF$6318,'PROG CODE'!$A$2:$B$1052,2,FALSE)</f>
        <v>KCABEDUORD</v>
      </c>
      <c r="AF524" s="222" t="s">
        <v>90</v>
      </c>
      <c r="AG524" s="190" t="s">
        <v>63</v>
      </c>
      <c r="AH524" s="222" t="s">
        <v>5684</v>
      </c>
      <c r="AI524" s="222" t="s">
        <v>6141</v>
      </c>
      <c r="AJ524" s="217" t="s">
        <v>5638</v>
      </c>
      <c r="AK524" s="229"/>
      <c r="AL524" s="229"/>
      <c r="AM524" s="192" t="s">
        <v>5639</v>
      </c>
    </row>
    <row r="525" spans="1:39" ht="13.5" customHeight="1">
      <c r="A525" s="183">
        <v>1</v>
      </c>
      <c r="B525" s="224" t="s">
        <v>52</v>
      </c>
      <c r="C525" s="224" t="s">
        <v>5643</v>
      </c>
      <c r="D525" s="179" t="s">
        <v>510</v>
      </c>
      <c r="E525" s="231" t="s">
        <v>510</v>
      </c>
      <c r="F525" s="204" t="s">
        <v>2206</v>
      </c>
      <c r="G525" s="181" t="s">
        <v>2207</v>
      </c>
      <c r="H525" s="157" t="str">
        <f>VLOOKUP(I525:I573,'ENTER STAFF #S HERE'!$A$1:$B$2180,2,FALSE)</f>
        <v>C1157</v>
      </c>
      <c r="I525" s="179" t="s">
        <v>4136</v>
      </c>
      <c r="J525" s="228"/>
      <c r="K525" s="187">
        <f t="shared" si="3"/>
        <v>0</v>
      </c>
      <c r="L525" s="187">
        <f t="shared" si="4"/>
        <v>0</v>
      </c>
      <c r="M525" s="187">
        <v>5</v>
      </c>
      <c r="N525" s="187" t="str">
        <f t="shared" si="0"/>
        <v xml:space="preserve"> </v>
      </c>
      <c r="O525" s="187" t="str">
        <f>#N/A</f>
        <v xml:space="preserve"> </v>
      </c>
      <c r="P525" s="187" t="s">
        <v>58</v>
      </c>
      <c r="Q525" s="187" t="s">
        <v>58</v>
      </c>
      <c r="R525" s="187" t="s">
        <v>58</v>
      </c>
      <c r="S525" s="187" t="s">
        <v>58</v>
      </c>
      <c r="T525" s="187" t="s">
        <v>58</v>
      </c>
      <c r="U525" s="187" t="s">
        <v>58</v>
      </c>
      <c r="V525" s="187" t="s">
        <v>58</v>
      </c>
      <c r="W525" s="187">
        <v>0</v>
      </c>
      <c r="X525" s="187" t="s">
        <v>58</v>
      </c>
      <c r="Y525" s="187" t="s">
        <v>58</v>
      </c>
      <c r="Z525" s="187" t="s">
        <v>58</v>
      </c>
      <c r="AA525" s="187"/>
      <c r="AB525" s="187" t="s">
        <v>59</v>
      </c>
      <c r="AC525" s="187" t="s">
        <v>60</v>
      </c>
      <c r="AD525" s="188" t="s">
        <v>6072</v>
      </c>
      <c r="AE525" s="187" t="str">
        <f>VLOOKUP($AF$2:$AF$6318,'PROG CODE'!$A$2:$B$1052,2,FALSE)</f>
        <v>KCABEDUORD</v>
      </c>
      <c r="AF525" s="222" t="s">
        <v>90</v>
      </c>
      <c r="AG525" s="190" t="s">
        <v>63</v>
      </c>
      <c r="AH525" s="222" t="s">
        <v>5684</v>
      </c>
      <c r="AI525" s="222" t="s">
        <v>6148</v>
      </c>
      <c r="AJ525" s="217" t="s">
        <v>5638</v>
      </c>
      <c r="AK525" s="229"/>
      <c r="AL525" s="229"/>
      <c r="AM525" s="192" t="s">
        <v>5639</v>
      </c>
    </row>
    <row r="526" spans="1:39" ht="13.5" customHeight="1">
      <c r="A526" s="183">
        <v>2</v>
      </c>
      <c r="B526" s="224" t="s">
        <v>357</v>
      </c>
      <c r="C526" s="224" t="s">
        <v>53</v>
      </c>
      <c r="D526" s="179" t="s">
        <v>376</v>
      </c>
      <c r="E526" s="231" t="s">
        <v>423</v>
      </c>
      <c r="F526" s="204" t="s">
        <v>2208</v>
      </c>
      <c r="G526" s="181" t="s">
        <v>2209</v>
      </c>
      <c r="H526" s="157" t="str">
        <f>VLOOKUP(I526:I574,'ENTER STAFF #S HERE'!$A$1:$B$2180,2,FALSE)</f>
        <v>C1761</v>
      </c>
      <c r="I526" s="179" t="s">
        <v>3938</v>
      </c>
      <c r="J526" s="228"/>
      <c r="K526" s="187">
        <f t="shared" si="3"/>
        <v>0</v>
      </c>
      <c r="L526" s="187">
        <f t="shared" si="4"/>
        <v>0</v>
      </c>
      <c r="M526" s="210">
        <v>6</v>
      </c>
      <c r="N526" s="187" t="str">
        <f t="shared" si="0"/>
        <v xml:space="preserve"> </v>
      </c>
      <c r="O526" s="187" t="str">
        <f>#N/A</f>
        <v xml:space="preserve"> </v>
      </c>
      <c r="P526" s="187" t="s">
        <v>58</v>
      </c>
      <c r="Q526" s="187" t="s">
        <v>58</v>
      </c>
      <c r="R526" s="187" t="s">
        <v>58</v>
      </c>
      <c r="S526" s="187" t="s">
        <v>58</v>
      </c>
      <c r="T526" s="187" t="s">
        <v>58</v>
      </c>
      <c r="U526" s="187" t="s">
        <v>58</v>
      </c>
      <c r="V526" s="187" t="s">
        <v>58</v>
      </c>
      <c r="W526" s="187">
        <v>0</v>
      </c>
      <c r="X526" s="187" t="s">
        <v>58</v>
      </c>
      <c r="Y526" s="187" t="s">
        <v>58</v>
      </c>
      <c r="Z526" s="187" t="s">
        <v>58</v>
      </c>
      <c r="AA526" s="187"/>
      <c r="AB526" s="187" t="s">
        <v>59</v>
      </c>
      <c r="AC526" s="187" t="s">
        <v>60</v>
      </c>
      <c r="AD526" s="188" t="s">
        <v>6072</v>
      </c>
      <c r="AE526" s="187" t="str">
        <f>VLOOKUP($AF$2:$AF$6318,'PROG CODE'!$A$2:$B$1052,2,FALSE)</f>
        <v>KCABEDUORD</v>
      </c>
      <c r="AF526" s="222" t="s">
        <v>90</v>
      </c>
      <c r="AG526" s="190" t="s">
        <v>63</v>
      </c>
      <c r="AH526" s="222" t="s">
        <v>5684</v>
      </c>
      <c r="AI526" s="222" t="s">
        <v>6148</v>
      </c>
      <c r="AJ526" s="217" t="s">
        <v>5638</v>
      </c>
      <c r="AK526" s="229"/>
      <c r="AL526" s="229"/>
      <c r="AM526" s="192" t="s">
        <v>5639</v>
      </c>
    </row>
    <row r="527" spans="1:39" ht="13.5" customHeight="1">
      <c r="A527" s="183">
        <v>2</v>
      </c>
      <c r="B527" s="224" t="s">
        <v>357</v>
      </c>
      <c r="C527" s="224" t="s">
        <v>5636</v>
      </c>
      <c r="D527" s="179" t="s">
        <v>376</v>
      </c>
      <c r="E527" s="231" t="s">
        <v>421</v>
      </c>
      <c r="F527" s="204" t="s">
        <v>2210</v>
      </c>
      <c r="G527" s="181" t="s">
        <v>2211</v>
      </c>
      <c r="H527" s="157" t="str">
        <f>VLOOKUP(I527:I575,'ENTER STAFF #S HERE'!$A$1:$B$2180,2,FALSE)</f>
        <v>C1782</v>
      </c>
      <c r="I527" s="179" t="s">
        <v>4165</v>
      </c>
      <c r="J527" s="228"/>
      <c r="K527" s="187">
        <f t="shared" si="3"/>
        <v>0</v>
      </c>
      <c r="L527" s="187">
        <f t="shared" si="4"/>
        <v>0</v>
      </c>
      <c r="M527" s="187">
        <v>5</v>
      </c>
      <c r="N527" s="187" t="str">
        <f t="shared" si="0"/>
        <v xml:space="preserve"> </v>
      </c>
      <c r="O527" s="187" t="str">
        <f>#N/A</f>
        <v xml:space="preserve"> </v>
      </c>
      <c r="P527" s="187" t="s">
        <v>58</v>
      </c>
      <c r="Q527" s="187" t="s">
        <v>58</v>
      </c>
      <c r="R527" s="187" t="s">
        <v>58</v>
      </c>
      <c r="S527" s="187" t="s">
        <v>58</v>
      </c>
      <c r="T527" s="187" t="s">
        <v>58</v>
      </c>
      <c r="U527" s="187" t="s">
        <v>58</v>
      </c>
      <c r="V527" s="187" t="s">
        <v>58</v>
      </c>
      <c r="W527" s="187">
        <v>0</v>
      </c>
      <c r="X527" s="187" t="s">
        <v>58</v>
      </c>
      <c r="Y527" s="187" t="s">
        <v>58</v>
      </c>
      <c r="Z527" s="187" t="s">
        <v>58</v>
      </c>
      <c r="AA527" s="187"/>
      <c r="AB527" s="187" t="s">
        <v>59</v>
      </c>
      <c r="AC527" s="187" t="s">
        <v>60</v>
      </c>
      <c r="AD527" s="188" t="s">
        <v>6072</v>
      </c>
      <c r="AE527" s="187" t="str">
        <f>VLOOKUP($AF$2:$AF$6318,'PROG CODE'!$A$2:$B$1052,2,FALSE)</f>
        <v>KCABEDUORD</v>
      </c>
      <c r="AF527" s="222" t="s">
        <v>90</v>
      </c>
      <c r="AG527" s="190" t="s">
        <v>63</v>
      </c>
      <c r="AH527" s="222" t="s">
        <v>5684</v>
      </c>
      <c r="AI527" s="222" t="s">
        <v>6148</v>
      </c>
      <c r="AJ527" s="217" t="s">
        <v>5638</v>
      </c>
      <c r="AK527" s="229"/>
      <c r="AL527" s="229"/>
      <c r="AM527" s="192" t="s">
        <v>5639</v>
      </c>
    </row>
    <row r="528" spans="1:39" ht="13.5" customHeight="1">
      <c r="A528" s="183">
        <v>2</v>
      </c>
      <c r="B528" s="224" t="s">
        <v>357</v>
      </c>
      <c r="C528" s="224" t="s">
        <v>5643</v>
      </c>
      <c r="D528" s="179" t="s">
        <v>510</v>
      </c>
      <c r="E528" s="231" t="s">
        <v>510</v>
      </c>
      <c r="F528" s="204" t="s">
        <v>2138</v>
      </c>
      <c r="G528" s="181" t="s">
        <v>2139</v>
      </c>
      <c r="H528" s="157" t="str">
        <f>VLOOKUP(I528:I576,'ENTER STAFF #S HERE'!$A$1:$B$2180,2,FALSE)</f>
        <v>C1773</v>
      </c>
      <c r="I528" s="179" t="s">
        <v>5613</v>
      </c>
      <c r="J528" s="228" t="s">
        <v>5669</v>
      </c>
      <c r="K528" s="187" t="str">
        <f t="shared" si="3"/>
        <v>3</v>
      </c>
      <c r="L528" s="187">
        <f t="shared" si="4"/>
        <v>1</v>
      </c>
      <c r="M528" s="187">
        <v>5</v>
      </c>
      <c r="N528" s="187" t="str">
        <f t="shared" si="0"/>
        <v xml:space="preserve"> </v>
      </c>
      <c r="O528" s="187" t="str">
        <f>#N/A</f>
        <v xml:space="preserve"> </v>
      </c>
      <c r="P528" s="187" t="s">
        <v>58</v>
      </c>
      <c r="Q528" s="187" t="s">
        <v>58</v>
      </c>
      <c r="R528" s="187" t="s">
        <v>58</v>
      </c>
      <c r="S528" s="187" t="s">
        <v>58</v>
      </c>
      <c r="T528" s="187" t="s">
        <v>58</v>
      </c>
      <c r="U528" s="187" t="s">
        <v>58</v>
      </c>
      <c r="V528" s="187" t="s">
        <v>58</v>
      </c>
      <c r="W528" s="187">
        <v>1</v>
      </c>
      <c r="X528" s="187" t="s">
        <v>58</v>
      </c>
      <c r="Y528" s="187" t="s">
        <v>58</v>
      </c>
      <c r="Z528" s="187" t="s">
        <v>58</v>
      </c>
      <c r="AA528" s="187"/>
      <c r="AB528" s="187" t="s">
        <v>59</v>
      </c>
      <c r="AC528" s="187" t="s">
        <v>60</v>
      </c>
      <c r="AD528" s="188" t="s">
        <v>6072</v>
      </c>
      <c r="AE528" s="187" t="str">
        <f>VLOOKUP($AF$2:$AF$6318,'PROG CODE'!$A$2:$B$1052,2,FALSE)</f>
        <v>KCABEDUORD</v>
      </c>
      <c r="AF528" s="222" t="s">
        <v>90</v>
      </c>
      <c r="AG528" s="190" t="s">
        <v>63</v>
      </c>
      <c r="AH528" s="222" t="s">
        <v>5684</v>
      </c>
      <c r="AI528" s="222" t="s">
        <v>6148</v>
      </c>
      <c r="AJ528" s="217" t="s">
        <v>5638</v>
      </c>
      <c r="AK528" s="229"/>
      <c r="AL528" s="229"/>
      <c r="AM528" s="192" t="s">
        <v>5639</v>
      </c>
    </row>
    <row r="529" spans="1:39" ht="13.5" customHeight="1">
      <c r="A529" s="183">
        <v>4</v>
      </c>
      <c r="B529" s="224" t="s">
        <v>359</v>
      </c>
      <c r="C529" s="264" t="s">
        <v>5643</v>
      </c>
      <c r="D529" s="179" t="s">
        <v>510</v>
      </c>
      <c r="E529" s="231" t="s">
        <v>510</v>
      </c>
      <c r="F529" s="204" t="s">
        <v>2212</v>
      </c>
      <c r="G529" s="181" t="s">
        <v>2213</v>
      </c>
      <c r="H529" s="157">
        <f>VLOOKUP(I529:I577,'ENTER STAFF #S HERE'!$A$1:$B$2180,2,FALSE)</f>
        <v>429</v>
      </c>
      <c r="I529" s="200" t="s">
        <v>4632</v>
      </c>
      <c r="J529" s="228"/>
      <c r="K529" s="187">
        <f t="shared" si="3"/>
        <v>0</v>
      </c>
      <c r="L529" s="187">
        <f t="shared" si="4"/>
        <v>0</v>
      </c>
      <c r="M529" s="187">
        <v>5</v>
      </c>
      <c r="N529" s="187" t="str">
        <f t="shared" si="0"/>
        <v xml:space="preserve"> </v>
      </c>
      <c r="O529" s="187" t="str">
        <f>#N/A</f>
        <v xml:space="preserve"> </v>
      </c>
      <c r="P529" s="187" t="s">
        <v>58</v>
      </c>
      <c r="Q529" s="187" t="s">
        <v>58</v>
      </c>
      <c r="R529" s="187" t="s">
        <v>58</v>
      </c>
      <c r="S529" s="187" t="s">
        <v>58</v>
      </c>
      <c r="T529" s="187" t="s">
        <v>58</v>
      </c>
      <c r="U529" s="187" t="s">
        <v>58</v>
      </c>
      <c r="V529" s="187" t="s">
        <v>58</v>
      </c>
      <c r="W529" s="187">
        <v>0</v>
      </c>
      <c r="X529" s="187" t="s">
        <v>58</v>
      </c>
      <c r="Y529" s="187" t="s">
        <v>58</v>
      </c>
      <c r="Z529" s="187" t="s">
        <v>58</v>
      </c>
      <c r="AA529" s="187"/>
      <c r="AB529" s="187" t="s">
        <v>59</v>
      </c>
      <c r="AC529" s="187" t="s">
        <v>60</v>
      </c>
      <c r="AD529" s="188" t="s">
        <v>6072</v>
      </c>
      <c r="AE529" s="187" t="str">
        <f>VLOOKUP($AF$2:$AF$6318,'PROG CODE'!$A$2:$B$1052,2,FALSE)</f>
        <v>KCABEDUORD</v>
      </c>
      <c r="AF529" s="222" t="s">
        <v>90</v>
      </c>
      <c r="AG529" s="190" t="s">
        <v>63</v>
      </c>
      <c r="AH529" s="222" t="s">
        <v>5684</v>
      </c>
      <c r="AI529" s="222" t="s">
        <v>6148</v>
      </c>
      <c r="AJ529" s="217" t="s">
        <v>5638</v>
      </c>
      <c r="AK529" s="229"/>
      <c r="AL529" s="229"/>
      <c r="AM529" s="192" t="s">
        <v>5639</v>
      </c>
    </row>
    <row r="530" spans="1:39" ht="13.5" customHeight="1">
      <c r="A530" s="183">
        <v>3</v>
      </c>
      <c r="B530" s="224" t="s">
        <v>358</v>
      </c>
      <c r="C530" s="224" t="s">
        <v>53</v>
      </c>
      <c r="D530" s="179" t="s">
        <v>376</v>
      </c>
      <c r="E530" s="231" t="s">
        <v>431</v>
      </c>
      <c r="F530" s="204" t="s">
        <v>2214</v>
      </c>
      <c r="G530" s="181" t="s">
        <v>2215</v>
      </c>
      <c r="H530" s="157" t="str">
        <f>VLOOKUP(I530:I578,'ENTER STAFF #S HERE'!$A$1:$B$2180,2,FALSE)</f>
        <v>C0998</v>
      </c>
      <c r="I530" s="179" t="s">
        <v>3940</v>
      </c>
      <c r="J530" s="228"/>
      <c r="K530" s="187">
        <f t="shared" si="3"/>
        <v>0</v>
      </c>
      <c r="L530" s="187">
        <f t="shared" si="4"/>
        <v>0</v>
      </c>
      <c r="M530" s="187">
        <v>5</v>
      </c>
      <c r="N530" s="187" t="str">
        <f t="shared" si="0"/>
        <v xml:space="preserve"> </v>
      </c>
      <c r="O530" s="187" t="str">
        <f>#N/A</f>
        <v xml:space="preserve"> </v>
      </c>
      <c r="P530" s="187" t="s">
        <v>58</v>
      </c>
      <c r="Q530" s="187" t="s">
        <v>58</v>
      </c>
      <c r="R530" s="187" t="s">
        <v>58</v>
      </c>
      <c r="S530" s="187" t="s">
        <v>58</v>
      </c>
      <c r="T530" s="187" t="s">
        <v>58</v>
      </c>
      <c r="U530" s="187" t="s">
        <v>58</v>
      </c>
      <c r="V530" s="187" t="s">
        <v>58</v>
      </c>
      <c r="W530" s="187">
        <v>0</v>
      </c>
      <c r="X530" s="187" t="s">
        <v>58</v>
      </c>
      <c r="Y530" s="187" t="s">
        <v>58</v>
      </c>
      <c r="Z530" s="187" t="s">
        <v>58</v>
      </c>
      <c r="AA530" s="187"/>
      <c r="AB530" s="187" t="s">
        <v>59</v>
      </c>
      <c r="AC530" s="187" t="s">
        <v>60</v>
      </c>
      <c r="AD530" s="188" t="s">
        <v>6072</v>
      </c>
      <c r="AE530" s="187" t="str">
        <f>VLOOKUP($AF$2:$AF$6318,'PROG CODE'!$A$2:$B$1052,2,FALSE)</f>
        <v>KCABEDUORD</v>
      </c>
      <c r="AF530" s="222" t="s">
        <v>90</v>
      </c>
      <c r="AG530" s="190" t="s">
        <v>63</v>
      </c>
      <c r="AH530" s="222" t="s">
        <v>5684</v>
      </c>
      <c r="AI530" s="222" t="s">
        <v>6148</v>
      </c>
      <c r="AJ530" s="217" t="s">
        <v>5638</v>
      </c>
      <c r="AK530" s="229"/>
      <c r="AL530" s="229"/>
      <c r="AM530" s="192" t="s">
        <v>5639</v>
      </c>
    </row>
    <row r="531" spans="1:39" ht="13.5" customHeight="1">
      <c r="A531" s="183">
        <v>3</v>
      </c>
      <c r="B531" s="224" t="s">
        <v>358</v>
      </c>
      <c r="C531" s="224" t="s">
        <v>5636</v>
      </c>
      <c r="D531" s="179" t="s">
        <v>510</v>
      </c>
      <c r="E531" s="231" t="s">
        <v>510</v>
      </c>
      <c r="F531" s="204" t="s">
        <v>2216</v>
      </c>
      <c r="G531" s="181" t="s">
        <v>2217</v>
      </c>
      <c r="H531" s="157" t="str">
        <f>VLOOKUP(I531:I579,'ENTER STAFF #S HERE'!$A$1:$B$2180,2,FALSE)</f>
        <v>C1796</v>
      </c>
      <c r="I531" s="179" t="s">
        <v>3974</v>
      </c>
      <c r="J531" s="228"/>
      <c r="K531" s="187">
        <f t="shared" si="3"/>
        <v>0</v>
      </c>
      <c r="L531" s="187">
        <f t="shared" si="4"/>
        <v>0</v>
      </c>
      <c r="M531" s="187">
        <v>5</v>
      </c>
      <c r="N531" s="187" t="str">
        <f t="shared" si="0"/>
        <v xml:space="preserve"> </v>
      </c>
      <c r="O531" s="187" t="str">
        <f>#N/A</f>
        <v xml:space="preserve"> </v>
      </c>
      <c r="P531" s="187" t="s">
        <v>58</v>
      </c>
      <c r="Q531" s="187" t="s">
        <v>58</v>
      </c>
      <c r="R531" s="187" t="s">
        <v>58</v>
      </c>
      <c r="S531" s="187" t="s">
        <v>58</v>
      </c>
      <c r="T531" s="187" t="s">
        <v>58</v>
      </c>
      <c r="U531" s="187" t="s">
        <v>58</v>
      </c>
      <c r="V531" s="187" t="s">
        <v>58</v>
      </c>
      <c r="W531" s="187">
        <v>0</v>
      </c>
      <c r="X531" s="187" t="s">
        <v>58</v>
      </c>
      <c r="Y531" s="187" t="s">
        <v>58</v>
      </c>
      <c r="Z531" s="187" t="s">
        <v>58</v>
      </c>
      <c r="AA531" s="187"/>
      <c r="AB531" s="187" t="s">
        <v>59</v>
      </c>
      <c r="AC531" s="187" t="s">
        <v>60</v>
      </c>
      <c r="AD531" s="188" t="s">
        <v>6072</v>
      </c>
      <c r="AE531" s="187" t="str">
        <f>VLOOKUP($AF$2:$AF$6318,'PROG CODE'!$A$2:$B$1052,2,FALSE)</f>
        <v>KCABEDUORD</v>
      </c>
      <c r="AF531" s="222" t="s">
        <v>90</v>
      </c>
      <c r="AG531" s="190" t="s">
        <v>63</v>
      </c>
      <c r="AH531" s="222" t="s">
        <v>5684</v>
      </c>
      <c r="AI531" s="222" t="s">
        <v>6148</v>
      </c>
      <c r="AJ531" s="217" t="s">
        <v>5638</v>
      </c>
      <c r="AK531" s="229"/>
      <c r="AL531" s="229"/>
      <c r="AM531" s="192" t="s">
        <v>5639</v>
      </c>
    </row>
    <row r="532" spans="1:39" ht="13.5" customHeight="1">
      <c r="A532" s="183">
        <v>3</v>
      </c>
      <c r="B532" s="224" t="s">
        <v>358</v>
      </c>
      <c r="C532" s="224" t="s">
        <v>5636</v>
      </c>
      <c r="D532" s="179" t="s">
        <v>376</v>
      </c>
      <c r="E532" s="231" t="s">
        <v>431</v>
      </c>
      <c r="F532" s="242" t="s">
        <v>2218</v>
      </c>
      <c r="G532" s="181" t="s">
        <v>6341</v>
      </c>
      <c r="H532" s="157" t="str">
        <f>VLOOKUP(I532:I580,'ENTER STAFF #S HERE'!$A$1:$B$2180,2,FALSE)</f>
        <v>C1925</v>
      </c>
      <c r="I532" s="179" t="s">
        <v>4338</v>
      </c>
      <c r="J532" s="228"/>
      <c r="K532" s="187">
        <f t="shared" si="3"/>
        <v>0</v>
      </c>
      <c r="L532" s="187">
        <f t="shared" si="4"/>
        <v>0</v>
      </c>
      <c r="M532" s="187">
        <v>5</v>
      </c>
      <c r="N532" s="187" t="str">
        <f t="shared" si="0"/>
        <v xml:space="preserve"> </v>
      </c>
      <c r="O532" s="187" t="str">
        <f>#N/A</f>
        <v xml:space="preserve"> </v>
      </c>
      <c r="P532" s="187" t="s">
        <v>58</v>
      </c>
      <c r="Q532" s="187" t="s">
        <v>58</v>
      </c>
      <c r="R532" s="187" t="s">
        <v>58</v>
      </c>
      <c r="S532" s="187" t="s">
        <v>58</v>
      </c>
      <c r="T532" s="187" t="s">
        <v>58</v>
      </c>
      <c r="U532" s="187" t="s">
        <v>58</v>
      </c>
      <c r="V532" s="187" t="s">
        <v>58</v>
      </c>
      <c r="W532" s="187">
        <v>0</v>
      </c>
      <c r="X532" s="187" t="s">
        <v>58</v>
      </c>
      <c r="Y532" s="187" t="s">
        <v>58</v>
      </c>
      <c r="Z532" s="187" t="s">
        <v>58</v>
      </c>
      <c r="AA532" s="187"/>
      <c r="AB532" s="187" t="s">
        <v>59</v>
      </c>
      <c r="AC532" s="187" t="s">
        <v>60</v>
      </c>
      <c r="AD532" s="188" t="s">
        <v>6072</v>
      </c>
      <c r="AE532" s="187" t="str">
        <f>VLOOKUP($AF$2:$AF$6318,'PROG CODE'!$A$2:$B$1052,2,FALSE)</f>
        <v>KCABEDUORD</v>
      </c>
      <c r="AF532" s="222" t="s">
        <v>90</v>
      </c>
      <c r="AG532" s="190" t="s">
        <v>63</v>
      </c>
      <c r="AH532" s="222" t="s">
        <v>5684</v>
      </c>
      <c r="AI532" s="222" t="s">
        <v>6148</v>
      </c>
      <c r="AJ532" s="217" t="s">
        <v>5638</v>
      </c>
      <c r="AK532" s="229"/>
      <c r="AL532" s="229"/>
      <c r="AM532" s="192" t="s">
        <v>5639</v>
      </c>
    </row>
    <row r="533" spans="1:39" ht="13.5" customHeight="1">
      <c r="A533" s="183">
        <v>3</v>
      </c>
      <c r="B533" s="219" t="s">
        <v>358</v>
      </c>
      <c r="C533" s="197" t="s">
        <v>5643</v>
      </c>
      <c r="D533" s="179" t="s">
        <v>376</v>
      </c>
      <c r="E533" s="231" t="s">
        <v>450</v>
      </c>
      <c r="F533" s="204" t="s">
        <v>2220</v>
      </c>
      <c r="G533" s="181" t="s">
        <v>2221</v>
      </c>
      <c r="H533" s="157" t="str">
        <f>VLOOKUP(I533:I581,'ENTER STAFF #S HERE'!$A$1:$B$2180,2,FALSE)</f>
        <v>C1575</v>
      </c>
      <c r="I533" s="179" t="s">
        <v>4198</v>
      </c>
      <c r="J533" s="228"/>
      <c r="K533" s="187">
        <f t="shared" si="3"/>
        <v>0</v>
      </c>
      <c r="L533" s="187">
        <f t="shared" si="4"/>
        <v>0</v>
      </c>
      <c r="M533" s="187">
        <v>5</v>
      </c>
      <c r="N533" s="187" t="str">
        <f t="shared" si="0"/>
        <v xml:space="preserve"> </v>
      </c>
      <c r="O533" s="187" t="str">
        <f>#N/A</f>
        <v xml:space="preserve"> </v>
      </c>
      <c r="P533" s="187" t="s">
        <v>58</v>
      </c>
      <c r="Q533" s="187" t="s">
        <v>58</v>
      </c>
      <c r="R533" s="187" t="s">
        <v>58</v>
      </c>
      <c r="S533" s="187" t="s">
        <v>58</v>
      </c>
      <c r="T533" s="187" t="s">
        <v>58</v>
      </c>
      <c r="U533" s="187" t="s">
        <v>58</v>
      </c>
      <c r="V533" s="187" t="s">
        <v>58</v>
      </c>
      <c r="W533" s="187">
        <v>0</v>
      </c>
      <c r="X533" s="187" t="s">
        <v>58</v>
      </c>
      <c r="Y533" s="187" t="s">
        <v>58</v>
      </c>
      <c r="Z533" s="187" t="s">
        <v>58</v>
      </c>
      <c r="AA533" s="187"/>
      <c r="AB533" s="187" t="s">
        <v>59</v>
      </c>
      <c r="AC533" s="187" t="s">
        <v>60</v>
      </c>
      <c r="AD533" s="188" t="s">
        <v>6072</v>
      </c>
      <c r="AE533" s="187" t="str">
        <f>VLOOKUP($AF$2:$AF$6318,'PROG CODE'!$A$2:$B$1052,2,FALSE)</f>
        <v>KCABEDUORD</v>
      </c>
      <c r="AF533" s="222" t="s">
        <v>90</v>
      </c>
      <c r="AG533" s="190" t="s">
        <v>63</v>
      </c>
      <c r="AH533" s="222" t="s">
        <v>5684</v>
      </c>
      <c r="AI533" s="222" t="s">
        <v>6148</v>
      </c>
      <c r="AJ533" s="217" t="s">
        <v>5638</v>
      </c>
      <c r="AK533" s="229"/>
      <c r="AL533" s="229"/>
      <c r="AM533" s="192" t="s">
        <v>5639</v>
      </c>
    </row>
    <row r="534" spans="1:39" ht="13.5" customHeight="1">
      <c r="A534" s="183">
        <v>3</v>
      </c>
      <c r="B534" s="224" t="s">
        <v>358</v>
      </c>
      <c r="C534" s="224" t="s">
        <v>53</v>
      </c>
      <c r="D534" s="179" t="s">
        <v>376</v>
      </c>
      <c r="E534" s="231" t="s">
        <v>387</v>
      </c>
      <c r="F534" s="204" t="s">
        <v>2222</v>
      </c>
      <c r="G534" s="181" t="s">
        <v>2223</v>
      </c>
      <c r="H534" s="157" t="str">
        <f>VLOOKUP(I534:I582,'ENTER STAFF #S HERE'!$A$1:$B$2180,2,FALSE)</f>
        <v>C1880</v>
      </c>
      <c r="I534" s="179" t="s">
        <v>4292</v>
      </c>
      <c r="J534" s="228"/>
      <c r="K534" s="187">
        <f t="shared" si="3"/>
        <v>0</v>
      </c>
      <c r="L534" s="187">
        <f t="shared" si="4"/>
        <v>0</v>
      </c>
      <c r="M534" s="187">
        <v>5</v>
      </c>
      <c r="N534" s="187" t="str">
        <f t="shared" si="0"/>
        <v xml:space="preserve"> </v>
      </c>
      <c r="O534" s="187" t="str">
        <f>#N/A</f>
        <v xml:space="preserve"> </v>
      </c>
      <c r="P534" s="187" t="s">
        <v>58</v>
      </c>
      <c r="Q534" s="187" t="s">
        <v>58</v>
      </c>
      <c r="R534" s="187" t="s">
        <v>58</v>
      </c>
      <c r="S534" s="187" t="s">
        <v>58</v>
      </c>
      <c r="T534" s="187" t="s">
        <v>58</v>
      </c>
      <c r="U534" s="187" t="s">
        <v>58</v>
      </c>
      <c r="V534" s="187" t="s">
        <v>58</v>
      </c>
      <c r="W534" s="187">
        <v>0</v>
      </c>
      <c r="X534" s="187" t="s">
        <v>58</v>
      </c>
      <c r="Y534" s="187" t="s">
        <v>58</v>
      </c>
      <c r="Z534" s="187" t="s">
        <v>58</v>
      </c>
      <c r="AA534" s="187"/>
      <c r="AB534" s="187" t="s">
        <v>59</v>
      </c>
      <c r="AC534" s="187" t="s">
        <v>60</v>
      </c>
      <c r="AD534" s="188" t="s">
        <v>6072</v>
      </c>
      <c r="AE534" s="187" t="str">
        <f>VLOOKUP($AF$2:$AF$6318,'PROG CODE'!$A$2:$B$1052,2,FALSE)</f>
        <v>KCABEDUORD</v>
      </c>
      <c r="AF534" s="222" t="s">
        <v>90</v>
      </c>
      <c r="AG534" s="190" t="s">
        <v>63</v>
      </c>
      <c r="AH534" s="222" t="s">
        <v>5684</v>
      </c>
      <c r="AI534" s="222" t="s">
        <v>6148</v>
      </c>
      <c r="AJ534" s="217" t="s">
        <v>5638</v>
      </c>
      <c r="AK534" s="229"/>
      <c r="AL534" s="229"/>
      <c r="AM534" s="192" t="s">
        <v>5639</v>
      </c>
    </row>
    <row r="535" spans="1:39" ht="13.5" customHeight="1">
      <c r="A535" s="183">
        <v>1</v>
      </c>
      <c r="B535" s="168" t="s">
        <v>52</v>
      </c>
      <c r="C535" s="224" t="s">
        <v>5643</v>
      </c>
      <c r="D535" s="179" t="s">
        <v>510</v>
      </c>
      <c r="E535" s="231" t="s">
        <v>510</v>
      </c>
      <c r="F535" s="204" t="s">
        <v>2224</v>
      </c>
      <c r="G535" s="181" t="s">
        <v>2225</v>
      </c>
      <c r="H535" s="157" t="str">
        <f>VLOOKUP(I535:I583,'ENTER STAFF #S HERE'!$A$1:$B$2180,2,FALSE)</f>
        <v>C1619</v>
      </c>
      <c r="I535" s="179" t="s">
        <v>3946</v>
      </c>
      <c r="J535" s="228" t="s">
        <v>5669</v>
      </c>
      <c r="K535" s="187" t="str">
        <f t="shared" si="3"/>
        <v>3</v>
      </c>
      <c r="L535" s="187">
        <f t="shared" si="4"/>
        <v>1</v>
      </c>
      <c r="M535" s="187">
        <v>5</v>
      </c>
      <c r="N535" s="187" t="str">
        <f t="shared" si="0"/>
        <v xml:space="preserve"> </v>
      </c>
      <c r="O535" s="187" t="str">
        <f>#N/A</f>
        <v xml:space="preserve"> </v>
      </c>
      <c r="P535" s="187" t="s">
        <v>58</v>
      </c>
      <c r="Q535" s="187" t="s">
        <v>58</v>
      </c>
      <c r="R535" s="187" t="s">
        <v>58</v>
      </c>
      <c r="S535" s="187" t="s">
        <v>58</v>
      </c>
      <c r="T535" s="187" t="s">
        <v>58</v>
      </c>
      <c r="U535" s="187" t="s">
        <v>58</v>
      </c>
      <c r="V535" s="187" t="s">
        <v>58</v>
      </c>
      <c r="W535" s="187">
        <v>1</v>
      </c>
      <c r="X535" s="187" t="s">
        <v>58</v>
      </c>
      <c r="Y535" s="187" t="s">
        <v>58</v>
      </c>
      <c r="Z535" s="187" t="s">
        <v>58</v>
      </c>
      <c r="AA535" s="187"/>
      <c r="AB535" s="187" t="s">
        <v>59</v>
      </c>
      <c r="AC535" s="187" t="s">
        <v>60</v>
      </c>
      <c r="AD535" s="188" t="s">
        <v>6072</v>
      </c>
      <c r="AE535" s="187" t="str">
        <f>VLOOKUP($AF$2:$AF$6318,'PROG CODE'!$A$2:$B$1052,2,FALSE)</f>
        <v>KCABEDUORD</v>
      </c>
      <c r="AF535" s="222" t="s">
        <v>90</v>
      </c>
      <c r="AG535" s="190" t="s">
        <v>63</v>
      </c>
      <c r="AH535" s="222" t="s">
        <v>5684</v>
      </c>
      <c r="AI535" s="222" t="s">
        <v>6148</v>
      </c>
      <c r="AJ535" s="217" t="s">
        <v>5638</v>
      </c>
      <c r="AK535" s="229"/>
      <c r="AL535" s="229"/>
      <c r="AM535" s="192" t="s">
        <v>5639</v>
      </c>
    </row>
    <row r="536" spans="1:39" ht="13.5" customHeight="1">
      <c r="A536" s="183">
        <v>4</v>
      </c>
      <c r="B536" s="224" t="s">
        <v>359</v>
      </c>
      <c r="C536" s="224" t="s">
        <v>5636</v>
      </c>
      <c r="D536" s="179" t="s">
        <v>376</v>
      </c>
      <c r="E536" s="231" t="s">
        <v>433</v>
      </c>
      <c r="F536" s="204" t="s">
        <v>2226</v>
      </c>
      <c r="G536" s="181" t="s">
        <v>2227</v>
      </c>
      <c r="H536" s="157" t="str">
        <f>VLOOKUP(I536:I584,'ENTER STAFF #S HERE'!$A$1:$B$2180,2,FALSE)</f>
        <v>C1786</v>
      </c>
      <c r="I536" s="179" t="s">
        <v>4234</v>
      </c>
      <c r="J536" s="228"/>
      <c r="K536" s="187">
        <f t="shared" si="3"/>
        <v>0</v>
      </c>
      <c r="L536" s="187">
        <f t="shared" si="4"/>
        <v>0</v>
      </c>
      <c r="M536" s="187">
        <v>5</v>
      </c>
      <c r="N536" s="187" t="str">
        <f t="shared" si="0"/>
        <v xml:space="preserve"> </v>
      </c>
      <c r="O536" s="187" t="str">
        <f>#N/A</f>
        <v xml:space="preserve"> </v>
      </c>
      <c r="P536" s="187" t="s">
        <v>58</v>
      </c>
      <c r="Q536" s="187" t="s">
        <v>58</v>
      </c>
      <c r="R536" s="187" t="s">
        <v>58</v>
      </c>
      <c r="S536" s="187" t="s">
        <v>58</v>
      </c>
      <c r="T536" s="187" t="s">
        <v>58</v>
      </c>
      <c r="U536" s="187" t="s">
        <v>58</v>
      </c>
      <c r="V536" s="187" t="s">
        <v>58</v>
      </c>
      <c r="W536" s="187">
        <v>0</v>
      </c>
      <c r="X536" s="187" t="s">
        <v>58</v>
      </c>
      <c r="Y536" s="187" t="s">
        <v>58</v>
      </c>
      <c r="Z536" s="187" t="s">
        <v>58</v>
      </c>
      <c r="AA536" s="187"/>
      <c r="AB536" s="187" t="s">
        <v>59</v>
      </c>
      <c r="AC536" s="187" t="s">
        <v>60</v>
      </c>
      <c r="AD536" s="188" t="s">
        <v>6072</v>
      </c>
      <c r="AE536" s="187" t="str">
        <f>VLOOKUP($AF$2:$AF$6318,'PROG CODE'!$A$2:$B$1052,2,FALSE)</f>
        <v>KCABEDUORD</v>
      </c>
      <c r="AF536" s="222" t="s">
        <v>90</v>
      </c>
      <c r="AG536" s="190" t="s">
        <v>63</v>
      </c>
      <c r="AH536" s="222" t="s">
        <v>5684</v>
      </c>
      <c r="AI536" s="222" t="s">
        <v>6148</v>
      </c>
      <c r="AJ536" s="217" t="s">
        <v>5638</v>
      </c>
      <c r="AK536" s="229"/>
      <c r="AL536" s="229"/>
      <c r="AM536" s="192" t="s">
        <v>5639</v>
      </c>
    </row>
    <row r="537" spans="1:39" ht="13.5" customHeight="1">
      <c r="A537" s="183">
        <v>4</v>
      </c>
      <c r="B537" s="224" t="s">
        <v>359</v>
      </c>
      <c r="C537" s="224" t="s">
        <v>5636</v>
      </c>
      <c r="D537" s="179" t="s">
        <v>510</v>
      </c>
      <c r="E537" s="231" t="s">
        <v>510</v>
      </c>
      <c r="F537" s="204" t="s">
        <v>2228</v>
      </c>
      <c r="G537" s="181" t="s">
        <v>2229</v>
      </c>
      <c r="H537" s="157" t="str">
        <f>VLOOKUP(I537:I585,'ENTER STAFF #S HERE'!$A$1:$B$2180,2,FALSE)</f>
        <v>C1549</v>
      </c>
      <c r="I537" s="179" t="s">
        <v>4387</v>
      </c>
      <c r="J537" s="228"/>
      <c r="K537" s="187">
        <f t="shared" si="3"/>
        <v>0</v>
      </c>
      <c r="L537" s="187">
        <f t="shared" si="4"/>
        <v>0</v>
      </c>
      <c r="M537" s="187">
        <v>5</v>
      </c>
      <c r="N537" s="187" t="str">
        <f t="shared" si="0"/>
        <v xml:space="preserve"> </v>
      </c>
      <c r="O537" s="187" t="str">
        <f>#N/A</f>
        <v xml:space="preserve"> </v>
      </c>
      <c r="P537" s="187" t="s">
        <v>58</v>
      </c>
      <c r="Q537" s="187" t="s">
        <v>58</v>
      </c>
      <c r="R537" s="187" t="s">
        <v>58</v>
      </c>
      <c r="S537" s="187" t="s">
        <v>58</v>
      </c>
      <c r="T537" s="187" t="s">
        <v>58</v>
      </c>
      <c r="U537" s="187" t="s">
        <v>58</v>
      </c>
      <c r="V537" s="187" t="s">
        <v>58</v>
      </c>
      <c r="W537" s="187">
        <v>0</v>
      </c>
      <c r="X537" s="187" t="s">
        <v>58</v>
      </c>
      <c r="Y537" s="187" t="s">
        <v>58</v>
      </c>
      <c r="Z537" s="187" t="s">
        <v>58</v>
      </c>
      <c r="AA537" s="187"/>
      <c r="AB537" s="187" t="s">
        <v>59</v>
      </c>
      <c r="AC537" s="187" t="s">
        <v>60</v>
      </c>
      <c r="AD537" s="188" t="s">
        <v>6072</v>
      </c>
      <c r="AE537" s="187" t="str">
        <f>VLOOKUP($AF$2:$AF$6318,'PROG CODE'!$A$2:$B$1052,2,FALSE)</f>
        <v>KCABEDUORD</v>
      </c>
      <c r="AF537" s="222" t="s">
        <v>90</v>
      </c>
      <c r="AG537" s="190" t="s">
        <v>63</v>
      </c>
      <c r="AH537" s="222" t="s">
        <v>5684</v>
      </c>
      <c r="AI537" s="222" t="s">
        <v>6148</v>
      </c>
      <c r="AJ537" s="217" t="s">
        <v>5638</v>
      </c>
      <c r="AK537" s="229"/>
      <c r="AL537" s="229"/>
      <c r="AM537" s="192" t="s">
        <v>5639</v>
      </c>
    </row>
    <row r="538" spans="1:39" ht="13.5" customHeight="1">
      <c r="A538" s="183">
        <v>4</v>
      </c>
      <c r="B538" s="224" t="s">
        <v>359</v>
      </c>
      <c r="C538" s="219" t="s">
        <v>5643</v>
      </c>
      <c r="D538" s="179" t="s">
        <v>510</v>
      </c>
      <c r="E538" s="231" t="s">
        <v>510</v>
      </c>
      <c r="F538" s="204" t="s">
        <v>2230</v>
      </c>
      <c r="G538" s="181" t="s">
        <v>2231</v>
      </c>
      <c r="H538" s="157" t="str">
        <f>VLOOKUP(I538:I586,'ENTER STAFF #S HERE'!$A$1:$B$2180,2,FALSE)</f>
        <v>C1424</v>
      </c>
      <c r="I538" s="179" t="s">
        <v>3906</v>
      </c>
      <c r="J538" s="228" t="s">
        <v>5669</v>
      </c>
      <c r="K538" s="187" t="str">
        <f t="shared" si="3"/>
        <v>3</v>
      </c>
      <c r="L538" s="187">
        <f t="shared" si="4"/>
        <v>1</v>
      </c>
      <c r="M538" s="187">
        <v>5</v>
      </c>
      <c r="N538" s="187" t="str">
        <f t="shared" si="0"/>
        <v xml:space="preserve"> </v>
      </c>
      <c r="O538" s="187" t="str">
        <f>#N/A</f>
        <v xml:space="preserve"> </v>
      </c>
      <c r="P538" s="187" t="s">
        <v>58</v>
      </c>
      <c r="Q538" s="187" t="s">
        <v>58</v>
      </c>
      <c r="R538" s="187" t="s">
        <v>58</v>
      </c>
      <c r="S538" s="187" t="s">
        <v>58</v>
      </c>
      <c r="T538" s="187" t="s">
        <v>58</v>
      </c>
      <c r="U538" s="187" t="s">
        <v>58</v>
      </c>
      <c r="V538" s="187" t="s">
        <v>58</v>
      </c>
      <c r="W538" s="187">
        <v>1</v>
      </c>
      <c r="X538" s="187" t="s">
        <v>58</v>
      </c>
      <c r="Y538" s="187" t="s">
        <v>58</v>
      </c>
      <c r="Z538" s="187" t="s">
        <v>58</v>
      </c>
      <c r="AA538" s="187"/>
      <c r="AB538" s="187" t="s">
        <v>59</v>
      </c>
      <c r="AC538" s="187" t="s">
        <v>60</v>
      </c>
      <c r="AD538" s="188" t="s">
        <v>6072</v>
      </c>
      <c r="AE538" s="187" t="str">
        <f>VLOOKUP($AF$2:$AF$6318,'PROG CODE'!$A$2:$B$1052,2,FALSE)</f>
        <v>KCABEDUORD</v>
      </c>
      <c r="AF538" s="222" t="s">
        <v>90</v>
      </c>
      <c r="AG538" s="190" t="s">
        <v>63</v>
      </c>
      <c r="AH538" s="222" t="s">
        <v>5684</v>
      </c>
      <c r="AI538" s="222" t="s">
        <v>6148</v>
      </c>
      <c r="AJ538" s="217" t="s">
        <v>5638</v>
      </c>
      <c r="AK538" s="229"/>
      <c r="AL538" s="229"/>
      <c r="AM538" s="192" t="s">
        <v>5639</v>
      </c>
    </row>
    <row r="539" spans="1:39" ht="13.5" customHeight="1">
      <c r="A539" s="183">
        <v>4</v>
      </c>
      <c r="B539" s="224" t="s">
        <v>359</v>
      </c>
      <c r="C539" s="224" t="s">
        <v>5636</v>
      </c>
      <c r="D539" s="179" t="s">
        <v>510</v>
      </c>
      <c r="E539" s="231" t="s">
        <v>510</v>
      </c>
      <c r="F539" s="204" t="s">
        <v>2232</v>
      </c>
      <c r="G539" s="181" t="s">
        <v>2233</v>
      </c>
      <c r="H539" s="157" t="str">
        <f>VLOOKUP(I539:I587,'ENTER STAFF #S HERE'!$A$1:$B$2180,2,FALSE)</f>
        <v>C1607</v>
      </c>
      <c r="I539" s="179" t="s">
        <v>5096</v>
      </c>
      <c r="J539" s="228">
        <v>3</v>
      </c>
      <c r="K539" s="187">
        <f t="shared" si="3"/>
        <v>3</v>
      </c>
      <c r="L539" s="187">
        <f t="shared" si="4"/>
        <v>1</v>
      </c>
      <c r="M539" s="187">
        <v>5</v>
      </c>
      <c r="N539" s="187" t="str">
        <f t="shared" si="0"/>
        <v xml:space="preserve"> </v>
      </c>
      <c r="O539" s="187" t="str">
        <f>#N/A</f>
        <v xml:space="preserve"> </v>
      </c>
      <c r="P539" s="187" t="s">
        <v>58</v>
      </c>
      <c r="Q539" s="187" t="s">
        <v>58</v>
      </c>
      <c r="R539" s="187" t="s">
        <v>58</v>
      </c>
      <c r="S539" s="187" t="s">
        <v>58</v>
      </c>
      <c r="T539" s="187" t="s">
        <v>58</v>
      </c>
      <c r="U539" s="187" t="s">
        <v>58</v>
      </c>
      <c r="V539" s="187" t="s">
        <v>58</v>
      </c>
      <c r="W539" s="187">
        <v>1</v>
      </c>
      <c r="X539" s="187" t="s">
        <v>58</v>
      </c>
      <c r="Y539" s="187" t="s">
        <v>58</v>
      </c>
      <c r="Z539" s="187" t="s">
        <v>58</v>
      </c>
      <c r="AA539" s="187"/>
      <c r="AB539" s="187" t="s">
        <v>59</v>
      </c>
      <c r="AC539" s="187" t="s">
        <v>60</v>
      </c>
      <c r="AD539" s="188" t="s">
        <v>6072</v>
      </c>
      <c r="AE539" s="187" t="str">
        <f>VLOOKUP($AF$2:$AF$6318,'PROG CODE'!$A$2:$B$1052,2,FALSE)</f>
        <v>KCABEDUORD</v>
      </c>
      <c r="AF539" s="222" t="s">
        <v>90</v>
      </c>
      <c r="AG539" s="190" t="s">
        <v>63</v>
      </c>
      <c r="AH539" s="222" t="s">
        <v>5684</v>
      </c>
      <c r="AI539" s="222" t="s">
        <v>6148</v>
      </c>
      <c r="AJ539" s="217" t="s">
        <v>5638</v>
      </c>
      <c r="AK539" s="229"/>
      <c r="AL539" s="229"/>
      <c r="AM539" s="192" t="s">
        <v>5639</v>
      </c>
    </row>
    <row r="540" spans="1:39" ht="13.5" customHeight="1">
      <c r="A540" s="183">
        <v>5</v>
      </c>
      <c r="B540" s="224" t="s">
        <v>360</v>
      </c>
      <c r="C540" s="224" t="s">
        <v>5643</v>
      </c>
      <c r="D540" s="179" t="s">
        <v>510</v>
      </c>
      <c r="E540" s="231" t="s">
        <v>510</v>
      </c>
      <c r="F540" s="204" t="s">
        <v>2234</v>
      </c>
      <c r="G540" s="181" t="s">
        <v>2235</v>
      </c>
      <c r="H540" s="157" t="str">
        <f>VLOOKUP(I540:I587,'ENTER STAFF #S HERE'!$A$1:$B$2180,2,FALSE)</f>
        <v>C1853</v>
      </c>
      <c r="I540" s="179" t="s">
        <v>4254</v>
      </c>
      <c r="J540" s="228" t="s">
        <v>5669</v>
      </c>
      <c r="K540" s="187" t="str">
        <f t="shared" si="3"/>
        <v>3</v>
      </c>
      <c r="L540" s="187">
        <f t="shared" si="4"/>
        <v>1</v>
      </c>
      <c r="M540" s="187">
        <v>5</v>
      </c>
      <c r="N540" s="187" t="str">
        <f t="shared" si="0"/>
        <v xml:space="preserve"> </v>
      </c>
      <c r="O540" s="187" t="str">
        <f>#N/A</f>
        <v xml:space="preserve"> </v>
      </c>
      <c r="P540" s="187" t="s">
        <v>58</v>
      </c>
      <c r="Q540" s="187" t="s">
        <v>58</v>
      </c>
      <c r="R540" s="187" t="s">
        <v>58</v>
      </c>
      <c r="S540" s="187" t="s">
        <v>58</v>
      </c>
      <c r="T540" s="187" t="s">
        <v>58</v>
      </c>
      <c r="U540" s="187" t="s">
        <v>58</v>
      </c>
      <c r="V540" s="187" t="s">
        <v>58</v>
      </c>
      <c r="W540" s="187">
        <v>1</v>
      </c>
      <c r="X540" s="187" t="s">
        <v>58</v>
      </c>
      <c r="Y540" s="187" t="s">
        <v>58</v>
      </c>
      <c r="Z540" s="187" t="s">
        <v>58</v>
      </c>
      <c r="AA540" s="187"/>
      <c r="AB540" s="187" t="s">
        <v>59</v>
      </c>
      <c r="AC540" s="187" t="s">
        <v>60</v>
      </c>
      <c r="AD540" s="188" t="s">
        <v>6072</v>
      </c>
      <c r="AE540" s="187" t="str">
        <f>VLOOKUP($AF$2:$AF$6318,'PROG CODE'!$A$2:$B$1052,2,FALSE)</f>
        <v>KCABEDUORD</v>
      </c>
      <c r="AF540" s="222" t="s">
        <v>90</v>
      </c>
      <c r="AG540" s="190" t="s">
        <v>63</v>
      </c>
      <c r="AH540" s="222" t="s">
        <v>5684</v>
      </c>
      <c r="AI540" s="222" t="s">
        <v>6148</v>
      </c>
      <c r="AJ540" s="217" t="s">
        <v>5638</v>
      </c>
      <c r="AK540" s="229"/>
      <c r="AL540" s="229"/>
      <c r="AM540" s="192" t="s">
        <v>5639</v>
      </c>
    </row>
    <row r="541" spans="1:39" ht="13.5" customHeight="1">
      <c r="A541" s="183">
        <v>3</v>
      </c>
      <c r="B541" s="184" t="s">
        <v>358</v>
      </c>
      <c r="C541" s="195" t="s">
        <v>53</v>
      </c>
      <c r="D541" s="186" t="s">
        <v>376</v>
      </c>
      <c r="E541" s="157" t="s">
        <v>393</v>
      </c>
      <c r="F541" s="204" t="s">
        <v>765</v>
      </c>
      <c r="G541" s="157" t="s">
        <v>5657</v>
      </c>
      <c r="H541" s="157" t="str">
        <f>VLOOKUP(I541:I587,'ENTER STAFF #S HERE'!$A$1:$B$2180,2,FALSE)</f>
        <v>C1374</v>
      </c>
      <c r="I541" s="186" t="s">
        <v>4068</v>
      </c>
      <c r="J541" s="228"/>
      <c r="K541" s="187">
        <f t="shared" si="3"/>
        <v>0</v>
      </c>
      <c r="L541" s="187">
        <f t="shared" si="4"/>
        <v>0</v>
      </c>
      <c r="M541" s="187">
        <v>5</v>
      </c>
      <c r="N541" s="187" t="str">
        <f t="shared" si="0"/>
        <v xml:space="preserve"> </v>
      </c>
      <c r="O541" s="187" t="str">
        <f>#N/A</f>
        <v xml:space="preserve"> </v>
      </c>
      <c r="P541" s="187" t="s">
        <v>58</v>
      </c>
      <c r="Q541" s="187" t="s">
        <v>58</v>
      </c>
      <c r="R541" s="187" t="s">
        <v>58</v>
      </c>
      <c r="S541" s="187" t="s">
        <v>58</v>
      </c>
      <c r="T541" s="187" t="s">
        <v>58</v>
      </c>
      <c r="U541" s="187" t="s">
        <v>58</v>
      </c>
      <c r="V541" s="187" t="s">
        <v>58</v>
      </c>
      <c r="W541" s="187">
        <v>0</v>
      </c>
      <c r="X541" s="187" t="s">
        <v>58</v>
      </c>
      <c r="Y541" s="187" t="s">
        <v>58</v>
      </c>
      <c r="Z541" s="187" t="s">
        <v>58</v>
      </c>
      <c r="AA541" s="187"/>
      <c r="AB541" s="187" t="s">
        <v>59</v>
      </c>
      <c r="AC541" s="187" t="s">
        <v>60</v>
      </c>
      <c r="AD541" s="196" t="s">
        <v>5637</v>
      </c>
      <c r="AE541" s="187" t="str">
        <f>VLOOKUP($AF$2:$AF$6318,'PROG CODE'!$A$2:$B$1052,2,FALSE)</f>
        <v>KCABEDUORD</v>
      </c>
      <c r="AF541" s="222" t="s">
        <v>90</v>
      </c>
      <c r="AG541" s="190" t="s">
        <v>63</v>
      </c>
      <c r="AH541" s="222" t="s">
        <v>5684</v>
      </c>
      <c r="AI541" s="222" t="s">
        <v>6148</v>
      </c>
      <c r="AJ541" s="201" t="s">
        <v>5651</v>
      </c>
      <c r="AK541" s="229"/>
      <c r="AL541" s="229"/>
      <c r="AM541" s="192" t="s">
        <v>5639</v>
      </c>
    </row>
    <row r="542" spans="1:39" ht="13.5" customHeight="1">
      <c r="A542" s="183">
        <v>1</v>
      </c>
      <c r="B542" s="198" t="s">
        <v>52</v>
      </c>
      <c r="C542" s="197" t="s">
        <v>5643</v>
      </c>
      <c r="D542" s="186" t="s">
        <v>376</v>
      </c>
      <c r="E542" s="157" t="s">
        <v>393</v>
      </c>
      <c r="F542" s="204" t="s">
        <v>803</v>
      </c>
      <c r="G542" s="202" t="s">
        <v>5688</v>
      </c>
      <c r="H542" s="157">
        <f>VLOOKUP(I542:I587,'ENTER STAFF #S HERE'!$A$1:$B$2180,2,FALSE)</f>
        <v>73</v>
      </c>
      <c r="I542" s="186" t="s">
        <v>3354</v>
      </c>
      <c r="J542" s="228"/>
      <c r="K542" s="187">
        <f t="shared" si="3"/>
        <v>0</v>
      </c>
      <c r="L542" s="187">
        <f t="shared" si="4"/>
        <v>0</v>
      </c>
      <c r="M542" s="187">
        <v>5</v>
      </c>
      <c r="N542" s="187" t="str">
        <f t="shared" si="0"/>
        <v xml:space="preserve"> </v>
      </c>
      <c r="O542" s="187" t="str">
        <f>#N/A</f>
        <v xml:space="preserve"> </v>
      </c>
      <c r="P542" s="187" t="s">
        <v>58</v>
      </c>
      <c r="Q542" s="187" t="s">
        <v>58</v>
      </c>
      <c r="R542" s="187" t="s">
        <v>58</v>
      </c>
      <c r="S542" s="187" t="s">
        <v>58</v>
      </c>
      <c r="T542" s="187" t="s">
        <v>58</v>
      </c>
      <c r="U542" s="187" t="s">
        <v>58</v>
      </c>
      <c r="V542" s="187" t="s">
        <v>58</v>
      </c>
      <c r="W542" s="187">
        <v>0</v>
      </c>
      <c r="X542" s="187" t="s">
        <v>58</v>
      </c>
      <c r="Y542" s="187" t="s">
        <v>58</v>
      </c>
      <c r="Z542" s="187" t="s">
        <v>58</v>
      </c>
      <c r="AA542" s="187"/>
      <c r="AB542" s="187" t="s">
        <v>59</v>
      </c>
      <c r="AC542" s="187" t="s">
        <v>60</v>
      </c>
      <c r="AD542" s="188" t="s">
        <v>5646</v>
      </c>
      <c r="AE542" s="187" t="str">
        <f>VLOOKUP($AF$2:$AF$6318,'PROG CODE'!$A$2:$B$1052,2,FALSE)</f>
        <v>KCABEDUORD</v>
      </c>
      <c r="AF542" s="222" t="s">
        <v>90</v>
      </c>
      <c r="AG542" s="190" t="s">
        <v>63</v>
      </c>
      <c r="AH542" s="222" t="s">
        <v>5684</v>
      </c>
      <c r="AI542" s="222" t="s">
        <v>6148</v>
      </c>
      <c r="AJ542" s="217" t="s">
        <v>5638</v>
      </c>
      <c r="AK542" s="229"/>
      <c r="AL542" s="229"/>
      <c r="AM542" s="192" t="s">
        <v>5639</v>
      </c>
    </row>
    <row r="543" spans="1:39" ht="13.5" customHeight="1">
      <c r="A543" s="183">
        <v>3</v>
      </c>
      <c r="B543" s="219" t="s">
        <v>358</v>
      </c>
      <c r="C543" s="197" t="s">
        <v>5643</v>
      </c>
      <c r="D543" s="186" t="s">
        <v>376</v>
      </c>
      <c r="E543" s="157" t="s">
        <v>393</v>
      </c>
      <c r="F543" s="202" t="s">
        <v>5708</v>
      </c>
      <c r="G543" s="202" t="s">
        <v>6342</v>
      </c>
      <c r="H543" s="157" t="str">
        <f>VLOOKUP(I543:I587,'ENTER STAFF #S HERE'!$A$1:$B$2180,2,FALSE)</f>
        <v>C1875</v>
      </c>
      <c r="I543" s="265" t="s">
        <v>4260</v>
      </c>
      <c r="J543" s="228" t="s">
        <v>5669</v>
      </c>
      <c r="K543" s="187" t="str">
        <f t="shared" si="3"/>
        <v>3</v>
      </c>
      <c r="L543" s="187">
        <f t="shared" si="4"/>
        <v>1</v>
      </c>
      <c r="M543" s="210">
        <v>100</v>
      </c>
      <c r="N543" s="187" t="str">
        <f t="shared" si="0"/>
        <v xml:space="preserve"> </v>
      </c>
      <c r="O543" s="187" t="str">
        <f>#N/A</f>
        <v xml:space="preserve"> </v>
      </c>
      <c r="P543" s="187" t="s">
        <v>58</v>
      </c>
      <c r="Q543" s="187" t="s">
        <v>58</v>
      </c>
      <c r="R543" s="187" t="s">
        <v>58</v>
      </c>
      <c r="S543" s="187" t="s">
        <v>58</v>
      </c>
      <c r="T543" s="187" t="s">
        <v>58</v>
      </c>
      <c r="U543" s="187" t="s">
        <v>58</v>
      </c>
      <c r="V543" s="187" t="s">
        <v>58</v>
      </c>
      <c r="W543" s="187">
        <v>1</v>
      </c>
      <c r="X543" s="187" t="s">
        <v>58</v>
      </c>
      <c r="Y543" s="187" t="s">
        <v>58</v>
      </c>
      <c r="Z543" s="187" t="s">
        <v>58</v>
      </c>
      <c r="AA543" s="187"/>
      <c r="AB543" s="187" t="s">
        <v>59</v>
      </c>
      <c r="AC543" s="187" t="s">
        <v>60</v>
      </c>
      <c r="AD543" s="188" t="s">
        <v>5637</v>
      </c>
      <c r="AE543" s="187" t="str">
        <f>VLOOKUP($AF$2:$AF$6318,'PROG CODE'!$A$2:$B$1052,2,FALSE)</f>
        <v>KCABEDUORD</v>
      </c>
      <c r="AF543" s="222" t="s">
        <v>90</v>
      </c>
      <c r="AG543" s="190" t="s">
        <v>63</v>
      </c>
      <c r="AH543" s="222" t="s">
        <v>5684</v>
      </c>
      <c r="AI543" s="222" t="s">
        <v>6148</v>
      </c>
      <c r="AJ543" s="201" t="s">
        <v>5635</v>
      </c>
      <c r="AK543" s="229"/>
      <c r="AL543" s="229"/>
      <c r="AM543" s="192" t="s">
        <v>5639</v>
      </c>
    </row>
    <row r="544" spans="1:39" ht="13.5" customHeight="1">
      <c r="A544" s="183">
        <v>3</v>
      </c>
      <c r="B544" s="184" t="s">
        <v>358</v>
      </c>
      <c r="C544" s="185" t="s">
        <v>5636</v>
      </c>
      <c r="D544" s="186" t="s">
        <v>376</v>
      </c>
      <c r="E544" s="202" t="s">
        <v>420</v>
      </c>
      <c r="F544" s="242" t="s">
        <v>1491</v>
      </c>
      <c r="G544" s="181" t="s">
        <v>5709</v>
      </c>
      <c r="H544" s="157" t="str">
        <f>VLOOKUP(I544:I587,'ENTER STAFF #S HERE'!$A$1:$B$2180,2,FALSE)</f>
        <v>C1754</v>
      </c>
      <c r="I544" s="186" t="s">
        <v>3980</v>
      </c>
      <c r="J544" s="228"/>
      <c r="K544" s="187">
        <f t="shared" si="3"/>
        <v>0</v>
      </c>
      <c r="L544" s="187">
        <f t="shared" si="4"/>
        <v>0</v>
      </c>
      <c r="M544" s="187">
        <v>5</v>
      </c>
      <c r="N544" s="187" t="str">
        <f t="shared" si="0"/>
        <v xml:space="preserve"> </v>
      </c>
      <c r="O544" s="187" t="str">
        <f>#N/A</f>
        <v xml:space="preserve"> </v>
      </c>
      <c r="P544" s="187" t="s">
        <v>58</v>
      </c>
      <c r="Q544" s="187" t="s">
        <v>58</v>
      </c>
      <c r="R544" s="187" t="s">
        <v>58</v>
      </c>
      <c r="S544" s="187" t="s">
        <v>58</v>
      </c>
      <c r="T544" s="187" t="s">
        <v>58</v>
      </c>
      <c r="U544" s="187" t="s">
        <v>58</v>
      </c>
      <c r="V544" s="187" t="s">
        <v>58</v>
      </c>
      <c r="W544" s="187">
        <v>0</v>
      </c>
      <c r="X544" s="187" t="s">
        <v>58</v>
      </c>
      <c r="Y544" s="187" t="s">
        <v>58</v>
      </c>
      <c r="Z544" s="187" t="s">
        <v>58</v>
      </c>
      <c r="AA544" s="187"/>
      <c r="AB544" s="187" t="s">
        <v>59</v>
      </c>
      <c r="AC544" s="187" t="s">
        <v>60</v>
      </c>
      <c r="AD544" s="188" t="s">
        <v>5637</v>
      </c>
      <c r="AE544" s="187" t="str">
        <f>VLOOKUP($AF$2:$AF$6318,'PROG CODE'!$A$2:$B$1052,2,FALSE)</f>
        <v>KCABEDUORD</v>
      </c>
      <c r="AF544" s="222" t="s">
        <v>90</v>
      </c>
      <c r="AG544" s="190" t="s">
        <v>63</v>
      </c>
      <c r="AH544" s="222" t="s">
        <v>5684</v>
      </c>
      <c r="AI544" s="222" t="s">
        <v>6148</v>
      </c>
      <c r="AJ544" s="217" t="s">
        <v>5638</v>
      </c>
      <c r="AK544" s="229"/>
      <c r="AL544" s="229"/>
      <c r="AM544" s="192" t="s">
        <v>5639</v>
      </c>
    </row>
    <row r="545" spans="1:39" ht="13.5" customHeight="1">
      <c r="A545" s="183">
        <v>5</v>
      </c>
      <c r="B545" s="212" t="s">
        <v>360</v>
      </c>
      <c r="C545" s="213" t="s">
        <v>5636</v>
      </c>
      <c r="D545" s="200" t="s">
        <v>510</v>
      </c>
      <c r="E545" s="200" t="s">
        <v>5648</v>
      </c>
      <c r="F545" s="214" t="s">
        <v>2236</v>
      </c>
      <c r="G545" s="215" t="s">
        <v>6343</v>
      </c>
      <c r="H545" s="157" t="str">
        <f>VLOOKUP(I545:I587,'ENTER STAFF #S HERE'!$A$1:$B$2180,2,FALSE)</f>
        <v>C1808</v>
      </c>
      <c r="I545" s="200" t="s">
        <v>3892</v>
      </c>
      <c r="J545" s="228"/>
      <c r="K545" s="187">
        <f t="shared" si="3"/>
        <v>0</v>
      </c>
      <c r="L545" s="187">
        <f t="shared" si="4"/>
        <v>0</v>
      </c>
      <c r="M545" s="187">
        <v>5</v>
      </c>
      <c r="N545" s="187" t="str">
        <f t="shared" si="0"/>
        <v xml:space="preserve"> </v>
      </c>
      <c r="O545" s="187" t="str">
        <f>#N/A</f>
        <v xml:space="preserve"> </v>
      </c>
      <c r="P545" s="187" t="s">
        <v>58</v>
      </c>
      <c r="Q545" s="187" t="s">
        <v>58</v>
      </c>
      <c r="R545" s="187" t="s">
        <v>58</v>
      </c>
      <c r="S545" s="187" t="s">
        <v>58</v>
      </c>
      <c r="T545" s="187" t="s">
        <v>58</v>
      </c>
      <c r="U545" s="187" t="s">
        <v>58</v>
      </c>
      <c r="V545" s="187" t="s">
        <v>58</v>
      </c>
      <c r="W545" s="187">
        <v>0</v>
      </c>
      <c r="X545" s="187" t="s">
        <v>58</v>
      </c>
      <c r="Y545" s="187" t="s">
        <v>58</v>
      </c>
      <c r="Z545" s="187" t="s">
        <v>58</v>
      </c>
      <c r="AA545" s="187"/>
      <c r="AB545" s="187" t="s">
        <v>59</v>
      </c>
      <c r="AC545" s="187" t="s">
        <v>60</v>
      </c>
      <c r="AD545" s="196" t="s">
        <v>5642</v>
      </c>
      <c r="AE545" s="187" t="str">
        <f>VLOOKUP($AF$2:$AF$6318,'PROG CODE'!$A$2:$B$1052,2,FALSE)</f>
        <v>KCABEDUORD</v>
      </c>
      <c r="AF545" s="222" t="s">
        <v>90</v>
      </c>
      <c r="AG545" s="190" t="s">
        <v>63</v>
      </c>
      <c r="AH545" s="222" t="s">
        <v>5684</v>
      </c>
      <c r="AI545" s="222" t="s">
        <v>6148</v>
      </c>
      <c r="AJ545" s="217" t="s">
        <v>5638</v>
      </c>
      <c r="AK545" s="229"/>
      <c r="AL545" s="229"/>
      <c r="AM545" s="192" t="s">
        <v>5639</v>
      </c>
    </row>
    <row r="546" spans="1:39" ht="13.5" customHeight="1">
      <c r="A546" s="183">
        <v>1</v>
      </c>
      <c r="B546" s="224" t="s">
        <v>52</v>
      </c>
      <c r="C546" s="197" t="s">
        <v>5643</v>
      </c>
      <c r="D546" s="179" t="s">
        <v>376</v>
      </c>
      <c r="E546" s="231" t="s">
        <v>422</v>
      </c>
      <c r="F546" s="204" t="s">
        <v>2056</v>
      </c>
      <c r="G546" s="181" t="s">
        <v>6344</v>
      </c>
      <c r="H546" s="157">
        <f>VLOOKUP(I546:I587,'ENTER STAFF #S HERE'!$A$1:$B$2180,2,FALSE)</f>
        <v>328</v>
      </c>
      <c r="I546" s="179" t="s">
        <v>3903</v>
      </c>
      <c r="J546" s="228" t="s">
        <v>5669</v>
      </c>
      <c r="K546" s="187" t="str">
        <f t="shared" si="3"/>
        <v>3</v>
      </c>
      <c r="L546" s="187">
        <f t="shared" si="4"/>
        <v>1</v>
      </c>
      <c r="M546" s="187">
        <v>5</v>
      </c>
      <c r="N546" s="187" t="str">
        <f t="shared" si="0"/>
        <v xml:space="preserve"> </v>
      </c>
      <c r="O546" s="187" t="str">
        <f>#N/A</f>
        <v xml:space="preserve"> </v>
      </c>
      <c r="P546" s="187" t="s">
        <v>58</v>
      </c>
      <c r="Q546" s="187" t="s">
        <v>58</v>
      </c>
      <c r="R546" s="187" t="s">
        <v>58</v>
      </c>
      <c r="S546" s="187" t="s">
        <v>58</v>
      </c>
      <c r="T546" s="187" t="s">
        <v>58</v>
      </c>
      <c r="U546" s="187" t="s">
        <v>58</v>
      </c>
      <c r="V546" s="187" t="s">
        <v>58</v>
      </c>
      <c r="W546" s="187">
        <v>1</v>
      </c>
      <c r="X546" s="187" t="s">
        <v>58</v>
      </c>
      <c r="Y546" s="187" t="s">
        <v>58</v>
      </c>
      <c r="Z546" s="187" t="s">
        <v>58</v>
      </c>
      <c r="AA546" s="187"/>
      <c r="AB546" s="187" t="s">
        <v>59</v>
      </c>
      <c r="AC546" s="187" t="s">
        <v>60</v>
      </c>
      <c r="AD546" s="188" t="s">
        <v>6072</v>
      </c>
      <c r="AE546" s="187" t="str">
        <f>VLOOKUP($AF$2:$AF$6318,'PROG CODE'!$A$2:$B$1052,2,FALSE)</f>
        <v>KCABEDUORD</v>
      </c>
      <c r="AF546" s="222" t="s">
        <v>90</v>
      </c>
      <c r="AG546" s="190" t="s">
        <v>63</v>
      </c>
      <c r="AH546" s="222" t="s">
        <v>5684</v>
      </c>
      <c r="AI546" s="189" t="s">
        <v>6152</v>
      </c>
      <c r="AJ546" s="217" t="s">
        <v>5638</v>
      </c>
      <c r="AK546" s="229"/>
      <c r="AL546" s="229"/>
      <c r="AM546" s="192" t="s">
        <v>5639</v>
      </c>
    </row>
    <row r="547" spans="1:39" ht="13.5" customHeight="1">
      <c r="A547" s="183">
        <v>2</v>
      </c>
      <c r="B547" s="224" t="s">
        <v>357</v>
      </c>
      <c r="C547" s="224" t="s">
        <v>5643</v>
      </c>
      <c r="D547" s="179" t="s">
        <v>376</v>
      </c>
      <c r="E547" s="231" t="s">
        <v>429</v>
      </c>
      <c r="F547" s="204" t="s">
        <v>2068</v>
      </c>
      <c r="G547" s="181" t="s">
        <v>2069</v>
      </c>
      <c r="H547" s="157" t="str">
        <f>VLOOKUP(I547:I587,'ENTER STAFF #S HERE'!$A$1:$B$2180,2,FALSE)</f>
        <v>C1853</v>
      </c>
      <c r="I547" s="179" t="s">
        <v>4254</v>
      </c>
      <c r="J547" s="228"/>
      <c r="K547" s="187">
        <f t="shared" si="3"/>
        <v>0</v>
      </c>
      <c r="L547" s="187">
        <f t="shared" si="4"/>
        <v>0</v>
      </c>
      <c r="M547" s="187">
        <v>5</v>
      </c>
      <c r="N547" s="187" t="str">
        <f t="shared" si="0"/>
        <v xml:space="preserve"> </v>
      </c>
      <c r="O547" s="187" t="str">
        <f>#N/A</f>
        <v xml:space="preserve"> </v>
      </c>
      <c r="P547" s="187" t="s">
        <v>58</v>
      </c>
      <c r="Q547" s="187" t="s">
        <v>58</v>
      </c>
      <c r="R547" s="187" t="s">
        <v>58</v>
      </c>
      <c r="S547" s="187" t="s">
        <v>58</v>
      </c>
      <c r="T547" s="187" t="s">
        <v>58</v>
      </c>
      <c r="U547" s="187" t="s">
        <v>58</v>
      </c>
      <c r="V547" s="187" t="s">
        <v>58</v>
      </c>
      <c r="W547" s="187">
        <v>0</v>
      </c>
      <c r="X547" s="187" t="s">
        <v>58</v>
      </c>
      <c r="Y547" s="187" t="s">
        <v>58</v>
      </c>
      <c r="Z547" s="187" t="s">
        <v>58</v>
      </c>
      <c r="AA547" s="187"/>
      <c r="AB547" s="187" t="s">
        <v>59</v>
      </c>
      <c r="AC547" s="187" t="s">
        <v>60</v>
      </c>
      <c r="AD547" s="188" t="s">
        <v>6072</v>
      </c>
      <c r="AE547" s="187" t="str">
        <f>VLOOKUP($AF$2:$AF$6318,'PROG CODE'!$A$2:$B$1052,2,FALSE)</f>
        <v>KCABEDUORD</v>
      </c>
      <c r="AF547" s="222" t="s">
        <v>90</v>
      </c>
      <c r="AG547" s="190" t="s">
        <v>63</v>
      </c>
      <c r="AH547" s="222" t="s">
        <v>5684</v>
      </c>
      <c r="AI547" s="189" t="s">
        <v>6152</v>
      </c>
      <c r="AJ547" s="217" t="s">
        <v>5638</v>
      </c>
      <c r="AK547" s="229"/>
      <c r="AL547" s="229"/>
      <c r="AM547" s="192" t="s">
        <v>5639</v>
      </c>
    </row>
    <row r="548" spans="1:39" ht="13.5" customHeight="1">
      <c r="A548" s="183">
        <v>1</v>
      </c>
      <c r="B548" s="224" t="s">
        <v>52</v>
      </c>
      <c r="C548" s="224" t="s">
        <v>5636</v>
      </c>
      <c r="D548" s="179" t="s">
        <v>376</v>
      </c>
      <c r="E548" s="231" t="s">
        <v>429</v>
      </c>
      <c r="F548" s="204" t="s">
        <v>2240</v>
      </c>
      <c r="G548" s="181" t="s">
        <v>2241</v>
      </c>
      <c r="H548" s="157" t="str">
        <f>VLOOKUP(I548:I587,'ENTER STAFF #S HERE'!$A$1:$B$2180,2,FALSE)</f>
        <v>C1757</v>
      </c>
      <c r="I548" s="179" t="s">
        <v>3976</v>
      </c>
      <c r="J548" s="228"/>
      <c r="K548" s="187">
        <f t="shared" si="3"/>
        <v>0</v>
      </c>
      <c r="L548" s="187">
        <f t="shared" si="4"/>
        <v>0</v>
      </c>
      <c r="M548" s="187">
        <v>5</v>
      </c>
      <c r="N548" s="187" t="str">
        <f t="shared" si="0"/>
        <v xml:space="preserve"> </v>
      </c>
      <c r="O548" s="187" t="str">
        <f>#N/A</f>
        <v xml:space="preserve"> </v>
      </c>
      <c r="P548" s="187" t="s">
        <v>58</v>
      </c>
      <c r="Q548" s="187" t="s">
        <v>58</v>
      </c>
      <c r="R548" s="187" t="s">
        <v>58</v>
      </c>
      <c r="S548" s="187" t="s">
        <v>58</v>
      </c>
      <c r="T548" s="187" t="s">
        <v>58</v>
      </c>
      <c r="U548" s="187" t="s">
        <v>58</v>
      </c>
      <c r="V548" s="187" t="s">
        <v>58</v>
      </c>
      <c r="W548" s="187">
        <v>0</v>
      </c>
      <c r="X548" s="187" t="s">
        <v>58</v>
      </c>
      <c r="Y548" s="187" t="s">
        <v>58</v>
      </c>
      <c r="Z548" s="187" t="s">
        <v>58</v>
      </c>
      <c r="AA548" s="187"/>
      <c r="AB548" s="187" t="s">
        <v>59</v>
      </c>
      <c r="AC548" s="187" t="s">
        <v>60</v>
      </c>
      <c r="AD548" s="188" t="s">
        <v>6072</v>
      </c>
      <c r="AE548" s="187" t="str">
        <f>VLOOKUP($AF$2:$AF$6318,'PROG CODE'!$A$2:$B$1052,2,FALSE)</f>
        <v>KCABEDUORD</v>
      </c>
      <c r="AF548" s="222" t="s">
        <v>90</v>
      </c>
      <c r="AG548" s="190" t="s">
        <v>63</v>
      </c>
      <c r="AH548" s="222" t="s">
        <v>5684</v>
      </c>
      <c r="AI548" s="189" t="s">
        <v>6152</v>
      </c>
      <c r="AJ548" s="217" t="s">
        <v>5638</v>
      </c>
      <c r="AK548" s="229"/>
      <c r="AL548" s="229"/>
      <c r="AM548" s="192" t="s">
        <v>5639</v>
      </c>
    </row>
    <row r="549" spans="1:39" ht="13.5" customHeight="1">
      <c r="A549" s="183">
        <v>2</v>
      </c>
      <c r="B549" s="224" t="s">
        <v>357</v>
      </c>
      <c r="C549" s="195" t="s">
        <v>53</v>
      </c>
      <c r="D549" s="179" t="s">
        <v>376</v>
      </c>
      <c r="E549" s="231" t="s">
        <v>424</v>
      </c>
      <c r="F549" s="250" t="s">
        <v>1828</v>
      </c>
      <c r="G549" s="181" t="s">
        <v>2243</v>
      </c>
      <c r="H549" s="157">
        <f>VLOOKUP(I549:I587,'ENTER STAFF #S HERE'!$A$1:$B$2180,2,FALSE)</f>
        <v>328</v>
      </c>
      <c r="I549" s="179" t="s">
        <v>3903</v>
      </c>
      <c r="J549" s="228"/>
      <c r="K549" s="187">
        <f t="shared" si="3"/>
        <v>0</v>
      </c>
      <c r="L549" s="187">
        <f t="shared" si="4"/>
        <v>0</v>
      </c>
      <c r="M549" s="187">
        <v>5</v>
      </c>
      <c r="N549" s="187" t="str">
        <f t="shared" si="0"/>
        <v xml:space="preserve"> </v>
      </c>
      <c r="O549" s="187" t="str">
        <f>#N/A</f>
        <v xml:space="preserve"> </v>
      </c>
      <c r="P549" s="187" t="s">
        <v>58</v>
      </c>
      <c r="Q549" s="187" t="s">
        <v>58</v>
      </c>
      <c r="R549" s="187" t="s">
        <v>58</v>
      </c>
      <c r="S549" s="187" t="s">
        <v>58</v>
      </c>
      <c r="T549" s="187" t="s">
        <v>58</v>
      </c>
      <c r="U549" s="187" t="s">
        <v>58</v>
      </c>
      <c r="V549" s="187" t="s">
        <v>58</v>
      </c>
      <c r="W549" s="187">
        <v>0</v>
      </c>
      <c r="X549" s="187" t="s">
        <v>58</v>
      </c>
      <c r="Y549" s="187" t="s">
        <v>58</v>
      </c>
      <c r="Z549" s="187" t="s">
        <v>58</v>
      </c>
      <c r="AA549" s="187"/>
      <c r="AB549" s="187" t="s">
        <v>59</v>
      </c>
      <c r="AC549" s="187" t="s">
        <v>60</v>
      </c>
      <c r="AD549" s="188" t="s">
        <v>6072</v>
      </c>
      <c r="AE549" s="187" t="str">
        <f>VLOOKUP($AF$2:$AF$6318,'PROG CODE'!$A$2:$B$1052,2,FALSE)</f>
        <v>KCABEDUORD</v>
      </c>
      <c r="AF549" s="222" t="s">
        <v>90</v>
      </c>
      <c r="AG549" s="190" t="s">
        <v>63</v>
      </c>
      <c r="AH549" s="222" t="s">
        <v>5684</v>
      </c>
      <c r="AI549" s="189" t="s">
        <v>6152</v>
      </c>
      <c r="AJ549" s="217" t="s">
        <v>5638</v>
      </c>
      <c r="AK549" s="229"/>
      <c r="AL549" s="229"/>
      <c r="AM549" s="192" t="s">
        <v>5639</v>
      </c>
    </row>
    <row r="550" spans="1:39" ht="13.5" customHeight="1">
      <c r="A550" s="183">
        <v>2</v>
      </c>
      <c r="B550" s="224" t="s">
        <v>357</v>
      </c>
      <c r="C550" s="195" t="s">
        <v>53</v>
      </c>
      <c r="D550" s="179" t="s">
        <v>376</v>
      </c>
      <c r="E550" s="231" t="s">
        <v>431</v>
      </c>
      <c r="F550" s="204" t="s">
        <v>2244</v>
      </c>
      <c r="G550" s="181" t="s">
        <v>2245</v>
      </c>
      <c r="H550" s="157">
        <f>VLOOKUP(I550:I587,'ENTER STAFF #S HERE'!$A$1:$B$2180,2,FALSE)</f>
        <v>429</v>
      </c>
      <c r="I550" s="200" t="s">
        <v>4632</v>
      </c>
      <c r="J550" s="228"/>
      <c r="K550" s="187">
        <f t="shared" si="3"/>
        <v>0</v>
      </c>
      <c r="L550" s="187">
        <f t="shared" si="4"/>
        <v>0</v>
      </c>
      <c r="M550" s="187">
        <v>5</v>
      </c>
      <c r="N550" s="187" t="str">
        <f t="shared" si="0"/>
        <v xml:space="preserve"> </v>
      </c>
      <c r="O550" s="187" t="str">
        <f>#N/A</f>
        <v xml:space="preserve"> </v>
      </c>
      <c r="P550" s="187" t="s">
        <v>58</v>
      </c>
      <c r="Q550" s="187" t="s">
        <v>58</v>
      </c>
      <c r="R550" s="187" t="s">
        <v>58</v>
      </c>
      <c r="S550" s="187" t="s">
        <v>58</v>
      </c>
      <c r="T550" s="187" t="s">
        <v>58</v>
      </c>
      <c r="U550" s="187" t="s">
        <v>58</v>
      </c>
      <c r="V550" s="187" t="s">
        <v>58</v>
      </c>
      <c r="W550" s="187">
        <v>0</v>
      </c>
      <c r="X550" s="187" t="s">
        <v>58</v>
      </c>
      <c r="Y550" s="187" t="s">
        <v>58</v>
      </c>
      <c r="Z550" s="187" t="s">
        <v>58</v>
      </c>
      <c r="AA550" s="187"/>
      <c r="AB550" s="187" t="s">
        <v>59</v>
      </c>
      <c r="AC550" s="187" t="s">
        <v>60</v>
      </c>
      <c r="AD550" s="188" t="s">
        <v>6072</v>
      </c>
      <c r="AE550" s="187" t="str">
        <f>VLOOKUP($AF$2:$AF$6318,'PROG CODE'!$A$2:$B$1052,2,FALSE)</f>
        <v>KCABEDUORD</v>
      </c>
      <c r="AF550" s="222" t="s">
        <v>90</v>
      </c>
      <c r="AG550" s="190" t="s">
        <v>63</v>
      </c>
      <c r="AH550" s="222" t="s">
        <v>5684</v>
      </c>
      <c r="AI550" s="189" t="s">
        <v>6152</v>
      </c>
      <c r="AJ550" s="217" t="s">
        <v>5638</v>
      </c>
      <c r="AK550" s="229"/>
      <c r="AL550" s="229"/>
      <c r="AM550" s="192" t="s">
        <v>5639</v>
      </c>
    </row>
    <row r="551" spans="1:39" ht="13.5" customHeight="1">
      <c r="A551" s="183">
        <v>3</v>
      </c>
      <c r="B551" s="219" t="s">
        <v>358</v>
      </c>
      <c r="C551" s="197" t="s">
        <v>5643</v>
      </c>
      <c r="D551" s="179" t="s">
        <v>376</v>
      </c>
      <c r="E551" s="231" t="s">
        <v>420</v>
      </c>
      <c r="F551" s="204" t="s">
        <v>2246</v>
      </c>
      <c r="G551" s="181" t="s">
        <v>2247</v>
      </c>
      <c r="H551" s="157" t="str">
        <f>VLOOKUP(I551:I587,'ENTER STAFF #S HERE'!$A$1:$B$2180,2,FALSE)</f>
        <v>C1925</v>
      </c>
      <c r="I551" s="179" t="s">
        <v>4338</v>
      </c>
      <c r="J551" s="228"/>
      <c r="K551" s="187">
        <f t="shared" si="3"/>
        <v>0</v>
      </c>
      <c r="L551" s="187">
        <f t="shared" si="4"/>
        <v>0</v>
      </c>
      <c r="M551" s="187">
        <v>5</v>
      </c>
      <c r="N551" s="187" t="str">
        <f t="shared" si="0"/>
        <v xml:space="preserve"> </v>
      </c>
      <c r="O551" s="187" t="str">
        <f>#N/A</f>
        <v xml:space="preserve"> </v>
      </c>
      <c r="P551" s="187" t="s">
        <v>58</v>
      </c>
      <c r="Q551" s="187" t="s">
        <v>58</v>
      </c>
      <c r="R551" s="187" t="s">
        <v>58</v>
      </c>
      <c r="S551" s="187" t="s">
        <v>58</v>
      </c>
      <c r="T551" s="187" t="s">
        <v>58</v>
      </c>
      <c r="U551" s="187" t="s">
        <v>58</v>
      </c>
      <c r="V551" s="187" t="s">
        <v>58</v>
      </c>
      <c r="W551" s="187">
        <v>0</v>
      </c>
      <c r="X551" s="187" t="s">
        <v>58</v>
      </c>
      <c r="Y551" s="187" t="s">
        <v>58</v>
      </c>
      <c r="Z551" s="187" t="s">
        <v>58</v>
      </c>
      <c r="AA551" s="187"/>
      <c r="AB551" s="187" t="s">
        <v>59</v>
      </c>
      <c r="AC551" s="187" t="s">
        <v>60</v>
      </c>
      <c r="AD551" s="188" t="s">
        <v>6072</v>
      </c>
      <c r="AE551" s="187" t="str">
        <f>VLOOKUP($AF$2:$AF$6318,'PROG CODE'!$A$2:$B$1052,2,FALSE)</f>
        <v>KCABEDUORD</v>
      </c>
      <c r="AF551" s="222" t="s">
        <v>90</v>
      </c>
      <c r="AG551" s="190" t="s">
        <v>63</v>
      </c>
      <c r="AH551" s="222" t="s">
        <v>5684</v>
      </c>
      <c r="AI551" s="189" t="s">
        <v>6152</v>
      </c>
      <c r="AJ551" s="217" t="s">
        <v>5638</v>
      </c>
      <c r="AK551" s="229"/>
      <c r="AL551" s="229"/>
      <c r="AM551" s="192" t="s">
        <v>5639</v>
      </c>
    </row>
    <row r="552" spans="1:39" ht="13.5" customHeight="1">
      <c r="A552" s="183">
        <v>3</v>
      </c>
      <c r="B552" s="219" t="s">
        <v>358</v>
      </c>
      <c r="C552" s="197" t="s">
        <v>5643</v>
      </c>
      <c r="D552" s="179" t="s">
        <v>376</v>
      </c>
      <c r="E552" s="231" t="s">
        <v>423</v>
      </c>
      <c r="F552" s="204" t="s">
        <v>2248</v>
      </c>
      <c r="G552" s="181" t="s">
        <v>2249</v>
      </c>
      <c r="H552" s="157" t="str">
        <f>VLOOKUP(I552:I587,'ENTER STAFF #S HERE'!$A$1:$B$2180,2,FALSE)</f>
        <v>C1880</v>
      </c>
      <c r="I552" s="179" t="s">
        <v>4292</v>
      </c>
      <c r="J552" s="228"/>
      <c r="K552" s="187">
        <f t="shared" si="3"/>
        <v>0</v>
      </c>
      <c r="L552" s="187">
        <f t="shared" si="4"/>
        <v>0</v>
      </c>
      <c r="M552" s="187">
        <v>5</v>
      </c>
      <c r="N552" s="187" t="str">
        <f t="shared" si="0"/>
        <v xml:space="preserve"> </v>
      </c>
      <c r="O552" s="187" t="str">
        <f>#N/A</f>
        <v xml:space="preserve"> </v>
      </c>
      <c r="P552" s="187" t="s">
        <v>58</v>
      </c>
      <c r="Q552" s="187" t="s">
        <v>58</v>
      </c>
      <c r="R552" s="187" t="s">
        <v>58</v>
      </c>
      <c r="S552" s="187" t="s">
        <v>58</v>
      </c>
      <c r="T552" s="187" t="s">
        <v>58</v>
      </c>
      <c r="U552" s="187" t="s">
        <v>58</v>
      </c>
      <c r="V552" s="187" t="s">
        <v>58</v>
      </c>
      <c r="W552" s="187">
        <v>0</v>
      </c>
      <c r="X552" s="187" t="s">
        <v>58</v>
      </c>
      <c r="Y552" s="187" t="s">
        <v>58</v>
      </c>
      <c r="Z552" s="187" t="s">
        <v>58</v>
      </c>
      <c r="AA552" s="187"/>
      <c r="AB552" s="187" t="s">
        <v>59</v>
      </c>
      <c r="AC552" s="187" t="s">
        <v>60</v>
      </c>
      <c r="AD552" s="188" t="s">
        <v>6072</v>
      </c>
      <c r="AE552" s="187" t="str">
        <f>VLOOKUP($AF$2:$AF$6318,'PROG CODE'!$A$2:$B$1052,2,FALSE)</f>
        <v>KCABEDUORD</v>
      </c>
      <c r="AF552" s="222" t="s">
        <v>90</v>
      </c>
      <c r="AG552" s="190" t="s">
        <v>63</v>
      </c>
      <c r="AH552" s="222" t="s">
        <v>5684</v>
      </c>
      <c r="AI552" s="189" t="s">
        <v>6152</v>
      </c>
      <c r="AJ552" s="217" t="s">
        <v>5638</v>
      </c>
      <c r="AK552" s="229"/>
      <c r="AL552" s="229"/>
      <c r="AM552" s="192" t="s">
        <v>5639</v>
      </c>
    </row>
    <row r="553" spans="1:39" ht="13.5" customHeight="1">
      <c r="A553" s="183">
        <v>3</v>
      </c>
      <c r="B553" s="219" t="s">
        <v>358</v>
      </c>
      <c r="C553" s="197" t="s">
        <v>5643</v>
      </c>
      <c r="D553" s="179" t="s">
        <v>510</v>
      </c>
      <c r="E553" s="231" t="s">
        <v>510</v>
      </c>
      <c r="F553" s="204" t="s">
        <v>2250</v>
      </c>
      <c r="G553" s="181" t="s">
        <v>6278</v>
      </c>
      <c r="H553" s="157" t="str">
        <f>VLOOKUP(I553:I587,'ENTER STAFF #S HERE'!$A$1:$B$2180,2,FALSE)</f>
        <v>C1549</v>
      </c>
      <c r="I553" s="179" t="s">
        <v>4387</v>
      </c>
      <c r="J553" s="228"/>
      <c r="K553" s="187">
        <f t="shared" si="3"/>
        <v>0</v>
      </c>
      <c r="L553" s="187">
        <f t="shared" si="4"/>
        <v>0</v>
      </c>
      <c r="M553" s="187">
        <v>5</v>
      </c>
      <c r="N553" s="187" t="str">
        <f t="shared" si="0"/>
        <v xml:space="preserve"> </v>
      </c>
      <c r="O553" s="187" t="str">
        <f>#N/A</f>
        <v xml:space="preserve"> </v>
      </c>
      <c r="P553" s="187" t="s">
        <v>58</v>
      </c>
      <c r="Q553" s="187" t="s">
        <v>58</v>
      </c>
      <c r="R553" s="187" t="s">
        <v>58</v>
      </c>
      <c r="S553" s="187" t="s">
        <v>58</v>
      </c>
      <c r="T553" s="187" t="s">
        <v>58</v>
      </c>
      <c r="U553" s="187" t="s">
        <v>58</v>
      </c>
      <c r="V553" s="187" t="s">
        <v>58</v>
      </c>
      <c r="W553" s="187">
        <v>0</v>
      </c>
      <c r="X553" s="187" t="s">
        <v>58</v>
      </c>
      <c r="Y553" s="187" t="s">
        <v>58</v>
      </c>
      <c r="Z553" s="187" t="s">
        <v>58</v>
      </c>
      <c r="AA553" s="187"/>
      <c r="AB553" s="187" t="s">
        <v>59</v>
      </c>
      <c r="AC553" s="187" t="s">
        <v>60</v>
      </c>
      <c r="AD553" s="188" t="s">
        <v>6072</v>
      </c>
      <c r="AE553" s="187" t="str">
        <f>VLOOKUP($AF$2:$AF$6318,'PROG CODE'!$A$2:$B$1052,2,FALSE)</f>
        <v>KCABEDUORD</v>
      </c>
      <c r="AF553" s="222" t="s">
        <v>90</v>
      </c>
      <c r="AG553" s="190" t="s">
        <v>63</v>
      </c>
      <c r="AH553" s="222" t="s">
        <v>5684</v>
      </c>
      <c r="AI553" s="189" t="s">
        <v>6152</v>
      </c>
      <c r="AJ553" s="217" t="s">
        <v>5638</v>
      </c>
      <c r="AK553" s="229"/>
      <c r="AL553" s="229"/>
      <c r="AM553" s="192" t="s">
        <v>5639</v>
      </c>
    </row>
    <row r="554" spans="1:39" ht="13.5" customHeight="1">
      <c r="A554" s="183">
        <v>3</v>
      </c>
      <c r="B554" s="224" t="s">
        <v>358</v>
      </c>
      <c r="C554" s="224" t="s">
        <v>53</v>
      </c>
      <c r="D554" s="179" t="s">
        <v>376</v>
      </c>
      <c r="E554" s="231" t="s">
        <v>430</v>
      </c>
      <c r="F554" s="204" t="s">
        <v>2252</v>
      </c>
      <c r="G554" s="181" t="s">
        <v>2253</v>
      </c>
      <c r="H554" s="157" t="str">
        <f>VLOOKUP(I554:I587,'ENTER STAFF #S HERE'!$A$1:$B$2180,2,FALSE)</f>
        <v>C1755</v>
      </c>
      <c r="I554" s="233" t="s">
        <v>4428</v>
      </c>
      <c r="J554" s="228"/>
      <c r="K554" s="187">
        <f t="shared" si="3"/>
        <v>0</v>
      </c>
      <c r="L554" s="187">
        <f t="shared" si="4"/>
        <v>0</v>
      </c>
      <c r="M554" s="187">
        <v>5</v>
      </c>
      <c r="N554" s="187" t="str">
        <f t="shared" si="0"/>
        <v xml:space="preserve"> </v>
      </c>
      <c r="O554" s="187" t="str">
        <f>#N/A</f>
        <v xml:space="preserve"> </v>
      </c>
      <c r="P554" s="187" t="s">
        <v>58</v>
      </c>
      <c r="Q554" s="187" t="s">
        <v>58</v>
      </c>
      <c r="R554" s="187" t="s">
        <v>58</v>
      </c>
      <c r="S554" s="187" t="s">
        <v>58</v>
      </c>
      <c r="T554" s="187" t="s">
        <v>58</v>
      </c>
      <c r="U554" s="187" t="s">
        <v>58</v>
      </c>
      <c r="V554" s="187" t="s">
        <v>58</v>
      </c>
      <c r="W554" s="187">
        <v>0</v>
      </c>
      <c r="X554" s="187" t="s">
        <v>58</v>
      </c>
      <c r="Y554" s="187" t="s">
        <v>58</v>
      </c>
      <c r="Z554" s="187" t="s">
        <v>58</v>
      </c>
      <c r="AA554" s="187"/>
      <c r="AB554" s="187" t="s">
        <v>59</v>
      </c>
      <c r="AC554" s="187" t="s">
        <v>60</v>
      </c>
      <c r="AD554" s="188" t="s">
        <v>6072</v>
      </c>
      <c r="AE554" s="187" t="str">
        <f>VLOOKUP($AF$2:$AF$6318,'PROG CODE'!$A$2:$B$1052,2,FALSE)</f>
        <v>KCABEDUORD</v>
      </c>
      <c r="AF554" s="222" t="s">
        <v>90</v>
      </c>
      <c r="AG554" s="190" t="s">
        <v>63</v>
      </c>
      <c r="AH554" s="222" t="s">
        <v>5684</v>
      </c>
      <c r="AI554" s="189" t="s">
        <v>6152</v>
      </c>
      <c r="AJ554" s="217" t="s">
        <v>5638</v>
      </c>
      <c r="AK554" s="229"/>
      <c r="AL554" s="229"/>
      <c r="AM554" s="192" t="s">
        <v>5639</v>
      </c>
    </row>
    <row r="555" spans="1:39" ht="13.5" customHeight="1">
      <c r="A555" s="183">
        <v>4</v>
      </c>
      <c r="B555" s="224" t="s">
        <v>359</v>
      </c>
      <c r="C555" s="224" t="s">
        <v>5636</v>
      </c>
      <c r="D555" s="179" t="s">
        <v>376</v>
      </c>
      <c r="E555" s="231" t="s">
        <v>429</v>
      </c>
      <c r="F555" s="204" t="s">
        <v>2256</v>
      </c>
      <c r="G555" s="181" t="s">
        <v>2257</v>
      </c>
      <c r="H555" s="157" t="str">
        <f>VLOOKUP(I555:I587,'ENTER STAFF #S HERE'!$A$1:$B$2180,2,FALSE)</f>
        <v>C1853</v>
      </c>
      <c r="I555" s="179" t="s">
        <v>4254</v>
      </c>
      <c r="J555" s="228"/>
      <c r="K555" s="187">
        <f t="shared" si="3"/>
        <v>0</v>
      </c>
      <c r="L555" s="187">
        <f t="shared" si="4"/>
        <v>0</v>
      </c>
      <c r="M555" s="187">
        <v>5</v>
      </c>
      <c r="N555" s="187" t="str">
        <f t="shared" si="0"/>
        <v xml:space="preserve"> </v>
      </c>
      <c r="O555" s="187" t="str">
        <f>#N/A</f>
        <v xml:space="preserve"> </v>
      </c>
      <c r="P555" s="187" t="s">
        <v>58</v>
      </c>
      <c r="Q555" s="187" t="s">
        <v>58</v>
      </c>
      <c r="R555" s="187" t="s">
        <v>58</v>
      </c>
      <c r="S555" s="187" t="s">
        <v>58</v>
      </c>
      <c r="T555" s="187" t="s">
        <v>58</v>
      </c>
      <c r="U555" s="187" t="s">
        <v>58</v>
      </c>
      <c r="V555" s="187" t="s">
        <v>58</v>
      </c>
      <c r="W555" s="187">
        <v>0</v>
      </c>
      <c r="X555" s="187" t="s">
        <v>58</v>
      </c>
      <c r="Y555" s="187" t="s">
        <v>58</v>
      </c>
      <c r="Z555" s="187" t="s">
        <v>58</v>
      </c>
      <c r="AA555" s="187"/>
      <c r="AB555" s="187" t="s">
        <v>59</v>
      </c>
      <c r="AC555" s="187" t="s">
        <v>60</v>
      </c>
      <c r="AD555" s="188" t="s">
        <v>6072</v>
      </c>
      <c r="AE555" s="187" t="str">
        <f>VLOOKUP($AF$2:$AF$6318,'PROG CODE'!$A$2:$B$1052,2,FALSE)</f>
        <v>KCABEDUORD</v>
      </c>
      <c r="AF555" s="222" t="s">
        <v>90</v>
      </c>
      <c r="AG555" s="190" t="s">
        <v>63</v>
      </c>
      <c r="AH555" s="222" t="s">
        <v>5684</v>
      </c>
      <c r="AI555" s="189" t="s">
        <v>6152</v>
      </c>
      <c r="AJ555" s="217" t="s">
        <v>5638</v>
      </c>
      <c r="AK555" s="229"/>
      <c r="AL555" s="229"/>
      <c r="AM555" s="192" t="s">
        <v>5639</v>
      </c>
    </row>
    <row r="556" spans="1:39" ht="13.5" customHeight="1">
      <c r="A556" s="183">
        <v>5</v>
      </c>
      <c r="B556" s="224" t="s">
        <v>360</v>
      </c>
      <c r="C556" s="224" t="s">
        <v>53</v>
      </c>
      <c r="D556" s="179" t="s">
        <v>510</v>
      </c>
      <c r="E556" s="231" t="s">
        <v>510</v>
      </c>
      <c r="F556" s="204" t="s">
        <v>2258</v>
      </c>
      <c r="G556" s="181" t="s">
        <v>2259</v>
      </c>
      <c r="H556" s="157" t="str">
        <f>VLOOKUP(I556:I587,'ENTER STAFF #S HERE'!$A$1:$B$2180,2,FALSE)</f>
        <v>C1855</v>
      </c>
      <c r="I556" s="179" t="s">
        <v>3336</v>
      </c>
      <c r="J556" s="228"/>
      <c r="K556" s="187">
        <f t="shared" si="3"/>
        <v>0</v>
      </c>
      <c r="L556" s="187">
        <f t="shared" si="4"/>
        <v>0</v>
      </c>
      <c r="M556" s="187">
        <v>5</v>
      </c>
      <c r="N556" s="187" t="str">
        <f t="shared" si="0"/>
        <v xml:space="preserve"> </v>
      </c>
      <c r="O556" s="187" t="str">
        <f>#N/A</f>
        <v xml:space="preserve"> </v>
      </c>
      <c r="P556" s="187" t="s">
        <v>58</v>
      </c>
      <c r="Q556" s="187" t="s">
        <v>58</v>
      </c>
      <c r="R556" s="187" t="s">
        <v>58</v>
      </c>
      <c r="S556" s="187" t="s">
        <v>58</v>
      </c>
      <c r="T556" s="187" t="s">
        <v>58</v>
      </c>
      <c r="U556" s="187" t="s">
        <v>58</v>
      </c>
      <c r="V556" s="187" t="s">
        <v>58</v>
      </c>
      <c r="W556" s="187">
        <v>0</v>
      </c>
      <c r="X556" s="187" t="s">
        <v>58</v>
      </c>
      <c r="Y556" s="187" t="s">
        <v>58</v>
      </c>
      <c r="Z556" s="187" t="s">
        <v>58</v>
      </c>
      <c r="AA556" s="187"/>
      <c r="AB556" s="187" t="s">
        <v>59</v>
      </c>
      <c r="AC556" s="187" t="s">
        <v>60</v>
      </c>
      <c r="AD556" s="188" t="s">
        <v>6072</v>
      </c>
      <c r="AE556" s="187" t="str">
        <f>VLOOKUP($AF$2:$AF$6318,'PROG CODE'!$A$2:$B$1052,2,FALSE)</f>
        <v>KCABEDUORD</v>
      </c>
      <c r="AF556" s="222" t="s">
        <v>90</v>
      </c>
      <c r="AG556" s="190" t="s">
        <v>63</v>
      </c>
      <c r="AH556" s="222" t="s">
        <v>5684</v>
      </c>
      <c r="AI556" s="189" t="s">
        <v>6152</v>
      </c>
      <c r="AJ556" s="217" t="s">
        <v>5638</v>
      </c>
      <c r="AK556" s="229"/>
      <c r="AL556" s="229"/>
      <c r="AM556" s="192" t="s">
        <v>5639</v>
      </c>
    </row>
    <row r="557" spans="1:39" ht="13.5" customHeight="1">
      <c r="A557" s="183">
        <v>5</v>
      </c>
      <c r="B557" s="224" t="s">
        <v>360</v>
      </c>
      <c r="C557" s="224" t="s">
        <v>5643</v>
      </c>
      <c r="D557" s="179" t="s">
        <v>376</v>
      </c>
      <c r="E557" s="231" t="s">
        <v>393</v>
      </c>
      <c r="F557" s="204" t="s">
        <v>2260</v>
      </c>
      <c r="G557" s="181" t="s">
        <v>2261</v>
      </c>
      <c r="H557" s="157" t="str">
        <f>VLOOKUP(I557:I587,'ENTER STAFF #S HERE'!$A$1:$B$2180,2,FALSE)</f>
        <v>C1755</v>
      </c>
      <c r="I557" s="233" t="s">
        <v>4428</v>
      </c>
      <c r="J557" s="228"/>
      <c r="K557" s="187">
        <f t="shared" si="3"/>
        <v>0</v>
      </c>
      <c r="L557" s="187">
        <f t="shared" si="4"/>
        <v>0</v>
      </c>
      <c r="M557" s="187">
        <v>5</v>
      </c>
      <c r="N557" s="187" t="str">
        <f t="shared" si="0"/>
        <v xml:space="preserve"> </v>
      </c>
      <c r="O557" s="187" t="str">
        <f>#N/A</f>
        <v xml:space="preserve"> </v>
      </c>
      <c r="P557" s="187" t="s">
        <v>58</v>
      </c>
      <c r="Q557" s="187" t="s">
        <v>58</v>
      </c>
      <c r="R557" s="187" t="s">
        <v>58</v>
      </c>
      <c r="S557" s="187" t="s">
        <v>58</v>
      </c>
      <c r="T557" s="187" t="s">
        <v>58</v>
      </c>
      <c r="U557" s="187" t="s">
        <v>58</v>
      </c>
      <c r="V557" s="187" t="s">
        <v>58</v>
      </c>
      <c r="W557" s="187">
        <v>0</v>
      </c>
      <c r="X557" s="187" t="s">
        <v>58</v>
      </c>
      <c r="Y557" s="187" t="s">
        <v>58</v>
      </c>
      <c r="Z557" s="187" t="s">
        <v>58</v>
      </c>
      <c r="AA557" s="187"/>
      <c r="AB557" s="187" t="s">
        <v>59</v>
      </c>
      <c r="AC557" s="187" t="s">
        <v>60</v>
      </c>
      <c r="AD557" s="188" t="s">
        <v>6072</v>
      </c>
      <c r="AE557" s="187" t="str">
        <f>VLOOKUP($AF$2:$AF$6318,'PROG CODE'!$A$2:$B$1052,2,FALSE)</f>
        <v>KCABEDUORD</v>
      </c>
      <c r="AF557" s="222" t="s">
        <v>90</v>
      </c>
      <c r="AG557" s="190" t="s">
        <v>63</v>
      </c>
      <c r="AH557" s="222" t="s">
        <v>5684</v>
      </c>
      <c r="AI557" s="189" t="s">
        <v>6152</v>
      </c>
      <c r="AJ557" s="217" t="s">
        <v>5638</v>
      </c>
      <c r="AK557" s="229"/>
      <c r="AL557" s="229"/>
      <c r="AM557" s="192" t="s">
        <v>5639</v>
      </c>
    </row>
    <row r="558" spans="1:39" ht="13.5" customHeight="1">
      <c r="A558" s="183">
        <v>5</v>
      </c>
      <c r="B558" s="224" t="s">
        <v>360</v>
      </c>
      <c r="C558" s="224" t="s">
        <v>5643</v>
      </c>
      <c r="D558" s="179" t="s">
        <v>510</v>
      </c>
      <c r="E558" s="231" t="s">
        <v>510</v>
      </c>
      <c r="F558" s="204" t="s">
        <v>2262</v>
      </c>
      <c r="G558" s="181" t="s">
        <v>2263</v>
      </c>
      <c r="H558" s="157" t="str">
        <f>VLOOKUP(I558:I587,'ENTER STAFF #S HERE'!$A$1:$B$2180,2,FALSE)</f>
        <v>C1762</v>
      </c>
      <c r="I558" s="179" t="s">
        <v>4191</v>
      </c>
      <c r="J558" s="228"/>
      <c r="K558" s="187">
        <f t="shared" si="3"/>
        <v>0</v>
      </c>
      <c r="L558" s="187">
        <f t="shared" si="4"/>
        <v>0</v>
      </c>
      <c r="M558" s="187">
        <v>5</v>
      </c>
      <c r="N558" s="187" t="str">
        <f t="shared" si="0"/>
        <v xml:space="preserve"> </v>
      </c>
      <c r="O558" s="187" t="str">
        <f>#N/A</f>
        <v xml:space="preserve"> </v>
      </c>
      <c r="P558" s="187" t="s">
        <v>58</v>
      </c>
      <c r="Q558" s="187" t="s">
        <v>58</v>
      </c>
      <c r="R558" s="187" t="s">
        <v>58</v>
      </c>
      <c r="S558" s="187" t="s">
        <v>58</v>
      </c>
      <c r="T558" s="187" t="s">
        <v>58</v>
      </c>
      <c r="U558" s="187" t="s">
        <v>58</v>
      </c>
      <c r="V558" s="187" t="s">
        <v>58</v>
      </c>
      <c r="W558" s="187">
        <v>0</v>
      </c>
      <c r="X558" s="187" t="s">
        <v>58</v>
      </c>
      <c r="Y558" s="187" t="s">
        <v>58</v>
      </c>
      <c r="Z558" s="187" t="s">
        <v>58</v>
      </c>
      <c r="AA558" s="187"/>
      <c r="AB558" s="187" t="s">
        <v>59</v>
      </c>
      <c r="AC558" s="187" t="s">
        <v>60</v>
      </c>
      <c r="AD558" s="188" t="s">
        <v>6072</v>
      </c>
      <c r="AE558" s="187" t="str">
        <f>VLOOKUP($AF$2:$AF$6318,'PROG CODE'!$A$2:$B$1052,2,FALSE)</f>
        <v>KCABEDUORD</v>
      </c>
      <c r="AF558" s="222" t="s">
        <v>90</v>
      </c>
      <c r="AG558" s="190" t="s">
        <v>63</v>
      </c>
      <c r="AH558" s="222" t="s">
        <v>5684</v>
      </c>
      <c r="AI558" s="189" t="s">
        <v>6152</v>
      </c>
      <c r="AJ558" s="217" t="s">
        <v>5638</v>
      </c>
      <c r="AK558" s="229"/>
      <c r="AL558" s="229"/>
      <c r="AM558" s="192" t="s">
        <v>5639</v>
      </c>
    </row>
    <row r="559" spans="1:39" ht="13.5" customHeight="1">
      <c r="A559" s="183">
        <v>5</v>
      </c>
      <c r="B559" s="224" t="s">
        <v>360</v>
      </c>
      <c r="C559" s="224" t="s">
        <v>5636</v>
      </c>
      <c r="D559" s="179" t="s">
        <v>510</v>
      </c>
      <c r="E559" s="231" t="s">
        <v>510</v>
      </c>
      <c r="F559" s="204" t="s">
        <v>2264</v>
      </c>
      <c r="G559" s="181" t="s">
        <v>2265</v>
      </c>
      <c r="H559" s="157" t="str">
        <f>VLOOKUP(I559:I587,'ENTER STAFF #S HERE'!$A$1:$B$2180,2,FALSE)</f>
        <v>C0998</v>
      </c>
      <c r="I559" s="179" t="s">
        <v>3940</v>
      </c>
      <c r="J559" s="228"/>
      <c r="K559" s="187">
        <f t="shared" si="3"/>
        <v>0</v>
      </c>
      <c r="L559" s="187">
        <f t="shared" si="4"/>
        <v>0</v>
      </c>
      <c r="M559" s="187">
        <v>5</v>
      </c>
      <c r="N559" s="187" t="str">
        <f t="shared" si="0"/>
        <v xml:space="preserve"> </v>
      </c>
      <c r="O559" s="187" t="str">
        <f>#N/A</f>
        <v xml:space="preserve"> </v>
      </c>
      <c r="P559" s="187" t="s">
        <v>58</v>
      </c>
      <c r="Q559" s="187" t="s">
        <v>58</v>
      </c>
      <c r="R559" s="187" t="s">
        <v>58</v>
      </c>
      <c r="S559" s="187" t="s">
        <v>58</v>
      </c>
      <c r="T559" s="187" t="s">
        <v>58</v>
      </c>
      <c r="U559" s="187" t="s">
        <v>58</v>
      </c>
      <c r="V559" s="187" t="s">
        <v>58</v>
      </c>
      <c r="W559" s="187">
        <v>0</v>
      </c>
      <c r="X559" s="187" t="s">
        <v>58</v>
      </c>
      <c r="Y559" s="187" t="s">
        <v>58</v>
      </c>
      <c r="Z559" s="187" t="s">
        <v>58</v>
      </c>
      <c r="AA559" s="187"/>
      <c r="AB559" s="187" t="s">
        <v>59</v>
      </c>
      <c r="AC559" s="187" t="s">
        <v>60</v>
      </c>
      <c r="AD559" s="188" t="s">
        <v>6072</v>
      </c>
      <c r="AE559" s="187" t="str">
        <f>VLOOKUP($AF$2:$AF$6318,'PROG CODE'!$A$2:$B$1052,2,FALSE)</f>
        <v>KCABEDUORD</v>
      </c>
      <c r="AF559" s="222" t="s">
        <v>90</v>
      </c>
      <c r="AG559" s="190" t="s">
        <v>63</v>
      </c>
      <c r="AH559" s="222" t="s">
        <v>5684</v>
      </c>
      <c r="AI559" s="189" t="s">
        <v>6152</v>
      </c>
      <c r="AJ559" s="217" t="s">
        <v>5638</v>
      </c>
      <c r="AK559" s="229"/>
      <c r="AL559" s="229"/>
      <c r="AM559" s="192" t="s">
        <v>5639</v>
      </c>
    </row>
    <row r="560" spans="1:39" ht="13.5" customHeight="1">
      <c r="A560" s="183">
        <v>5</v>
      </c>
      <c r="B560" s="224" t="s">
        <v>360</v>
      </c>
      <c r="C560" s="224" t="s">
        <v>53</v>
      </c>
      <c r="D560" s="179" t="s">
        <v>376</v>
      </c>
      <c r="E560" s="231" t="s">
        <v>421</v>
      </c>
      <c r="F560" s="204" t="s">
        <v>2266</v>
      </c>
      <c r="G560" s="181" t="s">
        <v>2267</v>
      </c>
      <c r="H560" s="157" t="str">
        <f>VLOOKUP(I560:I587,'ENTER STAFF #S HERE'!$A$1:$B$2180,2,FALSE)</f>
        <v>C1925</v>
      </c>
      <c r="I560" s="179" t="s">
        <v>4338</v>
      </c>
      <c r="J560" s="228"/>
      <c r="K560" s="187">
        <f t="shared" si="3"/>
        <v>0</v>
      </c>
      <c r="L560" s="187">
        <f t="shared" si="4"/>
        <v>0</v>
      </c>
      <c r="M560" s="187">
        <v>5</v>
      </c>
      <c r="N560" s="187" t="str">
        <f t="shared" si="0"/>
        <v xml:space="preserve"> </v>
      </c>
      <c r="O560" s="187" t="str">
        <f>#N/A</f>
        <v xml:space="preserve"> </v>
      </c>
      <c r="P560" s="187" t="s">
        <v>58</v>
      </c>
      <c r="Q560" s="187" t="s">
        <v>58</v>
      </c>
      <c r="R560" s="187" t="s">
        <v>58</v>
      </c>
      <c r="S560" s="187" t="s">
        <v>58</v>
      </c>
      <c r="T560" s="187" t="s">
        <v>58</v>
      </c>
      <c r="U560" s="187" t="s">
        <v>58</v>
      </c>
      <c r="V560" s="187" t="s">
        <v>58</v>
      </c>
      <c r="W560" s="187">
        <v>0</v>
      </c>
      <c r="X560" s="187" t="s">
        <v>58</v>
      </c>
      <c r="Y560" s="187" t="s">
        <v>58</v>
      </c>
      <c r="Z560" s="187" t="s">
        <v>58</v>
      </c>
      <c r="AA560" s="187"/>
      <c r="AB560" s="187" t="s">
        <v>59</v>
      </c>
      <c r="AC560" s="187" t="s">
        <v>60</v>
      </c>
      <c r="AD560" s="188" t="s">
        <v>6072</v>
      </c>
      <c r="AE560" s="187" t="str">
        <f>VLOOKUP($AF$2:$AF$6318,'PROG CODE'!$A$2:$B$1052,2,FALSE)</f>
        <v>KCABEDUORD</v>
      </c>
      <c r="AF560" s="222" t="s">
        <v>90</v>
      </c>
      <c r="AG560" s="190" t="s">
        <v>63</v>
      </c>
      <c r="AH560" s="222" t="s">
        <v>5684</v>
      </c>
      <c r="AI560" s="189" t="s">
        <v>6152</v>
      </c>
      <c r="AJ560" s="217" t="s">
        <v>5638</v>
      </c>
      <c r="AK560" s="229"/>
      <c r="AL560" s="229"/>
      <c r="AM560" s="192" t="s">
        <v>5639</v>
      </c>
    </row>
    <row r="561" spans="1:39" ht="13.5" customHeight="1">
      <c r="A561" s="183">
        <v>5</v>
      </c>
      <c r="B561" s="224" t="s">
        <v>360</v>
      </c>
      <c r="C561" s="224" t="s">
        <v>5636</v>
      </c>
      <c r="D561" s="179" t="s">
        <v>376</v>
      </c>
      <c r="E561" s="231" t="s">
        <v>402</v>
      </c>
      <c r="F561" s="204" t="s">
        <v>2268</v>
      </c>
      <c r="G561" s="181" t="s">
        <v>2269</v>
      </c>
      <c r="H561" s="157" t="str">
        <f>VLOOKUP(I561:I587,'ENTER STAFF #S HERE'!$A$1:$B$2180,2,FALSE)</f>
        <v>C1880</v>
      </c>
      <c r="I561" s="179" t="s">
        <v>4292</v>
      </c>
      <c r="J561" s="228"/>
      <c r="K561" s="187">
        <f t="shared" si="3"/>
        <v>0</v>
      </c>
      <c r="L561" s="187">
        <f t="shared" si="4"/>
        <v>0</v>
      </c>
      <c r="M561" s="187">
        <v>5</v>
      </c>
      <c r="N561" s="187" t="str">
        <f t="shared" si="0"/>
        <v xml:space="preserve"> </v>
      </c>
      <c r="O561" s="187" t="str">
        <f>#N/A</f>
        <v xml:space="preserve"> </v>
      </c>
      <c r="P561" s="187" t="s">
        <v>58</v>
      </c>
      <c r="Q561" s="187" t="s">
        <v>58</v>
      </c>
      <c r="R561" s="187" t="s">
        <v>58</v>
      </c>
      <c r="S561" s="187" t="s">
        <v>58</v>
      </c>
      <c r="T561" s="187" t="s">
        <v>58</v>
      </c>
      <c r="U561" s="187" t="s">
        <v>58</v>
      </c>
      <c r="V561" s="187" t="s">
        <v>58</v>
      </c>
      <c r="W561" s="187">
        <v>0</v>
      </c>
      <c r="X561" s="187" t="s">
        <v>58</v>
      </c>
      <c r="Y561" s="187" t="s">
        <v>58</v>
      </c>
      <c r="Z561" s="187" t="s">
        <v>58</v>
      </c>
      <c r="AA561" s="187"/>
      <c r="AB561" s="187" t="s">
        <v>59</v>
      </c>
      <c r="AC561" s="187" t="s">
        <v>60</v>
      </c>
      <c r="AD561" s="188" t="s">
        <v>6072</v>
      </c>
      <c r="AE561" s="187" t="str">
        <f>VLOOKUP($AF$2:$AF$6318,'PROG CODE'!$A$2:$B$1052,2,FALSE)</f>
        <v>KCABEDUORD</v>
      </c>
      <c r="AF561" s="222" t="s">
        <v>90</v>
      </c>
      <c r="AG561" s="190" t="s">
        <v>63</v>
      </c>
      <c r="AH561" s="222" t="s">
        <v>5684</v>
      </c>
      <c r="AI561" s="189" t="s">
        <v>6152</v>
      </c>
      <c r="AJ561" s="217" t="s">
        <v>5638</v>
      </c>
      <c r="AK561" s="229"/>
      <c r="AL561" s="229"/>
      <c r="AM561" s="192" t="s">
        <v>5639</v>
      </c>
    </row>
    <row r="562" spans="1:39" ht="13.5" customHeight="1">
      <c r="A562" s="183">
        <v>4</v>
      </c>
      <c r="B562" s="224" t="s">
        <v>359</v>
      </c>
      <c r="C562" s="224" t="s">
        <v>5636</v>
      </c>
      <c r="D562" s="179" t="s">
        <v>510</v>
      </c>
      <c r="E562" s="231" t="s">
        <v>510</v>
      </c>
      <c r="F562" s="204" t="s">
        <v>2270</v>
      </c>
      <c r="G562" s="181" t="s">
        <v>2271</v>
      </c>
      <c r="H562" s="157" t="str">
        <f>VLOOKUP(I562:I587,'ENTER STAFF #S HERE'!$A$1:$B$2180,2,FALSE)</f>
        <v>C1143</v>
      </c>
      <c r="I562" s="179" t="s">
        <v>3396</v>
      </c>
      <c r="J562" s="228"/>
      <c r="K562" s="187">
        <f t="shared" si="3"/>
        <v>0</v>
      </c>
      <c r="L562" s="187">
        <f t="shared" si="4"/>
        <v>0</v>
      </c>
      <c r="M562" s="187">
        <v>5</v>
      </c>
      <c r="N562" s="187" t="str">
        <f t="shared" si="0"/>
        <v xml:space="preserve"> </v>
      </c>
      <c r="O562" s="187" t="str">
        <f>#N/A</f>
        <v xml:space="preserve"> </v>
      </c>
      <c r="P562" s="187" t="s">
        <v>58</v>
      </c>
      <c r="Q562" s="187" t="s">
        <v>58</v>
      </c>
      <c r="R562" s="187" t="s">
        <v>58</v>
      </c>
      <c r="S562" s="187" t="s">
        <v>58</v>
      </c>
      <c r="T562" s="187" t="s">
        <v>58</v>
      </c>
      <c r="U562" s="187" t="s">
        <v>58</v>
      </c>
      <c r="V562" s="187" t="s">
        <v>58</v>
      </c>
      <c r="W562" s="187">
        <v>0</v>
      </c>
      <c r="X562" s="187" t="s">
        <v>58</v>
      </c>
      <c r="Y562" s="187" t="s">
        <v>58</v>
      </c>
      <c r="Z562" s="187" t="s">
        <v>58</v>
      </c>
      <c r="AA562" s="187"/>
      <c r="AB562" s="187" t="s">
        <v>59</v>
      </c>
      <c r="AC562" s="187" t="s">
        <v>60</v>
      </c>
      <c r="AD562" s="188" t="s">
        <v>6072</v>
      </c>
      <c r="AE562" s="187" t="str">
        <f>VLOOKUP($AF$2:$AF$6318,'PROG CODE'!$A$2:$B$1052,2,FALSE)</f>
        <v>KCABEDUORD</v>
      </c>
      <c r="AF562" s="222" t="s">
        <v>90</v>
      </c>
      <c r="AG562" s="190" t="s">
        <v>63</v>
      </c>
      <c r="AH562" s="222" t="s">
        <v>5684</v>
      </c>
      <c r="AI562" s="189" t="s">
        <v>6152</v>
      </c>
      <c r="AJ562" s="217" t="s">
        <v>5638</v>
      </c>
      <c r="AK562" s="229"/>
      <c r="AL562" s="229"/>
      <c r="AM562" s="192" t="s">
        <v>5639</v>
      </c>
    </row>
    <row r="563" spans="1:39" ht="13.5" customHeight="1">
      <c r="A563" s="183">
        <v>2</v>
      </c>
      <c r="B563" s="224" t="s">
        <v>357</v>
      </c>
      <c r="C563" s="219" t="s">
        <v>5643</v>
      </c>
      <c r="D563" s="179" t="s">
        <v>510</v>
      </c>
      <c r="E563" s="231" t="s">
        <v>510</v>
      </c>
      <c r="F563" s="204" t="s">
        <v>2272</v>
      </c>
      <c r="G563" s="181" t="s">
        <v>6345</v>
      </c>
      <c r="H563" s="157" t="str">
        <f>VLOOKUP(I563:I587,'ENTER STAFF #S HERE'!$A$1:$B$2180,2,FALSE)</f>
        <v>C1424</v>
      </c>
      <c r="I563" s="179" t="s">
        <v>3906</v>
      </c>
      <c r="J563" s="228" t="s">
        <v>5669</v>
      </c>
      <c r="K563" s="187" t="str">
        <f t="shared" si="3"/>
        <v>3</v>
      </c>
      <c r="L563" s="187">
        <f t="shared" si="4"/>
        <v>1</v>
      </c>
      <c r="M563" s="187">
        <v>5</v>
      </c>
      <c r="N563" s="187" t="str">
        <f t="shared" si="0"/>
        <v xml:space="preserve"> </v>
      </c>
      <c r="O563" s="187" t="str">
        <f>#N/A</f>
        <v xml:space="preserve"> </v>
      </c>
      <c r="P563" s="187" t="s">
        <v>58</v>
      </c>
      <c r="Q563" s="187" t="s">
        <v>58</v>
      </c>
      <c r="R563" s="187" t="s">
        <v>58</v>
      </c>
      <c r="S563" s="187" t="s">
        <v>58</v>
      </c>
      <c r="T563" s="187" t="s">
        <v>58</v>
      </c>
      <c r="U563" s="187" t="s">
        <v>58</v>
      </c>
      <c r="V563" s="187" t="s">
        <v>58</v>
      </c>
      <c r="W563" s="187">
        <v>1</v>
      </c>
      <c r="X563" s="187" t="s">
        <v>58</v>
      </c>
      <c r="Y563" s="187" t="s">
        <v>58</v>
      </c>
      <c r="Z563" s="187" t="s">
        <v>58</v>
      </c>
      <c r="AA563" s="187"/>
      <c r="AB563" s="187" t="s">
        <v>59</v>
      </c>
      <c r="AC563" s="187" t="s">
        <v>60</v>
      </c>
      <c r="AD563" s="188" t="s">
        <v>6072</v>
      </c>
      <c r="AE563" s="187" t="str">
        <f>VLOOKUP($AF$2:$AF$6318,'PROG CODE'!$A$2:$B$1052,2,FALSE)</f>
        <v>KCABEDUORD</v>
      </c>
      <c r="AF563" s="222" t="s">
        <v>90</v>
      </c>
      <c r="AG563" s="190" t="s">
        <v>63</v>
      </c>
      <c r="AH563" s="222" t="s">
        <v>5684</v>
      </c>
      <c r="AI563" s="189" t="s">
        <v>6152</v>
      </c>
      <c r="AJ563" s="217" t="s">
        <v>5638</v>
      </c>
      <c r="AK563" s="229"/>
      <c r="AL563" s="229"/>
      <c r="AM563" s="192" t="s">
        <v>5639</v>
      </c>
    </row>
    <row r="564" spans="1:39" ht="13.5" customHeight="1">
      <c r="A564" s="183">
        <v>4</v>
      </c>
      <c r="B564" s="224" t="s">
        <v>359</v>
      </c>
      <c r="C564" s="224" t="s">
        <v>53</v>
      </c>
      <c r="D564" s="179" t="s">
        <v>510</v>
      </c>
      <c r="E564" s="231" t="s">
        <v>510</v>
      </c>
      <c r="F564" s="204" t="s">
        <v>2274</v>
      </c>
      <c r="G564" s="181" t="s">
        <v>2275</v>
      </c>
      <c r="H564" s="157" t="str">
        <f>VLOOKUP(I564:I587,'ENTER STAFF #S HERE'!$A$1:$B$2180,2,FALSE)</f>
        <v>C1853</v>
      </c>
      <c r="I564" s="179" t="s">
        <v>4254</v>
      </c>
      <c r="J564" s="228"/>
      <c r="K564" s="187">
        <f t="shared" si="3"/>
        <v>0</v>
      </c>
      <c r="L564" s="187">
        <f t="shared" si="4"/>
        <v>0</v>
      </c>
      <c r="M564" s="187">
        <v>5</v>
      </c>
      <c r="N564" s="187" t="str">
        <f t="shared" si="0"/>
        <v xml:space="preserve"> </v>
      </c>
      <c r="O564" s="187" t="str">
        <f>#N/A</f>
        <v xml:space="preserve"> </v>
      </c>
      <c r="P564" s="187" t="s">
        <v>58</v>
      </c>
      <c r="Q564" s="187" t="s">
        <v>58</v>
      </c>
      <c r="R564" s="187" t="s">
        <v>58</v>
      </c>
      <c r="S564" s="187" t="s">
        <v>58</v>
      </c>
      <c r="T564" s="187" t="s">
        <v>58</v>
      </c>
      <c r="U564" s="187" t="s">
        <v>58</v>
      </c>
      <c r="V564" s="187" t="s">
        <v>58</v>
      </c>
      <c r="W564" s="187">
        <v>0</v>
      </c>
      <c r="X564" s="187" t="s">
        <v>58</v>
      </c>
      <c r="Y564" s="187" t="s">
        <v>58</v>
      </c>
      <c r="Z564" s="187" t="s">
        <v>58</v>
      </c>
      <c r="AA564" s="187"/>
      <c r="AB564" s="187" t="s">
        <v>59</v>
      </c>
      <c r="AC564" s="187" t="s">
        <v>60</v>
      </c>
      <c r="AD564" s="188" t="s">
        <v>6072</v>
      </c>
      <c r="AE564" s="187" t="str">
        <f>VLOOKUP($AF$2:$AF$6318,'PROG CODE'!$A$2:$B$1052,2,FALSE)</f>
        <v>KCABEDUORD</v>
      </c>
      <c r="AF564" s="222" t="s">
        <v>90</v>
      </c>
      <c r="AG564" s="190" t="s">
        <v>63</v>
      </c>
      <c r="AH564" s="222" t="s">
        <v>5684</v>
      </c>
      <c r="AI564" s="189" t="s">
        <v>6152</v>
      </c>
      <c r="AJ564" s="217" t="s">
        <v>5638</v>
      </c>
      <c r="AK564" s="229"/>
      <c r="AL564" s="229"/>
      <c r="AM564" s="192" t="s">
        <v>5639</v>
      </c>
    </row>
    <row r="565" spans="1:39" ht="13.5" customHeight="1">
      <c r="A565" s="183">
        <v>1</v>
      </c>
      <c r="B565" s="198" t="s">
        <v>52</v>
      </c>
      <c r="C565" s="195" t="s">
        <v>53</v>
      </c>
      <c r="D565" s="186" t="s">
        <v>376</v>
      </c>
      <c r="E565" s="157" t="s">
        <v>392</v>
      </c>
      <c r="F565" s="157" t="s">
        <v>841</v>
      </c>
      <c r="G565" s="157" t="s">
        <v>5690</v>
      </c>
      <c r="H565" s="157">
        <f>VLOOKUP(I565:I587,'ENTER STAFF #S HERE'!$A$1:$B$2180,2,FALSE)</f>
        <v>73</v>
      </c>
      <c r="I565" s="186" t="s">
        <v>3354</v>
      </c>
      <c r="J565" s="228"/>
      <c r="K565" s="187">
        <f t="shared" si="3"/>
        <v>0</v>
      </c>
      <c r="L565" s="187">
        <f t="shared" si="4"/>
        <v>0</v>
      </c>
      <c r="M565" s="187">
        <v>5</v>
      </c>
      <c r="N565" s="187" t="str">
        <f t="shared" si="0"/>
        <v xml:space="preserve"> </v>
      </c>
      <c r="O565" s="187" t="str">
        <f>#N/A</f>
        <v xml:space="preserve"> </v>
      </c>
      <c r="P565" s="187" t="s">
        <v>58</v>
      </c>
      <c r="Q565" s="187" t="s">
        <v>58</v>
      </c>
      <c r="R565" s="187" t="s">
        <v>58</v>
      </c>
      <c r="S565" s="187" t="s">
        <v>58</v>
      </c>
      <c r="T565" s="187" t="s">
        <v>58</v>
      </c>
      <c r="U565" s="187" t="s">
        <v>58</v>
      </c>
      <c r="V565" s="187" t="s">
        <v>58</v>
      </c>
      <c r="W565" s="187">
        <v>0</v>
      </c>
      <c r="X565" s="187" t="s">
        <v>58</v>
      </c>
      <c r="Y565" s="187" t="s">
        <v>58</v>
      </c>
      <c r="Z565" s="187" t="s">
        <v>58</v>
      </c>
      <c r="AA565" s="187"/>
      <c r="AB565" s="187" t="s">
        <v>59</v>
      </c>
      <c r="AC565" s="187" t="s">
        <v>60</v>
      </c>
      <c r="AD565" s="196" t="s">
        <v>5646</v>
      </c>
      <c r="AE565" s="187" t="str">
        <f>VLOOKUP($AF$2:$AF$6318,'PROG CODE'!$A$2:$B$1052,2,FALSE)</f>
        <v>KCABEDUORD</v>
      </c>
      <c r="AF565" s="222" t="s">
        <v>90</v>
      </c>
      <c r="AG565" s="190" t="s">
        <v>63</v>
      </c>
      <c r="AH565" s="222" t="s">
        <v>5684</v>
      </c>
      <c r="AI565" s="189" t="s">
        <v>6152</v>
      </c>
      <c r="AJ565" s="217" t="s">
        <v>5638</v>
      </c>
      <c r="AK565" s="229"/>
      <c r="AL565" s="229"/>
      <c r="AM565" s="192" t="s">
        <v>5639</v>
      </c>
    </row>
    <row r="566" spans="1:39" ht="13.5" customHeight="1">
      <c r="A566" s="183">
        <v>4</v>
      </c>
      <c r="B566" s="224" t="s">
        <v>359</v>
      </c>
      <c r="C566" s="224" t="s">
        <v>53</v>
      </c>
      <c r="D566" s="179" t="s">
        <v>510</v>
      </c>
      <c r="E566" s="231" t="s">
        <v>510</v>
      </c>
      <c r="F566" s="204" t="s">
        <v>6346</v>
      </c>
      <c r="G566" s="181" t="s">
        <v>6347</v>
      </c>
      <c r="H566" s="157" t="str">
        <f>VLOOKUP(I566:I587,'ENTER STAFF #S HERE'!$A$1:$B$2180,2,FALSE)</f>
        <v>C1754</v>
      </c>
      <c r="I566" s="179" t="s">
        <v>5248</v>
      </c>
      <c r="J566" s="228" t="s">
        <v>5669</v>
      </c>
      <c r="K566" s="187" t="str">
        <f t="shared" si="3"/>
        <v>3</v>
      </c>
      <c r="L566" s="187">
        <f t="shared" si="4"/>
        <v>1</v>
      </c>
      <c r="M566" s="187">
        <v>5</v>
      </c>
      <c r="N566" s="187" t="str">
        <f t="shared" si="0"/>
        <v xml:space="preserve"> </v>
      </c>
      <c r="O566" s="187" t="str">
        <f>#N/A</f>
        <v xml:space="preserve"> </v>
      </c>
      <c r="P566" s="187" t="s">
        <v>58</v>
      </c>
      <c r="Q566" s="187" t="s">
        <v>58</v>
      </c>
      <c r="R566" s="187" t="s">
        <v>58</v>
      </c>
      <c r="S566" s="187" t="s">
        <v>58</v>
      </c>
      <c r="T566" s="187" t="s">
        <v>58</v>
      </c>
      <c r="U566" s="187" t="s">
        <v>58</v>
      </c>
      <c r="V566" s="187" t="s">
        <v>58</v>
      </c>
      <c r="W566" s="187">
        <v>1</v>
      </c>
      <c r="X566" s="187" t="s">
        <v>58</v>
      </c>
      <c r="Y566" s="187" t="s">
        <v>58</v>
      </c>
      <c r="Z566" s="187" t="s">
        <v>58</v>
      </c>
      <c r="AA566" s="187"/>
      <c r="AB566" s="187" t="s">
        <v>59</v>
      </c>
      <c r="AC566" s="188" t="s">
        <v>60</v>
      </c>
      <c r="AD566" s="196" t="s">
        <v>5637</v>
      </c>
      <c r="AE566" s="187" t="str">
        <f>VLOOKUP($AF$2:$AF$6318,'PROG CODE'!$A$2:$B$1052,2,FALSE)</f>
        <v>KCABEDUORD</v>
      </c>
      <c r="AF566" s="222" t="s">
        <v>90</v>
      </c>
      <c r="AG566" s="190" t="s">
        <v>63</v>
      </c>
      <c r="AH566" s="222" t="s">
        <v>5684</v>
      </c>
      <c r="AI566" s="189" t="s">
        <v>6152</v>
      </c>
      <c r="AJ566" s="217" t="s">
        <v>5638</v>
      </c>
      <c r="AK566" s="229"/>
      <c r="AL566" s="229"/>
      <c r="AM566" s="192" t="s">
        <v>5639</v>
      </c>
    </row>
    <row r="567" spans="1:39" ht="13.5" customHeight="1">
      <c r="A567" s="183">
        <v>5</v>
      </c>
      <c r="B567" s="224" t="s">
        <v>360</v>
      </c>
      <c r="C567" s="224" t="s">
        <v>5636</v>
      </c>
      <c r="D567" s="179" t="s">
        <v>376</v>
      </c>
      <c r="E567" s="231" t="s">
        <v>433</v>
      </c>
      <c r="F567" s="204" t="s">
        <v>2276</v>
      </c>
      <c r="G567" s="181" t="s">
        <v>6348</v>
      </c>
      <c r="H567" s="157" t="e">
        <f>VLOOKUP(I567:I587,'ENTER STAFF #S HERE'!$A$1:$B$2180,2,FALSE)</f>
        <v>#N/A</v>
      </c>
      <c r="I567" s="179" t="s">
        <v>450</v>
      </c>
      <c r="J567" s="228"/>
      <c r="K567" s="187">
        <f t="shared" si="3"/>
        <v>0</v>
      </c>
      <c r="L567" s="187">
        <f t="shared" si="4"/>
        <v>0</v>
      </c>
      <c r="M567" s="187">
        <v>5</v>
      </c>
      <c r="N567" s="187" t="str">
        <f t="shared" si="0"/>
        <v xml:space="preserve"> </v>
      </c>
      <c r="O567" s="187" t="str">
        <f>#N/A</f>
        <v xml:space="preserve"> </v>
      </c>
      <c r="P567" s="187" t="s">
        <v>58</v>
      </c>
      <c r="Q567" s="187" t="s">
        <v>58</v>
      </c>
      <c r="R567" s="187" t="s">
        <v>58</v>
      </c>
      <c r="S567" s="187" t="s">
        <v>58</v>
      </c>
      <c r="T567" s="187" t="s">
        <v>58</v>
      </c>
      <c r="U567" s="187" t="s">
        <v>58</v>
      </c>
      <c r="V567" s="187" t="s">
        <v>58</v>
      </c>
      <c r="W567" s="187">
        <v>0</v>
      </c>
      <c r="X567" s="187" t="s">
        <v>58</v>
      </c>
      <c r="Y567" s="187" t="s">
        <v>58</v>
      </c>
      <c r="Z567" s="187" t="s">
        <v>58</v>
      </c>
      <c r="AA567" s="187"/>
      <c r="AB567" s="187" t="s">
        <v>59</v>
      </c>
      <c r="AC567" s="187" t="s">
        <v>60</v>
      </c>
      <c r="AD567" s="188" t="s">
        <v>6072</v>
      </c>
      <c r="AE567" s="187" t="str">
        <f>VLOOKUP($AF$2:$AF$6318,'PROG CODE'!$A$2:$B$1052,2,FALSE)</f>
        <v>KCABEDUORD</v>
      </c>
      <c r="AF567" s="222" t="s">
        <v>90</v>
      </c>
      <c r="AG567" s="190" t="s">
        <v>63</v>
      </c>
      <c r="AH567" s="222" t="s">
        <v>5684</v>
      </c>
      <c r="AI567" s="189" t="s">
        <v>6152</v>
      </c>
      <c r="AJ567" s="217" t="s">
        <v>5638</v>
      </c>
      <c r="AK567" s="229"/>
      <c r="AL567" s="229"/>
      <c r="AM567" s="192" t="s">
        <v>5639</v>
      </c>
    </row>
    <row r="568" spans="1:39" ht="13.5" customHeight="1">
      <c r="A568" s="183">
        <v>1</v>
      </c>
      <c r="B568" s="224" t="s">
        <v>52</v>
      </c>
      <c r="C568" s="224" t="s">
        <v>5757</v>
      </c>
      <c r="D568" s="179" t="s">
        <v>376</v>
      </c>
      <c r="E568" s="231" t="s">
        <v>433</v>
      </c>
      <c r="F568" s="204" t="s">
        <v>2352</v>
      </c>
      <c r="G568" s="181" t="s">
        <v>2353</v>
      </c>
      <c r="H568" s="157" t="str">
        <f>VLOOKUP(I568:I587,'ENTER STAFF #S HERE'!$A$1:$B$2180,2,FALSE)</f>
        <v>C0766</v>
      </c>
      <c r="I568" s="179" t="s">
        <v>3982</v>
      </c>
      <c r="J568" s="228" t="s">
        <v>5669</v>
      </c>
      <c r="K568" s="187" t="str">
        <f t="shared" si="3"/>
        <v>3</v>
      </c>
      <c r="L568" s="187">
        <f t="shared" si="4"/>
        <v>1</v>
      </c>
      <c r="M568" s="187">
        <v>5</v>
      </c>
      <c r="N568" s="187" t="str">
        <f t="shared" si="0"/>
        <v xml:space="preserve"> </v>
      </c>
      <c r="O568" s="187" t="str">
        <f>#N/A</f>
        <v xml:space="preserve"> </v>
      </c>
      <c r="P568" s="187" t="s">
        <v>58</v>
      </c>
      <c r="Q568" s="187" t="s">
        <v>58</v>
      </c>
      <c r="R568" s="187" t="s">
        <v>58</v>
      </c>
      <c r="S568" s="187" t="s">
        <v>58</v>
      </c>
      <c r="T568" s="187" t="s">
        <v>58</v>
      </c>
      <c r="U568" s="187" t="s">
        <v>58</v>
      </c>
      <c r="V568" s="187" t="s">
        <v>58</v>
      </c>
      <c r="W568" s="187">
        <v>1</v>
      </c>
      <c r="X568" s="187" t="s">
        <v>58</v>
      </c>
      <c r="Y568" s="187" t="s">
        <v>58</v>
      </c>
      <c r="Z568" s="187" t="s">
        <v>58</v>
      </c>
      <c r="AA568" s="187"/>
      <c r="AB568" s="187" t="s">
        <v>59</v>
      </c>
      <c r="AC568" s="187" t="s">
        <v>60</v>
      </c>
      <c r="AD568" s="196" t="s">
        <v>5637</v>
      </c>
      <c r="AE568" s="187" t="str">
        <f>VLOOKUP($AF$2:$AF$6318,'PROG CODE'!$A$2:$B$1052,2,FALSE)</f>
        <v>KCABEDUORD</v>
      </c>
      <c r="AF568" s="222" t="s">
        <v>90</v>
      </c>
      <c r="AG568" s="190" t="s">
        <v>63</v>
      </c>
      <c r="AH568" s="222" t="s">
        <v>5684</v>
      </c>
      <c r="AI568" s="222" t="s">
        <v>6206</v>
      </c>
      <c r="AJ568" s="217" t="s">
        <v>5638</v>
      </c>
      <c r="AK568" s="229"/>
      <c r="AL568" s="229"/>
      <c r="AM568" s="192" t="s">
        <v>5639</v>
      </c>
    </row>
    <row r="569" spans="1:39" ht="13.5" customHeight="1">
      <c r="A569" s="183">
        <v>5</v>
      </c>
      <c r="B569" s="212" t="s">
        <v>360</v>
      </c>
      <c r="C569" s="213" t="s">
        <v>5636</v>
      </c>
      <c r="D569" s="179" t="s">
        <v>510</v>
      </c>
      <c r="E569" s="231" t="s">
        <v>510</v>
      </c>
      <c r="F569" s="204" t="s">
        <v>2354</v>
      </c>
      <c r="G569" s="181" t="s">
        <v>2355</v>
      </c>
      <c r="H569" s="157">
        <f>VLOOKUP(I569:I587,'ENTER STAFF #S HERE'!$A$1:$B$2180,2,FALSE)</f>
        <v>135</v>
      </c>
      <c r="I569" s="200" t="s">
        <v>3901</v>
      </c>
      <c r="J569" s="228"/>
      <c r="K569" s="187">
        <f t="shared" si="3"/>
        <v>0</v>
      </c>
      <c r="L569" s="187">
        <f t="shared" si="4"/>
        <v>0</v>
      </c>
      <c r="M569" s="187">
        <v>5</v>
      </c>
      <c r="N569" s="187" t="str">
        <f t="shared" si="0"/>
        <v xml:space="preserve"> </v>
      </c>
      <c r="O569" s="187" t="str">
        <f>#N/A</f>
        <v xml:space="preserve"> </v>
      </c>
      <c r="P569" s="187" t="s">
        <v>58</v>
      </c>
      <c r="Q569" s="187" t="s">
        <v>58</v>
      </c>
      <c r="R569" s="187" t="s">
        <v>58</v>
      </c>
      <c r="S569" s="187" t="s">
        <v>58</v>
      </c>
      <c r="T569" s="187" t="s">
        <v>58</v>
      </c>
      <c r="U569" s="187" t="s">
        <v>58</v>
      </c>
      <c r="V569" s="187" t="s">
        <v>58</v>
      </c>
      <c r="W569" s="187">
        <v>0</v>
      </c>
      <c r="X569" s="187" t="s">
        <v>58</v>
      </c>
      <c r="Y569" s="187" t="s">
        <v>58</v>
      </c>
      <c r="Z569" s="187" t="s">
        <v>58</v>
      </c>
      <c r="AA569" s="187"/>
      <c r="AB569" s="187" t="s">
        <v>59</v>
      </c>
      <c r="AC569" s="187" t="s">
        <v>60</v>
      </c>
      <c r="AD569" s="188" t="s">
        <v>6072</v>
      </c>
      <c r="AE569" s="187" t="str">
        <f>VLOOKUP($AF$2:$AF$6318,'PROG CODE'!$A$2:$B$1052,2,FALSE)</f>
        <v>KCABEDUORD</v>
      </c>
      <c r="AF569" s="222" t="s">
        <v>90</v>
      </c>
      <c r="AG569" s="190" t="s">
        <v>63</v>
      </c>
      <c r="AH569" s="222" t="s">
        <v>5684</v>
      </c>
      <c r="AI569" s="222" t="s">
        <v>6206</v>
      </c>
      <c r="AJ569" s="217" t="s">
        <v>5638</v>
      </c>
      <c r="AK569" s="229"/>
      <c r="AL569" s="229"/>
      <c r="AM569" s="192" t="s">
        <v>5639</v>
      </c>
    </row>
    <row r="570" spans="1:39" ht="13.5" customHeight="1">
      <c r="A570" s="183">
        <v>4</v>
      </c>
      <c r="B570" s="224" t="s">
        <v>359</v>
      </c>
      <c r="C570" s="224" t="s">
        <v>53</v>
      </c>
      <c r="D570" s="179" t="s">
        <v>510</v>
      </c>
      <c r="E570" s="157" t="s">
        <v>5648</v>
      </c>
      <c r="F570" s="157" t="s">
        <v>797</v>
      </c>
      <c r="G570" s="181" t="s">
        <v>5678</v>
      </c>
      <c r="H570" s="157">
        <f>VLOOKUP(I570:I587,'ENTER STAFF #S HERE'!$A$1:$B$2180,2,FALSE)</f>
        <v>146</v>
      </c>
      <c r="I570" s="186" t="s">
        <v>4403</v>
      </c>
      <c r="J570" s="228"/>
      <c r="K570" s="187">
        <f t="shared" si="3"/>
        <v>0</v>
      </c>
      <c r="L570" s="187">
        <f t="shared" si="4"/>
        <v>0</v>
      </c>
      <c r="M570" s="187">
        <v>5</v>
      </c>
      <c r="N570" s="187" t="str">
        <f t="shared" si="0"/>
        <v xml:space="preserve"> </v>
      </c>
      <c r="O570" s="187" t="str">
        <f>#N/A</f>
        <v xml:space="preserve"> </v>
      </c>
      <c r="P570" s="187" t="s">
        <v>58</v>
      </c>
      <c r="Q570" s="187" t="s">
        <v>58</v>
      </c>
      <c r="R570" s="187" t="s">
        <v>58</v>
      </c>
      <c r="S570" s="187" t="s">
        <v>58</v>
      </c>
      <c r="T570" s="187" t="s">
        <v>58</v>
      </c>
      <c r="U570" s="187" t="s">
        <v>58</v>
      </c>
      <c r="V570" s="187" t="s">
        <v>58</v>
      </c>
      <c r="W570" s="187">
        <v>0</v>
      </c>
      <c r="X570" s="187" t="s">
        <v>58</v>
      </c>
      <c r="Y570" s="187" t="s">
        <v>58</v>
      </c>
      <c r="Z570" s="187" t="s">
        <v>58</v>
      </c>
      <c r="AA570" s="187"/>
      <c r="AB570" s="187" t="s">
        <v>59</v>
      </c>
      <c r="AC570" s="187" t="s">
        <v>60</v>
      </c>
      <c r="AD570" s="188" t="s">
        <v>5640</v>
      </c>
      <c r="AE570" s="187" t="str">
        <f>VLOOKUP($AF$2:$AF$6318,'PROG CODE'!$A$2:$B$1052,2,FALSE)</f>
        <v>KCABEDUORD</v>
      </c>
      <c r="AF570" s="222" t="s">
        <v>90</v>
      </c>
      <c r="AG570" s="190" t="s">
        <v>63</v>
      </c>
      <c r="AH570" s="222" t="s">
        <v>5684</v>
      </c>
      <c r="AI570" s="222" t="s">
        <v>6206</v>
      </c>
      <c r="AJ570" s="217" t="s">
        <v>5638</v>
      </c>
      <c r="AK570" s="229"/>
      <c r="AL570" s="229"/>
      <c r="AM570" s="192" t="s">
        <v>5639</v>
      </c>
    </row>
    <row r="571" spans="1:39" ht="13.5" customHeight="1">
      <c r="A571" s="183">
        <v>1</v>
      </c>
      <c r="B571" s="224" t="s">
        <v>52</v>
      </c>
      <c r="C571" s="197" t="s">
        <v>5643</v>
      </c>
      <c r="D571" s="179" t="s">
        <v>510</v>
      </c>
      <c r="E571" s="231" t="s">
        <v>510</v>
      </c>
      <c r="F571" s="204" t="s">
        <v>6349</v>
      </c>
      <c r="G571" s="181" t="s">
        <v>2349</v>
      </c>
      <c r="H571" s="157" t="str">
        <f>VLOOKUP(I571:I587,'ENTER STAFF #S HERE'!$A$1:$B$2180,2,FALSE)</f>
        <v>C1853</v>
      </c>
      <c r="I571" s="179" t="s">
        <v>4254</v>
      </c>
      <c r="J571" s="228"/>
      <c r="K571" s="187">
        <f t="shared" si="3"/>
        <v>0</v>
      </c>
      <c r="L571" s="187">
        <f t="shared" si="4"/>
        <v>0</v>
      </c>
      <c r="M571" s="187">
        <v>5</v>
      </c>
      <c r="N571" s="187" t="str">
        <f t="shared" si="0"/>
        <v xml:space="preserve"> </v>
      </c>
      <c r="O571" s="187" t="str">
        <f>#N/A</f>
        <v xml:space="preserve"> </v>
      </c>
      <c r="P571" s="187" t="s">
        <v>58</v>
      </c>
      <c r="Q571" s="187" t="s">
        <v>58</v>
      </c>
      <c r="R571" s="187" t="s">
        <v>58</v>
      </c>
      <c r="S571" s="187" t="s">
        <v>58</v>
      </c>
      <c r="T571" s="187" t="s">
        <v>58</v>
      </c>
      <c r="U571" s="187" t="s">
        <v>58</v>
      </c>
      <c r="V571" s="187" t="s">
        <v>58</v>
      </c>
      <c r="W571" s="187">
        <v>0</v>
      </c>
      <c r="X571" s="187" t="s">
        <v>58</v>
      </c>
      <c r="Y571" s="187" t="s">
        <v>58</v>
      </c>
      <c r="Z571" s="187" t="s">
        <v>58</v>
      </c>
      <c r="AA571" s="187"/>
      <c r="AB571" s="187" t="s">
        <v>59</v>
      </c>
      <c r="AC571" s="187" t="s">
        <v>60</v>
      </c>
      <c r="AD571" s="188" t="s">
        <v>6072</v>
      </c>
      <c r="AE571" s="187" t="str">
        <f>VLOOKUP($AF$2:$AF$6318,'PROG CODE'!$A$2:$B$1052,2,FALSE)</f>
        <v>KCABEDUORD</v>
      </c>
      <c r="AF571" s="222" t="s">
        <v>90</v>
      </c>
      <c r="AG571" s="190" t="s">
        <v>63</v>
      </c>
      <c r="AH571" s="222" t="s">
        <v>5684</v>
      </c>
      <c r="AI571" s="222" t="s">
        <v>6206</v>
      </c>
      <c r="AJ571" s="217" t="s">
        <v>5638</v>
      </c>
      <c r="AK571" s="229"/>
      <c r="AL571" s="229"/>
      <c r="AM571" s="192" t="s">
        <v>5639</v>
      </c>
    </row>
    <row r="572" spans="1:39" ht="13.5" customHeight="1">
      <c r="A572" s="183">
        <v>4</v>
      </c>
      <c r="B572" s="224" t="s">
        <v>359</v>
      </c>
      <c r="C572" s="224" t="s">
        <v>5636</v>
      </c>
      <c r="D572" s="179" t="s">
        <v>510</v>
      </c>
      <c r="E572" s="231" t="s">
        <v>510</v>
      </c>
      <c r="F572" s="204" t="s">
        <v>2344</v>
      </c>
      <c r="G572" s="181" t="s">
        <v>2345</v>
      </c>
      <c r="H572" s="157" t="str">
        <f>VLOOKUP(I572:I587,'ENTER STAFF #S HERE'!$A$1:$B$2180,2,FALSE)</f>
        <v>C1424</v>
      </c>
      <c r="I572" s="179" t="s">
        <v>3906</v>
      </c>
      <c r="J572" s="228" t="s">
        <v>5669</v>
      </c>
      <c r="K572" s="187" t="str">
        <f t="shared" si="3"/>
        <v>3</v>
      </c>
      <c r="L572" s="187">
        <f t="shared" si="4"/>
        <v>1</v>
      </c>
      <c r="M572" s="187">
        <v>5</v>
      </c>
      <c r="N572" s="187" t="str">
        <f t="shared" si="0"/>
        <v xml:space="preserve"> </v>
      </c>
      <c r="O572" s="187" t="str">
        <f>#N/A</f>
        <v xml:space="preserve"> </v>
      </c>
      <c r="P572" s="187" t="s">
        <v>58</v>
      </c>
      <c r="Q572" s="187" t="s">
        <v>58</v>
      </c>
      <c r="R572" s="187" t="s">
        <v>58</v>
      </c>
      <c r="S572" s="187" t="s">
        <v>58</v>
      </c>
      <c r="T572" s="187" t="s">
        <v>58</v>
      </c>
      <c r="U572" s="187" t="s">
        <v>58</v>
      </c>
      <c r="V572" s="187" t="s">
        <v>58</v>
      </c>
      <c r="W572" s="187">
        <v>1</v>
      </c>
      <c r="X572" s="187" t="s">
        <v>58</v>
      </c>
      <c r="Y572" s="187" t="s">
        <v>58</v>
      </c>
      <c r="Z572" s="187" t="s">
        <v>58</v>
      </c>
      <c r="AA572" s="187"/>
      <c r="AB572" s="187" t="s">
        <v>59</v>
      </c>
      <c r="AC572" s="187" t="s">
        <v>60</v>
      </c>
      <c r="AD572" s="188" t="s">
        <v>6072</v>
      </c>
      <c r="AE572" s="187" t="str">
        <f>VLOOKUP($AF$2:$AF$6318,'PROG CODE'!$A$2:$B$1052,2,FALSE)</f>
        <v>KCABEDUORD</v>
      </c>
      <c r="AF572" s="222" t="s">
        <v>90</v>
      </c>
      <c r="AG572" s="190" t="s">
        <v>63</v>
      </c>
      <c r="AH572" s="222" t="s">
        <v>5684</v>
      </c>
      <c r="AI572" s="222" t="s">
        <v>6206</v>
      </c>
      <c r="AJ572" s="217" t="s">
        <v>5638</v>
      </c>
      <c r="AK572" s="229"/>
      <c r="AL572" s="229"/>
      <c r="AM572" s="192" t="s">
        <v>5639</v>
      </c>
    </row>
    <row r="573" spans="1:39" ht="13.5" customHeight="1">
      <c r="A573" s="183">
        <v>1</v>
      </c>
      <c r="B573" s="224" t="s">
        <v>52</v>
      </c>
      <c r="C573" s="224" t="s">
        <v>53</v>
      </c>
      <c r="D573" s="179" t="s">
        <v>376</v>
      </c>
      <c r="E573" s="231" t="s">
        <v>423</v>
      </c>
      <c r="F573" s="204" t="s">
        <v>2338</v>
      </c>
      <c r="G573" s="181" t="s">
        <v>6350</v>
      </c>
      <c r="H573" s="157" t="str">
        <f>VLOOKUP(I573:I587,'ENTER STAFF #S HERE'!$A$1:$B$2180,2,FALSE)</f>
        <v>C1786</v>
      </c>
      <c r="I573" s="179" t="s">
        <v>4234</v>
      </c>
      <c r="J573" s="228"/>
      <c r="K573" s="187">
        <f t="shared" si="3"/>
        <v>0</v>
      </c>
      <c r="L573" s="187">
        <f t="shared" si="4"/>
        <v>0</v>
      </c>
      <c r="M573" s="187">
        <v>5</v>
      </c>
      <c r="N573" s="187"/>
      <c r="O573" s="187" t="str">
        <f>#N/A</f>
        <v xml:space="preserve"> </v>
      </c>
      <c r="P573" s="187" t="s">
        <v>58</v>
      </c>
      <c r="Q573" s="187" t="s">
        <v>58</v>
      </c>
      <c r="R573" s="187" t="s">
        <v>58</v>
      </c>
      <c r="S573" s="187" t="s">
        <v>58</v>
      </c>
      <c r="T573" s="187" t="s">
        <v>58</v>
      </c>
      <c r="U573" s="187" t="s">
        <v>58</v>
      </c>
      <c r="V573" s="187" t="s">
        <v>58</v>
      </c>
      <c r="W573" s="187">
        <v>0</v>
      </c>
      <c r="X573" s="187" t="s">
        <v>58</v>
      </c>
      <c r="Y573" s="187" t="s">
        <v>58</v>
      </c>
      <c r="Z573" s="187" t="s">
        <v>58</v>
      </c>
      <c r="AA573" s="187"/>
      <c r="AB573" s="187" t="s">
        <v>59</v>
      </c>
      <c r="AC573" s="187" t="s">
        <v>60</v>
      </c>
      <c r="AD573" s="188" t="s">
        <v>6072</v>
      </c>
      <c r="AE573" s="187" t="str">
        <f>VLOOKUP($AF$2:$AF$6318,'PROG CODE'!$A$2:$B$1052,2,FALSE)</f>
        <v>KCABEDUORD</v>
      </c>
      <c r="AF573" s="222" t="s">
        <v>90</v>
      </c>
      <c r="AG573" s="190" t="s">
        <v>63</v>
      </c>
      <c r="AH573" s="222" t="s">
        <v>5684</v>
      </c>
      <c r="AI573" s="222" t="s">
        <v>6206</v>
      </c>
      <c r="AJ573" s="217" t="s">
        <v>5638</v>
      </c>
      <c r="AK573" s="229"/>
      <c r="AL573" s="229"/>
      <c r="AM573" s="192" t="s">
        <v>5639</v>
      </c>
    </row>
    <row r="574" spans="1:39" ht="13.5" customHeight="1">
      <c r="A574" s="183">
        <v>2</v>
      </c>
      <c r="B574" s="224" t="s">
        <v>357</v>
      </c>
      <c r="C574" s="195" t="s">
        <v>53</v>
      </c>
      <c r="D574" s="179" t="s">
        <v>376</v>
      </c>
      <c r="E574" s="231" t="s">
        <v>421</v>
      </c>
      <c r="F574" s="204" t="s">
        <v>6351</v>
      </c>
      <c r="G574" s="181" t="s">
        <v>6352</v>
      </c>
      <c r="H574" s="157" t="str">
        <f>VLOOKUP(I574:I587,'ENTER STAFF #S HERE'!$A$1:$B$2180,2,FALSE)</f>
        <v>C1787</v>
      </c>
      <c r="I574" s="179" t="s">
        <v>3948</v>
      </c>
      <c r="J574" s="228"/>
      <c r="K574" s="187">
        <f t="shared" si="3"/>
        <v>0</v>
      </c>
      <c r="L574" s="187">
        <f t="shared" si="4"/>
        <v>0</v>
      </c>
      <c r="M574" s="187">
        <v>5</v>
      </c>
      <c r="N574" s="187"/>
      <c r="O574" s="187" t="str">
        <f>#N/A</f>
        <v xml:space="preserve"> </v>
      </c>
      <c r="P574" s="187" t="s">
        <v>58</v>
      </c>
      <c r="Q574" s="187" t="s">
        <v>58</v>
      </c>
      <c r="R574" s="187" t="s">
        <v>58</v>
      </c>
      <c r="S574" s="187" t="s">
        <v>58</v>
      </c>
      <c r="T574" s="187" t="s">
        <v>58</v>
      </c>
      <c r="U574" s="187" t="s">
        <v>58</v>
      </c>
      <c r="V574" s="187" t="s">
        <v>58</v>
      </c>
      <c r="W574" s="187">
        <v>0</v>
      </c>
      <c r="X574" s="187" t="s">
        <v>58</v>
      </c>
      <c r="Y574" s="187" t="s">
        <v>58</v>
      </c>
      <c r="Z574" s="187" t="s">
        <v>58</v>
      </c>
      <c r="AA574" s="187"/>
      <c r="AB574" s="187" t="s">
        <v>59</v>
      </c>
      <c r="AC574" s="187" t="s">
        <v>60</v>
      </c>
      <c r="AD574" s="188" t="s">
        <v>6072</v>
      </c>
      <c r="AE574" s="187" t="str">
        <f>VLOOKUP($AF$2:$AF$6318,'PROG CODE'!$A$2:$B$1052,2,FALSE)</f>
        <v>KCABEDUORD</v>
      </c>
      <c r="AF574" s="222" t="s">
        <v>90</v>
      </c>
      <c r="AG574" s="190" t="s">
        <v>63</v>
      </c>
      <c r="AH574" s="222" t="s">
        <v>5684</v>
      </c>
      <c r="AI574" s="222" t="s">
        <v>6206</v>
      </c>
      <c r="AJ574" s="217" t="s">
        <v>5638</v>
      </c>
      <c r="AK574" s="229"/>
      <c r="AL574" s="229"/>
      <c r="AM574" s="192" t="s">
        <v>5639</v>
      </c>
    </row>
    <row r="575" spans="1:39" ht="13.5" customHeight="1">
      <c r="A575" s="183">
        <v>2</v>
      </c>
      <c r="B575" s="224" t="s">
        <v>357</v>
      </c>
      <c r="C575" s="224" t="s">
        <v>5757</v>
      </c>
      <c r="D575" s="179" t="s">
        <v>510</v>
      </c>
      <c r="E575" s="231" t="s">
        <v>510</v>
      </c>
      <c r="F575" s="204" t="s">
        <v>6353</v>
      </c>
      <c r="G575" s="181" t="s">
        <v>2351</v>
      </c>
      <c r="H575" s="157" t="str">
        <f>VLOOKUP(I575:I587,'ENTER STAFF #S HERE'!$A$1:$B$2180,2,FALSE)</f>
        <v>C1659</v>
      </c>
      <c r="I575" s="179" t="s">
        <v>3519</v>
      </c>
      <c r="J575" s="228"/>
      <c r="K575" s="187">
        <f t="shared" si="3"/>
        <v>0</v>
      </c>
      <c r="L575" s="187">
        <f t="shared" si="4"/>
        <v>0</v>
      </c>
      <c r="M575" s="187">
        <v>5</v>
      </c>
      <c r="N575" s="187"/>
      <c r="O575" s="187" t="str">
        <f>#N/A</f>
        <v xml:space="preserve"> </v>
      </c>
      <c r="P575" s="187" t="s">
        <v>58</v>
      </c>
      <c r="Q575" s="187" t="s">
        <v>58</v>
      </c>
      <c r="R575" s="187" t="s">
        <v>58</v>
      </c>
      <c r="S575" s="187" t="s">
        <v>58</v>
      </c>
      <c r="T575" s="187" t="s">
        <v>58</v>
      </c>
      <c r="U575" s="187" t="s">
        <v>58</v>
      </c>
      <c r="V575" s="187" t="s">
        <v>58</v>
      </c>
      <c r="W575" s="187">
        <v>0</v>
      </c>
      <c r="X575" s="187" t="s">
        <v>58</v>
      </c>
      <c r="Y575" s="187" t="s">
        <v>58</v>
      </c>
      <c r="Z575" s="187" t="s">
        <v>58</v>
      </c>
      <c r="AA575" s="187"/>
      <c r="AB575" s="187" t="s">
        <v>59</v>
      </c>
      <c r="AC575" s="187" t="s">
        <v>60</v>
      </c>
      <c r="AD575" s="188" t="s">
        <v>6072</v>
      </c>
      <c r="AE575" s="187" t="str">
        <f>VLOOKUP($AF$2:$AF$6318,'PROG CODE'!$A$2:$B$1052,2,FALSE)</f>
        <v>KCABEDUORD</v>
      </c>
      <c r="AF575" s="222" t="s">
        <v>90</v>
      </c>
      <c r="AG575" s="190" t="s">
        <v>63</v>
      </c>
      <c r="AH575" s="222" t="s">
        <v>5684</v>
      </c>
      <c r="AI575" s="222" t="s">
        <v>6206</v>
      </c>
      <c r="AJ575" s="217" t="s">
        <v>5638</v>
      </c>
      <c r="AK575" s="229"/>
      <c r="AL575" s="229"/>
      <c r="AM575" s="192" t="s">
        <v>5639</v>
      </c>
    </row>
    <row r="576" spans="1:39" ht="13.5" customHeight="1">
      <c r="A576" s="183">
        <v>5</v>
      </c>
      <c r="B576" s="224" t="s">
        <v>360</v>
      </c>
      <c r="C576" s="213" t="s">
        <v>5636</v>
      </c>
      <c r="D576" s="179" t="s">
        <v>510</v>
      </c>
      <c r="E576" s="231" t="s">
        <v>510</v>
      </c>
      <c r="F576" s="204" t="s">
        <v>2356</v>
      </c>
      <c r="G576" s="215" t="s">
        <v>6354</v>
      </c>
      <c r="H576" s="157">
        <f>VLOOKUP(I576:I587,'ENTER STAFF #S HERE'!$A$1:$B$2180,2,FALSE)</f>
        <v>48</v>
      </c>
      <c r="I576" s="200" t="s">
        <v>3779</v>
      </c>
      <c r="J576" s="228"/>
      <c r="K576" s="187">
        <f t="shared" si="3"/>
        <v>0</v>
      </c>
      <c r="L576" s="187">
        <f t="shared" si="4"/>
        <v>0</v>
      </c>
      <c r="M576" s="187">
        <v>5</v>
      </c>
      <c r="N576" s="187"/>
      <c r="O576" s="187" t="str">
        <f>#N/A</f>
        <v xml:space="preserve"> </v>
      </c>
      <c r="P576" s="187" t="s">
        <v>58</v>
      </c>
      <c r="Q576" s="187" t="s">
        <v>58</v>
      </c>
      <c r="R576" s="187" t="s">
        <v>58</v>
      </c>
      <c r="S576" s="187" t="s">
        <v>58</v>
      </c>
      <c r="T576" s="187" t="s">
        <v>58</v>
      </c>
      <c r="U576" s="187" t="s">
        <v>58</v>
      </c>
      <c r="V576" s="187" t="s">
        <v>58</v>
      </c>
      <c r="W576" s="187">
        <v>0</v>
      </c>
      <c r="X576" s="187" t="s">
        <v>58</v>
      </c>
      <c r="Y576" s="187" t="s">
        <v>58</v>
      </c>
      <c r="Z576" s="187" t="s">
        <v>58</v>
      </c>
      <c r="AA576" s="187"/>
      <c r="AB576" s="187" t="s">
        <v>59</v>
      </c>
      <c r="AC576" s="187" t="s">
        <v>60</v>
      </c>
      <c r="AD576" s="196" t="s">
        <v>5642</v>
      </c>
      <c r="AE576" s="187" t="str">
        <f>VLOOKUP($AF$2:$AF$6318,'PROG CODE'!$A$2:$B$1052,2,FALSE)</f>
        <v>KCABEDUORD</v>
      </c>
      <c r="AF576" s="222" t="s">
        <v>90</v>
      </c>
      <c r="AG576" s="190" t="s">
        <v>63</v>
      </c>
      <c r="AH576" s="222" t="s">
        <v>5684</v>
      </c>
      <c r="AI576" s="222" t="s">
        <v>6206</v>
      </c>
      <c r="AJ576" s="217" t="s">
        <v>5638</v>
      </c>
      <c r="AK576" s="229"/>
      <c r="AL576" s="229"/>
      <c r="AM576" s="192" t="s">
        <v>5639</v>
      </c>
    </row>
    <row r="577" spans="1:39" ht="13.5" customHeight="1">
      <c r="A577" s="183">
        <v>4</v>
      </c>
      <c r="B577" s="224" t="s">
        <v>359</v>
      </c>
      <c r="C577" s="224" t="s">
        <v>5636</v>
      </c>
      <c r="D577" s="179" t="s">
        <v>510</v>
      </c>
      <c r="E577" s="231" t="s">
        <v>510</v>
      </c>
      <c r="F577" s="204" t="s">
        <v>1517</v>
      </c>
      <c r="G577" s="181" t="s">
        <v>6355</v>
      </c>
      <c r="H577" s="157" t="str">
        <f>VLOOKUP(I577:I587,'ENTER STAFF #S HERE'!$A$1:$B$2180,2,FALSE)</f>
        <v>C1752</v>
      </c>
      <c r="I577" s="179" t="s">
        <v>3942</v>
      </c>
      <c r="J577" s="228" t="s">
        <v>5669</v>
      </c>
      <c r="K577" s="187" t="str">
        <f t="shared" si="3"/>
        <v>3</v>
      </c>
      <c r="L577" s="187">
        <f t="shared" si="4"/>
        <v>1</v>
      </c>
      <c r="M577" s="187">
        <v>5</v>
      </c>
      <c r="N577" s="187"/>
      <c r="O577" s="187" t="str">
        <f>#N/A</f>
        <v xml:space="preserve"> </v>
      </c>
      <c r="P577" s="187" t="s">
        <v>58</v>
      </c>
      <c r="Q577" s="187" t="s">
        <v>58</v>
      </c>
      <c r="R577" s="187" t="s">
        <v>58</v>
      </c>
      <c r="S577" s="187" t="s">
        <v>58</v>
      </c>
      <c r="T577" s="187" t="s">
        <v>58</v>
      </c>
      <c r="U577" s="187" t="s">
        <v>58</v>
      </c>
      <c r="V577" s="187" t="s">
        <v>58</v>
      </c>
      <c r="W577" s="187">
        <v>1</v>
      </c>
      <c r="X577" s="187" t="s">
        <v>58</v>
      </c>
      <c r="Y577" s="187" t="s">
        <v>58</v>
      </c>
      <c r="Z577" s="187" t="s">
        <v>58</v>
      </c>
      <c r="AA577" s="187"/>
      <c r="AB577" s="187" t="s">
        <v>59</v>
      </c>
      <c r="AC577" s="187" t="s">
        <v>60</v>
      </c>
      <c r="AD577" s="196" t="s">
        <v>5637</v>
      </c>
      <c r="AE577" s="187" t="str">
        <f>VLOOKUP($AF$2:$AF$6318,'PROG CODE'!$A$2:$B$1052,2,FALSE)</f>
        <v>KCABEDUORD</v>
      </c>
      <c r="AF577" s="222" t="s">
        <v>90</v>
      </c>
      <c r="AG577" s="190" t="s">
        <v>63</v>
      </c>
      <c r="AH577" s="222" t="s">
        <v>5684</v>
      </c>
      <c r="AI577" s="222" t="s">
        <v>6206</v>
      </c>
      <c r="AJ577" s="217" t="s">
        <v>5638</v>
      </c>
      <c r="AK577" s="229"/>
      <c r="AL577" s="229"/>
      <c r="AM577" s="192" t="s">
        <v>5639</v>
      </c>
    </row>
    <row r="578" spans="1:39" ht="13.5" customHeight="1">
      <c r="A578" s="183">
        <v>5</v>
      </c>
      <c r="B578" s="224" t="s">
        <v>360</v>
      </c>
      <c r="C578" s="213" t="s">
        <v>5636</v>
      </c>
      <c r="D578" s="179" t="s">
        <v>510</v>
      </c>
      <c r="E578" s="231" t="s">
        <v>510</v>
      </c>
      <c r="F578" s="248" t="s">
        <v>2334</v>
      </c>
      <c r="G578" s="181" t="s">
        <v>2335</v>
      </c>
      <c r="H578" s="157">
        <f>VLOOKUP(I578:I587,'ENTER STAFF #S HERE'!$A$1:$B$2180,2,FALSE)</f>
        <v>385</v>
      </c>
      <c r="I578" s="179" t="s">
        <v>3911</v>
      </c>
      <c r="J578" s="228"/>
      <c r="K578" s="187">
        <f t="shared" si="3"/>
        <v>0</v>
      </c>
      <c r="L578" s="187">
        <f t="shared" si="4"/>
        <v>0</v>
      </c>
      <c r="M578" s="187">
        <v>5</v>
      </c>
      <c r="N578" s="187"/>
      <c r="O578" s="187" t="str">
        <f>#N/A</f>
        <v xml:space="preserve"> </v>
      </c>
      <c r="P578" s="187" t="s">
        <v>58</v>
      </c>
      <c r="Q578" s="187" t="s">
        <v>58</v>
      </c>
      <c r="R578" s="187" t="s">
        <v>58</v>
      </c>
      <c r="S578" s="187" t="s">
        <v>58</v>
      </c>
      <c r="T578" s="187" t="s">
        <v>58</v>
      </c>
      <c r="U578" s="187" t="s">
        <v>58</v>
      </c>
      <c r="V578" s="187" t="s">
        <v>58</v>
      </c>
      <c r="W578" s="187">
        <v>0</v>
      </c>
      <c r="X578" s="187" t="s">
        <v>58</v>
      </c>
      <c r="Y578" s="187" t="s">
        <v>58</v>
      </c>
      <c r="Z578" s="187" t="s">
        <v>58</v>
      </c>
      <c r="AA578" s="187"/>
      <c r="AB578" s="187" t="s">
        <v>59</v>
      </c>
      <c r="AC578" s="187" t="s">
        <v>60</v>
      </c>
      <c r="AD578" s="188" t="s">
        <v>6072</v>
      </c>
      <c r="AE578" s="187" t="str">
        <f>VLOOKUP($AF$2:$AF$6318,'PROG CODE'!$A$2:$B$1052,2,FALSE)</f>
        <v>KCABEDUORD</v>
      </c>
      <c r="AF578" s="222" t="s">
        <v>90</v>
      </c>
      <c r="AG578" s="190" t="s">
        <v>63</v>
      </c>
      <c r="AH578" s="222" t="s">
        <v>5684</v>
      </c>
      <c r="AI578" s="222" t="s">
        <v>6206</v>
      </c>
      <c r="AJ578" s="217" t="s">
        <v>5638</v>
      </c>
      <c r="AK578" s="229"/>
      <c r="AL578" s="229"/>
      <c r="AM578" s="192" t="s">
        <v>5639</v>
      </c>
    </row>
    <row r="579" spans="1:39" ht="13.5" customHeight="1">
      <c r="A579" s="183">
        <v>4</v>
      </c>
      <c r="B579" s="224" t="s">
        <v>359</v>
      </c>
      <c r="C579" s="224" t="s">
        <v>53</v>
      </c>
      <c r="D579" s="179" t="s">
        <v>376</v>
      </c>
      <c r="E579" s="231" t="s">
        <v>429</v>
      </c>
      <c r="F579" s="204" t="s">
        <v>2324</v>
      </c>
      <c r="G579" s="181" t="s">
        <v>6356</v>
      </c>
      <c r="H579" s="157" t="str">
        <f>VLOOKUP(I579:I587,'ENTER STAFF #S HERE'!$A$1:$B$2180,2,FALSE)</f>
        <v>C1789</v>
      </c>
      <c r="I579" s="179" t="s">
        <v>4202</v>
      </c>
      <c r="J579" s="228"/>
      <c r="K579" s="187">
        <f t="shared" si="3"/>
        <v>0</v>
      </c>
      <c r="L579" s="187">
        <f t="shared" si="4"/>
        <v>0</v>
      </c>
      <c r="M579" s="187">
        <v>5</v>
      </c>
      <c r="N579" s="187"/>
      <c r="O579" s="187" t="str">
        <f>#N/A</f>
        <v xml:space="preserve"> </v>
      </c>
      <c r="P579" s="187" t="s">
        <v>58</v>
      </c>
      <c r="Q579" s="187" t="s">
        <v>58</v>
      </c>
      <c r="R579" s="187" t="s">
        <v>58</v>
      </c>
      <c r="S579" s="187" t="s">
        <v>58</v>
      </c>
      <c r="T579" s="187" t="s">
        <v>58</v>
      </c>
      <c r="U579" s="187" t="s">
        <v>58</v>
      </c>
      <c r="V579" s="187" t="s">
        <v>58</v>
      </c>
      <c r="W579" s="187">
        <v>0</v>
      </c>
      <c r="X579" s="187" t="s">
        <v>58</v>
      </c>
      <c r="Y579" s="187" t="s">
        <v>58</v>
      </c>
      <c r="Z579" s="187" t="s">
        <v>58</v>
      </c>
      <c r="AA579" s="187"/>
      <c r="AB579" s="187" t="s">
        <v>59</v>
      </c>
      <c r="AC579" s="187" t="s">
        <v>60</v>
      </c>
      <c r="AD579" s="188" t="s">
        <v>6072</v>
      </c>
      <c r="AE579" s="187" t="str">
        <f>VLOOKUP($AF$2:$AF$6318,'PROG CODE'!$A$2:$B$1052,2,FALSE)</f>
        <v>KCABEDUORD</v>
      </c>
      <c r="AF579" s="222" t="s">
        <v>90</v>
      </c>
      <c r="AG579" s="190" t="s">
        <v>63</v>
      </c>
      <c r="AH579" s="222" t="s">
        <v>5684</v>
      </c>
      <c r="AI579" s="222" t="s">
        <v>6206</v>
      </c>
      <c r="AJ579" s="217" t="s">
        <v>5638</v>
      </c>
      <c r="AK579" s="229"/>
      <c r="AL579" s="229"/>
      <c r="AM579" s="192" t="s">
        <v>5639</v>
      </c>
    </row>
    <row r="580" spans="1:39" ht="13.5" customHeight="1">
      <c r="A580" s="183">
        <v>4</v>
      </c>
      <c r="B580" s="224" t="s">
        <v>359</v>
      </c>
      <c r="C580" s="219" t="s">
        <v>5643</v>
      </c>
      <c r="D580" s="179" t="s">
        <v>510</v>
      </c>
      <c r="E580" s="231" t="s">
        <v>510</v>
      </c>
      <c r="F580" s="204" t="s">
        <v>2326</v>
      </c>
      <c r="G580" s="181" t="s">
        <v>2327</v>
      </c>
      <c r="H580" s="157" t="str">
        <f>VLOOKUP(I580:I587,'ENTER STAFF #S HERE'!$A$1:$B$2180,2,FALSE)</f>
        <v>C0998</v>
      </c>
      <c r="I580" s="179" t="s">
        <v>3940</v>
      </c>
      <c r="J580" s="228"/>
      <c r="K580" s="187">
        <f t="shared" si="3"/>
        <v>0</v>
      </c>
      <c r="L580" s="187">
        <f t="shared" si="4"/>
        <v>0</v>
      </c>
      <c r="M580" s="187">
        <v>5</v>
      </c>
      <c r="N580" s="187"/>
      <c r="O580" s="187" t="str">
        <f>#N/A</f>
        <v xml:space="preserve"> </v>
      </c>
      <c r="P580" s="187" t="s">
        <v>58</v>
      </c>
      <c r="Q580" s="187" t="s">
        <v>58</v>
      </c>
      <c r="R580" s="187" t="s">
        <v>58</v>
      </c>
      <c r="S580" s="187" t="s">
        <v>58</v>
      </c>
      <c r="T580" s="187" t="s">
        <v>58</v>
      </c>
      <c r="U580" s="187" t="s">
        <v>58</v>
      </c>
      <c r="V580" s="187" t="s">
        <v>58</v>
      </c>
      <c r="W580" s="187">
        <v>0</v>
      </c>
      <c r="X580" s="187" t="s">
        <v>58</v>
      </c>
      <c r="Y580" s="187" t="s">
        <v>58</v>
      </c>
      <c r="Z580" s="187" t="s">
        <v>58</v>
      </c>
      <c r="AA580" s="187"/>
      <c r="AB580" s="187" t="s">
        <v>59</v>
      </c>
      <c r="AC580" s="187" t="s">
        <v>60</v>
      </c>
      <c r="AD580" s="188" t="s">
        <v>6072</v>
      </c>
      <c r="AE580" s="187" t="str">
        <f>VLOOKUP($AF$2:$AF$6318,'PROG CODE'!$A$2:$B$1052,2,FALSE)</f>
        <v>KCABEDUORD</v>
      </c>
      <c r="AF580" s="222" t="s">
        <v>90</v>
      </c>
      <c r="AG580" s="190" t="s">
        <v>63</v>
      </c>
      <c r="AH580" s="222" t="s">
        <v>5684</v>
      </c>
      <c r="AI580" s="222" t="s">
        <v>6206</v>
      </c>
      <c r="AJ580" s="217" t="s">
        <v>5638</v>
      </c>
      <c r="AK580" s="229"/>
      <c r="AL580" s="229"/>
      <c r="AM580" s="192" t="s">
        <v>5639</v>
      </c>
    </row>
    <row r="581" spans="1:39" ht="13.5" customHeight="1">
      <c r="A581" s="183">
        <v>2</v>
      </c>
      <c r="B581" s="224" t="s">
        <v>357</v>
      </c>
      <c r="C581" s="195" t="s">
        <v>53</v>
      </c>
      <c r="D581" s="179" t="s">
        <v>376</v>
      </c>
      <c r="E581" s="231" t="s">
        <v>433</v>
      </c>
      <c r="F581" s="204" t="s">
        <v>2340</v>
      </c>
      <c r="G581" s="181" t="s">
        <v>2341</v>
      </c>
      <c r="H581" s="157" t="str">
        <f>VLOOKUP(I581:I587,'ENTER STAFF #S HERE'!$A$1:$B$2180,2,FALSE)</f>
        <v>C1786</v>
      </c>
      <c r="I581" s="233" t="s">
        <v>4234</v>
      </c>
      <c r="J581" s="228"/>
      <c r="K581" s="187">
        <f t="shared" si="3"/>
        <v>0</v>
      </c>
      <c r="L581" s="187">
        <f t="shared" si="4"/>
        <v>0</v>
      </c>
      <c r="M581" s="187">
        <v>5</v>
      </c>
      <c r="N581" s="187"/>
      <c r="O581" s="187" t="str">
        <f>#N/A</f>
        <v xml:space="preserve"> </v>
      </c>
      <c r="P581" s="187" t="s">
        <v>58</v>
      </c>
      <c r="Q581" s="187" t="s">
        <v>58</v>
      </c>
      <c r="R581" s="187" t="s">
        <v>58</v>
      </c>
      <c r="S581" s="187" t="s">
        <v>58</v>
      </c>
      <c r="T581" s="187" t="s">
        <v>58</v>
      </c>
      <c r="U581" s="187" t="s">
        <v>58</v>
      </c>
      <c r="V581" s="187" t="s">
        <v>58</v>
      </c>
      <c r="W581" s="187">
        <v>0</v>
      </c>
      <c r="X581" s="187" t="s">
        <v>58</v>
      </c>
      <c r="Y581" s="187" t="s">
        <v>58</v>
      </c>
      <c r="Z581" s="187" t="s">
        <v>58</v>
      </c>
      <c r="AA581" s="187"/>
      <c r="AB581" s="187" t="s">
        <v>59</v>
      </c>
      <c r="AC581" s="187" t="s">
        <v>60</v>
      </c>
      <c r="AD581" s="188" t="s">
        <v>6072</v>
      </c>
      <c r="AE581" s="187" t="str">
        <f>VLOOKUP($AF$2:$AF$6318,'PROG CODE'!$A$2:$B$1052,2,FALSE)</f>
        <v>KCABEDUORD</v>
      </c>
      <c r="AF581" s="222" t="s">
        <v>90</v>
      </c>
      <c r="AG581" s="190" t="s">
        <v>63</v>
      </c>
      <c r="AH581" s="222" t="s">
        <v>5684</v>
      </c>
      <c r="AI581" s="222" t="s">
        <v>6206</v>
      </c>
      <c r="AJ581" s="217" t="s">
        <v>5638</v>
      </c>
      <c r="AK581" s="229"/>
      <c r="AL581" s="229"/>
      <c r="AM581" s="192" t="s">
        <v>5639</v>
      </c>
    </row>
    <row r="582" spans="1:39" ht="13.5" customHeight="1">
      <c r="A582" s="183">
        <v>3</v>
      </c>
      <c r="B582" s="224" t="s">
        <v>358</v>
      </c>
      <c r="C582" s="224" t="s">
        <v>53</v>
      </c>
      <c r="D582" s="179" t="s">
        <v>510</v>
      </c>
      <c r="E582" s="231" t="s">
        <v>510</v>
      </c>
      <c r="F582" s="204" t="s">
        <v>2322</v>
      </c>
      <c r="G582" s="181" t="s">
        <v>6357</v>
      </c>
      <c r="H582" s="157" t="str">
        <f>VLOOKUP(I582:I587,'ENTER STAFF #S HERE'!$A$1:$B$2180,2,FALSE)</f>
        <v>C1157</v>
      </c>
      <c r="I582" s="179" t="s">
        <v>4136</v>
      </c>
      <c r="J582" s="228"/>
      <c r="K582" s="187">
        <f t="shared" si="3"/>
        <v>0</v>
      </c>
      <c r="L582" s="187">
        <f t="shared" si="4"/>
        <v>0</v>
      </c>
      <c r="M582" s="187">
        <v>5</v>
      </c>
      <c r="N582" s="187"/>
      <c r="O582" s="187" t="str">
        <f>#N/A</f>
        <v xml:space="preserve"> </v>
      </c>
      <c r="P582" s="187" t="s">
        <v>58</v>
      </c>
      <c r="Q582" s="187" t="s">
        <v>58</v>
      </c>
      <c r="R582" s="187" t="s">
        <v>58</v>
      </c>
      <c r="S582" s="187" t="s">
        <v>58</v>
      </c>
      <c r="T582" s="187" t="s">
        <v>58</v>
      </c>
      <c r="U582" s="187" t="s">
        <v>58</v>
      </c>
      <c r="V582" s="187" t="s">
        <v>58</v>
      </c>
      <c r="W582" s="187">
        <v>0</v>
      </c>
      <c r="X582" s="187" t="s">
        <v>58</v>
      </c>
      <c r="Y582" s="187" t="s">
        <v>58</v>
      </c>
      <c r="Z582" s="187" t="s">
        <v>58</v>
      </c>
      <c r="AA582" s="187"/>
      <c r="AB582" s="187" t="s">
        <v>59</v>
      </c>
      <c r="AC582" s="187" t="s">
        <v>60</v>
      </c>
      <c r="AD582" s="188" t="s">
        <v>6072</v>
      </c>
      <c r="AE582" s="187" t="str">
        <f>VLOOKUP($AF$2:$AF$6318,'PROG CODE'!$A$2:$B$1052,2,FALSE)</f>
        <v>KCABEDUORD</v>
      </c>
      <c r="AF582" s="222" t="s">
        <v>90</v>
      </c>
      <c r="AG582" s="190" t="s">
        <v>63</v>
      </c>
      <c r="AH582" s="222" t="s">
        <v>5684</v>
      </c>
      <c r="AI582" s="222" t="s">
        <v>6206</v>
      </c>
      <c r="AJ582" s="217" t="s">
        <v>5638</v>
      </c>
      <c r="AK582" s="229"/>
      <c r="AL582" s="229"/>
      <c r="AM582" s="192" t="s">
        <v>5639</v>
      </c>
    </row>
    <row r="583" spans="1:39" ht="13.5" customHeight="1">
      <c r="A583" s="183">
        <v>5</v>
      </c>
      <c r="B583" s="224" t="s">
        <v>360</v>
      </c>
      <c r="C583" s="224" t="s">
        <v>5748</v>
      </c>
      <c r="D583" s="179" t="s">
        <v>510</v>
      </c>
      <c r="E583" s="231" t="s">
        <v>510</v>
      </c>
      <c r="F583" s="204" t="s">
        <v>2332</v>
      </c>
      <c r="G583" s="181" t="s">
        <v>6358</v>
      </c>
      <c r="H583" s="157" t="str">
        <f>VLOOKUP(I583:I587,'ENTER STAFF #S HERE'!$A$1:$B$2180,2,FALSE)</f>
        <v>C1924</v>
      </c>
      <c r="I583" s="179" t="s">
        <v>4340</v>
      </c>
      <c r="J583" s="228"/>
      <c r="K583" s="187">
        <f t="shared" si="3"/>
        <v>0</v>
      </c>
      <c r="L583" s="187">
        <f t="shared" si="4"/>
        <v>0</v>
      </c>
      <c r="M583" s="187">
        <v>5</v>
      </c>
      <c r="N583" s="187"/>
      <c r="O583" s="187" t="str">
        <f>#N/A</f>
        <v xml:space="preserve"> </v>
      </c>
      <c r="P583" s="187" t="s">
        <v>58</v>
      </c>
      <c r="Q583" s="187" t="s">
        <v>58</v>
      </c>
      <c r="R583" s="187" t="s">
        <v>58</v>
      </c>
      <c r="S583" s="187" t="s">
        <v>58</v>
      </c>
      <c r="T583" s="187" t="s">
        <v>58</v>
      </c>
      <c r="U583" s="187" t="s">
        <v>58</v>
      </c>
      <c r="V583" s="187" t="s">
        <v>58</v>
      </c>
      <c r="W583" s="187">
        <v>0</v>
      </c>
      <c r="X583" s="187" t="s">
        <v>58</v>
      </c>
      <c r="Y583" s="187" t="s">
        <v>58</v>
      </c>
      <c r="Z583" s="187" t="s">
        <v>58</v>
      </c>
      <c r="AA583" s="187"/>
      <c r="AB583" s="187" t="s">
        <v>59</v>
      </c>
      <c r="AC583" s="187" t="s">
        <v>60</v>
      </c>
      <c r="AD583" s="188" t="s">
        <v>6072</v>
      </c>
      <c r="AE583" s="187" t="str">
        <f>VLOOKUP($AF$2:$AF$6318,'PROG CODE'!$A$2:$B$1052,2,FALSE)</f>
        <v>KCABEDUORD</v>
      </c>
      <c r="AF583" s="222" t="s">
        <v>90</v>
      </c>
      <c r="AG583" s="190" t="s">
        <v>63</v>
      </c>
      <c r="AH583" s="222" t="s">
        <v>5684</v>
      </c>
      <c r="AI583" s="222" t="s">
        <v>6206</v>
      </c>
      <c r="AJ583" s="217" t="s">
        <v>5638</v>
      </c>
      <c r="AK583" s="229"/>
      <c r="AL583" s="229"/>
      <c r="AM583" s="192" t="s">
        <v>5639</v>
      </c>
    </row>
    <row r="584" spans="1:39" ht="13.5" customHeight="1">
      <c r="A584" s="183">
        <v>3</v>
      </c>
      <c r="B584" s="224" t="s">
        <v>358</v>
      </c>
      <c r="C584" s="224" t="s">
        <v>53</v>
      </c>
      <c r="D584" s="179" t="s">
        <v>510</v>
      </c>
      <c r="E584" s="231" t="s">
        <v>510</v>
      </c>
      <c r="F584" s="204" t="s">
        <v>2328</v>
      </c>
      <c r="G584" s="181" t="s">
        <v>2329</v>
      </c>
      <c r="H584" s="157" t="str">
        <f>VLOOKUP(I584:I587,'ENTER STAFF #S HERE'!$A$1:$B$2180,2,FALSE)</f>
        <v>C1925</v>
      </c>
      <c r="I584" s="179" t="s">
        <v>4338</v>
      </c>
      <c r="J584" s="228"/>
      <c r="K584" s="187">
        <f t="shared" si="3"/>
        <v>0</v>
      </c>
      <c r="L584" s="187">
        <f t="shared" si="4"/>
        <v>0</v>
      </c>
      <c r="M584" s="187">
        <v>5</v>
      </c>
      <c r="N584" s="187"/>
      <c r="O584" s="187" t="str">
        <f>#N/A</f>
        <v xml:space="preserve"> </v>
      </c>
      <c r="P584" s="187" t="s">
        <v>58</v>
      </c>
      <c r="Q584" s="187" t="s">
        <v>58</v>
      </c>
      <c r="R584" s="187" t="s">
        <v>58</v>
      </c>
      <c r="S584" s="187" t="s">
        <v>58</v>
      </c>
      <c r="T584" s="187" t="s">
        <v>58</v>
      </c>
      <c r="U584" s="187" t="s">
        <v>58</v>
      </c>
      <c r="V584" s="187" t="s">
        <v>58</v>
      </c>
      <c r="W584" s="187">
        <v>0</v>
      </c>
      <c r="X584" s="187" t="s">
        <v>58</v>
      </c>
      <c r="Y584" s="187" t="s">
        <v>58</v>
      </c>
      <c r="Z584" s="187" t="s">
        <v>58</v>
      </c>
      <c r="AA584" s="187"/>
      <c r="AB584" s="187" t="s">
        <v>59</v>
      </c>
      <c r="AC584" s="187" t="s">
        <v>60</v>
      </c>
      <c r="AD584" s="188" t="s">
        <v>6072</v>
      </c>
      <c r="AE584" s="187" t="str">
        <f>VLOOKUP($AF$2:$AF$6318,'PROG CODE'!$A$2:$B$1052,2,FALSE)</f>
        <v>KCABEDUORD</v>
      </c>
      <c r="AF584" s="222" t="s">
        <v>90</v>
      </c>
      <c r="AG584" s="190" t="s">
        <v>63</v>
      </c>
      <c r="AH584" s="222" t="s">
        <v>5684</v>
      </c>
      <c r="AI584" s="222" t="s">
        <v>6206</v>
      </c>
      <c r="AJ584" s="217" t="s">
        <v>5638</v>
      </c>
      <c r="AK584" s="229"/>
      <c r="AL584" s="229"/>
      <c r="AM584" s="192" t="s">
        <v>5639</v>
      </c>
    </row>
    <row r="585" spans="1:39" ht="13.5" customHeight="1">
      <c r="A585" s="183">
        <v>5</v>
      </c>
      <c r="B585" s="224" t="s">
        <v>360</v>
      </c>
      <c r="C585" s="224" t="s">
        <v>53</v>
      </c>
      <c r="D585" s="179" t="s">
        <v>510</v>
      </c>
      <c r="E585" s="231" t="s">
        <v>510</v>
      </c>
      <c r="F585" s="204" t="s">
        <v>2330</v>
      </c>
      <c r="G585" s="181" t="s">
        <v>2331</v>
      </c>
      <c r="H585" s="157" t="str">
        <f>VLOOKUP(I585:I587,'ENTER STAFF #S HERE'!$A$1:$B$2180,2,FALSE)</f>
        <v>C1796</v>
      </c>
      <c r="I585" s="179" t="s">
        <v>3974</v>
      </c>
      <c r="J585" s="228"/>
      <c r="K585" s="187">
        <f t="shared" si="3"/>
        <v>0</v>
      </c>
      <c r="L585" s="187">
        <f t="shared" si="4"/>
        <v>0</v>
      </c>
      <c r="M585" s="187">
        <v>5</v>
      </c>
      <c r="N585" s="187"/>
      <c r="O585" s="187" t="str">
        <f>#N/A</f>
        <v xml:space="preserve"> </v>
      </c>
      <c r="P585" s="187" t="s">
        <v>58</v>
      </c>
      <c r="Q585" s="187" t="s">
        <v>58</v>
      </c>
      <c r="R585" s="187" t="s">
        <v>58</v>
      </c>
      <c r="S585" s="187" t="s">
        <v>58</v>
      </c>
      <c r="T585" s="187" t="s">
        <v>58</v>
      </c>
      <c r="U585" s="187" t="s">
        <v>58</v>
      </c>
      <c r="V585" s="187" t="s">
        <v>58</v>
      </c>
      <c r="W585" s="187">
        <v>0</v>
      </c>
      <c r="X585" s="187" t="s">
        <v>58</v>
      </c>
      <c r="Y585" s="187" t="s">
        <v>58</v>
      </c>
      <c r="Z585" s="187" t="s">
        <v>58</v>
      </c>
      <c r="AA585" s="187"/>
      <c r="AB585" s="187" t="s">
        <v>59</v>
      </c>
      <c r="AC585" s="187" t="s">
        <v>60</v>
      </c>
      <c r="AD585" s="188" t="s">
        <v>6072</v>
      </c>
      <c r="AE585" s="187" t="str">
        <f>VLOOKUP($AF$2:$AF$6318,'PROG CODE'!$A$2:$B$1052,2,FALSE)</f>
        <v>KCABEDUORD</v>
      </c>
      <c r="AF585" s="222" t="s">
        <v>90</v>
      </c>
      <c r="AG585" s="190" t="s">
        <v>63</v>
      </c>
      <c r="AH585" s="222" t="s">
        <v>5684</v>
      </c>
      <c r="AI585" s="222" t="s">
        <v>6206</v>
      </c>
      <c r="AJ585" s="217" t="s">
        <v>5638</v>
      </c>
      <c r="AK585" s="229"/>
      <c r="AL585" s="229"/>
      <c r="AM585" s="192" t="s">
        <v>5639</v>
      </c>
    </row>
    <row r="586" spans="1:39" ht="13.5" customHeight="1">
      <c r="A586" s="183">
        <v>2</v>
      </c>
      <c r="B586" s="224" t="s">
        <v>357</v>
      </c>
      <c r="C586" s="224" t="s">
        <v>5643</v>
      </c>
      <c r="D586" s="179" t="s">
        <v>510</v>
      </c>
      <c r="E586" s="231" t="s">
        <v>510</v>
      </c>
      <c r="F586" s="248" t="s">
        <v>2342</v>
      </c>
      <c r="G586" s="181" t="s">
        <v>2343</v>
      </c>
      <c r="H586" s="157" t="str">
        <f>VLOOKUP(I586:I587,'ENTER STAFF #S HERE'!$A$1:$B$2180,2,FALSE)</f>
        <v>C1549</v>
      </c>
      <c r="I586" s="179" t="s">
        <v>4387</v>
      </c>
      <c r="J586" s="228"/>
      <c r="K586" s="187">
        <f t="shared" si="3"/>
        <v>0</v>
      </c>
      <c r="L586" s="187">
        <f t="shared" si="4"/>
        <v>0</v>
      </c>
      <c r="M586" s="187">
        <v>5</v>
      </c>
      <c r="N586" s="187"/>
      <c r="O586" s="187" t="str">
        <f>#N/A</f>
        <v xml:space="preserve"> </v>
      </c>
      <c r="P586" s="187" t="s">
        <v>58</v>
      </c>
      <c r="Q586" s="187" t="s">
        <v>58</v>
      </c>
      <c r="R586" s="187" t="s">
        <v>58</v>
      </c>
      <c r="S586" s="187" t="s">
        <v>58</v>
      </c>
      <c r="T586" s="187" t="s">
        <v>58</v>
      </c>
      <c r="U586" s="187" t="s">
        <v>58</v>
      </c>
      <c r="V586" s="187" t="s">
        <v>58</v>
      </c>
      <c r="W586" s="187">
        <v>0</v>
      </c>
      <c r="X586" s="187" t="s">
        <v>58</v>
      </c>
      <c r="Y586" s="187" t="s">
        <v>58</v>
      </c>
      <c r="Z586" s="187" t="s">
        <v>58</v>
      </c>
      <c r="AA586" s="187"/>
      <c r="AB586" s="187" t="s">
        <v>59</v>
      </c>
      <c r="AC586" s="187" t="s">
        <v>60</v>
      </c>
      <c r="AD586" s="188" t="s">
        <v>6072</v>
      </c>
      <c r="AE586" s="187" t="str">
        <f>VLOOKUP($AF$2:$AF$6318,'PROG CODE'!$A$2:$B$1052,2,FALSE)</f>
        <v>KCABEDUORD</v>
      </c>
      <c r="AF586" s="222" t="s">
        <v>90</v>
      </c>
      <c r="AG586" s="190" t="s">
        <v>63</v>
      </c>
      <c r="AH586" s="222" t="s">
        <v>5684</v>
      </c>
      <c r="AI586" s="222" t="s">
        <v>6206</v>
      </c>
      <c r="AJ586" s="217" t="s">
        <v>5638</v>
      </c>
      <c r="AK586" s="229"/>
      <c r="AL586" s="229"/>
      <c r="AM586" s="192" t="s">
        <v>5639</v>
      </c>
    </row>
    <row r="587" spans="1:39" ht="13.5" customHeight="1">
      <c r="A587" s="183">
        <v>3</v>
      </c>
      <c r="B587" s="219" t="s">
        <v>358</v>
      </c>
      <c r="C587" s="197" t="s">
        <v>5643</v>
      </c>
      <c r="D587" s="179" t="s">
        <v>510</v>
      </c>
      <c r="E587" s="231" t="s">
        <v>510</v>
      </c>
      <c r="F587" s="204" t="s">
        <v>2346</v>
      </c>
      <c r="G587" s="181" t="s">
        <v>2347</v>
      </c>
      <c r="H587" s="157" t="str">
        <f>VLOOKUP(I587:I587,'ENTER STAFF #S HERE'!$A$1:$B$2180,2,FALSE)</f>
        <v>C1607</v>
      </c>
      <c r="I587" s="179" t="s">
        <v>5096</v>
      </c>
      <c r="J587" s="228">
        <v>3</v>
      </c>
      <c r="K587" s="187">
        <f t="shared" si="3"/>
        <v>3</v>
      </c>
      <c r="L587" s="187">
        <f t="shared" si="4"/>
        <v>1</v>
      </c>
      <c r="M587" s="187">
        <v>5</v>
      </c>
      <c r="N587" s="187"/>
      <c r="O587" s="187" t="str">
        <f>#N/A</f>
        <v xml:space="preserve"> </v>
      </c>
      <c r="P587" s="187" t="s">
        <v>58</v>
      </c>
      <c r="Q587" s="187" t="s">
        <v>58</v>
      </c>
      <c r="R587" s="187" t="s">
        <v>58</v>
      </c>
      <c r="S587" s="187" t="s">
        <v>58</v>
      </c>
      <c r="T587" s="187" t="s">
        <v>58</v>
      </c>
      <c r="U587" s="187" t="s">
        <v>58</v>
      </c>
      <c r="V587" s="187" t="s">
        <v>58</v>
      </c>
      <c r="W587" s="187">
        <v>1</v>
      </c>
      <c r="X587" s="187" t="s">
        <v>58</v>
      </c>
      <c r="Y587" s="187" t="s">
        <v>58</v>
      </c>
      <c r="Z587" s="187" t="s">
        <v>58</v>
      </c>
      <c r="AA587" s="187"/>
      <c r="AB587" s="187" t="s">
        <v>59</v>
      </c>
      <c r="AC587" s="187" t="s">
        <v>60</v>
      </c>
      <c r="AD587" s="188" t="s">
        <v>6072</v>
      </c>
      <c r="AE587" s="187" t="str">
        <f>VLOOKUP($AF$2:$AF$6318,'PROG CODE'!$A$2:$B$1052,2,FALSE)</f>
        <v>KCABEDUORD</v>
      </c>
      <c r="AF587" s="222" t="s">
        <v>90</v>
      </c>
      <c r="AG587" s="190" t="s">
        <v>63</v>
      </c>
      <c r="AH587" s="222" t="s">
        <v>5684</v>
      </c>
      <c r="AI587" s="222" t="s">
        <v>6206</v>
      </c>
      <c r="AJ587" s="217" t="s">
        <v>5638</v>
      </c>
      <c r="AK587" s="229"/>
      <c r="AL587" s="229"/>
      <c r="AM587" s="192" t="s">
        <v>5639</v>
      </c>
    </row>
    <row r="588" spans="1:39" ht="13.5" customHeight="1">
      <c r="A588" s="183">
        <f t="shared" ref="A588:A1036" si="5">IF(B588="MONDAY",1,IF(B588="TUESDAY",2,IF(B588="WEDNESDAY",3,IF(B588="THURSDAY",4,IF(B588="FRIDAY",5,IF(B588="SATURDAY",6,7))))))</f>
        <v>1</v>
      </c>
      <c r="B588" s="168" t="s">
        <v>52</v>
      </c>
      <c r="C588" s="221" t="s">
        <v>6154</v>
      </c>
      <c r="D588" s="179" t="s">
        <v>510</v>
      </c>
      <c r="E588" s="215" t="s">
        <v>5648</v>
      </c>
      <c r="F588" s="225" t="s">
        <v>2531</v>
      </c>
      <c r="G588" s="215" t="s">
        <v>6361</v>
      </c>
      <c r="H588" s="157" t="str">
        <f>VLOOKUP(I588:I638,'ENTER STAFF #S HERE'!$A$1:$B$2180,2,FALSE)</f>
        <v>C1457</v>
      </c>
      <c r="I588" s="200" t="s">
        <v>3828</v>
      </c>
      <c r="J588" s="227" t="s">
        <v>5669</v>
      </c>
      <c r="K588" s="187"/>
      <c r="L588" s="187"/>
      <c r="M588" s="284">
        <v>6</v>
      </c>
      <c r="N588" s="270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475" t="s">
        <v>60</v>
      </c>
      <c r="AD588" s="196" t="s">
        <v>6072</v>
      </c>
      <c r="AE588" s="187" t="str">
        <f>VLOOKUP($AF$2:$AF$6318,'PROG CODE'!$A$2:$B$1052,2,FALSE)</f>
        <v>KCADE</v>
      </c>
      <c r="AF588" s="214" t="s">
        <v>93</v>
      </c>
      <c r="AG588" s="214" t="s">
        <v>5683</v>
      </c>
      <c r="AH588" s="214" t="s">
        <v>5684</v>
      </c>
      <c r="AI588" s="214" t="s">
        <v>5676</v>
      </c>
      <c r="AJ588" s="216" t="s">
        <v>5638</v>
      </c>
      <c r="AK588" s="214"/>
      <c r="AL588" s="285"/>
      <c r="AM588" s="214" t="s">
        <v>5639</v>
      </c>
    </row>
    <row r="589" spans="1:39" ht="13.5" customHeight="1">
      <c r="A589" s="183">
        <f t="shared" si="5"/>
        <v>6</v>
      </c>
      <c r="B589" s="168" t="s">
        <v>361</v>
      </c>
      <c r="C589" s="221" t="s">
        <v>5685</v>
      </c>
      <c r="D589" s="200" t="s">
        <v>510</v>
      </c>
      <c r="E589" s="215" t="s">
        <v>510</v>
      </c>
      <c r="F589" s="225" t="s">
        <v>2520</v>
      </c>
      <c r="G589" s="215" t="s">
        <v>6320</v>
      </c>
      <c r="H589" s="157" t="str">
        <f>VLOOKUP(I589:I639,'ENTER STAFF #S HERE'!$A$1:$B$2180,2,FALSE)</f>
        <v>C1549</v>
      </c>
      <c r="I589" s="179" t="s">
        <v>5048</v>
      </c>
      <c r="J589" s="227" t="s">
        <v>5669</v>
      </c>
      <c r="K589" s="187"/>
      <c r="L589" s="187"/>
      <c r="M589" s="284">
        <v>6</v>
      </c>
      <c r="N589" s="270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475" t="s">
        <v>60</v>
      </c>
      <c r="AD589" s="196" t="s">
        <v>6072</v>
      </c>
      <c r="AE589" s="187" t="str">
        <f>VLOOKUP($AF$2:$AF$6318,'PROG CODE'!$A$2:$B$1052,2,FALSE)</f>
        <v>KCADE</v>
      </c>
      <c r="AF589" s="214" t="s">
        <v>93</v>
      </c>
      <c r="AG589" s="214" t="s">
        <v>5683</v>
      </c>
      <c r="AH589" s="214" t="s">
        <v>5684</v>
      </c>
      <c r="AI589" s="214" t="s">
        <v>5676</v>
      </c>
      <c r="AJ589" s="216" t="s">
        <v>5638</v>
      </c>
      <c r="AK589" s="214"/>
      <c r="AL589" s="285"/>
      <c r="AM589" s="214" t="s">
        <v>5639</v>
      </c>
    </row>
    <row r="590" spans="1:39" ht="13.5" customHeight="1">
      <c r="A590" s="183">
        <f t="shared" si="5"/>
        <v>6</v>
      </c>
      <c r="B590" s="168" t="s">
        <v>361</v>
      </c>
      <c r="C590" s="221" t="s">
        <v>5685</v>
      </c>
      <c r="D590" s="200" t="s">
        <v>510</v>
      </c>
      <c r="E590" s="215" t="s">
        <v>510</v>
      </c>
      <c r="F590" s="225" t="s">
        <v>2513</v>
      </c>
      <c r="G590" s="215" t="s">
        <v>2107</v>
      </c>
      <c r="H590" s="157" t="str">
        <f>VLOOKUP(I590:I640,'ENTER STAFF #S HERE'!$A$1:$B$2180,2,FALSE)</f>
        <v>C0998</v>
      </c>
      <c r="I590" s="200" t="s">
        <v>3940</v>
      </c>
      <c r="J590" s="227" t="s">
        <v>5669</v>
      </c>
      <c r="K590" s="187"/>
      <c r="L590" s="187"/>
      <c r="M590" s="284">
        <v>6</v>
      </c>
      <c r="N590" s="270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475" t="s">
        <v>60</v>
      </c>
      <c r="AD590" s="196" t="s">
        <v>6072</v>
      </c>
      <c r="AE590" s="187" t="str">
        <f>VLOOKUP($AF$2:$AF$6318,'PROG CODE'!$A$2:$B$1052,2,FALSE)</f>
        <v>KCADE</v>
      </c>
      <c r="AF590" s="214" t="s">
        <v>93</v>
      </c>
      <c r="AG590" s="214" t="s">
        <v>5683</v>
      </c>
      <c r="AH590" s="214" t="s">
        <v>5684</v>
      </c>
      <c r="AI590" s="214" t="s">
        <v>5676</v>
      </c>
      <c r="AJ590" s="216" t="s">
        <v>5638</v>
      </c>
      <c r="AK590" s="214"/>
      <c r="AL590" s="285"/>
      <c r="AM590" s="214" t="s">
        <v>5639</v>
      </c>
    </row>
    <row r="591" spans="1:39" ht="13.5" customHeight="1">
      <c r="A591" s="183">
        <f t="shared" si="5"/>
        <v>4</v>
      </c>
      <c r="B591" s="168" t="s">
        <v>359</v>
      </c>
      <c r="C591" s="221" t="s">
        <v>6154</v>
      </c>
      <c r="D591" s="200" t="s">
        <v>510</v>
      </c>
      <c r="E591" s="215" t="s">
        <v>510</v>
      </c>
      <c r="F591" s="225" t="s">
        <v>2516</v>
      </c>
      <c r="G591" s="215" t="s">
        <v>6311</v>
      </c>
      <c r="H591" s="157" t="str">
        <f>VLOOKUP(I591:I641,'ENTER STAFF #S HERE'!$A$1:$B$2180,2,FALSE)</f>
        <v>C1575</v>
      </c>
      <c r="I591" s="200" t="s">
        <v>4198</v>
      </c>
      <c r="J591" s="227" t="s">
        <v>5669</v>
      </c>
      <c r="K591" s="187"/>
      <c r="L591" s="187"/>
      <c r="M591" s="284">
        <v>6</v>
      </c>
      <c r="N591" s="270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475" t="s">
        <v>60</v>
      </c>
      <c r="AD591" s="196" t="s">
        <v>6072</v>
      </c>
      <c r="AE591" s="187" t="str">
        <f>VLOOKUP($AF$2:$AF$6318,'PROG CODE'!$A$2:$B$1052,2,FALSE)</f>
        <v>KCADE</v>
      </c>
      <c r="AF591" s="214" t="s">
        <v>93</v>
      </c>
      <c r="AG591" s="214" t="s">
        <v>5683</v>
      </c>
      <c r="AH591" s="214" t="s">
        <v>5684</v>
      </c>
      <c r="AI591" s="214" t="s">
        <v>5676</v>
      </c>
      <c r="AJ591" s="216" t="s">
        <v>5638</v>
      </c>
      <c r="AK591" s="214"/>
      <c r="AL591" s="285"/>
      <c r="AM591" s="214" t="s">
        <v>5639</v>
      </c>
    </row>
    <row r="592" spans="1:39" ht="13.5" customHeight="1">
      <c r="A592" s="183">
        <f t="shared" si="5"/>
        <v>5</v>
      </c>
      <c r="B592" s="168" t="s">
        <v>360</v>
      </c>
      <c r="C592" s="221" t="s">
        <v>6154</v>
      </c>
      <c r="D592" s="200" t="s">
        <v>510</v>
      </c>
      <c r="E592" s="215" t="s">
        <v>510</v>
      </c>
      <c r="F592" s="225" t="s">
        <v>2504</v>
      </c>
      <c r="G592" s="215" t="s">
        <v>2171</v>
      </c>
      <c r="H592" s="157" t="str">
        <f>VLOOKUP(I592:I642,'ENTER STAFF #S HERE'!$A$1:$B$2180,2,FALSE)</f>
        <v>C1611</v>
      </c>
      <c r="I592" s="200" t="s">
        <v>5100</v>
      </c>
      <c r="J592" s="227" t="s">
        <v>5669</v>
      </c>
      <c r="K592" s="187"/>
      <c r="L592" s="187"/>
      <c r="M592" s="284">
        <v>6</v>
      </c>
      <c r="N592" s="270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475" t="s">
        <v>60</v>
      </c>
      <c r="AD592" s="196" t="s">
        <v>6072</v>
      </c>
      <c r="AE592" s="187" t="str">
        <f>VLOOKUP($AF$2:$AF$6318,'PROG CODE'!$A$2:$B$1052,2,FALSE)</f>
        <v>KCADE</v>
      </c>
      <c r="AF592" s="214" t="s">
        <v>93</v>
      </c>
      <c r="AG592" s="214" t="s">
        <v>5683</v>
      </c>
      <c r="AH592" s="214" t="s">
        <v>5684</v>
      </c>
      <c r="AI592" s="214" t="s">
        <v>5676</v>
      </c>
      <c r="AJ592" s="216" t="s">
        <v>5638</v>
      </c>
      <c r="AK592" s="214"/>
      <c r="AL592" s="285"/>
      <c r="AM592" s="214" t="s">
        <v>5639</v>
      </c>
    </row>
    <row r="593" spans="1:39" ht="13.5" customHeight="1">
      <c r="A593" s="183">
        <f t="shared" si="5"/>
        <v>6</v>
      </c>
      <c r="B593" s="168" t="s">
        <v>361</v>
      </c>
      <c r="C593" s="221" t="s">
        <v>6154</v>
      </c>
      <c r="D593" s="200" t="s">
        <v>510</v>
      </c>
      <c r="E593" s="215" t="s">
        <v>510</v>
      </c>
      <c r="F593" s="225" t="s">
        <v>1115</v>
      </c>
      <c r="G593" s="215" t="s">
        <v>5647</v>
      </c>
      <c r="H593" s="157" t="str">
        <f>VLOOKUP(I593:I642,'ENTER STAFF #S HERE'!$A$1:$B$2180,2,FALSE)</f>
        <v>C1401</v>
      </c>
      <c r="I593" s="200" t="s">
        <v>3406</v>
      </c>
      <c r="J593" s="227" t="s">
        <v>5669</v>
      </c>
      <c r="K593" s="187"/>
      <c r="L593" s="187"/>
      <c r="M593" s="284">
        <v>6</v>
      </c>
      <c r="N593" s="270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475" t="s">
        <v>60</v>
      </c>
      <c r="AD593" s="196" t="s">
        <v>5640</v>
      </c>
      <c r="AE593" s="187" t="str">
        <f>VLOOKUP($AF$2:$AF$6318,'PROG CODE'!$A$2:$B$1052,2,FALSE)</f>
        <v>KCADE</v>
      </c>
      <c r="AF593" s="214" t="s">
        <v>93</v>
      </c>
      <c r="AG593" s="214" t="s">
        <v>5683</v>
      </c>
      <c r="AH593" s="214" t="s">
        <v>5684</v>
      </c>
      <c r="AI593" s="236" t="s">
        <v>5676</v>
      </c>
      <c r="AJ593" s="217" t="s">
        <v>5638</v>
      </c>
      <c r="AK593" s="263"/>
      <c r="AL593" s="263"/>
      <c r="AM593" s="192" t="s">
        <v>5639</v>
      </c>
    </row>
    <row r="594" spans="1:39" ht="13.5" customHeight="1">
      <c r="A594" s="183">
        <f t="shared" si="5"/>
        <v>3</v>
      </c>
      <c r="B594" s="168" t="s">
        <v>358</v>
      </c>
      <c r="C594" s="221" t="s">
        <v>5662</v>
      </c>
      <c r="D594" s="200" t="s">
        <v>510</v>
      </c>
      <c r="E594" s="215" t="s">
        <v>510</v>
      </c>
      <c r="F594" s="225" t="s">
        <v>2521</v>
      </c>
      <c r="G594" s="215" t="s">
        <v>2123</v>
      </c>
      <c r="H594" s="157" t="str">
        <f>VLOOKUP(I594:I643,'ENTER STAFF #S HERE'!$A$1:$B$2180,2,FALSE)</f>
        <v>C1793</v>
      </c>
      <c r="I594" s="200" t="s">
        <v>4204</v>
      </c>
      <c r="J594" s="227" t="s">
        <v>5669</v>
      </c>
      <c r="K594" s="187"/>
      <c r="L594" s="187"/>
      <c r="M594" s="284">
        <v>6</v>
      </c>
      <c r="N594" s="270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475" t="s">
        <v>60</v>
      </c>
      <c r="AD594" s="196" t="s">
        <v>6072</v>
      </c>
      <c r="AE594" s="187" t="str">
        <f>VLOOKUP($AF$2:$AF$6318,'PROG CODE'!$A$2:$B$1052,2,FALSE)</f>
        <v>KCADE</v>
      </c>
      <c r="AF594" s="214" t="s">
        <v>93</v>
      </c>
      <c r="AG594" s="214" t="s">
        <v>5683</v>
      </c>
      <c r="AH594" s="214" t="s">
        <v>5684</v>
      </c>
      <c r="AI594" s="236" t="s">
        <v>5676</v>
      </c>
      <c r="AJ594" s="217" t="s">
        <v>5638</v>
      </c>
      <c r="AK594" s="263"/>
      <c r="AL594" s="263"/>
      <c r="AM594" s="192" t="s">
        <v>5639</v>
      </c>
    </row>
    <row r="595" spans="1:39" ht="13.5" customHeight="1">
      <c r="A595" s="183">
        <f t="shared" si="5"/>
        <v>4</v>
      </c>
      <c r="B595" s="168" t="s">
        <v>359</v>
      </c>
      <c r="C595" s="221" t="s">
        <v>5685</v>
      </c>
      <c r="D595" s="200" t="s">
        <v>510</v>
      </c>
      <c r="E595" s="215" t="s">
        <v>510</v>
      </c>
      <c r="F595" s="214" t="s">
        <v>2363</v>
      </c>
      <c r="G595" s="215" t="s">
        <v>2139</v>
      </c>
      <c r="H595" s="157" t="str">
        <f>VLOOKUP(I595:I644,'ENTER STAFF #S HERE'!$A$1:$B$2180,2,FALSE)</f>
        <v>C1250</v>
      </c>
      <c r="I595" s="179" t="s">
        <v>3920</v>
      </c>
      <c r="J595" s="227" t="s">
        <v>5669</v>
      </c>
      <c r="K595" s="187"/>
      <c r="L595" s="187"/>
      <c r="M595" s="284">
        <v>6</v>
      </c>
      <c r="N595" s="270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475" t="s">
        <v>60</v>
      </c>
      <c r="AD595" s="196" t="s">
        <v>6072</v>
      </c>
      <c r="AE595" s="187" t="str">
        <f>VLOOKUP($AF$2:$AF$6318,'PROG CODE'!$A$2:$B$1052,2,FALSE)</f>
        <v>KCADE</v>
      </c>
      <c r="AF595" s="214" t="s">
        <v>93</v>
      </c>
      <c r="AG595" s="214" t="s">
        <v>5683</v>
      </c>
      <c r="AH595" s="214" t="s">
        <v>5684</v>
      </c>
      <c r="AI595" s="236" t="s">
        <v>5676</v>
      </c>
      <c r="AJ595" s="217" t="s">
        <v>5638</v>
      </c>
      <c r="AK595" s="263"/>
      <c r="AL595" s="263"/>
      <c r="AM595" s="192" t="s">
        <v>5639</v>
      </c>
    </row>
    <row r="596" spans="1:39" ht="13.5" customHeight="1">
      <c r="A596" s="183">
        <f t="shared" si="5"/>
        <v>5</v>
      </c>
      <c r="B596" s="168" t="s">
        <v>360</v>
      </c>
      <c r="C596" s="221" t="s">
        <v>6362</v>
      </c>
      <c r="D596" s="200" t="s">
        <v>510</v>
      </c>
      <c r="E596" s="215" t="s">
        <v>510</v>
      </c>
      <c r="F596" s="225" t="s">
        <v>2504</v>
      </c>
      <c r="G596" s="215" t="s">
        <v>2171</v>
      </c>
      <c r="H596" s="157" t="str">
        <f>VLOOKUP(I596:I644,'ENTER STAFF #S HERE'!$A$1:$B$2180,2,FALSE)</f>
        <v>C1611</v>
      </c>
      <c r="I596" s="200" t="s">
        <v>5100</v>
      </c>
      <c r="J596" s="227" t="s">
        <v>5669</v>
      </c>
      <c r="K596" s="187"/>
      <c r="L596" s="187"/>
      <c r="M596" s="284">
        <v>6</v>
      </c>
      <c r="N596" s="270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475" t="s">
        <v>60</v>
      </c>
      <c r="AD596" s="196" t="s">
        <v>6072</v>
      </c>
      <c r="AE596" s="187" t="str">
        <f>VLOOKUP($AF$2:$AF$6318,'PROG CODE'!$A$2:$B$1052,2,FALSE)</f>
        <v>KCADE</v>
      </c>
      <c r="AF596" s="214" t="s">
        <v>93</v>
      </c>
      <c r="AG596" s="214" t="s">
        <v>5683</v>
      </c>
      <c r="AH596" s="214" t="s">
        <v>5684</v>
      </c>
      <c r="AI596" s="236" t="s">
        <v>5676</v>
      </c>
      <c r="AJ596" s="217" t="s">
        <v>5638</v>
      </c>
      <c r="AK596" s="263"/>
      <c r="AL596" s="263"/>
      <c r="AM596" s="192" t="s">
        <v>5639</v>
      </c>
    </row>
    <row r="597" spans="1:39" ht="13.5" customHeight="1">
      <c r="A597" s="183">
        <f t="shared" si="5"/>
        <v>5</v>
      </c>
      <c r="B597" s="168" t="s">
        <v>360</v>
      </c>
      <c r="C597" s="221" t="s">
        <v>6362</v>
      </c>
      <c r="D597" s="200" t="s">
        <v>510</v>
      </c>
      <c r="E597" s="215" t="s">
        <v>510</v>
      </c>
      <c r="F597" s="225" t="s">
        <v>2514</v>
      </c>
      <c r="G597" s="215" t="s">
        <v>2109</v>
      </c>
      <c r="H597" s="157" t="str">
        <f>VLOOKUP(I597:I645,'ENTER STAFF #S HERE'!$A$1:$B$2180,2,FALSE)</f>
        <v>C1789</v>
      </c>
      <c r="I597" s="200" t="s">
        <v>4202</v>
      </c>
      <c r="J597" s="227" t="s">
        <v>5669</v>
      </c>
      <c r="K597" s="187"/>
      <c r="L597" s="187"/>
      <c r="M597" s="284">
        <v>6</v>
      </c>
      <c r="N597" s="270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475" t="s">
        <v>60</v>
      </c>
      <c r="AD597" s="196" t="s">
        <v>6072</v>
      </c>
      <c r="AE597" s="187" t="str">
        <f>VLOOKUP($AF$2:$AF$6318,'PROG CODE'!$A$2:$B$1052,2,FALSE)</f>
        <v>KCADE</v>
      </c>
      <c r="AF597" s="214" t="s">
        <v>93</v>
      </c>
      <c r="AG597" s="214" t="s">
        <v>5683</v>
      </c>
      <c r="AH597" s="214" t="s">
        <v>5684</v>
      </c>
      <c r="AI597" s="236" t="s">
        <v>5676</v>
      </c>
      <c r="AJ597" s="217" t="s">
        <v>5638</v>
      </c>
      <c r="AK597" s="263"/>
      <c r="AL597" s="263"/>
      <c r="AM597" s="192" t="s">
        <v>5639</v>
      </c>
    </row>
    <row r="598" spans="1:39" ht="13.5" customHeight="1">
      <c r="A598" s="183">
        <f t="shared" si="5"/>
        <v>6</v>
      </c>
      <c r="B598" s="168" t="s">
        <v>361</v>
      </c>
      <c r="C598" s="221" t="s">
        <v>5685</v>
      </c>
      <c r="D598" s="200" t="s">
        <v>510</v>
      </c>
      <c r="E598" s="215" t="s">
        <v>510</v>
      </c>
      <c r="F598" s="225" t="s">
        <v>2511</v>
      </c>
      <c r="G598" s="215" t="s">
        <v>6319</v>
      </c>
      <c r="H598" s="157">
        <f>VLOOKUP(I598:I645,'ENTER STAFF #S HERE'!$A$1:$B$2180,2,FALSE)</f>
        <v>429</v>
      </c>
      <c r="I598" s="200" t="s">
        <v>4632</v>
      </c>
      <c r="J598" s="227" t="s">
        <v>5669</v>
      </c>
      <c r="K598" s="187"/>
      <c r="L598" s="187"/>
      <c r="M598" s="284">
        <v>6</v>
      </c>
      <c r="N598" s="270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475" t="s">
        <v>60</v>
      </c>
      <c r="AD598" s="196" t="s">
        <v>6072</v>
      </c>
      <c r="AE598" s="187" t="str">
        <f>VLOOKUP($AF$2:$AF$6318,'PROG CODE'!$A$2:$B$1052,2,FALSE)</f>
        <v>KCADE</v>
      </c>
      <c r="AF598" s="214" t="s">
        <v>93</v>
      </c>
      <c r="AG598" s="214" t="s">
        <v>5683</v>
      </c>
      <c r="AH598" s="214" t="s">
        <v>5684</v>
      </c>
      <c r="AI598" s="236" t="s">
        <v>5676</v>
      </c>
      <c r="AJ598" s="217" t="s">
        <v>5638</v>
      </c>
      <c r="AK598" s="263"/>
      <c r="AL598" s="263"/>
      <c r="AM598" s="192" t="s">
        <v>5639</v>
      </c>
    </row>
    <row r="599" spans="1:39" ht="13.5" customHeight="1">
      <c r="A599" s="183">
        <f t="shared" si="5"/>
        <v>6</v>
      </c>
      <c r="B599" s="168" t="s">
        <v>361</v>
      </c>
      <c r="C599" s="221" t="s">
        <v>5685</v>
      </c>
      <c r="D599" s="200" t="s">
        <v>510</v>
      </c>
      <c r="E599" s="215" t="s">
        <v>510</v>
      </c>
      <c r="F599" s="214" t="s">
        <v>2519</v>
      </c>
      <c r="G599" s="215" t="s">
        <v>6316</v>
      </c>
      <c r="H599" s="157" t="str">
        <f>VLOOKUP(I599:I645,'ENTER STAFF #S HERE'!$A$1:$B$2180,2,FALSE)</f>
        <v>C1424</v>
      </c>
      <c r="I599" s="179" t="s">
        <v>3906</v>
      </c>
      <c r="J599" s="227" t="s">
        <v>5669</v>
      </c>
      <c r="K599" s="187"/>
      <c r="L599" s="187"/>
      <c r="M599" s="210">
        <v>6</v>
      </c>
      <c r="N599" s="270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475" t="s">
        <v>60</v>
      </c>
      <c r="AD599" s="196" t="s">
        <v>6072</v>
      </c>
      <c r="AE599" s="187" t="str">
        <f>VLOOKUP($AF$2:$AF$6318,'PROG CODE'!$A$2:$B$1052,2,FALSE)</f>
        <v>KCADE</v>
      </c>
      <c r="AF599" s="214" t="s">
        <v>93</v>
      </c>
      <c r="AG599" s="214" t="s">
        <v>5683</v>
      </c>
      <c r="AH599" s="214" t="s">
        <v>5684</v>
      </c>
      <c r="AI599" s="236" t="s">
        <v>5676</v>
      </c>
      <c r="AJ599" s="217" t="s">
        <v>5638</v>
      </c>
      <c r="AK599" s="263"/>
      <c r="AL599" s="263"/>
      <c r="AM599" s="192" t="s">
        <v>5639</v>
      </c>
    </row>
    <row r="600" spans="1:39" ht="13.5" customHeight="1">
      <c r="A600" s="183">
        <f t="shared" si="5"/>
        <v>4</v>
      </c>
      <c r="B600" s="168" t="s">
        <v>359</v>
      </c>
      <c r="C600" s="286" t="s">
        <v>5662</v>
      </c>
      <c r="D600" s="200" t="s">
        <v>510</v>
      </c>
      <c r="E600" s="215" t="s">
        <v>510</v>
      </c>
      <c r="F600" s="225" t="s">
        <v>2527</v>
      </c>
      <c r="G600" s="215" t="s">
        <v>2129</v>
      </c>
      <c r="H600" s="157" t="str">
        <f>VLOOKUP(I600:I646,'ENTER STAFF #S HERE'!$A$1:$B$2180,2,FALSE)</f>
        <v>C1754</v>
      </c>
      <c r="I600" s="200" t="s">
        <v>3980</v>
      </c>
      <c r="J600" s="227" t="s">
        <v>5669</v>
      </c>
      <c r="K600" s="187"/>
      <c r="L600" s="187"/>
      <c r="M600" s="284">
        <v>6</v>
      </c>
      <c r="N600" s="270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475" t="s">
        <v>60</v>
      </c>
      <c r="AD600" s="196" t="s">
        <v>5637</v>
      </c>
      <c r="AE600" s="187" t="str">
        <f>VLOOKUP($AF$2:$AF$6318,'PROG CODE'!$A$2:$B$1052,2,FALSE)</f>
        <v>KCADE</v>
      </c>
      <c r="AF600" s="214" t="s">
        <v>93</v>
      </c>
      <c r="AG600" s="214" t="s">
        <v>5683</v>
      </c>
      <c r="AH600" s="214" t="s">
        <v>5684</v>
      </c>
      <c r="AI600" s="214" t="s">
        <v>5676</v>
      </c>
      <c r="AJ600" s="216" t="s">
        <v>5638</v>
      </c>
      <c r="AK600" s="214"/>
      <c r="AL600" s="285"/>
      <c r="AM600" s="214" t="s">
        <v>5639</v>
      </c>
    </row>
    <row r="601" spans="1:39" ht="13.5" customHeight="1">
      <c r="A601" s="183">
        <f t="shared" si="5"/>
        <v>5</v>
      </c>
      <c r="B601" s="168" t="s">
        <v>360</v>
      </c>
      <c r="C601" s="221" t="s">
        <v>6362</v>
      </c>
      <c r="D601" s="200" t="s">
        <v>376</v>
      </c>
      <c r="E601" s="215" t="s">
        <v>380</v>
      </c>
      <c r="F601" s="225" t="s">
        <v>2512</v>
      </c>
      <c r="G601" s="215" t="s">
        <v>2105</v>
      </c>
      <c r="H601" s="157" t="str">
        <f>VLOOKUP(I601:I647,'ENTER STAFF #S HERE'!$A$1:$B$2180,2,FALSE)</f>
        <v>C1789</v>
      </c>
      <c r="I601" s="200" t="s">
        <v>4202</v>
      </c>
      <c r="J601" s="227" t="s">
        <v>5669</v>
      </c>
      <c r="K601" s="187"/>
      <c r="L601" s="187"/>
      <c r="M601" s="284">
        <v>6</v>
      </c>
      <c r="N601" s="270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475" t="s">
        <v>60</v>
      </c>
      <c r="AD601" s="196" t="s">
        <v>6072</v>
      </c>
      <c r="AE601" s="187" t="str">
        <f>VLOOKUP($AF$2:$AF$6318,'PROG CODE'!$A$2:$B$1052,2,FALSE)</f>
        <v>KCADE</v>
      </c>
      <c r="AF601" s="214" t="s">
        <v>93</v>
      </c>
      <c r="AG601" s="214" t="s">
        <v>5683</v>
      </c>
      <c r="AH601" s="214" t="s">
        <v>5684</v>
      </c>
      <c r="AI601" s="214" t="s">
        <v>5676</v>
      </c>
      <c r="AJ601" s="216" t="s">
        <v>5638</v>
      </c>
      <c r="AK601" s="214"/>
      <c r="AL601" s="285"/>
      <c r="AM601" s="214" t="s">
        <v>5639</v>
      </c>
    </row>
    <row r="602" spans="1:39" ht="13.5" customHeight="1">
      <c r="A602" s="183">
        <f t="shared" si="5"/>
        <v>2</v>
      </c>
      <c r="B602" s="168" t="s">
        <v>357</v>
      </c>
      <c r="C602" s="221" t="s">
        <v>6362</v>
      </c>
      <c r="D602" s="200" t="s">
        <v>376</v>
      </c>
      <c r="E602" s="215" t="s">
        <v>422</v>
      </c>
      <c r="F602" s="225" t="s">
        <v>2518</v>
      </c>
      <c r="G602" s="215" t="s">
        <v>6322</v>
      </c>
      <c r="H602" s="157" t="str">
        <f>VLOOKUP(I602:I648,'ENTER STAFF #S HERE'!$A$1:$B$2180,2,FALSE)</f>
        <v>C0700</v>
      </c>
      <c r="I602" s="200" t="s">
        <v>3986</v>
      </c>
      <c r="J602" s="227" t="s">
        <v>5669</v>
      </c>
      <c r="K602" s="187"/>
      <c r="L602" s="187"/>
      <c r="M602" s="284">
        <v>6</v>
      </c>
      <c r="N602" s="270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475" t="s">
        <v>60</v>
      </c>
      <c r="AD602" s="196" t="s">
        <v>6072</v>
      </c>
      <c r="AE602" s="187" t="str">
        <f>VLOOKUP($AF$2:$AF$6318,'PROG CODE'!$A$2:$B$1052,2,FALSE)</f>
        <v>KCADE</v>
      </c>
      <c r="AF602" s="214" t="s">
        <v>93</v>
      </c>
      <c r="AG602" s="214" t="s">
        <v>5683</v>
      </c>
      <c r="AH602" s="214" t="s">
        <v>5684</v>
      </c>
      <c r="AI602" s="214" t="s">
        <v>5676</v>
      </c>
      <c r="AJ602" s="216" t="s">
        <v>5638</v>
      </c>
      <c r="AK602" s="214"/>
      <c r="AL602" s="285"/>
      <c r="AM602" s="214" t="s">
        <v>5639</v>
      </c>
    </row>
    <row r="603" spans="1:39" ht="13.5" customHeight="1">
      <c r="A603" s="183">
        <f t="shared" si="5"/>
        <v>6</v>
      </c>
      <c r="B603" s="168" t="s">
        <v>361</v>
      </c>
      <c r="C603" s="221" t="s">
        <v>5685</v>
      </c>
      <c r="D603" s="200" t="s">
        <v>510</v>
      </c>
      <c r="E603" s="215" t="s">
        <v>5648</v>
      </c>
      <c r="F603" s="225" t="s">
        <v>2529</v>
      </c>
      <c r="G603" s="215" t="s">
        <v>6363</v>
      </c>
      <c r="H603" s="157" t="str">
        <f>VLOOKUP(I603:I649,'ENTER STAFF #S HERE'!$A$1:$B$2180,2,FALSE)</f>
        <v>C0766</v>
      </c>
      <c r="I603" s="200" t="s">
        <v>3982</v>
      </c>
      <c r="J603" s="227" t="s">
        <v>5669</v>
      </c>
      <c r="K603" s="187"/>
      <c r="L603" s="187"/>
      <c r="M603" s="284">
        <v>6</v>
      </c>
      <c r="N603" s="270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475" t="s">
        <v>60</v>
      </c>
      <c r="AD603" s="196" t="s">
        <v>5637</v>
      </c>
      <c r="AE603" s="187" t="str">
        <f>VLOOKUP($AF$2:$AF$6318,'PROG CODE'!$A$2:$B$1052,2,FALSE)</f>
        <v>KCADE</v>
      </c>
      <c r="AF603" s="214" t="s">
        <v>93</v>
      </c>
      <c r="AG603" s="214" t="s">
        <v>5683</v>
      </c>
      <c r="AH603" s="214" t="s">
        <v>5684</v>
      </c>
      <c r="AI603" s="214" t="s">
        <v>5676</v>
      </c>
      <c r="AJ603" s="216" t="s">
        <v>5638</v>
      </c>
      <c r="AK603" s="214"/>
      <c r="AL603" s="285"/>
      <c r="AM603" s="214" t="s">
        <v>5639</v>
      </c>
    </row>
    <row r="604" spans="1:39" ht="13.5" customHeight="1">
      <c r="A604" s="183">
        <f t="shared" si="5"/>
        <v>1</v>
      </c>
      <c r="B604" s="168" t="s">
        <v>52</v>
      </c>
      <c r="C604" s="221" t="s">
        <v>5662</v>
      </c>
      <c r="D604" s="200" t="s">
        <v>510</v>
      </c>
      <c r="E604" s="215" t="s">
        <v>510</v>
      </c>
      <c r="F604" s="225" t="s">
        <v>2517</v>
      </c>
      <c r="G604" s="215" t="s">
        <v>6315</v>
      </c>
      <c r="H604" s="157" t="str">
        <f>VLOOKUP(I604:I650,'ENTER STAFF #S HERE'!$A$1:$B$2180,2,FALSE)</f>
        <v>C1619</v>
      </c>
      <c r="I604" s="200" t="s">
        <v>3946</v>
      </c>
      <c r="J604" s="227" t="s">
        <v>5669</v>
      </c>
      <c r="K604" s="187"/>
      <c r="L604" s="187"/>
      <c r="M604" s="284">
        <v>6</v>
      </c>
      <c r="N604" s="270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475" t="s">
        <v>60</v>
      </c>
      <c r="AD604" s="196" t="s">
        <v>6072</v>
      </c>
      <c r="AE604" s="187" t="str">
        <f>VLOOKUP($AF$2:$AF$6318,'PROG CODE'!$A$2:$B$1052,2,FALSE)</f>
        <v>KCADE</v>
      </c>
      <c r="AF604" s="214" t="s">
        <v>93</v>
      </c>
      <c r="AG604" s="214" t="s">
        <v>5683</v>
      </c>
      <c r="AH604" s="214" t="s">
        <v>5684</v>
      </c>
      <c r="AI604" s="214" t="s">
        <v>5676</v>
      </c>
      <c r="AJ604" s="216" t="s">
        <v>5638</v>
      </c>
      <c r="AK604" s="214"/>
      <c r="AL604" s="285"/>
      <c r="AM604" s="214" t="s">
        <v>5639</v>
      </c>
    </row>
    <row r="605" spans="1:39" ht="13.5" customHeight="1">
      <c r="A605" s="183">
        <f t="shared" si="5"/>
        <v>2</v>
      </c>
      <c r="B605" s="168" t="s">
        <v>357</v>
      </c>
      <c r="C605" s="221" t="s">
        <v>6362</v>
      </c>
      <c r="D605" s="200" t="s">
        <v>376</v>
      </c>
      <c r="E605" s="215" t="s">
        <v>420</v>
      </c>
      <c r="F605" s="225" t="s">
        <v>2515</v>
      </c>
      <c r="G605" s="215" t="s">
        <v>6323</v>
      </c>
      <c r="H605" s="157" t="str">
        <f>VLOOKUP(I605:I651,'ENTER STAFF #S HERE'!$A$1:$B$2180,2,FALSE)</f>
        <v>C1880</v>
      </c>
      <c r="I605" s="200" t="s">
        <v>4292</v>
      </c>
      <c r="J605" s="227" t="s">
        <v>5669</v>
      </c>
      <c r="K605" s="187"/>
      <c r="L605" s="187"/>
      <c r="M605" s="284">
        <v>6</v>
      </c>
      <c r="N605" s="270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475" t="s">
        <v>60</v>
      </c>
      <c r="AD605" s="196" t="s">
        <v>6072</v>
      </c>
      <c r="AE605" s="187" t="str">
        <f>VLOOKUP($AF$2:$AF$6318,'PROG CODE'!$A$2:$B$1052,2,FALSE)</f>
        <v>KCADE</v>
      </c>
      <c r="AF605" s="214" t="s">
        <v>93</v>
      </c>
      <c r="AG605" s="214" t="s">
        <v>5683</v>
      </c>
      <c r="AH605" s="214" t="s">
        <v>5684</v>
      </c>
      <c r="AI605" s="214" t="s">
        <v>5676</v>
      </c>
      <c r="AJ605" s="216" t="s">
        <v>5638</v>
      </c>
      <c r="AK605" s="214"/>
      <c r="AL605" s="285"/>
      <c r="AM605" s="214" t="s">
        <v>5639</v>
      </c>
    </row>
    <row r="606" spans="1:39" ht="13.5" customHeight="1">
      <c r="A606" s="183">
        <f t="shared" si="5"/>
        <v>6</v>
      </c>
      <c r="B606" s="168" t="s">
        <v>361</v>
      </c>
      <c r="C606" s="221" t="s">
        <v>5662</v>
      </c>
      <c r="D606" s="200" t="s">
        <v>510</v>
      </c>
      <c r="E606" s="215" t="s">
        <v>510</v>
      </c>
      <c r="F606" s="287" t="s">
        <v>2998</v>
      </c>
      <c r="G606" s="288" t="s">
        <v>6313</v>
      </c>
      <c r="H606" s="157" t="str">
        <f>VLOOKUP(I606:I652,'ENTER STAFF #S HERE'!$A$1:$B$2180,2,FALSE)</f>
        <v>C1783</v>
      </c>
      <c r="I606" s="200" t="s">
        <v>3858</v>
      </c>
      <c r="J606" s="227" t="s">
        <v>5669</v>
      </c>
      <c r="K606" s="187"/>
      <c r="L606" s="187"/>
      <c r="M606" s="284">
        <v>6</v>
      </c>
      <c r="N606" s="270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475" t="s">
        <v>60</v>
      </c>
      <c r="AD606" s="196" t="s">
        <v>5680</v>
      </c>
      <c r="AE606" s="187" t="str">
        <f>VLOOKUP($AF$2:$AF$6318,'PROG CODE'!$A$2:$B$1052,2,FALSE)</f>
        <v>KCADE</v>
      </c>
      <c r="AF606" s="214" t="s">
        <v>93</v>
      </c>
      <c r="AG606" s="214" t="s">
        <v>5683</v>
      </c>
      <c r="AH606" s="214" t="s">
        <v>5684</v>
      </c>
      <c r="AI606" s="214" t="s">
        <v>5676</v>
      </c>
      <c r="AJ606" s="216" t="s">
        <v>5638</v>
      </c>
      <c r="AK606" s="214"/>
      <c r="AL606" s="285"/>
      <c r="AM606" s="214" t="s">
        <v>5639</v>
      </c>
    </row>
    <row r="607" spans="1:39" ht="13.5" customHeight="1">
      <c r="A607" s="183">
        <f t="shared" si="5"/>
        <v>6</v>
      </c>
      <c r="B607" s="168" t="s">
        <v>361</v>
      </c>
      <c r="C607" s="221" t="s">
        <v>5685</v>
      </c>
      <c r="D607" s="200" t="s">
        <v>510</v>
      </c>
      <c r="E607" s="215" t="s">
        <v>510</v>
      </c>
      <c r="F607" s="289" t="s">
        <v>2522</v>
      </c>
      <c r="G607" s="215" t="s">
        <v>2125</v>
      </c>
      <c r="H607" s="157" t="str">
        <f>VLOOKUP(I607:I653,'ENTER STAFF #S HERE'!$A$1:$B$2180,2,FALSE)</f>
        <v>C1607</v>
      </c>
      <c r="I607" s="200" t="s">
        <v>5096</v>
      </c>
      <c r="J607" s="227" t="s">
        <v>5669</v>
      </c>
      <c r="K607" s="187"/>
      <c r="L607" s="187"/>
      <c r="M607" s="284">
        <v>6</v>
      </c>
      <c r="N607" s="270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475" t="s">
        <v>60</v>
      </c>
      <c r="AD607" s="196" t="s">
        <v>6072</v>
      </c>
      <c r="AE607" s="187" t="str">
        <f>VLOOKUP($AF$2:$AF$6318,'PROG CODE'!$A$2:$B$1052,2,FALSE)</f>
        <v>KCADE</v>
      </c>
      <c r="AF607" s="214" t="s">
        <v>93</v>
      </c>
      <c r="AG607" s="214" t="s">
        <v>5683</v>
      </c>
      <c r="AH607" s="214" t="s">
        <v>5684</v>
      </c>
      <c r="AI607" s="214" t="s">
        <v>5676</v>
      </c>
      <c r="AJ607" s="216" t="s">
        <v>5638</v>
      </c>
      <c r="AK607" s="214"/>
      <c r="AL607" s="285"/>
      <c r="AM607" s="214" t="s">
        <v>5639</v>
      </c>
    </row>
    <row r="608" spans="1:39" ht="13.5" customHeight="1">
      <c r="A608" s="183">
        <f t="shared" si="5"/>
        <v>5</v>
      </c>
      <c r="B608" s="168" t="s">
        <v>360</v>
      </c>
      <c r="C608" s="221" t="s">
        <v>6362</v>
      </c>
      <c r="D608" s="200" t="s">
        <v>376</v>
      </c>
      <c r="E608" s="215" t="s">
        <v>420</v>
      </c>
      <c r="F608" s="225" t="s">
        <v>2523</v>
      </c>
      <c r="G608" s="215" t="s">
        <v>6364</v>
      </c>
      <c r="H608" s="157">
        <f>VLOOKUP(I608:I654,'ENTER STAFF #S HERE'!$A$1:$B$2180,2,FALSE)</f>
        <v>324</v>
      </c>
      <c r="I608" s="200" t="s">
        <v>4005</v>
      </c>
      <c r="J608" s="227" t="s">
        <v>5669</v>
      </c>
      <c r="K608" s="187"/>
      <c r="L608" s="187"/>
      <c r="M608" s="284">
        <v>6</v>
      </c>
      <c r="N608" s="270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475" t="s">
        <v>60</v>
      </c>
      <c r="AD608" s="196" t="s">
        <v>5646</v>
      </c>
      <c r="AE608" s="187" t="str">
        <f>VLOOKUP($AF$2:$AF$6318,'PROG CODE'!$A$2:$B$1052,2,FALSE)</f>
        <v>KCADE</v>
      </c>
      <c r="AF608" s="214" t="s">
        <v>93</v>
      </c>
      <c r="AG608" s="214" t="s">
        <v>5683</v>
      </c>
      <c r="AH608" s="214" t="s">
        <v>5684</v>
      </c>
      <c r="AI608" s="214" t="s">
        <v>5676</v>
      </c>
      <c r="AJ608" s="216" t="s">
        <v>5638</v>
      </c>
      <c r="AK608" s="214"/>
      <c r="AL608" s="285"/>
      <c r="AM608" s="214" t="s">
        <v>5639</v>
      </c>
    </row>
    <row r="609" spans="1:39" ht="13.5" customHeight="1">
      <c r="A609" s="183">
        <f t="shared" si="5"/>
        <v>1</v>
      </c>
      <c r="B609" s="168" t="s">
        <v>52</v>
      </c>
      <c r="C609" s="221" t="s">
        <v>5685</v>
      </c>
      <c r="D609" s="200" t="s">
        <v>510</v>
      </c>
      <c r="E609" s="215" t="s">
        <v>510</v>
      </c>
      <c r="F609" s="225" t="s">
        <v>2457</v>
      </c>
      <c r="G609" s="215" t="s">
        <v>6269</v>
      </c>
      <c r="H609" s="157" t="str">
        <f>VLOOKUP(I609:I655,'ENTER STAFF #S HERE'!$A$1:$B$2180,2,FALSE)</f>
        <v>C1392</v>
      </c>
      <c r="I609" s="200" t="s">
        <v>4274</v>
      </c>
      <c r="J609" s="227" t="s">
        <v>5669</v>
      </c>
      <c r="K609" s="187"/>
      <c r="L609" s="187"/>
      <c r="M609" s="284">
        <v>6</v>
      </c>
      <c r="N609" s="270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475" t="s">
        <v>60</v>
      </c>
      <c r="AD609" s="196" t="s">
        <v>6072</v>
      </c>
      <c r="AE609" s="187" t="str">
        <f>VLOOKUP($AF$2:$AF$6318,'PROG CODE'!$A$2:$B$1052,2,FALSE)</f>
        <v>KCADE</v>
      </c>
      <c r="AF609" s="214" t="s">
        <v>93</v>
      </c>
      <c r="AG609" s="214" t="s">
        <v>5683</v>
      </c>
      <c r="AH609" s="214" t="s">
        <v>5684</v>
      </c>
      <c r="AI609" s="214" t="s">
        <v>5677</v>
      </c>
      <c r="AJ609" s="216" t="s">
        <v>5638</v>
      </c>
      <c r="AK609" s="214"/>
      <c r="AL609" s="285"/>
      <c r="AM609" s="214" t="s">
        <v>5639</v>
      </c>
    </row>
    <row r="610" spans="1:39" ht="13.5" customHeight="1">
      <c r="A610" s="183">
        <f t="shared" si="5"/>
        <v>6</v>
      </c>
      <c r="B610" s="168" t="s">
        <v>361</v>
      </c>
      <c r="C610" s="221" t="s">
        <v>5685</v>
      </c>
      <c r="D610" s="200" t="s">
        <v>510</v>
      </c>
      <c r="E610" s="215" t="s">
        <v>510</v>
      </c>
      <c r="F610" s="225" t="s">
        <v>2462</v>
      </c>
      <c r="G610" s="215" t="s">
        <v>6365</v>
      </c>
      <c r="H610" s="157" t="str">
        <f>VLOOKUP(I610:I656,'ENTER STAFF #S HERE'!$A$1:$B$2180,2,FALSE)</f>
        <v>C1853</v>
      </c>
      <c r="I610" s="200" t="s">
        <v>4254</v>
      </c>
      <c r="J610" s="227" t="s">
        <v>5669</v>
      </c>
      <c r="K610" s="187"/>
      <c r="L610" s="187"/>
      <c r="M610" s="284">
        <v>6</v>
      </c>
      <c r="N610" s="270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475" t="s">
        <v>60</v>
      </c>
      <c r="AD610" s="196" t="s">
        <v>6072</v>
      </c>
      <c r="AE610" s="187" t="str">
        <f>VLOOKUP($AF$2:$AF$6318,'PROG CODE'!$A$2:$B$1052,2,FALSE)</f>
        <v>KCADE</v>
      </c>
      <c r="AF610" s="214" t="s">
        <v>93</v>
      </c>
      <c r="AG610" s="214" t="s">
        <v>5683</v>
      </c>
      <c r="AH610" s="214" t="s">
        <v>5684</v>
      </c>
      <c r="AI610" s="214" t="s">
        <v>5677</v>
      </c>
      <c r="AJ610" s="216" t="s">
        <v>5638</v>
      </c>
      <c r="AK610" s="214"/>
      <c r="AL610" s="285"/>
      <c r="AM610" s="214" t="s">
        <v>5639</v>
      </c>
    </row>
    <row r="611" spans="1:39" ht="13.5" customHeight="1">
      <c r="A611" s="183">
        <f t="shared" si="5"/>
        <v>6</v>
      </c>
      <c r="B611" s="168" t="s">
        <v>361</v>
      </c>
      <c r="C611" s="221" t="s">
        <v>5685</v>
      </c>
      <c r="D611" s="200" t="s">
        <v>510</v>
      </c>
      <c r="E611" s="215" t="s">
        <v>510</v>
      </c>
      <c r="F611" s="225" t="s">
        <v>2559</v>
      </c>
      <c r="G611" s="215" t="s">
        <v>2560</v>
      </c>
      <c r="H611" s="157">
        <f>VLOOKUP(I611:I656,'ENTER STAFF #S HERE'!$A$1:$B$2180,2,FALSE)</f>
        <v>429</v>
      </c>
      <c r="I611" s="200" t="s">
        <v>4632</v>
      </c>
      <c r="J611" s="227"/>
      <c r="K611" s="187"/>
      <c r="L611" s="187"/>
      <c r="M611" s="284">
        <v>6</v>
      </c>
      <c r="N611" s="270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475" t="s">
        <v>60</v>
      </c>
      <c r="AD611" s="196" t="s">
        <v>6072</v>
      </c>
      <c r="AE611" s="187" t="str">
        <f>VLOOKUP($AF$2:$AF$6318,'PROG CODE'!$A$2:$B$1052,2,FALSE)</f>
        <v>KCADE</v>
      </c>
      <c r="AF611" s="214" t="s">
        <v>93</v>
      </c>
      <c r="AG611" s="214" t="s">
        <v>5683</v>
      </c>
      <c r="AH611" s="214" t="s">
        <v>5684</v>
      </c>
      <c r="AI611" s="214" t="s">
        <v>5677</v>
      </c>
      <c r="AJ611" s="216" t="s">
        <v>5638</v>
      </c>
      <c r="AK611" s="214"/>
      <c r="AL611" s="285"/>
      <c r="AM611" s="214" t="s">
        <v>5639</v>
      </c>
    </row>
    <row r="612" spans="1:39" ht="13.5" customHeight="1">
      <c r="A612" s="183">
        <f t="shared" si="5"/>
        <v>3</v>
      </c>
      <c r="B612" s="168" t="s">
        <v>358</v>
      </c>
      <c r="C612" s="221" t="s">
        <v>5685</v>
      </c>
      <c r="D612" s="200" t="s">
        <v>510</v>
      </c>
      <c r="E612" s="215" t="s">
        <v>510</v>
      </c>
      <c r="F612" s="225" t="s">
        <v>2561</v>
      </c>
      <c r="G612" s="215" t="s">
        <v>6337</v>
      </c>
      <c r="H612" s="157" t="str">
        <f>VLOOKUP(I612:I657,'ENTER STAFF #S HERE'!$A$1:$B$2180,2,FALSE)</f>
        <v>C0998</v>
      </c>
      <c r="I612" s="200" t="s">
        <v>3940</v>
      </c>
      <c r="J612" s="227" t="s">
        <v>5669</v>
      </c>
      <c r="K612" s="187"/>
      <c r="L612" s="187"/>
      <c r="M612" s="284">
        <v>6</v>
      </c>
      <c r="N612" s="270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475" t="s">
        <v>60</v>
      </c>
      <c r="AD612" s="196" t="s">
        <v>6072</v>
      </c>
      <c r="AE612" s="187" t="str">
        <f>VLOOKUP($AF$2:$AF$6318,'PROG CODE'!$A$2:$B$1052,2,FALSE)</f>
        <v>KCADE</v>
      </c>
      <c r="AF612" s="214" t="s">
        <v>93</v>
      </c>
      <c r="AG612" s="214" t="s">
        <v>5683</v>
      </c>
      <c r="AH612" s="214" t="s">
        <v>5684</v>
      </c>
      <c r="AI612" s="214" t="s">
        <v>5677</v>
      </c>
      <c r="AJ612" s="216" t="s">
        <v>5638</v>
      </c>
      <c r="AK612" s="214"/>
      <c r="AL612" s="285"/>
      <c r="AM612" s="214" t="s">
        <v>5639</v>
      </c>
    </row>
    <row r="613" spans="1:39" ht="13.5" customHeight="1">
      <c r="A613" s="183">
        <f t="shared" si="5"/>
        <v>3</v>
      </c>
      <c r="B613" s="168" t="s">
        <v>358</v>
      </c>
      <c r="C613" s="221" t="s">
        <v>5685</v>
      </c>
      <c r="D613" s="200" t="s">
        <v>510</v>
      </c>
      <c r="E613" s="215" t="s">
        <v>510</v>
      </c>
      <c r="F613" s="225" t="s">
        <v>2562</v>
      </c>
      <c r="G613" s="215" t="s">
        <v>2183</v>
      </c>
      <c r="H613" s="157" t="str">
        <f>VLOOKUP(I613:I658,'ENTER STAFF #S HERE'!$A$1:$B$2180,2,FALSE)</f>
        <v>C1925</v>
      </c>
      <c r="I613" s="200" t="s">
        <v>4338</v>
      </c>
      <c r="J613" s="227" t="s">
        <v>5669</v>
      </c>
      <c r="K613" s="187"/>
      <c r="L613" s="187"/>
      <c r="M613" s="284">
        <v>6</v>
      </c>
      <c r="N613" s="270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475" t="s">
        <v>60</v>
      </c>
      <c r="AD613" s="196" t="s">
        <v>6072</v>
      </c>
      <c r="AE613" s="187" t="str">
        <f>VLOOKUP($AF$2:$AF$6318,'PROG CODE'!$A$2:$B$1052,2,FALSE)</f>
        <v>KCADE</v>
      </c>
      <c r="AF613" s="214" t="s">
        <v>93</v>
      </c>
      <c r="AG613" s="214" t="s">
        <v>5683</v>
      </c>
      <c r="AH613" s="214" t="s">
        <v>5684</v>
      </c>
      <c r="AI613" s="214" t="s">
        <v>5677</v>
      </c>
      <c r="AJ613" s="216" t="s">
        <v>5638</v>
      </c>
      <c r="AK613" s="214"/>
      <c r="AL613" s="285"/>
      <c r="AM613" s="214" t="s">
        <v>5639</v>
      </c>
    </row>
    <row r="614" spans="1:39" ht="13.5" customHeight="1">
      <c r="A614" s="183">
        <f t="shared" si="5"/>
        <v>5</v>
      </c>
      <c r="B614" s="168" t="s">
        <v>360</v>
      </c>
      <c r="C614" s="221" t="s">
        <v>5685</v>
      </c>
      <c r="D614" s="200" t="s">
        <v>510</v>
      </c>
      <c r="E614" s="215" t="s">
        <v>510</v>
      </c>
      <c r="F614" s="225" t="s">
        <v>2563</v>
      </c>
      <c r="G614" s="215" t="s">
        <v>2185</v>
      </c>
      <c r="H614" s="157" t="str">
        <f>VLOOKUP(I614:I659,'ENTER STAFF #S HERE'!$A$1:$B$2180,2,FALSE)</f>
        <v>C1925</v>
      </c>
      <c r="I614" s="200" t="s">
        <v>4338</v>
      </c>
      <c r="J614" s="227" t="s">
        <v>5669</v>
      </c>
      <c r="K614" s="187"/>
      <c r="L614" s="187"/>
      <c r="M614" s="284">
        <v>6</v>
      </c>
      <c r="N614" s="270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475" t="s">
        <v>60</v>
      </c>
      <c r="AD614" s="196" t="s">
        <v>6072</v>
      </c>
      <c r="AE614" s="187" t="str">
        <f>VLOOKUP($AF$2:$AF$6318,'PROG CODE'!$A$2:$B$1052,2,FALSE)</f>
        <v>KCADE</v>
      </c>
      <c r="AF614" s="214" t="s">
        <v>93</v>
      </c>
      <c r="AG614" s="214" t="s">
        <v>5683</v>
      </c>
      <c r="AH614" s="214" t="s">
        <v>5684</v>
      </c>
      <c r="AI614" s="214" t="s">
        <v>5677</v>
      </c>
      <c r="AJ614" s="216" t="s">
        <v>5638</v>
      </c>
      <c r="AK614" s="214"/>
      <c r="AL614" s="285"/>
      <c r="AM614" s="214" t="s">
        <v>5639</v>
      </c>
    </row>
    <row r="615" spans="1:39" ht="13.5" customHeight="1">
      <c r="A615" s="183">
        <f t="shared" si="5"/>
        <v>6</v>
      </c>
      <c r="B615" s="168" t="s">
        <v>361</v>
      </c>
      <c r="C615" s="221" t="s">
        <v>5685</v>
      </c>
      <c r="D615" s="200" t="s">
        <v>510</v>
      </c>
      <c r="E615" s="215" t="s">
        <v>510</v>
      </c>
      <c r="F615" s="225" t="s">
        <v>2564</v>
      </c>
      <c r="G615" s="215" t="s">
        <v>2187</v>
      </c>
      <c r="H615" s="157" t="str">
        <f>VLOOKUP(I615:I660,'ENTER STAFF #S HERE'!$A$1:$B$2180,2,FALSE)</f>
        <v>C1880</v>
      </c>
      <c r="I615" s="200" t="s">
        <v>4292</v>
      </c>
      <c r="J615" s="227" t="s">
        <v>5669</v>
      </c>
      <c r="K615" s="187"/>
      <c r="L615" s="187"/>
      <c r="M615" s="284">
        <v>6</v>
      </c>
      <c r="N615" s="270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475" t="s">
        <v>60</v>
      </c>
      <c r="AD615" s="196" t="s">
        <v>6072</v>
      </c>
      <c r="AE615" s="187" t="str">
        <f>VLOOKUP($AF$2:$AF$6318,'PROG CODE'!$A$2:$B$1052,2,FALSE)</f>
        <v>KCADE</v>
      </c>
      <c r="AF615" s="214" t="s">
        <v>93</v>
      </c>
      <c r="AG615" s="214" t="s">
        <v>5683</v>
      </c>
      <c r="AH615" s="214" t="s">
        <v>5684</v>
      </c>
      <c r="AI615" s="214" t="s">
        <v>5677</v>
      </c>
      <c r="AJ615" s="216" t="s">
        <v>5638</v>
      </c>
      <c r="AK615" s="214"/>
      <c r="AL615" s="285"/>
      <c r="AM615" s="214" t="s">
        <v>5639</v>
      </c>
    </row>
    <row r="616" spans="1:39" ht="13.5" customHeight="1">
      <c r="A616" s="183">
        <f t="shared" si="5"/>
        <v>6</v>
      </c>
      <c r="B616" s="168" t="s">
        <v>361</v>
      </c>
      <c r="C616" s="221" t="s">
        <v>5685</v>
      </c>
      <c r="D616" s="200" t="s">
        <v>510</v>
      </c>
      <c r="E616" s="215" t="s">
        <v>510</v>
      </c>
      <c r="F616" s="225" t="s">
        <v>2565</v>
      </c>
      <c r="G616" s="215" t="s">
        <v>6336</v>
      </c>
      <c r="H616" s="157" t="str">
        <f>VLOOKUP(I616:I661,'ENTER STAFF #S HERE'!$A$1:$B$2180,2,FALSE)</f>
        <v>C1575</v>
      </c>
      <c r="I616" s="200" t="s">
        <v>4198</v>
      </c>
      <c r="J616" s="227" t="s">
        <v>5669</v>
      </c>
      <c r="K616" s="187"/>
      <c r="L616" s="187"/>
      <c r="M616" s="284">
        <v>6</v>
      </c>
      <c r="N616" s="270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475" t="s">
        <v>60</v>
      </c>
      <c r="AD616" s="196" t="s">
        <v>6072</v>
      </c>
      <c r="AE616" s="187" t="str">
        <f>VLOOKUP($AF$2:$AF$6318,'PROG CODE'!$A$2:$B$1052,2,FALSE)</f>
        <v>KCADE</v>
      </c>
      <c r="AF616" s="214" t="s">
        <v>93</v>
      </c>
      <c r="AG616" s="214" t="s">
        <v>5683</v>
      </c>
      <c r="AH616" s="214" t="s">
        <v>5684</v>
      </c>
      <c r="AI616" s="214" t="s">
        <v>5677</v>
      </c>
      <c r="AJ616" s="216" t="s">
        <v>5638</v>
      </c>
      <c r="AK616" s="214"/>
      <c r="AL616" s="285"/>
      <c r="AM616" s="214" t="s">
        <v>5639</v>
      </c>
    </row>
    <row r="617" spans="1:39" ht="13.5" customHeight="1">
      <c r="A617" s="183">
        <f t="shared" si="5"/>
        <v>6</v>
      </c>
      <c r="B617" s="168" t="s">
        <v>361</v>
      </c>
      <c r="C617" s="221" t="s">
        <v>5685</v>
      </c>
      <c r="D617" s="200" t="s">
        <v>510</v>
      </c>
      <c r="E617" s="215" t="s">
        <v>510</v>
      </c>
      <c r="F617" s="225" t="s">
        <v>2566</v>
      </c>
      <c r="G617" s="215" t="s">
        <v>2191</v>
      </c>
      <c r="H617" s="157" t="str">
        <f>VLOOKUP(I617:I662,'ENTER STAFF #S HERE'!$A$1:$B$2180,2,FALSE)</f>
        <v>C1619</v>
      </c>
      <c r="I617" s="200" t="s">
        <v>3946</v>
      </c>
      <c r="J617" s="227" t="s">
        <v>5669</v>
      </c>
      <c r="K617" s="187"/>
      <c r="L617" s="187"/>
      <c r="M617" s="284">
        <v>6</v>
      </c>
      <c r="N617" s="270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475" t="s">
        <v>60</v>
      </c>
      <c r="AD617" s="196" t="s">
        <v>6072</v>
      </c>
      <c r="AE617" s="187" t="str">
        <f>VLOOKUP($AF$2:$AF$6318,'PROG CODE'!$A$2:$B$1052,2,FALSE)</f>
        <v>KCADE</v>
      </c>
      <c r="AF617" s="214" t="s">
        <v>93</v>
      </c>
      <c r="AG617" s="214" t="s">
        <v>5683</v>
      </c>
      <c r="AH617" s="214" t="s">
        <v>5684</v>
      </c>
      <c r="AI617" s="214" t="s">
        <v>5677</v>
      </c>
      <c r="AJ617" s="216" t="s">
        <v>5638</v>
      </c>
      <c r="AK617" s="214"/>
      <c r="AL617" s="285"/>
      <c r="AM617" s="214" t="s">
        <v>5639</v>
      </c>
    </row>
    <row r="618" spans="1:39" ht="13.5" customHeight="1">
      <c r="A618" s="183">
        <f t="shared" si="5"/>
        <v>6</v>
      </c>
      <c r="B618" s="168" t="s">
        <v>361</v>
      </c>
      <c r="C618" s="221" t="s">
        <v>5685</v>
      </c>
      <c r="D618" s="200" t="s">
        <v>510</v>
      </c>
      <c r="E618" s="215" t="s">
        <v>510</v>
      </c>
      <c r="F618" s="225" t="s">
        <v>2567</v>
      </c>
      <c r="G618" s="215" t="s">
        <v>2193</v>
      </c>
      <c r="H618" s="157" t="str">
        <f>VLOOKUP(I618:I663,'ENTER STAFF #S HERE'!$A$1:$B$2180,2,FALSE)</f>
        <v>C1619</v>
      </c>
      <c r="I618" s="200" t="s">
        <v>3946</v>
      </c>
      <c r="J618" s="227" t="s">
        <v>5669</v>
      </c>
      <c r="K618" s="187"/>
      <c r="L618" s="187"/>
      <c r="M618" s="284">
        <v>6</v>
      </c>
      <c r="N618" s="270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475" t="s">
        <v>60</v>
      </c>
      <c r="AD618" s="196" t="s">
        <v>6072</v>
      </c>
      <c r="AE618" s="187" t="str">
        <f>VLOOKUP($AF$2:$AF$6318,'PROG CODE'!$A$2:$B$1052,2,FALSE)</f>
        <v>KCADE</v>
      </c>
      <c r="AF618" s="214" t="s">
        <v>93</v>
      </c>
      <c r="AG618" s="214" t="s">
        <v>5683</v>
      </c>
      <c r="AH618" s="214" t="s">
        <v>5684</v>
      </c>
      <c r="AI618" s="214" t="s">
        <v>5677</v>
      </c>
      <c r="AJ618" s="216" t="s">
        <v>5638</v>
      </c>
      <c r="AK618" s="214"/>
      <c r="AL618" s="285"/>
      <c r="AM618" s="214" t="s">
        <v>5639</v>
      </c>
    </row>
    <row r="619" spans="1:39" ht="13.5" customHeight="1">
      <c r="A619" s="183">
        <f t="shared" si="5"/>
        <v>6</v>
      </c>
      <c r="B619" s="168" t="s">
        <v>361</v>
      </c>
      <c r="C619" s="221" t="s">
        <v>5685</v>
      </c>
      <c r="D619" s="200" t="s">
        <v>510</v>
      </c>
      <c r="E619" s="215" t="s">
        <v>510</v>
      </c>
      <c r="F619" s="214" t="s">
        <v>2568</v>
      </c>
      <c r="G619" s="215" t="s">
        <v>6335</v>
      </c>
      <c r="H619" s="157" t="str">
        <f>VLOOKUP(I619:I664,'ENTER STAFF #S HERE'!$A$1:$B$2180,2,FALSE)</f>
        <v>C1424</v>
      </c>
      <c r="I619" s="179" t="s">
        <v>3906</v>
      </c>
      <c r="J619" s="227" t="s">
        <v>5669</v>
      </c>
      <c r="K619" s="187"/>
      <c r="L619" s="187"/>
      <c r="M619" s="210">
        <v>6</v>
      </c>
      <c r="N619" s="270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475" t="s">
        <v>60</v>
      </c>
      <c r="AD619" s="196" t="s">
        <v>6072</v>
      </c>
      <c r="AE619" s="187" t="str">
        <f>VLOOKUP($AF$2:$AF$6318,'PROG CODE'!$A$2:$B$1052,2,FALSE)</f>
        <v>KCADE</v>
      </c>
      <c r="AF619" s="214" t="s">
        <v>93</v>
      </c>
      <c r="AG619" s="214" t="s">
        <v>5683</v>
      </c>
      <c r="AH619" s="214" t="s">
        <v>5684</v>
      </c>
      <c r="AI619" s="214" t="s">
        <v>5677</v>
      </c>
      <c r="AJ619" s="216" t="s">
        <v>5638</v>
      </c>
      <c r="AK619" s="214"/>
      <c r="AL619" s="285"/>
      <c r="AM619" s="214" t="s">
        <v>5639</v>
      </c>
    </row>
    <row r="620" spans="1:39" ht="13.5" customHeight="1">
      <c r="A620" s="183">
        <f t="shared" si="5"/>
        <v>6</v>
      </c>
      <c r="B620" s="168" t="s">
        <v>361</v>
      </c>
      <c r="C620" s="221" t="s">
        <v>5685</v>
      </c>
      <c r="D620" s="200" t="s">
        <v>510</v>
      </c>
      <c r="E620" s="215" t="s">
        <v>510</v>
      </c>
      <c r="F620" s="214" t="s">
        <v>2569</v>
      </c>
      <c r="G620" s="215" t="s">
        <v>5721</v>
      </c>
      <c r="H620" s="157" t="str">
        <f>VLOOKUP(I620:I665,'ENTER STAFF #S HERE'!$A$1:$B$2180,2,FALSE)</f>
        <v>C1424</v>
      </c>
      <c r="I620" s="179" t="s">
        <v>3906</v>
      </c>
      <c r="J620" s="227" t="s">
        <v>5669</v>
      </c>
      <c r="K620" s="187"/>
      <c r="L620" s="187"/>
      <c r="M620" s="210">
        <v>6</v>
      </c>
      <c r="N620" s="270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475" t="s">
        <v>60</v>
      </c>
      <c r="AD620" s="196" t="s">
        <v>6072</v>
      </c>
      <c r="AE620" s="187" t="str">
        <f>VLOOKUP($AF$2:$AF$6318,'PROG CODE'!$A$2:$B$1052,2,FALSE)</f>
        <v>KCADE</v>
      </c>
      <c r="AF620" s="214" t="s">
        <v>93</v>
      </c>
      <c r="AG620" s="214" t="s">
        <v>5683</v>
      </c>
      <c r="AH620" s="214" t="s">
        <v>5684</v>
      </c>
      <c r="AI620" s="214" t="s">
        <v>5677</v>
      </c>
      <c r="AJ620" s="216" t="s">
        <v>5638</v>
      </c>
      <c r="AK620" s="214"/>
      <c r="AL620" s="285"/>
      <c r="AM620" s="214" t="s">
        <v>5639</v>
      </c>
    </row>
    <row r="621" spans="1:39" ht="13.5" customHeight="1">
      <c r="A621" s="183">
        <f t="shared" si="5"/>
        <v>6</v>
      </c>
      <c r="B621" s="168" t="s">
        <v>361</v>
      </c>
      <c r="C621" s="221" t="s">
        <v>5685</v>
      </c>
      <c r="D621" s="200" t="s">
        <v>510</v>
      </c>
      <c r="E621" s="215" t="s">
        <v>510</v>
      </c>
      <c r="F621" s="225" t="s">
        <v>2571</v>
      </c>
      <c r="G621" s="215" t="s">
        <v>2199</v>
      </c>
      <c r="H621" s="157" t="str">
        <f>VLOOKUP(I621:I666,'ENTER STAFF #S HERE'!$A$1:$B$2180,2,FALSE)</f>
        <v>C1607</v>
      </c>
      <c r="I621" s="200" t="s">
        <v>5096</v>
      </c>
      <c r="J621" s="227" t="s">
        <v>5669</v>
      </c>
      <c r="K621" s="187"/>
      <c r="L621" s="187"/>
      <c r="M621" s="284">
        <v>6</v>
      </c>
      <c r="N621" s="270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475" t="s">
        <v>60</v>
      </c>
      <c r="AD621" s="196" t="s">
        <v>6072</v>
      </c>
      <c r="AE621" s="187" t="str">
        <f>VLOOKUP($AF$2:$AF$6318,'PROG CODE'!$A$2:$B$1052,2,FALSE)</f>
        <v>KCADE</v>
      </c>
      <c r="AF621" s="214" t="s">
        <v>93</v>
      </c>
      <c r="AG621" s="214" t="s">
        <v>5683</v>
      </c>
      <c r="AH621" s="214" t="s">
        <v>5684</v>
      </c>
      <c r="AI621" s="214" t="s">
        <v>6366</v>
      </c>
      <c r="AJ621" s="216" t="s">
        <v>5638</v>
      </c>
      <c r="AK621" s="214"/>
      <c r="AL621" s="285"/>
      <c r="AM621" s="214" t="s">
        <v>5639</v>
      </c>
    </row>
    <row r="622" spans="1:39" ht="13.5" customHeight="1">
      <c r="A622" s="183">
        <f t="shared" si="5"/>
        <v>6</v>
      </c>
      <c r="B622" s="168" t="s">
        <v>361</v>
      </c>
      <c r="C622" s="221" t="s">
        <v>5685</v>
      </c>
      <c r="D622" s="200" t="s">
        <v>510</v>
      </c>
      <c r="E622" s="215" t="s">
        <v>510</v>
      </c>
      <c r="F622" s="225" t="s">
        <v>2572</v>
      </c>
      <c r="G622" s="215" t="s">
        <v>2201</v>
      </c>
      <c r="H622" s="157" t="str">
        <f>VLOOKUP(I622:I667,'ENTER STAFF #S HERE'!$A$1:$B$2180,2,FALSE)</f>
        <v>C1853</v>
      </c>
      <c r="I622" s="200" t="s">
        <v>4254</v>
      </c>
      <c r="J622" s="227" t="s">
        <v>5669</v>
      </c>
      <c r="K622" s="187"/>
      <c r="L622" s="187"/>
      <c r="M622" s="284">
        <v>6</v>
      </c>
      <c r="N622" s="270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475" t="s">
        <v>60</v>
      </c>
      <c r="AD622" s="196" t="s">
        <v>6072</v>
      </c>
      <c r="AE622" s="187" t="str">
        <f>VLOOKUP($AF$2:$AF$6318,'PROG CODE'!$A$2:$B$1052,2,FALSE)</f>
        <v>KCADE</v>
      </c>
      <c r="AF622" s="214" t="s">
        <v>93</v>
      </c>
      <c r="AG622" s="214" t="s">
        <v>5683</v>
      </c>
      <c r="AH622" s="214" t="s">
        <v>5684</v>
      </c>
      <c r="AI622" s="214" t="s">
        <v>5677</v>
      </c>
      <c r="AJ622" s="216" t="s">
        <v>5638</v>
      </c>
      <c r="AK622" s="214"/>
      <c r="AL622" s="285"/>
      <c r="AM622" s="214" t="s">
        <v>5639</v>
      </c>
    </row>
    <row r="623" spans="1:39" ht="13.5" customHeight="1">
      <c r="A623" s="183">
        <f t="shared" si="5"/>
        <v>6</v>
      </c>
      <c r="B623" s="168" t="s">
        <v>361</v>
      </c>
      <c r="C623" s="221" t="s">
        <v>5685</v>
      </c>
      <c r="D623" s="200" t="s">
        <v>510</v>
      </c>
      <c r="E623" s="215" t="s">
        <v>510</v>
      </c>
      <c r="F623" s="225" t="s">
        <v>2573</v>
      </c>
      <c r="G623" s="215" t="s">
        <v>6367</v>
      </c>
      <c r="H623" s="157">
        <f>VLOOKUP(I623:I668,'ENTER STAFF #S HERE'!$A$1:$B$2180,2,FALSE)</f>
        <v>324</v>
      </c>
      <c r="I623" s="200" t="s">
        <v>4005</v>
      </c>
      <c r="J623" s="227" t="s">
        <v>5669</v>
      </c>
      <c r="K623" s="187"/>
      <c r="L623" s="187"/>
      <c r="M623" s="284">
        <v>6</v>
      </c>
      <c r="N623" s="270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475" t="s">
        <v>60</v>
      </c>
      <c r="AD623" s="188" t="s">
        <v>5646</v>
      </c>
      <c r="AE623" s="187" t="str">
        <f>VLOOKUP($AF$2:$AF$6318,'PROG CODE'!$A$2:$B$1052,2,FALSE)</f>
        <v>KCADE</v>
      </c>
      <c r="AF623" s="214" t="s">
        <v>93</v>
      </c>
      <c r="AG623" s="214" t="s">
        <v>5683</v>
      </c>
      <c r="AH623" s="214" t="s">
        <v>5684</v>
      </c>
      <c r="AI623" s="214" t="s">
        <v>5677</v>
      </c>
      <c r="AJ623" s="216" t="s">
        <v>5638</v>
      </c>
      <c r="AK623" s="214"/>
      <c r="AL623" s="285"/>
      <c r="AM623" s="214" t="s">
        <v>5639</v>
      </c>
    </row>
    <row r="624" spans="1:39" ht="13.5" customHeight="1">
      <c r="A624" s="183">
        <f t="shared" si="5"/>
        <v>6</v>
      </c>
      <c r="B624" s="168" t="s">
        <v>361</v>
      </c>
      <c r="C624" s="221" t="s">
        <v>5685</v>
      </c>
      <c r="D624" s="200" t="s">
        <v>510</v>
      </c>
      <c r="E624" s="215" t="s">
        <v>510</v>
      </c>
      <c r="F624" s="225" t="s">
        <v>2575</v>
      </c>
      <c r="G624" s="215" t="s">
        <v>6368</v>
      </c>
      <c r="H624" s="157" t="str">
        <f>VLOOKUP(I624:I669,'ENTER STAFF #S HERE'!$A$1:$B$2180,2,FALSE)</f>
        <v>C1027</v>
      </c>
      <c r="I624" s="200" t="s">
        <v>4090</v>
      </c>
      <c r="J624" s="227" t="s">
        <v>5669</v>
      </c>
      <c r="K624" s="187"/>
      <c r="L624" s="187"/>
      <c r="M624" s="284">
        <v>6</v>
      </c>
      <c r="N624" s="270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475" t="s">
        <v>60</v>
      </c>
      <c r="AD624" s="196" t="s">
        <v>5640</v>
      </c>
      <c r="AE624" s="187" t="str">
        <f>VLOOKUP($AF$2:$AF$6318,'PROG CODE'!$A$2:$B$1052,2,FALSE)</f>
        <v>KCADE</v>
      </c>
      <c r="AF624" s="214" t="s">
        <v>93</v>
      </c>
      <c r="AG624" s="214" t="s">
        <v>5683</v>
      </c>
      <c r="AH624" s="214" t="s">
        <v>5684</v>
      </c>
      <c r="AI624" s="214" t="s">
        <v>5677</v>
      </c>
      <c r="AJ624" s="216" t="s">
        <v>5638</v>
      </c>
      <c r="AK624" s="214"/>
      <c r="AL624" s="285"/>
      <c r="AM624" s="214" t="s">
        <v>5639</v>
      </c>
    </row>
    <row r="625" spans="1:39" ht="13.5" customHeight="1">
      <c r="A625" s="183">
        <f t="shared" si="5"/>
        <v>6</v>
      </c>
      <c r="B625" s="168" t="s">
        <v>361</v>
      </c>
      <c r="C625" s="221" t="s">
        <v>5685</v>
      </c>
      <c r="D625" s="200" t="s">
        <v>510</v>
      </c>
      <c r="E625" s="215" t="s">
        <v>510</v>
      </c>
      <c r="F625" s="225" t="s">
        <v>2577</v>
      </c>
      <c r="G625" s="215" t="s">
        <v>5697</v>
      </c>
      <c r="H625" s="157" t="str">
        <f>VLOOKUP(I625:I670,'ENTER STAFF #S HERE'!$A$1:$B$2180,2,FALSE)</f>
        <v>C1754</v>
      </c>
      <c r="I625" s="200" t="s">
        <v>3980</v>
      </c>
      <c r="J625" s="227" t="s">
        <v>5669</v>
      </c>
      <c r="K625" s="187"/>
      <c r="L625" s="187"/>
      <c r="M625" s="284">
        <v>6</v>
      </c>
      <c r="N625" s="270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475" t="s">
        <v>60</v>
      </c>
      <c r="AD625" s="196" t="s">
        <v>5637</v>
      </c>
      <c r="AE625" s="187" t="str">
        <f>VLOOKUP($AF$2:$AF$6318,'PROG CODE'!$A$2:$B$1052,2,FALSE)</f>
        <v>KCADE</v>
      </c>
      <c r="AF625" s="214" t="s">
        <v>93</v>
      </c>
      <c r="AG625" s="214" t="s">
        <v>5683</v>
      </c>
      <c r="AH625" s="214" t="s">
        <v>5684</v>
      </c>
      <c r="AI625" s="214" t="s">
        <v>5677</v>
      </c>
      <c r="AJ625" s="216" t="s">
        <v>5638</v>
      </c>
      <c r="AK625" s="214"/>
      <c r="AL625" s="285"/>
      <c r="AM625" s="214" t="s">
        <v>5639</v>
      </c>
    </row>
    <row r="626" spans="1:39" ht="13.5" customHeight="1">
      <c r="A626" s="183">
        <f t="shared" si="5"/>
        <v>6</v>
      </c>
      <c r="B626" s="168" t="s">
        <v>361</v>
      </c>
      <c r="C626" s="221" t="s">
        <v>5685</v>
      </c>
      <c r="D626" s="200" t="s">
        <v>510</v>
      </c>
      <c r="E626" s="215" t="s">
        <v>510</v>
      </c>
      <c r="F626" s="225" t="s">
        <v>2579</v>
      </c>
      <c r="G626" s="215" t="s">
        <v>6369</v>
      </c>
      <c r="H626" s="157" t="str">
        <f>VLOOKUP(I626:I671,'ENTER STAFF #S HERE'!$A$1:$B$2180,2,FALSE)</f>
        <v>C1754</v>
      </c>
      <c r="I626" s="200" t="s">
        <v>3980</v>
      </c>
      <c r="J626" s="227" t="s">
        <v>5669</v>
      </c>
      <c r="K626" s="187"/>
      <c r="L626" s="187"/>
      <c r="M626" s="284">
        <v>6</v>
      </c>
      <c r="N626" s="270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475" t="s">
        <v>60</v>
      </c>
      <c r="AD626" s="196" t="s">
        <v>5637</v>
      </c>
      <c r="AE626" s="187" t="str">
        <f>VLOOKUP($AF$2:$AF$6318,'PROG CODE'!$A$2:$B$1052,2,FALSE)</f>
        <v>KCADE</v>
      </c>
      <c r="AF626" s="214" t="s">
        <v>93</v>
      </c>
      <c r="AG626" s="214" t="s">
        <v>5683</v>
      </c>
      <c r="AH626" s="214" t="s">
        <v>5684</v>
      </c>
      <c r="AI626" s="214" t="s">
        <v>5677</v>
      </c>
      <c r="AJ626" s="216" t="s">
        <v>5638</v>
      </c>
      <c r="AK626" s="214"/>
      <c r="AL626" s="285"/>
      <c r="AM626" s="214" t="s">
        <v>5639</v>
      </c>
    </row>
    <row r="627" spans="1:39" ht="13.5" customHeight="1">
      <c r="A627" s="183">
        <f t="shared" si="5"/>
        <v>6</v>
      </c>
      <c r="B627" s="168" t="s">
        <v>361</v>
      </c>
      <c r="C627" s="221" t="s">
        <v>5685</v>
      </c>
      <c r="D627" s="200" t="s">
        <v>510</v>
      </c>
      <c r="E627" s="215" t="s">
        <v>510</v>
      </c>
      <c r="F627" s="225" t="s">
        <v>2581</v>
      </c>
      <c r="G627" s="215" t="s">
        <v>6370</v>
      </c>
      <c r="H627" s="157" t="str">
        <f>VLOOKUP(I627:I672,'ENTER STAFF #S HERE'!$A$1:$B$2180,2,FALSE)</f>
        <v>C1870</v>
      </c>
      <c r="I627" s="200" t="s">
        <v>4270</v>
      </c>
      <c r="J627" s="227" t="s">
        <v>5669</v>
      </c>
      <c r="K627" s="187"/>
      <c r="L627" s="187"/>
      <c r="M627" s="284">
        <v>6</v>
      </c>
      <c r="N627" s="270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475" t="s">
        <v>60</v>
      </c>
      <c r="AD627" s="196" t="s">
        <v>6072</v>
      </c>
      <c r="AE627" s="187" t="str">
        <f>VLOOKUP($AF$2:$AF$6318,'PROG CODE'!$A$2:$B$1052,2,FALSE)</f>
        <v>KCADE</v>
      </c>
      <c r="AF627" s="214" t="s">
        <v>93</v>
      </c>
      <c r="AG627" s="214" t="s">
        <v>5683</v>
      </c>
      <c r="AH627" s="214" t="s">
        <v>5684</v>
      </c>
      <c r="AI627" s="214" t="s">
        <v>5677</v>
      </c>
      <c r="AJ627" s="216" t="s">
        <v>5638</v>
      </c>
      <c r="AK627" s="214"/>
      <c r="AL627" s="285"/>
      <c r="AM627" s="214" t="s">
        <v>5639</v>
      </c>
    </row>
    <row r="628" spans="1:39" ht="13.5" customHeight="1">
      <c r="A628" s="183">
        <f t="shared" si="5"/>
        <v>6</v>
      </c>
      <c r="B628" s="168" t="s">
        <v>361</v>
      </c>
      <c r="C628" s="221" t="s">
        <v>5685</v>
      </c>
      <c r="D628" s="200" t="s">
        <v>510</v>
      </c>
      <c r="E628" s="215" t="s">
        <v>510</v>
      </c>
      <c r="F628" s="225" t="s">
        <v>2999</v>
      </c>
      <c r="G628" s="215" t="s">
        <v>6334</v>
      </c>
      <c r="H628" s="157" t="str">
        <f>VLOOKUP(I628:I673,'ENTER STAFF #S HERE'!$A$1:$B$2180,2,FALSE)</f>
        <v>C1987</v>
      </c>
      <c r="I628" s="200" t="s">
        <v>5598</v>
      </c>
      <c r="J628" s="227" t="s">
        <v>5669</v>
      </c>
      <c r="K628" s="187"/>
      <c r="L628" s="187"/>
      <c r="M628" s="284">
        <v>6</v>
      </c>
      <c r="N628" s="270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475" t="s">
        <v>60</v>
      </c>
      <c r="AD628" s="196" t="s">
        <v>5680</v>
      </c>
      <c r="AE628" s="187" t="str">
        <f>VLOOKUP($AF$2:$AF$6318,'PROG CODE'!$A$2:$B$1052,2,FALSE)</f>
        <v>KCADE</v>
      </c>
      <c r="AF628" s="214" t="s">
        <v>93</v>
      </c>
      <c r="AG628" s="214" t="s">
        <v>5683</v>
      </c>
      <c r="AH628" s="214" t="s">
        <v>5684</v>
      </c>
      <c r="AI628" s="214" t="s">
        <v>5677</v>
      </c>
      <c r="AJ628" s="216" t="s">
        <v>5638</v>
      </c>
      <c r="AK628" s="214"/>
      <c r="AL628" s="285"/>
      <c r="AM628" s="214" t="s">
        <v>5639</v>
      </c>
    </row>
    <row r="629" spans="1:39" ht="13.5" customHeight="1">
      <c r="A629" s="183">
        <f t="shared" si="5"/>
        <v>1</v>
      </c>
      <c r="B629" s="168" t="s">
        <v>52</v>
      </c>
      <c r="C629" s="221" t="s">
        <v>5643</v>
      </c>
      <c r="D629" s="200" t="s">
        <v>510</v>
      </c>
      <c r="E629" s="215" t="s">
        <v>510</v>
      </c>
      <c r="F629" s="225" t="s">
        <v>1838</v>
      </c>
      <c r="G629" s="215" t="s">
        <v>6049</v>
      </c>
      <c r="H629" s="157" t="str">
        <f>VLOOKUP(I629:I674,'ENTER STAFF #S HERE'!$A$1:$B$2180,2,FALSE)</f>
        <v>C1773</v>
      </c>
      <c r="I629" s="200" t="s">
        <v>3972</v>
      </c>
      <c r="J629" s="227" t="s">
        <v>5669</v>
      </c>
      <c r="K629" s="187"/>
      <c r="L629" s="187"/>
      <c r="M629" s="284">
        <v>6</v>
      </c>
      <c r="N629" s="270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475" t="s">
        <v>60</v>
      </c>
      <c r="AD629" s="196" t="s">
        <v>6072</v>
      </c>
      <c r="AE629" s="187" t="str">
        <f>VLOOKUP($AF$2:$AF$6318,'PROG CODE'!$A$2:$B$1052,2,FALSE)</f>
        <v>KCABECE</v>
      </c>
      <c r="AF629" s="214" t="s">
        <v>137</v>
      </c>
      <c r="AG629" s="190" t="s">
        <v>63</v>
      </c>
      <c r="AH629" s="214" t="s">
        <v>5684</v>
      </c>
      <c r="AI629" s="214" t="s">
        <v>6131</v>
      </c>
      <c r="AJ629" s="216" t="s">
        <v>5638</v>
      </c>
      <c r="AK629" s="214"/>
      <c r="AL629" s="285"/>
      <c r="AM629" s="214" t="s">
        <v>5639</v>
      </c>
    </row>
    <row r="630" spans="1:39" ht="13.5" customHeight="1">
      <c r="A630" s="183">
        <f t="shared" si="5"/>
        <v>1</v>
      </c>
      <c r="B630" s="168" t="s">
        <v>52</v>
      </c>
      <c r="C630" s="221" t="s">
        <v>53</v>
      </c>
      <c r="D630" s="200" t="s">
        <v>376</v>
      </c>
      <c r="E630" s="215" t="s">
        <v>422</v>
      </c>
      <c r="F630" s="214" t="s">
        <v>2002</v>
      </c>
      <c r="G630" s="215" t="s">
        <v>6371</v>
      </c>
      <c r="H630" s="157" t="str">
        <f>VLOOKUP(I630:I675,'ENTER STAFF #S HERE'!$A$1:$B$2180,2,FALSE)</f>
        <v>C1792</v>
      </c>
      <c r="I630" s="200" t="s">
        <v>4215</v>
      </c>
      <c r="J630" s="227" t="s">
        <v>5669</v>
      </c>
      <c r="K630" s="187"/>
      <c r="L630" s="187"/>
      <c r="M630" s="210">
        <v>6</v>
      </c>
      <c r="N630" s="270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475" t="s">
        <v>60</v>
      </c>
      <c r="AD630" s="196" t="s">
        <v>6072</v>
      </c>
      <c r="AE630" s="187" t="str">
        <f>VLOOKUP($AF$2:$AF$6318,'PROG CODE'!$A$2:$B$1052,2,FALSE)</f>
        <v>KCABECE</v>
      </c>
      <c r="AF630" s="214" t="s">
        <v>137</v>
      </c>
      <c r="AG630" s="190" t="s">
        <v>63</v>
      </c>
      <c r="AH630" s="214" t="s">
        <v>5684</v>
      </c>
      <c r="AI630" s="214" t="s">
        <v>6131</v>
      </c>
      <c r="AJ630" s="216" t="s">
        <v>5638</v>
      </c>
      <c r="AK630" s="214"/>
      <c r="AL630" s="285"/>
      <c r="AM630" s="214" t="s">
        <v>5639</v>
      </c>
    </row>
    <row r="631" spans="1:39" ht="13.5" customHeight="1">
      <c r="A631" s="183">
        <f t="shared" si="5"/>
        <v>2</v>
      </c>
      <c r="B631" s="168" t="s">
        <v>357</v>
      </c>
      <c r="C631" s="221" t="s">
        <v>5636</v>
      </c>
      <c r="D631" s="200" t="s">
        <v>376</v>
      </c>
      <c r="E631" s="215" t="s">
        <v>431</v>
      </c>
      <c r="F631" s="225" t="s">
        <v>2000</v>
      </c>
      <c r="G631" s="215" t="s">
        <v>2097</v>
      </c>
      <c r="H631" s="157" t="str">
        <f>VLOOKUP(I631:I676,'ENTER STAFF #S HERE'!$A$1:$B$2180,2,FALSE)</f>
        <v>C1853</v>
      </c>
      <c r="I631" s="179" t="s">
        <v>4254</v>
      </c>
      <c r="J631" s="227"/>
      <c r="K631" s="187"/>
      <c r="L631" s="187"/>
      <c r="M631" s="210">
        <v>6</v>
      </c>
      <c r="N631" s="270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475" t="s">
        <v>60</v>
      </c>
      <c r="AD631" s="196" t="s">
        <v>6072</v>
      </c>
      <c r="AE631" s="187" t="str">
        <f>VLOOKUP($AF$2:$AF$6318,'PROG CODE'!$A$2:$B$1052,2,FALSE)</f>
        <v>KCABECE</v>
      </c>
      <c r="AF631" s="214" t="s">
        <v>137</v>
      </c>
      <c r="AG631" s="190" t="s">
        <v>63</v>
      </c>
      <c r="AH631" s="214" t="s">
        <v>5684</v>
      </c>
      <c r="AI631" s="214" t="s">
        <v>6131</v>
      </c>
      <c r="AJ631" s="216" t="s">
        <v>5638</v>
      </c>
      <c r="AK631" s="214"/>
      <c r="AL631" s="285"/>
      <c r="AM631" s="214" t="s">
        <v>5639</v>
      </c>
    </row>
    <row r="632" spans="1:39" ht="13.5" customHeight="1">
      <c r="A632" s="183">
        <f t="shared" si="5"/>
        <v>3</v>
      </c>
      <c r="B632" s="168" t="s">
        <v>358</v>
      </c>
      <c r="C632" s="221" t="s">
        <v>5636</v>
      </c>
      <c r="D632" s="200" t="s">
        <v>376</v>
      </c>
      <c r="E632" s="215" t="s">
        <v>6372</v>
      </c>
      <c r="F632" s="225" t="s">
        <v>2004</v>
      </c>
      <c r="G632" s="215" t="s">
        <v>6373</v>
      </c>
      <c r="H632" s="157" t="str">
        <f>VLOOKUP(I632:I677,'ENTER STAFF #S HERE'!$A$1:$B$2180,2,FALSE)</f>
        <v>C2095</v>
      </c>
      <c r="I632" s="200" t="s">
        <v>4558</v>
      </c>
      <c r="J632" s="227" t="s">
        <v>5669</v>
      </c>
      <c r="K632" s="187"/>
      <c r="L632" s="187"/>
      <c r="M632" s="284">
        <v>6</v>
      </c>
      <c r="N632" s="270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475" t="s">
        <v>60</v>
      </c>
      <c r="AD632" s="196" t="s">
        <v>6072</v>
      </c>
      <c r="AE632" s="187" t="str">
        <f>VLOOKUP($AF$2:$AF$6318,'PROG CODE'!$A$2:$B$1052,2,FALSE)</f>
        <v>KCABECE</v>
      </c>
      <c r="AF632" s="214" t="s">
        <v>137</v>
      </c>
      <c r="AG632" s="190" t="s">
        <v>63</v>
      </c>
      <c r="AH632" s="214" t="s">
        <v>5684</v>
      </c>
      <c r="AI632" s="214" t="s">
        <v>6131</v>
      </c>
      <c r="AJ632" s="216" t="s">
        <v>5638</v>
      </c>
      <c r="AK632" s="214"/>
      <c r="AL632" s="285"/>
      <c r="AM632" s="214" t="s">
        <v>5639</v>
      </c>
    </row>
    <row r="633" spans="1:39" ht="13.5" customHeight="1">
      <c r="A633" s="183">
        <f t="shared" si="5"/>
        <v>3</v>
      </c>
      <c r="B633" s="219" t="s">
        <v>358</v>
      </c>
      <c r="C633" s="197" t="s">
        <v>5643</v>
      </c>
      <c r="D633" s="200" t="s">
        <v>376</v>
      </c>
      <c r="E633" s="215" t="s">
        <v>6372</v>
      </c>
      <c r="F633" s="225" t="s">
        <v>2006</v>
      </c>
      <c r="G633" s="215" t="s">
        <v>6374</v>
      </c>
      <c r="H633" s="157" t="str">
        <f>VLOOKUP(I633:I678,'ENTER STAFF #S HERE'!$A$1:$B$2180,2,FALSE)</f>
        <v>C0988</v>
      </c>
      <c r="I633" s="200" t="s">
        <v>3952</v>
      </c>
      <c r="J633" s="227" t="s">
        <v>5669</v>
      </c>
      <c r="K633" s="187"/>
      <c r="L633" s="187"/>
      <c r="M633" s="284">
        <v>6</v>
      </c>
      <c r="N633" s="270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475" t="s">
        <v>60</v>
      </c>
      <c r="AD633" s="196" t="s">
        <v>6072</v>
      </c>
      <c r="AE633" s="187" t="str">
        <f>VLOOKUP($AF$2:$AF$6318,'PROG CODE'!$A$2:$B$1052,2,FALSE)</f>
        <v>KCABECE</v>
      </c>
      <c r="AF633" s="214" t="s">
        <v>137</v>
      </c>
      <c r="AG633" s="190" t="s">
        <v>63</v>
      </c>
      <c r="AH633" s="214" t="s">
        <v>5684</v>
      </c>
      <c r="AI633" s="214" t="s">
        <v>6131</v>
      </c>
      <c r="AJ633" s="216" t="s">
        <v>5638</v>
      </c>
      <c r="AK633" s="214"/>
      <c r="AL633" s="285"/>
      <c r="AM633" s="214" t="s">
        <v>5639</v>
      </c>
    </row>
    <row r="634" spans="1:39" ht="13.5" customHeight="1">
      <c r="A634" s="183">
        <f t="shared" si="5"/>
        <v>4</v>
      </c>
      <c r="B634" s="168" t="s">
        <v>359</v>
      </c>
      <c r="C634" s="219" t="s">
        <v>5643</v>
      </c>
      <c r="D634" s="200" t="s">
        <v>510</v>
      </c>
      <c r="E634" s="215" t="s">
        <v>510</v>
      </c>
      <c r="F634" s="226" t="s">
        <v>741</v>
      </c>
      <c r="G634" s="215" t="s">
        <v>5649</v>
      </c>
      <c r="H634" s="157">
        <f>VLOOKUP(I634:I679,'ENTER STAFF #S HERE'!$A$1:$B$2180,2,FALSE)</f>
        <v>214</v>
      </c>
      <c r="I634" s="262" t="s">
        <v>3900</v>
      </c>
      <c r="J634" s="227"/>
      <c r="K634" s="187"/>
      <c r="L634" s="187"/>
      <c r="M634" s="284">
        <v>6</v>
      </c>
      <c r="N634" s="270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475" t="s">
        <v>60</v>
      </c>
      <c r="AD634" s="196" t="s">
        <v>6072</v>
      </c>
      <c r="AE634" s="187" t="str">
        <f>VLOOKUP($AF$2:$AF$6318,'PROG CODE'!$A$2:$B$1052,2,FALSE)</f>
        <v>KCABECE</v>
      </c>
      <c r="AF634" s="214" t="s">
        <v>137</v>
      </c>
      <c r="AG634" s="190" t="s">
        <v>63</v>
      </c>
      <c r="AH634" s="214" t="s">
        <v>5684</v>
      </c>
      <c r="AI634" s="214" t="s">
        <v>6131</v>
      </c>
      <c r="AJ634" s="216" t="s">
        <v>5638</v>
      </c>
      <c r="AK634" s="214"/>
      <c r="AL634" s="285"/>
      <c r="AM634" s="214" t="s">
        <v>5639</v>
      </c>
    </row>
    <row r="635" spans="1:39" ht="13.5" customHeight="1">
      <c r="A635" s="183">
        <f t="shared" si="5"/>
        <v>2</v>
      </c>
      <c r="B635" s="203" t="s">
        <v>357</v>
      </c>
      <c r="C635" s="221" t="s">
        <v>5643</v>
      </c>
      <c r="D635" s="200" t="s">
        <v>397</v>
      </c>
      <c r="E635" s="186" t="s">
        <v>5719</v>
      </c>
      <c r="F635" s="157" t="s">
        <v>733</v>
      </c>
      <c r="G635" s="157" t="s">
        <v>5641</v>
      </c>
      <c r="H635" s="157">
        <f>VLOOKUP(I635:I680,'ENTER STAFF #S HERE'!$A$1:$B$2180,2,FALSE)</f>
        <v>74</v>
      </c>
      <c r="I635" s="179" t="s">
        <v>3353</v>
      </c>
      <c r="J635" s="227"/>
      <c r="K635" s="187"/>
      <c r="L635" s="187"/>
      <c r="M635" s="210">
        <v>6</v>
      </c>
      <c r="N635" s="270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475" t="s">
        <v>60</v>
      </c>
      <c r="AD635" s="290" t="s">
        <v>5642</v>
      </c>
      <c r="AE635" s="187" t="str">
        <f>VLOOKUP($AF$2:$AF$6318,'PROG CODE'!$A$2:$B$1052,2,FALSE)</f>
        <v>KCABECE</v>
      </c>
      <c r="AF635" s="214" t="s">
        <v>137</v>
      </c>
      <c r="AG635" s="190" t="s">
        <v>63</v>
      </c>
      <c r="AH635" s="214" t="s">
        <v>5684</v>
      </c>
      <c r="AI635" s="214" t="s">
        <v>6131</v>
      </c>
      <c r="AJ635" s="241" t="s">
        <v>5638</v>
      </c>
      <c r="AK635" s="214"/>
      <c r="AL635" s="285"/>
      <c r="AM635" s="214" t="s">
        <v>5639</v>
      </c>
    </row>
    <row r="636" spans="1:39" ht="13.5" customHeight="1">
      <c r="A636" s="183">
        <f t="shared" si="5"/>
        <v>1</v>
      </c>
      <c r="B636" s="198" t="s">
        <v>52</v>
      </c>
      <c r="C636" s="185" t="s">
        <v>5636</v>
      </c>
      <c r="D636" s="186" t="s">
        <v>510</v>
      </c>
      <c r="E636" s="200" t="s">
        <v>510</v>
      </c>
      <c r="F636" s="226" t="s">
        <v>755</v>
      </c>
      <c r="G636" s="202" t="s">
        <v>5656</v>
      </c>
      <c r="H636" s="157" t="str">
        <f>VLOOKUP(I636:I681,'ENTER STAFF #S HERE'!$A$1:$B$2180,2,FALSE)</f>
        <v>C1263</v>
      </c>
      <c r="I636" s="200" t="s">
        <v>3995</v>
      </c>
      <c r="J636" s="227" t="s">
        <v>5669</v>
      </c>
      <c r="K636" s="187"/>
      <c r="L636" s="187"/>
      <c r="M636" s="284">
        <v>6</v>
      </c>
      <c r="N636" s="270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475" t="s">
        <v>60</v>
      </c>
      <c r="AD636" s="196" t="s">
        <v>5653</v>
      </c>
      <c r="AE636" s="187" t="str">
        <f>VLOOKUP($AF$2:$AF$6318,'PROG CODE'!$A$2:$B$1052,2,FALSE)</f>
        <v>KCABECE</v>
      </c>
      <c r="AF636" s="214" t="s">
        <v>137</v>
      </c>
      <c r="AG636" s="190" t="s">
        <v>63</v>
      </c>
      <c r="AH636" s="214" t="s">
        <v>5684</v>
      </c>
      <c r="AI636" s="214" t="s">
        <v>6136</v>
      </c>
      <c r="AJ636" s="209" t="s">
        <v>5651</v>
      </c>
      <c r="AK636" s="214"/>
      <c r="AL636" s="285"/>
      <c r="AM636" s="214" t="s">
        <v>5639</v>
      </c>
    </row>
    <row r="637" spans="1:39" ht="13.5" customHeight="1">
      <c r="A637" s="183">
        <f t="shared" si="5"/>
        <v>1</v>
      </c>
      <c r="B637" s="168" t="s">
        <v>52</v>
      </c>
      <c r="C637" s="221" t="s">
        <v>5643</v>
      </c>
      <c r="D637" s="200" t="s">
        <v>376</v>
      </c>
      <c r="E637" s="215" t="s">
        <v>6372</v>
      </c>
      <c r="F637" s="225" t="s">
        <v>2012</v>
      </c>
      <c r="G637" s="215" t="s">
        <v>6375</v>
      </c>
      <c r="H637" s="157" t="str">
        <f>VLOOKUP(I637:I682,'ENTER STAFF #S HERE'!$A$1:$B$2180,2,FALSE)</f>
        <v>C1885</v>
      </c>
      <c r="I637" s="200" t="s">
        <v>4174</v>
      </c>
      <c r="J637" s="227" t="s">
        <v>5669</v>
      </c>
      <c r="K637" s="187"/>
      <c r="L637" s="187"/>
      <c r="M637" s="210">
        <v>6</v>
      </c>
      <c r="N637" s="270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475" t="s">
        <v>60</v>
      </c>
      <c r="AD637" s="196" t="s">
        <v>6072</v>
      </c>
      <c r="AE637" s="187" t="str">
        <f>VLOOKUP($AF$2:$AF$6318,'PROG CODE'!$A$2:$B$1052,2,FALSE)</f>
        <v>KCABECE</v>
      </c>
      <c r="AF637" s="214" t="s">
        <v>137</v>
      </c>
      <c r="AG637" s="190" t="s">
        <v>63</v>
      </c>
      <c r="AH637" s="214" t="s">
        <v>5684</v>
      </c>
      <c r="AI637" s="214" t="s">
        <v>6136</v>
      </c>
      <c r="AJ637" s="216" t="s">
        <v>5638</v>
      </c>
      <c r="AK637" s="214"/>
      <c r="AL637" s="285"/>
      <c r="AM637" s="214" t="s">
        <v>5639</v>
      </c>
    </row>
    <row r="638" spans="1:39" ht="13.5" customHeight="1">
      <c r="A638" s="183">
        <f t="shared" si="5"/>
        <v>3</v>
      </c>
      <c r="B638" s="224" t="s">
        <v>358</v>
      </c>
      <c r="C638" s="221" t="s">
        <v>5636</v>
      </c>
      <c r="D638" s="179" t="s">
        <v>510</v>
      </c>
      <c r="E638" s="231" t="s">
        <v>510</v>
      </c>
      <c r="F638" s="204" t="s">
        <v>1896</v>
      </c>
      <c r="G638" s="215" t="s">
        <v>6176</v>
      </c>
      <c r="H638" s="157" t="str">
        <f>VLOOKUP(I638:I683,'ENTER STAFF #S HERE'!$A$1:$B$2180,2,FALSE)</f>
        <v>C1250</v>
      </c>
      <c r="I638" s="179" t="s">
        <v>3920</v>
      </c>
      <c r="J638" s="227"/>
      <c r="K638" s="187"/>
      <c r="L638" s="187"/>
      <c r="M638" s="284">
        <v>6</v>
      </c>
      <c r="N638" s="270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475" t="s">
        <v>60</v>
      </c>
      <c r="AD638" s="196" t="s">
        <v>6072</v>
      </c>
      <c r="AE638" s="187" t="str">
        <f>VLOOKUP($AF$2:$AF$6318,'PROG CODE'!$A$2:$B$1052,2,FALSE)</f>
        <v>KCABECE</v>
      </c>
      <c r="AF638" s="214" t="s">
        <v>137</v>
      </c>
      <c r="AG638" s="190" t="s">
        <v>63</v>
      </c>
      <c r="AH638" s="214" t="s">
        <v>5684</v>
      </c>
      <c r="AI638" s="214" t="s">
        <v>6136</v>
      </c>
      <c r="AJ638" s="216" t="s">
        <v>5638</v>
      </c>
      <c r="AK638" s="214"/>
      <c r="AL638" s="285"/>
      <c r="AM638" s="214" t="s">
        <v>5639</v>
      </c>
    </row>
    <row r="639" spans="1:39" ht="13.5" customHeight="1">
      <c r="A639" s="183">
        <f t="shared" si="5"/>
        <v>2</v>
      </c>
      <c r="B639" s="168" t="s">
        <v>357</v>
      </c>
      <c r="C639" s="221" t="s">
        <v>5643</v>
      </c>
      <c r="D639" s="200" t="s">
        <v>376</v>
      </c>
      <c r="E639" s="215" t="s">
        <v>6372</v>
      </c>
      <c r="F639" s="225" t="s">
        <v>2010</v>
      </c>
      <c r="G639" s="215" t="s">
        <v>6376</v>
      </c>
      <c r="H639" s="157" t="str">
        <f>VLOOKUP(I639:I684,'ENTER STAFF #S HERE'!$A$1:$B$2180,2,FALSE)</f>
        <v>C0988</v>
      </c>
      <c r="I639" s="200" t="s">
        <v>3952</v>
      </c>
      <c r="J639" s="227" t="s">
        <v>5669</v>
      </c>
      <c r="K639" s="187"/>
      <c r="L639" s="187"/>
      <c r="M639" s="284">
        <v>6</v>
      </c>
      <c r="N639" s="270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475" t="s">
        <v>60</v>
      </c>
      <c r="AD639" s="196" t="s">
        <v>6072</v>
      </c>
      <c r="AE639" s="187" t="str">
        <f>VLOOKUP($AF$2:$AF$6318,'PROG CODE'!$A$2:$B$1052,2,FALSE)</f>
        <v>KCABECE</v>
      </c>
      <c r="AF639" s="214" t="s">
        <v>137</v>
      </c>
      <c r="AG639" s="190" t="s">
        <v>63</v>
      </c>
      <c r="AH639" s="214" t="s">
        <v>5684</v>
      </c>
      <c r="AI639" s="214" t="s">
        <v>6136</v>
      </c>
      <c r="AJ639" s="216" t="s">
        <v>5638</v>
      </c>
      <c r="AK639" s="214"/>
      <c r="AL639" s="285"/>
      <c r="AM639" s="214" t="s">
        <v>5639</v>
      </c>
    </row>
    <row r="640" spans="1:39" ht="13.5" customHeight="1">
      <c r="A640" s="183">
        <f t="shared" si="5"/>
        <v>4</v>
      </c>
      <c r="B640" s="168" t="s">
        <v>359</v>
      </c>
      <c r="C640" s="219" t="s">
        <v>5643</v>
      </c>
      <c r="D640" s="200" t="s">
        <v>376</v>
      </c>
      <c r="E640" s="215" t="s">
        <v>6372</v>
      </c>
      <c r="F640" s="225" t="s">
        <v>2014</v>
      </c>
      <c r="G640" s="215" t="s">
        <v>6377</v>
      </c>
      <c r="H640" s="157" t="str">
        <f>VLOOKUP(I640:I685,'ENTER STAFF #S HERE'!$A$1:$B$2180,2,FALSE)</f>
        <v>C1231</v>
      </c>
      <c r="I640" s="200" t="s">
        <v>3950</v>
      </c>
      <c r="J640" s="227" t="s">
        <v>5669</v>
      </c>
      <c r="K640" s="187"/>
      <c r="L640" s="187"/>
      <c r="M640" s="284">
        <v>6</v>
      </c>
      <c r="N640" s="270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475" t="s">
        <v>60</v>
      </c>
      <c r="AD640" s="196" t="s">
        <v>6072</v>
      </c>
      <c r="AE640" s="187" t="str">
        <f>VLOOKUP($AF$2:$AF$6318,'PROG CODE'!$A$2:$B$1052,2,FALSE)</f>
        <v>KCABECE</v>
      </c>
      <c r="AF640" s="214" t="s">
        <v>137</v>
      </c>
      <c r="AG640" s="190" t="s">
        <v>63</v>
      </c>
      <c r="AH640" s="214" t="s">
        <v>5684</v>
      </c>
      <c r="AI640" s="214" t="s">
        <v>6136</v>
      </c>
      <c r="AJ640" s="216" t="s">
        <v>5638</v>
      </c>
      <c r="AK640" s="214"/>
      <c r="AL640" s="285"/>
      <c r="AM640" s="214" t="s">
        <v>5639</v>
      </c>
    </row>
    <row r="641" spans="1:39" ht="13.5" customHeight="1">
      <c r="A641" s="183">
        <f t="shared" si="5"/>
        <v>5</v>
      </c>
      <c r="B641" s="168" t="s">
        <v>360</v>
      </c>
      <c r="C641" s="221" t="s">
        <v>5643</v>
      </c>
      <c r="D641" s="200" t="s">
        <v>510</v>
      </c>
      <c r="E641" s="200" t="s">
        <v>510</v>
      </c>
      <c r="F641" s="226" t="s">
        <v>747</v>
      </c>
      <c r="G641" s="157" t="s">
        <v>5652</v>
      </c>
      <c r="H641" s="157" t="str">
        <f>VLOOKUP(I641:I686,'ENTER STAFF #S HERE'!$A$1:$B$2180,2,FALSE)</f>
        <v>C1619</v>
      </c>
      <c r="I641" s="200" t="s">
        <v>3946</v>
      </c>
      <c r="J641" s="227" t="s">
        <v>5669</v>
      </c>
      <c r="K641" s="187"/>
      <c r="L641" s="187"/>
      <c r="M641" s="284">
        <v>6</v>
      </c>
      <c r="N641" s="270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475" t="s">
        <v>60</v>
      </c>
      <c r="AD641" s="196" t="s">
        <v>5653</v>
      </c>
      <c r="AE641" s="187" t="str">
        <f>VLOOKUP($AF$2:$AF$6318,'PROG CODE'!$A$2:$B$1052,2,FALSE)</f>
        <v>KCABECE</v>
      </c>
      <c r="AF641" s="214" t="s">
        <v>137</v>
      </c>
      <c r="AG641" s="190" t="s">
        <v>63</v>
      </c>
      <c r="AH641" s="214" t="s">
        <v>5684</v>
      </c>
      <c r="AI641" s="214" t="s">
        <v>6136</v>
      </c>
      <c r="AJ641" s="209" t="s">
        <v>6070</v>
      </c>
      <c r="AK641" s="214"/>
      <c r="AL641" s="285"/>
      <c r="AM641" s="214" t="s">
        <v>5639</v>
      </c>
    </row>
    <row r="642" spans="1:39" ht="13.5" customHeight="1">
      <c r="A642" s="183">
        <f t="shared" si="5"/>
        <v>5</v>
      </c>
      <c r="B642" s="168" t="s">
        <v>360</v>
      </c>
      <c r="C642" s="221" t="s">
        <v>5636</v>
      </c>
      <c r="D642" s="200" t="s">
        <v>510</v>
      </c>
      <c r="E642" s="215" t="s">
        <v>510</v>
      </c>
      <c r="F642" s="225" t="s">
        <v>2016</v>
      </c>
      <c r="G642" s="215" t="s">
        <v>6378</v>
      </c>
      <c r="H642" s="157" t="str">
        <f>VLOOKUP(I642:I687,'ENTER STAFF #S HERE'!$A$1:$B$2180,2,FALSE)</f>
        <v>C1250</v>
      </c>
      <c r="I642" s="179" t="s">
        <v>3920</v>
      </c>
      <c r="J642" s="227" t="s">
        <v>5669</v>
      </c>
      <c r="K642" s="187"/>
      <c r="L642" s="187"/>
      <c r="M642" s="284">
        <v>6</v>
      </c>
      <c r="N642" s="270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475" t="s">
        <v>60</v>
      </c>
      <c r="AD642" s="196" t="s">
        <v>6072</v>
      </c>
      <c r="AE642" s="187" t="str">
        <f>VLOOKUP($AF$2:$AF$6318,'PROG CODE'!$A$2:$B$1052,2,FALSE)</f>
        <v>KCABECE</v>
      </c>
      <c r="AF642" s="214" t="s">
        <v>137</v>
      </c>
      <c r="AG642" s="190" t="s">
        <v>63</v>
      </c>
      <c r="AH642" s="214" t="s">
        <v>5684</v>
      </c>
      <c r="AI642" s="214" t="s">
        <v>6136</v>
      </c>
      <c r="AJ642" s="216" t="s">
        <v>5638</v>
      </c>
      <c r="AK642" s="214"/>
      <c r="AL642" s="285"/>
      <c r="AM642" s="214" t="s">
        <v>5639</v>
      </c>
    </row>
    <row r="643" spans="1:39" ht="13.5" customHeight="1">
      <c r="A643" s="183">
        <f t="shared" si="5"/>
        <v>6</v>
      </c>
      <c r="B643" s="223" t="s">
        <v>361</v>
      </c>
      <c r="C643" s="220" t="s">
        <v>5662</v>
      </c>
      <c r="D643" s="186" t="s">
        <v>510</v>
      </c>
      <c r="E643" s="157" t="s">
        <v>5648</v>
      </c>
      <c r="F643" s="157" t="s">
        <v>795</v>
      </c>
      <c r="G643" s="215" t="s">
        <v>5661</v>
      </c>
      <c r="H643" s="157">
        <f>VLOOKUP(I643:I689,'ENTER STAFF #S HERE'!$A$1:$B$2180,2,FALSE)</f>
        <v>214</v>
      </c>
      <c r="I643" s="262" t="s">
        <v>3900</v>
      </c>
      <c r="J643" s="227"/>
      <c r="K643" s="187"/>
      <c r="L643" s="187"/>
      <c r="M643" s="284">
        <v>6</v>
      </c>
      <c r="N643" s="270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475" t="s">
        <v>60</v>
      </c>
      <c r="AD643" s="188" t="s">
        <v>5640</v>
      </c>
      <c r="AE643" s="187" t="str">
        <f>VLOOKUP($AF$2:$AF$6318,'PROG CODE'!$A$2:$B$1052,2,FALSE)</f>
        <v>KCABECE</v>
      </c>
      <c r="AF643" s="214" t="s">
        <v>137</v>
      </c>
      <c r="AG643" s="211" t="s">
        <v>5683</v>
      </c>
      <c r="AH643" s="214" t="s">
        <v>5684</v>
      </c>
      <c r="AI643" s="214" t="s">
        <v>6139</v>
      </c>
      <c r="AJ643" s="209" t="s">
        <v>5651</v>
      </c>
      <c r="AK643" s="214"/>
      <c r="AL643" s="285"/>
      <c r="AM643" s="214" t="s">
        <v>5639</v>
      </c>
    </row>
    <row r="644" spans="1:39" ht="13.5" customHeight="1">
      <c r="A644" s="183">
        <f t="shared" si="5"/>
        <v>6</v>
      </c>
      <c r="B644" s="223" t="s">
        <v>361</v>
      </c>
      <c r="C644" s="221" t="s">
        <v>5685</v>
      </c>
      <c r="D644" s="186" t="s">
        <v>510</v>
      </c>
      <c r="E644" s="157" t="s">
        <v>5648</v>
      </c>
      <c r="F644" s="214" t="s">
        <v>2020</v>
      </c>
      <c r="G644" s="215" t="s">
        <v>6379</v>
      </c>
      <c r="H644" s="157" t="str">
        <f>VLOOKUP(I644:I690,'ENTER STAFF #S HERE'!$A$1:$B$2180,2,FALSE)</f>
        <v>C1250</v>
      </c>
      <c r="I644" s="200" t="s">
        <v>3920</v>
      </c>
      <c r="J644" s="227" t="s">
        <v>5669</v>
      </c>
      <c r="K644" s="187"/>
      <c r="L644" s="187"/>
      <c r="M644" s="210">
        <v>6</v>
      </c>
      <c r="N644" s="270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475" t="s">
        <v>60</v>
      </c>
      <c r="AD644" s="196" t="s">
        <v>6072</v>
      </c>
      <c r="AE644" s="187" t="str">
        <f>VLOOKUP($AF$2:$AF$6318,'PROG CODE'!$A$2:$B$1052,2,FALSE)</f>
        <v>KCABECE</v>
      </c>
      <c r="AF644" s="214" t="s">
        <v>137</v>
      </c>
      <c r="AG644" s="211" t="s">
        <v>5683</v>
      </c>
      <c r="AH644" s="214" t="s">
        <v>5684</v>
      </c>
      <c r="AI644" s="214" t="s">
        <v>6139</v>
      </c>
      <c r="AJ644" s="216" t="s">
        <v>5638</v>
      </c>
      <c r="AK644" s="214"/>
      <c r="AL644" s="285"/>
      <c r="AM644" s="214" t="s">
        <v>5639</v>
      </c>
    </row>
    <row r="645" spans="1:39" ht="13.5" customHeight="1">
      <c r="A645" s="183">
        <f t="shared" si="5"/>
        <v>6</v>
      </c>
      <c r="B645" s="223" t="s">
        <v>361</v>
      </c>
      <c r="C645" s="220" t="s">
        <v>5662</v>
      </c>
      <c r="D645" s="186" t="s">
        <v>510</v>
      </c>
      <c r="E645" s="157" t="s">
        <v>5648</v>
      </c>
      <c r="F645" s="226" t="s">
        <v>769</v>
      </c>
      <c r="G645" s="215" t="s">
        <v>5659</v>
      </c>
      <c r="H645" s="157" t="str">
        <f>VLOOKUP(I645:I692,'ENTER STAFF #S HERE'!$A$1:$B$2180,2,FALSE)</f>
        <v>C1925</v>
      </c>
      <c r="I645" s="179" t="s">
        <v>4338</v>
      </c>
      <c r="J645" s="227" t="s">
        <v>5669</v>
      </c>
      <c r="K645" s="187"/>
      <c r="L645" s="187"/>
      <c r="M645" s="284">
        <v>6</v>
      </c>
      <c r="N645" s="270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475" t="s">
        <v>60</v>
      </c>
      <c r="AD645" s="196" t="s">
        <v>5650</v>
      </c>
      <c r="AE645" s="187" t="str">
        <f>VLOOKUP($AF$2:$AF$6318,'PROG CODE'!$A$2:$B$1052,2,FALSE)</f>
        <v>KCABECE</v>
      </c>
      <c r="AF645" s="214" t="s">
        <v>137</v>
      </c>
      <c r="AG645" s="211" t="s">
        <v>5683</v>
      </c>
      <c r="AH645" s="214" t="s">
        <v>5684</v>
      </c>
      <c r="AI645" s="214" t="s">
        <v>6139</v>
      </c>
      <c r="AJ645" s="191" t="s">
        <v>5638</v>
      </c>
      <c r="AK645" s="214"/>
      <c r="AL645" s="285"/>
      <c r="AM645" s="214" t="s">
        <v>5639</v>
      </c>
    </row>
    <row r="646" spans="1:39" ht="13.5" customHeight="1">
      <c r="A646" s="183">
        <f t="shared" si="5"/>
        <v>1</v>
      </c>
      <c r="B646" s="224" t="s">
        <v>52</v>
      </c>
      <c r="C646" s="221" t="s">
        <v>5685</v>
      </c>
      <c r="D646" s="179" t="s">
        <v>510</v>
      </c>
      <c r="E646" s="157" t="s">
        <v>5648</v>
      </c>
      <c r="F646" s="226" t="s">
        <v>797</v>
      </c>
      <c r="G646" s="181" t="s">
        <v>5678</v>
      </c>
      <c r="H646" s="157" t="str">
        <f>VLOOKUP(I646:I695,'ENTER STAFF #S HERE'!$A$1:$B$2180,2,FALSE)</f>
        <v>C1060</v>
      </c>
      <c r="I646" s="205" t="s">
        <v>4755</v>
      </c>
      <c r="J646" s="227"/>
      <c r="K646" s="187"/>
      <c r="L646" s="187"/>
      <c r="M646" s="284">
        <v>6</v>
      </c>
      <c r="N646" s="270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475" t="s">
        <v>60</v>
      </c>
      <c r="AD646" s="188" t="s">
        <v>5640</v>
      </c>
      <c r="AE646" s="187" t="str">
        <f>VLOOKUP($AF$2:$AF$6318,'PROG CODE'!$A$2:$B$1052,2,FALSE)</f>
        <v>KCABECE</v>
      </c>
      <c r="AF646" s="214" t="s">
        <v>137</v>
      </c>
      <c r="AG646" s="211" t="s">
        <v>5683</v>
      </c>
      <c r="AH646" s="214" t="s">
        <v>5684</v>
      </c>
      <c r="AI646" s="214" t="s">
        <v>6141</v>
      </c>
      <c r="AJ646" s="191" t="s">
        <v>5638</v>
      </c>
      <c r="AK646" s="214"/>
      <c r="AL646" s="285"/>
      <c r="AM646" s="214" t="s">
        <v>5639</v>
      </c>
    </row>
    <row r="647" spans="1:39" ht="13.5" customHeight="1">
      <c r="A647" s="183">
        <f t="shared" si="5"/>
        <v>2</v>
      </c>
      <c r="B647" s="168" t="s">
        <v>357</v>
      </c>
      <c r="C647" s="221" t="s">
        <v>5685</v>
      </c>
      <c r="D647" s="200" t="s">
        <v>510</v>
      </c>
      <c r="E647" s="215" t="s">
        <v>510</v>
      </c>
      <c r="F647" s="214" t="s">
        <v>2030</v>
      </c>
      <c r="G647" s="215" t="s">
        <v>6380</v>
      </c>
      <c r="H647" s="157" t="str">
        <f>VLOOKUP(I647:I696,'ENTER STAFF #S HERE'!$A$1:$B$2180,2,FALSE)</f>
        <v>C1250</v>
      </c>
      <c r="I647" s="179" t="s">
        <v>3920</v>
      </c>
      <c r="J647" s="227" t="s">
        <v>5669</v>
      </c>
      <c r="K647" s="187"/>
      <c r="L647" s="187"/>
      <c r="M647" s="210">
        <v>6</v>
      </c>
      <c r="N647" s="270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475" t="s">
        <v>60</v>
      </c>
      <c r="AD647" s="196" t="s">
        <v>6072</v>
      </c>
      <c r="AE647" s="187" t="str">
        <f>VLOOKUP($AF$2:$AF$6318,'PROG CODE'!$A$2:$B$1052,2,FALSE)</f>
        <v>KCABECE</v>
      </c>
      <c r="AF647" s="214" t="s">
        <v>137</v>
      </c>
      <c r="AG647" s="211" t="s">
        <v>5683</v>
      </c>
      <c r="AH647" s="214" t="s">
        <v>5684</v>
      </c>
      <c r="AI647" s="214" t="s">
        <v>6141</v>
      </c>
      <c r="AJ647" s="216" t="s">
        <v>5638</v>
      </c>
      <c r="AK647" s="214"/>
      <c r="AL647" s="285"/>
      <c r="AM647" s="214" t="s">
        <v>5639</v>
      </c>
    </row>
    <row r="648" spans="1:39" ht="13.5" customHeight="1">
      <c r="A648" s="183">
        <f t="shared" si="5"/>
        <v>2</v>
      </c>
      <c r="B648" s="168" t="s">
        <v>357</v>
      </c>
      <c r="C648" s="221" t="s">
        <v>5685</v>
      </c>
      <c r="D648" s="200" t="s">
        <v>510</v>
      </c>
      <c r="E648" s="215" t="s">
        <v>510</v>
      </c>
      <c r="F648" s="225" t="s">
        <v>2032</v>
      </c>
      <c r="G648" s="215" t="s">
        <v>6381</v>
      </c>
      <c r="H648" s="157" t="str">
        <f>VLOOKUP(I648:I697,'ENTER STAFF #S HERE'!$A$1:$B$2180,2,FALSE)</f>
        <v>C2082</v>
      </c>
      <c r="I648" s="200" t="s">
        <v>5612</v>
      </c>
      <c r="J648" s="227" t="s">
        <v>5669</v>
      </c>
      <c r="K648" s="187"/>
      <c r="L648" s="187"/>
      <c r="M648" s="210">
        <v>6</v>
      </c>
      <c r="N648" s="270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475" t="s">
        <v>60</v>
      </c>
      <c r="AD648" s="196" t="s">
        <v>6072</v>
      </c>
      <c r="AE648" s="187" t="str">
        <f>VLOOKUP($AF$2:$AF$6318,'PROG CODE'!$A$2:$B$1052,2,FALSE)</f>
        <v>KCABECE</v>
      </c>
      <c r="AF648" s="214" t="s">
        <v>137</v>
      </c>
      <c r="AG648" s="211" t="s">
        <v>5683</v>
      </c>
      <c r="AH648" s="214" t="s">
        <v>5684</v>
      </c>
      <c r="AI648" s="214" t="s">
        <v>6141</v>
      </c>
      <c r="AJ648" s="216" t="s">
        <v>5638</v>
      </c>
      <c r="AK648" s="214"/>
      <c r="AL648" s="285"/>
      <c r="AM648" s="214" t="s">
        <v>5639</v>
      </c>
    </row>
    <row r="649" spans="1:39" ht="13.5" customHeight="1">
      <c r="A649" s="183">
        <f t="shared" si="5"/>
        <v>3</v>
      </c>
      <c r="B649" s="168" t="s">
        <v>358</v>
      </c>
      <c r="C649" s="221" t="s">
        <v>5685</v>
      </c>
      <c r="D649" s="200" t="s">
        <v>510</v>
      </c>
      <c r="E649" s="215" t="s">
        <v>510</v>
      </c>
      <c r="F649" s="225" t="s">
        <v>2034</v>
      </c>
      <c r="G649" s="215" t="s">
        <v>6382</v>
      </c>
      <c r="H649" s="157" t="str">
        <f>VLOOKUP(I649:I698,'ENTER STAFF #S HERE'!$A$1:$B$2180,2,FALSE)</f>
        <v>C2082</v>
      </c>
      <c r="I649" s="200" t="s">
        <v>5612</v>
      </c>
      <c r="J649" s="227" t="s">
        <v>5669</v>
      </c>
      <c r="K649" s="187"/>
      <c r="L649" s="187"/>
      <c r="M649" s="210">
        <v>6</v>
      </c>
      <c r="N649" s="270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475" t="s">
        <v>60</v>
      </c>
      <c r="AD649" s="196" t="s">
        <v>6072</v>
      </c>
      <c r="AE649" s="187" t="str">
        <f>VLOOKUP($AF$2:$AF$6318,'PROG CODE'!$A$2:$B$1052,2,FALSE)</f>
        <v>KCABECE</v>
      </c>
      <c r="AF649" s="214" t="s">
        <v>137</v>
      </c>
      <c r="AG649" s="211" t="s">
        <v>5683</v>
      </c>
      <c r="AH649" s="214" t="s">
        <v>5684</v>
      </c>
      <c r="AI649" s="214" t="s">
        <v>6141</v>
      </c>
      <c r="AJ649" s="216" t="s">
        <v>5638</v>
      </c>
      <c r="AK649" s="214"/>
      <c r="AL649" s="285"/>
      <c r="AM649" s="214" t="s">
        <v>5639</v>
      </c>
    </row>
    <row r="650" spans="1:39" ht="13.5" customHeight="1">
      <c r="A650" s="183">
        <f t="shared" si="5"/>
        <v>3</v>
      </c>
      <c r="B650" s="168" t="s">
        <v>358</v>
      </c>
      <c r="C650" s="221" t="s">
        <v>5685</v>
      </c>
      <c r="D650" s="200" t="s">
        <v>510</v>
      </c>
      <c r="E650" s="215" t="s">
        <v>510</v>
      </c>
      <c r="F650" s="214" t="s">
        <v>2036</v>
      </c>
      <c r="G650" s="215" t="s">
        <v>6383</v>
      </c>
      <c r="H650" s="157" t="str">
        <f>VLOOKUP(I650:I699,'ENTER STAFF #S HERE'!$A$1:$B$2180,2,FALSE)</f>
        <v>C1250</v>
      </c>
      <c r="I650" s="179" t="s">
        <v>3920</v>
      </c>
      <c r="J650" s="227" t="s">
        <v>5669</v>
      </c>
      <c r="K650" s="187"/>
      <c r="L650" s="187"/>
      <c r="M650" s="210">
        <v>6</v>
      </c>
      <c r="N650" s="270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475" t="s">
        <v>60</v>
      </c>
      <c r="AD650" s="196" t="s">
        <v>6072</v>
      </c>
      <c r="AE650" s="187" t="str">
        <f>VLOOKUP($AF$2:$AF$6318,'PROG CODE'!$A$2:$B$1052,2,FALSE)</f>
        <v>KCABECE</v>
      </c>
      <c r="AF650" s="214" t="s">
        <v>137</v>
      </c>
      <c r="AG650" s="211" t="s">
        <v>5683</v>
      </c>
      <c r="AH650" s="214" t="s">
        <v>5684</v>
      </c>
      <c r="AI650" s="214" t="s">
        <v>6141</v>
      </c>
      <c r="AJ650" s="216" t="s">
        <v>5638</v>
      </c>
      <c r="AK650" s="214"/>
      <c r="AL650" s="285"/>
      <c r="AM650" s="214" t="s">
        <v>5639</v>
      </c>
    </row>
    <row r="651" spans="1:39" ht="13.5" customHeight="1">
      <c r="A651" s="183">
        <f t="shared" si="5"/>
        <v>4</v>
      </c>
      <c r="B651" s="168" t="s">
        <v>359</v>
      </c>
      <c r="C651" s="221" t="s">
        <v>5685</v>
      </c>
      <c r="D651" s="200" t="s">
        <v>510</v>
      </c>
      <c r="E651" s="215" t="s">
        <v>510</v>
      </c>
      <c r="F651" s="225" t="s">
        <v>2038</v>
      </c>
      <c r="G651" s="215" t="s">
        <v>6384</v>
      </c>
      <c r="H651" s="157" t="str">
        <f>VLOOKUP(I651:I700,'ENTER STAFF #S HERE'!$A$1:$B$2180,2,FALSE)</f>
        <v>C1231</v>
      </c>
      <c r="I651" s="200" t="s">
        <v>3950</v>
      </c>
      <c r="J651" s="227" t="s">
        <v>5669</v>
      </c>
      <c r="K651" s="187"/>
      <c r="L651" s="187"/>
      <c r="M651" s="210">
        <v>6</v>
      </c>
      <c r="N651" s="270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475" t="s">
        <v>60</v>
      </c>
      <c r="AD651" s="196" t="s">
        <v>6072</v>
      </c>
      <c r="AE651" s="187" t="str">
        <f>VLOOKUP($AF$2:$AF$6318,'PROG CODE'!$A$2:$B$1052,2,FALSE)</f>
        <v>KCABECE</v>
      </c>
      <c r="AF651" s="214" t="s">
        <v>137</v>
      </c>
      <c r="AG651" s="211" t="s">
        <v>5683</v>
      </c>
      <c r="AH651" s="214" t="s">
        <v>5684</v>
      </c>
      <c r="AI651" s="214" t="s">
        <v>6141</v>
      </c>
      <c r="AJ651" s="216" t="s">
        <v>5638</v>
      </c>
      <c r="AK651" s="214"/>
      <c r="AL651" s="285"/>
      <c r="AM651" s="214" t="s">
        <v>5639</v>
      </c>
    </row>
    <row r="652" spans="1:39" ht="13.5" customHeight="1">
      <c r="A652" s="183">
        <f t="shared" si="5"/>
        <v>5</v>
      </c>
      <c r="B652" s="168" t="s">
        <v>360</v>
      </c>
      <c r="C652" s="221" t="s">
        <v>5685</v>
      </c>
      <c r="D652" s="200" t="s">
        <v>510</v>
      </c>
      <c r="E652" s="215" t="s">
        <v>510</v>
      </c>
      <c r="F652" s="214" t="s">
        <v>2040</v>
      </c>
      <c r="G652" s="215" t="s">
        <v>6385</v>
      </c>
      <c r="H652" s="157" t="str">
        <f>VLOOKUP(I652:I701,'ENTER STAFF #S HERE'!$A$1:$B$2180,2,FALSE)</f>
        <v>C1250</v>
      </c>
      <c r="I652" s="179" t="s">
        <v>3920</v>
      </c>
      <c r="J652" s="227" t="s">
        <v>5669</v>
      </c>
      <c r="K652" s="187"/>
      <c r="L652" s="187"/>
      <c r="M652" s="210">
        <v>6</v>
      </c>
      <c r="N652" s="270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475" t="s">
        <v>60</v>
      </c>
      <c r="AD652" s="196" t="s">
        <v>6072</v>
      </c>
      <c r="AE652" s="187" t="str">
        <f>VLOOKUP($AF$2:$AF$6318,'PROG CODE'!$A$2:$B$1052,2,FALSE)</f>
        <v>KCABECE</v>
      </c>
      <c r="AF652" s="214" t="s">
        <v>137</v>
      </c>
      <c r="AG652" s="211" t="s">
        <v>5683</v>
      </c>
      <c r="AH652" s="214" t="s">
        <v>5684</v>
      </c>
      <c r="AI652" s="214" t="s">
        <v>6141</v>
      </c>
      <c r="AJ652" s="216" t="s">
        <v>5638</v>
      </c>
      <c r="AK652" s="214"/>
      <c r="AL652" s="285"/>
      <c r="AM652" s="214" t="s">
        <v>5639</v>
      </c>
    </row>
    <row r="653" spans="1:39" ht="13.5" customHeight="1">
      <c r="A653" s="183">
        <f t="shared" si="5"/>
        <v>1</v>
      </c>
      <c r="B653" s="168" t="s">
        <v>52</v>
      </c>
      <c r="C653" s="221" t="s">
        <v>6154</v>
      </c>
      <c r="D653" s="200" t="s">
        <v>510</v>
      </c>
      <c r="E653" s="215" t="s">
        <v>510</v>
      </c>
      <c r="F653" s="225" t="s">
        <v>2042</v>
      </c>
      <c r="G653" s="215" t="s">
        <v>6386</v>
      </c>
      <c r="H653" s="157" t="str">
        <f>VLOOKUP(I653:I702,'ENTER STAFF #S HERE'!$A$1:$B$2180,2,FALSE)</f>
        <v>C1250</v>
      </c>
      <c r="I653" s="179" t="s">
        <v>3920</v>
      </c>
      <c r="J653" s="227" t="s">
        <v>5669</v>
      </c>
      <c r="K653" s="187"/>
      <c r="L653" s="187"/>
      <c r="M653" s="284">
        <v>6</v>
      </c>
      <c r="N653" s="270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475" t="s">
        <v>60</v>
      </c>
      <c r="AD653" s="196" t="s">
        <v>6072</v>
      </c>
      <c r="AE653" s="187" t="str">
        <f>VLOOKUP($AF$2:$AF$6318,'PROG CODE'!$A$2:$B$1052,2,FALSE)</f>
        <v>KCABECE</v>
      </c>
      <c r="AF653" s="214" t="s">
        <v>137</v>
      </c>
      <c r="AG653" s="190" t="s">
        <v>63</v>
      </c>
      <c r="AH653" s="214" t="s">
        <v>5684</v>
      </c>
      <c r="AI653" s="214" t="s">
        <v>6148</v>
      </c>
      <c r="AJ653" s="216" t="s">
        <v>5638</v>
      </c>
      <c r="AK653" s="214"/>
      <c r="AL653" s="285"/>
      <c r="AM653" s="214" t="s">
        <v>5639</v>
      </c>
    </row>
    <row r="654" spans="1:39" ht="13.5" customHeight="1">
      <c r="A654" s="183">
        <f t="shared" si="5"/>
        <v>2</v>
      </c>
      <c r="B654" s="168" t="s">
        <v>357</v>
      </c>
      <c r="C654" s="221" t="s">
        <v>6387</v>
      </c>
      <c r="D654" s="200" t="s">
        <v>510</v>
      </c>
      <c r="E654" s="215" t="s">
        <v>510</v>
      </c>
      <c r="F654" s="225" t="s">
        <v>2044</v>
      </c>
      <c r="G654" s="215" t="s">
        <v>6388</v>
      </c>
      <c r="H654" s="157" t="str">
        <f>VLOOKUP(I654:I703,'ENTER STAFF #S HERE'!$A$1:$B$2180,2,FALSE)</f>
        <v>C0988</v>
      </c>
      <c r="I654" s="200" t="s">
        <v>3952</v>
      </c>
      <c r="J654" s="227" t="s">
        <v>5669</v>
      </c>
      <c r="K654" s="187"/>
      <c r="L654" s="187"/>
      <c r="M654" s="284">
        <v>6</v>
      </c>
      <c r="N654" s="270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475" t="s">
        <v>60</v>
      </c>
      <c r="AD654" s="196" t="s">
        <v>6072</v>
      </c>
      <c r="AE654" s="187" t="str">
        <f>VLOOKUP($AF$2:$AF$6318,'PROG CODE'!$A$2:$B$1052,2,FALSE)</f>
        <v>KCABECE</v>
      </c>
      <c r="AF654" s="214" t="s">
        <v>137</v>
      </c>
      <c r="AG654" s="190" t="s">
        <v>63</v>
      </c>
      <c r="AH654" s="214" t="s">
        <v>5684</v>
      </c>
      <c r="AI654" s="214" t="s">
        <v>6148</v>
      </c>
      <c r="AJ654" s="216" t="s">
        <v>5638</v>
      </c>
      <c r="AK654" s="214"/>
      <c r="AL654" s="285"/>
      <c r="AM654" s="214" t="s">
        <v>5639</v>
      </c>
    </row>
    <row r="655" spans="1:39" ht="13.5" customHeight="1">
      <c r="A655" s="183">
        <f t="shared" si="5"/>
        <v>6</v>
      </c>
      <c r="B655" s="168" t="s">
        <v>361</v>
      </c>
      <c r="C655" s="221" t="s">
        <v>5685</v>
      </c>
      <c r="D655" s="200" t="s">
        <v>510</v>
      </c>
      <c r="E655" s="215" t="s">
        <v>510</v>
      </c>
      <c r="F655" s="225" t="s">
        <v>6389</v>
      </c>
      <c r="G655" s="215" t="s">
        <v>6390</v>
      </c>
      <c r="H655" s="157" t="str">
        <f>VLOOKUP(I655:I704,'ENTER STAFF #S HERE'!$A$1:$B$2180,2,FALSE)</f>
        <v>C1231</v>
      </c>
      <c r="I655" s="200" t="s">
        <v>3950</v>
      </c>
      <c r="J655" s="227" t="s">
        <v>5669</v>
      </c>
      <c r="K655" s="187"/>
      <c r="L655" s="187"/>
      <c r="M655" s="284">
        <v>6</v>
      </c>
      <c r="N655" s="270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475" t="s">
        <v>60</v>
      </c>
      <c r="AD655" s="196" t="s">
        <v>6072</v>
      </c>
      <c r="AE655" s="187" t="str">
        <f>VLOOKUP($AF$2:$AF$6318,'PROG CODE'!$A$2:$B$1052,2,FALSE)</f>
        <v>KCABECE</v>
      </c>
      <c r="AF655" s="214" t="s">
        <v>137</v>
      </c>
      <c r="AG655" s="214" t="s">
        <v>5683</v>
      </c>
      <c r="AH655" s="214" t="s">
        <v>5684</v>
      </c>
      <c r="AI655" s="214" t="s">
        <v>6148</v>
      </c>
      <c r="AJ655" s="216" t="s">
        <v>5638</v>
      </c>
      <c r="AK655" s="214"/>
      <c r="AL655" s="285"/>
      <c r="AM655" s="214" t="s">
        <v>5639</v>
      </c>
    </row>
    <row r="656" spans="1:39" ht="13.5" customHeight="1">
      <c r="A656" s="183">
        <f t="shared" si="5"/>
        <v>3</v>
      </c>
      <c r="B656" s="168" t="s">
        <v>358</v>
      </c>
      <c r="C656" s="221" t="s">
        <v>6154</v>
      </c>
      <c r="D656" s="200" t="s">
        <v>510</v>
      </c>
      <c r="E656" s="215" t="s">
        <v>510</v>
      </c>
      <c r="F656" s="225" t="s">
        <v>2048</v>
      </c>
      <c r="G656" s="215" t="s">
        <v>6391</v>
      </c>
      <c r="H656" s="157" t="str">
        <f>VLOOKUP(I656:I705,'ENTER STAFF #S HERE'!$A$1:$B$2180,2,FALSE)</f>
        <v>C0988</v>
      </c>
      <c r="I656" s="200" t="s">
        <v>3952</v>
      </c>
      <c r="J656" s="227" t="s">
        <v>5669</v>
      </c>
      <c r="K656" s="187"/>
      <c r="L656" s="187"/>
      <c r="M656" s="284">
        <v>6</v>
      </c>
      <c r="N656" s="270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475" t="s">
        <v>60</v>
      </c>
      <c r="AD656" s="196" t="s">
        <v>6072</v>
      </c>
      <c r="AE656" s="187" t="str">
        <f>VLOOKUP($AF$2:$AF$6318,'PROG CODE'!$A$2:$B$1052,2,FALSE)</f>
        <v>KCABECE</v>
      </c>
      <c r="AF656" s="214" t="s">
        <v>137</v>
      </c>
      <c r="AG656" s="190" t="s">
        <v>63</v>
      </c>
      <c r="AH656" s="214" t="s">
        <v>5684</v>
      </c>
      <c r="AI656" s="214" t="s">
        <v>6148</v>
      </c>
      <c r="AJ656" s="216" t="s">
        <v>5638</v>
      </c>
      <c r="AK656" s="214"/>
      <c r="AL656" s="285"/>
      <c r="AM656" s="214" t="s">
        <v>5639</v>
      </c>
    </row>
    <row r="657" spans="1:39" ht="13.5" customHeight="1">
      <c r="A657" s="183">
        <f t="shared" si="5"/>
        <v>6</v>
      </c>
      <c r="B657" s="168" t="s">
        <v>361</v>
      </c>
      <c r="C657" s="221" t="s">
        <v>5685</v>
      </c>
      <c r="D657" s="200" t="s">
        <v>510</v>
      </c>
      <c r="E657" s="215" t="s">
        <v>510</v>
      </c>
      <c r="F657" s="225" t="s">
        <v>2052</v>
      </c>
      <c r="G657" s="215" t="s">
        <v>6392</v>
      </c>
      <c r="H657" s="157" t="str">
        <f>VLOOKUP(I657:I707,'ENTER STAFF #S HERE'!$A$1:$B$2180,2,FALSE)</f>
        <v>C1231</v>
      </c>
      <c r="I657" s="200" t="s">
        <v>3950</v>
      </c>
      <c r="J657" s="227" t="s">
        <v>5669</v>
      </c>
      <c r="K657" s="187"/>
      <c r="L657" s="187"/>
      <c r="M657" s="284">
        <v>6</v>
      </c>
      <c r="N657" s="270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475" t="s">
        <v>60</v>
      </c>
      <c r="AD657" s="196" t="s">
        <v>6072</v>
      </c>
      <c r="AE657" s="187" t="str">
        <f>VLOOKUP($AF$2:$AF$6318,'PROG CODE'!$A$2:$B$1052,2,FALSE)</f>
        <v>KCABECE</v>
      </c>
      <c r="AF657" s="214" t="s">
        <v>137</v>
      </c>
      <c r="AG657" s="214" t="s">
        <v>5683</v>
      </c>
      <c r="AH657" s="214" t="s">
        <v>5684</v>
      </c>
      <c r="AI657" s="214" t="s">
        <v>6148</v>
      </c>
      <c r="AJ657" s="216" t="s">
        <v>5638</v>
      </c>
      <c r="AK657" s="214"/>
      <c r="AL657" s="285"/>
      <c r="AM657" s="214" t="s">
        <v>5639</v>
      </c>
    </row>
    <row r="658" spans="1:39" ht="13.5" customHeight="1">
      <c r="A658" s="183">
        <f t="shared" si="5"/>
        <v>6</v>
      </c>
      <c r="B658" s="168" t="s">
        <v>361</v>
      </c>
      <c r="C658" s="221" t="s">
        <v>5757</v>
      </c>
      <c r="D658" s="200" t="s">
        <v>510</v>
      </c>
      <c r="E658" s="215" t="s">
        <v>510</v>
      </c>
      <c r="F658" s="250" t="s">
        <v>1826</v>
      </c>
      <c r="G658" s="181" t="s">
        <v>2177</v>
      </c>
      <c r="H658" s="157">
        <f>VLOOKUP(I658:I708,'ENTER STAFF #S HERE'!$A$1:$B$2180,2,FALSE)</f>
        <v>328</v>
      </c>
      <c r="I658" s="200" t="s">
        <v>3903</v>
      </c>
      <c r="J658" s="227"/>
      <c r="K658" s="187"/>
      <c r="L658" s="187"/>
      <c r="M658" s="284">
        <v>6</v>
      </c>
      <c r="N658" s="270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475" t="s">
        <v>60</v>
      </c>
      <c r="AD658" s="196" t="s">
        <v>6072</v>
      </c>
      <c r="AE658" s="187" t="str">
        <f>VLOOKUP($AF$2:$AF$6318,'PROG CODE'!$A$2:$B$1052,2,FALSE)</f>
        <v>KCABECE</v>
      </c>
      <c r="AF658" s="214" t="s">
        <v>137</v>
      </c>
      <c r="AG658" s="190" t="s">
        <v>63</v>
      </c>
      <c r="AH658" s="214" t="s">
        <v>5684</v>
      </c>
      <c r="AI658" s="214" t="s">
        <v>6148</v>
      </c>
      <c r="AJ658" s="216" t="s">
        <v>5638</v>
      </c>
      <c r="AK658" s="214"/>
      <c r="AL658" s="285"/>
      <c r="AM658" s="214" t="s">
        <v>5639</v>
      </c>
    </row>
    <row r="659" spans="1:39" ht="13.5" customHeight="1">
      <c r="A659" s="183">
        <f t="shared" si="5"/>
        <v>6</v>
      </c>
      <c r="B659" s="168" t="s">
        <v>361</v>
      </c>
      <c r="C659" s="221" t="s">
        <v>5685</v>
      </c>
      <c r="D659" s="200" t="s">
        <v>510</v>
      </c>
      <c r="E659" s="215" t="s">
        <v>510</v>
      </c>
      <c r="F659" s="225" t="s">
        <v>2054</v>
      </c>
      <c r="G659" s="215" t="s">
        <v>6393</v>
      </c>
      <c r="H659" s="157" t="str">
        <f>VLOOKUP(I659:I709,'ENTER STAFF #S HERE'!$A$1:$B$2180,2,FALSE)</f>
        <v>C1231</v>
      </c>
      <c r="I659" s="200" t="s">
        <v>3950</v>
      </c>
      <c r="J659" s="227" t="s">
        <v>5669</v>
      </c>
      <c r="K659" s="187"/>
      <c r="L659" s="187"/>
      <c r="M659" s="284">
        <v>6</v>
      </c>
      <c r="N659" s="270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475" t="s">
        <v>60</v>
      </c>
      <c r="AD659" s="196" t="s">
        <v>6072</v>
      </c>
      <c r="AE659" s="187" t="str">
        <f>VLOOKUP($AF$2:$AF$6318,'PROG CODE'!$A$2:$B$1052,2,FALSE)</f>
        <v>KCABECE</v>
      </c>
      <c r="AF659" s="214" t="s">
        <v>137</v>
      </c>
      <c r="AG659" s="214" t="s">
        <v>5683</v>
      </c>
      <c r="AH659" s="214" t="s">
        <v>5684</v>
      </c>
      <c r="AI659" s="214" t="s">
        <v>6148</v>
      </c>
      <c r="AJ659" s="216" t="s">
        <v>5638</v>
      </c>
      <c r="AK659" s="214"/>
      <c r="AL659" s="285"/>
      <c r="AM659" s="214" t="s">
        <v>5639</v>
      </c>
    </row>
    <row r="660" spans="1:39" ht="13.5" customHeight="1">
      <c r="A660" s="183">
        <f t="shared" si="5"/>
        <v>1</v>
      </c>
      <c r="B660" s="168" t="s">
        <v>52</v>
      </c>
      <c r="C660" s="221" t="s">
        <v>5636</v>
      </c>
      <c r="D660" s="200" t="s">
        <v>510</v>
      </c>
      <c r="E660" s="215" t="s">
        <v>510</v>
      </c>
      <c r="F660" s="225" t="s">
        <v>2082</v>
      </c>
      <c r="G660" s="215" t="s">
        <v>6394</v>
      </c>
      <c r="H660" s="157" t="str">
        <f>VLOOKUP(I660:I710,'ENTER STAFF #S HERE'!$A$1:$B$2180,2,FALSE)</f>
        <v>C1853</v>
      </c>
      <c r="I660" s="200" t="s">
        <v>4254</v>
      </c>
      <c r="J660" s="227" t="s">
        <v>5669</v>
      </c>
      <c r="K660" s="187"/>
      <c r="L660" s="187"/>
      <c r="M660" s="210">
        <v>6</v>
      </c>
      <c r="N660" s="270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475" t="s">
        <v>60</v>
      </c>
      <c r="AD660" s="196" t="s">
        <v>6072</v>
      </c>
      <c r="AE660" s="187" t="str">
        <f>VLOOKUP($AF$2:$AF$6318,'PROG CODE'!$A$2:$B$1052,2,FALSE)</f>
        <v>KCABECE</v>
      </c>
      <c r="AF660" s="214" t="s">
        <v>137</v>
      </c>
      <c r="AG660" s="190" t="s">
        <v>63</v>
      </c>
      <c r="AH660" s="214" t="s">
        <v>5684</v>
      </c>
      <c r="AI660" s="214" t="s">
        <v>6395</v>
      </c>
      <c r="AJ660" s="216" t="s">
        <v>5638</v>
      </c>
      <c r="AK660" s="214"/>
      <c r="AL660" s="285"/>
      <c r="AM660" s="214" t="s">
        <v>5639</v>
      </c>
    </row>
    <row r="661" spans="1:39" ht="13.5" customHeight="1">
      <c r="A661" s="183">
        <f t="shared" si="5"/>
        <v>1</v>
      </c>
      <c r="B661" s="168" t="s">
        <v>52</v>
      </c>
      <c r="C661" s="221" t="s">
        <v>5643</v>
      </c>
      <c r="D661" s="200" t="s">
        <v>510</v>
      </c>
      <c r="E661" s="215" t="s">
        <v>510</v>
      </c>
      <c r="F661" s="225" t="s">
        <v>2084</v>
      </c>
      <c r="G661" s="215" t="s">
        <v>6396</v>
      </c>
      <c r="H661" s="157" t="str">
        <f>VLOOKUP(I661:I711,'ENTER STAFF #S HERE'!$A$1:$B$2180,2,FALSE)</f>
        <v>C1250</v>
      </c>
      <c r="I661" s="179" t="s">
        <v>3920</v>
      </c>
      <c r="J661" s="227" t="s">
        <v>5669</v>
      </c>
      <c r="K661" s="187"/>
      <c r="L661" s="187"/>
      <c r="M661" s="284">
        <v>6</v>
      </c>
      <c r="N661" s="270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475" t="s">
        <v>60</v>
      </c>
      <c r="AD661" s="196" t="s">
        <v>6072</v>
      </c>
      <c r="AE661" s="187" t="str">
        <f>VLOOKUP($AF$2:$AF$6318,'PROG CODE'!$A$2:$B$1052,2,FALSE)</f>
        <v>KCABECE</v>
      </c>
      <c r="AF661" s="214" t="s">
        <v>137</v>
      </c>
      <c r="AG661" s="190" t="s">
        <v>63</v>
      </c>
      <c r="AH661" s="214" t="s">
        <v>5684</v>
      </c>
      <c r="AI661" s="214" t="s">
        <v>6395</v>
      </c>
      <c r="AJ661" s="216" t="s">
        <v>5638</v>
      </c>
      <c r="AK661" s="214"/>
      <c r="AL661" s="285"/>
      <c r="AM661" s="214" t="s">
        <v>5639</v>
      </c>
    </row>
    <row r="662" spans="1:39" ht="13.5" customHeight="1">
      <c r="A662" s="183">
        <f t="shared" si="5"/>
        <v>2</v>
      </c>
      <c r="B662" s="168" t="s">
        <v>357</v>
      </c>
      <c r="C662" s="221" t="s">
        <v>5643</v>
      </c>
      <c r="D662" s="200" t="s">
        <v>510</v>
      </c>
      <c r="E662" s="215" t="s">
        <v>510</v>
      </c>
      <c r="F662" s="225" t="s">
        <v>2086</v>
      </c>
      <c r="G662" s="215" t="s">
        <v>6397</v>
      </c>
      <c r="H662" s="157" t="str">
        <f>VLOOKUP(I662:I712,'ENTER STAFF #S HERE'!$A$1:$B$2180,2,FALSE)</f>
        <v>C0988</v>
      </c>
      <c r="I662" s="200" t="s">
        <v>4727</v>
      </c>
      <c r="J662" s="227" t="s">
        <v>5669</v>
      </c>
      <c r="K662" s="187"/>
      <c r="L662" s="187"/>
      <c r="M662" s="284">
        <v>6</v>
      </c>
      <c r="N662" s="270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475" t="s">
        <v>60</v>
      </c>
      <c r="AD662" s="196" t="s">
        <v>6072</v>
      </c>
      <c r="AE662" s="187" t="str">
        <f>VLOOKUP($AF$2:$AF$6318,'PROG CODE'!$A$2:$B$1052,2,FALSE)</f>
        <v>KCABECE</v>
      </c>
      <c r="AF662" s="214" t="s">
        <v>137</v>
      </c>
      <c r="AG662" s="190" t="s">
        <v>63</v>
      </c>
      <c r="AH662" s="214" t="s">
        <v>5684</v>
      </c>
      <c r="AI662" s="214" t="s">
        <v>6395</v>
      </c>
      <c r="AJ662" s="216" t="s">
        <v>5638</v>
      </c>
      <c r="AK662" s="214"/>
      <c r="AL662" s="285"/>
      <c r="AM662" s="214" t="s">
        <v>5639</v>
      </c>
    </row>
    <row r="663" spans="1:39" ht="13.5" customHeight="1">
      <c r="A663" s="183">
        <f t="shared" si="5"/>
        <v>2</v>
      </c>
      <c r="B663" s="168" t="s">
        <v>357</v>
      </c>
      <c r="C663" s="195" t="s">
        <v>53</v>
      </c>
      <c r="D663" s="200" t="s">
        <v>510</v>
      </c>
      <c r="E663" s="215" t="s">
        <v>510</v>
      </c>
      <c r="F663" s="225" t="s">
        <v>2088</v>
      </c>
      <c r="G663" s="215" t="s">
        <v>6398</v>
      </c>
      <c r="H663" s="157" t="str">
        <f>VLOOKUP(I663:I713,'ENTER STAFF #S HERE'!$A$1:$B$2180,2,FALSE)</f>
        <v>C1231</v>
      </c>
      <c r="I663" s="200" t="s">
        <v>3950</v>
      </c>
      <c r="J663" s="227" t="s">
        <v>5669</v>
      </c>
      <c r="K663" s="187"/>
      <c r="L663" s="187"/>
      <c r="M663" s="284">
        <v>6</v>
      </c>
      <c r="N663" s="270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475" t="s">
        <v>60</v>
      </c>
      <c r="AD663" s="196" t="s">
        <v>6072</v>
      </c>
      <c r="AE663" s="187" t="str">
        <f>VLOOKUP($AF$2:$AF$6318,'PROG CODE'!$A$2:$B$1052,2,FALSE)</f>
        <v>KCABECE</v>
      </c>
      <c r="AF663" s="214" t="s">
        <v>137</v>
      </c>
      <c r="AG663" s="190" t="s">
        <v>63</v>
      </c>
      <c r="AH663" s="214" t="s">
        <v>5684</v>
      </c>
      <c r="AI663" s="214" t="s">
        <v>6395</v>
      </c>
      <c r="AJ663" s="216" t="s">
        <v>5638</v>
      </c>
      <c r="AK663" s="214"/>
      <c r="AL663" s="285"/>
      <c r="AM663" s="214" t="s">
        <v>5639</v>
      </c>
    </row>
    <row r="664" spans="1:39" ht="13.5" customHeight="1">
      <c r="A664" s="183">
        <f t="shared" si="5"/>
        <v>3</v>
      </c>
      <c r="B664" s="219" t="s">
        <v>358</v>
      </c>
      <c r="C664" s="197" t="s">
        <v>5643</v>
      </c>
      <c r="D664" s="200" t="s">
        <v>510</v>
      </c>
      <c r="E664" s="215" t="s">
        <v>510</v>
      </c>
      <c r="F664" s="225" t="s">
        <v>2092</v>
      </c>
      <c r="G664" s="215" t="s">
        <v>6399</v>
      </c>
      <c r="H664" s="157" t="str">
        <f>VLOOKUP(I664:I714,'ENTER STAFF #S HERE'!$A$1:$B$2180,2,FALSE)</f>
        <v>C1231</v>
      </c>
      <c r="I664" s="200" t="s">
        <v>3950</v>
      </c>
      <c r="J664" s="227" t="s">
        <v>5669</v>
      </c>
      <c r="K664" s="187"/>
      <c r="L664" s="187"/>
      <c r="M664" s="284">
        <v>6</v>
      </c>
      <c r="N664" s="270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475" t="s">
        <v>60</v>
      </c>
      <c r="AD664" s="196" t="s">
        <v>6072</v>
      </c>
      <c r="AE664" s="187" t="str">
        <f>VLOOKUP($AF$2:$AF$6318,'PROG CODE'!$A$2:$B$1052,2,FALSE)</f>
        <v>KCABECE</v>
      </c>
      <c r="AF664" s="214" t="s">
        <v>137</v>
      </c>
      <c r="AG664" s="190" t="s">
        <v>63</v>
      </c>
      <c r="AH664" s="214" t="s">
        <v>5684</v>
      </c>
      <c r="AI664" s="214" t="s">
        <v>6395</v>
      </c>
      <c r="AJ664" s="216" t="s">
        <v>5638</v>
      </c>
      <c r="AK664" s="214"/>
      <c r="AL664" s="285"/>
      <c r="AM664" s="214" t="s">
        <v>5639</v>
      </c>
    </row>
    <row r="665" spans="1:39" ht="13.5" customHeight="1">
      <c r="A665" s="183">
        <f t="shared" si="5"/>
        <v>4</v>
      </c>
      <c r="B665" s="224" t="s">
        <v>359</v>
      </c>
      <c r="C665" s="224" t="s">
        <v>53</v>
      </c>
      <c r="D665" s="179" t="s">
        <v>510</v>
      </c>
      <c r="E665" s="157" t="s">
        <v>5648</v>
      </c>
      <c r="F665" s="226" t="s">
        <v>797</v>
      </c>
      <c r="G665" s="181" t="s">
        <v>5678</v>
      </c>
      <c r="H665" s="157">
        <f>VLOOKUP(I665:I715,'ENTER STAFF #S HERE'!$A$1:$B$2180,2,FALSE)</f>
        <v>146</v>
      </c>
      <c r="I665" s="186" t="s">
        <v>4403</v>
      </c>
      <c r="J665" s="227"/>
      <c r="K665" s="187"/>
      <c r="L665" s="187"/>
      <c r="M665" s="284"/>
      <c r="N665" s="270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475" t="s">
        <v>60</v>
      </c>
      <c r="AD665" s="188" t="s">
        <v>5640</v>
      </c>
      <c r="AE665" s="187" t="str">
        <f>VLOOKUP($AF$2:$AF$6318,'PROG CODE'!$A$2:$B$1052,2,FALSE)</f>
        <v>KCABECE</v>
      </c>
      <c r="AF665" s="214" t="s">
        <v>137</v>
      </c>
      <c r="AG665" s="190" t="s">
        <v>63</v>
      </c>
      <c r="AH665" s="214" t="s">
        <v>5684</v>
      </c>
      <c r="AI665" s="214" t="s">
        <v>6395</v>
      </c>
      <c r="AJ665" s="216" t="s">
        <v>5638</v>
      </c>
      <c r="AK665" s="214"/>
      <c r="AL665" s="285"/>
      <c r="AM665" s="214" t="s">
        <v>5639</v>
      </c>
    </row>
    <row r="666" spans="1:39" ht="13.5" customHeight="1">
      <c r="A666" s="183">
        <f t="shared" si="5"/>
        <v>1</v>
      </c>
      <c r="B666" s="168" t="s">
        <v>52</v>
      </c>
      <c r="C666" s="219" t="s">
        <v>5636</v>
      </c>
      <c r="D666" s="200" t="s">
        <v>510</v>
      </c>
      <c r="E666" s="215" t="s">
        <v>510</v>
      </c>
      <c r="F666" s="225" t="s">
        <v>2668</v>
      </c>
      <c r="G666" s="215" t="s">
        <v>6400</v>
      </c>
      <c r="H666" s="157">
        <f>VLOOKUP(I666:I716,'ENTER STAFF #S HERE'!$A$1:$B$2180,2,FALSE)</f>
        <v>429</v>
      </c>
      <c r="I666" s="200" t="s">
        <v>4632</v>
      </c>
      <c r="J666" s="227"/>
      <c r="K666" s="187"/>
      <c r="L666" s="187"/>
      <c r="M666" s="284">
        <v>6</v>
      </c>
      <c r="N666" s="270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475" t="s">
        <v>60</v>
      </c>
      <c r="AD666" s="196" t="s">
        <v>6072</v>
      </c>
      <c r="AE666" s="187" t="str">
        <f>VLOOKUP($AF$2:$AF$6318,'PROG CODE'!$A$2:$B$1052,2,FALSE)</f>
        <v>KCABECE</v>
      </c>
      <c r="AF666" s="214" t="s">
        <v>137</v>
      </c>
      <c r="AG666" s="190" t="s">
        <v>63</v>
      </c>
      <c r="AH666" s="214" t="s">
        <v>5684</v>
      </c>
      <c r="AI666" s="214" t="s">
        <v>6395</v>
      </c>
      <c r="AJ666" s="216" t="s">
        <v>5638</v>
      </c>
      <c r="AK666" s="214"/>
      <c r="AL666" s="285"/>
      <c r="AM666" s="214" t="s">
        <v>5639</v>
      </c>
    </row>
    <row r="667" spans="1:39" ht="13.5" customHeight="1">
      <c r="A667" s="183">
        <f t="shared" si="5"/>
        <v>3</v>
      </c>
      <c r="B667" s="168" t="s">
        <v>358</v>
      </c>
      <c r="C667" s="221" t="s">
        <v>5685</v>
      </c>
      <c r="D667" s="200" t="s">
        <v>510</v>
      </c>
      <c r="E667" s="215" t="s">
        <v>510</v>
      </c>
      <c r="F667" s="225" t="s">
        <v>1082</v>
      </c>
      <c r="G667" s="215" t="s">
        <v>5649</v>
      </c>
      <c r="H667" s="157" t="str">
        <f>VLOOKUP(I667:I717,'ENTER STAFF #S HERE'!$A$1:$B$2180,2,FALSE)</f>
        <v>C1392</v>
      </c>
      <c r="I667" s="200" t="s">
        <v>4274</v>
      </c>
      <c r="J667" s="227"/>
      <c r="K667" s="187"/>
      <c r="L667" s="187"/>
      <c r="M667" s="284">
        <v>6</v>
      </c>
      <c r="N667" s="270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475" t="s">
        <v>60</v>
      </c>
      <c r="AD667" s="196" t="s">
        <v>6072</v>
      </c>
      <c r="AE667" s="187" t="str">
        <f>VLOOKUP($AF$2:$AF$6318,'PROG CODE'!$A$2:$B$1052,2,FALSE)</f>
        <v>KCADE</v>
      </c>
      <c r="AF667" s="214" t="s">
        <v>93</v>
      </c>
      <c r="AG667" s="214" t="s">
        <v>5683</v>
      </c>
      <c r="AH667" s="214" t="s">
        <v>5684</v>
      </c>
      <c r="AI667" s="214" t="s">
        <v>5674</v>
      </c>
      <c r="AJ667" s="216" t="s">
        <v>5638</v>
      </c>
      <c r="AK667" s="214"/>
      <c r="AL667" s="285"/>
      <c r="AM667" s="214" t="s">
        <v>5639</v>
      </c>
    </row>
    <row r="668" spans="1:39" ht="13.5" customHeight="1">
      <c r="A668" s="183">
        <f t="shared" si="5"/>
        <v>6</v>
      </c>
      <c r="B668" s="168" t="s">
        <v>361</v>
      </c>
      <c r="C668" s="221" t="s">
        <v>5685</v>
      </c>
      <c r="D668" s="200" t="s">
        <v>510</v>
      </c>
      <c r="E668" s="215" t="s">
        <v>510</v>
      </c>
      <c r="F668" s="214" t="s">
        <v>2450</v>
      </c>
      <c r="G668" s="215" t="s">
        <v>2099</v>
      </c>
      <c r="H668" s="157" t="str">
        <f>VLOOKUP(I668:I718,'ENTER STAFF #S HERE'!$A$1:$B$2180,2,FALSE)</f>
        <v>C1862</v>
      </c>
      <c r="I668" s="200" t="s">
        <v>4323</v>
      </c>
      <c r="J668" s="227" t="s">
        <v>5669</v>
      </c>
      <c r="K668" s="187"/>
      <c r="L668" s="187"/>
      <c r="M668" s="284">
        <v>6</v>
      </c>
      <c r="N668" s="270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475" t="s">
        <v>60</v>
      </c>
      <c r="AD668" s="196" t="s">
        <v>6072</v>
      </c>
      <c r="AE668" s="187" t="str">
        <f>VLOOKUP($AF$2:$AF$6318,'PROG CODE'!$A$2:$B$1052,2,FALSE)</f>
        <v>KCADE</v>
      </c>
      <c r="AF668" s="214" t="s">
        <v>93</v>
      </c>
      <c r="AG668" s="214" t="s">
        <v>5683</v>
      </c>
      <c r="AH668" s="214" t="s">
        <v>5684</v>
      </c>
      <c r="AI668" s="214" t="s">
        <v>5674</v>
      </c>
      <c r="AJ668" s="216" t="s">
        <v>5638</v>
      </c>
      <c r="AK668" s="214"/>
      <c r="AL668" s="285"/>
      <c r="AM668" s="214" t="s">
        <v>5639</v>
      </c>
    </row>
    <row r="669" spans="1:39" ht="13.5" customHeight="1">
      <c r="A669" s="183">
        <f t="shared" si="5"/>
        <v>6</v>
      </c>
      <c r="B669" s="168" t="s">
        <v>361</v>
      </c>
      <c r="C669" s="221" t="s">
        <v>5636</v>
      </c>
      <c r="D669" s="200" t="s">
        <v>510</v>
      </c>
      <c r="E669" s="215" t="s">
        <v>510</v>
      </c>
      <c r="F669" s="225" t="s">
        <v>2358</v>
      </c>
      <c r="G669" s="215" t="s">
        <v>6049</v>
      </c>
      <c r="H669" s="157" t="str">
        <f>VLOOKUP(I669:I719,'ENTER STAFF #S HERE'!$A$1:$B$2180,2,FALSE)</f>
        <v>C1773</v>
      </c>
      <c r="I669" s="200" t="s">
        <v>5613</v>
      </c>
      <c r="J669" s="227"/>
      <c r="K669" s="187"/>
      <c r="L669" s="187"/>
      <c r="M669" s="210">
        <v>6</v>
      </c>
      <c r="N669" s="270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475" t="s">
        <v>60</v>
      </c>
      <c r="AD669" s="196" t="s">
        <v>6072</v>
      </c>
      <c r="AE669" s="187" t="str">
        <f>VLOOKUP($AF$2:$AF$6318,'PROG CODE'!$A$2:$B$1052,2,FALSE)</f>
        <v>KCADE</v>
      </c>
      <c r="AF669" s="214" t="s">
        <v>93</v>
      </c>
      <c r="AG669" s="214" t="s">
        <v>5683</v>
      </c>
      <c r="AH669" s="214" t="s">
        <v>5684</v>
      </c>
      <c r="AI669" s="214" t="s">
        <v>5674</v>
      </c>
      <c r="AJ669" s="216" t="s">
        <v>5638</v>
      </c>
      <c r="AK669" s="214"/>
      <c r="AL669" s="285"/>
      <c r="AM669" s="214" t="s">
        <v>5639</v>
      </c>
    </row>
    <row r="670" spans="1:39" ht="13.5" customHeight="1">
      <c r="A670" s="183">
        <f t="shared" si="5"/>
        <v>6</v>
      </c>
      <c r="B670" s="168" t="s">
        <v>361</v>
      </c>
      <c r="C670" s="221" t="s">
        <v>5685</v>
      </c>
      <c r="D670" s="200" t="s">
        <v>510</v>
      </c>
      <c r="E670" s="215" t="s">
        <v>510</v>
      </c>
      <c r="F670" s="225" t="s">
        <v>2451</v>
      </c>
      <c r="G670" s="215" t="s">
        <v>2101</v>
      </c>
      <c r="H670" s="157" t="str">
        <f>VLOOKUP(I670:I720,'ENTER STAFF #S HERE'!$A$1:$B$2180,2,FALSE)</f>
        <v>C1761</v>
      </c>
      <c r="I670" s="200" t="s">
        <v>3938</v>
      </c>
      <c r="J670" s="227"/>
      <c r="K670" s="187"/>
      <c r="L670" s="187"/>
      <c r="M670" s="210">
        <v>6</v>
      </c>
      <c r="N670" s="270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475" t="s">
        <v>60</v>
      </c>
      <c r="AD670" s="196" t="s">
        <v>6072</v>
      </c>
      <c r="AE670" s="187" t="str">
        <f>VLOOKUP($AF$2:$AF$6318,'PROG CODE'!$A$2:$B$1052,2,FALSE)</f>
        <v>KCADE</v>
      </c>
      <c r="AF670" s="214" t="s">
        <v>93</v>
      </c>
      <c r="AG670" s="214" t="s">
        <v>5683</v>
      </c>
      <c r="AH670" s="214" t="s">
        <v>5684</v>
      </c>
      <c r="AI670" s="214" t="s">
        <v>5674</v>
      </c>
      <c r="AJ670" s="216" t="s">
        <v>5638</v>
      </c>
      <c r="AK670" s="214"/>
      <c r="AL670" s="285"/>
      <c r="AM670" s="214" t="s">
        <v>5639</v>
      </c>
    </row>
    <row r="671" spans="1:39" ht="13.5" customHeight="1">
      <c r="A671" s="183">
        <f t="shared" si="5"/>
        <v>6</v>
      </c>
      <c r="B671" s="168" t="s">
        <v>361</v>
      </c>
      <c r="C671" s="221" t="s">
        <v>5685</v>
      </c>
      <c r="D671" s="200" t="s">
        <v>510</v>
      </c>
      <c r="E671" s="215" t="s">
        <v>510</v>
      </c>
      <c r="F671" s="214" t="s">
        <v>2453</v>
      </c>
      <c r="G671" s="215" t="s">
        <v>6267</v>
      </c>
      <c r="H671" s="157" t="str">
        <f>VLOOKUP(I671:I721,'ENTER STAFF #S HERE'!$A$1:$B$2180,2,FALSE)</f>
        <v>C1424</v>
      </c>
      <c r="I671" s="200" t="s">
        <v>3906</v>
      </c>
      <c r="J671" s="227"/>
      <c r="K671" s="187"/>
      <c r="L671" s="187"/>
      <c r="M671" s="210">
        <v>6</v>
      </c>
      <c r="N671" s="270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475" t="s">
        <v>60</v>
      </c>
      <c r="AD671" s="196" t="s">
        <v>6072</v>
      </c>
      <c r="AE671" s="187" t="str">
        <f>VLOOKUP($AF$2:$AF$6318,'PROG CODE'!$A$2:$B$1052,2,FALSE)</f>
        <v>KCADE</v>
      </c>
      <c r="AF671" s="214" t="s">
        <v>93</v>
      </c>
      <c r="AG671" s="214" t="s">
        <v>5683</v>
      </c>
      <c r="AH671" s="214" t="s">
        <v>5684</v>
      </c>
      <c r="AI671" s="214" t="s">
        <v>5674</v>
      </c>
      <c r="AJ671" s="216" t="s">
        <v>5638</v>
      </c>
      <c r="AK671" s="214"/>
      <c r="AL671" s="285"/>
      <c r="AM671" s="214" t="s">
        <v>5639</v>
      </c>
    </row>
    <row r="672" spans="1:39" ht="13.5" customHeight="1">
      <c r="A672" s="183">
        <f t="shared" si="5"/>
        <v>6</v>
      </c>
      <c r="B672" s="168" t="s">
        <v>361</v>
      </c>
      <c r="C672" s="221" t="s">
        <v>5685</v>
      </c>
      <c r="D672" s="200" t="s">
        <v>510</v>
      </c>
      <c r="E672" s="215" t="s">
        <v>510</v>
      </c>
      <c r="F672" s="225" t="s">
        <v>2451</v>
      </c>
      <c r="G672" s="215" t="s">
        <v>6268</v>
      </c>
      <c r="H672" s="157">
        <f>VLOOKUP(I672:I722,'ENTER STAFF #S HERE'!$A$1:$B$2180,2,FALSE)</f>
        <v>396</v>
      </c>
      <c r="I672" s="200" t="s">
        <v>3918</v>
      </c>
      <c r="J672" s="227" t="s">
        <v>5669</v>
      </c>
      <c r="K672" s="187"/>
      <c r="L672" s="187"/>
      <c r="M672" s="284">
        <v>6</v>
      </c>
      <c r="N672" s="270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475" t="s">
        <v>60</v>
      </c>
      <c r="AD672" s="196" t="s">
        <v>6072</v>
      </c>
      <c r="AE672" s="187" t="str">
        <f>VLOOKUP($AF$2:$AF$6318,'PROG CODE'!$A$2:$B$1052,2,FALSE)</f>
        <v>KCADE</v>
      </c>
      <c r="AF672" s="214" t="s">
        <v>93</v>
      </c>
      <c r="AG672" s="214" t="s">
        <v>5683</v>
      </c>
      <c r="AH672" s="214" t="s">
        <v>5684</v>
      </c>
      <c r="AI672" s="214" t="s">
        <v>5674</v>
      </c>
      <c r="AJ672" s="216" t="s">
        <v>5638</v>
      </c>
      <c r="AK672" s="214"/>
      <c r="AL672" s="285"/>
      <c r="AM672" s="214" t="s">
        <v>5639</v>
      </c>
    </row>
    <row r="673" spans="1:39" ht="13.5" customHeight="1">
      <c r="A673" s="183">
        <f t="shared" si="5"/>
        <v>6</v>
      </c>
      <c r="B673" s="168" t="s">
        <v>361</v>
      </c>
      <c r="C673" s="221" t="s">
        <v>5636</v>
      </c>
      <c r="D673" s="200" t="s">
        <v>510</v>
      </c>
      <c r="E673" s="215" t="s">
        <v>510</v>
      </c>
      <c r="F673" s="225" t="s">
        <v>1838</v>
      </c>
      <c r="G673" s="215" t="s">
        <v>6049</v>
      </c>
      <c r="H673" s="157" t="str">
        <f>VLOOKUP(I673:I723,'ENTER STAFF #S HERE'!$A$1:$B$2180,2,FALSE)</f>
        <v>C1773</v>
      </c>
      <c r="I673" s="200" t="s">
        <v>3972</v>
      </c>
      <c r="J673" s="227" t="s">
        <v>5669</v>
      </c>
      <c r="K673" s="187"/>
      <c r="L673" s="187"/>
      <c r="M673" s="284">
        <v>6</v>
      </c>
      <c r="N673" s="270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475" t="s">
        <v>60</v>
      </c>
      <c r="AD673" s="196" t="s">
        <v>6072</v>
      </c>
      <c r="AE673" s="187" t="str">
        <f>VLOOKUP($AF$2:$AF$6318,'PROG CODE'!$A$2:$B$1052,2,FALSE)</f>
        <v>KCABECE</v>
      </c>
      <c r="AF673" s="214" t="s">
        <v>137</v>
      </c>
      <c r="AG673" s="214" t="s">
        <v>5683</v>
      </c>
      <c r="AH673" s="214" t="s">
        <v>5684</v>
      </c>
      <c r="AI673" s="214" t="s">
        <v>6259</v>
      </c>
      <c r="AJ673" s="216" t="s">
        <v>5638</v>
      </c>
      <c r="AK673" s="214"/>
      <c r="AL673" s="285"/>
      <c r="AM673" s="214" t="s">
        <v>5639</v>
      </c>
    </row>
    <row r="674" spans="1:39" ht="13.5" customHeight="1">
      <c r="A674" s="183">
        <f t="shared" si="5"/>
        <v>6</v>
      </c>
      <c r="B674" s="168" t="s">
        <v>361</v>
      </c>
      <c r="C674" s="221" t="s">
        <v>5685</v>
      </c>
      <c r="D674" s="200" t="s">
        <v>510</v>
      </c>
      <c r="E674" s="215" t="s">
        <v>510</v>
      </c>
      <c r="F674" s="225" t="s">
        <v>2000</v>
      </c>
      <c r="G674" s="215" t="s">
        <v>2097</v>
      </c>
      <c r="H674" s="157" t="str">
        <f>VLOOKUP(I674:I724,'ENTER STAFF #S HERE'!$A$1:$B$2180,2,FALSE)</f>
        <v>C1853</v>
      </c>
      <c r="I674" s="179" t="s">
        <v>4254</v>
      </c>
      <c r="J674" s="227" t="s">
        <v>5669</v>
      </c>
      <c r="K674" s="187"/>
      <c r="L674" s="187"/>
      <c r="M674" s="284">
        <v>6</v>
      </c>
      <c r="N674" s="270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475" t="s">
        <v>60</v>
      </c>
      <c r="AD674" s="196" t="s">
        <v>6072</v>
      </c>
      <c r="AE674" s="187" t="str">
        <f>VLOOKUP($AF$2:$AF$6318,'PROG CODE'!$A$2:$B$1052,2,FALSE)</f>
        <v>KCABECE</v>
      </c>
      <c r="AF674" s="214" t="s">
        <v>137</v>
      </c>
      <c r="AG674" s="214" t="s">
        <v>5683</v>
      </c>
      <c r="AH674" s="214" t="s">
        <v>5684</v>
      </c>
      <c r="AI674" s="214" t="s">
        <v>6259</v>
      </c>
      <c r="AJ674" s="216" t="s">
        <v>5638</v>
      </c>
      <c r="AK674" s="214"/>
      <c r="AL674" s="285"/>
      <c r="AM674" s="214" t="s">
        <v>5639</v>
      </c>
    </row>
    <row r="675" spans="1:39" ht="13.5" customHeight="1">
      <c r="A675" s="183">
        <f t="shared" si="5"/>
        <v>6</v>
      </c>
      <c r="B675" s="168" t="s">
        <v>361</v>
      </c>
      <c r="C675" s="221" t="s">
        <v>5662</v>
      </c>
      <c r="D675" s="200" t="s">
        <v>510</v>
      </c>
      <c r="E675" s="215" t="s">
        <v>510</v>
      </c>
      <c r="F675" s="226" t="s">
        <v>741</v>
      </c>
      <c r="G675" s="215" t="s">
        <v>5649</v>
      </c>
      <c r="H675" s="157">
        <f>VLOOKUP(I675:I725,'ENTER STAFF #S HERE'!$A$1:$B$2180,2,FALSE)</f>
        <v>411</v>
      </c>
      <c r="I675" s="200" t="s">
        <v>3377</v>
      </c>
      <c r="J675" s="227"/>
      <c r="K675" s="187"/>
      <c r="L675" s="187"/>
      <c r="M675" s="284">
        <v>6</v>
      </c>
      <c r="N675" s="270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475" t="s">
        <v>60</v>
      </c>
      <c r="AD675" s="196" t="s">
        <v>6072</v>
      </c>
      <c r="AE675" s="187" t="str">
        <f>VLOOKUP($AF$2:$AF$6318,'PROG CODE'!$A$2:$B$1052,2,FALSE)</f>
        <v>KCABECE</v>
      </c>
      <c r="AF675" s="214" t="s">
        <v>137</v>
      </c>
      <c r="AG675" s="214" t="s">
        <v>5683</v>
      </c>
      <c r="AH675" s="214" t="s">
        <v>5684</v>
      </c>
      <c r="AI675" s="214" t="s">
        <v>6259</v>
      </c>
      <c r="AJ675" s="216" t="s">
        <v>5638</v>
      </c>
      <c r="AK675" s="214"/>
      <c r="AL675" s="285"/>
      <c r="AM675" s="214" t="s">
        <v>5639</v>
      </c>
    </row>
    <row r="676" spans="1:39" ht="13.5" customHeight="1">
      <c r="A676" s="183">
        <f t="shared" si="5"/>
        <v>6</v>
      </c>
      <c r="B676" s="168" t="s">
        <v>361</v>
      </c>
      <c r="C676" s="221" t="s">
        <v>5662</v>
      </c>
      <c r="D676" s="200" t="s">
        <v>510</v>
      </c>
      <c r="E676" s="200" t="s">
        <v>510</v>
      </c>
      <c r="F676" s="226" t="s">
        <v>733</v>
      </c>
      <c r="G676" s="157" t="s">
        <v>5641</v>
      </c>
      <c r="H676" s="157">
        <f>VLOOKUP(I676:I726,'ENTER STAFF #S HERE'!$A$1:$B$2180,2,FALSE)</f>
        <v>357</v>
      </c>
      <c r="I676" s="200" t="s">
        <v>3886</v>
      </c>
      <c r="J676" s="227"/>
      <c r="K676" s="187"/>
      <c r="L676" s="187"/>
      <c r="M676" s="284">
        <v>6</v>
      </c>
      <c r="N676" s="270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475" t="s">
        <v>60</v>
      </c>
      <c r="AD676" s="290" t="s">
        <v>5642</v>
      </c>
      <c r="AE676" s="187" t="str">
        <f>VLOOKUP($AF$2:$AF$6318,'PROG CODE'!$A$2:$B$1052,2,FALSE)</f>
        <v>KCABECE</v>
      </c>
      <c r="AF676" s="214" t="s">
        <v>137</v>
      </c>
      <c r="AG676" s="214" t="s">
        <v>5683</v>
      </c>
      <c r="AH676" s="214" t="s">
        <v>5684</v>
      </c>
      <c r="AI676" s="214" t="s">
        <v>6259</v>
      </c>
      <c r="AJ676" s="216" t="s">
        <v>5638</v>
      </c>
      <c r="AK676" s="214"/>
      <c r="AL676" s="285"/>
      <c r="AM676" s="214" t="s">
        <v>5639</v>
      </c>
    </row>
    <row r="677" spans="1:39" ht="13.5" customHeight="1">
      <c r="A677" s="183">
        <f t="shared" si="5"/>
        <v>3</v>
      </c>
      <c r="B677" s="168" t="s">
        <v>358</v>
      </c>
      <c r="C677" s="224" t="s">
        <v>5749</v>
      </c>
      <c r="D677" s="200" t="s">
        <v>510</v>
      </c>
      <c r="E677" s="215" t="s">
        <v>510</v>
      </c>
      <c r="F677" s="214" t="s">
        <v>2002</v>
      </c>
      <c r="G677" s="215" t="s">
        <v>6371</v>
      </c>
      <c r="H677" s="157" t="str">
        <f>VLOOKUP(I677:I727,'ENTER STAFF #S HERE'!$A$1:$B$2180,2,FALSE)</f>
        <v>C1792</v>
      </c>
      <c r="I677" s="200" t="s">
        <v>4215</v>
      </c>
      <c r="J677" s="227" t="s">
        <v>5669</v>
      </c>
      <c r="K677" s="187"/>
      <c r="L677" s="187"/>
      <c r="M677" s="210">
        <v>6</v>
      </c>
      <c r="N677" s="270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475" t="s">
        <v>60</v>
      </c>
      <c r="AD677" s="196" t="s">
        <v>6072</v>
      </c>
      <c r="AE677" s="187" t="str">
        <f>VLOOKUP($AF$2:$AF$6318,'PROG CODE'!$A$2:$B$1052,2,FALSE)</f>
        <v>KCABECE</v>
      </c>
      <c r="AF677" s="214" t="s">
        <v>137</v>
      </c>
      <c r="AG677" s="214" t="s">
        <v>5683</v>
      </c>
      <c r="AH677" s="214" t="s">
        <v>5684</v>
      </c>
      <c r="AI677" s="214" t="s">
        <v>6259</v>
      </c>
      <c r="AJ677" s="216" t="s">
        <v>5638</v>
      </c>
      <c r="AK677" s="214"/>
      <c r="AL677" s="285"/>
      <c r="AM677" s="214" t="s">
        <v>5639</v>
      </c>
    </row>
    <row r="678" spans="1:39" ht="13.5" customHeight="1">
      <c r="A678" s="183">
        <f t="shared" si="5"/>
        <v>5</v>
      </c>
      <c r="B678" s="168" t="s">
        <v>360</v>
      </c>
      <c r="C678" s="221" t="s">
        <v>6401</v>
      </c>
      <c r="D678" s="200" t="s">
        <v>510</v>
      </c>
      <c r="E678" s="215" t="s">
        <v>510</v>
      </c>
      <c r="F678" s="225" t="s">
        <v>2004</v>
      </c>
      <c r="G678" s="215" t="s">
        <v>6373</v>
      </c>
      <c r="H678" s="157" t="str">
        <f>VLOOKUP(I678:I728,'ENTER STAFF #S HERE'!$A$1:$B$2180,2,FALSE)</f>
        <v>C2095</v>
      </c>
      <c r="I678" s="200" t="s">
        <v>4558</v>
      </c>
      <c r="J678" s="227" t="s">
        <v>5669</v>
      </c>
      <c r="K678" s="187"/>
      <c r="L678" s="187"/>
      <c r="M678" s="284">
        <v>6</v>
      </c>
      <c r="N678" s="270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475" t="s">
        <v>60</v>
      </c>
      <c r="AD678" s="196" t="s">
        <v>6072</v>
      </c>
      <c r="AE678" s="187" t="str">
        <f>VLOOKUP($AF$2:$AF$6318,'PROG CODE'!$A$2:$B$1052,2,FALSE)</f>
        <v>KCABECE</v>
      </c>
      <c r="AF678" s="214" t="s">
        <v>137</v>
      </c>
      <c r="AG678" s="214" t="s">
        <v>5683</v>
      </c>
      <c r="AH678" s="214" t="s">
        <v>5684</v>
      </c>
      <c r="AI678" s="214" t="s">
        <v>6259</v>
      </c>
      <c r="AJ678" s="216" t="s">
        <v>5638</v>
      </c>
      <c r="AK678" s="214"/>
      <c r="AL678" s="285"/>
      <c r="AM678" s="214" t="s">
        <v>5639</v>
      </c>
    </row>
    <row r="679" spans="1:39" ht="13.5" customHeight="1">
      <c r="A679" s="183">
        <f t="shared" si="5"/>
        <v>5</v>
      </c>
      <c r="B679" s="168" t="s">
        <v>360</v>
      </c>
      <c r="C679" s="221" t="s">
        <v>5685</v>
      </c>
      <c r="D679" s="200" t="s">
        <v>510</v>
      </c>
      <c r="E679" s="215" t="s">
        <v>510</v>
      </c>
      <c r="F679" s="225" t="s">
        <v>2006</v>
      </c>
      <c r="G679" s="215" t="s">
        <v>6374</v>
      </c>
      <c r="H679" s="157" t="str">
        <f>VLOOKUP(I679:I729,'ENTER STAFF #S HERE'!$A$1:$B$2180,2,FALSE)</f>
        <v>C1250</v>
      </c>
      <c r="I679" s="179" t="s">
        <v>3920</v>
      </c>
      <c r="J679" s="227" t="s">
        <v>5669</v>
      </c>
      <c r="K679" s="187"/>
      <c r="L679" s="187"/>
      <c r="M679" s="210">
        <v>6</v>
      </c>
      <c r="N679" s="270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475" t="s">
        <v>60</v>
      </c>
      <c r="AD679" s="196" t="s">
        <v>6072</v>
      </c>
      <c r="AE679" s="187" t="str">
        <f>VLOOKUP($AF$2:$AF$6318,'PROG CODE'!$A$2:$B$1052,2,FALSE)</f>
        <v>KCABECE</v>
      </c>
      <c r="AF679" s="214" t="s">
        <v>137</v>
      </c>
      <c r="AG679" s="214" t="s">
        <v>5683</v>
      </c>
      <c r="AH679" s="214" t="s">
        <v>5684</v>
      </c>
      <c r="AI679" s="214" t="s">
        <v>6259</v>
      </c>
      <c r="AJ679" s="216" t="s">
        <v>5638</v>
      </c>
      <c r="AK679" s="214"/>
      <c r="AL679" s="285"/>
      <c r="AM679" s="214" t="s">
        <v>5639</v>
      </c>
    </row>
    <row r="680" spans="1:39" ht="13.5" customHeight="1">
      <c r="A680" s="183">
        <f t="shared" si="5"/>
        <v>6</v>
      </c>
      <c r="B680" s="207" t="s">
        <v>361</v>
      </c>
      <c r="C680" s="208" t="s">
        <v>5685</v>
      </c>
      <c r="D680" s="186" t="s">
        <v>510</v>
      </c>
      <c r="E680" s="215" t="s">
        <v>510</v>
      </c>
      <c r="F680" s="225" t="s">
        <v>755</v>
      </c>
      <c r="G680" s="202" t="s">
        <v>5656</v>
      </c>
      <c r="H680" s="157" t="str">
        <f>VLOOKUP(I680:I730,'ENTER STAFF #S HERE'!$A$1:$B$2180,2,FALSE)</f>
        <v>C1143</v>
      </c>
      <c r="I680" s="200" t="s">
        <v>3396</v>
      </c>
      <c r="J680" s="227"/>
      <c r="K680" s="187"/>
      <c r="L680" s="187"/>
      <c r="M680" s="284">
        <v>6</v>
      </c>
      <c r="N680" s="270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475" t="s">
        <v>60</v>
      </c>
      <c r="AD680" s="196" t="s">
        <v>5653</v>
      </c>
      <c r="AE680" s="187" t="str">
        <f>VLOOKUP($AF$2:$AF$6318,'PROG CODE'!$A$2:$B$1052,2,FALSE)</f>
        <v>KCABECE</v>
      </c>
      <c r="AF680" s="214" t="s">
        <v>137</v>
      </c>
      <c r="AG680" s="214" t="s">
        <v>5683</v>
      </c>
      <c r="AH680" s="214" t="s">
        <v>5684</v>
      </c>
      <c r="AI680" s="214" t="s">
        <v>6402</v>
      </c>
      <c r="AJ680" s="216" t="s">
        <v>5638</v>
      </c>
      <c r="AK680" s="214"/>
      <c r="AL680" s="285"/>
      <c r="AM680" s="214" t="s">
        <v>5639</v>
      </c>
    </row>
    <row r="681" spans="1:39" ht="13.5" customHeight="1">
      <c r="A681" s="183">
        <f t="shared" si="5"/>
        <v>6</v>
      </c>
      <c r="B681" s="168" t="s">
        <v>361</v>
      </c>
      <c r="C681" s="221" t="s">
        <v>5685</v>
      </c>
      <c r="D681" s="200" t="s">
        <v>510</v>
      </c>
      <c r="E681" s="215" t="s">
        <v>510</v>
      </c>
      <c r="F681" s="226" t="s">
        <v>747</v>
      </c>
      <c r="G681" s="157" t="s">
        <v>5652</v>
      </c>
      <c r="H681" s="157">
        <f>VLOOKUP(I681:I731,'ENTER STAFF #S HERE'!$A$1:$B$2180,2,FALSE)</f>
        <v>385</v>
      </c>
      <c r="I681" s="200" t="s">
        <v>3911</v>
      </c>
      <c r="J681" s="227"/>
      <c r="K681" s="187"/>
      <c r="L681" s="187"/>
      <c r="M681" s="284">
        <v>6</v>
      </c>
      <c r="N681" s="270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475" t="s">
        <v>60</v>
      </c>
      <c r="AD681" s="196" t="s">
        <v>5653</v>
      </c>
      <c r="AE681" s="187" t="str">
        <f>VLOOKUP($AF$2:$AF$6318,'PROG CODE'!$A$2:$B$1052,2,FALSE)</f>
        <v>KCABECE</v>
      </c>
      <c r="AF681" s="214" t="s">
        <v>137</v>
      </c>
      <c r="AG681" s="214" t="s">
        <v>5683</v>
      </c>
      <c r="AH681" s="214" t="s">
        <v>5684</v>
      </c>
      <c r="AI681" s="214" t="s">
        <v>6402</v>
      </c>
      <c r="AJ681" s="216" t="s">
        <v>5638</v>
      </c>
      <c r="AK681" s="214"/>
      <c r="AL681" s="285"/>
      <c r="AM681" s="214" t="s">
        <v>5639</v>
      </c>
    </row>
    <row r="682" spans="1:39" ht="13.5" customHeight="1">
      <c r="A682" s="183">
        <f t="shared" si="5"/>
        <v>6</v>
      </c>
      <c r="B682" s="168" t="s">
        <v>361</v>
      </c>
      <c r="C682" s="221" t="s">
        <v>5685</v>
      </c>
      <c r="D682" s="200" t="s">
        <v>510</v>
      </c>
      <c r="E682" s="215" t="s">
        <v>510</v>
      </c>
      <c r="F682" s="214" t="s">
        <v>1896</v>
      </c>
      <c r="G682" s="215" t="s">
        <v>6153</v>
      </c>
      <c r="H682" s="157" t="str">
        <f>VLOOKUP(I682:I732,'ENTER STAFF #S HERE'!$A$1:$B$2180,2,FALSE)</f>
        <v>C1250</v>
      </c>
      <c r="I682" s="179" t="s">
        <v>3920</v>
      </c>
      <c r="J682" s="227" t="s">
        <v>5669</v>
      </c>
      <c r="K682" s="187"/>
      <c r="L682" s="187"/>
      <c r="M682" s="210">
        <v>6</v>
      </c>
      <c r="N682" s="270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475" t="s">
        <v>60</v>
      </c>
      <c r="AD682" s="196" t="s">
        <v>6072</v>
      </c>
      <c r="AE682" s="187" t="str">
        <f>VLOOKUP($AF$2:$AF$6318,'PROG CODE'!$A$2:$B$1052,2,FALSE)</f>
        <v>KCABECE</v>
      </c>
      <c r="AF682" s="214" t="s">
        <v>137</v>
      </c>
      <c r="AG682" s="214" t="s">
        <v>5683</v>
      </c>
      <c r="AH682" s="214" t="s">
        <v>5684</v>
      </c>
      <c r="AI682" s="214" t="s">
        <v>6402</v>
      </c>
      <c r="AJ682" s="216" t="s">
        <v>5638</v>
      </c>
      <c r="AK682" s="214"/>
      <c r="AL682" s="285"/>
      <c r="AM682" s="214" t="s">
        <v>5639</v>
      </c>
    </row>
    <row r="683" spans="1:39" ht="13.5" customHeight="1">
      <c r="A683" s="183">
        <f t="shared" si="5"/>
        <v>6</v>
      </c>
      <c r="B683" s="168" t="s">
        <v>361</v>
      </c>
      <c r="C683" s="221" t="s">
        <v>5685</v>
      </c>
      <c r="D683" s="200" t="s">
        <v>510</v>
      </c>
      <c r="E683" s="215" t="s">
        <v>510</v>
      </c>
      <c r="F683" s="225" t="s">
        <v>2010</v>
      </c>
      <c r="G683" s="215" t="s">
        <v>6376</v>
      </c>
      <c r="H683" s="157" t="str">
        <f>VLOOKUP(I683:I733,'ENTER STAFF #S HERE'!$A$1:$B$2180,2,FALSE)</f>
        <v>C0988</v>
      </c>
      <c r="I683" s="200" t="s">
        <v>3952</v>
      </c>
      <c r="J683" s="227" t="s">
        <v>5669</v>
      </c>
      <c r="K683" s="187"/>
      <c r="L683" s="187"/>
      <c r="M683" s="284">
        <v>6</v>
      </c>
      <c r="N683" s="270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475" t="s">
        <v>60</v>
      </c>
      <c r="AD683" s="196" t="s">
        <v>6072</v>
      </c>
      <c r="AE683" s="187" t="str">
        <f>VLOOKUP($AF$2:$AF$6318,'PROG CODE'!$A$2:$B$1052,2,FALSE)</f>
        <v>KCABECE</v>
      </c>
      <c r="AF683" s="214" t="s">
        <v>137</v>
      </c>
      <c r="AG683" s="214" t="s">
        <v>5683</v>
      </c>
      <c r="AH683" s="214" t="s">
        <v>5684</v>
      </c>
      <c r="AI683" s="214" t="s">
        <v>6402</v>
      </c>
      <c r="AJ683" s="216" t="s">
        <v>5638</v>
      </c>
      <c r="AK683" s="214"/>
      <c r="AL683" s="285"/>
      <c r="AM683" s="214" t="s">
        <v>5639</v>
      </c>
    </row>
    <row r="684" spans="1:39" ht="13.5" customHeight="1">
      <c r="A684" s="183">
        <f t="shared" si="5"/>
        <v>6</v>
      </c>
      <c r="B684" s="168" t="s">
        <v>361</v>
      </c>
      <c r="C684" s="221" t="s">
        <v>5685</v>
      </c>
      <c r="D684" s="200" t="s">
        <v>510</v>
      </c>
      <c r="E684" s="215" t="s">
        <v>510</v>
      </c>
      <c r="F684" s="225" t="s">
        <v>2012</v>
      </c>
      <c r="G684" s="215" t="s">
        <v>6375</v>
      </c>
      <c r="H684" s="157" t="str">
        <f>VLOOKUP(I684:I734,'ENTER STAFF #S HERE'!$A$1:$B$2180,2,FALSE)</f>
        <v>C2082</v>
      </c>
      <c r="I684" s="200" t="s">
        <v>5612</v>
      </c>
      <c r="J684" s="227" t="s">
        <v>5669</v>
      </c>
      <c r="K684" s="187"/>
      <c r="L684" s="187"/>
      <c r="M684" s="210">
        <v>6</v>
      </c>
      <c r="N684" s="270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475" t="s">
        <v>60</v>
      </c>
      <c r="AD684" s="196" t="s">
        <v>6072</v>
      </c>
      <c r="AE684" s="187" t="str">
        <f>VLOOKUP($AF$2:$AF$6318,'PROG CODE'!$A$2:$B$1052,2,FALSE)</f>
        <v>KCABECE</v>
      </c>
      <c r="AF684" s="214" t="s">
        <v>137</v>
      </c>
      <c r="AG684" s="214" t="s">
        <v>5683</v>
      </c>
      <c r="AH684" s="214" t="s">
        <v>5684</v>
      </c>
      <c r="AI684" s="214" t="s">
        <v>6402</v>
      </c>
      <c r="AJ684" s="216" t="s">
        <v>5638</v>
      </c>
      <c r="AK684" s="214"/>
      <c r="AL684" s="285"/>
      <c r="AM684" s="214" t="s">
        <v>5639</v>
      </c>
    </row>
    <row r="685" spans="1:39" ht="13.5" customHeight="1">
      <c r="A685" s="183">
        <f t="shared" si="5"/>
        <v>6</v>
      </c>
      <c r="B685" s="168" t="s">
        <v>361</v>
      </c>
      <c r="C685" s="221" t="s">
        <v>5685</v>
      </c>
      <c r="D685" s="200" t="s">
        <v>510</v>
      </c>
      <c r="E685" s="215" t="s">
        <v>510</v>
      </c>
      <c r="F685" s="214" t="s">
        <v>2014</v>
      </c>
      <c r="G685" s="215" t="s">
        <v>6377</v>
      </c>
      <c r="H685" s="157" t="str">
        <f>VLOOKUP(I685:I735,'ENTER STAFF #S HERE'!$A$1:$B$2180,2,FALSE)</f>
        <v>C1250</v>
      </c>
      <c r="I685" s="179" t="s">
        <v>3920</v>
      </c>
      <c r="J685" s="227" t="s">
        <v>5669</v>
      </c>
      <c r="K685" s="187"/>
      <c r="L685" s="187"/>
      <c r="M685" s="210">
        <v>6</v>
      </c>
      <c r="N685" s="270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475" t="s">
        <v>60</v>
      </c>
      <c r="AD685" s="196" t="s">
        <v>6072</v>
      </c>
      <c r="AE685" s="187" t="str">
        <f>VLOOKUP($AF$2:$AF$6318,'PROG CODE'!$A$2:$B$1052,2,FALSE)</f>
        <v>KCABECE</v>
      </c>
      <c r="AF685" s="214" t="s">
        <v>137</v>
      </c>
      <c r="AG685" s="214" t="s">
        <v>5683</v>
      </c>
      <c r="AH685" s="214" t="s">
        <v>5684</v>
      </c>
      <c r="AI685" s="214" t="s">
        <v>6402</v>
      </c>
      <c r="AJ685" s="216" t="s">
        <v>5638</v>
      </c>
      <c r="AK685" s="214"/>
      <c r="AL685" s="285"/>
      <c r="AM685" s="214" t="s">
        <v>5639</v>
      </c>
    </row>
    <row r="686" spans="1:39" ht="13.5" customHeight="1">
      <c r="A686" s="183">
        <f t="shared" si="5"/>
        <v>6</v>
      </c>
      <c r="B686" s="168" t="s">
        <v>361</v>
      </c>
      <c r="C686" s="221" t="s">
        <v>5685</v>
      </c>
      <c r="D686" s="200" t="s">
        <v>510</v>
      </c>
      <c r="E686" s="215" t="s">
        <v>510</v>
      </c>
      <c r="F686" s="225" t="s">
        <v>2016</v>
      </c>
      <c r="G686" s="215" t="s">
        <v>6378</v>
      </c>
      <c r="H686" s="157" t="str">
        <f>VLOOKUP(I686:I736,'ENTER STAFF #S HERE'!$A$1:$B$2180,2,FALSE)</f>
        <v>C1231</v>
      </c>
      <c r="I686" s="200" t="s">
        <v>3950</v>
      </c>
      <c r="J686" s="227" t="s">
        <v>5669</v>
      </c>
      <c r="K686" s="187"/>
      <c r="L686" s="187"/>
      <c r="M686" s="284">
        <v>6</v>
      </c>
      <c r="N686" s="270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475" t="s">
        <v>60</v>
      </c>
      <c r="AD686" s="196" t="s">
        <v>6072</v>
      </c>
      <c r="AE686" s="187" t="str">
        <f>VLOOKUP($AF$2:$AF$6318,'PROG CODE'!$A$2:$B$1052,2,FALSE)</f>
        <v>KCABECE</v>
      </c>
      <c r="AF686" s="214" t="s">
        <v>137</v>
      </c>
      <c r="AG686" s="214" t="s">
        <v>5683</v>
      </c>
      <c r="AH686" s="214" t="s">
        <v>5684</v>
      </c>
      <c r="AI686" s="214" t="s">
        <v>6402</v>
      </c>
      <c r="AJ686" s="216" t="s">
        <v>5638</v>
      </c>
      <c r="AK686" s="214"/>
      <c r="AL686" s="285"/>
      <c r="AM686" s="214" t="s">
        <v>5639</v>
      </c>
    </row>
    <row r="687" spans="1:39" ht="13.5" customHeight="1">
      <c r="A687" s="183">
        <f t="shared" si="5"/>
        <v>6</v>
      </c>
      <c r="B687" s="168" t="s">
        <v>361</v>
      </c>
      <c r="C687" s="221" t="s">
        <v>5685</v>
      </c>
      <c r="D687" s="200" t="s">
        <v>510</v>
      </c>
      <c r="E687" s="215" t="s">
        <v>510</v>
      </c>
      <c r="F687" s="214" t="s">
        <v>2018</v>
      </c>
      <c r="G687" s="215" t="s">
        <v>6330</v>
      </c>
      <c r="H687" s="157" t="str">
        <f>VLOOKUP(I687:I737,'ENTER STAFF #S HERE'!$A$1:$B$2180,2,FALSE)</f>
        <v>C1250</v>
      </c>
      <c r="I687" s="200" t="s">
        <v>3920</v>
      </c>
      <c r="J687" s="227" t="s">
        <v>5669</v>
      </c>
      <c r="K687" s="187"/>
      <c r="L687" s="187"/>
      <c r="M687" s="210">
        <v>6</v>
      </c>
      <c r="N687" s="270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475" t="s">
        <v>60</v>
      </c>
      <c r="AD687" s="196" t="s">
        <v>6072</v>
      </c>
      <c r="AE687" s="187" t="str">
        <f>VLOOKUP($AF$2:$AF$6318,'PROG CODE'!$A$2:$B$1052,2,FALSE)</f>
        <v>KCABECE</v>
      </c>
      <c r="AF687" s="214" t="s">
        <v>137</v>
      </c>
      <c r="AG687" s="214" t="s">
        <v>5683</v>
      </c>
      <c r="AH687" s="214" t="s">
        <v>5684</v>
      </c>
      <c r="AI687" s="214" t="s">
        <v>6403</v>
      </c>
      <c r="AJ687" s="216" t="s">
        <v>5638</v>
      </c>
      <c r="AK687" s="214"/>
      <c r="AL687" s="285"/>
      <c r="AM687" s="214" t="s">
        <v>5639</v>
      </c>
    </row>
    <row r="688" spans="1:39" ht="13.5" customHeight="1">
      <c r="A688" s="183">
        <f t="shared" si="5"/>
        <v>6</v>
      </c>
      <c r="B688" s="168" t="s">
        <v>361</v>
      </c>
      <c r="C688" s="221" t="s">
        <v>5685</v>
      </c>
      <c r="D688" s="200" t="s">
        <v>510</v>
      </c>
      <c r="E688" s="215" t="s">
        <v>510</v>
      </c>
      <c r="F688" s="214" t="s">
        <v>795</v>
      </c>
      <c r="G688" s="215" t="s">
        <v>5661</v>
      </c>
      <c r="H688" s="157" t="str">
        <f>VLOOKUP(I688:I738,'ENTER STAFF #S HERE'!$A$1:$B$2180,2,FALSE)</f>
        <v>C0700</v>
      </c>
      <c r="I688" s="200" t="s">
        <v>3986</v>
      </c>
      <c r="J688" s="227" t="s">
        <v>5669</v>
      </c>
      <c r="K688" s="187"/>
      <c r="L688" s="187"/>
      <c r="M688" s="284">
        <v>6</v>
      </c>
      <c r="N688" s="270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475" t="s">
        <v>60</v>
      </c>
      <c r="AD688" s="196" t="s">
        <v>6072</v>
      </c>
      <c r="AE688" s="187" t="str">
        <f>VLOOKUP($AF$2:$AF$6318,'PROG CODE'!$A$2:$B$1052,2,FALSE)</f>
        <v>KCABECE</v>
      </c>
      <c r="AF688" s="214" t="s">
        <v>137</v>
      </c>
      <c r="AG688" s="214" t="s">
        <v>5683</v>
      </c>
      <c r="AH688" s="214" t="s">
        <v>5684</v>
      </c>
      <c r="AI688" s="214" t="s">
        <v>6403</v>
      </c>
      <c r="AJ688" s="216" t="s">
        <v>5638</v>
      </c>
      <c r="AK688" s="214"/>
      <c r="AL688" s="285"/>
      <c r="AM688" s="214" t="s">
        <v>5639</v>
      </c>
    </row>
    <row r="689" spans="1:39" ht="13.5" customHeight="1">
      <c r="A689" s="183">
        <f t="shared" si="5"/>
        <v>6</v>
      </c>
      <c r="B689" s="168" t="s">
        <v>361</v>
      </c>
      <c r="C689" s="221" t="s">
        <v>5685</v>
      </c>
      <c r="D689" s="200" t="s">
        <v>510</v>
      </c>
      <c r="E689" s="215" t="s">
        <v>510</v>
      </c>
      <c r="F689" s="225" t="s">
        <v>769</v>
      </c>
      <c r="G689" s="215" t="s">
        <v>5659</v>
      </c>
      <c r="H689" s="157" t="str">
        <f>VLOOKUP(I689:I739,'ENTER STAFF #S HERE'!$A$1:$B$2180,2,FALSE)</f>
        <v>C0988</v>
      </c>
      <c r="I689" s="200" t="s">
        <v>3952</v>
      </c>
      <c r="J689" s="227" t="s">
        <v>5669</v>
      </c>
      <c r="K689" s="187"/>
      <c r="L689" s="187"/>
      <c r="M689" s="284">
        <v>6</v>
      </c>
      <c r="N689" s="270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475" t="s">
        <v>60</v>
      </c>
      <c r="AD689" s="196" t="s">
        <v>6072</v>
      </c>
      <c r="AE689" s="187" t="str">
        <f>VLOOKUP($AF$2:$AF$6318,'PROG CODE'!$A$2:$B$1052,2,FALSE)</f>
        <v>KCABECE</v>
      </c>
      <c r="AF689" s="214" t="s">
        <v>137</v>
      </c>
      <c r="AG689" s="214" t="s">
        <v>5683</v>
      </c>
      <c r="AH689" s="214" t="s">
        <v>5684</v>
      </c>
      <c r="AI689" s="214" t="s">
        <v>6403</v>
      </c>
      <c r="AJ689" s="216" t="s">
        <v>5638</v>
      </c>
      <c r="AK689" s="214"/>
      <c r="AL689" s="285"/>
      <c r="AM689" s="214" t="s">
        <v>5639</v>
      </c>
    </row>
    <row r="690" spans="1:39" ht="13.5" customHeight="1">
      <c r="A690" s="183">
        <f t="shared" si="5"/>
        <v>6</v>
      </c>
      <c r="B690" s="168" t="s">
        <v>361</v>
      </c>
      <c r="C690" s="221" t="s">
        <v>5685</v>
      </c>
      <c r="D690" s="200" t="s">
        <v>510</v>
      </c>
      <c r="E690" s="215" t="s">
        <v>510</v>
      </c>
      <c r="F690" s="225" t="s">
        <v>2020</v>
      </c>
      <c r="G690" s="215" t="s">
        <v>6379</v>
      </c>
      <c r="H690" s="157" t="str">
        <f>VLOOKUP(I690:I740,'ENTER STAFF #S HERE'!$A$1:$B$2180,2,FALSE)</f>
        <v>C1231</v>
      </c>
      <c r="I690" s="200" t="s">
        <v>3950</v>
      </c>
      <c r="J690" s="227" t="s">
        <v>5669</v>
      </c>
      <c r="K690" s="187"/>
      <c r="L690" s="187"/>
      <c r="M690" s="284">
        <v>6</v>
      </c>
      <c r="N690" s="270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475" t="s">
        <v>60</v>
      </c>
      <c r="AD690" s="196" t="s">
        <v>6072</v>
      </c>
      <c r="AE690" s="187" t="str">
        <f>VLOOKUP($AF$2:$AF$6318,'PROG CODE'!$A$2:$B$1052,2,FALSE)</f>
        <v>KCABECE</v>
      </c>
      <c r="AF690" s="214" t="s">
        <v>137</v>
      </c>
      <c r="AG690" s="214" t="s">
        <v>5683</v>
      </c>
      <c r="AH690" s="214" t="s">
        <v>5684</v>
      </c>
      <c r="AI690" s="214" t="s">
        <v>6403</v>
      </c>
      <c r="AJ690" s="216" t="s">
        <v>5638</v>
      </c>
      <c r="AK690" s="214"/>
      <c r="AL690" s="285"/>
      <c r="AM690" s="214" t="s">
        <v>5639</v>
      </c>
    </row>
    <row r="691" spans="1:39" ht="13.5" customHeight="1">
      <c r="A691" s="183">
        <f t="shared" si="5"/>
        <v>6</v>
      </c>
      <c r="B691" s="168" t="s">
        <v>361</v>
      </c>
      <c r="C691" s="221" t="s">
        <v>5685</v>
      </c>
      <c r="D691" s="200" t="s">
        <v>510</v>
      </c>
      <c r="E691" s="215" t="s">
        <v>510</v>
      </c>
      <c r="F691" s="225" t="s">
        <v>2022</v>
      </c>
      <c r="G691" s="215" t="s">
        <v>6404</v>
      </c>
      <c r="H691" s="157" t="str">
        <f>VLOOKUP(I691:I741,'ENTER STAFF #S HERE'!$A$1:$B$2180,2,FALSE)</f>
        <v>C0988</v>
      </c>
      <c r="I691" s="200" t="s">
        <v>3952</v>
      </c>
      <c r="J691" s="227" t="s">
        <v>5669</v>
      </c>
      <c r="K691" s="187"/>
      <c r="L691" s="187"/>
      <c r="M691" s="284">
        <v>6</v>
      </c>
      <c r="N691" s="270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475" t="s">
        <v>60</v>
      </c>
      <c r="AD691" s="196" t="s">
        <v>6072</v>
      </c>
      <c r="AE691" s="187" t="str">
        <f>VLOOKUP($AF$2:$AF$6318,'PROG CODE'!$A$2:$B$1052,2,FALSE)</f>
        <v>KCABECE</v>
      </c>
      <c r="AF691" s="214" t="s">
        <v>137</v>
      </c>
      <c r="AG691" s="214" t="s">
        <v>5683</v>
      </c>
      <c r="AH691" s="214" t="s">
        <v>5684</v>
      </c>
      <c r="AI691" s="214" t="s">
        <v>6403</v>
      </c>
      <c r="AJ691" s="216" t="s">
        <v>5638</v>
      </c>
      <c r="AK691" s="214"/>
      <c r="AL691" s="285"/>
      <c r="AM691" s="214" t="s">
        <v>5639</v>
      </c>
    </row>
    <row r="692" spans="1:39" ht="13.5" customHeight="1">
      <c r="A692" s="183">
        <f t="shared" si="5"/>
        <v>6</v>
      </c>
      <c r="B692" s="168" t="s">
        <v>361</v>
      </c>
      <c r="C692" s="221" t="s">
        <v>5685</v>
      </c>
      <c r="D692" s="200" t="s">
        <v>510</v>
      </c>
      <c r="E692" s="215" t="s">
        <v>510</v>
      </c>
      <c r="F692" s="214" t="s">
        <v>2024</v>
      </c>
      <c r="G692" s="215" t="s">
        <v>6405</v>
      </c>
      <c r="H692" s="157" t="str">
        <f>VLOOKUP(I692:I742,'ENTER STAFF #S HERE'!$A$1:$B$2180,2,FALSE)</f>
        <v>C1250</v>
      </c>
      <c r="I692" s="200" t="s">
        <v>3920</v>
      </c>
      <c r="J692" s="227" t="s">
        <v>5669</v>
      </c>
      <c r="K692" s="187"/>
      <c r="L692" s="187"/>
      <c r="M692" s="210">
        <v>6</v>
      </c>
      <c r="N692" s="270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475" t="s">
        <v>60</v>
      </c>
      <c r="AD692" s="196" t="s">
        <v>6072</v>
      </c>
      <c r="AE692" s="187" t="str">
        <f>VLOOKUP($AF$2:$AF$6318,'PROG CODE'!$A$2:$B$1052,2,FALSE)</f>
        <v>KCABECE</v>
      </c>
      <c r="AF692" s="214" t="s">
        <v>137</v>
      </c>
      <c r="AG692" s="214" t="s">
        <v>5683</v>
      </c>
      <c r="AH692" s="214" t="s">
        <v>5684</v>
      </c>
      <c r="AI692" s="214" t="s">
        <v>6403</v>
      </c>
      <c r="AJ692" s="216" t="s">
        <v>5638</v>
      </c>
      <c r="AK692" s="214"/>
      <c r="AL692" s="285"/>
      <c r="AM692" s="214" t="s">
        <v>5639</v>
      </c>
    </row>
    <row r="693" spans="1:39" ht="13.5" customHeight="1">
      <c r="A693" s="183">
        <f t="shared" si="5"/>
        <v>6</v>
      </c>
      <c r="B693" s="168" t="s">
        <v>361</v>
      </c>
      <c r="C693" s="221" t="s">
        <v>5685</v>
      </c>
      <c r="D693" s="200" t="s">
        <v>510</v>
      </c>
      <c r="E693" s="215" t="s">
        <v>510</v>
      </c>
      <c r="F693" s="225" t="s">
        <v>2068</v>
      </c>
      <c r="G693" s="215" t="s">
        <v>2069</v>
      </c>
      <c r="H693" s="157" t="str">
        <f>VLOOKUP(I693:I743,'ENTER STAFF #S HERE'!$A$1:$B$2180,2,FALSE)</f>
        <v>C1626</v>
      </c>
      <c r="I693" s="200" t="s">
        <v>3993</v>
      </c>
      <c r="J693" s="227"/>
      <c r="K693" s="187"/>
      <c r="L693" s="187"/>
      <c r="M693" s="284">
        <v>6</v>
      </c>
      <c r="N693" s="270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475" t="s">
        <v>60</v>
      </c>
      <c r="AD693" s="196" t="s">
        <v>6072</v>
      </c>
      <c r="AE693" s="187" t="str">
        <f>VLOOKUP($AF$2:$AF$6318,'PROG CODE'!$A$2:$B$1052,2,FALSE)</f>
        <v>KCABECE</v>
      </c>
      <c r="AF693" s="214" t="s">
        <v>137</v>
      </c>
      <c r="AG693" s="214" t="s">
        <v>5683</v>
      </c>
      <c r="AH693" s="214" t="s">
        <v>5684</v>
      </c>
      <c r="AI693" s="214" t="s">
        <v>6266</v>
      </c>
      <c r="AJ693" s="216" t="s">
        <v>5638</v>
      </c>
      <c r="AK693" s="214"/>
      <c r="AL693" s="285"/>
      <c r="AM693" s="214" t="s">
        <v>5639</v>
      </c>
    </row>
    <row r="694" spans="1:39" ht="13.5" customHeight="1">
      <c r="A694" s="183">
        <f t="shared" si="5"/>
        <v>6</v>
      </c>
      <c r="B694" s="168" t="s">
        <v>361</v>
      </c>
      <c r="C694" s="221" t="s">
        <v>5685</v>
      </c>
      <c r="D694" s="200" t="s">
        <v>510</v>
      </c>
      <c r="E694" s="215" t="s">
        <v>510</v>
      </c>
      <c r="F694" s="225" t="s">
        <v>2070</v>
      </c>
      <c r="G694" s="215" t="s">
        <v>6406</v>
      </c>
      <c r="H694" s="157" t="str">
        <f>VLOOKUP(I694:I744,'ENTER STAFF #S HERE'!$A$1:$B$2180,2,FALSE)</f>
        <v>C0988</v>
      </c>
      <c r="I694" s="200" t="s">
        <v>3952</v>
      </c>
      <c r="J694" s="227" t="s">
        <v>5669</v>
      </c>
      <c r="K694" s="187"/>
      <c r="L694" s="187"/>
      <c r="M694" s="284">
        <v>6</v>
      </c>
      <c r="N694" s="270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475" t="s">
        <v>60</v>
      </c>
      <c r="AD694" s="196" t="s">
        <v>6072</v>
      </c>
      <c r="AE694" s="187" t="str">
        <f>VLOOKUP($AF$2:$AF$6318,'PROG CODE'!$A$2:$B$1052,2,FALSE)</f>
        <v>KCABECE</v>
      </c>
      <c r="AF694" s="214" t="s">
        <v>137</v>
      </c>
      <c r="AG694" s="214" t="s">
        <v>5683</v>
      </c>
      <c r="AH694" s="214" t="s">
        <v>5684</v>
      </c>
      <c r="AI694" s="214" t="s">
        <v>6266</v>
      </c>
      <c r="AJ694" s="216" t="s">
        <v>5638</v>
      </c>
      <c r="AK694" s="214"/>
      <c r="AL694" s="285"/>
      <c r="AM694" s="214" t="s">
        <v>5639</v>
      </c>
    </row>
    <row r="695" spans="1:39" ht="13.5" customHeight="1">
      <c r="A695" s="183">
        <f t="shared" si="5"/>
        <v>6</v>
      </c>
      <c r="B695" s="168" t="s">
        <v>361</v>
      </c>
      <c r="C695" s="221" t="s">
        <v>5685</v>
      </c>
      <c r="D695" s="200" t="s">
        <v>510</v>
      </c>
      <c r="E695" s="215" t="s">
        <v>510</v>
      </c>
      <c r="F695" s="225" t="s">
        <v>2072</v>
      </c>
      <c r="G695" s="215" t="s">
        <v>6407</v>
      </c>
      <c r="H695" s="157" t="str">
        <f>VLOOKUP(I695:I745,'ENTER STAFF #S HERE'!$A$1:$B$2180,2,FALSE)</f>
        <v>C1231</v>
      </c>
      <c r="I695" s="200" t="s">
        <v>3950</v>
      </c>
      <c r="J695" s="227" t="s">
        <v>5669</v>
      </c>
      <c r="K695" s="187"/>
      <c r="L695" s="187"/>
      <c r="M695" s="284">
        <v>6</v>
      </c>
      <c r="N695" s="270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475" t="s">
        <v>60</v>
      </c>
      <c r="AD695" s="196" t="s">
        <v>6072</v>
      </c>
      <c r="AE695" s="187" t="str">
        <f>VLOOKUP($AF$2:$AF$6318,'PROG CODE'!$A$2:$B$1052,2,FALSE)</f>
        <v>KCABECE</v>
      </c>
      <c r="AF695" s="214" t="s">
        <v>137</v>
      </c>
      <c r="AG695" s="214" t="s">
        <v>5683</v>
      </c>
      <c r="AH695" s="214" t="s">
        <v>5684</v>
      </c>
      <c r="AI695" s="214" t="s">
        <v>6266</v>
      </c>
      <c r="AJ695" s="216" t="s">
        <v>5638</v>
      </c>
      <c r="AK695" s="214"/>
      <c r="AL695" s="285"/>
      <c r="AM695" s="214" t="s">
        <v>5639</v>
      </c>
    </row>
    <row r="696" spans="1:39" ht="13.5" customHeight="1">
      <c r="A696" s="183">
        <f t="shared" si="5"/>
        <v>6</v>
      </c>
      <c r="B696" s="168" t="s">
        <v>361</v>
      </c>
      <c r="C696" s="221" t="s">
        <v>5685</v>
      </c>
      <c r="D696" s="200" t="s">
        <v>510</v>
      </c>
      <c r="E696" s="215" t="s">
        <v>510</v>
      </c>
      <c r="F696" s="214" t="s">
        <v>2074</v>
      </c>
      <c r="G696" s="215" t="s">
        <v>6408</v>
      </c>
      <c r="H696" s="157" t="str">
        <f>VLOOKUP(I696:I746,'ENTER STAFF #S HERE'!$A$1:$B$2180,2,FALSE)</f>
        <v>C1250</v>
      </c>
      <c r="I696" s="200" t="s">
        <v>3920</v>
      </c>
      <c r="J696" s="227" t="s">
        <v>5669</v>
      </c>
      <c r="K696" s="187"/>
      <c r="L696" s="187"/>
      <c r="M696" s="210">
        <v>6</v>
      </c>
      <c r="N696" s="270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475" t="s">
        <v>60</v>
      </c>
      <c r="AD696" s="196" t="s">
        <v>6072</v>
      </c>
      <c r="AE696" s="187" t="str">
        <f>VLOOKUP($AF$2:$AF$6318,'PROG CODE'!$A$2:$B$1052,2,FALSE)</f>
        <v>KCABECE</v>
      </c>
      <c r="AF696" s="214" t="s">
        <v>137</v>
      </c>
      <c r="AG696" s="214" t="s">
        <v>5683</v>
      </c>
      <c r="AH696" s="214" t="s">
        <v>5684</v>
      </c>
      <c r="AI696" s="214" t="s">
        <v>6266</v>
      </c>
      <c r="AJ696" s="216" t="s">
        <v>5638</v>
      </c>
      <c r="AK696" s="214"/>
      <c r="AL696" s="285"/>
      <c r="AM696" s="214" t="s">
        <v>5639</v>
      </c>
    </row>
    <row r="697" spans="1:39" ht="13.5" customHeight="1">
      <c r="A697" s="183">
        <f t="shared" si="5"/>
        <v>6</v>
      </c>
      <c r="B697" s="168" t="s">
        <v>361</v>
      </c>
      <c r="C697" s="221" t="s">
        <v>5685</v>
      </c>
      <c r="D697" s="200" t="s">
        <v>510</v>
      </c>
      <c r="E697" s="157" t="s">
        <v>5648</v>
      </c>
      <c r="F697" s="291" t="s">
        <v>2076</v>
      </c>
      <c r="G697" s="202" t="s">
        <v>6409</v>
      </c>
      <c r="H697" s="157">
        <f>VLOOKUP(I697:I747,'ENTER STAFF #S HERE'!$A$1:$B$2180,2,FALSE)</f>
        <v>411</v>
      </c>
      <c r="I697" s="186" t="s">
        <v>3377</v>
      </c>
      <c r="J697" s="227" t="s">
        <v>5669</v>
      </c>
      <c r="K697" s="187"/>
      <c r="L697" s="187"/>
      <c r="M697" s="284">
        <v>6</v>
      </c>
      <c r="N697" s="270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475" t="s">
        <v>60</v>
      </c>
      <c r="AD697" s="196" t="s">
        <v>6072</v>
      </c>
      <c r="AE697" s="187" t="str">
        <f>VLOOKUP($AF$2:$AF$6318,'PROG CODE'!$A$2:$B$1052,2,FALSE)</f>
        <v>KCABECE</v>
      </c>
      <c r="AF697" s="214" t="s">
        <v>137</v>
      </c>
      <c r="AG697" s="214" t="s">
        <v>5683</v>
      </c>
      <c r="AH697" s="214" t="s">
        <v>5684</v>
      </c>
      <c r="AI697" s="214" t="s">
        <v>6266</v>
      </c>
      <c r="AJ697" s="216" t="s">
        <v>5638</v>
      </c>
      <c r="AK697" s="214"/>
      <c r="AL697" s="285"/>
      <c r="AM697" s="214" t="s">
        <v>5639</v>
      </c>
    </row>
    <row r="698" spans="1:39" ht="13.5" customHeight="1">
      <c r="A698" s="183">
        <f t="shared" si="5"/>
        <v>6</v>
      </c>
      <c r="B698" s="168" t="s">
        <v>361</v>
      </c>
      <c r="C698" s="221" t="s">
        <v>5685</v>
      </c>
      <c r="D698" s="200" t="s">
        <v>510</v>
      </c>
      <c r="E698" s="215" t="s">
        <v>510</v>
      </c>
      <c r="F698" s="214" t="s">
        <v>2078</v>
      </c>
      <c r="G698" s="215" t="s">
        <v>6410</v>
      </c>
      <c r="H698" s="157" t="str">
        <f>VLOOKUP(I698:I748,'ENTER STAFF #S HERE'!$A$1:$B$2180,2,FALSE)</f>
        <v>C1250</v>
      </c>
      <c r="I698" s="200" t="s">
        <v>3920</v>
      </c>
      <c r="J698" s="227" t="s">
        <v>5669</v>
      </c>
      <c r="K698" s="187"/>
      <c r="L698" s="187"/>
      <c r="M698" s="210">
        <v>6</v>
      </c>
      <c r="N698" s="270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475" t="s">
        <v>60</v>
      </c>
      <c r="AD698" s="196" t="s">
        <v>6072</v>
      </c>
      <c r="AE698" s="187" t="str">
        <f>VLOOKUP($AF$2:$AF$6318,'PROG CODE'!$A$2:$B$1052,2,FALSE)</f>
        <v>KCABECE</v>
      </c>
      <c r="AF698" s="214" t="s">
        <v>137</v>
      </c>
      <c r="AG698" s="214" t="s">
        <v>5683</v>
      </c>
      <c r="AH698" s="214" t="s">
        <v>5684</v>
      </c>
      <c r="AI698" s="214" t="s">
        <v>6266</v>
      </c>
      <c r="AJ698" s="216" t="s">
        <v>5638</v>
      </c>
      <c r="AK698" s="214"/>
      <c r="AL698" s="285"/>
      <c r="AM698" s="214" t="s">
        <v>5639</v>
      </c>
    </row>
    <row r="699" spans="1:39" ht="13.5" customHeight="1">
      <c r="A699" s="183">
        <f t="shared" si="5"/>
        <v>6</v>
      </c>
      <c r="B699" s="168" t="s">
        <v>361</v>
      </c>
      <c r="C699" s="221" t="s">
        <v>5685</v>
      </c>
      <c r="D699" s="200" t="s">
        <v>510</v>
      </c>
      <c r="E699" s="215" t="s">
        <v>510</v>
      </c>
      <c r="F699" s="214" t="s">
        <v>2042</v>
      </c>
      <c r="G699" s="215" t="s">
        <v>6386</v>
      </c>
      <c r="H699" s="157" t="str">
        <f>VLOOKUP(I699:I749,'ENTER STAFF #S HERE'!$A$1:$B$2180,2,FALSE)</f>
        <v>C1250</v>
      </c>
      <c r="I699" s="179" t="s">
        <v>3920</v>
      </c>
      <c r="J699" s="227"/>
      <c r="K699" s="187"/>
      <c r="L699" s="187"/>
      <c r="M699" s="210">
        <v>6</v>
      </c>
      <c r="N699" s="270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475" t="s">
        <v>60</v>
      </c>
      <c r="AD699" s="196" t="s">
        <v>6072</v>
      </c>
      <c r="AE699" s="187" t="str">
        <f>VLOOKUP($AF$2:$AF$6318,'PROG CODE'!$A$2:$B$1052,2,FALSE)</f>
        <v>KCABECE</v>
      </c>
      <c r="AF699" s="214" t="s">
        <v>137</v>
      </c>
      <c r="AG699" s="214" t="s">
        <v>5683</v>
      </c>
      <c r="AH699" s="214" t="s">
        <v>5684</v>
      </c>
      <c r="AI699" s="214" t="s">
        <v>6263</v>
      </c>
      <c r="AJ699" s="216" t="s">
        <v>5638</v>
      </c>
      <c r="AK699" s="214"/>
      <c r="AL699" s="285"/>
      <c r="AM699" s="214" t="s">
        <v>5639</v>
      </c>
    </row>
    <row r="700" spans="1:39" ht="13.5" customHeight="1">
      <c r="A700" s="183">
        <f t="shared" si="5"/>
        <v>6</v>
      </c>
      <c r="B700" s="168" t="s">
        <v>361</v>
      </c>
      <c r="C700" s="221" t="s">
        <v>5685</v>
      </c>
      <c r="D700" s="200" t="s">
        <v>510</v>
      </c>
      <c r="E700" s="215" t="s">
        <v>510</v>
      </c>
      <c r="F700" s="225" t="s">
        <v>2044</v>
      </c>
      <c r="G700" s="215" t="s">
        <v>6388</v>
      </c>
      <c r="H700" s="157" t="str">
        <f>VLOOKUP(I700:I750,'ENTER STAFF #S HERE'!$A$1:$B$2180,2,FALSE)</f>
        <v>C0988</v>
      </c>
      <c r="I700" s="200" t="s">
        <v>3952</v>
      </c>
      <c r="J700" s="227" t="s">
        <v>5669</v>
      </c>
      <c r="K700" s="187"/>
      <c r="L700" s="187"/>
      <c r="M700" s="284">
        <v>6</v>
      </c>
      <c r="N700" s="270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475" t="s">
        <v>60</v>
      </c>
      <c r="AD700" s="196" t="s">
        <v>6072</v>
      </c>
      <c r="AE700" s="187" t="str">
        <f>VLOOKUP($AF$2:$AF$6318,'PROG CODE'!$A$2:$B$1052,2,FALSE)</f>
        <v>KCABECE</v>
      </c>
      <c r="AF700" s="214" t="s">
        <v>137</v>
      </c>
      <c r="AG700" s="214" t="s">
        <v>5683</v>
      </c>
      <c r="AH700" s="214" t="s">
        <v>5684</v>
      </c>
      <c r="AI700" s="214" t="s">
        <v>6263</v>
      </c>
      <c r="AJ700" s="216" t="s">
        <v>5638</v>
      </c>
      <c r="AK700" s="214"/>
      <c r="AL700" s="285"/>
      <c r="AM700" s="214" t="s">
        <v>5639</v>
      </c>
    </row>
    <row r="701" spans="1:39" ht="13.5" customHeight="1">
      <c r="A701" s="183">
        <f t="shared" si="5"/>
        <v>6</v>
      </c>
      <c r="B701" s="168" t="s">
        <v>361</v>
      </c>
      <c r="C701" s="221" t="s">
        <v>5685</v>
      </c>
      <c r="D701" s="200" t="s">
        <v>510</v>
      </c>
      <c r="E701" s="215" t="s">
        <v>510</v>
      </c>
      <c r="F701" s="225" t="s">
        <v>6389</v>
      </c>
      <c r="G701" s="215" t="s">
        <v>6390</v>
      </c>
      <c r="H701" s="157" t="str">
        <f>VLOOKUP(I701:I751,'ENTER STAFF #S HERE'!$A$1:$B$2180,2,FALSE)</f>
        <v>C1231</v>
      </c>
      <c r="I701" s="200" t="s">
        <v>3950</v>
      </c>
      <c r="J701" s="227" t="s">
        <v>5669</v>
      </c>
      <c r="K701" s="187"/>
      <c r="L701" s="187"/>
      <c r="M701" s="284">
        <v>6</v>
      </c>
      <c r="N701" s="270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475" t="s">
        <v>60</v>
      </c>
      <c r="AD701" s="196" t="s">
        <v>6072</v>
      </c>
      <c r="AE701" s="187" t="str">
        <f>VLOOKUP($AF$2:$AF$6318,'PROG CODE'!$A$2:$B$1052,2,FALSE)</f>
        <v>KCABECE</v>
      </c>
      <c r="AF701" s="214" t="s">
        <v>137</v>
      </c>
      <c r="AG701" s="214" t="s">
        <v>5683</v>
      </c>
      <c r="AH701" s="214" t="s">
        <v>5684</v>
      </c>
      <c r="AI701" s="214" t="s">
        <v>6263</v>
      </c>
      <c r="AJ701" s="216" t="s">
        <v>5638</v>
      </c>
      <c r="AK701" s="214"/>
      <c r="AL701" s="285"/>
      <c r="AM701" s="214" t="s">
        <v>5639</v>
      </c>
    </row>
    <row r="702" spans="1:39" ht="13.5" customHeight="1">
      <c r="A702" s="183">
        <f t="shared" si="5"/>
        <v>6</v>
      </c>
      <c r="B702" s="168" t="s">
        <v>361</v>
      </c>
      <c r="C702" s="221" t="s">
        <v>5685</v>
      </c>
      <c r="D702" s="200" t="s">
        <v>510</v>
      </c>
      <c r="E702" s="215" t="s">
        <v>510</v>
      </c>
      <c r="F702" s="225" t="s">
        <v>2048</v>
      </c>
      <c r="G702" s="215" t="s">
        <v>6391</v>
      </c>
      <c r="H702" s="157" t="str">
        <f>VLOOKUP(I702:I752,'ENTER STAFF #S HERE'!$A$1:$B$2180,2,FALSE)</f>
        <v>C0988</v>
      </c>
      <c r="I702" s="200" t="s">
        <v>3952</v>
      </c>
      <c r="J702" s="227" t="s">
        <v>5669</v>
      </c>
      <c r="K702" s="187"/>
      <c r="L702" s="187"/>
      <c r="M702" s="284">
        <v>6</v>
      </c>
      <c r="N702" s="270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475" t="s">
        <v>60</v>
      </c>
      <c r="AD702" s="196" t="s">
        <v>6072</v>
      </c>
      <c r="AE702" s="187" t="str">
        <f>VLOOKUP($AF$2:$AF$6318,'PROG CODE'!$A$2:$B$1052,2,FALSE)</f>
        <v>KCABECE</v>
      </c>
      <c r="AF702" s="214" t="s">
        <v>137</v>
      </c>
      <c r="AG702" s="214" t="s">
        <v>5683</v>
      </c>
      <c r="AH702" s="214" t="s">
        <v>5684</v>
      </c>
      <c r="AI702" s="214" t="s">
        <v>6263</v>
      </c>
      <c r="AJ702" s="216" t="s">
        <v>5638</v>
      </c>
      <c r="AK702" s="214"/>
      <c r="AL702" s="285"/>
      <c r="AM702" s="214" t="s">
        <v>5639</v>
      </c>
    </row>
    <row r="703" spans="1:39" ht="13.5" customHeight="1">
      <c r="A703" s="183">
        <f t="shared" si="5"/>
        <v>6</v>
      </c>
      <c r="B703" s="168" t="s">
        <v>361</v>
      </c>
      <c r="C703" s="221" t="s">
        <v>5685</v>
      </c>
      <c r="D703" s="200" t="s">
        <v>510</v>
      </c>
      <c r="E703" s="215" t="s">
        <v>510</v>
      </c>
      <c r="F703" s="214" t="s">
        <v>2050</v>
      </c>
      <c r="G703" s="215" t="s">
        <v>6411</v>
      </c>
      <c r="H703" s="157" t="str">
        <f>VLOOKUP(I703:I753,'ENTER STAFF #S HERE'!$A$1:$B$2180,2,FALSE)</f>
        <v>C1250</v>
      </c>
      <c r="I703" s="179" t="s">
        <v>3920</v>
      </c>
      <c r="J703" s="227"/>
      <c r="K703" s="187"/>
      <c r="L703" s="187"/>
      <c r="M703" s="210">
        <v>6</v>
      </c>
      <c r="N703" s="270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475" t="s">
        <v>60</v>
      </c>
      <c r="AD703" s="196" t="s">
        <v>6072</v>
      </c>
      <c r="AE703" s="187" t="str">
        <f>VLOOKUP($AF$2:$AF$6318,'PROG CODE'!$A$2:$B$1052,2,FALSE)</f>
        <v>KCABECE</v>
      </c>
      <c r="AF703" s="214" t="s">
        <v>137</v>
      </c>
      <c r="AG703" s="214" t="s">
        <v>5683</v>
      </c>
      <c r="AH703" s="214" t="s">
        <v>5684</v>
      </c>
      <c r="AI703" s="214" t="s">
        <v>6263</v>
      </c>
      <c r="AJ703" s="216" t="s">
        <v>5638</v>
      </c>
      <c r="AK703" s="214"/>
      <c r="AL703" s="285"/>
      <c r="AM703" s="214" t="s">
        <v>5639</v>
      </c>
    </row>
    <row r="704" spans="1:39" ht="13.5" customHeight="1">
      <c r="A704" s="183">
        <f t="shared" si="5"/>
        <v>6</v>
      </c>
      <c r="B704" s="168" t="s">
        <v>361</v>
      </c>
      <c r="C704" s="221" t="s">
        <v>5685</v>
      </c>
      <c r="D704" s="200" t="s">
        <v>510</v>
      </c>
      <c r="E704" s="215" t="s">
        <v>510</v>
      </c>
      <c r="F704" s="225" t="s">
        <v>2052</v>
      </c>
      <c r="G704" s="215" t="s">
        <v>6392</v>
      </c>
      <c r="H704" s="157" t="str">
        <f>VLOOKUP(I704:I754,'ENTER STAFF #S HERE'!$A$1:$B$2180,2,FALSE)</f>
        <v>C1231</v>
      </c>
      <c r="I704" s="200" t="s">
        <v>3950</v>
      </c>
      <c r="J704" s="227" t="s">
        <v>5669</v>
      </c>
      <c r="K704" s="187"/>
      <c r="L704" s="187"/>
      <c r="M704" s="284">
        <v>6</v>
      </c>
      <c r="N704" s="270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475" t="s">
        <v>60</v>
      </c>
      <c r="AD704" s="196" t="s">
        <v>6072</v>
      </c>
      <c r="AE704" s="187" t="str">
        <f>VLOOKUP($AF$2:$AF$6318,'PROG CODE'!$A$2:$B$1052,2,FALSE)</f>
        <v>KCABECE</v>
      </c>
      <c r="AF704" s="214" t="s">
        <v>137</v>
      </c>
      <c r="AG704" s="214" t="s">
        <v>5683</v>
      </c>
      <c r="AH704" s="214" t="s">
        <v>5684</v>
      </c>
      <c r="AI704" s="214" t="s">
        <v>6263</v>
      </c>
      <c r="AJ704" s="216" t="s">
        <v>5638</v>
      </c>
      <c r="AK704" s="214"/>
      <c r="AL704" s="285"/>
      <c r="AM704" s="214" t="s">
        <v>5639</v>
      </c>
    </row>
    <row r="705" spans="1:39" ht="13.5" customHeight="1">
      <c r="A705" s="183">
        <f t="shared" si="5"/>
        <v>6</v>
      </c>
      <c r="B705" s="168" t="s">
        <v>361</v>
      </c>
      <c r="C705" s="221" t="s">
        <v>5685</v>
      </c>
      <c r="D705" s="200" t="s">
        <v>510</v>
      </c>
      <c r="E705" s="215" t="s">
        <v>510</v>
      </c>
      <c r="F705" s="250" t="s">
        <v>1826</v>
      </c>
      <c r="G705" s="181" t="s">
        <v>6412</v>
      </c>
      <c r="H705" s="157">
        <f>VLOOKUP(I705:I755,'ENTER STAFF #S HERE'!$A$1:$B$2180,2,FALSE)</f>
        <v>328</v>
      </c>
      <c r="I705" s="200" t="s">
        <v>3903</v>
      </c>
      <c r="J705" s="227" t="s">
        <v>5669</v>
      </c>
      <c r="K705" s="187"/>
      <c r="L705" s="187"/>
      <c r="M705" s="284">
        <v>6</v>
      </c>
      <c r="N705" s="270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475" t="s">
        <v>60</v>
      </c>
      <c r="AD705" s="196" t="s">
        <v>6072</v>
      </c>
      <c r="AE705" s="187" t="str">
        <f>VLOOKUP($AF$2:$AF$6318,'PROG CODE'!$A$2:$B$1052,2,FALSE)</f>
        <v>KCABECE</v>
      </c>
      <c r="AF705" s="214" t="s">
        <v>137</v>
      </c>
      <c r="AG705" s="214" t="s">
        <v>5683</v>
      </c>
      <c r="AH705" s="214" t="s">
        <v>5684</v>
      </c>
      <c r="AI705" s="214" t="s">
        <v>6264</v>
      </c>
      <c r="AJ705" s="216" t="s">
        <v>5638</v>
      </c>
      <c r="AK705" s="214"/>
      <c r="AL705" s="285"/>
      <c r="AM705" s="214" t="s">
        <v>5639</v>
      </c>
    </row>
    <row r="706" spans="1:39" ht="13.5" customHeight="1">
      <c r="A706" s="183">
        <f t="shared" si="5"/>
        <v>6</v>
      </c>
      <c r="B706" s="168" t="s">
        <v>361</v>
      </c>
      <c r="C706" s="221" t="s">
        <v>5685</v>
      </c>
      <c r="D706" s="200" t="s">
        <v>510</v>
      </c>
      <c r="E706" s="215" t="s">
        <v>510</v>
      </c>
      <c r="F706" s="225" t="s">
        <v>2054</v>
      </c>
      <c r="G706" s="215" t="s">
        <v>6393</v>
      </c>
      <c r="H706" s="157" t="str">
        <f>VLOOKUP(I706:I756,'ENTER STAFF #S HERE'!$A$1:$B$2180,2,FALSE)</f>
        <v>C1231</v>
      </c>
      <c r="I706" s="200" t="s">
        <v>3950</v>
      </c>
      <c r="J706" s="227" t="s">
        <v>5669</v>
      </c>
      <c r="K706" s="187"/>
      <c r="L706" s="187"/>
      <c r="M706" s="284">
        <v>6</v>
      </c>
      <c r="N706" s="270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475" t="s">
        <v>60</v>
      </c>
      <c r="AD706" s="196" t="s">
        <v>6072</v>
      </c>
      <c r="AE706" s="187" t="str">
        <f>VLOOKUP($AF$2:$AF$6318,'PROG CODE'!$A$2:$B$1052,2,FALSE)</f>
        <v>KCABECE</v>
      </c>
      <c r="AF706" s="214" t="s">
        <v>137</v>
      </c>
      <c r="AG706" s="214" t="s">
        <v>5683</v>
      </c>
      <c r="AH706" s="214" t="s">
        <v>5684</v>
      </c>
      <c r="AI706" s="214" t="s">
        <v>6263</v>
      </c>
      <c r="AJ706" s="216" t="s">
        <v>5638</v>
      </c>
      <c r="AK706" s="214"/>
      <c r="AL706" s="285"/>
      <c r="AM706" s="214" t="s">
        <v>5639</v>
      </c>
    </row>
    <row r="707" spans="1:39" ht="13.5" customHeight="1">
      <c r="A707" s="183">
        <f t="shared" si="5"/>
        <v>6</v>
      </c>
      <c r="B707" s="168" t="s">
        <v>361</v>
      </c>
      <c r="C707" s="221" t="s">
        <v>5685</v>
      </c>
      <c r="D707" s="200" t="s">
        <v>510</v>
      </c>
      <c r="E707" s="215" t="s">
        <v>510</v>
      </c>
      <c r="F707" s="225" t="s">
        <v>2026</v>
      </c>
      <c r="G707" s="215" t="s">
        <v>6413</v>
      </c>
      <c r="H707" s="157">
        <f>VLOOKUP(I707:I757,'ENTER STAFF #S HERE'!$A$1:$B$2180,2,FALSE)</f>
        <v>374</v>
      </c>
      <c r="I707" s="200" t="s">
        <v>5599</v>
      </c>
      <c r="J707" s="227" t="s">
        <v>5669</v>
      </c>
      <c r="K707" s="187"/>
      <c r="L707" s="187"/>
      <c r="M707" s="284">
        <v>6</v>
      </c>
      <c r="N707" s="270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475" t="s">
        <v>60</v>
      </c>
      <c r="AD707" s="196" t="s">
        <v>6072</v>
      </c>
      <c r="AE707" s="187" t="str">
        <f>VLOOKUP($AF$2:$AF$6318,'PROG CODE'!$A$2:$B$1052,2,FALSE)</f>
        <v>KCABECE</v>
      </c>
      <c r="AF707" s="214" t="s">
        <v>137</v>
      </c>
      <c r="AG707" s="214" t="s">
        <v>5683</v>
      </c>
      <c r="AH707" s="214" t="s">
        <v>5684</v>
      </c>
      <c r="AI707" s="214" t="s">
        <v>6403</v>
      </c>
      <c r="AJ707" s="216" t="s">
        <v>5638</v>
      </c>
      <c r="AK707" s="214"/>
      <c r="AL707" s="285"/>
      <c r="AM707" s="214" t="s">
        <v>5639</v>
      </c>
    </row>
    <row r="708" spans="1:39" ht="13.5" customHeight="1">
      <c r="A708" s="183">
        <f t="shared" si="5"/>
        <v>6</v>
      </c>
      <c r="B708" s="168" t="s">
        <v>361</v>
      </c>
      <c r="C708" s="221" t="s">
        <v>5636</v>
      </c>
      <c r="D708" s="200" t="s">
        <v>510</v>
      </c>
      <c r="E708" s="215" t="s">
        <v>510</v>
      </c>
      <c r="F708" s="214" t="s">
        <v>1838</v>
      </c>
      <c r="G708" s="215" t="s">
        <v>6049</v>
      </c>
      <c r="H708" s="157" t="str">
        <f>VLOOKUP(I708:I758,'ENTER STAFF #S HERE'!$A$1:$B$2180,2,FALSE)</f>
        <v>C1773</v>
      </c>
      <c r="I708" s="200" t="s">
        <v>5613</v>
      </c>
      <c r="J708" s="227"/>
      <c r="K708" s="187"/>
      <c r="L708" s="187"/>
      <c r="M708" s="210">
        <v>6</v>
      </c>
      <c r="N708" s="270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475" t="s">
        <v>60</v>
      </c>
      <c r="AD708" s="196" t="s">
        <v>6072</v>
      </c>
      <c r="AE708" s="187" t="str">
        <f>VLOOKUP($AF$2:$AF$6318,'PROG CODE'!$A$2:$B$1052,2,FALSE)</f>
        <v>KCABEDUORD</v>
      </c>
      <c r="AF708" s="214" t="s">
        <v>90</v>
      </c>
      <c r="AG708" s="214" t="s">
        <v>5683</v>
      </c>
      <c r="AH708" s="214" t="s">
        <v>5684</v>
      </c>
      <c r="AI708" s="214" t="s">
        <v>6131</v>
      </c>
      <c r="AJ708" s="216" t="s">
        <v>5638</v>
      </c>
      <c r="AK708" s="214"/>
      <c r="AL708" s="285"/>
      <c r="AM708" s="214" t="s">
        <v>5639</v>
      </c>
    </row>
    <row r="709" spans="1:39" ht="13.5" customHeight="1">
      <c r="A709" s="183">
        <f t="shared" si="5"/>
        <v>6</v>
      </c>
      <c r="B709" s="168" t="s">
        <v>361</v>
      </c>
      <c r="C709" s="221" t="s">
        <v>5685</v>
      </c>
      <c r="D709" s="200" t="s">
        <v>510</v>
      </c>
      <c r="E709" s="215" t="s">
        <v>510</v>
      </c>
      <c r="F709" s="214" t="s">
        <v>2094</v>
      </c>
      <c r="G709" s="215" t="s">
        <v>6310</v>
      </c>
      <c r="H709" s="157" t="str">
        <f>VLOOKUP(I709:I759,'ENTER STAFF #S HERE'!$A$1:$B$2180,2,FALSE)</f>
        <v>C1761</v>
      </c>
      <c r="I709" s="200" t="s">
        <v>3938</v>
      </c>
      <c r="J709" s="227" t="s">
        <v>5669</v>
      </c>
      <c r="K709" s="187"/>
      <c r="L709" s="187"/>
      <c r="M709" s="210">
        <v>6</v>
      </c>
      <c r="N709" s="270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475" t="s">
        <v>60</v>
      </c>
      <c r="AD709" s="196" t="s">
        <v>6072</v>
      </c>
      <c r="AE709" s="187" t="str">
        <f>VLOOKUP($AF$2:$AF$6318,'PROG CODE'!$A$2:$B$1052,2,FALSE)</f>
        <v>KCABEDUORD</v>
      </c>
      <c r="AF709" s="214" t="s">
        <v>90</v>
      </c>
      <c r="AG709" s="214" t="s">
        <v>5683</v>
      </c>
      <c r="AH709" s="214" t="s">
        <v>5684</v>
      </c>
      <c r="AI709" s="214" t="s">
        <v>6131</v>
      </c>
      <c r="AJ709" s="216" t="s">
        <v>5638</v>
      </c>
      <c r="AK709" s="214"/>
      <c r="AL709" s="285"/>
      <c r="AM709" s="214" t="s">
        <v>5639</v>
      </c>
    </row>
    <row r="710" spans="1:39" ht="13.5" customHeight="1">
      <c r="A710" s="183">
        <f t="shared" si="5"/>
        <v>6</v>
      </c>
      <c r="B710" s="168" t="s">
        <v>361</v>
      </c>
      <c r="C710" s="221" t="s">
        <v>5685</v>
      </c>
      <c r="D710" s="200" t="s">
        <v>510</v>
      </c>
      <c r="E710" s="215" t="s">
        <v>510</v>
      </c>
      <c r="F710" s="214" t="s">
        <v>2000</v>
      </c>
      <c r="G710" s="215" t="s">
        <v>2097</v>
      </c>
      <c r="H710" s="157" t="str">
        <f>VLOOKUP(I710:I760,'ENTER STAFF #S HERE'!$A$1:$B$2180,2,FALSE)</f>
        <v>C1853</v>
      </c>
      <c r="I710" s="179" t="s">
        <v>4254</v>
      </c>
      <c r="J710" s="227"/>
      <c r="K710" s="187"/>
      <c r="L710" s="187"/>
      <c r="M710" s="284">
        <v>6</v>
      </c>
      <c r="N710" s="270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475" t="s">
        <v>60</v>
      </c>
      <c r="AD710" s="196" t="s">
        <v>6072</v>
      </c>
      <c r="AE710" s="187" t="str">
        <f>VLOOKUP($AF$2:$AF$6318,'PROG CODE'!$A$2:$B$1052,2,FALSE)</f>
        <v>KCABEDUORD</v>
      </c>
      <c r="AF710" s="214" t="s">
        <v>90</v>
      </c>
      <c r="AG710" s="214" t="s">
        <v>5683</v>
      </c>
      <c r="AH710" s="214" t="s">
        <v>5684</v>
      </c>
      <c r="AI710" s="214" t="s">
        <v>6131</v>
      </c>
      <c r="AJ710" s="216" t="s">
        <v>5638</v>
      </c>
      <c r="AK710" s="214"/>
      <c r="AL710" s="285"/>
      <c r="AM710" s="214" t="s">
        <v>5639</v>
      </c>
    </row>
    <row r="711" spans="1:39" ht="13.5" customHeight="1">
      <c r="A711" s="183">
        <f t="shared" si="5"/>
        <v>6</v>
      </c>
      <c r="B711" s="168" t="s">
        <v>361</v>
      </c>
      <c r="C711" s="221" t="s">
        <v>5685</v>
      </c>
      <c r="D711" s="200" t="s">
        <v>510</v>
      </c>
      <c r="E711" s="215" t="s">
        <v>510</v>
      </c>
      <c r="F711" s="214" t="s">
        <v>2098</v>
      </c>
      <c r="G711" s="215" t="s">
        <v>2099</v>
      </c>
      <c r="H711" s="157" t="str">
        <f>VLOOKUP(I711:I761,'ENTER STAFF #S HERE'!$A$1:$B$2180,2,FALSE)</f>
        <v>C1862</v>
      </c>
      <c r="I711" s="200" t="s">
        <v>4323</v>
      </c>
      <c r="J711" s="227" t="s">
        <v>5669</v>
      </c>
      <c r="K711" s="187"/>
      <c r="L711" s="187"/>
      <c r="M711" s="284">
        <v>6</v>
      </c>
      <c r="N711" s="270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475" t="s">
        <v>60</v>
      </c>
      <c r="AD711" s="196" t="s">
        <v>6072</v>
      </c>
      <c r="AE711" s="187" t="str">
        <f>VLOOKUP($AF$2:$AF$6318,'PROG CODE'!$A$2:$B$1052,2,FALSE)</f>
        <v>KCABEDUORD</v>
      </c>
      <c r="AF711" s="214" t="s">
        <v>90</v>
      </c>
      <c r="AG711" s="214" t="s">
        <v>5683</v>
      </c>
      <c r="AH711" s="214" t="s">
        <v>5684</v>
      </c>
      <c r="AI711" s="214" t="s">
        <v>6131</v>
      </c>
      <c r="AJ711" s="216" t="s">
        <v>5638</v>
      </c>
      <c r="AK711" s="214"/>
      <c r="AL711" s="285"/>
      <c r="AM711" s="214" t="s">
        <v>5639</v>
      </c>
    </row>
    <row r="712" spans="1:39" ht="13.5" customHeight="1">
      <c r="A712" s="183">
        <f t="shared" si="5"/>
        <v>6</v>
      </c>
      <c r="B712" s="168" t="s">
        <v>361</v>
      </c>
      <c r="C712" s="221" t="s">
        <v>5662</v>
      </c>
      <c r="D712" s="200" t="s">
        <v>510</v>
      </c>
      <c r="E712" s="215" t="s">
        <v>510</v>
      </c>
      <c r="F712" s="157" t="s">
        <v>741</v>
      </c>
      <c r="G712" s="215" t="s">
        <v>5649</v>
      </c>
      <c r="H712" s="157" t="str">
        <f>VLOOKUP(I712:I762,'ENTER STAFF #S HERE'!$A$1:$B$2180,2,FALSE)</f>
        <v>C1392</v>
      </c>
      <c r="I712" s="200" t="s">
        <v>4274</v>
      </c>
      <c r="J712" s="227"/>
      <c r="K712" s="187"/>
      <c r="L712" s="187"/>
      <c r="M712" s="284">
        <v>6</v>
      </c>
      <c r="N712" s="270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475" t="s">
        <v>60</v>
      </c>
      <c r="AD712" s="196" t="s">
        <v>6072</v>
      </c>
      <c r="AE712" s="187" t="str">
        <f>VLOOKUP($AF$2:$AF$6318,'PROG CODE'!$A$2:$B$1052,2,FALSE)</f>
        <v>KCABEDUORD</v>
      </c>
      <c r="AF712" s="214" t="s">
        <v>90</v>
      </c>
      <c r="AG712" s="214" t="s">
        <v>5683</v>
      </c>
      <c r="AH712" s="214" t="s">
        <v>5684</v>
      </c>
      <c r="AI712" s="214" t="s">
        <v>6131</v>
      </c>
      <c r="AJ712" s="216" t="s">
        <v>5651</v>
      </c>
      <c r="AK712" s="214"/>
      <c r="AL712" s="285"/>
      <c r="AM712" s="214" t="s">
        <v>5639</v>
      </c>
    </row>
    <row r="713" spans="1:39" ht="13.5" customHeight="1">
      <c r="A713" s="183">
        <f t="shared" si="5"/>
        <v>6</v>
      </c>
      <c r="B713" s="168" t="s">
        <v>361</v>
      </c>
      <c r="C713" s="221" t="s">
        <v>5685</v>
      </c>
      <c r="D713" s="200" t="s">
        <v>510</v>
      </c>
      <c r="E713" s="215" t="s">
        <v>510</v>
      </c>
      <c r="F713" s="214" t="s">
        <v>2100</v>
      </c>
      <c r="G713" s="215" t="s">
        <v>2101</v>
      </c>
      <c r="H713" s="157" t="str">
        <f>VLOOKUP(I713:I763,'ENTER STAFF #S HERE'!$A$1:$B$2180,2,FALSE)</f>
        <v>C1761</v>
      </c>
      <c r="I713" s="200" t="s">
        <v>3938</v>
      </c>
      <c r="J713" s="227" t="s">
        <v>5669</v>
      </c>
      <c r="K713" s="187"/>
      <c r="L713" s="187"/>
      <c r="M713" s="210">
        <v>6</v>
      </c>
      <c r="N713" s="270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475" t="s">
        <v>60</v>
      </c>
      <c r="AD713" s="196" t="s">
        <v>6072</v>
      </c>
      <c r="AE713" s="187" t="str">
        <f>VLOOKUP($AF$2:$AF$6318,'PROG CODE'!$A$2:$B$1052,2,FALSE)</f>
        <v>KCABEDUORD</v>
      </c>
      <c r="AF713" s="214" t="s">
        <v>90</v>
      </c>
      <c r="AG713" s="214" t="s">
        <v>5683</v>
      </c>
      <c r="AH713" s="214" t="s">
        <v>5684</v>
      </c>
      <c r="AI713" s="214" t="s">
        <v>6131</v>
      </c>
      <c r="AJ713" s="216" t="s">
        <v>5638</v>
      </c>
      <c r="AK713" s="214"/>
      <c r="AL713" s="285"/>
      <c r="AM713" s="214" t="s">
        <v>5639</v>
      </c>
    </row>
    <row r="714" spans="1:39" ht="13.5" customHeight="1">
      <c r="A714" s="183">
        <f t="shared" si="5"/>
        <v>6</v>
      </c>
      <c r="B714" s="168" t="s">
        <v>361</v>
      </c>
      <c r="C714" s="221" t="s">
        <v>5662</v>
      </c>
      <c r="D714" s="200" t="s">
        <v>510</v>
      </c>
      <c r="E714" s="200" t="s">
        <v>510</v>
      </c>
      <c r="F714" s="157" t="s">
        <v>733</v>
      </c>
      <c r="G714" s="157" t="s">
        <v>5641</v>
      </c>
      <c r="H714" s="157">
        <f>VLOOKUP(I714:I764,'ENTER STAFF #S HERE'!$A$1:$B$2180,2,FALSE)</f>
        <v>357</v>
      </c>
      <c r="I714" s="200" t="s">
        <v>3886</v>
      </c>
      <c r="J714" s="227" t="s">
        <v>5669</v>
      </c>
      <c r="K714" s="187"/>
      <c r="L714" s="187"/>
      <c r="M714" s="284">
        <v>6</v>
      </c>
      <c r="N714" s="270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475" t="s">
        <v>60</v>
      </c>
      <c r="AD714" s="290" t="s">
        <v>5642</v>
      </c>
      <c r="AE714" s="187" t="str">
        <f>VLOOKUP($AF$2:$AF$6318,'PROG CODE'!$A$2:$B$1052,2,FALSE)</f>
        <v>KCABEDUORD</v>
      </c>
      <c r="AF714" s="214" t="s">
        <v>90</v>
      </c>
      <c r="AG714" s="214" t="s">
        <v>5683</v>
      </c>
      <c r="AH714" s="214" t="s">
        <v>5684</v>
      </c>
      <c r="AI714" s="214" t="s">
        <v>6131</v>
      </c>
      <c r="AJ714" s="216" t="s">
        <v>5638</v>
      </c>
      <c r="AK714" s="214"/>
      <c r="AL714" s="285"/>
      <c r="AM714" s="214" t="s">
        <v>5639</v>
      </c>
    </row>
    <row r="715" spans="1:39" ht="13.5" customHeight="1">
      <c r="A715" s="183">
        <f t="shared" si="5"/>
        <v>7</v>
      </c>
      <c r="B715" s="206" t="s">
        <v>362</v>
      </c>
      <c r="C715" s="221" t="s">
        <v>5685</v>
      </c>
      <c r="D715" s="200" t="s">
        <v>510</v>
      </c>
      <c r="E715" s="215" t="s">
        <v>5648</v>
      </c>
      <c r="F715" s="204" t="s">
        <v>2126</v>
      </c>
      <c r="G715" s="157" t="s">
        <v>5645</v>
      </c>
      <c r="H715" s="157">
        <f>VLOOKUP(I715:I765,'ENTER STAFF #S HERE'!$A$1:$B$2180,2,FALSE)</f>
        <v>324</v>
      </c>
      <c r="I715" s="200" t="s">
        <v>4005</v>
      </c>
      <c r="J715" s="227"/>
      <c r="K715" s="187"/>
      <c r="L715" s="187"/>
      <c r="M715" s="284"/>
      <c r="N715" s="270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475" t="s">
        <v>60</v>
      </c>
      <c r="AD715" s="196" t="s">
        <v>5646</v>
      </c>
      <c r="AE715" s="187" t="str">
        <f>VLOOKUP($AF$2:$AF$6318,'PROG CODE'!$A$2:$B$1052,2,FALSE)</f>
        <v>KCABEDUORD</v>
      </c>
      <c r="AF715" s="214" t="s">
        <v>90</v>
      </c>
      <c r="AG715" s="214" t="s">
        <v>5683</v>
      </c>
      <c r="AH715" s="214" t="s">
        <v>5684</v>
      </c>
      <c r="AI715" s="214" t="s">
        <v>6259</v>
      </c>
      <c r="AJ715" s="216" t="s">
        <v>5638</v>
      </c>
      <c r="AK715" s="214"/>
      <c r="AL715" s="285"/>
      <c r="AM715" s="214" t="s">
        <v>5639</v>
      </c>
    </row>
    <row r="716" spans="1:39" ht="13.5" customHeight="1">
      <c r="A716" s="183">
        <f t="shared" si="5"/>
        <v>6</v>
      </c>
      <c r="B716" s="168" t="s">
        <v>361</v>
      </c>
      <c r="C716" s="221" t="s">
        <v>5685</v>
      </c>
      <c r="D716" s="200" t="s">
        <v>510</v>
      </c>
      <c r="E716" s="157" t="s">
        <v>5648</v>
      </c>
      <c r="F716" s="157" t="s">
        <v>737</v>
      </c>
      <c r="G716" s="157" t="s">
        <v>5647</v>
      </c>
      <c r="H716" s="157">
        <f>VLOOKUP(I716:I766,'ENTER STAFF #S HERE'!$A$1:$B$2180,2,FALSE)</f>
        <v>265</v>
      </c>
      <c r="I716" s="186" t="s">
        <v>3352</v>
      </c>
      <c r="J716" s="227"/>
      <c r="K716" s="187"/>
      <c r="L716" s="187"/>
      <c r="M716" s="284"/>
      <c r="N716" s="270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475" t="s">
        <v>60</v>
      </c>
      <c r="AD716" s="196" t="s">
        <v>5640</v>
      </c>
      <c r="AE716" s="187" t="str">
        <f>VLOOKUP($AF$2:$AF$6318,'PROG CODE'!$A$2:$B$1052,2,FALSE)</f>
        <v>KCABEDUORD</v>
      </c>
      <c r="AF716" s="214" t="s">
        <v>90</v>
      </c>
      <c r="AG716" s="214" t="s">
        <v>5683</v>
      </c>
      <c r="AH716" s="214" t="s">
        <v>5684</v>
      </c>
      <c r="AI716" s="214" t="s">
        <v>6259</v>
      </c>
      <c r="AJ716" s="216" t="s">
        <v>5638</v>
      </c>
      <c r="AK716" s="214"/>
      <c r="AL716" s="285"/>
      <c r="AM716" s="214" t="s">
        <v>5639</v>
      </c>
    </row>
    <row r="717" spans="1:39" ht="13.5" customHeight="1">
      <c r="A717" s="183">
        <f t="shared" si="5"/>
        <v>7</v>
      </c>
      <c r="B717" s="206" t="s">
        <v>362</v>
      </c>
      <c r="C717" s="206" t="s">
        <v>5662</v>
      </c>
      <c r="D717" s="186" t="s">
        <v>510</v>
      </c>
      <c r="E717" s="157" t="s">
        <v>5648</v>
      </c>
      <c r="F717" s="226" t="s">
        <v>743</v>
      </c>
      <c r="G717" s="181" t="s">
        <v>5644</v>
      </c>
      <c r="H717" s="157" t="str">
        <f>VLOOKUP(I717:I767,'ENTER STAFF #S HERE'!$A$1:$B$2180,2,FALSE)</f>
        <v>C1551</v>
      </c>
      <c r="I717" s="186" t="s">
        <v>3359</v>
      </c>
      <c r="J717" s="227"/>
      <c r="K717" s="187"/>
      <c r="L717" s="187"/>
      <c r="M717" s="284"/>
      <c r="N717" s="270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475" t="s">
        <v>60</v>
      </c>
      <c r="AD717" s="196" t="s">
        <v>5637</v>
      </c>
      <c r="AE717" s="187" t="str">
        <f>VLOOKUP($AF$2:$AF$6318,'PROG CODE'!$A$2:$B$1052,2,FALSE)</f>
        <v>KCABEDUORD</v>
      </c>
      <c r="AF717" s="214" t="s">
        <v>90</v>
      </c>
      <c r="AG717" s="214" t="s">
        <v>5683</v>
      </c>
      <c r="AH717" s="214" t="s">
        <v>5684</v>
      </c>
      <c r="AI717" s="222" t="s">
        <v>6139</v>
      </c>
      <c r="AJ717" s="216" t="s">
        <v>5638</v>
      </c>
      <c r="AK717" s="214"/>
      <c r="AL717" s="285"/>
      <c r="AM717" s="214" t="s">
        <v>5639</v>
      </c>
    </row>
    <row r="718" spans="1:39" ht="13.5" customHeight="1">
      <c r="A718" s="183">
        <f t="shared" si="5"/>
        <v>6</v>
      </c>
      <c r="B718" s="207" t="s">
        <v>361</v>
      </c>
      <c r="C718" s="208" t="s">
        <v>5662</v>
      </c>
      <c r="D718" s="186" t="s">
        <v>510</v>
      </c>
      <c r="E718" s="215" t="s">
        <v>510</v>
      </c>
      <c r="F718" s="157" t="s">
        <v>795</v>
      </c>
      <c r="G718" s="215" t="s">
        <v>5661</v>
      </c>
      <c r="H718" s="157">
        <f>VLOOKUP(I718:I768,'ENTER STAFF #S HERE'!$A$1:$B$2180,2,FALSE)</f>
        <v>385</v>
      </c>
      <c r="I718" s="200" t="s">
        <v>3911</v>
      </c>
      <c r="J718" s="227"/>
      <c r="K718" s="187"/>
      <c r="L718" s="187"/>
      <c r="M718" s="284">
        <v>6</v>
      </c>
      <c r="N718" s="270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475" t="s">
        <v>60</v>
      </c>
      <c r="AD718" s="188" t="s">
        <v>5640</v>
      </c>
      <c r="AE718" s="187" t="str">
        <f>VLOOKUP($AF$2:$AF$6318,'PROG CODE'!$A$2:$B$1052,2,FALSE)</f>
        <v>KCABEDUORD</v>
      </c>
      <c r="AF718" s="214" t="s">
        <v>90</v>
      </c>
      <c r="AG718" s="214" t="s">
        <v>5683</v>
      </c>
      <c r="AH718" s="214" t="s">
        <v>5684</v>
      </c>
      <c r="AI718" s="214" t="s">
        <v>6403</v>
      </c>
      <c r="AJ718" s="216" t="s">
        <v>5638</v>
      </c>
      <c r="AK718" s="214"/>
      <c r="AL718" s="285"/>
      <c r="AM718" s="214" t="s">
        <v>5639</v>
      </c>
    </row>
    <row r="719" spans="1:39" ht="13.5" customHeight="1">
      <c r="A719" s="183">
        <f t="shared" si="5"/>
        <v>6</v>
      </c>
      <c r="B719" s="168" t="s">
        <v>361</v>
      </c>
      <c r="C719" s="221" t="s">
        <v>5685</v>
      </c>
      <c r="D719" s="200" t="s">
        <v>510</v>
      </c>
      <c r="E719" s="157" t="s">
        <v>5648</v>
      </c>
      <c r="F719" s="226" t="s">
        <v>797</v>
      </c>
      <c r="G719" s="157" t="s">
        <v>5678</v>
      </c>
      <c r="H719" s="157">
        <f>VLOOKUP(I719:I769,'ENTER STAFF #S HERE'!$A$1:$B$2180,2,FALSE)</f>
        <v>411</v>
      </c>
      <c r="I719" s="186" t="s">
        <v>3377</v>
      </c>
      <c r="J719" s="227"/>
      <c r="K719" s="187"/>
      <c r="L719" s="187"/>
      <c r="M719" s="284">
        <v>6</v>
      </c>
      <c r="N719" s="270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475" t="s">
        <v>60</v>
      </c>
      <c r="AD719" s="188" t="s">
        <v>5640</v>
      </c>
      <c r="AE719" s="187" t="str">
        <f>VLOOKUP($AF$2:$AF$6318,'PROG CODE'!$A$2:$B$1052,2,FALSE)</f>
        <v>KCABEDUORD</v>
      </c>
      <c r="AF719" s="214" t="s">
        <v>90</v>
      </c>
      <c r="AG719" s="214" t="s">
        <v>5683</v>
      </c>
      <c r="AH719" s="214" t="s">
        <v>5684</v>
      </c>
      <c r="AI719" s="214" t="s">
        <v>6403</v>
      </c>
      <c r="AJ719" s="216" t="s">
        <v>5638</v>
      </c>
      <c r="AK719" s="214"/>
      <c r="AL719" s="285"/>
      <c r="AM719" s="214" t="s">
        <v>5639</v>
      </c>
    </row>
    <row r="720" spans="1:39" ht="13.5" customHeight="1">
      <c r="A720" s="183">
        <f t="shared" si="5"/>
        <v>6</v>
      </c>
      <c r="B720" s="168" t="s">
        <v>361</v>
      </c>
      <c r="C720" s="221" t="s">
        <v>5685</v>
      </c>
      <c r="D720" s="200" t="s">
        <v>510</v>
      </c>
      <c r="E720" s="215" t="s">
        <v>510</v>
      </c>
      <c r="F720" s="292" t="s">
        <v>2136</v>
      </c>
      <c r="G720" s="215" t="s">
        <v>2137</v>
      </c>
      <c r="H720" s="157" t="str">
        <f>VLOOKUP(I720:I770,'ENTER STAFF #S HERE'!$A$1:$B$2180,2,FALSE)</f>
        <v>C1593</v>
      </c>
      <c r="I720" s="200" t="s">
        <v>4147</v>
      </c>
      <c r="J720" s="227" t="s">
        <v>5669</v>
      </c>
      <c r="K720" s="187"/>
      <c r="L720" s="187"/>
      <c r="M720" s="284">
        <v>6</v>
      </c>
      <c r="N720" s="270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475" t="s">
        <v>60</v>
      </c>
      <c r="AD720" s="196" t="s">
        <v>6072</v>
      </c>
      <c r="AE720" s="187" t="str">
        <f>VLOOKUP($AF$2:$AF$6318,'PROG CODE'!$A$2:$B$1052,2,FALSE)</f>
        <v>KCABEDUORD</v>
      </c>
      <c r="AF720" s="214" t="s">
        <v>90</v>
      </c>
      <c r="AG720" s="214" t="s">
        <v>5683</v>
      </c>
      <c r="AH720" s="214" t="s">
        <v>5684</v>
      </c>
      <c r="AI720" s="214" t="s">
        <v>6403</v>
      </c>
      <c r="AJ720" s="216" t="s">
        <v>5638</v>
      </c>
      <c r="AK720" s="214"/>
      <c r="AL720" s="285"/>
      <c r="AM720" s="214" t="s">
        <v>5639</v>
      </c>
    </row>
    <row r="721" spans="1:39" ht="13.5" customHeight="1">
      <c r="A721" s="183">
        <f t="shared" si="5"/>
        <v>6</v>
      </c>
      <c r="B721" s="168" t="s">
        <v>361</v>
      </c>
      <c r="C721" s="221" t="s">
        <v>5685</v>
      </c>
      <c r="D721" s="200" t="s">
        <v>510</v>
      </c>
      <c r="E721" s="215" t="s">
        <v>510</v>
      </c>
      <c r="F721" s="225" t="s">
        <v>6414</v>
      </c>
      <c r="G721" s="215" t="s">
        <v>2207</v>
      </c>
      <c r="H721" s="157" t="str">
        <f>VLOOKUP(I721:I771,'ENTER STAFF #S HERE'!$A$1:$B$2180,2,FALSE)</f>
        <v>C1757</v>
      </c>
      <c r="I721" s="200" t="s">
        <v>3976</v>
      </c>
      <c r="J721" s="227" t="s">
        <v>5669</v>
      </c>
      <c r="K721" s="187"/>
      <c r="L721" s="187"/>
      <c r="M721" s="284">
        <v>6</v>
      </c>
      <c r="N721" s="270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475" t="s">
        <v>60</v>
      </c>
      <c r="AD721" s="196" t="s">
        <v>6072</v>
      </c>
      <c r="AE721" s="187" t="str">
        <f>VLOOKUP($AF$2:$AF$6318,'PROG CODE'!$A$2:$B$1052,2,FALSE)</f>
        <v>KCABEDUORD</v>
      </c>
      <c r="AF721" s="214" t="s">
        <v>90</v>
      </c>
      <c r="AG721" s="214" t="s">
        <v>5683</v>
      </c>
      <c r="AH721" s="214" t="s">
        <v>5684</v>
      </c>
      <c r="AI721" s="214" t="s">
        <v>6260</v>
      </c>
      <c r="AJ721" s="216" t="s">
        <v>5638</v>
      </c>
      <c r="AK721" s="214"/>
      <c r="AL721" s="285"/>
      <c r="AM721" s="214" t="s">
        <v>5639</v>
      </c>
    </row>
    <row r="722" spans="1:39" ht="13.5" customHeight="1">
      <c r="A722" s="183">
        <f t="shared" si="5"/>
        <v>6</v>
      </c>
      <c r="B722" s="168" t="s">
        <v>361</v>
      </c>
      <c r="C722" s="221" t="s">
        <v>5685</v>
      </c>
      <c r="D722" s="200" t="s">
        <v>510</v>
      </c>
      <c r="E722" s="215" t="s">
        <v>510</v>
      </c>
      <c r="F722" s="225" t="s">
        <v>6415</v>
      </c>
      <c r="G722" s="215" t="s">
        <v>6416</v>
      </c>
      <c r="H722" s="157" t="str">
        <f>VLOOKUP(I722:I772,'ENTER STAFF #S HERE'!$A$1:$B$2180,2,FALSE)</f>
        <v>C1757</v>
      </c>
      <c r="I722" s="200" t="s">
        <v>3976</v>
      </c>
      <c r="J722" s="227" t="s">
        <v>5669</v>
      </c>
      <c r="K722" s="187"/>
      <c r="L722" s="187"/>
      <c r="M722" s="284">
        <v>6</v>
      </c>
      <c r="N722" s="270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475" t="s">
        <v>60</v>
      </c>
      <c r="AD722" s="196" t="s">
        <v>6072</v>
      </c>
      <c r="AE722" s="187" t="str">
        <f>VLOOKUP($AF$2:$AF$6318,'PROG CODE'!$A$2:$B$1052,2,FALSE)</f>
        <v>KCABEDUORD</v>
      </c>
      <c r="AF722" s="214" t="s">
        <v>90</v>
      </c>
      <c r="AG722" s="214" t="s">
        <v>5683</v>
      </c>
      <c r="AH722" s="214" t="s">
        <v>5684</v>
      </c>
      <c r="AI722" s="214" t="s">
        <v>6263</v>
      </c>
      <c r="AJ722" s="216" t="s">
        <v>5638</v>
      </c>
      <c r="AK722" s="214"/>
      <c r="AL722" s="285"/>
      <c r="AM722" s="214" t="s">
        <v>5639</v>
      </c>
    </row>
    <row r="723" spans="1:39" ht="13.5" customHeight="1">
      <c r="A723" s="183">
        <f t="shared" si="5"/>
        <v>6</v>
      </c>
      <c r="B723" s="168" t="s">
        <v>361</v>
      </c>
      <c r="C723" s="221" t="s">
        <v>5685</v>
      </c>
      <c r="D723" s="200" t="s">
        <v>510</v>
      </c>
      <c r="E723" s="215" t="s">
        <v>510</v>
      </c>
      <c r="F723" s="225" t="s">
        <v>6389</v>
      </c>
      <c r="G723" s="215" t="s">
        <v>2245</v>
      </c>
      <c r="H723" s="157">
        <f>VLOOKUP(I723:I773,'ENTER STAFF #S HERE'!$A$1:$B$2180,2,FALSE)</f>
        <v>429</v>
      </c>
      <c r="I723" s="200" t="s">
        <v>4632</v>
      </c>
      <c r="J723" s="227"/>
      <c r="K723" s="187"/>
      <c r="L723" s="187"/>
      <c r="M723" s="284">
        <v>6</v>
      </c>
      <c r="N723" s="270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475" t="s">
        <v>60</v>
      </c>
      <c r="AD723" s="196" t="s">
        <v>6072</v>
      </c>
      <c r="AE723" s="187" t="str">
        <f>VLOOKUP($AF$2:$AF$6318,'PROG CODE'!$A$2:$B$1052,2,FALSE)</f>
        <v>KCABEDUORD</v>
      </c>
      <c r="AF723" s="214" t="s">
        <v>90</v>
      </c>
      <c r="AG723" s="214" t="s">
        <v>5683</v>
      </c>
      <c r="AH723" s="214" t="s">
        <v>5684</v>
      </c>
      <c r="AI723" s="214" t="s">
        <v>6263</v>
      </c>
      <c r="AJ723" s="216" t="s">
        <v>5638</v>
      </c>
      <c r="AK723" s="214"/>
      <c r="AL723" s="285"/>
      <c r="AM723" s="214" t="s">
        <v>5639</v>
      </c>
    </row>
    <row r="724" spans="1:39" ht="13.5" customHeight="1">
      <c r="A724" s="183">
        <f t="shared" si="5"/>
        <v>6</v>
      </c>
      <c r="B724" s="168" t="s">
        <v>361</v>
      </c>
      <c r="C724" s="221" t="s">
        <v>5685</v>
      </c>
      <c r="D724" s="200" t="s">
        <v>510</v>
      </c>
      <c r="E724" s="215" t="s">
        <v>510</v>
      </c>
      <c r="F724" s="214" t="s">
        <v>2246</v>
      </c>
      <c r="G724" s="215" t="s">
        <v>2247</v>
      </c>
      <c r="H724" s="157">
        <f>VLOOKUP(I724:I774,'ENTER STAFF #S HERE'!$A$1:$B$2180,2,FALSE)</f>
        <v>328</v>
      </c>
      <c r="I724" s="200" t="s">
        <v>3903</v>
      </c>
      <c r="J724" s="227" t="s">
        <v>5669</v>
      </c>
      <c r="K724" s="187"/>
      <c r="L724" s="187"/>
      <c r="M724" s="210">
        <v>6</v>
      </c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475" t="s">
        <v>60</v>
      </c>
      <c r="AD724" s="196" t="s">
        <v>6072</v>
      </c>
      <c r="AE724" s="187" t="str">
        <f>VLOOKUP($AF$2:$AF$6318,'PROG CODE'!$A$2:$B$1052,2,FALSE)</f>
        <v>KCABEDUORD</v>
      </c>
      <c r="AF724" s="214" t="s">
        <v>90</v>
      </c>
      <c r="AG724" s="214" t="s">
        <v>5683</v>
      </c>
      <c r="AH724" s="214" t="s">
        <v>5684</v>
      </c>
      <c r="AI724" s="214" t="s">
        <v>6263</v>
      </c>
      <c r="AJ724" s="216" t="s">
        <v>5638</v>
      </c>
      <c r="AK724" s="214"/>
      <c r="AL724" s="285"/>
      <c r="AM724" s="214" t="s">
        <v>5639</v>
      </c>
    </row>
    <row r="725" spans="1:39" ht="13.5" customHeight="1">
      <c r="A725" s="183">
        <f t="shared" si="5"/>
        <v>6</v>
      </c>
      <c r="B725" s="168" t="s">
        <v>361</v>
      </c>
      <c r="C725" s="221" t="s">
        <v>5685</v>
      </c>
      <c r="D725" s="200" t="s">
        <v>510</v>
      </c>
      <c r="E725" s="215" t="s">
        <v>510</v>
      </c>
      <c r="F725" s="248" t="s">
        <v>2611</v>
      </c>
      <c r="G725" s="215" t="s">
        <v>6417</v>
      </c>
      <c r="H725" s="157">
        <f>VLOOKUP(I725:I775,'ENTER STAFF #S HERE'!$A$1:$B$2180,2,FALSE)</f>
        <v>385</v>
      </c>
      <c r="I725" s="200" t="s">
        <v>3911</v>
      </c>
      <c r="J725" s="227" t="s">
        <v>5669</v>
      </c>
      <c r="K725" s="187"/>
      <c r="L725" s="187"/>
      <c r="M725" s="284">
        <v>6</v>
      </c>
      <c r="N725" s="270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475" t="s">
        <v>60</v>
      </c>
      <c r="AD725" s="196" t="s">
        <v>6072</v>
      </c>
      <c r="AE725" s="187" t="str">
        <f>VLOOKUP($AF$2:$AF$6318,'PROG CODE'!$A$2:$B$1052,2,FALSE)</f>
        <v>KCABEDUORD</v>
      </c>
      <c r="AF725" s="214" t="s">
        <v>90</v>
      </c>
      <c r="AG725" s="214" t="s">
        <v>5683</v>
      </c>
      <c r="AH725" s="214" t="s">
        <v>5684</v>
      </c>
      <c r="AI725" s="214" t="s">
        <v>6263</v>
      </c>
      <c r="AJ725" s="216" t="s">
        <v>5638</v>
      </c>
      <c r="AK725" s="214"/>
      <c r="AL725" s="285"/>
      <c r="AM725" s="214" t="s">
        <v>5639</v>
      </c>
    </row>
    <row r="726" spans="1:39" ht="13.5" customHeight="1">
      <c r="A726" s="183">
        <f t="shared" si="5"/>
        <v>6</v>
      </c>
      <c r="B726" s="168" t="s">
        <v>361</v>
      </c>
      <c r="C726" s="221" t="s">
        <v>5685</v>
      </c>
      <c r="D726" s="200" t="s">
        <v>510</v>
      </c>
      <c r="E726" s="215" t="s">
        <v>510</v>
      </c>
      <c r="F726" s="225" t="s">
        <v>6418</v>
      </c>
      <c r="G726" s="215" t="s">
        <v>2259</v>
      </c>
      <c r="H726" s="157" t="str">
        <f>VLOOKUP(I726:I776,'ENTER STAFF #S HERE'!$A$1:$B$2180,2,FALSE)</f>
        <v>C1855</v>
      </c>
      <c r="I726" s="200" t="s">
        <v>3336</v>
      </c>
      <c r="J726" s="227"/>
      <c r="K726" s="187"/>
      <c r="L726" s="187"/>
      <c r="M726" s="284">
        <v>6</v>
      </c>
      <c r="N726" s="270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475" t="s">
        <v>60</v>
      </c>
      <c r="AD726" s="196" t="s">
        <v>6072</v>
      </c>
      <c r="AE726" s="187" t="str">
        <f>VLOOKUP($AF$2:$AF$6318,'PROG CODE'!$A$2:$B$1052,2,FALSE)</f>
        <v>KCABEDUORD</v>
      </c>
      <c r="AF726" s="214" t="s">
        <v>90</v>
      </c>
      <c r="AG726" s="214" t="s">
        <v>5683</v>
      </c>
      <c r="AH726" s="214" t="s">
        <v>5684</v>
      </c>
      <c r="AI726" s="214" t="s">
        <v>6263</v>
      </c>
      <c r="AJ726" s="216" t="s">
        <v>5638</v>
      </c>
      <c r="AK726" s="214"/>
      <c r="AL726" s="285"/>
      <c r="AM726" s="214" t="s">
        <v>5639</v>
      </c>
    </row>
    <row r="727" spans="1:39" ht="13.5" customHeight="1">
      <c r="A727" s="183">
        <f t="shared" si="5"/>
        <v>6</v>
      </c>
      <c r="B727" s="168" t="s">
        <v>361</v>
      </c>
      <c r="C727" s="221" t="s">
        <v>5685</v>
      </c>
      <c r="D727" s="200" t="s">
        <v>510</v>
      </c>
      <c r="E727" s="215" t="s">
        <v>510</v>
      </c>
      <c r="F727" s="225" t="s">
        <v>6419</v>
      </c>
      <c r="G727" s="215" t="s">
        <v>6420</v>
      </c>
      <c r="H727" s="157" t="str">
        <f>VLOOKUP(I727:I777,'ENTER STAFF #S HERE'!$A$1:$B$2180,2,FALSE)</f>
        <v>C1782</v>
      </c>
      <c r="I727" s="200" t="s">
        <v>4165</v>
      </c>
      <c r="J727" s="227" t="s">
        <v>5669</v>
      </c>
      <c r="K727" s="187"/>
      <c r="L727" s="187"/>
      <c r="M727" s="284">
        <v>6</v>
      </c>
      <c r="N727" s="270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475" t="s">
        <v>60</v>
      </c>
      <c r="AD727" s="196" t="s">
        <v>6072</v>
      </c>
      <c r="AE727" s="187" t="str">
        <f>VLOOKUP($AF$2:$AF$6318,'PROG CODE'!$A$2:$B$1052,2,FALSE)</f>
        <v>KCABEDUORD</v>
      </c>
      <c r="AF727" s="214" t="s">
        <v>90</v>
      </c>
      <c r="AG727" s="214" t="s">
        <v>5683</v>
      </c>
      <c r="AH727" s="214" t="s">
        <v>5684</v>
      </c>
      <c r="AI727" s="214" t="s">
        <v>6266</v>
      </c>
      <c r="AJ727" s="216" t="s">
        <v>5638</v>
      </c>
      <c r="AK727" s="214"/>
      <c r="AL727" s="285"/>
      <c r="AM727" s="214" t="s">
        <v>5639</v>
      </c>
    </row>
    <row r="728" spans="1:39" ht="13.5" customHeight="1">
      <c r="A728" s="183">
        <f t="shared" si="5"/>
        <v>6</v>
      </c>
      <c r="B728" s="286" t="s">
        <v>361</v>
      </c>
      <c r="C728" s="286" t="s">
        <v>5685</v>
      </c>
      <c r="D728" s="200" t="s">
        <v>510</v>
      </c>
      <c r="E728" s="215" t="s">
        <v>510</v>
      </c>
      <c r="F728" s="225" t="s">
        <v>2170</v>
      </c>
      <c r="G728" s="215" t="s">
        <v>2171</v>
      </c>
      <c r="H728" s="157" t="str">
        <f>VLOOKUP(I728:I778,'ENTER STAFF #S HERE'!$A$1:$B$2180,2,FALSE)</f>
        <v>C1157</v>
      </c>
      <c r="I728" s="200" t="s">
        <v>4136</v>
      </c>
      <c r="J728" s="227" t="s">
        <v>5669</v>
      </c>
      <c r="K728" s="187"/>
      <c r="L728" s="187"/>
      <c r="M728" s="284">
        <v>6</v>
      </c>
      <c r="N728" s="270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475" t="s">
        <v>60</v>
      </c>
      <c r="AD728" s="196" t="s">
        <v>6072</v>
      </c>
      <c r="AE728" s="187" t="str">
        <f>VLOOKUP($AF$2:$AF$6318,'PROG CODE'!$A$2:$B$1052,2,FALSE)</f>
        <v>KCABEDUORD</v>
      </c>
      <c r="AF728" s="214" t="s">
        <v>90</v>
      </c>
      <c r="AG728" s="214" t="s">
        <v>5683</v>
      </c>
      <c r="AH728" s="214" t="s">
        <v>5684</v>
      </c>
      <c r="AI728" s="214" t="s">
        <v>6402</v>
      </c>
      <c r="AJ728" s="216" t="s">
        <v>5638</v>
      </c>
      <c r="AK728" s="214"/>
      <c r="AL728" s="285"/>
      <c r="AM728" s="214" t="s">
        <v>5639</v>
      </c>
    </row>
    <row r="729" spans="1:39" ht="13.5" customHeight="1">
      <c r="A729" s="183">
        <f t="shared" si="5"/>
        <v>6</v>
      </c>
      <c r="B729" s="168" t="s">
        <v>361</v>
      </c>
      <c r="C729" s="221" t="s">
        <v>5685</v>
      </c>
      <c r="D729" s="200" t="s">
        <v>510</v>
      </c>
      <c r="E729" s="215" t="s">
        <v>510</v>
      </c>
      <c r="F729" s="214" t="s">
        <v>2102</v>
      </c>
      <c r="G729" s="215" t="s">
        <v>6319</v>
      </c>
      <c r="H729" s="157">
        <f>VLOOKUP(I729:I779,'ENTER STAFF #S HERE'!$A$1:$B$2180,2,FALSE)</f>
        <v>429</v>
      </c>
      <c r="I729" s="200" t="s">
        <v>4632</v>
      </c>
      <c r="J729" s="227"/>
      <c r="K729" s="187"/>
      <c r="L729" s="187"/>
      <c r="M729" s="284">
        <v>6</v>
      </c>
      <c r="N729" s="270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475" t="s">
        <v>60</v>
      </c>
      <c r="AD729" s="196" t="s">
        <v>6072</v>
      </c>
      <c r="AE729" s="187" t="str">
        <f>VLOOKUP($AF$2:$AF$6318,'PROG CODE'!$A$2:$B$1052,2,FALSE)</f>
        <v>KCABEDUORD</v>
      </c>
      <c r="AF729" s="214" t="s">
        <v>90</v>
      </c>
      <c r="AG729" s="214" t="s">
        <v>5683</v>
      </c>
      <c r="AH729" s="214" t="s">
        <v>5684</v>
      </c>
      <c r="AI729" s="214" t="s">
        <v>6259</v>
      </c>
      <c r="AJ729" s="216" t="s">
        <v>5638</v>
      </c>
      <c r="AK729" s="214"/>
      <c r="AL729" s="285"/>
      <c r="AM729" s="214" t="s">
        <v>5639</v>
      </c>
    </row>
    <row r="730" spans="1:39" ht="13.5" customHeight="1">
      <c r="A730" s="183">
        <f t="shared" si="5"/>
        <v>6</v>
      </c>
      <c r="B730" s="168" t="s">
        <v>361</v>
      </c>
      <c r="C730" s="221" t="s">
        <v>5685</v>
      </c>
      <c r="D730" s="200" t="s">
        <v>510</v>
      </c>
      <c r="E730" s="215" t="s">
        <v>510</v>
      </c>
      <c r="F730" s="225" t="s">
        <v>2140</v>
      </c>
      <c r="G730" s="215" t="s">
        <v>6421</v>
      </c>
      <c r="H730" s="157" t="str">
        <f>VLOOKUP(I730:I780,'ENTER STAFF #S HERE'!$A$1:$B$2180,2,FALSE)</f>
        <v>C0998</v>
      </c>
      <c r="I730" s="200" t="s">
        <v>3940</v>
      </c>
      <c r="J730" s="227" t="s">
        <v>5669</v>
      </c>
      <c r="K730" s="187"/>
      <c r="L730" s="187"/>
      <c r="M730" s="284">
        <v>6</v>
      </c>
      <c r="N730" s="270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475" t="s">
        <v>60</v>
      </c>
      <c r="AD730" s="196" t="s">
        <v>6072</v>
      </c>
      <c r="AE730" s="187" t="str">
        <f>VLOOKUP($AF$2:$AF$6318,'PROG CODE'!$A$2:$B$1052,2,FALSE)</f>
        <v>KCABEDUORD</v>
      </c>
      <c r="AF730" s="214" t="s">
        <v>90</v>
      </c>
      <c r="AG730" s="214" t="s">
        <v>5683</v>
      </c>
      <c r="AH730" s="214" t="s">
        <v>5684</v>
      </c>
      <c r="AI730" s="214" t="s">
        <v>6402</v>
      </c>
      <c r="AJ730" s="216" t="s">
        <v>5638</v>
      </c>
      <c r="AK730" s="214"/>
      <c r="AL730" s="285"/>
      <c r="AM730" s="214" t="s">
        <v>5639</v>
      </c>
    </row>
    <row r="731" spans="1:39" ht="13.5" customHeight="1">
      <c r="A731" s="183">
        <f t="shared" si="5"/>
        <v>6</v>
      </c>
      <c r="B731" s="168" t="s">
        <v>361</v>
      </c>
      <c r="C731" s="221" t="s">
        <v>5685</v>
      </c>
      <c r="D731" s="200" t="s">
        <v>510</v>
      </c>
      <c r="E731" s="215" t="s">
        <v>510</v>
      </c>
      <c r="F731" s="225" t="s">
        <v>2178</v>
      </c>
      <c r="G731" s="215" t="s">
        <v>2560</v>
      </c>
      <c r="H731" s="157">
        <f>VLOOKUP(I731:I781,'ENTER STAFF #S HERE'!$A$1:$B$2180,2,FALSE)</f>
        <v>429</v>
      </c>
      <c r="I731" s="200" t="s">
        <v>4632</v>
      </c>
      <c r="J731" s="227"/>
      <c r="K731" s="187"/>
      <c r="L731" s="187"/>
      <c r="M731" s="284">
        <v>6</v>
      </c>
      <c r="N731" s="270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475" t="s">
        <v>60</v>
      </c>
      <c r="AD731" s="196" t="s">
        <v>6072</v>
      </c>
      <c r="AE731" s="187" t="str">
        <f>VLOOKUP($AF$2:$AF$6318,'PROG CODE'!$A$2:$B$1052,2,FALSE)</f>
        <v>KCABEDUORD</v>
      </c>
      <c r="AF731" s="214" t="s">
        <v>90</v>
      </c>
      <c r="AG731" s="214" t="s">
        <v>5683</v>
      </c>
      <c r="AH731" s="214" t="s">
        <v>5684</v>
      </c>
      <c r="AI731" s="214" t="s">
        <v>6260</v>
      </c>
      <c r="AJ731" s="216" t="s">
        <v>5638</v>
      </c>
      <c r="AK731" s="214"/>
      <c r="AL731" s="285"/>
      <c r="AM731" s="214" t="s">
        <v>5639</v>
      </c>
    </row>
    <row r="732" spans="1:39" ht="13.5" customHeight="1">
      <c r="A732" s="183">
        <f t="shared" si="5"/>
        <v>6</v>
      </c>
      <c r="B732" s="286" t="s">
        <v>361</v>
      </c>
      <c r="C732" s="286" t="s">
        <v>5685</v>
      </c>
      <c r="D732" s="200" t="s">
        <v>510</v>
      </c>
      <c r="E732" s="215" t="s">
        <v>510</v>
      </c>
      <c r="F732" s="225" t="s">
        <v>2180</v>
      </c>
      <c r="G732" s="215" t="s">
        <v>6337</v>
      </c>
      <c r="H732" s="157" t="str">
        <f>VLOOKUP(I732:I782,'ENTER STAFF #S HERE'!$A$1:$B$2180,2,FALSE)</f>
        <v>C0998</v>
      </c>
      <c r="I732" s="200" t="s">
        <v>3940</v>
      </c>
      <c r="J732" s="227" t="s">
        <v>5669</v>
      </c>
      <c r="K732" s="187"/>
      <c r="L732" s="187"/>
      <c r="M732" s="284">
        <v>6</v>
      </c>
      <c r="N732" s="270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475" t="s">
        <v>60</v>
      </c>
      <c r="AD732" s="196" t="s">
        <v>6072</v>
      </c>
      <c r="AE732" s="187" t="str">
        <f>VLOOKUP($AF$2:$AF$6318,'PROG CODE'!$A$2:$B$1052,2,FALSE)</f>
        <v>KCABEDUORD</v>
      </c>
      <c r="AF732" s="214" t="s">
        <v>90</v>
      </c>
      <c r="AG732" s="214" t="s">
        <v>5683</v>
      </c>
      <c r="AH732" s="214" t="s">
        <v>5684</v>
      </c>
      <c r="AI732" s="214" t="s">
        <v>6260</v>
      </c>
      <c r="AJ732" s="216" t="s">
        <v>5638</v>
      </c>
      <c r="AK732" s="214"/>
      <c r="AL732" s="285"/>
      <c r="AM732" s="214" t="s">
        <v>5639</v>
      </c>
    </row>
    <row r="733" spans="1:39" ht="13.5" customHeight="1">
      <c r="A733" s="183">
        <f t="shared" si="5"/>
        <v>6</v>
      </c>
      <c r="B733" s="168" t="s">
        <v>361</v>
      </c>
      <c r="C733" s="221" t="s">
        <v>5685</v>
      </c>
      <c r="D733" s="200" t="s">
        <v>510</v>
      </c>
      <c r="E733" s="215" t="s">
        <v>510</v>
      </c>
      <c r="F733" s="225" t="s">
        <v>2282</v>
      </c>
      <c r="G733" s="215" t="s">
        <v>2283</v>
      </c>
      <c r="H733" s="157">
        <f>VLOOKUP(I733:I783,'ENTER STAFF #S HERE'!$A$1:$B$2180,2,FALSE)</f>
        <v>429</v>
      </c>
      <c r="I733" s="200" t="s">
        <v>4632</v>
      </c>
      <c r="J733" s="227" t="s">
        <v>5669</v>
      </c>
      <c r="K733" s="187"/>
      <c r="L733" s="187"/>
      <c r="M733" s="284">
        <v>6</v>
      </c>
      <c r="N733" s="270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475" t="s">
        <v>60</v>
      </c>
      <c r="AD733" s="196" t="s">
        <v>6072</v>
      </c>
      <c r="AE733" s="187" t="str">
        <f>VLOOKUP($AF$2:$AF$6318,'PROG CODE'!$A$2:$B$1052,2,FALSE)</f>
        <v>KCABEDUORD</v>
      </c>
      <c r="AF733" s="214" t="s">
        <v>90</v>
      </c>
      <c r="AG733" s="214" t="s">
        <v>5683</v>
      </c>
      <c r="AH733" s="214" t="s">
        <v>5684</v>
      </c>
      <c r="AI733" s="214" t="s">
        <v>6266</v>
      </c>
      <c r="AJ733" s="216" t="s">
        <v>5638</v>
      </c>
      <c r="AK733" s="214"/>
      <c r="AL733" s="285"/>
      <c r="AM733" s="214" t="s">
        <v>5639</v>
      </c>
    </row>
    <row r="734" spans="1:39" ht="13.5" customHeight="1">
      <c r="A734" s="183">
        <f t="shared" si="5"/>
        <v>6</v>
      </c>
      <c r="B734" s="168" t="s">
        <v>361</v>
      </c>
      <c r="C734" s="221" t="s">
        <v>5685</v>
      </c>
      <c r="D734" s="200" t="s">
        <v>510</v>
      </c>
      <c r="E734" s="215" t="s">
        <v>510</v>
      </c>
      <c r="F734" s="225" t="s">
        <v>6422</v>
      </c>
      <c r="G734" s="215" t="s">
        <v>6356</v>
      </c>
      <c r="H734" s="157" t="str">
        <f>VLOOKUP(I734:I784,'ENTER STAFF #S HERE'!$A$1:$B$2180,2,FALSE)</f>
        <v>C1789</v>
      </c>
      <c r="I734" s="200" t="s">
        <v>4202</v>
      </c>
      <c r="J734" s="227" t="s">
        <v>5669</v>
      </c>
      <c r="K734" s="187"/>
      <c r="L734" s="187"/>
      <c r="M734" s="284">
        <v>6</v>
      </c>
      <c r="N734" s="270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475" t="s">
        <v>60</v>
      </c>
      <c r="AD734" s="196" t="s">
        <v>6072</v>
      </c>
      <c r="AE734" s="187" t="str">
        <f>VLOOKUP($AF$2:$AF$6318,'PROG CODE'!$A$2:$B$1052,2,FALSE)</f>
        <v>KCABEDUORD</v>
      </c>
      <c r="AF734" s="214" t="s">
        <v>90</v>
      </c>
      <c r="AG734" s="214" t="s">
        <v>5683</v>
      </c>
      <c r="AH734" s="214" t="s">
        <v>5684</v>
      </c>
      <c r="AI734" s="214" t="s">
        <v>6395</v>
      </c>
      <c r="AJ734" s="216" t="s">
        <v>5638</v>
      </c>
      <c r="AK734" s="214"/>
      <c r="AL734" s="285"/>
      <c r="AM734" s="214" t="s">
        <v>5639</v>
      </c>
    </row>
    <row r="735" spans="1:39" ht="13.5" customHeight="1">
      <c r="A735" s="183">
        <f t="shared" si="5"/>
        <v>6</v>
      </c>
      <c r="B735" s="168" t="s">
        <v>361</v>
      </c>
      <c r="C735" s="221" t="s">
        <v>5685</v>
      </c>
      <c r="D735" s="200" t="s">
        <v>510</v>
      </c>
      <c r="E735" s="215" t="s">
        <v>510</v>
      </c>
      <c r="F735" s="225" t="s">
        <v>2326</v>
      </c>
      <c r="G735" s="215" t="s">
        <v>2327</v>
      </c>
      <c r="H735" s="157" t="str">
        <f>VLOOKUP(I735:I785,'ENTER STAFF #S HERE'!$A$1:$B$2180,2,FALSE)</f>
        <v>C1789</v>
      </c>
      <c r="I735" s="200" t="s">
        <v>4202</v>
      </c>
      <c r="J735" s="227" t="s">
        <v>5669</v>
      </c>
      <c r="K735" s="187"/>
      <c r="L735" s="187"/>
      <c r="M735" s="284">
        <v>6</v>
      </c>
      <c r="N735" s="270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475" t="s">
        <v>60</v>
      </c>
      <c r="AD735" s="196" t="s">
        <v>6072</v>
      </c>
      <c r="AE735" s="187" t="str">
        <f>VLOOKUP($AF$2:$AF$6318,'PROG CODE'!$A$2:$B$1052,2,FALSE)</f>
        <v>KCABEDUORD</v>
      </c>
      <c r="AF735" s="214" t="s">
        <v>90</v>
      </c>
      <c r="AG735" s="214" t="s">
        <v>5683</v>
      </c>
      <c r="AH735" s="214" t="s">
        <v>5684</v>
      </c>
      <c r="AI735" s="214" t="s">
        <v>6395</v>
      </c>
      <c r="AJ735" s="216" t="s">
        <v>5638</v>
      </c>
      <c r="AK735" s="214"/>
      <c r="AL735" s="285"/>
      <c r="AM735" s="214" t="s">
        <v>5639</v>
      </c>
    </row>
    <row r="736" spans="1:39" ht="13.5" customHeight="1">
      <c r="A736" s="183">
        <f t="shared" si="5"/>
        <v>6</v>
      </c>
      <c r="B736" s="286" t="s">
        <v>361</v>
      </c>
      <c r="C736" s="221" t="s">
        <v>5685</v>
      </c>
      <c r="D736" s="200" t="s">
        <v>510</v>
      </c>
      <c r="E736" s="215" t="s">
        <v>510</v>
      </c>
      <c r="F736" s="214" t="s">
        <v>6423</v>
      </c>
      <c r="G736" s="215" t="s">
        <v>6424</v>
      </c>
      <c r="H736" s="157" t="str">
        <f>VLOOKUP(I736:I786,'ENTER STAFF #S HERE'!$A$1:$B$2180,2,FALSE)</f>
        <v>C1250</v>
      </c>
      <c r="I736" s="200" t="s">
        <v>3920</v>
      </c>
      <c r="J736" s="227" t="s">
        <v>5669</v>
      </c>
      <c r="K736" s="187"/>
      <c r="L736" s="187"/>
      <c r="M736" s="210">
        <v>6</v>
      </c>
      <c r="N736" s="270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475" t="s">
        <v>60</v>
      </c>
      <c r="AD736" s="196" t="s">
        <v>6072</v>
      </c>
      <c r="AE736" s="187" t="str">
        <f>VLOOKUP($AF$2:$AF$6318,'PROG CODE'!$A$2:$B$1052,2,FALSE)</f>
        <v>KCABEDUORD</v>
      </c>
      <c r="AF736" s="214" t="s">
        <v>90</v>
      </c>
      <c r="AG736" s="214" t="s">
        <v>5683</v>
      </c>
      <c r="AH736" s="214" t="s">
        <v>5684</v>
      </c>
      <c r="AI736" s="214" t="s">
        <v>6395</v>
      </c>
      <c r="AJ736" s="216" t="s">
        <v>5638</v>
      </c>
      <c r="AK736" s="214"/>
      <c r="AL736" s="285"/>
      <c r="AM736" s="214" t="s">
        <v>5639</v>
      </c>
    </row>
    <row r="737" spans="1:39" ht="13.5" customHeight="1">
      <c r="A737" s="183">
        <f t="shared" si="5"/>
        <v>6</v>
      </c>
      <c r="B737" s="168" t="s">
        <v>361</v>
      </c>
      <c r="C737" s="221" t="s">
        <v>5685</v>
      </c>
      <c r="D737" s="200" t="s">
        <v>510</v>
      </c>
      <c r="E737" s="215" t="s">
        <v>510</v>
      </c>
      <c r="F737" s="204" t="s">
        <v>2506</v>
      </c>
      <c r="G737" s="215" t="s">
        <v>6283</v>
      </c>
      <c r="H737" s="157" t="str">
        <f>VLOOKUP(I737:I787,'ENTER STAFF #S HERE'!$A$1:$B$2180,2,FALSE)</f>
        <v>C1626</v>
      </c>
      <c r="I737" s="200" t="s">
        <v>3993</v>
      </c>
      <c r="J737" s="227"/>
      <c r="K737" s="187"/>
      <c r="L737" s="187"/>
      <c r="M737" s="284">
        <v>6</v>
      </c>
      <c r="N737" s="270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475" t="s">
        <v>60</v>
      </c>
      <c r="AD737" s="196" t="s">
        <v>6072</v>
      </c>
      <c r="AE737" s="187" t="str">
        <f>VLOOKUP($AF$2:$AF$6318,'PROG CODE'!$A$2:$B$1052,2,FALSE)</f>
        <v>KCABEDUORD</v>
      </c>
      <c r="AF737" s="214" t="s">
        <v>90</v>
      </c>
      <c r="AG737" s="214" t="s">
        <v>5683</v>
      </c>
      <c r="AH737" s="214" t="s">
        <v>5684</v>
      </c>
      <c r="AI737" s="214" t="s">
        <v>6266</v>
      </c>
      <c r="AJ737" s="216" t="s">
        <v>5638</v>
      </c>
      <c r="AK737" s="214"/>
      <c r="AL737" s="285"/>
      <c r="AM737" s="214" t="s">
        <v>5639</v>
      </c>
    </row>
    <row r="738" spans="1:39" ht="13.5" customHeight="1">
      <c r="A738" s="183">
        <f t="shared" si="5"/>
        <v>6</v>
      </c>
      <c r="B738" s="286" t="s">
        <v>361</v>
      </c>
      <c r="C738" s="221" t="s">
        <v>5685</v>
      </c>
      <c r="D738" s="200" t="s">
        <v>510</v>
      </c>
      <c r="E738" s="215" t="s">
        <v>510</v>
      </c>
      <c r="F738" s="214" t="s">
        <v>1764</v>
      </c>
      <c r="G738" s="215" t="s">
        <v>6270</v>
      </c>
      <c r="H738" s="157">
        <f>VLOOKUP(I738:I788,'ENTER STAFF #S HERE'!$A$1:$B$2180,2,FALSE)</f>
        <v>328</v>
      </c>
      <c r="I738" s="200" t="s">
        <v>3903</v>
      </c>
      <c r="J738" s="227" t="s">
        <v>5669</v>
      </c>
      <c r="K738" s="187"/>
      <c r="L738" s="187"/>
      <c r="M738" s="210">
        <v>6</v>
      </c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475" t="s">
        <v>60</v>
      </c>
      <c r="AD738" s="196" t="s">
        <v>6072</v>
      </c>
      <c r="AE738" s="187" t="str">
        <f>VLOOKUP($AF$2:$AF$6318,'PROG CODE'!$A$2:$B$1052,2,FALSE)</f>
        <v>KCABEDUORD</v>
      </c>
      <c r="AF738" s="214" t="s">
        <v>90</v>
      </c>
      <c r="AG738" s="214" t="s">
        <v>5683</v>
      </c>
      <c r="AH738" s="214" t="s">
        <v>5684</v>
      </c>
      <c r="AI738" s="282" t="s">
        <v>6260</v>
      </c>
      <c r="AJ738" s="216" t="s">
        <v>5638</v>
      </c>
      <c r="AK738" s="214"/>
      <c r="AL738" s="285"/>
      <c r="AM738" s="214" t="s">
        <v>5639</v>
      </c>
    </row>
    <row r="739" spans="1:39" ht="13.5" customHeight="1">
      <c r="A739" s="183">
        <f t="shared" si="5"/>
        <v>6</v>
      </c>
      <c r="B739" s="168" t="s">
        <v>361</v>
      </c>
      <c r="C739" s="221" t="s">
        <v>5685</v>
      </c>
      <c r="D739" s="200" t="s">
        <v>510</v>
      </c>
      <c r="E739" s="215" t="s">
        <v>510</v>
      </c>
      <c r="F739" s="214" t="s">
        <v>6423</v>
      </c>
      <c r="G739" s="215" t="s">
        <v>6425</v>
      </c>
      <c r="H739" s="157">
        <f>VLOOKUP(I739:I789,'ENTER STAFF #S HERE'!$A$1:$B$2180,2,FALSE)</f>
        <v>328</v>
      </c>
      <c r="I739" s="200" t="s">
        <v>3903</v>
      </c>
      <c r="J739" s="227" t="s">
        <v>5669</v>
      </c>
      <c r="K739" s="187"/>
      <c r="L739" s="187"/>
      <c r="M739" s="210">
        <v>6</v>
      </c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475" t="s">
        <v>60</v>
      </c>
      <c r="AD739" s="196" t="s">
        <v>6072</v>
      </c>
      <c r="AE739" s="187" t="str">
        <f>VLOOKUP($AF$2:$AF$6318,'PROG CODE'!$A$2:$B$1052,2,FALSE)</f>
        <v>KCABEDUORD</v>
      </c>
      <c r="AF739" s="214" t="s">
        <v>90</v>
      </c>
      <c r="AG739" s="214" t="s">
        <v>5683</v>
      </c>
      <c r="AH739" s="214" t="s">
        <v>5684</v>
      </c>
      <c r="AI739" s="282" t="s">
        <v>6260</v>
      </c>
      <c r="AJ739" s="216" t="s">
        <v>5638</v>
      </c>
      <c r="AK739" s="214"/>
      <c r="AL739" s="285"/>
      <c r="AM739" s="214" t="s">
        <v>5639</v>
      </c>
    </row>
    <row r="740" spans="1:39" ht="13.5" customHeight="1">
      <c r="A740" s="183">
        <f t="shared" si="5"/>
        <v>6</v>
      </c>
      <c r="B740" s="168" t="s">
        <v>361</v>
      </c>
      <c r="C740" s="221" t="s">
        <v>5685</v>
      </c>
      <c r="D740" s="200" t="s">
        <v>510</v>
      </c>
      <c r="E740" s="215" t="s">
        <v>510</v>
      </c>
      <c r="F740" s="225" t="s">
        <v>2068</v>
      </c>
      <c r="G740" s="215" t="s">
        <v>2069</v>
      </c>
      <c r="H740" s="157" t="str">
        <f>VLOOKUP(I740:I790,'ENTER STAFF #S HERE'!$A$1:$B$2180,2,FALSE)</f>
        <v>C1626</v>
      </c>
      <c r="I740" s="200" t="s">
        <v>3993</v>
      </c>
      <c r="J740" s="227"/>
      <c r="K740" s="187"/>
      <c r="L740" s="187"/>
      <c r="M740" s="284">
        <v>6</v>
      </c>
      <c r="N740" s="270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475" t="s">
        <v>60</v>
      </c>
      <c r="AD740" s="196" t="s">
        <v>6072</v>
      </c>
      <c r="AE740" s="187" t="str">
        <f>VLOOKUP($AF$2:$AF$6318,'PROG CODE'!$A$2:$B$1052,2,FALSE)</f>
        <v>KCABEDUORD</v>
      </c>
      <c r="AF740" s="214" t="s">
        <v>90</v>
      </c>
      <c r="AG740" s="214" t="s">
        <v>5683</v>
      </c>
      <c r="AH740" s="214" t="s">
        <v>5684</v>
      </c>
      <c r="AI740" s="282" t="s">
        <v>6264</v>
      </c>
      <c r="AJ740" s="216" t="s">
        <v>5638</v>
      </c>
      <c r="AK740" s="214"/>
      <c r="AL740" s="285"/>
      <c r="AM740" s="214" t="s">
        <v>5639</v>
      </c>
    </row>
    <row r="741" spans="1:39" ht="13.5" customHeight="1">
      <c r="A741" s="183">
        <f t="shared" si="5"/>
        <v>6</v>
      </c>
      <c r="B741" s="168" t="s">
        <v>361</v>
      </c>
      <c r="C741" s="221" t="s">
        <v>5685</v>
      </c>
      <c r="D741" s="200" t="s">
        <v>510</v>
      </c>
      <c r="E741" s="215" t="s">
        <v>510</v>
      </c>
      <c r="F741" s="225" t="s">
        <v>2162</v>
      </c>
      <c r="G741" s="215" t="s">
        <v>2163</v>
      </c>
      <c r="H741" s="157" t="str">
        <f>VLOOKUP(I741:I791,'ENTER STAFF #S HERE'!$A$1:$B$2180,2,FALSE)</f>
        <v>C1853</v>
      </c>
      <c r="I741" s="200" t="s">
        <v>4254</v>
      </c>
      <c r="J741" s="227" t="s">
        <v>5669</v>
      </c>
      <c r="K741" s="187"/>
      <c r="L741" s="187"/>
      <c r="M741" s="284">
        <v>6</v>
      </c>
      <c r="N741" s="270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475" t="s">
        <v>60</v>
      </c>
      <c r="AD741" s="196" t="s">
        <v>6072</v>
      </c>
      <c r="AE741" s="187" t="str">
        <f>VLOOKUP($AF$2:$AF$6318,'PROG CODE'!$A$2:$B$1052,2,FALSE)</f>
        <v>KCABEDUORD</v>
      </c>
      <c r="AF741" s="214" t="s">
        <v>90</v>
      </c>
      <c r="AG741" s="214" t="s">
        <v>5683</v>
      </c>
      <c r="AH741" s="214" t="s">
        <v>5684</v>
      </c>
      <c r="AI741" s="282" t="s">
        <v>6403</v>
      </c>
      <c r="AJ741" s="216" t="s">
        <v>5638</v>
      </c>
      <c r="AK741" s="214"/>
      <c r="AL741" s="285"/>
      <c r="AM741" s="214" t="s">
        <v>5639</v>
      </c>
    </row>
    <row r="742" spans="1:39" ht="13.5" customHeight="1">
      <c r="A742" s="183">
        <f t="shared" si="5"/>
        <v>6</v>
      </c>
      <c r="B742" s="168" t="s">
        <v>361</v>
      </c>
      <c r="C742" s="221" t="s">
        <v>5685</v>
      </c>
      <c r="D742" s="200" t="s">
        <v>510</v>
      </c>
      <c r="E742" s="215" t="s">
        <v>510</v>
      </c>
      <c r="F742" s="225" t="s">
        <v>2200</v>
      </c>
      <c r="G742" s="215" t="s">
        <v>2201</v>
      </c>
      <c r="H742" s="157" t="str">
        <f>VLOOKUP(I742:I792,'ENTER STAFF #S HERE'!$A$1:$B$2180,2,FALSE)</f>
        <v>C1853</v>
      </c>
      <c r="I742" s="200" t="s">
        <v>4254</v>
      </c>
      <c r="J742" s="227" t="s">
        <v>5669</v>
      </c>
      <c r="K742" s="187"/>
      <c r="L742" s="187"/>
      <c r="M742" s="284">
        <v>6</v>
      </c>
      <c r="N742" s="270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475" t="s">
        <v>60</v>
      </c>
      <c r="AD742" s="196" t="s">
        <v>6072</v>
      </c>
      <c r="AE742" s="187" t="str">
        <f>VLOOKUP($AF$2:$AF$6318,'PROG CODE'!$A$2:$B$1052,2,FALSE)</f>
        <v>KCABEDUORD</v>
      </c>
      <c r="AF742" s="214" t="s">
        <v>90</v>
      </c>
      <c r="AG742" s="214" t="s">
        <v>5683</v>
      </c>
      <c r="AH742" s="214" t="s">
        <v>5684</v>
      </c>
      <c r="AI742" s="282" t="s">
        <v>6260</v>
      </c>
      <c r="AJ742" s="216" t="s">
        <v>5638</v>
      </c>
      <c r="AK742" s="214"/>
      <c r="AL742" s="285"/>
      <c r="AM742" s="214" t="s">
        <v>5639</v>
      </c>
    </row>
    <row r="743" spans="1:39" ht="13.5" customHeight="1">
      <c r="A743" s="183">
        <f t="shared" si="5"/>
        <v>6</v>
      </c>
      <c r="B743" s="168" t="s">
        <v>361</v>
      </c>
      <c r="C743" s="221" t="s">
        <v>5685</v>
      </c>
      <c r="D743" s="200" t="s">
        <v>510</v>
      </c>
      <c r="E743" s="215" t="s">
        <v>510</v>
      </c>
      <c r="F743" s="225" t="s">
        <v>2232</v>
      </c>
      <c r="G743" s="215" t="s">
        <v>2233</v>
      </c>
      <c r="H743" s="157" t="str">
        <f>VLOOKUP(I743:I793,'ENTER STAFF #S HERE'!$A$1:$B$2180,2,FALSE)</f>
        <v>C1607</v>
      </c>
      <c r="I743" s="200" t="s">
        <v>5096</v>
      </c>
      <c r="J743" s="227" t="s">
        <v>5669</v>
      </c>
      <c r="K743" s="187"/>
      <c r="L743" s="187"/>
      <c r="M743" s="284">
        <v>6</v>
      </c>
      <c r="N743" s="270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475" t="s">
        <v>60</v>
      </c>
      <c r="AD743" s="196" t="s">
        <v>6072</v>
      </c>
      <c r="AE743" s="187" t="str">
        <f>VLOOKUP($AF$2:$AF$6318,'PROG CODE'!$A$2:$B$1052,2,FALSE)</f>
        <v>KCABEDUORD</v>
      </c>
      <c r="AF743" s="214" t="s">
        <v>90</v>
      </c>
      <c r="AG743" s="214" t="s">
        <v>5683</v>
      </c>
      <c r="AH743" s="214" t="s">
        <v>5684</v>
      </c>
      <c r="AI743" s="282" t="s">
        <v>6263</v>
      </c>
      <c r="AJ743" s="216" t="s">
        <v>5638</v>
      </c>
      <c r="AK743" s="214"/>
      <c r="AL743" s="285"/>
      <c r="AM743" s="214" t="s">
        <v>5639</v>
      </c>
    </row>
    <row r="744" spans="1:39" ht="13.5" customHeight="1">
      <c r="A744" s="183">
        <f t="shared" si="5"/>
        <v>6</v>
      </c>
      <c r="B744" s="168" t="s">
        <v>361</v>
      </c>
      <c r="C744" s="221" t="s">
        <v>5685</v>
      </c>
      <c r="D744" s="200" t="s">
        <v>510</v>
      </c>
      <c r="E744" s="215" t="s">
        <v>510</v>
      </c>
      <c r="F744" s="225" t="s">
        <v>2234</v>
      </c>
      <c r="G744" s="215" t="s">
        <v>2235</v>
      </c>
      <c r="H744" s="157" t="str">
        <f>VLOOKUP(I744:I794,'ENTER STAFF #S HERE'!$A$1:$B$2180,2,FALSE)</f>
        <v>C1607</v>
      </c>
      <c r="I744" s="200" t="s">
        <v>5096</v>
      </c>
      <c r="J744" s="227" t="s">
        <v>5669</v>
      </c>
      <c r="K744" s="187"/>
      <c r="L744" s="187"/>
      <c r="M744" s="284">
        <v>6</v>
      </c>
      <c r="N744" s="270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475" t="s">
        <v>60</v>
      </c>
      <c r="AD744" s="196" t="s">
        <v>6072</v>
      </c>
      <c r="AE744" s="187" t="str">
        <f>VLOOKUP($AF$2:$AF$6318,'PROG CODE'!$A$2:$B$1052,2,FALSE)</f>
        <v>KCABEDUORD</v>
      </c>
      <c r="AF744" s="214" t="s">
        <v>90</v>
      </c>
      <c r="AG744" s="214" t="s">
        <v>5683</v>
      </c>
      <c r="AH744" s="214" t="s">
        <v>5684</v>
      </c>
      <c r="AI744" s="282" t="s">
        <v>6260</v>
      </c>
      <c r="AJ744" s="216" t="s">
        <v>5638</v>
      </c>
      <c r="AK744" s="214"/>
      <c r="AL744" s="285"/>
      <c r="AM744" s="214" t="s">
        <v>5639</v>
      </c>
    </row>
    <row r="745" spans="1:39" ht="13.5" customHeight="1">
      <c r="A745" s="183">
        <f t="shared" si="5"/>
        <v>6</v>
      </c>
      <c r="B745" s="168" t="s">
        <v>361</v>
      </c>
      <c r="C745" s="221" t="s">
        <v>5685</v>
      </c>
      <c r="D745" s="200" t="s">
        <v>510</v>
      </c>
      <c r="E745" s="215" t="s">
        <v>510</v>
      </c>
      <c r="F745" s="225" t="s">
        <v>2274</v>
      </c>
      <c r="G745" s="215" t="s">
        <v>2275</v>
      </c>
      <c r="H745" s="157" t="str">
        <f>VLOOKUP(I745:I795,'ENTER STAFF #S HERE'!$A$1:$B$2180,2,FALSE)</f>
        <v>C1853</v>
      </c>
      <c r="I745" s="200" t="s">
        <v>4254</v>
      </c>
      <c r="J745" s="227" t="s">
        <v>5669</v>
      </c>
      <c r="K745" s="187"/>
      <c r="L745" s="187"/>
      <c r="M745" s="284">
        <v>6</v>
      </c>
      <c r="N745" s="270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475" t="s">
        <v>60</v>
      </c>
      <c r="AD745" s="196" t="s">
        <v>6072</v>
      </c>
      <c r="AE745" s="187" t="str">
        <f>VLOOKUP($AF$2:$AF$6318,'PROG CODE'!$A$2:$B$1052,2,FALSE)</f>
        <v>KCABEDUORD</v>
      </c>
      <c r="AF745" s="214" t="s">
        <v>90</v>
      </c>
      <c r="AG745" s="214" t="s">
        <v>5683</v>
      </c>
      <c r="AH745" s="214" t="s">
        <v>5684</v>
      </c>
      <c r="AI745" s="282" t="s">
        <v>6264</v>
      </c>
      <c r="AJ745" s="216" t="s">
        <v>5638</v>
      </c>
      <c r="AK745" s="214"/>
      <c r="AL745" s="285"/>
      <c r="AM745" s="214" t="s">
        <v>5639</v>
      </c>
    </row>
    <row r="746" spans="1:39" ht="13.5" customHeight="1">
      <c r="A746" s="183">
        <f t="shared" si="5"/>
        <v>6</v>
      </c>
      <c r="B746" s="168" t="s">
        <v>361</v>
      </c>
      <c r="C746" s="221" t="s">
        <v>5685</v>
      </c>
      <c r="D746" s="200" t="s">
        <v>510</v>
      </c>
      <c r="E746" s="215" t="s">
        <v>510</v>
      </c>
      <c r="F746" s="248" t="s">
        <v>2308</v>
      </c>
      <c r="G746" s="215" t="s">
        <v>6426</v>
      </c>
      <c r="H746" s="157" t="str">
        <f>VLOOKUP(I746:I796,'ENTER STAFF #S HERE'!$A$1:$B$2180,2,FALSE)</f>
        <v>C1549</v>
      </c>
      <c r="I746" s="200" t="s">
        <v>5048</v>
      </c>
      <c r="J746" s="227" t="s">
        <v>5669</v>
      </c>
      <c r="K746" s="187"/>
      <c r="L746" s="187"/>
      <c r="M746" s="284">
        <v>6</v>
      </c>
      <c r="N746" s="270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475" t="s">
        <v>60</v>
      </c>
      <c r="AD746" s="196" t="s">
        <v>6072</v>
      </c>
      <c r="AE746" s="187" t="str">
        <f>VLOOKUP($AF$2:$AF$6318,'PROG CODE'!$A$2:$B$1052,2,FALSE)</f>
        <v>KCABEDUORD</v>
      </c>
      <c r="AF746" s="214" t="s">
        <v>90</v>
      </c>
      <c r="AG746" s="214" t="s">
        <v>5683</v>
      </c>
      <c r="AH746" s="214" t="s">
        <v>5684</v>
      </c>
      <c r="AI746" s="214" t="s">
        <v>6266</v>
      </c>
      <c r="AJ746" s="216" t="s">
        <v>5638</v>
      </c>
      <c r="AK746" s="214"/>
      <c r="AL746" s="285"/>
      <c r="AM746" s="214" t="s">
        <v>5639</v>
      </c>
    </row>
    <row r="747" spans="1:39" ht="13.5" customHeight="1">
      <c r="A747" s="183">
        <f t="shared" si="5"/>
        <v>6</v>
      </c>
      <c r="B747" s="168" t="s">
        <v>361</v>
      </c>
      <c r="C747" s="221" t="s">
        <v>5685</v>
      </c>
      <c r="D747" s="200" t="s">
        <v>510</v>
      </c>
      <c r="E747" s="215" t="s">
        <v>510</v>
      </c>
      <c r="F747" s="214" t="s">
        <v>2519</v>
      </c>
      <c r="G747" s="215" t="s">
        <v>6427</v>
      </c>
      <c r="H747" s="157" t="str">
        <f>VLOOKUP(I747:I797,'ENTER STAFF #S HERE'!$A$1:$B$2180,2,FALSE)</f>
        <v>C1549</v>
      </c>
      <c r="I747" s="200" t="s">
        <v>5048</v>
      </c>
      <c r="J747" s="227" t="s">
        <v>5669</v>
      </c>
      <c r="K747" s="187"/>
      <c r="L747" s="187"/>
      <c r="M747" s="284">
        <v>6</v>
      </c>
      <c r="N747" s="270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475" t="s">
        <v>60</v>
      </c>
      <c r="AD747" s="196" t="s">
        <v>6072</v>
      </c>
      <c r="AE747" s="187" t="str">
        <f>VLOOKUP($AF$2:$AF$6318,'PROG CODE'!$A$2:$B$1052,2,FALSE)</f>
        <v>KCABEDUORD</v>
      </c>
      <c r="AF747" s="214" t="s">
        <v>90</v>
      </c>
      <c r="AG747" s="214" t="s">
        <v>5683</v>
      </c>
      <c r="AH747" s="214" t="s">
        <v>5684</v>
      </c>
      <c r="AI747" s="214" t="s">
        <v>6402</v>
      </c>
      <c r="AJ747" s="216" t="s">
        <v>5638</v>
      </c>
      <c r="AK747" s="214"/>
      <c r="AL747" s="285"/>
      <c r="AM747" s="214" t="s">
        <v>5639</v>
      </c>
    </row>
    <row r="748" spans="1:39" ht="13.5" customHeight="1">
      <c r="A748" s="183">
        <f t="shared" si="5"/>
        <v>6</v>
      </c>
      <c r="B748" s="168" t="s">
        <v>361</v>
      </c>
      <c r="C748" s="221" t="s">
        <v>5685</v>
      </c>
      <c r="D748" s="200" t="s">
        <v>510</v>
      </c>
      <c r="E748" s="215" t="s">
        <v>510</v>
      </c>
      <c r="F748" s="204" t="s">
        <v>2120</v>
      </c>
      <c r="G748" s="215" t="s">
        <v>6320</v>
      </c>
      <c r="H748" s="157" t="str">
        <f>VLOOKUP(I748:I798,'ENTER STAFF #S HERE'!$A$1:$B$2180,2,FALSE)</f>
        <v>C1424</v>
      </c>
      <c r="I748" s="200" t="s">
        <v>3906</v>
      </c>
      <c r="J748" s="227" t="s">
        <v>5669</v>
      </c>
      <c r="K748" s="187"/>
      <c r="L748" s="187"/>
      <c r="M748" s="210">
        <v>6</v>
      </c>
      <c r="N748" s="270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475" t="s">
        <v>60</v>
      </c>
      <c r="AD748" s="196" t="s">
        <v>6072</v>
      </c>
      <c r="AE748" s="187" t="str">
        <f>VLOOKUP($AF$2:$AF$6318,'PROG CODE'!$A$2:$B$1052,2,FALSE)</f>
        <v>KCABEDUORD</v>
      </c>
      <c r="AF748" s="214" t="s">
        <v>90</v>
      </c>
      <c r="AG748" s="214" t="s">
        <v>5683</v>
      </c>
      <c r="AH748" s="214" t="s">
        <v>5684</v>
      </c>
      <c r="AI748" s="214" t="s">
        <v>6402</v>
      </c>
      <c r="AJ748" s="216" t="s">
        <v>5638</v>
      </c>
      <c r="AK748" s="214"/>
      <c r="AL748" s="285"/>
      <c r="AM748" s="214" t="s">
        <v>5639</v>
      </c>
    </row>
    <row r="749" spans="1:39" ht="13.5" customHeight="1">
      <c r="A749" s="183">
        <f t="shared" si="5"/>
        <v>6</v>
      </c>
      <c r="B749" s="168" t="s">
        <v>361</v>
      </c>
      <c r="C749" s="221" t="s">
        <v>5685</v>
      </c>
      <c r="D749" s="200" t="s">
        <v>510</v>
      </c>
      <c r="E749" s="215" t="s">
        <v>510</v>
      </c>
      <c r="F749" s="214" t="s">
        <v>6428</v>
      </c>
      <c r="G749" s="215" t="s">
        <v>5721</v>
      </c>
      <c r="H749" s="157" t="str">
        <f>VLOOKUP(I749:I799,'ENTER STAFF #S HERE'!$A$1:$B$2180,2,FALSE)</f>
        <v>C1424</v>
      </c>
      <c r="I749" s="200" t="s">
        <v>3906</v>
      </c>
      <c r="J749" s="227" t="s">
        <v>5669</v>
      </c>
      <c r="K749" s="187"/>
      <c r="L749" s="187"/>
      <c r="M749" s="210">
        <v>6</v>
      </c>
      <c r="N749" s="270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475" t="s">
        <v>60</v>
      </c>
      <c r="AD749" s="196" t="s">
        <v>6072</v>
      </c>
      <c r="AE749" s="187" t="str">
        <f>VLOOKUP($AF$2:$AF$6318,'PROG CODE'!$A$2:$B$1052,2,FALSE)</f>
        <v>KCABEDUORD</v>
      </c>
      <c r="AF749" s="214" t="s">
        <v>90</v>
      </c>
      <c r="AG749" s="214" t="s">
        <v>5683</v>
      </c>
      <c r="AH749" s="214" t="s">
        <v>5684</v>
      </c>
      <c r="AI749" s="214" t="s">
        <v>6260</v>
      </c>
      <c r="AJ749" s="216" t="s">
        <v>5638</v>
      </c>
      <c r="AK749" s="214"/>
      <c r="AL749" s="285"/>
      <c r="AM749" s="214" t="s">
        <v>5639</v>
      </c>
    </row>
    <row r="750" spans="1:39" ht="13.5" customHeight="1">
      <c r="A750" s="183">
        <f t="shared" si="5"/>
        <v>6</v>
      </c>
      <c r="B750" s="168" t="s">
        <v>361</v>
      </c>
      <c r="C750" s="221" t="s">
        <v>5685</v>
      </c>
      <c r="D750" s="200" t="s">
        <v>510</v>
      </c>
      <c r="E750" s="215" t="s">
        <v>510</v>
      </c>
      <c r="F750" s="225" t="s">
        <v>6429</v>
      </c>
      <c r="G750" s="215" t="s">
        <v>6430</v>
      </c>
      <c r="H750" s="157" t="str">
        <f>VLOOKUP(I750:I800,'ENTER STAFF #S HERE'!$A$1:$B$2180,2,FALSE)</f>
        <v>C1575</v>
      </c>
      <c r="I750" s="200" t="s">
        <v>4198</v>
      </c>
      <c r="J750" s="227" t="s">
        <v>5669</v>
      </c>
      <c r="K750" s="187"/>
      <c r="L750" s="187"/>
      <c r="M750" s="284">
        <v>6</v>
      </c>
      <c r="N750" s="270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475" t="s">
        <v>60</v>
      </c>
      <c r="AD750" s="196" t="s">
        <v>6072</v>
      </c>
      <c r="AE750" s="187" t="str">
        <f>VLOOKUP($AF$2:$AF$6318,'PROG CODE'!$A$2:$B$1052,2,FALSE)</f>
        <v>KCABEDUORD</v>
      </c>
      <c r="AF750" s="214" t="s">
        <v>90</v>
      </c>
      <c r="AG750" s="214" t="s">
        <v>5683</v>
      </c>
      <c r="AH750" s="214" t="s">
        <v>5684</v>
      </c>
      <c r="AI750" s="214" t="s">
        <v>6260</v>
      </c>
      <c r="AJ750" s="216" t="s">
        <v>5638</v>
      </c>
      <c r="AK750" s="214"/>
      <c r="AL750" s="285"/>
      <c r="AM750" s="214" t="s">
        <v>5639</v>
      </c>
    </row>
    <row r="751" spans="1:39" ht="13.5" customHeight="1">
      <c r="A751" s="183">
        <f t="shared" si="5"/>
        <v>6</v>
      </c>
      <c r="B751" s="168" t="s">
        <v>361</v>
      </c>
      <c r="C751" s="221" t="s">
        <v>5685</v>
      </c>
      <c r="D751" s="200" t="s">
        <v>510</v>
      </c>
      <c r="E751" s="215" t="s">
        <v>510</v>
      </c>
      <c r="F751" s="214" t="s">
        <v>2304</v>
      </c>
      <c r="G751" s="215" t="s">
        <v>6431</v>
      </c>
      <c r="H751" s="157" t="str">
        <f>VLOOKUP(I751:I801,'ENTER STAFF #S HERE'!$A$1:$B$2180,2,FALSE)</f>
        <v>C1549</v>
      </c>
      <c r="I751" s="200" t="s">
        <v>5048</v>
      </c>
      <c r="J751" s="227" t="s">
        <v>5669</v>
      </c>
      <c r="K751" s="187"/>
      <c r="L751" s="187"/>
      <c r="M751" s="284">
        <v>6</v>
      </c>
      <c r="N751" s="270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475" t="s">
        <v>60</v>
      </c>
      <c r="AD751" s="196" t="s">
        <v>6072</v>
      </c>
      <c r="AE751" s="187" t="str">
        <f>VLOOKUP($AF$2:$AF$6318,'PROG CODE'!$A$2:$B$1052,2,FALSE)</f>
        <v>KCABEDUORD</v>
      </c>
      <c r="AF751" s="214" t="s">
        <v>90</v>
      </c>
      <c r="AG751" s="214" t="s">
        <v>5683</v>
      </c>
      <c r="AH751" s="214" t="s">
        <v>5684</v>
      </c>
      <c r="AI751" s="214" t="s">
        <v>6266</v>
      </c>
      <c r="AJ751" s="216" t="s">
        <v>5638</v>
      </c>
      <c r="AK751" s="214"/>
      <c r="AL751" s="285"/>
      <c r="AM751" s="214" t="s">
        <v>5639</v>
      </c>
    </row>
    <row r="752" spans="1:39" ht="13.5" customHeight="1">
      <c r="A752" s="183">
        <f t="shared" si="5"/>
        <v>6</v>
      </c>
      <c r="B752" s="168" t="s">
        <v>361</v>
      </c>
      <c r="C752" s="221" t="s">
        <v>5685</v>
      </c>
      <c r="D752" s="200" t="s">
        <v>510</v>
      </c>
      <c r="E752" s="215" t="s">
        <v>510</v>
      </c>
      <c r="F752" s="214" t="s">
        <v>2306</v>
      </c>
      <c r="G752" s="215" t="s">
        <v>6432</v>
      </c>
      <c r="H752" s="157" t="str">
        <f>VLOOKUP(I752:I802,'ENTER STAFF #S HERE'!$A$1:$B$2180,2,FALSE)</f>
        <v>C1424</v>
      </c>
      <c r="I752" s="200" t="s">
        <v>3906</v>
      </c>
      <c r="J752" s="227" t="s">
        <v>5669</v>
      </c>
      <c r="K752" s="187"/>
      <c r="L752" s="187"/>
      <c r="M752" s="210">
        <v>6</v>
      </c>
      <c r="N752" s="270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475" t="s">
        <v>60</v>
      </c>
      <c r="AD752" s="196" t="s">
        <v>6072</v>
      </c>
      <c r="AE752" s="187" t="str">
        <f>VLOOKUP($AF$2:$AF$6318,'PROG CODE'!$A$2:$B$1052,2,FALSE)</f>
        <v>KCABEDUORD</v>
      </c>
      <c r="AF752" s="214" t="s">
        <v>90</v>
      </c>
      <c r="AG752" s="214" t="s">
        <v>5683</v>
      </c>
      <c r="AH752" s="214" t="s">
        <v>5684</v>
      </c>
      <c r="AI752" s="214" t="s">
        <v>6266</v>
      </c>
      <c r="AJ752" s="216" t="s">
        <v>5638</v>
      </c>
      <c r="AK752" s="214"/>
      <c r="AL752" s="285"/>
      <c r="AM752" s="214" t="s">
        <v>5639</v>
      </c>
    </row>
    <row r="753" spans="1:39" ht="13.5" customHeight="1">
      <c r="A753" s="183">
        <f t="shared" si="5"/>
        <v>6</v>
      </c>
      <c r="B753" s="168" t="s">
        <v>361</v>
      </c>
      <c r="C753" s="221" t="s">
        <v>5685</v>
      </c>
      <c r="D753" s="200" t="s">
        <v>510</v>
      </c>
      <c r="E753" s="215" t="s">
        <v>510</v>
      </c>
      <c r="F753" s="248" t="s">
        <v>2342</v>
      </c>
      <c r="G753" s="215" t="s">
        <v>2343</v>
      </c>
      <c r="H753" s="157" t="str">
        <f>VLOOKUP(I753:I803,'ENTER STAFF #S HERE'!$A$1:$B$2180,2,FALSE)</f>
        <v>C1549</v>
      </c>
      <c r="I753" s="200" t="s">
        <v>5048</v>
      </c>
      <c r="J753" s="227" t="s">
        <v>5669</v>
      </c>
      <c r="K753" s="187"/>
      <c r="L753" s="187"/>
      <c r="M753" s="284">
        <v>6</v>
      </c>
      <c r="N753" s="270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475" t="s">
        <v>60</v>
      </c>
      <c r="AD753" s="196" t="s">
        <v>6072</v>
      </c>
      <c r="AE753" s="187" t="str">
        <f>VLOOKUP($AF$2:$AF$6318,'PROG CODE'!$A$2:$B$1052,2,FALSE)</f>
        <v>KCABEDUORD</v>
      </c>
      <c r="AF753" s="214" t="s">
        <v>90</v>
      </c>
      <c r="AG753" s="214" t="s">
        <v>5683</v>
      </c>
      <c r="AH753" s="214" t="s">
        <v>5684</v>
      </c>
      <c r="AI753" s="214" t="s">
        <v>6266</v>
      </c>
      <c r="AJ753" s="216" t="s">
        <v>5638</v>
      </c>
      <c r="AK753" s="214"/>
      <c r="AL753" s="285"/>
      <c r="AM753" s="214" t="s">
        <v>5639</v>
      </c>
    </row>
    <row r="754" spans="1:39" ht="13.5" customHeight="1">
      <c r="A754" s="183">
        <f t="shared" si="5"/>
        <v>6</v>
      </c>
      <c r="B754" s="168" t="s">
        <v>361</v>
      </c>
      <c r="C754" s="221" t="s">
        <v>5685</v>
      </c>
      <c r="D754" s="200" t="s">
        <v>510</v>
      </c>
      <c r="E754" s="157" t="s">
        <v>5648</v>
      </c>
      <c r="F754" s="226" t="s">
        <v>797</v>
      </c>
      <c r="G754" s="157" t="s">
        <v>5678</v>
      </c>
      <c r="H754" s="157">
        <f>VLOOKUP(I754:I804,'ENTER STAFF #S HERE'!$A$1:$B$2180,2,FALSE)</f>
        <v>411</v>
      </c>
      <c r="I754" s="186" t="s">
        <v>3377</v>
      </c>
      <c r="J754" s="227" t="s">
        <v>5669</v>
      </c>
      <c r="K754" s="187"/>
      <c r="L754" s="187"/>
      <c r="M754" s="284">
        <v>6</v>
      </c>
      <c r="N754" s="270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475" t="s">
        <v>60</v>
      </c>
      <c r="AD754" s="196" t="s">
        <v>6072</v>
      </c>
      <c r="AE754" s="187" t="str">
        <f>VLOOKUP($AF$2:$AF$6318,'PROG CODE'!$A$2:$B$1052,2,FALSE)</f>
        <v>KCABEDUORD</v>
      </c>
      <c r="AF754" s="214" t="s">
        <v>90</v>
      </c>
      <c r="AG754" s="214" t="s">
        <v>5683</v>
      </c>
      <c r="AH754" s="214" t="s">
        <v>5684</v>
      </c>
      <c r="AI754" s="214" t="s">
        <v>6260</v>
      </c>
      <c r="AJ754" s="216" t="s">
        <v>5638</v>
      </c>
      <c r="AK754" s="214"/>
      <c r="AL754" s="285"/>
      <c r="AM754" s="214" t="s">
        <v>5639</v>
      </c>
    </row>
    <row r="755" spans="1:39" ht="13.5" customHeight="1">
      <c r="A755" s="183">
        <f t="shared" si="5"/>
        <v>6</v>
      </c>
      <c r="B755" s="168" t="s">
        <v>361</v>
      </c>
      <c r="C755" s="221" t="s">
        <v>5685</v>
      </c>
      <c r="D755" s="200" t="s">
        <v>510</v>
      </c>
      <c r="E755" s="215" t="s">
        <v>510</v>
      </c>
      <c r="F755" s="204" t="s">
        <v>2344</v>
      </c>
      <c r="G755" s="215" t="s">
        <v>6433</v>
      </c>
      <c r="H755" s="157" t="str">
        <f>VLOOKUP(I755:I805,'ENTER STAFF #S HERE'!$A$1:$B$2180,2,FALSE)</f>
        <v>C1424</v>
      </c>
      <c r="I755" s="200" t="s">
        <v>3906</v>
      </c>
      <c r="J755" s="227" t="s">
        <v>5669</v>
      </c>
      <c r="K755" s="187"/>
      <c r="L755" s="187"/>
      <c r="M755" s="210">
        <v>6</v>
      </c>
      <c r="N755" s="270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475" t="s">
        <v>60</v>
      </c>
      <c r="AD755" s="196" t="s">
        <v>6072</v>
      </c>
      <c r="AE755" s="187" t="str">
        <f>VLOOKUP($AF$2:$AF$6318,'PROG CODE'!$A$2:$B$1052,2,FALSE)</f>
        <v>KCABEDUORD</v>
      </c>
      <c r="AF755" s="214" t="s">
        <v>90</v>
      </c>
      <c r="AG755" s="214" t="s">
        <v>5683</v>
      </c>
      <c r="AH755" s="214" t="s">
        <v>5684</v>
      </c>
      <c r="AI755" s="214" t="s">
        <v>6266</v>
      </c>
      <c r="AJ755" s="216" t="s">
        <v>5638</v>
      </c>
      <c r="AK755" s="214"/>
      <c r="AL755" s="285"/>
      <c r="AM755" s="214" t="s">
        <v>5639</v>
      </c>
    </row>
    <row r="756" spans="1:39" ht="13.5" customHeight="1">
      <c r="A756" s="183">
        <f t="shared" si="5"/>
        <v>6</v>
      </c>
      <c r="B756" s="168" t="s">
        <v>361</v>
      </c>
      <c r="C756" s="221" t="s">
        <v>5685</v>
      </c>
      <c r="D756" s="200" t="s">
        <v>510</v>
      </c>
      <c r="E756" s="215" t="s">
        <v>510</v>
      </c>
      <c r="F756" s="157" t="s">
        <v>741</v>
      </c>
      <c r="G756" s="215" t="s">
        <v>5649</v>
      </c>
      <c r="H756" s="157" t="str">
        <f>VLOOKUP(I756:I806,'ENTER STAFF #S HERE'!$A$1:$B$2180,2,FALSE)</f>
        <v>C1392</v>
      </c>
      <c r="I756" s="200" t="s">
        <v>4274</v>
      </c>
      <c r="J756" s="227" t="s">
        <v>5669</v>
      </c>
      <c r="K756" s="187"/>
      <c r="L756" s="187"/>
      <c r="M756" s="284">
        <v>6</v>
      </c>
      <c r="N756" s="270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475" t="s">
        <v>60</v>
      </c>
      <c r="AD756" s="196" t="s">
        <v>6072</v>
      </c>
      <c r="AE756" s="187" t="str">
        <f>VLOOKUP($AF$2:$AF$6318,'PROG CODE'!$A$2:$B$1052,2,FALSE)</f>
        <v>KCABEDUORD</v>
      </c>
      <c r="AF756" s="214" t="s">
        <v>90</v>
      </c>
      <c r="AG756" s="214" t="s">
        <v>5683</v>
      </c>
      <c r="AH756" s="214" t="s">
        <v>5684</v>
      </c>
      <c r="AI756" s="214" t="s">
        <v>6259</v>
      </c>
      <c r="AJ756" s="216" t="s">
        <v>5651</v>
      </c>
      <c r="AK756" s="214"/>
      <c r="AL756" s="285"/>
      <c r="AM756" s="214" t="s">
        <v>5639</v>
      </c>
    </row>
    <row r="757" spans="1:39" ht="13.5" customHeight="1">
      <c r="A757" s="183">
        <f t="shared" si="5"/>
        <v>6</v>
      </c>
      <c r="B757" s="168" t="s">
        <v>361</v>
      </c>
      <c r="C757" s="221" t="s">
        <v>5685</v>
      </c>
      <c r="D757" s="200" t="s">
        <v>510</v>
      </c>
      <c r="E757" s="215" t="s">
        <v>510</v>
      </c>
      <c r="F757" s="225" t="s">
        <v>6434</v>
      </c>
      <c r="G757" s="215" t="s">
        <v>6435</v>
      </c>
      <c r="H757" s="157">
        <f>VLOOKUP(I757:I807,'ENTER STAFF #S HERE'!$A$1:$B$2180,2,FALSE)</f>
        <v>385</v>
      </c>
      <c r="I757" s="200" t="s">
        <v>3911</v>
      </c>
      <c r="J757" s="227" t="s">
        <v>5669</v>
      </c>
      <c r="K757" s="187"/>
      <c r="L757" s="187"/>
      <c r="M757" s="284">
        <v>6</v>
      </c>
      <c r="N757" s="270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475" t="s">
        <v>60</v>
      </c>
      <c r="AD757" s="196" t="s">
        <v>6072</v>
      </c>
      <c r="AE757" s="187" t="str">
        <f>VLOOKUP($AF$2:$AF$6318,'PROG CODE'!$A$2:$B$1052,2,FALSE)</f>
        <v>KCABEDUORD</v>
      </c>
      <c r="AF757" s="214" t="s">
        <v>90</v>
      </c>
      <c r="AG757" s="214" t="s">
        <v>5683</v>
      </c>
      <c r="AH757" s="214" t="s">
        <v>5684</v>
      </c>
      <c r="AI757" s="214" t="s">
        <v>6403</v>
      </c>
      <c r="AJ757" s="216" t="s">
        <v>5638</v>
      </c>
      <c r="AK757" s="214"/>
      <c r="AL757" s="285"/>
      <c r="AM757" s="214" t="s">
        <v>5639</v>
      </c>
    </row>
    <row r="758" spans="1:39" ht="13.5" customHeight="1">
      <c r="A758" s="183">
        <f t="shared" si="5"/>
        <v>6</v>
      </c>
      <c r="B758" s="168" t="s">
        <v>361</v>
      </c>
      <c r="C758" s="221" t="s">
        <v>5685</v>
      </c>
      <c r="D758" s="200" t="s">
        <v>510</v>
      </c>
      <c r="E758" s="215" t="s">
        <v>510</v>
      </c>
      <c r="F758" s="225" t="s">
        <v>6436</v>
      </c>
      <c r="G758" s="215" t="s">
        <v>2269</v>
      </c>
      <c r="H758" s="157" t="str">
        <f>VLOOKUP(I758:I808,'ENTER STAFF #S HERE'!$A$1:$B$2180,2,FALSE)</f>
        <v>C1575</v>
      </c>
      <c r="I758" s="200" t="s">
        <v>4198</v>
      </c>
      <c r="J758" s="227" t="s">
        <v>5669</v>
      </c>
      <c r="K758" s="187"/>
      <c r="L758" s="187"/>
      <c r="M758" s="284">
        <v>6</v>
      </c>
      <c r="N758" s="270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475" t="s">
        <v>60</v>
      </c>
      <c r="AD758" s="196" t="s">
        <v>6072</v>
      </c>
      <c r="AE758" s="187" t="str">
        <f>VLOOKUP($AF$2:$AF$6318,'PROG CODE'!$A$2:$B$1052,2,FALSE)</f>
        <v>KCABEDUORD</v>
      </c>
      <c r="AF758" s="214" t="s">
        <v>90</v>
      </c>
      <c r="AG758" s="214" t="s">
        <v>5683</v>
      </c>
      <c r="AH758" s="214" t="s">
        <v>5684</v>
      </c>
      <c r="AI758" s="214" t="s">
        <v>6263</v>
      </c>
      <c r="AJ758" s="216" t="s">
        <v>5638</v>
      </c>
      <c r="AK758" s="214"/>
      <c r="AL758" s="285"/>
      <c r="AM758" s="214" t="s">
        <v>5639</v>
      </c>
    </row>
    <row r="759" spans="1:39" ht="13.5" customHeight="1">
      <c r="A759" s="183">
        <f t="shared" si="5"/>
        <v>6</v>
      </c>
      <c r="B759" s="168" t="s">
        <v>361</v>
      </c>
      <c r="C759" s="221" t="s">
        <v>5685</v>
      </c>
      <c r="D759" s="200" t="s">
        <v>510</v>
      </c>
      <c r="E759" s="215" t="s">
        <v>510</v>
      </c>
      <c r="F759" s="225" t="s">
        <v>2292</v>
      </c>
      <c r="G759" s="215" t="s">
        <v>6437</v>
      </c>
      <c r="H759" s="157">
        <f>VLOOKUP(I759:I809,'ENTER STAFF #S HERE'!$A$1:$B$2180,2,FALSE)</f>
        <v>385</v>
      </c>
      <c r="I759" s="200" t="s">
        <v>3911</v>
      </c>
      <c r="J759" s="227" t="s">
        <v>5669</v>
      </c>
      <c r="K759" s="187"/>
      <c r="L759" s="187"/>
      <c r="M759" s="284">
        <v>6</v>
      </c>
      <c r="N759" s="270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475" t="s">
        <v>60</v>
      </c>
      <c r="AD759" s="196" t="s">
        <v>6072</v>
      </c>
      <c r="AE759" s="187" t="str">
        <f>VLOOKUP($AF$2:$AF$6318,'PROG CODE'!$A$2:$B$1052,2,FALSE)</f>
        <v>KCABEDUORD</v>
      </c>
      <c r="AF759" s="214" t="s">
        <v>90</v>
      </c>
      <c r="AG759" s="214" t="s">
        <v>5683</v>
      </c>
      <c r="AH759" s="214" t="s">
        <v>5684</v>
      </c>
      <c r="AI759" s="214" t="s">
        <v>6266</v>
      </c>
      <c r="AJ759" s="216" t="s">
        <v>5638</v>
      </c>
      <c r="AK759" s="214"/>
      <c r="AL759" s="285"/>
      <c r="AM759" s="214" t="s">
        <v>5639</v>
      </c>
    </row>
    <row r="760" spans="1:39" ht="13.5" customHeight="1">
      <c r="A760" s="183">
        <f t="shared" si="5"/>
        <v>6</v>
      </c>
      <c r="B760" s="168" t="s">
        <v>361</v>
      </c>
      <c r="C760" s="221" t="s">
        <v>5685</v>
      </c>
      <c r="D760" s="200" t="s">
        <v>510</v>
      </c>
      <c r="E760" s="215" t="s">
        <v>510</v>
      </c>
      <c r="F760" s="225" t="s">
        <v>6438</v>
      </c>
      <c r="G760" s="215" t="s">
        <v>2297</v>
      </c>
      <c r="H760" s="157">
        <f>VLOOKUP(I760:I810,'ENTER STAFF #S HERE'!$A$1:$B$2180,2,FALSE)</f>
        <v>385</v>
      </c>
      <c r="I760" s="200" t="s">
        <v>3911</v>
      </c>
      <c r="J760" s="227" t="s">
        <v>5669</v>
      </c>
      <c r="K760" s="187"/>
      <c r="L760" s="187"/>
      <c r="M760" s="284">
        <v>6</v>
      </c>
      <c r="N760" s="270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475" t="s">
        <v>60</v>
      </c>
      <c r="AD760" s="196" t="s">
        <v>6072</v>
      </c>
      <c r="AE760" s="187" t="str">
        <f>VLOOKUP($AF$2:$AF$6318,'PROG CODE'!$A$2:$B$1052,2,FALSE)</f>
        <v>KCABEDUORD</v>
      </c>
      <c r="AF760" s="214" t="s">
        <v>90</v>
      </c>
      <c r="AG760" s="214" t="s">
        <v>5683</v>
      </c>
      <c r="AH760" s="214" t="s">
        <v>5684</v>
      </c>
      <c r="AI760" s="214" t="s">
        <v>6266</v>
      </c>
      <c r="AJ760" s="216" t="s">
        <v>5638</v>
      </c>
      <c r="AK760" s="214"/>
      <c r="AL760" s="285"/>
      <c r="AM760" s="214" t="s">
        <v>5639</v>
      </c>
    </row>
    <row r="761" spans="1:39" ht="13.5" customHeight="1">
      <c r="A761" s="183">
        <f t="shared" si="5"/>
        <v>6</v>
      </c>
      <c r="B761" s="168" t="s">
        <v>361</v>
      </c>
      <c r="C761" s="221" t="s">
        <v>5685</v>
      </c>
      <c r="D761" s="200" t="s">
        <v>510</v>
      </c>
      <c r="E761" s="215" t="s">
        <v>510</v>
      </c>
      <c r="F761" s="225" t="s">
        <v>6439</v>
      </c>
      <c r="G761" s="215" t="s">
        <v>6440</v>
      </c>
      <c r="H761" s="157" t="str">
        <f>VLOOKUP(I761:I811,'ENTER STAFF #S HERE'!$A$1:$B$2180,2,FALSE)</f>
        <v>C1575</v>
      </c>
      <c r="I761" s="200" t="s">
        <v>4198</v>
      </c>
      <c r="J761" s="227" t="s">
        <v>5669</v>
      </c>
      <c r="K761" s="187"/>
      <c r="L761" s="187"/>
      <c r="M761" s="284">
        <v>6</v>
      </c>
      <c r="N761" s="270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475" t="s">
        <v>60</v>
      </c>
      <c r="AD761" s="196" t="s">
        <v>6072</v>
      </c>
      <c r="AE761" s="187" t="str">
        <f>VLOOKUP($AF$2:$AF$6318,'PROG CODE'!$A$2:$B$1052,2,FALSE)</f>
        <v>KCABEDUORD</v>
      </c>
      <c r="AF761" s="214" t="s">
        <v>90</v>
      </c>
      <c r="AG761" s="214" t="s">
        <v>5683</v>
      </c>
      <c r="AH761" s="214" t="s">
        <v>5684</v>
      </c>
      <c r="AI761" s="214" t="s">
        <v>6266</v>
      </c>
      <c r="AJ761" s="216" t="s">
        <v>5638</v>
      </c>
      <c r="AK761" s="214"/>
      <c r="AL761" s="285"/>
      <c r="AM761" s="214" t="s">
        <v>5639</v>
      </c>
    </row>
    <row r="762" spans="1:39" ht="13.5" customHeight="1">
      <c r="A762" s="183">
        <f t="shared" si="5"/>
        <v>6</v>
      </c>
      <c r="B762" s="168" t="s">
        <v>361</v>
      </c>
      <c r="C762" s="221" t="s">
        <v>5685</v>
      </c>
      <c r="D762" s="200" t="s">
        <v>510</v>
      </c>
      <c r="E762" s="215" t="s">
        <v>510</v>
      </c>
      <c r="F762" s="225" t="s">
        <v>2328</v>
      </c>
      <c r="G762" s="215" t="s">
        <v>6441</v>
      </c>
      <c r="H762" s="157" t="str">
        <f>VLOOKUP(I762:I812,'ENTER STAFF #S HERE'!$A$1:$B$2180,2,FALSE)</f>
        <v>C0998</v>
      </c>
      <c r="I762" s="200" t="s">
        <v>3940</v>
      </c>
      <c r="J762" s="227" t="s">
        <v>5669</v>
      </c>
      <c r="K762" s="187"/>
      <c r="L762" s="187"/>
      <c r="M762" s="284">
        <v>6</v>
      </c>
      <c r="N762" s="270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475" t="s">
        <v>60</v>
      </c>
      <c r="AD762" s="196" t="s">
        <v>6072</v>
      </c>
      <c r="AE762" s="187" t="str">
        <f>VLOOKUP($AF$2:$AF$6318,'PROG CODE'!$A$2:$B$1052,2,FALSE)</f>
        <v>KCABEDUORD</v>
      </c>
      <c r="AF762" s="214" t="s">
        <v>90</v>
      </c>
      <c r="AG762" s="214" t="s">
        <v>5683</v>
      </c>
      <c r="AH762" s="214" t="s">
        <v>5684</v>
      </c>
      <c r="AI762" s="214" t="s">
        <v>6403</v>
      </c>
      <c r="AJ762" s="216" t="s">
        <v>5638</v>
      </c>
      <c r="AK762" s="214"/>
      <c r="AL762" s="285"/>
      <c r="AM762" s="214" t="s">
        <v>5639</v>
      </c>
    </row>
    <row r="763" spans="1:39" ht="13.5" customHeight="1">
      <c r="A763" s="183">
        <f t="shared" si="5"/>
        <v>6</v>
      </c>
      <c r="B763" s="168" t="s">
        <v>361</v>
      </c>
      <c r="C763" s="221" t="s">
        <v>5685</v>
      </c>
      <c r="D763" s="200" t="s">
        <v>510</v>
      </c>
      <c r="E763" s="215" t="s">
        <v>510</v>
      </c>
      <c r="F763" s="214" t="s">
        <v>2106</v>
      </c>
      <c r="G763" s="215" t="s">
        <v>2107</v>
      </c>
      <c r="H763" s="157" t="str">
        <f>VLOOKUP(I763:I813,'ENTER STAFF #S HERE'!$A$1:$B$2180,2,FALSE)</f>
        <v>C1925</v>
      </c>
      <c r="I763" s="179" t="s">
        <v>4338</v>
      </c>
      <c r="J763" s="227" t="s">
        <v>5669</v>
      </c>
      <c r="K763" s="187"/>
      <c r="L763" s="187"/>
      <c r="M763" s="284">
        <v>6</v>
      </c>
      <c r="N763" s="270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475" t="s">
        <v>60</v>
      </c>
      <c r="AD763" s="196" t="s">
        <v>6072</v>
      </c>
      <c r="AE763" s="187" t="str">
        <f>VLOOKUP($AF$2:$AF$6318,'PROG CODE'!$A$2:$B$1052,2,FALSE)</f>
        <v>KCABEDUORD</v>
      </c>
      <c r="AF763" s="214" t="s">
        <v>90</v>
      </c>
      <c r="AG763" s="214" t="s">
        <v>5683</v>
      </c>
      <c r="AH763" s="214" t="s">
        <v>5684</v>
      </c>
      <c r="AI763" s="214" t="s">
        <v>6259</v>
      </c>
      <c r="AJ763" s="216" t="s">
        <v>5638</v>
      </c>
      <c r="AK763" s="214"/>
      <c r="AL763" s="285"/>
      <c r="AM763" s="214" t="s">
        <v>5639</v>
      </c>
    </row>
    <row r="764" spans="1:39" ht="13.5" customHeight="1">
      <c r="A764" s="183">
        <f t="shared" si="5"/>
        <v>6</v>
      </c>
      <c r="B764" s="168" t="s">
        <v>361</v>
      </c>
      <c r="C764" s="221" t="s">
        <v>5685</v>
      </c>
      <c r="D764" s="200" t="s">
        <v>510</v>
      </c>
      <c r="E764" s="215" t="s">
        <v>510</v>
      </c>
      <c r="F764" s="225" t="s">
        <v>6442</v>
      </c>
      <c r="G764" s="215" t="s">
        <v>2109</v>
      </c>
      <c r="H764" s="157" t="str">
        <f>VLOOKUP(I764:I814,'ENTER STAFF #S HERE'!$A$1:$B$2180,2,FALSE)</f>
        <v>C1796</v>
      </c>
      <c r="I764" s="200" t="s">
        <v>3974</v>
      </c>
      <c r="J764" s="227" t="s">
        <v>5669</v>
      </c>
      <c r="K764" s="187"/>
      <c r="L764" s="187"/>
      <c r="M764" s="284">
        <v>6</v>
      </c>
      <c r="N764" s="270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475" t="s">
        <v>60</v>
      </c>
      <c r="AD764" s="196" t="s">
        <v>6072</v>
      </c>
      <c r="AE764" s="187" t="str">
        <f>VLOOKUP($AF$2:$AF$6318,'PROG CODE'!$A$2:$B$1052,2,FALSE)</f>
        <v>KCABEDUORD</v>
      </c>
      <c r="AF764" s="214" t="s">
        <v>90</v>
      </c>
      <c r="AG764" s="214" t="s">
        <v>5683</v>
      </c>
      <c r="AH764" s="214" t="s">
        <v>5684</v>
      </c>
      <c r="AI764" s="214" t="s">
        <v>6402</v>
      </c>
      <c r="AJ764" s="216" t="s">
        <v>5638</v>
      </c>
      <c r="AK764" s="214"/>
      <c r="AL764" s="285"/>
      <c r="AM764" s="214" t="s">
        <v>5639</v>
      </c>
    </row>
    <row r="765" spans="1:39" ht="13.5" customHeight="1">
      <c r="A765" s="183">
        <f t="shared" si="5"/>
        <v>6</v>
      </c>
      <c r="B765" s="168" t="s">
        <v>361</v>
      </c>
      <c r="C765" s="221" t="s">
        <v>5685</v>
      </c>
      <c r="D765" s="200" t="s">
        <v>510</v>
      </c>
      <c r="E765" s="215" t="s">
        <v>510</v>
      </c>
      <c r="F765" s="225" t="s">
        <v>6443</v>
      </c>
      <c r="G765" s="215" t="s">
        <v>2183</v>
      </c>
      <c r="H765" s="157" t="str">
        <f>VLOOKUP(I765:I815,'ENTER STAFF #S HERE'!$A$1:$B$2180,2,FALSE)</f>
        <v>C1796</v>
      </c>
      <c r="I765" s="200" t="s">
        <v>3974</v>
      </c>
      <c r="J765" s="227" t="s">
        <v>5669</v>
      </c>
      <c r="K765" s="187"/>
      <c r="L765" s="187"/>
      <c r="M765" s="284">
        <v>6</v>
      </c>
      <c r="N765" s="270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475" t="s">
        <v>60</v>
      </c>
      <c r="AD765" s="196" t="s">
        <v>6072</v>
      </c>
      <c r="AE765" s="187" t="str">
        <f>VLOOKUP($AF$2:$AF$6318,'PROG CODE'!$A$2:$B$1052,2,FALSE)</f>
        <v>KCABEDUORD</v>
      </c>
      <c r="AF765" s="214" t="s">
        <v>90</v>
      </c>
      <c r="AG765" s="214" t="s">
        <v>5683</v>
      </c>
      <c r="AH765" s="214" t="s">
        <v>5684</v>
      </c>
      <c r="AI765" s="214" t="s">
        <v>6403</v>
      </c>
      <c r="AJ765" s="216" t="s">
        <v>5638</v>
      </c>
      <c r="AK765" s="214"/>
      <c r="AL765" s="285"/>
      <c r="AM765" s="214" t="s">
        <v>5639</v>
      </c>
    </row>
    <row r="766" spans="1:39" ht="13.5" customHeight="1">
      <c r="A766" s="183">
        <f t="shared" si="5"/>
        <v>6</v>
      </c>
      <c r="B766" s="168" t="s">
        <v>361</v>
      </c>
      <c r="C766" s="221" t="s">
        <v>5685</v>
      </c>
      <c r="D766" s="200" t="s">
        <v>510</v>
      </c>
      <c r="E766" s="215" t="s">
        <v>510</v>
      </c>
      <c r="F766" s="225" t="s">
        <v>2216</v>
      </c>
      <c r="G766" s="215" t="s">
        <v>2217</v>
      </c>
      <c r="H766" s="157" t="str">
        <f>VLOOKUP(I766:I816,'ENTER STAFF #S HERE'!$A$1:$B$2180,2,FALSE)</f>
        <v>C1796</v>
      </c>
      <c r="I766" s="200" t="s">
        <v>3974</v>
      </c>
      <c r="J766" s="227" t="s">
        <v>5669</v>
      </c>
      <c r="K766" s="187"/>
      <c r="L766" s="187"/>
      <c r="M766" s="284">
        <v>6</v>
      </c>
      <c r="N766" s="270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475" t="s">
        <v>60</v>
      </c>
      <c r="AD766" s="196" t="s">
        <v>6072</v>
      </c>
      <c r="AE766" s="187" t="str">
        <f>VLOOKUP($AF$2:$AF$6318,'PROG CODE'!$A$2:$B$1052,2,FALSE)</f>
        <v>KCABEDUORD</v>
      </c>
      <c r="AF766" s="214" t="s">
        <v>90</v>
      </c>
      <c r="AG766" s="214" t="s">
        <v>5683</v>
      </c>
      <c r="AH766" s="214" t="s">
        <v>5684</v>
      </c>
      <c r="AI766" s="214" t="s">
        <v>6263</v>
      </c>
      <c r="AJ766" s="216" t="s">
        <v>5638</v>
      </c>
      <c r="AK766" s="214"/>
      <c r="AL766" s="285"/>
      <c r="AM766" s="214" t="s">
        <v>5639</v>
      </c>
    </row>
    <row r="767" spans="1:39" ht="13.5" customHeight="1">
      <c r="A767" s="183">
        <f t="shared" si="5"/>
        <v>6</v>
      </c>
      <c r="B767" s="168" t="s">
        <v>361</v>
      </c>
      <c r="C767" s="221" t="s">
        <v>5685</v>
      </c>
      <c r="D767" s="200" t="s">
        <v>510</v>
      </c>
      <c r="E767" s="215" t="s">
        <v>510</v>
      </c>
      <c r="F767" s="225" t="s">
        <v>6444</v>
      </c>
      <c r="G767" s="215" t="s">
        <v>6445</v>
      </c>
      <c r="H767" s="157" t="str">
        <f>VLOOKUP(I767:I817,'ENTER STAFF #S HERE'!$A$1:$B$2180,2,FALSE)</f>
        <v>C1925</v>
      </c>
      <c r="I767" s="200" t="s">
        <v>4338</v>
      </c>
      <c r="J767" s="227" t="s">
        <v>5669</v>
      </c>
      <c r="K767" s="187"/>
      <c r="L767" s="187"/>
      <c r="M767" s="284">
        <v>6</v>
      </c>
      <c r="N767" s="270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475" t="s">
        <v>60</v>
      </c>
      <c r="AD767" s="196" t="s">
        <v>6072</v>
      </c>
      <c r="AE767" s="187" t="str">
        <f>VLOOKUP($AF$2:$AF$6318,'PROG CODE'!$A$2:$B$1052,2,FALSE)</f>
        <v>KCABEDUORD</v>
      </c>
      <c r="AF767" s="214" t="s">
        <v>90</v>
      </c>
      <c r="AG767" s="214" t="s">
        <v>5683</v>
      </c>
      <c r="AH767" s="214" t="s">
        <v>5684</v>
      </c>
      <c r="AI767" s="214" t="s">
        <v>6263</v>
      </c>
      <c r="AJ767" s="216" t="s">
        <v>5638</v>
      </c>
      <c r="AK767" s="214"/>
      <c r="AL767" s="285"/>
      <c r="AM767" s="214" t="s">
        <v>5639</v>
      </c>
    </row>
    <row r="768" spans="1:39" ht="13.5" customHeight="1">
      <c r="A768" s="183">
        <f t="shared" si="5"/>
        <v>6</v>
      </c>
      <c r="B768" s="168" t="s">
        <v>361</v>
      </c>
      <c r="C768" s="221" t="s">
        <v>5685</v>
      </c>
      <c r="D768" s="200" t="s">
        <v>510</v>
      </c>
      <c r="E768" s="215" t="s">
        <v>510</v>
      </c>
      <c r="F768" s="225" t="s">
        <v>6446</v>
      </c>
      <c r="G768" s="215" t="s">
        <v>6447</v>
      </c>
      <c r="H768" s="157" t="str">
        <f>VLOOKUP(I768:I818,'ENTER STAFF #S HERE'!$A$1:$B$2180,2,FALSE)</f>
        <v>C1796</v>
      </c>
      <c r="I768" s="200" t="s">
        <v>3974</v>
      </c>
      <c r="J768" s="227" t="s">
        <v>5669</v>
      </c>
      <c r="K768" s="187"/>
      <c r="L768" s="187"/>
      <c r="M768" s="284">
        <v>6</v>
      </c>
      <c r="N768" s="270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475" t="s">
        <v>60</v>
      </c>
      <c r="AD768" s="196" t="s">
        <v>6072</v>
      </c>
      <c r="AE768" s="187" t="str">
        <f>VLOOKUP($AF$2:$AF$6318,'PROG CODE'!$A$2:$B$1052,2,FALSE)</f>
        <v>KCABEDUORD</v>
      </c>
      <c r="AF768" s="214" t="s">
        <v>90</v>
      </c>
      <c r="AG768" s="214" t="s">
        <v>5683</v>
      </c>
      <c r="AH768" s="214" t="s">
        <v>5684</v>
      </c>
      <c r="AI768" s="214" t="s">
        <v>6266</v>
      </c>
      <c r="AJ768" s="216" t="s">
        <v>5638</v>
      </c>
      <c r="AK768" s="214"/>
      <c r="AL768" s="285"/>
      <c r="AM768" s="214" t="s">
        <v>5639</v>
      </c>
    </row>
    <row r="769" spans="1:39" ht="13.5" customHeight="1">
      <c r="A769" s="183">
        <f t="shared" si="5"/>
        <v>6</v>
      </c>
      <c r="B769" s="168" t="s">
        <v>361</v>
      </c>
      <c r="C769" s="221" t="s">
        <v>5685</v>
      </c>
      <c r="D769" s="200" t="s">
        <v>510</v>
      </c>
      <c r="E769" s="215" t="s">
        <v>510</v>
      </c>
      <c r="F769" s="225" t="s">
        <v>6448</v>
      </c>
      <c r="G769" s="215" t="s">
        <v>6449</v>
      </c>
      <c r="H769" s="157" t="str">
        <f>VLOOKUP(I769:I819,'ENTER STAFF #S HERE'!$A$1:$B$2180,2,FALSE)</f>
        <v>C1925</v>
      </c>
      <c r="I769" s="200" t="s">
        <v>4338</v>
      </c>
      <c r="J769" s="227" t="s">
        <v>5669</v>
      </c>
      <c r="K769" s="187"/>
      <c r="L769" s="187"/>
      <c r="M769" s="284">
        <v>6</v>
      </c>
      <c r="N769" s="270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475" t="s">
        <v>60</v>
      </c>
      <c r="AD769" s="196" t="s">
        <v>6072</v>
      </c>
      <c r="AE769" s="187" t="str">
        <f>VLOOKUP($AF$2:$AF$6318,'PROG CODE'!$A$2:$B$1052,2,FALSE)</f>
        <v>KCABEDUORD</v>
      </c>
      <c r="AF769" s="214" t="s">
        <v>90</v>
      </c>
      <c r="AG769" s="214" t="s">
        <v>5683</v>
      </c>
      <c r="AH769" s="214" t="s">
        <v>5684</v>
      </c>
      <c r="AI769" s="214" t="s">
        <v>6266</v>
      </c>
      <c r="AJ769" s="216" t="s">
        <v>5638</v>
      </c>
      <c r="AK769" s="214"/>
      <c r="AL769" s="285"/>
      <c r="AM769" s="214" t="s">
        <v>5639</v>
      </c>
    </row>
    <row r="770" spans="1:39" ht="13.5" customHeight="1">
      <c r="A770" s="183">
        <f t="shared" si="5"/>
        <v>6</v>
      </c>
      <c r="B770" s="168" t="s">
        <v>361</v>
      </c>
      <c r="C770" s="221" t="s">
        <v>5685</v>
      </c>
      <c r="D770" s="200" t="s">
        <v>510</v>
      </c>
      <c r="E770" s="215" t="s">
        <v>510</v>
      </c>
      <c r="F770" s="225" t="s">
        <v>6450</v>
      </c>
      <c r="G770" s="215" t="s">
        <v>6451</v>
      </c>
      <c r="H770" s="157" t="str">
        <f>VLOOKUP(I770:I820,'ENTER STAFF #S HERE'!$A$1:$B$2180,2,FALSE)</f>
        <v>C1925</v>
      </c>
      <c r="I770" s="200" t="s">
        <v>4338</v>
      </c>
      <c r="J770" s="227" t="s">
        <v>5669</v>
      </c>
      <c r="K770" s="187"/>
      <c r="L770" s="187"/>
      <c r="M770" s="284">
        <v>6</v>
      </c>
      <c r="N770" s="270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475" t="s">
        <v>60</v>
      </c>
      <c r="AD770" s="196" t="s">
        <v>6072</v>
      </c>
      <c r="AE770" s="187" t="str">
        <f>VLOOKUP($AF$2:$AF$6318,'PROG CODE'!$A$2:$B$1052,2,FALSE)</f>
        <v>KCABEDUORD</v>
      </c>
      <c r="AF770" s="214" t="s">
        <v>90</v>
      </c>
      <c r="AG770" s="214" t="s">
        <v>5683</v>
      </c>
      <c r="AH770" s="214" t="s">
        <v>5684</v>
      </c>
      <c r="AI770" s="214" t="s">
        <v>6266</v>
      </c>
      <c r="AJ770" s="216" t="s">
        <v>5638</v>
      </c>
      <c r="AK770" s="214"/>
      <c r="AL770" s="285"/>
      <c r="AM770" s="214" t="s">
        <v>5639</v>
      </c>
    </row>
    <row r="771" spans="1:39" ht="13.5" customHeight="1">
      <c r="A771" s="183">
        <f t="shared" si="5"/>
        <v>6</v>
      </c>
      <c r="B771" s="168" t="s">
        <v>361</v>
      </c>
      <c r="C771" s="221" t="s">
        <v>5685</v>
      </c>
      <c r="D771" s="200" t="s">
        <v>510</v>
      </c>
      <c r="E771" s="215" t="s">
        <v>510</v>
      </c>
      <c r="F771" s="225" t="s">
        <v>2192</v>
      </c>
      <c r="G771" s="215" t="s">
        <v>2191</v>
      </c>
      <c r="H771" s="157" t="str">
        <f>VLOOKUP(I771:I821,'ENTER STAFF #S HERE'!$A$1:$B$2180,2,FALSE)</f>
        <v>C1143</v>
      </c>
      <c r="I771" s="200" t="s">
        <v>4786</v>
      </c>
      <c r="J771" s="227" t="s">
        <v>5669</v>
      </c>
      <c r="K771" s="187"/>
      <c r="L771" s="187"/>
      <c r="M771" s="284">
        <v>6</v>
      </c>
      <c r="N771" s="270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475" t="s">
        <v>60</v>
      </c>
      <c r="AD771" s="196" t="s">
        <v>6072</v>
      </c>
      <c r="AE771" s="187" t="str">
        <f>VLOOKUP($AF$2:$AF$6318,'PROG CODE'!$A$2:$B$1052,2,FALSE)</f>
        <v>KCABEDUORD</v>
      </c>
      <c r="AF771" s="214" t="s">
        <v>90</v>
      </c>
      <c r="AG771" s="214" t="s">
        <v>5683</v>
      </c>
      <c r="AH771" s="214" t="s">
        <v>5684</v>
      </c>
      <c r="AI771" s="214" t="s">
        <v>6266</v>
      </c>
      <c r="AJ771" s="216" t="s">
        <v>5638</v>
      </c>
      <c r="AK771" s="214"/>
      <c r="AL771" s="285"/>
      <c r="AM771" s="214" t="s">
        <v>5639</v>
      </c>
    </row>
    <row r="772" spans="1:39" ht="13.5" customHeight="1">
      <c r="A772" s="183">
        <f t="shared" si="5"/>
        <v>6</v>
      </c>
      <c r="B772" s="168" t="s">
        <v>361</v>
      </c>
      <c r="C772" s="221" t="s">
        <v>5685</v>
      </c>
      <c r="D772" s="200" t="s">
        <v>510</v>
      </c>
      <c r="E772" s="215" t="s">
        <v>510</v>
      </c>
      <c r="F772" s="225" t="s">
        <v>2192</v>
      </c>
      <c r="G772" s="215" t="s">
        <v>6452</v>
      </c>
      <c r="H772" s="157" t="str">
        <f>VLOOKUP(I772:I821,'ENTER STAFF #S HERE'!$A$1:$B$2180,2,FALSE)</f>
        <v>C1143</v>
      </c>
      <c r="I772" s="200" t="s">
        <v>4786</v>
      </c>
      <c r="J772" s="227" t="s">
        <v>5669</v>
      </c>
      <c r="K772" s="187"/>
      <c r="L772" s="187"/>
      <c r="M772" s="284">
        <v>6</v>
      </c>
      <c r="N772" s="270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475" t="s">
        <v>60</v>
      </c>
      <c r="AD772" s="196" t="s">
        <v>6072</v>
      </c>
      <c r="AE772" s="187" t="str">
        <f>VLOOKUP($AF$2:$AF$6318,'PROG CODE'!$A$2:$B$1052,2,FALSE)</f>
        <v>KCABEDUORD</v>
      </c>
      <c r="AF772" s="214" t="s">
        <v>90</v>
      </c>
      <c r="AG772" s="214" t="s">
        <v>5683</v>
      </c>
      <c r="AH772" s="214" t="s">
        <v>5684</v>
      </c>
      <c r="AI772" s="214" t="s">
        <v>6266</v>
      </c>
      <c r="AJ772" s="216" t="s">
        <v>5638</v>
      </c>
      <c r="AK772" s="214"/>
      <c r="AL772" s="285"/>
      <c r="AM772" s="214" t="s">
        <v>5639</v>
      </c>
    </row>
    <row r="773" spans="1:39" ht="13.5" customHeight="1">
      <c r="A773" s="183">
        <f t="shared" si="5"/>
        <v>6</v>
      </c>
      <c r="B773" s="168" t="s">
        <v>361</v>
      </c>
      <c r="C773" s="221" t="s">
        <v>5685</v>
      </c>
      <c r="D773" s="200" t="s">
        <v>510</v>
      </c>
      <c r="E773" s="215" t="s">
        <v>510</v>
      </c>
      <c r="F773" s="225" t="s">
        <v>2302</v>
      </c>
      <c r="G773" s="215" t="s">
        <v>2303</v>
      </c>
      <c r="H773" s="157" t="str">
        <f>VLOOKUP(I773:I822,'ENTER STAFF #S HERE'!$A$1:$B$2180,2,FALSE)</f>
        <v>C1786</v>
      </c>
      <c r="I773" s="200" t="s">
        <v>4234</v>
      </c>
      <c r="J773" s="227" t="s">
        <v>5669</v>
      </c>
      <c r="K773" s="187"/>
      <c r="L773" s="187"/>
      <c r="M773" s="284">
        <v>6</v>
      </c>
      <c r="N773" s="270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475" t="s">
        <v>60</v>
      </c>
      <c r="AD773" s="196" t="s">
        <v>6072</v>
      </c>
      <c r="AE773" s="187" t="str">
        <f>VLOOKUP($AF$2:$AF$6318,'PROG CODE'!$A$2:$B$1052,2,FALSE)</f>
        <v>KCABEDUORD</v>
      </c>
      <c r="AF773" s="214" t="s">
        <v>90</v>
      </c>
      <c r="AG773" s="214" t="s">
        <v>5683</v>
      </c>
      <c r="AH773" s="214" t="s">
        <v>5684</v>
      </c>
      <c r="AI773" s="214" t="s">
        <v>6266</v>
      </c>
      <c r="AJ773" s="216" t="s">
        <v>5638</v>
      </c>
      <c r="AK773" s="214"/>
      <c r="AL773" s="285"/>
      <c r="AM773" s="214" t="s">
        <v>5639</v>
      </c>
    </row>
    <row r="774" spans="1:39" ht="13.5" customHeight="1">
      <c r="A774" s="183">
        <f t="shared" si="5"/>
        <v>6</v>
      </c>
      <c r="B774" s="168" t="s">
        <v>361</v>
      </c>
      <c r="C774" s="221" t="s">
        <v>5685</v>
      </c>
      <c r="D774" s="200" t="s">
        <v>510</v>
      </c>
      <c r="E774" s="215" t="s">
        <v>510</v>
      </c>
      <c r="F774" s="225" t="s">
        <v>2338</v>
      </c>
      <c r="G774" s="215" t="s">
        <v>6350</v>
      </c>
      <c r="H774" s="157" t="str">
        <f>VLOOKUP(I774:I823,'ENTER STAFF #S HERE'!$A$1:$B$2180,2,FALSE)</f>
        <v>C1786</v>
      </c>
      <c r="I774" s="200" t="s">
        <v>4234</v>
      </c>
      <c r="J774" s="227" t="s">
        <v>5669</v>
      </c>
      <c r="K774" s="187"/>
      <c r="L774" s="187"/>
      <c r="M774" s="284">
        <v>6</v>
      </c>
      <c r="N774" s="270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475" t="s">
        <v>60</v>
      </c>
      <c r="AD774" s="196" t="s">
        <v>6072</v>
      </c>
      <c r="AE774" s="187" t="str">
        <f>VLOOKUP($AF$2:$AF$6318,'PROG CODE'!$A$2:$B$1052,2,FALSE)</f>
        <v>KCABEDUORD</v>
      </c>
      <c r="AF774" s="214" t="s">
        <v>90</v>
      </c>
      <c r="AG774" s="214" t="s">
        <v>5683</v>
      </c>
      <c r="AH774" s="214" t="s">
        <v>5684</v>
      </c>
      <c r="AI774" s="214" t="s">
        <v>6266</v>
      </c>
      <c r="AJ774" s="216" t="s">
        <v>5638</v>
      </c>
      <c r="AK774" s="214"/>
      <c r="AL774" s="285"/>
      <c r="AM774" s="214" t="s">
        <v>5639</v>
      </c>
    </row>
    <row r="775" spans="1:39" ht="13.5" customHeight="1">
      <c r="A775" s="183">
        <f t="shared" si="5"/>
        <v>6</v>
      </c>
      <c r="B775" s="168" t="s">
        <v>361</v>
      </c>
      <c r="C775" s="221" t="s">
        <v>5685</v>
      </c>
      <c r="D775" s="200" t="s">
        <v>510</v>
      </c>
      <c r="E775" s="215" t="s">
        <v>510</v>
      </c>
      <c r="F775" s="225" t="s">
        <v>2340</v>
      </c>
      <c r="G775" s="215" t="s">
        <v>2341</v>
      </c>
      <c r="H775" s="157" t="str">
        <f>VLOOKUP(I775:I824,'ENTER STAFF #S HERE'!$A$1:$B$2180,2,FALSE)</f>
        <v>C1143</v>
      </c>
      <c r="I775" s="200" t="s">
        <v>4786</v>
      </c>
      <c r="J775" s="227" t="s">
        <v>5669</v>
      </c>
      <c r="K775" s="187"/>
      <c r="L775" s="187"/>
      <c r="M775" s="284">
        <v>6</v>
      </c>
      <c r="N775" s="270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475" t="s">
        <v>60</v>
      </c>
      <c r="AD775" s="196" t="s">
        <v>6072</v>
      </c>
      <c r="AE775" s="187" t="str">
        <f>VLOOKUP($AF$2:$AF$6318,'PROG CODE'!$A$2:$B$1052,2,FALSE)</f>
        <v>KCABEDUORD</v>
      </c>
      <c r="AF775" s="214" t="s">
        <v>90</v>
      </c>
      <c r="AG775" s="214" t="s">
        <v>5683</v>
      </c>
      <c r="AH775" s="214" t="s">
        <v>5684</v>
      </c>
      <c r="AI775" s="214" t="s">
        <v>6266</v>
      </c>
      <c r="AJ775" s="216" t="s">
        <v>5638</v>
      </c>
      <c r="AK775" s="214"/>
      <c r="AL775" s="285"/>
      <c r="AM775" s="214" t="s">
        <v>5639</v>
      </c>
    </row>
    <row r="776" spans="1:39" ht="13.5" customHeight="1">
      <c r="A776" s="183">
        <f t="shared" si="5"/>
        <v>6</v>
      </c>
      <c r="B776" s="168" t="s">
        <v>361</v>
      </c>
      <c r="C776" s="221" t="s">
        <v>5685</v>
      </c>
      <c r="D776" s="200" t="s">
        <v>510</v>
      </c>
      <c r="E776" s="215" t="s">
        <v>510</v>
      </c>
      <c r="F776" s="225" t="s">
        <v>1503</v>
      </c>
      <c r="G776" s="215" t="s">
        <v>6453</v>
      </c>
      <c r="H776" s="157" t="str">
        <f>VLOOKUP(I776:I825,'ENTER STAFF #S HERE'!$A$1:$B$2180,2,FALSE)</f>
        <v>C0766</v>
      </c>
      <c r="I776" s="200" t="s">
        <v>3982</v>
      </c>
      <c r="J776" s="227" t="s">
        <v>5669</v>
      </c>
      <c r="K776" s="187"/>
      <c r="L776" s="187"/>
      <c r="M776" s="284">
        <v>6</v>
      </c>
      <c r="N776" s="270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475" t="s">
        <v>60</v>
      </c>
      <c r="AD776" s="196" t="s">
        <v>6072</v>
      </c>
      <c r="AE776" s="187" t="str">
        <f>VLOOKUP($AF$2:$AF$6318,'PROG CODE'!$A$2:$B$1052,2,FALSE)</f>
        <v>KCABEDUORD</v>
      </c>
      <c r="AF776" s="214" t="s">
        <v>90</v>
      </c>
      <c r="AG776" s="214" t="s">
        <v>5683</v>
      </c>
      <c r="AH776" s="214" t="s">
        <v>5684</v>
      </c>
      <c r="AI776" s="214" t="s">
        <v>6263</v>
      </c>
      <c r="AJ776" s="216" t="s">
        <v>5638</v>
      </c>
      <c r="AK776" s="214"/>
      <c r="AL776" s="285"/>
      <c r="AM776" s="214" t="s">
        <v>5639</v>
      </c>
    </row>
    <row r="777" spans="1:39" ht="13.5" customHeight="1">
      <c r="A777" s="183">
        <f t="shared" si="5"/>
        <v>6</v>
      </c>
      <c r="B777" s="168" t="s">
        <v>361</v>
      </c>
      <c r="C777" s="221" t="s">
        <v>5685</v>
      </c>
      <c r="D777" s="200" t="s">
        <v>510</v>
      </c>
      <c r="E777" s="215" t="s">
        <v>510</v>
      </c>
      <c r="F777" s="214" t="s">
        <v>2018</v>
      </c>
      <c r="G777" s="215" t="s">
        <v>6330</v>
      </c>
      <c r="H777" s="157">
        <f>VLOOKUP(I777:I826,'ENTER STAFF #S HERE'!$A$1:$B$2180,2,FALSE)</f>
        <v>328</v>
      </c>
      <c r="I777" s="200" t="s">
        <v>3903</v>
      </c>
      <c r="J777" s="227" t="s">
        <v>5669</v>
      </c>
      <c r="K777" s="187"/>
      <c r="L777" s="187"/>
      <c r="M777" s="210">
        <v>6</v>
      </c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475" t="s">
        <v>60</v>
      </c>
      <c r="AD777" s="196" t="s">
        <v>6072</v>
      </c>
      <c r="AE777" s="187" t="str">
        <f>VLOOKUP($AF$2:$AF$6318,'PROG CODE'!$A$2:$B$1052,2,FALSE)</f>
        <v>KCABEDUORD</v>
      </c>
      <c r="AF777" s="214" t="s">
        <v>90</v>
      </c>
      <c r="AG777" s="214" t="s">
        <v>5683</v>
      </c>
      <c r="AH777" s="214" t="s">
        <v>5684</v>
      </c>
      <c r="AI777" s="214" t="s">
        <v>6403</v>
      </c>
      <c r="AJ777" s="216" t="s">
        <v>5638</v>
      </c>
      <c r="AK777" s="214"/>
      <c r="AL777" s="285"/>
      <c r="AM777" s="214" t="s">
        <v>5639</v>
      </c>
    </row>
    <row r="778" spans="1:39" ht="13.5" customHeight="1">
      <c r="A778" s="183">
        <f t="shared" si="5"/>
        <v>6</v>
      </c>
      <c r="B778" s="286" t="s">
        <v>361</v>
      </c>
      <c r="C778" s="286" t="s">
        <v>5662</v>
      </c>
      <c r="D778" s="200" t="s">
        <v>510</v>
      </c>
      <c r="E778" s="215" t="s">
        <v>510</v>
      </c>
      <c r="F778" s="242" t="s">
        <v>2128</v>
      </c>
      <c r="G778" s="215" t="s">
        <v>2129</v>
      </c>
      <c r="H778" s="157" t="str">
        <f>VLOOKUP(I778:I827,'ENTER STAFF #S HERE'!$A$1:$B$2180,2,FALSE)</f>
        <v>C1754</v>
      </c>
      <c r="I778" s="200" t="s">
        <v>3980</v>
      </c>
      <c r="J778" s="227" t="s">
        <v>5669</v>
      </c>
      <c r="K778" s="187"/>
      <c r="L778" s="187"/>
      <c r="M778" s="284">
        <v>6</v>
      </c>
      <c r="N778" s="270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475" t="s">
        <v>60</v>
      </c>
      <c r="AD778" s="196" t="s">
        <v>5637</v>
      </c>
      <c r="AE778" s="187" t="str">
        <f>VLOOKUP($AF$2:$AF$6318,'PROG CODE'!$A$2:$B$1052,2,FALSE)</f>
        <v>KCABEDUORD</v>
      </c>
      <c r="AF778" s="214" t="s">
        <v>90</v>
      </c>
      <c r="AG778" s="214" t="s">
        <v>5683</v>
      </c>
      <c r="AH778" s="214" t="s">
        <v>5684</v>
      </c>
      <c r="AI778" s="214" t="s">
        <v>6402</v>
      </c>
      <c r="AJ778" s="216" t="s">
        <v>5638</v>
      </c>
      <c r="AK778" s="214"/>
      <c r="AL778" s="285"/>
      <c r="AM778" s="214" t="s">
        <v>5639</v>
      </c>
    </row>
    <row r="779" spans="1:39" ht="13.5" customHeight="1">
      <c r="A779" s="183">
        <f t="shared" si="5"/>
        <v>6</v>
      </c>
      <c r="B779" s="168" t="s">
        <v>361</v>
      </c>
      <c r="C779" s="221" t="s">
        <v>5685</v>
      </c>
      <c r="D779" s="200" t="s">
        <v>510</v>
      </c>
      <c r="E779" s="215" t="s">
        <v>510</v>
      </c>
      <c r="F779" s="225" t="s">
        <v>6454</v>
      </c>
      <c r="G779" s="215" t="s">
        <v>6455</v>
      </c>
      <c r="H779" s="157" t="str">
        <f>VLOOKUP(I779:I828,'ENTER STAFF #S HERE'!$A$1:$B$2180,2,FALSE)</f>
        <v>C1974</v>
      </c>
      <c r="I779" s="200" t="s">
        <v>4476</v>
      </c>
      <c r="J779" s="227" t="s">
        <v>5669</v>
      </c>
      <c r="K779" s="187"/>
      <c r="L779" s="187"/>
      <c r="M779" s="284">
        <v>6</v>
      </c>
      <c r="N779" s="270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475" t="s">
        <v>60</v>
      </c>
      <c r="AD779" s="196" t="s">
        <v>6072</v>
      </c>
      <c r="AE779" s="187" t="str">
        <f>VLOOKUP($AF$2:$AF$6318,'PROG CODE'!$A$2:$B$1052,2,FALSE)</f>
        <v>KCABEDUORD</v>
      </c>
      <c r="AF779" s="214" t="s">
        <v>90</v>
      </c>
      <c r="AG779" s="214" t="s">
        <v>5683</v>
      </c>
      <c r="AH779" s="214" t="s">
        <v>5684</v>
      </c>
      <c r="AI779" s="214" t="s">
        <v>6263</v>
      </c>
      <c r="AJ779" s="216" t="s">
        <v>5638</v>
      </c>
      <c r="AK779" s="214"/>
      <c r="AL779" s="285"/>
      <c r="AM779" s="214" t="s">
        <v>5639</v>
      </c>
    </row>
    <row r="780" spans="1:39" ht="13.5" customHeight="1">
      <c r="A780" s="183">
        <f t="shared" si="5"/>
        <v>6</v>
      </c>
      <c r="B780" s="168" t="s">
        <v>361</v>
      </c>
      <c r="C780" s="221" t="s">
        <v>5685</v>
      </c>
      <c r="D780" s="200" t="s">
        <v>510</v>
      </c>
      <c r="E780" s="215" t="s">
        <v>510</v>
      </c>
      <c r="F780" s="225" t="s">
        <v>6456</v>
      </c>
      <c r="G780" s="215" t="s">
        <v>2257</v>
      </c>
      <c r="H780" s="157" t="str">
        <f>VLOOKUP(I780:I829,'ENTER STAFF #S HERE'!$A$1:$B$2180,2,FALSE)</f>
        <v>C1853</v>
      </c>
      <c r="I780" s="200" t="s">
        <v>4254</v>
      </c>
      <c r="J780" s="227"/>
      <c r="K780" s="187"/>
      <c r="L780" s="187"/>
      <c r="M780" s="284">
        <v>6</v>
      </c>
      <c r="N780" s="270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475" t="s">
        <v>60</v>
      </c>
      <c r="AD780" s="196" t="s">
        <v>6072</v>
      </c>
      <c r="AE780" s="187" t="str">
        <f>VLOOKUP($AF$2:$AF$6318,'PROG CODE'!$A$2:$B$1052,2,FALSE)</f>
        <v>KCABEDUORD</v>
      </c>
      <c r="AF780" s="214" t="s">
        <v>90</v>
      </c>
      <c r="AG780" s="214" t="s">
        <v>5683</v>
      </c>
      <c r="AH780" s="214" t="s">
        <v>5684</v>
      </c>
      <c r="AI780" s="214" t="s">
        <v>6263</v>
      </c>
      <c r="AJ780" s="216" t="s">
        <v>5638</v>
      </c>
      <c r="AK780" s="214"/>
      <c r="AL780" s="285"/>
      <c r="AM780" s="214" t="s">
        <v>5639</v>
      </c>
    </row>
    <row r="781" spans="1:39" ht="13.5" customHeight="1">
      <c r="A781" s="183">
        <f t="shared" si="5"/>
        <v>6</v>
      </c>
      <c r="B781" s="168" t="s">
        <v>361</v>
      </c>
      <c r="C781" s="221" t="s">
        <v>5685</v>
      </c>
      <c r="D781" s="200" t="s">
        <v>510</v>
      </c>
      <c r="E781" s="215" t="s">
        <v>510</v>
      </c>
      <c r="F781" s="225" t="s">
        <v>6457</v>
      </c>
      <c r="G781" s="215" t="s">
        <v>6458</v>
      </c>
      <c r="H781" s="157" t="str">
        <f>VLOOKUP(I781:I830,'ENTER STAFF #S HERE'!$A$1:$B$2180,2,FALSE)</f>
        <v>C1611</v>
      </c>
      <c r="I781" s="200" t="s">
        <v>4149</v>
      </c>
      <c r="J781" s="227" t="s">
        <v>5669</v>
      </c>
      <c r="K781" s="187"/>
      <c r="L781" s="187"/>
      <c r="M781" s="284">
        <v>6</v>
      </c>
      <c r="N781" s="270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475" t="s">
        <v>60</v>
      </c>
      <c r="AD781" s="196" t="s">
        <v>6072</v>
      </c>
      <c r="AE781" s="187" t="str">
        <f>VLOOKUP($AF$2:$AF$6318,'PROG CODE'!$A$2:$B$1052,2,FALSE)</f>
        <v>KCABEDUORD</v>
      </c>
      <c r="AF781" s="214" t="s">
        <v>90</v>
      </c>
      <c r="AG781" s="214" t="s">
        <v>5683</v>
      </c>
      <c r="AH781" s="214" t="s">
        <v>5684</v>
      </c>
      <c r="AI781" s="214" t="s">
        <v>6263</v>
      </c>
      <c r="AJ781" s="216" t="s">
        <v>5638</v>
      </c>
      <c r="AK781" s="214"/>
      <c r="AL781" s="285"/>
      <c r="AM781" s="214" t="s">
        <v>5639</v>
      </c>
    </row>
    <row r="782" spans="1:39" ht="13.5" customHeight="1">
      <c r="A782" s="183">
        <f t="shared" si="5"/>
        <v>6</v>
      </c>
      <c r="B782" s="168" t="s">
        <v>361</v>
      </c>
      <c r="C782" s="221" t="s">
        <v>5685</v>
      </c>
      <c r="D782" s="200" t="s">
        <v>510</v>
      </c>
      <c r="E782" s="157" t="s">
        <v>5648</v>
      </c>
      <c r="F782" s="226" t="s">
        <v>769</v>
      </c>
      <c r="G782" s="215" t="s">
        <v>5659</v>
      </c>
      <c r="H782" s="157">
        <f>VLOOKUP(I782:I831,'ENTER STAFF #S HERE'!$A$1:$B$2180,2,FALSE)</f>
        <v>350</v>
      </c>
      <c r="I782" s="186" t="s">
        <v>3676</v>
      </c>
      <c r="J782" s="227" t="s">
        <v>5669</v>
      </c>
      <c r="K782" s="187"/>
      <c r="L782" s="187"/>
      <c r="M782" s="187">
        <v>6</v>
      </c>
      <c r="N782" s="270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475" t="s">
        <v>60</v>
      </c>
      <c r="AD782" s="196" t="s">
        <v>5650</v>
      </c>
      <c r="AE782" s="187" t="str">
        <f>VLOOKUP($AF$2:$AF$6318,'PROG CODE'!$A$2:$B$1052,2,FALSE)</f>
        <v>KCABEDUORD</v>
      </c>
      <c r="AF782" s="214" t="s">
        <v>90</v>
      </c>
      <c r="AG782" s="214" t="s">
        <v>5683</v>
      </c>
      <c r="AH782" s="214" t="s">
        <v>5684</v>
      </c>
      <c r="AI782" s="214" t="s">
        <v>6403</v>
      </c>
      <c r="AJ782" s="216" t="s">
        <v>5638</v>
      </c>
      <c r="AK782" s="214"/>
      <c r="AL782" s="285"/>
      <c r="AM782" s="214" t="s">
        <v>5639</v>
      </c>
    </row>
    <row r="783" spans="1:39" ht="13.5" customHeight="1">
      <c r="A783" s="183">
        <f t="shared" si="5"/>
        <v>6</v>
      </c>
      <c r="B783" s="168" t="s">
        <v>361</v>
      </c>
      <c r="C783" s="221" t="s">
        <v>5685</v>
      </c>
      <c r="D783" s="200" t="s">
        <v>510</v>
      </c>
      <c r="E783" s="215" t="s">
        <v>510</v>
      </c>
      <c r="F783" s="225" t="s">
        <v>2142</v>
      </c>
      <c r="G783" s="215" t="s">
        <v>6326</v>
      </c>
      <c r="H783" s="157" t="str">
        <f>VLOOKUP(I783:I832,'ENTER STAFF #S HERE'!$A$1:$B$2180,2,FALSE)</f>
        <v>C0998</v>
      </c>
      <c r="I783" s="200" t="s">
        <v>3940</v>
      </c>
      <c r="J783" s="227" t="s">
        <v>5669</v>
      </c>
      <c r="K783" s="187"/>
      <c r="L783" s="187"/>
      <c r="M783" s="284">
        <v>6</v>
      </c>
      <c r="N783" s="270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475" t="s">
        <v>60</v>
      </c>
      <c r="AD783" s="196" t="s">
        <v>6072</v>
      </c>
      <c r="AE783" s="187" t="str">
        <f>VLOOKUP($AF$2:$AF$6318,'PROG CODE'!$A$2:$B$1052,2,FALSE)</f>
        <v>KCABEDUORD</v>
      </c>
      <c r="AF783" s="214" t="s">
        <v>90</v>
      </c>
      <c r="AG783" s="214" t="s">
        <v>5683</v>
      </c>
      <c r="AH783" s="214" t="s">
        <v>5684</v>
      </c>
      <c r="AI783" s="214" t="s">
        <v>6403</v>
      </c>
      <c r="AJ783" s="216" t="s">
        <v>5638</v>
      </c>
      <c r="AK783" s="214"/>
      <c r="AL783" s="285"/>
      <c r="AM783" s="214" t="s">
        <v>5639</v>
      </c>
    </row>
    <row r="784" spans="1:39" ht="13.5" customHeight="1">
      <c r="A784" s="183">
        <f t="shared" si="5"/>
        <v>6</v>
      </c>
      <c r="B784" s="168" t="s">
        <v>361</v>
      </c>
      <c r="C784" s="221" t="s">
        <v>5685</v>
      </c>
      <c r="D784" s="200" t="s">
        <v>510</v>
      </c>
      <c r="E784" s="215" t="s">
        <v>510</v>
      </c>
      <c r="F784" s="225" t="s">
        <v>1483</v>
      </c>
      <c r="G784" s="215" t="s">
        <v>5697</v>
      </c>
      <c r="H784" s="157" t="str">
        <f>VLOOKUP(I784:I833,'ENTER STAFF #S HERE'!$A$1:$B$2180,2,FALSE)</f>
        <v>C1754</v>
      </c>
      <c r="I784" s="200" t="s">
        <v>3980</v>
      </c>
      <c r="J784" s="227" t="s">
        <v>5669</v>
      </c>
      <c r="K784" s="187"/>
      <c r="L784" s="187"/>
      <c r="M784" s="284">
        <v>6</v>
      </c>
      <c r="N784" s="270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475" t="s">
        <v>60</v>
      </c>
      <c r="AD784" s="196" t="s">
        <v>5637</v>
      </c>
      <c r="AE784" s="187" t="str">
        <f>VLOOKUP($AF$2:$AF$6318,'PROG CODE'!$A$2:$B$1052,2,FALSE)</f>
        <v>KCABEDUORD</v>
      </c>
      <c r="AF784" s="214" t="s">
        <v>90</v>
      </c>
      <c r="AG784" s="214" t="s">
        <v>5683</v>
      </c>
      <c r="AH784" s="214" t="s">
        <v>5684</v>
      </c>
      <c r="AI784" s="214" t="s">
        <v>6260</v>
      </c>
      <c r="AJ784" s="216" t="s">
        <v>5638</v>
      </c>
      <c r="AK784" s="214"/>
      <c r="AL784" s="285"/>
      <c r="AM784" s="214" t="s">
        <v>5639</v>
      </c>
    </row>
    <row r="785" spans="1:39" ht="13.5" customHeight="1">
      <c r="A785" s="183">
        <f t="shared" si="5"/>
        <v>6</v>
      </c>
      <c r="B785" s="168" t="s">
        <v>361</v>
      </c>
      <c r="C785" s="221" t="s">
        <v>5685</v>
      </c>
      <c r="D785" s="200" t="s">
        <v>510</v>
      </c>
      <c r="E785" s="215" t="s">
        <v>510</v>
      </c>
      <c r="F785" s="214" t="s">
        <v>2122</v>
      </c>
      <c r="G785" s="215" t="s">
        <v>2123</v>
      </c>
      <c r="H785" s="157" t="str">
        <f>VLOOKUP(I785:I834,'ENTER STAFF #S HERE'!$A$1:$B$2180,2,FALSE)</f>
        <v>C1853</v>
      </c>
      <c r="I785" s="200" t="s">
        <v>4254</v>
      </c>
      <c r="J785" s="227" t="s">
        <v>5669</v>
      </c>
      <c r="K785" s="187"/>
      <c r="L785" s="187"/>
      <c r="M785" s="284">
        <v>6</v>
      </c>
      <c r="N785" s="270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475" t="s">
        <v>60</v>
      </c>
      <c r="AD785" s="196" t="s">
        <v>6072</v>
      </c>
      <c r="AE785" s="187" t="str">
        <f>VLOOKUP($AF$2:$AF$6318,'PROG CODE'!$A$2:$B$1052,2,FALSE)</f>
        <v>KCABEDUORD</v>
      </c>
      <c r="AF785" s="214" t="s">
        <v>90</v>
      </c>
      <c r="AG785" s="214" t="s">
        <v>5683</v>
      </c>
      <c r="AH785" s="214" t="s">
        <v>5684</v>
      </c>
      <c r="AI785" s="214" t="s">
        <v>6259</v>
      </c>
      <c r="AJ785" s="216" t="s">
        <v>5638</v>
      </c>
      <c r="AK785" s="214"/>
      <c r="AL785" s="285"/>
      <c r="AM785" s="214" t="s">
        <v>5639</v>
      </c>
    </row>
    <row r="786" spans="1:39" ht="13.5" customHeight="1">
      <c r="A786" s="183">
        <f t="shared" si="5"/>
        <v>6</v>
      </c>
      <c r="B786" s="168" t="s">
        <v>361</v>
      </c>
      <c r="C786" s="221" t="s">
        <v>5685</v>
      </c>
      <c r="D786" s="200" t="s">
        <v>510</v>
      </c>
      <c r="E786" s="215" t="s">
        <v>510</v>
      </c>
      <c r="F786" s="225" t="s">
        <v>2124</v>
      </c>
      <c r="G786" s="215" t="s">
        <v>2125</v>
      </c>
      <c r="H786" s="157" t="str">
        <f>VLOOKUP(I786:I835,'ENTER STAFF #S HERE'!$A$1:$B$2180,2,FALSE)</f>
        <v>C1607</v>
      </c>
      <c r="I786" s="200" t="s">
        <v>5096</v>
      </c>
      <c r="J786" s="227"/>
      <c r="K786" s="187"/>
      <c r="L786" s="187"/>
      <c r="M786" s="284">
        <v>6</v>
      </c>
      <c r="N786" s="270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475" t="s">
        <v>60</v>
      </c>
      <c r="AD786" s="196" t="s">
        <v>6072</v>
      </c>
      <c r="AE786" s="187" t="str">
        <f>VLOOKUP($AF$2:$AF$6318,'PROG CODE'!$A$2:$B$1052,2,FALSE)</f>
        <v>KCABEDUORD</v>
      </c>
      <c r="AF786" s="214" t="s">
        <v>90</v>
      </c>
      <c r="AG786" s="214" t="s">
        <v>5683</v>
      </c>
      <c r="AH786" s="214" t="s">
        <v>5684</v>
      </c>
      <c r="AI786" s="214" t="s">
        <v>6402</v>
      </c>
      <c r="AJ786" s="216" t="s">
        <v>5638</v>
      </c>
      <c r="AK786" s="214"/>
      <c r="AL786" s="285"/>
      <c r="AM786" s="214" t="s">
        <v>5639</v>
      </c>
    </row>
    <row r="787" spans="1:39" ht="13.5" customHeight="1">
      <c r="A787" s="183">
        <f t="shared" si="5"/>
        <v>6</v>
      </c>
      <c r="B787" s="168" t="s">
        <v>361</v>
      </c>
      <c r="C787" s="221" t="s">
        <v>5685</v>
      </c>
      <c r="D787" s="200" t="s">
        <v>510</v>
      </c>
      <c r="E787" s="215" t="s">
        <v>510</v>
      </c>
      <c r="F787" s="225" t="s">
        <v>2160</v>
      </c>
      <c r="G787" s="215" t="s">
        <v>2161</v>
      </c>
      <c r="H787" s="157" t="str">
        <f>VLOOKUP(I787:I836,'ENTER STAFF #S HERE'!$A$1:$B$2180,2,FALSE)</f>
        <v>C1853</v>
      </c>
      <c r="I787" s="200" t="s">
        <v>4254</v>
      </c>
      <c r="J787" s="227" t="s">
        <v>5669</v>
      </c>
      <c r="K787" s="187"/>
      <c r="L787" s="187"/>
      <c r="M787" s="284">
        <v>6</v>
      </c>
      <c r="N787" s="270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475" t="s">
        <v>60</v>
      </c>
      <c r="AD787" s="196" t="s">
        <v>6072</v>
      </c>
      <c r="AE787" s="187" t="str">
        <f>VLOOKUP($AF$2:$AF$6318,'PROG CODE'!$A$2:$B$1052,2,FALSE)</f>
        <v>KCABEDUORD</v>
      </c>
      <c r="AF787" s="214" t="s">
        <v>90</v>
      </c>
      <c r="AG787" s="214" t="s">
        <v>5683</v>
      </c>
      <c r="AH787" s="214" t="s">
        <v>5684</v>
      </c>
      <c r="AI787" s="214" t="s">
        <v>6403</v>
      </c>
      <c r="AJ787" s="216" t="s">
        <v>5638</v>
      </c>
      <c r="AK787" s="214"/>
      <c r="AL787" s="285"/>
      <c r="AM787" s="214" t="s">
        <v>5639</v>
      </c>
    </row>
    <row r="788" spans="1:39" ht="13.5" customHeight="1">
      <c r="A788" s="183">
        <f t="shared" si="5"/>
        <v>6</v>
      </c>
      <c r="B788" s="168" t="s">
        <v>361</v>
      </c>
      <c r="C788" s="221" t="s">
        <v>5685</v>
      </c>
      <c r="D788" s="200" t="s">
        <v>510</v>
      </c>
      <c r="E788" s="215" t="s">
        <v>510</v>
      </c>
      <c r="F788" s="225" t="s">
        <v>1475</v>
      </c>
      <c r="G788" s="215" t="s">
        <v>5707</v>
      </c>
      <c r="H788" s="157" t="str">
        <f>VLOOKUP(I788:I837,'ENTER STAFF #S HERE'!$A$1:$B$2180,2,FALSE)</f>
        <v>C1754</v>
      </c>
      <c r="I788" s="200" t="s">
        <v>3980</v>
      </c>
      <c r="J788" s="227" t="s">
        <v>5669</v>
      </c>
      <c r="K788" s="187"/>
      <c r="L788" s="187"/>
      <c r="M788" s="284">
        <v>6</v>
      </c>
      <c r="N788" s="270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475" t="s">
        <v>60</v>
      </c>
      <c r="AD788" s="188" t="s">
        <v>5637</v>
      </c>
      <c r="AE788" s="187" t="str">
        <f>VLOOKUP($AF$2:$AF$6318,'PROG CODE'!$A$2:$B$1052,2,FALSE)</f>
        <v>KCABEDUORD</v>
      </c>
      <c r="AF788" s="214" t="s">
        <v>90</v>
      </c>
      <c r="AG788" s="214" t="s">
        <v>5683</v>
      </c>
      <c r="AH788" s="214" t="s">
        <v>5684</v>
      </c>
      <c r="AI788" s="214" t="s">
        <v>6403</v>
      </c>
      <c r="AJ788" s="216" t="s">
        <v>5638</v>
      </c>
      <c r="AK788" s="214"/>
      <c r="AL788" s="285"/>
      <c r="AM788" s="214" t="s">
        <v>5639</v>
      </c>
    </row>
    <row r="789" spans="1:39" ht="13.5" customHeight="1">
      <c r="A789" s="183">
        <f t="shared" si="5"/>
        <v>6</v>
      </c>
      <c r="B789" s="168" t="s">
        <v>361</v>
      </c>
      <c r="C789" s="221" t="s">
        <v>5685</v>
      </c>
      <c r="D789" s="200" t="s">
        <v>510</v>
      </c>
      <c r="E789" s="215" t="s">
        <v>510</v>
      </c>
      <c r="F789" s="225" t="s">
        <v>2198</v>
      </c>
      <c r="G789" s="215" t="s">
        <v>2199</v>
      </c>
      <c r="H789" s="157" t="str">
        <f>VLOOKUP(I789:I838,'ENTER STAFF #S HERE'!$A$1:$B$2180,2,FALSE)</f>
        <v>C1607</v>
      </c>
      <c r="I789" s="200" t="s">
        <v>5096</v>
      </c>
      <c r="J789" s="227"/>
      <c r="K789" s="187"/>
      <c r="L789" s="187"/>
      <c r="M789" s="284">
        <v>6</v>
      </c>
      <c r="N789" s="270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475" t="s">
        <v>60</v>
      </c>
      <c r="AD789" s="196" t="s">
        <v>6072</v>
      </c>
      <c r="AE789" s="187" t="str">
        <f>VLOOKUP($AF$2:$AF$6318,'PROG CODE'!$A$2:$B$1052,2,FALSE)</f>
        <v>KCABEDUORD</v>
      </c>
      <c r="AF789" s="214" t="s">
        <v>90</v>
      </c>
      <c r="AG789" s="214" t="s">
        <v>5683</v>
      </c>
      <c r="AH789" s="214" t="s">
        <v>5684</v>
      </c>
      <c r="AI789" s="214" t="s">
        <v>6403</v>
      </c>
      <c r="AJ789" s="216" t="s">
        <v>5638</v>
      </c>
      <c r="AK789" s="214"/>
      <c r="AL789" s="285"/>
      <c r="AM789" s="214" t="s">
        <v>5639</v>
      </c>
    </row>
    <row r="790" spans="1:39" ht="13.5" customHeight="1">
      <c r="A790" s="183">
        <f t="shared" si="5"/>
        <v>6</v>
      </c>
      <c r="B790" s="168" t="s">
        <v>361</v>
      </c>
      <c r="C790" s="221" t="s">
        <v>5685</v>
      </c>
      <c r="D790" s="200" t="s">
        <v>510</v>
      </c>
      <c r="E790" s="215" t="s">
        <v>5648</v>
      </c>
      <c r="F790" s="225" t="s">
        <v>2130</v>
      </c>
      <c r="G790" s="215" t="s">
        <v>2131</v>
      </c>
      <c r="H790" s="157" t="str">
        <f>VLOOKUP(I790:I839,'ENTER STAFF #S HERE'!$A$1:$B$2180,2,FALSE)</f>
        <v>C1754</v>
      </c>
      <c r="I790" s="200" t="s">
        <v>3980</v>
      </c>
      <c r="J790" s="227" t="s">
        <v>5669</v>
      </c>
      <c r="K790" s="187"/>
      <c r="L790" s="187"/>
      <c r="M790" s="284">
        <v>6</v>
      </c>
      <c r="N790" s="270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475" t="s">
        <v>60</v>
      </c>
      <c r="AD790" s="196" t="s">
        <v>5637</v>
      </c>
      <c r="AE790" s="187" t="str">
        <f>VLOOKUP($AF$2:$AF$6318,'PROG CODE'!$A$2:$B$1052,2,FALSE)</f>
        <v>KCABEDUORD</v>
      </c>
      <c r="AF790" s="214" t="s">
        <v>90</v>
      </c>
      <c r="AG790" s="214" t="s">
        <v>5683</v>
      </c>
      <c r="AH790" s="214" t="s">
        <v>5684</v>
      </c>
      <c r="AI790" s="214" t="s">
        <v>6263</v>
      </c>
      <c r="AJ790" s="216" t="s">
        <v>5638</v>
      </c>
      <c r="AK790" s="214"/>
      <c r="AL790" s="285"/>
      <c r="AM790" s="214" t="s">
        <v>5639</v>
      </c>
    </row>
    <row r="791" spans="1:39" ht="13.5" customHeight="1">
      <c r="A791" s="183">
        <f t="shared" si="5"/>
        <v>6</v>
      </c>
      <c r="B791" s="168" t="s">
        <v>361</v>
      </c>
      <c r="C791" s="221" t="s">
        <v>5685</v>
      </c>
      <c r="D791" s="200" t="s">
        <v>510</v>
      </c>
      <c r="E791" s="215" t="s">
        <v>510</v>
      </c>
      <c r="F791" s="214" t="s">
        <v>6346</v>
      </c>
      <c r="G791" s="215" t="s">
        <v>6347</v>
      </c>
      <c r="H791" s="157" t="str">
        <f>VLOOKUP(I791:I840,'ENTER STAFF #S HERE'!$A$1:$B$2180,2,FALSE)</f>
        <v>C1754</v>
      </c>
      <c r="I791" s="200" t="s">
        <v>3980</v>
      </c>
      <c r="J791" s="227" t="s">
        <v>5669</v>
      </c>
      <c r="K791" s="187"/>
      <c r="L791" s="187"/>
      <c r="M791" s="284">
        <v>6</v>
      </c>
      <c r="N791" s="270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475" t="s">
        <v>60</v>
      </c>
      <c r="AD791" s="196" t="s">
        <v>5637</v>
      </c>
      <c r="AE791" s="187" t="str">
        <f>VLOOKUP($AF$2:$AF$6318,'PROG CODE'!$A$2:$B$1052,2,FALSE)</f>
        <v>KCABEDUORD</v>
      </c>
      <c r="AF791" s="214" t="s">
        <v>90</v>
      </c>
      <c r="AG791" s="214" t="s">
        <v>5683</v>
      </c>
      <c r="AH791" s="214" t="s">
        <v>5684</v>
      </c>
      <c r="AI791" s="214" t="s">
        <v>6266</v>
      </c>
      <c r="AJ791" s="216" t="s">
        <v>5638</v>
      </c>
      <c r="AK791" s="214"/>
      <c r="AL791" s="285"/>
      <c r="AM791" s="214" t="s">
        <v>5639</v>
      </c>
    </row>
    <row r="792" spans="1:39" ht="13.5" customHeight="1">
      <c r="A792" s="183">
        <f t="shared" si="5"/>
        <v>6</v>
      </c>
      <c r="B792" s="168" t="s">
        <v>361</v>
      </c>
      <c r="C792" s="221" t="s">
        <v>5685</v>
      </c>
      <c r="D792" s="200" t="s">
        <v>510</v>
      </c>
      <c r="E792" s="215" t="s">
        <v>510</v>
      </c>
      <c r="F792" s="225" t="s">
        <v>2352</v>
      </c>
      <c r="G792" s="215" t="s">
        <v>2353</v>
      </c>
      <c r="H792" s="157" t="str">
        <f>VLOOKUP(I792:I841,'ENTER STAFF #S HERE'!$A$1:$B$2180,2,FALSE)</f>
        <v>C1752</v>
      </c>
      <c r="I792" s="200" t="s">
        <v>3942</v>
      </c>
      <c r="J792" s="227" t="s">
        <v>5669</v>
      </c>
      <c r="K792" s="187"/>
      <c r="L792" s="187"/>
      <c r="M792" s="284">
        <v>6</v>
      </c>
      <c r="N792" s="270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475" t="s">
        <v>60</v>
      </c>
      <c r="AD792" s="196" t="s">
        <v>5637</v>
      </c>
      <c r="AE792" s="187" t="str">
        <f>VLOOKUP($AF$2:$AF$6318,'PROG CODE'!$A$2:$B$1052,2,FALSE)</f>
        <v>KCABEDUORD</v>
      </c>
      <c r="AF792" s="214" t="s">
        <v>90</v>
      </c>
      <c r="AG792" s="214" t="s">
        <v>5683</v>
      </c>
      <c r="AH792" s="214" t="s">
        <v>5684</v>
      </c>
      <c r="AI792" s="214" t="s">
        <v>6266</v>
      </c>
      <c r="AJ792" s="216" t="s">
        <v>5638</v>
      </c>
      <c r="AK792" s="214"/>
      <c r="AL792" s="285"/>
      <c r="AM792" s="214" t="s">
        <v>5639</v>
      </c>
    </row>
    <row r="793" spans="1:39" ht="13.5" customHeight="1">
      <c r="A793" s="183">
        <f t="shared" si="5"/>
        <v>6</v>
      </c>
      <c r="B793" s="168" t="s">
        <v>361</v>
      </c>
      <c r="C793" s="221" t="s">
        <v>5685</v>
      </c>
      <c r="D793" s="200" t="s">
        <v>510</v>
      </c>
      <c r="E793" s="215" t="s">
        <v>510</v>
      </c>
      <c r="F793" s="225" t="s">
        <v>2318</v>
      </c>
      <c r="G793" s="215" t="s">
        <v>6459</v>
      </c>
      <c r="H793" s="157" t="str">
        <f>VLOOKUP(I793:I842,'ENTER STAFF #S HERE'!$A$1:$B$2180,2,FALSE)</f>
        <v>C1574</v>
      </c>
      <c r="I793" s="200" t="s">
        <v>3331</v>
      </c>
      <c r="J793" s="227" t="s">
        <v>5669</v>
      </c>
      <c r="K793" s="187"/>
      <c r="L793" s="187"/>
      <c r="M793" s="284">
        <v>6</v>
      </c>
      <c r="N793" s="270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475" t="s">
        <v>60</v>
      </c>
      <c r="AD793" s="196" t="s">
        <v>6072</v>
      </c>
      <c r="AE793" s="187" t="str">
        <f>VLOOKUP($AF$2:$AF$6318,'PROG CODE'!$A$2:$B$1052,2,FALSE)</f>
        <v>KCABEDUORD</v>
      </c>
      <c r="AF793" s="214" t="s">
        <v>90</v>
      </c>
      <c r="AG793" s="214" t="s">
        <v>5683</v>
      </c>
      <c r="AH793" s="214" t="s">
        <v>5684</v>
      </c>
      <c r="AI793" s="214" t="s">
        <v>6264</v>
      </c>
      <c r="AJ793" s="216" t="s">
        <v>5638</v>
      </c>
      <c r="AK793" s="214"/>
      <c r="AL793" s="285"/>
      <c r="AM793" s="214" t="s">
        <v>5639</v>
      </c>
    </row>
    <row r="794" spans="1:39" ht="13.5" customHeight="1">
      <c r="A794" s="183">
        <f t="shared" si="5"/>
        <v>6</v>
      </c>
      <c r="B794" s="168" t="s">
        <v>361</v>
      </c>
      <c r="C794" s="221" t="s">
        <v>5685</v>
      </c>
      <c r="D794" s="200" t="s">
        <v>510</v>
      </c>
      <c r="E794" s="215" t="s">
        <v>510</v>
      </c>
      <c r="F794" s="225" t="s">
        <v>2208</v>
      </c>
      <c r="G794" s="215" t="s">
        <v>2209</v>
      </c>
      <c r="H794" s="157" t="str">
        <f>VLOOKUP(I794:I843,'ENTER STAFF #S HERE'!$A$1:$B$2180,2,FALSE)</f>
        <v>C1853</v>
      </c>
      <c r="I794" s="200" t="s">
        <v>4254</v>
      </c>
      <c r="J794" s="227"/>
      <c r="K794" s="187"/>
      <c r="L794" s="187"/>
      <c r="M794" s="284">
        <v>6</v>
      </c>
      <c r="N794" s="270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475" t="s">
        <v>60</v>
      </c>
      <c r="AD794" s="196" t="s">
        <v>6072</v>
      </c>
      <c r="AE794" s="187" t="str">
        <f>VLOOKUP($AF$2:$AF$6318,'PROG CODE'!$A$2:$B$1052,2,FALSE)</f>
        <v>KCABEDUORD</v>
      </c>
      <c r="AF794" s="214" t="s">
        <v>90</v>
      </c>
      <c r="AG794" s="214" t="s">
        <v>5683</v>
      </c>
      <c r="AH794" s="214" t="s">
        <v>5684</v>
      </c>
      <c r="AI794" s="214" t="s">
        <v>6263</v>
      </c>
      <c r="AJ794" s="216" t="s">
        <v>5638</v>
      </c>
      <c r="AK794" s="214"/>
      <c r="AL794" s="285"/>
      <c r="AM794" s="214" t="s">
        <v>5639</v>
      </c>
    </row>
    <row r="795" spans="1:39" ht="13.5" customHeight="1">
      <c r="A795" s="183">
        <f t="shared" si="5"/>
        <v>6</v>
      </c>
      <c r="B795" s="168" t="s">
        <v>361</v>
      </c>
      <c r="C795" s="221" t="s">
        <v>5685</v>
      </c>
      <c r="D795" s="200" t="s">
        <v>510</v>
      </c>
      <c r="E795" s="215" t="s">
        <v>510</v>
      </c>
      <c r="F795" s="226" t="s">
        <v>747</v>
      </c>
      <c r="G795" s="157" t="s">
        <v>5652</v>
      </c>
      <c r="H795" s="157">
        <f>VLOOKUP(I795:I844,'ENTER STAFF #S HERE'!$A$1:$B$2180,2,FALSE)</f>
        <v>385</v>
      </c>
      <c r="I795" s="200" t="s">
        <v>3911</v>
      </c>
      <c r="J795" s="227" t="s">
        <v>5669</v>
      </c>
      <c r="K795" s="187"/>
      <c r="L795" s="187"/>
      <c r="M795" s="284">
        <v>6</v>
      </c>
      <c r="N795" s="270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475" t="s">
        <v>60</v>
      </c>
      <c r="AD795" s="196" t="s">
        <v>5653</v>
      </c>
      <c r="AE795" s="187" t="str">
        <f>VLOOKUP($AF$2:$AF$6318,'PROG CODE'!$A$2:$B$1052,2,FALSE)</f>
        <v>KCABEDUORD</v>
      </c>
      <c r="AF795" s="214" t="s">
        <v>90</v>
      </c>
      <c r="AG795" s="214" t="s">
        <v>5683</v>
      </c>
      <c r="AH795" s="214" t="s">
        <v>5684</v>
      </c>
      <c r="AI795" s="214" t="s">
        <v>6402</v>
      </c>
      <c r="AJ795" s="216" t="s">
        <v>5638</v>
      </c>
      <c r="AK795" s="214"/>
      <c r="AL795" s="285"/>
      <c r="AM795" s="214" t="s">
        <v>5639</v>
      </c>
    </row>
    <row r="796" spans="1:39" ht="13.5" customHeight="1">
      <c r="A796" s="183">
        <f t="shared" si="5"/>
        <v>2</v>
      </c>
      <c r="B796" s="168" t="s">
        <v>357</v>
      </c>
      <c r="C796" s="221" t="s">
        <v>5685</v>
      </c>
      <c r="D796" s="200" t="s">
        <v>510</v>
      </c>
      <c r="E796" s="215" t="s">
        <v>510</v>
      </c>
      <c r="F796" s="225" t="s">
        <v>6460</v>
      </c>
      <c r="G796" s="215" t="s">
        <v>6461</v>
      </c>
      <c r="H796" s="157" t="str">
        <f>VLOOKUP(I796:I845,'ENTER STAFF #S HERE'!$A$1:$B$2180,2,FALSE)</f>
        <v>C1404</v>
      </c>
      <c r="I796" s="200" t="s">
        <v>4019</v>
      </c>
      <c r="J796" s="227" t="s">
        <v>5669</v>
      </c>
      <c r="K796" s="187"/>
      <c r="L796" s="187"/>
      <c r="M796" s="284">
        <v>6</v>
      </c>
      <c r="N796" s="270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475" t="s">
        <v>60</v>
      </c>
      <c r="AD796" s="196" t="s">
        <v>5646</v>
      </c>
      <c r="AE796" s="187" t="str">
        <f>VLOOKUP($AF$2:$AF$6318,'PROG CODE'!$A$2:$B$1052,2,FALSE)</f>
        <v>KCABEDUORD</v>
      </c>
      <c r="AF796" s="214" t="s">
        <v>90</v>
      </c>
      <c r="AG796" s="214" t="s">
        <v>5683</v>
      </c>
      <c r="AH796" s="214" t="s">
        <v>5684</v>
      </c>
      <c r="AI796" s="214" t="s">
        <v>6260</v>
      </c>
      <c r="AJ796" s="216" t="s">
        <v>5638</v>
      </c>
      <c r="AK796" s="214"/>
      <c r="AL796" s="285"/>
      <c r="AM796" s="214" t="s">
        <v>5639</v>
      </c>
    </row>
    <row r="797" spans="1:39" ht="13.5" customHeight="1">
      <c r="A797" s="183">
        <f t="shared" si="5"/>
        <v>3</v>
      </c>
      <c r="B797" s="168" t="s">
        <v>358</v>
      </c>
      <c r="C797" s="221" t="s">
        <v>5685</v>
      </c>
      <c r="D797" s="200" t="s">
        <v>510</v>
      </c>
      <c r="E797" s="215" t="s">
        <v>510</v>
      </c>
      <c r="F797" s="225" t="s">
        <v>6462</v>
      </c>
      <c r="G797" s="215" t="s">
        <v>6463</v>
      </c>
      <c r="H797" s="157">
        <f>VLOOKUP(I797:I846,'ENTER STAFF #S HERE'!$A$1:$B$2180,2,FALSE)</f>
        <v>324</v>
      </c>
      <c r="I797" s="200" t="s">
        <v>4005</v>
      </c>
      <c r="J797" s="227" t="s">
        <v>5669</v>
      </c>
      <c r="K797" s="187"/>
      <c r="L797" s="187"/>
      <c r="M797" s="284">
        <v>6</v>
      </c>
      <c r="N797" s="270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475" t="s">
        <v>60</v>
      </c>
      <c r="AD797" s="196" t="s">
        <v>5637</v>
      </c>
      <c r="AE797" s="187" t="str">
        <f>VLOOKUP($AF$2:$AF$6318,'PROG CODE'!$A$2:$B$1052,2,FALSE)</f>
        <v>KCABEDUORD</v>
      </c>
      <c r="AF797" s="214" t="s">
        <v>90</v>
      </c>
      <c r="AG797" s="214" t="s">
        <v>5683</v>
      </c>
      <c r="AH797" s="214" t="s">
        <v>5684</v>
      </c>
      <c r="AI797" s="214" t="s">
        <v>6402</v>
      </c>
      <c r="AJ797" s="216" t="s">
        <v>5638</v>
      </c>
      <c r="AK797" s="214"/>
      <c r="AL797" s="285"/>
      <c r="AM797" s="214" t="s">
        <v>5639</v>
      </c>
    </row>
    <row r="798" spans="1:39" ht="13.5" customHeight="1">
      <c r="A798" s="183"/>
      <c r="B798" s="168"/>
      <c r="C798" s="221"/>
      <c r="D798" s="200"/>
      <c r="E798" s="215"/>
      <c r="F798" s="226"/>
      <c r="G798" s="157"/>
      <c r="H798" s="157" t="e">
        <f>VLOOKUP(I798:I847,'ENTER STAFF #S HERE'!$A$1:$B$2180,2,FALSE)</f>
        <v>#N/A</v>
      </c>
      <c r="I798" s="200"/>
      <c r="J798" s="227"/>
      <c r="K798" s="187"/>
      <c r="L798" s="187"/>
      <c r="M798" s="284"/>
      <c r="N798" s="270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475"/>
      <c r="AD798" s="196"/>
      <c r="AE798" s="187"/>
      <c r="AF798" s="214"/>
      <c r="AG798" s="214"/>
      <c r="AH798" s="214"/>
      <c r="AI798" s="211"/>
      <c r="AJ798" s="216" t="s">
        <v>5638</v>
      </c>
      <c r="AK798" s="214"/>
      <c r="AL798" s="285"/>
      <c r="AM798" s="214"/>
    </row>
    <row r="799" spans="1:39" ht="13.5" customHeight="1">
      <c r="A799" s="183">
        <f t="shared" si="5"/>
        <v>6</v>
      </c>
      <c r="B799" s="168" t="s">
        <v>361</v>
      </c>
      <c r="C799" s="221" t="s">
        <v>5685</v>
      </c>
      <c r="D799" s="200" t="s">
        <v>510</v>
      </c>
      <c r="E799" s="215" t="s">
        <v>510</v>
      </c>
      <c r="F799" s="226" t="s">
        <v>905</v>
      </c>
      <c r="G799" s="157" t="s">
        <v>5691</v>
      </c>
      <c r="H799" s="157" t="str">
        <f>VLOOKUP(I799:I848,'ENTER STAFF #S HERE'!$A$1:$B$2180,2,FALSE)</f>
        <v>C1404</v>
      </c>
      <c r="I799" s="200" t="s">
        <v>4019</v>
      </c>
      <c r="J799" s="227"/>
      <c r="K799" s="187"/>
      <c r="L799" s="187"/>
      <c r="M799" s="284"/>
      <c r="N799" s="270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475" t="s">
        <v>60</v>
      </c>
      <c r="AD799" s="196" t="s">
        <v>5646</v>
      </c>
      <c r="AE799" s="187" t="str">
        <f>VLOOKUP($AF$2:$AF$6318,'PROG CODE'!$A$2:$B$1052,2,FALSE)</f>
        <v>KCABEDUORD</v>
      </c>
      <c r="AF799" s="214" t="s">
        <v>90</v>
      </c>
      <c r="AG799" s="214" t="s">
        <v>5683</v>
      </c>
      <c r="AH799" s="214" t="s">
        <v>5684</v>
      </c>
      <c r="AI799" s="214" t="s">
        <v>6266</v>
      </c>
      <c r="AJ799" s="216" t="s">
        <v>5638</v>
      </c>
      <c r="AK799" s="214"/>
      <c r="AL799" s="285"/>
      <c r="AM799" s="214" t="s">
        <v>5639</v>
      </c>
    </row>
    <row r="800" spans="1:39" ht="13.5" customHeight="1">
      <c r="A800" s="183">
        <f t="shared" si="5"/>
        <v>6</v>
      </c>
      <c r="B800" s="168" t="s">
        <v>361</v>
      </c>
      <c r="C800" s="221" t="s">
        <v>5685</v>
      </c>
      <c r="D800" s="200" t="s">
        <v>510</v>
      </c>
      <c r="E800" s="157" t="s">
        <v>5648</v>
      </c>
      <c r="F800" s="226" t="s">
        <v>797</v>
      </c>
      <c r="G800" s="157" t="s">
        <v>5678</v>
      </c>
      <c r="H800" s="157">
        <f>VLOOKUP(I800:I849,'ENTER STAFF #S HERE'!$A$1:$B$2180,2,FALSE)</f>
        <v>411</v>
      </c>
      <c r="I800" s="186" t="s">
        <v>3377</v>
      </c>
      <c r="J800" s="227"/>
      <c r="K800" s="187"/>
      <c r="L800" s="187"/>
      <c r="M800" s="284">
        <v>6</v>
      </c>
      <c r="N800" s="270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475" t="s">
        <v>60</v>
      </c>
      <c r="AD800" s="188" t="s">
        <v>5640</v>
      </c>
      <c r="AE800" s="187" t="str">
        <f>VLOOKUP($AF$2:$AF$6318,'PROG CODE'!$A$2:$B$1052,2,FALSE)</f>
        <v>KCABEDUORD</v>
      </c>
      <c r="AF800" s="214" t="s">
        <v>90</v>
      </c>
      <c r="AG800" s="214" t="s">
        <v>5683</v>
      </c>
      <c r="AH800" s="214" t="s">
        <v>5684</v>
      </c>
      <c r="AI800" s="214" t="s">
        <v>6266</v>
      </c>
      <c r="AJ800" s="216" t="s">
        <v>5638</v>
      </c>
      <c r="AK800" s="214"/>
      <c r="AL800" s="285"/>
      <c r="AM800" s="214" t="s">
        <v>5639</v>
      </c>
    </row>
    <row r="801" spans="1:39" ht="13.5" customHeight="1">
      <c r="A801" s="183">
        <f t="shared" si="5"/>
        <v>7</v>
      </c>
      <c r="B801" s="206" t="s">
        <v>362</v>
      </c>
      <c r="C801" s="206" t="s">
        <v>5662</v>
      </c>
      <c r="D801" s="186" t="s">
        <v>510</v>
      </c>
      <c r="E801" s="157" t="s">
        <v>5648</v>
      </c>
      <c r="F801" s="202" t="s">
        <v>1202</v>
      </c>
      <c r="G801" s="157" t="s">
        <v>5658</v>
      </c>
      <c r="H801" s="157" t="str">
        <f>VLOOKUP(I801:I850,'ENTER STAFF #S HERE'!$A$1:$B$2180,2,FALSE)</f>
        <v>C1358</v>
      </c>
      <c r="I801" s="186" t="s">
        <v>3639</v>
      </c>
      <c r="J801" s="227"/>
      <c r="K801" s="187"/>
      <c r="L801" s="187"/>
      <c r="M801" s="284"/>
      <c r="N801" s="270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475" t="s">
        <v>60</v>
      </c>
      <c r="AD801" s="196" t="s">
        <v>5640</v>
      </c>
      <c r="AE801" s="187" t="str">
        <f>VLOOKUP($AF$2:$AF$6318,'PROG CODE'!$A$2:$B$1052,2,FALSE)</f>
        <v>KCABEDUORD</v>
      </c>
      <c r="AF801" s="214" t="s">
        <v>90</v>
      </c>
      <c r="AG801" s="214" t="s">
        <v>5683</v>
      </c>
      <c r="AH801" s="214" t="s">
        <v>5684</v>
      </c>
      <c r="AI801" s="214" t="s">
        <v>6395</v>
      </c>
      <c r="AJ801" s="216" t="s">
        <v>5638</v>
      </c>
      <c r="AK801" s="214"/>
      <c r="AL801" s="285"/>
      <c r="AM801" s="214" t="s">
        <v>5639</v>
      </c>
    </row>
    <row r="802" spans="1:39" ht="13.5" customHeight="1">
      <c r="A802" s="183">
        <f t="shared" si="5"/>
        <v>7</v>
      </c>
      <c r="B802" s="168" t="s">
        <v>362</v>
      </c>
      <c r="C802" s="221" t="s">
        <v>5685</v>
      </c>
      <c r="D802" s="200" t="s">
        <v>510</v>
      </c>
      <c r="E802" s="215" t="s">
        <v>510</v>
      </c>
      <c r="F802" s="225" t="s">
        <v>6464</v>
      </c>
      <c r="G802" s="215" t="s">
        <v>2137</v>
      </c>
      <c r="H802" s="157" t="str">
        <f>VLOOKUP(I802:I851,'ENTER STAFF #S HERE'!$A$1:$B$2180,2,FALSE)</f>
        <v>C1757</v>
      </c>
      <c r="I802" s="200" t="s">
        <v>3976</v>
      </c>
      <c r="J802" s="227" t="s">
        <v>5669</v>
      </c>
      <c r="K802" s="187"/>
      <c r="L802" s="187"/>
      <c r="M802" s="284">
        <v>6</v>
      </c>
      <c r="N802" s="270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475" t="s">
        <v>60</v>
      </c>
      <c r="AD802" s="196" t="s">
        <v>6072</v>
      </c>
      <c r="AE802" s="187" t="str">
        <f>VLOOKUP($AF$2:$AF$6318,'PROG CODE'!$A$2:$B$1052,2,FALSE)</f>
        <v>KCABEDUORD</v>
      </c>
      <c r="AF802" s="214" t="s">
        <v>90</v>
      </c>
      <c r="AG802" s="214" t="s">
        <v>5683</v>
      </c>
      <c r="AH802" s="214" t="s">
        <v>5684</v>
      </c>
      <c r="AI802" s="214" t="s">
        <v>6403</v>
      </c>
      <c r="AJ802" s="216" t="s">
        <v>5638</v>
      </c>
      <c r="AK802" s="214"/>
      <c r="AL802" s="285"/>
      <c r="AM802" s="214" t="s">
        <v>5639</v>
      </c>
    </row>
    <row r="803" spans="1:39" ht="13.5" customHeight="1">
      <c r="A803" s="183">
        <f t="shared" si="5"/>
        <v>6</v>
      </c>
      <c r="B803" s="168" t="s">
        <v>361</v>
      </c>
      <c r="C803" s="221" t="s">
        <v>5685</v>
      </c>
      <c r="D803" s="200" t="s">
        <v>510</v>
      </c>
      <c r="E803" s="215" t="s">
        <v>510</v>
      </c>
      <c r="F803" s="225" t="s">
        <v>6465</v>
      </c>
      <c r="G803" s="215" t="s">
        <v>2245</v>
      </c>
      <c r="H803" s="157">
        <f>VLOOKUP(I803:I852,'ENTER STAFF #S HERE'!$A$1:$B$2180,2,FALSE)</f>
        <v>429</v>
      </c>
      <c r="I803" s="200" t="s">
        <v>4632</v>
      </c>
      <c r="J803" s="227" t="s">
        <v>5669</v>
      </c>
      <c r="K803" s="187"/>
      <c r="L803" s="187"/>
      <c r="M803" s="284">
        <v>6</v>
      </c>
      <c r="N803" s="270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475" t="s">
        <v>60</v>
      </c>
      <c r="AD803" s="196" t="s">
        <v>6072</v>
      </c>
      <c r="AE803" s="187" t="str">
        <f>VLOOKUP($AF$2:$AF$6318,'PROG CODE'!$A$2:$B$1052,2,FALSE)</f>
        <v>KCABEDUORD</v>
      </c>
      <c r="AF803" s="214" t="s">
        <v>90</v>
      </c>
      <c r="AG803" s="214" t="s">
        <v>5683</v>
      </c>
      <c r="AH803" s="214" t="s">
        <v>5684</v>
      </c>
      <c r="AI803" s="214" t="s">
        <v>6264</v>
      </c>
      <c r="AJ803" s="216" t="s">
        <v>5638</v>
      </c>
      <c r="AK803" s="214"/>
      <c r="AL803" s="285"/>
      <c r="AM803" s="214" t="s">
        <v>5639</v>
      </c>
    </row>
    <row r="804" spans="1:39" ht="13.5" customHeight="1">
      <c r="A804" s="183">
        <f t="shared" si="5"/>
        <v>2</v>
      </c>
      <c r="B804" s="168" t="s">
        <v>357</v>
      </c>
      <c r="C804" s="221" t="s">
        <v>5685</v>
      </c>
      <c r="D804" s="200" t="s">
        <v>510</v>
      </c>
      <c r="E804" s="215" t="s">
        <v>510</v>
      </c>
      <c r="F804" s="250" t="s">
        <v>1828</v>
      </c>
      <c r="G804" s="215" t="s">
        <v>2243</v>
      </c>
      <c r="H804" s="157">
        <f>VLOOKUP(I804:I853,'ENTER STAFF #S HERE'!$A$1:$B$2180,2,FALSE)</f>
        <v>328</v>
      </c>
      <c r="I804" s="200" t="s">
        <v>3903</v>
      </c>
      <c r="J804" s="227"/>
      <c r="K804" s="187"/>
      <c r="L804" s="187"/>
      <c r="M804" s="210">
        <v>6</v>
      </c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475" t="s">
        <v>60</v>
      </c>
      <c r="AD804" s="196" t="s">
        <v>6072</v>
      </c>
      <c r="AE804" s="187" t="str">
        <f>VLOOKUP($AF$2:$AF$6318,'PROG CODE'!$A$2:$B$1052,2,FALSE)</f>
        <v>KCABEDUORD</v>
      </c>
      <c r="AF804" s="214" t="s">
        <v>90</v>
      </c>
      <c r="AG804" s="214" t="s">
        <v>5683</v>
      </c>
      <c r="AH804" s="214" t="s">
        <v>5684</v>
      </c>
      <c r="AI804" s="214" t="s">
        <v>6264</v>
      </c>
      <c r="AJ804" s="216" t="s">
        <v>5638</v>
      </c>
      <c r="AK804" s="214"/>
      <c r="AL804" s="285"/>
      <c r="AM804" s="214" t="s">
        <v>5639</v>
      </c>
    </row>
    <row r="805" spans="1:39" ht="13.5" customHeight="1">
      <c r="A805" s="183">
        <f t="shared" si="5"/>
        <v>3</v>
      </c>
      <c r="B805" s="168" t="s">
        <v>358</v>
      </c>
      <c r="C805" s="221" t="s">
        <v>5685</v>
      </c>
      <c r="D805" s="200" t="s">
        <v>510</v>
      </c>
      <c r="E805" s="215" t="s">
        <v>510</v>
      </c>
      <c r="F805" s="214" t="s">
        <v>2206</v>
      </c>
      <c r="G805" s="215" t="s">
        <v>2207</v>
      </c>
      <c r="H805" s="157">
        <f>VLOOKUP(I805:I854,'ENTER STAFF #S HERE'!$A$1:$B$2180,2,FALSE)</f>
        <v>328</v>
      </c>
      <c r="I805" s="200" t="s">
        <v>3903</v>
      </c>
      <c r="J805" s="227" t="s">
        <v>5669</v>
      </c>
      <c r="K805" s="187"/>
      <c r="L805" s="187"/>
      <c r="M805" s="210">
        <v>6</v>
      </c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475" t="s">
        <v>60</v>
      </c>
      <c r="AD805" s="196" t="s">
        <v>6072</v>
      </c>
      <c r="AE805" s="187" t="str">
        <f>VLOOKUP($AF$2:$AF$6318,'PROG CODE'!$A$2:$B$1052,2,FALSE)</f>
        <v>KCABEDUORD</v>
      </c>
      <c r="AF805" s="214" t="s">
        <v>90</v>
      </c>
      <c r="AG805" s="214" t="s">
        <v>5683</v>
      </c>
      <c r="AH805" s="214" t="s">
        <v>5684</v>
      </c>
      <c r="AI805" s="214" t="s">
        <v>6263</v>
      </c>
      <c r="AJ805" s="216" t="s">
        <v>5638</v>
      </c>
      <c r="AK805" s="214"/>
      <c r="AL805" s="285"/>
      <c r="AM805" s="214" t="s">
        <v>5639</v>
      </c>
    </row>
    <row r="806" spans="1:39" ht="13.5" customHeight="1">
      <c r="A806" s="183">
        <f t="shared" si="5"/>
        <v>4</v>
      </c>
      <c r="B806" s="168" t="s">
        <v>359</v>
      </c>
      <c r="C806" s="221" t="s">
        <v>5685</v>
      </c>
      <c r="D806" s="200" t="s">
        <v>510</v>
      </c>
      <c r="E806" s="215" t="s">
        <v>510</v>
      </c>
      <c r="F806" s="225" t="s">
        <v>2210</v>
      </c>
      <c r="G806" s="215" t="s">
        <v>2211</v>
      </c>
      <c r="H806" s="157">
        <f>VLOOKUP(I806:I855,'ENTER STAFF #S HERE'!$A$1:$B$2180,2,FALSE)</f>
        <v>385</v>
      </c>
      <c r="I806" s="200" t="s">
        <v>3911</v>
      </c>
      <c r="J806" s="227" t="s">
        <v>5669</v>
      </c>
      <c r="K806" s="187"/>
      <c r="L806" s="187"/>
      <c r="M806" s="284">
        <v>6</v>
      </c>
      <c r="N806" s="270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475" t="s">
        <v>60</v>
      </c>
      <c r="AD806" s="196" t="s">
        <v>6072</v>
      </c>
      <c r="AE806" s="187" t="str">
        <f>VLOOKUP($AF$2:$AF$6318,'PROG CODE'!$A$2:$B$1052,2,FALSE)</f>
        <v>KCABEDUORD</v>
      </c>
      <c r="AF806" s="214" t="s">
        <v>90</v>
      </c>
      <c r="AG806" s="214" t="s">
        <v>5683</v>
      </c>
      <c r="AH806" s="214" t="s">
        <v>5684</v>
      </c>
      <c r="AI806" s="214" t="s">
        <v>6264</v>
      </c>
      <c r="AJ806" s="216" t="s">
        <v>5638</v>
      </c>
      <c r="AK806" s="214"/>
      <c r="AL806" s="285"/>
      <c r="AM806" s="214" t="s">
        <v>5639</v>
      </c>
    </row>
    <row r="807" spans="1:39" ht="13.5" customHeight="1">
      <c r="A807" s="183">
        <f t="shared" si="5"/>
        <v>6</v>
      </c>
      <c r="B807" s="168" t="s">
        <v>361</v>
      </c>
      <c r="C807" s="221" t="s">
        <v>5685</v>
      </c>
      <c r="D807" s="200" t="s">
        <v>510</v>
      </c>
      <c r="E807" s="215" t="s">
        <v>510</v>
      </c>
      <c r="F807" s="225" t="s">
        <v>6466</v>
      </c>
      <c r="G807" s="215" t="s">
        <v>2171</v>
      </c>
      <c r="H807" s="157">
        <f>VLOOKUP(I807:I855,'ENTER STAFF #S HERE'!$A$1:$B$2180,2,FALSE)</f>
        <v>385</v>
      </c>
      <c r="I807" s="200" t="s">
        <v>3911</v>
      </c>
      <c r="J807" s="227"/>
      <c r="K807" s="187"/>
      <c r="L807" s="187"/>
      <c r="M807" s="284">
        <v>6</v>
      </c>
      <c r="N807" s="270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475" t="s">
        <v>60</v>
      </c>
      <c r="AD807" s="196" t="s">
        <v>6072</v>
      </c>
      <c r="AE807" s="187" t="str">
        <f>VLOOKUP($AF$2:$AF$6318,'PROG CODE'!$A$2:$B$1052,2,FALSE)</f>
        <v>KCABEDUORD</v>
      </c>
      <c r="AF807" s="214" t="s">
        <v>90</v>
      </c>
      <c r="AG807" s="214" t="s">
        <v>5683</v>
      </c>
      <c r="AH807" s="214" t="s">
        <v>5684</v>
      </c>
      <c r="AI807" s="214" t="s">
        <v>6260</v>
      </c>
      <c r="AJ807" s="216" t="s">
        <v>5638</v>
      </c>
      <c r="AK807" s="214"/>
      <c r="AL807" s="285"/>
      <c r="AM807" s="214" t="s">
        <v>5639</v>
      </c>
    </row>
    <row r="808" spans="1:39" ht="13.5" customHeight="1">
      <c r="A808" s="183">
        <f t="shared" si="5"/>
        <v>6</v>
      </c>
      <c r="B808" s="168" t="s">
        <v>361</v>
      </c>
      <c r="C808" s="221" t="s">
        <v>5685</v>
      </c>
      <c r="D808" s="200" t="s">
        <v>510</v>
      </c>
      <c r="E808" s="215" t="s">
        <v>510</v>
      </c>
      <c r="F808" s="225" t="s">
        <v>6467</v>
      </c>
      <c r="G808" s="215" t="s">
        <v>2560</v>
      </c>
      <c r="H808" s="157">
        <f>VLOOKUP(I808:I855,'ENTER STAFF #S HERE'!$A$1:$B$2180,2,FALSE)</f>
        <v>429</v>
      </c>
      <c r="I808" s="200" t="s">
        <v>4632</v>
      </c>
      <c r="J808" s="227" t="s">
        <v>5669</v>
      </c>
      <c r="K808" s="187"/>
      <c r="L808" s="187"/>
      <c r="M808" s="284">
        <v>6</v>
      </c>
      <c r="N808" s="270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475" t="s">
        <v>60</v>
      </c>
      <c r="AD808" s="196" t="s">
        <v>6072</v>
      </c>
      <c r="AE808" s="187" t="str">
        <f>VLOOKUP($AF$2:$AF$6318,'PROG CODE'!$A$2:$B$1052,2,FALSE)</f>
        <v>KCABEDUORD</v>
      </c>
      <c r="AF808" s="214" t="s">
        <v>90</v>
      </c>
      <c r="AG808" s="214" t="s">
        <v>5683</v>
      </c>
      <c r="AH808" s="214" t="s">
        <v>5684</v>
      </c>
      <c r="AI808" s="214" t="s">
        <v>6260</v>
      </c>
      <c r="AJ808" s="216" t="s">
        <v>5638</v>
      </c>
      <c r="AK808" s="214"/>
      <c r="AL808" s="285"/>
      <c r="AM808" s="214" t="s">
        <v>5639</v>
      </c>
    </row>
    <row r="809" spans="1:39" ht="13.5" customHeight="1">
      <c r="A809" s="183">
        <f t="shared" si="5"/>
        <v>6</v>
      </c>
      <c r="B809" s="168" t="s">
        <v>361</v>
      </c>
      <c r="C809" s="221" t="s">
        <v>5685</v>
      </c>
      <c r="D809" s="200" t="s">
        <v>510</v>
      </c>
      <c r="E809" s="215" t="s">
        <v>510</v>
      </c>
      <c r="F809" s="225" t="s">
        <v>6468</v>
      </c>
      <c r="G809" s="215" t="s">
        <v>6337</v>
      </c>
      <c r="H809" s="157" t="str">
        <f>VLOOKUP(I809:I856,'ENTER STAFF #S HERE'!$A$1:$B$2180,2,FALSE)</f>
        <v>C0998</v>
      </c>
      <c r="I809" s="200" t="s">
        <v>3940</v>
      </c>
      <c r="J809" s="227"/>
      <c r="K809" s="187"/>
      <c r="L809" s="187"/>
      <c r="M809" s="284">
        <v>6</v>
      </c>
      <c r="N809" s="270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475" t="s">
        <v>60</v>
      </c>
      <c r="AD809" s="196" t="s">
        <v>6072</v>
      </c>
      <c r="AE809" s="187" t="str">
        <f>VLOOKUP($AF$2:$AF$6318,'PROG CODE'!$A$2:$B$1052,2,FALSE)</f>
        <v>KCABEDUORD</v>
      </c>
      <c r="AF809" s="214" t="s">
        <v>90</v>
      </c>
      <c r="AG809" s="214" t="s">
        <v>5683</v>
      </c>
      <c r="AH809" s="214" t="s">
        <v>5684</v>
      </c>
      <c r="AI809" s="214" t="s">
        <v>6260</v>
      </c>
      <c r="AJ809" s="216" t="s">
        <v>5638</v>
      </c>
      <c r="AK809" s="214"/>
      <c r="AL809" s="285"/>
      <c r="AM809" s="214" t="s">
        <v>5639</v>
      </c>
    </row>
    <row r="810" spans="1:39" ht="13.5" customHeight="1">
      <c r="A810" s="183">
        <f t="shared" si="5"/>
        <v>1</v>
      </c>
      <c r="B810" s="168" t="s">
        <v>52</v>
      </c>
      <c r="C810" s="221" t="s">
        <v>5685</v>
      </c>
      <c r="D810" s="200" t="s">
        <v>510</v>
      </c>
      <c r="E810" s="215" t="s">
        <v>510</v>
      </c>
      <c r="F810" s="225" t="s">
        <v>2585</v>
      </c>
      <c r="G810" s="215" t="s">
        <v>2213</v>
      </c>
      <c r="H810" s="157" t="str">
        <f>VLOOKUP(I810:I860,'ENTER STAFF #S HERE'!$A$1:$B$2180,2,FALSE)</f>
        <v>C0998</v>
      </c>
      <c r="I810" s="200" t="s">
        <v>3940</v>
      </c>
      <c r="J810" s="227" t="s">
        <v>5669</v>
      </c>
      <c r="K810" s="187"/>
      <c r="L810" s="187"/>
      <c r="M810" s="284">
        <v>6</v>
      </c>
      <c r="N810" s="270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475" t="s">
        <v>60</v>
      </c>
      <c r="AD810" s="196" t="s">
        <v>6072</v>
      </c>
      <c r="AE810" s="187" t="str">
        <f>VLOOKUP($AF$2:$AF$6318,'PROG CODE'!$A$2:$B$1052,2,FALSE)</f>
        <v>KCABEDUORD</v>
      </c>
      <c r="AF810" s="214" t="s">
        <v>90</v>
      </c>
      <c r="AG810" s="214" t="s">
        <v>5683</v>
      </c>
      <c r="AH810" s="214" t="s">
        <v>5684</v>
      </c>
      <c r="AI810" s="214" t="s">
        <v>450</v>
      </c>
      <c r="AJ810" s="216" t="s">
        <v>5638</v>
      </c>
      <c r="AK810" s="214"/>
      <c r="AL810" s="285"/>
      <c r="AM810" s="214" t="s">
        <v>5639</v>
      </c>
    </row>
    <row r="811" spans="1:39" ht="13.5" customHeight="1">
      <c r="A811" s="183">
        <f t="shared" si="5"/>
        <v>6</v>
      </c>
      <c r="B811" s="168" t="s">
        <v>361</v>
      </c>
      <c r="C811" s="221" t="s">
        <v>5685</v>
      </c>
      <c r="D811" s="200" t="s">
        <v>510</v>
      </c>
      <c r="E811" s="215" t="s">
        <v>510</v>
      </c>
      <c r="F811" s="225" t="s">
        <v>6469</v>
      </c>
      <c r="G811" s="215" t="s">
        <v>6470</v>
      </c>
      <c r="H811" s="157">
        <f>VLOOKUP(I811:I861,'ENTER STAFF #S HERE'!$A$1:$B$2180,2,FALSE)</f>
        <v>429</v>
      </c>
      <c r="I811" s="200" t="s">
        <v>4632</v>
      </c>
      <c r="J811" s="227" t="s">
        <v>5669</v>
      </c>
      <c r="K811" s="187"/>
      <c r="L811" s="187"/>
      <c r="M811" s="284">
        <v>6</v>
      </c>
      <c r="N811" s="270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475" t="s">
        <v>60</v>
      </c>
      <c r="AD811" s="196" t="s">
        <v>6072</v>
      </c>
      <c r="AE811" s="187" t="str">
        <f>VLOOKUP($AF$2:$AF$6318,'PROG CODE'!$A$2:$B$1052,2,FALSE)</f>
        <v>KCABEDUORD</v>
      </c>
      <c r="AF811" s="214" t="s">
        <v>90</v>
      </c>
      <c r="AG811" s="214" t="s">
        <v>5683</v>
      </c>
      <c r="AH811" s="214" t="s">
        <v>5684</v>
      </c>
      <c r="AI811" s="214" t="s">
        <v>6263</v>
      </c>
      <c r="AJ811" s="216" t="s">
        <v>5638</v>
      </c>
      <c r="AK811" s="214"/>
      <c r="AL811" s="285"/>
      <c r="AM811" s="214" t="s">
        <v>5639</v>
      </c>
    </row>
    <row r="812" spans="1:39" ht="13.5" customHeight="1">
      <c r="A812" s="183">
        <f t="shared" si="5"/>
        <v>6</v>
      </c>
      <c r="B812" s="168" t="s">
        <v>361</v>
      </c>
      <c r="C812" s="221" t="s">
        <v>5685</v>
      </c>
      <c r="D812" s="200" t="s">
        <v>510</v>
      </c>
      <c r="E812" s="215" t="s">
        <v>510</v>
      </c>
      <c r="F812" s="225" t="s">
        <v>6471</v>
      </c>
      <c r="G812" s="215" t="s">
        <v>2265</v>
      </c>
      <c r="H812" s="157" t="str">
        <f>VLOOKUP(I812:I862,'ENTER STAFF #S HERE'!$A$1:$B$2180,2,FALSE)</f>
        <v>C0998</v>
      </c>
      <c r="I812" s="200" t="s">
        <v>3940</v>
      </c>
      <c r="J812" s="227" t="s">
        <v>5669</v>
      </c>
      <c r="K812" s="187"/>
      <c r="L812" s="187"/>
      <c r="M812" s="284">
        <v>6</v>
      </c>
      <c r="N812" s="270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475" t="s">
        <v>60</v>
      </c>
      <c r="AD812" s="196" t="s">
        <v>6072</v>
      </c>
      <c r="AE812" s="187" t="str">
        <f>VLOOKUP($AF$2:$AF$6318,'PROG CODE'!$A$2:$B$1052,2,FALSE)</f>
        <v>KCABEDUORD</v>
      </c>
      <c r="AF812" s="214" t="s">
        <v>90</v>
      </c>
      <c r="AG812" s="214" t="s">
        <v>5683</v>
      </c>
      <c r="AH812" s="214" t="s">
        <v>5684</v>
      </c>
      <c r="AI812" s="214" t="s">
        <v>6263</v>
      </c>
      <c r="AJ812" s="216" t="s">
        <v>5638</v>
      </c>
      <c r="AK812" s="214"/>
      <c r="AL812" s="285"/>
      <c r="AM812" s="214" t="s">
        <v>5639</v>
      </c>
    </row>
    <row r="813" spans="1:39" ht="13.5" customHeight="1">
      <c r="A813" s="183">
        <f t="shared" si="5"/>
        <v>4</v>
      </c>
      <c r="B813" s="168" t="s">
        <v>359</v>
      </c>
      <c r="C813" s="221" t="s">
        <v>5685</v>
      </c>
      <c r="D813" s="200" t="s">
        <v>510</v>
      </c>
      <c r="E813" s="215" t="s">
        <v>510</v>
      </c>
      <c r="F813" s="225" t="s">
        <v>6472</v>
      </c>
      <c r="G813" s="215" t="s">
        <v>6473</v>
      </c>
      <c r="H813" s="157" t="str">
        <f>VLOOKUP(I813:I863,'ENTER STAFF #S HERE'!$A$1:$B$2180,2,FALSE)</f>
        <v>C1789</v>
      </c>
      <c r="I813" s="200" t="s">
        <v>4202</v>
      </c>
      <c r="J813" s="227" t="s">
        <v>5669</v>
      </c>
      <c r="K813" s="187"/>
      <c r="L813" s="187"/>
      <c r="M813" s="284">
        <v>6</v>
      </c>
      <c r="N813" s="270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475" t="s">
        <v>60</v>
      </c>
      <c r="AD813" s="196" t="s">
        <v>6072</v>
      </c>
      <c r="AE813" s="187" t="str">
        <f>VLOOKUP($AF$2:$AF$6318,'PROG CODE'!$A$2:$B$1052,2,FALSE)</f>
        <v>KCABEDUORD</v>
      </c>
      <c r="AF813" s="214" t="s">
        <v>90</v>
      </c>
      <c r="AG813" s="214" t="s">
        <v>5683</v>
      </c>
      <c r="AH813" s="214" t="s">
        <v>5684</v>
      </c>
      <c r="AI813" s="214" t="s">
        <v>6395</v>
      </c>
      <c r="AJ813" s="216" t="s">
        <v>5638</v>
      </c>
      <c r="AK813" s="214"/>
      <c r="AL813" s="285"/>
      <c r="AM813" s="214" t="s">
        <v>5639</v>
      </c>
    </row>
    <row r="814" spans="1:39" ht="13.5" customHeight="1">
      <c r="A814" s="183">
        <f t="shared" si="5"/>
        <v>5</v>
      </c>
      <c r="B814" s="168" t="s">
        <v>360</v>
      </c>
      <c r="C814" s="221" t="s">
        <v>5685</v>
      </c>
      <c r="D814" s="200" t="s">
        <v>510</v>
      </c>
      <c r="E814" s="215" t="s">
        <v>510</v>
      </c>
      <c r="F814" s="225" t="s">
        <v>6474</v>
      </c>
      <c r="G814" s="215" t="s">
        <v>6283</v>
      </c>
      <c r="H814" s="157">
        <f>VLOOKUP(I814:I864,'ENTER STAFF #S HERE'!$A$1:$B$2180,2,FALSE)</f>
        <v>378</v>
      </c>
      <c r="I814" s="233" t="s">
        <v>3990</v>
      </c>
      <c r="J814" s="227" t="s">
        <v>5669</v>
      </c>
      <c r="K814" s="187"/>
      <c r="L814" s="187"/>
      <c r="M814" s="284">
        <v>6</v>
      </c>
      <c r="N814" s="270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475" t="s">
        <v>60</v>
      </c>
      <c r="AD814" s="196" t="s">
        <v>6072</v>
      </c>
      <c r="AE814" s="187" t="str">
        <f>VLOOKUP($AF$2:$AF$6318,'PROG CODE'!$A$2:$B$1052,2,FALSE)</f>
        <v>KCABEDUORD</v>
      </c>
      <c r="AF814" s="214" t="s">
        <v>90</v>
      </c>
      <c r="AG814" s="214" t="s">
        <v>5683</v>
      </c>
      <c r="AH814" s="214" t="s">
        <v>5684</v>
      </c>
      <c r="AI814" s="214" t="s">
        <v>6266</v>
      </c>
      <c r="AJ814" s="216" t="s">
        <v>5638</v>
      </c>
      <c r="AK814" s="214"/>
      <c r="AL814" s="285"/>
      <c r="AM814" s="214" t="s">
        <v>5639</v>
      </c>
    </row>
    <row r="815" spans="1:39" ht="13.5" customHeight="1">
      <c r="A815" s="183">
        <f t="shared" si="5"/>
        <v>6</v>
      </c>
      <c r="B815" s="168" t="s">
        <v>361</v>
      </c>
      <c r="C815" s="221" t="s">
        <v>5685</v>
      </c>
      <c r="D815" s="200" t="s">
        <v>510</v>
      </c>
      <c r="E815" s="215" t="s">
        <v>510</v>
      </c>
      <c r="F815" s="225" t="s">
        <v>2310</v>
      </c>
      <c r="G815" s="215" t="s">
        <v>2311</v>
      </c>
      <c r="H815" s="157" t="str">
        <f>VLOOKUP(I815:I865,'ENTER STAFF #S HERE'!$A$1:$B$2180,2,FALSE)</f>
        <v>C1607</v>
      </c>
      <c r="I815" s="200" t="s">
        <v>5096</v>
      </c>
      <c r="J815" s="227" t="s">
        <v>5669</v>
      </c>
      <c r="K815" s="187"/>
      <c r="L815" s="187"/>
      <c r="M815" s="284">
        <v>6</v>
      </c>
      <c r="N815" s="270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475" t="s">
        <v>60</v>
      </c>
      <c r="AD815" s="196" t="s">
        <v>6072</v>
      </c>
      <c r="AE815" s="187" t="str">
        <f>VLOOKUP($AF$2:$AF$6318,'PROG CODE'!$A$2:$B$1052,2,FALSE)</f>
        <v>KCABEDUORD</v>
      </c>
      <c r="AF815" s="214" t="s">
        <v>90</v>
      </c>
      <c r="AG815" s="214" t="s">
        <v>5683</v>
      </c>
      <c r="AH815" s="214" t="s">
        <v>5684</v>
      </c>
      <c r="AI815" s="214" t="s">
        <v>6266</v>
      </c>
      <c r="AJ815" s="216" t="s">
        <v>5638</v>
      </c>
      <c r="AK815" s="214"/>
      <c r="AL815" s="285"/>
      <c r="AM815" s="214" t="s">
        <v>5639</v>
      </c>
    </row>
    <row r="816" spans="1:39" ht="13.5" customHeight="1">
      <c r="A816" s="183">
        <f t="shared" si="5"/>
        <v>6</v>
      </c>
      <c r="B816" s="168" t="s">
        <v>361</v>
      </c>
      <c r="C816" s="221" t="s">
        <v>5685</v>
      </c>
      <c r="D816" s="200" t="s">
        <v>510</v>
      </c>
      <c r="E816" s="215" t="s">
        <v>510</v>
      </c>
      <c r="F816" s="225" t="s">
        <v>2312</v>
      </c>
      <c r="G816" s="215" t="s">
        <v>2313</v>
      </c>
      <c r="H816" s="157" t="str">
        <f>VLOOKUP(I816:I866,'ENTER STAFF #S HERE'!$A$1:$B$2180,2,FALSE)</f>
        <v>C1853</v>
      </c>
      <c r="I816" s="200" t="s">
        <v>4254</v>
      </c>
      <c r="J816" s="227" t="s">
        <v>5669</v>
      </c>
      <c r="K816" s="187"/>
      <c r="L816" s="187"/>
      <c r="M816" s="284">
        <v>6</v>
      </c>
      <c r="N816" s="270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475" t="s">
        <v>60</v>
      </c>
      <c r="AD816" s="196" t="s">
        <v>6072</v>
      </c>
      <c r="AE816" s="187" t="str">
        <f>VLOOKUP($AF$2:$AF$6318,'PROG CODE'!$A$2:$B$1052,2,FALSE)</f>
        <v>KCABEDUORD</v>
      </c>
      <c r="AF816" s="214" t="s">
        <v>90</v>
      </c>
      <c r="AG816" s="214" t="s">
        <v>5683</v>
      </c>
      <c r="AH816" s="214" t="s">
        <v>5684</v>
      </c>
      <c r="AI816" s="214" t="s">
        <v>6266</v>
      </c>
      <c r="AJ816" s="216" t="s">
        <v>5638</v>
      </c>
      <c r="AK816" s="214"/>
      <c r="AL816" s="285"/>
      <c r="AM816" s="214" t="s">
        <v>5639</v>
      </c>
    </row>
    <row r="817" spans="1:39" ht="13.5" customHeight="1">
      <c r="A817" s="183">
        <f t="shared" si="5"/>
        <v>6</v>
      </c>
      <c r="B817" s="168" t="s">
        <v>361</v>
      </c>
      <c r="C817" s="221" t="s">
        <v>5685</v>
      </c>
      <c r="D817" s="200" t="s">
        <v>510</v>
      </c>
      <c r="E817" s="215" t="s">
        <v>510</v>
      </c>
      <c r="F817" s="225" t="s">
        <v>2314</v>
      </c>
      <c r="G817" s="215" t="s">
        <v>2315</v>
      </c>
      <c r="H817" s="157" t="str">
        <f>VLOOKUP(I817:I866,'ENTER STAFF #S HERE'!$A$1:$B$2180,2,FALSE)</f>
        <v>C1607</v>
      </c>
      <c r="I817" s="200" t="s">
        <v>5096</v>
      </c>
      <c r="J817" s="227" t="s">
        <v>5669</v>
      </c>
      <c r="K817" s="187"/>
      <c r="L817" s="187"/>
      <c r="M817" s="284">
        <v>6</v>
      </c>
      <c r="N817" s="270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475" t="s">
        <v>60</v>
      </c>
      <c r="AD817" s="196" t="s">
        <v>6072</v>
      </c>
      <c r="AE817" s="187" t="str">
        <f>VLOOKUP($AF$2:$AF$6318,'PROG CODE'!$A$2:$B$1052,2,FALSE)</f>
        <v>KCABEDUORD</v>
      </c>
      <c r="AF817" s="214" t="s">
        <v>90</v>
      </c>
      <c r="AG817" s="214" t="s">
        <v>5683</v>
      </c>
      <c r="AH817" s="214" t="s">
        <v>5684</v>
      </c>
      <c r="AI817" s="214" t="s">
        <v>6266</v>
      </c>
      <c r="AJ817" s="216" t="s">
        <v>5638</v>
      </c>
      <c r="AK817" s="214"/>
      <c r="AL817" s="285"/>
      <c r="AM817" s="214" t="s">
        <v>5639</v>
      </c>
    </row>
    <row r="818" spans="1:39" ht="13.5" customHeight="1">
      <c r="A818" s="183">
        <f t="shared" si="5"/>
        <v>6</v>
      </c>
      <c r="B818" s="168" t="s">
        <v>361</v>
      </c>
      <c r="C818" s="221" t="s">
        <v>5685</v>
      </c>
      <c r="D818" s="200" t="s">
        <v>510</v>
      </c>
      <c r="E818" s="215" t="s">
        <v>510</v>
      </c>
      <c r="F818" s="225" t="s">
        <v>2346</v>
      </c>
      <c r="G818" s="215" t="s">
        <v>2347</v>
      </c>
      <c r="H818" s="157" t="str">
        <f>VLOOKUP(I818:I867,'ENTER STAFF #S HERE'!$A$1:$B$2180,2,FALSE)</f>
        <v>C1607</v>
      </c>
      <c r="I818" s="200" t="s">
        <v>5096</v>
      </c>
      <c r="J818" s="227" t="s">
        <v>5669</v>
      </c>
      <c r="K818" s="187"/>
      <c r="L818" s="187"/>
      <c r="M818" s="284">
        <v>6</v>
      </c>
      <c r="N818" s="270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475" t="s">
        <v>60</v>
      </c>
      <c r="AD818" s="196" t="s">
        <v>6072</v>
      </c>
      <c r="AE818" s="187" t="str">
        <f>VLOOKUP($AF$2:$AF$6318,'PROG CODE'!$A$2:$B$1052,2,FALSE)</f>
        <v>KCABEDUORD</v>
      </c>
      <c r="AF818" s="214" t="s">
        <v>90</v>
      </c>
      <c r="AG818" s="214" t="s">
        <v>5683</v>
      </c>
      <c r="AH818" s="214" t="s">
        <v>5684</v>
      </c>
      <c r="AI818" s="214" t="s">
        <v>6266</v>
      </c>
      <c r="AJ818" s="216" t="s">
        <v>5638</v>
      </c>
      <c r="AK818" s="214"/>
      <c r="AL818" s="285"/>
      <c r="AM818" s="214" t="s">
        <v>5639</v>
      </c>
    </row>
    <row r="819" spans="1:39" ht="13.5" customHeight="1">
      <c r="A819" s="183">
        <f t="shared" si="5"/>
        <v>6</v>
      </c>
      <c r="B819" s="168" t="s">
        <v>361</v>
      </c>
      <c r="C819" s="221" t="s">
        <v>5685</v>
      </c>
      <c r="D819" s="200" t="s">
        <v>510</v>
      </c>
      <c r="E819" s="215" t="s">
        <v>510</v>
      </c>
      <c r="F819" s="225" t="s">
        <v>2348</v>
      </c>
      <c r="G819" s="215" t="s">
        <v>2349</v>
      </c>
      <c r="H819" s="157" t="str">
        <f>VLOOKUP(I819:I868,'ENTER STAFF #S HERE'!$A$1:$B$2180,2,FALSE)</f>
        <v>C1853</v>
      </c>
      <c r="I819" s="200" t="s">
        <v>4254</v>
      </c>
      <c r="J819" s="227" t="s">
        <v>5669</v>
      </c>
      <c r="K819" s="187"/>
      <c r="L819" s="187"/>
      <c r="M819" s="284">
        <v>6</v>
      </c>
      <c r="N819" s="270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475" t="s">
        <v>60</v>
      </c>
      <c r="AD819" s="196" t="s">
        <v>6072</v>
      </c>
      <c r="AE819" s="187" t="str">
        <f>VLOOKUP($AF$2:$AF$6318,'PROG CODE'!$A$2:$B$1052,2,FALSE)</f>
        <v>KCABEDUORD</v>
      </c>
      <c r="AF819" s="214" t="s">
        <v>90</v>
      </c>
      <c r="AG819" s="214" t="s">
        <v>5683</v>
      </c>
      <c r="AH819" s="214" t="s">
        <v>5684</v>
      </c>
      <c r="AI819" s="214" t="s">
        <v>6266</v>
      </c>
      <c r="AJ819" s="216" t="s">
        <v>5638</v>
      </c>
      <c r="AK819" s="214"/>
      <c r="AL819" s="285"/>
      <c r="AM819" s="214" t="s">
        <v>5639</v>
      </c>
    </row>
    <row r="820" spans="1:39" ht="13.5" customHeight="1">
      <c r="A820" s="183">
        <f t="shared" si="5"/>
        <v>6</v>
      </c>
      <c r="B820" s="168" t="s">
        <v>361</v>
      </c>
      <c r="C820" s="221" t="s">
        <v>5685</v>
      </c>
      <c r="D820" s="200" t="s">
        <v>510</v>
      </c>
      <c r="E820" s="215" t="s">
        <v>510</v>
      </c>
      <c r="F820" s="214" t="s">
        <v>2156</v>
      </c>
      <c r="G820" s="215" t="s">
        <v>6325</v>
      </c>
      <c r="H820" s="157" t="str">
        <f>VLOOKUP(I820:I869,'ENTER STAFF #S HERE'!$A$1:$B$2180,2,FALSE)</f>
        <v>C1424</v>
      </c>
      <c r="I820" s="200" t="s">
        <v>3906</v>
      </c>
      <c r="J820" s="227" t="s">
        <v>5669</v>
      </c>
      <c r="K820" s="187"/>
      <c r="L820" s="187"/>
      <c r="M820" s="210">
        <v>6</v>
      </c>
      <c r="N820" s="270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475" t="s">
        <v>60</v>
      </c>
      <c r="AD820" s="196" t="s">
        <v>6072</v>
      </c>
      <c r="AE820" s="187" t="str">
        <f>VLOOKUP($AF$2:$AF$6318,'PROG CODE'!$A$2:$B$1052,2,FALSE)</f>
        <v>KCABEDUORD</v>
      </c>
      <c r="AF820" s="214" t="s">
        <v>90</v>
      </c>
      <c r="AG820" s="214" t="s">
        <v>5683</v>
      </c>
      <c r="AH820" s="214" t="s">
        <v>5684</v>
      </c>
      <c r="AI820" s="214" t="s">
        <v>6403</v>
      </c>
      <c r="AJ820" s="216" t="s">
        <v>5638</v>
      </c>
      <c r="AK820" s="214"/>
      <c r="AL820" s="285"/>
      <c r="AM820" s="214" t="s">
        <v>5639</v>
      </c>
    </row>
    <row r="821" spans="1:39" ht="13.5" customHeight="1">
      <c r="A821" s="183">
        <f t="shared" si="5"/>
        <v>6</v>
      </c>
      <c r="B821" s="168" t="s">
        <v>361</v>
      </c>
      <c r="C821" s="221" t="s">
        <v>5685</v>
      </c>
      <c r="D821" s="200" t="s">
        <v>510</v>
      </c>
      <c r="E821" s="215" t="s">
        <v>510</v>
      </c>
      <c r="F821" s="214" t="s">
        <v>2158</v>
      </c>
      <c r="G821" s="215" t="s">
        <v>6475</v>
      </c>
      <c r="H821" s="157" t="str">
        <f>VLOOKUP(I821:I870,'ENTER STAFF #S HERE'!$A$1:$B$2180,2,FALSE)</f>
        <v>C1549</v>
      </c>
      <c r="I821" s="200" t="s">
        <v>5048</v>
      </c>
      <c r="J821" s="227" t="s">
        <v>5669</v>
      </c>
      <c r="K821" s="187"/>
      <c r="L821" s="187"/>
      <c r="M821" s="284">
        <v>6</v>
      </c>
      <c r="N821" s="270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475" t="s">
        <v>60</v>
      </c>
      <c r="AD821" s="196" t="s">
        <v>6072</v>
      </c>
      <c r="AE821" s="187" t="str">
        <f>VLOOKUP($AF$2:$AF$6318,'PROG CODE'!$A$2:$B$1052,2,FALSE)</f>
        <v>KCABEDUORD</v>
      </c>
      <c r="AF821" s="214" t="s">
        <v>90</v>
      </c>
      <c r="AG821" s="214" t="s">
        <v>5683</v>
      </c>
      <c r="AH821" s="214" t="s">
        <v>5684</v>
      </c>
      <c r="AI821" s="214" t="s">
        <v>6260</v>
      </c>
      <c r="AJ821" s="216" t="s">
        <v>5638</v>
      </c>
      <c r="AK821" s="214"/>
      <c r="AL821" s="285"/>
      <c r="AM821" s="214" t="s">
        <v>5639</v>
      </c>
    </row>
    <row r="822" spans="1:39" ht="13.5" customHeight="1">
      <c r="A822" s="183">
        <f t="shared" si="5"/>
        <v>6</v>
      </c>
      <c r="B822" s="168" t="s">
        <v>361</v>
      </c>
      <c r="C822" s="221" t="s">
        <v>5685</v>
      </c>
      <c r="D822" s="200" t="s">
        <v>510</v>
      </c>
      <c r="E822" s="215" t="s">
        <v>510</v>
      </c>
      <c r="F822" s="214" t="s">
        <v>2228</v>
      </c>
      <c r="G822" s="215" t="s">
        <v>6476</v>
      </c>
      <c r="H822" s="157" t="str">
        <f>VLOOKUP(I822:I872,'ENTER STAFF #S HERE'!$A$1:$B$2180,2,FALSE)</f>
        <v>C1549</v>
      </c>
      <c r="I822" s="200" t="s">
        <v>5048</v>
      </c>
      <c r="J822" s="227" t="s">
        <v>5669</v>
      </c>
      <c r="K822" s="187"/>
      <c r="L822" s="187"/>
      <c r="M822" s="284">
        <v>6</v>
      </c>
      <c r="N822" s="270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475" t="s">
        <v>60</v>
      </c>
      <c r="AD822" s="196" t="s">
        <v>6072</v>
      </c>
      <c r="AE822" s="187" t="str">
        <f>VLOOKUP($AF$2:$AF$6318,'PROG CODE'!$A$2:$B$1052,2,FALSE)</f>
        <v>KCABEDUORD</v>
      </c>
      <c r="AF822" s="214" t="s">
        <v>90</v>
      </c>
      <c r="AG822" s="214" t="s">
        <v>5683</v>
      </c>
      <c r="AH822" s="214" t="s">
        <v>5684</v>
      </c>
      <c r="AI822" s="214" t="s">
        <v>6263</v>
      </c>
      <c r="AJ822" s="216" t="s">
        <v>5638</v>
      </c>
      <c r="AK822" s="214"/>
      <c r="AL822" s="285"/>
      <c r="AM822" s="214" t="s">
        <v>5639</v>
      </c>
    </row>
    <row r="823" spans="1:39" ht="13.5" customHeight="1">
      <c r="A823" s="183">
        <f t="shared" si="5"/>
        <v>6</v>
      </c>
      <c r="B823" s="168" t="s">
        <v>361</v>
      </c>
      <c r="C823" s="221" t="s">
        <v>5685</v>
      </c>
      <c r="D823" s="200" t="s">
        <v>510</v>
      </c>
      <c r="E823" s="215" t="s">
        <v>510</v>
      </c>
      <c r="F823" s="214" t="s">
        <v>2230</v>
      </c>
      <c r="G823" s="215" t="s">
        <v>6477</v>
      </c>
      <c r="H823" s="157" t="str">
        <f>VLOOKUP(I823:I873,'ENTER STAFF #S HERE'!$A$1:$B$2180,2,FALSE)</f>
        <v>C1424</v>
      </c>
      <c r="I823" s="200" t="s">
        <v>3906</v>
      </c>
      <c r="J823" s="227" t="s">
        <v>5669</v>
      </c>
      <c r="K823" s="187"/>
      <c r="L823" s="187"/>
      <c r="M823" s="210">
        <v>6</v>
      </c>
      <c r="N823" s="270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475" t="s">
        <v>60</v>
      </c>
      <c r="AD823" s="196" t="s">
        <v>6072</v>
      </c>
      <c r="AE823" s="187" t="str">
        <f>VLOOKUP($AF$2:$AF$6318,'PROG CODE'!$A$2:$B$1052,2,FALSE)</f>
        <v>KCABEDUORD</v>
      </c>
      <c r="AF823" s="214" t="s">
        <v>90</v>
      </c>
      <c r="AG823" s="214" t="s">
        <v>5683</v>
      </c>
      <c r="AH823" s="214" t="s">
        <v>5684</v>
      </c>
      <c r="AI823" s="214" t="s">
        <v>6263</v>
      </c>
      <c r="AJ823" s="216" t="s">
        <v>5638</v>
      </c>
      <c r="AK823" s="214"/>
      <c r="AL823" s="285"/>
      <c r="AM823" s="214" t="s">
        <v>5639</v>
      </c>
    </row>
    <row r="824" spans="1:39" ht="13.5" customHeight="1">
      <c r="A824" s="183">
        <f t="shared" si="5"/>
        <v>2</v>
      </c>
      <c r="B824" s="168" t="s">
        <v>357</v>
      </c>
      <c r="C824" s="221" t="s">
        <v>5685</v>
      </c>
      <c r="D824" s="200" t="s">
        <v>510</v>
      </c>
      <c r="E824" s="215" t="s">
        <v>510</v>
      </c>
      <c r="F824" s="225" t="s">
        <v>2668</v>
      </c>
      <c r="G824" s="215" t="s">
        <v>2669</v>
      </c>
      <c r="H824" s="157" t="str">
        <f>VLOOKUP(I824:I874,'ENTER STAFF #S HERE'!$A$1:$B$2180,2,FALSE)</f>
        <v>C2095</v>
      </c>
      <c r="I824" s="200" t="s">
        <v>4558</v>
      </c>
      <c r="J824" s="227"/>
      <c r="K824" s="187"/>
      <c r="L824" s="187"/>
      <c r="M824" s="284">
        <v>6</v>
      </c>
      <c r="N824" s="270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475" t="s">
        <v>60</v>
      </c>
      <c r="AD824" s="196" t="s">
        <v>6072</v>
      </c>
      <c r="AE824" s="187" t="str">
        <f>VLOOKUP($AF$2:$AF$6318,'PROG CODE'!$A$2:$B$1052,2,FALSE)</f>
        <v>KCABEDUORD</v>
      </c>
      <c r="AF824" s="214" t="s">
        <v>90</v>
      </c>
      <c r="AG824" s="214" t="s">
        <v>5683</v>
      </c>
      <c r="AH824" s="214" t="s">
        <v>5684</v>
      </c>
      <c r="AI824" s="214" t="s">
        <v>6266</v>
      </c>
      <c r="AJ824" s="216" t="s">
        <v>5638</v>
      </c>
      <c r="AK824" s="214"/>
      <c r="AL824" s="285"/>
      <c r="AM824" s="214" t="s">
        <v>5639</v>
      </c>
    </row>
    <row r="825" spans="1:39" ht="13.5" customHeight="1">
      <c r="A825" s="183">
        <f t="shared" si="5"/>
        <v>3</v>
      </c>
      <c r="B825" s="168" t="s">
        <v>358</v>
      </c>
      <c r="C825" s="221" t="s">
        <v>5685</v>
      </c>
      <c r="D825" s="200" t="s">
        <v>510</v>
      </c>
      <c r="E825" s="215" t="s">
        <v>510</v>
      </c>
      <c r="F825" s="225" t="s">
        <v>2148</v>
      </c>
      <c r="G825" s="215" t="s">
        <v>2149</v>
      </c>
      <c r="H825" s="157" t="str">
        <f>VLOOKUP(I825:I875,'ENTER STAFF #S HERE'!$A$1:$B$2180,2,FALSE)</f>
        <v>C1575</v>
      </c>
      <c r="I825" s="200" t="s">
        <v>4198</v>
      </c>
      <c r="J825" s="227" t="s">
        <v>5669</v>
      </c>
      <c r="K825" s="187"/>
      <c r="L825" s="187"/>
      <c r="M825" s="284">
        <v>6</v>
      </c>
      <c r="N825" s="270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475" t="s">
        <v>60</v>
      </c>
      <c r="AD825" s="196" t="s">
        <v>6072</v>
      </c>
      <c r="AE825" s="187" t="str">
        <f>VLOOKUP($AF$2:$AF$6318,'PROG CODE'!$A$2:$B$1052,2,FALSE)</f>
        <v>KCABEDUORD</v>
      </c>
      <c r="AF825" s="214" t="s">
        <v>90</v>
      </c>
      <c r="AG825" s="214" t="s">
        <v>5683</v>
      </c>
      <c r="AH825" s="214" t="s">
        <v>5684</v>
      </c>
      <c r="AI825" s="214" t="s">
        <v>6260</v>
      </c>
      <c r="AJ825" s="216" t="s">
        <v>5638</v>
      </c>
      <c r="AK825" s="214"/>
      <c r="AL825" s="285"/>
      <c r="AM825" s="214" t="s">
        <v>5639</v>
      </c>
    </row>
    <row r="826" spans="1:39" ht="13.5" customHeight="1">
      <c r="A826" s="183">
        <f t="shared" si="5"/>
        <v>4</v>
      </c>
      <c r="B826" s="168" t="s">
        <v>359</v>
      </c>
      <c r="C826" s="221" t="s">
        <v>5685</v>
      </c>
      <c r="D826" s="200" t="s">
        <v>510</v>
      </c>
      <c r="E826" s="215" t="s">
        <v>510</v>
      </c>
      <c r="F826" s="225" t="s">
        <v>2150</v>
      </c>
      <c r="G826" s="215" t="s">
        <v>6328</v>
      </c>
      <c r="H826" s="157">
        <f>VLOOKUP(I826:I875,'ENTER STAFF #S HERE'!$A$1:$B$2180,2,FALSE)</f>
        <v>385</v>
      </c>
      <c r="I826" s="200" t="s">
        <v>3911</v>
      </c>
      <c r="J826" s="227" t="s">
        <v>5669</v>
      </c>
      <c r="K826" s="187"/>
      <c r="L826" s="187"/>
      <c r="M826" s="284">
        <v>6</v>
      </c>
      <c r="N826" s="270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475" t="s">
        <v>60</v>
      </c>
      <c r="AD826" s="196" t="s">
        <v>6072</v>
      </c>
      <c r="AE826" s="187" t="str">
        <f>VLOOKUP($AF$2:$AF$6318,'PROG CODE'!$A$2:$B$1052,2,FALSE)</f>
        <v>KCABEDUORD</v>
      </c>
      <c r="AF826" s="214" t="s">
        <v>90</v>
      </c>
      <c r="AG826" s="214" t="s">
        <v>5683</v>
      </c>
      <c r="AH826" s="214" t="s">
        <v>5684</v>
      </c>
      <c r="AI826" s="214" t="s">
        <v>6403</v>
      </c>
      <c r="AJ826" s="216" t="s">
        <v>5638</v>
      </c>
      <c r="AK826" s="214"/>
      <c r="AL826" s="285"/>
      <c r="AM826" s="214" t="s">
        <v>5639</v>
      </c>
    </row>
    <row r="827" spans="1:39" ht="13.5" customHeight="1">
      <c r="A827" s="183">
        <f t="shared" si="5"/>
        <v>6</v>
      </c>
      <c r="B827" s="168" t="s">
        <v>361</v>
      </c>
      <c r="C827" s="221" t="s">
        <v>5685</v>
      </c>
      <c r="D827" s="200" t="s">
        <v>510</v>
      </c>
      <c r="E827" s="215" t="s">
        <v>510</v>
      </c>
      <c r="F827" s="225" t="s">
        <v>6478</v>
      </c>
      <c r="G827" s="215" t="s">
        <v>2295</v>
      </c>
      <c r="H827" s="157">
        <f>VLOOKUP(I827:I876,'ENTER STAFF #S HERE'!$A$1:$B$2180,2,FALSE)</f>
        <v>385</v>
      </c>
      <c r="I827" s="200" t="s">
        <v>3911</v>
      </c>
      <c r="J827" s="227" t="s">
        <v>5669</v>
      </c>
      <c r="K827" s="187"/>
      <c r="L827" s="187"/>
      <c r="M827" s="284">
        <v>6</v>
      </c>
      <c r="N827" s="270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475" t="s">
        <v>60</v>
      </c>
      <c r="AD827" s="196" t="s">
        <v>6072</v>
      </c>
      <c r="AE827" s="187" t="str">
        <f>VLOOKUP($AF$2:$AF$6318,'PROG CODE'!$A$2:$B$1052,2,FALSE)</f>
        <v>KCABEDUORD</v>
      </c>
      <c r="AF827" s="214" t="s">
        <v>90</v>
      </c>
      <c r="AG827" s="214" t="s">
        <v>5683</v>
      </c>
      <c r="AH827" s="214" t="s">
        <v>5684</v>
      </c>
      <c r="AI827" s="214" t="s">
        <v>6266</v>
      </c>
      <c r="AJ827" s="216" t="s">
        <v>5638</v>
      </c>
      <c r="AK827" s="214"/>
      <c r="AL827" s="285"/>
      <c r="AM827" s="214" t="s">
        <v>5639</v>
      </c>
    </row>
    <row r="828" spans="1:39" ht="13.5" customHeight="1">
      <c r="A828" s="183">
        <f t="shared" si="5"/>
        <v>6</v>
      </c>
      <c r="B828" s="168" t="s">
        <v>361</v>
      </c>
      <c r="C828" s="221" t="s">
        <v>5685</v>
      </c>
      <c r="D828" s="200" t="s">
        <v>510</v>
      </c>
      <c r="E828" s="215" t="s">
        <v>510</v>
      </c>
      <c r="F828" s="225" t="s">
        <v>6479</v>
      </c>
      <c r="G828" s="215" t="s">
        <v>6358</v>
      </c>
      <c r="H828" s="157" t="str">
        <f>VLOOKUP(I828:I877,'ENTER STAFF #S HERE'!$A$1:$B$2180,2,FALSE)</f>
        <v>C1575</v>
      </c>
      <c r="I828" s="200" t="s">
        <v>4198</v>
      </c>
      <c r="J828" s="227" t="s">
        <v>5669</v>
      </c>
      <c r="K828" s="187"/>
      <c r="L828" s="187"/>
      <c r="M828" s="284">
        <v>6</v>
      </c>
      <c r="N828" s="270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475" t="s">
        <v>60</v>
      </c>
      <c r="AD828" s="196" t="s">
        <v>6072</v>
      </c>
      <c r="AE828" s="187" t="str">
        <f>VLOOKUP($AF$2:$AF$6318,'PROG CODE'!$A$2:$B$1052,2,FALSE)</f>
        <v>KCABEDUORD</v>
      </c>
      <c r="AF828" s="214" t="s">
        <v>90</v>
      </c>
      <c r="AG828" s="214" t="s">
        <v>5683</v>
      </c>
      <c r="AH828" s="214" t="s">
        <v>5684</v>
      </c>
      <c r="AI828" s="214" t="s">
        <v>6266</v>
      </c>
      <c r="AJ828" s="216" t="s">
        <v>5638</v>
      </c>
      <c r="AK828" s="214"/>
      <c r="AL828" s="285"/>
      <c r="AM828" s="214" t="s">
        <v>5639</v>
      </c>
    </row>
    <row r="829" spans="1:39" ht="13.5" customHeight="1">
      <c r="A829" s="183">
        <f t="shared" si="5"/>
        <v>6</v>
      </c>
      <c r="B829" s="168" t="s">
        <v>361</v>
      </c>
      <c r="C829" s="221" t="s">
        <v>5685</v>
      </c>
      <c r="D829" s="200" t="s">
        <v>510</v>
      </c>
      <c r="E829" s="215" t="s">
        <v>510</v>
      </c>
      <c r="F829" s="225" t="s">
        <v>6480</v>
      </c>
      <c r="G829" s="215" t="s">
        <v>2335</v>
      </c>
      <c r="H829" s="157">
        <f>VLOOKUP(I829:I878,'ENTER STAFF #S HERE'!$A$1:$B$2180,2,FALSE)</f>
        <v>385</v>
      </c>
      <c r="I829" s="200" t="s">
        <v>3911</v>
      </c>
      <c r="J829" s="227" t="s">
        <v>5669</v>
      </c>
      <c r="K829" s="187"/>
      <c r="L829" s="187"/>
      <c r="M829" s="284">
        <v>6</v>
      </c>
      <c r="N829" s="270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475" t="s">
        <v>60</v>
      </c>
      <c r="AD829" s="196" t="s">
        <v>6072</v>
      </c>
      <c r="AE829" s="187" t="str">
        <f>VLOOKUP($AF$2:$AF$6318,'PROG CODE'!$A$2:$B$1052,2,FALSE)</f>
        <v>KCABEDUORD</v>
      </c>
      <c r="AF829" s="214" t="s">
        <v>90</v>
      </c>
      <c r="AG829" s="214" t="s">
        <v>5683</v>
      </c>
      <c r="AH829" s="214" t="s">
        <v>5684</v>
      </c>
      <c r="AI829" s="214" t="s">
        <v>6395</v>
      </c>
      <c r="AJ829" s="216" t="s">
        <v>5638</v>
      </c>
      <c r="AK829" s="214"/>
      <c r="AL829" s="285"/>
      <c r="AM829" s="214" t="s">
        <v>5639</v>
      </c>
    </row>
    <row r="830" spans="1:39" ht="13.5" customHeight="1">
      <c r="A830" s="183">
        <f t="shared" si="5"/>
        <v>1</v>
      </c>
      <c r="B830" s="168" t="s">
        <v>52</v>
      </c>
      <c r="C830" s="221" t="s">
        <v>5685</v>
      </c>
      <c r="D830" s="200" t="s">
        <v>510</v>
      </c>
      <c r="E830" s="215" t="s">
        <v>510</v>
      </c>
      <c r="F830" s="225" t="s">
        <v>6481</v>
      </c>
      <c r="G830" s="215" t="s">
        <v>6482</v>
      </c>
      <c r="H830" s="157" t="str">
        <f>VLOOKUP(I830:I879,'ENTER STAFF #S HERE'!$A$1:$B$2180,2,FALSE)</f>
        <v>C1575</v>
      </c>
      <c r="I830" s="200" t="s">
        <v>4198</v>
      </c>
      <c r="J830" s="227" t="s">
        <v>5669</v>
      </c>
      <c r="K830" s="187"/>
      <c r="L830" s="187"/>
      <c r="M830" s="284">
        <v>6</v>
      </c>
      <c r="N830" s="270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475" t="s">
        <v>60</v>
      </c>
      <c r="AD830" s="196" t="s">
        <v>6072</v>
      </c>
      <c r="AE830" s="187" t="str">
        <f>VLOOKUP($AF$2:$AF$6318,'PROG CODE'!$A$2:$B$1052,2,FALSE)</f>
        <v>KCABEDUORD</v>
      </c>
      <c r="AF830" s="214" t="s">
        <v>90</v>
      </c>
      <c r="AG830" s="214" t="s">
        <v>5683</v>
      </c>
      <c r="AH830" s="214" t="s">
        <v>5684</v>
      </c>
      <c r="AI830" s="214" t="s">
        <v>6395</v>
      </c>
      <c r="AJ830" s="216" t="s">
        <v>5638</v>
      </c>
      <c r="AK830" s="214"/>
      <c r="AL830" s="285"/>
      <c r="AM830" s="214" t="s">
        <v>5639</v>
      </c>
    </row>
    <row r="831" spans="1:39" ht="13.5" customHeight="1">
      <c r="A831" s="183">
        <f t="shared" si="5"/>
        <v>2</v>
      </c>
      <c r="B831" s="168" t="s">
        <v>357</v>
      </c>
      <c r="C831" s="221" t="s">
        <v>5685</v>
      </c>
      <c r="D831" s="200" t="s">
        <v>510</v>
      </c>
      <c r="E831" s="215" t="s">
        <v>510</v>
      </c>
      <c r="F831" s="225" t="s">
        <v>2144</v>
      </c>
      <c r="G831" s="215" t="s">
        <v>2145</v>
      </c>
      <c r="H831" s="157" t="str">
        <f>VLOOKUP(I831:I880,'ENTER STAFF #S HERE'!$A$1:$B$2180,2,FALSE)</f>
        <v>C1925</v>
      </c>
      <c r="I831" s="200" t="s">
        <v>4338</v>
      </c>
      <c r="J831" s="227" t="s">
        <v>5669</v>
      </c>
      <c r="K831" s="187"/>
      <c r="L831" s="187"/>
      <c r="M831" s="284">
        <v>6</v>
      </c>
      <c r="N831" s="270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475" t="s">
        <v>60</v>
      </c>
      <c r="AD831" s="196" t="s">
        <v>6072</v>
      </c>
      <c r="AE831" s="187" t="str">
        <f>VLOOKUP($AF$2:$AF$6318,'PROG CODE'!$A$2:$B$1052,2,FALSE)</f>
        <v>KCABEDUORD</v>
      </c>
      <c r="AF831" s="214" t="s">
        <v>90</v>
      </c>
      <c r="AG831" s="214" t="s">
        <v>5683</v>
      </c>
      <c r="AH831" s="214" t="s">
        <v>5684</v>
      </c>
      <c r="AI831" s="214" t="s">
        <v>6403</v>
      </c>
      <c r="AJ831" s="216" t="s">
        <v>5638</v>
      </c>
      <c r="AK831" s="214"/>
      <c r="AL831" s="285"/>
      <c r="AM831" s="214" t="s">
        <v>5639</v>
      </c>
    </row>
    <row r="832" spans="1:39" ht="13.5" customHeight="1">
      <c r="A832" s="183">
        <f t="shared" si="5"/>
        <v>3</v>
      </c>
      <c r="B832" s="168" t="s">
        <v>358</v>
      </c>
      <c r="C832" s="221" t="s">
        <v>5685</v>
      </c>
      <c r="D832" s="200" t="s">
        <v>510</v>
      </c>
      <c r="E832" s="215" t="s">
        <v>510</v>
      </c>
      <c r="F832" s="225" t="s">
        <v>6443</v>
      </c>
      <c r="G832" s="215" t="s">
        <v>6483</v>
      </c>
      <c r="H832" s="157" t="str">
        <f>VLOOKUP(I832:I881,'ENTER STAFF #S HERE'!$A$1:$B$2180,2,FALSE)</f>
        <v>C1925</v>
      </c>
      <c r="I832" s="200" t="s">
        <v>4338</v>
      </c>
      <c r="J832" s="227"/>
      <c r="K832" s="187"/>
      <c r="L832" s="187"/>
      <c r="M832" s="284">
        <v>6</v>
      </c>
      <c r="N832" s="270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475" t="s">
        <v>60</v>
      </c>
      <c r="AD832" s="196" t="s">
        <v>6072</v>
      </c>
      <c r="AE832" s="187" t="str">
        <f>VLOOKUP($AF$2:$AF$6318,'PROG CODE'!$A$2:$B$1052,2,FALSE)</f>
        <v>KCABEDUORD</v>
      </c>
      <c r="AF832" s="214" t="s">
        <v>90</v>
      </c>
      <c r="AG832" s="214" t="s">
        <v>5683</v>
      </c>
      <c r="AH832" s="214" t="s">
        <v>5684</v>
      </c>
      <c r="AI832" s="214" t="s">
        <v>6403</v>
      </c>
      <c r="AJ832" s="216" t="s">
        <v>5638</v>
      </c>
      <c r="AK832" s="214"/>
      <c r="AL832" s="285"/>
      <c r="AM832" s="214" t="s">
        <v>5639</v>
      </c>
    </row>
    <row r="833" spans="1:39" ht="13.5" customHeight="1">
      <c r="A833" s="183">
        <f t="shared" si="5"/>
        <v>4</v>
      </c>
      <c r="B833" s="168" t="s">
        <v>359</v>
      </c>
      <c r="C833" s="221" t="s">
        <v>5685</v>
      </c>
      <c r="D833" s="200" t="s">
        <v>510</v>
      </c>
      <c r="E833" s="215" t="s">
        <v>510</v>
      </c>
      <c r="F833" s="225" t="s">
        <v>6484</v>
      </c>
      <c r="G833" s="215" t="s">
        <v>6485</v>
      </c>
      <c r="H833" s="157" t="str">
        <f>VLOOKUP(I833:I882,'ENTER STAFF #S HERE'!$A$1:$B$2180,2,FALSE)</f>
        <v>C1925</v>
      </c>
      <c r="I833" s="200" t="s">
        <v>4338</v>
      </c>
      <c r="J833" s="227" t="s">
        <v>5669</v>
      </c>
      <c r="K833" s="187"/>
      <c r="L833" s="187"/>
      <c r="M833" s="284">
        <v>6</v>
      </c>
      <c r="N833" s="270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475" t="s">
        <v>60</v>
      </c>
      <c r="AD833" s="196" t="s">
        <v>6072</v>
      </c>
      <c r="AE833" s="187" t="str">
        <f>VLOOKUP($AF$2:$AF$6318,'PROG CODE'!$A$2:$B$1052,2,FALSE)</f>
        <v>KCABEDUORD</v>
      </c>
      <c r="AF833" s="214" t="s">
        <v>90</v>
      </c>
      <c r="AG833" s="214" t="s">
        <v>5683</v>
      </c>
      <c r="AH833" s="214" t="s">
        <v>5684</v>
      </c>
      <c r="AI833" s="214" t="s">
        <v>6264</v>
      </c>
      <c r="AJ833" s="216" t="s">
        <v>5638</v>
      </c>
      <c r="AK833" s="214"/>
      <c r="AL833" s="285"/>
      <c r="AM833" s="214" t="s">
        <v>5639</v>
      </c>
    </row>
    <row r="834" spans="1:39" ht="13.5" customHeight="1">
      <c r="A834" s="183">
        <f t="shared" si="5"/>
        <v>5</v>
      </c>
      <c r="B834" s="168" t="s">
        <v>360</v>
      </c>
      <c r="C834" s="221" t="s">
        <v>5685</v>
      </c>
      <c r="D834" s="200" t="s">
        <v>510</v>
      </c>
      <c r="E834" s="215" t="s">
        <v>510</v>
      </c>
      <c r="F834" s="225" t="s">
        <v>6486</v>
      </c>
      <c r="G834" s="215" t="s">
        <v>6487</v>
      </c>
      <c r="H834" s="157" t="str">
        <f>VLOOKUP(I834:I883,'ENTER STAFF #S HERE'!$A$1:$B$2180,2,FALSE)</f>
        <v>C1925</v>
      </c>
      <c r="I834" s="200" t="s">
        <v>4338</v>
      </c>
      <c r="J834" s="227" t="s">
        <v>5669</v>
      </c>
      <c r="K834" s="187"/>
      <c r="L834" s="187"/>
      <c r="M834" s="284">
        <v>6</v>
      </c>
      <c r="N834" s="270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475" t="s">
        <v>60</v>
      </c>
      <c r="AD834" s="196" t="s">
        <v>6072</v>
      </c>
      <c r="AE834" s="187" t="str">
        <f>VLOOKUP($AF$2:$AF$6318,'PROG CODE'!$A$2:$B$1052,2,FALSE)</f>
        <v>KCABEDUORD</v>
      </c>
      <c r="AF834" s="214" t="s">
        <v>90</v>
      </c>
      <c r="AG834" s="214" t="s">
        <v>5683</v>
      </c>
      <c r="AH834" s="214" t="s">
        <v>5684</v>
      </c>
      <c r="AI834" s="214" t="s">
        <v>6266</v>
      </c>
      <c r="AJ834" s="216" t="s">
        <v>5638</v>
      </c>
      <c r="AK834" s="214"/>
      <c r="AL834" s="285"/>
      <c r="AM834" s="214" t="s">
        <v>5639</v>
      </c>
    </row>
    <row r="835" spans="1:39" ht="13.5" customHeight="1">
      <c r="A835" s="183">
        <f t="shared" si="5"/>
        <v>6</v>
      </c>
      <c r="B835" s="168" t="s">
        <v>361</v>
      </c>
      <c r="C835" s="221" t="s">
        <v>5685</v>
      </c>
      <c r="D835" s="200" t="s">
        <v>510</v>
      </c>
      <c r="E835" s="215" t="s">
        <v>510</v>
      </c>
      <c r="F835" s="214" t="s">
        <v>2056</v>
      </c>
      <c r="G835" s="215" t="s">
        <v>6344</v>
      </c>
      <c r="H835" s="157" t="str">
        <f>VLOOKUP(I835:I884,'ENTER STAFF #S HERE'!$A$1:$B$2180,2,FALSE)</f>
        <v>C1250</v>
      </c>
      <c r="I835" s="179" t="s">
        <v>3920</v>
      </c>
      <c r="J835" s="227" t="s">
        <v>5669</v>
      </c>
      <c r="K835" s="187"/>
      <c r="L835" s="187"/>
      <c r="M835" s="210">
        <v>6</v>
      </c>
      <c r="N835" s="270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475" t="s">
        <v>60</v>
      </c>
      <c r="AD835" s="196" t="s">
        <v>6072</v>
      </c>
      <c r="AE835" s="187" t="str">
        <f>VLOOKUP($AF$2:$AF$6318,'PROG CODE'!$A$2:$B$1052,2,FALSE)</f>
        <v>KCABEDUORD</v>
      </c>
      <c r="AF835" s="214" t="s">
        <v>90</v>
      </c>
      <c r="AG835" s="214" t="s">
        <v>5683</v>
      </c>
      <c r="AH835" s="214" t="s">
        <v>5684</v>
      </c>
      <c r="AI835" s="214" t="s">
        <v>6263</v>
      </c>
      <c r="AJ835" s="216" t="s">
        <v>5638</v>
      </c>
      <c r="AK835" s="214"/>
      <c r="AL835" s="285"/>
      <c r="AM835" s="214" t="s">
        <v>5639</v>
      </c>
    </row>
    <row r="836" spans="1:39" ht="13.5" customHeight="1">
      <c r="A836" s="183">
        <f t="shared" si="5"/>
        <v>7</v>
      </c>
      <c r="B836" s="168" t="s">
        <v>362</v>
      </c>
      <c r="C836" s="221" t="s">
        <v>5685</v>
      </c>
      <c r="D836" s="200" t="s">
        <v>510</v>
      </c>
      <c r="E836" s="215" t="s">
        <v>510</v>
      </c>
      <c r="F836" s="225" t="s">
        <v>2224</v>
      </c>
      <c r="G836" s="215" t="s">
        <v>6488</v>
      </c>
      <c r="H836" s="157" t="str">
        <f>VLOOKUP(I836:I885,'ENTER STAFF #S HERE'!$A$1:$B$2180,2,FALSE)</f>
        <v>C1619</v>
      </c>
      <c r="I836" s="200" t="s">
        <v>3946</v>
      </c>
      <c r="J836" s="227" t="s">
        <v>5669</v>
      </c>
      <c r="K836" s="187"/>
      <c r="L836" s="187"/>
      <c r="M836" s="210">
        <v>6</v>
      </c>
      <c r="N836" s="270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475" t="s">
        <v>60</v>
      </c>
      <c r="AD836" s="196" t="s">
        <v>6072</v>
      </c>
      <c r="AE836" s="187" t="str">
        <f>VLOOKUP($AF$2:$AF$6318,'PROG CODE'!$A$2:$B$1052,2,FALSE)</f>
        <v>KCABEDUORD</v>
      </c>
      <c r="AF836" s="214" t="s">
        <v>90</v>
      </c>
      <c r="AG836" s="214" t="s">
        <v>5683</v>
      </c>
      <c r="AH836" s="214" t="s">
        <v>5684</v>
      </c>
      <c r="AI836" s="214" t="s">
        <v>6264</v>
      </c>
      <c r="AJ836" s="216" t="s">
        <v>5638</v>
      </c>
      <c r="AK836" s="214"/>
      <c r="AL836" s="285"/>
      <c r="AM836" s="214" t="s">
        <v>5639</v>
      </c>
    </row>
    <row r="837" spans="1:39" ht="13.5" customHeight="1">
      <c r="A837" s="183">
        <f t="shared" si="5"/>
        <v>1</v>
      </c>
      <c r="B837" s="168" t="s">
        <v>52</v>
      </c>
      <c r="C837" s="221" t="s">
        <v>5685</v>
      </c>
      <c r="D837" s="200" t="s">
        <v>510</v>
      </c>
      <c r="E837" s="215" t="s">
        <v>510</v>
      </c>
      <c r="F837" s="225" t="s">
        <v>2300</v>
      </c>
      <c r="G837" s="215" t="s">
        <v>6489</v>
      </c>
      <c r="H837" s="157" t="str">
        <f>VLOOKUP(I837:I886,'ENTER STAFF #S HERE'!$A$1:$B$2180,2,FALSE)</f>
        <v>C1619</v>
      </c>
      <c r="I837" s="200" t="s">
        <v>3946</v>
      </c>
      <c r="J837" s="227" t="s">
        <v>5669</v>
      </c>
      <c r="K837" s="187"/>
      <c r="L837" s="187"/>
      <c r="M837" s="210">
        <v>6</v>
      </c>
      <c r="N837" s="270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475" t="s">
        <v>60</v>
      </c>
      <c r="AD837" s="196" t="s">
        <v>6072</v>
      </c>
      <c r="AE837" s="187" t="str">
        <f>VLOOKUP($AF$2:$AF$6318,'PROG CODE'!$A$2:$B$1052,2,FALSE)</f>
        <v>KCABEDUORD</v>
      </c>
      <c r="AF837" s="214" t="s">
        <v>90</v>
      </c>
      <c r="AG837" s="214" t="s">
        <v>5683</v>
      </c>
      <c r="AH837" s="214" t="s">
        <v>5684</v>
      </c>
      <c r="AI837" s="214" t="s">
        <v>6395</v>
      </c>
      <c r="AJ837" s="216" t="s">
        <v>5638</v>
      </c>
      <c r="AK837" s="214"/>
      <c r="AL837" s="285"/>
      <c r="AM837" s="214" t="s">
        <v>5639</v>
      </c>
    </row>
    <row r="838" spans="1:39" ht="13.5" customHeight="1">
      <c r="A838" s="183">
        <f t="shared" si="5"/>
        <v>2</v>
      </c>
      <c r="B838" s="168" t="s">
        <v>357</v>
      </c>
      <c r="C838" s="221" t="s">
        <v>5685</v>
      </c>
      <c r="D838" s="200" t="s">
        <v>510</v>
      </c>
      <c r="E838" s="215" t="s">
        <v>510</v>
      </c>
      <c r="F838" s="225" t="s">
        <v>6490</v>
      </c>
      <c r="G838" s="215" t="s">
        <v>2299</v>
      </c>
      <c r="H838" s="157" t="str">
        <f>VLOOKUP(I838:I887,'ENTER STAFF #S HERE'!$A$1:$B$2180,2,FALSE)</f>
        <v>C1619</v>
      </c>
      <c r="I838" s="200" t="s">
        <v>3946</v>
      </c>
      <c r="J838" s="227" t="s">
        <v>5669</v>
      </c>
      <c r="K838" s="187"/>
      <c r="L838" s="187"/>
      <c r="M838" s="210">
        <v>6</v>
      </c>
      <c r="N838" s="270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475" t="s">
        <v>60</v>
      </c>
      <c r="AD838" s="196" t="s">
        <v>6072</v>
      </c>
      <c r="AE838" s="187" t="str">
        <f>VLOOKUP($AF$2:$AF$6318,'PROG CODE'!$A$2:$B$1052,2,FALSE)</f>
        <v>KCABEDUORD</v>
      </c>
      <c r="AF838" s="214" t="s">
        <v>90</v>
      </c>
      <c r="AG838" s="214" t="s">
        <v>5683</v>
      </c>
      <c r="AH838" s="214" t="s">
        <v>5684</v>
      </c>
      <c r="AI838" s="214" t="s">
        <v>6266</v>
      </c>
      <c r="AJ838" s="216" t="s">
        <v>5638</v>
      </c>
      <c r="AK838" s="214"/>
      <c r="AL838" s="285"/>
      <c r="AM838" s="214" t="s">
        <v>5639</v>
      </c>
    </row>
    <row r="839" spans="1:39" ht="13.5" customHeight="1">
      <c r="A839" s="183">
        <f t="shared" si="5"/>
        <v>6</v>
      </c>
      <c r="B839" s="168" t="s">
        <v>361</v>
      </c>
      <c r="C839" s="221" t="s">
        <v>5685</v>
      </c>
      <c r="D839" s="200" t="s">
        <v>510</v>
      </c>
      <c r="E839" s="200" t="s">
        <v>5648</v>
      </c>
      <c r="F839" s="225" t="s">
        <v>2164</v>
      </c>
      <c r="G839" s="215" t="s">
        <v>5706</v>
      </c>
      <c r="H839" s="157" t="str">
        <f>VLOOKUP(I839:I888,'ENTER STAFF #S HERE'!$A$1:$B$2180,2,FALSE)</f>
        <v>C1754</v>
      </c>
      <c r="I839" s="200" t="s">
        <v>3980</v>
      </c>
      <c r="J839" s="227" t="s">
        <v>5669</v>
      </c>
      <c r="K839" s="187"/>
      <c r="L839" s="187"/>
      <c r="M839" s="284">
        <v>6</v>
      </c>
      <c r="N839" s="270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475" t="s">
        <v>60</v>
      </c>
      <c r="AD839" s="196" t="s">
        <v>6072</v>
      </c>
      <c r="AE839" s="187" t="str">
        <f>VLOOKUP($AF$2:$AF$6318,'PROG CODE'!$A$2:$B$1052,2,FALSE)</f>
        <v>KCABEDUORD</v>
      </c>
      <c r="AF839" s="214" t="s">
        <v>90</v>
      </c>
      <c r="AG839" s="214" t="s">
        <v>5683</v>
      </c>
      <c r="AH839" s="214" t="s">
        <v>5684</v>
      </c>
      <c r="AI839" s="214" t="s">
        <v>6260</v>
      </c>
      <c r="AJ839" s="216" t="s">
        <v>5638</v>
      </c>
      <c r="AK839" s="214"/>
      <c r="AL839" s="285"/>
      <c r="AM839" s="214" t="s">
        <v>5639</v>
      </c>
    </row>
    <row r="840" spans="1:39" ht="13.5" customHeight="1">
      <c r="A840" s="183">
        <f t="shared" si="5"/>
        <v>6</v>
      </c>
      <c r="B840" s="168" t="s">
        <v>361</v>
      </c>
      <c r="C840" s="221" t="s">
        <v>5685</v>
      </c>
      <c r="D840" s="200" t="s">
        <v>510</v>
      </c>
      <c r="E840" s="215" t="s">
        <v>510</v>
      </c>
      <c r="F840" s="225" t="s">
        <v>2100</v>
      </c>
      <c r="G840" s="215" t="s">
        <v>2101</v>
      </c>
      <c r="H840" s="157" t="str">
        <f>VLOOKUP(I840:I889,'ENTER STAFF #S HERE'!$A$1:$B$2180,2,FALSE)</f>
        <v>C1761</v>
      </c>
      <c r="I840" s="200" t="s">
        <v>3938</v>
      </c>
      <c r="J840" s="227" t="s">
        <v>5669</v>
      </c>
      <c r="K840" s="187"/>
      <c r="L840" s="187"/>
      <c r="M840" s="210">
        <v>6</v>
      </c>
      <c r="N840" s="270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475" t="s">
        <v>60</v>
      </c>
      <c r="AD840" s="196" t="s">
        <v>6072</v>
      </c>
      <c r="AE840" s="187" t="str">
        <f>VLOOKUP($AF$2:$AF$6318,'PROG CODE'!$A$2:$B$1052,2,FALSE)</f>
        <v>KCABEDUORD</v>
      </c>
      <c r="AF840" s="214" t="s">
        <v>90</v>
      </c>
      <c r="AG840" s="214" t="s">
        <v>5683</v>
      </c>
      <c r="AH840" s="214" t="s">
        <v>5684</v>
      </c>
      <c r="AI840" s="214" t="s">
        <v>6402</v>
      </c>
      <c r="AJ840" s="216" t="s">
        <v>5638</v>
      </c>
      <c r="AK840" s="214"/>
      <c r="AL840" s="285"/>
      <c r="AM840" s="214" t="s">
        <v>5639</v>
      </c>
    </row>
    <row r="841" spans="1:39" ht="13.5" customHeight="1">
      <c r="A841" s="183">
        <f t="shared" si="5"/>
        <v>6</v>
      </c>
      <c r="B841" s="168" t="s">
        <v>361</v>
      </c>
      <c r="C841" s="221" t="s">
        <v>5685</v>
      </c>
      <c r="D841" s="200" t="s">
        <v>510</v>
      </c>
      <c r="E841" s="215" t="s">
        <v>510</v>
      </c>
      <c r="F841" s="214" t="s">
        <v>1764</v>
      </c>
      <c r="G841" s="215" t="s">
        <v>6270</v>
      </c>
      <c r="H841" s="157">
        <f>VLOOKUP(I841:I890,'ENTER STAFF #S HERE'!$A$1:$B$2180,2,FALSE)</f>
        <v>328</v>
      </c>
      <c r="I841" s="200" t="s">
        <v>3903</v>
      </c>
      <c r="J841" s="227"/>
      <c r="K841" s="187"/>
      <c r="L841" s="187"/>
      <c r="M841" s="284">
        <v>6</v>
      </c>
      <c r="N841" s="270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475" t="s">
        <v>60</v>
      </c>
      <c r="AD841" s="196" t="s">
        <v>6072</v>
      </c>
      <c r="AE841" s="187" t="str">
        <f>VLOOKUP($AF$2:$AF$6318,'PROG CODE'!$A$2:$B$1052,2,FALSE)</f>
        <v>KCAPGDE</v>
      </c>
      <c r="AF841" s="214" t="s">
        <v>95</v>
      </c>
      <c r="AG841" s="214" t="s">
        <v>5683</v>
      </c>
      <c r="AH841" s="214" t="s">
        <v>5684</v>
      </c>
      <c r="AI841" s="214" t="s">
        <v>5674</v>
      </c>
      <c r="AJ841" s="216" t="s">
        <v>5638</v>
      </c>
      <c r="AK841" s="214"/>
      <c r="AL841" s="285"/>
      <c r="AM841" s="214" t="s">
        <v>5639</v>
      </c>
    </row>
    <row r="842" spans="1:39" ht="13.5" customHeight="1">
      <c r="A842" s="183">
        <f t="shared" si="5"/>
        <v>6</v>
      </c>
      <c r="B842" s="168" t="s">
        <v>361</v>
      </c>
      <c r="C842" s="221" t="s">
        <v>5685</v>
      </c>
      <c r="D842" s="200" t="s">
        <v>510</v>
      </c>
      <c r="E842" s="215" t="s">
        <v>510</v>
      </c>
      <c r="F842" s="214" t="s">
        <v>1762</v>
      </c>
      <c r="G842" s="215" t="s">
        <v>6491</v>
      </c>
      <c r="H842" s="157" t="str">
        <f>VLOOKUP(I842:I891,'ENTER STAFF #S HERE'!$A$1:$B$2180,2,FALSE)</f>
        <v>C1424</v>
      </c>
      <c r="I842" s="179" t="s">
        <v>3906</v>
      </c>
      <c r="J842" s="227" t="s">
        <v>5669</v>
      </c>
      <c r="K842" s="187"/>
      <c r="L842" s="187"/>
      <c r="M842" s="210">
        <v>6</v>
      </c>
      <c r="N842" s="270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475" t="s">
        <v>60</v>
      </c>
      <c r="AD842" s="196" t="s">
        <v>6072</v>
      </c>
      <c r="AE842" s="187" t="str">
        <f>VLOOKUP($AF$2:$AF$6318,'PROG CODE'!$A$2:$B$1052,2,FALSE)</f>
        <v>KCAPGDE</v>
      </c>
      <c r="AF842" s="214" t="s">
        <v>95</v>
      </c>
      <c r="AG842" s="214" t="s">
        <v>5683</v>
      </c>
      <c r="AH842" s="214" t="s">
        <v>5684</v>
      </c>
      <c r="AI842" s="214" t="s">
        <v>5674</v>
      </c>
      <c r="AJ842" s="216" t="s">
        <v>5638</v>
      </c>
      <c r="AK842" s="214"/>
      <c r="AL842" s="285"/>
      <c r="AM842" s="214" t="s">
        <v>5639</v>
      </c>
    </row>
    <row r="843" spans="1:39" ht="13.5" customHeight="1">
      <c r="A843" s="183">
        <f t="shared" si="5"/>
        <v>6</v>
      </c>
      <c r="B843" s="168" t="s">
        <v>361</v>
      </c>
      <c r="C843" s="221" t="s">
        <v>5685</v>
      </c>
      <c r="D843" s="200" t="s">
        <v>510</v>
      </c>
      <c r="E843" s="215" t="s">
        <v>510</v>
      </c>
      <c r="F843" s="214" t="s">
        <v>1766</v>
      </c>
      <c r="G843" s="215" t="s">
        <v>2099</v>
      </c>
      <c r="H843" s="157" t="str">
        <f>VLOOKUP(I843:I892,'ENTER STAFF #S HERE'!$A$1:$B$2180,2,FALSE)</f>
        <v>C1862</v>
      </c>
      <c r="I843" s="200" t="s">
        <v>4323</v>
      </c>
      <c r="J843" s="227" t="s">
        <v>5669</v>
      </c>
      <c r="K843" s="187"/>
      <c r="L843" s="187"/>
      <c r="M843" s="284">
        <v>6</v>
      </c>
      <c r="N843" s="270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475" t="s">
        <v>60</v>
      </c>
      <c r="AD843" s="196" t="s">
        <v>6072</v>
      </c>
      <c r="AE843" s="187" t="str">
        <f>VLOOKUP($AF$2:$AF$6318,'PROG CODE'!$A$2:$B$1052,2,FALSE)</f>
        <v>KCAPGDE</v>
      </c>
      <c r="AF843" s="214" t="s">
        <v>95</v>
      </c>
      <c r="AG843" s="214" t="s">
        <v>5683</v>
      </c>
      <c r="AH843" s="214" t="s">
        <v>5684</v>
      </c>
      <c r="AI843" s="214" t="s">
        <v>5674</v>
      </c>
      <c r="AJ843" s="216" t="s">
        <v>5638</v>
      </c>
      <c r="AK843" s="214"/>
      <c r="AL843" s="285"/>
      <c r="AM843" s="214" t="s">
        <v>5639</v>
      </c>
    </row>
    <row r="844" spans="1:39" ht="13.5" customHeight="1">
      <c r="A844" s="183">
        <f t="shared" si="5"/>
        <v>6</v>
      </c>
      <c r="B844" s="168" t="s">
        <v>361</v>
      </c>
      <c r="C844" s="221" t="s">
        <v>5685</v>
      </c>
      <c r="D844" s="200" t="s">
        <v>510</v>
      </c>
      <c r="E844" s="215" t="s">
        <v>510</v>
      </c>
      <c r="F844" s="214" t="s">
        <v>1771</v>
      </c>
      <c r="G844" s="215" t="s">
        <v>2139</v>
      </c>
      <c r="H844" s="157">
        <f>VLOOKUP(I844:I893,'ENTER STAFF #S HERE'!$A$1:$B$2180,2,FALSE)</f>
        <v>327</v>
      </c>
      <c r="I844" s="200" t="s">
        <v>3902</v>
      </c>
      <c r="J844" s="227"/>
      <c r="K844" s="187"/>
      <c r="L844" s="187"/>
      <c r="M844" s="284">
        <v>6</v>
      </c>
      <c r="N844" s="270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475" t="s">
        <v>60</v>
      </c>
      <c r="AD844" s="196" t="s">
        <v>6072</v>
      </c>
      <c r="AE844" s="187" t="str">
        <f>VLOOKUP($AF$2:$AF$6318,'PROG CODE'!$A$2:$B$1052,2,FALSE)</f>
        <v>KCAPGDE</v>
      </c>
      <c r="AF844" s="214" t="s">
        <v>95</v>
      </c>
      <c r="AG844" s="214" t="s">
        <v>5683</v>
      </c>
      <c r="AH844" s="214" t="s">
        <v>5684</v>
      </c>
      <c r="AI844" s="214" t="s">
        <v>5674</v>
      </c>
      <c r="AJ844" s="216" t="s">
        <v>5638</v>
      </c>
      <c r="AK844" s="214"/>
      <c r="AL844" s="285"/>
      <c r="AM844" s="214" t="s">
        <v>5639</v>
      </c>
    </row>
    <row r="845" spans="1:39" ht="13.5" customHeight="1">
      <c r="A845" s="183">
        <f t="shared" si="5"/>
        <v>6</v>
      </c>
      <c r="B845" s="168" t="s">
        <v>361</v>
      </c>
      <c r="C845" s="221" t="s">
        <v>5685</v>
      </c>
      <c r="D845" s="200" t="s">
        <v>510</v>
      </c>
      <c r="E845" s="215" t="s">
        <v>510</v>
      </c>
      <c r="F845" s="214" t="s">
        <v>1767</v>
      </c>
      <c r="G845" s="215" t="s">
        <v>2137</v>
      </c>
      <c r="H845" s="157">
        <f>VLOOKUP(I845:I894,'ENTER STAFF #S HERE'!$A$1:$B$2180,2,FALSE)</f>
        <v>396</v>
      </c>
      <c r="I845" s="200" t="s">
        <v>3918</v>
      </c>
      <c r="J845" s="227" t="s">
        <v>5669</v>
      </c>
      <c r="K845" s="187"/>
      <c r="L845" s="187"/>
      <c r="M845" s="284">
        <v>6</v>
      </c>
      <c r="N845" s="270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475" t="s">
        <v>60</v>
      </c>
      <c r="AD845" s="196" t="s">
        <v>6072</v>
      </c>
      <c r="AE845" s="187" t="str">
        <f>VLOOKUP($AF$2:$AF$6318,'PROG CODE'!$A$2:$B$1052,2,FALSE)</f>
        <v>KCAPGDE</v>
      </c>
      <c r="AF845" s="214" t="s">
        <v>95</v>
      </c>
      <c r="AG845" s="214" t="s">
        <v>5683</v>
      </c>
      <c r="AH845" s="214" t="s">
        <v>5684</v>
      </c>
      <c r="AI845" s="214" t="s">
        <v>5674</v>
      </c>
      <c r="AJ845" s="216" t="s">
        <v>5638</v>
      </c>
      <c r="AK845" s="214"/>
      <c r="AL845" s="285"/>
      <c r="AM845" s="214" t="s">
        <v>5639</v>
      </c>
    </row>
    <row r="846" spans="1:39" ht="13.5" customHeight="1">
      <c r="A846" s="183">
        <f t="shared" si="5"/>
        <v>6</v>
      </c>
      <c r="B846" s="168" t="s">
        <v>361</v>
      </c>
      <c r="C846" s="221" t="s">
        <v>5685</v>
      </c>
      <c r="D846" s="200" t="s">
        <v>510</v>
      </c>
      <c r="E846" s="215" t="s">
        <v>510</v>
      </c>
      <c r="F846" s="214" t="s">
        <v>1773</v>
      </c>
      <c r="G846" s="215" t="s">
        <v>6492</v>
      </c>
      <c r="H846" s="157">
        <f>VLOOKUP(I846:I895,'ENTER STAFF #S HERE'!$A$1:$B$2180,2,FALSE)</f>
        <v>429</v>
      </c>
      <c r="I846" s="200" t="s">
        <v>4632</v>
      </c>
      <c r="J846" s="227"/>
      <c r="K846" s="187"/>
      <c r="L846" s="187"/>
      <c r="M846" s="284">
        <v>6</v>
      </c>
      <c r="N846" s="270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475" t="s">
        <v>60</v>
      </c>
      <c r="AD846" s="196" t="s">
        <v>6072</v>
      </c>
      <c r="AE846" s="187" t="str">
        <f>VLOOKUP($AF$2:$AF$6318,'PROG CODE'!$A$2:$B$1052,2,FALSE)</f>
        <v>KCAPGDE</v>
      </c>
      <c r="AF846" s="214" t="s">
        <v>95</v>
      </c>
      <c r="AG846" s="214" t="s">
        <v>5683</v>
      </c>
      <c r="AH846" s="214" t="s">
        <v>5684</v>
      </c>
      <c r="AI846" s="214" t="s">
        <v>5674</v>
      </c>
      <c r="AJ846" s="216" t="s">
        <v>5638</v>
      </c>
      <c r="AK846" s="214"/>
      <c r="AL846" s="285"/>
      <c r="AM846" s="214" t="s">
        <v>5639</v>
      </c>
    </row>
    <row r="847" spans="1:39" ht="13.5" customHeight="1">
      <c r="A847" s="183">
        <f t="shared" si="5"/>
        <v>6</v>
      </c>
      <c r="B847" s="168" t="s">
        <v>361</v>
      </c>
      <c r="C847" s="221" t="s">
        <v>5685</v>
      </c>
      <c r="D847" s="200" t="s">
        <v>510</v>
      </c>
      <c r="E847" s="215" t="s">
        <v>510</v>
      </c>
      <c r="F847" s="214" t="s">
        <v>1775</v>
      </c>
      <c r="G847" s="215" t="s">
        <v>6493</v>
      </c>
      <c r="H847" s="157">
        <f>VLOOKUP(I847:I896,'ENTER STAFF #S HERE'!$A$1:$B$2180,2,FALSE)</f>
        <v>328</v>
      </c>
      <c r="I847" s="200" t="s">
        <v>3903</v>
      </c>
      <c r="J847" s="227"/>
      <c r="K847" s="187"/>
      <c r="L847" s="187"/>
      <c r="M847" s="284">
        <v>6</v>
      </c>
      <c r="N847" s="270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475" t="s">
        <v>60</v>
      </c>
      <c r="AD847" s="196" t="s">
        <v>6072</v>
      </c>
      <c r="AE847" s="187" t="str">
        <f>VLOOKUP($AF$2:$AF$6318,'PROG CODE'!$A$2:$B$1052,2,FALSE)</f>
        <v>KCAPGDE</v>
      </c>
      <c r="AF847" s="214" t="s">
        <v>95</v>
      </c>
      <c r="AG847" s="214" t="s">
        <v>5683</v>
      </c>
      <c r="AH847" s="214" t="s">
        <v>5684</v>
      </c>
      <c r="AI847" s="214" t="s">
        <v>5674</v>
      </c>
      <c r="AJ847" s="216" t="s">
        <v>5638</v>
      </c>
      <c r="AK847" s="214"/>
      <c r="AL847" s="285"/>
      <c r="AM847" s="214" t="s">
        <v>5639</v>
      </c>
    </row>
    <row r="848" spans="1:39" ht="13.5" customHeight="1">
      <c r="A848" s="183">
        <f t="shared" si="5"/>
        <v>6</v>
      </c>
      <c r="B848" s="168" t="s">
        <v>361</v>
      </c>
      <c r="C848" s="221" t="s">
        <v>5685</v>
      </c>
      <c r="D848" s="200" t="s">
        <v>510</v>
      </c>
      <c r="E848" s="215" t="s">
        <v>510</v>
      </c>
      <c r="F848" s="214" t="s">
        <v>1799</v>
      </c>
      <c r="G848" s="215" t="s">
        <v>6494</v>
      </c>
      <c r="H848" s="157" t="str">
        <f>VLOOKUP(I848:I897,'ENTER STAFF #S HERE'!$A$1:$B$2180,2,FALSE)</f>
        <v>C1762</v>
      </c>
      <c r="I848" s="200" t="s">
        <v>4191</v>
      </c>
      <c r="J848" s="227" t="s">
        <v>5669</v>
      </c>
      <c r="K848" s="187"/>
      <c r="L848" s="187"/>
      <c r="M848" s="284">
        <v>6</v>
      </c>
      <c r="N848" s="270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475" t="s">
        <v>60</v>
      </c>
      <c r="AD848" s="196" t="s">
        <v>6072</v>
      </c>
      <c r="AE848" s="187" t="str">
        <f>VLOOKUP($AF$2:$AF$6318,'PROG CODE'!$A$2:$B$1052,2,FALSE)</f>
        <v>KCAPGDE</v>
      </c>
      <c r="AF848" s="214" t="s">
        <v>95</v>
      </c>
      <c r="AG848" s="214" t="s">
        <v>5683</v>
      </c>
      <c r="AH848" s="214" t="s">
        <v>5684</v>
      </c>
      <c r="AI848" s="214" t="s">
        <v>5674</v>
      </c>
      <c r="AJ848" s="216" t="s">
        <v>5638</v>
      </c>
      <c r="AK848" s="214"/>
      <c r="AL848" s="285"/>
      <c r="AM848" s="214" t="s">
        <v>5639</v>
      </c>
    </row>
    <row r="849" spans="1:39" ht="13.5" customHeight="1">
      <c r="A849" s="183">
        <f t="shared" si="5"/>
        <v>6</v>
      </c>
      <c r="B849" s="168" t="s">
        <v>361</v>
      </c>
      <c r="C849" s="221" t="s">
        <v>5685</v>
      </c>
      <c r="D849" s="200" t="s">
        <v>510</v>
      </c>
      <c r="E849" s="215" t="s">
        <v>510</v>
      </c>
      <c r="F849" s="214" t="s">
        <v>6495</v>
      </c>
      <c r="G849" s="215" t="s">
        <v>6496</v>
      </c>
      <c r="H849" s="157" t="str">
        <f>VLOOKUP(I849:I898,'ENTER STAFF #S HERE'!$A$1:$B$2180,2,FALSE)</f>
        <v>C1762</v>
      </c>
      <c r="I849" s="200" t="s">
        <v>4191</v>
      </c>
      <c r="J849" s="227" t="s">
        <v>5669</v>
      </c>
      <c r="K849" s="187"/>
      <c r="L849" s="187"/>
      <c r="M849" s="284">
        <v>6</v>
      </c>
      <c r="N849" s="270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475" t="s">
        <v>60</v>
      </c>
      <c r="AD849" s="196" t="s">
        <v>6072</v>
      </c>
      <c r="AE849" s="187" t="str">
        <f>VLOOKUP($AF$2:$AF$6318,'PROG CODE'!$A$2:$B$1052,2,FALSE)</f>
        <v>KCAPGDE</v>
      </c>
      <c r="AF849" s="214" t="s">
        <v>95</v>
      </c>
      <c r="AG849" s="214" t="s">
        <v>5683</v>
      </c>
      <c r="AH849" s="214" t="s">
        <v>5684</v>
      </c>
      <c r="AI849" s="214" t="s">
        <v>5674</v>
      </c>
      <c r="AJ849" s="216" t="s">
        <v>5638</v>
      </c>
      <c r="AK849" s="214"/>
      <c r="AL849" s="285"/>
      <c r="AM849" s="214" t="s">
        <v>5639</v>
      </c>
    </row>
    <row r="850" spans="1:39" ht="13.5" customHeight="1">
      <c r="A850" s="183">
        <f t="shared" si="5"/>
        <v>6</v>
      </c>
      <c r="B850" s="168" t="s">
        <v>361</v>
      </c>
      <c r="C850" s="221" t="s">
        <v>5685</v>
      </c>
      <c r="D850" s="200" t="s">
        <v>510</v>
      </c>
      <c r="E850" s="215" t="s">
        <v>510</v>
      </c>
      <c r="F850" s="214" t="s">
        <v>1791</v>
      </c>
      <c r="G850" s="215" t="s">
        <v>6497</v>
      </c>
      <c r="H850" s="157" t="str">
        <f>VLOOKUP(I850:I899,'ENTER STAFF #S HERE'!$A$1:$B$2180,2,FALSE)</f>
        <v>C1762</v>
      </c>
      <c r="I850" s="200" t="s">
        <v>4191</v>
      </c>
      <c r="J850" s="227" t="s">
        <v>5669</v>
      </c>
      <c r="K850" s="187"/>
      <c r="L850" s="187"/>
      <c r="M850" s="284">
        <v>6</v>
      </c>
      <c r="N850" s="270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475" t="s">
        <v>60</v>
      </c>
      <c r="AD850" s="196" t="s">
        <v>6072</v>
      </c>
      <c r="AE850" s="187" t="str">
        <f>VLOOKUP($AF$2:$AF$6318,'PROG CODE'!$A$2:$B$1052,2,FALSE)</f>
        <v>KCAPGDE</v>
      </c>
      <c r="AF850" s="214" t="s">
        <v>95</v>
      </c>
      <c r="AG850" s="214" t="s">
        <v>5683</v>
      </c>
      <c r="AH850" s="214" t="s">
        <v>5684</v>
      </c>
      <c r="AI850" s="214" t="s">
        <v>5674</v>
      </c>
      <c r="AJ850" s="216" t="s">
        <v>5638</v>
      </c>
      <c r="AK850" s="214"/>
      <c r="AL850" s="285"/>
      <c r="AM850" s="214" t="s">
        <v>5639</v>
      </c>
    </row>
    <row r="851" spans="1:39" ht="13.5" customHeight="1">
      <c r="A851" s="183">
        <f t="shared" si="5"/>
        <v>6</v>
      </c>
      <c r="B851" s="168" t="s">
        <v>361</v>
      </c>
      <c r="C851" s="221" t="s">
        <v>5685</v>
      </c>
      <c r="D851" s="200" t="s">
        <v>510</v>
      </c>
      <c r="E851" s="215" t="s">
        <v>510</v>
      </c>
      <c r="F851" s="214" t="s">
        <v>6498</v>
      </c>
      <c r="G851" s="215" t="s">
        <v>6499</v>
      </c>
      <c r="H851" s="157" t="str">
        <f>VLOOKUP(I851:I900,'ENTER STAFF #S HERE'!$A$1:$B$2180,2,FALSE)</f>
        <v>C1755</v>
      </c>
      <c r="I851" s="200" t="s">
        <v>4428</v>
      </c>
      <c r="J851" s="227" t="s">
        <v>5669</v>
      </c>
      <c r="K851" s="187"/>
      <c r="L851" s="187"/>
      <c r="M851" s="284">
        <v>6</v>
      </c>
      <c r="N851" s="270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475" t="s">
        <v>60</v>
      </c>
      <c r="AD851" s="196" t="s">
        <v>6072</v>
      </c>
      <c r="AE851" s="187" t="str">
        <f>VLOOKUP($AF$2:$AF$6318,'PROG CODE'!$A$2:$B$1052,2,FALSE)</f>
        <v>KCAPGDE</v>
      </c>
      <c r="AF851" s="214" t="s">
        <v>95</v>
      </c>
      <c r="AG851" s="214" t="s">
        <v>5683</v>
      </c>
      <c r="AH851" s="214" t="s">
        <v>5684</v>
      </c>
      <c r="AI851" s="214" t="s">
        <v>5674</v>
      </c>
      <c r="AJ851" s="216" t="s">
        <v>5638</v>
      </c>
      <c r="AK851" s="214"/>
      <c r="AL851" s="285"/>
      <c r="AM851" s="214" t="s">
        <v>5639</v>
      </c>
    </row>
    <row r="852" spans="1:39" ht="13.5" customHeight="1">
      <c r="A852" s="183">
        <f t="shared" si="5"/>
        <v>6</v>
      </c>
      <c r="B852" s="168" t="s">
        <v>361</v>
      </c>
      <c r="C852" s="221" t="s">
        <v>5685</v>
      </c>
      <c r="D852" s="200" t="s">
        <v>510</v>
      </c>
      <c r="E852" s="215" t="s">
        <v>510</v>
      </c>
      <c r="F852" s="214" t="s">
        <v>1797</v>
      </c>
      <c r="G852" s="215" t="s">
        <v>6500</v>
      </c>
      <c r="H852" s="157" t="str">
        <f>VLOOKUP(I852:I901,'ENTER STAFF #S HERE'!$A$1:$B$2180,2,FALSE)</f>
        <v>C1755</v>
      </c>
      <c r="I852" s="200" t="s">
        <v>4428</v>
      </c>
      <c r="J852" s="227" t="s">
        <v>5669</v>
      </c>
      <c r="K852" s="187"/>
      <c r="L852" s="187"/>
      <c r="M852" s="284">
        <v>6</v>
      </c>
      <c r="N852" s="270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475" t="s">
        <v>60</v>
      </c>
      <c r="AD852" s="196" t="s">
        <v>6072</v>
      </c>
      <c r="AE852" s="187" t="str">
        <f>VLOOKUP($AF$2:$AF$6318,'PROG CODE'!$A$2:$B$1052,2,FALSE)</f>
        <v>KCAPGDE</v>
      </c>
      <c r="AF852" s="214" t="s">
        <v>95</v>
      </c>
      <c r="AG852" s="214" t="s">
        <v>5683</v>
      </c>
      <c r="AH852" s="214" t="s">
        <v>5684</v>
      </c>
      <c r="AI852" s="214" t="s">
        <v>5674</v>
      </c>
      <c r="AJ852" s="216" t="s">
        <v>5638</v>
      </c>
      <c r="AK852" s="214"/>
      <c r="AL852" s="285"/>
      <c r="AM852" s="214" t="s">
        <v>5639</v>
      </c>
    </row>
    <row r="853" spans="1:39" ht="13.5" customHeight="1">
      <c r="A853" s="183">
        <f t="shared" si="5"/>
        <v>6</v>
      </c>
      <c r="B853" s="168" t="s">
        <v>361</v>
      </c>
      <c r="C853" s="221" t="s">
        <v>5685</v>
      </c>
      <c r="D853" s="200" t="s">
        <v>510</v>
      </c>
      <c r="E853" s="215" t="s">
        <v>510</v>
      </c>
      <c r="F853" s="214" t="s">
        <v>1781</v>
      </c>
      <c r="G853" s="215" t="s">
        <v>6501</v>
      </c>
      <c r="H853" s="157" t="str">
        <f>VLOOKUP(I853:I902,'ENTER STAFF #S HERE'!$A$1:$B$2180,2,FALSE)</f>
        <v>C1855</v>
      </c>
      <c r="I853" s="200" t="s">
        <v>3336</v>
      </c>
      <c r="J853" s="227"/>
      <c r="K853" s="187"/>
      <c r="L853" s="187"/>
      <c r="M853" s="284">
        <v>6</v>
      </c>
      <c r="N853" s="270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475" t="s">
        <v>60</v>
      </c>
      <c r="AD853" s="196" t="s">
        <v>6072</v>
      </c>
      <c r="AE853" s="187" t="str">
        <f>VLOOKUP($AF$2:$AF$6318,'PROG CODE'!$A$2:$B$1052,2,FALSE)</f>
        <v>KCAPGDE</v>
      </c>
      <c r="AF853" s="214" t="s">
        <v>95</v>
      </c>
      <c r="AG853" s="214" t="s">
        <v>5683</v>
      </c>
      <c r="AH853" s="214" t="s">
        <v>5684</v>
      </c>
      <c r="AI853" s="214" t="s">
        <v>5674</v>
      </c>
      <c r="AJ853" s="216" t="s">
        <v>5638</v>
      </c>
      <c r="AK853" s="214"/>
      <c r="AL853" s="285"/>
      <c r="AM853" s="214" t="s">
        <v>5639</v>
      </c>
    </row>
    <row r="854" spans="1:39" ht="13.5" customHeight="1">
      <c r="A854" s="183">
        <f t="shared" si="5"/>
        <v>6</v>
      </c>
      <c r="B854" s="168" t="s">
        <v>361</v>
      </c>
      <c r="C854" s="221" t="s">
        <v>5685</v>
      </c>
      <c r="D854" s="200" t="s">
        <v>510</v>
      </c>
      <c r="E854" s="215" t="s">
        <v>510</v>
      </c>
      <c r="F854" s="214" t="s">
        <v>1779</v>
      </c>
      <c r="G854" s="215" t="s">
        <v>6502</v>
      </c>
      <c r="H854" s="157" t="str">
        <f>VLOOKUP(I854:I903,'ENTER STAFF #S HERE'!$A$1:$B$2180,2,FALSE)</f>
        <v>C1853</v>
      </c>
      <c r="I854" s="200" t="s">
        <v>4254</v>
      </c>
      <c r="J854" s="227"/>
      <c r="K854" s="187"/>
      <c r="L854" s="187"/>
      <c r="M854" s="284">
        <v>6</v>
      </c>
      <c r="N854" s="270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475" t="s">
        <v>60</v>
      </c>
      <c r="AD854" s="196" t="s">
        <v>6072</v>
      </c>
      <c r="AE854" s="187" t="str">
        <f>VLOOKUP($AF$2:$AF$6318,'PROG CODE'!$A$2:$B$1052,2,FALSE)</f>
        <v>KCAPGDE</v>
      </c>
      <c r="AF854" s="214" t="s">
        <v>95</v>
      </c>
      <c r="AG854" s="214" t="s">
        <v>5683</v>
      </c>
      <c r="AH854" s="214" t="s">
        <v>5684</v>
      </c>
      <c r="AI854" s="214" t="s">
        <v>5674</v>
      </c>
      <c r="AJ854" s="216" t="s">
        <v>5638</v>
      </c>
      <c r="AK854" s="214"/>
      <c r="AL854" s="285"/>
      <c r="AM854" s="214" t="s">
        <v>5639</v>
      </c>
    </row>
    <row r="855" spans="1:39" ht="13.5" customHeight="1">
      <c r="A855" s="183">
        <f t="shared" si="5"/>
        <v>2</v>
      </c>
      <c r="B855" s="224" t="s">
        <v>357</v>
      </c>
      <c r="C855" s="221" t="s">
        <v>5685</v>
      </c>
      <c r="D855" s="200" t="s">
        <v>510</v>
      </c>
      <c r="E855" s="215" t="s">
        <v>510</v>
      </c>
      <c r="F855" s="214" t="s">
        <v>6503</v>
      </c>
      <c r="G855" s="215" t="s">
        <v>6504</v>
      </c>
      <c r="H855" s="157" t="str">
        <f>VLOOKUP(I855:I904,'ENTER STAFF #S HERE'!$A$1:$B$2180,2,FALSE)</f>
        <v>C1392</v>
      </c>
      <c r="I855" s="200" t="s">
        <v>4274</v>
      </c>
      <c r="J855" s="227" t="s">
        <v>5669</v>
      </c>
      <c r="K855" s="187"/>
      <c r="L855" s="187"/>
      <c r="M855" s="284">
        <v>6</v>
      </c>
      <c r="N855" s="270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475" t="s">
        <v>60</v>
      </c>
      <c r="AD855" s="196" t="s">
        <v>6072</v>
      </c>
      <c r="AE855" s="187" t="str">
        <f>VLOOKUP($AF$2:$AF$6318,'PROG CODE'!$A$2:$B$1052,2,FALSE)</f>
        <v>KCAPGDE</v>
      </c>
      <c r="AF855" s="214" t="s">
        <v>95</v>
      </c>
      <c r="AG855" s="214" t="s">
        <v>5683</v>
      </c>
      <c r="AH855" s="214" t="s">
        <v>5684</v>
      </c>
      <c r="AI855" s="214" t="s">
        <v>5674</v>
      </c>
      <c r="AJ855" s="216" t="s">
        <v>5638</v>
      </c>
      <c r="AK855" s="214"/>
      <c r="AL855" s="285"/>
      <c r="AM855" s="214" t="s">
        <v>5639</v>
      </c>
    </row>
    <row r="856" spans="1:39" ht="13.5" customHeight="1">
      <c r="A856" s="183">
        <f t="shared" si="5"/>
        <v>3</v>
      </c>
      <c r="B856" s="168" t="s">
        <v>358</v>
      </c>
      <c r="C856" s="221" t="s">
        <v>5685</v>
      </c>
      <c r="D856" s="200" t="s">
        <v>510</v>
      </c>
      <c r="E856" s="215" t="s">
        <v>510</v>
      </c>
      <c r="F856" s="214" t="s">
        <v>1785</v>
      </c>
      <c r="G856" s="215" t="s">
        <v>6505</v>
      </c>
      <c r="H856" s="157" t="str">
        <f>VLOOKUP(I856:I904,'ENTER STAFF #S HERE'!$A$1:$B$2180,2,FALSE)</f>
        <v>C1619</v>
      </c>
      <c r="I856" s="200" t="s">
        <v>3946</v>
      </c>
      <c r="J856" s="227"/>
      <c r="K856" s="187"/>
      <c r="L856" s="187"/>
      <c r="M856" s="284">
        <v>6</v>
      </c>
      <c r="N856" s="270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475" t="s">
        <v>60</v>
      </c>
      <c r="AD856" s="196" t="s">
        <v>6072</v>
      </c>
      <c r="AE856" s="187" t="str">
        <f>VLOOKUP($AF$2:$AF$6318,'PROG CODE'!$A$2:$B$1052,2,FALSE)</f>
        <v>KCAPGDE</v>
      </c>
      <c r="AF856" s="214" t="s">
        <v>95</v>
      </c>
      <c r="AG856" s="214" t="s">
        <v>5683</v>
      </c>
      <c r="AH856" s="214" t="s">
        <v>5684</v>
      </c>
      <c r="AI856" s="214" t="s">
        <v>5674</v>
      </c>
      <c r="AJ856" s="216" t="s">
        <v>5638</v>
      </c>
      <c r="AK856" s="214"/>
      <c r="AL856" s="285"/>
      <c r="AM856" s="214" t="s">
        <v>5639</v>
      </c>
    </row>
    <row r="857" spans="1:39" ht="13.5" customHeight="1">
      <c r="A857" s="183">
        <f t="shared" si="5"/>
        <v>6</v>
      </c>
      <c r="B857" s="168" t="s">
        <v>361</v>
      </c>
      <c r="C857" s="221" t="s">
        <v>5685</v>
      </c>
      <c r="D857" s="200" t="s">
        <v>510</v>
      </c>
      <c r="E857" s="215" t="s">
        <v>510</v>
      </c>
      <c r="F857" s="204" t="s">
        <v>1777</v>
      </c>
      <c r="G857" s="181" t="s">
        <v>6506</v>
      </c>
      <c r="H857" s="202" t="s">
        <v>4388</v>
      </c>
      <c r="I857" s="179" t="s">
        <v>5048</v>
      </c>
      <c r="J857" s="227" t="s">
        <v>5669</v>
      </c>
      <c r="K857" s="187"/>
      <c r="L857" s="187"/>
      <c r="M857" s="284">
        <v>6</v>
      </c>
      <c r="N857" s="270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475" t="s">
        <v>60</v>
      </c>
      <c r="AD857" s="196" t="s">
        <v>6072</v>
      </c>
      <c r="AE857" s="187" t="str">
        <f>VLOOKUP($AF$2:$AF$6318,'PROG CODE'!$A$2:$B$1052,2,FALSE)</f>
        <v>KCAPGDE</v>
      </c>
      <c r="AF857" s="214" t="s">
        <v>95</v>
      </c>
      <c r="AG857" s="214" t="s">
        <v>5683</v>
      </c>
      <c r="AH857" s="214" t="s">
        <v>5684</v>
      </c>
      <c r="AI857" s="214" t="s">
        <v>5674</v>
      </c>
      <c r="AJ857" s="216" t="s">
        <v>5638</v>
      </c>
      <c r="AK857" s="214"/>
      <c r="AL857" s="285"/>
      <c r="AM857" s="214" t="s">
        <v>5639</v>
      </c>
    </row>
    <row r="858" spans="1:39" ht="13.5" customHeight="1">
      <c r="A858" s="183">
        <f t="shared" si="5"/>
        <v>6</v>
      </c>
      <c r="B858" s="168" t="s">
        <v>361</v>
      </c>
      <c r="C858" s="221" t="s">
        <v>5685</v>
      </c>
      <c r="D858" s="200" t="s">
        <v>510</v>
      </c>
      <c r="E858" s="215" t="s">
        <v>510</v>
      </c>
      <c r="F858" s="204" t="s">
        <v>1783</v>
      </c>
      <c r="G858" s="465" t="s">
        <v>6507</v>
      </c>
      <c r="H858" s="202" t="s">
        <v>6508</v>
      </c>
      <c r="I858" s="466" t="s">
        <v>3911</v>
      </c>
      <c r="J858" s="467" t="s">
        <v>5669</v>
      </c>
      <c r="K858" s="187"/>
      <c r="L858" s="187"/>
      <c r="M858" s="284">
        <v>6</v>
      </c>
      <c r="N858" s="270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475" t="s">
        <v>60</v>
      </c>
      <c r="AD858" s="196" t="s">
        <v>6072</v>
      </c>
      <c r="AE858" s="187" t="str">
        <f>VLOOKUP($AF$2:$AF$6318,'PROG CODE'!$A$2:$B$1052,2,FALSE)</f>
        <v>KCAPGDE</v>
      </c>
      <c r="AF858" s="214" t="s">
        <v>95</v>
      </c>
      <c r="AG858" s="214" t="s">
        <v>5683</v>
      </c>
      <c r="AH858" s="214" t="s">
        <v>5684</v>
      </c>
      <c r="AI858" s="214" t="s">
        <v>5674</v>
      </c>
      <c r="AJ858" s="216" t="s">
        <v>5638</v>
      </c>
      <c r="AK858" s="214"/>
      <c r="AL858" s="285"/>
      <c r="AM858" s="214" t="s">
        <v>5639</v>
      </c>
    </row>
    <row r="859" spans="1:39" ht="13.5" customHeight="1">
      <c r="A859" s="183">
        <f t="shared" si="5"/>
        <v>2</v>
      </c>
      <c r="B859" s="224" t="s">
        <v>357</v>
      </c>
      <c r="C859" s="221" t="s">
        <v>5685</v>
      </c>
      <c r="D859" s="200" t="s">
        <v>510</v>
      </c>
      <c r="E859" s="215" t="s">
        <v>510</v>
      </c>
      <c r="F859" s="462" t="s">
        <v>1824</v>
      </c>
      <c r="G859" s="472" t="s">
        <v>6509</v>
      </c>
      <c r="H859" s="463" t="s">
        <v>4275</v>
      </c>
      <c r="I859" s="473" t="s">
        <v>4274</v>
      </c>
      <c r="J859" s="474"/>
      <c r="K859" s="464"/>
      <c r="L859" s="187"/>
      <c r="M859" s="284">
        <v>6</v>
      </c>
      <c r="N859" s="270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475" t="s">
        <v>60</v>
      </c>
      <c r="AD859" s="196" t="s">
        <v>6072</v>
      </c>
      <c r="AE859" s="187" t="str">
        <f>VLOOKUP($AF$2:$AF$6318,'PROG CODE'!$A$2:$B$1052,2,FALSE)</f>
        <v>KCAPGDE</v>
      </c>
      <c r="AF859" s="214" t="s">
        <v>95</v>
      </c>
      <c r="AG859" s="214" t="s">
        <v>5683</v>
      </c>
      <c r="AH859" s="214" t="s">
        <v>5684</v>
      </c>
      <c r="AI859" s="214" t="s">
        <v>5674</v>
      </c>
      <c r="AJ859" s="216" t="s">
        <v>5638</v>
      </c>
      <c r="AK859" s="214"/>
      <c r="AL859" s="285"/>
      <c r="AM859" s="214" t="s">
        <v>5639</v>
      </c>
    </row>
    <row r="860" spans="1:39" ht="13.5" customHeight="1">
      <c r="A860" s="183">
        <f t="shared" si="5"/>
        <v>4</v>
      </c>
      <c r="B860" s="168" t="s">
        <v>359</v>
      </c>
      <c r="C860" s="221" t="s">
        <v>5685</v>
      </c>
      <c r="D860" s="200" t="s">
        <v>510</v>
      </c>
      <c r="E860" s="215" t="s">
        <v>510</v>
      </c>
      <c r="F860" s="214" t="s">
        <v>1810</v>
      </c>
      <c r="G860" s="468" t="s">
        <v>6510</v>
      </c>
      <c r="H860" s="157">
        <f>VLOOKUP(I860:I904,'ENTER STAFF #S HERE'!$A$1:$B$2180,2,FALSE)</f>
        <v>327</v>
      </c>
      <c r="I860" s="469" t="s">
        <v>3902</v>
      </c>
      <c r="J860" s="470" t="s">
        <v>5669</v>
      </c>
      <c r="K860" s="187"/>
      <c r="L860" s="187"/>
      <c r="M860" s="284">
        <v>6</v>
      </c>
      <c r="N860" s="270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475" t="s">
        <v>60</v>
      </c>
      <c r="AD860" s="196" t="s">
        <v>6072</v>
      </c>
      <c r="AE860" s="187" t="str">
        <f>VLOOKUP($AF$2:$AF$6318,'PROG CODE'!$A$2:$B$1052,2,FALSE)</f>
        <v>KCAPGDE</v>
      </c>
      <c r="AF860" s="214" t="s">
        <v>95</v>
      </c>
      <c r="AG860" s="214" t="s">
        <v>5683</v>
      </c>
      <c r="AH860" s="214" t="s">
        <v>5684</v>
      </c>
      <c r="AI860" s="214" t="s">
        <v>5676</v>
      </c>
      <c r="AJ860" s="216" t="s">
        <v>5638</v>
      </c>
      <c r="AK860" s="214"/>
      <c r="AL860" s="285"/>
      <c r="AM860" s="214" t="s">
        <v>5639</v>
      </c>
    </row>
    <row r="861" spans="1:39" ht="13.5" customHeight="1">
      <c r="A861" s="183">
        <f t="shared" si="5"/>
        <v>6</v>
      </c>
      <c r="B861" s="168" t="s">
        <v>361</v>
      </c>
      <c r="C861" s="221" t="s">
        <v>5685</v>
      </c>
      <c r="D861" s="200" t="s">
        <v>510</v>
      </c>
      <c r="E861" s="215" t="s">
        <v>510</v>
      </c>
      <c r="F861" s="214" t="s">
        <v>1812</v>
      </c>
      <c r="G861" s="215" t="s">
        <v>6511</v>
      </c>
      <c r="H861" s="157" t="str">
        <f>VLOOKUP(I861:I904,'ENTER STAFF #S HERE'!$A$1:$B$2180,2,FALSE)</f>
        <v>C1626</v>
      </c>
      <c r="I861" s="200" t="s">
        <v>3993</v>
      </c>
      <c r="J861" s="227"/>
      <c r="K861" s="187"/>
      <c r="L861" s="187"/>
      <c r="M861" s="284">
        <v>6</v>
      </c>
      <c r="N861" s="270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475" t="s">
        <v>60</v>
      </c>
      <c r="AD861" s="196" t="s">
        <v>6072</v>
      </c>
      <c r="AE861" s="187" t="str">
        <f>VLOOKUP($AF$2:$AF$6318,'PROG CODE'!$A$2:$B$1052,2,FALSE)</f>
        <v>KCAPGDE</v>
      </c>
      <c r="AF861" s="214" t="s">
        <v>95</v>
      </c>
      <c r="AG861" s="214" t="s">
        <v>5683</v>
      </c>
      <c r="AH861" s="214" t="s">
        <v>5684</v>
      </c>
      <c r="AI861" s="214" t="s">
        <v>5676</v>
      </c>
      <c r="AJ861" s="216" t="s">
        <v>5638</v>
      </c>
      <c r="AK861" s="214"/>
      <c r="AL861" s="285"/>
      <c r="AM861" s="214" t="s">
        <v>5639</v>
      </c>
    </row>
    <row r="862" spans="1:39" ht="13.5" customHeight="1">
      <c r="A862" s="183">
        <f t="shared" si="5"/>
        <v>6</v>
      </c>
      <c r="B862" s="224" t="s">
        <v>361</v>
      </c>
      <c r="C862" s="221" t="s">
        <v>5685</v>
      </c>
      <c r="D862" s="200" t="s">
        <v>510</v>
      </c>
      <c r="E862" s="215" t="s">
        <v>510</v>
      </c>
      <c r="F862" s="214" t="s">
        <v>1814</v>
      </c>
      <c r="G862" s="215" t="s">
        <v>6512</v>
      </c>
      <c r="H862" s="202" t="s">
        <v>5577</v>
      </c>
      <c r="I862" s="179" t="s">
        <v>5576</v>
      </c>
      <c r="J862" s="227"/>
      <c r="K862" s="187"/>
      <c r="L862" s="187"/>
      <c r="M862" s="284">
        <v>6</v>
      </c>
      <c r="N862" s="270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475" t="s">
        <v>60</v>
      </c>
      <c r="AD862" s="196" t="s">
        <v>6072</v>
      </c>
      <c r="AE862" s="187" t="str">
        <f>VLOOKUP($AF$2:$AF$6318,'PROG CODE'!$A$2:$B$1052,2,FALSE)</f>
        <v>KCAPGDE</v>
      </c>
      <c r="AF862" s="214" t="s">
        <v>95</v>
      </c>
      <c r="AG862" s="214" t="s">
        <v>5683</v>
      </c>
      <c r="AH862" s="214" t="s">
        <v>5684</v>
      </c>
      <c r="AI862" s="214" t="s">
        <v>5676</v>
      </c>
      <c r="AJ862" s="216" t="s">
        <v>5638</v>
      </c>
      <c r="AK862" s="214"/>
      <c r="AL862" s="285"/>
      <c r="AM862" s="214" t="s">
        <v>5639</v>
      </c>
    </row>
    <row r="863" spans="1:39" ht="13.5" customHeight="1">
      <c r="A863" s="183">
        <f t="shared" si="5"/>
        <v>6</v>
      </c>
      <c r="B863" s="224" t="s">
        <v>361</v>
      </c>
      <c r="C863" s="221" t="s">
        <v>5685</v>
      </c>
      <c r="D863" s="200" t="s">
        <v>510</v>
      </c>
      <c r="E863" s="215" t="s">
        <v>510</v>
      </c>
      <c r="F863" s="214" t="s">
        <v>1816</v>
      </c>
      <c r="G863" s="215" t="s">
        <v>6513</v>
      </c>
      <c r="H863" s="202" t="s">
        <v>5577</v>
      </c>
      <c r="I863" s="179" t="s">
        <v>5576</v>
      </c>
      <c r="J863" s="227" t="s">
        <v>5669</v>
      </c>
      <c r="K863" s="187"/>
      <c r="L863" s="187"/>
      <c r="M863" s="284">
        <v>6</v>
      </c>
      <c r="N863" s="270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475" t="s">
        <v>60</v>
      </c>
      <c r="AD863" s="196" t="s">
        <v>6072</v>
      </c>
      <c r="AE863" s="187" t="str">
        <f>VLOOKUP($AF$2:$AF$6318,'PROG CODE'!$A$2:$B$1052,2,FALSE)</f>
        <v>KCAPGDE</v>
      </c>
      <c r="AF863" s="214" t="s">
        <v>95</v>
      </c>
      <c r="AG863" s="214" t="s">
        <v>5683</v>
      </c>
      <c r="AH863" s="214" t="s">
        <v>5684</v>
      </c>
      <c r="AI863" s="214" t="s">
        <v>5676</v>
      </c>
      <c r="AJ863" s="216" t="s">
        <v>5638</v>
      </c>
      <c r="AK863" s="214"/>
      <c r="AL863" s="285"/>
      <c r="AM863" s="214" t="s">
        <v>5639</v>
      </c>
    </row>
    <row r="864" spans="1:39" ht="13.5" customHeight="1">
      <c r="A864" s="183">
        <f t="shared" si="5"/>
        <v>6</v>
      </c>
      <c r="B864" s="168" t="s">
        <v>361</v>
      </c>
      <c r="C864" s="221" t="s">
        <v>5685</v>
      </c>
      <c r="D864" s="200" t="s">
        <v>510</v>
      </c>
      <c r="E864" s="215" t="s">
        <v>510</v>
      </c>
      <c r="F864" s="214" t="s">
        <v>1818</v>
      </c>
      <c r="G864" s="215" t="s">
        <v>6514</v>
      </c>
      <c r="H864" s="157" t="str">
        <f>VLOOKUP(I864:I904,'ENTER STAFF #S HERE'!$A$1:$B$2180,2,FALSE)</f>
        <v>C1762</v>
      </c>
      <c r="I864" s="200" t="s">
        <v>4191</v>
      </c>
      <c r="J864" s="227" t="s">
        <v>5669</v>
      </c>
      <c r="K864" s="187"/>
      <c r="L864" s="187"/>
      <c r="M864" s="284">
        <v>6</v>
      </c>
      <c r="N864" s="270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475" t="s">
        <v>60</v>
      </c>
      <c r="AD864" s="196" t="s">
        <v>6072</v>
      </c>
      <c r="AE864" s="187" t="str">
        <f>VLOOKUP($AF$2:$AF$6318,'PROG CODE'!$A$2:$B$1052,2,FALSE)</f>
        <v>KCAPGDE</v>
      </c>
      <c r="AF864" s="214" t="s">
        <v>95</v>
      </c>
      <c r="AG864" s="214" t="s">
        <v>5683</v>
      </c>
      <c r="AH864" s="214" t="s">
        <v>5684</v>
      </c>
      <c r="AI864" s="214" t="s">
        <v>5676</v>
      </c>
      <c r="AJ864" s="216" t="s">
        <v>5638</v>
      </c>
      <c r="AK864" s="214"/>
      <c r="AL864" s="285"/>
      <c r="AM864" s="214" t="s">
        <v>5639</v>
      </c>
    </row>
    <row r="865" spans="1:39" ht="13.5" customHeight="1">
      <c r="A865" s="183">
        <f t="shared" si="5"/>
        <v>6</v>
      </c>
      <c r="B865" s="224" t="s">
        <v>361</v>
      </c>
      <c r="C865" s="221" t="s">
        <v>5685</v>
      </c>
      <c r="D865" s="200" t="s">
        <v>510</v>
      </c>
      <c r="E865" s="215" t="s">
        <v>510</v>
      </c>
      <c r="F865" s="214" t="s">
        <v>1820</v>
      </c>
      <c r="G865" s="215" t="s">
        <v>6515</v>
      </c>
      <c r="H865" s="202" t="s">
        <v>5577</v>
      </c>
      <c r="I865" s="179" t="s">
        <v>5576</v>
      </c>
      <c r="J865" s="227"/>
      <c r="K865" s="187"/>
      <c r="L865" s="187"/>
      <c r="M865" s="284">
        <v>6</v>
      </c>
      <c r="N865" s="270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475" t="s">
        <v>60</v>
      </c>
      <c r="AD865" s="196" t="s">
        <v>6072</v>
      </c>
      <c r="AE865" s="187" t="str">
        <f>VLOOKUP($AF$2:$AF$6318,'PROG CODE'!$A$2:$B$1052,2,FALSE)</f>
        <v>KCAPGDE</v>
      </c>
      <c r="AF865" s="214" t="s">
        <v>95</v>
      </c>
      <c r="AG865" s="214" t="s">
        <v>5683</v>
      </c>
      <c r="AH865" s="214" t="s">
        <v>5684</v>
      </c>
      <c r="AI865" s="214" t="s">
        <v>5676</v>
      </c>
      <c r="AJ865" s="216" t="s">
        <v>5638</v>
      </c>
      <c r="AK865" s="214"/>
      <c r="AL865" s="285"/>
      <c r="AM865" s="214" t="s">
        <v>5639</v>
      </c>
    </row>
    <row r="866" spans="1:39" ht="13.5" customHeight="1">
      <c r="A866" s="183">
        <f t="shared" si="5"/>
        <v>6</v>
      </c>
      <c r="B866" s="224" t="s">
        <v>361</v>
      </c>
      <c r="C866" s="221" t="s">
        <v>5685</v>
      </c>
      <c r="D866" s="200" t="s">
        <v>510</v>
      </c>
      <c r="E866" s="215" t="s">
        <v>510</v>
      </c>
      <c r="F866" s="214" t="s">
        <v>1822</v>
      </c>
      <c r="G866" s="215" t="s">
        <v>6516</v>
      </c>
      <c r="H866" s="202" t="s">
        <v>5577</v>
      </c>
      <c r="I866" s="179" t="s">
        <v>5576</v>
      </c>
      <c r="J866" s="227"/>
      <c r="K866" s="187"/>
      <c r="L866" s="187"/>
      <c r="M866" s="284">
        <v>6</v>
      </c>
      <c r="N866" s="270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475" t="s">
        <v>60</v>
      </c>
      <c r="AD866" s="196" t="s">
        <v>6072</v>
      </c>
      <c r="AE866" s="187" t="str">
        <f>VLOOKUP($AF$2:$AF$6318,'PROG CODE'!$A$2:$B$1052,2,FALSE)</f>
        <v>KCAPGDE</v>
      </c>
      <c r="AF866" s="214" t="s">
        <v>95</v>
      </c>
      <c r="AG866" s="214" t="s">
        <v>5683</v>
      </c>
      <c r="AH866" s="214" t="s">
        <v>5684</v>
      </c>
      <c r="AI866" s="214" t="s">
        <v>5676</v>
      </c>
      <c r="AJ866" s="216" t="s">
        <v>5638</v>
      </c>
      <c r="AK866" s="214"/>
      <c r="AL866" s="285"/>
      <c r="AM866" s="214" t="s">
        <v>5639</v>
      </c>
    </row>
    <row r="867" spans="1:39" ht="13.5" customHeight="1">
      <c r="A867" s="183">
        <f t="shared" si="5"/>
        <v>6</v>
      </c>
      <c r="B867" s="168" t="s">
        <v>361</v>
      </c>
      <c r="C867" s="221" t="s">
        <v>5685</v>
      </c>
      <c r="D867" s="200" t="s">
        <v>510</v>
      </c>
      <c r="E867" s="215" t="s">
        <v>510</v>
      </c>
      <c r="F867" s="214" t="s">
        <v>1771</v>
      </c>
      <c r="G867" s="215" t="s">
        <v>6517</v>
      </c>
      <c r="H867" s="157" t="str">
        <f>VLOOKUP(I867:I905,'ENTER STAFF #S HERE'!$A$1:$B$2180,2,FALSE)</f>
        <v>C1853</v>
      </c>
      <c r="I867" s="200" t="s">
        <v>4254</v>
      </c>
      <c r="J867" s="227" t="s">
        <v>5669</v>
      </c>
      <c r="K867" s="187"/>
      <c r="L867" s="187"/>
      <c r="M867" s="284">
        <v>6</v>
      </c>
      <c r="N867" s="270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475" t="s">
        <v>60</v>
      </c>
      <c r="AD867" s="196" t="s">
        <v>6072</v>
      </c>
      <c r="AE867" s="187" t="str">
        <f>VLOOKUP($AF$2:$AF$6318,'PROG CODE'!$A$2:$B$1052,2,FALSE)</f>
        <v>KCAPGDE</v>
      </c>
      <c r="AF867" s="214" t="s">
        <v>95</v>
      </c>
      <c r="AG867" s="214" t="s">
        <v>5683</v>
      </c>
      <c r="AH867" s="214" t="s">
        <v>5684</v>
      </c>
      <c r="AI867" s="214" t="s">
        <v>5676</v>
      </c>
      <c r="AJ867" s="216" t="s">
        <v>5638</v>
      </c>
      <c r="AK867" s="214"/>
      <c r="AL867" s="285"/>
      <c r="AM867" s="214" t="s">
        <v>5639</v>
      </c>
    </row>
    <row r="868" spans="1:39" ht="13.5" customHeight="1">
      <c r="A868" s="183">
        <f t="shared" si="5"/>
        <v>6</v>
      </c>
      <c r="B868" s="168" t="s">
        <v>361</v>
      </c>
      <c r="C868" s="221" t="s">
        <v>5685</v>
      </c>
      <c r="D868" s="200" t="s">
        <v>510</v>
      </c>
      <c r="E868" s="215" t="s">
        <v>510</v>
      </c>
      <c r="F868" s="214" t="s">
        <v>1801</v>
      </c>
      <c r="G868" s="215" t="s">
        <v>6518</v>
      </c>
      <c r="H868" s="157">
        <f>VLOOKUP(I868:I905,'ENTER STAFF #S HERE'!$A$1:$B$2180,2,FALSE)</f>
        <v>385</v>
      </c>
      <c r="I868" s="200" t="s">
        <v>3911</v>
      </c>
      <c r="J868" s="227" t="s">
        <v>5669</v>
      </c>
      <c r="K868" s="187"/>
      <c r="L868" s="187"/>
      <c r="M868" s="284">
        <v>6</v>
      </c>
      <c r="N868" s="270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475" t="s">
        <v>60</v>
      </c>
      <c r="AD868" s="196" t="s">
        <v>6072</v>
      </c>
      <c r="AE868" s="187" t="str">
        <f>VLOOKUP($AF$2:$AF$6318,'PROG CODE'!$A$2:$B$1052,2,FALSE)</f>
        <v>KCAPGDE</v>
      </c>
      <c r="AF868" s="214" t="s">
        <v>95</v>
      </c>
      <c r="AG868" s="214" t="s">
        <v>5683</v>
      </c>
      <c r="AH868" s="214" t="s">
        <v>5684</v>
      </c>
      <c r="AI868" s="214" t="s">
        <v>5676</v>
      </c>
      <c r="AJ868" s="216" t="s">
        <v>5638</v>
      </c>
      <c r="AK868" s="214"/>
      <c r="AL868" s="285"/>
      <c r="AM868" s="214" t="s">
        <v>5639</v>
      </c>
    </row>
    <row r="869" spans="1:39" ht="13.5" customHeight="1">
      <c r="A869" s="183">
        <f t="shared" si="5"/>
        <v>6</v>
      </c>
      <c r="B869" s="168" t="s">
        <v>361</v>
      </c>
      <c r="C869" s="221" t="s">
        <v>5685</v>
      </c>
      <c r="D869" s="200" t="s">
        <v>510</v>
      </c>
      <c r="E869" s="215" t="s">
        <v>510</v>
      </c>
      <c r="F869" s="214" t="s">
        <v>1803</v>
      </c>
      <c r="G869" s="215" t="s">
        <v>6519</v>
      </c>
      <c r="H869" s="157" t="str">
        <f>VLOOKUP(I869:I905,'ENTER STAFF #S HERE'!$A$1:$B$2180,2,FALSE)</f>
        <v>C1365</v>
      </c>
      <c r="I869" s="200" t="s">
        <v>3904</v>
      </c>
      <c r="J869" s="227" t="s">
        <v>5669</v>
      </c>
      <c r="K869" s="187"/>
      <c r="L869" s="187"/>
      <c r="M869" s="284">
        <v>6</v>
      </c>
      <c r="N869" s="270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475" t="s">
        <v>60</v>
      </c>
      <c r="AD869" s="196" t="s">
        <v>6072</v>
      </c>
      <c r="AE869" s="187" t="str">
        <f>VLOOKUP($AF$2:$AF$6318,'PROG CODE'!$A$2:$B$1052,2,FALSE)</f>
        <v>KCAPGDE</v>
      </c>
      <c r="AF869" s="214" t="s">
        <v>95</v>
      </c>
      <c r="AG869" s="214" t="s">
        <v>5683</v>
      </c>
      <c r="AH869" s="214" t="s">
        <v>5684</v>
      </c>
      <c r="AI869" s="214" t="s">
        <v>5676</v>
      </c>
      <c r="AJ869" s="216" t="s">
        <v>5638</v>
      </c>
      <c r="AK869" s="214"/>
      <c r="AL869" s="285"/>
      <c r="AM869" s="214" t="s">
        <v>5639</v>
      </c>
    </row>
    <row r="870" spans="1:39" ht="13.5" customHeight="1">
      <c r="A870" s="183">
        <f t="shared" si="5"/>
        <v>6</v>
      </c>
      <c r="B870" s="168" t="s">
        <v>361</v>
      </c>
      <c r="C870" s="221" t="s">
        <v>5685</v>
      </c>
      <c r="D870" s="200" t="s">
        <v>510</v>
      </c>
      <c r="E870" s="215" t="s">
        <v>510</v>
      </c>
      <c r="F870" s="225" t="s">
        <v>2068</v>
      </c>
      <c r="G870" s="215" t="s">
        <v>2069</v>
      </c>
      <c r="H870" s="157" t="str">
        <f>VLOOKUP(I870:I906,'ENTER STAFF #S HERE'!$A$1:$B$2180,2,FALSE)</f>
        <v>C1626</v>
      </c>
      <c r="I870" s="200" t="s">
        <v>3993</v>
      </c>
      <c r="J870" s="227"/>
      <c r="K870" s="187"/>
      <c r="L870" s="187"/>
      <c r="M870" s="284">
        <v>6</v>
      </c>
      <c r="N870" s="270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475" t="s">
        <v>60</v>
      </c>
      <c r="AD870" s="196" t="s">
        <v>6072</v>
      </c>
      <c r="AE870" s="187" t="str">
        <f>VLOOKUP($AF$2:$AF$6318,'PROG CODE'!$A$2:$B$1052,2,FALSE)</f>
        <v>KCAPGDE</v>
      </c>
      <c r="AF870" s="214" t="s">
        <v>95</v>
      </c>
      <c r="AG870" s="214" t="s">
        <v>5683</v>
      </c>
      <c r="AH870" s="214" t="s">
        <v>5684</v>
      </c>
      <c r="AI870" s="214" t="s">
        <v>5676</v>
      </c>
      <c r="AJ870" s="216" t="s">
        <v>5638</v>
      </c>
      <c r="AK870" s="214"/>
      <c r="AL870" s="285"/>
      <c r="AM870" s="214" t="s">
        <v>5639</v>
      </c>
    </row>
    <row r="871" spans="1:39" ht="13.5" customHeight="1">
      <c r="A871" s="183">
        <f t="shared" si="5"/>
        <v>6</v>
      </c>
      <c r="B871" s="168" t="s">
        <v>361</v>
      </c>
      <c r="C871" s="221" t="s">
        <v>5685</v>
      </c>
      <c r="D871" s="200" t="s">
        <v>510</v>
      </c>
      <c r="E871" s="215" t="s">
        <v>510</v>
      </c>
      <c r="F871" s="214" t="s">
        <v>1807</v>
      </c>
      <c r="G871" s="215" t="s">
        <v>6271</v>
      </c>
      <c r="H871" s="157" t="str">
        <f>VLOOKUP(I871:I906,'ENTER STAFF #S HERE'!$A$1:$B$2180,2,FALSE)</f>
        <v>C1757</v>
      </c>
      <c r="I871" s="200" t="s">
        <v>5250</v>
      </c>
      <c r="J871" s="227" t="s">
        <v>5669</v>
      </c>
      <c r="K871" s="187"/>
      <c r="L871" s="187"/>
      <c r="M871" s="284">
        <v>6</v>
      </c>
      <c r="N871" s="270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475" t="s">
        <v>60</v>
      </c>
      <c r="AD871" s="196" t="s">
        <v>6072</v>
      </c>
      <c r="AE871" s="187" t="str">
        <f>VLOOKUP($AF$2:$AF$6318,'PROG CODE'!$A$2:$B$1052,2,FALSE)</f>
        <v>KCAPGDE</v>
      </c>
      <c r="AF871" s="214" t="s">
        <v>95</v>
      </c>
      <c r="AG871" s="214" t="s">
        <v>5683</v>
      </c>
      <c r="AH871" s="214" t="s">
        <v>5684</v>
      </c>
      <c r="AI871" s="214" t="s">
        <v>5676</v>
      </c>
      <c r="AJ871" s="216" t="s">
        <v>5638</v>
      </c>
      <c r="AK871" s="214"/>
      <c r="AL871" s="285"/>
      <c r="AM871" s="214" t="s">
        <v>5639</v>
      </c>
    </row>
    <row r="872" spans="1:39" ht="13.5" customHeight="1">
      <c r="A872" s="183">
        <f t="shared" si="5"/>
        <v>6</v>
      </c>
      <c r="B872" s="168" t="s">
        <v>361</v>
      </c>
      <c r="C872" s="221" t="s">
        <v>5685</v>
      </c>
      <c r="D872" s="200" t="s">
        <v>510</v>
      </c>
      <c r="E872" s="215" t="s">
        <v>510</v>
      </c>
      <c r="F872" s="214" t="s">
        <v>1809</v>
      </c>
      <c r="G872" s="215" t="s">
        <v>6520</v>
      </c>
      <c r="H872" s="157">
        <f>VLOOKUP(I872:I907,'ENTER STAFF #S HERE'!$A$1:$B$2180,2,FALSE)</f>
        <v>378</v>
      </c>
      <c r="I872" s="200" t="s">
        <v>3990</v>
      </c>
      <c r="J872" s="227" t="s">
        <v>5669</v>
      </c>
      <c r="K872" s="187"/>
      <c r="L872" s="187"/>
      <c r="M872" s="284">
        <v>6</v>
      </c>
      <c r="N872" s="270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475" t="s">
        <v>60</v>
      </c>
      <c r="AD872" s="196" t="s">
        <v>6072</v>
      </c>
      <c r="AE872" s="187" t="str">
        <f>VLOOKUP($AF$2:$AF$6318,'PROG CODE'!$A$2:$B$1052,2,FALSE)</f>
        <v>KCAPGDE</v>
      </c>
      <c r="AF872" s="214" t="s">
        <v>95</v>
      </c>
      <c r="AG872" s="214" t="s">
        <v>5683</v>
      </c>
      <c r="AH872" s="214" t="s">
        <v>5684</v>
      </c>
      <c r="AI872" s="214" t="s">
        <v>5676</v>
      </c>
      <c r="AJ872" s="216" t="s">
        <v>5638</v>
      </c>
      <c r="AK872" s="214"/>
      <c r="AL872" s="285"/>
      <c r="AM872" s="214" t="s">
        <v>5639</v>
      </c>
    </row>
    <row r="873" spans="1:39" ht="13.5" customHeight="1">
      <c r="A873" s="183">
        <f t="shared" si="5"/>
        <v>6</v>
      </c>
      <c r="B873" s="168" t="s">
        <v>361</v>
      </c>
      <c r="C873" s="221" t="s">
        <v>5685</v>
      </c>
      <c r="D873" s="200" t="s">
        <v>510</v>
      </c>
      <c r="E873" s="215" t="s">
        <v>510</v>
      </c>
      <c r="F873" s="250" t="s">
        <v>1826</v>
      </c>
      <c r="G873" s="215" t="s">
        <v>6412</v>
      </c>
      <c r="H873" s="157">
        <f>VLOOKUP(I873:I916,'ENTER STAFF #S HERE'!$A$1:$B$2180,2,FALSE)</f>
        <v>328</v>
      </c>
      <c r="I873" s="200" t="s">
        <v>3903</v>
      </c>
      <c r="J873" s="227"/>
      <c r="K873" s="187"/>
      <c r="L873" s="187"/>
      <c r="M873" s="284">
        <v>6</v>
      </c>
      <c r="N873" s="270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475" t="s">
        <v>60</v>
      </c>
      <c r="AD873" s="196" t="s">
        <v>6072</v>
      </c>
      <c r="AE873" s="187" t="str">
        <f>VLOOKUP($AF$2:$AF$6318,'PROG CODE'!$A$2:$B$1052,2,FALSE)</f>
        <v>KCAPGDE</v>
      </c>
      <c r="AF873" s="214" t="s">
        <v>95</v>
      </c>
      <c r="AG873" s="214" t="s">
        <v>5683</v>
      </c>
      <c r="AH873" s="214" t="s">
        <v>5684</v>
      </c>
      <c r="AI873" s="214" t="s">
        <v>5676</v>
      </c>
      <c r="AJ873" s="216" t="s">
        <v>5638</v>
      </c>
      <c r="AK873" s="214"/>
      <c r="AL873" s="285"/>
      <c r="AM873" s="214" t="s">
        <v>5639</v>
      </c>
    </row>
    <row r="874" spans="1:39" ht="13.5" customHeight="1">
      <c r="A874" s="183">
        <f t="shared" si="5"/>
        <v>7</v>
      </c>
      <c r="B874" s="168" t="s">
        <v>362</v>
      </c>
      <c r="C874" s="221" t="s">
        <v>5685</v>
      </c>
      <c r="D874" s="200" t="s">
        <v>510</v>
      </c>
      <c r="E874" s="215" t="s">
        <v>510</v>
      </c>
      <c r="F874" s="214" t="s">
        <v>1764</v>
      </c>
      <c r="G874" s="215" t="s">
        <v>5840</v>
      </c>
      <c r="H874" s="157" t="str">
        <f>VLOOKUP(I874:I916,'ENTER STAFF #S HERE'!$A$1:$B$2180,2,FALSE)</f>
        <v>C1853</v>
      </c>
      <c r="I874" s="200" t="s">
        <v>4254</v>
      </c>
      <c r="J874" s="227" t="s">
        <v>5669</v>
      </c>
      <c r="K874" s="187"/>
      <c r="L874" s="187"/>
      <c r="M874" s="284">
        <v>6</v>
      </c>
      <c r="N874" s="270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475" t="s">
        <v>60</v>
      </c>
      <c r="AD874" s="196" t="s">
        <v>6072</v>
      </c>
      <c r="AE874" s="187" t="str">
        <f>VLOOKUP($AF$2:$AF$6318,'PROG CODE'!$A$2:$B$1052,2,FALSE)</f>
        <v>KCAPGDE</v>
      </c>
      <c r="AF874" s="214" t="s">
        <v>95</v>
      </c>
      <c r="AG874" s="214" t="s">
        <v>5683</v>
      </c>
      <c r="AH874" s="214" t="s">
        <v>5684</v>
      </c>
      <c r="AI874" s="214" t="s">
        <v>5677</v>
      </c>
      <c r="AJ874" s="216" t="s">
        <v>5638</v>
      </c>
      <c r="AK874" s="214"/>
      <c r="AL874" s="285"/>
      <c r="AM874" s="214" t="s">
        <v>5639</v>
      </c>
    </row>
    <row r="875" spans="1:39" ht="13.5" customHeight="1">
      <c r="A875" s="183">
        <f t="shared" si="5"/>
        <v>1</v>
      </c>
      <c r="B875" s="168" t="s">
        <v>52</v>
      </c>
      <c r="C875" s="221" t="s">
        <v>5685</v>
      </c>
      <c r="D875" s="200" t="s">
        <v>510</v>
      </c>
      <c r="E875" s="215" t="s">
        <v>510</v>
      </c>
      <c r="F875" s="250" t="s">
        <v>1828</v>
      </c>
      <c r="G875" s="215" t="s">
        <v>2243</v>
      </c>
      <c r="H875" s="157">
        <f>VLOOKUP(I875:I916,'ENTER STAFF #S HERE'!$A$1:$B$2180,2,FALSE)</f>
        <v>328</v>
      </c>
      <c r="I875" s="200" t="s">
        <v>3903</v>
      </c>
      <c r="J875" s="227"/>
      <c r="K875" s="187"/>
      <c r="L875" s="187"/>
      <c r="M875" s="284">
        <v>6</v>
      </c>
      <c r="N875" s="270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475" t="s">
        <v>60</v>
      </c>
      <c r="AD875" s="196" t="s">
        <v>6072</v>
      </c>
      <c r="AE875" s="187" t="str">
        <f>VLOOKUP($AF$2:$AF$6318,'PROG CODE'!$A$2:$B$1052,2,FALSE)</f>
        <v>KCAPGDE</v>
      </c>
      <c r="AF875" s="214" t="s">
        <v>95</v>
      </c>
      <c r="AG875" s="214" t="s">
        <v>5683</v>
      </c>
      <c r="AH875" s="214" t="s">
        <v>5684</v>
      </c>
      <c r="AI875" s="214" t="s">
        <v>5677</v>
      </c>
      <c r="AJ875" s="216" t="s">
        <v>5638</v>
      </c>
      <c r="AK875" s="214"/>
      <c r="AL875" s="285"/>
      <c r="AM875" s="214" t="s">
        <v>5639</v>
      </c>
    </row>
    <row r="876" spans="1:39" ht="13.5" customHeight="1">
      <c r="A876" s="183">
        <f t="shared" si="5"/>
        <v>2</v>
      </c>
      <c r="B876" s="203" t="s">
        <v>357</v>
      </c>
      <c r="C876" s="247" t="s">
        <v>5636</v>
      </c>
      <c r="D876" s="200" t="s">
        <v>376</v>
      </c>
      <c r="E876" s="244" t="s">
        <v>475</v>
      </c>
      <c r="F876" s="295" t="s">
        <v>2739</v>
      </c>
      <c r="G876" s="244" t="s">
        <v>2740</v>
      </c>
      <c r="H876" s="157" t="str">
        <f>VLOOKUP(I876:I908,'ENTER STAFF #S HERE'!$A$1:$B$2180,2,FALSE)</f>
        <v>C1306</v>
      </c>
      <c r="I876" s="244" t="s">
        <v>4227</v>
      </c>
      <c r="J876" s="228">
        <v>3</v>
      </c>
      <c r="K876" s="187">
        <f t="shared" ref="K876:K916" si="6">IF(AND(J876&gt;0,L876&gt;0),J876,0)</f>
        <v>3</v>
      </c>
      <c r="L876" s="187">
        <f t="shared" ref="L876:L916" si="7">IF(AND(J876&gt;0.5,M876&gt;4),1,0)</f>
        <v>1</v>
      </c>
      <c r="M876" s="187">
        <v>6</v>
      </c>
      <c r="N876" s="187" t="str">
        <f t="shared" ref="N876:N916" si="8">IF((OR(AF876="KNEC",AF876="ATD",AF876="CAMS",AF876="ATD1",AF876="ATDA",AF876="ATD1", AF876="ACCA",AF876="CPA2", AF876="CAMS", AF876="CAMS1", AF876="CIFA", AF876="CPA", AF876="CPA1",AF876="CPS",AF876="CS",AF876="CPSPK",AF876="CAMS ")),L876," ")</f>
        <v xml:space="preserve"> </v>
      </c>
      <c r="O876" s="187" t="str">
        <f t="shared" ref="O876:O916" si="9">IF((OR(AF876="DBANK",AF876="DDMA",AF876="CBANK",AF876="DPROJ",AF876="CPROJ",AF876="CPM",AF876="CISSE",AF876="CFFE",AF876="DDMA",AF876="DCNSA",AF876="VCGD",AF876="VCEI",AF876="VCBCT")),L876," ")</f>
        <v xml:space="preserve"> </v>
      </c>
      <c r="P876" s="187" t="str">
        <f t="shared" ref="P876:P916" si="10">IF((OR(AF876="MCP",AF876="MELM",AF876="MCD")),L876," ")</f>
        <v xml:space="preserve"> </v>
      </c>
      <c r="Q876" s="187" t="str">
        <f t="shared" ref="Q876:Q916" si="11">IF((OR(AF876="CBIT",AF876="CIT",AF876="DBIT",AF876="DIT")),L876," ")</f>
        <v xml:space="preserve"> </v>
      </c>
      <c r="R876" s="187" t="str">
        <f t="shared" ref="R876:R916" si="12">IF((OR(AF876="CCP",AF876="CECE",AF876="CTFT",AF876="CFT",AF876="DCP",AF876="DECE",AF876="DFT",AF876="DJM")),L876," ")</f>
        <v xml:space="preserve"> </v>
      </c>
      <c r="S876" s="187" t="str">
        <f t="shared" ref="S876:S916" si="13">IF((OR(AF876="CBM",AF876="DBM",AF876="DPL",AF876="CPL")),L876," ")</f>
        <v xml:space="preserve"> </v>
      </c>
      <c r="T876" s="187" t="str">
        <f t="shared" ref="T876:T916" si="14">IF((OR(AF876="BAC",AF876="BAG",AF876="BBIT",AF876="BCT",AF876="BISF",AF876="BIT",AF876="BSD")),L876," ")</f>
        <v xml:space="preserve"> </v>
      </c>
      <c r="U876" s="187" t="str">
        <f t="shared" ref="U876:U916" si="15">IF((OR(AF876="BCOM",AF876="BPL",AF876="BPM",AF876="BSC AS",AF876="BSC E&amp;S", AF876="IBM")),L876," ")</f>
        <v xml:space="preserve"> </v>
      </c>
      <c r="V876" s="187" t="str">
        <f t="shared" ref="V876:V916" si="16">IF((OR(AF876="PHD FIN",AF876="PHD MKT",AF876="PHD STR")),L876," ")</f>
        <v xml:space="preserve"> </v>
      </c>
      <c r="W876" s="187">
        <f t="shared" ref="W876:W916" si="17">IF((OR(AF876="B.Ed(Arts)",AF876="BAFT",AF876="BAFT(FT)",AF876="BAFT(PA)",AF876="BCJ",AF876="BAPA",AF876="BCP",AF876="BECE", AF876="BJDM",AF876="ECO",AF876="BEBS",AF876="BFPA")),L876," ")</f>
        <v>1</v>
      </c>
      <c r="X876" s="187" t="str">
        <f t="shared" ref="X876:X916" si="18">IF((OR(AF876="MSC COMM",AF876="MBA CM",AF876="MBA HRM",AF876="MBA MARKETING",AF876="MBA PROC",AF876="MSC D_FIN",AF876="MSC FIN_ACC",AF876="MSC FIN_ECON", AF876="MSC FIN_INV",AF876="MSC KM", AF876="MSC COMM",AF876="MBA HRM",AF876="MSC DF",AF876="MBA MKT", AF876="MBA PSM", AF876="MSC FA", AF876="MSC KMI")),L876," ")</f>
        <v xml:space="preserve"> </v>
      </c>
      <c r="Y876" s="187" t="str">
        <f t="shared" ref="Y876:Y916" si="19">IF((OR(AF876="MDA",AF876="MISM",AF876="MDC",AF876="MDA/MISM",AF876="MISM/MDA",AF876="MISM/MDC",AF876="MISM/MDC/MDA")),L876," ")</f>
        <v xml:space="preserve"> </v>
      </c>
      <c r="Z876" s="187" t="str">
        <f t="shared" ref="Z876:Z916" si="20">IF((OR(AF876="PHD in IS")),L876," ")</f>
        <v xml:space="preserve"> </v>
      </c>
      <c r="AA876" s="187"/>
      <c r="AB876" s="187" t="str">
        <f t="shared" ref="AB876:AB916" si="21">IF(AF876="PGDE",L876,"")</f>
        <v/>
      </c>
      <c r="AC876" s="475" t="s">
        <v>60</v>
      </c>
      <c r="AD876" s="188" t="s">
        <v>6031</v>
      </c>
      <c r="AE876" s="187" t="str">
        <f>VLOOKUP($AF$2:$AF$6318,'PROG CODE'!$A$2:$B$1052,2,FALSE)</f>
        <v>KCABJDM</v>
      </c>
      <c r="AF876" s="214" t="s">
        <v>105</v>
      </c>
      <c r="AG876" s="190" t="s">
        <v>63</v>
      </c>
      <c r="AH876" s="189" t="s">
        <v>64</v>
      </c>
      <c r="AI876" s="282" t="s">
        <v>6131</v>
      </c>
      <c r="AJ876" s="217" t="s">
        <v>5638</v>
      </c>
      <c r="AK876" s="214"/>
      <c r="AL876" s="285"/>
      <c r="AM876" s="192" t="s">
        <v>5639</v>
      </c>
    </row>
    <row r="877" spans="1:39" ht="13.5" customHeight="1">
      <c r="A877" s="183">
        <f t="shared" si="5"/>
        <v>3</v>
      </c>
      <c r="B877" s="219" t="s">
        <v>358</v>
      </c>
      <c r="C877" s="197" t="s">
        <v>5643</v>
      </c>
      <c r="D877" s="200" t="s">
        <v>376</v>
      </c>
      <c r="E877" s="244" t="s">
        <v>475</v>
      </c>
      <c r="F877" s="296" t="s">
        <v>2737</v>
      </c>
      <c r="G877" s="297" t="s">
        <v>6521</v>
      </c>
      <c r="H877" s="157" t="str">
        <f>VLOOKUP(I877:I909,'ENTER STAFF #S HERE'!$A$1:$B$2180,2,FALSE)</f>
        <v>C1595</v>
      </c>
      <c r="I877" s="244" t="s">
        <v>4223</v>
      </c>
      <c r="J877" s="228">
        <v>3</v>
      </c>
      <c r="K877" s="187">
        <f t="shared" si="6"/>
        <v>3</v>
      </c>
      <c r="L877" s="187">
        <f t="shared" si="7"/>
        <v>1</v>
      </c>
      <c r="M877" s="187">
        <v>6</v>
      </c>
      <c r="N877" s="187" t="str">
        <f t="shared" si="8"/>
        <v xml:space="preserve"> </v>
      </c>
      <c r="O877" s="187" t="str">
        <f t="shared" si="9"/>
        <v xml:space="preserve"> </v>
      </c>
      <c r="P877" s="187" t="str">
        <f t="shared" si="10"/>
        <v xml:space="preserve"> </v>
      </c>
      <c r="Q877" s="187" t="str">
        <f t="shared" si="11"/>
        <v xml:space="preserve"> </v>
      </c>
      <c r="R877" s="187" t="str">
        <f t="shared" si="12"/>
        <v xml:space="preserve"> </v>
      </c>
      <c r="S877" s="187" t="str">
        <f t="shared" si="13"/>
        <v xml:space="preserve"> </v>
      </c>
      <c r="T877" s="187" t="str">
        <f t="shared" si="14"/>
        <v xml:space="preserve"> </v>
      </c>
      <c r="U877" s="187" t="str">
        <f t="shared" si="15"/>
        <v xml:space="preserve"> </v>
      </c>
      <c r="V877" s="187" t="str">
        <f t="shared" si="16"/>
        <v xml:space="preserve"> </v>
      </c>
      <c r="W877" s="187">
        <f t="shared" si="17"/>
        <v>1</v>
      </c>
      <c r="X877" s="187" t="str">
        <f t="shared" si="18"/>
        <v xml:space="preserve"> </v>
      </c>
      <c r="Y877" s="187" t="str">
        <f t="shared" si="19"/>
        <v xml:space="preserve"> </v>
      </c>
      <c r="Z877" s="187" t="str">
        <f t="shared" si="20"/>
        <v xml:space="preserve"> </v>
      </c>
      <c r="AA877" s="187"/>
      <c r="AB877" s="187" t="str">
        <f t="shared" si="21"/>
        <v/>
      </c>
      <c r="AC877" s="475" t="s">
        <v>60</v>
      </c>
      <c r="AD877" s="188" t="s">
        <v>6031</v>
      </c>
      <c r="AE877" s="187" t="str">
        <f>VLOOKUP($AF$2:$AF$6318,'PROG CODE'!$A$2:$B$1052,2,FALSE)</f>
        <v>KCABJDM</v>
      </c>
      <c r="AF877" s="214" t="s">
        <v>105</v>
      </c>
      <c r="AG877" s="190" t="s">
        <v>63</v>
      </c>
      <c r="AH877" s="189" t="s">
        <v>64</v>
      </c>
      <c r="AI877" s="282" t="s">
        <v>6131</v>
      </c>
      <c r="AJ877" s="217" t="s">
        <v>5638</v>
      </c>
      <c r="AK877" s="214"/>
      <c r="AL877" s="285"/>
      <c r="AM877" s="192" t="s">
        <v>5639</v>
      </c>
    </row>
    <row r="878" spans="1:39" ht="13.5" customHeight="1">
      <c r="A878" s="183">
        <f t="shared" si="5"/>
        <v>4</v>
      </c>
      <c r="B878" s="298" t="s">
        <v>359</v>
      </c>
      <c r="C878" s="219" t="s">
        <v>5643</v>
      </c>
      <c r="D878" s="200" t="s">
        <v>510</v>
      </c>
      <c r="E878" s="244" t="s">
        <v>510</v>
      </c>
      <c r="F878" s="296" t="s">
        <v>741</v>
      </c>
      <c r="G878" s="297" t="s">
        <v>5649</v>
      </c>
      <c r="H878" s="157" t="str">
        <f>VLOOKUP(I878:I909,'ENTER STAFF #S HERE'!$A$1:$B$2180,2,FALSE)</f>
        <v>C1306</v>
      </c>
      <c r="I878" s="244" t="s">
        <v>4227</v>
      </c>
      <c r="J878" s="228"/>
      <c r="K878" s="187">
        <f t="shared" si="6"/>
        <v>0</v>
      </c>
      <c r="L878" s="187">
        <f t="shared" si="7"/>
        <v>0</v>
      </c>
      <c r="M878" s="187">
        <v>6</v>
      </c>
      <c r="N878" s="187" t="str">
        <f t="shared" si="8"/>
        <v xml:space="preserve"> </v>
      </c>
      <c r="O878" s="187" t="str">
        <f t="shared" si="9"/>
        <v xml:space="preserve"> </v>
      </c>
      <c r="P878" s="187" t="str">
        <f t="shared" si="10"/>
        <v xml:space="preserve"> </v>
      </c>
      <c r="Q878" s="187" t="str">
        <f t="shared" si="11"/>
        <v xml:space="preserve"> </v>
      </c>
      <c r="R878" s="187" t="str">
        <f t="shared" si="12"/>
        <v xml:space="preserve"> </v>
      </c>
      <c r="S878" s="187" t="str">
        <f t="shared" si="13"/>
        <v xml:space="preserve"> </v>
      </c>
      <c r="T878" s="187" t="str">
        <f t="shared" si="14"/>
        <v xml:space="preserve"> </v>
      </c>
      <c r="U878" s="187" t="str">
        <f t="shared" si="15"/>
        <v xml:space="preserve"> </v>
      </c>
      <c r="V878" s="187" t="str">
        <f t="shared" si="16"/>
        <v xml:space="preserve"> </v>
      </c>
      <c r="W878" s="187">
        <f t="shared" si="17"/>
        <v>0</v>
      </c>
      <c r="X878" s="187" t="str">
        <f t="shared" si="18"/>
        <v xml:space="preserve"> </v>
      </c>
      <c r="Y878" s="187" t="str">
        <f t="shared" si="19"/>
        <v xml:space="preserve"> </v>
      </c>
      <c r="Z878" s="187" t="str">
        <f t="shared" si="20"/>
        <v xml:space="preserve"> </v>
      </c>
      <c r="AA878" s="187"/>
      <c r="AB878" s="187" t="str">
        <f t="shared" si="21"/>
        <v/>
      </c>
      <c r="AC878" s="475" t="s">
        <v>60</v>
      </c>
      <c r="AD878" s="188" t="s">
        <v>6031</v>
      </c>
      <c r="AE878" s="187" t="str">
        <f>VLOOKUP($AF$2:$AF$6318,'PROG CODE'!$A$2:$B$1052,2,FALSE)</f>
        <v>KCABJDM</v>
      </c>
      <c r="AF878" s="214" t="s">
        <v>105</v>
      </c>
      <c r="AG878" s="190" t="s">
        <v>63</v>
      </c>
      <c r="AH878" s="189" t="s">
        <v>64</v>
      </c>
      <c r="AI878" s="282" t="s">
        <v>6131</v>
      </c>
      <c r="AJ878" s="217" t="s">
        <v>5638</v>
      </c>
      <c r="AK878" s="214"/>
      <c r="AL878" s="285"/>
      <c r="AM878" s="192" t="s">
        <v>5639</v>
      </c>
    </row>
    <row r="879" spans="1:39" ht="13.5" customHeight="1">
      <c r="A879" s="183">
        <f t="shared" si="5"/>
        <v>5</v>
      </c>
      <c r="B879" s="299" t="s">
        <v>360</v>
      </c>
      <c r="C879" s="247" t="s">
        <v>5636</v>
      </c>
      <c r="D879" s="200" t="s">
        <v>376</v>
      </c>
      <c r="E879" s="244" t="s">
        <v>459</v>
      </c>
      <c r="F879" s="296" t="s">
        <v>2741</v>
      </c>
      <c r="G879" s="297" t="s">
        <v>6522</v>
      </c>
      <c r="H879" s="157" t="str">
        <f>VLOOKUP(I879:I909,'ENTER STAFF #S HERE'!$A$1:$B$2180,2,FALSE)</f>
        <v>C1883</v>
      </c>
      <c r="I879" s="244" t="s">
        <v>4450</v>
      </c>
      <c r="J879" s="228">
        <v>3</v>
      </c>
      <c r="K879" s="187">
        <f t="shared" si="6"/>
        <v>3</v>
      </c>
      <c r="L879" s="187">
        <f t="shared" si="7"/>
        <v>1</v>
      </c>
      <c r="M879" s="187">
        <v>6</v>
      </c>
      <c r="N879" s="187" t="str">
        <f t="shared" si="8"/>
        <v xml:space="preserve"> </v>
      </c>
      <c r="O879" s="187" t="str">
        <f t="shared" si="9"/>
        <v xml:space="preserve"> </v>
      </c>
      <c r="P879" s="187" t="str">
        <f t="shared" si="10"/>
        <v xml:space="preserve"> </v>
      </c>
      <c r="Q879" s="187" t="str">
        <f t="shared" si="11"/>
        <v xml:space="preserve"> </v>
      </c>
      <c r="R879" s="187" t="str">
        <f t="shared" si="12"/>
        <v xml:space="preserve"> </v>
      </c>
      <c r="S879" s="187" t="str">
        <f t="shared" si="13"/>
        <v xml:space="preserve"> </v>
      </c>
      <c r="T879" s="187" t="str">
        <f t="shared" si="14"/>
        <v xml:space="preserve"> </v>
      </c>
      <c r="U879" s="187" t="str">
        <f t="shared" si="15"/>
        <v xml:space="preserve"> </v>
      </c>
      <c r="V879" s="187" t="str">
        <f t="shared" si="16"/>
        <v xml:space="preserve"> </v>
      </c>
      <c r="W879" s="187">
        <f t="shared" si="17"/>
        <v>1</v>
      </c>
      <c r="X879" s="187" t="str">
        <f t="shared" si="18"/>
        <v xml:space="preserve"> </v>
      </c>
      <c r="Y879" s="187" t="str">
        <f t="shared" si="19"/>
        <v xml:space="preserve"> </v>
      </c>
      <c r="Z879" s="187" t="str">
        <f t="shared" si="20"/>
        <v xml:space="preserve"> </v>
      </c>
      <c r="AA879" s="187"/>
      <c r="AB879" s="187" t="str">
        <f t="shared" si="21"/>
        <v/>
      </c>
      <c r="AC879" s="475" t="s">
        <v>60</v>
      </c>
      <c r="AD879" s="188" t="s">
        <v>6031</v>
      </c>
      <c r="AE879" s="187" t="str">
        <f>VLOOKUP($AF$2:$AF$6318,'PROG CODE'!$A$2:$B$1052,2,FALSE)</f>
        <v>KCABJDM</v>
      </c>
      <c r="AF879" s="214" t="s">
        <v>105</v>
      </c>
      <c r="AG879" s="190" t="s">
        <v>63</v>
      </c>
      <c r="AH879" s="189" t="s">
        <v>64</v>
      </c>
      <c r="AI879" s="282" t="s">
        <v>6131</v>
      </c>
      <c r="AJ879" s="217" t="s">
        <v>5638</v>
      </c>
      <c r="AK879" s="214"/>
      <c r="AL879" s="285"/>
      <c r="AM879" s="192" t="s">
        <v>5639</v>
      </c>
    </row>
    <row r="880" spans="1:39" ht="13.5" customHeight="1">
      <c r="A880" s="183">
        <f t="shared" si="5"/>
        <v>2</v>
      </c>
      <c r="B880" s="168" t="s">
        <v>357</v>
      </c>
      <c r="C880" s="247" t="s">
        <v>5643</v>
      </c>
      <c r="D880" s="186" t="s">
        <v>397</v>
      </c>
      <c r="E880" s="205" t="s">
        <v>456</v>
      </c>
      <c r="F880" s="219" t="s">
        <v>733</v>
      </c>
      <c r="G880" s="297" t="s">
        <v>5641</v>
      </c>
      <c r="H880" s="157" t="str">
        <f>VLOOKUP(I880:I910,'ENTER STAFF #S HERE'!$A$1:$B$2180,2,FALSE)</f>
        <v>C0683</v>
      </c>
      <c r="I880" s="244" t="s">
        <v>3482</v>
      </c>
      <c r="J880" s="228"/>
      <c r="K880" s="187">
        <f t="shared" si="6"/>
        <v>0</v>
      </c>
      <c r="L880" s="187">
        <f t="shared" si="7"/>
        <v>0</v>
      </c>
      <c r="M880" s="187">
        <v>6</v>
      </c>
      <c r="N880" s="187" t="str">
        <f t="shared" si="8"/>
        <v xml:space="preserve"> </v>
      </c>
      <c r="O880" s="187" t="str">
        <f t="shared" si="9"/>
        <v xml:space="preserve"> </v>
      </c>
      <c r="P880" s="187" t="str">
        <f t="shared" si="10"/>
        <v xml:space="preserve"> </v>
      </c>
      <c r="Q880" s="187" t="str">
        <f t="shared" si="11"/>
        <v xml:space="preserve"> </v>
      </c>
      <c r="R880" s="187" t="str">
        <f t="shared" si="12"/>
        <v xml:space="preserve"> </v>
      </c>
      <c r="S880" s="187" t="str">
        <f t="shared" si="13"/>
        <v xml:space="preserve"> </v>
      </c>
      <c r="T880" s="187" t="str">
        <f t="shared" si="14"/>
        <v xml:space="preserve"> </v>
      </c>
      <c r="U880" s="187" t="str">
        <f t="shared" si="15"/>
        <v xml:space="preserve"> </v>
      </c>
      <c r="V880" s="187" t="str">
        <f t="shared" si="16"/>
        <v xml:space="preserve"> </v>
      </c>
      <c r="W880" s="187">
        <f t="shared" si="17"/>
        <v>0</v>
      </c>
      <c r="X880" s="187" t="str">
        <f t="shared" si="18"/>
        <v xml:space="preserve"> </v>
      </c>
      <c r="Y880" s="187" t="str">
        <f t="shared" si="19"/>
        <v xml:space="preserve"> </v>
      </c>
      <c r="Z880" s="187" t="str">
        <f t="shared" si="20"/>
        <v xml:space="preserve"> </v>
      </c>
      <c r="AA880" s="187"/>
      <c r="AB880" s="187" t="str">
        <f t="shared" si="21"/>
        <v/>
      </c>
      <c r="AC880" s="475" t="s">
        <v>60</v>
      </c>
      <c r="AD880" s="196" t="s">
        <v>5642</v>
      </c>
      <c r="AE880" s="187" t="str">
        <f>VLOOKUP($AF$2:$AF$6318,'PROG CODE'!$A$2:$B$1052,2,FALSE)</f>
        <v>KCABJDM</v>
      </c>
      <c r="AF880" s="214" t="s">
        <v>105</v>
      </c>
      <c r="AG880" s="190" t="s">
        <v>63</v>
      </c>
      <c r="AH880" s="189" t="s">
        <v>64</v>
      </c>
      <c r="AI880" s="282" t="s">
        <v>6131</v>
      </c>
      <c r="AJ880" s="201" t="s">
        <v>5651</v>
      </c>
      <c r="AK880" s="214"/>
      <c r="AL880" s="285"/>
      <c r="AM880" s="192" t="s">
        <v>5639</v>
      </c>
    </row>
    <row r="881" spans="1:39" ht="13.5" customHeight="1">
      <c r="A881" s="183">
        <f t="shared" si="5"/>
        <v>1</v>
      </c>
      <c r="B881" s="247" t="s">
        <v>52</v>
      </c>
      <c r="C881" s="247" t="s">
        <v>5636</v>
      </c>
      <c r="D881" s="300" t="s">
        <v>510</v>
      </c>
      <c r="E881" s="244" t="s">
        <v>510</v>
      </c>
      <c r="F881" s="295" t="s">
        <v>755</v>
      </c>
      <c r="G881" s="202" t="s">
        <v>5656</v>
      </c>
      <c r="H881" s="157" t="str">
        <f>VLOOKUP(I881:I910,'ENTER STAFF #S HERE'!$A$1:$B$2180,2,FALSE)</f>
        <v>C1830</v>
      </c>
      <c r="I881" s="244" t="s">
        <v>4297</v>
      </c>
      <c r="J881" s="228"/>
      <c r="K881" s="187">
        <f t="shared" si="6"/>
        <v>0</v>
      </c>
      <c r="L881" s="187">
        <f t="shared" si="7"/>
        <v>0</v>
      </c>
      <c r="M881" s="187">
        <v>6</v>
      </c>
      <c r="N881" s="187" t="str">
        <f t="shared" si="8"/>
        <v xml:space="preserve"> </v>
      </c>
      <c r="O881" s="187" t="str">
        <f t="shared" si="9"/>
        <v xml:space="preserve"> </v>
      </c>
      <c r="P881" s="187" t="str">
        <f t="shared" si="10"/>
        <v xml:space="preserve"> </v>
      </c>
      <c r="Q881" s="187" t="str">
        <f t="shared" si="11"/>
        <v xml:space="preserve"> </v>
      </c>
      <c r="R881" s="187" t="str">
        <f t="shared" si="12"/>
        <v xml:space="preserve"> </v>
      </c>
      <c r="S881" s="187" t="str">
        <f t="shared" si="13"/>
        <v xml:space="preserve"> </v>
      </c>
      <c r="T881" s="187" t="str">
        <f t="shared" si="14"/>
        <v xml:space="preserve"> </v>
      </c>
      <c r="U881" s="187" t="str">
        <f t="shared" si="15"/>
        <v xml:space="preserve"> </v>
      </c>
      <c r="V881" s="187" t="str">
        <f t="shared" si="16"/>
        <v xml:space="preserve"> </v>
      </c>
      <c r="W881" s="187">
        <f t="shared" si="17"/>
        <v>0</v>
      </c>
      <c r="X881" s="187" t="str">
        <f t="shared" si="18"/>
        <v xml:space="preserve"> </v>
      </c>
      <c r="Y881" s="187" t="str">
        <f t="shared" si="19"/>
        <v xml:space="preserve"> </v>
      </c>
      <c r="Z881" s="187" t="str">
        <f t="shared" si="20"/>
        <v xml:space="preserve"> </v>
      </c>
      <c r="AA881" s="187"/>
      <c r="AB881" s="187" t="str">
        <f t="shared" si="21"/>
        <v/>
      </c>
      <c r="AC881" s="475" t="s">
        <v>60</v>
      </c>
      <c r="AD881" s="188" t="s">
        <v>6031</v>
      </c>
      <c r="AE881" s="187" t="str">
        <f>VLOOKUP($AF$2:$AF$6318,'PROG CODE'!$A$2:$B$1052,2,FALSE)</f>
        <v>KCABJDM</v>
      </c>
      <c r="AF881" s="214" t="s">
        <v>105</v>
      </c>
      <c r="AG881" s="190" t="s">
        <v>63</v>
      </c>
      <c r="AH881" s="189" t="s">
        <v>64</v>
      </c>
      <c r="AI881" s="282" t="s">
        <v>6136</v>
      </c>
      <c r="AJ881" s="217" t="s">
        <v>5638</v>
      </c>
      <c r="AK881" s="214"/>
      <c r="AL881" s="285"/>
      <c r="AM881" s="192" t="s">
        <v>5639</v>
      </c>
    </row>
    <row r="882" spans="1:39" ht="13.5" customHeight="1">
      <c r="A882" s="183">
        <f t="shared" si="5"/>
        <v>1</v>
      </c>
      <c r="B882" s="282" t="s">
        <v>52</v>
      </c>
      <c r="C882" s="282" t="s">
        <v>53</v>
      </c>
      <c r="D882" s="200" t="s">
        <v>376</v>
      </c>
      <c r="E882" s="244" t="s">
        <v>472</v>
      </c>
      <c r="F882" s="295" t="s">
        <v>2747</v>
      </c>
      <c r="G882" s="244" t="s">
        <v>6523</v>
      </c>
      <c r="H882" s="157" t="str">
        <f>VLOOKUP(I882:I911,'ENTER STAFF #S HERE'!$A$1:$B$2180,2,FALSE)</f>
        <v>C1349</v>
      </c>
      <c r="I882" s="244" t="s">
        <v>3912</v>
      </c>
      <c r="J882" s="228">
        <v>3</v>
      </c>
      <c r="K882" s="187">
        <f t="shared" si="6"/>
        <v>3</v>
      </c>
      <c r="L882" s="187">
        <f t="shared" si="7"/>
        <v>1</v>
      </c>
      <c r="M882" s="187">
        <v>6</v>
      </c>
      <c r="N882" s="187" t="str">
        <f t="shared" si="8"/>
        <v xml:space="preserve"> </v>
      </c>
      <c r="O882" s="187" t="str">
        <f t="shared" si="9"/>
        <v xml:space="preserve"> </v>
      </c>
      <c r="P882" s="187" t="str">
        <f t="shared" si="10"/>
        <v xml:space="preserve"> </v>
      </c>
      <c r="Q882" s="187" t="str">
        <f t="shared" si="11"/>
        <v xml:space="preserve"> </v>
      </c>
      <c r="R882" s="187" t="str">
        <f t="shared" si="12"/>
        <v xml:space="preserve"> </v>
      </c>
      <c r="S882" s="187" t="str">
        <f t="shared" si="13"/>
        <v xml:space="preserve"> </v>
      </c>
      <c r="T882" s="187" t="str">
        <f t="shared" si="14"/>
        <v xml:space="preserve"> </v>
      </c>
      <c r="U882" s="187" t="str">
        <f t="shared" si="15"/>
        <v xml:space="preserve"> </v>
      </c>
      <c r="V882" s="187" t="str">
        <f t="shared" si="16"/>
        <v xml:space="preserve"> </v>
      </c>
      <c r="W882" s="187">
        <f t="shared" si="17"/>
        <v>1</v>
      </c>
      <c r="X882" s="187" t="str">
        <f t="shared" si="18"/>
        <v xml:space="preserve"> </v>
      </c>
      <c r="Y882" s="187" t="str">
        <f t="shared" si="19"/>
        <v xml:space="preserve"> </v>
      </c>
      <c r="Z882" s="187" t="str">
        <f t="shared" si="20"/>
        <v xml:space="preserve"> </v>
      </c>
      <c r="AA882" s="187"/>
      <c r="AB882" s="187" t="str">
        <f t="shared" si="21"/>
        <v/>
      </c>
      <c r="AC882" s="475" t="s">
        <v>60</v>
      </c>
      <c r="AD882" s="188" t="s">
        <v>6031</v>
      </c>
      <c r="AE882" s="187" t="str">
        <f>VLOOKUP($AF$2:$AF$6318,'PROG CODE'!$A$2:$B$1052,2,FALSE)</f>
        <v>KCABJDM</v>
      </c>
      <c r="AF882" s="214" t="s">
        <v>105</v>
      </c>
      <c r="AG882" s="190" t="s">
        <v>63</v>
      </c>
      <c r="AH882" s="189" t="s">
        <v>64</v>
      </c>
      <c r="AI882" s="282" t="s">
        <v>6136</v>
      </c>
      <c r="AJ882" s="217" t="s">
        <v>5638</v>
      </c>
      <c r="AK882" s="214"/>
      <c r="AL882" s="285"/>
      <c r="AM882" s="192" t="s">
        <v>5639</v>
      </c>
    </row>
    <row r="883" spans="1:39" ht="13.5" customHeight="1">
      <c r="A883" s="183">
        <f t="shared" si="5"/>
        <v>4</v>
      </c>
      <c r="B883" s="298" t="s">
        <v>359</v>
      </c>
      <c r="C883" s="219" t="s">
        <v>5643</v>
      </c>
      <c r="D883" s="200" t="s">
        <v>376</v>
      </c>
      <c r="E883" s="244" t="s">
        <v>471</v>
      </c>
      <c r="F883" s="295" t="s">
        <v>1245</v>
      </c>
      <c r="G883" s="244" t="s">
        <v>5722</v>
      </c>
      <c r="H883" s="157" t="str">
        <f>VLOOKUP(I883:I912,'ENTER STAFF #S HERE'!$A$1:$B$2180,2,FALSE)</f>
        <v>C1884</v>
      </c>
      <c r="I883" s="244" t="s">
        <v>5606</v>
      </c>
      <c r="J883" s="228">
        <v>3</v>
      </c>
      <c r="K883" s="187">
        <f t="shared" si="6"/>
        <v>3</v>
      </c>
      <c r="L883" s="187">
        <f t="shared" si="7"/>
        <v>1</v>
      </c>
      <c r="M883" s="187">
        <v>6</v>
      </c>
      <c r="N883" s="187" t="str">
        <f t="shared" si="8"/>
        <v xml:space="preserve"> </v>
      </c>
      <c r="O883" s="187" t="str">
        <f t="shared" si="9"/>
        <v xml:space="preserve"> </v>
      </c>
      <c r="P883" s="187" t="str">
        <f t="shared" si="10"/>
        <v xml:space="preserve"> </v>
      </c>
      <c r="Q883" s="187" t="str">
        <f t="shared" si="11"/>
        <v xml:space="preserve"> </v>
      </c>
      <c r="R883" s="187" t="str">
        <f t="shared" si="12"/>
        <v xml:space="preserve"> </v>
      </c>
      <c r="S883" s="187" t="str">
        <f t="shared" si="13"/>
        <v xml:space="preserve"> </v>
      </c>
      <c r="T883" s="187" t="str">
        <f t="shared" si="14"/>
        <v xml:space="preserve"> </v>
      </c>
      <c r="U883" s="187" t="str">
        <f t="shared" si="15"/>
        <v xml:space="preserve"> </v>
      </c>
      <c r="V883" s="187" t="str">
        <f t="shared" si="16"/>
        <v xml:space="preserve"> </v>
      </c>
      <c r="W883" s="187">
        <f t="shared" si="17"/>
        <v>1</v>
      </c>
      <c r="X883" s="187" t="str">
        <f t="shared" si="18"/>
        <v xml:space="preserve"> </v>
      </c>
      <c r="Y883" s="187" t="str">
        <f t="shared" si="19"/>
        <v xml:space="preserve"> </v>
      </c>
      <c r="Z883" s="187" t="str">
        <f t="shared" si="20"/>
        <v xml:space="preserve"> </v>
      </c>
      <c r="AA883" s="187"/>
      <c r="AB883" s="187" t="str">
        <f t="shared" si="21"/>
        <v/>
      </c>
      <c r="AC883" s="475" t="s">
        <v>60</v>
      </c>
      <c r="AD883" s="188" t="s">
        <v>6031</v>
      </c>
      <c r="AE883" s="187" t="str">
        <f>VLOOKUP($AF$2:$AF$6318,'PROG CODE'!$A$2:$B$1052,2,FALSE)</f>
        <v>KCABJDM</v>
      </c>
      <c r="AF883" s="214" t="s">
        <v>105</v>
      </c>
      <c r="AG883" s="190" t="s">
        <v>63</v>
      </c>
      <c r="AH883" s="189" t="s">
        <v>64</v>
      </c>
      <c r="AI883" s="282" t="s">
        <v>6136</v>
      </c>
      <c r="AJ883" s="217" t="s">
        <v>5638</v>
      </c>
      <c r="AK883" s="214"/>
      <c r="AL883" s="285"/>
      <c r="AM883" s="192" t="s">
        <v>5639</v>
      </c>
    </row>
    <row r="884" spans="1:39" ht="13.5" customHeight="1">
      <c r="A884" s="183">
        <f t="shared" si="5"/>
        <v>4</v>
      </c>
      <c r="B884" s="247" t="s">
        <v>359</v>
      </c>
      <c r="C884" s="219" t="s">
        <v>5643</v>
      </c>
      <c r="D884" s="300" t="s">
        <v>510</v>
      </c>
      <c r="E884" s="244" t="s">
        <v>510</v>
      </c>
      <c r="F884" s="295" t="s">
        <v>2743</v>
      </c>
      <c r="G884" s="244" t="s">
        <v>6524</v>
      </c>
      <c r="H884" s="157" t="str">
        <f>VLOOKUP(I884:I913,'ENTER STAFF #S HERE'!$A$1:$B$2180,2,FALSE)</f>
        <v>C1593</v>
      </c>
      <c r="I884" s="244" t="s">
        <v>4147</v>
      </c>
      <c r="J884" s="228">
        <v>3</v>
      </c>
      <c r="K884" s="187">
        <f t="shared" si="6"/>
        <v>3</v>
      </c>
      <c r="L884" s="187">
        <f t="shared" si="7"/>
        <v>1</v>
      </c>
      <c r="M884" s="187">
        <v>6</v>
      </c>
      <c r="N884" s="187" t="str">
        <f t="shared" si="8"/>
        <v xml:space="preserve"> </v>
      </c>
      <c r="O884" s="187" t="str">
        <f t="shared" si="9"/>
        <v xml:space="preserve"> </v>
      </c>
      <c r="P884" s="187" t="str">
        <f t="shared" si="10"/>
        <v xml:space="preserve"> </v>
      </c>
      <c r="Q884" s="187" t="str">
        <f t="shared" si="11"/>
        <v xml:space="preserve"> </v>
      </c>
      <c r="R884" s="187" t="str">
        <f t="shared" si="12"/>
        <v xml:space="preserve"> </v>
      </c>
      <c r="S884" s="187" t="str">
        <f t="shared" si="13"/>
        <v xml:space="preserve"> </v>
      </c>
      <c r="T884" s="187" t="str">
        <f t="shared" si="14"/>
        <v xml:space="preserve"> </v>
      </c>
      <c r="U884" s="187" t="str">
        <f t="shared" si="15"/>
        <v xml:space="preserve"> </v>
      </c>
      <c r="V884" s="187" t="str">
        <f t="shared" si="16"/>
        <v xml:space="preserve"> </v>
      </c>
      <c r="W884" s="187">
        <f t="shared" si="17"/>
        <v>1</v>
      </c>
      <c r="X884" s="187" t="str">
        <f t="shared" si="18"/>
        <v xml:space="preserve"> </v>
      </c>
      <c r="Y884" s="187" t="str">
        <f t="shared" si="19"/>
        <v xml:space="preserve"> </v>
      </c>
      <c r="Z884" s="187" t="str">
        <f t="shared" si="20"/>
        <v xml:space="preserve"> </v>
      </c>
      <c r="AA884" s="187"/>
      <c r="AB884" s="187" t="str">
        <f t="shared" si="21"/>
        <v/>
      </c>
      <c r="AC884" s="475" t="s">
        <v>60</v>
      </c>
      <c r="AD884" s="188" t="s">
        <v>6031</v>
      </c>
      <c r="AE884" s="187" t="str">
        <f>VLOOKUP($AF$2:$AF$6318,'PROG CODE'!$A$2:$B$1052,2,FALSE)</f>
        <v>KCABJDM</v>
      </c>
      <c r="AF884" s="214" t="s">
        <v>105</v>
      </c>
      <c r="AG884" s="190" t="s">
        <v>63</v>
      </c>
      <c r="AH884" s="189" t="s">
        <v>64</v>
      </c>
      <c r="AI884" s="282" t="s">
        <v>6136</v>
      </c>
      <c r="AJ884" s="217" t="s">
        <v>5638</v>
      </c>
      <c r="AK884" s="214"/>
      <c r="AL884" s="285"/>
      <c r="AM884" s="192" t="s">
        <v>5639</v>
      </c>
    </row>
    <row r="885" spans="1:39" ht="13.5" customHeight="1">
      <c r="A885" s="183">
        <f t="shared" si="5"/>
        <v>4</v>
      </c>
      <c r="B885" s="298" t="s">
        <v>359</v>
      </c>
      <c r="C885" s="282" t="s">
        <v>5636</v>
      </c>
      <c r="D885" s="200" t="s">
        <v>376</v>
      </c>
      <c r="E885" s="244" t="s">
        <v>475</v>
      </c>
      <c r="F885" s="295" t="s">
        <v>2745</v>
      </c>
      <c r="G885" s="244" t="s">
        <v>6525</v>
      </c>
      <c r="H885" s="157">
        <f>VLOOKUP(I885:I914,'ENTER STAFF #S HERE'!$A$1:$B$2180,2,FALSE)</f>
        <v>364</v>
      </c>
      <c r="I885" s="244" t="s">
        <v>4193</v>
      </c>
      <c r="J885" s="228">
        <v>3</v>
      </c>
      <c r="K885" s="187">
        <f t="shared" si="6"/>
        <v>3</v>
      </c>
      <c r="L885" s="187">
        <f t="shared" si="7"/>
        <v>1</v>
      </c>
      <c r="M885" s="187">
        <v>6</v>
      </c>
      <c r="N885" s="187" t="str">
        <f t="shared" si="8"/>
        <v xml:space="preserve"> </v>
      </c>
      <c r="O885" s="187" t="str">
        <f t="shared" si="9"/>
        <v xml:space="preserve"> </v>
      </c>
      <c r="P885" s="187" t="str">
        <f t="shared" si="10"/>
        <v xml:space="preserve"> </v>
      </c>
      <c r="Q885" s="187" t="str">
        <f t="shared" si="11"/>
        <v xml:space="preserve"> </v>
      </c>
      <c r="R885" s="187" t="str">
        <f t="shared" si="12"/>
        <v xml:space="preserve"> </v>
      </c>
      <c r="S885" s="187" t="str">
        <f t="shared" si="13"/>
        <v xml:space="preserve"> </v>
      </c>
      <c r="T885" s="187" t="str">
        <f t="shared" si="14"/>
        <v xml:space="preserve"> </v>
      </c>
      <c r="U885" s="187" t="str">
        <f t="shared" si="15"/>
        <v xml:space="preserve"> </v>
      </c>
      <c r="V885" s="187" t="str">
        <f t="shared" si="16"/>
        <v xml:space="preserve"> </v>
      </c>
      <c r="W885" s="187">
        <f t="shared" si="17"/>
        <v>1</v>
      </c>
      <c r="X885" s="187" t="str">
        <f t="shared" si="18"/>
        <v xml:space="preserve"> </v>
      </c>
      <c r="Y885" s="187" t="str">
        <f t="shared" si="19"/>
        <v xml:space="preserve"> </v>
      </c>
      <c r="Z885" s="187" t="str">
        <f t="shared" si="20"/>
        <v xml:space="preserve"> </v>
      </c>
      <c r="AA885" s="187"/>
      <c r="AB885" s="187" t="str">
        <f t="shared" si="21"/>
        <v/>
      </c>
      <c r="AC885" s="475" t="s">
        <v>60</v>
      </c>
      <c r="AD885" s="188" t="s">
        <v>6031</v>
      </c>
      <c r="AE885" s="187" t="str">
        <f>VLOOKUP($AF$2:$AF$6318,'PROG CODE'!$A$2:$B$1052,2,FALSE)</f>
        <v>KCABJDM</v>
      </c>
      <c r="AF885" s="214" t="s">
        <v>105</v>
      </c>
      <c r="AG885" s="190" t="s">
        <v>63</v>
      </c>
      <c r="AH885" s="189" t="s">
        <v>64</v>
      </c>
      <c r="AI885" s="282" t="s">
        <v>6136</v>
      </c>
      <c r="AJ885" s="217" t="s">
        <v>5638</v>
      </c>
      <c r="AK885" s="214"/>
      <c r="AL885" s="285"/>
      <c r="AM885" s="192" t="s">
        <v>5639</v>
      </c>
    </row>
    <row r="886" spans="1:39" ht="13.5" customHeight="1">
      <c r="A886" s="183">
        <f t="shared" si="5"/>
        <v>5</v>
      </c>
      <c r="B886" s="299" t="s">
        <v>360</v>
      </c>
      <c r="C886" s="247" t="s">
        <v>5643</v>
      </c>
      <c r="D886" s="300" t="s">
        <v>510</v>
      </c>
      <c r="E886" s="244" t="s">
        <v>510</v>
      </c>
      <c r="F886" s="295" t="s">
        <v>747</v>
      </c>
      <c r="G886" s="244" t="s">
        <v>5652</v>
      </c>
      <c r="H886" s="157" t="str">
        <f>VLOOKUP(I886:I915,'ENTER STAFF #S HERE'!$A$1:$B$2180,2,FALSE)</f>
        <v>C1619</v>
      </c>
      <c r="I886" s="244" t="s">
        <v>3946</v>
      </c>
      <c r="J886" s="228"/>
      <c r="K886" s="187">
        <f t="shared" si="6"/>
        <v>0</v>
      </c>
      <c r="L886" s="187">
        <f t="shared" si="7"/>
        <v>0</v>
      </c>
      <c r="M886" s="187">
        <v>6</v>
      </c>
      <c r="N886" s="187" t="str">
        <f t="shared" si="8"/>
        <v xml:space="preserve"> </v>
      </c>
      <c r="O886" s="187" t="str">
        <f t="shared" si="9"/>
        <v xml:space="preserve"> </v>
      </c>
      <c r="P886" s="187" t="str">
        <f t="shared" si="10"/>
        <v xml:space="preserve"> </v>
      </c>
      <c r="Q886" s="187" t="str">
        <f t="shared" si="11"/>
        <v xml:space="preserve"> </v>
      </c>
      <c r="R886" s="187" t="str">
        <f t="shared" si="12"/>
        <v xml:space="preserve"> </v>
      </c>
      <c r="S886" s="187" t="str">
        <f t="shared" si="13"/>
        <v xml:space="preserve"> </v>
      </c>
      <c r="T886" s="187" t="str">
        <f t="shared" si="14"/>
        <v xml:space="preserve"> </v>
      </c>
      <c r="U886" s="187" t="str">
        <f t="shared" si="15"/>
        <v xml:space="preserve"> </v>
      </c>
      <c r="V886" s="187" t="str">
        <f t="shared" si="16"/>
        <v xml:space="preserve"> </v>
      </c>
      <c r="W886" s="187">
        <f t="shared" si="17"/>
        <v>0</v>
      </c>
      <c r="X886" s="187" t="str">
        <f t="shared" si="18"/>
        <v xml:space="preserve"> </v>
      </c>
      <c r="Y886" s="187" t="str">
        <f t="shared" si="19"/>
        <v xml:space="preserve"> </v>
      </c>
      <c r="Z886" s="187" t="str">
        <f t="shared" si="20"/>
        <v xml:space="preserve"> </v>
      </c>
      <c r="AA886" s="187"/>
      <c r="AB886" s="187" t="str">
        <f t="shared" si="21"/>
        <v/>
      </c>
      <c r="AC886" s="475" t="s">
        <v>60</v>
      </c>
      <c r="AD886" s="188" t="s">
        <v>6031</v>
      </c>
      <c r="AE886" s="187" t="str">
        <f>VLOOKUP($AF$2:$AF$6318,'PROG CODE'!$A$2:$B$1052,2,FALSE)</f>
        <v>KCABJDM</v>
      </c>
      <c r="AF886" s="214" t="s">
        <v>105</v>
      </c>
      <c r="AG886" s="190" t="s">
        <v>63</v>
      </c>
      <c r="AH886" s="189" t="s">
        <v>64</v>
      </c>
      <c r="AI886" s="282" t="s">
        <v>6136</v>
      </c>
      <c r="AJ886" s="217" t="s">
        <v>5638</v>
      </c>
      <c r="AK886" s="214"/>
      <c r="AL886" s="285"/>
      <c r="AM886" s="192" t="s">
        <v>5639</v>
      </c>
    </row>
    <row r="887" spans="1:39" ht="13.5" customHeight="1">
      <c r="A887" s="183">
        <f t="shared" si="5"/>
        <v>1</v>
      </c>
      <c r="B887" s="247" t="s">
        <v>52</v>
      </c>
      <c r="C887" s="247" t="s">
        <v>5643</v>
      </c>
      <c r="D887" s="200" t="s">
        <v>376</v>
      </c>
      <c r="E887" s="244" t="s">
        <v>467</v>
      </c>
      <c r="F887" s="301" t="s">
        <v>2753</v>
      </c>
      <c r="G887" s="302" t="s">
        <v>2754</v>
      </c>
      <c r="H887" s="157" t="str">
        <f>VLOOKUP(I887:I916,'ENTER STAFF #S HERE'!$A$1:$B$2180,2,FALSE)</f>
        <v>C1349</v>
      </c>
      <c r="I887" s="244" t="s">
        <v>3912</v>
      </c>
      <c r="J887" s="228">
        <v>3</v>
      </c>
      <c r="K887" s="187">
        <f t="shared" si="6"/>
        <v>3</v>
      </c>
      <c r="L887" s="187">
        <f t="shared" si="7"/>
        <v>1</v>
      </c>
      <c r="M887" s="187">
        <v>6</v>
      </c>
      <c r="N887" s="187" t="str">
        <f t="shared" si="8"/>
        <v xml:space="preserve"> </v>
      </c>
      <c r="O887" s="187" t="str">
        <f t="shared" si="9"/>
        <v xml:space="preserve"> </v>
      </c>
      <c r="P887" s="187" t="str">
        <f t="shared" si="10"/>
        <v xml:space="preserve"> </v>
      </c>
      <c r="Q887" s="187" t="str">
        <f t="shared" si="11"/>
        <v xml:space="preserve"> </v>
      </c>
      <c r="R887" s="187" t="str">
        <f t="shared" si="12"/>
        <v xml:space="preserve"> </v>
      </c>
      <c r="S887" s="187" t="str">
        <f t="shared" si="13"/>
        <v xml:space="preserve"> </v>
      </c>
      <c r="T887" s="187" t="str">
        <f t="shared" si="14"/>
        <v xml:space="preserve"> </v>
      </c>
      <c r="U887" s="187" t="str">
        <f t="shared" si="15"/>
        <v xml:space="preserve"> </v>
      </c>
      <c r="V887" s="187" t="str">
        <f t="shared" si="16"/>
        <v xml:space="preserve"> </v>
      </c>
      <c r="W887" s="187">
        <f t="shared" si="17"/>
        <v>1</v>
      </c>
      <c r="X887" s="187" t="str">
        <f t="shared" si="18"/>
        <v xml:space="preserve"> </v>
      </c>
      <c r="Y887" s="187" t="str">
        <f t="shared" si="19"/>
        <v xml:space="preserve"> </v>
      </c>
      <c r="Z887" s="187" t="str">
        <f t="shared" si="20"/>
        <v xml:space="preserve"> </v>
      </c>
      <c r="AA887" s="187"/>
      <c r="AB887" s="187" t="str">
        <f t="shared" si="21"/>
        <v/>
      </c>
      <c r="AC887" s="475" t="s">
        <v>60</v>
      </c>
      <c r="AD887" s="188" t="s">
        <v>6031</v>
      </c>
      <c r="AE887" s="187" t="str">
        <f>VLOOKUP($AF$2:$AF$6318,'PROG CODE'!$A$2:$B$1052,2,FALSE)</f>
        <v>KCABJDM</v>
      </c>
      <c r="AF887" s="214" t="s">
        <v>105</v>
      </c>
      <c r="AG887" s="190" t="s">
        <v>63</v>
      </c>
      <c r="AH887" s="189" t="s">
        <v>64</v>
      </c>
      <c r="AI887" s="282" t="s">
        <v>6139</v>
      </c>
      <c r="AJ887" s="217" t="s">
        <v>5638</v>
      </c>
      <c r="AK887" s="214"/>
      <c r="AL887" s="285"/>
      <c r="AM887" s="192" t="s">
        <v>5639</v>
      </c>
    </row>
    <row r="888" spans="1:39" ht="13.5" customHeight="1">
      <c r="A888" s="183">
        <f t="shared" si="5"/>
        <v>2</v>
      </c>
      <c r="B888" s="203" t="s">
        <v>357</v>
      </c>
      <c r="C888" s="247" t="s">
        <v>53</v>
      </c>
      <c r="D888" s="179" t="s">
        <v>54</v>
      </c>
      <c r="E888" s="244" t="s">
        <v>54</v>
      </c>
      <c r="F888" s="301" t="s">
        <v>2749</v>
      </c>
      <c r="G888" s="302" t="s">
        <v>6526</v>
      </c>
      <c r="H888" s="157" t="str">
        <f>VLOOKUP(I888:I916,'ENTER STAFF #S HERE'!$A$1:$B$2180,2,FALSE)</f>
        <v>C2050</v>
      </c>
      <c r="I888" s="244" t="s">
        <v>5608</v>
      </c>
      <c r="J888" s="228">
        <v>3</v>
      </c>
      <c r="K888" s="187">
        <f t="shared" si="6"/>
        <v>3</v>
      </c>
      <c r="L888" s="187">
        <f t="shared" si="7"/>
        <v>1</v>
      </c>
      <c r="M888" s="187">
        <v>6</v>
      </c>
      <c r="N888" s="187" t="str">
        <f t="shared" si="8"/>
        <v xml:space="preserve"> </v>
      </c>
      <c r="O888" s="187" t="str">
        <f t="shared" si="9"/>
        <v xml:space="preserve"> </v>
      </c>
      <c r="P888" s="187" t="str">
        <f t="shared" si="10"/>
        <v xml:space="preserve"> </v>
      </c>
      <c r="Q888" s="187" t="str">
        <f t="shared" si="11"/>
        <v xml:space="preserve"> </v>
      </c>
      <c r="R888" s="187" t="str">
        <f t="shared" si="12"/>
        <v xml:space="preserve"> </v>
      </c>
      <c r="S888" s="187" t="str">
        <f t="shared" si="13"/>
        <v xml:space="preserve"> </v>
      </c>
      <c r="T888" s="187" t="str">
        <f t="shared" si="14"/>
        <v xml:space="preserve"> </v>
      </c>
      <c r="U888" s="187" t="str">
        <f t="shared" si="15"/>
        <v xml:space="preserve"> </v>
      </c>
      <c r="V888" s="187" t="str">
        <f t="shared" si="16"/>
        <v xml:space="preserve"> </v>
      </c>
      <c r="W888" s="187">
        <f t="shared" si="17"/>
        <v>1</v>
      </c>
      <c r="X888" s="187" t="str">
        <f t="shared" si="18"/>
        <v xml:space="preserve"> </v>
      </c>
      <c r="Y888" s="187" t="str">
        <f t="shared" si="19"/>
        <v xml:space="preserve"> </v>
      </c>
      <c r="Z888" s="187" t="str">
        <f t="shared" si="20"/>
        <v xml:space="preserve"> </v>
      </c>
      <c r="AA888" s="187"/>
      <c r="AB888" s="187" t="str">
        <f t="shared" si="21"/>
        <v/>
      </c>
      <c r="AC888" s="475" t="s">
        <v>60</v>
      </c>
      <c r="AD888" s="188" t="s">
        <v>6031</v>
      </c>
      <c r="AE888" s="187" t="str">
        <f>VLOOKUP($AF$2:$AF$6318,'PROG CODE'!$A$2:$B$1052,2,FALSE)</f>
        <v>KCABJDM</v>
      </c>
      <c r="AF888" s="214" t="s">
        <v>105</v>
      </c>
      <c r="AG888" s="190" t="s">
        <v>63</v>
      </c>
      <c r="AH888" s="189" t="s">
        <v>64</v>
      </c>
      <c r="AI888" s="282" t="s">
        <v>6139</v>
      </c>
      <c r="AJ888" s="217" t="s">
        <v>5638</v>
      </c>
      <c r="AK888" s="214"/>
      <c r="AL888" s="285"/>
      <c r="AM888" s="192" t="s">
        <v>5639</v>
      </c>
    </row>
    <row r="889" spans="1:39" ht="13.5" customHeight="1">
      <c r="A889" s="183">
        <f t="shared" si="5"/>
        <v>2</v>
      </c>
      <c r="B889" s="203" t="s">
        <v>357</v>
      </c>
      <c r="C889" s="282" t="s">
        <v>5636</v>
      </c>
      <c r="D889" s="200" t="s">
        <v>510</v>
      </c>
      <c r="E889" s="244" t="s">
        <v>510</v>
      </c>
      <c r="F889" s="232" t="s">
        <v>795</v>
      </c>
      <c r="G889" s="303" t="s">
        <v>5661</v>
      </c>
      <c r="H889" s="157" t="str">
        <f>VLOOKUP(I889:I916,'ENTER STAFF #S HERE'!$A$1:$B$2180,2,FALSE)</f>
        <v>C0700</v>
      </c>
      <c r="I889" s="304" t="s">
        <v>3986</v>
      </c>
      <c r="J889" s="228">
        <v>3</v>
      </c>
      <c r="K889" s="187">
        <f t="shared" si="6"/>
        <v>3</v>
      </c>
      <c r="L889" s="187">
        <f t="shared" si="7"/>
        <v>1</v>
      </c>
      <c r="M889" s="187">
        <v>6</v>
      </c>
      <c r="N889" s="187" t="str">
        <f t="shared" si="8"/>
        <v xml:space="preserve"> </v>
      </c>
      <c r="O889" s="187" t="str">
        <f t="shared" si="9"/>
        <v xml:space="preserve"> </v>
      </c>
      <c r="P889" s="187" t="str">
        <f t="shared" si="10"/>
        <v xml:space="preserve"> </v>
      </c>
      <c r="Q889" s="187" t="str">
        <f t="shared" si="11"/>
        <v xml:space="preserve"> </v>
      </c>
      <c r="R889" s="187" t="str">
        <f t="shared" si="12"/>
        <v xml:space="preserve"> </v>
      </c>
      <c r="S889" s="187" t="str">
        <f t="shared" si="13"/>
        <v xml:space="preserve"> </v>
      </c>
      <c r="T889" s="187" t="str">
        <f t="shared" si="14"/>
        <v xml:space="preserve"> </v>
      </c>
      <c r="U889" s="187" t="str">
        <f t="shared" si="15"/>
        <v xml:space="preserve"> </v>
      </c>
      <c r="V889" s="187" t="str">
        <f t="shared" si="16"/>
        <v xml:space="preserve"> </v>
      </c>
      <c r="W889" s="187">
        <f t="shared" si="17"/>
        <v>1</v>
      </c>
      <c r="X889" s="187" t="str">
        <f t="shared" si="18"/>
        <v xml:space="preserve"> </v>
      </c>
      <c r="Y889" s="187" t="str">
        <f t="shared" si="19"/>
        <v xml:space="preserve"> </v>
      </c>
      <c r="Z889" s="187" t="str">
        <f t="shared" si="20"/>
        <v xml:space="preserve"> </v>
      </c>
      <c r="AA889" s="187"/>
      <c r="AB889" s="187" t="str">
        <f t="shared" si="21"/>
        <v/>
      </c>
      <c r="AC889" s="475" t="s">
        <v>60</v>
      </c>
      <c r="AD889" s="188" t="s">
        <v>6031</v>
      </c>
      <c r="AE889" s="187" t="str">
        <f>VLOOKUP($AF$2:$AF$6318,'PROG CODE'!$A$2:$B$1052,2,FALSE)</f>
        <v>KCABJDM</v>
      </c>
      <c r="AF889" s="214" t="s">
        <v>105</v>
      </c>
      <c r="AG889" s="190" t="s">
        <v>63</v>
      </c>
      <c r="AH889" s="189" t="s">
        <v>64</v>
      </c>
      <c r="AI889" s="282" t="s">
        <v>6139</v>
      </c>
      <c r="AJ889" s="217" t="s">
        <v>5638</v>
      </c>
      <c r="AK889" s="214"/>
      <c r="AL889" s="285"/>
      <c r="AM889" s="192" t="s">
        <v>5639</v>
      </c>
    </row>
    <row r="890" spans="1:39" ht="13.5" customHeight="1">
      <c r="A890" s="183">
        <f t="shared" si="5"/>
        <v>3</v>
      </c>
      <c r="B890" s="219" t="s">
        <v>358</v>
      </c>
      <c r="C890" s="197" t="s">
        <v>5643</v>
      </c>
      <c r="D890" s="200" t="s">
        <v>376</v>
      </c>
      <c r="E890" s="244" t="s">
        <v>6527</v>
      </c>
      <c r="F890" s="301" t="s">
        <v>2751</v>
      </c>
      <c r="G890" s="302" t="s">
        <v>2752</v>
      </c>
      <c r="H890" s="157" t="str">
        <f>VLOOKUP(I890:I916,'ENTER STAFF #S HERE'!$A$1:$B$2180,2,FALSE)</f>
        <v>C2053</v>
      </c>
      <c r="I890" s="244" t="s">
        <v>5618</v>
      </c>
      <c r="J890" s="228">
        <v>3</v>
      </c>
      <c r="K890" s="187">
        <f t="shared" si="6"/>
        <v>3</v>
      </c>
      <c r="L890" s="187">
        <f t="shared" si="7"/>
        <v>1</v>
      </c>
      <c r="M890" s="187">
        <v>6</v>
      </c>
      <c r="N890" s="187" t="str">
        <f t="shared" si="8"/>
        <v xml:space="preserve"> </v>
      </c>
      <c r="O890" s="187" t="str">
        <f t="shared" si="9"/>
        <v xml:space="preserve"> </v>
      </c>
      <c r="P890" s="187" t="str">
        <f t="shared" si="10"/>
        <v xml:space="preserve"> </v>
      </c>
      <c r="Q890" s="187" t="str">
        <f t="shared" si="11"/>
        <v xml:space="preserve"> </v>
      </c>
      <c r="R890" s="187" t="str">
        <f t="shared" si="12"/>
        <v xml:space="preserve"> </v>
      </c>
      <c r="S890" s="187" t="str">
        <f t="shared" si="13"/>
        <v xml:space="preserve"> </v>
      </c>
      <c r="T890" s="187" t="str">
        <f t="shared" si="14"/>
        <v xml:space="preserve"> </v>
      </c>
      <c r="U890" s="187" t="str">
        <f t="shared" si="15"/>
        <v xml:space="preserve"> </v>
      </c>
      <c r="V890" s="187" t="str">
        <f t="shared" si="16"/>
        <v xml:space="preserve"> </v>
      </c>
      <c r="W890" s="187">
        <f t="shared" si="17"/>
        <v>1</v>
      </c>
      <c r="X890" s="187" t="str">
        <f t="shared" si="18"/>
        <v xml:space="preserve"> </v>
      </c>
      <c r="Y890" s="187" t="str">
        <f t="shared" si="19"/>
        <v xml:space="preserve"> </v>
      </c>
      <c r="Z890" s="187" t="str">
        <f t="shared" si="20"/>
        <v xml:space="preserve"> </v>
      </c>
      <c r="AA890" s="187"/>
      <c r="AB890" s="187" t="str">
        <f t="shared" si="21"/>
        <v/>
      </c>
      <c r="AC890" s="475" t="s">
        <v>60</v>
      </c>
      <c r="AD890" s="188" t="s">
        <v>6031</v>
      </c>
      <c r="AE890" s="187" t="str">
        <f>VLOOKUP($AF$2:$AF$6318,'PROG CODE'!$A$2:$B$1052,2,FALSE)</f>
        <v>KCABJDM</v>
      </c>
      <c r="AF890" s="214" t="s">
        <v>105</v>
      </c>
      <c r="AG890" s="190" t="s">
        <v>63</v>
      </c>
      <c r="AH890" s="189" t="s">
        <v>64</v>
      </c>
      <c r="AI890" s="282" t="s">
        <v>6139</v>
      </c>
      <c r="AJ890" s="217" t="s">
        <v>5638</v>
      </c>
      <c r="AK890" s="214"/>
      <c r="AL890" s="285"/>
      <c r="AM890" s="192" t="s">
        <v>5639</v>
      </c>
    </row>
    <row r="891" spans="1:39" ht="13.5" customHeight="1">
      <c r="A891" s="183">
        <f t="shared" si="5"/>
        <v>4</v>
      </c>
      <c r="B891" s="298" t="s">
        <v>359</v>
      </c>
      <c r="C891" s="247" t="s">
        <v>5636</v>
      </c>
      <c r="D891" s="200" t="s">
        <v>510</v>
      </c>
      <c r="E891" s="244" t="s">
        <v>510</v>
      </c>
      <c r="F891" s="301" t="s">
        <v>2755</v>
      </c>
      <c r="G891" s="302" t="s">
        <v>6528</v>
      </c>
      <c r="H891" s="157" t="str">
        <f>VLOOKUP(I891:I916,'ENTER STAFF #S HERE'!$A$1:$B$2180,2,FALSE)</f>
        <v>C1365</v>
      </c>
      <c r="I891" s="244" t="s">
        <v>3904</v>
      </c>
      <c r="J891" s="228">
        <v>3</v>
      </c>
      <c r="K891" s="187">
        <f t="shared" si="6"/>
        <v>3</v>
      </c>
      <c r="L891" s="187">
        <f t="shared" si="7"/>
        <v>1</v>
      </c>
      <c r="M891" s="187">
        <v>6</v>
      </c>
      <c r="N891" s="187" t="str">
        <f t="shared" si="8"/>
        <v xml:space="preserve"> </v>
      </c>
      <c r="O891" s="187" t="str">
        <f t="shared" si="9"/>
        <v xml:space="preserve"> </v>
      </c>
      <c r="P891" s="187" t="str">
        <f t="shared" si="10"/>
        <v xml:space="preserve"> </v>
      </c>
      <c r="Q891" s="187" t="str">
        <f t="shared" si="11"/>
        <v xml:space="preserve"> </v>
      </c>
      <c r="R891" s="187" t="str">
        <f t="shared" si="12"/>
        <v xml:space="preserve"> </v>
      </c>
      <c r="S891" s="187" t="str">
        <f t="shared" si="13"/>
        <v xml:space="preserve"> </v>
      </c>
      <c r="T891" s="187" t="str">
        <f t="shared" si="14"/>
        <v xml:space="preserve"> </v>
      </c>
      <c r="U891" s="187" t="str">
        <f t="shared" si="15"/>
        <v xml:space="preserve"> </v>
      </c>
      <c r="V891" s="187" t="str">
        <f t="shared" si="16"/>
        <v xml:space="preserve"> </v>
      </c>
      <c r="W891" s="187">
        <f t="shared" si="17"/>
        <v>1</v>
      </c>
      <c r="X891" s="187" t="str">
        <f t="shared" si="18"/>
        <v xml:space="preserve"> </v>
      </c>
      <c r="Y891" s="187" t="str">
        <f t="shared" si="19"/>
        <v xml:space="preserve"> </v>
      </c>
      <c r="Z891" s="187" t="str">
        <f t="shared" si="20"/>
        <v xml:space="preserve"> </v>
      </c>
      <c r="AA891" s="187"/>
      <c r="AB891" s="187" t="str">
        <f t="shared" si="21"/>
        <v/>
      </c>
      <c r="AC891" s="475" t="s">
        <v>60</v>
      </c>
      <c r="AD891" s="188" t="s">
        <v>6031</v>
      </c>
      <c r="AE891" s="187" t="str">
        <f>VLOOKUP($AF$2:$AF$6318,'PROG CODE'!$A$2:$B$1052,2,FALSE)</f>
        <v>KCABJDM</v>
      </c>
      <c r="AF891" s="214" t="s">
        <v>105</v>
      </c>
      <c r="AG891" s="190" t="s">
        <v>63</v>
      </c>
      <c r="AH891" s="189" t="s">
        <v>64</v>
      </c>
      <c r="AI891" s="282" t="s">
        <v>6139</v>
      </c>
      <c r="AJ891" s="217" t="s">
        <v>5638</v>
      </c>
      <c r="AK891" s="214"/>
      <c r="AL891" s="285"/>
      <c r="AM891" s="192" t="s">
        <v>5639</v>
      </c>
    </row>
    <row r="892" spans="1:39" ht="13.5" customHeight="1">
      <c r="A892" s="183">
        <f t="shared" si="5"/>
        <v>4</v>
      </c>
      <c r="B892" s="298" t="s">
        <v>359</v>
      </c>
      <c r="C892" s="247" t="s">
        <v>53</v>
      </c>
      <c r="D892" s="200" t="s">
        <v>510</v>
      </c>
      <c r="E892" s="244" t="s">
        <v>510</v>
      </c>
      <c r="F892" s="301" t="s">
        <v>769</v>
      </c>
      <c r="G892" s="302" t="s">
        <v>5659</v>
      </c>
      <c r="H892" s="157">
        <f>VLOOKUP(I892:I916,'ENTER STAFF #S HERE'!$A$1:$B$2180,2,FALSE)</f>
        <v>429</v>
      </c>
      <c r="I892" s="244" t="s">
        <v>4632</v>
      </c>
      <c r="J892" s="228"/>
      <c r="K892" s="187">
        <f t="shared" si="6"/>
        <v>0</v>
      </c>
      <c r="L892" s="187">
        <f t="shared" si="7"/>
        <v>0</v>
      </c>
      <c r="M892" s="187">
        <v>6</v>
      </c>
      <c r="N892" s="187" t="str">
        <f t="shared" si="8"/>
        <v xml:space="preserve"> </v>
      </c>
      <c r="O892" s="187" t="str">
        <f t="shared" si="9"/>
        <v xml:space="preserve"> </v>
      </c>
      <c r="P892" s="187" t="str">
        <f t="shared" si="10"/>
        <v xml:space="preserve"> </v>
      </c>
      <c r="Q892" s="187" t="str">
        <f t="shared" si="11"/>
        <v xml:space="preserve"> </v>
      </c>
      <c r="R892" s="187" t="str">
        <f t="shared" si="12"/>
        <v xml:space="preserve"> </v>
      </c>
      <c r="S892" s="187" t="str">
        <f t="shared" si="13"/>
        <v xml:space="preserve"> </v>
      </c>
      <c r="T892" s="187" t="str">
        <f t="shared" si="14"/>
        <v xml:space="preserve"> </v>
      </c>
      <c r="U892" s="187" t="str">
        <f t="shared" si="15"/>
        <v xml:space="preserve"> </v>
      </c>
      <c r="V892" s="187" t="str">
        <f t="shared" si="16"/>
        <v xml:space="preserve"> </v>
      </c>
      <c r="W892" s="187">
        <f t="shared" si="17"/>
        <v>0</v>
      </c>
      <c r="X892" s="187" t="str">
        <f t="shared" si="18"/>
        <v xml:space="preserve"> </v>
      </c>
      <c r="Y892" s="187" t="str">
        <f t="shared" si="19"/>
        <v xml:space="preserve"> </v>
      </c>
      <c r="Z892" s="187" t="str">
        <f t="shared" si="20"/>
        <v xml:space="preserve"> </v>
      </c>
      <c r="AA892" s="187"/>
      <c r="AB892" s="187" t="str">
        <f t="shared" si="21"/>
        <v/>
      </c>
      <c r="AC892" s="475" t="s">
        <v>60</v>
      </c>
      <c r="AD892" s="188" t="s">
        <v>6031</v>
      </c>
      <c r="AE892" s="187" t="str">
        <f>VLOOKUP($AF$2:$AF$6318,'PROG CODE'!$A$2:$B$1052,2,FALSE)</f>
        <v>KCABJDM</v>
      </c>
      <c r="AF892" s="214" t="s">
        <v>105</v>
      </c>
      <c r="AG892" s="190" t="s">
        <v>63</v>
      </c>
      <c r="AH892" s="189" t="s">
        <v>64</v>
      </c>
      <c r="AI892" s="282" t="s">
        <v>6139</v>
      </c>
      <c r="AJ892" s="217" t="s">
        <v>5638</v>
      </c>
      <c r="AK892" s="214"/>
      <c r="AL892" s="285"/>
      <c r="AM892" s="192" t="s">
        <v>5639</v>
      </c>
    </row>
    <row r="893" spans="1:39" ht="13.5" customHeight="1">
      <c r="A893" s="183">
        <f t="shared" si="5"/>
        <v>1</v>
      </c>
      <c r="B893" s="282" t="s">
        <v>52</v>
      </c>
      <c r="C893" s="282" t="s">
        <v>5636</v>
      </c>
      <c r="D893" s="200" t="s">
        <v>376</v>
      </c>
      <c r="E893" s="244" t="s">
        <v>6529</v>
      </c>
      <c r="F893" s="295" t="s">
        <v>2761</v>
      </c>
      <c r="G893" s="244" t="s">
        <v>2762</v>
      </c>
      <c r="H893" s="157" t="str">
        <f>VLOOKUP(I893:I916,'ENTER STAFF #S HERE'!$A$1:$B$2180,2,FALSE)</f>
        <v>C1349</v>
      </c>
      <c r="I893" s="244" t="s">
        <v>3912</v>
      </c>
      <c r="J893" s="228">
        <v>3</v>
      </c>
      <c r="K893" s="187">
        <f t="shared" si="6"/>
        <v>3</v>
      </c>
      <c r="L893" s="187">
        <f t="shared" si="7"/>
        <v>1</v>
      </c>
      <c r="M893" s="187">
        <v>6</v>
      </c>
      <c r="N893" s="187" t="str">
        <f t="shared" si="8"/>
        <v xml:space="preserve"> </v>
      </c>
      <c r="O893" s="187" t="str">
        <f t="shared" si="9"/>
        <v xml:space="preserve"> </v>
      </c>
      <c r="P893" s="187" t="str">
        <f t="shared" si="10"/>
        <v xml:space="preserve"> </v>
      </c>
      <c r="Q893" s="187" t="str">
        <f t="shared" si="11"/>
        <v xml:space="preserve"> </v>
      </c>
      <c r="R893" s="187" t="str">
        <f t="shared" si="12"/>
        <v xml:space="preserve"> </v>
      </c>
      <c r="S893" s="187" t="str">
        <f t="shared" si="13"/>
        <v xml:space="preserve"> </v>
      </c>
      <c r="T893" s="187" t="str">
        <f t="shared" si="14"/>
        <v xml:space="preserve"> </v>
      </c>
      <c r="U893" s="187" t="str">
        <f t="shared" si="15"/>
        <v xml:space="preserve"> </v>
      </c>
      <c r="V893" s="187" t="str">
        <f t="shared" si="16"/>
        <v xml:space="preserve"> </v>
      </c>
      <c r="W893" s="187">
        <f t="shared" si="17"/>
        <v>1</v>
      </c>
      <c r="X893" s="187" t="str">
        <f t="shared" si="18"/>
        <v xml:space="preserve"> </v>
      </c>
      <c r="Y893" s="187" t="str">
        <f t="shared" si="19"/>
        <v xml:space="preserve"> </v>
      </c>
      <c r="Z893" s="187" t="str">
        <f t="shared" si="20"/>
        <v xml:space="preserve"> </v>
      </c>
      <c r="AA893" s="187"/>
      <c r="AB893" s="187" t="str">
        <f t="shared" si="21"/>
        <v/>
      </c>
      <c r="AC893" s="475" t="s">
        <v>60</v>
      </c>
      <c r="AD893" s="188" t="s">
        <v>6031</v>
      </c>
      <c r="AE893" s="187" t="str">
        <f>VLOOKUP($AF$2:$AF$6318,'PROG CODE'!$A$2:$B$1052,2,FALSE)</f>
        <v>KCABJDM</v>
      </c>
      <c r="AF893" s="214" t="s">
        <v>105</v>
      </c>
      <c r="AG893" s="190" t="s">
        <v>63</v>
      </c>
      <c r="AH893" s="189" t="s">
        <v>64</v>
      </c>
      <c r="AI893" s="282" t="s">
        <v>6141</v>
      </c>
      <c r="AJ893" s="217" t="s">
        <v>5638</v>
      </c>
      <c r="AK893" s="214"/>
      <c r="AL893" s="285"/>
      <c r="AM893" s="192" t="s">
        <v>5639</v>
      </c>
    </row>
    <row r="894" spans="1:39" ht="13.5" customHeight="1">
      <c r="A894" s="183">
        <f t="shared" si="5"/>
        <v>1</v>
      </c>
      <c r="B894" s="247" t="s">
        <v>52</v>
      </c>
      <c r="C894" s="305" t="s">
        <v>53</v>
      </c>
      <c r="D894" s="200" t="s">
        <v>510</v>
      </c>
      <c r="E894" s="244" t="s">
        <v>510</v>
      </c>
      <c r="F894" s="295" t="s">
        <v>2765</v>
      </c>
      <c r="G894" s="244" t="s">
        <v>2766</v>
      </c>
      <c r="H894" s="157" t="str">
        <f>VLOOKUP(I894:I916,'ENTER STAFF #S HERE'!$A$1:$B$2180,2,FALSE)</f>
        <v>C1459</v>
      </c>
      <c r="I894" s="244" t="s">
        <v>4196</v>
      </c>
      <c r="J894" s="228">
        <v>3</v>
      </c>
      <c r="K894" s="187">
        <f t="shared" si="6"/>
        <v>3</v>
      </c>
      <c r="L894" s="187">
        <f t="shared" si="7"/>
        <v>1</v>
      </c>
      <c r="M894" s="187">
        <v>6</v>
      </c>
      <c r="N894" s="187" t="str">
        <f t="shared" si="8"/>
        <v xml:space="preserve"> </v>
      </c>
      <c r="O894" s="187" t="str">
        <f t="shared" si="9"/>
        <v xml:space="preserve"> </v>
      </c>
      <c r="P894" s="187" t="str">
        <f t="shared" si="10"/>
        <v xml:space="preserve"> </v>
      </c>
      <c r="Q894" s="187" t="str">
        <f t="shared" si="11"/>
        <v xml:space="preserve"> </v>
      </c>
      <c r="R894" s="187" t="str">
        <f t="shared" si="12"/>
        <v xml:space="preserve"> </v>
      </c>
      <c r="S894" s="187" t="str">
        <f t="shared" si="13"/>
        <v xml:space="preserve"> </v>
      </c>
      <c r="T894" s="187" t="str">
        <f t="shared" si="14"/>
        <v xml:space="preserve"> </v>
      </c>
      <c r="U894" s="187" t="str">
        <f t="shared" si="15"/>
        <v xml:space="preserve"> </v>
      </c>
      <c r="V894" s="187" t="str">
        <f t="shared" si="16"/>
        <v xml:space="preserve"> </v>
      </c>
      <c r="W894" s="187">
        <f t="shared" si="17"/>
        <v>1</v>
      </c>
      <c r="X894" s="187" t="str">
        <f t="shared" si="18"/>
        <v xml:space="preserve"> </v>
      </c>
      <c r="Y894" s="187" t="str">
        <f t="shared" si="19"/>
        <v xml:space="preserve"> </v>
      </c>
      <c r="Z894" s="187" t="str">
        <f t="shared" si="20"/>
        <v xml:space="preserve"> </v>
      </c>
      <c r="AA894" s="187"/>
      <c r="AB894" s="187" t="str">
        <f t="shared" si="21"/>
        <v/>
      </c>
      <c r="AC894" s="475" t="s">
        <v>60</v>
      </c>
      <c r="AD894" s="188" t="s">
        <v>6031</v>
      </c>
      <c r="AE894" s="187" t="str">
        <f>VLOOKUP($AF$2:$AF$6318,'PROG CODE'!$A$2:$B$1052,2,FALSE)</f>
        <v>KCABJDM</v>
      </c>
      <c r="AF894" s="214" t="s">
        <v>105</v>
      </c>
      <c r="AG894" s="190" t="s">
        <v>63</v>
      </c>
      <c r="AH894" s="189" t="s">
        <v>64</v>
      </c>
      <c r="AI894" s="306" t="s">
        <v>6141</v>
      </c>
      <c r="AJ894" s="217" t="s">
        <v>5638</v>
      </c>
      <c r="AK894" s="214"/>
      <c r="AL894" s="285"/>
      <c r="AM894" s="192" t="s">
        <v>5639</v>
      </c>
    </row>
    <row r="895" spans="1:39" ht="13.5" customHeight="1">
      <c r="A895" s="183">
        <f t="shared" si="5"/>
        <v>2</v>
      </c>
      <c r="B895" s="307" t="s">
        <v>357</v>
      </c>
      <c r="C895" s="282" t="s">
        <v>5636</v>
      </c>
      <c r="D895" s="200" t="s">
        <v>510</v>
      </c>
      <c r="E895" s="244" t="s">
        <v>510</v>
      </c>
      <c r="F895" s="295" t="s">
        <v>2759</v>
      </c>
      <c r="G895" s="244" t="s">
        <v>2760</v>
      </c>
      <c r="H895" s="157" t="str">
        <f>VLOOKUP(I895:I916,'ENTER STAFF #S HERE'!$A$1:$B$2180,2,FALSE)</f>
        <v>C1349</v>
      </c>
      <c r="I895" s="244" t="s">
        <v>3912</v>
      </c>
      <c r="J895" s="228">
        <v>3</v>
      </c>
      <c r="K895" s="187">
        <f t="shared" si="6"/>
        <v>3</v>
      </c>
      <c r="L895" s="187">
        <f t="shared" si="7"/>
        <v>1</v>
      </c>
      <c r="M895" s="187">
        <v>6</v>
      </c>
      <c r="N895" s="187" t="str">
        <f t="shared" si="8"/>
        <v xml:space="preserve"> </v>
      </c>
      <c r="O895" s="187" t="str">
        <f t="shared" si="9"/>
        <v xml:space="preserve"> </v>
      </c>
      <c r="P895" s="187" t="str">
        <f t="shared" si="10"/>
        <v xml:space="preserve"> </v>
      </c>
      <c r="Q895" s="187" t="str">
        <f t="shared" si="11"/>
        <v xml:space="preserve"> </v>
      </c>
      <c r="R895" s="187" t="str">
        <f t="shared" si="12"/>
        <v xml:space="preserve"> </v>
      </c>
      <c r="S895" s="187" t="str">
        <f t="shared" si="13"/>
        <v xml:space="preserve"> </v>
      </c>
      <c r="T895" s="187" t="str">
        <f t="shared" si="14"/>
        <v xml:space="preserve"> </v>
      </c>
      <c r="U895" s="187" t="str">
        <f t="shared" si="15"/>
        <v xml:space="preserve"> </v>
      </c>
      <c r="V895" s="187" t="str">
        <f t="shared" si="16"/>
        <v xml:space="preserve"> </v>
      </c>
      <c r="W895" s="187">
        <f t="shared" si="17"/>
        <v>1</v>
      </c>
      <c r="X895" s="187" t="str">
        <f t="shared" si="18"/>
        <v xml:space="preserve"> </v>
      </c>
      <c r="Y895" s="187" t="str">
        <f t="shared" si="19"/>
        <v xml:space="preserve"> </v>
      </c>
      <c r="Z895" s="187" t="str">
        <f t="shared" si="20"/>
        <v xml:space="preserve"> </v>
      </c>
      <c r="AA895" s="187"/>
      <c r="AB895" s="187" t="str">
        <f t="shared" si="21"/>
        <v/>
      </c>
      <c r="AC895" s="475" t="s">
        <v>60</v>
      </c>
      <c r="AD895" s="188" t="s">
        <v>6031</v>
      </c>
      <c r="AE895" s="187" t="str">
        <f>VLOOKUP($AF$2:$AF$6318,'PROG CODE'!$A$2:$B$1052,2,FALSE)</f>
        <v>KCABJDM</v>
      </c>
      <c r="AF895" s="214" t="s">
        <v>105</v>
      </c>
      <c r="AG895" s="190" t="s">
        <v>63</v>
      </c>
      <c r="AH895" s="189" t="s">
        <v>64</v>
      </c>
      <c r="AI895" s="282" t="s">
        <v>6141</v>
      </c>
      <c r="AJ895" s="217" t="s">
        <v>5638</v>
      </c>
      <c r="AK895" s="214"/>
      <c r="AL895" s="285"/>
      <c r="AM895" s="192" t="s">
        <v>5639</v>
      </c>
    </row>
    <row r="896" spans="1:39" ht="13.5" customHeight="1">
      <c r="A896" s="183">
        <f t="shared" si="5"/>
        <v>3</v>
      </c>
      <c r="B896" s="308" t="s">
        <v>358</v>
      </c>
      <c r="C896" s="282" t="s">
        <v>5636</v>
      </c>
      <c r="D896" s="200" t="s">
        <v>376</v>
      </c>
      <c r="E896" s="244" t="s">
        <v>471</v>
      </c>
      <c r="F896" s="295" t="s">
        <v>2757</v>
      </c>
      <c r="G896" s="244" t="s">
        <v>2758</v>
      </c>
      <c r="H896" s="157" t="str">
        <f>VLOOKUP(I896:I916,'ENTER STAFF #S HERE'!$A$1:$B$2180,2,FALSE)</f>
        <v>C1306</v>
      </c>
      <c r="I896" s="244" t="s">
        <v>4227</v>
      </c>
      <c r="J896" s="228">
        <v>3</v>
      </c>
      <c r="K896" s="187">
        <f t="shared" si="6"/>
        <v>3</v>
      </c>
      <c r="L896" s="187">
        <f t="shared" si="7"/>
        <v>1</v>
      </c>
      <c r="M896" s="187">
        <v>6</v>
      </c>
      <c r="N896" s="187" t="str">
        <f t="shared" si="8"/>
        <v xml:space="preserve"> </v>
      </c>
      <c r="O896" s="187" t="str">
        <f t="shared" si="9"/>
        <v xml:space="preserve"> </v>
      </c>
      <c r="P896" s="187" t="str">
        <f t="shared" si="10"/>
        <v xml:space="preserve"> </v>
      </c>
      <c r="Q896" s="187" t="str">
        <f t="shared" si="11"/>
        <v xml:space="preserve"> </v>
      </c>
      <c r="R896" s="187" t="str">
        <f t="shared" si="12"/>
        <v xml:space="preserve"> </v>
      </c>
      <c r="S896" s="187" t="str">
        <f t="shared" si="13"/>
        <v xml:space="preserve"> </v>
      </c>
      <c r="T896" s="187" t="str">
        <f t="shared" si="14"/>
        <v xml:space="preserve"> </v>
      </c>
      <c r="U896" s="187" t="str">
        <f t="shared" si="15"/>
        <v xml:space="preserve"> </v>
      </c>
      <c r="V896" s="187" t="str">
        <f t="shared" si="16"/>
        <v xml:space="preserve"> </v>
      </c>
      <c r="W896" s="187">
        <f t="shared" si="17"/>
        <v>1</v>
      </c>
      <c r="X896" s="187" t="str">
        <f t="shared" si="18"/>
        <v xml:space="preserve"> </v>
      </c>
      <c r="Y896" s="187" t="str">
        <f t="shared" si="19"/>
        <v xml:space="preserve"> </v>
      </c>
      <c r="Z896" s="187" t="str">
        <f t="shared" si="20"/>
        <v xml:space="preserve"> </v>
      </c>
      <c r="AA896" s="187"/>
      <c r="AB896" s="187" t="str">
        <f t="shared" si="21"/>
        <v/>
      </c>
      <c r="AC896" s="475" t="s">
        <v>60</v>
      </c>
      <c r="AD896" s="188" t="s">
        <v>6031</v>
      </c>
      <c r="AE896" s="187" t="str">
        <f>VLOOKUP($AF$2:$AF$6318,'PROG CODE'!$A$2:$B$1052,2,FALSE)</f>
        <v>KCABJDM</v>
      </c>
      <c r="AF896" s="214" t="s">
        <v>105</v>
      </c>
      <c r="AG896" s="190" t="s">
        <v>63</v>
      </c>
      <c r="AH896" s="189" t="s">
        <v>64</v>
      </c>
      <c r="AI896" s="282" t="s">
        <v>6141</v>
      </c>
      <c r="AJ896" s="217" t="s">
        <v>5638</v>
      </c>
      <c r="AK896" s="214"/>
      <c r="AL896" s="285"/>
      <c r="AM896" s="192" t="s">
        <v>5639</v>
      </c>
    </row>
    <row r="897" spans="1:39" ht="13.5" customHeight="1">
      <c r="A897" s="183">
        <f t="shared" si="5"/>
        <v>3</v>
      </c>
      <c r="B897" s="308" t="s">
        <v>358</v>
      </c>
      <c r="C897" s="282" t="s">
        <v>53</v>
      </c>
      <c r="D897" s="200" t="s">
        <v>376</v>
      </c>
      <c r="E897" s="231" t="s">
        <v>455</v>
      </c>
      <c r="F897" s="295" t="s">
        <v>2763</v>
      </c>
      <c r="G897" s="244" t="s">
        <v>2764</v>
      </c>
      <c r="H897" s="157" t="str">
        <f>VLOOKUP(I897:I916,'ENTER STAFF #S HERE'!$A$1:$B$2180,2,FALSE)</f>
        <v>C1409</v>
      </c>
      <c r="I897" s="244" t="s">
        <v>4250</v>
      </c>
      <c r="J897" s="228">
        <v>3</v>
      </c>
      <c r="K897" s="187">
        <f t="shared" si="6"/>
        <v>3</v>
      </c>
      <c r="L897" s="187">
        <f t="shared" si="7"/>
        <v>1</v>
      </c>
      <c r="M897" s="187">
        <v>6</v>
      </c>
      <c r="N897" s="187" t="str">
        <f t="shared" si="8"/>
        <v xml:space="preserve"> </v>
      </c>
      <c r="O897" s="187" t="str">
        <f t="shared" si="9"/>
        <v xml:space="preserve"> </v>
      </c>
      <c r="P897" s="187" t="str">
        <f t="shared" si="10"/>
        <v xml:space="preserve"> </v>
      </c>
      <c r="Q897" s="187" t="str">
        <f t="shared" si="11"/>
        <v xml:space="preserve"> </v>
      </c>
      <c r="R897" s="187" t="str">
        <f t="shared" si="12"/>
        <v xml:space="preserve"> </v>
      </c>
      <c r="S897" s="187" t="str">
        <f t="shared" si="13"/>
        <v xml:space="preserve"> </v>
      </c>
      <c r="T897" s="187" t="str">
        <f t="shared" si="14"/>
        <v xml:space="preserve"> </v>
      </c>
      <c r="U897" s="187" t="str">
        <f t="shared" si="15"/>
        <v xml:space="preserve"> </v>
      </c>
      <c r="V897" s="187" t="str">
        <f t="shared" si="16"/>
        <v xml:space="preserve"> </v>
      </c>
      <c r="W897" s="187">
        <f t="shared" si="17"/>
        <v>1</v>
      </c>
      <c r="X897" s="187" t="str">
        <f t="shared" si="18"/>
        <v xml:space="preserve"> </v>
      </c>
      <c r="Y897" s="187" t="str">
        <f t="shared" si="19"/>
        <v xml:space="preserve"> </v>
      </c>
      <c r="Z897" s="187" t="str">
        <f t="shared" si="20"/>
        <v xml:space="preserve"> </v>
      </c>
      <c r="AA897" s="187"/>
      <c r="AB897" s="187" t="str">
        <f t="shared" si="21"/>
        <v/>
      </c>
      <c r="AC897" s="475" t="s">
        <v>60</v>
      </c>
      <c r="AD897" s="188" t="s">
        <v>6031</v>
      </c>
      <c r="AE897" s="187" t="str">
        <f>VLOOKUP($AF$2:$AF$6318,'PROG CODE'!$A$2:$B$1052,2,FALSE)</f>
        <v>KCABJDM</v>
      </c>
      <c r="AF897" s="214" t="s">
        <v>105</v>
      </c>
      <c r="AG897" s="190" t="s">
        <v>63</v>
      </c>
      <c r="AH897" s="189" t="s">
        <v>64</v>
      </c>
      <c r="AI897" s="282" t="s">
        <v>6141</v>
      </c>
      <c r="AJ897" s="217" t="s">
        <v>5638</v>
      </c>
      <c r="AK897" s="214"/>
      <c r="AL897" s="285"/>
      <c r="AM897" s="192" t="s">
        <v>5639</v>
      </c>
    </row>
    <row r="898" spans="1:39" ht="13.5" customHeight="1">
      <c r="A898" s="183">
        <f t="shared" si="5"/>
        <v>4</v>
      </c>
      <c r="B898" s="298" t="s">
        <v>359</v>
      </c>
      <c r="C898" s="247" t="s">
        <v>53</v>
      </c>
      <c r="D898" s="200" t="s">
        <v>510</v>
      </c>
      <c r="E898" s="244" t="s">
        <v>510</v>
      </c>
      <c r="F898" s="295" t="s">
        <v>797</v>
      </c>
      <c r="G898" s="244" t="s">
        <v>5678</v>
      </c>
      <c r="H898" s="157" t="str">
        <f>VLOOKUP(I898:I926,'ENTER STAFF #S HERE'!$A$1:$B$2180,2,FALSE)</f>
        <v>C2095</v>
      </c>
      <c r="I898" s="309" t="s">
        <v>4558</v>
      </c>
      <c r="J898" s="228"/>
      <c r="K898" s="187">
        <f t="shared" si="6"/>
        <v>0</v>
      </c>
      <c r="L898" s="187">
        <f t="shared" si="7"/>
        <v>0</v>
      </c>
      <c r="M898" s="187">
        <v>6</v>
      </c>
      <c r="N898" s="187" t="str">
        <f t="shared" si="8"/>
        <v xml:space="preserve"> </v>
      </c>
      <c r="O898" s="187" t="str">
        <f t="shared" si="9"/>
        <v xml:space="preserve"> </v>
      </c>
      <c r="P898" s="187" t="str">
        <f t="shared" si="10"/>
        <v xml:space="preserve"> </v>
      </c>
      <c r="Q898" s="187" t="str">
        <f t="shared" si="11"/>
        <v xml:space="preserve"> </v>
      </c>
      <c r="R898" s="187" t="str">
        <f t="shared" si="12"/>
        <v xml:space="preserve"> </v>
      </c>
      <c r="S898" s="187" t="str">
        <f t="shared" si="13"/>
        <v xml:space="preserve"> </v>
      </c>
      <c r="T898" s="187" t="str">
        <f t="shared" si="14"/>
        <v xml:space="preserve"> </v>
      </c>
      <c r="U898" s="187" t="str">
        <f t="shared" si="15"/>
        <v xml:space="preserve"> </v>
      </c>
      <c r="V898" s="187" t="str">
        <f t="shared" si="16"/>
        <v xml:space="preserve"> </v>
      </c>
      <c r="W898" s="187">
        <f t="shared" si="17"/>
        <v>0</v>
      </c>
      <c r="X898" s="187" t="str">
        <f t="shared" si="18"/>
        <v xml:space="preserve"> </v>
      </c>
      <c r="Y898" s="187" t="str">
        <f t="shared" si="19"/>
        <v xml:space="preserve"> </v>
      </c>
      <c r="Z898" s="187" t="str">
        <f t="shared" si="20"/>
        <v xml:space="preserve"> </v>
      </c>
      <c r="AA898" s="187"/>
      <c r="AB898" s="187" t="str">
        <f t="shared" si="21"/>
        <v/>
      </c>
      <c r="AC898" s="475" t="s">
        <v>60</v>
      </c>
      <c r="AD898" s="188" t="s">
        <v>6031</v>
      </c>
      <c r="AE898" s="187" t="str">
        <f>VLOOKUP($AF$2:$AF$6318,'PROG CODE'!$A$2:$B$1052,2,FALSE)</f>
        <v>KCABJDM</v>
      </c>
      <c r="AF898" s="214" t="s">
        <v>105</v>
      </c>
      <c r="AG898" s="190" t="s">
        <v>63</v>
      </c>
      <c r="AH898" s="189" t="s">
        <v>64</v>
      </c>
      <c r="AI898" s="306" t="s">
        <v>6141</v>
      </c>
      <c r="AJ898" s="217" t="s">
        <v>5638</v>
      </c>
      <c r="AK898" s="214"/>
      <c r="AL898" s="285"/>
      <c r="AM898" s="192" t="s">
        <v>5639</v>
      </c>
    </row>
    <row r="899" spans="1:39" ht="13.5" customHeight="1">
      <c r="A899" s="183">
        <f t="shared" si="5"/>
        <v>1</v>
      </c>
      <c r="B899" s="310" t="s">
        <v>52</v>
      </c>
      <c r="C899" s="247" t="s">
        <v>5636</v>
      </c>
      <c r="D899" s="200" t="s">
        <v>510</v>
      </c>
      <c r="E899" s="244" t="s">
        <v>510</v>
      </c>
      <c r="F899" s="296" t="s">
        <v>2668</v>
      </c>
      <c r="G899" s="244" t="s">
        <v>6400</v>
      </c>
      <c r="H899" s="157">
        <f>VLOOKUP(I899:I927,'ENTER STAFF #S HERE'!$A$1:$B$2180,2,FALSE)</f>
        <v>429</v>
      </c>
      <c r="I899" s="311" t="s">
        <v>4632</v>
      </c>
      <c r="J899" s="228"/>
      <c r="K899" s="187">
        <f t="shared" si="6"/>
        <v>0</v>
      </c>
      <c r="L899" s="187">
        <f t="shared" si="7"/>
        <v>0</v>
      </c>
      <c r="M899" s="187">
        <v>6</v>
      </c>
      <c r="N899" s="187" t="str">
        <f t="shared" si="8"/>
        <v xml:space="preserve"> </v>
      </c>
      <c r="O899" s="187" t="str">
        <f t="shared" si="9"/>
        <v xml:space="preserve"> </v>
      </c>
      <c r="P899" s="187" t="str">
        <f t="shared" si="10"/>
        <v xml:space="preserve"> </v>
      </c>
      <c r="Q899" s="187" t="str">
        <f t="shared" si="11"/>
        <v xml:space="preserve"> </v>
      </c>
      <c r="R899" s="187" t="str">
        <f t="shared" si="12"/>
        <v xml:space="preserve"> </v>
      </c>
      <c r="S899" s="187" t="str">
        <f t="shared" si="13"/>
        <v xml:space="preserve"> </v>
      </c>
      <c r="T899" s="187" t="str">
        <f t="shared" si="14"/>
        <v xml:space="preserve"> </v>
      </c>
      <c r="U899" s="187" t="str">
        <f t="shared" si="15"/>
        <v xml:space="preserve"> </v>
      </c>
      <c r="V899" s="187" t="str">
        <f t="shared" si="16"/>
        <v xml:space="preserve"> </v>
      </c>
      <c r="W899" s="187">
        <f t="shared" si="17"/>
        <v>0</v>
      </c>
      <c r="X899" s="187" t="str">
        <f t="shared" si="18"/>
        <v xml:space="preserve"> </v>
      </c>
      <c r="Y899" s="187" t="str">
        <f t="shared" si="19"/>
        <v xml:space="preserve"> </v>
      </c>
      <c r="Z899" s="187" t="str">
        <f t="shared" si="20"/>
        <v xml:space="preserve"> </v>
      </c>
      <c r="AA899" s="187"/>
      <c r="AB899" s="187" t="str">
        <f t="shared" si="21"/>
        <v/>
      </c>
      <c r="AC899" s="475" t="s">
        <v>60</v>
      </c>
      <c r="AD899" s="188" t="s">
        <v>6031</v>
      </c>
      <c r="AE899" s="187" t="str">
        <f>VLOOKUP($AF$2:$AF$6318,'PROG CODE'!$A$2:$B$1052,2,FALSE)</f>
        <v>KCABJDM</v>
      </c>
      <c r="AF899" s="214" t="s">
        <v>105</v>
      </c>
      <c r="AG899" s="190" t="s">
        <v>63</v>
      </c>
      <c r="AH899" s="189" t="s">
        <v>64</v>
      </c>
      <c r="AI899" s="312" t="s">
        <v>6148</v>
      </c>
      <c r="AJ899" s="217" t="s">
        <v>5638</v>
      </c>
      <c r="AK899" s="214"/>
      <c r="AL899" s="285"/>
      <c r="AM899" s="192" t="s">
        <v>5639</v>
      </c>
    </row>
    <row r="900" spans="1:39" ht="13.5" customHeight="1">
      <c r="A900" s="183">
        <f t="shared" si="5"/>
        <v>1</v>
      </c>
      <c r="B900" s="247" t="s">
        <v>52</v>
      </c>
      <c r="C900" s="247" t="s">
        <v>5643</v>
      </c>
      <c r="D900" s="200" t="s">
        <v>510</v>
      </c>
      <c r="E900" s="244" t="s">
        <v>510</v>
      </c>
      <c r="F900" s="296" t="s">
        <v>2322</v>
      </c>
      <c r="G900" s="244" t="s">
        <v>2323</v>
      </c>
      <c r="H900" s="157" t="str">
        <f>VLOOKUP(I900:I928,'ENTER STAFF #S HERE'!$A$1:$B$2180,2,FALSE)</f>
        <v>C1796</v>
      </c>
      <c r="I900" s="244" t="s">
        <v>3974</v>
      </c>
      <c r="J900" s="228">
        <v>3</v>
      </c>
      <c r="K900" s="187">
        <f t="shared" si="6"/>
        <v>3</v>
      </c>
      <c r="L900" s="187">
        <f t="shared" si="7"/>
        <v>1</v>
      </c>
      <c r="M900" s="187">
        <v>6</v>
      </c>
      <c r="N900" s="187" t="str">
        <f t="shared" si="8"/>
        <v xml:space="preserve"> </v>
      </c>
      <c r="O900" s="187" t="str">
        <f t="shared" si="9"/>
        <v xml:space="preserve"> </v>
      </c>
      <c r="P900" s="187" t="str">
        <f t="shared" si="10"/>
        <v xml:space="preserve"> </v>
      </c>
      <c r="Q900" s="187" t="str">
        <f t="shared" si="11"/>
        <v xml:space="preserve"> </v>
      </c>
      <c r="R900" s="187" t="str">
        <f t="shared" si="12"/>
        <v xml:space="preserve"> </v>
      </c>
      <c r="S900" s="187" t="str">
        <f t="shared" si="13"/>
        <v xml:space="preserve"> </v>
      </c>
      <c r="T900" s="187" t="str">
        <f t="shared" si="14"/>
        <v xml:space="preserve"> </v>
      </c>
      <c r="U900" s="187" t="str">
        <f t="shared" si="15"/>
        <v xml:space="preserve"> </v>
      </c>
      <c r="V900" s="187" t="str">
        <f t="shared" si="16"/>
        <v xml:space="preserve"> </v>
      </c>
      <c r="W900" s="187">
        <f t="shared" si="17"/>
        <v>1</v>
      </c>
      <c r="X900" s="187" t="str">
        <f t="shared" si="18"/>
        <v xml:space="preserve"> </v>
      </c>
      <c r="Y900" s="187" t="str">
        <f t="shared" si="19"/>
        <v xml:space="preserve"> </v>
      </c>
      <c r="Z900" s="187" t="str">
        <f t="shared" si="20"/>
        <v xml:space="preserve"> </v>
      </c>
      <c r="AA900" s="187"/>
      <c r="AB900" s="187" t="str">
        <f t="shared" si="21"/>
        <v/>
      </c>
      <c r="AC900" s="475" t="s">
        <v>60</v>
      </c>
      <c r="AD900" s="188" t="s">
        <v>6031</v>
      </c>
      <c r="AE900" s="187" t="str">
        <f>VLOOKUP($AF$2:$AF$6318,'PROG CODE'!$A$2:$B$1052,2,FALSE)</f>
        <v>KCABJDM</v>
      </c>
      <c r="AF900" s="214" t="s">
        <v>105</v>
      </c>
      <c r="AG900" s="190" t="s">
        <v>63</v>
      </c>
      <c r="AH900" s="189" t="s">
        <v>64</v>
      </c>
      <c r="AI900" s="282" t="s">
        <v>6148</v>
      </c>
      <c r="AJ900" s="217" t="s">
        <v>5638</v>
      </c>
      <c r="AK900" s="214"/>
      <c r="AL900" s="285"/>
      <c r="AM900" s="192" t="s">
        <v>5639</v>
      </c>
    </row>
    <row r="901" spans="1:39" ht="13.5" customHeight="1">
      <c r="A901" s="183">
        <f t="shared" si="5"/>
        <v>2</v>
      </c>
      <c r="B901" s="203" t="s">
        <v>357</v>
      </c>
      <c r="C901" s="247" t="s">
        <v>5643</v>
      </c>
      <c r="D901" s="200" t="s">
        <v>376</v>
      </c>
      <c r="E901" s="244" t="s">
        <v>474</v>
      </c>
      <c r="F901" s="247" t="s">
        <v>2767</v>
      </c>
      <c r="G901" s="244" t="s">
        <v>2768</v>
      </c>
      <c r="H901" s="157">
        <f>VLOOKUP(I901:I917,'ENTER STAFF #S HERE'!$A$1:$B$2180,2,FALSE)</f>
        <v>366</v>
      </c>
      <c r="I901" s="244" t="s">
        <v>4206</v>
      </c>
      <c r="J901" s="228">
        <v>3</v>
      </c>
      <c r="K901" s="187">
        <f t="shared" si="6"/>
        <v>3</v>
      </c>
      <c r="L901" s="187">
        <f t="shared" si="7"/>
        <v>1</v>
      </c>
      <c r="M901" s="187">
        <v>6</v>
      </c>
      <c r="N901" s="187" t="str">
        <f t="shared" si="8"/>
        <v xml:space="preserve"> </v>
      </c>
      <c r="O901" s="187" t="str">
        <f t="shared" si="9"/>
        <v xml:space="preserve"> </v>
      </c>
      <c r="P901" s="187" t="str">
        <f t="shared" si="10"/>
        <v xml:space="preserve"> </v>
      </c>
      <c r="Q901" s="187" t="str">
        <f t="shared" si="11"/>
        <v xml:space="preserve"> </v>
      </c>
      <c r="R901" s="187" t="str">
        <f t="shared" si="12"/>
        <v xml:space="preserve"> </v>
      </c>
      <c r="S901" s="187" t="str">
        <f t="shared" si="13"/>
        <v xml:space="preserve"> </v>
      </c>
      <c r="T901" s="187" t="str">
        <f t="shared" si="14"/>
        <v xml:space="preserve"> </v>
      </c>
      <c r="U901" s="187" t="str">
        <f t="shared" si="15"/>
        <v xml:space="preserve"> </v>
      </c>
      <c r="V901" s="187" t="str">
        <f t="shared" si="16"/>
        <v xml:space="preserve"> </v>
      </c>
      <c r="W901" s="187">
        <f t="shared" si="17"/>
        <v>1</v>
      </c>
      <c r="X901" s="187" t="str">
        <f t="shared" si="18"/>
        <v xml:space="preserve"> </v>
      </c>
      <c r="Y901" s="187" t="str">
        <f t="shared" si="19"/>
        <v xml:space="preserve"> </v>
      </c>
      <c r="Z901" s="187" t="str">
        <f t="shared" si="20"/>
        <v xml:space="preserve"> </v>
      </c>
      <c r="AA901" s="187"/>
      <c r="AB901" s="187" t="str">
        <f t="shared" si="21"/>
        <v/>
      </c>
      <c r="AC901" s="475" t="s">
        <v>60</v>
      </c>
      <c r="AD901" s="188" t="s">
        <v>6031</v>
      </c>
      <c r="AE901" s="187" t="str">
        <f>VLOOKUP($AF$2:$AF$6318,'PROG CODE'!$A$2:$B$1052,2,FALSE)</f>
        <v>KCABJDM</v>
      </c>
      <c r="AF901" s="214" t="s">
        <v>105</v>
      </c>
      <c r="AG901" s="190" t="s">
        <v>63</v>
      </c>
      <c r="AH901" s="189" t="s">
        <v>64</v>
      </c>
      <c r="AI901" s="282" t="s">
        <v>6148</v>
      </c>
      <c r="AJ901" s="217" t="s">
        <v>5638</v>
      </c>
      <c r="AK901" s="214"/>
      <c r="AL901" s="285"/>
      <c r="AM901" s="192" t="s">
        <v>5639</v>
      </c>
    </row>
    <row r="902" spans="1:39" ht="13.5" customHeight="1">
      <c r="A902" s="183">
        <f t="shared" si="5"/>
        <v>3</v>
      </c>
      <c r="B902" s="308" t="s">
        <v>358</v>
      </c>
      <c r="C902" s="247" t="s">
        <v>5636</v>
      </c>
      <c r="D902" s="200" t="s">
        <v>510</v>
      </c>
      <c r="E902" s="244" t="s">
        <v>510</v>
      </c>
      <c r="F902" s="301" t="s">
        <v>2773</v>
      </c>
      <c r="G902" s="244" t="s">
        <v>6530</v>
      </c>
      <c r="H902" s="157" t="str">
        <f>VLOOKUP(I902:I918,'ENTER STAFF #S HERE'!$A$1:$B$2180,2,FALSE)</f>
        <v>C1349</v>
      </c>
      <c r="I902" s="244" t="s">
        <v>3912</v>
      </c>
      <c r="J902" s="228">
        <v>3</v>
      </c>
      <c r="K902" s="187">
        <f t="shared" si="6"/>
        <v>3</v>
      </c>
      <c r="L902" s="187">
        <f t="shared" si="7"/>
        <v>1</v>
      </c>
      <c r="M902" s="187">
        <v>6</v>
      </c>
      <c r="N902" s="187" t="str">
        <f t="shared" si="8"/>
        <v xml:space="preserve"> </v>
      </c>
      <c r="O902" s="187" t="str">
        <f t="shared" si="9"/>
        <v xml:space="preserve"> </v>
      </c>
      <c r="P902" s="187" t="str">
        <f t="shared" si="10"/>
        <v xml:space="preserve"> </v>
      </c>
      <c r="Q902" s="187" t="str">
        <f t="shared" si="11"/>
        <v xml:space="preserve"> </v>
      </c>
      <c r="R902" s="187" t="str">
        <f t="shared" si="12"/>
        <v xml:space="preserve"> </v>
      </c>
      <c r="S902" s="187" t="str">
        <f t="shared" si="13"/>
        <v xml:space="preserve"> </v>
      </c>
      <c r="T902" s="187" t="str">
        <f t="shared" si="14"/>
        <v xml:space="preserve"> </v>
      </c>
      <c r="U902" s="187" t="str">
        <f t="shared" si="15"/>
        <v xml:space="preserve"> </v>
      </c>
      <c r="V902" s="187" t="str">
        <f t="shared" si="16"/>
        <v xml:space="preserve"> </v>
      </c>
      <c r="W902" s="187">
        <f t="shared" si="17"/>
        <v>1</v>
      </c>
      <c r="X902" s="187" t="str">
        <f t="shared" si="18"/>
        <v xml:space="preserve"> </v>
      </c>
      <c r="Y902" s="187" t="str">
        <f t="shared" si="19"/>
        <v xml:space="preserve"> </v>
      </c>
      <c r="Z902" s="187" t="str">
        <f t="shared" si="20"/>
        <v xml:space="preserve"> </v>
      </c>
      <c r="AA902" s="187"/>
      <c r="AB902" s="187" t="str">
        <f t="shared" si="21"/>
        <v/>
      </c>
      <c r="AC902" s="475" t="s">
        <v>60</v>
      </c>
      <c r="AD902" s="188" t="s">
        <v>6031</v>
      </c>
      <c r="AE902" s="187" t="str">
        <f>VLOOKUP($AF$2:$AF$6318,'PROG CODE'!$A$2:$B$1052,2,FALSE)</f>
        <v>KCABJDM</v>
      </c>
      <c r="AF902" s="214" t="s">
        <v>105</v>
      </c>
      <c r="AG902" s="190" t="s">
        <v>63</v>
      </c>
      <c r="AH902" s="189" t="s">
        <v>64</v>
      </c>
      <c r="AI902" s="282" t="s">
        <v>6148</v>
      </c>
      <c r="AJ902" s="217" t="s">
        <v>5638</v>
      </c>
      <c r="AK902" s="214"/>
      <c r="AL902" s="285"/>
      <c r="AM902" s="192" t="s">
        <v>5639</v>
      </c>
    </row>
    <row r="903" spans="1:39" ht="13.5" customHeight="1">
      <c r="A903" s="183">
        <f t="shared" si="5"/>
        <v>3</v>
      </c>
      <c r="B903" s="219" t="s">
        <v>358</v>
      </c>
      <c r="C903" s="197" t="s">
        <v>5643</v>
      </c>
      <c r="D903" s="200" t="s">
        <v>510</v>
      </c>
      <c r="E903" s="244" t="s">
        <v>510</v>
      </c>
      <c r="F903" s="313" t="s">
        <v>2769</v>
      </c>
      <c r="G903" s="244" t="s">
        <v>2770</v>
      </c>
      <c r="H903" s="157">
        <f>VLOOKUP(I903:I919,'ENTER STAFF #S HERE'!$A$1:$B$2180,2,FALSE)</f>
        <v>366</v>
      </c>
      <c r="I903" s="244" t="s">
        <v>4206</v>
      </c>
      <c r="J903" s="228">
        <v>3</v>
      </c>
      <c r="K903" s="187">
        <f t="shared" si="6"/>
        <v>3</v>
      </c>
      <c r="L903" s="187">
        <f t="shared" si="7"/>
        <v>1</v>
      </c>
      <c r="M903" s="187">
        <v>6</v>
      </c>
      <c r="N903" s="187" t="str">
        <f t="shared" si="8"/>
        <v xml:space="preserve"> </v>
      </c>
      <c r="O903" s="187" t="str">
        <f t="shared" si="9"/>
        <v xml:space="preserve"> </v>
      </c>
      <c r="P903" s="187" t="str">
        <f t="shared" si="10"/>
        <v xml:space="preserve"> </v>
      </c>
      <c r="Q903" s="187" t="str">
        <f t="shared" si="11"/>
        <v xml:space="preserve"> </v>
      </c>
      <c r="R903" s="187" t="str">
        <f t="shared" si="12"/>
        <v xml:space="preserve"> </v>
      </c>
      <c r="S903" s="187" t="str">
        <f t="shared" si="13"/>
        <v xml:space="preserve"> </v>
      </c>
      <c r="T903" s="187" t="str">
        <f t="shared" si="14"/>
        <v xml:space="preserve"> </v>
      </c>
      <c r="U903" s="187" t="str">
        <f t="shared" si="15"/>
        <v xml:space="preserve"> </v>
      </c>
      <c r="V903" s="187" t="str">
        <f t="shared" si="16"/>
        <v xml:space="preserve"> </v>
      </c>
      <c r="W903" s="187">
        <f t="shared" si="17"/>
        <v>1</v>
      </c>
      <c r="X903" s="187" t="str">
        <f t="shared" si="18"/>
        <v xml:space="preserve"> </v>
      </c>
      <c r="Y903" s="187" t="str">
        <f t="shared" si="19"/>
        <v xml:space="preserve"> </v>
      </c>
      <c r="Z903" s="187" t="str">
        <f t="shared" si="20"/>
        <v xml:space="preserve"> </v>
      </c>
      <c r="AA903" s="187"/>
      <c r="AB903" s="187" t="str">
        <f t="shared" si="21"/>
        <v/>
      </c>
      <c r="AC903" s="475" t="s">
        <v>60</v>
      </c>
      <c r="AD903" s="188" t="s">
        <v>6031</v>
      </c>
      <c r="AE903" s="187" t="str">
        <f>VLOOKUP($AF$2:$AF$6318,'PROG CODE'!$A$2:$B$1052,2,FALSE)</f>
        <v>KCABJDM</v>
      </c>
      <c r="AF903" s="214" t="s">
        <v>105</v>
      </c>
      <c r="AG903" s="190" t="s">
        <v>63</v>
      </c>
      <c r="AH903" s="189" t="s">
        <v>64</v>
      </c>
      <c r="AI903" s="282" t="s">
        <v>6148</v>
      </c>
      <c r="AJ903" s="217" t="s">
        <v>5638</v>
      </c>
      <c r="AK903" s="214"/>
      <c r="AL903" s="285"/>
      <c r="AM903" s="192" t="s">
        <v>5639</v>
      </c>
    </row>
    <row r="904" spans="1:39" ht="13.5" customHeight="1">
      <c r="A904" s="183">
        <f t="shared" si="5"/>
        <v>4</v>
      </c>
      <c r="B904" s="298" t="s">
        <v>359</v>
      </c>
      <c r="C904" s="219" t="s">
        <v>5643</v>
      </c>
      <c r="D904" s="200" t="s">
        <v>376</v>
      </c>
      <c r="E904" s="231" t="s">
        <v>455</v>
      </c>
      <c r="F904" s="301" t="s">
        <v>2771</v>
      </c>
      <c r="G904" s="244" t="s">
        <v>2772</v>
      </c>
      <c r="H904" s="157" t="str">
        <f>VLOOKUP(I904:I920,'ENTER STAFF #S HERE'!$A$1:$B$2180,2,FALSE)</f>
        <v>C1409</v>
      </c>
      <c r="I904" s="244" t="s">
        <v>4250</v>
      </c>
      <c r="J904" s="228">
        <v>3</v>
      </c>
      <c r="K904" s="187">
        <f t="shared" si="6"/>
        <v>3</v>
      </c>
      <c r="L904" s="187">
        <f t="shared" si="7"/>
        <v>1</v>
      </c>
      <c r="M904" s="187">
        <v>6</v>
      </c>
      <c r="N904" s="187" t="str">
        <f t="shared" si="8"/>
        <v xml:space="preserve"> </v>
      </c>
      <c r="O904" s="187" t="str">
        <f t="shared" si="9"/>
        <v xml:space="preserve"> </v>
      </c>
      <c r="P904" s="187" t="str">
        <f t="shared" si="10"/>
        <v xml:space="preserve"> </v>
      </c>
      <c r="Q904" s="187" t="str">
        <f t="shared" si="11"/>
        <v xml:space="preserve"> </v>
      </c>
      <c r="R904" s="187" t="str">
        <f t="shared" si="12"/>
        <v xml:space="preserve"> </v>
      </c>
      <c r="S904" s="187" t="str">
        <f t="shared" si="13"/>
        <v xml:space="preserve"> </v>
      </c>
      <c r="T904" s="187" t="str">
        <f t="shared" si="14"/>
        <v xml:space="preserve"> </v>
      </c>
      <c r="U904" s="187" t="str">
        <f t="shared" si="15"/>
        <v xml:space="preserve"> </v>
      </c>
      <c r="V904" s="187" t="str">
        <f t="shared" si="16"/>
        <v xml:space="preserve"> </v>
      </c>
      <c r="W904" s="187">
        <f t="shared" si="17"/>
        <v>1</v>
      </c>
      <c r="X904" s="187" t="str">
        <f t="shared" si="18"/>
        <v xml:space="preserve"> </v>
      </c>
      <c r="Y904" s="187" t="str">
        <f t="shared" si="19"/>
        <v xml:space="preserve"> </v>
      </c>
      <c r="Z904" s="187" t="str">
        <f t="shared" si="20"/>
        <v xml:space="preserve"> </v>
      </c>
      <c r="AA904" s="187"/>
      <c r="AB904" s="187" t="str">
        <f t="shared" si="21"/>
        <v/>
      </c>
      <c r="AC904" s="475" t="s">
        <v>60</v>
      </c>
      <c r="AD904" s="188" t="s">
        <v>6031</v>
      </c>
      <c r="AE904" s="187" t="str">
        <f>VLOOKUP($AF$2:$AF$6318,'PROG CODE'!$A$2:$B$1052,2,FALSE)</f>
        <v>KCABJDM</v>
      </c>
      <c r="AF904" s="214" t="s">
        <v>105</v>
      </c>
      <c r="AG904" s="190" t="s">
        <v>63</v>
      </c>
      <c r="AH904" s="189" t="s">
        <v>64</v>
      </c>
      <c r="AI904" s="282" t="s">
        <v>6148</v>
      </c>
      <c r="AJ904" s="217" t="s">
        <v>5638</v>
      </c>
      <c r="AK904" s="214"/>
      <c r="AL904" s="285"/>
      <c r="AM904" s="192" t="s">
        <v>5639</v>
      </c>
    </row>
    <row r="905" spans="1:39" ht="13.5" customHeight="1">
      <c r="A905" s="183">
        <f t="shared" si="5"/>
        <v>5</v>
      </c>
      <c r="B905" s="308" t="s">
        <v>360</v>
      </c>
      <c r="C905" s="197" t="s">
        <v>5643</v>
      </c>
      <c r="D905" s="200" t="s">
        <v>510</v>
      </c>
      <c r="E905" s="244" t="s">
        <v>510</v>
      </c>
      <c r="F905" s="295" t="s">
        <v>2783</v>
      </c>
      <c r="G905" s="244" t="s">
        <v>2784</v>
      </c>
      <c r="H905" s="157" t="str">
        <f>VLOOKUP(I905:I924,'ENTER STAFF #S HERE'!$A$1:$B$2180,2,FALSE)</f>
        <v>C1349</v>
      </c>
      <c r="I905" s="244" t="s">
        <v>3912</v>
      </c>
      <c r="J905" s="228">
        <v>3</v>
      </c>
      <c r="K905" s="187">
        <f t="shared" si="6"/>
        <v>3</v>
      </c>
      <c r="L905" s="187">
        <f t="shared" si="7"/>
        <v>1</v>
      </c>
      <c r="M905" s="187">
        <v>6</v>
      </c>
      <c r="N905" s="187" t="str">
        <f t="shared" si="8"/>
        <v xml:space="preserve"> </v>
      </c>
      <c r="O905" s="187" t="str">
        <f t="shared" si="9"/>
        <v xml:space="preserve"> </v>
      </c>
      <c r="P905" s="187" t="str">
        <f t="shared" si="10"/>
        <v xml:space="preserve"> </v>
      </c>
      <c r="Q905" s="187" t="str">
        <f t="shared" si="11"/>
        <v xml:space="preserve"> </v>
      </c>
      <c r="R905" s="187" t="str">
        <f t="shared" si="12"/>
        <v xml:space="preserve"> </v>
      </c>
      <c r="S905" s="187" t="str">
        <f t="shared" si="13"/>
        <v xml:space="preserve"> </v>
      </c>
      <c r="T905" s="187" t="str">
        <f t="shared" si="14"/>
        <v xml:space="preserve"> </v>
      </c>
      <c r="U905" s="187" t="str">
        <f t="shared" si="15"/>
        <v xml:space="preserve"> </v>
      </c>
      <c r="V905" s="187" t="str">
        <f t="shared" si="16"/>
        <v xml:space="preserve"> </v>
      </c>
      <c r="W905" s="187">
        <f t="shared" si="17"/>
        <v>1</v>
      </c>
      <c r="X905" s="187" t="str">
        <f t="shared" si="18"/>
        <v xml:space="preserve"> </v>
      </c>
      <c r="Y905" s="187" t="str">
        <f t="shared" si="19"/>
        <v xml:space="preserve"> </v>
      </c>
      <c r="Z905" s="187" t="str">
        <f t="shared" si="20"/>
        <v xml:space="preserve"> </v>
      </c>
      <c r="AA905" s="187"/>
      <c r="AB905" s="187" t="str">
        <f t="shared" si="21"/>
        <v/>
      </c>
      <c r="AC905" s="475" t="s">
        <v>60</v>
      </c>
      <c r="AD905" s="188" t="s">
        <v>6031</v>
      </c>
      <c r="AE905" s="187" t="str">
        <f>VLOOKUP($AF$2:$AF$6318,'PROG CODE'!$A$2:$B$1052,2,FALSE)</f>
        <v>KCABJDM</v>
      </c>
      <c r="AF905" s="214" t="s">
        <v>105</v>
      </c>
      <c r="AG905" s="190" t="s">
        <v>63</v>
      </c>
      <c r="AH905" s="189" t="s">
        <v>64</v>
      </c>
      <c r="AI905" s="282" t="s">
        <v>65</v>
      </c>
      <c r="AJ905" s="217" t="s">
        <v>5638</v>
      </c>
      <c r="AK905" s="214"/>
      <c r="AL905" s="285"/>
      <c r="AM905" s="192" t="s">
        <v>5639</v>
      </c>
    </row>
    <row r="906" spans="1:39" ht="13.5" customHeight="1">
      <c r="A906" s="183">
        <f t="shared" si="5"/>
        <v>3</v>
      </c>
      <c r="B906" s="306" t="s">
        <v>358</v>
      </c>
      <c r="C906" s="305" t="s">
        <v>5636</v>
      </c>
      <c r="D906" s="179" t="s">
        <v>510</v>
      </c>
      <c r="E906" s="231" t="s">
        <v>510</v>
      </c>
      <c r="F906" s="242" t="s">
        <v>1175</v>
      </c>
      <c r="G906" s="244" t="s">
        <v>5716</v>
      </c>
      <c r="H906" s="157" t="str">
        <f>VLOOKUP(I906:I937,'ENTER STAFF #S HERE'!$A$1:$B$2180,2,FALSE)</f>
        <v>C1696</v>
      </c>
      <c r="I906" s="309" t="s">
        <v>5189</v>
      </c>
      <c r="J906" s="228"/>
      <c r="K906" s="187">
        <f t="shared" si="6"/>
        <v>0</v>
      </c>
      <c r="L906" s="187">
        <f t="shared" si="7"/>
        <v>0</v>
      </c>
      <c r="M906" s="210">
        <v>6</v>
      </c>
      <c r="N906" s="187" t="str">
        <f t="shared" si="8"/>
        <v xml:space="preserve"> </v>
      </c>
      <c r="O906" s="187" t="str">
        <f t="shared" si="9"/>
        <v xml:space="preserve"> </v>
      </c>
      <c r="P906" s="187" t="str">
        <f t="shared" si="10"/>
        <v xml:space="preserve"> </v>
      </c>
      <c r="Q906" s="187" t="str">
        <f t="shared" si="11"/>
        <v xml:space="preserve"> </v>
      </c>
      <c r="R906" s="187" t="str">
        <f t="shared" si="12"/>
        <v xml:space="preserve"> </v>
      </c>
      <c r="S906" s="187" t="str">
        <f t="shared" si="13"/>
        <v xml:space="preserve"> </v>
      </c>
      <c r="T906" s="187" t="str">
        <f t="shared" si="14"/>
        <v xml:space="preserve"> </v>
      </c>
      <c r="U906" s="187" t="str">
        <f t="shared" si="15"/>
        <v xml:space="preserve"> </v>
      </c>
      <c r="V906" s="187" t="str">
        <f t="shared" si="16"/>
        <v xml:space="preserve"> </v>
      </c>
      <c r="W906" s="187">
        <f t="shared" si="17"/>
        <v>0</v>
      </c>
      <c r="X906" s="187" t="str">
        <f t="shared" si="18"/>
        <v xml:space="preserve"> </v>
      </c>
      <c r="Y906" s="187" t="str">
        <f t="shared" si="19"/>
        <v xml:space="preserve"> </v>
      </c>
      <c r="Z906" s="187" t="str">
        <f t="shared" si="20"/>
        <v xml:space="preserve"> </v>
      </c>
      <c r="AA906" s="187"/>
      <c r="AB906" s="187" t="str">
        <f t="shared" si="21"/>
        <v/>
      </c>
      <c r="AC906" s="475" t="s">
        <v>60</v>
      </c>
      <c r="AD906" s="188" t="s">
        <v>6031</v>
      </c>
      <c r="AE906" s="187" t="str">
        <f>VLOOKUP($AF$2:$AF$6318,'PROG CODE'!$A$2:$B$1052,2,FALSE)</f>
        <v>KCABJDM</v>
      </c>
      <c r="AF906" s="214" t="s">
        <v>105</v>
      </c>
      <c r="AG906" s="190" t="s">
        <v>63</v>
      </c>
      <c r="AH906" s="189" t="s">
        <v>64</v>
      </c>
      <c r="AI906" s="306" t="s">
        <v>6206</v>
      </c>
      <c r="AJ906" s="217" t="s">
        <v>5638</v>
      </c>
      <c r="AK906" s="214"/>
      <c r="AL906" s="285"/>
      <c r="AM906" s="192" t="s">
        <v>5639</v>
      </c>
    </row>
    <row r="907" spans="1:39" ht="13.5" customHeight="1">
      <c r="A907" s="183">
        <f t="shared" si="5"/>
        <v>1</v>
      </c>
      <c r="B907" s="247" t="s">
        <v>52</v>
      </c>
      <c r="C907" s="197" t="s">
        <v>5643</v>
      </c>
      <c r="D907" s="179" t="s">
        <v>397</v>
      </c>
      <c r="E907" s="231" t="s">
        <v>6021</v>
      </c>
      <c r="F907" s="282" t="s">
        <v>1113</v>
      </c>
      <c r="G907" s="244" t="s">
        <v>5641</v>
      </c>
      <c r="H907" s="157" t="str">
        <f>VLOOKUP(I907:I935,'ENTER STAFF #S HERE'!$A$1:$B$2180,2,FALSE)</f>
        <v>C1687</v>
      </c>
      <c r="I907" s="244" t="s">
        <v>4105</v>
      </c>
      <c r="J907" s="228">
        <v>3</v>
      </c>
      <c r="K907" s="187">
        <f t="shared" si="6"/>
        <v>3</v>
      </c>
      <c r="L907" s="187">
        <f t="shared" si="7"/>
        <v>1</v>
      </c>
      <c r="M907" s="187">
        <v>6</v>
      </c>
      <c r="N907" s="187" t="str">
        <f t="shared" si="8"/>
        <v xml:space="preserve"> </v>
      </c>
      <c r="O907" s="187" t="str">
        <f t="shared" si="9"/>
        <v xml:space="preserve"> </v>
      </c>
      <c r="P907" s="187" t="str">
        <f t="shared" si="10"/>
        <v xml:space="preserve"> </v>
      </c>
      <c r="Q907" s="187" t="str">
        <f t="shared" si="11"/>
        <v xml:space="preserve"> </v>
      </c>
      <c r="R907" s="187">
        <f t="shared" si="12"/>
        <v>1</v>
      </c>
      <c r="S907" s="187" t="str">
        <f t="shared" si="13"/>
        <v xml:space="preserve"> </v>
      </c>
      <c r="T907" s="187" t="str">
        <f t="shared" si="14"/>
        <v xml:space="preserve"> </v>
      </c>
      <c r="U907" s="187" t="str">
        <f t="shared" si="15"/>
        <v xml:space="preserve"> </v>
      </c>
      <c r="V907" s="187" t="str">
        <f t="shared" si="16"/>
        <v xml:space="preserve"> </v>
      </c>
      <c r="W907" s="187" t="str">
        <f t="shared" si="17"/>
        <v xml:space="preserve"> </v>
      </c>
      <c r="X907" s="187" t="str">
        <f t="shared" si="18"/>
        <v xml:space="preserve"> </v>
      </c>
      <c r="Y907" s="187" t="str">
        <f t="shared" si="19"/>
        <v xml:space="preserve"> </v>
      </c>
      <c r="Z907" s="187" t="str">
        <f t="shared" si="20"/>
        <v xml:space="preserve"> </v>
      </c>
      <c r="AA907" s="187"/>
      <c r="AB907" s="187" t="str">
        <f t="shared" si="21"/>
        <v/>
      </c>
      <c r="AC907" s="475" t="s">
        <v>60</v>
      </c>
      <c r="AD907" s="196" t="s">
        <v>5642</v>
      </c>
      <c r="AE907" s="187" t="str">
        <f>VLOOKUP($AF$2:$AF$6318,'PROG CODE'!$A$2:$B$1052,2,FALSE)</f>
        <v>KCADFT</v>
      </c>
      <c r="AF907" s="214" t="s">
        <v>101</v>
      </c>
      <c r="AG907" s="190" t="s">
        <v>63</v>
      </c>
      <c r="AH907" s="222" t="s">
        <v>5684</v>
      </c>
      <c r="AI907" s="282" t="s">
        <v>5674</v>
      </c>
      <c r="AJ907" s="217" t="s">
        <v>5638</v>
      </c>
      <c r="AK907" s="214"/>
      <c r="AL907" s="285"/>
      <c r="AM907" s="192" t="s">
        <v>5639</v>
      </c>
    </row>
    <row r="908" spans="1:39" ht="13.5" customHeight="1">
      <c r="A908" s="183">
        <f t="shared" si="5"/>
        <v>3</v>
      </c>
      <c r="B908" s="219" t="s">
        <v>358</v>
      </c>
      <c r="C908" s="197" t="s">
        <v>5643</v>
      </c>
      <c r="D908" s="200" t="s">
        <v>510</v>
      </c>
      <c r="E908" s="244" t="s">
        <v>510</v>
      </c>
      <c r="F908" s="295" t="s">
        <v>1082</v>
      </c>
      <c r="G908" s="244" t="s">
        <v>5649</v>
      </c>
      <c r="H908" s="157" t="str">
        <f>VLOOKUP(I908:I938,'ENTER STAFF #S HERE'!$A$1:$B$2180,2,FALSE)</f>
        <v>C1601</v>
      </c>
      <c r="I908" s="244" t="s">
        <v>4304</v>
      </c>
      <c r="J908" s="228"/>
      <c r="K908" s="187">
        <f t="shared" si="6"/>
        <v>0</v>
      </c>
      <c r="L908" s="187">
        <f t="shared" si="7"/>
        <v>0</v>
      </c>
      <c r="M908" s="187">
        <v>6</v>
      </c>
      <c r="N908" s="187" t="str">
        <f t="shared" si="8"/>
        <v xml:space="preserve"> </v>
      </c>
      <c r="O908" s="187" t="str">
        <f t="shared" si="9"/>
        <v xml:space="preserve"> </v>
      </c>
      <c r="P908" s="187" t="str">
        <f t="shared" si="10"/>
        <v xml:space="preserve"> </v>
      </c>
      <c r="Q908" s="187" t="str">
        <f t="shared" si="11"/>
        <v xml:space="preserve"> </v>
      </c>
      <c r="R908" s="187">
        <f t="shared" si="12"/>
        <v>0</v>
      </c>
      <c r="S908" s="187" t="str">
        <f t="shared" si="13"/>
        <v xml:space="preserve"> </v>
      </c>
      <c r="T908" s="187" t="str">
        <f t="shared" si="14"/>
        <v xml:space="preserve"> </v>
      </c>
      <c r="U908" s="187" t="str">
        <f t="shared" si="15"/>
        <v xml:space="preserve"> </v>
      </c>
      <c r="V908" s="187" t="str">
        <f t="shared" si="16"/>
        <v xml:space="preserve"> </v>
      </c>
      <c r="W908" s="187" t="str">
        <f t="shared" si="17"/>
        <v xml:space="preserve"> </v>
      </c>
      <c r="X908" s="187" t="str">
        <f t="shared" si="18"/>
        <v xml:space="preserve"> </v>
      </c>
      <c r="Y908" s="187" t="str">
        <f t="shared" si="19"/>
        <v xml:space="preserve"> </v>
      </c>
      <c r="Z908" s="187" t="str">
        <f t="shared" si="20"/>
        <v xml:space="preserve"> </v>
      </c>
      <c r="AA908" s="187"/>
      <c r="AB908" s="187" t="str">
        <f t="shared" si="21"/>
        <v/>
      </c>
      <c r="AC908" s="475" t="s">
        <v>60</v>
      </c>
      <c r="AD908" s="188" t="s">
        <v>6031</v>
      </c>
      <c r="AE908" s="187" t="str">
        <f>VLOOKUP($AF$2:$AF$6318,'PROG CODE'!$A$2:$B$1052,2,FALSE)</f>
        <v>KCADFT</v>
      </c>
      <c r="AF908" s="214" t="s">
        <v>101</v>
      </c>
      <c r="AG908" s="190" t="s">
        <v>63</v>
      </c>
      <c r="AH908" s="189" t="s">
        <v>64</v>
      </c>
      <c r="AI908" s="282" t="s">
        <v>5674</v>
      </c>
      <c r="AJ908" s="217" t="s">
        <v>5638</v>
      </c>
      <c r="AK908" s="214"/>
      <c r="AL908" s="285"/>
      <c r="AM908" s="192" t="s">
        <v>5639</v>
      </c>
    </row>
    <row r="909" spans="1:39" ht="13.5" customHeight="1">
      <c r="A909" s="183">
        <f t="shared" si="5"/>
        <v>3</v>
      </c>
      <c r="B909" s="308" t="s">
        <v>358</v>
      </c>
      <c r="C909" s="247" t="s">
        <v>5636</v>
      </c>
      <c r="D909" s="179" t="s">
        <v>510</v>
      </c>
      <c r="E909" s="215" t="s">
        <v>5648</v>
      </c>
      <c r="F909" s="314" t="s">
        <v>6531</v>
      </c>
      <c r="G909" s="202" t="s">
        <v>5656</v>
      </c>
      <c r="H909" s="157" t="str">
        <f>VLOOKUP(I909:I939,'ENTER STAFF #S HERE'!$A$1:$B$2180,2,FALSE)</f>
        <v>C1830</v>
      </c>
      <c r="I909" s="315" t="s">
        <v>4297</v>
      </c>
      <c r="J909" s="228">
        <v>3</v>
      </c>
      <c r="K909" s="187">
        <f t="shared" si="6"/>
        <v>3</v>
      </c>
      <c r="L909" s="187">
        <f t="shared" si="7"/>
        <v>1</v>
      </c>
      <c r="M909" s="187">
        <v>6</v>
      </c>
      <c r="N909" s="187" t="str">
        <f t="shared" si="8"/>
        <v xml:space="preserve"> </v>
      </c>
      <c r="O909" s="187" t="str">
        <f t="shared" si="9"/>
        <v xml:space="preserve"> </v>
      </c>
      <c r="P909" s="187" t="str">
        <f t="shared" si="10"/>
        <v xml:space="preserve"> </v>
      </c>
      <c r="Q909" s="187" t="str">
        <f t="shared" si="11"/>
        <v xml:space="preserve"> </v>
      </c>
      <c r="R909" s="187">
        <f t="shared" si="12"/>
        <v>1</v>
      </c>
      <c r="S909" s="187" t="str">
        <f t="shared" si="13"/>
        <v xml:space="preserve"> </v>
      </c>
      <c r="T909" s="187" t="str">
        <f t="shared" si="14"/>
        <v xml:space="preserve"> </v>
      </c>
      <c r="U909" s="187" t="str">
        <f t="shared" si="15"/>
        <v xml:space="preserve"> </v>
      </c>
      <c r="V909" s="187" t="str">
        <f t="shared" si="16"/>
        <v xml:space="preserve"> </v>
      </c>
      <c r="W909" s="187" t="str">
        <f t="shared" si="17"/>
        <v xml:space="preserve"> </v>
      </c>
      <c r="X909" s="187" t="str">
        <f t="shared" si="18"/>
        <v xml:space="preserve"> </v>
      </c>
      <c r="Y909" s="187" t="str">
        <f t="shared" si="19"/>
        <v xml:space="preserve"> </v>
      </c>
      <c r="Z909" s="187" t="str">
        <f t="shared" si="20"/>
        <v xml:space="preserve"> </v>
      </c>
      <c r="AA909" s="187"/>
      <c r="AB909" s="187" t="str">
        <f t="shared" si="21"/>
        <v/>
      </c>
      <c r="AC909" s="475" t="s">
        <v>60</v>
      </c>
      <c r="AD909" s="188" t="s">
        <v>6031</v>
      </c>
      <c r="AE909" s="187" t="str">
        <f>VLOOKUP($AF$2:$AF$6318,'PROG CODE'!$A$2:$B$1052,2,FALSE)</f>
        <v>KCADFT</v>
      </c>
      <c r="AF909" s="214" t="s">
        <v>101</v>
      </c>
      <c r="AG909" s="190" t="s">
        <v>63</v>
      </c>
      <c r="AH909" s="189" t="s">
        <v>64</v>
      </c>
      <c r="AI909" s="282" t="s">
        <v>5677</v>
      </c>
      <c r="AJ909" s="217" t="s">
        <v>5638</v>
      </c>
      <c r="AK909" s="214"/>
      <c r="AL909" s="285"/>
      <c r="AM909" s="192" t="s">
        <v>5639</v>
      </c>
    </row>
    <row r="910" spans="1:39" ht="13.5" customHeight="1">
      <c r="A910" s="183">
        <f t="shared" si="5"/>
        <v>4</v>
      </c>
      <c r="B910" s="298" t="s">
        <v>359</v>
      </c>
      <c r="C910" s="220" t="s">
        <v>5636</v>
      </c>
      <c r="D910" s="179" t="s">
        <v>54</v>
      </c>
      <c r="E910" s="300" t="s">
        <v>54</v>
      </c>
      <c r="F910" s="316" t="s">
        <v>1187</v>
      </c>
      <c r="G910" s="300" t="s">
        <v>6532</v>
      </c>
      <c r="H910" s="157" t="str">
        <f>VLOOKUP(I910:I940,'ENTER STAFF #S HERE'!$A$1:$B$2180,2,FALSE)</f>
        <v>C1585</v>
      </c>
      <c r="I910" s="300" t="s">
        <v>3922</v>
      </c>
      <c r="J910" s="228">
        <v>3</v>
      </c>
      <c r="K910" s="187">
        <f t="shared" si="6"/>
        <v>3</v>
      </c>
      <c r="L910" s="187">
        <f t="shared" si="7"/>
        <v>1</v>
      </c>
      <c r="M910" s="187">
        <v>6</v>
      </c>
      <c r="N910" s="187" t="str">
        <f t="shared" si="8"/>
        <v xml:space="preserve"> </v>
      </c>
      <c r="O910" s="187" t="str">
        <f t="shared" si="9"/>
        <v xml:space="preserve"> </v>
      </c>
      <c r="P910" s="187" t="str">
        <f t="shared" si="10"/>
        <v xml:space="preserve"> </v>
      </c>
      <c r="Q910" s="187" t="str">
        <f t="shared" si="11"/>
        <v xml:space="preserve"> </v>
      </c>
      <c r="R910" s="187">
        <f t="shared" si="12"/>
        <v>1</v>
      </c>
      <c r="S910" s="187" t="str">
        <f t="shared" si="13"/>
        <v xml:space="preserve"> </v>
      </c>
      <c r="T910" s="187" t="str">
        <f t="shared" si="14"/>
        <v xml:space="preserve"> </v>
      </c>
      <c r="U910" s="187" t="str">
        <f t="shared" si="15"/>
        <v xml:space="preserve"> </v>
      </c>
      <c r="V910" s="187" t="str">
        <f t="shared" si="16"/>
        <v xml:space="preserve"> </v>
      </c>
      <c r="W910" s="187" t="str">
        <f t="shared" si="17"/>
        <v xml:space="preserve"> </v>
      </c>
      <c r="X910" s="187" t="str">
        <f t="shared" si="18"/>
        <v xml:space="preserve"> </v>
      </c>
      <c r="Y910" s="187" t="str">
        <f t="shared" si="19"/>
        <v xml:space="preserve"> </v>
      </c>
      <c r="Z910" s="187" t="str">
        <f t="shared" si="20"/>
        <v xml:space="preserve"> </v>
      </c>
      <c r="AA910" s="187"/>
      <c r="AB910" s="187" t="str">
        <f t="shared" si="21"/>
        <v/>
      </c>
      <c r="AC910" s="475" t="s">
        <v>60</v>
      </c>
      <c r="AD910" s="188" t="s">
        <v>6031</v>
      </c>
      <c r="AE910" s="210" t="s">
        <v>98</v>
      </c>
      <c r="AF910" s="214" t="s">
        <v>97</v>
      </c>
      <c r="AG910" s="190" t="s">
        <v>63</v>
      </c>
      <c r="AH910" s="189" t="s">
        <v>64</v>
      </c>
      <c r="AI910" s="317" t="s">
        <v>5681</v>
      </c>
      <c r="AJ910" s="217" t="s">
        <v>5638</v>
      </c>
      <c r="AK910" s="214"/>
      <c r="AL910" s="285"/>
      <c r="AM910" s="192" t="s">
        <v>5639</v>
      </c>
    </row>
    <row r="911" spans="1:39" ht="13.5" customHeight="1">
      <c r="A911" s="183">
        <f t="shared" si="5"/>
        <v>4</v>
      </c>
      <c r="B911" s="298" t="s">
        <v>359</v>
      </c>
      <c r="C911" s="317" t="s">
        <v>53</v>
      </c>
      <c r="D911" s="200" t="s">
        <v>510</v>
      </c>
      <c r="E911" s="300" t="s">
        <v>510</v>
      </c>
      <c r="F911" s="316" t="s">
        <v>2837</v>
      </c>
      <c r="G911" s="300" t="s">
        <v>2323</v>
      </c>
      <c r="H911" s="157">
        <f>VLOOKUP(I911:I940,'ENTER STAFF #S HERE'!$A$1:$B$2180,2,FALSE)</f>
        <v>364</v>
      </c>
      <c r="I911" s="300" t="s">
        <v>4193</v>
      </c>
      <c r="J911" s="228">
        <v>3</v>
      </c>
      <c r="K911" s="187">
        <f t="shared" si="6"/>
        <v>3</v>
      </c>
      <c r="L911" s="187">
        <f t="shared" si="7"/>
        <v>1</v>
      </c>
      <c r="M911" s="187">
        <v>6</v>
      </c>
      <c r="N911" s="187" t="str">
        <f t="shared" si="8"/>
        <v xml:space="preserve"> </v>
      </c>
      <c r="O911" s="187" t="str">
        <f t="shared" si="9"/>
        <v xml:space="preserve"> </v>
      </c>
      <c r="P911" s="187" t="str">
        <f t="shared" si="10"/>
        <v xml:space="preserve"> </v>
      </c>
      <c r="Q911" s="187" t="str">
        <f t="shared" si="11"/>
        <v xml:space="preserve"> </v>
      </c>
      <c r="R911" s="187">
        <f t="shared" si="12"/>
        <v>1</v>
      </c>
      <c r="S911" s="187" t="str">
        <f t="shared" si="13"/>
        <v xml:space="preserve"> </v>
      </c>
      <c r="T911" s="187" t="str">
        <f t="shared" si="14"/>
        <v xml:space="preserve"> </v>
      </c>
      <c r="U911" s="187" t="str">
        <f t="shared" si="15"/>
        <v xml:space="preserve"> </v>
      </c>
      <c r="V911" s="187" t="str">
        <f t="shared" si="16"/>
        <v xml:space="preserve"> </v>
      </c>
      <c r="W911" s="187" t="str">
        <f t="shared" si="17"/>
        <v xml:space="preserve"> </v>
      </c>
      <c r="X911" s="187" t="str">
        <f t="shared" si="18"/>
        <v xml:space="preserve"> </v>
      </c>
      <c r="Y911" s="187" t="str">
        <f t="shared" si="19"/>
        <v xml:space="preserve"> </v>
      </c>
      <c r="Z911" s="187" t="str">
        <f t="shared" si="20"/>
        <v xml:space="preserve"> </v>
      </c>
      <c r="AA911" s="187"/>
      <c r="AB911" s="187" t="str">
        <f t="shared" si="21"/>
        <v/>
      </c>
      <c r="AC911" s="475" t="s">
        <v>60</v>
      </c>
      <c r="AD911" s="188" t="s">
        <v>6031</v>
      </c>
      <c r="AE911" s="187" t="str">
        <f>VLOOKUP($AF$2:$AF$6318,'PROG CODE'!$A$2:$B$1052,2,FALSE)</f>
        <v>KCADJDM</v>
      </c>
      <c r="AF911" s="214" t="s">
        <v>97</v>
      </c>
      <c r="AG911" s="190" t="s">
        <v>63</v>
      </c>
      <c r="AH911" s="189" t="s">
        <v>64</v>
      </c>
      <c r="AI911" s="317" t="s">
        <v>5682</v>
      </c>
      <c r="AJ911" s="217" t="s">
        <v>5638</v>
      </c>
      <c r="AK911" s="214"/>
      <c r="AL911" s="285"/>
      <c r="AM911" s="192" t="s">
        <v>5639</v>
      </c>
    </row>
    <row r="912" spans="1:39" ht="13.5" customHeight="1">
      <c r="A912" s="183">
        <f t="shared" si="5"/>
        <v>5</v>
      </c>
      <c r="B912" s="299" t="s">
        <v>360</v>
      </c>
      <c r="C912" s="317" t="s">
        <v>5643</v>
      </c>
      <c r="D912" s="179" t="s">
        <v>54</v>
      </c>
      <c r="E912" s="300" t="s">
        <v>54</v>
      </c>
      <c r="F912" s="316" t="s">
        <v>2840</v>
      </c>
      <c r="G912" s="300" t="s">
        <v>6533</v>
      </c>
      <c r="H912" s="157" t="str">
        <f>VLOOKUP(I912:I936,'ENTER STAFF #S HERE'!$A$1:$B$2180,2,FALSE)</f>
        <v>C1797</v>
      </c>
      <c r="I912" s="244" t="s">
        <v>4258</v>
      </c>
      <c r="J912" s="228">
        <v>3</v>
      </c>
      <c r="K912" s="187">
        <f t="shared" si="6"/>
        <v>3</v>
      </c>
      <c r="L912" s="187">
        <f t="shared" si="7"/>
        <v>1</v>
      </c>
      <c r="M912" s="187">
        <v>6</v>
      </c>
      <c r="N912" s="187" t="str">
        <f t="shared" si="8"/>
        <v xml:space="preserve"> </v>
      </c>
      <c r="O912" s="187" t="str">
        <f t="shared" si="9"/>
        <v xml:space="preserve"> </v>
      </c>
      <c r="P912" s="187" t="str">
        <f t="shared" si="10"/>
        <v xml:space="preserve"> </v>
      </c>
      <c r="Q912" s="187" t="str">
        <f t="shared" si="11"/>
        <v xml:space="preserve"> </v>
      </c>
      <c r="R912" s="187">
        <f t="shared" si="12"/>
        <v>1</v>
      </c>
      <c r="S912" s="187" t="str">
        <f t="shared" si="13"/>
        <v xml:space="preserve"> </v>
      </c>
      <c r="T912" s="187" t="str">
        <f t="shared" si="14"/>
        <v xml:space="preserve"> </v>
      </c>
      <c r="U912" s="187" t="str">
        <f t="shared" si="15"/>
        <v xml:space="preserve"> </v>
      </c>
      <c r="V912" s="187" t="str">
        <f t="shared" si="16"/>
        <v xml:space="preserve"> </v>
      </c>
      <c r="W912" s="187" t="str">
        <f t="shared" si="17"/>
        <v xml:space="preserve"> </v>
      </c>
      <c r="X912" s="187" t="str">
        <f t="shared" si="18"/>
        <v xml:space="preserve"> </v>
      </c>
      <c r="Y912" s="187" t="str">
        <f t="shared" si="19"/>
        <v xml:space="preserve"> </v>
      </c>
      <c r="Z912" s="187" t="str">
        <f t="shared" si="20"/>
        <v xml:space="preserve"> </v>
      </c>
      <c r="AA912" s="187"/>
      <c r="AB912" s="187" t="str">
        <f t="shared" si="21"/>
        <v/>
      </c>
      <c r="AC912" s="475" t="s">
        <v>60</v>
      </c>
      <c r="AD912" s="188" t="s">
        <v>6031</v>
      </c>
      <c r="AE912" s="187" t="str">
        <f>VLOOKUP($AF$2:$AF$6318,'PROG CODE'!$A$2:$B$1052,2,FALSE)</f>
        <v>KCADJDM</v>
      </c>
      <c r="AF912" s="214" t="s">
        <v>97</v>
      </c>
      <c r="AG912" s="190" t="s">
        <v>63</v>
      </c>
      <c r="AH912" s="189" t="s">
        <v>64</v>
      </c>
      <c r="AI912" s="317" t="s">
        <v>5682</v>
      </c>
      <c r="AJ912" s="217" t="s">
        <v>5638</v>
      </c>
      <c r="AK912" s="214"/>
      <c r="AL912" s="285"/>
      <c r="AM912" s="192" t="s">
        <v>5639</v>
      </c>
    </row>
    <row r="913" spans="1:39" ht="13.5" customHeight="1">
      <c r="A913" s="183">
        <f t="shared" si="5"/>
        <v>5</v>
      </c>
      <c r="B913" s="317" t="s">
        <v>360</v>
      </c>
      <c r="C913" s="317" t="s">
        <v>53</v>
      </c>
      <c r="D913" s="200" t="s">
        <v>6190</v>
      </c>
      <c r="E913" s="300" t="s">
        <v>456</v>
      </c>
      <c r="F913" s="316" t="s">
        <v>2838</v>
      </c>
      <c r="G913" s="318" t="s">
        <v>6069</v>
      </c>
      <c r="H913" s="157" t="str">
        <f>VLOOKUP(I913:I940,'ENTER STAFF #S HERE'!$A$1:$B$2180,2,FALSE)</f>
        <v>C1981</v>
      </c>
      <c r="I913" s="300" t="s">
        <v>5607</v>
      </c>
      <c r="J913" s="228">
        <v>3</v>
      </c>
      <c r="K913" s="187">
        <f t="shared" si="6"/>
        <v>3</v>
      </c>
      <c r="L913" s="187">
        <f t="shared" si="7"/>
        <v>1</v>
      </c>
      <c r="M913" s="187">
        <v>6</v>
      </c>
      <c r="N913" s="187" t="str">
        <f t="shared" si="8"/>
        <v xml:space="preserve"> </v>
      </c>
      <c r="O913" s="187" t="str">
        <f t="shared" si="9"/>
        <v xml:space="preserve"> </v>
      </c>
      <c r="P913" s="187" t="str">
        <f t="shared" si="10"/>
        <v xml:space="preserve"> </v>
      </c>
      <c r="Q913" s="187" t="str">
        <f t="shared" si="11"/>
        <v xml:space="preserve"> </v>
      </c>
      <c r="R913" s="187">
        <f t="shared" si="12"/>
        <v>1</v>
      </c>
      <c r="S913" s="187" t="str">
        <f t="shared" si="13"/>
        <v xml:space="preserve"> </v>
      </c>
      <c r="T913" s="187" t="str">
        <f t="shared" si="14"/>
        <v xml:space="preserve"> </v>
      </c>
      <c r="U913" s="187" t="str">
        <f t="shared" si="15"/>
        <v xml:space="preserve"> </v>
      </c>
      <c r="V913" s="187" t="str">
        <f t="shared" si="16"/>
        <v xml:space="preserve"> </v>
      </c>
      <c r="W913" s="187" t="str">
        <f t="shared" si="17"/>
        <v xml:space="preserve"> </v>
      </c>
      <c r="X913" s="187" t="str">
        <f t="shared" si="18"/>
        <v xml:space="preserve"> </v>
      </c>
      <c r="Y913" s="187" t="str">
        <f t="shared" si="19"/>
        <v xml:space="preserve"> </v>
      </c>
      <c r="Z913" s="187" t="str">
        <f t="shared" si="20"/>
        <v xml:space="preserve"> </v>
      </c>
      <c r="AA913" s="187"/>
      <c r="AB913" s="187" t="str">
        <f t="shared" si="21"/>
        <v/>
      </c>
      <c r="AC913" s="475" t="s">
        <v>60</v>
      </c>
      <c r="AD913" s="188" t="s">
        <v>6031</v>
      </c>
      <c r="AE913" s="187" t="str">
        <f>VLOOKUP($AF$2:$AF$6318,'PROG CODE'!$A$2:$B$1052,2,FALSE)</f>
        <v>KCADFT</v>
      </c>
      <c r="AF913" s="214" t="s">
        <v>101</v>
      </c>
      <c r="AG913" s="190" t="s">
        <v>63</v>
      </c>
      <c r="AH913" s="189" t="s">
        <v>64</v>
      </c>
      <c r="AI913" s="317" t="s">
        <v>5682</v>
      </c>
      <c r="AJ913" s="217" t="s">
        <v>5638</v>
      </c>
      <c r="AK913" s="214"/>
      <c r="AL913" s="285"/>
      <c r="AM913" s="192" t="s">
        <v>5639</v>
      </c>
    </row>
    <row r="914" spans="1:39" ht="13.5" customHeight="1">
      <c r="A914" s="183">
        <f t="shared" si="5"/>
        <v>4</v>
      </c>
      <c r="B914" s="247" t="s">
        <v>359</v>
      </c>
      <c r="C914" s="247" t="s">
        <v>5643</v>
      </c>
      <c r="D914" s="244" t="s">
        <v>510</v>
      </c>
      <c r="E914" s="244" t="s">
        <v>510</v>
      </c>
      <c r="F914" s="319" t="s">
        <v>741</v>
      </c>
      <c r="G914" s="318" t="s">
        <v>5649</v>
      </c>
      <c r="H914" s="157">
        <f>VLOOKUP(I914:I940,'ENTER STAFF #S HERE'!$A$1:$B$2180,2,FALSE)</f>
        <v>214</v>
      </c>
      <c r="I914" s="320" t="s">
        <v>3900</v>
      </c>
      <c r="J914" s="228">
        <v>3</v>
      </c>
      <c r="K914" s="187">
        <f t="shared" si="6"/>
        <v>3</v>
      </c>
      <c r="L914" s="187">
        <f t="shared" si="7"/>
        <v>1</v>
      </c>
      <c r="M914" s="187">
        <v>10</v>
      </c>
      <c r="N914" s="187" t="str">
        <f t="shared" si="8"/>
        <v xml:space="preserve"> </v>
      </c>
      <c r="O914" s="187" t="str">
        <f t="shared" si="9"/>
        <v xml:space="preserve"> </v>
      </c>
      <c r="P914" s="187" t="str">
        <f t="shared" si="10"/>
        <v xml:space="preserve"> </v>
      </c>
      <c r="Q914" s="187" t="str">
        <f t="shared" si="11"/>
        <v xml:space="preserve"> </v>
      </c>
      <c r="R914" s="187" t="str">
        <f t="shared" si="12"/>
        <v xml:space="preserve"> </v>
      </c>
      <c r="S914" s="187" t="str">
        <f t="shared" si="13"/>
        <v xml:space="preserve"> </v>
      </c>
      <c r="T914" s="187" t="str">
        <f t="shared" si="14"/>
        <v xml:space="preserve"> </v>
      </c>
      <c r="U914" s="187" t="str">
        <f t="shared" si="15"/>
        <v xml:space="preserve"> </v>
      </c>
      <c r="V914" s="187" t="str">
        <f t="shared" si="16"/>
        <v xml:space="preserve"> </v>
      </c>
      <c r="W914" s="187" t="str">
        <f t="shared" si="17"/>
        <v xml:space="preserve"> </v>
      </c>
      <c r="X914" s="187" t="str">
        <f t="shared" si="18"/>
        <v xml:space="preserve"> </v>
      </c>
      <c r="Y914" s="187" t="str">
        <f t="shared" si="19"/>
        <v xml:space="preserve"> </v>
      </c>
      <c r="Z914" s="187" t="str">
        <f t="shared" si="20"/>
        <v xml:space="preserve"> </v>
      </c>
      <c r="AA914" s="187"/>
      <c r="AB914" s="187" t="str">
        <f t="shared" si="21"/>
        <v/>
      </c>
      <c r="AC914" s="475" t="s">
        <v>60</v>
      </c>
      <c r="AD914" s="188" t="s">
        <v>6072</v>
      </c>
      <c r="AE914" s="187" t="str">
        <f>VLOOKUP($AF$2:$AF$6318,'PROG CODE'!$A$2:$B$1052,2,FALSE)</f>
        <v>KCABACY</v>
      </c>
      <c r="AF914" s="222" t="s">
        <v>86</v>
      </c>
      <c r="AG914" s="189" t="s">
        <v>63</v>
      </c>
      <c r="AH914" s="222" t="s">
        <v>5684</v>
      </c>
      <c r="AI914" s="222" t="s">
        <v>6131</v>
      </c>
      <c r="AJ914" s="217" t="s">
        <v>5638</v>
      </c>
      <c r="AK914" s="229"/>
      <c r="AL914" s="229"/>
      <c r="AM914" s="192" t="s">
        <v>5639</v>
      </c>
    </row>
    <row r="915" spans="1:39" ht="13.5" customHeight="1">
      <c r="A915" s="183">
        <f t="shared" si="5"/>
        <v>2</v>
      </c>
      <c r="B915" s="203" t="s">
        <v>357</v>
      </c>
      <c r="C915" s="224" t="s">
        <v>5643</v>
      </c>
      <c r="D915" s="179" t="s">
        <v>397</v>
      </c>
      <c r="E915" s="186" t="s">
        <v>5719</v>
      </c>
      <c r="F915" s="234" t="s">
        <v>733</v>
      </c>
      <c r="G915" s="318" t="s">
        <v>5641</v>
      </c>
      <c r="H915" s="157">
        <f>VLOOKUP(I915:I940,'ENTER STAFF #S HERE'!$A$1:$B$2180,2,FALSE)</f>
        <v>74</v>
      </c>
      <c r="I915" s="300" t="s">
        <v>3353</v>
      </c>
      <c r="J915" s="228"/>
      <c r="K915" s="187">
        <f t="shared" si="6"/>
        <v>0</v>
      </c>
      <c r="L915" s="187">
        <f t="shared" si="7"/>
        <v>0</v>
      </c>
      <c r="M915" s="187">
        <v>10</v>
      </c>
      <c r="N915" s="187" t="str">
        <f t="shared" si="8"/>
        <v xml:space="preserve"> </v>
      </c>
      <c r="O915" s="187" t="str">
        <f t="shared" si="9"/>
        <v xml:space="preserve"> </v>
      </c>
      <c r="P915" s="187" t="str">
        <f t="shared" si="10"/>
        <v xml:space="preserve"> </v>
      </c>
      <c r="Q915" s="187" t="str">
        <f t="shared" si="11"/>
        <v xml:space="preserve"> </v>
      </c>
      <c r="R915" s="187" t="str">
        <f t="shared" si="12"/>
        <v xml:space="preserve"> </v>
      </c>
      <c r="S915" s="187" t="str">
        <f t="shared" si="13"/>
        <v xml:space="preserve"> </v>
      </c>
      <c r="T915" s="187" t="str">
        <f t="shared" si="14"/>
        <v xml:space="preserve"> </v>
      </c>
      <c r="U915" s="187" t="str">
        <f t="shared" si="15"/>
        <v xml:space="preserve"> </v>
      </c>
      <c r="V915" s="187" t="str">
        <f t="shared" si="16"/>
        <v xml:space="preserve"> </v>
      </c>
      <c r="W915" s="187" t="str">
        <f t="shared" si="17"/>
        <v xml:space="preserve"> </v>
      </c>
      <c r="X915" s="187" t="str">
        <f t="shared" si="18"/>
        <v xml:space="preserve"> </v>
      </c>
      <c r="Y915" s="187" t="str">
        <f t="shared" si="19"/>
        <v xml:space="preserve"> </v>
      </c>
      <c r="Z915" s="187" t="str">
        <f t="shared" si="20"/>
        <v xml:space="preserve"> </v>
      </c>
      <c r="AA915" s="187"/>
      <c r="AB915" s="187" t="str">
        <f t="shared" si="21"/>
        <v/>
      </c>
      <c r="AC915" s="475" t="s">
        <v>60</v>
      </c>
      <c r="AD915" s="196" t="s">
        <v>5642</v>
      </c>
      <c r="AE915" s="187" t="str">
        <f>VLOOKUP($AF$2:$AF$6318,'PROG CODE'!$A$2:$B$1052,2,FALSE)</f>
        <v>KCABACY</v>
      </c>
      <c r="AF915" s="222" t="s">
        <v>86</v>
      </c>
      <c r="AG915" s="189" t="s">
        <v>63</v>
      </c>
      <c r="AH915" s="222" t="s">
        <v>5684</v>
      </c>
      <c r="AI915" s="222" t="s">
        <v>6131</v>
      </c>
      <c r="AJ915" s="201" t="s">
        <v>5638</v>
      </c>
      <c r="AK915" s="229"/>
      <c r="AL915" s="229"/>
      <c r="AM915" s="192" t="s">
        <v>5639</v>
      </c>
    </row>
    <row r="916" spans="1:39" ht="13.5" customHeight="1">
      <c r="A916" s="183">
        <f t="shared" si="5"/>
        <v>2</v>
      </c>
      <c r="B916" s="321" t="s">
        <v>357</v>
      </c>
      <c r="C916" s="322" t="s">
        <v>5636</v>
      </c>
      <c r="D916" s="244" t="s">
        <v>510</v>
      </c>
      <c r="E916" s="244" t="s">
        <v>510</v>
      </c>
      <c r="F916" s="234" t="s">
        <v>795</v>
      </c>
      <c r="G916" s="323" t="s">
        <v>5661</v>
      </c>
      <c r="H916" s="157" t="str">
        <f>VLOOKUP(I916:I940,'ENTER STAFF #S HERE'!$A$1:$B$2180,2,FALSE)</f>
        <v>C0700</v>
      </c>
      <c r="I916" s="300" t="s">
        <v>3986</v>
      </c>
      <c r="J916" s="228">
        <v>3</v>
      </c>
      <c r="K916" s="187">
        <f t="shared" si="6"/>
        <v>3</v>
      </c>
      <c r="L916" s="187">
        <f t="shared" si="7"/>
        <v>1</v>
      </c>
      <c r="M916" s="187">
        <v>10</v>
      </c>
      <c r="N916" s="187" t="str">
        <f t="shared" si="8"/>
        <v xml:space="preserve"> </v>
      </c>
      <c r="O916" s="187" t="str">
        <f t="shared" si="9"/>
        <v xml:space="preserve"> </v>
      </c>
      <c r="P916" s="187" t="str">
        <f t="shared" si="10"/>
        <v xml:space="preserve"> </v>
      </c>
      <c r="Q916" s="187" t="str">
        <f t="shared" si="11"/>
        <v xml:space="preserve"> </v>
      </c>
      <c r="R916" s="187" t="str">
        <f t="shared" si="12"/>
        <v xml:space="preserve"> </v>
      </c>
      <c r="S916" s="187" t="str">
        <f t="shared" si="13"/>
        <v xml:space="preserve"> </v>
      </c>
      <c r="T916" s="187" t="str">
        <f t="shared" si="14"/>
        <v xml:space="preserve"> </v>
      </c>
      <c r="U916" s="187" t="str">
        <f t="shared" si="15"/>
        <v xml:space="preserve"> </v>
      </c>
      <c r="V916" s="187" t="str">
        <f t="shared" si="16"/>
        <v xml:space="preserve"> </v>
      </c>
      <c r="W916" s="187" t="str">
        <f t="shared" si="17"/>
        <v xml:space="preserve"> </v>
      </c>
      <c r="X916" s="187" t="str">
        <f t="shared" si="18"/>
        <v xml:space="preserve"> </v>
      </c>
      <c r="Y916" s="187" t="str">
        <f t="shared" si="19"/>
        <v xml:space="preserve"> </v>
      </c>
      <c r="Z916" s="187" t="str">
        <f t="shared" si="20"/>
        <v xml:space="preserve"> </v>
      </c>
      <c r="AA916" s="187"/>
      <c r="AB916" s="187" t="str">
        <f t="shared" si="21"/>
        <v/>
      </c>
      <c r="AC916" s="475" t="s">
        <v>60</v>
      </c>
      <c r="AD916" s="188" t="s">
        <v>6072</v>
      </c>
      <c r="AE916" s="187" t="str">
        <f>VLOOKUP($AF$2:$AF$6318,'PROG CODE'!$A$2:$B$1052,2,FALSE)</f>
        <v>KCABACY</v>
      </c>
      <c r="AF916" s="222" t="s">
        <v>86</v>
      </c>
      <c r="AG916" s="189" t="s">
        <v>63</v>
      </c>
      <c r="AH916" s="222" t="s">
        <v>5684</v>
      </c>
      <c r="AI916" s="222" t="s">
        <v>6139</v>
      </c>
      <c r="AJ916" s="201" t="s">
        <v>5651</v>
      </c>
      <c r="AK916" s="229"/>
      <c r="AL916" s="229"/>
      <c r="AM916" s="192" t="s">
        <v>5639</v>
      </c>
    </row>
    <row r="917" spans="1:39" ht="13.5" customHeight="1">
      <c r="A917" s="183">
        <f t="shared" si="5"/>
        <v>3</v>
      </c>
      <c r="B917" s="247" t="s">
        <v>358</v>
      </c>
      <c r="C917" s="247" t="s">
        <v>5636</v>
      </c>
      <c r="D917" s="244" t="s">
        <v>376</v>
      </c>
      <c r="E917" s="300" t="s">
        <v>422</v>
      </c>
      <c r="F917" s="282" t="s">
        <v>2437</v>
      </c>
      <c r="G917" s="244" t="s">
        <v>6534</v>
      </c>
      <c r="H917" s="157" t="str">
        <f>VLOOKUP(I917:I946,'ENTER STAFF #S HERE'!$A$1:$B$2180,2,FALSE)</f>
        <v>C1885</v>
      </c>
      <c r="I917" s="300" t="s">
        <v>4174</v>
      </c>
      <c r="J917" s="227" t="s">
        <v>5669</v>
      </c>
      <c r="K917" s="187"/>
      <c r="L917" s="187"/>
      <c r="M917" s="284">
        <v>6</v>
      </c>
      <c r="N917" s="270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475" t="s">
        <v>60</v>
      </c>
      <c r="AD917" s="196" t="s">
        <v>6072</v>
      </c>
      <c r="AE917" s="187" t="str">
        <f>VLOOKUP($AF$2:$AF$6318,'PROG CODE'!$A$2:$B$1052,2,FALSE)</f>
        <v>KCACCS</v>
      </c>
      <c r="AF917" s="189" t="s">
        <v>99</v>
      </c>
      <c r="AG917" s="211" t="s">
        <v>63</v>
      </c>
      <c r="AH917" s="214" t="s">
        <v>5684</v>
      </c>
      <c r="AI917" s="189" t="s">
        <v>5674</v>
      </c>
      <c r="AJ917" s="216" t="s">
        <v>5638</v>
      </c>
      <c r="AK917" s="229"/>
      <c r="AL917" s="229"/>
      <c r="AM917" s="214" t="s">
        <v>5639</v>
      </c>
    </row>
    <row r="918" spans="1:39" ht="13.5" customHeight="1">
      <c r="A918" s="183">
        <f t="shared" si="5"/>
        <v>5</v>
      </c>
      <c r="B918" s="247" t="s">
        <v>360</v>
      </c>
      <c r="C918" s="247" t="s">
        <v>53</v>
      </c>
      <c r="D918" s="244" t="s">
        <v>376</v>
      </c>
      <c r="E918" s="300" t="s">
        <v>421</v>
      </c>
      <c r="F918" s="282" t="s">
        <v>2441</v>
      </c>
      <c r="G918" s="244" t="s">
        <v>5837</v>
      </c>
      <c r="H918" s="157" t="str">
        <f>VLOOKUP(I918:I948,'ENTER STAFF #S HERE'!$A$1:$B$2180,2,FALSE)</f>
        <v>C1457</v>
      </c>
      <c r="I918" s="300" t="s">
        <v>3828</v>
      </c>
      <c r="J918" s="227" t="s">
        <v>5669</v>
      </c>
      <c r="K918" s="187"/>
      <c r="L918" s="187"/>
      <c r="M918" s="284">
        <v>6</v>
      </c>
      <c r="N918" s="270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475" t="s">
        <v>60</v>
      </c>
      <c r="AD918" s="196" t="s">
        <v>6072</v>
      </c>
      <c r="AE918" s="187" t="str">
        <f>VLOOKUP($AF$2:$AF$6318,'PROG CODE'!$A$2:$B$1052,2,FALSE)</f>
        <v>KCACCS</v>
      </c>
      <c r="AF918" s="189" t="s">
        <v>99</v>
      </c>
      <c r="AG918" s="211" t="s">
        <v>63</v>
      </c>
      <c r="AH918" s="214" t="s">
        <v>5684</v>
      </c>
      <c r="AI918" s="189" t="s">
        <v>5674</v>
      </c>
      <c r="AJ918" s="216" t="s">
        <v>5638</v>
      </c>
      <c r="AK918" s="229"/>
      <c r="AL918" s="229"/>
      <c r="AM918" s="214" t="s">
        <v>5639</v>
      </c>
    </row>
    <row r="919" spans="1:39" ht="13.5" customHeight="1">
      <c r="A919" s="183">
        <f t="shared" si="5"/>
        <v>1</v>
      </c>
      <c r="B919" s="282" t="s">
        <v>52</v>
      </c>
      <c r="C919" s="247" t="s">
        <v>5643</v>
      </c>
      <c r="D919" s="244" t="s">
        <v>510</v>
      </c>
      <c r="E919" s="300" t="s">
        <v>510</v>
      </c>
      <c r="F919" s="295" t="s">
        <v>2448</v>
      </c>
      <c r="G919" s="244" t="s">
        <v>2449</v>
      </c>
      <c r="H919" s="157" t="str">
        <f>VLOOKUP(I919:I949,'ENTER STAFF #S HERE'!$A$1:$B$2180,2,FALSE)</f>
        <v>C1830</v>
      </c>
      <c r="I919" s="300" t="s">
        <v>4297</v>
      </c>
      <c r="J919" s="227"/>
      <c r="K919" s="187"/>
      <c r="L919" s="187"/>
      <c r="M919" s="284">
        <v>6</v>
      </c>
      <c r="N919" s="270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475" t="s">
        <v>60</v>
      </c>
      <c r="AD919" s="196" t="s">
        <v>6072</v>
      </c>
      <c r="AE919" s="187" t="str">
        <f>VLOOKUP($AF$2:$AF$6318,'PROG CODE'!$A$2:$B$1052,2,FALSE)</f>
        <v>KCACCS</v>
      </c>
      <c r="AF919" s="189" t="s">
        <v>99</v>
      </c>
      <c r="AG919" s="211" t="s">
        <v>63</v>
      </c>
      <c r="AH919" s="214" t="s">
        <v>5684</v>
      </c>
      <c r="AI919" s="189" t="s">
        <v>5677</v>
      </c>
      <c r="AJ919" s="216" t="s">
        <v>5638</v>
      </c>
      <c r="AK919" s="229"/>
      <c r="AL919" s="229"/>
      <c r="AM919" s="214" t="s">
        <v>5639</v>
      </c>
    </row>
    <row r="920" spans="1:39" ht="13.5" customHeight="1">
      <c r="A920" s="183">
        <f t="shared" si="5"/>
        <v>5</v>
      </c>
      <c r="B920" s="224" t="s">
        <v>360</v>
      </c>
      <c r="C920" s="224" t="s">
        <v>5749</v>
      </c>
      <c r="D920" s="179" t="s">
        <v>510</v>
      </c>
      <c r="E920" s="231" t="s">
        <v>510</v>
      </c>
      <c r="F920" s="242" t="s">
        <v>2389</v>
      </c>
      <c r="G920" s="181" t="s">
        <v>6090</v>
      </c>
      <c r="H920" s="157" t="str">
        <f>VLOOKUP(I920:I950,'ENTER STAFF #S HERE'!$A$1:$B$2180,2,FALSE)</f>
        <v>C2082</v>
      </c>
      <c r="I920" s="320" t="s">
        <v>5612</v>
      </c>
      <c r="J920" s="228">
        <v>3</v>
      </c>
      <c r="K920" s="187">
        <f t="shared" ref="K920:K924" si="22">IF(AND(J920&gt;0,L920&gt;0),J920,0)</f>
        <v>3</v>
      </c>
      <c r="L920" s="187">
        <f t="shared" ref="L920:L924" si="23">IF(AND(J920&gt;0.5,M920&gt;4),1,0)</f>
        <v>1</v>
      </c>
      <c r="M920" s="187">
        <v>6</v>
      </c>
      <c r="N920" s="187" t="str">
        <f t="shared" ref="N920:N924" si="24">IF((OR(AF920="KNEC",AF920="ATD",AF920="CAMS",AF920="ATD1",AF920="ATDA",AF920="ATD1", AF920="ACCA",AF920="CPA2", AF920="CAMS", AF920="CAMS1", AF920="CIFA", AF920="CPA", AF920="CPA1",AF920="CPS",AF920="CS",AF920="CPSPK",AF920="CAMS ")),L920," ")</f>
        <v xml:space="preserve"> </v>
      </c>
      <c r="O920" s="187" t="str">
        <f t="shared" ref="O920:O924" si="25">IF((OR(AF920="DBANK",AF920="DDMA",AF920="CBANK",AF920="DPROJ",AF920="CPROJ",AF920="CPM",AF920="CISSE",AF920="CFFE",AF920="DDMA",AF920="DCNSA",AF920="VCGD",AF920="VCEI",AF920="VCBCT")),L920," ")</f>
        <v xml:space="preserve"> </v>
      </c>
      <c r="P920" s="187" t="str">
        <f t="shared" ref="P920:P924" si="26">IF((OR(AF920="MCP",AF920="MELM",AF920="MCD")),L920," ")</f>
        <v xml:space="preserve"> </v>
      </c>
      <c r="Q920" s="187" t="str">
        <f t="shared" ref="Q920:Q924" si="27">IF((OR(AF920="CBIT",AF920="CIT",AF920="DBIT",AF920="DIT")),L920," ")</f>
        <v xml:space="preserve"> </v>
      </c>
      <c r="R920" s="187">
        <f t="shared" ref="R920:R924" si="28">IF((OR(AF920="CCP",AF920="CECE",AF920="CTFT",AF920="CFT",AF920="DCP",AF920="DECE",AF920="DFT",AF920="DJM")),L920," ")</f>
        <v>1</v>
      </c>
      <c r="S920" s="187" t="str">
        <f t="shared" ref="S920:S924" si="29">IF((OR(AF920="CBM",AF920="DBM",AF920="DPL",AF920="CPL")),L920," ")</f>
        <v xml:space="preserve"> </v>
      </c>
      <c r="T920" s="187" t="str">
        <f t="shared" ref="T920:T924" si="30">IF((OR(AF920="BAC",AF920="BAG",AF920="BBIT",AF920="BCT",AF920="BISF",AF920="BIT",AF920="BSD")),L920," ")</f>
        <v xml:space="preserve"> </v>
      </c>
      <c r="U920" s="187" t="str">
        <f t="shared" ref="U920:U924" si="31">IF((OR(AF920="BCOM",AF920="BPL",AF920="BPM",AF920="BSC AS",AF920="BSC E&amp;S", AF920="IBM")),L920," ")</f>
        <v xml:space="preserve"> </v>
      </c>
      <c r="V920" s="187" t="str">
        <f t="shared" ref="V920:V924" si="32">IF((OR(AF920="PHD FIN",AF920="PHD MKT",AF920="PHD STR")),L920," ")</f>
        <v xml:space="preserve"> </v>
      </c>
      <c r="W920" s="187" t="str">
        <f t="shared" ref="W920:W924" si="33">IF((OR(AF920="B.Ed(Arts)",AF920="BAFT",AF920="BAFT(FT)",AF920="BAFT(PA)",AF920="BCJ",AF920="BAPA",AF920="BCP",AF920="BECE", AF920="BJDM",AF920="ECO",AF920="BEBS",AF920="BFPA")),L920," ")</f>
        <v xml:space="preserve"> </v>
      </c>
      <c r="X920" s="187" t="str">
        <f t="shared" ref="X920:X924" si="34">IF((OR(AF920="MSC COMM",AF920="MBA CM",AF920="MBA HRM",AF920="MBA MARKETING",AF920="MBA PROC",AF920="MSC D_FIN",AF920="MSC FIN_ACC",AF920="MSC FIN_ECON", AF920="MSC FIN_INV",AF920="MSC KM", AF920="MSC COMM",AF920="MBA HRM",AF920="MSC DF",AF920="MBA MKT", AF920="MBA PSM", AF920="MSC FA", AF920="MSC KMI")),L920," ")</f>
        <v xml:space="preserve"> </v>
      </c>
      <c r="Y920" s="187" t="str">
        <f t="shared" ref="Y920:Y924" si="35">IF((OR(AF920="MDA",AF920="MISM",AF920="MDC",AF920="MDA/MISM",AF920="MISM/MDA",AF920="MISM/MDC",AF920="MISM/MDC/MDA")),L920," ")</f>
        <v xml:space="preserve"> </v>
      </c>
      <c r="Z920" s="187" t="str">
        <f t="shared" ref="Z920:Z924" si="36">IF((OR(AF920="PHD in IS")),L920," ")</f>
        <v xml:space="preserve"> </v>
      </c>
      <c r="AA920" s="187"/>
      <c r="AB920" s="187" t="str">
        <f t="shared" ref="AB920:AB924" si="37">IF(AF920="PGDE",L920,"")</f>
        <v/>
      </c>
      <c r="AC920" s="475" t="s">
        <v>60</v>
      </c>
      <c r="AD920" s="188" t="s">
        <v>6072</v>
      </c>
      <c r="AE920" s="187" t="str">
        <f>VLOOKUP($AF$2:$AF$6318,'PROG CODE'!$A$2:$B$1052,2,FALSE)</f>
        <v>KCADCP</v>
      </c>
      <c r="AF920" s="222" t="s">
        <v>82</v>
      </c>
      <c r="AG920" s="189" t="s">
        <v>5671</v>
      </c>
      <c r="AH920" s="222" t="s">
        <v>5684</v>
      </c>
      <c r="AI920" s="222" t="s">
        <v>5682</v>
      </c>
      <c r="AJ920" s="217" t="s">
        <v>5638</v>
      </c>
      <c r="AK920" s="229"/>
      <c r="AL920" s="229"/>
      <c r="AM920" s="192" t="s">
        <v>5639</v>
      </c>
    </row>
    <row r="921" spans="1:39" ht="13.5" customHeight="1">
      <c r="A921" s="183">
        <f t="shared" si="5"/>
        <v>2</v>
      </c>
      <c r="B921" s="282" t="s">
        <v>357</v>
      </c>
      <c r="C921" s="282" t="s">
        <v>6157</v>
      </c>
      <c r="D921" s="244" t="s">
        <v>510</v>
      </c>
      <c r="E921" s="244" t="s">
        <v>510</v>
      </c>
      <c r="F921" s="295" t="s">
        <v>1850</v>
      </c>
      <c r="G921" s="244" t="s">
        <v>6161</v>
      </c>
      <c r="H921" s="157" t="str">
        <f>VLOOKUP(I921:I952,'ENTER STAFF #S HERE'!$A$1:$B$2180,2,FALSE)</f>
        <v>C1818</v>
      </c>
      <c r="I921" s="300" t="s">
        <v>4155</v>
      </c>
      <c r="J921" s="228">
        <v>3</v>
      </c>
      <c r="K921" s="187">
        <f t="shared" si="22"/>
        <v>3</v>
      </c>
      <c r="L921" s="187">
        <f t="shared" si="23"/>
        <v>1</v>
      </c>
      <c r="M921" s="187">
        <v>10</v>
      </c>
      <c r="N921" s="187" t="str">
        <f t="shared" si="24"/>
        <v xml:space="preserve"> </v>
      </c>
      <c r="O921" s="187" t="str">
        <f t="shared" si="25"/>
        <v xml:space="preserve"> </v>
      </c>
      <c r="P921" s="187" t="str">
        <f t="shared" si="26"/>
        <v xml:space="preserve"> </v>
      </c>
      <c r="Q921" s="187" t="str">
        <f t="shared" si="27"/>
        <v xml:space="preserve"> </v>
      </c>
      <c r="R921" s="187" t="str">
        <f t="shared" si="28"/>
        <v xml:space="preserve"> </v>
      </c>
      <c r="S921" s="187" t="str">
        <f t="shared" si="29"/>
        <v xml:space="preserve"> </v>
      </c>
      <c r="T921" s="187" t="str">
        <f t="shared" si="30"/>
        <v xml:space="preserve"> </v>
      </c>
      <c r="U921" s="187" t="str">
        <f t="shared" si="31"/>
        <v xml:space="preserve"> </v>
      </c>
      <c r="V921" s="187" t="str">
        <f t="shared" si="32"/>
        <v xml:space="preserve"> </v>
      </c>
      <c r="W921" s="187">
        <f t="shared" si="33"/>
        <v>1</v>
      </c>
      <c r="X921" s="187" t="str">
        <f t="shared" si="34"/>
        <v xml:space="preserve"> </v>
      </c>
      <c r="Y921" s="187" t="str">
        <f t="shared" si="35"/>
        <v xml:space="preserve"> </v>
      </c>
      <c r="Z921" s="187" t="str">
        <f t="shared" si="36"/>
        <v xml:space="preserve"> </v>
      </c>
      <c r="AA921" s="187"/>
      <c r="AB921" s="187" t="str">
        <f t="shared" si="37"/>
        <v/>
      </c>
      <c r="AC921" s="475" t="s">
        <v>60</v>
      </c>
      <c r="AD921" s="188" t="s">
        <v>6072</v>
      </c>
      <c r="AE921" s="187" t="str">
        <f>VLOOKUP($AF$2:$AF$6318,'PROG CODE'!$A$2:$B$1052,2,FALSE)</f>
        <v>KCABACP</v>
      </c>
      <c r="AF921" s="222" t="s">
        <v>88</v>
      </c>
      <c r="AG921" s="189" t="s">
        <v>5671</v>
      </c>
      <c r="AH921" s="282" t="s">
        <v>64</v>
      </c>
      <c r="AI921" s="247" t="s">
        <v>6162</v>
      </c>
      <c r="AJ921" s="217" t="s">
        <v>5638</v>
      </c>
      <c r="AK921" s="229"/>
      <c r="AL921" s="229"/>
      <c r="AM921" s="192" t="s">
        <v>5639</v>
      </c>
    </row>
    <row r="922" spans="1:39" ht="13.5" customHeight="1">
      <c r="A922" s="183">
        <f t="shared" si="5"/>
        <v>2</v>
      </c>
      <c r="B922" s="282" t="s">
        <v>357</v>
      </c>
      <c r="C922" s="282" t="s">
        <v>5662</v>
      </c>
      <c r="D922" s="244" t="s">
        <v>510</v>
      </c>
      <c r="E922" s="244" t="s">
        <v>510</v>
      </c>
      <c r="F922" s="283" t="s">
        <v>795</v>
      </c>
      <c r="G922" s="244" t="s">
        <v>5661</v>
      </c>
      <c r="H922" s="157" t="str">
        <f>VLOOKUP(I922:I953,'ENTER STAFF #S HERE'!$A$1:$B$2180,2,FALSE)</f>
        <v>C1358</v>
      </c>
      <c r="I922" s="300" t="s">
        <v>3639</v>
      </c>
      <c r="J922" s="228"/>
      <c r="K922" s="187">
        <f t="shared" si="22"/>
        <v>0</v>
      </c>
      <c r="L922" s="187">
        <f t="shared" si="23"/>
        <v>0</v>
      </c>
      <c r="M922" s="187">
        <v>10</v>
      </c>
      <c r="N922" s="187" t="str">
        <f t="shared" si="24"/>
        <v xml:space="preserve"> </v>
      </c>
      <c r="O922" s="187" t="str">
        <f t="shared" si="25"/>
        <v xml:space="preserve"> </v>
      </c>
      <c r="P922" s="187" t="str">
        <f t="shared" si="26"/>
        <v xml:space="preserve"> </v>
      </c>
      <c r="Q922" s="187" t="str">
        <f t="shared" si="27"/>
        <v xml:space="preserve"> </v>
      </c>
      <c r="R922" s="187" t="str">
        <f t="shared" si="28"/>
        <v xml:space="preserve"> </v>
      </c>
      <c r="S922" s="187" t="str">
        <f t="shared" si="29"/>
        <v xml:space="preserve"> </v>
      </c>
      <c r="T922" s="187" t="str">
        <f t="shared" si="30"/>
        <v xml:space="preserve"> </v>
      </c>
      <c r="U922" s="187" t="str">
        <f t="shared" si="31"/>
        <v xml:space="preserve"> </v>
      </c>
      <c r="V922" s="187" t="str">
        <f t="shared" si="32"/>
        <v xml:space="preserve"> </v>
      </c>
      <c r="W922" s="187">
        <f t="shared" si="33"/>
        <v>0</v>
      </c>
      <c r="X922" s="187" t="str">
        <f t="shared" si="34"/>
        <v xml:space="preserve"> </v>
      </c>
      <c r="Y922" s="187" t="str">
        <f t="shared" si="35"/>
        <v xml:space="preserve"> </v>
      </c>
      <c r="Z922" s="187" t="str">
        <f t="shared" si="36"/>
        <v xml:space="preserve"> </v>
      </c>
      <c r="AA922" s="187"/>
      <c r="AB922" s="187" t="str">
        <f t="shared" si="37"/>
        <v/>
      </c>
      <c r="AC922" s="475" t="s">
        <v>60</v>
      </c>
      <c r="AD922" s="188" t="s">
        <v>6072</v>
      </c>
      <c r="AE922" s="187" t="str">
        <f>VLOOKUP($AF$2:$AF$6318,'PROG CODE'!$A$2:$B$1052,2,FALSE)</f>
        <v>KCABACP</v>
      </c>
      <c r="AF922" s="222" t="s">
        <v>88</v>
      </c>
      <c r="AG922" s="189" t="s">
        <v>5671</v>
      </c>
      <c r="AH922" s="282" t="s">
        <v>64</v>
      </c>
      <c r="AI922" s="247" t="s">
        <v>6162</v>
      </c>
      <c r="AJ922" s="217" t="s">
        <v>5638</v>
      </c>
      <c r="AK922" s="229"/>
      <c r="AL922" s="229"/>
      <c r="AM922" s="192" t="s">
        <v>5639</v>
      </c>
    </row>
    <row r="923" spans="1:39" ht="13.5" customHeight="1">
      <c r="A923" s="183">
        <f t="shared" si="5"/>
        <v>5</v>
      </c>
      <c r="B923" s="247" t="s">
        <v>360</v>
      </c>
      <c r="C923" s="247" t="s">
        <v>5662</v>
      </c>
      <c r="D923" s="244" t="s">
        <v>510</v>
      </c>
      <c r="E923" s="244" t="s">
        <v>510</v>
      </c>
      <c r="F923" s="295" t="s">
        <v>769</v>
      </c>
      <c r="G923" s="244" t="s">
        <v>5659</v>
      </c>
      <c r="H923" s="157">
        <f>VLOOKUP(I923:I957,'ENTER STAFF #S HERE'!$A$1:$B$2180,2,FALSE)</f>
        <v>429</v>
      </c>
      <c r="I923" s="300" t="s">
        <v>4632</v>
      </c>
      <c r="J923" s="228" t="s">
        <v>5669</v>
      </c>
      <c r="K923" s="187" t="str">
        <f t="shared" si="22"/>
        <v>3</v>
      </c>
      <c r="L923" s="187">
        <f t="shared" si="23"/>
        <v>1</v>
      </c>
      <c r="M923" s="187">
        <v>10</v>
      </c>
      <c r="N923" s="187" t="str">
        <f t="shared" si="24"/>
        <v xml:space="preserve"> </v>
      </c>
      <c r="O923" s="187" t="str">
        <f t="shared" si="25"/>
        <v xml:space="preserve"> </v>
      </c>
      <c r="P923" s="187" t="str">
        <f t="shared" si="26"/>
        <v xml:space="preserve"> </v>
      </c>
      <c r="Q923" s="187" t="str">
        <f t="shared" si="27"/>
        <v xml:space="preserve"> </v>
      </c>
      <c r="R923" s="187" t="str">
        <f t="shared" si="28"/>
        <v xml:space="preserve"> </v>
      </c>
      <c r="S923" s="187" t="str">
        <f t="shared" si="29"/>
        <v xml:space="preserve"> </v>
      </c>
      <c r="T923" s="187" t="str">
        <f t="shared" si="30"/>
        <v xml:space="preserve"> </v>
      </c>
      <c r="U923" s="187" t="str">
        <f t="shared" si="31"/>
        <v xml:space="preserve"> </v>
      </c>
      <c r="V923" s="187" t="str">
        <f t="shared" si="32"/>
        <v xml:space="preserve"> </v>
      </c>
      <c r="W923" s="187">
        <f t="shared" si="33"/>
        <v>1</v>
      </c>
      <c r="X923" s="187" t="str">
        <f t="shared" si="34"/>
        <v xml:space="preserve"> </v>
      </c>
      <c r="Y923" s="187" t="str">
        <f t="shared" si="35"/>
        <v xml:space="preserve"> </v>
      </c>
      <c r="Z923" s="187" t="str">
        <f t="shared" si="36"/>
        <v xml:space="preserve"> </v>
      </c>
      <c r="AA923" s="187"/>
      <c r="AB923" s="187" t="str">
        <f t="shared" si="37"/>
        <v/>
      </c>
      <c r="AC923" s="475" t="s">
        <v>60</v>
      </c>
      <c r="AD923" s="188" t="s">
        <v>6072</v>
      </c>
      <c r="AE923" s="187" t="str">
        <f>VLOOKUP($AF$2:$AF$6318,'PROG CODE'!$A$2:$B$1052,2,FALSE)</f>
        <v>KCABACP</v>
      </c>
      <c r="AF923" s="222" t="s">
        <v>88</v>
      </c>
      <c r="AG923" s="189" t="s">
        <v>5671</v>
      </c>
      <c r="AH923" s="282" t="s">
        <v>64</v>
      </c>
      <c r="AI923" s="247" t="s">
        <v>6162</v>
      </c>
      <c r="AJ923" s="217" t="s">
        <v>5638</v>
      </c>
      <c r="AK923" s="229"/>
      <c r="AL923" s="229"/>
      <c r="AM923" s="192" t="s">
        <v>5639</v>
      </c>
    </row>
    <row r="924" spans="1:39" ht="13.5" customHeight="1">
      <c r="A924" s="183">
        <f t="shared" si="5"/>
        <v>4</v>
      </c>
      <c r="B924" s="247" t="s">
        <v>359</v>
      </c>
      <c r="C924" s="247" t="s">
        <v>5643</v>
      </c>
      <c r="D924" s="244" t="s">
        <v>510</v>
      </c>
      <c r="E924" s="244" t="s">
        <v>510</v>
      </c>
      <c r="F924" s="157" t="s">
        <v>741</v>
      </c>
      <c r="G924" s="244" t="s">
        <v>5649</v>
      </c>
      <c r="H924" s="157">
        <f>VLOOKUP(I924:I959,'ENTER STAFF #S HERE'!$A$1:$B$2180,2,FALSE)</f>
        <v>214</v>
      </c>
      <c r="I924" s="300" t="s">
        <v>3900</v>
      </c>
      <c r="J924" s="228"/>
      <c r="K924" s="187">
        <f t="shared" si="22"/>
        <v>0</v>
      </c>
      <c r="L924" s="187">
        <f t="shared" si="23"/>
        <v>0</v>
      </c>
      <c r="M924" s="187">
        <v>10</v>
      </c>
      <c r="N924" s="187" t="str">
        <f t="shared" si="24"/>
        <v xml:space="preserve"> </v>
      </c>
      <c r="O924" s="187" t="str">
        <f t="shared" si="25"/>
        <v xml:space="preserve"> </v>
      </c>
      <c r="P924" s="187" t="str">
        <f t="shared" si="26"/>
        <v xml:space="preserve"> </v>
      </c>
      <c r="Q924" s="187" t="str">
        <f t="shared" si="27"/>
        <v xml:space="preserve"> </v>
      </c>
      <c r="R924" s="187" t="str">
        <f t="shared" si="28"/>
        <v xml:space="preserve"> </v>
      </c>
      <c r="S924" s="187" t="str">
        <f t="shared" si="29"/>
        <v xml:space="preserve"> </v>
      </c>
      <c r="T924" s="187" t="str">
        <f t="shared" si="30"/>
        <v xml:space="preserve"> </v>
      </c>
      <c r="U924" s="187" t="str">
        <f t="shared" si="31"/>
        <v xml:space="preserve"> </v>
      </c>
      <c r="V924" s="187" t="str">
        <f t="shared" si="32"/>
        <v xml:space="preserve"> </v>
      </c>
      <c r="W924" s="187">
        <f t="shared" si="33"/>
        <v>0</v>
      </c>
      <c r="X924" s="187" t="str">
        <f t="shared" si="34"/>
        <v xml:space="preserve"> </v>
      </c>
      <c r="Y924" s="187" t="str">
        <f t="shared" si="35"/>
        <v xml:space="preserve"> </v>
      </c>
      <c r="Z924" s="187" t="str">
        <f t="shared" si="36"/>
        <v xml:space="preserve"> </v>
      </c>
      <c r="AA924" s="187"/>
      <c r="AB924" s="187" t="str">
        <f t="shared" si="37"/>
        <v/>
      </c>
      <c r="AC924" s="475" t="s">
        <v>60</v>
      </c>
      <c r="AD924" s="188" t="s">
        <v>6072</v>
      </c>
      <c r="AE924" s="187" t="str">
        <f>VLOOKUP($AF$2:$AF$6318,'PROG CODE'!$A$2:$B$1052,2,FALSE)</f>
        <v>KCABACP</v>
      </c>
      <c r="AF924" s="222" t="s">
        <v>88</v>
      </c>
      <c r="AG924" s="189" t="s">
        <v>63</v>
      </c>
      <c r="AH924" s="222" t="s">
        <v>5684</v>
      </c>
      <c r="AI924" s="282" t="s">
        <v>6131</v>
      </c>
      <c r="AJ924" s="201" t="s">
        <v>5638</v>
      </c>
      <c r="AK924" s="229"/>
      <c r="AL924" s="229"/>
      <c r="AM924" s="192" t="s">
        <v>5639</v>
      </c>
    </row>
    <row r="925" spans="1:39" ht="13.5" customHeight="1">
      <c r="A925" s="183"/>
      <c r="B925" s="266"/>
      <c r="C925" s="266"/>
      <c r="D925" s="265"/>
      <c r="E925" s="267"/>
      <c r="F925" s="266"/>
      <c r="G925" s="267"/>
      <c r="H925" s="157" t="e">
        <f>VLOOKUP(I925:I957,'ENTER STAFF #S HERE'!$A$1:$B$2180,2,FALSE)</f>
        <v>#N/A</v>
      </c>
      <c r="I925" s="265"/>
      <c r="J925" s="268"/>
      <c r="K925" s="187"/>
      <c r="L925" s="187"/>
      <c r="M925" s="269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477"/>
      <c r="AD925" s="271"/>
      <c r="AE925" s="187"/>
      <c r="AF925" s="266"/>
      <c r="AG925" s="266"/>
      <c r="AH925" s="266"/>
      <c r="AI925" s="266"/>
      <c r="AJ925" s="272" t="s">
        <v>5638</v>
      </c>
      <c r="AK925" s="277"/>
      <c r="AL925" s="273"/>
      <c r="AM925" s="266"/>
    </row>
    <row r="926" spans="1:39" ht="13.5" customHeight="1">
      <c r="A926" s="183"/>
      <c r="B926" s="266"/>
      <c r="C926" s="266"/>
      <c r="D926" s="265"/>
      <c r="E926" s="267"/>
      <c r="F926" s="266"/>
      <c r="G926" s="267"/>
      <c r="H926" s="157" t="e">
        <f>VLOOKUP(I926:I957,'ENTER STAFF #S HERE'!$A$1:$B$2180,2,FALSE)</f>
        <v>#N/A</v>
      </c>
      <c r="I926" s="265"/>
      <c r="J926" s="275"/>
      <c r="K926" s="187"/>
      <c r="L926" s="187"/>
      <c r="M926" s="274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477"/>
      <c r="AD926" s="271"/>
      <c r="AE926" s="187"/>
      <c r="AF926" s="266"/>
      <c r="AG926" s="266"/>
      <c r="AH926" s="266"/>
      <c r="AI926" s="266"/>
      <c r="AJ926" s="272" t="s">
        <v>5638</v>
      </c>
      <c r="AK926" s="277"/>
      <c r="AL926" s="273"/>
      <c r="AM926" s="266"/>
    </row>
    <row r="927" spans="1:39" ht="13.5" customHeight="1">
      <c r="A927" s="183"/>
      <c r="B927" s="266"/>
      <c r="C927" s="266"/>
      <c r="D927" s="265"/>
      <c r="E927" s="267"/>
      <c r="F927" s="266"/>
      <c r="G927" s="267"/>
      <c r="H927" s="157" t="e">
        <f>VLOOKUP(I927:I958,'ENTER STAFF #S HERE'!$A$1:$B$2180,2,FALSE)</f>
        <v>#N/A</v>
      </c>
      <c r="I927" s="265"/>
      <c r="J927" s="268"/>
      <c r="K927" s="187"/>
      <c r="L927" s="187"/>
      <c r="M927" s="269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477"/>
      <c r="AD927" s="271"/>
      <c r="AE927" s="187"/>
      <c r="AF927" s="266"/>
      <c r="AG927" s="266"/>
      <c r="AH927" s="266"/>
      <c r="AI927" s="266"/>
      <c r="AJ927" s="272" t="s">
        <v>5638</v>
      </c>
      <c r="AK927" s="277"/>
      <c r="AL927" s="273"/>
      <c r="AM927" s="266"/>
    </row>
    <row r="928" spans="1:39" ht="13.5" customHeight="1">
      <c r="A928" s="183"/>
      <c r="B928" s="266"/>
      <c r="C928" s="266"/>
      <c r="D928" s="265"/>
      <c r="E928" s="267"/>
      <c r="F928" s="266"/>
      <c r="G928" s="267"/>
      <c r="H928" s="157" t="e">
        <f>VLOOKUP(I928:I959,'ENTER STAFF #S HERE'!$A$1:$B$2180,2,FALSE)</f>
        <v>#N/A</v>
      </c>
      <c r="I928" s="265"/>
      <c r="J928" s="275"/>
      <c r="K928" s="187"/>
      <c r="L928" s="187"/>
      <c r="M928" s="274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477"/>
      <c r="AD928" s="271"/>
      <c r="AE928" s="187"/>
      <c r="AF928" s="266"/>
      <c r="AG928" s="266"/>
      <c r="AH928" s="266"/>
      <c r="AI928" s="266"/>
      <c r="AJ928" s="272" t="s">
        <v>5638</v>
      </c>
      <c r="AK928" s="277"/>
      <c r="AL928" s="273"/>
      <c r="AM928" s="266"/>
    </row>
    <row r="929" spans="1:39" ht="13.5" customHeight="1">
      <c r="A929" s="183"/>
      <c r="B929" s="266"/>
      <c r="C929" s="266"/>
      <c r="D929" s="265"/>
      <c r="E929" s="267"/>
      <c r="F929" s="266"/>
      <c r="G929" s="267"/>
      <c r="H929" s="157" t="e">
        <f>VLOOKUP(I929:I959,'ENTER STAFF #S HERE'!$A$1:$B$2180,2,FALSE)</f>
        <v>#N/A</v>
      </c>
      <c r="I929" s="265"/>
      <c r="J929" s="275"/>
      <c r="K929" s="187"/>
      <c r="L929" s="187"/>
      <c r="M929" s="274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477"/>
      <c r="AD929" s="271"/>
      <c r="AE929" s="187"/>
      <c r="AF929" s="266"/>
      <c r="AG929" s="266"/>
      <c r="AH929" s="266"/>
      <c r="AI929" s="266"/>
      <c r="AJ929" s="272" t="s">
        <v>5638</v>
      </c>
      <c r="AK929" s="277"/>
      <c r="AL929" s="273"/>
      <c r="AM929" s="266"/>
    </row>
    <row r="930" spans="1:39" ht="13.5" customHeight="1">
      <c r="A930" s="183"/>
      <c r="B930" s="266"/>
      <c r="C930" s="266"/>
      <c r="D930" s="265"/>
      <c r="E930" s="267"/>
      <c r="F930" s="266"/>
      <c r="G930" s="267"/>
      <c r="H930" s="157" t="e">
        <f>VLOOKUP(I930:I960,'ENTER STAFF #S HERE'!$A$1:$B$2180,2,FALSE)</f>
        <v>#N/A</v>
      </c>
      <c r="I930" s="265"/>
      <c r="J930" s="268"/>
      <c r="K930" s="187"/>
      <c r="L930" s="187"/>
      <c r="M930" s="269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477"/>
      <c r="AD930" s="271"/>
      <c r="AE930" s="187"/>
      <c r="AF930" s="266"/>
      <c r="AG930" s="266"/>
      <c r="AH930" s="266"/>
      <c r="AI930" s="266"/>
      <c r="AJ930" s="272" t="s">
        <v>5638</v>
      </c>
      <c r="AK930" s="277"/>
      <c r="AL930" s="273"/>
      <c r="AM930" s="266"/>
    </row>
    <row r="931" spans="1:39" ht="13.5" customHeight="1">
      <c r="A931" s="183"/>
      <c r="B931" s="266"/>
      <c r="C931" s="266"/>
      <c r="D931" s="265"/>
      <c r="E931" s="267"/>
      <c r="F931" s="266"/>
      <c r="G931" s="267"/>
      <c r="H931" s="157" t="e">
        <f>VLOOKUP(I931:I961,'ENTER STAFF #S HERE'!$A$1:$B$2180,2,FALSE)</f>
        <v>#N/A</v>
      </c>
      <c r="I931" s="265"/>
      <c r="J931" s="275"/>
      <c r="K931" s="187"/>
      <c r="L931" s="187"/>
      <c r="M931" s="274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477"/>
      <c r="AD931" s="271"/>
      <c r="AE931" s="187"/>
      <c r="AF931" s="266"/>
      <c r="AG931" s="266"/>
      <c r="AH931" s="266"/>
      <c r="AI931" s="266"/>
      <c r="AJ931" s="272" t="s">
        <v>6360</v>
      </c>
      <c r="AK931" s="277"/>
      <c r="AL931" s="273"/>
      <c r="AM931" s="266"/>
    </row>
    <row r="932" spans="1:39" ht="13.5" customHeight="1">
      <c r="A932" s="183"/>
      <c r="B932" s="324"/>
      <c r="C932" s="280"/>
      <c r="D932" s="278"/>
      <c r="E932" s="278"/>
      <c r="F932" s="280"/>
      <c r="G932" s="161"/>
      <c r="H932" s="157" t="e">
        <f>VLOOKUP(I932:I956,'ENTER STAFF #S HERE'!$A$1:$B$2180,2,FALSE)</f>
        <v>#N/A</v>
      </c>
      <c r="I932" s="278"/>
      <c r="J932" s="325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477"/>
      <c r="AD932" s="271"/>
      <c r="AE932" s="187"/>
      <c r="AF932" s="280"/>
      <c r="AG932" s="280"/>
      <c r="AH932" s="280"/>
      <c r="AI932" s="280"/>
      <c r="AJ932" s="326" t="s">
        <v>5638</v>
      </c>
      <c r="AK932" s="229"/>
      <c r="AL932" s="229"/>
      <c r="AM932" s="192"/>
    </row>
    <row r="933" spans="1:39" ht="13.5" customHeight="1">
      <c r="A933" s="183"/>
      <c r="B933" s="324"/>
      <c r="C933" s="280"/>
      <c r="D933" s="278"/>
      <c r="E933" s="278"/>
      <c r="F933" s="280"/>
      <c r="G933" s="161"/>
      <c r="H933" s="157" t="e">
        <f>VLOOKUP(I933:I957,'ENTER STAFF #S HERE'!$A$1:$B$2180,2,FALSE)</f>
        <v>#N/A</v>
      </c>
      <c r="I933" s="278"/>
      <c r="J933" s="327"/>
      <c r="K933" s="187"/>
      <c r="L933" s="187"/>
      <c r="M933" s="276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477"/>
      <c r="AD933" s="271"/>
      <c r="AE933" s="187"/>
      <c r="AF933" s="280"/>
      <c r="AG933" s="280"/>
      <c r="AH933" s="280"/>
      <c r="AI933" s="280"/>
      <c r="AJ933" s="326" t="s">
        <v>5638</v>
      </c>
      <c r="AK933" s="229"/>
      <c r="AL933" s="229"/>
      <c r="AM933" s="192"/>
    </row>
    <row r="934" spans="1:39" ht="13.5" customHeight="1">
      <c r="A934" s="183"/>
      <c r="B934" s="324"/>
      <c r="C934" s="328"/>
      <c r="D934" s="278"/>
      <c r="E934" s="278"/>
      <c r="F934" s="280"/>
      <c r="G934" s="161"/>
      <c r="H934" s="157" t="e">
        <f>VLOOKUP(I934:I957,'ENTER STAFF #S HERE'!$A$1:$B$2180,2,FALSE)</f>
        <v>#N/A</v>
      </c>
      <c r="I934" s="278"/>
      <c r="J934" s="327"/>
      <c r="K934" s="187"/>
      <c r="L934" s="187"/>
      <c r="M934" s="276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477"/>
      <c r="AD934" s="329"/>
      <c r="AE934" s="187"/>
      <c r="AF934" s="280"/>
      <c r="AG934" s="280"/>
      <c r="AH934" s="280"/>
      <c r="AI934" s="280"/>
      <c r="AJ934" s="326" t="s">
        <v>5638</v>
      </c>
      <c r="AK934" s="229"/>
      <c r="AL934" s="229"/>
      <c r="AM934" s="192"/>
    </row>
    <row r="935" spans="1:39" ht="13.5" customHeight="1">
      <c r="A935" s="183"/>
      <c r="B935" s="324"/>
      <c r="C935" s="280"/>
      <c r="D935" s="278"/>
      <c r="E935" s="278"/>
      <c r="F935" s="280"/>
      <c r="G935" s="161"/>
      <c r="H935" s="157" t="e">
        <f>VLOOKUP(I935:I958,'ENTER STAFF #S HERE'!$A$1:$B$2180,2,FALSE)</f>
        <v>#N/A</v>
      </c>
      <c r="I935" s="278"/>
      <c r="J935" s="327"/>
      <c r="K935" s="187"/>
      <c r="L935" s="187"/>
      <c r="M935" s="276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477"/>
      <c r="AD935" s="271"/>
      <c r="AE935" s="187"/>
      <c r="AF935" s="280"/>
      <c r="AG935" s="280"/>
      <c r="AH935" s="280"/>
      <c r="AI935" s="280"/>
      <c r="AJ935" s="326" t="s">
        <v>5638</v>
      </c>
      <c r="AK935" s="229"/>
      <c r="AL935" s="229"/>
      <c r="AM935" s="192"/>
    </row>
    <row r="936" spans="1:39" ht="13.5" customHeight="1">
      <c r="A936" s="183"/>
      <c r="B936" s="330"/>
      <c r="C936" s="266"/>
      <c r="D936" s="265"/>
      <c r="E936" s="265"/>
      <c r="F936" s="266"/>
      <c r="G936" s="279"/>
      <c r="H936" s="157" t="e">
        <f>VLOOKUP(I936:I959,'ENTER STAFF #S HERE'!$A$1:$B$2180,2,FALSE)</f>
        <v>#N/A</v>
      </c>
      <c r="I936" s="281"/>
      <c r="J936" s="275"/>
      <c r="K936" s="187"/>
      <c r="L936" s="187"/>
      <c r="M936" s="276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477"/>
      <c r="AD936" s="329"/>
      <c r="AE936" s="187"/>
      <c r="AF936" s="280"/>
      <c r="AG936" s="280"/>
      <c r="AH936" s="280"/>
      <c r="AI936" s="280"/>
      <c r="AJ936" s="326" t="s">
        <v>5638</v>
      </c>
      <c r="AK936" s="229"/>
      <c r="AL936" s="229"/>
      <c r="AM936" s="192"/>
    </row>
    <row r="937" spans="1:39" ht="13.5" customHeight="1">
      <c r="A937" s="183">
        <f t="shared" si="5"/>
        <v>1</v>
      </c>
      <c r="B937" s="247" t="s">
        <v>52</v>
      </c>
      <c r="C937" s="247" t="s">
        <v>5636</v>
      </c>
      <c r="D937" s="244" t="s">
        <v>510</v>
      </c>
      <c r="E937" s="244" t="s">
        <v>510</v>
      </c>
      <c r="F937" s="314" t="s">
        <v>755</v>
      </c>
      <c r="G937" s="202" t="s">
        <v>5656</v>
      </c>
      <c r="H937" s="157" t="str">
        <f>VLOOKUP(I937:I961,'ENTER STAFF #S HERE'!$A$1:$B$2180,2,FALSE)</f>
        <v>C1830</v>
      </c>
      <c r="I937" s="300" t="s">
        <v>4297</v>
      </c>
      <c r="J937" s="228"/>
      <c r="K937" s="187">
        <f t="shared" ref="K937:K1018" si="38">IF(AND(J937&gt;0,L937&gt;0),J937,0)</f>
        <v>0</v>
      </c>
      <c r="L937" s="187">
        <f t="shared" ref="L937:L1018" si="39">IF(AND(J937&gt;0.5,M937&gt;4),1,0)</f>
        <v>0</v>
      </c>
      <c r="M937" s="187">
        <v>10</v>
      </c>
      <c r="N937" s="187" t="str">
        <f t="shared" ref="N937:N1018" si="40">IF((OR(AF937="KNEC",AF937="ATD",AF937="CAMS",AF937="ATD1",AF937="ATDA",AF937="ATD1", AF937="ACCA",AF937="CPA2", AF937="CAMS", AF937="CAMS1", AF937="CIFA", AF937="CPA", AF937="CPA1",AF937="CPS",AF937="CS",AF937="CPSPK",AF937="CAMS ")),L937," ")</f>
        <v xml:space="preserve"> </v>
      </c>
      <c r="O937" s="187" t="str">
        <f t="shared" ref="O937:O1018" si="41">IF((OR(AF937="DBANK",AF937="DDMA",AF937="CBANK",AF937="DPROJ",AF937="CPROJ",AF937="CPM",AF937="CISSE",AF937="CFFE",AF937="DDMA",AF937="DCNSA",AF937="VCGD",AF937="VCEI",AF937="VCBCT")),L937," ")</f>
        <v xml:space="preserve"> </v>
      </c>
      <c r="P937" s="187" t="str">
        <f t="shared" ref="P937:P1018" si="42">IF((OR(AF937="MCP",AF937="MELM",AF937="MCD")),L937," ")</f>
        <v xml:space="preserve"> </v>
      </c>
      <c r="Q937" s="187" t="str">
        <f t="shared" ref="Q937:Q1018" si="43">IF((OR(AF937="CBIT",AF937="CIT",AF937="DBIT",AF937="DIT")),L937," ")</f>
        <v xml:space="preserve"> </v>
      </c>
      <c r="R937" s="187" t="str">
        <f t="shared" ref="R937:R1018" si="44">IF((OR(AF937="CCP",AF937="CECE",AF937="CTFT",AF937="CFT",AF937="DCP",AF937="DECE",AF937="DFT",AF937="DJM")),L937," ")</f>
        <v xml:space="preserve"> </v>
      </c>
      <c r="S937" s="187" t="str">
        <f t="shared" ref="S937:S1018" si="45">IF((OR(AF937="CBM",AF937="DBM",AF937="DPL",AF937="CPL")),L937," ")</f>
        <v xml:space="preserve"> </v>
      </c>
      <c r="T937" s="187" t="str">
        <f t="shared" ref="T937:T1018" si="46">IF((OR(AF937="BAC",AF937="BAG",AF937="BBIT",AF937="BCT",AF937="BISF",AF937="BIT",AF937="BSD")),L937," ")</f>
        <v xml:space="preserve"> </v>
      </c>
      <c r="U937" s="187" t="str">
        <f t="shared" ref="U937:U1018" si="47">IF((OR(AF937="BCOM",AF937="BPL",AF937="BPM",AF937="BSC AS",AF937="BSC E&amp;S", AF937="IBM")),L937," ")</f>
        <v xml:space="preserve"> </v>
      </c>
      <c r="V937" s="187" t="str">
        <f t="shared" ref="V937:V1018" si="48">IF((OR(AF937="PHD FIN",AF937="PHD MKT",AF937="PHD STR")),L937," ")</f>
        <v xml:space="preserve"> </v>
      </c>
      <c r="W937" s="187">
        <f t="shared" ref="W937:W1018" si="49">IF((OR(AF937="B.Ed(Arts)",AF937="BAFT",AF937="BAFT(FT)",AF937="BAFT(PA)",AF937="BCJ",AF937="BAPA",AF937="BCP",AF937="BECE", AF937="BJDM",AF937="ECO",AF937="BEBS",AF937="BFPA")),L937," ")</f>
        <v>0</v>
      </c>
      <c r="X937" s="187" t="str">
        <f t="shared" ref="X937:X1018" si="50">IF((OR(AF937="MSC COMM",AF937="MBA CM",AF937="MBA HRM",AF937="MBA MARKETING",AF937="MBA PROC",AF937="MSC D_FIN",AF937="MSC FIN_ACC",AF937="MSC FIN_ECON", AF937="MSC FIN_INV",AF937="MSC KM", AF937="MSC COMM",AF937="MBA HRM",AF937="MSC DF",AF937="MBA MKT", AF937="MBA PSM", AF937="MSC FA", AF937="MSC KMI")),L937," ")</f>
        <v xml:space="preserve"> </v>
      </c>
      <c r="Y937" s="187" t="str">
        <f t="shared" ref="Y937:Y1018" si="51">IF((OR(AF937="MDA",AF937="MISM",AF937="MDC",AF937="MDA/MISM",AF937="MISM/MDA",AF937="MISM/MDC",AF937="MISM/MDC/MDA")),L937," ")</f>
        <v xml:space="preserve"> </v>
      </c>
      <c r="Z937" s="187" t="str">
        <f t="shared" ref="Z937:Z1018" si="52">IF((OR(AF937="PHD in IS")),L937," ")</f>
        <v xml:space="preserve"> </v>
      </c>
      <c r="AA937" s="187"/>
      <c r="AB937" s="187" t="str">
        <f t="shared" ref="AB937:AB1018" si="53">IF(AF937="PGDE",L937,"")</f>
        <v/>
      </c>
      <c r="AC937" s="475" t="s">
        <v>60</v>
      </c>
      <c r="AD937" s="188" t="s">
        <v>5646</v>
      </c>
      <c r="AE937" s="187" t="str">
        <f>VLOOKUP($AF$2:$AF$6318,'PROG CODE'!$A$2:$B$1052,2,FALSE)</f>
        <v>KCABACP</v>
      </c>
      <c r="AF937" s="222" t="s">
        <v>88</v>
      </c>
      <c r="AG937" s="189" t="s">
        <v>63</v>
      </c>
      <c r="AH937" s="222" t="s">
        <v>5684</v>
      </c>
      <c r="AI937" s="282" t="s">
        <v>6136</v>
      </c>
      <c r="AJ937" s="201" t="s">
        <v>5651</v>
      </c>
      <c r="AK937" s="229"/>
      <c r="AL937" s="229"/>
      <c r="AM937" s="192" t="s">
        <v>5639</v>
      </c>
    </row>
    <row r="938" spans="1:39" ht="13.5" customHeight="1">
      <c r="A938" s="183">
        <f t="shared" si="5"/>
        <v>2</v>
      </c>
      <c r="B938" s="247" t="s">
        <v>357</v>
      </c>
      <c r="C938" s="247" t="s">
        <v>53</v>
      </c>
      <c r="D938" s="244" t="s">
        <v>376</v>
      </c>
      <c r="E938" s="244" t="s">
        <v>378</v>
      </c>
      <c r="F938" s="314" t="s">
        <v>1848</v>
      </c>
      <c r="G938" s="244" t="s">
        <v>6166</v>
      </c>
      <c r="H938" s="157" t="str">
        <f>VLOOKUP(I938:I962,'ENTER STAFF #S HERE'!$A$1:$B$2180,2,FALSE)</f>
        <v>C1045</v>
      </c>
      <c r="I938" s="300" t="s">
        <v>4294</v>
      </c>
      <c r="J938" s="228" t="s">
        <v>5669</v>
      </c>
      <c r="K938" s="187" t="str">
        <f t="shared" si="38"/>
        <v>3</v>
      </c>
      <c r="L938" s="187">
        <f t="shared" si="39"/>
        <v>1</v>
      </c>
      <c r="M938" s="187">
        <v>10</v>
      </c>
      <c r="N938" s="187" t="str">
        <f t="shared" si="40"/>
        <v xml:space="preserve"> </v>
      </c>
      <c r="O938" s="187" t="str">
        <f t="shared" si="41"/>
        <v xml:space="preserve"> </v>
      </c>
      <c r="P938" s="187" t="str">
        <f t="shared" si="42"/>
        <v xml:space="preserve"> </v>
      </c>
      <c r="Q938" s="187" t="str">
        <f t="shared" si="43"/>
        <v xml:space="preserve"> </v>
      </c>
      <c r="R938" s="187" t="str">
        <f t="shared" si="44"/>
        <v xml:space="preserve"> </v>
      </c>
      <c r="S938" s="187" t="str">
        <f t="shared" si="45"/>
        <v xml:space="preserve"> </v>
      </c>
      <c r="T938" s="187" t="str">
        <f t="shared" si="46"/>
        <v xml:space="preserve"> </v>
      </c>
      <c r="U938" s="187" t="str">
        <f t="shared" si="47"/>
        <v xml:space="preserve"> </v>
      </c>
      <c r="V938" s="187" t="str">
        <f t="shared" si="48"/>
        <v xml:space="preserve"> </v>
      </c>
      <c r="W938" s="187">
        <f t="shared" si="49"/>
        <v>1</v>
      </c>
      <c r="X938" s="187" t="str">
        <f t="shared" si="50"/>
        <v xml:space="preserve"> </v>
      </c>
      <c r="Y938" s="187" t="str">
        <f t="shared" si="51"/>
        <v xml:space="preserve"> </v>
      </c>
      <c r="Z938" s="187" t="str">
        <f t="shared" si="52"/>
        <v xml:space="preserve"> </v>
      </c>
      <c r="AA938" s="187"/>
      <c r="AB938" s="187" t="str">
        <f t="shared" si="53"/>
        <v/>
      </c>
      <c r="AC938" s="475" t="s">
        <v>60</v>
      </c>
      <c r="AD938" s="188" t="s">
        <v>6072</v>
      </c>
      <c r="AE938" s="187" t="str">
        <f>VLOOKUP($AF$2:$AF$6318,'PROG CODE'!$A$2:$B$1052,2,FALSE)</f>
        <v>KCABACP</v>
      </c>
      <c r="AF938" s="222" t="s">
        <v>88</v>
      </c>
      <c r="AG938" s="189" t="s">
        <v>63</v>
      </c>
      <c r="AH938" s="222" t="s">
        <v>5684</v>
      </c>
      <c r="AI938" s="282" t="s">
        <v>6136</v>
      </c>
      <c r="AJ938" s="191" t="s">
        <v>5638</v>
      </c>
      <c r="AK938" s="229"/>
      <c r="AL938" s="229"/>
      <c r="AM938" s="192" t="s">
        <v>5639</v>
      </c>
    </row>
    <row r="939" spans="1:39" ht="13.5" customHeight="1">
      <c r="A939" s="183">
        <f t="shared" si="5"/>
        <v>5</v>
      </c>
      <c r="B939" s="247" t="s">
        <v>360</v>
      </c>
      <c r="C939" s="247" t="s">
        <v>5636</v>
      </c>
      <c r="D939" s="244" t="s">
        <v>376</v>
      </c>
      <c r="E939" s="244" t="s">
        <v>384</v>
      </c>
      <c r="F939" s="331" t="s">
        <v>1844</v>
      </c>
      <c r="G939" s="244" t="s">
        <v>6077</v>
      </c>
      <c r="H939" s="157" t="str">
        <f>VLOOKUP(I939:I963,'ENTER STAFF #S HERE'!$A$1:$B$2180,2,FALSE)</f>
        <v>C1604</v>
      </c>
      <c r="I939" s="300" t="s">
        <v>3962</v>
      </c>
      <c r="J939" s="228" t="s">
        <v>5669</v>
      </c>
      <c r="K939" s="187" t="str">
        <f t="shared" si="38"/>
        <v>3</v>
      </c>
      <c r="L939" s="187">
        <f t="shared" si="39"/>
        <v>1</v>
      </c>
      <c r="M939" s="187">
        <v>10</v>
      </c>
      <c r="N939" s="187" t="str">
        <f t="shared" si="40"/>
        <v xml:space="preserve"> </v>
      </c>
      <c r="O939" s="187" t="str">
        <f t="shared" si="41"/>
        <v xml:space="preserve"> </v>
      </c>
      <c r="P939" s="187" t="str">
        <f t="shared" si="42"/>
        <v xml:space="preserve"> </v>
      </c>
      <c r="Q939" s="187" t="str">
        <f t="shared" si="43"/>
        <v xml:space="preserve"> </v>
      </c>
      <c r="R939" s="187" t="str">
        <f t="shared" si="44"/>
        <v xml:space="preserve"> </v>
      </c>
      <c r="S939" s="187" t="str">
        <f t="shared" si="45"/>
        <v xml:space="preserve"> </v>
      </c>
      <c r="T939" s="187" t="str">
        <f t="shared" si="46"/>
        <v xml:space="preserve"> </v>
      </c>
      <c r="U939" s="187" t="str">
        <f t="shared" si="47"/>
        <v xml:space="preserve"> </v>
      </c>
      <c r="V939" s="187" t="str">
        <f t="shared" si="48"/>
        <v xml:space="preserve"> </v>
      </c>
      <c r="W939" s="187">
        <f t="shared" si="49"/>
        <v>1</v>
      </c>
      <c r="X939" s="187" t="str">
        <f t="shared" si="50"/>
        <v xml:space="preserve"> </v>
      </c>
      <c r="Y939" s="187" t="str">
        <f t="shared" si="51"/>
        <v xml:space="preserve"> </v>
      </c>
      <c r="Z939" s="187" t="str">
        <f t="shared" si="52"/>
        <v xml:space="preserve"> </v>
      </c>
      <c r="AA939" s="187"/>
      <c r="AB939" s="187" t="str">
        <f t="shared" si="53"/>
        <v/>
      </c>
      <c r="AC939" s="475" t="s">
        <v>60</v>
      </c>
      <c r="AD939" s="188" t="s">
        <v>6072</v>
      </c>
      <c r="AE939" s="187" t="str">
        <f>VLOOKUP($AF$2:$AF$6318,'PROG CODE'!$A$2:$B$1052,2,FALSE)</f>
        <v>KCABACP</v>
      </c>
      <c r="AF939" s="222" t="s">
        <v>88</v>
      </c>
      <c r="AG939" s="189" t="s">
        <v>63</v>
      </c>
      <c r="AH939" s="222" t="s">
        <v>5684</v>
      </c>
      <c r="AI939" s="282" t="s">
        <v>6136</v>
      </c>
      <c r="AJ939" s="191" t="s">
        <v>5638</v>
      </c>
      <c r="AK939" s="229"/>
      <c r="AL939" s="229"/>
      <c r="AM939" s="192" t="s">
        <v>5639</v>
      </c>
    </row>
    <row r="940" spans="1:39" ht="13.5" customHeight="1">
      <c r="A940" s="183">
        <f t="shared" si="5"/>
        <v>1</v>
      </c>
      <c r="B940" s="247" t="s">
        <v>52</v>
      </c>
      <c r="C940" s="247" t="s">
        <v>5643</v>
      </c>
      <c r="D940" s="244" t="s">
        <v>510</v>
      </c>
      <c r="E940" s="244" t="s">
        <v>422</v>
      </c>
      <c r="F940" s="331" t="s">
        <v>1850</v>
      </c>
      <c r="G940" s="244" t="s">
        <v>6161</v>
      </c>
      <c r="H940" s="157" t="str">
        <f>VLOOKUP(I940:I966,'ENTER STAFF #S HERE'!$A$1:$B$2180,2,FALSE)</f>
        <v>C2058</v>
      </c>
      <c r="I940" s="300" t="s">
        <v>5564</v>
      </c>
      <c r="J940" s="228"/>
      <c r="K940" s="187">
        <f t="shared" si="38"/>
        <v>0</v>
      </c>
      <c r="L940" s="187">
        <f t="shared" si="39"/>
        <v>0</v>
      </c>
      <c r="M940" s="187">
        <v>10</v>
      </c>
      <c r="N940" s="187" t="str">
        <f t="shared" si="40"/>
        <v xml:space="preserve"> </v>
      </c>
      <c r="O940" s="187" t="str">
        <f t="shared" si="41"/>
        <v xml:space="preserve"> </v>
      </c>
      <c r="P940" s="187" t="str">
        <f t="shared" si="42"/>
        <v xml:space="preserve"> </v>
      </c>
      <c r="Q940" s="187" t="str">
        <f t="shared" si="43"/>
        <v xml:space="preserve"> </v>
      </c>
      <c r="R940" s="187" t="str">
        <f t="shared" si="44"/>
        <v xml:space="preserve"> </v>
      </c>
      <c r="S940" s="187" t="str">
        <f t="shared" si="45"/>
        <v xml:space="preserve"> </v>
      </c>
      <c r="T940" s="187" t="str">
        <f t="shared" si="46"/>
        <v xml:space="preserve"> </v>
      </c>
      <c r="U940" s="187" t="str">
        <f t="shared" si="47"/>
        <v xml:space="preserve"> </v>
      </c>
      <c r="V940" s="187" t="str">
        <f t="shared" si="48"/>
        <v xml:space="preserve"> </v>
      </c>
      <c r="W940" s="187">
        <f t="shared" si="49"/>
        <v>0</v>
      </c>
      <c r="X940" s="187" t="str">
        <f t="shared" si="50"/>
        <v xml:space="preserve"> </v>
      </c>
      <c r="Y940" s="187" t="str">
        <f t="shared" si="51"/>
        <v xml:space="preserve"> </v>
      </c>
      <c r="Z940" s="187" t="str">
        <f t="shared" si="52"/>
        <v xml:space="preserve"> </v>
      </c>
      <c r="AA940" s="187"/>
      <c r="AB940" s="187" t="str">
        <f t="shared" si="53"/>
        <v/>
      </c>
      <c r="AC940" s="475" t="s">
        <v>60</v>
      </c>
      <c r="AD940" s="188" t="s">
        <v>6072</v>
      </c>
      <c r="AE940" s="187" t="str">
        <f>VLOOKUP($AF$2:$AF$6318,'PROG CODE'!$A$2:$B$1052,2,FALSE)</f>
        <v>KCABACP</v>
      </c>
      <c r="AF940" s="222" t="s">
        <v>88</v>
      </c>
      <c r="AG940" s="189" t="s">
        <v>63</v>
      </c>
      <c r="AH940" s="222" t="s">
        <v>5684</v>
      </c>
      <c r="AI940" s="282" t="s">
        <v>6139</v>
      </c>
      <c r="AJ940" s="191" t="s">
        <v>5638</v>
      </c>
      <c r="AK940" s="229"/>
      <c r="AL940" s="229"/>
      <c r="AM940" s="192" t="s">
        <v>5639</v>
      </c>
    </row>
    <row r="941" spans="1:39" ht="13.5" customHeight="1">
      <c r="A941" s="183">
        <f t="shared" si="5"/>
        <v>2</v>
      </c>
      <c r="B941" s="247" t="s">
        <v>357</v>
      </c>
      <c r="C941" s="247" t="s">
        <v>53</v>
      </c>
      <c r="D941" s="244" t="s">
        <v>376</v>
      </c>
      <c r="E941" s="244" t="s">
        <v>390</v>
      </c>
      <c r="F941" s="314" t="s">
        <v>1875</v>
      </c>
      <c r="G941" s="244" t="s">
        <v>6173</v>
      </c>
      <c r="H941" s="157" t="str">
        <f>VLOOKUP(I941:I968,'ENTER STAFF #S HERE'!$A$1:$B$2180,2,FALSE)</f>
        <v>C1790</v>
      </c>
      <c r="I941" s="300" t="s">
        <v>4217</v>
      </c>
      <c r="J941" s="228" t="s">
        <v>5669</v>
      </c>
      <c r="K941" s="187" t="str">
        <f t="shared" si="38"/>
        <v>3</v>
      </c>
      <c r="L941" s="187">
        <f t="shared" si="39"/>
        <v>1</v>
      </c>
      <c r="M941" s="187">
        <v>10</v>
      </c>
      <c r="N941" s="187" t="str">
        <f t="shared" si="40"/>
        <v xml:space="preserve"> </v>
      </c>
      <c r="O941" s="187" t="str">
        <f t="shared" si="41"/>
        <v xml:space="preserve"> </v>
      </c>
      <c r="P941" s="187" t="str">
        <f t="shared" si="42"/>
        <v xml:space="preserve"> </v>
      </c>
      <c r="Q941" s="187" t="str">
        <f t="shared" si="43"/>
        <v xml:space="preserve"> </v>
      </c>
      <c r="R941" s="187" t="str">
        <f t="shared" si="44"/>
        <v xml:space="preserve"> </v>
      </c>
      <c r="S941" s="187" t="str">
        <f t="shared" si="45"/>
        <v xml:space="preserve"> </v>
      </c>
      <c r="T941" s="187" t="str">
        <f t="shared" si="46"/>
        <v xml:space="preserve"> </v>
      </c>
      <c r="U941" s="187" t="str">
        <f t="shared" si="47"/>
        <v xml:space="preserve"> </v>
      </c>
      <c r="V941" s="187" t="str">
        <f t="shared" si="48"/>
        <v xml:space="preserve"> </v>
      </c>
      <c r="W941" s="187">
        <f t="shared" si="49"/>
        <v>1</v>
      </c>
      <c r="X941" s="187" t="str">
        <f t="shared" si="50"/>
        <v xml:space="preserve"> </v>
      </c>
      <c r="Y941" s="187" t="str">
        <f t="shared" si="51"/>
        <v xml:space="preserve"> </v>
      </c>
      <c r="Z941" s="187" t="str">
        <f t="shared" si="52"/>
        <v xml:space="preserve"> </v>
      </c>
      <c r="AA941" s="187"/>
      <c r="AB941" s="187" t="str">
        <f t="shared" si="53"/>
        <v/>
      </c>
      <c r="AC941" s="475" t="s">
        <v>60</v>
      </c>
      <c r="AD941" s="188" t="s">
        <v>6072</v>
      </c>
      <c r="AE941" s="187" t="str">
        <f>VLOOKUP($AF$2:$AF$6318,'PROG CODE'!$A$2:$B$1052,2,FALSE)</f>
        <v>KCABACP</v>
      </c>
      <c r="AF941" s="222" t="s">
        <v>88</v>
      </c>
      <c r="AG941" s="189" t="s">
        <v>63</v>
      </c>
      <c r="AH941" s="222" t="s">
        <v>5684</v>
      </c>
      <c r="AI941" s="282" t="s">
        <v>6148</v>
      </c>
      <c r="AJ941" s="191" t="s">
        <v>5638</v>
      </c>
      <c r="AK941" s="229"/>
      <c r="AL941" s="229"/>
      <c r="AM941" s="192" t="s">
        <v>5639</v>
      </c>
    </row>
    <row r="942" spans="1:39" ht="13.5" customHeight="1">
      <c r="A942" s="183">
        <f t="shared" si="5"/>
        <v>4</v>
      </c>
      <c r="B942" s="247" t="s">
        <v>359</v>
      </c>
      <c r="C942" s="247" t="s">
        <v>5643</v>
      </c>
      <c r="D942" s="244" t="s">
        <v>510</v>
      </c>
      <c r="E942" s="244" t="s">
        <v>510</v>
      </c>
      <c r="F942" s="314" t="s">
        <v>863</v>
      </c>
      <c r="G942" s="244" t="s">
        <v>6188</v>
      </c>
      <c r="H942" s="157" t="str">
        <f>VLOOKUP(I942:I968,'ENTER STAFF #S HERE'!$A$1:$B$2180,2,FALSE)</f>
        <v>C1885</v>
      </c>
      <c r="I942" s="300" t="s">
        <v>4174</v>
      </c>
      <c r="J942" s="228" t="s">
        <v>5669</v>
      </c>
      <c r="K942" s="187" t="str">
        <f t="shared" si="38"/>
        <v>3</v>
      </c>
      <c r="L942" s="187">
        <f t="shared" si="39"/>
        <v>1</v>
      </c>
      <c r="M942" s="187">
        <v>10</v>
      </c>
      <c r="N942" s="187" t="str">
        <f t="shared" si="40"/>
        <v xml:space="preserve"> </v>
      </c>
      <c r="O942" s="187" t="str">
        <f t="shared" si="41"/>
        <v xml:space="preserve"> </v>
      </c>
      <c r="P942" s="187" t="str">
        <f t="shared" si="42"/>
        <v xml:space="preserve"> </v>
      </c>
      <c r="Q942" s="187" t="str">
        <f t="shared" si="43"/>
        <v xml:space="preserve"> </v>
      </c>
      <c r="R942" s="187" t="str">
        <f t="shared" si="44"/>
        <v xml:space="preserve"> </v>
      </c>
      <c r="S942" s="187" t="str">
        <f t="shared" si="45"/>
        <v xml:space="preserve"> </v>
      </c>
      <c r="T942" s="187" t="str">
        <f t="shared" si="46"/>
        <v xml:space="preserve"> </v>
      </c>
      <c r="U942" s="187" t="str">
        <f t="shared" si="47"/>
        <v xml:space="preserve"> </v>
      </c>
      <c r="V942" s="187" t="str">
        <f t="shared" si="48"/>
        <v xml:space="preserve"> </v>
      </c>
      <c r="W942" s="187">
        <f t="shared" si="49"/>
        <v>1</v>
      </c>
      <c r="X942" s="187" t="str">
        <f t="shared" si="50"/>
        <v xml:space="preserve"> </v>
      </c>
      <c r="Y942" s="187" t="str">
        <f t="shared" si="51"/>
        <v xml:space="preserve"> </v>
      </c>
      <c r="Z942" s="187" t="str">
        <f t="shared" si="52"/>
        <v xml:space="preserve"> </v>
      </c>
      <c r="AA942" s="187"/>
      <c r="AB942" s="187" t="str">
        <f t="shared" si="53"/>
        <v/>
      </c>
      <c r="AC942" s="475" t="s">
        <v>60</v>
      </c>
      <c r="AD942" s="188" t="s">
        <v>6072</v>
      </c>
      <c r="AE942" s="187" t="str">
        <f>VLOOKUP($AF$2:$AF$6318,'PROG CODE'!$A$2:$B$1052,2,FALSE)</f>
        <v>KCABACP</v>
      </c>
      <c r="AF942" s="222" t="s">
        <v>88</v>
      </c>
      <c r="AG942" s="189" t="s">
        <v>63</v>
      </c>
      <c r="AH942" s="222" t="s">
        <v>5684</v>
      </c>
      <c r="AI942" s="282" t="s">
        <v>6148</v>
      </c>
      <c r="AJ942" s="191" t="s">
        <v>5638</v>
      </c>
      <c r="AK942" s="229"/>
      <c r="AL942" s="229"/>
      <c r="AM942" s="192" t="s">
        <v>5639</v>
      </c>
    </row>
    <row r="943" spans="1:39" ht="13.5" customHeight="1">
      <c r="A943" s="183">
        <f t="shared" si="5"/>
        <v>1</v>
      </c>
      <c r="B943" s="247" t="s">
        <v>52</v>
      </c>
      <c r="C943" s="247" t="s">
        <v>5636</v>
      </c>
      <c r="D943" s="244" t="s">
        <v>510</v>
      </c>
      <c r="E943" s="244" t="s">
        <v>510</v>
      </c>
      <c r="F943" s="331" t="s">
        <v>1890</v>
      </c>
      <c r="G943" s="244" t="s">
        <v>6535</v>
      </c>
      <c r="H943" s="157" t="str">
        <f>VLOOKUP(I943:I969,'ENTER STAFF #S HERE'!$A$1:$B$2180,2,FALSE)</f>
        <v>C1617</v>
      </c>
      <c r="I943" s="300" t="s">
        <v>4177</v>
      </c>
      <c r="J943" s="228" t="s">
        <v>5669</v>
      </c>
      <c r="K943" s="187" t="str">
        <f t="shared" si="38"/>
        <v>3</v>
      </c>
      <c r="L943" s="187">
        <f t="shared" si="39"/>
        <v>1</v>
      </c>
      <c r="M943" s="187">
        <v>10</v>
      </c>
      <c r="N943" s="187" t="str">
        <f t="shared" si="40"/>
        <v xml:space="preserve"> </v>
      </c>
      <c r="O943" s="187" t="str">
        <f t="shared" si="41"/>
        <v xml:space="preserve"> </v>
      </c>
      <c r="P943" s="187" t="str">
        <f t="shared" si="42"/>
        <v xml:space="preserve"> </v>
      </c>
      <c r="Q943" s="187" t="str">
        <f t="shared" si="43"/>
        <v xml:space="preserve"> </v>
      </c>
      <c r="R943" s="187" t="str">
        <f t="shared" si="44"/>
        <v xml:space="preserve"> </v>
      </c>
      <c r="S943" s="187" t="str">
        <f t="shared" si="45"/>
        <v xml:space="preserve"> </v>
      </c>
      <c r="T943" s="187" t="str">
        <f t="shared" si="46"/>
        <v xml:space="preserve"> </v>
      </c>
      <c r="U943" s="187" t="str">
        <f t="shared" si="47"/>
        <v xml:space="preserve"> </v>
      </c>
      <c r="V943" s="187" t="str">
        <f t="shared" si="48"/>
        <v xml:space="preserve"> </v>
      </c>
      <c r="W943" s="187">
        <f t="shared" si="49"/>
        <v>1</v>
      </c>
      <c r="X943" s="187" t="str">
        <f t="shared" si="50"/>
        <v xml:space="preserve"> </v>
      </c>
      <c r="Y943" s="187" t="str">
        <f t="shared" si="51"/>
        <v xml:space="preserve"> </v>
      </c>
      <c r="Z943" s="187" t="str">
        <f t="shared" si="52"/>
        <v xml:space="preserve"> </v>
      </c>
      <c r="AA943" s="187"/>
      <c r="AB943" s="187" t="str">
        <f t="shared" si="53"/>
        <v/>
      </c>
      <c r="AC943" s="475" t="s">
        <v>60</v>
      </c>
      <c r="AD943" s="188" t="s">
        <v>6072</v>
      </c>
      <c r="AE943" s="187" t="str">
        <f>VLOOKUP($AF$2:$AF$6318,'PROG CODE'!$A$2:$B$1052,2,FALSE)</f>
        <v>KCABACP</v>
      </c>
      <c r="AF943" s="222" t="s">
        <v>88</v>
      </c>
      <c r="AG943" s="189" t="s">
        <v>63</v>
      </c>
      <c r="AH943" s="222" t="s">
        <v>5684</v>
      </c>
      <c r="AI943" s="282" t="s">
        <v>6152</v>
      </c>
      <c r="AJ943" s="191" t="s">
        <v>5638</v>
      </c>
      <c r="AK943" s="229"/>
      <c r="AL943" s="229"/>
      <c r="AM943" s="192" t="s">
        <v>5639</v>
      </c>
    </row>
    <row r="944" spans="1:39" ht="13.5" customHeight="1">
      <c r="A944" s="183">
        <f t="shared" si="5"/>
        <v>2</v>
      </c>
      <c r="B944" s="247" t="s">
        <v>357</v>
      </c>
      <c r="C944" s="247" t="s">
        <v>5643</v>
      </c>
      <c r="D944" s="244" t="s">
        <v>376</v>
      </c>
      <c r="E944" s="244" t="s">
        <v>430</v>
      </c>
      <c r="F944" s="331" t="s">
        <v>1886</v>
      </c>
      <c r="G944" s="244" t="s">
        <v>6536</v>
      </c>
      <c r="H944" s="157" t="str">
        <f>VLOOKUP(I944:I969,'ENTER STAFF #S HERE'!$A$1:$B$2180,2,FALSE)</f>
        <v>C1773</v>
      </c>
      <c r="I944" s="300" t="s">
        <v>5613</v>
      </c>
      <c r="J944" s="228" t="s">
        <v>5669</v>
      </c>
      <c r="K944" s="187" t="str">
        <f t="shared" si="38"/>
        <v>3</v>
      </c>
      <c r="L944" s="187">
        <f t="shared" si="39"/>
        <v>1</v>
      </c>
      <c r="M944" s="187">
        <v>10</v>
      </c>
      <c r="N944" s="187" t="str">
        <f t="shared" si="40"/>
        <v xml:space="preserve"> </v>
      </c>
      <c r="O944" s="187" t="str">
        <f t="shared" si="41"/>
        <v xml:space="preserve"> </v>
      </c>
      <c r="P944" s="187" t="str">
        <f t="shared" si="42"/>
        <v xml:space="preserve"> </v>
      </c>
      <c r="Q944" s="187" t="str">
        <f t="shared" si="43"/>
        <v xml:space="preserve"> </v>
      </c>
      <c r="R944" s="187" t="str">
        <f t="shared" si="44"/>
        <v xml:space="preserve"> </v>
      </c>
      <c r="S944" s="187" t="str">
        <f t="shared" si="45"/>
        <v xml:space="preserve"> </v>
      </c>
      <c r="T944" s="187" t="str">
        <f t="shared" si="46"/>
        <v xml:space="preserve"> </v>
      </c>
      <c r="U944" s="187" t="str">
        <f t="shared" si="47"/>
        <v xml:space="preserve"> </v>
      </c>
      <c r="V944" s="187" t="str">
        <f t="shared" si="48"/>
        <v xml:space="preserve"> </v>
      </c>
      <c r="W944" s="187">
        <f t="shared" si="49"/>
        <v>1</v>
      </c>
      <c r="X944" s="187" t="str">
        <f t="shared" si="50"/>
        <v xml:space="preserve"> </v>
      </c>
      <c r="Y944" s="187" t="str">
        <f t="shared" si="51"/>
        <v xml:space="preserve"> </v>
      </c>
      <c r="Z944" s="187" t="str">
        <f t="shared" si="52"/>
        <v xml:space="preserve"> </v>
      </c>
      <c r="AA944" s="187"/>
      <c r="AB944" s="187" t="str">
        <f t="shared" si="53"/>
        <v/>
      </c>
      <c r="AC944" s="475" t="s">
        <v>60</v>
      </c>
      <c r="AD944" s="188" t="s">
        <v>6072</v>
      </c>
      <c r="AE944" s="187" t="str">
        <f>VLOOKUP($AF$2:$AF$6318,'PROG CODE'!$A$2:$B$1052,2,FALSE)</f>
        <v>KCABACP</v>
      </c>
      <c r="AF944" s="222" t="s">
        <v>88</v>
      </c>
      <c r="AG944" s="189" t="s">
        <v>63</v>
      </c>
      <c r="AH944" s="222" t="s">
        <v>5684</v>
      </c>
      <c r="AI944" s="282" t="s">
        <v>6152</v>
      </c>
      <c r="AJ944" s="191" t="s">
        <v>5638</v>
      </c>
      <c r="AK944" s="229"/>
      <c r="AL944" s="229"/>
      <c r="AM944" s="192" t="s">
        <v>5639</v>
      </c>
    </row>
    <row r="945" spans="1:39" ht="13.5" customHeight="1">
      <c r="A945" s="183">
        <f t="shared" si="5"/>
        <v>3</v>
      </c>
      <c r="B945" s="247" t="s">
        <v>358</v>
      </c>
      <c r="C945" s="247" t="s">
        <v>5636</v>
      </c>
      <c r="D945" s="244" t="s">
        <v>376</v>
      </c>
      <c r="E945" s="244" t="s">
        <v>382</v>
      </c>
      <c r="F945" s="331" t="s">
        <v>1888</v>
      </c>
      <c r="G945" s="244" t="s">
        <v>6537</v>
      </c>
      <c r="H945" s="157" t="str">
        <f>VLOOKUP(I945:I970,'ENTER STAFF #S HERE'!$A$1:$B$2180,2,FALSE)</f>
        <v>C1624</v>
      </c>
      <c r="I945" s="300" t="s">
        <v>4442</v>
      </c>
      <c r="J945" s="228" t="s">
        <v>5669</v>
      </c>
      <c r="K945" s="187" t="str">
        <f t="shared" si="38"/>
        <v>3</v>
      </c>
      <c r="L945" s="187">
        <f t="shared" si="39"/>
        <v>1</v>
      </c>
      <c r="M945" s="187">
        <v>10</v>
      </c>
      <c r="N945" s="187" t="str">
        <f t="shared" si="40"/>
        <v xml:space="preserve"> </v>
      </c>
      <c r="O945" s="187" t="str">
        <f t="shared" si="41"/>
        <v xml:space="preserve"> </v>
      </c>
      <c r="P945" s="187" t="str">
        <f t="shared" si="42"/>
        <v xml:space="preserve"> </v>
      </c>
      <c r="Q945" s="187" t="str">
        <f t="shared" si="43"/>
        <v xml:space="preserve"> </v>
      </c>
      <c r="R945" s="187" t="str">
        <f t="shared" si="44"/>
        <v xml:space="preserve"> </v>
      </c>
      <c r="S945" s="187" t="str">
        <f t="shared" si="45"/>
        <v xml:space="preserve"> </v>
      </c>
      <c r="T945" s="187" t="str">
        <f t="shared" si="46"/>
        <v xml:space="preserve"> </v>
      </c>
      <c r="U945" s="187" t="str">
        <f t="shared" si="47"/>
        <v xml:space="preserve"> </v>
      </c>
      <c r="V945" s="187" t="str">
        <f t="shared" si="48"/>
        <v xml:space="preserve"> </v>
      </c>
      <c r="W945" s="187">
        <f t="shared" si="49"/>
        <v>1</v>
      </c>
      <c r="X945" s="187" t="str">
        <f t="shared" si="50"/>
        <v xml:space="preserve"> </v>
      </c>
      <c r="Y945" s="187" t="str">
        <f t="shared" si="51"/>
        <v xml:space="preserve"> </v>
      </c>
      <c r="Z945" s="187" t="str">
        <f t="shared" si="52"/>
        <v xml:space="preserve"> </v>
      </c>
      <c r="AA945" s="187"/>
      <c r="AB945" s="187" t="str">
        <f t="shared" si="53"/>
        <v/>
      </c>
      <c r="AC945" s="475" t="s">
        <v>60</v>
      </c>
      <c r="AD945" s="188" t="s">
        <v>6072</v>
      </c>
      <c r="AE945" s="187" t="str">
        <f>VLOOKUP($AF$2:$AF$6318,'PROG CODE'!$A$2:$B$1052,2,FALSE)</f>
        <v>KCABACP</v>
      </c>
      <c r="AF945" s="222" t="s">
        <v>88</v>
      </c>
      <c r="AG945" s="189" t="s">
        <v>63</v>
      </c>
      <c r="AH945" s="222" t="s">
        <v>5684</v>
      </c>
      <c r="AI945" s="282" t="s">
        <v>6152</v>
      </c>
      <c r="AJ945" s="191" t="s">
        <v>5638</v>
      </c>
      <c r="AK945" s="229"/>
      <c r="AL945" s="229"/>
      <c r="AM945" s="192" t="s">
        <v>5639</v>
      </c>
    </row>
    <row r="946" spans="1:39" ht="13.5" customHeight="1">
      <c r="A946" s="183">
        <f t="shared" si="5"/>
        <v>4</v>
      </c>
      <c r="B946" s="247" t="s">
        <v>359</v>
      </c>
      <c r="C946" s="247" t="s">
        <v>5636</v>
      </c>
      <c r="D946" s="244" t="s">
        <v>510</v>
      </c>
      <c r="E946" s="244" t="s">
        <v>510</v>
      </c>
      <c r="F946" s="331" t="s">
        <v>1894</v>
      </c>
      <c r="G946" s="244" t="s">
        <v>6538</v>
      </c>
      <c r="H946" s="157" t="str">
        <f>VLOOKUP(I946:I970,'ENTER STAFF #S HERE'!$A$1:$B$2180,2,FALSE)</f>
        <v>C0700</v>
      </c>
      <c r="I946" s="300" t="s">
        <v>3986</v>
      </c>
      <c r="J946" s="228" t="s">
        <v>5669</v>
      </c>
      <c r="K946" s="187" t="str">
        <f t="shared" si="38"/>
        <v>3</v>
      </c>
      <c r="L946" s="187">
        <f t="shared" si="39"/>
        <v>1</v>
      </c>
      <c r="M946" s="187">
        <v>10</v>
      </c>
      <c r="N946" s="187" t="str">
        <f t="shared" si="40"/>
        <v xml:space="preserve"> </v>
      </c>
      <c r="O946" s="187" t="str">
        <f t="shared" si="41"/>
        <v xml:space="preserve"> </v>
      </c>
      <c r="P946" s="187" t="str">
        <f t="shared" si="42"/>
        <v xml:space="preserve"> </v>
      </c>
      <c r="Q946" s="187" t="str">
        <f t="shared" si="43"/>
        <v xml:space="preserve"> </v>
      </c>
      <c r="R946" s="187" t="str">
        <f t="shared" si="44"/>
        <v xml:space="preserve"> </v>
      </c>
      <c r="S946" s="187" t="str">
        <f t="shared" si="45"/>
        <v xml:space="preserve"> </v>
      </c>
      <c r="T946" s="187" t="str">
        <f t="shared" si="46"/>
        <v xml:space="preserve"> </v>
      </c>
      <c r="U946" s="187" t="str">
        <f t="shared" si="47"/>
        <v xml:space="preserve"> </v>
      </c>
      <c r="V946" s="187" t="str">
        <f t="shared" si="48"/>
        <v xml:space="preserve"> </v>
      </c>
      <c r="W946" s="187">
        <f t="shared" si="49"/>
        <v>1</v>
      </c>
      <c r="X946" s="187" t="str">
        <f t="shared" si="50"/>
        <v xml:space="preserve"> </v>
      </c>
      <c r="Y946" s="187" t="str">
        <f t="shared" si="51"/>
        <v xml:space="preserve"> </v>
      </c>
      <c r="Z946" s="187" t="str">
        <f t="shared" si="52"/>
        <v xml:space="preserve"> </v>
      </c>
      <c r="AA946" s="187"/>
      <c r="AB946" s="187" t="str">
        <f t="shared" si="53"/>
        <v/>
      </c>
      <c r="AC946" s="475" t="s">
        <v>60</v>
      </c>
      <c r="AD946" s="188" t="s">
        <v>6072</v>
      </c>
      <c r="AE946" s="187" t="str">
        <f>VLOOKUP($AF$2:$AF$6318,'PROG CODE'!$A$2:$B$1052,2,FALSE)</f>
        <v>KCABACP</v>
      </c>
      <c r="AF946" s="222" t="s">
        <v>88</v>
      </c>
      <c r="AG946" s="189" t="s">
        <v>63</v>
      </c>
      <c r="AH946" s="222" t="s">
        <v>5684</v>
      </c>
      <c r="AI946" s="282" t="s">
        <v>6152</v>
      </c>
      <c r="AJ946" s="191" t="s">
        <v>5638</v>
      </c>
      <c r="AK946" s="229"/>
      <c r="AL946" s="229"/>
      <c r="AM946" s="192" t="s">
        <v>5639</v>
      </c>
    </row>
    <row r="947" spans="1:39" ht="13.5" customHeight="1">
      <c r="A947" s="183">
        <f t="shared" si="5"/>
        <v>4</v>
      </c>
      <c r="B947" s="247" t="s">
        <v>359</v>
      </c>
      <c r="C947" s="247" t="s">
        <v>53</v>
      </c>
      <c r="D947" s="244" t="s">
        <v>376</v>
      </c>
      <c r="E947" s="244" t="s">
        <v>382</v>
      </c>
      <c r="F947" s="331" t="s">
        <v>1885</v>
      </c>
      <c r="G947" s="244" t="s">
        <v>6539</v>
      </c>
      <c r="H947" s="157" t="str">
        <f>VLOOKUP(I947:I970,'ENTER STAFF #S HERE'!$A$1:$B$2180,2,FALSE)</f>
        <v>C1854</v>
      </c>
      <c r="I947" s="300" t="s">
        <v>4358</v>
      </c>
      <c r="J947" s="228" t="s">
        <v>5669</v>
      </c>
      <c r="K947" s="187" t="str">
        <f t="shared" si="38"/>
        <v>3</v>
      </c>
      <c r="L947" s="187">
        <f t="shared" si="39"/>
        <v>1</v>
      </c>
      <c r="M947" s="187">
        <v>10</v>
      </c>
      <c r="N947" s="187" t="str">
        <f t="shared" si="40"/>
        <v xml:space="preserve"> </v>
      </c>
      <c r="O947" s="187" t="str">
        <f t="shared" si="41"/>
        <v xml:space="preserve"> </v>
      </c>
      <c r="P947" s="187" t="str">
        <f t="shared" si="42"/>
        <v xml:space="preserve"> </v>
      </c>
      <c r="Q947" s="187" t="str">
        <f t="shared" si="43"/>
        <v xml:space="preserve"> </v>
      </c>
      <c r="R947" s="187" t="str">
        <f t="shared" si="44"/>
        <v xml:space="preserve"> </v>
      </c>
      <c r="S947" s="187" t="str">
        <f t="shared" si="45"/>
        <v xml:space="preserve"> </v>
      </c>
      <c r="T947" s="187" t="str">
        <f t="shared" si="46"/>
        <v xml:space="preserve"> </v>
      </c>
      <c r="U947" s="187" t="str">
        <f t="shared" si="47"/>
        <v xml:space="preserve"> </v>
      </c>
      <c r="V947" s="187" t="str">
        <f t="shared" si="48"/>
        <v xml:space="preserve"> </v>
      </c>
      <c r="W947" s="187">
        <f t="shared" si="49"/>
        <v>1</v>
      </c>
      <c r="X947" s="187" t="str">
        <f t="shared" si="50"/>
        <v xml:space="preserve"> </v>
      </c>
      <c r="Y947" s="187" t="str">
        <f t="shared" si="51"/>
        <v xml:space="preserve"> </v>
      </c>
      <c r="Z947" s="187" t="str">
        <f t="shared" si="52"/>
        <v xml:space="preserve"> </v>
      </c>
      <c r="AA947" s="187"/>
      <c r="AB947" s="187" t="str">
        <f t="shared" si="53"/>
        <v/>
      </c>
      <c r="AC947" s="475" t="s">
        <v>60</v>
      </c>
      <c r="AD947" s="188" t="s">
        <v>6072</v>
      </c>
      <c r="AE947" s="187" t="str">
        <f>VLOOKUP($AF$2:$AF$6318,'PROG CODE'!$A$2:$B$1052,2,FALSE)</f>
        <v>KCABACP</v>
      </c>
      <c r="AF947" s="222" t="s">
        <v>88</v>
      </c>
      <c r="AG947" s="189" t="s">
        <v>63</v>
      </c>
      <c r="AH947" s="222" t="s">
        <v>5684</v>
      </c>
      <c r="AI947" s="282" t="s">
        <v>6152</v>
      </c>
      <c r="AJ947" s="191" t="s">
        <v>5638</v>
      </c>
      <c r="AK947" s="229"/>
      <c r="AL947" s="229"/>
      <c r="AM947" s="192" t="s">
        <v>5639</v>
      </c>
    </row>
    <row r="948" spans="1:39" ht="13.5" customHeight="1">
      <c r="A948" s="183">
        <f t="shared" si="5"/>
        <v>5</v>
      </c>
      <c r="B948" s="247" t="s">
        <v>360</v>
      </c>
      <c r="C948" s="247" t="s">
        <v>53</v>
      </c>
      <c r="D948" s="244" t="s">
        <v>510</v>
      </c>
      <c r="E948" s="244" t="s">
        <v>510</v>
      </c>
      <c r="F948" s="314" t="s">
        <v>1892</v>
      </c>
      <c r="G948" s="244" t="s">
        <v>5840</v>
      </c>
      <c r="H948" s="157" t="str">
        <f>VLOOKUP(I948:I970,'ENTER STAFF #S HERE'!$A$1:$B$2180,2,FALSE)</f>
        <v>C1626</v>
      </c>
      <c r="I948" s="300" t="s">
        <v>3993</v>
      </c>
      <c r="J948" s="228"/>
      <c r="K948" s="187">
        <f t="shared" si="38"/>
        <v>0</v>
      </c>
      <c r="L948" s="187">
        <f t="shared" si="39"/>
        <v>0</v>
      </c>
      <c r="M948" s="187">
        <v>10</v>
      </c>
      <c r="N948" s="187" t="str">
        <f t="shared" si="40"/>
        <v xml:space="preserve"> </v>
      </c>
      <c r="O948" s="187" t="str">
        <f t="shared" si="41"/>
        <v xml:space="preserve"> </v>
      </c>
      <c r="P948" s="187" t="str">
        <f t="shared" si="42"/>
        <v xml:space="preserve"> </v>
      </c>
      <c r="Q948" s="187" t="str">
        <f t="shared" si="43"/>
        <v xml:space="preserve"> </v>
      </c>
      <c r="R948" s="187" t="str">
        <f t="shared" si="44"/>
        <v xml:space="preserve"> </v>
      </c>
      <c r="S948" s="187" t="str">
        <f t="shared" si="45"/>
        <v xml:space="preserve"> </v>
      </c>
      <c r="T948" s="187" t="str">
        <f t="shared" si="46"/>
        <v xml:space="preserve"> </v>
      </c>
      <c r="U948" s="187" t="str">
        <f t="shared" si="47"/>
        <v xml:space="preserve"> </v>
      </c>
      <c r="V948" s="187" t="str">
        <f t="shared" si="48"/>
        <v xml:space="preserve"> </v>
      </c>
      <c r="W948" s="187">
        <f t="shared" si="49"/>
        <v>0</v>
      </c>
      <c r="X948" s="187" t="str">
        <f t="shared" si="50"/>
        <v xml:space="preserve"> </v>
      </c>
      <c r="Y948" s="187" t="str">
        <f t="shared" si="51"/>
        <v xml:space="preserve"> </v>
      </c>
      <c r="Z948" s="187" t="str">
        <f t="shared" si="52"/>
        <v xml:space="preserve"> </v>
      </c>
      <c r="AA948" s="187"/>
      <c r="AB948" s="187" t="str">
        <f t="shared" si="53"/>
        <v/>
      </c>
      <c r="AC948" s="475" t="s">
        <v>60</v>
      </c>
      <c r="AD948" s="188" t="s">
        <v>6072</v>
      </c>
      <c r="AE948" s="187" t="str">
        <f>VLOOKUP($AF$2:$AF$6318,'PROG CODE'!$A$2:$B$1052,2,FALSE)</f>
        <v>KCABACP</v>
      </c>
      <c r="AF948" s="222" t="s">
        <v>88</v>
      </c>
      <c r="AG948" s="189" t="s">
        <v>63</v>
      </c>
      <c r="AH948" s="222" t="s">
        <v>5684</v>
      </c>
      <c r="AI948" s="282" t="s">
        <v>6152</v>
      </c>
      <c r="AJ948" s="191" t="s">
        <v>5638</v>
      </c>
      <c r="AK948" s="229"/>
      <c r="AL948" s="229"/>
      <c r="AM948" s="192" t="s">
        <v>5639</v>
      </c>
    </row>
    <row r="949" spans="1:39" ht="13.5" customHeight="1">
      <c r="A949" s="183">
        <f t="shared" si="5"/>
        <v>1</v>
      </c>
      <c r="B949" s="331" t="s">
        <v>52</v>
      </c>
      <c r="C949" s="331" t="s">
        <v>5643</v>
      </c>
      <c r="D949" s="244" t="s">
        <v>376</v>
      </c>
      <c r="E949" s="323" t="s">
        <v>434</v>
      </c>
      <c r="F949" s="314" t="s">
        <v>1902</v>
      </c>
      <c r="G949" s="323" t="s">
        <v>6540</v>
      </c>
      <c r="H949" s="157" t="str">
        <f>VLOOKUP(I949:I970,'ENTER STAFF #S HERE'!$A$1:$B$2180,2,FALSE)</f>
        <v>C1942</v>
      </c>
      <c r="I949" s="300" t="s">
        <v>4471</v>
      </c>
      <c r="J949" s="228" t="s">
        <v>5669</v>
      </c>
      <c r="K949" s="187" t="str">
        <f t="shared" si="38"/>
        <v>3</v>
      </c>
      <c r="L949" s="187">
        <f t="shared" si="39"/>
        <v>1</v>
      </c>
      <c r="M949" s="187">
        <v>10</v>
      </c>
      <c r="N949" s="187" t="str">
        <f t="shared" si="40"/>
        <v xml:space="preserve"> </v>
      </c>
      <c r="O949" s="187" t="str">
        <f t="shared" si="41"/>
        <v xml:space="preserve"> </v>
      </c>
      <c r="P949" s="187" t="str">
        <f t="shared" si="42"/>
        <v xml:space="preserve"> </v>
      </c>
      <c r="Q949" s="187" t="str">
        <f t="shared" si="43"/>
        <v xml:space="preserve"> </v>
      </c>
      <c r="R949" s="187" t="str">
        <f t="shared" si="44"/>
        <v xml:space="preserve"> </v>
      </c>
      <c r="S949" s="187" t="str">
        <f t="shared" si="45"/>
        <v xml:space="preserve"> </v>
      </c>
      <c r="T949" s="187" t="str">
        <f t="shared" si="46"/>
        <v xml:space="preserve"> </v>
      </c>
      <c r="U949" s="187" t="str">
        <f t="shared" si="47"/>
        <v xml:space="preserve"> </v>
      </c>
      <c r="V949" s="187" t="str">
        <f t="shared" si="48"/>
        <v xml:space="preserve"> </v>
      </c>
      <c r="W949" s="187">
        <f t="shared" si="49"/>
        <v>1</v>
      </c>
      <c r="X949" s="187" t="str">
        <f t="shared" si="50"/>
        <v xml:space="preserve"> </v>
      </c>
      <c r="Y949" s="187" t="str">
        <f t="shared" si="51"/>
        <v xml:space="preserve"> </v>
      </c>
      <c r="Z949" s="187" t="str">
        <f t="shared" si="52"/>
        <v xml:space="preserve"> </v>
      </c>
      <c r="AA949" s="187"/>
      <c r="AB949" s="187" t="str">
        <f t="shared" si="53"/>
        <v/>
      </c>
      <c r="AC949" s="475" t="s">
        <v>60</v>
      </c>
      <c r="AD949" s="188" t="s">
        <v>6072</v>
      </c>
      <c r="AE949" s="187" t="str">
        <f>VLOOKUP($AF$2:$AF$6318,'PROG CODE'!$A$2:$B$1052,2,FALSE)</f>
        <v>KCABACP</v>
      </c>
      <c r="AF949" s="222" t="s">
        <v>88</v>
      </c>
      <c r="AG949" s="189" t="s">
        <v>63</v>
      </c>
      <c r="AH949" s="222" t="s">
        <v>5684</v>
      </c>
      <c r="AI949" s="332" t="s">
        <v>65</v>
      </c>
      <c r="AJ949" s="191" t="s">
        <v>5638</v>
      </c>
      <c r="AK949" s="229"/>
      <c r="AL949" s="229"/>
      <c r="AM949" s="192" t="s">
        <v>5639</v>
      </c>
    </row>
    <row r="950" spans="1:39" ht="13.5" customHeight="1">
      <c r="A950" s="183">
        <f t="shared" si="5"/>
        <v>2</v>
      </c>
      <c r="B950" s="332" t="s">
        <v>357</v>
      </c>
      <c r="C950" s="332" t="s">
        <v>5643</v>
      </c>
      <c r="D950" s="244" t="s">
        <v>376</v>
      </c>
      <c r="E950" s="323" t="s">
        <v>423</v>
      </c>
      <c r="F950" s="314" t="s">
        <v>1910</v>
      </c>
      <c r="G950" s="323" t="s">
        <v>6177</v>
      </c>
      <c r="H950" s="157" t="str">
        <f>VLOOKUP(I950:I970,'ENTER STAFF #S HERE'!$A$1:$B$2180,2,FALSE)</f>
        <v>C1604</v>
      </c>
      <c r="I950" s="300" t="s">
        <v>3962</v>
      </c>
      <c r="J950" s="228" t="s">
        <v>5669</v>
      </c>
      <c r="K950" s="187" t="str">
        <f t="shared" si="38"/>
        <v>3</v>
      </c>
      <c r="L950" s="187">
        <f t="shared" si="39"/>
        <v>1</v>
      </c>
      <c r="M950" s="187">
        <v>10</v>
      </c>
      <c r="N950" s="187" t="str">
        <f t="shared" si="40"/>
        <v xml:space="preserve"> </v>
      </c>
      <c r="O950" s="187" t="str">
        <f t="shared" si="41"/>
        <v xml:space="preserve"> </v>
      </c>
      <c r="P950" s="187" t="str">
        <f t="shared" si="42"/>
        <v xml:space="preserve"> </v>
      </c>
      <c r="Q950" s="187" t="str">
        <f t="shared" si="43"/>
        <v xml:space="preserve"> </v>
      </c>
      <c r="R950" s="187" t="str">
        <f t="shared" si="44"/>
        <v xml:space="preserve"> </v>
      </c>
      <c r="S950" s="187" t="str">
        <f t="shared" si="45"/>
        <v xml:space="preserve"> </v>
      </c>
      <c r="T950" s="187" t="str">
        <f t="shared" si="46"/>
        <v xml:space="preserve"> </v>
      </c>
      <c r="U950" s="187" t="str">
        <f t="shared" si="47"/>
        <v xml:space="preserve"> </v>
      </c>
      <c r="V950" s="187" t="str">
        <f t="shared" si="48"/>
        <v xml:space="preserve"> </v>
      </c>
      <c r="W950" s="187">
        <f t="shared" si="49"/>
        <v>1</v>
      </c>
      <c r="X950" s="187" t="str">
        <f t="shared" si="50"/>
        <v xml:space="preserve"> </v>
      </c>
      <c r="Y950" s="187" t="str">
        <f t="shared" si="51"/>
        <v xml:space="preserve"> </v>
      </c>
      <c r="Z950" s="187" t="str">
        <f t="shared" si="52"/>
        <v xml:space="preserve"> </v>
      </c>
      <c r="AA950" s="187"/>
      <c r="AB950" s="187" t="str">
        <f t="shared" si="53"/>
        <v/>
      </c>
      <c r="AC950" s="475" t="s">
        <v>60</v>
      </c>
      <c r="AD950" s="188" t="s">
        <v>6072</v>
      </c>
      <c r="AE950" s="187" t="str">
        <f>VLOOKUP($AF$2:$AF$6318,'PROG CODE'!$A$2:$B$1052,2,FALSE)</f>
        <v>KCABACP</v>
      </c>
      <c r="AF950" s="222" t="s">
        <v>88</v>
      </c>
      <c r="AG950" s="189" t="s">
        <v>63</v>
      </c>
      <c r="AH950" s="222" t="s">
        <v>5684</v>
      </c>
      <c r="AI950" s="331" t="s">
        <v>65</v>
      </c>
      <c r="AJ950" s="191" t="s">
        <v>5638</v>
      </c>
      <c r="AK950" s="229"/>
      <c r="AL950" s="229"/>
      <c r="AM950" s="192" t="s">
        <v>5639</v>
      </c>
    </row>
    <row r="951" spans="1:39" ht="13.5" customHeight="1">
      <c r="A951" s="183">
        <f t="shared" si="5"/>
        <v>2</v>
      </c>
      <c r="B951" s="332" t="s">
        <v>357</v>
      </c>
      <c r="C951" s="332" t="s">
        <v>53</v>
      </c>
      <c r="D951" s="244" t="s">
        <v>376</v>
      </c>
      <c r="E951" s="246" t="s">
        <v>385</v>
      </c>
      <c r="F951" s="245" t="s">
        <v>1908</v>
      </c>
      <c r="G951" s="246" t="s">
        <v>6541</v>
      </c>
      <c r="H951" s="157" t="str">
        <f>VLOOKUP(I951:I970,'ENTER STAFF #S HERE'!$A$1:$B$2180,2,FALSE)</f>
        <v>C1826</v>
      </c>
      <c r="I951" s="300" t="s">
        <v>4194</v>
      </c>
      <c r="J951" s="228" t="s">
        <v>5669</v>
      </c>
      <c r="K951" s="187" t="str">
        <f t="shared" si="38"/>
        <v>3</v>
      </c>
      <c r="L951" s="187">
        <f t="shared" si="39"/>
        <v>1</v>
      </c>
      <c r="M951" s="187">
        <v>10</v>
      </c>
      <c r="N951" s="187" t="str">
        <f t="shared" si="40"/>
        <v xml:space="preserve"> </v>
      </c>
      <c r="O951" s="187" t="str">
        <f t="shared" si="41"/>
        <v xml:space="preserve"> </v>
      </c>
      <c r="P951" s="187" t="str">
        <f t="shared" si="42"/>
        <v xml:space="preserve"> </v>
      </c>
      <c r="Q951" s="187" t="str">
        <f t="shared" si="43"/>
        <v xml:space="preserve"> </v>
      </c>
      <c r="R951" s="187" t="str">
        <f t="shared" si="44"/>
        <v xml:space="preserve"> </v>
      </c>
      <c r="S951" s="187" t="str">
        <f t="shared" si="45"/>
        <v xml:space="preserve"> </v>
      </c>
      <c r="T951" s="187" t="str">
        <f t="shared" si="46"/>
        <v xml:space="preserve"> </v>
      </c>
      <c r="U951" s="187" t="str">
        <f t="shared" si="47"/>
        <v xml:space="preserve"> </v>
      </c>
      <c r="V951" s="187" t="str">
        <f t="shared" si="48"/>
        <v xml:space="preserve"> </v>
      </c>
      <c r="W951" s="187">
        <f t="shared" si="49"/>
        <v>1</v>
      </c>
      <c r="X951" s="187" t="str">
        <f t="shared" si="50"/>
        <v xml:space="preserve"> </v>
      </c>
      <c r="Y951" s="187" t="str">
        <f t="shared" si="51"/>
        <v xml:space="preserve"> </v>
      </c>
      <c r="Z951" s="187" t="str">
        <f t="shared" si="52"/>
        <v xml:space="preserve"> </v>
      </c>
      <c r="AA951" s="187"/>
      <c r="AB951" s="187" t="str">
        <f t="shared" si="53"/>
        <v/>
      </c>
      <c r="AC951" s="475" t="s">
        <v>60</v>
      </c>
      <c r="AD951" s="188" t="s">
        <v>6072</v>
      </c>
      <c r="AE951" s="187" t="str">
        <f>VLOOKUP($AF$2:$AF$6318,'PROG CODE'!$A$2:$B$1052,2,FALSE)</f>
        <v>KCABACP</v>
      </c>
      <c r="AF951" s="222" t="s">
        <v>88</v>
      </c>
      <c r="AG951" s="189" t="s">
        <v>63</v>
      </c>
      <c r="AH951" s="222" t="s">
        <v>5684</v>
      </c>
      <c r="AI951" s="332" t="s">
        <v>65</v>
      </c>
      <c r="AJ951" s="191" t="s">
        <v>5638</v>
      </c>
      <c r="AK951" s="229"/>
      <c r="AL951" s="229"/>
      <c r="AM951" s="192" t="s">
        <v>5639</v>
      </c>
    </row>
    <row r="952" spans="1:39" ht="13.5" customHeight="1">
      <c r="A952" s="183">
        <f t="shared" si="5"/>
        <v>3</v>
      </c>
      <c r="B952" s="332" t="s">
        <v>358</v>
      </c>
      <c r="C952" s="332" t="s">
        <v>5643</v>
      </c>
      <c r="D952" s="244" t="s">
        <v>376</v>
      </c>
      <c r="E952" s="246" t="s">
        <v>421</v>
      </c>
      <c r="F952" s="332" t="s">
        <v>1900</v>
      </c>
      <c r="G952" s="246" t="s">
        <v>6174</v>
      </c>
      <c r="H952" s="157" t="str">
        <f>VLOOKUP(I952:I970,'ENTER STAFF #S HERE'!$A$1:$B$2180,2,FALSE)</f>
        <v>C1792</v>
      </c>
      <c r="I952" s="300" t="s">
        <v>4215</v>
      </c>
      <c r="J952" s="228" t="s">
        <v>5669</v>
      </c>
      <c r="K952" s="187" t="str">
        <f t="shared" si="38"/>
        <v>3</v>
      </c>
      <c r="L952" s="187">
        <f t="shared" si="39"/>
        <v>1</v>
      </c>
      <c r="M952" s="187">
        <v>10</v>
      </c>
      <c r="N952" s="187" t="str">
        <f t="shared" si="40"/>
        <v xml:space="preserve"> </v>
      </c>
      <c r="O952" s="187" t="str">
        <f t="shared" si="41"/>
        <v xml:space="preserve"> </v>
      </c>
      <c r="P952" s="187" t="str">
        <f t="shared" si="42"/>
        <v xml:space="preserve"> </v>
      </c>
      <c r="Q952" s="187" t="str">
        <f t="shared" si="43"/>
        <v xml:space="preserve"> </v>
      </c>
      <c r="R952" s="187" t="str">
        <f t="shared" si="44"/>
        <v xml:space="preserve"> </v>
      </c>
      <c r="S952" s="187" t="str">
        <f t="shared" si="45"/>
        <v xml:space="preserve"> </v>
      </c>
      <c r="T952" s="187" t="str">
        <f t="shared" si="46"/>
        <v xml:space="preserve"> </v>
      </c>
      <c r="U952" s="187" t="str">
        <f t="shared" si="47"/>
        <v xml:space="preserve"> </v>
      </c>
      <c r="V952" s="187" t="str">
        <f t="shared" si="48"/>
        <v xml:space="preserve"> </v>
      </c>
      <c r="W952" s="187">
        <f t="shared" si="49"/>
        <v>1</v>
      </c>
      <c r="X952" s="187" t="str">
        <f t="shared" si="50"/>
        <v xml:space="preserve"> </v>
      </c>
      <c r="Y952" s="187" t="str">
        <f t="shared" si="51"/>
        <v xml:space="preserve"> </v>
      </c>
      <c r="Z952" s="187" t="str">
        <f t="shared" si="52"/>
        <v xml:space="preserve"> </v>
      </c>
      <c r="AA952" s="187"/>
      <c r="AB952" s="187" t="str">
        <f t="shared" si="53"/>
        <v/>
      </c>
      <c r="AC952" s="475" t="s">
        <v>60</v>
      </c>
      <c r="AD952" s="188" t="s">
        <v>6072</v>
      </c>
      <c r="AE952" s="187" t="str">
        <f>VLOOKUP($AF$2:$AF$6318,'PROG CODE'!$A$2:$B$1052,2,FALSE)</f>
        <v>KCABACP</v>
      </c>
      <c r="AF952" s="222" t="s">
        <v>88</v>
      </c>
      <c r="AG952" s="189" t="s">
        <v>63</v>
      </c>
      <c r="AH952" s="222" t="s">
        <v>5684</v>
      </c>
      <c r="AI952" s="332" t="s">
        <v>65</v>
      </c>
      <c r="AJ952" s="191" t="s">
        <v>5638</v>
      </c>
      <c r="AK952" s="229"/>
      <c r="AL952" s="229"/>
      <c r="AM952" s="192" t="s">
        <v>5639</v>
      </c>
    </row>
    <row r="953" spans="1:39" ht="13.5" customHeight="1">
      <c r="A953" s="183">
        <f t="shared" si="5"/>
        <v>3</v>
      </c>
      <c r="B953" s="332" t="s">
        <v>358</v>
      </c>
      <c r="C953" s="332" t="s">
        <v>53</v>
      </c>
      <c r="D953" s="244" t="s">
        <v>376</v>
      </c>
      <c r="E953" s="246" t="s">
        <v>390</v>
      </c>
      <c r="F953" s="245" t="s">
        <v>1906</v>
      </c>
      <c r="G953" s="246" t="s">
        <v>6542</v>
      </c>
      <c r="H953" s="157" t="str">
        <f>VLOOKUP(I953:I970,'ENTER STAFF #S HERE'!$A$1:$B$2180,2,FALSE)</f>
        <v>C1624</v>
      </c>
      <c r="I953" s="300" t="s">
        <v>4442</v>
      </c>
      <c r="J953" s="228" t="s">
        <v>5669</v>
      </c>
      <c r="K953" s="187" t="str">
        <f t="shared" si="38"/>
        <v>3</v>
      </c>
      <c r="L953" s="187">
        <f t="shared" si="39"/>
        <v>1</v>
      </c>
      <c r="M953" s="187">
        <v>10</v>
      </c>
      <c r="N953" s="187" t="str">
        <f t="shared" si="40"/>
        <v xml:space="preserve"> </v>
      </c>
      <c r="O953" s="187" t="str">
        <f t="shared" si="41"/>
        <v xml:space="preserve"> </v>
      </c>
      <c r="P953" s="187" t="str">
        <f t="shared" si="42"/>
        <v xml:space="preserve"> </v>
      </c>
      <c r="Q953" s="187" t="str">
        <f t="shared" si="43"/>
        <v xml:space="preserve"> </v>
      </c>
      <c r="R953" s="187" t="str">
        <f t="shared" si="44"/>
        <v xml:space="preserve"> </v>
      </c>
      <c r="S953" s="187" t="str">
        <f t="shared" si="45"/>
        <v xml:space="preserve"> </v>
      </c>
      <c r="T953" s="187" t="str">
        <f t="shared" si="46"/>
        <v xml:space="preserve"> </v>
      </c>
      <c r="U953" s="187" t="str">
        <f t="shared" si="47"/>
        <v xml:space="preserve"> </v>
      </c>
      <c r="V953" s="187" t="str">
        <f t="shared" si="48"/>
        <v xml:space="preserve"> </v>
      </c>
      <c r="W953" s="187">
        <f t="shared" si="49"/>
        <v>1</v>
      </c>
      <c r="X953" s="187" t="str">
        <f t="shared" si="50"/>
        <v xml:space="preserve"> </v>
      </c>
      <c r="Y953" s="187" t="str">
        <f t="shared" si="51"/>
        <v xml:space="preserve"> </v>
      </c>
      <c r="Z953" s="187" t="str">
        <f t="shared" si="52"/>
        <v xml:space="preserve"> </v>
      </c>
      <c r="AA953" s="187"/>
      <c r="AB953" s="187" t="str">
        <f t="shared" si="53"/>
        <v/>
      </c>
      <c r="AC953" s="475" t="s">
        <v>60</v>
      </c>
      <c r="AD953" s="188" t="s">
        <v>6072</v>
      </c>
      <c r="AE953" s="187" t="str">
        <f>VLOOKUP($AF$2:$AF$6318,'PROG CODE'!$A$2:$B$1052,2,FALSE)</f>
        <v>KCABACP</v>
      </c>
      <c r="AF953" s="222" t="s">
        <v>88</v>
      </c>
      <c r="AG953" s="189" t="s">
        <v>63</v>
      </c>
      <c r="AH953" s="222" t="s">
        <v>5684</v>
      </c>
      <c r="AI953" s="332" t="s">
        <v>65</v>
      </c>
      <c r="AJ953" s="191" t="s">
        <v>5638</v>
      </c>
      <c r="AK953" s="229"/>
      <c r="AL953" s="229"/>
      <c r="AM953" s="192" t="s">
        <v>5639</v>
      </c>
    </row>
    <row r="954" spans="1:39" ht="13.5" customHeight="1">
      <c r="A954" s="183">
        <f t="shared" si="5"/>
        <v>4</v>
      </c>
      <c r="B954" s="332" t="s">
        <v>359</v>
      </c>
      <c r="C954" s="332" t="s">
        <v>5636</v>
      </c>
      <c r="D954" s="244" t="s">
        <v>510</v>
      </c>
      <c r="E954" s="246" t="s">
        <v>510</v>
      </c>
      <c r="F954" s="245" t="s">
        <v>1898</v>
      </c>
      <c r="G954" s="246" t="s">
        <v>6180</v>
      </c>
      <c r="H954" s="157" t="str">
        <f>VLOOKUP(I954:I970,'ENTER STAFF #S HERE'!$A$1:$B$2180,2,FALSE)</f>
        <v>C2059</v>
      </c>
      <c r="I954" s="300" t="s">
        <v>5566</v>
      </c>
      <c r="J954" s="228" t="s">
        <v>5669</v>
      </c>
      <c r="K954" s="187" t="str">
        <f t="shared" si="38"/>
        <v>3</v>
      </c>
      <c r="L954" s="187">
        <f t="shared" si="39"/>
        <v>1</v>
      </c>
      <c r="M954" s="187">
        <v>10</v>
      </c>
      <c r="N954" s="187" t="str">
        <f t="shared" si="40"/>
        <v xml:space="preserve"> </v>
      </c>
      <c r="O954" s="187" t="str">
        <f t="shared" si="41"/>
        <v xml:space="preserve"> </v>
      </c>
      <c r="P954" s="187" t="str">
        <f t="shared" si="42"/>
        <v xml:space="preserve"> </v>
      </c>
      <c r="Q954" s="187" t="str">
        <f t="shared" si="43"/>
        <v xml:space="preserve"> </v>
      </c>
      <c r="R954" s="187" t="str">
        <f t="shared" si="44"/>
        <v xml:space="preserve"> </v>
      </c>
      <c r="S954" s="187" t="str">
        <f t="shared" si="45"/>
        <v xml:space="preserve"> </v>
      </c>
      <c r="T954" s="187" t="str">
        <f t="shared" si="46"/>
        <v xml:space="preserve"> </v>
      </c>
      <c r="U954" s="187" t="str">
        <f t="shared" si="47"/>
        <v xml:space="preserve"> </v>
      </c>
      <c r="V954" s="187" t="str">
        <f t="shared" si="48"/>
        <v xml:space="preserve"> </v>
      </c>
      <c r="W954" s="187">
        <f t="shared" si="49"/>
        <v>1</v>
      </c>
      <c r="X954" s="187" t="str">
        <f t="shared" si="50"/>
        <v xml:space="preserve"> </v>
      </c>
      <c r="Y954" s="187" t="str">
        <f t="shared" si="51"/>
        <v xml:space="preserve"> </v>
      </c>
      <c r="Z954" s="187" t="str">
        <f t="shared" si="52"/>
        <v xml:space="preserve"> </v>
      </c>
      <c r="AA954" s="187"/>
      <c r="AB954" s="187" t="str">
        <f t="shared" si="53"/>
        <v/>
      </c>
      <c r="AC954" s="475" t="s">
        <v>60</v>
      </c>
      <c r="AD954" s="188" t="s">
        <v>6072</v>
      </c>
      <c r="AE954" s="187" t="str">
        <f>VLOOKUP($AF$2:$AF$6318,'PROG CODE'!$A$2:$B$1052,2,FALSE)</f>
        <v>KCABACP</v>
      </c>
      <c r="AF954" s="222" t="s">
        <v>88</v>
      </c>
      <c r="AG954" s="189" t="s">
        <v>63</v>
      </c>
      <c r="AH954" s="222" t="s">
        <v>5684</v>
      </c>
      <c r="AI954" s="332" t="s">
        <v>65</v>
      </c>
      <c r="AJ954" s="191" t="s">
        <v>5638</v>
      </c>
      <c r="AK954" s="229"/>
      <c r="AL954" s="229"/>
      <c r="AM954" s="192" t="s">
        <v>5639</v>
      </c>
    </row>
    <row r="955" spans="1:39" ht="13.5" customHeight="1">
      <c r="A955" s="183">
        <f t="shared" si="5"/>
        <v>5</v>
      </c>
      <c r="B955" s="332" t="s">
        <v>360</v>
      </c>
      <c r="C955" s="332" t="s">
        <v>5643</v>
      </c>
      <c r="D955" s="244" t="s">
        <v>376</v>
      </c>
      <c r="E955" s="246" t="s">
        <v>423</v>
      </c>
      <c r="F955" s="245" t="s">
        <v>1904</v>
      </c>
      <c r="G955" s="246" t="s">
        <v>6543</v>
      </c>
      <c r="H955" s="157" t="str">
        <f>VLOOKUP(I955:I970,'ENTER STAFF #S HERE'!$A$1:$B$2180,2,FALSE)</f>
        <v>C2007</v>
      </c>
      <c r="I955" s="300" t="s">
        <v>5522</v>
      </c>
      <c r="J955" s="228" t="s">
        <v>5669</v>
      </c>
      <c r="K955" s="187" t="str">
        <f t="shared" si="38"/>
        <v>3</v>
      </c>
      <c r="L955" s="187">
        <f t="shared" si="39"/>
        <v>1</v>
      </c>
      <c r="M955" s="187">
        <v>10</v>
      </c>
      <c r="N955" s="187" t="str">
        <f t="shared" si="40"/>
        <v xml:space="preserve"> </v>
      </c>
      <c r="O955" s="187" t="str">
        <f t="shared" si="41"/>
        <v xml:space="preserve"> </v>
      </c>
      <c r="P955" s="187" t="str">
        <f t="shared" si="42"/>
        <v xml:space="preserve"> </v>
      </c>
      <c r="Q955" s="187" t="str">
        <f t="shared" si="43"/>
        <v xml:space="preserve"> </v>
      </c>
      <c r="R955" s="187" t="str">
        <f t="shared" si="44"/>
        <v xml:space="preserve"> </v>
      </c>
      <c r="S955" s="187" t="str">
        <f t="shared" si="45"/>
        <v xml:space="preserve"> </v>
      </c>
      <c r="T955" s="187" t="str">
        <f t="shared" si="46"/>
        <v xml:space="preserve"> </v>
      </c>
      <c r="U955" s="187" t="str">
        <f t="shared" si="47"/>
        <v xml:space="preserve"> </v>
      </c>
      <c r="V955" s="187" t="str">
        <f t="shared" si="48"/>
        <v xml:space="preserve"> </v>
      </c>
      <c r="W955" s="187">
        <f t="shared" si="49"/>
        <v>1</v>
      </c>
      <c r="X955" s="187" t="str">
        <f t="shared" si="50"/>
        <v xml:space="preserve"> </v>
      </c>
      <c r="Y955" s="187" t="str">
        <f t="shared" si="51"/>
        <v xml:space="preserve"> </v>
      </c>
      <c r="Z955" s="187" t="str">
        <f t="shared" si="52"/>
        <v xml:space="preserve"> </v>
      </c>
      <c r="AA955" s="187"/>
      <c r="AB955" s="187" t="str">
        <f t="shared" si="53"/>
        <v/>
      </c>
      <c r="AC955" s="475" t="s">
        <v>60</v>
      </c>
      <c r="AD955" s="188" t="s">
        <v>6072</v>
      </c>
      <c r="AE955" s="187" t="str">
        <f>VLOOKUP($AF$2:$AF$6318,'PROG CODE'!$A$2:$B$1052,2,FALSE)</f>
        <v>KCABACP</v>
      </c>
      <c r="AF955" s="222" t="s">
        <v>88</v>
      </c>
      <c r="AG955" s="189" t="s">
        <v>63</v>
      </c>
      <c r="AH955" s="222" t="s">
        <v>5684</v>
      </c>
      <c r="AI955" s="332" t="s">
        <v>65</v>
      </c>
      <c r="AJ955" s="191" t="s">
        <v>5638</v>
      </c>
      <c r="AK955" s="229"/>
      <c r="AL955" s="229"/>
      <c r="AM955" s="192" t="s">
        <v>5639</v>
      </c>
    </row>
    <row r="956" spans="1:39" ht="13.5" customHeight="1">
      <c r="A956" s="183">
        <f t="shared" si="5"/>
        <v>5</v>
      </c>
      <c r="B956" s="332" t="s">
        <v>360</v>
      </c>
      <c r="C956" s="332" t="s">
        <v>53</v>
      </c>
      <c r="D956" s="244" t="s">
        <v>510</v>
      </c>
      <c r="E956" s="244" t="s">
        <v>510</v>
      </c>
      <c r="F956" s="332" t="s">
        <v>1912</v>
      </c>
      <c r="G956" s="246" t="s">
        <v>6184</v>
      </c>
      <c r="H956" s="157" t="str">
        <f>VLOOKUP(I956:I970,'ENTER STAFF #S HERE'!$A$1:$B$2180,2,FALSE)</f>
        <v>C1830</v>
      </c>
      <c r="I956" s="300" t="s">
        <v>4297</v>
      </c>
      <c r="J956" s="228"/>
      <c r="K956" s="187">
        <f t="shared" si="38"/>
        <v>0</v>
      </c>
      <c r="L956" s="187">
        <f t="shared" si="39"/>
        <v>0</v>
      </c>
      <c r="M956" s="187">
        <v>10</v>
      </c>
      <c r="N956" s="187" t="str">
        <f t="shared" si="40"/>
        <v xml:space="preserve"> </v>
      </c>
      <c r="O956" s="187" t="str">
        <f t="shared" si="41"/>
        <v xml:space="preserve"> </v>
      </c>
      <c r="P956" s="187" t="str">
        <f t="shared" si="42"/>
        <v xml:space="preserve"> </v>
      </c>
      <c r="Q956" s="187" t="str">
        <f t="shared" si="43"/>
        <v xml:space="preserve"> </v>
      </c>
      <c r="R956" s="187" t="str">
        <f t="shared" si="44"/>
        <v xml:space="preserve"> </v>
      </c>
      <c r="S956" s="187" t="str">
        <f t="shared" si="45"/>
        <v xml:space="preserve"> </v>
      </c>
      <c r="T956" s="187" t="str">
        <f t="shared" si="46"/>
        <v xml:space="preserve"> </v>
      </c>
      <c r="U956" s="187" t="str">
        <f t="shared" si="47"/>
        <v xml:space="preserve"> </v>
      </c>
      <c r="V956" s="187" t="str">
        <f t="shared" si="48"/>
        <v xml:space="preserve"> </v>
      </c>
      <c r="W956" s="187">
        <f t="shared" si="49"/>
        <v>0</v>
      </c>
      <c r="X956" s="187" t="str">
        <f t="shared" si="50"/>
        <v xml:space="preserve"> </v>
      </c>
      <c r="Y956" s="187" t="str">
        <f t="shared" si="51"/>
        <v xml:space="preserve"> </v>
      </c>
      <c r="Z956" s="187" t="str">
        <f t="shared" si="52"/>
        <v xml:space="preserve"> </v>
      </c>
      <c r="AA956" s="187"/>
      <c r="AB956" s="187" t="str">
        <f t="shared" si="53"/>
        <v/>
      </c>
      <c r="AC956" s="475" t="s">
        <v>60</v>
      </c>
      <c r="AD956" s="188" t="s">
        <v>6072</v>
      </c>
      <c r="AE956" s="187" t="str">
        <f>VLOOKUP($AF$2:$AF$6318,'PROG CODE'!$A$2:$B$1052,2,FALSE)</f>
        <v>KCABACP</v>
      </c>
      <c r="AF956" s="222" t="s">
        <v>88</v>
      </c>
      <c r="AG956" s="189" t="s">
        <v>63</v>
      </c>
      <c r="AH956" s="222" t="s">
        <v>5684</v>
      </c>
      <c r="AI956" s="332" t="s">
        <v>6206</v>
      </c>
      <c r="AJ956" s="191" t="s">
        <v>5638</v>
      </c>
      <c r="AK956" s="229"/>
      <c r="AL956" s="229"/>
      <c r="AM956" s="192" t="s">
        <v>5639</v>
      </c>
    </row>
    <row r="957" spans="1:39" ht="13.5" customHeight="1">
      <c r="A957" s="183">
        <f t="shared" si="5"/>
        <v>1</v>
      </c>
      <c r="B957" s="247" t="s">
        <v>52</v>
      </c>
      <c r="C957" s="247" t="s">
        <v>6157</v>
      </c>
      <c r="D957" s="297" t="s">
        <v>510</v>
      </c>
      <c r="E957" s="244" t="s">
        <v>510</v>
      </c>
      <c r="F957" s="245" t="s">
        <v>1875</v>
      </c>
      <c r="G957" s="297" t="s">
        <v>6173</v>
      </c>
      <c r="H957" s="157" t="str">
        <f>VLOOKUP(I957:I970,'ENTER STAFF #S HERE'!$A$1:$B$2180,2,FALSE)</f>
        <v>C1624</v>
      </c>
      <c r="I957" s="300" t="s">
        <v>4442</v>
      </c>
      <c r="J957" s="228" t="s">
        <v>5669</v>
      </c>
      <c r="K957" s="187" t="str">
        <f t="shared" si="38"/>
        <v>3</v>
      </c>
      <c r="L957" s="187">
        <f t="shared" si="39"/>
        <v>1</v>
      </c>
      <c r="M957" s="187">
        <v>10</v>
      </c>
      <c r="N957" s="187" t="str">
        <f t="shared" si="40"/>
        <v xml:space="preserve"> </v>
      </c>
      <c r="O957" s="187" t="str">
        <f t="shared" si="41"/>
        <v xml:space="preserve"> </v>
      </c>
      <c r="P957" s="187" t="str">
        <f t="shared" si="42"/>
        <v xml:space="preserve"> </v>
      </c>
      <c r="Q957" s="187" t="str">
        <f t="shared" si="43"/>
        <v xml:space="preserve"> </v>
      </c>
      <c r="R957" s="187" t="str">
        <f t="shared" si="44"/>
        <v xml:space="preserve"> </v>
      </c>
      <c r="S957" s="187" t="str">
        <f t="shared" si="45"/>
        <v xml:space="preserve"> </v>
      </c>
      <c r="T957" s="187" t="str">
        <f t="shared" si="46"/>
        <v xml:space="preserve"> </v>
      </c>
      <c r="U957" s="187" t="str">
        <f t="shared" si="47"/>
        <v xml:space="preserve"> </v>
      </c>
      <c r="V957" s="187" t="str">
        <f t="shared" si="48"/>
        <v xml:space="preserve"> </v>
      </c>
      <c r="W957" s="187">
        <f t="shared" si="49"/>
        <v>1</v>
      </c>
      <c r="X957" s="187" t="str">
        <f t="shared" si="50"/>
        <v xml:space="preserve"> </v>
      </c>
      <c r="Y957" s="187" t="str">
        <f t="shared" si="51"/>
        <v xml:space="preserve"> </v>
      </c>
      <c r="Z957" s="187" t="str">
        <f t="shared" si="52"/>
        <v xml:space="preserve"> </v>
      </c>
      <c r="AA957" s="187"/>
      <c r="AB957" s="187" t="str">
        <f t="shared" si="53"/>
        <v/>
      </c>
      <c r="AC957" s="475" t="s">
        <v>60</v>
      </c>
      <c r="AD957" s="188" t="s">
        <v>6072</v>
      </c>
      <c r="AE957" s="187" t="str">
        <f>VLOOKUP($AF$2:$AF$6318,'PROG CODE'!$A$2:$B$1052,2,FALSE)</f>
        <v>KCABACP</v>
      </c>
      <c r="AF957" s="222" t="s">
        <v>88</v>
      </c>
      <c r="AG957" s="189" t="s">
        <v>6158</v>
      </c>
      <c r="AH957" s="222" t="s">
        <v>5684</v>
      </c>
      <c r="AI957" s="247" t="s">
        <v>6156</v>
      </c>
      <c r="AJ957" s="191" t="s">
        <v>5638</v>
      </c>
      <c r="AK957" s="229"/>
      <c r="AL957" s="229"/>
      <c r="AM957" s="192" t="s">
        <v>5639</v>
      </c>
    </row>
    <row r="958" spans="1:39" ht="13.5" customHeight="1">
      <c r="A958" s="183">
        <f t="shared" si="5"/>
        <v>2</v>
      </c>
      <c r="B958" s="247" t="s">
        <v>357</v>
      </c>
      <c r="C958" s="247" t="s">
        <v>6157</v>
      </c>
      <c r="D958" s="297" t="s">
        <v>510</v>
      </c>
      <c r="E958" s="244" t="s">
        <v>510</v>
      </c>
      <c r="F958" s="319" t="s">
        <v>1870</v>
      </c>
      <c r="G958" s="297" t="s">
        <v>6544</v>
      </c>
      <c r="H958" s="157" t="str">
        <f>VLOOKUP(I958:I970,'ENTER STAFF #S HERE'!$A$1:$B$2180,2,FALSE)</f>
        <v>C1818</v>
      </c>
      <c r="I958" s="300" t="s">
        <v>4155</v>
      </c>
      <c r="J958" s="228" t="s">
        <v>5669</v>
      </c>
      <c r="K958" s="187" t="str">
        <f t="shared" si="38"/>
        <v>3</v>
      </c>
      <c r="L958" s="187">
        <f t="shared" si="39"/>
        <v>1</v>
      </c>
      <c r="M958" s="187">
        <v>10</v>
      </c>
      <c r="N958" s="187" t="str">
        <f t="shared" si="40"/>
        <v xml:space="preserve"> </v>
      </c>
      <c r="O958" s="187" t="str">
        <f t="shared" si="41"/>
        <v xml:space="preserve"> </v>
      </c>
      <c r="P958" s="187" t="str">
        <f t="shared" si="42"/>
        <v xml:space="preserve"> </v>
      </c>
      <c r="Q958" s="187" t="str">
        <f t="shared" si="43"/>
        <v xml:space="preserve"> </v>
      </c>
      <c r="R958" s="187" t="str">
        <f t="shared" si="44"/>
        <v xml:space="preserve"> </v>
      </c>
      <c r="S958" s="187" t="str">
        <f t="shared" si="45"/>
        <v xml:space="preserve"> </v>
      </c>
      <c r="T958" s="187" t="str">
        <f t="shared" si="46"/>
        <v xml:space="preserve"> </v>
      </c>
      <c r="U958" s="187" t="str">
        <f t="shared" si="47"/>
        <v xml:space="preserve"> </v>
      </c>
      <c r="V958" s="187" t="str">
        <f t="shared" si="48"/>
        <v xml:space="preserve"> </v>
      </c>
      <c r="W958" s="187">
        <f t="shared" si="49"/>
        <v>1</v>
      </c>
      <c r="X958" s="187" t="str">
        <f t="shared" si="50"/>
        <v xml:space="preserve"> </v>
      </c>
      <c r="Y958" s="187" t="str">
        <f t="shared" si="51"/>
        <v xml:space="preserve"> </v>
      </c>
      <c r="Z958" s="187" t="str">
        <f t="shared" si="52"/>
        <v xml:space="preserve"> </v>
      </c>
      <c r="AA958" s="187"/>
      <c r="AB958" s="187" t="str">
        <f t="shared" si="53"/>
        <v/>
      </c>
      <c r="AC958" s="475" t="s">
        <v>60</v>
      </c>
      <c r="AD958" s="188" t="s">
        <v>6072</v>
      </c>
      <c r="AE958" s="187" t="str">
        <f>VLOOKUP($AF$2:$AF$6318,'PROG CODE'!$A$2:$B$1052,2,FALSE)</f>
        <v>KCABACP</v>
      </c>
      <c r="AF958" s="222" t="s">
        <v>88</v>
      </c>
      <c r="AG958" s="189" t="s">
        <v>63</v>
      </c>
      <c r="AH958" s="222" t="s">
        <v>5684</v>
      </c>
      <c r="AI958" s="247" t="s">
        <v>6156</v>
      </c>
      <c r="AJ958" s="191" t="s">
        <v>5638</v>
      </c>
      <c r="AK958" s="229"/>
      <c r="AL958" s="229"/>
      <c r="AM958" s="192" t="s">
        <v>5639</v>
      </c>
    </row>
    <row r="959" spans="1:39" ht="13.5" customHeight="1">
      <c r="A959" s="183">
        <f t="shared" si="5"/>
        <v>2</v>
      </c>
      <c r="B959" s="247" t="s">
        <v>357</v>
      </c>
      <c r="C959" s="247" t="s">
        <v>5662</v>
      </c>
      <c r="D959" s="297" t="s">
        <v>510</v>
      </c>
      <c r="E959" s="244" t="s">
        <v>510</v>
      </c>
      <c r="F959" s="333" t="s">
        <v>871</v>
      </c>
      <c r="G959" s="297" t="s">
        <v>6545</v>
      </c>
      <c r="H959" s="157">
        <f>VLOOKUP(I959:I970,'ENTER STAFF #S HERE'!$A$1:$B$2180,2,FALSE)</f>
        <v>374</v>
      </c>
      <c r="I959" s="300" t="s">
        <v>5599</v>
      </c>
      <c r="J959" s="228"/>
      <c r="K959" s="187">
        <f t="shared" si="38"/>
        <v>0</v>
      </c>
      <c r="L959" s="187">
        <f t="shared" si="39"/>
        <v>0</v>
      </c>
      <c r="M959" s="187">
        <v>10</v>
      </c>
      <c r="N959" s="187" t="str">
        <f t="shared" si="40"/>
        <v xml:space="preserve"> </v>
      </c>
      <c r="O959" s="187" t="str">
        <f t="shared" si="41"/>
        <v xml:space="preserve"> </v>
      </c>
      <c r="P959" s="187" t="str">
        <f t="shared" si="42"/>
        <v xml:space="preserve"> </v>
      </c>
      <c r="Q959" s="187" t="str">
        <f t="shared" si="43"/>
        <v xml:space="preserve"> </v>
      </c>
      <c r="R959" s="187" t="str">
        <f t="shared" si="44"/>
        <v xml:space="preserve"> </v>
      </c>
      <c r="S959" s="187" t="str">
        <f t="shared" si="45"/>
        <v xml:space="preserve"> </v>
      </c>
      <c r="T959" s="187" t="str">
        <f t="shared" si="46"/>
        <v xml:space="preserve"> </v>
      </c>
      <c r="U959" s="187" t="str">
        <f t="shared" si="47"/>
        <v xml:space="preserve"> </v>
      </c>
      <c r="V959" s="187" t="str">
        <f t="shared" si="48"/>
        <v xml:space="preserve"> </v>
      </c>
      <c r="W959" s="187">
        <f t="shared" si="49"/>
        <v>0</v>
      </c>
      <c r="X959" s="187" t="str">
        <f t="shared" si="50"/>
        <v xml:space="preserve"> </v>
      </c>
      <c r="Y959" s="187" t="str">
        <f t="shared" si="51"/>
        <v xml:space="preserve"> </v>
      </c>
      <c r="Z959" s="187" t="str">
        <f t="shared" si="52"/>
        <v xml:space="preserve"> </v>
      </c>
      <c r="AA959" s="187"/>
      <c r="AB959" s="187" t="str">
        <f t="shared" si="53"/>
        <v/>
      </c>
      <c r="AC959" s="475" t="s">
        <v>60</v>
      </c>
      <c r="AD959" s="188" t="s">
        <v>6072</v>
      </c>
      <c r="AE959" s="187" t="str">
        <f>VLOOKUP($AF$2:$AF$6318,'PROG CODE'!$A$2:$B$1052,2,FALSE)</f>
        <v>KCABACP</v>
      </c>
      <c r="AF959" s="222" t="s">
        <v>88</v>
      </c>
      <c r="AG959" s="189" t="s">
        <v>63</v>
      </c>
      <c r="AH959" s="222" t="s">
        <v>5684</v>
      </c>
      <c r="AI959" s="247" t="s">
        <v>6156</v>
      </c>
      <c r="AJ959" s="191" t="s">
        <v>5638</v>
      </c>
      <c r="AK959" s="229"/>
      <c r="AL959" s="229"/>
      <c r="AM959" s="192" t="s">
        <v>5639</v>
      </c>
    </row>
    <row r="960" spans="1:39" ht="13.5" customHeight="1">
      <c r="A960" s="183">
        <f t="shared" si="5"/>
        <v>4</v>
      </c>
      <c r="B960" s="247" t="s">
        <v>359</v>
      </c>
      <c r="C960" s="247" t="s">
        <v>6157</v>
      </c>
      <c r="D960" s="297" t="s">
        <v>510</v>
      </c>
      <c r="E960" s="244" t="s">
        <v>510</v>
      </c>
      <c r="F960" s="332" t="s">
        <v>1862</v>
      </c>
      <c r="G960" s="297" t="s">
        <v>6146</v>
      </c>
      <c r="H960" s="157" t="str">
        <f>VLOOKUP(I960:I970,'ENTER STAFF #S HERE'!$A$1:$B$2180,2,FALSE)</f>
        <v>C2058</v>
      </c>
      <c r="I960" s="300" t="s">
        <v>5564</v>
      </c>
      <c r="J960" s="228" t="s">
        <v>5669</v>
      </c>
      <c r="K960" s="187" t="str">
        <f t="shared" si="38"/>
        <v>3</v>
      </c>
      <c r="L960" s="187">
        <f t="shared" si="39"/>
        <v>1</v>
      </c>
      <c r="M960" s="187">
        <v>10</v>
      </c>
      <c r="N960" s="187" t="str">
        <f t="shared" si="40"/>
        <v xml:space="preserve"> </v>
      </c>
      <c r="O960" s="187" t="str">
        <f t="shared" si="41"/>
        <v xml:space="preserve"> </v>
      </c>
      <c r="P960" s="187" t="str">
        <f t="shared" si="42"/>
        <v xml:space="preserve"> </v>
      </c>
      <c r="Q960" s="187" t="str">
        <f t="shared" si="43"/>
        <v xml:space="preserve"> </v>
      </c>
      <c r="R960" s="187" t="str">
        <f t="shared" si="44"/>
        <v xml:space="preserve"> </v>
      </c>
      <c r="S960" s="187" t="str">
        <f t="shared" si="45"/>
        <v xml:space="preserve"> </v>
      </c>
      <c r="T960" s="187" t="str">
        <f t="shared" si="46"/>
        <v xml:space="preserve"> </v>
      </c>
      <c r="U960" s="187" t="str">
        <f t="shared" si="47"/>
        <v xml:space="preserve"> </v>
      </c>
      <c r="V960" s="187" t="str">
        <f t="shared" si="48"/>
        <v xml:space="preserve"> </v>
      </c>
      <c r="W960" s="187">
        <f t="shared" si="49"/>
        <v>1</v>
      </c>
      <c r="X960" s="187" t="str">
        <f t="shared" si="50"/>
        <v xml:space="preserve"> </v>
      </c>
      <c r="Y960" s="187" t="str">
        <f t="shared" si="51"/>
        <v xml:space="preserve"> </v>
      </c>
      <c r="Z960" s="187" t="str">
        <f t="shared" si="52"/>
        <v xml:space="preserve"> </v>
      </c>
      <c r="AA960" s="187"/>
      <c r="AB960" s="187" t="str">
        <f t="shared" si="53"/>
        <v/>
      </c>
      <c r="AC960" s="475" t="s">
        <v>60</v>
      </c>
      <c r="AD960" s="188" t="s">
        <v>6072</v>
      </c>
      <c r="AE960" s="187" t="str">
        <f>VLOOKUP($AF$2:$AF$6318,'PROG CODE'!$A$2:$B$1052,2,FALSE)</f>
        <v>KCABACP</v>
      </c>
      <c r="AF960" s="222" t="s">
        <v>88</v>
      </c>
      <c r="AG960" s="189" t="s">
        <v>6158</v>
      </c>
      <c r="AH960" s="222" t="s">
        <v>5684</v>
      </c>
      <c r="AI960" s="247" t="s">
        <v>6156</v>
      </c>
      <c r="AJ960" s="191" t="s">
        <v>5638</v>
      </c>
      <c r="AK960" s="229"/>
      <c r="AL960" s="229"/>
      <c r="AM960" s="192" t="s">
        <v>5639</v>
      </c>
    </row>
    <row r="961" spans="1:39" ht="13.5" customHeight="1">
      <c r="A961" s="183">
        <f t="shared" si="5"/>
        <v>5</v>
      </c>
      <c r="B961" s="247" t="s">
        <v>360</v>
      </c>
      <c r="C961" s="247" t="s">
        <v>6157</v>
      </c>
      <c r="D961" s="297" t="s">
        <v>510</v>
      </c>
      <c r="E961" s="244" t="s">
        <v>510</v>
      </c>
      <c r="F961" s="332" t="s">
        <v>1868</v>
      </c>
      <c r="G961" s="297" t="s">
        <v>6145</v>
      </c>
      <c r="H961" s="157" t="str">
        <f>VLOOKUP(I961:I971,'ENTER STAFF #S HERE'!$A$1:$B$2180,2,FALSE)</f>
        <v>C1617</v>
      </c>
      <c r="I961" s="300" t="s">
        <v>4177</v>
      </c>
      <c r="J961" s="228"/>
      <c r="K961" s="187">
        <f t="shared" si="38"/>
        <v>0</v>
      </c>
      <c r="L961" s="187">
        <f t="shared" si="39"/>
        <v>0</v>
      </c>
      <c r="M961" s="187">
        <v>10</v>
      </c>
      <c r="N961" s="187" t="str">
        <f t="shared" si="40"/>
        <v xml:space="preserve"> </v>
      </c>
      <c r="O961" s="187" t="str">
        <f t="shared" si="41"/>
        <v xml:space="preserve"> </v>
      </c>
      <c r="P961" s="187" t="str">
        <f t="shared" si="42"/>
        <v xml:space="preserve"> </v>
      </c>
      <c r="Q961" s="187" t="str">
        <f t="shared" si="43"/>
        <v xml:space="preserve"> </v>
      </c>
      <c r="R961" s="187" t="str">
        <f t="shared" si="44"/>
        <v xml:space="preserve"> </v>
      </c>
      <c r="S961" s="187" t="str">
        <f t="shared" si="45"/>
        <v xml:space="preserve"> </v>
      </c>
      <c r="T961" s="187" t="str">
        <f t="shared" si="46"/>
        <v xml:space="preserve"> </v>
      </c>
      <c r="U961" s="187" t="str">
        <f t="shared" si="47"/>
        <v xml:space="preserve"> </v>
      </c>
      <c r="V961" s="187" t="str">
        <f t="shared" si="48"/>
        <v xml:space="preserve"> </v>
      </c>
      <c r="W961" s="187">
        <f t="shared" si="49"/>
        <v>0</v>
      </c>
      <c r="X961" s="187" t="str">
        <f t="shared" si="50"/>
        <v xml:space="preserve"> </v>
      </c>
      <c r="Y961" s="187" t="str">
        <f t="shared" si="51"/>
        <v xml:space="preserve"> </v>
      </c>
      <c r="Z961" s="187" t="str">
        <f t="shared" si="52"/>
        <v xml:space="preserve"> </v>
      </c>
      <c r="AA961" s="187"/>
      <c r="AB961" s="187" t="str">
        <f t="shared" si="53"/>
        <v/>
      </c>
      <c r="AC961" s="475" t="s">
        <v>60</v>
      </c>
      <c r="AD961" s="188" t="s">
        <v>6072</v>
      </c>
      <c r="AE961" s="187" t="str">
        <f>VLOOKUP($AF$2:$AF$6318,'PROG CODE'!$A$2:$B$1052,2,FALSE)</f>
        <v>KCABACP</v>
      </c>
      <c r="AF961" s="222" t="s">
        <v>88</v>
      </c>
      <c r="AG961" s="189" t="s">
        <v>6158</v>
      </c>
      <c r="AH961" s="222" t="s">
        <v>5684</v>
      </c>
      <c r="AI961" s="247" t="s">
        <v>6156</v>
      </c>
      <c r="AJ961" s="191" t="s">
        <v>5638</v>
      </c>
      <c r="AK961" s="229"/>
      <c r="AL961" s="229"/>
      <c r="AM961" s="192" t="s">
        <v>5639</v>
      </c>
    </row>
    <row r="962" spans="1:39" ht="13.5" customHeight="1">
      <c r="A962" s="183">
        <f t="shared" si="5"/>
        <v>2</v>
      </c>
      <c r="B962" s="282" t="s">
        <v>357</v>
      </c>
      <c r="C962" s="247" t="s">
        <v>6157</v>
      </c>
      <c r="D962" s="297" t="s">
        <v>510</v>
      </c>
      <c r="E962" s="244" t="s">
        <v>510</v>
      </c>
      <c r="F962" s="314" t="s">
        <v>1850</v>
      </c>
      <c r="G962" s="244" t="s">
        <v>6161</v>
      </c>
      <c r="H962" s="157" t="str">
        <f>VLOOKUP(I962:I971,'ENTER STAFF #S HERE'!$A$1:$B$2180,2,FALSE)</f>
        <v>C1818</v>
      </c>
      <c r="I962" s="300" t="s">
        <v>4155</v>
      </c>
      <c r="J962" s="228" t="s">
        <v>5669</v>
      </c>
      <c r="K962" s="187" t="str">
        <f t="shared" si="38"/>
        <v>3</v>
      </c>
      <c r="L962" s="187">
        <f t="shared" si="39"/>
        <v>1</v>
      </c>
      <c r="M962" s="187">
        <v>10</v>
      </c>
      <c r="N962" s="187" t="str">
        <f t="shared" si="40"/>
        <v xml:space="preserve"> </v>
      </c>
      <c r="O962" s="187" t="str">
        <f t="shared" si="41"/>
        <v xml:space="preserve"> </v>
      </c>
      <c r="P962" s="187" t="str">
        <f t="shared" si="42"/>
        <v xml:space="preserve"> </v>
      </c>
      <c r="Q962" s="187" t="str">
        <f t="shared" si="43"/>
        <v xml:space="preserve"> </v>
      </c>
      <c r="R962" s="187" t="str">
        <f t="shared" si="44"/>
        <v xml:space="preserve"> </v>
      </c>
      <c r="S962" s="187" t="str">
        <f t="shared" si="45"/>
        <v xml:space="preserve"> </v>
      </c>
      <c r="T962" s="187" t="str">
        <f t="shared" si="46"/>
        <v xml:space="preserve"> </v>
      </c>
      <c r="U962" s="187" t="str">
        <f t="shared" si="47"/>
        <v xml:space="preserve"> </v>
      </c>
      <c r="V962" s="187" t="str">
        <f t="shared" si="48"/>
        <v xml:space="preserve"> </v>
      </c>
      <c r="W962" s="187">
        <f t="shared" si="49"/>
        <v>1</v>
      </c>
      <c r="X962" s="187" t="str">
        <f t="shared" si="50"/>
        <v xml:space="preserve"> </v>
      </c>
      <c r="Y962" s="187" t="str">
        <f t="shared" si="51"/>
        <v xml:space="preserve"> </v>
      </c>
      <c r="Z962" s="187" t="str">
        <f t="shared" si="52"/>
        <v xml:space="preserve"> </v>
      </c>
      <c r="AA962" s="187"/>
      <c r="AB962" s="187" t="str">
        <f t="shared" si="53"/>
        <v/>
      </c>
      <c r="AC962" s="475" t="s">
        <v>60</v>
      </c>
      <c r="AD962" s="188" t="s">
        <v>6072</v>
      </c>
      <c r="AE962" s="187" t="str">
        <f>VLOOKUP($AF$2:$AF$6318,'PROG CODE'!$A$2:$B$1052,2,FALSE)</f>
        <v>KCABACP</v>
      </c>
      <c r="AF962" s="222" t="s">
        <v>88</v>
      </c>
      <c r="AG962" s="189" t="s">
        <v>5671</v>
      </c>
      <c r="AH962" s="222" t="s">
        <v>5684</v>
      </c>
      <c r="AI962" s="247" t="s">
        <v>6159</v>
      </c>
      <c r="AJ962" s="191" t="s">
        <v>5638</v>
      </c>
      <c r="AK962" s="229"/>
      <c r="AL962" s="229"/>
      <c r="AM962" s="192" t="s">
        <v>5639</v>
      </c>
    </row>
    <row r="963" spans="1:39" ht="13.5" customHeight="1">
      <c r="A963" s="183">
        <f t="shared" si="5"/>
        <v>4</v>
      </c>
      <c r="B963" s="332" t="s">
        <v>359</v>
      </c>
      <c r="C963" s="282" t="s">
        <v>6157</v>
      </c>
      <c r="D963" s="297" t="s">
        <v>510</v>
      </c>
      <c r="E963" s="244" t="s">
        <v>510</v>
      </c>
      <c r="F963" s="245" t="s">
        <v>1852</v>
      </c>
      <c r="G963" s="297" t="s">
        <v>6079</v>
      </c>
      <c r="H963" s="157" t="str">
        <f>VLOOKUP(I963:I971,'ENTER STAFF #S HERE'!$A$1:$B$2180,2,FALSE)</f>
        <v>C1624</v>
      </c>
      <c r="I963" s="300" t="s">
        <v>4442</v>
      </c>
      <c r="J963" s="228" t="s">
        <v>5669</v>
      </c>
      <c r="K963" s="187" t="str">
        <f t="shared" si="38"/>
        <v>3</v>
      </c>
      <c r="L963" s="187">
        <f t="shared" si="39"/>
        <v>1</v>
      </c>
      <c r="M963" s="187">
        <v>10</v>
      </c>
      <c r="N963" s="187" t="str">
        <f t="shared" si="40"/>
        <v xml:space="preserve"> </v>
      </c>
      <c r="O963" s="187" t="str">
        <f t="shared" si="41"/>
        <v xml:space="preserve"> </v>
      </c>
      <c r="P963" s="187" t="str">
        <f t="shared" si="42"/>
        <v xml:space="preserve"> </v>
      </c>
      <c r="Q963" s="187" t="str">
        <f t="shared" si="43"/>
        <v xml:space="preserve"> </v>
      </c>
      <c r="R963" s="187" t="str">
        <f t="shared" si="44"/>
        <v xml:space="preserve"> </v>
      </c>
      <c r="S963" s="187" t="str">
        <f t="shared" si="45"/>
        <v xml:space="preserve"> </v>
      </c>
      <c r="T963" s="187" t="str">
        <f t="shared" si="46"/>
        <v xml:space="preserve"> </v>
      </c>
      <c r="U963" s="187" t="str">
        <f t="shared" si="47"/>
        <v xml:space="preserve"> </v>
      </c>
      <c r="V963" s="187" t="str">
        <f t="shared" si="48"/>
        <v xml:space="preserve"> </v>
      </c>
      <c r="W963" s="187">
        <f t="shared" si="49"/>
        <v>1</v>
      </c>
      <c r="X963" s="187" t="str">
        <f t="shared" si="50"/>
        <v xml:space="preserve"> </v>
      </c>
      <c r="Y963" s="187" t="str">
        <f t="shared" si="51"/>
        <v xml:space="preserve"> </v>
      </c>
      <c r="Z963" s="187" t="str">
        <f t="shared" si="52"/>
        <v xml:space="preserve"> </v>
      </c>
      <c r="AA963" s="187"/>
      <c r="AB963" s="187" t="str">
        <f t="shared" si="53"/>
        <v/>
      </c>
      <c r="AC963" s="475" t="s">
        <v>60</v>
      </c>
      <c r="AD963" s="188" t="s">
        <v>6072</v>
      </c>
      <c r="AE963" s="187" t="str">
        <f>VLOOKUP($AF$2:$AF$6318,'PROG CODE'!$A$2:$B$1052,2,FALSE)</f>
        <v>KCABACP</v>
      </c>
      <c r="AF963" s="222" t="s">
        <v>88</v>
      </c>
      <c r="AG963" s="189" t="s">
        <v>6158</v>
      </c>
      <c r="AH963" s="222" t="s">
        <v>5684</v>
      </c>
      <c r="AI963" s="247" t="s">
        <v>6159</v>
      </c>
      <c r="AJ963" s="191" t="s">
        <v>5638</v>
      </c>
      <c r="AK963" s="229"/>
      <c r="AL963" s="229"/>
      <c r="AM963" s="192" t="s">
        <v>5639</v>
      </c>
    </row>
    <row r="964" spans="1:39" ht="13.5" customHeight="1">
      <c r="A964" s="183">
        <f t="shared" si="5"/>
        <v>5</v>
      </c>
      <c r="B964" s="247" t="s">
        <v>360</v>
      </c>
      <c r="C964" s="282" t="s">
        <v>6362</v>
      </c>
      <c r="D964" s="297" t="s">
        <v>510</v>
      </c>
      <c r="E964" s="244" t="s">
        <v>510</v>
      </c>
      <c r="F964" s="245" t="s">
        <v>1858</v>
      </c>
      <c r="G964" s="244" t="s">
        <v>6546</v>
      </c>
      <c r="H964" s="157" t="str">
        <f>VLOOKUP(I964:I971,'ENTER STAFF #S HERE'!$A$1:$B$2180,2,FALSE)</f>
        <v>C1854</v>
      </c>
      <c r="I964" s="300" t="s">
        <v>4358</v>
      </c>
      <c r="J964" s="228" t="s">
        <v>5669</v>
      </c>
      <c r="K964" s="187" t="str">
        <f t="shared" si="38"/>
        <v>3</v>
      </c>
      <c r="L964" s="187">
        <f t="shared" si="39"/>
        <v>1</v>
      </c>
      <c r="M964" s="187">
        <v>10</v>
      </c>
      <c r="N964" s="187" t="str">
        <f t="shared" si="40"/>
        <v xml:space="preserve"> </v>
      </c>
      <c r="O964" s="187" t="str">
        <f t="shared" si="41"/>
        <v xml:space="preserve"> </v>
      </c>
      <c r="P964" s="187" t="str">
        <f t="shared" si="42"/>
        <v xml:space="preserve"> </v>
      </c>
      <c r="Q964" s="187" t="str">
        <f t="shared" si="43"/>
        <v xml:space="preserve"> </v>
      </c>
      <c r="R964" s="187" t="str">
        <f t="shared" si="44"/>
        <v xml:space="preserve"> </v>
      </c>
      <c r="S964" s="187" t="str">
        <f t="shared" si="45"/>
        <v xml:space="preserve"> </v>
      </c>
      <c r="T964" s="187" t="str">
        <f t="shared" si="46"/>
        <v xml:space="preserve"> </v>
      </c>
      <c r="U964" s="187" t="str">
        <f t="shared" si="47"/>
        <v xml:space="preserve"> </v>
      </c>
      <c r="V964" s="187" t="str">
        <f t="shared" si="48"/>
        <v xml:space="preserve"> </v>
      </c>
      <c r="W964" s="187">
        <f t="shared" si="49"/>
        <v>1</v>
      </c>
      <c r="X964" s="187" t="str">
        <f t="shared" si="50"/>
        <v xml:space="preserve"> </v>
      </c>
      <c r="Y964" s="187" t="str">
        <f t="shared" si="51"/>
        <v xml:space="preserve"> </v>
      </c>
      <c r="Z964" s="187" t="str">
        <f t="shared" si="52"/>
        <v xml:space="preserve"> </v>
      </c>
      <c r="AA964" s="187"/>
      <c r="AB964" s="187" t="str">
        <f t="shared" si="53"/>
        <v/>
      </c>
      <c r="AC964" s="475" t="s">
        <v>60</v>
      </c>
      <c r="AD964" s="188" t="s">
        <v>6072</v>
      </c>
      <c r="AE964" s="187" t="str">
        <f>VLOOKUP($AF$2:$AF$6318,'PROG CODE'!$A$2:$B$1052,2,FALSE)</f>
        <v>KCABACP</v>
      </c>
      <c r="AF964" s="222" t="s">
        <v>88</v>
      </c>
      <c r="AG964" s="189" t="s">
        <v>5671</v>
      </c>
      <c r="AH964" s="222" t="s">
        <v>5684</v>
      </c>
      <c r="AI964" s="222" t="s">
        <v>6159</v>
      </c>
      <c r="AJ964" s="191" t="s">
        <v>5638</v>
      </c>
      <c r="AK964" s="229"/>
      <c r="AL964" s="229"/>
      <c r="AM964" s="192" t="s">
        <v>5639</v>
      </c>
    </row>
    <row r="965" spans="1:39" ht="13.5" customHeight="1">
      <c r="A965" s="183">
        <f t="shared" si="5"/>
        <v>1</v>
      </c>
      <c r="B965" s="247" t="s">
        <v>52</v>
      </c>
      <c r="C965" s="247" t="s">
        <v>5662</v>
      </c>
      <c r="D965" s="297" t="s">
        <v>510</v>
      </c>
      <c r="E965" s="244" t="s">
        <v>510</v>
      </c>
      <c r="F965" s="314" t="s">
        <v>741</v>
      </c>
      <c r="G965" s="244" t="s">
        <v>5649</v>
      </c>
      <c r="H965" s="157" t="str">
        <f>VLOOKUP(I965:I972,'ENTER STAFF #S HERE'!$A$1:$B$2180,2,FALSE)</f>
        <v>C1157</v>
      </c>
      <c r="I965" s="300" t="s">
        <v>4136</v>
      </c>
      <c r="J965" s="228"/>
      <c r="K965" s="187">
        <f t="shared" si="38"/>
        <v>0</v>
      </c>
      <c r="L965" s="187">
        <f t="shared" si="39"/>
        <v>0</v>
      </c>
      <c r="M965" s="187">
        <v>10</v>
      </c>
      <c r="N965" s="187" t="str">
        <f t="shared" si="40"/>
        <v xml:space="preserve"> </v>
      </c>
      <c r="O965" s="187" t="str">
        <f t="shared" si="41"/>
        <v xml:space="preserve"> </v>
      </c>
      <c r="P965" s="187" t="str">
        <f t="shared" si="42"/>
        <v xml:space="preserve"> </v>
      </c>
      <c r="Q965" s="187" t="str">
        <f t="shared" si="43"/>
        <v xml:space="preserve"> </v>
      </c>
      <c r="R965" s="187" t="str">
        <f t="shared" si="44"/>
        <v xml:space="preserve"> </v>
      </c>
      <c r="S965" s="187" t="str">
        <f t="shared" si="45"/>
        <v xml:space="preserve"> </v>
      </c>
      <c r="T965" s="187" t="str">
        <f t="shared" si="46"/>
        <v xml:space="preserve"> </v>
      </c>
      <c r="U965" s="187" t="str">
        <f t="shared" si="47"/>
        <v xml:space="preserve"> </v>
      </c>
      <c r="V965" s="187" t="str">
        <f t="shared" si="48"/>
        <v xml:space="preserve"> </v>
      </c>
      <c r="W965" s="187">
        <f t="shared" si="49"/>
        <v>0</v>
      </c>
      <c r="X965" s="187" t="str">
        <f t="shared" si="50"/>
        <v xml:space="preserve"> </v>
      </c>
      <c r="Y965" s="187" t="str">
        <f t="shared" si="51"/>
        <v xml:space="preserve"> </v>
      </c>
      <c r="Z965" s="187" t="str">
        <f t="shared" si="52"/>
        <v xml:space="preserve"> </v>
      </c>
      <c r="AA965" s="187"/>
      <c r="AB965" s="187" t="str">
        <f t="shared" si="53"/>
        <v/>
      </c>
      <c r="AC965" s="475" t="s">
        <v>60</v>
      </c>
      <c r="AD965" s="188" t="s">
        <v>6072</v>
      </c>
      <c r="AE965" s="187" t="str">
        <f>VLOOKUP($AF$2:$AF$6318,'PROG CODE'!$A$2:$B$1052,2,FALSE)</f>
        <v>KCABACP</v>
      </c>
      <c r="AF965" s="222" t="s">
        <v>88</v>
      </c>
      <c r="AG965" s="189" t="s">
        <v>5671</v>
      </c>
      <c r="AH965" s="222" t="s">
        <v>5684</v>
      </c>
      <c r="AI965" s="282" t="s">
        <v>6163</v>
      </c>
      <c r="AJ965" s="191" t="s">
        <v>5638</v>
      </c>
      <c r="AK965" s="229"/>
      <c r="AL965" s="229"/>
      <c r="AM965" s="192" t="s">
        <v>5639</v>
      </c>
    </row>
    <row r="966" spans="1:39" ht="13.5" customHeight="1">
      <c r="A966" s="183">
        <f t="shared" si="5"/>
        <v>4</v>
      </c>
      <c r="B966" s="247" t="s">
        <v>359</v>
      </c>
      <c r="C966" s="243" t="s">
        <v>5662</v>
      </c>
      <c r="D966" s="297" t="s">
        <v>510</v>
      </c>
      <c r="E966" s="244" t="s">
        <v>510</v>
      </c>
      <c r="F966" s="314" t="s">
        <v>733</v>
      </c>
      <c r="G966" s="244" t="s">
        <v>5641</v>
      </c>
      <c r="H966" s="157">
        <f>VLOOKUP(I966:I974,'ENTER STAFF #S HERE'!$A$1:$B$2180,2,FALSE)</f>
        <v>233</v>
      </c>
      <c r="I966" s="300" t="s">
        <v>3885</v>
      </c>
      <c r="J966" s="228"/>
      <c r="K966" s="187">
        <f t="shared" si="38"/>
        <v>0</v>
      </c>
      <c r="L966" s="187">
        <f t="shared" si="39"/>
        <v>0</v>
      </c>
      <c r="M966" s="187">
        <v>10</v>
      </c>
      <c r="N966" s="187" t="str">
        <f t="shared" si="40"/>
        <v xml:space="preserve"> </v>
      </c>
      <c r="O966" s="187" t="str">
        <f t="shared" si="41"/>
        <v xml:space="preserve"> </v>
      </c>
      <c r="P966" s="187" t="str">
        <f t="shared" si="42"/>
        <v xml:space="preserve"> </v>
      </c>
      <c r="Q966" s="187" t="str">
        <f t="shared" si="43"/>
        <v xml:space="preserve"> </v>
      </c>
      <c r="R966" s="187" t="str">
        <f t="shared" si="44"/>
        <v xml:space="preserve"> </v>
      </c>
      <c r="S966" s="187" t="str">
        <f t="shared" si="45"/>
        <v xml:space="preserve"> </v>
      </c>
      <c r="T966" s="187" t="str">
        <f t="shared" si="46"/>
        <v xml:space="preserve"> </v>
      </c>
      <c r="U966" s="187" t="str">
        <f t="shared" si="47"/>
        <v xml:space="preserve"> </v>
      </c>
      <c r="V966" s="187" t="str">
        <f t="shared" si="48"/>
        <v xml:space="preserve"> </v>
      </c>
      <c r="W966" s="187">
        <f t="shared" si="49"/>
        <v>0</v>
      </c>
      <c r="X966" s="187" t="str">
        <f t="shared" si="50"/>
        <v xml:space="preserve"> </v>
      </c>
      <c r="Y966" s="187" t="str">
        <f t="shared" si="51"/>
        <v xml:space="preserve"> </v>
      </c>
      <c r="Z966" s="187" t="str">
        <f t="shared" si="52"/>
        <v xml:space="preserve"> </v>
      </c>
      <c r="AA966" s="187"/>
      <c r="AB966" s="187" t="str">
        <f t="shared" si="53"/>
        <v/>
      </c>
      <c r="AC966" s="475" t="s">
        <v>60</v>
      </c>
      <c r="AD966" s="188" t="s">
        <v>6072</v>
      </c>
      <c r="AE966" s="187" t="str">
        <f>VLOOKUP($AF$2:$AF$6318,'PROG CODE'!$A$2:$B$1052,2,FALSE)</f>
        <v>KCABACP</v>
      </c>
      <c r="AF966" s="222" t="s">
        <v>88</v>
      </c>
      <c r="AG966" s="189" t="s">
        <v>5671</v>
      </c>
      <c r="AH966" s="222" t="s">
        <v>5684</v>
      </c>
      <c r="AI966" s="282" t="s">
        <v>6163</v>
      </c>
      <c r="AJ966" s="191" t="s">
        <v>5638</v>
      </c>
      <c r="AK966" s="229"/>
      <c r="AL966" s="229"/>
      <c r="AM966" s="192" t="s">
        <v>5639</v>
      </c>
    </row>
    <row r="967" spans="1:39" ht="13.5" customHeight="1">
      <c r="A967" s="183">
        <f t="shared" si="5"/>
        <v>3</v>
      </c>
      <c r="B967" s="247" t="s">
        <v>358</v>
      </c>
      <c r="C967" s="282" t="s">
        <v>6362</v>
      </c>
      <c r="D967" s="244" t="s">
        <v>510</v>
      </c>
      <c r="E967" s="244" t="s">
        <v>510</v>
      </c>
      <c r="F967" s="314" t="s">
        <v>747</v>
      </c>
      <c r="G967" s="244" t="s">
        <v>5652</v>
      </c>
      <c r="H967" s="157" t="str">
        <f>VLOOKUP(I967:I978,'ENTER STAFF #S HERE'!$A$1:$B$2180,2,FALSE)</f>
        <v>C0407</v>
      </c>
      <c r="I967" s="246" t="s">
        <v>4066</v>
      </c>
      <c r="J967" s="228"/>
      <c r="K967" s="187">
        <f t="shared" si="38"/>
        <v>0</v>
      </c>
      <c r="L967" s="187">
        <f t="shared" si="39"/>
        <v>0</v>
      </c>
      <c r="M967" s="187">
        <v>10</v>
      </c>
      <c r="N967" s="187" t="str">
        <f t="shared" si="40"/>
        <v xml:space="preserve"> </v>
      </c>
      <c r="O967" s="187" t="str">
        <f t="shared" si="41"/>
        <v xml:space="preserve"> </v>
      </c>
      <c r="P967" s="187" t="str">
        <f t="shared" si="42"/>
        <v xml:space="preserve"> </v>
      </c>
      <c r="Q967" s="187" t="str">
        <f t="shared" si="43"/>
        <v xml:space="preserve"> </v>
      </c>
      <c r="R967" s="187" t="str">
        <f t="shared" si="44"/>
        <v xml:space="preserve"> </v>
      </c>
      <c r="S967" s="187" t="str">
        <f t="shared" si="45"/>
        <v xml:space="preserve"> </v>
      </c>
      <c r="T967" s="187" t="str">
        <f t="shared" si="46"/>
        <v xml:space="preserve"> </v>
      </c>
      <c r="U967" s="187" t="str">
        <f t="shared" si="47"/>
        <v xml:space="preserve"> </v>
      </c>
      <c r="V967" s="187" t="str">
        <f t="shared" si="48"/>
        <v xml:space="preserve"> </v>
      </c>
      <c r="W967" s="187">
        <f t="shared" si="49"/>
        <v>0</v>
      </c>
      <c r="X967" s="187" t="str">
        <f t="shared" si="50"/>
        <v xml:space="preserve"> </v>
      </c>
      <c r="Y967" s="187" t="str">
        <f t="shared" si="51"/>
        <v xml:space="preserve"> </v>
      </c>
      <c r="Z967" s="187" t="str">
        <f t="shared" si="52"/>
        <v xml:space="preserve"> </v>
      </c>
      <c r="AA967" s="187"/>
      <c r="AB967" s="187" t="str">
        <f t="shared" si="53"/>
        <v/>
      </c>
      <c r="AC967" s="475" t="s">
        <v>60</v>
      </c>
      <c r="AD967" s="188" t="s">
        <v>6072</v>
      </c>
      <c r="AE967" s="187" t="str">
        <f>VLOOKUP($AF$2:$AF$6318,'PROG CODE'!$A$2:$B$1052,2,FALSE)</f>
        <v>KCABACP</v>
      </c>
      <c r="AF967" s="222" t="s">
        <v>88</v>
      </c>
      <c r="AG967" s="189" t="s">
        <v>5671</v>
      </c>
      <c r="AH967" s="282" t="s">
        <v>5684</v>
      </c>
      <c r="AI967" s="282" t="s">
        <v>6164</v>
      </c>
      <c r="AJ967" s="191" t="s">
        <v>5638</v>
      </c>
      <c r="AK967" s="229"/>
      <c r="AL967" s="229"/>
      <c r="AM967" s="192" t="s">
        <v>5639</v>
      </c>
    </row>
    <row r="968" spans="1:39" ht="13.5" customHeight="1">
      <c r="A968" s="183">
        <f t="shared" si="5"/>
        <v>6</v>
      </c>
      <c r="B968" s="334" t="s">
        <v>361</v>
      </c>
      <c r="C968" s="335" t="s">
        <v>5664</v>
      </c>
      <c r="D968" s="336" t="s">
        <v>510</v>
      </c>
      <c r="E968" s="244" t="s">
        <v>510</v>
      </c>
      <c r="F968" s="337" t="s">
        <v>755</v>
      </c>
      <c r="G968" s="202" t="s">
        <v>5656</v>
      </c>
      <c r="H968" s="157" t="str">
        <f>VLOOKUP(I968:I981,'ENTER STAFF #S HERE'!$A$1:$B$2180,2,FALSE)</f>
        <v>C1263</v>
      </c>
      <c r="I968" s="315" t="s">
        <v>3995</v>
      </c>
      <c r="J968" s="228"/>
      <c r="K968" s="187">
        <f t="shared" si="38"/>
        <v>0</v>
      </c>
      <c r="L968" s="187">
        <f t="shared" si="39"/>
        <v>0</v>
      </c>
      <c r="M968" s="187">
        <v>10</v>
      </c>
      <c r="N968" s="187" t="str">
        <f t="shared" si="40"/>
        <v xml:space="preserve"> </v>
      </c>
      <c r="O968" s="187" t="str">
        <f t="shared" si="41"/>
        <v xml:space="preserve"> </v>
      </c>
      <c r="P968" s="187" t="str">
        <f t="shared" si="42"/>
        <v xml:space="preserve"> </v>
      </c>
      <c r="Q968" s="187" t="str">
        <f t="shared" si="43"/>
        <v xml:space="preserve"> </v>
      </c>
      <c r="R968" s="187" t="str">
        <f t="shared" si="44"/>
        <v xml:space="preserve"> </v>
      </c>
      <c r="S968" s="187" t="str">
        <f t="shared" si="45"/>
        <v xml:space="preserve"> </v>
      </c>
      <c r="T968" s="187" t="str">
        <f t="shared" si="46"/>
        <v xml:space="preserve"> </v>
      </c>
      <c r="U968" s="187" t="str">
        <f t="shared" si="47"/>
        <v xml:space="preserve"> </v>
      </c>
      <c r="V968" s="187" t="str">
        <f t="shared" si="48"/>
        <v xml:space="preserve"> </v>
      </c>
      <c r="W968" s="187">
        <f t="shared" si="49"/>
        <v>0</v>
      </c>
      <c r="X968" s="187" t="str">
        <f t="shared" si="50"/>
        <v xml:space="preserve"> </v>
      </c>
      <c r="Y968" s="187" t="str">
        <f t="shared" si="51"/>
        <v xml:space="preserve"> </v>
      </c>
      <c r="Z968" s="187" t="str">
        <f t="shared" si="52"/>
        <v xml:space="preserve"> </v>
      </c>
      <c r="AA968" s="187"/>
      <c r="AB968" s="187" t="str">
        <f t="shared" si="53"/>
        <v/>
      </c>
      <c r="AC968" s="475" t="s">
        <v>60</v>
      </c>
      <c r="AD968" s="188" t="s">
        <v>6072</v>
      </c>
      <c r="AE968" s="187" t="str">
        <f>VLOOKUP($AF$2:$AF$6318,'PROG CODE'!$A$2:$B$1052,2,FALSE)</f>
        <v>KCABACP</v>
      </c>
      <c r="AF968" s="222" t="s">
        <v>88</v>
      </c>
      <c r="AG968" s="189" t="s">
        <v>5671</v>
      </c>
      <c r="AH968" s="282" t="s">
        <v>5684</v>
      </c>
      <c r="AI968" s="282" t="s">
        <v>6164</v>
      </c>
      <c r="AJ968" s="191" t="s">
        <v>5638</v>
      </c>
      <c r="AK968" s="229"/>
      <c r="AL968" s="229"/>
      <c r="AM968" s="192" t="s">
        <v>5639</v>
      </c>
    </row>
    <row r="969" spans="1:39" ht="13.5" customHeight="1">
      <c r="A969" s="183">
        <f t="shared" si="5"/>
        <v>2</v>
      </c>
      <c r="B969" s="282" t="s">
        <v>357</v>
      </c>
      <c r="C969" s="282" t="s">
        <v>5662</v>
      </c>
      <c r="D969" s="297" t="s">
        <v>510</v>
      </c>
      <c r="E969" s="244" t="s">
        <v>510</v>
      </c>
      <c r="F969" s="234" t="s">
        <v>795</v>
      </c>
      <c r="G969" s="244" t="s">
        <v>5661</v>
      </c>
      <c r="H969" s="157" t="str">
        <f>VLOOKUP(I969:I983,'ENTER STAFF #S HERE'!$A$1:$B$2180,2,FALSE)</f>
        <v>C1358</v>
      </c>
      <c r="I969" s="246" t="s">
        <v>3639</v>
      </c>
      <c r="J969" s="228"/>
      <c r="K969" s="187">
        <f t="shared" si="38"/>
        <v>0</v>
      </c>
      <c r="L969" s="187">
        <f t="shared" si="39"/>
        <v>0</v>
      </c>
      <c r="M969" s="187">
        <v>10</v>
      </c>
      <c r="N969" s="187" t="str">
        <f t="shared" si="40"/>
        <v xml:space="preserve"> </v>
      </c>
      <c r="O969" s="187" t="str">
        <f t="shared" si="41"/>
        <v xml:space="preserve"> </v>
      </c>
      <c r="P969" s="187" t="str">
        <f t="shared" si="42"/>
        <v xml:space="preserve"> </v>
      </c>
      <c r="Q969" s="187" t="str">
        <f t="shared" si="43"/>
        <v xml:space="preserve"> </v>
      </c>
      <c r="R969" s="187" t="str">
        <f t="shared" si="44"/>
        <v xml:space="preserve"> </v>
      </c>
      <c r="S969" s="187" t="str">
        <f t="shared" si="45"/>
        <v xml:space="preserve"> </v>
      </c>
      <c r="T969" s="187" t="str">
        <f t="shared" si="46"/>
        <v xml:space="preserve"> </v>
      </c>
      <c r="U969" s="187" t="str">
        <f t="shared" si="47"/>
        <v xml:space="preserve"> </v>
      </c>
      <c r="V969" s="187" t="str">
        <f t="shared" si="48"/>
        <v xml:space="preserve"> </v>
      </c>
      <c r="W969" s="187">
        <f t="shared" si="49"/>
        <v>0</v>
      </c>
      <c r="X969" s="187" t="str">
        <f t="shared" si="50"/>
        <v xml:space="preserve"> </v>
      </c>
      <c r="Y969" s="187" t="str">
        <f t="shared" si="51"/>
        <v xml:space="preserve"> </v>
      </c>
      <c r="Z969" s="187" t="str">
        <f t="shared" si="52"/>
        <v xml:space="preserve"> </v>
      </c>
      <c r="AA969" s="187"/>
      <c r="AB969" s="187" t="str">
        <f t="shared" si="53"/>
        <v/>
      </c>
      <c r="AC969" s="475" t="s">
        <v>60</v>
      </c>
      <c r="AD969" s="188" t="s">
        <v>6072</v>
      </c>
      <c r="AE969" s="187" t="str">
        <f>VLOOKUP($AF$2:$AF$6318,'PROG CODE'!$A$2:$B$1052,2,FALSE)</f>
        <v>KCABACP</v>
      </c>
      <c r="AF969" s="222" t="s">
        <v>88</v>
      </c>
      <c r="AG969" s="189" t="s">
        <v>5671</v>
      </c>
      <c r="AH969" s="222" t="s">
        <v>5684</v>
      </c>
      <c r="AI969" s="282" t="s">
        <v>6169</v>
      </c>
      <c r="AJ969" s="191" t="s">
        <v>5638</v>
      </c>
      <c r="AK969" s="229"/>
      <c r="AL969" s="229"/>
      <c r="AM969" s="192" t="s">
        <v>5639</v>
      </c>
    </row>
    <row r="970" spans="1:39" ht="13.5" customHeight="1">
      <c r="A970" s="183">
        <f t="shared" si="5"/>
        <v>5</v>
      </c>
      <c r="B970" s="282" t="s">
        <v>360</v>
      </c>
      <c r="C970" s="282" t="s">
        <v>5662</v>
      </c>
      <c r="D970" s="297" t="s">
        <v>510</v>
      </c>
      <c r="E970" s="244" t="s">
        <v>510</v>
      </c>
      <c r="F970" s="314" t="s">
        <v>769</v>
      </c>
      <c r="G970" s="244" t="s">
        <v>5659</v>
      </c>
      <c r="H970" s="157">
        <f>VLOOKUP(I970:I987,'ENTER STAFF #S HERE'!$A$1:$B$2180,2,FALSE)</f>
        <v>54</v>
      </c>
      <c r="I970" s="297" t="s">
        <v>3633</v>
      </c>
      <c r="J970" s="228"/>
      <c r="K970" s="187">
        <f t="shared" si="38"/>
        <v>0</v>
      </c>
      <c r="L970" s="187">
        <f t="shared" si="39"/>
        <v>0</v>
      </c>
      <c r="M970" s="187">
        <v>10</v>
      </c>
      <c r="N970" s="187" t="str">
        <f t="shared" si="40"/>
        <v xml:space="preserve"> </v>
      </c>
      <c r="O970" s="187" t="str">
        <f t="shared" si="41"/>
        <v xml:space="preserve"> </v>
      </c>
      <c r="P970" s="187" t="str">
        <f t="shared" si="42"/>
        <v xml:space="preserve"> </v>
      </c>
      <c r="Q970" s="187" t="str">
        <f t="shared" si="43"/>
        <v xml:space="preserve"> </v>
      </c>
      <c r="R970" s="187" t="str">
        <f t="shared" si="44"/>
        <v xml:space="preserve"> </v>
      </c>
      <c r="S970" s="187" t="str">
        <f t="shared" si="45"/>
        <v xml:space="preserve"> </v>
      </c>
      <c r="T970" s="187" t="str">
        <f t="shared" si="46"/>
        <v xml:space="preserve"> </v>
      </c>
      <c r="U970" s="187" t="str">
        <f t="shared" si="47"/>
        <v xml:space="preserve"> </v>
      </c>
      <c r="V970" s="187" t="str">
        <f t="shared" si="48"/>
        <v xml:space="preserve"> </v>
      </c>
      <c r="W970" s="187">
        <f t="shared" si="49"/>
        <v>0</v>
      </c>
      <c r="X970" s="187" t="str">
        <f t="shared" si="50"/>
        <v xml:space="preserve"> </v>
      </c>
      <c r="Y970" s="187" t="str">
        <f t="shared" si="51"/>
        <v xml:space="preserve"> </v>
      </c>
      <c r="Z970" s="187" t="str">
        <f t="shared" si="52"/>
        <v xml:space="preserve"> </v>
      </c>
      <c r="AA970" s="187"/>
      <c r="AB970" s="187" t="str">
        <f t="shared" si="53"/>
        <v/>
      </c>
      <c r="AC970" s="475" t="s">
        <v>60</v>
      </c>
      <c r="AD970" s="188" t="s">
        <v>6072</v>
      </c>
      <c r="AE970" s="187" t="str">
        <f>VLOOKUP($AF$2:$AF$6318,'PROG CODE'!$A$2:$B$1052,2,FALSE)</f>
        <v>KCABACP</v>
      </c>
      <c r="AF970" s="222" t="s">
        <v>88</v>
      </c>
      <c r="AG970" s="189" t="s">
        <v>5671</v>
      </c>
      <c r="AH970" s="222" t="s">
        <v>5684</v>
      </c>
      <c r="AI970" s="247" t="s">
        <v>6169</v>
      </c>
      <c r="AJ970" s="191" t="s">
        <v>5638</v>
      </c>
      <c r="AK970" s="229"/>
      <c r="AL970" s="229"/>
      <c r="AM970" s="192" t="s">
        <v>5639</v>
      </c>
    </row>
    <row r="971" spans="1:39" ht="13.5" customHeight="1">
      <c r="A971" s="183">
        <f t="shared" si="5"/>
        <v>6</v>
      </c>
      <c r="B971" s="282" t="s">
        <v>361</v>
      </c>
      <c r="C971" s="224" t="s">
        <v>5749</v>
      </c>
      <c r="D971" s="297" t="s">
        <v>510</v>
      </c>
      <c r="E971" s="244" t="s">
        <v>510</v>
      </c>
      <c r="F971" s="332" t="s">
        <v>1904</v>
      </c>
      <c r="G971" s="246" t="s">
        <v>6547</v>
      </c>
      <c r="H971" s="157" t="str">
        <f>VLOOKUP(I971:I1005,'ENTER STAFF #S HERE'!$A$1:$B$2180,2,FALSE)</f>
        <v>C1878</v>
      </c>
      <c r="I971" s="140" t="s">
        <v>4183</v>
      </c>
      <c r="J971" s="228"/>
      <c r="K971" s="187">
        <f t="shared" si="38"/>
        <v>0</v>
      </c>
      <c r="L971" s="187">
        <f t="shared" si="39"/>
        <v>0</v>
      </c>
      <c r="M971" s="187">
        <v>10</v>
      </c>
      <c r="N971" s="187" t="str">
        <f t="shared" si="40"/>
        <v xml:space="preserve"> </v>
      </c>
      <c r="O971" s="187" t="str">
        <f t="shared" si="41"/>
        <v xml:space="preserve"> </v>
      </c>
      <c r="P971" s="187" t="str">
        <f t="shared" si="42"/>
        <v xml:space="preserve"> </v>
      </c>
      <c r="Q971" s="187" t="str">
        <f t="shared" si="43"/>
        <v xml:space="preserve"> </v>
      </c>
      <c r="R971" s="187" t="str">
        <f t="shared" si="44"/>
        <v xml:space="preserve"> </v>
      </c>
      <c r="S971" s="187" t="str">
        <f t="shared" si="45"/>
        <v xml:space="preserve"> </v>
      </c>
      <c r="T971" s="187" t="str">
        <f t="shared" si="46"/>
        <v xml:space="preserve"> </v>
      </c>
      <c r="U971" s="187" t="str">
        <f t="shared" si="47"/>
        <v xml:space="preserve"> </v>
      </c>
      <c r="V971" s="187" t="str">
        <f t="shared" si="48"/>
        <v xml:space="preserve"> </v>
      </c>
      <c r="W971" s="187">
        <f t="shared" si="49"/>
        <v>0</v>
      </c>
      <c r="X971" s="187" t="str">
        <f t="shared" si="50"/>
        <v xml:space="preserve"> </v>
      </c>
      <c r="Y971" s="187" t="str">
        <f t="shared" si="51"/>
        <v xml:space="preserve"> </v>
      </c>
      <c r="Z971" s="187" t="str">
        <f t="shared" si="52"/>
        <v xml:space="preserve"> </v>
      </c>
      <c r="AA971" s="187"/>
      <c r="AB971" s="187" t="str">
        <f t="shared" si="53"/>
        <v/>
      </c>
      <c r="AC971" s="475" t="s">
        <v>60</v>
      </c>
      <c r="AD971" s="188" t="s">
        <v>6072</v>
      </c>
      <c r="AE971" s="187" t="str">
        <f>VLOOKUP($AF$2:$AF$6318,'PROG CODE'!$A$2:$B$1052,2,FALSE)</f>
        <v>KCABACP</v>
      </c>
      <c r="AF971" s="222" t="s">
        <v>88</v>
      </c>
      <c r="AG971" s="189" t="s">
        <v>5671</v>
      </c>
      <c r="AH971" s="222" t="s">
        <v>5684</v>
      </c>
      <c r="AI971" s="332" t="s">
        <v>6175</v>
      </c>
      <c r="AJ971" s="191" t="s">
        <v>5638</v>
      </c>
      <c r="AK971" s="229"/>
      <c r="AL971" s="229"/>
      <c r="AM971" s="192" t="s">
        <v>5639</v>
      </c>
    </row>
    <row r="972" spans="1:39" ht="13.5" customHeight="1">
      <c r="A972" s="183">
        <f t="shared" si="5"/>
        <v>6</v>
      </c>
      <c r="B972" s="282" t="s">
        <v>361</v>
      </c>
      <c r="C972" s="224" t="s">
        <v>6167</v>
      </c>
      <c r="D972" s="297" t="s">
        <v>510</v>
      </c>
      <c r="E972" s="244" t="s">
        <v>510</v>
      </c>
      <c r="F972" s="245" t="s">
        <v>1900</v>
      </c>
      <c r="G972" s="246" t="s">
        <v>6174</v>
      </c>
      <c r="H972" s="157" t="str">
        <f>VLOOKUP(I972:I1011,'ENTER STAFF #S HERE'!$A$1:$B$2180,2,FALSE)</f>
        <v>C1151</v>
      </c>
      <c r="I972" s="304" t="s">
        <v>3956</v>
      </c>
      <c r="J972" s="228"/>
      <c r="K972" s="187">
        <f t="shared" si="38"/>
        <v>0</v>
      </c>
      <c r="L972" s="187">
        <f t="shared" si="39"/>
        <v>0</v>
      </c>
      <c r="M972" s="187">
        <v>10</v>
      </c>
      <c r="N972" s="187" t="str">
        <f t="shared" si="40"/>
        <v xml:space="preserve"> </v>
      </c>
      <c r="O972" s="187" t="str">
        <f t="shared" si="41"/>
        <v xml:space="preserve"> </v>
      </c>
      <c r="P972" s="187" t="str">
        <f t="shared" si="42"/>
        <v xml:space="preserve"> </v>
      </c>
      <c r="Q972" s="187" t="str">
        <f t="shared" si="43"/>
        <v xml:space="preserve"> </v>
      </c>
      <c r="R972" s="187" t="str">
        <f t="shared" si="44"/>
        <v xml:space="preserve"> </v>
      </c>
      <c r="S972" s="187" t="str">
        <f t="shared" si="45"/>
        <v xml:space="preserve"> </v>
      </c>
      <c r="T972" s="187" t="str">
        <f t="shared" si="46"/>
        <v xml:space="preserve"> </v>
      </c>
      <c r="U972" s="187" t="str">
        <f t="shared" si="47"/>
        <v xml:space="preserve"> </v>
      </c>
      <c r="V972" s="187" t="str">
        <f t="shared" si="48"/>
        <v xml:space="preserve"> </v>
      </c>
      <c r="W972" s="187">
        <f t="shared" si="49"/>
        <v>0</v>
      </c>
      <c r="X972" s="187" t="str">
        <f t="shared" si="50"/>
        <v xml:space="preserve"> </v>
      </c>
      <c r="Y972" s="187" t="str">
        <f t="shared" si="51"/>
        <v xml:space="preserve"> </v>
      </c>
      <c r="Z972" s="187" t="str">
        <f t="shared" si="52"/>
        <v xml:space="preserve"> </v>
      </c>
      <c r="AA972" s="187"/>
      <c r="AB972" s="187" t="str">
        <f t="shared" si="53"/>
        <v/>
      </c>
      <c r="AC972" s="475" t="s">
        <v>60</v>
      </c>
      <c r="AD972" s="188" t="s">
        <v>6072</v>
      </c>
      <c r="AE972" s="187" t="str">
        <f>VLOOKUP($AF$2:$AF$6318,'PROG CODE'!$A$2:$B$1052,2,FALSE)</f>
        <v>KCABACP</v>
      </c>
      <c r="AF972" s="222" t="s">
        <v>88</v>
      </c>
      <c r="AG972" s="189" t="s">
        <v>5671</v>
      </c>
      <c r="AH972" s="222" t="s">
        <v>5684</v>
      </c>
      <c r="AI972" s="247" t="s">
        <v>6183</v>
      </c>
      <c r="AJ972" s="191" t="s">
        <v>5638</v>
      </c>
      <c r="AK972" s="229"/>
      <c r="AL972" s="229"/>
      <c r="AM972" s="192" t="s">
        <v>5639</v>
      </c>
    </row>
    <row r="973" spans="1:39" ht="13.5" customHeight="1">
      <c r="A973" s="183">
        <f t="shared" si="5"/>
        <v>1</v>
      </c>
      <c r="B973" s="247" t="s">
        <v>52</v>
      </c>
      <c r="C973" s="247" t="s">
        <v>6154</v>
      </c>
      <c r="D973" s="297" t="s">
        <v>510</v>
      </c>
      <c r="E973" s="244" t="s">
        <v>510</v>
      </c>
      <c r="F973" s="314" t="s">
        <v>1886</v>
      </c>
      <c r="G973" s="244" t="s">
        <v>6536</v>
      </c>
      <c r="H973" s="157" t="str">
        <f>VLOOKUP(I973:I1012,'ENTER STAFF #S HERE'!$A$1:$B$2180,2,FALSE)</f>
        <v>C1773</v>
      </c>
      <c r="I973" s="297" t="s">
        <v>5613</v>
      </c>
      <c r="J973" s="228"/>
      <c r="K973" s="187">
        <f t="shared" si="38"/>
        <v>0</v>
      </c>
      <c r="L973" s="187">
        <f t="shared" si="39"/>
        <v>0</v>
      </c>
      <c r="M973" s="187">
        <v>10</v>
      </c>
      <c r="N973" s="187" t="str">
        <f t="shared" si="40"/>
        <v xml:space="preserve"> </v>
      </c>
      <c r="O973" s="187" t="str">
        <f t="shared" si="41"/>
        <v xml:space="preserve"> </v>
      </c>
      <c r="P973" s="187" t="str">
        <f t="shared" si="42"/>
        <v xml:space="preserve"> </v>
      </c>
      <c r="Q973" s="187" t="str">
        <f t="shared" si="43"/>
        <v xml:space="preserve"> </v>
      </c>
      <c r="R973" s="187" t="str">
        <f t="shared" si="44"/>
        <v xml:space="preserve"> </v>
      </c>
      <c r="S973" s="187" t="str">
        <f t="shared" si="45"/>
        <v xml:space="preserve"> </v>
      </c>
      <c r="T973" s="187" t="str">
        <f t="shared" si="46"/>
        <v xml:space="preserve"> </v>
      </c>
      <c r="U973" s="187" t="str">
        <f t="shared" si="47"/>
        <v xml:space="preserve"> </v>
      </c>
      <c r="V973" s="187" t="str">
        <f t="shared" si="48"/>
        <v xml:space="preserve"> </v>
      </c>
      <c r="W973" s="187">
        <f t="shared" si="49"/>
        <v>0</v>
      </c>
      <c r="X973" s="187" t="str">
        <f t="shared" si="50"/>
        <v xml:space="preserve"> </v>
      </c>
      <c r="Y973" s="187" t="str">
        <f t="shared" si="51"/>
        <v xml:space="preserve"> </v>
      </c>
      <c r="Z973" s="187" t="str">
        <f t="shared" si="52"/>
        <v xml:space="preserve"> </v>
      </c>
      <c r="AA973" s="187"/>
      <c r="AB973" s="187" t="str">
        <f t="shared" si="53"/>
        <v/>
      </c>
      <c r="AC973" s="475" t="s">
        <v>60</v>
      </c>
      <c r="AD973" s="188" t="s">
        <v>6072</v>
      </c>
      <c r="AE973" s="187" t="str">
        <f>VLOOKUP($AF$2:$AF$6318,'PROG CODE'!$A$2:$B$1052,2,FALSE)</f>
        <v>KCABACP</v>
      </c>
      <c r="AF973" s="222" t="s">
        <v>88</v>
      </c>
      <c r="AG973" s="189" t="s">
        <v>5671</v>
      </c>
      <c r="AH973" s="222" t="s">
        <v>5684</v>
      </c>
      <c r="AI973" s="247" t="s">
        <v>6183</v>
      </c>
      <c r="AJ973" s="191" t="s">
        <v>5638</v>
      </c>
      <c r="AK973" s="229"/>
      <c r="AL973" s="229"/>
      <c r="AM973" s="192" t="s">
        <v>5639</v>
      </c>
    </row>
    <row r="974" spans="1:39" ht="13.5" customHeight="1">
      <c r="A974" s="183">
        <f t="shared" si="5"/>
        <v>2</v>
      </c>
      <c r="B974" s="247" t="s">
        <v>357</v>
      </c>
      <c r="C974" s="247" t="s">
        <v>6154</v>
      </c>
      <c r="D974" s="297" t="s">
        <v>510</v>
      </c>
      <c r="E974" s="244" t="s">
        <v>510</v>
      </c>
      <c r="F974" s="314" t="s">
        <v>1902</v>
      </c>
      <c r="G974" s="323" t="s">
        <v>6540</v>
      </c>
      <c r="H974" s="157" t="str">
        <f>VLOOKUP(I974:I1013,'ENTER STAFF #S HERE'!$A$1:$B$2180,2,FALSE)</f>
        <v>C1773</v>
      </c>
      <c r="I974" s="246" t="s">
        <v>5613</v>
      </c>
      <c r="J974" s="228"/>
      <c r="K974" s="187">
        <f t="shared" si="38"/>
        <v>0</v>
      </c>
      <c r="L974" s="187">
        <f t="shared" si="39"/>
        <v>0</v>
      </c>
      <c r="M974" s="187">
        <v>10</v>
      </c>
      <c r="N974" s="187" t="str">
        <f t="shared" si="40"/>
        <v xml:space="preserve"> </v>
      </c>
      <c r="O974" s="187" t="str">
        <f t="shared" si="41"/>
        <v xml:space="preserve"> </v>
      </c>
      <c r="P974" s="187" t="str">
        <f t="shared" si="42"/>
        <v xml:space="preserve"> </v>
      </c>
      <c r="Q974" s="187" t="str">
        <f t="shared" si="43"/>
        <v xml:space="preserve"> </v>
      </c>
      <c r="R974" s="187" t="str">
        <f t="shared" si="44"/>
        <v xml:space="preserve"> </v>
      </c>
      <c r="S974" s="187" t="str">
        <f t="shared" si="45"/>
        <v xml:space="preserve"> </v>
      </c>
      <c r="T974" s="187" t="str">
        <f t="shared" si="46"/>
        <v xml:space="preserve"> </v>
      </c>
      <c r="U974" s="187" t="str">
        <f t="shared" si="47"/>
        <v xml:space="preserve"> </v>
      </c>
      <c r="V974" s="187" t="str">
        <f t="shared" si="48"/>
        <v xml:space="preserve"> </v>
      </c>
      <c r="W974" s="187">
        <f t="shared" si="49"/>
        <v>0</v>
      </c>
      <c r="X974" s="187" t="str">
        <f t="shared" si="50"/>
        <v xml:space="preserve"> </v>
      </c>
      <c r="Y974" s="187" t="str">
        <f t="shared" si="51"/>
        <v xml:space="preserve"> </v>
      </c>
      <c r="Z974" s="187" t="str">
        <f t="shared" si="52"/>
        <v xml:space="preserve"> </v>
      </c>
      <c r="AA974" s="187"/>
      <c r="AB974" s="187" t="str">
        <f t="shared" si="53"/>
        <v/>
      </c>
      <c r="AC974" s="475" t="s">
        <v>60</v>
      </c>
      <c r="AD974" s="188" t="s">
        <v>6072</v>
      </c>
      <c r="AE974" s="187" t="str">
        <f>VLOOKUP($AF$2:$AF$6318,'PROG CODE'!$A$2:$B$1052,2,FALSE)</f>
        <v>KCABACP</v>
      </c>
      <c r="AF974" s="222" t="s">
        <v>88</v>
      </c>
      <c r="AG974" s="189" t="s">
        <v>5671</v>
      </c>
      <c r="AH974" s="222" t="s">
        <v>5684</v>
      </c>
      <c r="AI974" s="247" t="s">
        <v>6183</v>
      </c>
      <c r="AJ974" s="191" t="s">
        <v>5638</v>
      </c>
      <c r="AK974" s="229"/>
      <c r="AL974" s="229"/>
      <c r="AM974" s="192" t="s">
        <v>5639</v>
      </c>
    </row>
    <row r="975" spans="1:39" ht="13.5" customHeight="1">
      <c r="A975" s="183">
        <f t="shared" si="5"/>
        <v>6</v>
      </c>
      <c r="B975" s="282" t="s">
        <v>361</v>
      </c>
      <c r="C975" s="224" t="s">
        <v>5662</v>
      </c>
      <c r="D975" s="297" t="s">
        <v>510</v>
      </c>
      <c r="E975" s="244" t="s">
        <v>510</v>
      </c>
      <c r="F975" s="314" t="s">
        <v>1904</v>
      </c>
      <c r="G975" s="323" t="s">
        <v>6547</v>
      </c>
      <c r="H975" s="157" t="str">
        <f>VLOOKUP(I975:I1017,'ENTER STAFF #S HERE'!$A$1:$B$2180,2,FALSE)</f>
        <v>C1878</v>
      </c>
      <c r="I975" s="140" t="s">
        <v>4183</v>
      </c>
      <c r="J975" s="228"/>
      <c r="K975" s="187">
        <f t="shared" si="38"/>
        <v>0</v>
      </c>
      <c r="L975" s="187">
        <f t="shared" si="39"/>
        <v>0</v>
      </c>
      <c r="M975" s="187">
        <v>10</v>
      </c>
      <c r="N975" s="187" t="str">
        <f t="shared" si="40"/>
        <v xml:space="preserve"> </v>
      </c>
      <c r="O975" s="187" t="str">
        <f t="shared" si="41"/>
        <v xml:space="preserve"> </v>
      </c>
      <c r="P975" s="187" t="str">
        <f t="shared" si="42"/>
        <v xml:space="preserve"> </v>
      </c>
      <c r="Q975" s="187" t="str">
        <f t="shared" si="43"/>
        <v xml:space="preserve"> </v>
      </c>
      <c r="R975" s="187" t="str">
        <f t="shared" si="44"/>
        <v xml:space="preserve"> </v>
      </c>
      <c r="S975" s="187" t="str">
        <f t="shared" si="45"/>
        <v xml:space="preserve"> </v>
      </c>
      <c r="T975" s="187" t="str">
        <f t="shared" si="46"/>
        <v xml:space="preserve"> </v>
      </c>
      <c r="U975" s="187" t="str">
        <f t="shared" si="47"/>
        <v xml:space="preserve"> </v>
      </c>
      <c r="V975" s="187" t="str">
        <f t="shared" si="48"/>
        <v xml:space="preserve"> </v>
      </c>
      <c r="W975" s="187">
        <f t="shared" si="49"/>
        <v>0</v>
      </c>
      <c r="X975" s="187" t="str">
        <f t="shared" si="50"/>
        <v xml:space="preserve"> </v>
      </c>
      <c r="Y975" s="187" t="str">
        <f t="shared" si="51"/>
        <v xml:space="preserve"> </v>
      </c>
      <c r="Z975" s="187" t="str">
        <f t="shared" si="52"/>
        <v xml:space="preserve"> </v>
      </c>
      <c r="AA975" s="187"/>
      <c r="AB975" s="187" t="str">
        <f t="shared" si="53"/>
        <v/>
      </c>
      <c r="AC975" s="475" t="s">
        <v>60</v>
      </c>
      <c r="AD975" s="188" t="s">
        <v>6072</v>
      </c>
      <c r="AE975" s="187" t="str">
        <f>VLOOKUP($AF$2:$AF$6318,'PROG CODE'!$A$2:$B$1052,2,FALSE)</f>
        <v>KCABACP</v>
      </c>
      <c r="AF975" s="222" t="s">
        <v>88</v>
      </c>
      <c r="AG975" s="189" t="s">
        <v>5671</v>
      </c>
      <c r="AH975" s="222" t="s">
        <v>5684</v>
      </c>
      <c r="AI975" s="247" t="s">
        <v>6183</v>
      </c>
      <c r="AJ975" s="191" t="s">
        <v>5638</v>
      </c>
      <c r="AK975" s="229"/>
      <c r="AL975" s="229"/>
      <c r="AM975" s="192" t="s">
        <v>5639</v>
      </c>
    </row>
    <row r="976" spans="1:39" ht="13.5" customHeight="1">
      <c r="A976" s="183">
        <f t="shared" si="5"/>
        <v>5</v>
      </c>
      <c r="B976" s="282" t="s">
        <v>360</v>
      </c>
      <c r="C976" s="247" t="s">
        <v>6362</v>
      </c>
      <c r="D976" s="297" t="s">
        <v>510</v>
      </c>
      <c r="E976" s="244" t="s">
        <v>510</v>
      </c>
      <c r="F976" s="292" t="s">
        <v>1888</v>
      </c>
      <c r="G976" s="323" t="s">
        <v>6537</v>
      </c>
      <c r="H976" s="157" t="str">
        <f>VLOOKUP(I976:I1016,'ENTER STAFF #S HERE'!$A$1:$B$2180,2,FALSE)</f>
        <v>C1060</v>
      </c>
      <c r="I976" s="297" t="s">
        <v>4755</v>
      </c>
      <c r="J976" s="228"/>
      <c r="K976" s="187">
        <f t="shared" si="38"/>
        <v>0</v>
      </c>
      <c r="L976" s="187">
        <f t="shared" si="39"/>
        <v>0</v>
      </c>
      <c r="M976" s="187">
        <v>10</v>
      </c>
      <c r="N976" s="187" t="str">
        <f t="shared" si="40"/>
        <v xml:space="preserve"> </v>
      </c>
      <c r="O976" s="187" t="str">
        <f t="shared" si="41"/>
        <v xml:space="preserve"> </v>
      </c>
      <c r="P976" s="187" t="str">
        <f t="shared" si="42"/>
        <v xml:space="preserve"> </v>
      </c>
      <c r="Q976" s="187" t="str">
        <f t="shared" si="43"/>
        <v xml:space="preserve"> </v>
      </c>
      <c r="R976" s="187" t="str">
        <f t="shared" si="44"/>
        <v xml:space="preserve"> </v>
      </c>
      <c r="S976" s="187" t="str">
        <f t="shared" si="45"/>
        <v xml:space="preserve"> </v>
      </c>
      <c r="T976" s="187" t="str">
        <f t="shared" si="46"/>
        <v xml:space="preserve"> </v>
      </c>
      <c r="U976" s="187" t="str">
        <f t="shared" si="47"/>
        <v xml:space="preserve"> </v>
      </c>
      <c r="V976" s="187" t="str">
        <f t="shared" si="48"/>
        <v xml:space="preserve"> </v>
      </c>
      <c r="W976" s="187">
        <f t="shared" si="49"/>
        <v>0</v>
      </c>
      <c r="X976" s="187" t="str">
        <f t="shared" si="50"/>
        <v xml:space="preserve"> </v>
      </c>
      <c r="Y976" s="187" t="str">
        <f t="shared" si="51"/>
        <v xml:space="preserve"> </v>
      </c>
      <c r="Z976" s="187" t="str">
        <f t="shared" si="52"/>
        <v xml:space="preserve"> </v>
      </c>
      <c r="AA976" s="187"/>
      <c r="AB976" s="187" t="str">
        <f t="shared" si="53"/>
        <v/>
      </c>
      <c r="AC976" s="475" t="s">
        <v>60</v>
      </c>
      <c r="AD976" s="188" t="s">
        <v>6072</v>
      </c>
      <c r="AE976" s="187" t="str">
        <f>VLOOKUP($AF$2:$AF$6318,'PROG CODE'!$A$2:$B$1052,2,FALSE)</f>
        <v>KCABACP</v>
      </c>
      <c r="AF976" s="222" t="s">
        <v>88</v>
      </c>
      <c r="AG976" s="189" t="s">
        <v>5671</v>
      </c>
      <c r="AH976" s="222" t="s">
        <v>5684</v>
      </c>
      <c r="AI976" s="247" t="s">
        <v>6183</v>
      </c>
      <c r="AJ976" s="191" t="s">
        <v>5638</v>
      </c>
      <c r="AK976" s="229"/>
      <c r="AL976" s="229"/>
      <c r="AM976" s="192" t="s">
        <v>5639</v>
      </c>
    </row>
    <row r="977" spans="1:39" ht="13.5" customHeight="1">
      <c r="A977" s="183">
        <f t="shared" si="5"/>
        <v>6</v>
      </c>
      <c r="B977" s="282" t="s">
        <v>361</v>
      </c>
      <c r="C977" s="282" t="s">
        <v>6167</v>
      </c>
      <c r="D977" s="297" t="s">
        <v>510</v>
      </c>
      <c r="E977" s="244" t="s">
        <v>510</v>
      </c>
      <c r="F977" s="314" t="s">
        <v>1892</v>
      </c>
      <c r="G977" s="244" t="s">
        <v>5840</v>
      </c>
      <c r="H977" s="157" t="str">
        <f>VLOOKUP(I977:I1066,'ENTER STAFF #S HERE'!$A$1:$B$2180,2,FALSE)</f>
        <v>C1626</v>
      </c>
      <c r="I977" s="297" t="s">
        <v>3993</v>
      </c>
      <c r="J977" s="228"/>
      <c r="K977" s="187">
        <f t="shared" si="38"/>
        <v>0</v>
      </c>
      <c r="L977" s="187">
        <f t="shared" si="39"/>
        <v>0</v>
      </c>
      <c r="M977" s="187">
        <v>10</v>
      </c>
      <c r="N977" s="187" t="str">
        <f t="shared" si="40"/>
        <v xml:space="preserve"> </v>
      </c>
      <c r="O977" s="187" t="str">
        <f t="shared" si="41"/>
        <v xml:space="preserve"> </v>
      </c>
      <c r="P977" s="187" t="str">
        <f t="shared" si="42"/>
        <v xml:space="preserve"> </v>
      </c>
      <c r="Q977" s="187" t="str">
        <f t="shared" si="43"/>
        <v xml:space="preserve"> </v>
      </c>
      <c r="R977" s="187" t="str">
        <f t="shared" si="44"/>
        <v xml:space="preserve"> </v>
      </c>
      <c r="S977" s="187" t="str">
        <f t="shared" si="45"/>
        <v xml:space="preserve"> </v>
      </c>
      <c r="T977" s="187" t="str">
        <f t="shared" si="46"/>
        <v xml:space="preserve"> </v>
      </c>
      <c r="U977" s="187" t="str">
        <f t="shared" si="47"/>
        <v xml:space="preserve"> </v>
      </c>
      <c r="V977" s="187" t="str">
        <f t="shared" si="48"/>
        <v xml:space="preserve"> </v>
      </c>
      <c r="W977" s="187">
        <f t="shared" si="49"/>
        <v>0</v>
      </c>
      <c r="X977" s="187" t="str">
        <f t="shared" si="50"/>
        <v xml:space="preserve"> </v>
      </c>
      <c r="Y977" s="187" t="str">
        <f t="shared" si="51"/>
        <v xml:space="preserve"> </v>
      </c>
      <c r="Z977" s="187" t="str">
        <f t="shared" si="52"/>
        <v xml:space="preserve"> </v>
      </c>
      <c r="AA977" s="187"/>
      <c r="AB977" s="187" t="str">
        <f t="shared" si="53"/>
        <v/>
      </c>
      <c r="AC977" s="475" t="s">
        <v>60</v>
      </c>
      <c r="AD977" s="188" t="s">
        <v>6072</v>
      </c>
      <c r="AE977" s="187" t="str">
        <f>VLOOKUP($AF$2:$AF$6318,'PROG CODE'!$A$2:$B$1052,2,FALSE)</f>
        <v>KCABACP</v>
      </c>
      <c r="AF977" s="222" t="s">
        <v>88</v>
      </c>
      <c r="AG977" s="189" t="s">
        <v>5671</v>
      </c>
      <c r="AH977" s="222" t="s">
        <v>5684</v>
      </c>
      <c r="AI977" s="247" t="s">
        <v>6183</v>
      </c>
      <c r="AJ977" s="191" t="s">
        <v>5638</v>
      </c>
      <c r="AK977" s="229"/>
      <c r="AL977" s="229"/>
      <c r="AM977" s="192" t="s">
        <v>5639</v>
      </c>
    </row>
    <row r="978" spans="1:39" ht="13.5" customHeight="1">
      <c r="A978" s="183">
        <f t="shared" si="5"/>
        <v>6</v>
      </c>
      <c r="B978" s="282" t="s">
        <v>361</v>
      </c>
      <c r="C978" s="282" t="s">
        <v>6168</v>
      </c>
      <c r="D978" s="297" t="s">
        <v>510</v>
      </c>
      <c r="E978" s="244" t="s">
        <v>510</v>
      </c>
      <c r="F978" s="314" t="s">
        <v>1886</v>
      </c>
      <c r="G978" s="244" t="s">
        <v>6548</v>
      </c>
      <c r="H978" s="157" t="str">
        <f>VLOOKUP(I978:I1066,'ENTER STAFF #S HERE'!$A$1:$B$2180,2,FALSE)</f>
        <v>C1773</v>
      </c>
      <c r="I978" s="297" t="s">
        <v>5613</v>
      </c>
      <c r="J978" s="228"/>
      <c r="K978" s="187">
        <f t="shared" si="38"/>
        <v>0</v>
      </c>
      <c r="L978" s="187">
        <f t="shared" si="39"/>
        <v>0</v>
      </c>
      <c r="M978" s="187">
        <v>10</v>
      </c>
      <c r="N978" s="187" t="str">
        <f t="shared" si="40"/>
        <v xml:space="preserve"> </v>
      </c>
      <c r="O978" s="187" t="str">
        <f t="shared" si="41"/>
        <v xml:space="preserve"> </v>
      </c>
      <c r="P978" s="187" t="str">
        <f t="shared" si="42"/>
        <v xml:space="preserve"> </v>
      </c>
      <c r="Q978" s="187" t="str">
        <f t="shared" si="43"/>
        <v xml:space="preserve"> </v>
      </c>
      <c r="R978" s="187" t="str">
        <f t="shared" si="44"/>
        <v xml:space="preserve"> </v>
      </c>
      <c r="S978" s="187" t="str">
        <f t="shared" si="45"/>
        <v xml:space="preserve"> </v>
      </c>
      <c r="T978" s="187" t="str">
        <f t="shared" si="46"/>
        <v xml:space="preserve"> </v>
      </c>
      <c r="U978" s="187" t="str">
        <f t="shared" si="47"/>
        <v xml:space="preserve"> </v>
      </c>
      <c r="V978" s="187" t="str">
        <f t="shared" si="48"/>
        <v xml:space="preserve"> </v>
      </c>
      <c r="W978" s="187">
        <f t="shared" si="49"/>
        <v>0</v>
      </c>
      <c r="X978" s="187" t="str">
        <f t="shared" si="50"/>
        <v xml:space="preserve"> </v>
      </c>
      <c r="Y978" s="187" t="str">
        <f t="shared" si="51"/>
        <v xml:space="preserve"> </v>
      </c>
      <c r="Z978" s="187" t="str">
        <f t="shared" si="52"/>
        <v xml:space="preserve"> </v>
      </c>
      <c r="AA978" s="187"/>
      <c r="AB978" s="187" t="str">
        <f t="shared" si="53"/>
        <v/>
      </c>
      <c r="AC978" s="475" t="s">
        <v>60</v>
      </c>
      <c r="AD978" s="188" t="s">
        <v>6072</v>
      </c>
      <c r="AE978" s="187" t="str">
        <f>VLOOKUP($AF$2:$AF$6318,'PROG CODE'!$A$2:$B$1052,2,FALSE)</f>
        <v>KCABACP</v>
      </c>
      <c r="AF978" s="222" t="s">
        <v>88</v>
      </c>
      <c r="AG978" s="189" t="s">
        <v>5671</v>
      </c>
      <c r="AH978" s="222" t="s">
        <v>5684</v>
      </c>
      <c r="AI978" s="247" t="s">
        <v>6183</v>
      </c>
      <c r="AJ978" s="191" t="s">
        <v>5638</v>
      </c>
      <c r="AK978" s="229"/>
      <c r="AL978" s="229"/>
      <c r="AM978" s="192" t="s">
        <v>5639</v>
      </c>
    </row>
    <row r="979" spans="1:39" ht="13.5" customHeight="1">
      <c r="A979" s="183">
        <f t="shared" si="5"/>
        <v>5</v>
      </c>
      <c r="B979" s="332" t="s">
        <v>360</v>
      </c>
      <c r="C979" s="332" t="s">
        <v>53</v>
      </c>
      <c r="D979" s="297" t="s">
        <v>510</v>
      </c>
      <c r="E979" s="244" t="s">
        <v>510</v>
      </c>
      <c r="F979" s="245" t="s">
        <v>1912</v>
      </c>
      <c r="G979" s="246" t="s">
        <v>6184</v>
      </c>
      <c r="H979" s="157" t="str">
        <f>VLOOKUP(I979:I1069,'ENTER STAFF #S HERE'!$A$1:$B$2180,2,FALSE)</f>
        <v>C1830</v>
      </c>
      <c r="I979" s="246" t="s">
        <v>4297</v>
      </c>
      <c r="J979" s="228"/>
      <c r="K979" s="187">
        <f t="shared" si="38"/>
        <v>0</v>
      </c>
      <c r="L979" s="187">
        <f t="shared" si="39"/>
        <v>0</v>
      </c>
      <c r="M979" s="187">
        <v>10</v>
      </c>
      <c r="N979" s="187" t="str">
        <f t="shared" si="40"/>
        <v xml:space="preserve"> </v>
      </c>
      <c r="O979" s="187" t="str">
        <f t="shared" si="41"/>
        <v xml:space="preserve"> </v>
      </c>
      <c r="P979" s="187" t="str">
        <f t="shared" si="42"/>
        <v xml:space="preserve"> </v>
      </c>
      <c r="Q979" s="187" t="str">
        <f t="shared" si="43"/>
        <v xml:space="preserve"> </v>
      </c>
      <c r="R979" s="187" t="str">
        <f t="shared" si="44"/>
        <v xml:space="preserve"> </v>
      </c>
      <c r="S979" s="187" t="str">
        <f t="shared" si="45"/>
        <v xml:space="preserve"> </v>
      </c>
      <c r="T979" s="187" t="str">
        <f t="shared" si="46"/>
        <v xml:space="preserve"> </v>
      </c>
      <c r="U979" s="187" t="str">
        <f t="shared" si="47"/>
        <v xml:space="preserve"> </v>
      </c>
      <c r="V979" s="187" t="str">
        <f t="shared" si="48"/>
        <v xml:space="preserve"> </v>
      </c>
      <c r="W979" s="187">
        <f t="shared" si="49"/>
        <v>0</v>
      </c>
      <c r="X979" s="187" t="str">
        <f t="shared" si="50"/>
        <v xml:space="preserve"> </v>
      </c>
      <c r="Y979" s="187" t="str">
        <f t="shared" si="51"/>
        <v xml:space="preserve"> </v>
      </c>
      <c r="Z979" s="187" t="str">
        <f t="shared" si="52"/>
        <v xml:space="preserve"> </v>
      </c>
      <c r="AA979" s="187"/>
      <c r="AB979" s="187" t="str">
        <f t="shared" si="53"/>
        <v/>
      </c>
      <c r="AC979" s="475" t="s">
        <v>60</v>
      </c>
      <c r="AD979" s="188" t="s">
        <v>6072</v>
      </c>
      <c r="AE979" s="187" t="str">
        <f>VLOOKUP($AF$2:$AF$6318,'PROG CODE'!$A$2:$B$1052,2,FALSE)</f>
        <v>KCABACP</v>
      </c>
      <c r="AF979" s="222" t="s">
        <v>88</v>
      </c>
      <c r="AG979" s="189" t="s">
        <v>63</v>
      </c>
      <c r="AH979" s="222" t="s">
        <v>5684</v>
      </c>
      <c r="AI979" s="331" t="s">
        <v>6185</v>
      </c>
      <c r="AJ979" s="191" t="s">
        <v>5638</v>
      </c>
      <c r="AK979" s="229"/>
      <c r="AL979" s="229"/>
      <c r="AM979" s="192" t="s">
        <v>5639</v>
      </c>
    </row>
    <row r="980" spans="1:39" ht="13.5" customHeight="1">
      <c r="A980" s="183">
        <f t="shared" si="5"/>
        <v>1</v>
      </c>
      <c r="B980" s="247" t="s">
        <v>52</v>
      </c>
      <c r="C980" s="247" t="s">
        <v>5643</v>
      </c>
      <c r="D980" s="297" t="s">
        <v>510</v>
      </c>
      <c r="E980" s="244" t="s">
        <v>510</v>
      </c>
      <c r="F980" s="295" t="s">
        <v>1838</v>
      </c>
      <c r="G980" s="244" t="s">
        <v>6049</v>
      </c>
      <c r="H980" s="157" t="str">
        <f>VLOOKUP(I980:I1070,'ENTER STAFF #S HERE'!$A$1:$B$2180,2,FALSE)</f>
        <v>C1773</v>
      </c>
      <c r="I980" s="246" t="s">
        <v>5613</v>
      </c>
      <c r="J980" s="228"/>
      <c r="K980" s="187">
        <f t="shared" si="38"/>
        <v>0</v>
      </c>
      <c r="L980" s="187">
        <f t="shared" si="39"/>
        <v>0</v>
      </c>
      <c r="M980" s="187">
        <v>10</v>
      </c>
      <c r="N980" s="187" t="str">
        <f t="shared" si="40"/>
        <v xml:space="preserve"> </v>
      </c>
      <c r="O980" s="187" t="str">
        <f t="shared" si="41"/>
        <v xml:space="preserve"> </v>
      </c>
      <c r="P980" s="187" t="str">
        <f t="shared" si="42"/>
        <v xml:space="preserve"> </v>
      </c>
      <c r="Q980" s="187" t="str">
        <f t="shared" si="43"/>
        <v xml:space="preserve"> </v>
      </c>
      <c r="R980" s="187" t="str">
        <f t="shared" si="44"/>
        <v xml:space="preserve"> </v>
      </c>
      <c r="S980" s="187" t="str">
        <f t="shared" si="45"/>
        <v xml:space="preserve"> </v>
      </c>
      <c r="T980" s="187" t="str">
        <f t="shared" si="46"/>
        <v xml:space="preserve"> </v>
      </c>
      <c r="U980" s="187" t="str">
        <f t="shared" si="47"/>
        <v xml:space="preserve"> </v>
      </c>
      <c r="V980" s="187" t="str">
        <f t="shared" si="48"/>
        <v xml:space="preserve"> </v>
      </c>
      <c r="W980" s="187">
        <f t="shared" si="49"/>
        <v>0</v>
      </c>
      <c r="X980" s="187" t="str">
        <f t="shared" si="50"/>
        <v xml:space="preserve"> </v>
      </c>
      <c r="Y980" s="187" t="str">
        <f t="shared" si="51"/>
        <v xml:space="preserve"> </v>
      </c>
      <c r="Z980" s="187" t="str">
        <f t="shared" si="52"/>
        <v xml:space="preserve"> </v>
      </c>
      <c r="AA980" s="187"/>
      <c r="AB980" s="187" t="str">
        <f t="shared" si="53"/>
        <v/>
      </c>
      <c r="AC980" s="475" t="s">
        <v>60</v>
      </c>
      <c r="AD980" s="188" t="s">
        <v>6072</v>
      </c>
      <c r="AE980" s="187" t="str">
        <f>VLOOKUP($AF$2:$AF$6318,'PROG CODE'!$A$2:$B$1052,2,FALSE)</f>
        <v>KCABJDM</v>
      </c>
      <c r="AF980" s="189" t="s">
        <v>105</v>
      </c>
      <c r="AG980" s="189" t="s">
        <v>63</v>
      </c>
      <c r="AH980" s="189" t="s">
        <v>64</v>
      </c>
      <c r="AI980" s="282" t="s">
        <v>6131</v>
      </c>
      <c r="AJ980" s="191" t="s">
        <v>5638</v>
      </c>
      <c r="AK980" s="229"/>
      <c r="AL980" s="229"/>
      <c r="AM980" s="192" t="s">
        <v>5639</v>
      </c>
    </row>
    <row r="981" spans="1:39" ht="13.5" customHeight="1">
      <c r="A981" s="183">
        <f t="shared" si="5"/>
        <v>2</v>
      </c>
      <c r="B981" s="247" t="s">
        <v>357</v>
      </c>
      <c r="C981" s="247" t="s">
        <v>5636</v>
      </c>
      <c r="D981" s="297" t="s">
        <v>376</v>
      </c>
      <c r="E981" s="244" t="s">
        <v>475</v>
      </c>
      <c r="F981" s="295" t="s">
        <v>2739</v>
      </c>
      <c r="G981" s="244" t="s">
        <v>2740</v>
      </c>
      <c r="H981" s="157" t="str">
        <f>VLOOKUP(I981:I1071,'ENTER STAFF #S HERE'!$A$1:$B$2180,2,FALSE)</f>
        <v>C1306</v>
      </c>
      <c r="I981" s="244" t="s">
        <v>4227</v>
      </c>
      <c r="J981" s="228"/>
      <c r="K981" s="187">
        <f t="shared" si="38"/>
        <v>0</v>
      </c>
      <c r="L981" s="187">
        <f t="shared" si="39"/>
        <v>0</v>
      </c>
      <c r="M981" s="187">
        <v>10</v>
      </c>
      <c r="N981" s="187" t="str">
        <f t="shared" si="40"/>
        <v xml:space="preserve"> </v>
      </c>
      <c r="O981" s="187" t="str">
        <f t="shared" si="41"/>
        <v xml:space="preserve"> </v>
      </c>
      <c r="P981" s="187" t="str">
        <f t="shared" si="42"/>
        <v xml:space="preserve"> </v>
      </c>
      <c r="Q981" s="187" t="str">
        <f t="shared" si="43"/>
        <v xml:space="preserve"> </v>
      </c>
      <c r="R981" s="187" t="str">
        <f t="shared" si="44"/>
        <v xml:space="preserve"> </v>
      </c>
      <c r="S981" s="187" t="str">
        <f t="shared" si="45"/>
        <v xml:space="preserve"> </v>
      </c>
      <c r="T981" s="187" t="str">
        <f t="shared" si="46"/>
        <v xml:space="preserve"> </v>
      </c>
      <c r="U981" s="187" t="str">
        <f t="shared" si="47"/>
        <v xml:space="preserve"> </v>
      </c>
      <c r="V981" s="187" t="str">
        <f t="shared" si="48"/>
        <v xml:space="preserve"> </v>
      </c>
      <c r="W981" s="187">
        <f t="shared" si="49"/>
        <v>0</v>
      </c>
      <c r="X981" s="187" t="str">
        <f t="shared" si="50"/>
        <v xml:space="preserve"> </v>
      </c>
      <c r="Y981" s="187" t="str">
        <f t="shared" si="51"/>
        <v xml:space="preserve"> </v>
      </c>
      <c r="Z981" s="187" t="str">
        <f t="shared" si="52"/>
        <v xml:space="preserve"> </v>
      </c>
      <c r="AA981" s="187"/>
      <c r="AB981" s="187" t="str">
        <f t="shared" si="53"/>
        <v/>
      </c>
      <c r="AC981" s="475" t="s">
        <v>60</v>
      </c>
      <c r="AD981" s="188" t="s">
        <v>6072</v>
      </c>
      <c r="AE981" s="187" t="str">
        <f>VLOOKUP($AF$2:$AF$6318,'PROG CODE'!$A$2:$B$1052,2,FALSE)</f>
        <v>KCABJDM</v>
      </c>
      <c r="AF981" s="189" t="s">
        <v>105</v>
      </c>
      <c r="AG981" s="189" t="s">
        <v>63</v>
      </c>
      <c r="AH981" s="189" t="s">
        <v>64</v>
      </c>
      <c r="AI981" s="282" t="s">
        <v>6131</v>
      </c>
      <c r="AJ981" s="191" t="s">
        <v>5638</v>
      </c>
      <c r="AK981" s="229"/>
      <c r="AL981" s="229"/>
      <c r="AM981" s="192" t="s">
        <v>5639</v>
      </c>
    </row>
    <row r="982" spans="1:39" ht="13.5" customHeight="1">
      <c r="A982" s="183">
        <f t="shared" si="5"/>
        <v>4</v>
      </c>
      <c r="B982" s="247" t="s">
        <v>359</v>
      </c>
      <c r="C982" s="247" t="s">
        <v>5643</v>
      </c>
      <c r="D982" s="297" t="s">
        <v>510</v>
      </c>
      <c r="E982" s="244" t="s">
        <v>510</v>
      </c>
      <c r="F982" s="296" t="s">
        <v>741</v>
      </c>
      <c r="G982" s="297" t="s">
        <v>5649</v>
      </c>
      <c r="H982" s="157" t="str">
        <f>VLOOKUP(I982:I1073,'ENTER STAFF #S HERE'!$A$1:$B$2180,2,FALSE)</f>
        <v>C1306</v>
      </c>
      <c r="I982" s="244" t="s">
        <v>4227</v>
      </c>
      <c r="J982" s="228"/>
      <c r="K982" s="187">
        <f t="shared" si="38"/>
        <v>0</v>
      </c>
      <c r="L982" s="187">
        <f t="shared" si="39"/>
        <v>0</v>
      </c>
      <c r="M982" s="187">
        <v>10</v>
      </c>
      <c r="N982" s="187" t="str">
        <f t="shared" si="40"/>
        <v xml:space="preserve"> </v>
      </c>
      <c r="O982" s="187" t="str">
        <f t="shared" si="41"/>
        <v xml:space="preserve"> </v>
      </c>
      <c r="P982" s="187" t="str">
        <f t="shared" si="42"/>
        <v xml:space="preserve"> </v>
      </c>
      <c r="Q982" s="187" t="str">
        <f t="shared" si="43"/>
        <v xml:space="preserve"> </v>
      </c>
      <c r="R982" s="187" t="str">
        <f t="shared" si="44"/>
        <v xml:space="preserve"> </v>
      </c>
      <c r="S982" s="187" t="str">
        <f t="shared" si="45"/>
        <v xml:space="preserve"> </v>
      </c>
      <c r="T982" s="187" t="str">
        <f t="shared" si="46"/>
        <v xml:space="preserve"> </v>
      </c>
      <c r="U982" s="187" t="str">
        <f t="shared" si="47"/>
        <v xml:space="preserve"> </v>
      </c>
      <c r="V982" s="187" t="str">
        <f t="shared" si="48"/>
        <v xml:space="preserve"> </v>
      </c>
      <c r="W982" s="187">
        <f t="shared" si="49"/>
        <v>0</v>
      </c>
      <c r="X982" s="187" t="str">
        <f t="shared" si="50"/>
        <v xml:space="preserve"> </v>
      </c>
      <c r="Y982" s="187" t="str">
        <f t="shared" si="51"/>
        <v xml:space="preserve"> </v>
      </c>
      <c r="Z982" s="187" t="str">
        <f t="shared" si="52"/>
        <v xml:space="preserve"> </v>
      </c>
      <c r="AA982" s="187"/>
      <c r="AB982" s="187" t="str">
        <f t="shared" si="53"/>
        <v/>
      </c>
      <c r="AC982" s="475" t="s">
        <v>60</v>
      </c>
      <c r="AD982" s="188" t="s">
        <v>6072</v>
      </c>
      <c r="AE982" s="187" t="str">
        <f>VLOOKUP($AF$2:$AF$6318,'PROG CODE'!$A$2:$B$1052,2,FALSE)</f>
        <v>KCABJDM</v>
      </c>
      <c r="AF982" s="189" t="s">
        <v>105</v>
      </c>
      <c r="AG982" s="189" t="s">
        <v>63</v>
      </c>
      <c r="AH982" s="189" t="s">
        <v>64</v>
      </c>
      <c r="AI982" s="282" t="s">
        <v>6131</v>
      </c>
      <c r="AJ982" s="191" t="s">
        <v>5638</v>
      </c>
      <c r="AK982" s="229"/>
      <c r="AL982" s="229"/>
      <c r="AM982" s="192" t="s">
        <v>5639</v>
      </c>
    </row>
    <row r="983" spans="1:39" ht="13.5" customHeight="1">
      <c r="A983" s="183">
        <f t="shared" si="5"/>
        <v>5</v>
      </c>
      <c r="B983" s="247" t="s">
        <v>360</v>
      </c>
      <c r="C983" s="247" t="s">
        <v>5636</v>
      </c>
      <c r="D983" s="297" t="s">
        <v>376</v>
      </c>
      <c r="E983" s="244" t="s">
        <v>459</v>
      </c>
      <c r="F983" s="296" t="s">
        <v>2741</v>
      </c>
      <c r="G983" s="297" t="s">
        <v>6522</v>
      </c>
      <c r="H983" s="157" t="str">
        <f>VLOOKUP(I983:I1074,'ENTER STAFF #S HERE'!$A$1:$B$2180,2,FALSE)</f>
        <v>C1883</v>
      </c>
      <c r="I983" s="244" t="s">
        <v>4450</v>
      </c>
      <c r="J983" s="228"/>
      <c r="K983" s="187">
        <f t="shared" si="38"/>
        <v>0</v>
      </c>
      <c r="L983" s="187">
        <f t="shared" si="39"/>
        <v>0</v>
      </c>
      <c r="M983" s="187">
        <v>10</v>
      </c>
      <c r="N983" s="187" t="str">
        <f t="shared" si="40"/>
        <v xml:space="preserve"> </v>
      </c>
      <c r="O983" s="187" t="str">
        <f t="shared" si="41"/>
        <v xml:space="preserve"> </v>
      </c>
      <c r="P983" s="187" t="str">
        <f t="shared" si="42"/>
        <v xml:space="preserve"> </v>
      </c>
      <c r="Q983" s="187" t="str">
        <f t="shared" si="43"/>
        <v xml:space="preserve"> </v>
      </c>
      <c r="R983" s="187" t="str">
        <f t="shared" si="44"/>
        <v xml:space="preserve"> </v>
      </c>
      <c r="S983" s="187" t="str">
        <f t="shared" si="45"/>
        <v xml:space="preserve"> </v>
      </c>
      <c r="T983" s="187" t="str">
        <f t="shared" si="46"/>
        <v xml:space="preserve"> </v>
      </c>
      <c r="U983" s="187" t="str">
        <f t="shared" si="47"/>
        <v xml:space="preserve"> </v>
      </c>
      <c r="V983" s="187" t="str">
        <f t="shared" si="48"/>
        <v xml:space="preserve"> </v>
      </c>
      <c r="W983" s="187">
        <f t="shared" si="49"/>
        <v>0</v>
      </c>
      <c r="X983" s="187" t="str">
        <f t="shared" si="50"/>
        <v xml:space="preserve"> </v>
      </c>
      <c r="Y983" s="187" t="str">
        <f t="shared" si="51"/>
        <v xml:space="preserve"> </v>
      </c>
      <c r="Z983" s="187" t="str">
        <f t="shared" si="52"/>
        <v xml:space="preserve"> </v>
      </c>
      <c r="AA983" s="187"/>
      <c r="AB983" s="187" t="str">
        <f t="shared" si="53"/>
        <v/>
      </c>
      <c r="AC983" s="475" t="s">
        <v>60</v>
      </c>
      <c r="AD983" s="188" t="s">
        <v>6072</v>
      </c>
      <c r="AE983" s="187" t="str">
        <f>VLOOKUP($AF$2:$AF$6318,'PROG CODE'!$A$2:$B$1052,2,FALSE)</f>
        <v>KCABJDM</v>
      </c>
      <c r="AF983" s="189" t="s">
        <v>105</v>
      </c>
      <c r="AG983" s="189" t="s">
        <v>63</v>
      </c>
      <c r="AH983" s="189" t="s">
        <v>64</v>
      </c>
      <c r="AI983" s="282" t="s">
        <v>6131</v>
      </c>
      <c r="AJ983" s="191" t="s">
        <v>5638</v>
      </c>
      <c r="AK983" s="229"/>
      <c r="AL983" s="229"/>
      <c r="AM983" s="192" t="s">
        <v>5639</v>
      </c>
    </row>
    <row r="984" spans="1:39" ht="13.5" customHeight="1">
      <c r="A984" s="183">
        <f t="shared" si="5"/>
        <v>1</v>
      </c>
      <c r="B984" s="247" t="s">
        <v>52</v>
      </c>
      <c r="C984" s="247" t="s">
        <v>5636</v>
      </c>
      <c r="D984" s="297" t="s">
        <v>510</v>
      </c>
      <c r="E984" s="244" t="s">
        <v>510</v>
      </c>
      <c r="F984" s="295" t="s">
        <v>755</v>
      </c>
      <c r="G984" s="202" t="s">
        <v>5656</v>
      </c>
      <c r="H984" s="157" t="str">
        <f>VLOOKUP(I984:I1076,'ENTER STAFF #S HERE'!$A$1:$B$2180,2,FALSE)</f>
        <v>C1830</v>
      </c>
      <c r="I984" s="244" t="s">
        <v>4297</v>
      </c>
      <c r="J984" s="228"/>
      <c r="K984" s="187">
        <f t="shared" si="38"/>
        <v>0</v>
      </c>
      <c r="L984" s="187">
        <f t="shared" si="39"/>
        <v>0</v>
      </c>
      <c r="M984" s="187">
        <v>10</v>
      </c>
      <c r="N984" s="187" t="str">
        <f t="shared" si="40"/>
        <v xml:space="preserve"> </v>
      </c>
      <c r="O984" s="187" t="str">
        <f t="shared" si="41"/>
        <v xml:space="preserve"> </v>
      </c>
      <c r="P984" s="187" t="str">
        <f t="shared" si="42"/>
        <v xml:space="preserve"> </v>
      </c>
      <c r="Q984" s="187" t="str">
        <f t="shared" si="43"/>
        <v xml:space="preserve"> </v>
      </c>
      <c r="R984" s="187" t="str">
        <f t="shared" si="44"/>
        <v xml:space="preserve"> </v>
      </c>
      <c r="S984" s="187" t="str">
        <f t="shared" si="45"/>
        <v xml:space="preserve"> </v>
      </c>
      <c r="T984" s="187" t="str">
        <f t="shared" si="46"/>
        <v xml:space="preserve"> </v>
      </c>
      <c r="U984" s="187" t="str">
        <f t="shared" si="47"/>
        <v xml:space="preserve"> </v>
      </c>
      <c r="V984" s="187" t="str">
        <f t="shared" si="48"/>
        <v xml:space="preserve"> </v>
      </c>
      <c r="W984" s="187">
        <f t="shared" si="49"/>
        <v>0</v>
      </c>
      <c r="X984" s="187" t="str">
        <f t="shared" si="50"/>
        <v xml:space="preserve"> </v>
      </c>
      <c r="Y984" s="187" t="str">
        <f t="shared" si="51"/>
        <v xml:space="preserve"> </v>
      </c>
      <c r="Z984" s="187" t="str">
        <f t="shared" si="52"/>
        <v xml:space="preserve"> </v>
      </c>
      <c r="AA984" s="187"/>
      <c r="AB984" s="187" t="str">
        <f t="shared" si="53"/>
        <v/>
      </c>
      <c r="AC984" s="475" t="s">
        <v>60</v>
      </c>
      <c r="AD984" s="188" t="s">
        <v>6072</v>
      </c>
      <c r="AE984" s="187" t="str">
        <f>VLOOKUP($AF$2:$AF$6318,'PROG CODE'!$A$2:$B$1052,2,FALSE)</f>
        <v>KCABJDM</v>
      </c>
      <c r="AF984" s="189" t="s">
        <v>105</v>
      </c>
      <c r="AG984" s="189" t="s">
        <v>63</v>
      </c>
      <c r="AH984" s="189" t="s">
        <v>64</v>
      </c>
      <c r="AI984" s="282" t="s">
        <v>6136</v>
      </c>
      <c r="AJ984" s="191" t="s">
        <v>5638</v>
      </c>
      <c r="AK984" s="229"/>
      <c r="AL984" s="229"/>
      <c r="AM984" s="192" t="s">
        <v>5639</v>
      </c>
    </row>
    <row r="985" spans="1:39" ht="13.5" customHeight="1">
      <c r="A985" s="183">
        <f t="shared" si="5"/>
        <v>1</v>
      </c>
      <c r="B985" s="282" t="s">
        <v>52</v>
      </c>
      <c r="C985" s="282" t="s">
        <v>53</v>
      </c>
      <c r="D985" s="297" t="s">
        <v>376</v>
      </c>
      <c r="E985" s="244" t="s">
        <v>472</v>
      </c>
      <c r="F985" s="295" t="s">
        <v>2747</v>
      </c>
      <c r="G985" s="244" t="s">
        <v>6523</v>
      </c>
      <c r="H985" s="157" t="str">
        <f>VLOOKUP(I985:I1077,'ENTER STAFF #S HERE'!$A$1:$B$2180,2,FALSE)</f>
        <v>C1349</v>
      </c>
      <c r="I985" s="244" t="s">
        <v>3912</v>
      </c>
      <c r="J985" s="228"/>
      <c r="K985" s="187">
        <f t="shared" si="38"/>
        <v>0</v>
      </c>
      <c r="L985" s="187">
        <f t="shared" si="39"/>
        <v>0</v>
      </c>
      <c r="M985" s="187">
        <v>10</v>
      </c>
      <c r="N985" s="187" t="str">
        <f t="shared" si="40"/>
        <v xml:space="preserve"> </v>
      </c>
      <c r="O985" s="187" t="str">
        <f t="shared" si="41"/>
        <v xml:space="preserve"> </v>
      </c>
      <c r="P985" s="187" t="str">
        <f t="shared" si="42"/>
        <v xml:space="preserve"> </v>
      </c>
      <c r="Q985" s="187" t="str">
        <f t="shared" si="43"/>
        <v xml:space="preserve"> </v>
      </c>
      <c r="R985" s="187" t="str">
        <f t="shared" si="44"/>
        <v xml:space="preserve"> </v>
      </c>
      <c r="S985" s="187" t="str">
        <f t="shared" si="45"/>
        <v xml:space="preserve"> </v>
      </c>
      <c r="T985" s="187" t="str">
        <f t="shared" si="46"/>
        <v xml:space="preserve"> </v>
      </c>
      <c r="U985" s="187" t="str">
        <f t="shared" si="47"/>
        <v xml:space="preserve"> </v>
      </c>
      <c r="V985" s="187" t="str">
        <f t="shared" si="48"/>
        <v xml:space="preserve"> </v>
      </c>
      <c r="W985" s="187">
        <f t="shared" si="49"/>
        <v>0</v>
      </c>
      <c r="X985" s="187" t="str">
        <f t="shared" si="50"/>
        <v xml:space="preserve"> </v>
      </c>
      <c r="Y985" s="187" t="str">
        <f t="shared" si="51"/>
        <v xml:space="preserve"> </v>
      </c>
      <c r="Z985" s="187" t="str">
        <f t="shared" si="52"/>
        <v xml:space="preserve"> </v>
      </c>
      <c r="AA985" s="187"/>
      <c r="AB985" s="187" t="str">
        <f t="shared" si="53"/>
        <v/>
      </c>
      <c r="AC985" s="475" t="s">
        <v>60</v>
      </c>
      <c r="AD985" s="188" t="s">
        <v>6031</v>
      </c>
      <c r="AE985" s="187" t="str">
        <f>VLOOKUP($AF$2:$AF$6318,'PROG CODE'!$A$2:$B$1052,2,FALSE)</f>
        <v>KCABJDM</v>
      </c>
      <c r="AF985" s="189" t="s">
        <v>105</v>
      </c>
      <c r="AG985" s="189" t="s">
        <v>63</v>
      </c>
      <c r="AH985" s="189" t="s">
        <v>64</v>
      </c>
      <c r="AI985" s="282" t="s">
        <v>6136</v>
      </c>
      <c r="AJ985" s="191" t="s">
        <v>5638</v>
      </c>
      <c r="AK985" s="229"/>
      <c r="AL985" s="229"/>
      <c r="AM985" s="192" t="s">
        <v>5639</v>
      </c>
    </row>
    <row r="986" spans="1:39" ht="13.5" customHeight="1">
      <c r="A986" s="183">
        <f t="shared" si="5"/>
        <v>4</v>
      </c>
      <c r="B986" s="247" t="s">
        <v>359</v>
      </c>
      <c r="C986" s="247" t="s">
        <v>5643</v>
      </c>
      <c r="D986" s="297" t="s">
        <v>510</v>
      </c>
      <c r="E986" s="244" t="s">
        <v>510</v>
      </c>
      <c r="F986" s="295" t="s">
        <v>2743</v>
      </c>
      <c r="G986" s="244" t="s">
        <v>6524</v>
      </c>
      <c r="H986" s="157">
        <f>VLOOKUP(I986:I1079,'ENTER STAFF #S HERE'!$A$1:$B$2180,2,FALSE)</f>
        <v>396</v>
      </c>
      <c r="I986" s="244" t="s">
        <v>3918</v>
      </c>
      <c r="J986" s="228"/>
      <c r="K986" s="187">
        <f t="shared" si="38"/>
        <v>0</v>
      </c>
      <c r="L986" s="187">
        <f t="shared" si="39"/>
        <v>0</v>
      </c>
      <c r="M986" s="187">
        <v>10</v>
      </c>
      <c r="N986" s="187" t="str">
        <f t="shared" si="40"/>
        <v xml:space="preserve"> </v>
      </c>
      <c r="O986" s="187" t="str">
        <f t="shared" si="41"/>
        <v xml:space="preserve"> </v>
      </c>
      <c r="P986" s="187" t="str">
        <f t="shared" si="42"/>
        <v xml:space="preserve"> </v>
      </c>
      <c r="Q986" s="187" t="str">
        <f t="shared" si="43"/>
        <v xml:space="preserve"> </v>
      </c>
      <c r="R986" s="187" t="str">
        <f t="shared" si="44"/>
        <v xml:space="preserve"> </v>
      </c>
      <c r="S986" s="187" t="str">
        <f t="shared" si="45"/>
        <v xml:space="preserve"> </v>
      </c>
      <c r="T986" s="187" t="str">
        <f t="shared" si="46"/>
        <v xml:space="preserve"> </v>
      </c>
      <c r="U986" s="187" t="str">
        <f t="shared" si="47"/>
        <v xml:space="preserve"> </v>
      </c>
      <c r="V986" s="187" t="str">
        <f t="shared" si="48"/>
        <v xml:space="preserve"> </v>
      </c>
      <c r="W986" s="187">
        <f t="shared" si="49"/>
        <v>0</v>
      </c>
      <c r="X986" s="187" t="str">
        <f t="shared" si="50"/>
        <v xml:space="preserve"> </v>
      </c>
      <c r="Y986" s="187" t="str">
        <f t="shared" si="51"/>
        <v xml:space="preserve"> </v>
      </c>
      <c r="Z986" s="187" t="str">
        <f t="shared" si="52"/>
        <v xml:space="preserve"> </v>
      </c>
      <c r="AA986" s="187"/>
      <c r="AB986" s="187" t="str">
        <f t="shared" si="53"/>
        <v/>
      </c>
      <c r="AC986" s="475" t="s">
        <v>60</v>
      </c>
      <c r="AD986" s="188" t="s">
        <v>6072</v>
      </c>
      <c r="AE986" s="187" t="str">
        <f>VLOOKUP($AF$2:$AF$6318,'PROG CODE'!$A$2:$B$1052,2,FALSE)</f>
        <v>KCABJDM</v>
      </c>
      <c r="AF986" s="189" t="s">
        <v>105</v>
      </c>
      <c r="AG986" s="189" t="s">
        <v>63</v>
      </c>
      <c r="AH986" s="189" t="s">
        <v>64</v>
      </c>
      <c r="AI986" s="282" t="s">
        <v>6136</v>
      </c>
      <c r="AJ986" s="191" t="s">
        <v>5638</v>
      </c>
      <c r="AK986" s="229"/>
      <c r="AL986" s="229"/>
      <c r="AM986" s="192" t="s">
        <v>5639</v>
      </c>
    </row>
    <row r="987" spans="1:39" ht="13.5" customHeight="1">
      <c r="A987" s="183">
        <f t="shared" si="5"/>
        <v>4</v>
      </c>
      <c r="B987" s="282" t="s">
        <v>359</v>
      </c>
      <c r="C987" s="282" t="s">
        <v>5636</v>
      </c>
      <c r="D987" s="297" t="s">
        <v>376</v>
      </c>
      <c r="E987" s="244" t="s">
        <v>475</v>
      </c>
      <c r="F987" s="295" t="s">
        <v>2745</v>
      </c>
      <c r="G987" s="244" t="s">
        <v>6525</v>
      </c>
      <c r="H987" s="157">
        <f>VLOOKUP(I987:I1080,'ENTER STAFF #S HERE'!$A$1:$B$2180,2,FALSE)</f>
        <v>364</v>
      </c>
      <c r="I987" s="244" t="s">
        <v>4193</v>
      </c>
      <c r="J987" s="228"/>
      <c r="K987" s="187">
        <f t="shared" si="38"/>
        <v>0</v>
      </c>
      <c r="L987" s="187">
        <f t="shared" si="39"/>
        <v>0</v>
      </c>
      <c r="M987" s="187">
        <v>10</v>
      </c>
      <c r="N987" s="187" t="str">
        <f t="shared" si="40"/>
        <v xml:space="preserve"> </v>
      </c>
      <c r="O987" s="187" t="str">
        <f t="shared" si="41"/>
        <v xml:space="preserve"> </v>
      </c>
      <c r="P987" s="187" t="str">
        <f t="shared" si="42"/>
        <v xml:space="preserve"> </v>
      </c>
      <c r="Q987" s="187" t="str">
        <f t="shared" si="43"/>
        <v xml:space="preserve"> </v>
      </c>
      <c r="R987" s="187" t="str">
        <f t="shared" si="44"/>
        <v xml:space="preserve"> </v>
      </c>
      <c r="S987" s="187" t="str">
        <f t="shared" si="45"/>
        <v xml:space="preserve"> </v>
      </c>
      <c r="T987" s="187" t="str">
        <f t="shared" si="46"/>
        <v xml:space="preserve"> </v>
      </c>
      <c r="U987" s="187" t="str">
        <f t="shared" si="47"/>
        <v xml:space="preserve"> </v>
      </c>
      <c r="V987" s="187" t="str">
        <f t="shared" si="48"/>
        <v xml:space="preserve"> </v>
      </c>
      <c r="W987" s="187">
        <f t="shared" si="49"/>
        <v>0</v>
      </c>
      <c r="X987" s="187" t="str">
        <f t="shared" si="50"/>
        <v xml:space="preserve"> </v>
      </c>
      <c r="Y987" s="187" t="str">
        <f t="shared" si="51"/>
        <v xml:space="preserve"> </v>
      </c>
      <c r="Z987" s="187" t="str">
        <f t="shared" si="52"/>
        <v xml:space="preserve"> </v>
      </c>
      <c r="AA987" s="187"/>
      <c r="AB987" s="187" t="str">
        <f t="shared" si="53"/>
        <v/>
      </c>
      <c r="AC987" s="475" t="s">
        <v>60</v>
      </c>
      <c r="AD987" s="188" t="s">
        <v>6072</v>
      </c>
      <c r="AE987" s="187" t="str">
        <f>VLOOKUP($AF$2:$AF$6318,'PROG CODE'!$A$2:$B$1052,2,FALSE)</f>
        <v>KCABJDM</v>
      </c>
      <c r="AF987" s="189" t="s">
        <v>105</v>
      </c>
      <c r="AG987" s="189" t="s">
        <v>63</v>
      </c>
      <c r="AH987" s="189" t="s">
        <v>64</v>
      </c>
      <c r="AI987" s="282" t="s">
        <v>6136</v>
      </c>
      <c r="AJ987" s="191" t="s">
        <v>5638</v>
      </c>
      <c r="AK987" s="229"/>
      <c r="AL987" s="229"/>
      <c r="AM987" s="192" t="s">
        <v>5639</v>
      </c>
    </row>
    <row r="988" spans="1:39" ht="13.5" customHeight="1">
      <c r="A988" s="183">
        <f t="shared" si="5"/>
        <v>5</v>
      </c>
      <c r="B988" s="282" t="s">
        <v>360</v>
      </c>
      <c r="C988" s="247" t="s">
        <v>5643</v>
      </c>
      <c r="D988" s="297" t="s">
        <v>510</v>
      </c>
      <c r="E988" s="244" t="s">
        <v>510</v>
      </c>
      <c r="F988" s="295" t="s">
        <v>747</v>
      </c>
      <c r="G988" s="244" t="s">
        <v>5652</v>
      </c>
      <c r="H988" s="157" t="str">
        <f>VLOOKUP(I988:I1081,'ENTER STAFF #S HERE'!$A$1:$B$2180,2,FALSE)</f>
        <v>C1619</v>
      </c>
      <c r="I988" s="244" t="s">
        <v>3946</v>
      </c>
      <c r="J988" s="228"/>
      <c r="K988" s="187">
        <f t="shared" si="38"/>
        <v>0</v>
      </c>
      <c r="L988" s="187">
        <f t="shared" si="39"/>
        <v>0</v>
      </c>
      <c r="M988" s="187">
        <v>10</v>
      </c>
      <c r="N988" s="187" t="str">
        <f t="shared" si="40"/>
        <v xml:space="preserve"> </v>
      </c>
      <c r="O988" s="187" t="str">
        <f t="shared" si="41"/>
        <v xml:space="preserve"> </v>
      </c>
      <c r="P988" s="187" t="str">
        <f t="shared" si="42"/>
        <v xml:space="preserve"> </v>
      </c>
      <c r="Q988" s="187" t="str">
        <f t="shared" si="43"/>
        <v xml:space="preserve"> </v>
      </c>
      <c r="R988" s="187" t="str">
        <f t="shared" si="44"/>
        <v xml:space="preserve"> </v>
      </c>
      <c r="S988" s="187" t="str">
        <f t="shared" si="45"/>
        <v xml:space="preserve"> </v>
      </c>
      <c r="T988" s="187" t="str">
        <f t="shared" si="46"/>
        <v xml:space="preserve"> </v>
      </c>
      <c r="U988" s="187" t="str">
        <f t="shared" si="47"/>
        <v xml:space="preserve"> </v>
      </c>
      <c r="V988" s="187" t="str">
        <f t="shared" si="48"/>
        <v xml:space="preserve"> </v>
      </c>
      <c r="W988" s="187">
        <f t="shared" si="49"/>
        <v>0</v>
      </c>
      <c r="X988" s="187" t="str">
        <f t="shared" si="50"/>
        <v xml:space="preserve"> </v>
      </c>
      <c r="Y988" s="187" t="str">
        <f t="shared" si="51"/>
        <v xml:space="preserve"> </v>
      </c>
      <c r="Z988" s="187" t="str">
        <f t="shared" si="52"/>
        <v xml:space="preserve"> </v>
      </c>
      <c r="AA988" s="187"/>
      <c r="AB988" s="187" t="str">
        <f t="shared" si="53"/>
        <v/>
      </c>
      <c r="AC988" s="475" t="s">
        <v>60</v>
      </c>
      <c r="AD988" s="188" t="s">
        <v>6072</v>
      </c>
      <c r="AE988" s="187" t="str">
        <f>VLOOKUP($AF$2:$AF$6318,'PROG CODE'!$A$2:$B$1052,2,FALSE)</f>
        <v>KCABJDM</v>
      </c>
      <c r="AF988" s="189" t="s">
        <v>105</v>
      </c>
      <c r="AG988" s="189" t="s">
        <v>63</v>
      </c>
      <c r="AH988" s="189" t="s">
        <v>64</v>
      </c>
      <c r="AI988" s="282" t="s">
        <v>6136</v>
      </c>
      <c r="AJ988" s="191" t="s">
        <v>5638</v>
      </c>
      <c r="AK988" s="229"/>
      <c r="AL988" s="229"/>
      <c r="AM988" s="192" t="s">
        <v>5639</v>
      </c>
    </row>
    <row r="989" spans="1:39" ht="13.5" customHeight="1">
      <c r="A989" s="183">
        <f t="shared" si="5"/>
        <v>1</v>
      </c>
      <c r="B989" s="247" t="s">
        <v>52</v>
      </c>
      <c r="C989" s="247" t="s">
        <v>5643</v>
      </c>
      <c r="D989" s="297" t="s">
        <v>376</v>
      </c>
      <c r="E989" s="244" t="s">
        <v>467</v>
      </c>
      <c r="F989" s="338" t="s">
        <v>2753</v>
      </c>
      <c r="G989" s="339" t="s">
        <v>2754</v>
      </c>
      <c r="H989" s="157" t="str">
        <f>VLOOKUP(I989:I1082,'ENTER STAFF #S HERE'!$A$1:$B$2180,2,FALSE)</f>
        <v>C1349</v>
      </c>
      <c r="I989" s="244" t="s">
        <v>3912</v>
      </c>
      <c r="J989" s="228"/>
      <c r="K989" s="187">
        <f t="shared" si="38"/>
        <v>0</v>
      </c>
      <c r="L989" s="187">
        <f t="shared" si="39"/>
        <v>0</v>
      </c>
      <c r="M989" s="187">
        <v>10</v>
      </c>
      <c r="N989" s="187" t="str">
        <f t="shared" si="40"/>
        <v xml:space="preserve"> </v>
      </c>
      <c r="O989" s="187" t="str">
        <f t="shared" si="41"/>
        <v xml:space="preserve"> </v>
      </c>
      <c r="P989" s="187" t="str">
        <f t="shared" si="42"/>
        <v xml:space="preserve"> </v>
      </c>
      <c r="Q989" s="187" t="str">
        <f t="shared" si="43"/>
        <v xml:space="preserve"> </v>
      </c>
      <c r="R989" s="187" t="str">
        <f t="shared" si="44"/>
        <v xml:space="preserve"> </v>
      </c>
      <c r="S989" s="187" t="str">
        <f t="shared" si="45"/>
        <v xml:space="preserve"> </v>
      </c>
      <c r="T989" s="187" t="str">
        <f t="shared" si="46"/>
        <v xml:space="preserve"> </v>
      </c>
      <c r="U989" s="187" t="str">
        <f t="shared" si="47"/>
        <v xml:space="preserve"> </v>
      </c>
      <c r="V989" s="187" t="str">
        <f t="shared" si="48"/>
        <v xml:space="preserve"> </v>
      </c>
      <c r="W989" s="187">
        <f t="shared" si="49"/>
        <v>0</v>
      </c>
      <c r="X989" s="187" t="str">
        <f t="shared" si="50"/>
        <v xml:space="preserve"> </v>
      </c>
      <c r="Y989" s="187" t="str">
        <f t="shared" si="51"/>
        <v xml:space="preserve"> </v>
      </c>
      <c r="Z989" s="187" t="str">
        <f t="shared" si="52"/>
        <v xml:space="preserve"> </v>
      </c>
      <c r="AA989" s="187"/>
      <c r="AB989" s="187" t="str">
        <f t="shared" si="53"/>
        <v/>
      </c>
      <c r="AC989" s="475" t="s">
        <v>60</v>
      </c>
      <c r="AD989" s="188" t="s">
        <v>6031</v>
      </c>
      <c r="AE989" s="187" t="str">
        <f>VLOOKUP($AF$2:$AF$6318,'PROG CODE'!$A$2:$B$1052,2,FALSE)</f>
        <v>KCABJDM</v>
      </c>
      <c r="AF989" s="189" t="s">
        <v>105</v>
      </c>
      <c r="AG989" s="189" t="s">
        <v>63</v>
      </c>
      <c r="AH989" s="189" t="s">
        <v>64</v>
      </c>
      <c r="AI989" s="282" t="s">
        <v>6139</v>
      </c>
      <c r="AJ989" s="191" t="s">
        <v>5638</v>
      </c>
      <c r="AK989" s="229"/>
      <c r="AL989" s="229"/>
      <c r="AM989" s="192" t="s">
        <v>5639</v>
      </c>
    </row>
    <row r="990" spans="1:39" ht="13.5" customHeight="1">
      <c r="A990" s="183">
        <f t="shared" si="5"/>
        <v>2</v>
      </c>
      <c r="B990" s="247" t="s">
        <v>357</v>
      </c>
      <c r="C990" s="247" t="s">
        <v>5643</v>
      </c>
      <c r="D990" s="297" t="s">
        <v>376</v>
      </c>
      <c r="E990" s="244" t="s">
        <v>467</v>
      </c>
      <c r="F990" s="338" t="s">
        <v>2749</v>
      </c>
      <c r="G990" s="339" t="s">
        <v>6526</v>
      </c>
      <c r="H990" s="157" t="str">
        <f>VLOOKUP(I990:I1083,'ENTER STAFF #S HERE'!$A$1:$B$2180,2,FALSE)</f>
        <v>C2050</v>
      </c>
      <c r="I990" s="244" t="s">
        <v>5608</v>
      </c>
      <c r="J990" s="228"/>
      <c r="K990" s="187">
        <f t="shared" si="38"/>
        <v>0</v>
      </c>
      <c r="L990" s="187">
        <f t="shared" si="39"/>
        <v>0</v>
      </c>
      <c r="M990" s="187">
        <v>10</v>
      </c>
      <c r="N990" s="187" t="str">
        <f t="shared" si="40"/>
        <v xml:space="preserve"> </v>
      </c>
      <c r="O990" s="187" t="str">
        <f t="shared" si="41"/>
        <v xml:space="preserve"> </v>
      </c>
      <c r="P990" s="187" t="str">
        <f t="shared" si="42"/>
        <v xml:space="preserve"> </v>
      </c>
      <c r="Q990" s="187" t="str">
        <f t="shared" si="43"/>
        <v xml:space="preserve"> </v>
      </c>
      <c r="R990" s="187" t="str">
        <f t="shared" si="44"/>
        <v xml:space="preserve"> </v>
      </c>
      <c r="S990" s="187" t="str">
        <f t="shared" si="45"/>
        <v xml:space="preserve"> </v>
      </c>
      <c r="T990" s="187" t="str">
        <f t="shared" si="46"/>
        <v xml:space="preserve"> </v>
      </c>
      <c r="U990" s="187" t="str">
        <f t="shared" si="47"/>
        <v xml:space="preserve"> </v>
      </c>
      <c r="V990" s="187" t="str">
        <f t="shared" si="48"/>
        <v xml:space="preserve"> </v>
      </c>
      <c r="W990" s="187">
        <f t="shared" si="49"/>
        <v>0</v>
      </c>
      <c r="X990" s="187" t="str">
        <f t="shared" si="50"/>
        <v xml:space="preserve"> </v>
      </c>
      <c r="Y990" s="187" t="str">
        <f t="shared" si="51"/>
        <v xml:space="preserve"> </v>
      </c>
      <c r="Z990" s="187" t="str">
        <f t="shared" si="52"/>
        <v xml:space="preserve"> </v>
      </c>
      <c r="AA990" s="187"/>
      <c r="AB990" s="187" t="str">
        <f t="shared" si="53"/>
        <v/>
      </c>
      <c r="AC990" s="475" t="s">
        <v>60</v>
      </c>
      <c r="AD990" s="188" t="s">
        <v>6072</v>
      </c>
      <c r="AE990" s="187" t="str">
        <f>VLOOKUP($AF$2:$AF$6318,'PROG CODE'!$A$2:$B$1052,2,FALSE)</f>
        <v>KCABJDM</v>
      </c>
      <c r="AF990" s="189" t="s">
        <v>105</v>
      </c>
      <c r="AG990" s="189" t="s">
        <v>63</v>
      </c>
      <c r="AH990" s="189" t="s">
        <v>64</v>
      </c>
      <c r="AI990" s="282" t="s">
        <v>6139</v>
      </c>
      <c r="AJ990" s="191" t="s">
        <v>5638</v>
      </c>
      <c r="AK990" s="229"/>
      <c r="AL990" s="229"/>
      <c r="AM990" s="192" t="s">
        <v>5639</v>
      </c>
    </row>
    <row r="991" spans="1:39" ht="13.5" customHeight="1">
      <c r="A991" s="183">
        <f t="shared" si="5"/>
        <v>2</v>
      </c>
      <c r="B991" s="340" t="s">
        <v>357</v>
      </c>
      <c r="C991" s="282" t="s">
        <v>5636</v>
      </c>
      <c r="D991" s="297" t="s">
        <v>510</v>
      </c>
      <c r="E991" s="244" t="s">
        <v>510</v>
      </c>
      <c r="F991" s="234" t="s">
        <v>795</v>
      </c>
      <c r="G991" s="341" t="s">
        <v>5661</v>
      </c>
      <c r="H991" s="157" t="str">
        <f>VLOOKUP(I991:I1084,'ENTER STAFF #S HERE'!$A$1:$B$2180,2,FALSE)</f>
        <v>C0700</v>
      </c>
      <c r="I991" s="304" t="s">
        <v>3986</v>
      </c>
      <c r="J991" s="228"/>
      <c r="K991" s="187">
        <f t="shared" si="38"/>
        <v>0</v>
      </c>
      <c r="L991" s="187">
        <f t="shared" si="39"/>
        <v>0</v>
      </c>
      <c r="M991" s="187">
        <v>10</v>
      </c>
      <c r="N991" s="187" t="str">
        <f t="shared" si="40"/>
        <v xml:space="preserve"> </v>
      </c>
      <c r="O991" s="187" t="str">
        <f t="shared" si="41"/>
        <v xml:space="preserve"> </v>
      </c>
      <c r="P991" s="187" t="str">
        <f t="shared" si="42"/>
        <v xml:space="preserve"> </v>
      </c>
      <c r="Q991" s="187" t="str">
        <f t="shared" si="43"/>
        <v xml:space="preserve"> </v>
      </c>
      <c r="R991" s="187" t="str">
        <f t="shared" si="44"/>
        <v xml:space="preserve"> </v>
      </c>
      <c r="S991" s="187" t="str">
        <f t="shared" si="45"/>
        <v xml:space="preserve"> </v>
      </c>
      <c r="T991" s="187" t="str">
        <f t="shared" si="46"/>
        <v xml:space="preserve"> </v>
      </c>
      <c r="U991" s="187" t="str">
        <f t="shared" si="47"/>
        <v xml:space="preserve"> </v>
      </c>
      <c r="V991" s="187" t="str">
        <f t="shared" si="48"/>
        <v xml:space="preserve"> </v>
      </c>
      <c r="W991" s="187">
        <f t="shared" si="49"/>
        <v>0</v>
      </c>
      <c r="X991" s="187" t="str">
        <f t="shared" si="50"/>
        <v xml:space="preserve"> </v>
      </c>
      <c r="Y991" s="187" t="str">
        <f t="shared" si="51"/>
        <v xml:space="preserve"> </v>
      </c>
      <c r="Z991" s="187" t="str">
        <f t="shared" si="52"/>
        <v xml:space="preserve"> </v>
      </c>
      <c r="AA991" s="187"/>
      <c r="AB991" s="187" t="str">
        <f t="shared" si="53"/>
        <v/>
      </c>
      <c r="AC991" s="475" t="s">
        <v>60</v>
      </c>
      <c r="AD991" s="188" t="s">
        <v>6072</v>
      </c>
      <c r="AE991" s="187" t="str">
        <f>VLOOKUP($AF$2:$AF$6318,'PROG CODE'!$A$2:$B$1052,2,FALSE)</f>
        <v>KCABJDM</v>
      </c>
      <c r="AF991" s="189" t="s">
        <v>105</v>
      </c>
      <c r="AG991" s="189" t="s">
        <v>63</v>
      </c>
      <c r="AH991" s="189" t="s">
        <v>64</v>
      </c>
      <c r="AI991" s="282" t="s">
        <v>6139</v>
      </c>
      <c r="AJ991" s="191" t="s">
        <v>5638</v>
      </c>
      <c r="AK991" s="229"/>
      <c r="AL991" s="229"/>
      <c r="AM991" s="192" t="s">
        <v>5639</v>
      </c>
    </row>
    <row r="992" spans="1:39" ht="13.5" customHeight="1">
      <c r="A992" s="183">
        <f t="shared" si="5"/>
        <v>3</v>
      </c>
      <c r="B992" s="342" t="s">
        <v>358</v>
      </c>
      <c r="C992" s="247" t="s">
        <v>5643</v>
      </c>
      <c r="D992" s="297" t="s">
        <v>376</v>
      </c>
      <c r="E992" s="244" t="s">
        <v>6527</v>
      </c>
      <c r="F992" s="338" t="s">
        <v>2751</v>
      </c>
      <c r="G992" s="339" t="s">
        <v>2752</v>
      </c>
      <c r="H992" s="157" t="str">
        <f>VLOOKUP(I992:I1085,'ENTER STAFF #S HERE'!$A$1:$B$2180,2,FALSE)</f>
        <v>C2053</v>
      </c>
      <c r="I992" s="244" t="s">
        <v>5618</v>
      </c>
      <c r="J992" s="228"/>
      <c r="K992" s="187">
        <f t="shared" si="38"/>
        <v>0</v>
      </c>
      <c r="L992" s="187">
        <f t="shared" si="39"/>
        <v>0</v>
      </c>
      <c r="M992" s="187">
        <v>10</v>
      </c>
      <c r="N992" s="187" t="str">
        <f t="shared" si="40"/>
        <v xml:space="preserve"> </v>
      </c>
      <c r="O992" s="187" t="str">
        <f t="shared" si="41"/>
        <v xml:space="preserve"> </v>
      </c>
      <c r="P992" s="187" t="str">
        <f t="shared" si="42"/>
        <v xml:space="preserve"> </v>
      </c>
      <c r="Q992" s="187" t="str">
        <f t="shared" si="43"/>
        <v xml:space="preserve"> </v>
      </c>
      <c r="R992" s="187" t="str">
        <f t="shared" si="44"/>
        <v xml:space="preserve"> </v>
      </c>
      <c r="S992" s="187" t="str">
        <f t="shared" si="45"/>
        <v xml:space="preserve"> </v>
      </c>
      <c r="T992" s="187" t="str">
        <f t="shared" si="46"/>
        <v xml:space="preserve"> </v>
      </c>
      <c r="U992" s="187" t="str">
        <f t="shared" si="47"/>
        <v xml:space="preserve"> </v>
      </c>
      <c r="V992" s="187" t="str">
        <f t="shared" si="48"/>
        <v xml:space="preserve"> </v>
      </c>
      <c r="W992" s="187">
        <f t="shared" si="49"/>
        <v>0</v>
      </c>
      <c r="X992" s="187" t="str">
        <f t="shared" si="50"/>
        <v xml:space="preserve"> </v>
      </c>
      <c r="Y992" s="187" t="str">
        <f t="shared" si="51"/>
        <v xml:space="preserve"> </v>
      </c>
      <c r="Z992" s="187" t="str">
        <f t="shared" si="52"/>
        <v xml:space="preserve"> </v>
      </c>
      <c r="AA992" s="187"/>
      <c r="AB992" s="187" t="str">
        <f t="shared" si="53"/>
        <v/>
      </c>
      <c r="AC992" s="475" t="s">
        <v>60</v>
      </c>
      <c r="AD992" s="188" t="s">
        <v>6072</v>
      </c>
      <c r="AE992" s="187" t="str">
        <f>VLOOKUP($AF$2:$AF$6318,'PROG CODE'!$A$2:$B$1052,2,FALSE)</f>
        <v>KCABJDM</v>
      </c>
      <c r="AF992" s="189" t="s">
        <v>105</v>
      </c>
      <c r="AG992" s="189" t="s">
        <v>63</v>
      </c>
      <c r="AH992" s="189" t="s">
        <v>64</v>
      </c>
      <c r="AI992" s="282" t="s">
        <v>6139</v>
      </c>
      <c r="AJ992" s="191" t="s">
        <v>5638</v>
      </c>
      <c r="AK992" s="229"/>
      <c r="AL992" s="229"/>
      <c r="AM992" s="192" t="s">
        <v>5639</v>
      </c>
    </row>
    <row r="993" spans="1:39" ht="13.5" customHeight="1">
      <c r="A993" s="183">
        <f t="shared" si="5"/>
        <v>4</v>
      </c>
      <c r="B993" s="247" t="s">
        <v>359</v>
      </c>
      <c r="C993" s="247" t="s">
        <v>5636</v>
      </c>
      <c r="D993" s="297" t="s">
        <v>510</v>
      </c>
      <c r="E993" s="244" t="s">
        <v>510</v>
      </c>
      <c r="F993" s="338" t="s">
        <v>2755</v>
      </c>
      <c r="G993" s="339" t="s">
        <v>6528</v>
      </c>
      <c r="H993" s="157" t="str">
        <f>VLOOKUP(I993:I1086,'ENTER STAFF #S HERE'!$A$1:$B$2180,2,FALSE)</f>
        <v>C1365</v>
      </c>
      <c r="I993" s="244" t="s">
        <v>3904</v>
      </c>
      <c r="J993" s="228"/>
      <c r="K993" s="187">
        <f t="shared" si="38"/>
        <v>0</v>
      </c>
      <c r="L993" s="187">
        <f t="shared" si="39"/>
        <v>0</v>
      </c>
      <c r="M993" s="187">
        <v>10</v>
      </c>
      <c r="N993" s="187" t="str">
        <f t="shared" si="40"/>
        <v xml:space="preserve"> </v>
      </c>
      <c r="O993" s="187" t="str">
        <f t="shared" si="41"/>
        <v xml:space="preserve"> </v>
      </c>
      <c r="P993" s="187" t="str">
        <f t="shared" si="42"/>
        <v xml:space="preserve"> </v>
      </c>
      <c r="Q993" s="187" t="str">
        <f t="shared" si="43"/>
        <v xml:space="preserve"> </v>
      </c>
      <c r="R993" s="187" t="str">
        <f t="shared" si="44"/>
        <v xml:space="preserve"> </v>
      </c>
      <c r="S993" s="187" t="str">
        <f t="shared" si="45"/>
        <v xml:space="preserve"> </v>
      </c>
      <c r="T993" s="187" t="str">
        <f t="shared" si="46"/>
        <v xml:space="preserve"> </v>
      </c>
      <c r="U993" s="187" t="str">
        <f t="shared" si="47"/>
        <v xml:space="preserve"> </v>
      </c>
      <c r="V993" s="187" t="str">
        <f t="shared" si="48"/>
        <v xml:space="preserve"> </v>
      </c>
      <c r="W993" s="187">
        <f t="shared" si="49"/>
        <v>0</v>
      </c>
      <c r="X993" s="187" t="str">
        <f t="shared" si="50"/>
        <v xml:space="preserve"> </v>
      </c>
      <c r="Y993" s="187" t="str">
        <f t="shared" si="51"/>
        <v xml:space="preserve"> </v>
      </c>
      <c r="Z993" s="187" t="str">
        <f t="shared" si="52"/>
        <v xml:space="preserve"> </v>
      </c>
      <c r="AA993" s="187"/>
      <c r="AB993" s="187" t="str">
        <f t="shared" si="53"/>
        <v/>
      </c>
      <c r="AC993" s="475" t="s">
        <v>60</v>
      </c>
      <c r="AD993" s="188" t="s">
        <v>6072</v>
      </c>
      <c r="AE993" s="187" t="str">
        <f>VLOOKUP($AF$2:$AF$6318,'PROG CODE'!$A$2:$B$1052,2,FALSE)</f>
        <v>KCABJDM</v>
      </c>
      <c r="AF993" s="189" t="s">
        <v>105</v>
      </c>
      <c r="AG993" s="189" t="s">
        <v>63</v>
      </c>
      <c r="AH993" s="189" t="s">
        <v>64</v>
      </c>
      <c r="AI993" s="282" t="s">
        <v>6139</v>
      </c>
      <c r="AJ993" s="191" t="s">
        <v>5638</v>
      </c>
      <c r="AK993" s="229"/>
      <c r="AL993" s="229"/>
      <c r="AM993" s="192" t="s">
        <v>5639</v>
      </c>
    </row>
    <row r="994" spans="1:39" ht="13.5" customHeight="1">
      <c r="A994" s="183">
        <f t="shared" si="5"/>
        <v>4</v>
      </c>
      <c r="B994" s="343" t="s">
        <v>359</v>
      </c>
      <c r="C994" s="247" t="s">
        <v>53</v>
      </c>
      <c r="D994" s="297" t="s">
        <v>510</v>
      </c>
      <c r="E994" s="244" t="s">
        <v>510</v>
      </c>
      <c r="F994" s="338" t="s">
        <v>769</v>
      </c>
      <c r="G994" s="339" t="s">
        <v>5659</v>
      </c>
      <c r="H994" s="157">
        <f>VLOOKUP(I994:I1087,'ENTER STAFF #S HERE'!$A$1:$B$2180,2,FALSE)</f>
        <v>429</v>
      </c>
      <c r="I994" s="244" t="s">
        <v>4632</v>
      </c>
      <c r="J994" s="228"/>
      <c r="K994" s="187">
        <f t="shared" si="38"/>
        <v>0</v>
      </c>
      <c r="L994" s="187">
        <f t="shared" si="39"/>
        <v>0</v>
      </c>
      <c r="M994" s="187">
        <v>10</v>
      </c>
      <c r="N994" s="187" t="str">
        <f t="shared" si="40"/>
        <v xml:space="preserve"> </v>
      </c>
      <c r="O994" s="187" t="str">
        <f t="shared" si="41"/>
        <v xml:space="preserve"> </v>
      </c>
      <c r="P994" s="187" t="str">
        <f t="shared" si="42"/>
        <v xml:space="preserve"> </v>
      </c>
      <c r="Q994" s="187" t="str">
        <f t="shared" si="43"/>
        <v xml:space="preserve"> </v>
      </c>
      <c r="R994" s="187" t="str">
        <f t="shared" si="44"/>
        <v xml:space="preserve"> </v>
      </c>
      <c r="S994" s="187" t="str">
        <f t="shared" si="45"/>
        <v xml:space="preserve"> </v>
      </c>
      <c r="T994" s="187" t="str">
        <f t="shared" si="46"/>
        <v xml:space="preserve"> </v>
      </c>
      <c r="U994" s="187" t="str">
        <f t="shared" si="47"/>
        <v xml:space="preserve"> </v>
      </c>
      <c r="V994" s="187" t="str">
        <f t="shared" si="48"/>
        <v xml:space="preserve"> </v>
      </c>
      <c r="W994" s="187">
        <f t="shared" si="49"/>
        <v>0</v>
      </c>
      <c r="X994" s="187" t="str">
        <f t="shared" si="50"/>
        <v xml:space="preserve"> </v>
      </c>
      <c r="Y994" s="187" t="str">
        <f t="shared" si="51"/>
        <v xml:space="preserve"> </v>
      </c>
      <c r="Z994" s="187" t="str">
        <f t="shared" si="52"/>
        <v xml:space="preserve"> </v>
      </c>
      <c r="AA994" s="187"/>
      <c r="AB994" s="187" t="str">
        <f t="shared" si="53"/>
        <v/>
      </c>
      <c r="AC994" s="475" t="s">
        <v>60</v>
      </c>
      <c r="AD994" s="188" t="s">
        <v>6072</v>
      </c>
      <c r="AE994" s="187" t="str">
        <f>VLOOKUP($AF$2:$AF$6318,'PROG CODE'!$A$2:$B$1052,2,FALSE)</f>
        <v>KCABJDM</v>
      </c>
      <c r="AF994" s="189" t="s">
        <v>105</v>
      </c>
      <c r="AG994" s="189" t="s">
        <v>63</v>
      </c>
      <c r="AH994" s="189" t="s">
        <v>64</v>
      </c>
      <c r="AI994" s="282" t="s">
        <v>6139</v>
      </c>
      <c r="AJ994" s="191" t="s">
        <v>5638</v>
      </c>
      <c r="AK994" s="229"/>
      <c r="AL994" s="229"/>
      <c r="AM994" s="192" t="s">
        <v>5639</v>
      </c>
    </row>
    <row r="995" spans="1:39" ht="13.5" customHeight="1">
      <c r="A995" s="183">
        <f t="shared" si="5"/>
        <v>1</v>
      </c>
      <c r="B995" s="282" t="s">
        <v>52</v>
      </c>
      <c r="C995" s="282" t="s">
        <v>5636</v>
      </c>
      <c r="D995" s="297" t="s">
        <v>376</v>
      </c>
      <c r="E995" s="244" t="s">
        <v>6529</v>
      </c>
      <c r="F995" s="295" t="s">
        <v>2761</v>
      </c>
      <c r="G995" s="244" t="s">
        <v>2762</v>
      </c>
      <c r="H995" s="157" t="str">
        <f>VLOOKUP(I995:I1088,'ENTER STAFF #S HERE'!$A$1:$B$2180,2,FALSE)</f>
        <v>C1349</v>
      </c>
      <c r="I995" s="244" t="s">
        <v>3912</v>
      </c>
      <c r="J995" s="228"/>
      <c r="K995" s="187">
        <f t="shared" si="38"/>
        <v>0</v>
      </c>
      <c r="L995" s="187">
        <f t="shared" si="39"/>
        <v>0</v>
      </c>
      <c r="M995" s="187">
        <v>10</v>
      </c>
      <c r="N995" s="187" t="str">
        <f t="shared" si="40"/>
        <v xml:space="preserve"> </v>
      </c>
      <c r="O995" s="187" t="str">
        <f t="shared" si="41"/>
        <v xml:space="preserve"> </v>
      </c>
      <c r="P995" s="187" t="str">
        <f t="shared" si="42"/>
        <v xml:space="preserve"> </v>
      </c>
      <c r="Q995" s="187" t="str">
        <f t="shared" si="43"/>
        <v xml:space="preserve"> </v>
      </c>
      <c r="R995" s="187" t="str">
        <f t="shared" si="44"/>
        <v xml:space="preserve"> </v>
      </c>
      <c r="S995" s="187" t="str">
        <f t="shared" si="45"/>
        <v xml:space="preserve"> </v>
      </c>
      <c r="T995" s="187" t="str">
        <f t="shared" si="46"/>
        <v xml:space="preserve"> </v>
      </c>
      <c r="U995" s="187" t="str">
        <f t="shared" si="47"/>
        <v xml:space="preserve"> </v>
      </c>
      <c r="V995" s="187" t="str">
        <f t="shared" si="48"/>
        <v xml:space="preserve"> </v>
      </c>
      <c r="W995" s="187">
        <f t="shared" si="49"/>
        <v>0</v>
      </c>
      <c r="X995" s="187" t="str">
        <f t="shared" si="50"/>
        <v xml:space="preserve"> </v>
      </c>
      <c r="Y995" s="187" t="str">
        <f t="shared" si="51"/>
        <v xml:space="preserve"> </v>
      </c>
      <c r="Z995" s="187" t="str">
        <f t="shared" si="52"/>
        <v xml:space="preserve"> </v>
      </c>
      <c r="AA995" s="187"/>
      <c r="AB995" s="187" t="str">
        <f t="shared" si="53"/>
        <v/>
      </c>
      <c r="AC995" s="475" t="s">
        <v>60</v>
      </c>
      <c r="AD995" s="188" t="s">
        <v>6031</v>
      </c>
      <c r="AE995" s="187" t="str">
        <f>VLOOKUP($AF$2:$AF$6318,'PROG CODE'!$A$2:$B$1052,2,FALSE)</f>
        <v>KCABJDM</v>
      </c>
      <c r="AF995" s="189" t="s">
        <v>105</v>
      </c>
      <c r="AG995" s="189" t="s">
        <v>63</v>
      </c>
      <c r="AH995" s="189" t="s">
        <v>64</v>
      </c>
      <c r="AI995" s="282" t="s">
        <v>6141</v>
      </c>
      <c r="AJ995" s="191" t="s">
        <v>5638</v>
      </c>
      <c r="AK995" s="229"/>
      <c r="AL995" s="229"/>
      <c r="AM995" s="192" t="s">
        <v>5639</v>
      </c>
    </row>
    <row r="996" spans="1:39" ht="13.5" customHeight="1">
      <c r="A996" s="183">
        <f t="shared" si="5"/>
        <v>1</v>
      </c>
      <c r="B996" s="247" t="s">
        <v>52</v>
      </c>
      <c r="C996" s="305" t="s">
        <v>53</v>
      </c>
      <c r="D996" s="297" t="s">
        <v>510</v>
      </c>
      <c r="E996" s="309" t="s">
        <v>510</v>
      </c>
      <c r="F996" s="295" t="s">
        <v>2765</v>
      </c>
      <c r="G996" s="244" t="s">
        <v>2766</v>
      </c>
      <c r="H996" s="157" t="str">
        <f>VLOOKUP(I996:I1089,'ENTER STAFF #S HERE'!$A$1:$B$2180,2,FALSE)</f>
        <v>C1459</v>
      </c>
      <c r="I996" s="244" t="s">
        <v>4196</v>
      </c>
      <c r="J996" s="228"/>
      <c r="K996" s="187">
        <f t="shared" si="38"/>
        <v>0</v>
      </c>
      <c r="L996" s="187">
        <f t="shared" si="39"/>
        <v>0</v>
      </c>
      <c r="M996" s="187">
        <v>10</v>
      </c>
      <c r="N996" s="187" t="str">
        <f t="shared" si="40"/>
        <v xml:space="preserve"> </v>
      </c>
      <c r="O996" s="187" t="str">
        <f t="shared" si="41"/>
        <v xml:space="preserve"> </v>
      </c>
      <c r="P996" s="187" t="str">
        <f t="shared" si="42"/>
        <v xml:space="preserve"> </v>
      </c>
      <c r="Q996" s="187" t="str">
        <f t="shared" si="43"/>
        <v xml:space="preserve"> </v>
      </c>
      <c r="R996" s="187" t="str">
        <f t="shared" si="44"/>
        <v xml:space="preserve"> </v>
      </c>
      <c r="S996" s="187" t="str">
        <f t="shared" si="45"/>
        <v xml:space="preserve"> </v>
      </c>
      <c r="T996" s="187" t="str">
        <f t="shared" si="46"/>
        <v xml:space="preserve"> </v>
      </c>
      <c r="U996" s="187" t="str">
        <f t="shared" si="47"/>
        <v xml:space="preserve"> </v>
      </c>
      <c r="V996" s="187" t="str">
        <f t="shared" si="48"/>
        <v xml:space="preserve"> </v>
      </c>
      <c r="W996" s="187">
        <f t="shared" si="49"/>
        <v>0</v>
      </c>
      <c r="X996" s="187" t="str">
        <f t="shared" si="50"/>
        <v xml:space="preserve"> </v>
      </c>
      <c r="Y996" s="187" t="str">
        <f t="shared" si="51"/>
        <v xml:space="preserve"> </v>
      </c>
      <c r="Z996" s="187" t="str">
        <f t="shared" si="52"/>
        <v xml:space="preserve"> </v>
      </c>
      <c r="AA996" s="187"/>
      <c r="AB996" s="187" t="str">
        <f t="shared" si="53"/>
        <v/>
      </c>
      <c r="AC996" s="475" t="s">
        <v>60</v>
      </c>
      <c r="AD996" s="188" t="s">
        <v>6072</v>
      </c>
      <c r="AE996" s="187" t="str">
        <f>VLOOKUP($AF$2:$AF$6318,'PROG CODE'!$A$2:$B$1052,2,FALSE)</f>
        <v>KCABJDM</v>
      </c>
      <c r="AF996" s="189" t="s">
        <v>105</v>
      </c>
      <c r="AG996" s="189" t="s">
        <v>63</v>
      </c>
      <c r="AH996" s="189" t="s">
        <v>64</v>
      </c>
      <c r="AI996" s="306" t="s">
        <v>6141</v>
      </c>
      <c r="AJ996" s="191" t="s">
        <v>5638</v>
      </c>
      <c r="AK996" s="229"/>
      <c r="AL996" s="229"/>
      <c r="AM996" s="192" t="s">
        <v>5639</v>
      </c>
    </row>
    <row r="997" spans="1:39" ht="13.5" customHeight="1">
      <c r="A997" s="183">
        <f t="shared" si="5"/>
        <v>2</v>
      </c>
      <c r="B997" s="282" t="s">
        <v>357</v>
      </c>
      <c r="C997" s="282" t="s">
        <v>5636</v>
      </c>
      <c r="D997" s="297" t="s">
        <v>510</v>
      </c>
      <c r="E997" s="244" t="s">
        <v>510</v>
      </c>
      <c r="F997" s="295" t="s">
        <v>2759</v>
      </c>
      <c r="G997" s="244" t="s">
        <v>2760</v>
      </c>
      <c r="H997" s="157" t="str">
        <f>VLOOKUP(I997:I1090,'ENTER STAFF #S HERE'!$A$1:$B$2180,2,FALSE)</f>
        <v>C1349</v>
      </c>
      <c r="I997" s="244" t="s">
        <v>3912</v>
      </c>
      <c r="J997" s="228"/>
      <c r="K997" s="187">
        <f t="shared" si="38"/>
        <v>0</v>
      </c>
      <c r="L997" s="187">
        <f t="shared" si="39"/>
        <v>0</v>
      </c>
      <c r="M997" s="187">
        <v>10</v>
      </c>
      <c r="N997" s="187" t="str">
        <f t="shared" si="40"/>
        <v xml:space="preserve"> </v>
      </c>
      <c r="O997" s="187" t="str">
        <f t="shared" si="41"/>
        <v xml:space="preserve"> </v>
      </c>
      <c r="P997" s="187" t="str">
        <f t="shared" si="42"/>
        <v xml:space="preserve"> </v>
      </c>
      <c r="Q997" s="187" t="str">
        <f t="shared" si="43"/>
        <v xml:space="preserve"> </v>
      </c>
      <c r="R997" s="187" t="str">
        <f t="shared" si="44"/>
        <v xml:space="preserve"> </v>
      </c>
      <c r="S997" s="187" t="str">
        <f t="shared" si="45"/>
        <v xml:space="preserve"> </v>
      </c>
      <c r="T997" s="187" t="str">
        <f t="shared" si="46"/>
        <v xml:space="preserve"> </v>
      </c>
      <c r="U997" s="187" t="str">
        <f t="shared" si="47"/>
        <v xml:space="preserve"> </v>
      </c>
      <c r="V997" s="187" t="str">
        <f t="shared" si="48"/>
        <v xml:space="preserve"> </v>
      </c>
      <c r="W997" s="187">
        <f t="shared" si="49"/>
        <v>0</v>
      </c>
      <c r="X997" s="187" t="str">
        <f t="shared" si="50"/>
        <v xml:space="preserve"> </v>
      </c>
      <c r="Y997" s="187" t="str">
        <f t="shared" si="51"/>
        <v xml:space="preserve"> </v>
      </c>
      <c r="Z997" s="187" t="str">
        <f t="shared" si="52"/>
        <v xml:space="preserve"> </v>
      </c>
      <c r="AA997" s="187"/>
      <c r="AB997" s="187" t="str">
        <f t="shared" si="53"/>
        <v/>
      </c>
      <c r="AC997" s="475" t="s">
        <v>60</v>
      </c>
      <c r="AD997" s="188" t="s">
        <v>6031</v>
      </c>
      <c r="AE997" s="187" t="str">
        <f>VLOOKUP($AF$2:$AF$6318,'PROG CODE'!$A$2:$B$1052,2,FALSE)</f>
        <v>KCABJDM</v>
      </c>
      <c r="AF997" s="189" t="s">
        <v>105</v>
      </c>
      <c r="AG997" s="189" t="s">
        <v>63</v>
      </c>
      <c r="AH997" s="189" t="s">
        <v>64</v>
      </c>
      <c r="AI997" s="282" t="s">
        <v>6141</v>
      </c>
      <c r="AJ997" s="191" t="s">
        <v>5638</v>
      </c>
      <c r="AK997" s="229"/>
      <c r="AL997" s="229"/>
      <c r="AM997" s="192" t="s">
        <v>5639</v>
      </c>
    </row>
    <row r="998" spans="1:39" ht="13.5" customHeight="1">
      <c r="A998" s="183">
        <f t="shared" si="5"/>
        <v>3</v>
      </c>
      <c r="B998" s="282" t="s">
        <v>358</v>
      </c>
      <c r="C998" s="282" t="s">
        <v>5636</v>
      </c>
      <c r="D998" s="297" t="s">
        <v>376</v>
      </c>
      <c r="E998" s="244" t="s">
        <v>471</v>
      </c>
      <c r="F998" s="295" t="s">
        <v>2757</v>
      </c>
      <c r="G998" s="244" t="s">
        <v>2758</v>
      </c>
      <c r="H998" s="157" t="str">
        <f>VLOOKUP(I998:I1091,'ENTER STAFF #S HERE'!$A$1:$B$2180,2,FALSE)</f>
        <v>C1306</v>
      </c>
      <c r="I998" s="244" t="s">
        <v>4227</v>
      </c>
      <c r="J998" s="228"/>
      <c r="K998" s="187">
        <f t="shared" si="38"/>
        <v>0</v>
      </c>
      <c r="L998" s="187">
        <f t="shared" si="39"/>
        <v>0</v>
      </c>
      <c r="M998" s="187">
        <v>10</v>
      </c>
      <c r="N998" s="187" t="str">
        <f t="shared" si="40"/>
        <v xml:space="preserve"> </v>
      </c>
      <c r="O998" s="187" t="str">
        <f t="shared" si="41"/>
        <v xml:space="preserve"> </v>
      </c>
      <c r="P998" s="187" t="str">
        <f t="shared" si="42"/>
        <v xml:space="preserve"> </v>
      </c>
      <c r="Q998" s="187" t="str">
        <f t="shared" si="43"/>
        <v xml:space="preserve"> </v>
      </c>
      <c r="R998" s="187" t="str">
        <f t="shared" si="44"/>
        <v xml:space="preserve"> </v>
      </c>
      <c r="S998" s="187" t="str">
        <f t="shared" si="45"/>
        <v xml:space="preserve"> </v>
      </c>
      <c r="T998" s="187" t="str">
        <f t="shared" si="46"/>
        <v xml:space="preserve"> </v>
      </c>
      <c r="U998" s="187" t="str">
        <f t="shared" si="47"/>
        <v xml:space="preserve"> </v>
      </c>
      <c r="V998" s="187" t="str">
        <f t="shared" si="48"/>
        <v xml:space="preserve"> </v>
      </c>
      <c r="W998" s="187">
        <f t="shared" si="49"/>
        <v>0</v>
      </c>
      <c r="X998" s="187" t="str">
        <f t="shared" si="50"/>
        <v xml:space="preserve"> </v>
      </c>
      <c r="Y998" s="187" t="str">
        <f t="shared" si="51"/>
        <v xml:space="preserve"> </v>
      </c>
      <c r="Z998" s="187" t="str">
        <f t="shared" si="52"/>
        <v xml:space="preserve"> </v>
      </c>
      <c r="AA998" s="187"/>
      <c r="AB998" s="187" t="str">
        <f t="shared" si="53"/>
        <v/>
      </c>
      <c r="AC998" s="475" t="s">
        <v>60</v>
      </c>
      <c r="AD998" s="188" t="s">
        <v>6072</v>
      </c>
      <c r="AE998" s="187" t="str">
        <f>VLOOKUP($AF$2:$AF$6318,'PROG CODE'!$A$2:$B$1052,2,FALSE)</f>
        <v>KCABJDM</v>
      </c>
      <c r="AF998" s="189" t="s">
        <v>105</v>
      </c>
      <c r="AG998" s="189" t="s">
        <v>63</v>
      </c>
      <c r="AH998" s="189" t="s">
        <v>64</v>
      </c>
      <c r="AI998" s="282" t="s">
        <v>6141</v>
      </c>
      <c r="AJ998" s="191" t="s">
        <v>5638</v>
      </c>
      <c r="AK998" s="229"/>
      <c r="AL998" s="229"/>
      <c r="AM998" s="192" t="s">
        <v>5639</v>
      </c>
    </row>
    <row r="999" spans="1:39" ht="13.5" customHeight="1">
      <c r="A999" s="183">
        <f t="shared" si="5"/>
        <v>3</v>
      </c>
      <c r="B999" s="282" t="s">
        <v>358</v>
      </c>
      <c r="C999" s="282" t="s">
        <v>53</v>
      </c>
      <c r="D999" s="297" t="s">
        <v>376</v>
      </c>
      <c r="E999" s="244" t="s">
        <v>432</v>
      </c>
      <c r="F999" s="295" t="s">
        <v>2763</v>
      </c>
      <c r="G999" s="244" t="s">
        <v>2764</v>
      </c>
      <c r="H999" s="157" t="str">
        <f>VLOOKUP(I999:I1092,'ENTER STAFF #S HERE'!$A$1:$B$2180,2,FALSE)</f>
        <v>C1409</v>
      </c>
      <c r="I999" s="244" t="s">
        <v>4250</v>
      </c>
      <c r="J999" s="228"/>
      <c r="K999" s="187">
        <f t="shared" si="38"/>
        <v>0</v>
      </c>
      <c r="L999" s="187">
        <f t="shared" si="39"/>
        <v>0</v>
      </c>
      <c r="M999" s="187">
        <v>10</v>
      </c>
      <c r="N999" s="187" t="str">
        <f t="shared" si="40"/>
        <v xml:space="preserve"> </v>
      </c>
      <c r="O999" s="187" t="str">
        <f t="shared" si="41"/>
        <v xml:space="preserve"> </v>
      </c>
      <c r="P999" s="187" t="str">
        <f t="shared" si="42"/>
        <v xml:space="preserve"> </v>
      </c>
      <c r="Q999" s="187" t="str">
        <f t="shared" si="43"/>
        <v xml:space="preserve"> </v>
      </c>
      <c r="R999" s="187" t="str">
        <f t="shared" si="44"/>
        <v xml:space="preserve"> </v>
      </c>
      <c r="S999" s="187" t="str">
        <f t="shared" si="45"/>
        <v xml:space="preserve"> </v>
      </c>
      <c r="T999" s="187" t="str">
        <f t="shared" si="46"/>
        <v xml:space="preserve"> </v>
      </c>
      <c r="U999" s="187" t="str">
        <f t="shared" si="47"/>
        <v xml:space="preserve"> </v>
      </c>
      <c r="V999" s="187" t="str">
        <f t="shared" si="48"/>
        <v xml:space="preserve"> </v>
      </c>
      <c r="W999" s="187">
        <f t="shared" si="49"/>
        <v>0</v>
      </c>
      <c r="X999" s="187" t="str">
        <f t="shared" si="50"/>
        <v xml:space="preserve"> </v>
      </c>
      <c r="Y999" s="187" t="str">
        <f t="shared" si="51"/>
        <v xml:space="preserve"> </v>
      </c>
      <c r="Z999" s="187" t="str">
        <f t="shared" si="52"/>
        <v xml:space="preserve"> </v>
      </c>
      <c r="AA999" s="187"/>
      <c r="AB999" s="187" t="str">
        <f t="shared" si="53"/>
        <v/>
      </c>
      <c r="AC999" s="475" t="s">
        <v>60</v>
      </c>
      <c r="AD999" s="188" t="s">
        <v>6072</v>
      </c>
      <c r="AE999" s="187" t="str">
        <f>VLOOKUP($AF$2:$AF$6318,'PROG CODE'!$A$2:$B$1052,2,FALSE)</f>
        <v>KCABJDM</v>
      </c>
      <c r="AF999" s="189" t="s">
        <v>105</v>
      </c>
      <c r="AG999" s="189" t="s">
        <v>63</v>
      </c>
      <c r="AH999" s="189" t="s">
        <v>64</v>
      </c>
      <c r="AI999" s="282" t="s">
        <v>6141</v>
      </c>
      <c r="AJ999" s="191" t="s">
        <v>5638</v>
      </c>
      <c r="AK999" s="229"/>
      <c r="AL999" s="229"/>
      <c r="AM999" s="192" t="s">
        <v>5639</v>
      </c>
    </row>
    <row r="1000" spans="1:39" ht="13.5" customHeight="1">
      <c r="A1000" s="183">
        <f t="shared" si="5"/>
        <v>4</v>
      </c>
      <c r="B1000" s="282" t="s">
        <v>359</v>
      </c>
      <c r="C1000" s="247" t="s">
        <v>53</v>
      </c>
      <c r="D1000" s="297" t="s">
        <v>510</v>
      </c>
      <c r="E1000" s="244" t="s">
        <v>510</v>
      </c>
      <c r="F1000" s="344" t="s">
        <v>797</v>
      </c>
      <c r="G1000" s="244" t="s">
        <v>5678</v>
      </c>
      <c r="H1000" s="157" t="str">
        <f>VLOOKUP(I1000:I1094,'ENTER STAFF #S HERE'!$A$1:$B$2180,2,FALSE)</f>
        <v>C2095</v>
      </c>
      <c r="I1000" s="309" t="s">
        <v>4558</v>
      </c>
      <c r="J1000" s="228"/>
      <c r="K1000" s="187">
        <f t="shared" si="38"/>
        <v>0</v>
      </c>
      <c r="L1000" s="187">
        <f t="shared" si="39"/>
        <v>0</v>
      </c>
      <c r="M1000" s="187">
        <v>10</v>
      </c>
      <c r="N1000" s="187" t="str">
        <f t="shared" si="40"/>
        <v xml:space="preserve"> </v>
      </c>
      <c r="O1000" s="187" t="str">
        <f t="shared" si="41"/>
        <v xml:space="preserve"> </v>
      </c>
      <c r="P1000" s="187" t="str">
        <f t="shared" si="42"/>
        <v xml:space="preserve"> </v>
      </c>
      <c r="Q1000" s="187" t="str">
        <f t="shared" si="43"/>
        <v xml:space="preserve"> </v>
      </c>
      <c r="R1000" s="187" t="str">
        <f t="shared" si="44"/>
        <v xml:space="preserve"> </v>
      </c>
      <c r="S1000" s="187" t="str">
        <f t="shared" si="45"/>
        <v xml:space="preserve"> </v>
      </c>
      <c r="T1000" s="187" t="str">
        <f t="shared" si="46"/>
        <v xml:space="preserve"> </v>
      </c>
      <c r="U1000" s="187" t="str">
        <f t="shared" si="47"/>
        <v xml:space="preserve"> </v>
      </c>
      <c r="V1000" s="187" t="str">
        <f t="shared" si="48"/>
        <v xml:space="preserve"> </v>
      </c>
      <c r="W1000" s="187">
        <f t="shared" si="49"/>
        <v>0</v>
      </c>
      <c r="X1000" s="187" t="str">
        <f t="shared" si="50"/>
        <v xml:space="preserve"> </v>
      </c>
      <c r="Y1000" s="187" t="str">
        <f t="shared" si="51"/>
        <v xml:space="preserve"> </v>
      </c>
      <c r="Z1000" s="187" t="str">
        <f t="shared" si="52"/>
        <v xml:space="preserve"> </v>
      </c>
      <c r="AA1000" s="187"/>
      <c r="AB1000" s="187" t="str">
        <f t="shared" si="53"/>
        <v/>
      </c>
      <c r="AC1000" s="475" t="s">
        <v>60</v>
      </c>
      <c r="AD1000" s="188" t="s">
        <v>6072</v>
      </c>
      <c r="AE1000" s="187" t="str">
        <f>VLOOKUP($AF$2:$AF$6318,'PROG CODE'!$A$2:$B$1052,2,FALSE)</f>
        <v>KCABJDM</v>
      </c>
      <c r="AF1000" s="189" t="s">
        <v>105</v>
      </c>
      <c r="AG1000" s="189" t="s">
        <v>63</v>
      </c>
      <c r="AH1000" s="189" t="s">
        <v>64</v>
      </c>
      <c r="AI1000" s="306" t="s">
        <v>6141</v>
      </c>
      <c r="AJ1000" s="191" t="s">
        <v>5638</v>
      </c>
      <c r="AK1000" s="229"/>
      <c r="AL1000" s="229"/>
      <c r="AM1000" s="192" t="s">
        <v>5639</v>
      </c>
    </row>
    <row r="1001" spans="1:39" ht="13.5" customHeight="1">
      <c r="A1001" s="183">
        <f t="shared" si="5"/>
        <v>1</v>
      </c>
      <c r="B1001" s="310" t="s">
        <v>52</v>
      </c>
      <c r="C1001" s="247" t="s">
        <v>5636</v>
      </c>
      <c r="D1001" s="297" t="s">
        <v>510</v>
      </c>
      <c r="E1001" s="311" t="s">
        <v>510</v>
      </c>
      <c r="F1001" s="296" t="s">
        <v>2668</v>
      </c>
      <c r="G1001" s="345" t="s">
        <v>6400</v>
      </c>
      <c r="H1001" s="157">
        <f>VLOOKUP(I1001:I1095,'ENTER STAFF #S HERE'!$A$1:$B$2180,2,FALSE)</f>
        <v>429</v>
      </c>
      <c r="I1001" s="311" t="s">
        <v>4632</v>
      </c>
      <c r="J1001" s="228"/>
      <c r="K1001" s="187">
        <f t="shared" si="38"/>
        <v>0</v>
      </c>
      <c r="L1001" s="187">
        <f t="shared" si="39"/>
        <v>0</v>
      </c>
      <c r="M1001" s="187">
        <v>10</v>
      </c>
      <c r="N1001" s="187" t="str">
        <f t="shared" si="40"/>
        <v xml:space="preserve"> </v>
      </c>
      <c r="O1001" s="187" t="str">
        <f t="shared" si="41"/>
        <v xml:space="preserve"> </v>
      </c>
      <c r="P1001" s="187" t="str">
        <f t="shared" si="42"/>
        <v xml:space="preserve"> </v>
      </c>
      <c r="Q1001" s="187" t="str">
        <f t="shared" si="43"/>
        <v xml:space="preserve"> </v>
      </c>
      <c r="R1001" s="187" t="str">
        <f t="shared" si="44"/>
        <v xml:space="preserve"> </v>
      </c>
      <c r="S1001" s="187" t="str">
        <f t="shared" si="45"/>
        <v xml:space="preserve"> </v>
      </c>
      <c r="T1001" s="187" t="str">
        <f t="shared" si="46"/>
        <v xml:space="preserve"> </v>
      </c>
      <c r="U1001" s="187" t="str">
        <f t="shared" si="47"/>
        <v xml:space="preserve"> </v>
      </c>
      <c r="V1001" s="187" t="str">
        <f t="shared" si="48"/>
        <v xml:space="preserve"> </v>
      </c>
      <c r="W1001" s="187">
        <f t="shared" si="49"/>
        <v>0</v>
      </c>
      <c r="X1001" s="187" t="str">
        <f t="shared" si="50"/>
        <v xml:space="preserve"> </v>
      </c>
      <c r="Y1001" s="187" t="str">
        <f t="shared" si="51"/>
        <v xml:space="preserve"> </v>
      </c>
      <c r="Z1001" s="187" t="str">
        <f t="shared" si="52"/>
        <v xml:space="preserve"> </v>
      </c>
      <c r="AA1001" s="187"/>
      <c r="AB1001" s="187" t="str">
        <f t="shared" si="53"/>
        <v/>
      </c>
      <c r="AC1001" s="475" t="s">
        <v>60</v>
      </c>
      <c r="AD1001" s="188" t="s">
        <v>6072</v>
      </c>
      <c r="AE1001" s="187" t="str">
        <f>VLOOKUP($AF$2:$AF$6318,'PROG CODE'!$A$2:$B$1052,2,FALSE)</f>
        <v>KCABJDM</v>
      </c>
      <c r="AF1001" s="189" t="s">
        <v>105</v>
      </c>
      <c r="AG1001" s="189" t="s">
        <v>63</v>
      </c>
      <c r="AH1001" s="189" t="s">
        <v>64</v>
      </c>
      <c r="AI1001" s="312" t="s">
        <v>6148</v>
      </c>
      <c r="AJ1001" s="191" t="s">
        <v>5638</v>
      </c>
      <c r="AK1001" s="229"/>
      <c r="AL1001" s="229"/>
      <c r="AM1001" s="192" t="s">
        <v>5639</v>
      </c>
    </row>
    <row r="1002" spans="1:39" ht="13.5" customHeight="1">
      <c r="A1002" s="183">
        <f t="shared" si="5"/>
        <v>1</v>
      </c>
      <c r="B1002" s="247" t="s">
        <v>52</v>
      </c>
      <c r="C1002" s="247" t="s">
        <v>5643</v>
      </c>
      <c r="D1002" s="297" t="s">
        <v>510</v>
      </c>
      <c r="E1002" s="244" t="s">
        <v>510</v>
      </c>
      <c r="F1002" s="296" t="s">
        <v>2322</v>
      </c>
      <c r="G1002" s="244" t="s">
        <v>2323</v>
      </c>
      <c r="H1002" s="157" t="str">
        <f>VLOOKUP(I1002:I1096,'ENTER STAFF #S HERE'!$A$1:$B$2180,2,FALSE)</f>
        <v>C1796</v>
      </c>
      <c r="I1002" s="244" t="s">
        <v>3974</v>
      </c>
      <c r="J1002" s="228"/>
      <c r="K1002" s="187">
        <f t="shared" si="38"/>
        <v>0</v>
      </c>
      <c r="L1002" s="187">
        <f t="shared" si="39"/>
        <v>0</v>
      </c>
      <c r="M1002" s="187">
        <v>10</v>
      </c>
      <c r="N1002" s="187" t="str">
        <f t="shared" si="40"/>
        <v xml:space="preserve"> </v>
      </c>
      <c r="O1002" s="187" t="str">
        <f t="shared" si="41"/>
        <v xml:space="preserve"> </v>
      </c>
      <c r="P1002" s="187" t="str">
        <f t="shared" si="42"/>
        <v xml:space="preserve"> </v>
      </c>
      <c r="Q1002" s="187" t="str">
        <f t="shared" si="43"/>
        <v xml:space="preserve"> </v>
      </c>
      <c r="R1002" s="187" t="str">
        <f t="shared" si="44"/>
        <v xml:space="preserve"> </v>
      </c>
      <c r="S1002" s="187" t="str">
        <f t="shared" si="45"/>
        <v xml:space="preserve"> </v>
      </c>
      <c r="T1002" s="187" t="str">
        <f t="shared" si="46"/>
        <v xml:space="preserve"> </v>
      </c>
      <c r="U1002" s="187" t="str">
        <f t="shared" si="47"/>
        <v xml:space="preserve"> </v>
      </c>
      <c r="V1002" s="187" t="str">
        <f t="shared" si="48"/>
        <v xml:space="preserve"> </v>
      </c>
      <c r="W1002" s="187">
        <f t="shared" si="49"/>
        <v>0</v>
      </c>
      <c r="X1002" s="187" t="str">
        <f t="shared" si="50"/>
        <v xml:space="preserve"> </v>
      </c>
      <c r="Y1002" s="187" t="str">
        <f t="shared" si="51"/>
        <v xml:space="preserve"> </v>
      </c>
      <c r="Z1002" s="187" t="str">
        <f t="shared" si="52"/>
        <v xml:space="preserve"> </v>
      </c>
      <c r="AA1002" s="187"/>
      <c r="AB1002" s="187" t="str">
        <f t="shared" si="53"/>
        <v/>
      </c>
      <c r="AC1002" s="475" t="s">
        <v>60</v>
      </c>
      <c r="AD1002" s="188" t="s">
        <v>6072</v>
      </c>
      <c r="AE1002" s="187" t="str">
        <f>VLOOKUP($AF$2:$AF$6318,'PROG CODE'!$A$2:$B$1052,2,FALSE)</f>
        <v>KCABJDM</v>
      </c>
      <c r="AF1002" s="189" t="s">
        <v>105</v>
      </c>
      <c r="AG1002" s="189" t="s">
        <v>63</v>
      </c>
      <c r="AH1002" s="189" t="s">
        <v>64</v>
      </c>
      <c r="AI1002" s="282" t="s">
        <v>6148</v>
      </c>
      <c r="AJ1002" s="191" t="s">
        <v>5638</v>
      </c>
      <c r="AK1002" s="229"/>
      <c r="AL1002" s="229"/>
      <c r="AM1002" s="192" t="s">
        <v>5639</v>
      </c>
    </row>
    <row r="1003" spans="1:39" ht="13.5" customHeight="1">
      <c r="A1003" s="183">
        <f t="shared" si="5"/>
        <v>3</v>
      </c>
      <c r="B1003" s="247" t="s">
        <v>358</v>
      </c>
      <c r="C1003" s="247" t="s">
        <v>5636</v>
      </c>
      <c r="D1003" s="297" t="s">
        <v>510</v>
      </c>
      <c r="E1003" s="244" t="s">
        <v>510</v>
      </c>
      <c r="F1003" s="301" t="s">
        <v>2773</v>
      </c>
      <c r="G1003" s="244" t="s">
        <v>6530</v>
      </c>
      <c r="H1003" s="157" t="str">
        <f>VLOOKUP(I1003:I1097,'ENTER STAFF #S HERE'!$A$1:$B$2180,2,FALSE)</f>
        <v>C1349</v>
      </c>
      <c r="I1003" s="244" t="s">
        <v>3912</v>
      </c>
      <c r="J1003" s="228"/>
      <c r="K1003" s="187">
        <f t="shared" si="38"/>
        <v>0</v>
      </c>
      <c r="L1003" s="187">
        <f t="shared" si="39"/>
        <v>0</v>
      </c>
      <c r="M1003" s="187">
        <v>10</v>
      </c>
      <c r="N1003" s="187" t="str">
        <f t="shared" si="40"/>
        <v xml:space="preserve"> </v>
      </c>
      <c r="O1003" s="187" t="str">
        <f t="shared" si="41"/>
        <v xml:space="preserve"> </v>
      </c>
      <c r="P1003" s="187" t="str">
        <f t="shared" si="42"/>
        <v xml:space="preserve"> </v>
      </c>
      <c r="Q1003" s="187" t="str">
        <f t="shared" si="43"/>
        <v xml:space="preserve"> </v>
      </c>
      <c r="R1003" s="187" t="str">
        <f t="shared" si="44"/>
        <v xml:space="preserve"> </v>
      </c>
      <c r="S1003" s="187" t="str">
        <f t="shared" si="45"/>
        <v xml:space="preserve"> </v>
      </c>
      <c r="T1003" s="187" t="str">
        <f t="shared" si="46"/>
        <v xml:space="preserve"> </v>
      </c>
      <c r="U1003" s="187" t="str">
        <f t="shared" si="47"/>
        <v xml:space="preserve"> </v>
      </c>
      <c r="V1003" s="187" t="str">
        <f t="shared" si="48"/>
        <v xml:space="preserve"> </v>
      </c>
      <c r="W1003" s="187">
        <f t="shared" si="49"/>
        <v>0</v>
      </c>
      <c r="X1003" s="187" t="str">
        <f t="shared" si="50"/>
        <v xml:space="preserve"> </v>
      </c>
      <c r="Y1003" s="187" t="str">
        <f t="shared" si="51"/>
        <v xml:space="preserve"> </v>
      </c>
      <c r="Z1003" s="187" t="str">
        <f t="shared" si="52"/>
        <v xml:space="preserve"> </v>
      </c>
      <c r="AA1003" s="187"/>
      <c r="AB1003" s="187" t="str">
        <f t="shared" si="53"/>
        <v/>
      </c>
      <c r="AC1003" s="475" t="s">
        <v>60</v>
      </c>
      <c r="AD1003" s="188" t="s">
        <v>6031</v>
      </c>
      <c r="AE1003" s="187" t="str">
        <f>VLOOKUP($AF$2:$AF$6318,'PROG CODE'!$A$2:$B$1052,2,FALSE)</f>
        <v>KCABJDM</v>
      </c>
      <c r="AF1003" s="189" t="s">
        <v>105</v>
      </c>
      <c r="AG1003" s="189" t="s">
        <v>63</v>
      </c>
      <c r="AH1003" s="189" t="s">
        <v>64</v>
      </c>
      <c r="AI1003" s="282" t="s">
        <v>6148</v>
      </c>
      <c r="AJ1003" s="191" t="s">
        <v>5638</v>
      </c>
      <c r="AK1003" s="229"/>
      <c r="AL1003" s="229"/>
      <c r="AM1003" s="192" t="s">
        <v>5639</v>
      </c>
    </row>
    <row r="1004" spans="1:39" ht="13.5" customHeight="1">
      <c r="A1004" s="183">
        <f t="shared" si="5"/>
        <v>4</v>
      </c>
      <c r="B1004" s="247" t="s">
        <v>359</v>
      </c>
      <c r="C1004" s="247" t="s">
        <v>5643</v>
      </c>
      <c r="D1004" s="297" t="s">
        <v>376</v>
      </c>
      <c r="E1004" s="244" t="s">
        <v>432</v>
      </c>
      <c r="F1004" s="301" t="s">
        <v>2771</v>
      </c>
      <c r="G1004" s="244" t="s">
        <v>2772</v>
      </c>
      <c r="H1004" s="157" t="str">
        <f>VLOOKUP(I1004:I1099,'ENTER STAFF #S HERE'!$A$1:$B$2180,2,FALSE)</f>
        <v>C1409</v>
      </c>
      <c r="I1004" s="244" t="s">
        <v>4250</v>
      </c>
      <c r="J1004" s="228"/>
      <c r="K1004" s="187">
        <f t="shared" si="38"/>
        <v>0</v>
      </c>
      <c r="L1004" s="187">
        <f t="shared" si="39"/>
        <v>0</v>
      </c>
      <c r="M1004" s="187">
        <v>10</v>
      </c>
      <c r="N1004" s="187" t="str">
        <f t="shared" si="40"/>
        <v xml:space="preserve"> </v>
      </c>
      <c r="O1004" s="187" t="str">
        <f t="shared" si="41"/>
        <v xml:space="preserve"> </v>
      </c>
      <c r="P1004" s="187" t="str">
        <f t="shared" si="42"/>
        <v xml:space="preserve"> </v>
      </c>
      <c r="Q1004" s="187" t="str">
        <f t="shared" si="43"/>
        <v xml:space="preserve"> </v>
      </c>
      <c r="R1004" s="187" t="str">
        <f t="shared" si="44"/>
        <v xml:space="preserve"> </v>
      </c>
      <c r="S1004" s="187" t="str">
        <f t="shared" si="45"/>
        <v xml:space="preserve"> </v>
      </c>
      <c r="T1004" s="187" t="str">
        <f t="shared" si="46"/>
        <v xml:space="preserve"> </v>
      </c>
      <c r="U1004" s="187" t="str">
        <f t="shared" si="47"/>
        <v xml:space="preserve"> </v>
      </c>
      <c r="V1004" s="187" t="str">
        <f t="shared" si="48"/>
        <v xml:space="preserve"> </v>
      </c>
      <c r="W1004" s="187">
        <f t="shared" si="49"/>
        <v>0</v>
      </c>
      <c r="X1004" s="187" t="str">
        <f t="shared" si="50"/>
        <v xml:space="preserve"> </v>
      </c>
      <c r="Y1004" s="187" t="str">
        <f t="shared" si="51"/>
        <v xml:space="preserve"> </v>
      </c>
      <c r="Z1004" s="187" t="str">
        <f t="shared" si="52"/>
        <v xml:space="preserve"> </v>
      </c>
      <c r="AA1004" s="187"/>
      <c r="AB1004" s="187" t="str">
        <f t="shared" si="53"/>
        <v/>
      </c>
      <c r="AC1004" s="475" t="s">
        <v>60</v>
      </c>
      <c r="AD1004" s="188" t="s">
        <v>6072</v>
      </c>
      <c r="AE1004" s="187" t="str">
        <f>VLOOKUP($AF$2:$AF$6318,'PROG CODE'!$A$2:$B$1052,2,FALSE)</f>
        <v>KCABJDM</v>
      </c>
      <c r="AF1004" s="189" t="s">
        <v>105</v>
      </c>
      <c r="AG1004" s="189" t="s">
        <v>63</v>
      </c>
      <c r="AH1004" s="189" t="s">
        <v>64</v>
      </c>
      <c r="AI1004" s="282" t="s">
        <v>6148</v>
      </c>
      <c r="AJ1004" s="191" t="s">
        <v>5638</v>
      </c>
      <c r="AK1004" s="229"/>
      <c r="AL1004" s="229"/>
      <c r="AM1004" s="192" t="s">
        <v>5639</v>
      </c>
    </row>
    <row r="1005" spans="1:39" ht="13.5" customHeight="1">
      <c r="A1005" s="183">
        <f t="shared" si="5"/>
        <v>1</v>
      </c>
      <c r="B1005" s="282" t="s">
        <v>52</v>
      </c>
      <c r="C1005" s="282" t="s">
        <v>5643</v>
      </c>
      <c r="D1005" s="297" t="s">
        <v>510</v>
      </c>
      <c r="E1005" s="244" t="s">
        <v>510</v>
      </c>
      <c r="F1005" s="296" t="s">
        <v>2779</v>
      </c>
      <c r="G1005" s="244" t="s">
        <v>6549</v>
      </c>
      <c r="H1005" s="157" t="str">
        <f>VLOOKUP(I1005:I1100,'ENTER STAFF #S HERE'!$A$1:$B$2180,2,FALSE)</f>
        <v>C1459</v>
      </c>
      <c r="I1005" s="244" t="s">
        <v>4196</v>
      </c>
      <c r="J1005" s="228"/>
      <c r="K1005" s="187">
        <f t="shared" si="38"/>
        <v>0</v>
      </c>
      <c r="L1005" s="187">
        <f t="shared" si="39"/>
        <v>0</v>
      </c>
      <c r="M1005" s="187">
        <v>10</v>
      </c>
      <c r="N1005" s="187" t="str">
        <f t="shared" si="40"/>
        <v xml:space="preserve"> </v>
      </c>
      <c r="O1005" s="187" t="str">
        <f t="shared" si="41"/>
        <v xml:space="preserve"> </v>
      </c>
      <c r="P1005" s="187" t="str">
        <f t="shared" si="42"/>
        <v xml:space="preserve"> </v>
      </c>
      <c r="Q1005" s="187" t="str">
        <f t="shared" si="43"/>
        <v xml:space="preserve"> </v>
      </c>
      <c r="R1005" s="187" t="str">
        <f t="shared" si="44"/>
        <v xml:space="preserve"> </v>
      </c>
      <c r="S1005" s="187" t="str">
        <f t="shared" si="45"/>
        <v xml:space="preserve"> </v>
      </c>
      <c r="T1005" s="187" t="str">
        <f t="shared" si="46"/>
        <v xml:space="preserve"> </v>
      </c>
      <c r="U1005" s="187" t="str">
        <f t="shared" si="47"/>
        <v xml:space="preserve"> </v>
      </c>
      <c r="V1005" s="187" t="str">
        <f t="shared" si="48"/>
        <v xml:space="preserve"> </v>
      </c>
      <c r="W1005" s="187">
        <f t="shared" si="49"/>
        <v>0</v>
      </c>
      <c r="X1005" s="187" t="str">
        <f t="shared" si="50"/>
        <v xml:space="preserve"> </v>
      </c>
      <c r="Y1005" s="187" t="str">
        <f t="shared" si="51"/>
        <v xml:space="preserve"> </v>
      </c>
      <c r="Z1005" s="187" t="str">
        <f t="shared" si="52"/>
        <v xml:space="preserve"> </v>
      </c>
      <c r="AA1005" s="187"/>
      <c r="AB1005" s="187" t="str">
        <f t="shared" si="53"/>
        <v/>
      </c>
      <c r="AC1005" s="475" t="s">
        <v>60</v>
      </c>
      <c r="AD1005" s="188" t="s">
        <v>6072</v>
      </c>
      <c r="AE1005" s="187" t="str">
        <f>VLOOKUP($AF$2:$AF$6318,'PROG CODE'!$A$2:$B$1052,2,FALSE)</f>
        <v>KCABJDM</v>
      </c>
      <c r="AF1005" s="189" t="s">
        <v>105</v>
      </c>
      <c r="AG1005" s="189" t="s">
        <v>63</v>
      </c>
      <c r="AH1005" s="189" t="s">
        <v>64</v>
      </c>
      <c r="AI1005" s="282" t="s">
        <v>6152</v>
      </c>
      <c r="AJ1005" s="191" t="s">
        <v>5638</v>
      </c>
      <c r="AK1005" s="229"/>
      <c r="AL1005" s="229"/>
      <c r="AM1005" s="192" t="s">
        <v>5639</v>
      </c>
    </row>
    <row r="1006" spans="1:39" ht="13.5" customHeight="1">
      <c r="A1006" s="183">
        <f t="shared" si="5"/>
        <v>1</v>
      </c>
      <c r="B1006" s="282" t="s">
        <v>52</v>
      </c>
      <c r="C1006" s="282" t="s">
        <v>5636</v>
      </c>
      <c r="D1006" s="297" t="s">
        <v>510</v>
      </c>
      <c r="E1006" s="244" t="s">
        <v>510</v>
      </c>
      <c r="F1006" s="296" t="s">
        <v>2793</v>
      </c>
      <c r="G1006" s="244" t="s">
        <v>2794</v>
      </c>
      <c r="H1006" s="157">
        <f>VLOOKUP(I1006:I1101,'ENTER STAFF #S HERE'!$A$1:$B$2180,2,FALSE)</f>
        <v>383</v>
      </c>
      <c r="I1006" s="244" t="s">
        <v>3910</v>
      </c>
      <c r="J1006" s="228"/>
      <c r="K1006" s="187">
        <f t="shared" si="38"/>
        <v>0</v>
      </c>
      <c r="L1006" s="187">
        <f t="shared" si="39"/>
        <v>0</v>
      </c>
      <c r="M1006" s="187">
        <v>10</v>
      </c>
      <c r="N1006" s="187" t="str">
        <f t="shared" si="40"/>
        <v xml:space="preserve"> </v>
      </c>
      <c r="O1006" s="187" t="str">
        <f t="shared" si="41"/>
        <v xml:space="preserve"> </v>
      </c>
      <c r="P1006" s="187" t="str">
        <f t="shared" si="42"/>
        <v xml:space="preserve"> </v>
      </c>
      <c r="Q1006" s="187" t="str">
        <f t="shared" si="43"/>
        <v xml:space="preserve"> </v>
      </c>
      <c r="R1006" s="187" t="str">
        <f t="shared" si="44"/>
        <v xml:space="preserve"> </v>
      </c>
      <c r="S1006" s="187" t="str">
        <f t="shared" si="45"/>
        <v xml:space="preserve"> </v>
      </c>
      <c r="T1006" s="187" t="str">
        <f t="shared" si="46"/>
        <v xml:space="preserve"> </v>
      </c>
      <c r="U1006" s="187" t="str">
        <f t="shared" si="47"/>
        <v xml:space="preserve"> </v>
      </c>
      <c r="V1006" s="187" t="str">
        <f t="shared" si="48"/>
        <v xml:space="preserve"> </v>
      </c>
      <c r="W1006" s="187">
        <f t="shared" si="49"/>
        <v>0</v>
      </c>
      <c r="X1006" s="187" t="str">
        <f t="shared" si="50"/>
        <v xml:space="preserve"> </v>
      </c>
      <c r="Y1006" s="187" t="str">
        <f t="shared" si="51"/>
        <v xml:space="preserve"> </v>
      </c>
      <c r="Z1006" s="187" t="str">
        <f t="shared" si="52"/>
        <v xml:space="preserve"> </v>
      </c>
      <c r="AA1006" s="187"/>
      <c r="AB1006" s="187" t="str">
        <f t="shared" si="53"/>
        <v/>
      </c>
      <c r="AC1006" s="475" t="s">
        <v>60</v>
      </c>
      <c r="AD1006" s="188" t="s">
        <v>6072</v>
      </c>
      <c r="AE1006" s="187" t="str">
        <f>VLOOKUP($AF$2:$AF$6318,'PROG CODE'!$A$2:$B$1052,2,FALSE)</f>
        <v>KCABJDM</v>
      </c>
      <c r="AF1006" s="189" t="s">
        <v>105</v>
      </c>
      <c r="AG1006" s="189" t="s">
        <v>63</v>
      </c>
      <c r="AH1006" s="189" t="s">
        <v>64</v>
      </c>
      <c r="AI1006" s="282" t="s">
        <v>6152</v>
      </c>
      <c r="AJ1006" s="191" t="s">
        <v>5638</v>
      </c>
      <c r="AK1006" s="229"/>
      <c r="AL1006" s="229"/>
      <c r="AM1006" s="192" t="s">
        <v>5639</v>
      </c>
    </row>
    <row r="1007" spans="1:39" ht="13.5" customHeight="1">
      <c r="A1007" s="183">
        <f t="shared" si="5"/>
        <v>2</v>
      </c>
      <c r="B1007" s="282" t="s">
        <v>357</v>
      </c>
      <c r="C1007" s="282" t="s">
        <v>5643</v>
      </c>
      <c r="D1007" s="297" t="s">
        <v>376</v>
      </c>
      <c r="E1007" s="244" t="s">
        <v>54</v>
      </c>
      <c r="F1007" s="296" t="s">
        <v>2785</v>
      </c>
      <c r="G1007" s="244" t="s">
        <v>6550</v>
      </c>
      <c r="H1007" s="157" t="str">
        <f>VLOOKUP(I1007:I1102,'ENTER STAFF #S HERE'!$A$1:$B$2180,2,FALSE)</f>
        <v>C2050</v>
      </c>
      <c r="I1007" s="244" t="s">
        <v>5608</v>
      </c>
      <c r="J1007" s="228"/>
      <c r="K1007" s="187">
        <f t="shared" si="38"/>
        <v>0</v>
      </c>
      <c r="L1007" s="187">
        <f t="shared" si="39"/>
        <v>0</v>
      </c>
      <c r="M1007" s="187">
        <v>10</v>
      </c>
      <c r="N1007" s="187" t="str">
        <f t="shared" si="40"/>
        <v xml:space="preserve"> </v>
      </c>
      <c r="O1007" s="187" t="str">
        <f t="shared" si="41"/>
        <v xml:space="preserve"> </v>
      </c>
      <c r="P1007" s="187" t="str">
        <f t="shared" si="42"/>
        <v xml:space="preserve"> </v>
      </c>
      <c r="Q1007" s="187" t="str">
        <f t="shared" si="43"/>
        <v xml:space="preserve"> </v>
      </c>
      <c r="R1007" s="187" t="str">
        <f t="shared" si="44"/>
        <v xml:space="preserve"> </v>
      </c>
      <c r="S1007" s="187" t="str">
        <f t="shared" si="45"/>
        <v xml:space="preserve"> </v>
      </c>
      <c r="T1007" s="187" t="str">
        <f t="shared" si="46"/>
        <v xml:space="preserve"> </v>
      </c>
      <c r="U1007" s="187" t="str">
        <f t="shared" si="47"/>
        <v xml:space="preserve"> </v>
      </c>
      <c r="V1007" s="187" t="str">
        <f t="shared" si="48"/>
        <v xml:space="preserve"> </v>
      </c>
      <c r="W1007" s="187">
        <f t="shared" si="49"/>
        <v>0</v>
      </c>
      <c r="X1007" s="187" t="str">
        <f t="shared" si="50"/>
        <v xml:space="preserve"> </v>
      </c>
      <c r="Y1007" s="187" t="str">
        <f t="shared" si="51"/>
        <v xml:space="preserve"> </v>
      </c>
      <c r="Z1007" s="187" t="str">
        <f t="shared" si="52"/>
        <v xml:space="preserve"> </v>
      </c>
      <c r="AA1007" s="187"/>
      <c r="AB1007" s="187" t="str">
        <f t="shared" si="53"/>
        <v/>
      </c>
      <c r="AC1007" s="475" t="s">
        <v>60</v>
      </c>
      <c r="AD1007" s="188" t="s">
        <v>6072</v>
      </c>
      <c r="AE1007" s="187" t="str">
        <f>VLOOKUP($AF$2:$AF$6318,'PROG CODE'!$A$2:$B$1052,2,FALSE)</f>
        <v>KCABJDM</v>
      </c>
      <c r="AF1007" s="189" t="s">
        <v>105</v>
      </c>
      <c r="AG1007" s="189" t="s">
        <v>63</v>
      </c>
      <c r="AH1007" s="189" t="s">
        <v>64</v>
      </c>
      <c r="AI1007" s="282" t="s">
        <v>6152</v>
      </c>
      <c r="AJ1007" s="191" t="s">
        <v>5638</v>
      </c>
      <c r="AK1007" s="229"/>
      <c r="AL1007" s="229"/>
      <c r="AM1007" s="192" t="s">
        <v>5639</v>
      </c>
    </row>
    <row r="1008" spans="1:39" ht="13.5" customHeight="1">
      <c r="A1008" s="183">
        <f t="shared" si="5"/>
        <v>3</v>
      </c>
      <c r="B1008" s="282" t="s">
        <v>358</v>
      </c>
      <c r="C1008" s="282" t="s">
        <v>53</v>
      </c>
      <c r="D1008" s="297" t="s">
        <v>510</v>
      </c>
      <c r="E1008" s="244" t="s">
        <v>510</v>
      </c>
      <c r="F1008" s="296" t="s">
        <v>2787</v>
      </c>
      <c r="G1008" s="244" t="s">
        <v>2788</v>
      </c>
      <c r="H1008" s="157" t="str">
        <f>VLOOKUP(I1008:I1103,'ENTER STAFF #S HERE'!$A$1:$B$2180,2,FALSE)</f>
        <v>C1349</v>
      </c>
      <c r="I1008" s="244" t="s">
        <v>3912</v>
      </c>
      <c r="J1008" s="228"/>
      <c r="K1008" s="187">
        <f t="shared" si="38"/>
        <v>0</v>
      </c>
      <c r="L1008" s="187">
        <f t="shared" si="39"/>
        <v>0</v>
      </c>
      <c r="M1008" s="187">
        <v>10</v>
      </c>
      <c r="N1008" s="187" t="str">
        <f t="shared" si="40"/>
        <v xml:space="preserve"> </v>
      </c>
      <c r="O1008" s="187" t="str">
        <f t="shared" si="41"/>
        <v xml:space="preserve"> </v>
      </c>
      <c r="P1008" s="187" t="str">
        <f t="shared" si="42"/>
        <v xml:space="preserve"> </v>
      </c>
      <c r="Q1008" s="187" t="str">
        <f t="shared" si="43"/>
        <v xml:space="preserve"> </v>
      </c>
      <c r="R1008" s="187" t="str">
        <f t="shared" si="44"/>
        <v xml:space="preserve"> </v>
      </c>
      <c r="S1008" s="187" t="str">
        <f t="shared" si="45"/>
        <v xml:space="preserve"> </v>
      </c>
      <c r="T1008" s="187" t="str">
        <f t="shared" si="46"/>
        <v xml:space="preserve"> </v>
      </c>
      <c r="U1008" s="187" t="str">
        <f t="shared" si="47"/>
        <v xml:space="preserve"> </v>
      </c>
      <c r="V1008" s="187" t="str">
        <f t="shared" si="48"/>
        <v xml:space="preserve"> </v>
      </c>
      <c r="W1008" s="187">
        <f t="shared" si="49"/>
        <v>0</v>
      </c>
      <c r="X1008" s="187" t="str">
        <f t="shared" si="50"/>
        <v xml:space="preserve"> </v>
      </c>
      <c r="Y1008" s="187" t="str">
        <f t="shared" si="51"/>
        <v xml:space="preserve"> </v>
      </c>
      <c r="Z1008" s="187" t="str">
        <f t="shared" si="52"/>
        <v xml:space="preserve"> </v>
      </c>
      <c r="AA1008" s="187"/>
      <c r="AB1008" s="187" t="str">
        <f t="shared" si="53"/>
        <v/>
      </c>
      <c r="AC1008" s="475" t="s">
        <v>60</v>
      </c>
      <c r="AD1008" s="188" t="s">
        <v>6031</v>
      </c>
      <c r="AE1008" s="187" t="str">
        <f>VLOOKUP($AF$2:$AF$6318,'PROG CODE'!$A$2:$B$1052,2,FALSE)</f>
        <v>KCABJDM</v>
      </c>
      <c r="AF1008" s="189" t="s">
        <v>105</v>
      </c>
      <c r="AG1008" s="189" t="s">
        <v>63</v>
      </c>
      <c r="AH1008" s="189" t="s">
        <v>64</v>
      </c>
      <c r="AI1008" s="282" t="s">
        <v>6152</v>
      </c>
      <c r="AJ1008" s="191" t="s">
        <v>5638</v>
      </c>
      <c r="AK1008" s="229"/>
      <c r="AL1008" s="229"/>
      <c r="AM1008" s="192" t="s">
        <v>5639</v>
      </c>
    </row>
    <row r="1009" spans="1:39" ht="13.5" customHeight="1">
      <c r="A1009" s="183">
        <f t="shared" si="5"/>
        <v>3</v>
      </c>
      <c r="B1009" s="282" t="s">
        <v>358</v>
      </c>
      <c r="C1009" s="282" t="s">
        <v>5643</v>
      </c>
      <c r="D1009" s="297" t="s">
        <v>510</v>
      </c>
      <c r="E1009" s="244" t="s">
        <v>510</v>
      </c>
      <c r="F1009" s="296" t="s">
        <v>2781</v>
      </c>
      <c r="G1009" s="244" t="s">
        <v>2782</v>
      </c>
      <c r="H1009" s="157" t="str">
        <f>VLOOKUP(I1009:I1104,'ENTER STAFF #S HERE'!$A$1:$B$2180,2,FALSE)</f>
        <v>C1594</v>
      </c>
      <c r="I1009" s="244" t="s">
        <v>4132</v>
      </c>
      <c r="J1009" s="228"/>
      <c r="K1009" s="187">
        <f t="shared" si="38"/>
        <v>0</v>
      </c>
      <c r="L1009" s="187">
        <f t="shared" si="39"/>
        <v>0</v>
      </c>
      <c r="M1009" s="187">
        <v>10</v>
      </c>
      <c r="N1009" s="187" t="str">
        <f t="shared" si="40"/>
        <v xml:space="preserve"> </v>
      </c>
      <c r="O1009" s="187" t="str">
        <f t="shared" si="41"/>
        <v xml:space="preserve"> </v>
      </c>
      <c r="P1009" s="187" t="str">
        <f t="shared" si="42"/>
        <v xml:space="preserve"> </v>
      </c>
      <c r="Q1009" s="187" t="str">
        <f t="shared" si="43"/>
        <v xml:space="preserve"> </v>
      </c>
      <c r="R1009" s="187" t="str">
        <f t="shared" si="44"/>
        <v xml:space="preserve"> </v>
      </c>
      <c r="S1009" s="187" t="str">
        <f t="shared" si="45"/>
        <v xml:space="preserve"> </v>
      </c>
      <c r="T1009" s="187" t="str">
        <f t="shared" si="46"/>
        <v xml:space="preserve"> </v>
      </c>
      <c r="U1009" s="187" t="str">
        <f t="shared" si="47"/>
        <v xml:space="preserve"> </v>
      </c>
      <c r="V1009" s="187" t="str">
        <f t="shared" si="48"/>
        <v xml:space="preserve"> </v>
      </c>
      <c r="W1009" s="187">
        <f t="shared" si="49"/>
        <v>0</v>
      </c>
      <c r="X1009" s="187" t="str">
        <f t="shared" si="50"/>
        <v xml:space="preserve"> </v>
      </c>
      <c r="Y1009" s="187" t="str">
        <f t="shared" si="51"/>
        <v xml:space="preserve"> </v>
      </c>
      <c r="Z1009" s="187" t="str">
        <f t="shared" si="52"/>
        <v xml:space="preserve"> </v>
      </c>
      <c r="AA1009" s="187"/>
      <c r="AB1009" s="187" t="str">
        <f t="shared" si="53"/>
        <v/>
      </c>
      <c r="AC1009" s="475" t="s">
        <v>60</v>
      </c>
      <c r="AD1009" s="188" t="s">
        <v>6072</v>
      </c>
      <c r="AE1009" s="187" t="str">
        <f>VLOOKUP($AF$2:$AF$6318,'PROG CODE'!$A$2:$B$1052,2,FALSE)</f>
        <v>KCABJDM</v>
      </c>
      <c r="AF1009" s="189" t="s">
        <v>105</v>
      </c>
      <c r="AG1009" s="189" t="s">
        <v>63</v>
      </c>
      <c r="AH1009" s="189" t="s">
        <v>64</v>
      </c>
      <c r="AI1009" s="282" t="s">
        <v>6152</v>
      </c>
      <c r="AJ1009" s="191" t="s">
        <v>5638</v>
      </c>
      <c r="AK1009" s="229"/>
      <c r="AL1009" s="229"/>
      <c r="AM1009" s="192" t="s">
        <v>5639</v>
      </c>
    </row>
    <row r="1010" spans="1:39" ht="13.5" customHeight="1">
      <c r="A1010" s="183">
        <f t="shared" si="5"/>
        <v>4</v>
      </c>
      <c r="B1010" s="282" t="s">
        <v>359</v>
      </c>
      <c r="C1010" s="282" t="s">
        <v>5636</v>
      </c>
      <c r="D1010" s="297" t="s">
        <v>376</v>
      </c>
      <c r="E1010" s="244" t="s">
        <v>432</v>
      </c>
      <c r="F1010" s="296" t="s">
        <v>2777</v>
      </c>
      <c r="G1010" s="339" t="s">
        <v>2778</v>
      </c>
      <c r="H1010" s="157" t="str">
        <f>VLOOKUP(I1010:I1105,'ENTER STAFF #S HERE'!$A$1:$B$2180,2,FALSE)</f>
        <v>C1409</v>
      </c>
      <c r="I1010" s="244" t="s">
        <v>4250</v>
      </c>
      <c r="J1010" s="228"/>
      <c r="K1010" s="187">
        <f t="shared" si="38"/>
        <v>0</v>
      </c>
      <c r="L1010" s="187">
        <f t="shared" si="39"/>
        <v>0</v>
      </c>
      <c r="M1010" s="187">
        <v>10</v>
      </c>
      <c r="N1010" s="187" t="str">
        <f t="shared" si="40"/>
        <v xml:space="preserve"> </v>
      </c>
      <c r="O1010" s="187" t="str">
        <f t="shared" si="41"/>
        <v xml:space="preserve"> </v>
      </c>
      <c r="P1010" s="187" t="str">
        <f t="shared" si="42"/>
        <v xml:space="preserve"> </v>
      </c>
      <c r="Q1010" s="187" t="str">
        <f t="shared" si="43"/>
        <v xml:space="preserve"> </v>
      </c>
      <c r="R1010" s="187" t="str">
        <f t="shared" si="44"/>
        <v xml:space="preserve"> </v>
      </c>
      <c r="S1010" s="187" t="str">
        <f t="shared" si="45"/>
        <v xml:space="preserve"> </v>
      </c>
      <c r="T1010" s="187" t="str">
        <f t="shared" si="46"/>
        <v xml:space="preserve"> </v>
      </c>
      <c r="U1010" s="187" t="str">
        <f t="shared" si="47"/>
        <v xml:space="preserve"> </v>
      </c>
      <c r="V1010" s="187" t="str">
        <f t="shared" si="48"/>
        <v xml:space="preserve"> </v>
      </c>
      <c r="W1010" s="187">
        <f t="shared" si="49"/>
        <v>0</v>
      </c>
      <c r="X1010" s="187" t="str">
        <f t="shared" si="50"/>
        <v xml:space="preserve"> </v>
      </c>
      <c r="Y1010" s="187" t="str">
        <f t="shared" si="51"/>
        <v xml:space="preserve"> </v>
      </c>
      <c r="Z1010" s="187" t="str">
        <f t="shared" si="52"/>
        <v xml:space="preserve"> </v>
      </c>
      <c r="AA1010" s="187"/>
      <c r="AB1010" s="187" t="str">
        <f t="shared" si="53"/>
        <v/>
      </c>
      <c r="AC1010" s="475" t="s">
        <v>60</v>
      </c>
      <c r="AD1010" s="188" t="s">
        <v>6072</v>
      </c>
      <c r="AE1010" s="187" t="str">
        <f>VLOOKUP($AF$2:$AF$6318,'PROG CODE'!$A$2:$B$1052,2,FALSE)</f>
        <v>KCABJDM</v>
      </c>
      <c r="AF1010" s="189" t="s">
        <v>105</v>
      </c>
      <c r="AG1010" s="189" t="s">
        <v>63</v>
      </c>
      <c r="AH1010" s="189" t="s">
        <v>64</v>
      </c>
      <c r="AI1010" s="282" t="s">
        <v>6152</v>
      </c>
      <c r="AJ1010" s="191" t="s">
        <v>5638</v>
      </c>
      <c r="AK1010" s="229"/>
      <c r="AL1010" s="229"/>
      <c r="AM1010" s="192" t="s">
        <v>5639</v>
      </c>
    </row>
    <row r="1011" spans="1:39" ht="13.5" customHeight="1">
      <c r="A1011" s="183">
        <f t="shared" si="5"/>
        <v>1</v>
      </c>
      <c r="B1011" s="247" t="s">
        <v>52</v>
      </c>
      <c r="C1011" s="247" t="s">
        <v>5643</v>
      </c>
      <c r="D1011" s="297" t="s">
        <v>510</v>
      </c>
      <c r="E1011" s="244" t="s">
        <v>510</v>
      </c>
      <c r="F1011" s="295" t="s">
        <v>2789</v>
      </c>
      <c r="G1011" s="244" t="s">
        <v>2790</v>
      </c>
      <c r="H1011" s="157" t="str">
        <f>VLOOKUP(I1011:I1106,'ENTER STAFF #S HERE'!$A$1:$B$2180,2,FALSE)</f>
        <v>C1594</v>
      </c>
      <c r="I1011" s="244" t="s">
        <v>4132</v>
      </c>
      <c r="J1011" s="228"/>
      <c r="K1011" s="187">
        <f t="shared" si="38"/>
        <v>0</v>
      </c>
      <c r="L1011" s="187">
        <f t="shared" si="39"/>
        <v>0</v>
      </c>
      <c r="M1011" s="187">
        <v>10</v>
      </c>
      <c r="N1011" s="187" t="str">
        <f t="shared" si="40"/>
        <v xml:space="preserve"> </v>
      </c>
      <c r="O1011" s="187" t="str">
        <f t="shared" si="41"/>
        <v xml:space="preserve"> </v>
      </c>
      <c r="P1011" s="187" t="str">
        <f t="shared" si="42"/>
        <v xml:space="preserve"> </v>
      </c>
      <c r="Q1011" s="187" t="str">
        <f t="shared" si="43"/>
        <v xml:space="preserve"> </v>
      </c>
      <c r="R1011" s="187" t="str">
        <f t="shared" si="44"/>
        <v xml:space="preserve"> </v>
      </c>
      <c r="S1011" s="187" t="str">
        <f t="shared" si="45"/>
        <v xml:space="preserve"> </v>
      </c>
      <c r="T1011" s="187" t="str">
        <f t="shared" si="46"/>
        <v xml:space="preserve"> </v>
      </c>
      <c r="U1011" s="187" t="str">
        <f t="shared" si="47"/>
        <v xml:space="preserve"> </v>
      </c>
      <c r="V1011" s="187" t="str">
        <f t="shared" si="48"/>
        <v xml:space="preserve"> </v>
      </c>
      <c r="W1011" s="187">
        <f t="shared" si="49"/>
        <v>0</v>
      </c>
      <c r="X1011" s="187" t="str">
        <f t="shared" si="50"/>
        <v xml:space="preserve"> </v>
      </c>
      <c r="Y1011" s="187" t="str">
        <f t="shared" si="51"/>
        <v xml:space="preserve"> </v>
      </c>
      <c r="Z1011" s="187" t="str">
        <f t="shared" si="52"/>
        <v xml:space="preserve"> </v>
      </c>
      <c r="AA1011" s="187"/>
      <c r="AB1011" s="187" t="str">
        <f t="shared" si="53"/>
        <v/>
      </c>
      <c r="AC1011" s="475" t="s">
        <v>60</v>
      </c>
      <c r="AD1011" s="188" t="s">
        <v>6072</v>
      </c>
      <c r="AE1011" s="187" t="str">
        <f>VLOOKUP($AF$2:$AF$6318,'PROG CODE'!$A$2:$B$1052,2,FALSE)</f>
        <v>KCABJDM</v>
      </c>
      <c r="AF1011" s="189" t="s">
        <v>105</v>
      </c>
      <c r="AG1011" s="189" t="s">
        <v>63</v>
      </c>
      <c r="AH1011" s="189" t="s">
        <v>64</v>
      </c>
      <c r="AI1011" s="282" t="s">
        <v>65</v>
      </c>
      <c r="AJ1011" s="191" t="s">
        <v>5638</v>
      </c>
      <c r="AK1011" s="229"/>
      <c r="AL1011" s="229"/>
      <c r="AM1011" s="192" t="s">
        <v>5639</v>
      </c>
    </row>
    <row r="1012" spans="1:39" ht="13.5" customHeight="1">
      <c r="A1012" s="183">
        <f t="shared" si="5"/>
        <v>2</v>
      </c>
      <c r="B1012" s="247" t="s">
        <v>357</v>
      </c>
      <c r="C1012" s="247" t="s">
        <v>5643</v>
      </c>
      <c r="D1012" s="297" t="s">
        <v>376</v>
      </c>
      <c r="E1012" s="244" t="s">
        <v>466</v>
      </c>
      <c r="F1012" s="295" t="s">
        <v>2795</v>
      </c>
      <c r="G1012" s="244" t="s">
        <v>2796</v>
      </c>
      <c r="H1012" s="157" t="str">
        <f>VLOOKUP(I1012:I1108,'ENTER STAFF #S HERE'!$A$1:$B$2180,2,FALSE)</f>
        <v>C1625</v>
      </c>
      <c r="I1012" s="244" t="s">
        <v>4236</v>
      </c>
      <c r="J1012" s="228"/>
      <c r="K1012" s="187">
        <f t="shared" si="38"/>
        <v>0</v>
      </c>
      <c r="L1012" s="187">
        <f t="shared" si="39"/>
        <v>0</v>
      </c>
      <c r="M1012" s="187">
        <v>10</v>
      </c>
      <c r="N1012" s="187" t="str">
        <f t="shared" si="40"/>
        <v xml:space="preserve"> </v>
      </c>
      <c r="O1012" s="187" t="str">
        <f t="shared" si="41"/>
        <v xml:space="preserve"> </v>
      </c>
      <c r="P1012" s="187" t="str">
        <f t="shared" si="42"/>
        <v xml:space="preserve"> </v>
      </c>
      <c r="Q1012" s="187" t="str">
        <f t="shared" si="43"/>
        <v xml:space="preserve"> </v>
      </c>
      <c r="R1012" s="187" t="str">
        <f t="shared" si="44"/>
        <v xml:space="preserve"> </v>
      </c>
      <c r="S1012" s="187" t="str">
        <f t="shared" si="45"/>
        <v xml:space="preserve"> </v>
      </c>
      <c r="T1012" s="187" t="str">
        <f t="shared" si="46"/>
        <v xml:space="preserve"> </v>
      </c>
      <c r="U1012" s="187" t="str">
        <f t="shared" si="47"/>
        <v xml:space="preserve"> </v>
      </c>
      <c r="V1012" s="187" t="str">
        <f t="shared" si="48"/>
        <v xml:space="preserve"> </v>
      </c>
      <c r="W1012" s="187">
        <f t="shared" si="49"/>
        <v>0</v>
      </c>
      <c r="X1012" s="187" t="str">
        <f t="shared" si="50"/>
        <v xml:space="preserve"> </v>
      </c>
      <c r="Y1012" s="187" t="str">
        <f t="shared" si="51"/>
        <v xml:space="preserve"> </v>
      </c>
      <c r="Z1012" s="187" t="str">
        <f t="shared" si="52"/>
        <v xml:space="preserve"> </v>
      </c>
      <c r="AA1012" s="187"/>
      <c r="AB1012" s="187" t="str">
        <f t="shared" si="53"/>
        <v/>
      </c>
      <c r="AC1012" s="475" t="s">
        <v>60</v>
      </c>
      <c r="AD1012" s="188" t="s">
        <v>6072</v>
      </c>
      <c r="AE1012" s="187" t="str">
        <f>VLOOKUP($AF$2:$AF$6318,'PROG CODE'!$A$2:$B$1052,2,FALSE)</f>
        <v>KCABJDM</v>
      </c>
      <c r="AF1012" s="189" t="s">
        <v>105</v>
      </c>
      <c r="AG1012" s="189" t="s">
        <v>63</v>
      </c>
      <c r="AH1012" s="189" t="s">
        <v>64</v>
      </c>
      <c r="AI1012" s="282" t="s">
        <v>65</v>
      </c>
      <c r="AJ1012" s="191" t="s">
        <v>5638</v>
      </c>
      <c r="AK1012" s="229"/>
      <c r="AL1012" s="229"/>
      <c r="AM1012" s="192" t="s">
        <v>5639</v>
      </c>
    </row>
    <row r="1013" spans="1:39" ht="13.5" customHeight="1">
      <c r="A1013" s="183">
        <f t="shared" si="5"/>
        <v>3</v>
      </c>
      <c r="B1013" s="247" t="s">
        <v>358</v>
      </c>
      <c r="C1013" s="247" t="s">
        <v>5643</v>
      </c>
      <c r="D1013" s="297" t="s">
        <v>510</v>
      </c>
      <c r="E1013" s="244" t="s">
        <v>510</v>
      </c>
      <c r="F1013" s="295" t="s">
        <v>2791</v>
      </c>
      <c r="G1013" s="244" t="s">
        <v>2792</v>
      </c>
      <c r="H1013" s="157" t="str">
        <f>VLOOKUP(I1013:I1109,'ENTER STAFF #S HERE'!$A$1:$B$2180,2,FALSE)</f>
        <v>C1349</v>
      </c>
      <c r="I1013" s="244" t="s">
        <v>3912</v>
      </c>
      <c r="J1013" s="228"/>
      <c r="K1013" s="187">
        <f t="shared" si="38"/>
        <v>0</v>
      </c>
      <c r="L1013" s="187">
        <f t="shared" si="39"/>
        <v>0</v>
      </c>
      <c r="M1013" s="187">
        <v>10</v>
      </c>
      <c r="N1013" s="187" t="str">
        <f t="shared" si="40"/>
        <v xml:space="preserve"> </v>
      </c>
      <c r="O1013" s="187" t="str">
        <f t="shared" si="41"/>
        <v xml:space="preserve"> </v>
      </c>
      <c r="P1013" s="187" t="str">
        <f t="shared" si="42"/>
        <v xml:space="preserve"> </v>
      </c>
      <c r="Q1013" s="187" t="str">
        <f t="shared" si="43"/>
        <v xml:space="preserve"> </v>
      </c>
      <c r="R1013" s="187" t="str">
        <f t="shared" si="44"/>
        <v xml:space="preserve"> </v>
      </c>
      <c r="S1013" s="187" t="str">
        <f t="shared" si="45"/>
        <v xml:space="preserve"> </v>
      </c>
      <c r="T1013" s="187" t="str">
        <f t="shared" si="46"/>
        <v xml:space="preserve"> </v>
      </c>
      <c r="U1013" s="187" t="str">
        <f t="shared" si="47"/>
        <v xml:space="preserve"> </v>
      </c>
      <c r="V1013" s="187" t="str">
        <f t="shared" si="48"/>
        <v xml:space="preserve"> </v>
      </c>
      <c r="W1013" s="187">
        <f t="shared" si="49"/>
        <v>0</v>
      </c>
      <c r="X1013" s="187" t="str">
        <f t="shared" si="50"/>
        <v xml:space="preserve"> </v>
      </c>
      <c r="Y1013" s="187" t="str">
        <f t="shared" si="51"/>
        <v xml:space="preserve"> </v>
      </c>
      <c r="Z1013" s="187" t="str">
        <f t="shared" si="52"/>
        <v xml:space="preserve"> </v>
      </c>
      <c r="AA1013" s="187"/>
      <c r="AB1013" s="187" t="str">
        <f t="shared" si="53"/>
        <v/>
      </c>
      <c r="AC1013" s="475" t="s">
        <v>60</v>
      </c>
      <c r="AD1013" s="188" t="s">
        <v>6031</v>
      </c>
      <c r="AE1013" s="187" t="str">
        <f>VLOOKUP($AF$2:$AF$6318,'PROG CODE'!$A$2:$B$1052,2,FALSE)</f>
        <v>KCABJDM</v>
      </c>
      <c r="AF1013" s="189" t="s">
        <v>105</v>
      </c>
      <c r="AG1013" s="189" t="s">
        <v>63</v>
      </c>
      <c r="AH1013" s="189" t="s">
        <v>64</v>
      </c>
      <c r="AI1013" s="282" t="s">
        <v>65</v>
      </c>
      <c r="AJ1013" s="191" t="s">
        <v>5638</v>
      </c>
      <c r="AK1013" s="229"/>
      <c r="AL1013" s="229"/>
      <c r="AM1013" s="192" t="s">
        <v>5639</v>
      </c>
    </row>
    <row r="1014" spans="1:39" ht="13.5" customHeight="1">
      <c r="A1014" s="183">
        <f t="shared" si="5"/>
        <v>1</v>
      </c>
      <c r="B1014" s="247" t="s">
        <v>52</v>
      </c>
      <c r="C1014" s="247" t="s">
        <v>53</v>
      </c>
      <c r="D1014" s="297" t="s">
        <v>510</v>
      </c>
      <c r="E1014" s="297" t="s">
        <v>510</v>
      </c>
      <c r="F1014" s="296" t="s">
        <v>2801</v>
      </c>
      <c r="G1014" s="302" t="s">
        <v>2802</v>
      </c>
      <c r="H1014" s="157" t="str">
        <f>VLOOKUP(I1014:I1111,'ENTER STAFF #S HERE'!$A$1:$B$2180,2,FALSE)</f>
        <v>C1306</v>
      </c>
      <c r="I1014" s="244" t="s">
        <v>4227</v>
      </c>
      <c r="J1014" s="228"/>
      <c r="K1014" s="187">
        <f t="shared" si="38"/>
        <v>0</v>
      </c>
      <c r="L1014" s="187">
        <f t="shared" si="39"/>
        <v>0</v>
      </c>
      <c r="M1014" s="187">
        <v>10</v>
      </c>
      <c r="N1014" s="187" t="str">
        <f t="shared" si="40"/>
        <v xml:space="preserve"> </v>
      </c>
      <c r="O1014" s="187" t="str">
        <f t="shared" si="41"/>
        <v xml:space="preserve"> </v>
      </c>
      <c r="P1014" s="187" t="str">
        <f t="shared" si="42"/>
        <v xml:space="preserve"> </v>
      </c>
      <c r="Q1014" s="187" t="str">
        <f t="shared" si="43"/>
        <v xml:space="preserve"> </v>
      </c>
      <c r="R1014" s="187" t="str">
        <f t="shared" si="44"/>
        <v xml:space="preserve"> </v>
      </c>
      <c r="S1014" s="187" t="str">
        <f t="shared" si="45"/>
        <v xml:space="preserve"> </v>
      </c>
      <c r="T1014" s="187" t="str">
        <f t="shared" si="46"/>
        <v xml:space="preserve"> </v>
      </c>
      <c r="U1014" s="187" t="str">
        <f t="shared" si="47"/>
        <v xml:space="preserve"> </v>
      </c>
      <c r="V1014" s="187" t="str">
        <f t="shared" si="48"/>
        <v xml:space="preserve"> </v>
      </c>
      <c r="W1014" s="187">
        <f t="shared" si="49"/>
        <v>0</v>
      </c>
      <c r="X1014" s="187" t="str">
        <f t="shared" si="50"/>
        <v xml:space="preserve"> </v>
      </c>
      <c r="Y1014" s="187" t="str">
        <f t="shared" si="51"/>
        <v xml:space="preserve"> </v>
      </c>
      <c r="Z1014" s="187" t="str">
        <f t="shared" si="52"/>
        <v xml:space="preserve"> </v>
      </c>
      <c r="AA1014" s="187"/>
      <c r="AB1014" s="187" t="str">
        <f t="shared" si="53"/>
        <v/>
      </c>
      <c r="AC1014" s="475" t="s">
        <v>60</v>
      </c>
      <c r="AD1014" s="188" t="s">
        <v>6072</v>
      </c>
      <c r="AE1014" s="187" t="str">
        <f>VLOOKUP($AF$2:$AF$6318,'PROG CODE'!$A$2:$B$1052,2,FALSE)</f>
        <v>KCABJDM</v>
      </c>
      <c r="AF1014" s="189" t="s">
        <v>105</v>
      </c>
      <c r="AG1014" s="189" t="s">
        <v>63</v>
      </c>
      <c r="AH1014" s="189" t="s">
        <v>64</v>
      </c>
      <c r="AI1014" s="247" t="s">
        <v>6206</v>
      </c>
      <c r="AJ1014" s="191" t="s">
        <v>5638</v>
      </c>
      <c r="AK1014" s="229"/>
      <c r="AL1014" s="229"/>
      <c r="AM1014" s="192" t="s">
        <v>5639</v>
      </c>
    </row>
    <row r="1015" spans="1:39" ht="13.5" customHeight="1">
      <c r="A1015" s="183">
        <f t="shared" si="5"/>
        <v>2</v>
      </c>
      <c r="B1015" s="247" t="s">
        <v>357</v>
      </c>
      <c r="C1015" s="247" t="s">
        <v>5643</v>
      </c>
      <c r="D1015" s="297" t="s">
        <v>510</v>
      </c>
      <c r="E1015" s="297" t="s">
        <v>510</v>
      </c>
      <c r="F1015" s="296" t="s">
        <v>2799</v>
      </c>
      <c r="G1015" s="297" t="s">
        <v>2800</v>
      </c>
      <c r="H1015" s="157" t="str">
        <f>VLOOKUP(I1015:I1112,'ENTER STAFF #S HERE'!$A$1:$B$2180,2,FALSE)</f>
        <v>C1884</v>
      </c>
      <c r="I1015" s="244" t="s">
        <v>5606</v>
      </c>
      <c r="J1015" s="228"/>
      <c r="K1015" s="187">
        <f t="shared" si="38"/>
        <v>0</v>
      </c>
      <c r="L1015" s="187">
        <f t="shared" si="39"/>
        <v>0</v>
      </c>
      <c r="M1015" s="187">
        <v>10</v>
      </c>
      <c r="N1015" s="187" t="str">
        <f t="shared" si="40"/>
        <v xml:space="preserve"> </v>
      </c>
      <c r="O1015" s="187" t="str">
        <f t="shared" si="41"/>
        <v xml:space="preserve"> </v>
      </c>
      <c r="P1015" s="187" t="str">
        <f t="shared" si="42"/>
        <v xml:space="preserve"> </v>
      </c>
      <c r="Q1015" s="187" t="str">
        <f t="shared" si="43"/>
        <v xml:space="preserve"> </v>
      </c>
      <c r="R1015" s="187" t="str">
        <f t="shared" si="44"/>
        <v xml:space="preserve"> </v>
      </c>
      <c r="S1015" s="187" t="str">
        <f t="shared" si="45"/>
        <v xml:space="preserve"> </v>
      </c>
      <c r="T1015" s="187" t="str">
        <f t="shared" si="46"/>
        <v xml:space="preserve"> </v>
      </c>
      <c r="U1015" s="187" t="str">
        <f t="shared" si="47"/>
        <v xml:space="preserve"> </v>
      </c>
      <c r="V1015" s="187" t="str">
        <f t="shared" si="48"/>
        <v xml:space="preserve"> </v>
      </c>
      <c r="W1015" s="187">
        <f t="shared" si="49"/>
        <v>0</v>
      </c>
      <c r="X1015" s="187" t="str">
        <f t="shared" si="50"/>
        <v xml:space="preserve"> </v>
      </c>
      <c r="Y1015" s="187" t="str">
        <f t="shared" si="51"/>
        <v xml:space="preserve"> </v>
      </c>
      <c r="Z1015" s="187" t="str">
        <f t="shared" si="52"/>
        <v xml:space="preserve"> </v>
      </c>
      <c r="AA1015" s="187"/>
      <c r="AB1015" s="187" t="str">
        <f t="shared" si="53"/>
        <v/>
      </c>
      <c r="AC1015" s="475" t="s">
        <v>60</v>
      </c>
      <c r="AD1015" s="188" t="s">
        <v>6072</v>
      </c>
      <c r="AE1015" s="187" t="str">
        <f>VLOOKUP($AF$2:$AF$6318,'PROG CODE'!$A$2:$B$1052,2,FALSE)</f>
        <v>KCABJDM</v>
      </c>
      <c r="AF1015" s="189" t="s">
        <v>105</v>
      </c>
      <c r="AG1015" s="189" t="s">
        <v>63</v>
      </c>
      <c r="AH1015" s="189" t="s">
        <v>64</v>
      </c>
      <c r="AI1015" s="247" t="s">
        <v>6206</v>
      </c>
      <c r="AJ1015" s="191" t="s">
        <v>5638</v>
      </c>
      <c r="AK1015" s="229"/>
      <c r="AL1015" s="229"/>
      <c r="AM1015" s="192" t="s">
        <v>5639</v>
      </c>
    </row>
    <row r="1016" spans="1:39" ht="13.5" customHeight="1">
      <c r="A1016" s="183">
        <f t="shared" si="5"/>
        <v>2</v>
      </c>
      <c r="B1016" s="247" t="s">
        <v>357</v>
      </c>
      <c r="C1016" s="247" t="s">
        <v>53</v>
      </c>
      <c r="D1016" s="297" t="s">
        <v>376</v>
      </c>
      <c r="E1016" s="244" t="s">
        <v>466</v>
      </c>
      <c r="F1016" s="296" t="s">
        <v>2775</v>
      </c>
      <c r="G1016" s="297" t="s">
        <v>2776</v>
      </c>
      <c r="H1016" s="157" t="str">
        <f>VLOOKUP(I1016:I1113,'ENTER STAFF #S HERE'!$A$1:$B$2180,2,FALSE)</f>
        <v>C1883</v>
      </c>
      <c r="I1016" s="244" t="s">
        <v>4450</v>
      </c>
      <c r="J1016" s="228"/>
      <c r="K1016" s="187">
        <f t="shared" si="38"/>
        <v>0</v>
      </c>
      <c r="L1016" s="187">
        <f t="shared" si="39"/>
        <v>0</v>
      </c>
      <c r="M1016" s="187">
        <v>10</v>
      </c>
      <c r="N1016" s="187" t="str">
        <f t="shared" si="40"/>
        <v xml:space="preserve"> </v>
      </c>
      <c r="O1016" s="187" t="str">
        <f t="shared" si="41"/>
        <v xml:space="preserve"> </v>
      </c>
      <c r="P1016" s="187" t="str">
        <f t="shared" si="42"/>
        <v xml:space="preserve"> </v>
      </c>
      <c r="Q1016" s="187" t="str">
        <f t="shared" si="43"/>
        <v xml:space="preserve"> </v>
      </c>
      <c r="R1016" s="187" t="str">
        <f t="shared" si="44"/>
        <v xml:space="preserve"> </v>
      </c>
      <c r="S1016" s="187" t="str">
        <f t="shared" si="45"/>
        <v xml:space="preserve"> </v>
      </c>
      <c r="T1016" s="187" t="str">
        <f t="shared" si="46"/>
        <v xml:space="preserve"> </v>
      </c>
      <c r="U1016" s="187" t="str">
        <f t="shared" si="47"/>
        <v xml:space="preserve"> </v>
      </c>
      <c r="V1016" s="187" t="str">
        <f t="shared" si="48"/>
        <v xml:space="preserve"> </v>
      </c>
      <c r="W1016" s="187">
        <f t="shared" si="49"/>
        <v>0</v>
      </c>
      <c r="X1016" s="187" t="str">
        <f t="shared" si="50"/>
        <v xml:space="preserve"> </v>
      </c>
      <c r="Y1016" s="187" t="str">
        <f t="shared" si="51"/>
        <v xml:space="preserve"> </v>
      </c>
      <c r="Z1016" s="187" t="str">
        <f t="shared" si="52"/>
        <v xml:space="preserve"> </v>
      </c>
      <c r="AA1016" s="187"/>
      <c r="AB1016" s="187" t="str">
        <f t="shared" si="53"/>
        <v/>
      </c>
      <c r="AC1016" s="475" t="s">
        <v>60</v>
      </c>
      <c r="AD1016" s="188" t="s">
        <v>6072</v>
      </c>
      <c r="AE1016" s="187" t="str">
        <f>VLOOKUP($AF$2:$AF$6318,'PROG CODE'!$A$2:$B$1052,2,FALSE)</f>
        <v>KCABJDM</v>
      </c>
      <c r="AF1016" s="189" t="s">
        <v>105</v>
      </c>
      <c r="AG1016" s="189" t="s">
        <v>63</v>
      </c>
      <c r="AH1016" s="189" t="s">
        <v>64</v>
      </c>
      <c r="AI1016" s="247" t="s">
        <v>6206</v>
      </c>
      <c r="AJ1016" s="191" t="s">
        <v>5638</v>
      </c>
      <c r="AK1016" s="229"/>
      <c r="AL1016" s="229"/>
      <c r="AM1016" s="192" t="s">
        <v>5639</v>
      </c>
    </row>
    <row r="1017" spans="1:39" ht="13.5" customHeight="1">
      <c r="A1017" s="183">
        <f t="shared" si="5"/>
        <v>3</v>
      </c>
      <c r="B1017" s="306" t="s">
        <v>358</v>
      </c>
      <c r="C1017" s="305" t="s">
        <v>5636</v>
      </c>
      <c r="D1017" s="297" t="s">
        <v>376</v>
      </c>
      <c r="E1017" s="244" t="s">
        <v>466</v>
      </c>
      <c r="F1017" s="346" t="s">
        <v>1175</v>
      </c>
      <c r="G1017" s="336" t="s">
        <v>5716</v>
      </c>
      <c r="H1017" s="157" t="str">
        <f>VLOOKUP(I1017:I1114,'ENTER STAFF #S HERE'!$A$1:$B$2180,2,FALSE)</f>
        <v>C1696</v>
      </c>
      <c r="I1017" s="309" t="s">
        <v>5189</v>
      </c>
      <c r="J1017" s="228"/>
      <c r="K1017" s="187">
        <f t="shared" si="38"/>
        <v>0</v>
      </c>
      <c r="L1017" s="187">
        <f t="shared" si="39"/>
        <v>0</v>
      </c>
      <c r="M1017" s="187">
        <v>10</v>
      </c>
      <c r="N1017" s="187" t="str">
        <f t="shared" si="40"/>
        <v xml:space="preserve"> </v>
      </c>
      <c r="O1017" s="187" t="str">
        <f t="shared" si="41"/>
        <v xml:space="preserve"> </v>
      </c>
      <c r="P1017" s="187" t="str">
        <f t="shared" si="42"/>
        <v xml:space="preserve"> </v>
      </c>
      <c r="Q1017" s="187" t="str">
        <f t="shared" si="43"/>
        <v xml:space="preserve"> </v>
      </c>
      <c r="R1017" s="187" t="str">
        <f t="shared" si="44"/>
        <v xml:space="preserve"> </v>
      </c>
      <c r="S1017" s="187" t="str">
        <f t="shared" si="45"/>
        <v xml:space="preserve"> </v>
      </c>
      <c r="T1017" s="187" t="str">
        <f t="shared" si="46"/>
        <v xml:space="preserve"> </v>
      </c>
      <c r="U1017" s="187" t="str">
        <f t="shared" si="47"/>
        <v xml:space="preserve"> </v>
      </c>
      <c r="V1017" s="187" t="str">
        <f t="shared" si="48"/>
        <v xml:space="preserve"> </v>
      </c>
      <c r="W1017" s="187">
        <f t="shared" si="49"/>
        <v>0</v>
      </c>
      <c r="X1017" s="187" t="str">
        <f t="shared" si="50"/>
        <v xml:space="preserve"> </v>
      </c>
      <c r="Y1017" s="187" t="str">
        <f t="shared" si="51"/>
        <v xml:space="preserve"> </v>
      </c>
      <c r="Z1017" s="187" t="str">
        <f t="shared" si="52"/>
        <v xml:space="preserve"> </v>
      </c>
      <c r="AA1017" s="187"/>
      <c r="AB1017" s="187" t="str">
        <f t="shared" si="53"/>
        <v/>
      </c>
      <c r="AC1017" s="475" t="s">
        <v>60</v>
      </c>
      <c r="AD1017" s="188" t="s">
        <v>6072</v>
      </c>
      <c r="AE1017" s="187" t="str">
        <f>VLOOKUP($AF$2:$AF$6318,'PROG CODE'!$A$2:$B$1052,2,FALSE)</f>
        <v>KCABJDM</v>
      </c>
      <c r="AF1017" s="189" t="s">
        <v>105</v>
      </c>
      <c r="AG1017" s="189" t="s">
        <v>63</v>
      </c>
      <c r="AH1017" s="189" t="s">
        <v>64</v>
      </c>
      <c r="AI1017" s="306" t="s">
        <v>6206</v>
      </c>
      <c r="AJ1017" s="191" t="s">
        <v>5638</v>
      </c>
      <c r="AK1017" s="229"/>
      <c r="AL1017" s="229"/>
      <c r="AM1017" s="192" t="s">
        <v>5639</v>
      </c>
    </row>
    <row r="1018" spans="1:39" ht="13.5" customHeight="1">
      <c r="A1018" s="183">
        <f t="shared" si="5"/>
        <v>5</v>
      </c>
      <c r="B1018" s="282" t="s">
        <v>360</v>
      </c>
      <c r="C1018" s="282" t="s">
        <v>5636</v>
      </c>
      <c r="D1018" s="297" t="s">
        <v>510</v>
      </c>
      <c r="E1018" s="244" t="s">
        <v>510</v>
      </c>
      <c r="F1018" s="295" t="s">
        <v>2697</v>
      </c>
      <c r="G1018" s="244" t="s">
        <v>6551</v>
      </c>
      <c r="H1018" s="157" t="str">
        <f>VLOOKUP(I1018:I1115,'ENTER STAFF #S HERE'!$A$1:$B$2180,2,FALSE)</f>
        <v>C1349</v>
      </c>
      <c r="I1018" s="244" t="s">
        <v>3912</v>
      </c>
      <c r="J1018" s="228"/>
      <c r="K1018" s="187">
        <f t="shared" si="38"/>
        <v>0</v>
      </c>
      <c r="L1018" s="187">
        <f t="shared" si="39"/>
        <v>0</v>
      </c>
      <c r="M1018" s="187">
        <v>10</v>
      </c>
      <c r="N1018" s="187" t="str">
        <f t="shared" si="40"/>
        <v xml:space="preserve"> </v>
      </c>
      <c r="O1018" s="187" t="str">
        <f t="shared" si="41"/>
        <v xml:space="preserve"> </v>
      </c>
      <c r="P1018" s="187" t="str">
        <f t="shared" si="42"/>
        <v xml:space="preserve"> </v>
      </c>
      <c r="Q1018" s="187" t="str">
        <f t="shared" si="43"/>
        <v xml:space="preserve"> </v>
      </c>
      <c r="R1018" s="187" t="str">
        <f t="shared" si="44"/>
        <v xml:space="preserve"> </v>
      </c>
      <c r="S1018" s="187" t="str">
        <f t="shared" si="45"/>
        <v xml:space="preserve"> </v>
      </c>
      <c r="T1018" s="187" t="str">
        <f t="shared" si="46"/>
        <v xml:space="preserve"> </v>
      </c>
      <c r="U1018" s="187" t="str">
        <f t="shared" si="47"/>
        <v xml:space="preserve"> </v>
      </c>
      <c r="V1018" s="187" t="str">
        <f t="shared" si="48"/>
        <v xml:space="preserve"> </v>
      </c>
      <c r="W1018" s="187">
        <f t="shared" si="49"/>
        <v>0</v>
      </c>
      <c r="X1018" s="187" t="str">
        <f t="shared" si="50"/>
        <v xml:space="preserve"> </v>
      </c>
      <c r="Y1018" s="187" t="str">
        <f t="shared" si="51"/>
        <v xml:space="preserve"> </v>
      </c>
      <c r="Z1018" s="187" t="str">
        <f t="shared" si="52"/>
        <v xml:space="preserve"> </v>
      </c>
      <c r="AA1018" s="187"/>
      <c r="AB1018" s="187" t="str">
        <f t="shared" si="53"/>
        <v/>
      </c>
      <c r="AC1018" s="475" t="s">
        <v>60</v>
      </c>
      <c r="AD1018" s="188" t="s">
        <v>6031</v>
      </c>
      <c r="AE1018" s="187" t="str">
        <f>VLOOKUP($AF$2:$AF$6318,'PROG CODE'!$A$2:$B$1052,2,FALSE)</f>
        <v>KCABJDM</v>
      </c>
      <c r="AF1018" s="189" t="s">
        <v>105</v>
      </c>
      <c r="AG1018" s="189" t="s">
        <v>63</v>
      </c>
      <c r="AH1018" s="189" t="s">
        <v>64</v>
      </c>
      <c r="AI1018" s="282" t="s">
        <v>6206</v>
      </c>
      <c r="AJ1018" s="191" t="s">
        <v>5638</v>
      </c>
      <c r="AK1018" s="229"/>
      <c r="AL1018" s="229"/>
      <c r="AM1018" s="192" t="s">
        <v>5639</v>
      </c>
    </row>
    <row r="1019" spans="1:39" ht="13.5" customHeight="1">
      <c r="A1019" s="183">
        <f t="shared" si="5"/>
        <v>6</v>
      </c>
      <c r="B1019" s="168" t="s">
        <v>361</v>
      </c>
      <c r="C1019" s="221" t="s">
        <v>5662</v>
      </c>
      <c r="D1019" s="200" t="s">
        <v>510</v>
      </c>
      <c r="E1019" s="215" t="s">
        <v>510</v>
      </c>
      <c r="F1019" s="295" t="s">
        <v>1838</v>
      </c>
      <c r="G1019" s="244" t="s">
        <v>6049</v>
      </c>
      <c r="H1019" s="347" t="s">
        <v>3973</v>
      </c>
      <c r="I1019" s="244" t="s">
        <v>5613</v>
      </c>
      <c r="J1019" s="227" t="s">
        <v>5669</v>
      </c>
      <c r="K1019" s="187"/>
      <c r="L1019" s="187"/>
      <c r="M1019" s="284">
        <v>6</v>
      </c>
      <c r="N1019" s="270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475" t="s">
        <v>60</v>
      </c>
      <c r="AD1019" s="196" t="s">
        <v>6072</v>
      </c>
      <c r="AE1019" s="187" t="str">
        <f>VLOOKUP($AF$2:$AF$6318,'PROG CODE'!$A$2:$B$1052,2,FALSE)</f>
        <v>KCABECE</v>
      </c>
      <c r="AF1019" s="214" t="s">
        <v>137</v>
      </c>
      <c r="AG1019" s="214" t="s">
        <v>5683</v>
      </c>
      <c r="AH1019" s="214" t="s">
        <v>5684</v>
      </c>
      <c r="AI1019" s="214" t="s">
        <v>6259</v>
      </c>
      <c r="AJ1019" s="216" t="s">
        <v>5638</v>
      </c>
      <c r="AK1019" s="214"/>
      <c r="AL1019" s="285"/>
      <c r="AM1019" s="214" t="s">
        <v>5639</v>
      </c>
    </row>
    <row r="1020" spans="1:39" ht="13.5" customHeight="1">
      <c r="A1020" s="183">
        <f t="shared" si="5"/>
        <v>6</v>
      </c>
      <c r="B1020" s="168" t="s">
        <v>361</v>
      </c>
      <c r="C1020" s="221" t="s">
        <v>5685</v>
      </c>
      <c r="D1020" s="200" t="s">
        <v>510</v>
      </c>
      <c r="E1020" s="215" t="s">
        <v>510</v>
      </c>
      <c r="F1020" s="295" t="s">
        <v>2080</v>
      </c>
      <c r="G1020" s="244" t="s">
        <v>6552</v>
      </c>
      <c r="H1020" s="157" t="str">
        <f>VLOOKUP(I1020:I1115,'ENTER STAFF #S HERE'!$A$1:$B$2180,2,FALSE)</f>
        <v>C1231</v>
      </c>
      <c r="I1020" s="244" t="s">
        <v>3950</v>
      </c>
      <c r="J1020" s="227" t="s">
        <v>5669</v>
      </c>
      <c r="K1020" s="187"/>
      <c r="L1020" s="187"/>
      <c r="M1020" s="284">
        <v>6</v>
      </c>
      <c r="N1020" s="270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475" t="s">
        <v>60</v>
      </c>
      <c r="AD1020" s="196" t="s">
        <v>6072</v>
      </c>
      <c r="AE1020" s="187" t="str">
        <f>VLOOKUP($AF$2:$AF$6318,'PROG CODE'!$A$2:$B$1052,2,FALSE)</f>
        <v>KCABECE</v>
      </c>
      <c r="AF1020" s="214" t="s">
        <v>137</v>
      </c>
      <c r="AG1020" s="214" t="s">
        <v>5683</v>
      </c>
      <c r="AH1020" s="214" t="s">
        <v>5684</v>
      </c>
      <c r="AI1020" s="214" t="s">
        <v>6266</v>
      </c>
      <c r="AJ1020" s="216" t="s">
        <v>5638</v>
      </c>
      <c r="AK1020" s="214"/>
      <c r="AL1020" s="285"/>
      <c r="AM1020" s="214" t="s">
        <v>5639</v>
      </c>
    </row>
    <row r="1021" spans="1:39" ht="13.5" customHeight="1">
      <c r="A1021" s="183">
        <f t="shared" si="5"/>
        <v>6</v>
      </c>
      <c r="B1021" s="168" t="s">
        <v>361</v>
      </c>
      <c r="C1021" s="224" t="s">
        <v>5664</v>
      </c>
      <c r="D1021" s="179" t="s">
        <v>510</v>
      </c>
      <c r="E1021" s="231" t="s">
        <v>510</v>
      </c>
      <c r="F1021" s="282" t="s">
        <v>1872</v>
      </c>
      <c r="G1021" s="244" t="s">
        <v>6155</v>
      </c>
      <c r="H1021" s="202" t="s">
        <v>5565</v>
      </c>
      <c r="I1021" s="244" t="s">
        <v>5564</v>
      </c>
      <c r="J1021" s="228">
        <v>3</v>
      </c>
      <c r="K1021" s="187">
        <f t="shared" ref="K1021:K1029" si="54">IF(AND(J1021&gt;0,L1021&gt;0),J1021,0)</f>
        <v>3</v>
      </c>
      <c r="L1021" s="187">
        <f t="shared" ref="L1021:L1029" si="55">IF(AND(J1021&gt;0.5,M1021&gt;4),1,0)</f>
        <v>1</v>
      </c>
      <c r="M1021" s="187">
        <v>10</v>
      </c>
      <c r="N1021" s="187" t="str">
        <f t="shared" ref="N1021:N1029" si="56">IF((OR(AF1021="KNEC",AF1021="ATD",AF1021="CAMS",AF1021="ATD1",AF1021="ATDA",AF1021="ATD1", AF1021="ACCA",AF1021="CPA2", AF1021="CAMS", AF1021="CAMS1", AF1021="CIFA", AF1021="CPA", AF1021="CPA1",AF1021="CPS",AF1021="CS",AF1021="CPSPK",AF1021="CAMS ")),L1021," ")</f>
        <v xml:space="preserve"> </v>
      </c>
      <c r="O1021" s="187" t="str">
        <f t="shared" ref="O1021:O1029" si="57">IF((OR(AF1021="DBANK",AF1021="DDMA",AF1021="CBANK",AF1021="DPROJ",AF1021="CPROJ",AF1021="CPM",AF1021="CISSE",AF1021="CFFE",AF1021="DDMA",AF1021="DCNSA",AF1021="VCGD",AF1021="VCEI",AF1021="VCBCT")),L1021," ")</f>
        <v xml:space="preserve"> </v>
      </c>
      <c r="P1021" s="187" t="str">
        <f t="shared" ref="P1021:P1029" si="58">IF((OR(AF1021="MCP",AF1021="MELM",AF1021="MCD")),L1021," ")</f>
        <v xml:space="preserve"> </v>
      </c>
      <c r="Q1021" s="187" t="str">
        <f t="shared" ref="Q1021:Q1029" si="59">IF((OR(AF1021="CBIT",AF1021="CIT",AF1021="DBIT",AF1021="DIT")),L1021," ")</f>
        <v xml:space="preserve"> </v>
      </c>
      <c r="R1021" s="187" t="str">
        <f t="shared" ref="R1021:R1029" si="60">IF((OR(AF1021="CCP",AF1021="CECE",AF1021="CTFT",AF1021="CFT",AF1021="DCP",AF1021="DECE",AF1021="DFT",AF1021="DJM")),L1021," ")</f>
        <v xml:space="preserve"> </v>
      </c>
      <c r="S1021" s="187" t="str">
        <f t="shared" ref="S1021:S1029" si="61">IF((OR(AF1021="CBM",AF1021="DBM",AF1021="DPL",AF1021="CPL")),L1021," ")</f>
        <v xml:space="preserve"> </v>
      </c>
      <c r="T1021" s="187" t="str">
        <f t="shared" ref="T1021:T1029" si="62">IF((OR(AF1021="BAC",AF1021="BAG",AF1021="BBIT",AF1021="BCT",AF1021="BISF",AF1021="BIT",AF1021="BSD")),L1021," ")</f>
        <v xml:space="preserve"> </v>
      </c>
      <c r="U1021" s="187" t="str">
        <f t="shared" ref="U1021:U1029" si="63">IF((OR(AF1021="BCOM",AF1021="BPL",AF1021="BPM",AF1021="BSC AS",AF1021="BSC E&amp;S", AF1021="IBM")),L1021," ")</f>
        <v xml:space="preserve"> </v>
      </c>
      <c r="V1021" s="187" t="str">
        <f t="shared" ref="V1021:V1029" si="64">IF((OR(AF1021="PHD FIN",AF1021="PHD MKT",AF1021="PHD STR")),L1021," ")</f>
        <v xml:space="preserve"> </v>
      </c>
      <c r="W1021" s="187">
        <f t="shared" ref="W1021:W1029" si="65">IF((OR(AF1021="B.Ed(Arts)",AF1021="BAFT",AF1021="BAFT(FT)",AF1021="BAFT(PA)",AF1021="BCJ",AF1021="BAPA",AF1021="BCP",AF1021="BECE", AF1021="BJDM",AF1021="ECO",AF1021="BEBS",AF1021="BFPA")),L1021," ")</f>
        <v>1</v>
      </c>
      <c r="X1021" s="187" t="str">
        <f t="shared" ref="X1021:X1029" si="66">IF((OR(AF1021="MSC COMM",AF1021="MBA CM",AF1021="MBA HRM",AF1021="MBA MARKETING",AF1021="MBA PROC",AF1021="MSC D_FIN",AF1021="MSC FIN_ACC",AF1021="MSC FIN_ECON", AF1021="MSC FIN_INV",AF1021="MSC KM", AF1021="MSC COMM",AF1021="MBA HRM",AF1021="MSC DF",AF1021="MBA MKT", AF1021="MBA PSM", AF1021="MSC FA", AF1021="MSC KMI")),L1021," ")</f>
        <v xml:space="preserve"> </v>
      </c>
      <c r="Y1021" s="187" t="str">
        <f t="shared" ref="Y1021:Y1029" si="67">IF((OR(AF1021="MDA",AF1021="MISM",AF1021="MDC",AF1021="MDA/MISM",AF1021="MISM/MDA",AF1021="MISM/MDC",AF1021="MISM/MDC/MDA")),L1021," ")</f>
        <v xml:space="preserve"> </v>
      </c>
      <c r="Z1021" s="187" t="str">
        <f t="shared" ref="Z1021:Z1029" si="68">IF((OR(AF1021="PHD in IS")),L1021," ")</f>
        <v xml:space="preserve"> </v>
      </c>
      <c r="AA1021" s="187"/>
      <c r="AB1021" s="187" t="str">
        <f t="shared" ref="AB1021:AB1029" si="69">IF(AF1021="PGDE",L1021,"")</f>
        <v/>
      </c>
      <c r="AC1021" s="475" t="s">
        <v>60</v>
      </c>
      <c r="AD1021" s="188" t="s">
        <v>6072</v>
      </c>
      <c r="AE1021" s="187" t="str">
        <f>VLOOKUP($AF$2:$AF$6318,'PROG CODE'!$A$2:$B$1052,2,FALSE)</f>
        <v>KCABACP</v>
      </c>
      <c r="AF1021" s="222" t="s">
        <v>88</v>
      </c>
      <c r="AG1021" s="189" t="s">
        <v>5671</v>
      </c>
      <c r="AH1021" s="222" t="s">
        <v>5684</v>
      </c>
      <c r="AI1021" s="222" t="s">
        <v>6172</v>
      </c>
      <c r="AJ1021" s="217" t="s">
        <v>5638</v>
      </c>
      <c r="AK1021" s="229"/>
      <c r="AL1021" s="229"/>
      <c r="AM1021" s="192" t="s">
        <v>5639</v>
      </c>
    </row>
    <row r="1022" spans="1:39" ht="13.5" customHeight="1">
      <c r="A1022" s="183">
        <f t="shared" si="5"/>
        <v>6</v>
      </c>
      <c r="B1022" s="168" t="s">
        <v>361</v>
      </c>
      <c r="C1022" s="224" t="s">
        <v>5664</v>
      </c>
      <c r="D1022" s="179" t="s">
        <v>510</v>
      </c>
      <c r="E1022" s="231" t="s">
        <v>510</v>
      </c>
      <c r="F1022" s="282" t="s">
        <v>863</v>
      </c>
      <c r="G1022" s="244" t="s">
        <v>6188</v>
      </c>
      <c r="H1022" s="202" t="s">
        <v>4175</v>
      </c>
      <c r="I1022" s="244" t="s">
        <v>4174</v>
      </c>
      <c r="J1022" s="228"/>
      <c r="K1022" s="187">
        <f t="shared" si="54"/>
        <v>0</v>
      </c>
      <c r="L1022" s="187">
        <f t="shared" si="55"/>
        <v>0</v>
      </c>
      <c r="M1022" s="187">
        <v>10</v>
      </c>
      <c r="N1022" s="187" t="str">
        <f t="shared" si="56"/>
        <v xml:space="preserve"> </v>
      </c>
      <c r="O1022" s="187" t="str">
        <f t="shared" si="57"/>
        <v xml:space="preserve"> </v>
      </c>
      <c r="P1022" s="187" t="str">
        <f t="shared" si="58"/>
        <v xml:space="preserve"> </v>
      </c>
      <c r="Q1022" s="187" t="str">
        <f t="shared" si="59"/>
        <v xml:space="preserve"> </v>
      </c>
      <c r="R1022" s="187" t="str">
        <f t="shared" si="60"/>
        <v xml:space="preserve"> </v>
      </c>
      <c r="S1022" s="187" t="str">
        <f t="shared" si="61"/>
        <v xml:space="preserve"> </v>
      </c>
      <c r="T1022" s="187" t="str">
        <f t="shared" si="62"/>
        <v xml:space="preserve"> </v>
      </c>
      <c r="U1022" s="187" t="str">
        <f t="shared" si="63"/>
        <v xml:space="preserve"> </v>
      </c>
      <c r="V1022" s="187" t="str">
        <f t="shared" si="64"/>
        <v xml:space="preserve"> </v>
      </c>
      <c r="W1022" s="187">
        <f t="shared" si="65"/>
        <v>0</v>
      </c>
      <c r="X1022" s="187" t="str">
        <f t="shared" si="66"/>
        <v xml:space="preserve"> </v>
      </c>
      <c r="Y1022" s="187" t="str">
        <f t="shared" si="67"/>
        <v xml:space="preserve"> </v>
      </c>
      <c r="Z1022" s="187" t="str">
        <f t="shared" si="68"/>
        <v xml:space="preserve"> </v>
      </c>
      <c r="AA1022" s="187"/>
      <c r="AB1022" s="187" t="str">
        <f t="shared" si="69"/>
        <v/>
      </c>
      <c r="AC1022" s="475" t="s">
        <v>60</v>
      </c>
      <c r="AD1022" s="188" t="s">
        <v>6072</v>
      </c>
      <c r="AE1022" s="187" t="str">
        <f>VLOOKUP($AF$2:$AF$6318,'PROG CODE'!$A$2:$B$1052,2,FALSE)</f>
        <v>KCABACP</v>
      </c>
      <c r="AF1022" s="222" t="s">
        <v>88</v>
      </c>
      <c r="AG1022" s="189" t="s">
        <v>5671</v>
      </c>
      <c r="AH1022" s="222" t="s">
        <v>5684</v>
      </c>
      <c r="AI1022" s="222" t="s">
        <v>6172</v>
      </c>
      <c r="AJ1022" s="217" t="s">
        <v>5638</v>
      </c>
      <c r="AK1022" s="229"/>
      <c r="AL1022" s="229"/>
      <c r="AM1022" s="192" t="s">
        <v>5639</v>
      </c>
    </row>
    <row r="1023" spans="1:39" ht="13.5" customHeight="1">
      <c r="A1023" s="183">
        <f t="shared" si="5"/>
        <v>1</v>
      </c>
      <c r="B1023" s="168" t="s">
        <v>52</v>
      </c>
      <c r="C1023" s="224" t="s">
        <v>6157</v>
      </c>
      <c r="D1023" s="179" t="s">
        <v>510</v>
      </c>
      <c r="E1023" s="231" t="s">
        <v>510</v>
      </c>
      <c r="F1023" s="282" t="s">
        <v>1864</v>
      </c>
      <c r="G1023" s="244" t="s">
        <v>6553</v>
      </c>
      <c r="H1023" s="202" t="s">
        <v>4443</v>
      </c>
      <c r="I1023" s="244" t="s">
        <v>4442</v>
      </c>
      <c r="J1023" s="228">
        <v>3</v>
      </c>
      <c r="K1023" s="187">
        <f t="shared" si="54"/>
        <v>3</v>
      </c>
      <c r="L1023" s="187">
        <f t="shared" si="55"/>
        <v>1</v>
      </c>
      <c r="M1023" s="187">
        <v>6</v>
      </c>
      <c r="N1023" s="187" t="str">
        <f t="shared" si="56"/>
        <v xml:space="preserve"> </v>
      </c>
      <c r="O1023" s="187" t="str">
        <f t="shared" si="57"/>
        <v xml:space="preserve"> </v>
      </c>
      <c r="P1023" s="187" t="str">
        <f t="shared" si="58"/>
        <v xml:space="preserve"> </v>
      </c>
      <c r="Q1023" s="187" t="str">
        <f t="shared" si="59"/>
        <v xml:space="preserve"> </v>
      </c>
      <c r="R1023" s="187" t="str">
        <f t="shared" si="60"/>
        <v xml:space="preserve"> </v>
      </c>
      <c r="S1023" s="187" t="str">
        <f t="shared" si="61"/>
        <v xml:space="preserve"> </v>
      </c>
      <c r="T1023" s="187" t="str">
        <f t="shared" si="62"/>
        <v xml:space="preserve"> </v>
      </c>
      <c r="U1023" s="187" t="str">
        <f t="shared" si="63"/>
        <v xml:space="preserve"> </v>
      </c>
      <c r="V1023" s="187" t="str">
        <f t="shared" si="64"/>
        <v xml:space="preserve"> </v>
      </c>
      <c r="W1023" s="187">
        <f t="shared" si="65"/>
        <v>1</v>
      </c>
      <c r="X1023" s="187" t="str">
        <f t="shared" si="66"/>
        <v xml:space="preserve"> </v>
      </c>
      <c r="Y1023" s="187" t="str">
        <f t="shared" si="67"/>
        <v xml:space="preserve"> </v>
      </c>
      <c r="Z1023" s="187" t="str">
        <f t="shared" si="68"/>
        <v xml:space="preserve"> </v>
      </c>
      <c r="AA1023" s="187"/>
      <c r="AB1023" s="187" t="str">
        <f t="shared" si="69"/>
        <v/>
      </c>
      <c r="AC1023" s="475" t="s">
        <v>60</v>
      </c>
      <c r="AD1023" s="188" t="s">
        <v>6072</v>
      </c>
      <c r="AE1023" s="187" t="str">
        <f>VLOOKUP($AF$2:$AF$6318,'PROG CODE'!$A$2:$B$1052,2,FALSE)</f>
        <v>KCABACP</v>
      </c>
      <c r="AF1023" s="222" t="s">
        <v>88</v>
      </c>
      <c r="AG1023" s="189" t="s">
        <v>5671</v>
      </c>
      <c r="AH1023" s="222" t="s">
        <v>64</v>
      </c>
      <c r="AI1023" s="222" t="s">
        <v>6156</v>
      </c>
      <c r="AJ1023" s="217" t="s">
        <v>5638</v>
      </c>
      <c r="AK1023" s="229"/>
      <c r="AL1023" s="229"/>
      <c r="AM1023" s="192" t="s">
        <v>5639</v>
      </c>
    </row>
    <row r="1024" spans="1:39" ht="13.5" customHeight="1">
      <c r="A1024" s="183">
        <f t="shared" si="5"/>
        <v>2</v>
      </c>
      <c r="B1024" s="224" t="s">
        <v>357</v>
      </c>
      <c r="C1024" s="224" t="s">
        <v>5662</v>
      </c>
      <c r="D1024" s="179" t="s">
        <v>510</v>
      </c>
      <c r="E1024" s="231" t="s">
        <v>510</v>
      </c>
      <c r="F1024" s="234" t="s">
        <v>795</v>
      </c>
      <c r="G1024" s="244" t="s">
        <v>5661</v>
      </c>
      <c r="H1024" s="202" t="s">
        <v>3640</v>
      </c>
      <c r="I1024" s="244" t="s">
        <v>3639</v>
      </c>
      <c r="J1024" s="228">
        <v>3</v>
      </c>
      <c r="K1024" s="187">
        <f t="shared" si="54"/>
        <v>3</v>
      </c>
      <c r="L1024" s="187">
        <f t="shared" si="55"/>
        <v>1</v>
      </c>
      <c r="M1024" s="187">
        <v>6</v>
      </c>
      <c r="N1024" s="187" t="str">
        <f t="shared" si="56"/>
        <v xml:space="preserve"> </v>
      </c>
      <c r="O1024" s="187" t="str">
        <f t="shared" si="57"/>
        <v xml:space="preserve"> </v>
      </c>
      <c r="P1024" s="187" t="str">
        <f t="shared" si="58"/>
        <v xml:space="preserve"> </v>
      </c>
      <c r="Q1024" s="187" t="str">
        <f t="shared" si="59"/>
        <v xml:space="preserve"> </v>
      </c>
      <c r="R1024" s="187" t="str">
        <f t="shared" si="60"/>
        <v xml:space="preserve"> </v>
      </c>
      <c r="S1024" s="187" t="str">
        <f t="shared" si="61"/>
        <v xml:space="preserve"> </v>
      </c>
      <c r="T1024" s="187" t="str">
        <f t="shared" si="62"/>
        <v xml:space="preserve"> </v>
      </c>
      <c r="U1024" s="187" t="str">
        <f t="shared" si="63"/>
        <v xml:space="preserve"> </v>
      </c>
      <c r="V1024" s="187" t="str">
        <f t="shared" si="64"/>
        <v xml:space="preserve"> </v>
      </c>
      <c r="W1024" s="187">
        <f t="shared" si="65"/>
        <v>1</v>
      </c>
      <c r="X1024" s="187" t="str">
        <f t="shared" si="66"/>
        <v xml:space="preserve"> </v>
      </c>
      <c r="Y1024" s="187" t="str">
        <f t="shared" si="67"/>
        <v xml:space="preserve"> </v>
      </c>
      <c r="Z1024" s="187" t="str">
        <f t="shared" si="68"/>
        <v xml:space="preserve"> </v>
      </c>
      <c r="AA1024" s="187"/>
      <c r="AB1024" s="187" t="str">
        <f t="shared" si="69"/>
        <v/>
      </c>
      <c r="AC1024" s="475" t="s">
        <v>60</v>
      </c>
      <c r="AD1024" s="188" t="s">
        <v>6072</v>
      </c>
      <c r="AE1024" s="187" t="str">
        <f>VLOOKUP($AF$2:$AF$6318,'PROG CODE'!$A$2:$B$1052,2,FALSE)</f>
        <v>KCABACP</v>
      </c>
      <c r="AF1024" s="222" t="s">
        <v>88</v>
      </c>
      <c r="AG1024" s="189" t="s">
        <v>5671</v>
      </c>
      <c r="AH1024" s="222" t="s">
        <v>64</v>
      </c>
      <c r="AI1024" s="222" t="s">
        <v>6156</v>
      </c>
      <c r="AJ1024" s="217" t="s">
        <v>5638</v>
      </c>
      <c r="AK1024" s="229"/>
      <c r="AL1024" s="229"/>
      <c r="AM1024" s="192" t="s">
        <v>5639</v>
      </c>
    </row>
    <row r="1025" spans="1:39" ht="13.5" customHeight="1">
      <c r="A1025" s="183">
        <f t="shared" si="5"/>
        <v>4</v>
      </c>
      <c r="B1025" s="224" t="s">
        <v>359</v>
      </c>
      <c r="C1025" s="224" t="s">
        <v>6157</v>
      </c>
      <c r="D1025" s="179" t="s">
        <v>510</v>
      </c>
      <c r="E1025" s="231" t="s">
        <v>510</v>
      </c>
      <c r="F1025" s="282" t="s">
        <v>1862</v>
      </c>
      <c r="G1025" s="244" t="s">
        <v>6146</v>
      </c>
      <c r="H1025" s="202" t="s">
        <v>5565</v>
      </c>
      <c r="I1025" s="244" t="s">
        <v>5564</v>
      </c>
      <c r="J1025" s="228">
        <v>3</v>
      </c>
      <c r="K1025" s="187">
        <f t="shared" si="54"/>
        <v>3</v>
      </c>
      <c r="L1025" s="187">
        <f t="shared" si="55"/>
        <v>1</v>
      </c>
      <c r="M1025" s="187">
        <v>6</v>
      </c>
      <c r="N1025" s="187" t="str">
        <f t="shared" si="56"/>
        <v xml:space="preserve"> </v>
      </c>
      <c r="O1025" s="187" t="str">
        <f t="shared" si="57"/>
        <v xml:space="preserve"> </v>
      </c>
      <c r="P1025" s="187" t="str">
        <f t="shared" si="58"/>
        <v xml:space="preserve"> </v>
      </c>
      <c r="Q1025" s="187" t="str">
        <f t="shared" si="59"/>
        <v xml:space="preserve"> </v>
      </c>
      <c r="R1025" s="187" t="str">
        <f t="shared" si="60"/>
        <v xml:space="preserve"> </v>
      </c>
      <c r="S1025" s="187" t="str">
        <f t="shared" si="61"/>
        <v xml:space="preserve"> </v>
      </c>
      <c r="T1025" s="187" t="str">
        <f t="shared" si="62"/>
        <v xml:space="preserve"> </v>
      </c>
      <c r="U1025" s="187" t="str">
        <f t="shared" si="63"/>
        <v xml:space="preserve"> </v>
      </c>
      <c r="V1025" s="187" t="str">
        <f t="shared" si="64"/>
        <v xml:space="preserve"> </v>
      </c>
      <c r="W1025" s="187">
        <f t="shared" si="65"/>
        <v>1</v>
      </c>
      <c r="X1025" s="187" t="str">
        <f t="shared" si="66"/>
        <v xml:space="preserve"> </v>
      </c>
      <c r="Y1025" s="187" t="str">
        <f t="shared" si="67"/>
        <v xml:space="preserve"> </v>
      </c>
      <c r="Z1025" s="187" t="str">
        <f t="shared" si="68"/>
        <v xml:space="preserve"> </v>
      </c>
      <c r="AA1025" s="187"/>
      <c r="AB1025" s="187" t="str">
        <f t="shared" si="69"/>
        <v/>
      </c>
      <c r="AC1025" s="475" t="s">
        <v>60</v>
      </c>
      <c r="AD1025" s="188" t="s">
        <v>6072</v>
      </c>
      <c r="AE1025" s="187" t="str">
        <f>VLOOKUP($AF$2:$AF$6318,'PROG CODE'!$A$2:$B$1052,2,FALSE)</f>
        <v>KCABACP</v>
      </c>
      <c r="AF1025" s="222" t="s">
        <v>88</v>
      </c>
      <c r="AG1025" s="189" t="s">
        <v>5671</v>
      </c>
      <c r="AH1025" s="222" t="s">
        <v>64</v>
      </c>
      <c r="AI1025" s="222" t="s">
        <v>6156</v>
      </c>
      <c r="AJ1025" s="217" t="s">
        <v>5638</v>
      </c>
      <c r="AK1025" s="229"/>
      <c r="AL1025" s="229"/>
      <c r="AM1025" s="192" t="s">
        <v>5639</v>
      </c>
    </row>
    <row r="1026" spans="1:39" ht="13.5" customHeight="1">
      <c r="A1026" s="183">
        <f t="shared" si="5"/>
        <v>5</v>
      </c>
      <c r="B1026" s="224" t="s">
        <v>360</v>
      </c>
      <c r="C1026" s="224" t="s">
        <v>6157</v>
      </c>
      <c r="D1026" s="179" t="s">
        <v>510</v>
      </c>
      <c r="E1026" s="231" t="s">
        <v>510</v>
      </c>
      <c r="F1026" s="282" t="s">
        <v>1868</v>
      </c>
      <c r="G1026" s="244" t="s">
        <v>6145</v>
      </c>
      <c r="H1026" s="202" t="s">
        <v>4178</v>
      </c>
      <c r="I1026" s="244" t="s">
        <v>4177</v>
      </c>
      <c r="J1026" s="228">
        <v>3</v>
      </c>
      <c r="K1026" s="187">
        <f t="shared" si="54"/>
        <v>3</v>
      </c>
      <c r="L1026" s="187">
        <f t="shared" si="55"/>
        <v>1</v>
      </c>
      <c r="M1026" s="187">
        <v>6</v>
      </c>
      <c r="N1026" s="187" t="str">
        <f t="shared" si="56"/>
        <v xml:space="preserve"> </v>
      </c>
      <c r="O1026" s="187" t="str">
        <f t="shared" si="57"/>
        <v xml:space="preserve"> </v>
      </c>
      <c r="P1026" s="187" t="str">
        <f t="shared" si="58"/>
        <v xml:space="preserve"> </v>
      </c>
      <c r="Q1026" s="187" t="str">
        <f t="shared" si="59"/>
        <v xml:space="preserve"> </v>
      </c>
      <c r="R1026" s="187" t="str">
        <f t="shared" si="60"/>
        <v xml:space="preserve"> </v>
      </c>
      <c r="S1026" s="187" t="str">
        <f t="shared" si="61"/>
        <v xml:space="preserve"> </v>
      </c>
      <c r="T1026" s="187" t="str">
        <f t="shared" si="62"/>
        <v xml:space="preserve"> </v>
      </c>
      <c r="U1026" s="187" t="str">
        <f t="shared" si="63"/>
        <v xml:space="preserve"> </v>
      </c>
      <c r="V1026" s="187" t="str">
        <f t="shared" si="64"/>
        <v xml:space="preserve"> </v>
      </c>
      <c r="W1026" s="187">
        <f t="shared" si="65"/>
        <v>1</v>
      </c>
      <c r="X1026" s="187" t="str">
        <f t="shared" si="66"/>
        <v xml:space="preserve"> </v>
      </c>
      <c r="Y1026" s="187" t="str">
        <f t="shared" si="67"/>
        <v xml:space="preserve"> </v>
      </c>
      <c r="Z1026" s="187" t="str">
        <f t="shared" si="68"/>
        <v xml:space="preserve"> </v>
      </c>
      <c r="AA1026" s="187"/>
      <c r="AB1026" s="187" t="str">
        <f t="shared" si="69"/>
        <v/>
      </c>
      <c r="AC1026" s="475" t="s">
        <v>60</v>
      </c>
      <c r="AD1026" s="188" t="s">
        <v>6072</v>
      </c>
      <c r="AE1026" s="187" t="str">
        <f>VLOOKUP($AF$2:$AF$6318,'PROG CODE'!$A$2:$B$1052,2,FALSE)</f>
        <v>KCABACP</v>
      </c>
      <c r="AF1026" s="222" t="s">
        <v>88</v>
      </c>
      <c r="AG1026" s="189" t="s">
        <v>5671</v>
      </c>
      <c r="AH1026" s="222" t="s">
        <v>64</v>
      </c>
      <c r="AI1026" s="222" t="s">
        <v>6156</v>
      </c>
      <c r="AJ1026" s="217" t="s">
        <v>5638</v>
      </c>
      <c r="AK1026" s="229"/>
      <c r="AL1026" s="229"/>
      <c r="AM1026" s="192" t="s">
        <v>5639</v>
      </c>
    </row>
    <row r="1027" spans="1:39" ht="13.5" customHeight="1">
      <c r="A1027" s="183">
        <f t="shared" si="5"/>
        <v>1</v>
      </c>
      <c r="B1027" s="251" t="s">
        <v>52</v>
      </c>
      <c r="C1027" s="247" t="s">
        <v>6157</v>
      </c>
      <c r="D1027" s="297" t="s">
        <v>510</v>
      </c>
      <c r="E1027" s="244" t="s">
        <v>510</v>
      </c>
      <c r="F1027" s="282" t="s">
        <v>797</v>
      </c>
      <c r="G1027" s="244" t="s">
        <v>5678</v>
      </c>
      <c r="H1027" s="202" t="s">
        <v>3829</v>
      </c>
      <c r="I1027" s="244" t="s">
        <v>3828</v>
      </c>
      <c r="J1027" s="228" t="s">
        <v>5669</v>
      </c>
      <c r="K1027" s="187" t="str">
        <f t="shared" si="54"/>
        <v>3</v>
      </c>
      <c r="L1027" s="187">
        <f t="shared" si="55"/>
        <v>1</v>
      </c>
      <c r="M1027" s="187">
        <v>10</v>
      </c>
      <c r="N1027" s="187" t="str">
        <f t="shared" si="56"/>
        <v xml:space="preserve"> </v>
      </c>
      <c r="O1027" s="187" t="str">
        <f t="shared" si="57"/>
        <v xml:space="preserve"> </v>
      </c>
      <c r="P1027" s="187" t="str">
        <f t="shared" si="58"/>
        <v xml:space="preserve"> </v>
      </c>
      <c r="Q1027" s="187" t="str">
        <f t="shared" si="59"/>
        <v xml:space="preserve"> </v>
      </c>
      <c r="R1027" s="187" t="str">
        <f t="shared" si="60"/>
        <v xml:space="preserve"> </v>
      </c>
      <c r="S1027" s="187" t="str">
        <f t="shared" si="61"/>
        <v xml:space="preserve"> </v>
      </c>
      <c r="T1027" s="187" t="str">
        <f t="shared" si="62"/>
        <v xml:space="preserve"> </v>
      </c>
      <c r="U1027" s="187" t="str">
        <f t="shared" si="63"/>
        <v xml:space="preserve"> </v>
      </c>
      <c r="V1027" s="187" t="str">
        <f t="shared" si="64"/>
        <v xml:space="preserve"> </v>
      </c>
      <c r="W1027" s="187">
        <f t="shared" si="65"/>
        <v>1</v>
      </c>
      <c r="X1027" s="187" t="str">
        <f t="shared" si="66"/>
        <v xml:space="preserve"> </v>
      </c>
      <c r="Y1027" s="187" t="str">
        <f t="shared" si="67"/>
        <v xml:space="preserve"> </v>
      </c>
      <c r="Z1027" s="187" t="str">
        <f t="shared" si="68"/>
        <v xml:space="preserve"> </v>
      </c>
      <c r="AA1027" s="187"/>
      <c r="AB1027" s="187" t="str">
        <f t="shared" si="69"/>
        <v/>
      </c>
      <c r="AC1027" s="475" t="s">
        <v>60</v>
      </c>
      <c r="AD1027" s="188" t="s">
        <v>6072</v>
      </c>
      <c r="AE1027" s="187" t="str">
        <f>VLOOKUP($AF$2:$AF$6318,'PROG CODE'!$A$2:$B$1052,2,FALSE)</f>
        <v>KCABACP</v>
      </c>
      <c r="AF1027" s="222" t="s">
        <v>88</v>
      </c>
      <c r="AG1027" s="189" t="s">
        <v>5671</v>
      </c>
      <c r="AH1027" s="222" t="s">
        <v>5684</v>
      </c>
      <c r="AI1027" s="222" t="s">
        <v>6159</v>
      </c>
      <c r="AJ1027" s="191" t="s">
        <v>5638</v>
      </c>
      <c r="AK1027" s="229"/>
      <c r="AL1027" s="229"/>
      <c r="AM1027" s="192" t="s">
        <v>5639</v>
      </c>
    </row>
    <row r="1028" spans="1:39" ht="13.5" customHeight="1">
      <c r="A1028" s="183">
        <f t="shared" si="5"/>
        <v>3</v>
      </c>
      <c r="B1028" s="251" t="s">
        <v>358</v>
      </c>
      <c r="C1028" s="247" t="s">
        <v>6157</v>
      </c>
      <c r="D1028" s="297" t="s">
        <v>510</v>
      </c>
      <c r="E1028" s="244" t="s">
        <v>510</v>
      </c>
      <c r="F1028" s="282" t="s">
        <v>767</v>
      </c>
      <c r="G1028" s="244" t="s">
        <v>5658</v>
      </c>
      <c r="H1028" s="202" t="s">
        <v>4484</v>
      </c>
      <c r="I1028" s="244" t="s">
        <v>4483</v>
      </c>
      <c r="J1028" s="228" t="s">
        <v>5669</v>
      </c>
      <c r="K1028" s="187" t="str">
        <f t="shared" si="54"/>
        <v>3</v>
      </c>
      <c r="L1028" s="187">
        <f t="shared" si="55"/>
        <v>1</v>
      </c>
      <c r="M1028" s="187">
        <v>10</v>
      </c>
      <c r="N1028" s="187" t="str">
        <f t="shared" si="56"/>
        <v xml:space="preserve"> </v>
      </c>
      <c r="O1028" s="187" t="str">
        <f t="shared" si="57"/>
        <v xml:space="preserve"> </v>
      </c>
      <c r="P1028" s="187" t="str">
        <f t="shared" si="58"/>
        <v xml:space="preserve"> </v>
      </c>
      <c r="Q1028" s="187" t="str">
        <f t="shared" si="59"/>
        <v xml:space="preserve"> </v>
      </c>
      <c r="R1028" s="187" t="str">
        <f t="shared" si="60"/>
        <v xml:space="preserve"> </v>
      </c>
      <c r="S1028" s="187" t="str">
        <f t="shared" si="61"/>
        <v xml:space="preserve"> </v>
      </c>
      <c r="T1028" s="187" t="str">
        <f t="shared" si="62"/>
        <v xml:space="preserve"> </v>
      </c>
      <c r="U1028" s="187" t="str">
        <f t="shared" si="63"/>
        <v xml:space="preserve"> </v>
      </c>
      <c r="V1028" s="187" t="str">
        <f t="shared" si="64"/>
        <v xml:space="preserve"> </v>
      </c>
      <c r="W1028" s="187">
        <f t="shared" si="65"/>
        <v>1</v>
      </c>
      <c r="X1028" s="187" t="str">
        <f t="shared" si="66"/>
        <v xml:space="preserve"> </v>
      </c>
      <c r="Y1028" s="187" t="str">
        <f t="shared" si="67"/>
        <v xml:space="preserve"> </v>
      </c>
      <c r="Z1028" s="187" t="str">
        <f t="shared" si="68"/>
        <v xml:space="preserve"> </v>
      </c>
      <c r="AA1028" s="187"/>
      <c r="AB1028" s="187" t="str">
        <f t="shared" si="69"/>
        <v/>
      </c>
      <c r="AC1028" s="475" t="s">
        <v>60</v>
      </c>
      <c r="AD1028" s="188" t="s">
        <v>6072</v>
      </c>
      <c r="AE1028" s="187" t="str">
        <f>VLOOKUP($AF$2:$AF$6318,'PROG CODE'!$A$2:$B$1052,2,FALSE)</f>
        <v>KCABACP</v>
      </c>
      <c r="AF1028" s="222" t="s">
        <v>88</v>
      </c>
      <c r="AG1028" s="189" t="s">
        <v>5671</v>
      </c>
      <c r="AH1028" s="222" t="s">
        <v>5684</v>
      </c>
      <c r="AI1028" s="222" t="s">
        <v>6159</v>
      </c>
      <c r="AJ1028" s="191" t="s">
        <v>5638</v>
      </c>
      <c r="AK1028" s="229"/>
      <c r="AL1028" s="229"/>
      <c r="AM1028" s="192" t="s">
        <v>5639</v>
      </c>
    </row>
    <row r="1029" spans="1:39" ht="13.5" customHeight="1">
      <c r="A1029" s="183">
        <f t="shared" si="5"/>
        <v>4</v>
      </c>
      <c r="B1029" s="251" t="s">
        <v>359</v>
      </c>
      <c r="C1029" s="247" t="s">
        <v>6157</v>
      </c>
      <c r="D1029" s="297" t="s">
        <v>510</v>
      </c>
      <c r="E1029" s="244" t="s">
        <v>510</v>
      </c>
      <c r="F1029" s="282" t="s">
        <v>1852</v>
      </c>
      <c r="G1029" s="244" t="s">
        <v>6079</v>
      </c>
      <c r="H1029" s="202" t="s">
        <v>4443</v>
      </c>
      <c r="I1029" s="244" t="s">
        <v>4442</v>
      </c>
      <c r="J1029" s="228" t="s">
        <v>5669</v>
      </c>
      <c r="K1029" s="187" t="str">
        <f t="shared" si="54"/>
        <v>3</v>
      </c>
      <c r="L1029" s="187">
        <f t="shared" si="55"/>
        <v>1</v>
      </c>
      <c r="M1029" s="187">
        <v>10</v>
      </c>
      <c r="N1029" s="187" t="str">
        <f t="shared" si="56"/>
        <v xml:space="preserve"> </v>
      </c>
      <c r="O1029" s="187" t="str">
        <f t="shared" si="57"/>
        <v xml:space="preserve"> </v>
      </c>
      <c r="P1029" s="187" t="str">
        <f t="shared" si="58"/>
        <v xml:space="preserve"> </v>
      </c>
      <c r="Q1029" s="187" t="str">
        <f t="shared" si="59"/>
        <v xml:space="preserve"> </v>
      </c>
      <c r="R1029" s="187" t="str">
        <f t="shared" si="60"/>
        <v xml:space="preserve"> </v>
      </c>
      <c r="S1029" s="187" t="str">
        <f t="shared" si="61"/>
        <v xml:space="preserve"> </v>
      </c>
      <c r="T1029" s="187" t="str">
        <f t="shared" si="62"/>
        <v xml:space="preserve"> </v>
      </c>
      <c r="U1029" s="187" t="str">
        <f t="shared" si="63"/>
        <v xml:space="preserve"> </v>
      </c>
      <c r="V1029" s="187" t="str">
        <f t="shared" si="64"/>
        <v xml:space="preserve"> </v>
      </c>
      <c r="W1029" s="187">
        <f t="shared" si="65"/>
        <v>1</v>
      </c>
      <c r="X1029" s="187" t="str">
        <f t="shared" si="66"/>
        <v xml:space="preserve"> </v>
      </c>
      <c r="Y1029" s="187" t="str">
        <f t="shared" si="67"/>
        <v xml:space="preserve"> </v>
      </c>
      <c r="Z1029" s="187" t="str">
        <f t="shared" si="68"/>
        <v xml:space="preserve"> </v>
      </c>
      <c r="AA1029" s="187"/>
      <c r="AB1029" s="187" t="str">
        <f t="shared" si="69"/>
        <v/>
      </c>
      <c r="AC1029" s="475" t="s">
        <v>60</v>
      </c>
      <c r="AD1029" s="188" t="s">
        <v>6072</v>
      </c>
      <c r="AE1029" s="187" t="str">
        <f>VLOOKUP($AF$2:$AF$6318,'PROG CODE'!$A$2:$B$1052,2,FALSE)</f>
        <v>KCABACP</v>
      </c>
      <c r="AF1029" s="222" t="s">
        <v>88</v>
      </c>
      <c r="AG1029" s="189" t="s">
        <v>5671</v>
      </c>
      <c r="AH1029" s="222" t="s">
        <v>5684</v>
      </c>
      <c r="AI1029" s="222" t="s">
        <v>6159</v>
      </c>
      <c r="AJ1029" s="191" t="s">
        <v>5638</v>
      </c>
      <c r="AK1029" s="229"/>
      <c r="AL1029" s="229"/>
      <c r="AM1029" s="192" t="s">
        <v>5639</v>
      </c>
    </row>
    <row r="1030" spans="1:39" ht="13.5" customHeight="1">
      <c r="A1030" s="183">
        <f t="shared" si="5"/>
        <v>5</v>
      </c>
      <c r="B1030" s="224" t="s">
        <v>360</v>
      </c>
      <c r="C1030" s="247" t="s">
        <v>6157</v>
      </c>
      <c r="D1030" s="297" t="s">
        <v>510</v>
      </c>
      <c r="E1030" s="244" t="s">
        <v>510</v>
      </c>
      <c r="F1030" s="282" t="s">
        <v>1856</v>
      </c>
      <c r="G1030" s="244" t="s">
        <v>6140</v>
      </c>
      <c r="H1030" s="202" t="s">
        <v>3985</v>
      </c>
      <c r="I1030" s="244" t="s">
        <v>4164</v>
      </c>
      <c r="J1030" s="228" t="s">
        <v>5669</v>
      </c>
      <c r="K1030" s="187"/>
      <c r="L1030" s="187"/>
      <c r="M1030" s="210">
        <v>10</v>
      </c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475" t="s">
        <v>60</v>
      </c>
      <c r="AD1030" s="188" t="s">
        <v>6072</v>
      </c>
      <c r="AE1030" s="187" t="str">
        <f>VLOOKUP($AF$2:$AF$6318,'PROG CODE'!$A$2:$B$1052,2,FALSE)</f>
        <v>KCABACP</v>
      </c>
      <c r="AF1030" s="222" t="s">
        <v>88</v>
      </c>
      <c r="AG1030" s="189" t="s">
        <v>5671</v>
      </c>
      <c r="AH1030" s="222" t="s">
        <v>5684</v>
      </c>
      <c r="AI1030" s="222" t="s">
        <v>6159</v>
      </c>
      <c r="AJ1030" s="191" t="s">
        <v>5638</v>
      </c>
      <c r="AK1030" s="229"/>
      <c r="AL1030" s="229"/>
      <c r="AM1030" s="192" t="s">
        <v>5639</v>
      </c>
    </row>
    <row r="1031" spans="1:39" ht="13.5" customHeight="1">
      <c r="A1031" s="183">
        <f t="shared" si="5"/>
        <v>5</v>
      </c>
      <c r="B1031" s="224" t="s">
        <v>360</v>
      </c>
      <c r="C1031" s="224" t="s">
        <v>5662</v>
      </c>
      <c r="D1031" s="297" t="s">
        <v>510</v>
      </c>
      <c r="E1031" s="244" t="s">
        <v>510</v>
      </c>
      <c r="F1031" s="282" t="s">
        <v>1858</v>
      </c>
      <c r="G1031" s="244" t="s">
        <v>6089</v>
      </c>
      <c r="H1031" s="202" t="s">
        <v>4359</v>
      </c>
      <c r="I1031" s="244" t="s">
        <v>4358</v>
      </c>
      <c r="J1031" s="228" t="s">
        <v>5669</v>
      </c>
      <c r="K1031" s="187"/>
      <c r="L1031" s="187"/>
      <c r="M1031" s="210">
        <v>10</v>
      </c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475" t="s">
        <v>60</v>
      </c>
      <c r="AD1031" s="188" t="s">
        <v>6072</v>
      </c>
      <c r="AE1031" s="187" t="str">
        <f>VLOOKUP($AF$2:$AF$6318,'PROG CODE'!$A$2:$B$1052,2,FALSE)</f>
        <v>KCABACP</v>
      </c>
      <c r="AF1031" s="222" t="s">
        <v>88</v>
      </c>
      <c r="AG1031" s="189" t="s">
        <v>5671</v>
      </c>
      <c r="AH1031" s="222" t="s">
        <v>5684</v>
      </c>
      <c r="AI1031" s="222" t="s">
        <v>6159</v>
      </c>
      <c r="AJ1031" s="191" t="s">
        <v>5638</v>
      </c>
      <c r="AK1031" s="229"/>
      <c r="AL1031" s="229"/>
      <c r="AM1031" s="192" t="s">
        <v>5639</v>
      </c>
    </row>
    <row r="1032" spans="1:39" ht="13.5" customHeight="1">
      <c r="A1032" s="183">
        <f t="shared" si="5"/>
        <v>3</v>
      </c>
      <c r="B1032" s="251" t="s">
        <v>358</v>
      </c>
      <c r="C1032" s="282" t="s">
        <v>6157</v>
      </c>
      <c r="D1032" s="244" t="s">
        <v>510</v>
      </c>
      <c r="E1032" s="244" t="s">
        <v>510</v>
      </c>
      <c r="F1032" s="282" t="s">
        <v>1858</v>
      </c>
      <c r="G1032" s="244" t="s">
        <v>6089</v>
      </c>
      <c r="H1032" s="202" t="s">
        <v>4359</v>
      </c>
      <c r="I1032" s="244" t="s">
        <v>4358</v>
      </c>
      <c r="J1032" s="228" t="s">
        <v>5669</v>
      </c>
      <c r="K1032" s="187" t="str">
        <f t="shared" ref="K1032:K1042" si="70">IF(AND(J1032&gt;0,L1032&gt;0),J1032,0)</f>
        <v>3</v>
      </c>
      <c r="L1032" s="187">
        <f t="shared" ref="L1032:L1042" si="71">IF(AND(J1032&gt;0.5,M1032&gt;4),1,0)</f>
        <v>1</v>
      </c>
      <c r="M1032" s="187">
        <v>10</v>
      </c>
      <c r="N1032" s="187" t="str">
        <f t="shared" ref="N1032:N1041" si="72">IF((OR(AF1032="KNEC",AF1032="ATD",AF1032="CAMS",AF1032="ATD1",AF1032="ATDA",AF1032="ATD1", AF1032="ACCA",AF1032="CPA2", AF1032="CAMS", AF1032="CAMS1", AF1032="CIFA", AF1032="CPA", AF1032="CPA1",AF1032="CPS",AF1032="CS",AF1032="CPSPK",AF1032="CAMS ")),L1032," ")</f>
        <v xml:space="preserve"> </v>
      </c>
      <c r="O1032" s="187" t="str">
        <f t="shared" ref="O1032:O1044" si="73">IF((OR(AF1032="DBANK",AF1032="DDMA",AF1032="CBANK",AF1032="DPROJ",AF1032="CPROJ",AF1032="CPM",AF1032="CISSE",AF1032="CFFE",AF1032="DDMA",AF1032="DCNSA",AF1032="VCGD",AF1032="VCEI",AF1032="VCBCT")),L1032," ")</f>
        <v xml:space="preserve"> </v>
      </c>
      <c r="P1032" s="187" t="str">
        <f t="shared" ref="P1032:P1044" si="74">IF((OR(AF1032="MCP",AF1032="MELM",AF1032="MCD")),L1032," ")</f>
        <v xml:space="preserve"> </v>
      </c>
      <c r="Q1032" s="187" t="str">
        <f t="shared" ref="Q1032:Q1044" si="75">IF((OR(AF1032="CBIT",AF1032="CIT",AF1032="DBIT",AF1032="DIT")),L1032," ")</f>
        <v xml:space="preserve"> </v>
      </c>
      <c r="R1032" s="187" t="str">
        <f t="shared" ref="R1032:R1044" si="76">IF((OR(AF1032="CCP",AF1032="CECE",AF1032="CTFT",AF1032="CFT",AF1032="DCP",AF1032="DECE",AF1032="DFT",AF1032="DJM")),L1032," ")</f>
        <v xml:space="preserve"> </v>
      </c>
      <c r="S1032" s="187" t="str">
        <f t="shared" ref="S1032:S1044" si="77">IF((OR(AF1032="CBM",AF1032="DBM",AF1032="DPL",AF1032="CPL")),L1032," ")</f>
        <v xml:space="preserve"> </v>
      </c>
      <c r="T1032" s="187" t="str">
        <f t="shared" ref="T1032:T1044" si="78">IF((OR(AF1032="BAC",AF1032="BAG",AF1032="BBIT",AF1032="BCT",AF1032="BISF",AF1032="BIT",AF1032="BSD")),L1032," ")</f>
        <v xml:space="preserve"> </v>
      </c>
      <c r="U1032" s="187" t="str">
        <f t="shared" ref="U1032:U1044" si="79">IF((OR(AF1032="BCOM",AF1032="BPL",AF1032="BPM",AF1032="BSC AS",AF1032="BSC E&amp;S", AF1032="IBM")),L1032," ")</f>
        <v xml:space="preserve"> </v>
      </c>
      <c r="V1032" s="187" t="str">
        <f t="shared" ref="V1032:V1044" si="80">IF((OR(AF1032="PHD FIN",AF1032="PHD MKT",AF1032="PHD STR")),L1032," ")</f>
        <v xml:space="preserve"> </v>
      </c>
      <c r="W1032" s="187">
        <f t="shared" ref="W1032:W1044" si="81">IF((OR(AF1032="B.Ed(Arts)",AF1032="BAFT",AF1032="BAFT(FT)",AF1032="BAFT(PA)",AF1032="BCJ",AF1032="BAPA",AF1032="BCP",AF1032="BECE", AF1032="BJDM",AF1032="ECO",AF1032="BEBS",AF1032="BFPA")),L1032," ")</f>
        <v>1</v>
      </c>
      <c r="X1032" s="187" t="str">
        <f t="shared" ref="X1032:X1044" si="82">IF((OR(AF1032="MSC COMM",AF1032="MBA CM",AF1032="MBA HRM",AF1032="MBA MARKETING",AF1032="MBA PROC",AF1032="MSC D_FIN",AF1032="MSC FIN_ACC",AF1032="MSC FIN_ECON", AF1032="MSC FIN_INV",AF1032="MSC KM", AF1032="MSC COMM",AF1032="MBA HRM",AF1032="MSC DF",AF1032="MBA MKT", AF1032="MBA PSM", AF1032="MSC FA", AF1032="MSC KMI")),L1032," ")</f>
        <v xml:space="preserve"> </v>
      </c>
      <c r="Y1032" s="187" t="str">
        <f t="shared" ref="Y1032:Y1044" si="83">IF((OR(AF1032="MDA",AF1032="MISM",AF1032="MDC",AF1032="MDA/MISM",AF1032="MISM/MDA",AF1032="MISM/MDC",AF1032="MISM/MDC/MDA")),L1032," ")</f>
        <v xml:space="preserve"> </v>
      </c>
      <c r="Z1032" s="187" t="str">
        <f t="shared" ref="Z1032:Z1044" si="84">IF((OR(AF1032="PHD in IS")),L1032," ")</f>
        <v xml:space="preserve"> </v>
      </c>
      <c r="AA1032" s="187"/>
      <c r="AB1032" s="187" t="str">
        <f t="shared" ref="AB1032:AB1044" si="85">IF(AF1032="PGDE",L1032,"")</f>
        <v/>
      </c>
      <c r="AC1032" s="475" t="s">
        <v>60</v>
      </c>
      <c r="AD1032" s="188" t="s">
        <v>6072</v>
      </c>
      <c r="AE1032" s="187" t="str">
        <f>VLOOKUP($AF$2:$AF$6318,'PROG CODE'!$A$2:$B$1052,2,FALSE)</f>
        <v>KCABACP</v>
      </c>
      <c r="AF1032" s="222" t="s">
        <v>88</v>
      </c>
      <c r="AG1032" s="189" t="s">
        <v>5671</v>
      </c>
      <c r="AH1032" s="282" t="s">
        <v>64</v>
      </c>
      <c r="AI1032" s="247" t="s">
        <v>6162</v>
      </c>
      <c r="AJ1032" s="217" t="s">
        <v>5638</v>
      </c>
      <c r="AK1032" s="229"/>
      <c r="AL1032" s="229"/>
      <c r="AM1032" s="192" t="s">
        <v>5639</v>
      </c>
    </row>
    <row r="1033" spans="1:39" ht="13.5" customHeight="1">
      <c r="A1033" s="183">
        <f t="shared" si="5"/>
        <v>4</v>
      </c>
      <c r="B1033" s="251" t="s">
        <v>359</v>
      </c>
      <c r="C1033" s="282" t="s">
        <v>6157</v>
      </c>
      <c r="D1033" s="244" t="s">
        <v>510</v>
      </c>
      <c r="E1033" s="244" t="s">
        <v>510</v>
      </c>
      <c r="F1033" s="282" t="s">
        <v>1852</v>
      </c>
      <c r="G1033" s="244" t="s">
        <v>6079</v>
      </c>
      <c r="H1033" s="202" t="s">
        <v>4443</v>
      </c>
      <c r="I1033" s="244" t="s">
        <v>4442</v>
      </c>
      <c r="J1033" s="228" t="s">
        <v>5669</v>
      </c>
      <c r="K1033" s="187" t="str">
        <f t="shared" si="70"/>
        <v>3</v>
      </c>
      <c r="L1033" s="187">
        <f t="shared" si="71"/>
        <v>1</v>
      </c>
      <c r="M1033" s="187">
        <v>10</v>
      </c>
      <c r="N1033" s="187" t="str">
        <f t="shared" si="72"/>
        <v xml:space="preserve"> </v>
      </c>
      <c r="O1033" s="187" t="str">
        <f t="shared" si="73"/>
        <v xml:space="preserve"> </v>
      </c>
      <c r="P1033" s="187" t="str">
        <f t="shared" si="74"/>
        <v xml:space="preserve"> </v>
      </c>
      <c r="Q1033" s="187" t="str">
        <f t="shared" si="75"/>
        <v xml:space="preserve"> </v>
      </c>
      <c r="R1033" s="187" t="str">
        <f t="shared" si="76"/>
        <v xml:space="preserve"> </v>
      </c>
      <c r="S1033" s="187" t="str">
        <f t="shared" si="77"/>
        <v xml:space="preserve"> </v>
      </c>
      <c r="T1033" s="187" t="str">
        <f t="shared" si="78"/>
        <v xml:space="preserve"> </v>
      </c>
      <c r="U1033" s="187" t="str">
        <f t="shared" si="79"/>
        <v xml:space="preserve"> </v>
      </c>
      <c r="V1033" s="187" t="str">
        <f t="shared" si="80"/>
        <v xml:space="preserve"> </v>
      </c>
      <c r="W1033" s="187">
        <f t="shared" si="81"/>
        <v>1</v>
      </c>
      <c r="X1033" s="187" t="str">
        <f t="shared" si="82"/>
        <v xml:space="preserve"> </v>
      </c>
      <c r="Y1033" s="187" t="str">
        <f t="shared" si="83"/>
        <v xml:space="preserve"> </v>
      </c>
      <c r="Z1033" s="187" t="str">
        <f t="shared" si="84"/>
        <v xml:space="preserve"> </v>
      </c>
      <c r="AA1033" s="187"/>
      <c r="AB1033" s="187" t="str">
        <f t="shared" si="85"/>
        <v/>
      </c>
      <c r="AC1033" s="475" t="s">
        <v>60</v>
      </c>
      <c r="AD1033" s="188" t="s">
        <v>6072</v>
      </c>
      <c r="AE1033" s="187" t="str">
        <f>VLOOKUP($AF$2:$AF$6318,'PROG CODE'!$A$2:$B$1052,2,FALSE)</f>
        <v>KCABACP</v>
      </c>
      <c r="AF1033" s="222" t="s">
        <v>88</v>
      </c>
      <c r="AG1033" s="189" t="s">
        <v>5671</v>
      </c>
      <c r="AH1033" s="282" t="s">
        <v>64</v>
      </c>
      <c r="AI1033" s="247" t="s">
        <v>6162</v>
      </c>
      <c r="AJ1033" s="217" t="s">
        <v>5638</v>
      </c>
      <c r="AK1033" s="229"/>
      <c r="AL1033" s="229"/>
      <c r="AM1033" s="192" t="s">
        <v>5639</v>
      </c>
    </row>
    <row r="1034" spans="1:39" ht="13.5" customHeight="1">
      <c r="A1034" s="183">
        <f t="shared" si="5"/>
        <v>5</v>
      </c>
      <c r="B1034" s="251" t="s">
        <v>360</v>
      </c>
      <c r="C1034" s="282" t="s">
        <v>6157</v>
      </c>
      <c r="D1034" s="244" t="s">
        <v>510</v>
      </c>
      <c r="E1034" s="244" t="s">
        <v>510</v>
      </c>
      <c r="F1034" s="282" t="s">
        <v>1856</v>
      </c>
      <c r="G1034" s="244" t="s">
        <v>6140</v>
      </c>
      <c r="H1034" s="202" t="s">
        <v>3985</v>
      </c>
      <c r="I1034" s="244" t="s">
        <v>4164</v>
      </c>
      <c r="J1034" s="228" t="s">
        <v>5669</v>
      </c>
      <c r="K1034" s="187" t="str">
        <f t="shared" si="70"/>
        <v>3</v>
      </c>
      <c r="L1034" s="187">
        <f t="shared" si="71"/>
        <v>1</v>
      </c>
      <c r="M1034" s="187">
        <v>10</v>
      </c>
      <c r="N1034" s="187" t="str">
        <f t="shared" si="72"/>
        <v xml:space="preserve"> </v>
      </c>
      <c r="O1034" s="187" t="str">
        <f t="shared" si="73"/>
        <v xml:space="preserve"> </v>
      </c>
      <c r="P1034" s="187" t="str">
        <f t="shared" si="74"/>
        <v xml:space="preserve"> </v>
      </c>
      <c r="Q1034" s="187" t="str">
        <f t="shared" si="75"/>
        <v xml:space="preserve"> </v>
      </c>
      <c r="R1034" s="187" t="str">
        <f t="shared" si="76"/>
        <v xml:space="preserve"> </v>
      </c>
      <c r="S1034" s="187" t="str">
        <f t="shared" si="77"/>
        <v xml:space="preserve"> </v>
      </c>
      <c r="T1034" s="187" t="str">
        <f t="shared" si="78"/>
        <v xml:space="preserve"> </v>
      </c>
      <c r="U1034" s="187" t="str">
        <f t="shared" si="79"/>
        <v xml:space="preserve"> </v>
      </c>
      <c r="V1034" s="187" t="str">
        <f t="shared" si="80"/>
        <v xml:space="preserve"> </v>
      </c>
      <c r="W1034" s="187">
        <f t="shared" si="81"/>
        <v>1</v>
      </c>
      <c r="X1034" s="187" t="str">
        <f t="shared" si="82"/>
        <v xml:space="preserve"> </v>
      </c>
      <c r="Y1034" s="187" t="str">
        <f t="shared" si="83"/>
        <v xml:space="preserve"> </v>
      </c>
      <c r="Z1034" s="187" t="str">
        <f t="shared" si="84"/>
        <v xml:space="preserve"> </v>
      </c>
      <c r="AA1034" s="187"/>
      <c r="AB1034" s="187" t="str">
        <f t="shared" si="85"/>
        <v/>
      </c>
      <c r="AC1034" s="475" t="s">
        <v>60</v>
      </c>
      <c r="AD1034" s="188" t="s">
        <v>6072</v>
      </c>
      <c r="AE1034" s="187" t="str">
        <f>VLOOKUP($AF$2:$AF$6318,'PROG CODE'!$A$2:$B$1052,2,FALSE)</f>
        <v>KCABACP</v>
      </c>
      <c r="AF1034" s="222" t="s">
        <v>88</v>
      </c>
      <c r="AG1034" s="189" t="s">
        <v>5671</v>
      </c>
      <c r="AH1034" s="282" t="s">
        <v>64</v>
      </c>
      <c r="AI1034" s="247" t="s">
        <v>6162</v>
      </c>
      <c r="AJ1034" s="217" t="s">
        <v>5638</v>
      </c>
      <c r="AK1034" s="229"/>
      <c r="AL1034" s="229"/>
      <c r="AM1034" s="192" t="s">
        <v>5639</v>
      </c>
    </row>
    <row r="1035" spans="1:39" ht="13.5" customHeight="1">
      <c r="A1035" s="183">
        <f t="shared" si="5"/>
        <v>6</v>
      </c>
      <c r="B1035" s="247" t="s">
        <v>361</v>
      </c>
      <c r="C1035" s="247" t="s">
        <v>6170</v>
      </c>
      <c r="D1035" s="297" t="s">
        <v>510</v>
      </c>
      <c r="E1035" s="244" t="s">
        <v>510</v>
      </c>
      <c r="F1035" s="314" t="s">
        <v>1902</v>
      </c>
      <c r="G1035" s="323" t="s">
        <v>6540</v>
      </c>
      <c r="H1035" s="157" t="str">
        <f>VLOOKUP(I1035:I1105,'ENTER STAFF #S HERE'!$A$1:$B$2180,2,FALSE)</f>
        <v>C1773</v>
      </c>
      <c r="I1035" s="246" t="s">
        <v>5613</v>
      </c>
      <c r="J1035" s="228"/>
      <c r="K1035" s="187">
        <f t="shared" si="70"/>
        <v>0</v>
      </c>
      <c r="L1035" s="187">
        <f t="shared" si="71"/>
        <v>0</v>
      </c>
      <c r="M1035" s="187">
        <v>10</v>
      </c>
      <c r="N1035" s="187" t="str">
        <f t="shared" si="72"/>
        <v xml:space="preserve"> </v>
      </c>
      <c r="O1035" s="187" t="str">
        <f t="shared" si="73"/>
        <v xml:space="preserve"> </v>
      </c>
      <c r="P1035" s="187" t="str">
        <f t="shared" si="74"/>
        <v xml:space="preserve"> </v>
      </c>
      <c r="Q1035" s="187" t="str">
        <f t="shared" si="75"/>
        <v xml:space="preserve"> </v>
      </c>
      <c r="R1035" s="187" t="str">
        <f t="shared" si="76"/>
        <v xml:space="preserve"> </v>
      </c>
      <c r="S1035" s="187" t="str">
        <f t="shared" si="77"/>
        <v xml:space="preserve"> </v>
      </c>
      <c r="T1035" s="187" t="str">
        <f t="shared" si="78"/>
        <v xml:space="preserve"> </v>
      </c>
      <c r="U1035" s="187" t="str">
        <f t="shared" si="79"/>
        <v xml:space="preserve"> </v>
      </c>
      <c r="V1035" s="187" t="str">
        <f t="shared" si="80"/>
        <v xml:space="preserve"> </v>
      </c>
      <c r="W1035" s="187">
        <f t="shared" si="81"/>
        <v>0</v>
      </c>
      <c r="X1035" s="187" t="str">
        <f t="shared" si="82"/>
        <v xml:space="preserve"> </v>
      </c>
      <c r="Y1035" s="187" t="str">
        <f t="shared" si="83"/>
        <v xml:space="preserve"> </v>
      </c>
      <c r="Z1035" s="187" t="str">
        <f t="shared" si="84"/>
        <v xml:space="preserve"> </v>
      </c>
      <c r="AA1035" s="187"/>
      <c r="AB1035" s="187" t="str">
        <f t="shared" si="85"/>
        <v/>
      </c>
      <c r="AC1035" s="475" t="s">
        <v>60</v>
      </c>
      <c r="AD1035" s="188" t="s">
        <v>6072</v>
      </c>
      <c r="AE1035" s="187" t="str">
        <f>VLOOKUP($AF$2:$AF$6318,'PROG CODE'!$A$2:$B$1052,2,FALSE)</f>
        <v>KCABACP</v>
      </c>
      <c r="AF1035" s="222" t="s">
        <v>88</v>
      </c>
      <c r="AG1035" s="189" t="s">
        <v>5671</v>
      </c>
      <c r="AH1035" s="222" t="s">
        <v>5684</v>
      </c>
      <c r="AI1035" s="247" t="s">
        <v>6183</v>
      </c>
      <c r="AJ1035" s="191" t="s">
        <v>5638</v>
      </c>
      <c r="AK1035" s="229"/>
      <c r="AL1035" s="229"/>
      <c r="AM1035" s="192" t="s">
        <v>5639</v>
      </c>
    </row>
    <row r="1036" spans="1:39" ht="13.5" customHeight="1">
      <c r="A1036" s="183">
        <f t="shared" si="5"/>
        <v>6</v>
      </c>
      <c r="B1036" s="243" t="s">
        <v>361</v>
      </c>
      <c r="C1036" s="243" t="s">
        <v>6168</v>
      </c>
      <c r="D1036" s="179" t="s">
        <v>510</v>
      </c>
      <c r="E1036" s="231" t="s">
        <v>510</v>
      </c>
      <c r="F1036" s="204" t="s">
        <v>1872</v>
      </c>
      <c r="G1036" s="181" t="s">
        <v>6155</v>
      </c>
      <c r="H1036" s="157" t="str">
        <f>VLOOKUP(I1036:I1112,'ENTER STAFF #S HERE'!$A$1:$B$2180,2,FALSE)</f>
        <v>C1045</v>
      </c>
      <c r="I1036" s="179" t="s">
        <v>4294</v>
      </c>
      <c r="J1036" s="228">
        <v>3</v>
      </c>
      <c r="K1036" s="187">
        <f t="shared" si="70"/>
        <v>3</v>
      </c>
      <c r="L1036" s="187">
        <f t="shared" si="71"/>
        <v>1</v>
      </c>
      <c r="M1036" s="187">
        <v>10</v>
      </c>
      <c r="N1036" s="187" t="str">
        <f t="shared" si="72"/>
        <v xml:space="preserve"> </v>
      </c>
      <c r="O1036" s="187" t="str">
        <f t="shared" si="73"/>
        <v xml:space="preserve"> </v>
      </c>
      <c r="P1036" s="187" t="str">
        <f t="shared" si="74"/>
        <v xml:space="preserve"> </v>
      </c>
      <c r="Q1036" s="187" t="str">
        <f t="shared" si="75"/>
        <v xml:space="preserve"> </v>
      </c>
      <c r="R1036" s="187" t="str">
        <f t="shared" si="76"/>
        <v xml:space="preserve"> </v>
      </c>
      <c r="S1036" s="187" t="str">
        <f t="shared" si="77"/>
        <v xml:space="preserve"> </v>
      </c>
      <c r="T1036" s="187" t="str">
        <f t="shared" si="78"/>
        <v xml:space="preserve"> </v>
      </c>
      <c r="U1036" s="187" t="str">
        <f t="shared" si="79"/>
        <v xml:space="preserve"> </v>
      </c>
      <c r="V1036" s="187" t="str">
        <f t="shared" si="80"/>
        <v xml:space="preserve"> </v>
      </c>
      <c r="W1036" s="187">
        <f t="shared" si="81"/>
        <v>1</v>
      </c>
      <c r="X1036" s="187" t="str">
        <f t="shared" si="82"/>
        <v xml:space="preserve"> </v>
      </c>
      <c r="Y1036" s="187" t="str">
        <f t="shared" si="83"/>
        <v xml:space="preserve"> </v>
      </c>
      <c r="Z1036" s="187" t="str">
        <f t="shared" si="84"/>
        <v xml:space="preserve"> </v>
      </c>
      <c r="AA1036" s="187"/>
      <c r="AB1036" s="187" t="str">
        <f t="shared" si="85"/>
        <v/>
      </c>
      <c r="AC1036" s="475" t="s">
        <v>60</v>
      </c>
      <c r="AD1036" s="188" t="s">
        <v>6072</v>
      </c>
      <c r="AE1036" s="187" t="str">
        <f>VLOOKUP($AF$2:$AF$6318,'PROG CODE'!$A$2:$B$1052,2,FALSE)</f>
        <v>KCABACP</v>
      </c>
      <c r="AF1036" s="222" t="s">
        <v>88</v>
      </c>
      <c r="AG1036" s="189" t="s">
        <v>5671</v>
      </c>
      <c r="AH1036" s="222" t="s">
        <v>5684</v>
      </c>
      <c r="AI1036" s="222" t="s">
        <v>6554</v>
      </c>
      <c r="AJ1036" s="217" t="s">
        <v>5638</v>
      </c>
      <c r="AK1036" s="229"/>
      <c r="AL1036" s="229"/>
      <c r="AM1036" s="192" t="s">
        <v>5639</v>
      </c>
    </row>
    <row r="1037" spans="1:39" ht="13.5" customHeight="1">
      <c r="A1037" s="348"/>
      <c r="B1037" s="224" t="s">
        <v>361</v>
      </c>
      <c r="C1037" s="224" t="s">
        <v>6168</v>
      </c>
      <c r="D1037" s="179" t="s">
        <v>510</v>
      </c>
      <c r="E1037" s="231" t="s">
        <v>510</v>
      </c>
      <c r="F1037" s="204" t="s">
        <v>1872</v>
      </c>
      <c r="G1037" s="181" t="s">
        <v>6155</v>
      </c>
      <c r="H1037" s="157" t="str">
        <f>VLOOKUP(I1037:I1106,'ENTER STAFF #S HERE'!$A$1:$B$2180,2,FALSE)</f>
        <v>C1045</v>
      </c>
      <c r="I1037" s="179" t="s">
        <v>4294</v>
      </c>
      <c r="J1037" s="228">
        <v>3</v>
      </c>
      <c r="K1037" s="187">
        <f t="shared" si="70"/>
        <v>3</v>
      </c>
      <c r="L1037" s="187">
        <f t="shared" si="71"/>
        <v>1</v>
      </c>
      <c r="M1037" s="187">
        <v>6</v>
      </c>
      <c r="N1037" s="187" t="str">
        <f t="shared" si="72"/>
        <v xml:space="preserve"> </v>
      </c>
      <c r="O1037" s="187" t="str">
        <f t="shared" si="73"/>
        <v xml:space="preserve"> </v>
      </c>
      <c r="P1037" s="187" t="str">
        <f t="shared" si="74"/>
        <v xml:space="preserve"> </v>
      </c>
      <c r="Q1037" s="187" t="str">
        <f t="shared" si="75"/>
        <v xml:space="preserve"> </v>
      </c>
      <c r="R1037" s="187" t="str">
        <f t="shared" si="76"/>
        <v xml:space="preserve"> </v>
      </c>
      <c r="S1037" s="187" t="str">
        <f t="shared" si="77"/>
        <v xml:space="preserve"> </v>
      </c>
      <c r="T1037" s="187" t="str">
        <f t="shared" si="78"/>
        <v xml:space="preserve"> </v>
      </c>
      <c r="U1037" s="187" t="str">
        <f t="shared" si="79"/>
        <v xml:space="preserve"> </v>
      </c>
      <c r="V1037" s="187" t="str">
        <f t="shared" si="80"/>
        <v xml:space="preserve"> </v>
      </c>
      <c r="W1037" s="187">
        <f t="shared" si="81"/>
        <v>1</v>
      </c>
      <c r="X1037" s="187" t="str">
        <f t="shared" si="82"/>
        <v xml:space="preserve"> </v>
      </c>
      <c r="Y1037" s="187" t="str">
        <f t="shared" si="83"/>
        <v xml:space="preserve"> </v>
      </c>
      <c r="Z1037" s="187" t="str">
        <f t="shared" si="84"/>
        <v xml:space="preserve"> </v>
      </c>
      <c r="AA1037" s="187"/>
      <c r="AB1037" s="187" t="str">
        <f t="shared" si="85"/>
        <v/>
      </c>
      <c r="AC1037" s="475" t="s">
        <v>60</v>
      </c>
      <c r="AD1037" s="188" t="s">
        <v>6072</v>
      </c>
      <c r="AE1037" s="187" t="str">
        <f>VLOOKUP($AF$2:$AF$6318,'PROG CODE'!$A$2:$B$1052,2,FALSE)</f>
        <v>KCABACP</v>
      </c>
      <c r="AF1037" s="222" t="s">
        <v>88</v>
      </c>
      <c r="AG1037" s="189" t="s">
        <v>5671</v>
      </c>
      <c r="AH1037" s="222" t="s">
        <v>64</v>
      </c>
      <c r="AI1037" s="222" t="s">
        <v>6156</v>
      </c>
      <c r="AJ1037" s="217" t="s">
        <v>5638</v>
      </c>
      <c r="AK1037" s="229"/>
      <c r="AL1037" s="229"/>
      <c r="AM1037" s="192" t="s">
        <v>5639</v>
      </c>
    </row>
    <row r="1038" spans="1:39" ht="13.5" customHeight="1">
      <c r="A1038" s="183">
        <f>IF(B1038="MONDAY",1,IF(B1038="TUESDAY",2,IF(B1038="WEDNESDAY",3,IF(B1038="THURSDAY",4,IF(B1038="FRIDAY",5,IF(B1038="SATURDAY",6,7))))))</f>
        <v>3</v>
      </c>
      <c r="B1038" s="251" t="s">
        <v>358</v>
      </c>
      <c r="C1038" s="247" t="s">
        <v>5643</v>
      </c>
      <c r="D1038" s="244" t="s">
        <v>510</v>
      </c>
      <c r="E1038" s="244" t="s">
        <v>510</v>
      </c>
      <c r="F1038" s="204" t="s">
        <v>1872</v>
      </c>
      <c r="G1038" s="181" t="s">
        <v>6155</v>
      </c>
      <c r="H1038" s="157" t="str">
        <f>VLOOKUP(I1038:I1091,'ENTER STAFF #S HERE'!$A$1:$B$2180,2,FALSE)</f>
        <v>C2007</v>
      </c>
      <c r="I1038" s="230" t="s">
        <v>5522</v>
      </c>
      <c r="J1038" s="228" t="s">
        <v>5669</v>
      </c>
      <c r="K1038" s="187" t="str">
        <f t="shared" si="70"/>
        <v>3</v>
      </c>
      <c r="L1038" s="187">
        <f t="shared" si="71"/>
        <v>1</v>
      </c>
      <c r="M1038" s="187">
        <v>10</v>
      </c>
      <c r="N1038" s="187" t="str">
        <f t="shared" si="72"/>
        <v xml:space="preserve"> </v>
      </c>
      <c r="O1038" s="187" t="str">
        <f t="shared" si="73"/>
        <v xml:space="preserve"> </v>
      </c>
      <c r="P1038" s="187" t="str">
        <f t="shared" si="74"/>
        <v xml:space="preserve"> </v>
      </c>
      <c r="Q1038" s="187" t="str">
        <f t="shared" si="75"/>
        <v xml:space="preserve"> </v>
      </c>
      <c r="R1038" s="187" t="str">
        <f t="shared" si="76"/>
        <v xml:space="preserve"> </v>
      </c>
      <c r="S1038" s="187" t="str">
        <f t="shared" si="77"/>
        <v xml:space="preserve"> </v>
      </c>
      <c r="T1038" s="187" t="str">
        <f t="shared" si="78"/>
        <v xml:space="preserve"> </v>
      </c>
      <c r="U1038" s="187" t="str">
        <f t="shared" si="79"/>
        <v xml:space="preserve"> </v>
      </c>
      <c r="V1038" s="187" t="str">
        <f t="shared" si="80"/>
        <v xml:space="preserve"> </v>
      </c>
      <c r="W1038" s="187">
        <f t="shared" si="81"/>
        <v>1</v>
      </c>
      <c r="X1038" s="187" t="str">
        <f t="shared" si="82"/>
        <v xml:space="preserve"> </v>
      </c>
      <c r="Y1038" s="187" t="str">
        <f t="shared" si="83"/>
        <v xml:space="preserve"> </v>
      </c>
      <c r="Z1038" s="187" t="str">
        <f t="shared" si="84"/>
        <v xml:space="preserve"> </v>
      </c>
      <c r="AA1038" s="187"/>
      <c r="AB1038" s="187" t="str">
        <f t="shared" si="85"/>
        <v/>
      </c>
      <c r="AC1038" s="475" t="s">
        <v>60</v>
      </c>
      <c r="AD1038" s="188" t="s">
        <v>6072</v>
      </c>
      <c r="AE1038" s="187" t="str">
        <f>VLOOKUP($AF$2:$AF$6318,'PROG CODE'!$A$2:$B$1052,2,FALSE)</f>
        <v>KCABACP</v>
      </c>
      <c r="AF1038" s="222" t="s">
        <v>88</v>
      </c>
      <c r="AG1038" s="189" t="s">
        <v>63</v>
      </c>
      <c r="AH1038" s="222" t="s">
        <v>5684</v>
      </c>
      <c r="AI1038" s="282" t="s">
        <v>6148</v>
      </c>
      <c r="AJ1038" s="191" t="s">
        <v>5638</v>
      </c>
      <c r="AK1038" s="229"/>
      <c r="AL1038" s="229"/>
      <c r="AM1038" s="192" t="s">
        <v>5639</v>
      </c>
    </row>
    <row r="1039" spans="1:39" ht="13.5" customHeight="1">
      <c r="A1039" s="348"/>
      <c r="B1039" s="251" t="s">
        <v>359</v>
      </c>
      <c r="C1039" s="224" t="s">
        <v>5636</v>
      </c>
      <c r="D1039" s="179" t="s">
        <v>510</v>
      </c>
      <c r="E1039" s="231" t="s">
        <v>510</v>
      </c>
      <c r="F1039" s="204" t="s">
        <v>2134</v>
      </c>
      <c r="G1039" s="181" t="s">
        <v>6313</v>
      </c>
      <c r="H1039" s="157" t="str">
        <f>VLOOKUP(I1039:I1115,'ENTER STAFF #S HERE'!$A$1:$B$2180,2,FALSE)</f>
        <v>C1781</v>
      </c>
      <c r="I1039" s="179" t="s">
        <v>3984</v>
      </c>
      <c r="J1039" s="228">
        <v>3</v>
      </c>
      <c r="K1039" s="187">
        <f t="shared" si="70"/>
        <v>3</v>
      </c>
      <c r="L1039" s="187">
        <f t="shared" si="71"/>
        <v>1</v>
      </c>
      <c r="M1039" s="187">
        <v>5</v>
      </c>
      <c r="N1039" s="187" t="str">
        <f t="shared" si="72"/>
        <v xml:space="preserve"> </v>
      </c>
      <c r="O1039" s="187" t="str">
        <f t="shared" si="73"/>
        <v xml:space="preserve"> </v>
      </c>
      <c r="P1039" s="187" t="str">
        <f t="shared" si="74"/>
        <v xml:space="preserve"> </v>
      </c>
      <c r="Q1039" s="187" t="str">
        <f t="shared" si="75"/>
        <v xml:space="preserve"> </v>
      </c>
      <c r="R1039" s="187" t="str">
        <f t="shared" si="76"/>
        <v xml:space="preserve"> </v>
      </c>
      <c r="S1039" s="187" t="str">
        <f t="shared" si="77"/>
        <v xml:space="preserve"> </v>
      </c>
      <c r="T1039" s="187" t="str">
        <f t="shared" si="78"/>
        <v xml:space="preserve"> </v>
      </c>
      <c r="U1039" s="187" t="str">
        <f t="shared" si="79"/>
        <v xml:space="preserve"> </v>
      </c>
      <c r="V1039" s="187" t="str">
        <f t="shared" si="80"/>
        <v xml:space="preserve"> </v>
      </c>
      <c r="W1039" s="187">
        <f t="shared" si="81"/>
        <v>1</v>
      </c>
      <c r="X1039" s="187" t="str">
        <f t="shared" si="82"/>
        <v xml:space="preserve"> </v>
      </c>
      <c r="Y1039" s="187" t="str">
        <f t="shared" si="83"/>
        <v xml:space="preserve"> </v>
      </c>
      <c r="Z1039" s="187" t="str">
        <f t="shared" si="84"/>
        <v xml:space="preserve"> </v>
      </c>
      <c r="AA1039" s="187"/>
      <c r="AB1039" s="187" t="str">
        <f t="shared" si="85"/>
        <v/>
      </c>
      <c r="AC1039" s="475" t="s">
        <v>60</v>
      </c>
      <c r="AD1039" s="188" t="s">
        <v>6072</v>
      </c>
      <c r="AE1039" s="187" t="str">
        <f>VLOOKUP($AF$2:$AF$6318,'PROG CODE'!$A$2:$B$1052,2,FALSE)</f>
        <v>KCABEDUORD</v>
      </c>
      <c r="AF1039" s="222" t="s">
        <v>90</v>
      </c>
      <c r="AG1039" s="190" t="s">
        <v>63</v>
      </c>
      <c r="AH1039" s="222" t="s">
        <v>5684</v>
      </c>
      <c r="AI1039" s="222" t="s">
        <v>6136</v>
      </c>
      <c r="AJ1039" s="217" t="s">
        <v>5638</v>
      </c>
      <c r="AK1039" s="229"/>
      <c r="AL1039" s="229"/>
      <c r="AM1039" s="192" t="s">
        <v>5639</v>
      </c>
    </row>
    <row r="1040" spans="1:39" ht="13.5" customHeight="1">
      <c r="A1040" s="183">
        <f t="shared" ref="A1040:A1047" si="86">IF(B1040="MONDAY",1,IF(B1040="TUESDAY",2,IF(B1040="WEDNESDAY",3,IF(B1040="THURSDAY",4,IF(B1040="FRIDAY",5,IF(B1040="SATURDAY",6,7))))))</f>
        <v>5</v>
      </c>
      <c r="B1040" s="251" t="s">
        <v>360</v>
      </c>
      <c r="C1040" s="224" t="s">
        <v>5643</v>
      </c>
      <c r="D1040" s="179" t="s">
        <v>510</v>
      </c>
      <c r="E1040" s="231" t="s">
        <v>510</v>
      </c>
      <c r="F1040" s="204" t="s">
        <v>2176</v>
      </c>
      <c r="G1040" s="181" t="s">
        <v>2177</v>
      </c>
      <c r="H1040" s="202" t="s">
        <v>6555</v>
      </c>
      <c r="I1040" s="179" t="s">
        <v>3903</v>
      </c>
      <c r="J1040" s="228"/>
      <c r="K1040" s="187">
        <f t="shared" si="70"/>
        <v>0</v>
      </c>
      <c r="L1040" s="187">
        <f t="shared" si="71"/>
        <v>0</v>
      </c>
      <c r="M1040" s="187">
        <v>5</v>
      </c>
      <c r="N1040" s="187" t="str">
        <f t="shared" si="72"/>
        <v xml:space="preserve"> </v>
      </c>
      <c r="O1040" s="187" t="str">
        <f t="shared" si="73"/>
        <v xml:space="preserve"> </v>
      </c>
      <c r="P1040" s="187" t="str">
        <f t="shared" si="74"/>
        <v xml:space="preserve"> </v>
      </c>
      <c r="Q1040" s="187" t="str">
        <f t="shared" si="75"/>
        <v xml:space="preserve"> </v>
      </c>
      <c r="R1040" s="187" t="str">
        <f t="shared" si="76"/>
        <v xml:space="preserve"> </v>
      </c>
      <c r="S1040" s="187" t="str">
        <f t="shared" si="77"/>
        <v xml:space="preserve"> </v>
      </c>
      <c r="T1040" s="187" t="str">
        <f t="shared" si="78"/>
        <v xml:space="preserve"> </v>
      </c>
      <c r="U1040" s="187" t="str">
        <f t="shared" si="79"/>
        <v xml:space="preserve"> </v>
      </c>
      <c r="V1040" s="187" t="str">
        <f t="shared" si="80"/>
        <v xml:space="preserve"> </v>
      </c>
      <c r="W1040" s="187">
        <f t="shared" si="81"/>
        <v>0</v>
      </c>
      <c r="X1040" s="187" t="str">
        <f t="shared" si="82"/>
        <v xml:space="preserve"> </v>
      </c>
      <c r="Y1040" s="187" t="str">
        <f t="shared" si="83"/>
        <v xml:space="preserve"> </v>
      </c>
      <c r="Z1040" s="187" t="str">
        <f t="shared" si="84"/>
        <v xml:space="preserve"> </v>
      </c>
      <c r="AA1040" s="187"/>
      <c r="AB1040" s="187" t="str">
        <f t="shared" si="85"/>
        <v/>
      </c>
      <c r="AC1040" s="475" t="s">
        <v>60</v>
      </c>
      <c r="AD1040" s="188" t="s">
        <v>6072</v>
      </c>
      <c r="AE1040" s="187" t="str">
        <f>VLOOKUP($AF$2:$AF$6318,'PROG CODE'!$A$2:$B$1052,2,FALSE)</f>
        <v>KCABEDUORD</v>
      </c>
      <c r="AF1040" s="222" t="s">
        <v>90</v>
      </c>
      <c r="AG1040" s="190" t="s">
        <v>63</v>
      </c>
      <c r="AH1040" s="222" t="s">
        <v>5684</v>
      </c>
      <c r="AI1040" s="222" t="s">
        <v>6141</v>
      </c>
      <c r="AJ1040" s="217" t="s">
        <v>5638</v>
      </c>
      <c r="AK1040" s="229"/>
      <c r="AL1040" s="229"/>
      <c r="AM1040" s="192" t="s">
        <v>5639</v>
      </c>
    </row>
    <row r="1041" spans="1:39" ht="13.5" customHeight="1">
      <c r="A1041" s="183">
        <f t="shared" si="86"/>
        <v>5</v>
      </c>
      <c r="B1041" s="212" t="s">
        <v>360</v>
      </c>
      <c r="C1041" s="195" t="s">
        <v>53</v>
      </c>
      <c r="D1041" s="200" t="s">
        <v>510</v>
      </c>
      <c r="E1041" s="200" t="s">
        <v>5648</v>
      </c>
      <c r="F1041" s="204" t="s">
        <v>2238</v>
      </c>
      <c r="G1041" s="181" t="s">
        <v>6359</v>
      </c>
      <c r="H1041" s="157" t="str">
        <f>VLOOKUP(I1041:I1115,'ENTER STAFF #S HERE'!$A$1:$B$2180,2,FALSE)</f>
        <v>C1717</v>
      </c>
      <c r="I1041" s="230" t="s">
        <v>4278</v>
      </c>
      <c r="J1041" s="228" t="s">
        <v>5669</v>
      </c>
      <c r="K1041" s="187" t="str">
        <f t="shared" si="70"/>
        <v>3</v>
      </c>
      <c r="L1041" s="187">
        <f t="shared" si="71"/>
        <v>1</v>
      </c>
      <c r="M1041" s="187">
        <v>5</v>
      </c>
      <c r="N1041" s="187" t="str">
        <f t="shared" si="72"/>
        <v xml:space="preserve"> </v>
      </c>
      <c r="O1041" s="187" t="str">
        <f t="shared" si="73"/>
        <v xml:space="preserve"> </v>
      </c>
      <c r="P1041" s="187" t="str">
        <f t="shared" si="74"/>
        <v xml:space="preserve"> </v>
      </c>
      <c r="Q1041" s="187" t="str">
        <f t="shared" si="75"/>
        <v xml:space="preserve"> </v>
      </c>
      <c r="R1041" s="187" t="str">
        <f t="shared" si="76"/>
        <v xml:space="preserve"> </v>
      </c>
      <c r="S1041" s="187" t="str">
        <f t="shared" si="77"/>
        <v xml:space="preserve"> </v>
      </c>
      <c r="T1041" s="187" t="str">
        <f t="shared" si="78"/>
        <v xml:space="preserve"> </v>
      </c>
      <c r="U1041" s="187" t="str">
        <f t="shared" si="79"/>
        <v xml:space="preserve"> </v>
      </c>
      <c r="V1041" s="187" t="str">
        <f t="shared" si="80"/>
        <v xml:space="preserve"> </v>
      </c>
      <c r="W1041" s="187">
        <f t="shared" si="81"/>
        <v>1</v>
      </c>
      <c r="X1041" s="187" t="str">
        <f t="shared" si="82"/>
        <v xml:space="preserve"> </v>
      </c>
      <c r="Y1041" s="187" t="str">
        <f t="shared" si="83"/>
        <v xml:space="preserve"> </v>
      </c>
      <c r="Z1041" s="187" t="str">
        <f t="shared" si="84"/>
        <v xml:space="preserve"> </v>
      </c>
      <c r="AA1041" s="187"/>
      <c r="AB1041" s="187" t="str">
        <f t="shared" si="85"/>
        <v/>
      </c>
      <c r="AC1041" s="475" t="s">
        <v>60</v>
      </c>
      <c r="AD1041" s="196" t="s">
        <v>5642</v>
      </c>
      <c r="AE1041" s="187" t="str">
        <f>VLOOKUP($AF$2:$AF$6318,'PROG CODE'!$A$2:$B$1052,2,FALSE)</f>
        <v>KCABEDUORD</v>
      </c>
      <c r="AF1041" s="222" t="s">
        <v>90</v>
      </c>
      <c r="AG1041" s="190" t="s">
        <v>63</v>
      </c>
      <c r="AH1041" s="222" t="s">
        <v>5684</v>
      </c>
      <c r="AI1041" s="222" t="s">
        <v>6148</v>
      </c>
      <c r="AJ1041" s="217" t="s">
        <v>5638</v>
      </c>
      <c r="AK1041" s="229"/>
      <c r="AL1041" s="229"/>
      <c r="AM1041" s="192" t="s">
        <v>5639</v>
      </c>
    </row>
    <row r="1042" spans="1:39" ht="13.5" customHeight="1">
      <c r="A1042" s="183">
        <f t="shared" si="86"/>
        <v>5</v>
      </c>
      <c r="B1042" s="349" t="s">
        <v>360</v>
      </c>
      <c r="C1042" s="213" t="s">
        <v>5636</v>
      </c>
      <c r="D1042" s="179" t="s">
        <v>510</v>
      </c>
      <c r="E1042" s="231" t="s">
        <v>510</v>
      </c>
      <c r="F1042" s="204" t="s">
        <v>2336</v>
      </c>
      <c r="G1042" s="181" t="s">
        <v>6556</v>
      </c>
      <c r="H1042" s="294" t="s">
        <v>4199</v>
      </c>
      <c r="I1042" s="230" t="s">
        <v>4198</v>
      </c>
      <c r="J1042" s="228"/>
      <c r="K1042" s="187">
        <f t="shared" si="70"/>
        <v>0</v>
      </c>
      <c r="L1042" s="187">
        <f t="shared" si="71"/>
        <v>0</v>
      </c>
      <c r="M1042" s="187">
        <v>5</v>
      </c>
      <c r="N1042" s="187"/>
      <c r="O1042" s="187" t="str">
        <f t="shared" si="73"/>
        <v xml:space="preserve"> </v>
      </c>
      <c r="P1042" s="187" t="str">
        <f t="shared" si="74"/>
        <v xml:space="preserve"> </v>
      </c>
      <c r="Q1042" s="187" t="str">
        <f t="shared" si="75"/>
        <v xml:space="preserve"> </v>
      </c>
      <c r="R1042" s="187" t="str">
        <f t="shared" si="76"/>
        <v xml:space="preserve"> </v>
      </c>
      <c r="S1042" s="187" t="str">
        <f t="shared" si="77"/>
        <v xml:space="preserve"> </v>
      </c>
      <c r="T1042" s="187" t="str">
        <f t="shared" si="78"/>
        <v xml:space="preserve"> </v>
      </c>
      <c r="U1042" s="187" t="str">
        <f t="shared" si="79"/>
        <v xml:space="preserve"> </v>
      </c>
      <c r="V1042" s="187" t="str">
        <f t="shared" si="80"/>
        <v xml:space="preserve"> </v>
      </c>
      <c r="W1042" s="187">
        <f t="shared" si="81"/>
        <v>0</v>
      </c>
      <c r="X1042" s="187" t="str">
        <f t="shared" si="82"/>
        <v xml:space="preserve"> </v>
      </c>
      <c r="Y1042" s="187" t="str">
        <f t="shared" si="83"/>
        <v xml:space="preserve"> </v>
      </c>
      <c r="Z1042" s="187" t="str">
        <f t="shared" si="84"/>
        <v xml:space="preserve"> </v>
      </c>
      <c r="AA1042" s="187"/>
      <c r="AB1042" s="187" t="str">
        <f t="shared" si="85"/>
        <v/>
      </c>
      <c r="AC1042" s="475" t="s">
        <v>60</v>
      </c>
      <c r="AD1042" s="188" t="s">
        <v>6072</v>
      </c>
      <c r="AE1042" s="187" t="str">
        <f>VLOOKUP($AF$2:$AF$6318,'PROG CODE'!$A$2:$B$1052,2,FALSE)</f>
        <v>KCABEDUORD</v>
      </c>
      <c r="AF1042" s="222" t="s">
        <v>90</v>
      </c>
      <c r="AG1042" s="190" t="s">
        <v>63</v>
      </c>
      <c r="AH1042" s="222" t="s">
        <v>5684</v>
      </c>
      <c r="AI1042" s="222" t="s">
        <v>6206</v>
      </c>
      <c r="AJ1042" s="217" t="s">
        <v>5638</v>
      </c>
      <c r="AK1042" s="229"/>
      <c r="AL1042" s="229"/>
      <c r="AM1042" s="192" t="s">
        <v>5639</v>
      </c>
    </row>
    <row r="1043" spans="1:39" ht="13.5" customHeight="1">
      <c r="A1043" s="183">
        <f t="shared" si="86"/>
        <v>3</v>
      </c>
      <c r="B1043" s="219" t="s">
        <v>358</v>
      </c>
      <c r="C1043" s="213" t="s">
        <v>5636</v>
      </c>
      <c r="D1043" s="179" t="s">
        <v>510</v>
      </c>
      <c r="E1043" s="231" t="s">
        <v>510</v>
      </c>
      <c r="F1043" s="204" t="s">
        <v>787</v>
      </c>
      <c r="G1043" s="181" t="s">
        <v>5660</v>
      </c>
      <c r="H1043" s="202" t="s">
        <v>4020</v>
      </c>
      <c r="I1043" s="179" t="s">
        <v>4019</v>
      </c>
      <c r="J1043" s="228"/>
      <c r="K1043" s="187"/>
      <c r="L1043" s="187"/>
      <c r="M1043" s="187">
        <v>5</v>
      </c>
      <c r="N1043" s="187"/>
      <c r="O1043" s="187" t="str">
        <f t="shared" si="73"/>
        <v xml:space="preserve"> </v>
      </c>
      <c r="P1043" s="187" t="str">
        <f t="shared" si="74"/>
        <v xml:space="preserve"> </v>
      </c>
      <c r="Q1043" s="187" t="str">
        <f t="shared" si="75"/>
        <v xml:space="preserve"> </v>
      </c>
      <c r="R1043" s="187" t="str">
        <f t="shared" si="76"/>
        <v xml:space="preserve"> </v>
      </c>
      <c r="S1043" s="187" t="str">
        <f t="shared" si="77"/>
        <v xml:space="preserve"> </v>
      </c>
      <c r="T1043" s="187" t="str">
        <f t="shared" si="78"/>
        <v xml:space="preserve"> </v>
      </c>
      <c r="U1043" s="187" t="str">
        <f t="shared" si="79"/>
        <v xml:space="preserve"> </v>
      </c>
      <c r="V1043" s="187" t="str">
        <f t="shared" si="80"/>
        <v xml:space="preserve"> </v>
      </c>
      <c r="W1043" s="187">
        <f t="shared" si="81"/>
        <v>0</v>
      </c>
      <c r="X1043" s="187" t="str">
        <f t="shared" si="82"/>
        <v xml:space="preserve"> </v>
      </c>
      <c r="Y1043" s="187" t="str">
        <f t="shared" si="83"/>
        <v xml:space="preserve"> </v>
      </c>
      <c r="Z1043" s="187" t="str">
        <f t="shared" si="84"/>
        <v xml:space="preserve"> </v>
      </c>
      <c r="AA1043" s="187"/>
      <c r="AB1043" s="187" t="str">
        <f t="shared" si="85"/>
        <v/>
      </c>
      <c r="AC1043" s="475" t="s">
        <v>60</v>
      </c>
      <c r="AD1043" s="188" t="s">
        <v>6072</v>
      </c>
      <c r="AE1043" s="187" t="str">
        <f>VLOOKUP($AF$2:$AF$6318,'PROG CODE'!$A$2:$B$1052,2,FALSE)</f>
        <v>KCABEDUORD</v>
      </c>
      <c r="AF1043" s="222" t="s">
        <v>90</v>
      </c>
      <c r="AG1043" s="190" t="s">
        <v>63</v>
      </c>
      <c r="AH1043" s="222" t="s">
        <v>5684</v>
      </c>
      <c r="AI1043" s="222" t="s">
        <v>6206</v>
      </c>
      <c r="AJ1043" s="217" t="s">
        <v>5638</v>
      </c>
      <c r="AK1043" s="229"/>
      <c r="AL1043" s="229"/>
      <c r="AM1043" s="192" t="s">
        <v>5639</v>
      </c>
    </row>
    <row r="1044" spans="1:39" ht="13.5" customHeight="1">
      <c r="A1044" s="183">
        <f t="shared" si="86"/>
        <v>5</v>
      </c>
      <c r="B1044" s="212" t="s">
        <v>360</v>
      </c>
      <c r="C1044" s="213" t="s">
        <v>5636</v>
      </c>
      <c r="D1044" s="179" t="s">
        <v>510</v>
      </c>
      <c r="E1044" s="231" t="s">
        <v>510</v>
      </c>
      <c r="F1044" s="204" t="s">
        <v>1892</v>
      </c>
      <c r="G1044" s="181" t="s">
        <v>5840</v>
      </c>
      <c r="H1044" s="294" t="s">
        <v>6508</v>
      </c>
      <c r="I1044" s="230" t="s">
        <v>3911</v>
      </c>
      <c r="J1044" s="228"/>
      <c r="K1044" s="187"/>
      <c r="L1044" s="187"/>
      <c r="M1044" s="187">
        <v>5</v>
      </c>
      <c r="N1044" s="187"/>
      <c r="O1044" s="187" t="str">
        <f t="shared" si="73"/>
        <v xml:space="preserve"> </v>
      </c>
      <c r="P1044" s="187" t="str">
        <f t="shared" si="74"/>
        <v xml:space="preserve"> </v>
      </c>
      <c r="Q1044" s="187" t="str">
        <f t="shared" si="75"/>
        <v xml:space="preserve"> </v>
      </c>
      <c r="R1044" s="187" t="str">
        <f t="shared" si="76"/>
        <v xml:space="preserve"> </v>
      </c>
      <c r="S1044" s="187" t="str">
        <f t="shared" si="77"/>
        <v xml:space="preserve"> </v>
      </c>
      <c r="T1044" s="187" t="str">
        <f t="shared" si="78"/>
        <v xml:space="preserve"> </v>
      </c>
      <c r="U1044" s="187" t="str">
        <f t="shared" si="79"/>
        <v xml:space="preserve"> </v>
      </c>
      <c r="V1044" s="187" t="str">
        <f t="shared" si="80"/>
        <v xml:space="preserve"> </v>
      </c>
      <c r="W1044" s="187">
        <f t="shared" si="81"/>
        <v>0</v>
      </c>
      <c r="X1044" s="187" t="str">
        <f t="shared" si="82"/>
        <v xml:space="preserve"> </v>
      </c>
      <c r="Y1044" s="187" t="str">
        <f t="shared" si="83"/>
        <v xml:space="preserve"> </v>
      </c>
      <c r="Z1044" s="187" t="str">
        <f t="shared" si="84"/>
        <v xml:space="preserve"> </v>
      </c>
      <c r="AA1044" s="187"/>
      <c r="AB1044" s="187" t="str">
        <f t="shared" si="85"/>
        <v/>
      </c>
      <c r="AC1044" s="475" t="s">
        <v>60</v>
      </c>
      <c r="AD1044" s="188" t="s">
        <v>6072</v>
      </c>
      <c r="AE1044" s="187" t="str">
        <f>VLOOKUP($AF$2:$AF$6318,'PROG CODE'!$A$2:$B$1052,2,FALSE)</f>
        <v>KCABEDUORD</v>
      </c>
      <c r="AF1044" s="222" t="s">
        <v>90</v>
      </c>
      <c r="AG1044" s="190" t="s">
        <v>63</v>
      </c>
      <c r="AH1044" s="222" t="s">
        <v>5684</v>
      </c>
      <c r="AI1044" s="222" t="s">
        <v>6206</v>
      </c>
      <c r="AJ1044" s="217" t="s">
        <v>5638</v>
      </c>
      <c r="AK1044" s="229"/>
      <c r="AL1044" s="229"/>
      <c r="AM1044" s="192" t="s">
        <v>5639</v>
      </c>
    </row>
    <row r="1045" spans="1:39" ht="13.5" customHeight="1">
      <c r="A1045" s="183">
        <f t="shared" si="86"/>
        <v>6</v>
      </c>
      <c r="B1045" s="168" t="s">
        <v>361</v>
      </c>
      <c r="C1045" s="221" t="s">
        <v>5685</v>
      </c>
      <c r="D1045" s="200" t="s">
        <v>510</v>
      </c>
      <c r="E1045" s="215" t="s">
        <v>510</v>
      </c>
      <c r="F1045" s="204" t="s">
        <v>1777</v>
      </c>
      <c r="G1045" s="181" t="s">
        <v>6506</v>
      </c>
      <c r="H1045" s="202" t="s">
        <v>4388</v>
      </c>
      <c r="I1045" s="179" t="s">
        <v>5048</v>
      </c>
      <c r="J1045" s="227"/>
      <c r="K1045" s="187"/>
      <c r="L1045" s="187"/>
      <c r="M1045" s="284">
        <v>6</v>
      </c>
      <c r="N1045" s="270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475" t="s">
        <v>60</v>
      </c>
      <c r="AD1045" s="196" t="s">
        <v>6072</v>
      </c>
      <c r="AE1045" s="187" t="str">
        <f>VLOOKUP($AF$2:$AF$6318,'PROG CODE'!$A$2:$B$1052,2,FALSE)</f>
        <v>KCAPGDE</v>
      </c>
      <c r="AF1045" s="214" t="s">
        <v>95</v>
      </c>
      <c r="AG1045" s="214" t="s">
        <v>5683</v>
      </c>
      <c r="AH1045" s="214" t="s">
        <v>5684</v>
      </c>
      <c r="AI1045" s="214" t="s">
        <v>5676</v>
      </c>
      <c r="AJ1045" s="216" t="s">
        <v>5638</v>
      </c>
      <c r="AK1045" s="214"/>
      <c r="AL1045" s="285"/>
      <c r="AM1045" s="214" t="s">
        <v>5639</v>
      </c>
    </row>
    <row r="1046" spans="1:39" ht="13.5" customHeight="1">
      <c r="A1046" s="183">
        <f t="shared" si="86"/>
        <v>6</v>
      </c>
      <c r="B1046" s="168" t="s">
        <v>361</v>
      </c>
      <c r="C1046" s="221" t="s">
        <v>5685</v>
      </c>
      <c r="D1046" s="200" t="s">
        <v>510</v>
      </c>
      <c r="E1046" s="215" t="s">
        <v>510</v>
      </c>
      <c r="F1046" s="204" t="s">
        <v>1783</v>
      </c>
      <c r="G1046" s="465" t="s">
        <v>6507</v>
      </c>
      <c r="H1046" s="202" t="s">
        <v>6508</v>
      </c>
      <c r="I1046" s="466" t="s">
        <v>3911</v>
      </c>
      <c r="J1046" s="467"/>
      <c r="K1046" s="187"/>
      <c r="L1046" s="187"/>
      <c r="M1046" s="284">
        <v>6</v>
      </c>
      <c r="N1046" s="270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475" t="s">
        <v>60</v>
      </c>
      <c r="AD1046" s="196" t="s">
        <v>6072</v>
      </c>
      <c r="AE1046" s="187" t="str">
        <f>VLOOKUP($AF$2:$AF$6318,'PROG CODE'!$A$2:$B$1052,2,FALSE)</f>
        <v>KCAPGDE</v>
      </c>
      <c r="AF1046" s="214" t="s">
        <v>95</v>
      </c>
      <c r="AG1046" s="214" t="s">
        <v>5683</v>
      </c>
      <c r="AH1046" s="214" t="s">
        <v>5684</v>
      </c>
      <c r="AI1046" s="214" t="s">
        <v>5676</v>
      </c>
      <c r="AJ1046" s="216" t="s">
        <v>5638</v>
      </c>
      <c r="AK1046" s="214"/>
      <c r="AL1046" s="285"/>
      <c r="AM1046" s="214" t="s">
        <v>5639</v>
      </c>
    </row>
    <row r="1047" spans="1:39" ht="13.5" customHeight="1">
      <c r="A1047" s="183">
        <f t="shared" si="86"/>
        <v>2</v>
      </c>
      <c r="B1047" s="224" t="s">
        <v>357</v>
      </c>
      <c r="C1047" s="221" t="s">
        <v>5685</v>
      </c>
      <c r="D1047" s="200" t="s">
        <v>510</v>
      </c>
      <c r="E1047" s="215" t="s">
        <v>510</v>
      </c>
      <c r="F1047" s="462" t="s">
        <v>1824</v>
      </c>
      <c r="G1047" s="472" t="s">
        <v>6509</v>
      </c>
      <c r="H1047" s="463" t="s">
        <v>4275</v>
      </c>
      <c r="I1047" s="473" t="s">
        <v>4274</v>
      </c>
      <c r="J1047" s="474"/>
      <c r="K1047" s="464"/>
      <c r="L1047" s="187"/>
      <c r="M1047" s="284">
        <v>6</v>
      </c>
      <c r="N1047" s="270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475" t="s">
        <v>60</v>
      </c>
      <c r="AD1047" s="196" t="s">
        <v>6072</v>
      </c>
      <c r="AE1047" s="187" t="str">
        <f>VLOOKUP($AF$2:$AF$6318,'PROG CODE'!$A$2:$B$1052,2,FALSE)</f>
        <v>KCAPGDE</v>
      </c>
      <c r="AF1047" s="214" t="s">
        <v>95</v>
      </c>
      <c r="AG1047" s="214" t="s">
        <v>5683</v>
      </c>
      <c r="AH1047" s="214" t="s">
        <v>5684</v>
      </c>
      <c r="AI1047" s="214" t="s">
        <v>5676</v>
      </c>
      <c r="AJ1047" s="216" t="s">
        <v>5638</v>
      </c>
      <c r="AK1047" s="214"/>
      <c r="AL1047" s="285"/>
      <c r="AM1047" s="214" t="s">
        <v>5639</v>
      </c>
    </row>
    <row r="1048" spans="1:39" ht="13.5" customHeight="1">
      <c r="A1048" s="348"/>
      <c r="B1048" s="224" t="s">
        <v>361</v>
      </c>
      <c r="C1048" s="224" t="s">
        <v>5685</v>
      </c>
      <c r="D1048" s="179" t="s">
        <v>510</v>
      </c>
      <c r="E1048" s="231" t="s">
        <v>510</v>
      </c>
      <c r="F1048" s="204" t="s">
        <v>2470</v>
      </c>
      <c r="G1048" s="468" t="s">
        <v>6557</v>
      </c>
      <c r="H1048" s="202" t="s">
        <v>5577</v>
      </c>
      <c r="I1048" s="471" t="s">
        <v>5576</v>
      </c>
      <c r="J1048" s="470"/>
      <c r="K1048" s="187">
        <f>IF(AND(J1048&gt;0,L1048&gt;0),J1048,0)</f>
        <v>0</v>
      </c>
      <c r="L1048" s="187">
        <f>IF(AND(J1048&gt;0.5,M1048&gt;4),1,0)</f>
        <v>0</v>
      </c>
      <c r="M1048" s="187">
        <v>5</v>
      </c>
      <c r="N1048" s="187" t="str">
        <f>IF((OR(AF1048="KNEC",AF1048="ATD",AF1048="CAMS",AF1048="ATD1",AF1048="ATDA",AF1048="ATD1", AF1048="ACCA",AF1048="CPA2", AF1048="CAMS", AF1048="CAMS1", AF1048="CIFA", AF1048="CPA", AF1048="CPA1",AF1048="CPS",AF1048="CS",AF1048="CPSPK",AF1048="CAMS ")),L1048," ")</f>
        <v xml:space="preserve"> </v>
      </c>
      <c r="O1048" s="187" t="str">
        <f>IF((OR(AF1048="DBANK",AF1048="DDMA",AF1048="CBANK",AF1048="DPROJ",AF1048="CPROJ",AF1048="CPM",AF1048="CISSE",AF1048="CFFE",AF1048="DDMA",AF1048="DCNSA",AF1048="VCGD",AF1048="VCEI",AF1048="VCBCT")),L1048," ")</f>
        <v xml:space="preserve"> </v>
      </c>
      <c r="P1048" s="187" t="str">
        <f>IF((OR(AF1048="MCP",AF1048="MELM",AF1048="MCD")),L1048," ")</f>
        <v xml:space="preserve"> </v>
      </c>
      <c r="Q1048" s="187" t="str">
        <f>IF((OR(AF1048="CBIT",AF1048="CIT",AF1048="DBIT",AF1048="DIT")),L1048," ")</f>
        <v xml:space="preserve"> </v>
      </c>
      <c r="R1048" s="187" t="str">
        <f>IF((OR(AF1048="CCP",AF1048="CECE",AF1048="CTFT",AF1048="CFT",AF1048="DCP",AF1048="DECE",AF1048="DFT",AF1048="DJM")),L1048," ")</f>
        <v xml:space="preserve"> </v>
      </c>
      <c r="S1048" s="187" t="str">
        <f>IF((OR(AF1048="CBM",AF1048="DBM",AF1048="DPL",AF1048="CPL")),L1048," ")</f>
        <v xml:space="preserve"> </v>
      </c>
      <c r="T1048" s="187" t="str">
        <f>IF((OR(AF1048="BAC",AF1048="BAG",AF1048="BBIT",AF1048="BCT",AF1048="BISF",AF1048="BIT",AF1048="BSD")),L1048," ")</f>
        <v xml:space="preserve"> </v>
      </c>
      <c r="U1048" s="187" t="str">
        <f>IF((OR(AF1048="BCOM",AF1048="BPL",AF1048="BPM",AF1048="BSC AS",AF1048="BSC E&amp;S", AF1048="IBM")),L1048," ")</f>
        <v xml:space="preserve"> </v>
      </c>
      <c r="V1048" s="187" t="str">
        <f>IF((OR(AF1048="PHD FIN",AF1048="PHD MKT",AF1048="PHD STR")),L1048," ")</f>
        <v xml:space="preserve"> </v>
      </c>
      <c r="W1048" s="187" t="str">
        <f>IF((OR(AF1048="B.Ed(Arts)",AF1048="BAFT",AF1048="BAFT(FT)",AF1048="BAFT(PA)",AF1048="BCJ",AF1048="BAPA",AF1048="BCP",AF1048="BECE", AF1048="BJDM",AF1048="ECO",AF1048="BEBS",AF1048="BFPA")),L1048," ")</f>
        <v xml:space="preserve"> </v>
      </c>
      <c r="X1048" s="187" t="str">
        <f>IF((OR(AF1048="MSC COMM",AF1048="MBA CM",AF1048="MBA HRM",AF1048="MBA MARKETING",AF1048="MBA PROC",AF1048="MSC D_FIN",AF1048="MSC FIN_ACC",AF1048="MSC FIN_ECON", AF1048="MSC FIN_INV",AF1048="MSC KM", AF1048="MSC COMM",AF1048="MBA HRM",AF1048="MSC DF",AF1048="MBA MKT", AF1048="MBA PSM", AF1048="MSC FA", AF1048="MSC KMI")),L1048," ")</f>
        <v xml:space="preserve"> </v>
      </c>
      <c r="Y1048" s="187" t="str">
        <f>IF((OR(AF1048="MDA",AF1048="MISM",AF1048="MDC",AF1048="MDA/MISM",AF1048="MISM/MDA",AF1048="MISM/MDC",AF1048="MISM/MDC/MDA")),L1048," ")</f>
        <v xml:space="preserve"> </v>
      </c>
      <c r="Z1048" s="187" t="str">
        <f>IF((OR(AF1048="PHD in IS")),L1048," ")</f>
        <v xml:space="preserve"> </v>
      </c>
      <c r="AA1048" s="187"/>
      <c r="AB1048" s="187" t="str">
        <f>IF(AF1048="PGDE",L1048,"")</f>
        <v/>
      </c>
      <c r="AC1048" s="475" t="s">
        <v>60</v>
      </c>
      <c r="AD1048" s="188" t="s">
        <v>6072</v>
      </c>
      <c r="AE1048" s="187" t="str">
        <f>VLOOKUP($AF$2:$AF$6318,'PROG CODE'!$A$2:$B$1052,2,FALSE)</f>
        <v>KCADPEDIN</v>
      </c>
      <c r="AF1048" s="222" t="s">
        <v>70</v>
      </c>
      <c r="AG1048" s="189" t="s">
        <v>6257</v>
      </c>
      <c r="AH1048" s="222" t="s">
        <v>5684</v>
      </c>
      <c r="AI1048" s="189" t="s">
        <v>5676</v>
      </c>
      <c r="AJ1048" s="217" t="s">
        <v>5638</v>
      </c>
      <c r="AK1048" s="229"/>
      <c r="AL1048" s="229"/>
      <c r="AM1048" s="192" t="s">
        <v>5639</v>
      </c>
    </row>
    <row r="1049" spans="1:39" ht="13.5" customHeight="1">
      <c r="A1049" s="183">
        <f t="shared" ref="A1049:A1056" si="87">IF(B1049="MONDAY",1,IF(B1049="TUESDAY",2,IF(B1049="WEDNESDAY",3,IF(B1049="THURSDAY",4,IF(B1049="FRIDAY",5,IF(B1049="SATURDAY",6,7))))))</f>
        <v>6</v>
      </c>
      <c r="B1049" s="223" t="s">
        <v>361</v>
      </c>
      <c r="C1049" s="220" t="s">
        <v>5662</v>
      </c>
      <c r="D1049" s="186" t="s">
        <v>510</v>
      </c>
      <c r="E1049" s="157" t="s">
        <v>5648</v>
      </c>
      <c r="F1049" s="204" t="s">
        <v>2018</v>
      </c>
      <c r="G1049" s="181" t="s">
        <v>6330</v>
      </c>
      <c r="H1049" s="202" t="s">
        <v>6555</v>
      </c>
      <c r="I1049" s="179" t="s">
        <v>3903</v>
      </c>
      <c r="J1049" s="227"/>
      <c r="K1049" s="187"/>
      <c r="L1049" s="187"/>
      <c r="M1049" s="284">
        <v>6</v>
      </c>
      <c r="N1049" s="270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475" t="s">
        <v>60</v>
      </c>
      <c r="AD1049" s="196" t="s">
        <v>5650</v>
      </c>
      <c r="AE1049" s="187" t="str">
        <f>VLOOKUP($AF$2:$AF$6318,'PROG CODE'!$A$2:$B$1052,2,FALSE)</f>
        <v>KCABECE</v>
      </c>
      <c r="AF1049" s="214" t="s">
        <v>137</v>
      </c>
      <c r="AG1049" s="211" t="s">
        <v>5683</v>
      </c>
      <c r="AH1049" s="214" t="s">
        <v>5684</v>
      </c>
      <c r="AI1049" s="214" t="s">
        <v>6139</v>
      </c>
      <c r="AJ1049" s="191" t="s">
        <v>5638</v>
      </c>
      <c r="AK1049" s="214"/>
      <c r="AL1049" s="285"/>
      <c r="AM1049" s="214" t="s">
        <v>5639</v>
      </c>
    </row>
    <row r="1050" spans="1:39" ht="13.5" customHeight="1">
      <c r="A1050" s="183">
        <f t="shared" si="87"/>
        <v>6</v>
      </c>
      <c r="B1050" s="223" t="s">
        <v>361</v>
      </c>
      <c r="C1050" s="220" t="s">
        <v>5662</v>
      </c>
      <c r="D1050" s="186" t="s">
        <v>510</v>
      </c>
      <c r="E1050" s="157" t="s">
        <v>5648</v>
      </c>
      <c r="F1050" s="204" t="s">
        <v>2022</v>
      </c>
      <c r="G1050" s="181" t="s">
        <v>6404</v>
      </c>
      <c r="H1050" s="202" t="s">
        <v>3951</v>
      </c>
      <c r="I1050" s="179" t="s">
        <v>3950</v>
      </c>
      <c r="J1050" s="227" t="s">
        <v>5669</v>
      </c>
      <c r="K1050" s="187"/>
      <c r="L1050" s="187"/>
      <c r="M1050" s="284">
        <v>6</v>
      </c>
      <c r="N1050" s="270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475" t="s">
        <v>60</v>
      </c>
      <c r="AD1050" s="196" t="s">
        <v>5650</v>
      </c>
      <c r="AE1050" s="187" t="str">
        <f>VLOOKUP($AF$2:$AF$6318,'PROG CODE'!$A$2:$B$1052,2,FALSE)</f>
        <v>KCABECE</v>
      </c>
      <c r="AF1050" s="214" t="s">
        <v>137</v>
      </c>
      <c r="AG1050" s="211" t="s">
        <v>5683</v>
      </c>
      <c r="AH1050" s="214" t="s">
        <v>5684</v>
      </c>
      <c r="AI1050" s="214" t="s">
        <v>6139</v>
      </c>
      <c r="AJ1050" s="191" t="s">
        <v>5638</v>
      </c>
      <c r="AK1050" s="214"/>
      <c r="AL1050" s="285"/>
      <c r="AM1050" s="214" t="s">
        <v>5639</v>
      </c>
    </row>
    <row r="1051" spans="1:39" ht="13.5" customHeight="1">
      <c r="A1051" s="183">
        <f t="shared" si="87"/>
        <v>6</v>
      </c>
      <c r="B1051" s="223" t="s">
        <v>361</v>
      </c>
      <c r="C1051" s="220" t="s">
        <v>5662</v>
      </c>
      <c r="D1051" s="186" t="s">
        <v>510</v>
      </c>
      <c r="E1051" s="157" t="s">
        <v>5648</v>
      </c>
      <c r="F1051" s="204" t="s">
        <v>2024</v>
      </c>
      <c r="G1051" s="181" t="s">
        <v>6405</v>
      </c>
      <c r="H1051" s="202" t="s">
        <v>3953</v>
      </c>
      <c r="I1051" s="179" t="s">
        <v>3952</v>
      </c>
      <c r="J1051" s="227" t="s">
        <v>5669</v>
      </c>
      <c r="K1051" s="187"/>
      <c r="L1051" s="187"/>
      <c r="M1051" s="284">
        <v>6</v>
      </c>
      <c r="N1051" s="270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475" t="s">
        <v>60</v>
      </c>
      <c r="AD1051" s="196" t="s">
        <v>5650</v>
      </c>
      <c r="AE1051" s="187" t="str">
        <f>VLOOKUP($AF$2:$AF$6318,'PROG CODE'!$A$2:$B$1052,2,FALSE)</f>
        <v>KCABECE</v>
      </c>
      <c r="AF1051" s="214" t="s">
        <v>137</v>
      </c>
      <c r="AG1051" s="211" t="s">
        <v>5683</v>
      </c>
      <c r="AH1051" s="214" t="s">
        <v>5684</v>
      </c>
      <c r="AI1051" s="214" t="s">
        <v>6139</v>
      </c>
      <c r="AJ1051" s="191" t="s">
        <v>5638</v>
      </c>
      <c r="AK1051" s="214"/>
      <c r="AL1051" s="285"/>
      <c r="AM1051" s="214" t="s">
        <v>5639</v>
      </c>
    </row>
    <row r="1052" spans="1:39" ht="13.5" customHeight="1">
      <c r="A1052" s="183">
        <f t="shared" si="87"/>
        <v>6</v>
      </c>
      <c r="B1052" s="223" t="s">
        <v>361</v>
      </c>
      <c r="C1052" s="220" t="s">
        <v>5662</v>
      </c>
      <c r="D1052" s="186" t="s">
        <v>510</v>
      </c>
      <c r="E1052" s="157" t="s">
        <v>5648</v>
      </c>
      <c r="F1052" s="204" t="s">
        <v>2026</v>
      </c>
      <c r="G1052" s="181" t="s">
        <v>6413</v>
      </c>
      <c r="H1052" s="202" t="s">
        <v>3951</v>
      </c>
      <c r="I1052" s="179" t="s">
        <v>5599</v>
      </c>
      <c r="J1052" s="227" t="s">
        <v>5669</v>
      </c>
      <c r="K1052" s="187"/>
      <c r="L1052" s="187"/>
      <c r="M1052" s="284">
        <v>6</v>
      </c>
      <c r="N1052" s="270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475" t="s">
        <v>60</v>
      </c>
      <c r="AD1052" s="196" t="s">
        <v>5650</v>
      </c>
      <c r="AE1052" s="187" t="str">
        <f>VLOOKUP($AF$2:$AF$6318,'PROG CODE'!$A$2:$B$1052,2,FALSE)</f>
        <v>KCABECE</v>
      </c>
      <c r="AF1052" s="214" t="s">
        <v>137</v>
      </c>
      <c r="AG1052" s="211" t="s">
        <v>5683</v>
      </c>
      <c r="AH1052" s="214" t="s">
        <v>5684</v>
      </c>
      <c r="AI1052" s="214" t="s">
        <v>6139</v>
      </c>
      <c r="AJ1052" s="191" t="s">
        <v>5638</v>
      </c>
      <c r="AK1052" s="214"/>
      <c r="AL1052" s="285"/>
      <c r="AM1052" s="214" t="s">
        <v>5639</v>
      </c>
    </row>
    <row r="1053" spans="1:39" ht="13.5" customHeight="1">
      <c r="A1053" s="183">
        <f t="shared" si="87"/>
        <v>6</v>
      </c>
      <c r="B1053" s="168" t="s">
        <v>361</v>
      </c>
      <c r="C1053" s="221" t="s">
        <v>5685</v>
      </c>
      <c r="D1053" s="200" t="s">
        <v>510</v>
      </c>
      <c r="E1053" s="215" t="s">
        <v>510</v>
      </c>
      <c r="F1053" s="204" t="s">
        <v>2042</v>
      </c>
      <c r="G1053" s="181" t="s">
        <v>6386</v>
      </c>
      <c r="H1053" s="350" t="s">
        <v>3921</v>
      </c>
      <c r="I1053" s="179" t="s">
        <v>3920</v>
      </c>
      <c r="J1053" s="227" t="s">
        <v>5669</v>
      </c>
      <c r="K1053" s="187"/>
      <c r="L1053" s="187"/>
      <c r="M1053" s="210">
        <v>6</v>
      </c>
      <c r="N1053" s="270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475" t="s">
        <v>60</v>
      </c>
      <c r="AD1053" s="196" t="s">
        <v>6072</v>
      </c>
      <c r="AE1053" s="187" t="str">
        <f>VLOOKUP($AF$2:$AF$6318,'PROG CODE'!$A$2:$B$1052,2,FALSE)</f>
        <v>KCABECE</v>
      </c>
      <c r="AF1053" s="214" t="s">
        <v>137</v>
      </c>
      <c r="AG1053" s="214" t="s">
        <v>5683</v>
      </c>
      <c r="AH1053" s="214" t="s">
        <v>5684</v>
      </c>
      <c r="AI1053" s="214" t="s">
        <v>6148</v>
      </c>
      <c r="AJ1053" s="216" t="s">
        <v>5638</v>
      </c>
      <c r="AK1053" s="214"/>
      <c r="AL1053" s="285"/>
      <c r="AM1053" s="214" t="s">
        <v>5639</v>
      </c>
    </row>
    <row r="1054" spans="1:39" ht="13.5" customHeight="1">
      <c r="A1054" s="183">
        <f t="shared" si="87"/>
        <v>6</v>
      </c>
      <c r="B1054" s="168" t="s">
        <v>361</v>
      </c>
      <c r="C1054" s="221" t="s">
        <v>5685</v>
      </c>
      <c r="D1054" s="200" t="s">
        <v>510</v>
      </c>
      <c r="E1054" s="215" t="s">
        <v>510</v>
      </c>
      <c r="F1054" s="204" t="s">
        <v>2044</v>
      </c>
      <c r="G1054" s="181" t="s">
        <v>6388</v>
      </c>
      <c r="H1054" s="350" t="s">
        <v>3953</v>
      </c>
      <c r="I1054" s="179" t="s">
        <v>3952</v>
      </c>
      <c r="J1054" s="227" t="s">
        <v>5669</v>
      </c>
      <c r="K1054" s="187"/>
      <c r="L1054" s="187"/>
      <c r="M1054" s="284">
        <v>6</v>
      </c>
      <c r="N1054" s="270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475" t="s">
        <v>60</v>
      </c>
      <c r="AD1054" s="196" t="s">
        <v>6072</v>
      </c>
      <c r="AE1054" s="187" t="str">
        <f>VLOOKUP($AF$2:$AF$6318,'PROG CODE'!$A$2:$B$1052,2,FALSE)</f>
        <v>KCABECE</v>
      </c>
      <c r="AF1054" s="214" t="s">
        <v>137</v>
      </c>
      <c r="AG1054" s="214" t="s">
        <v>5683</v>
      </c>
      <c r="AH1054" s="214" t="s">
        <v>5684</v>
      </c>
      <c r="AI1054" s="214" t="s">
        <v>6148</v>
      </c>
      <c r="AJ1054" s="216" t="s">
        <v>5638</v>
      </c>
      <c r="AK1054" s="214"/>
      <c r="AL1054" s="285"/>
      <c r="AM1054" s="214" t="s">
        <v>5639</v>
      </c>
    </row>
    <row r="1055" spans="1:39" ht="13.5" customHeight="1">
      <c r="A1055" s="183">
        <f t="shared" si="87"/>
        <v>6</v>
      </c>
      <c r="B1055" s="168" t="s">
        <v>361</v>
      </c>
      <c r="C1055" s="221" t="s">
        <v>5685</v>
      </c>
      <c r="D1055" s="200" t="s">
        <v>510</v>
      </c>
      <c r="E1055" s="215" t="s">
        <v>510</v>
      </c>
      <c r="F1055" s="204" t="s">
        <v>2048</v>
      </c>
      <c r="G1055" s="181" t="s">
        <v>6558</v>
      </c>
      <c r="H1055" s="350" t="s">
        <v>3953</v>
      </c>
      <c r="I1055" s="179" t="s">
        <v>3952</v>
      </c>
      <c r="J1055" s="227" t="s">
        <v>5669</v>
      </c>
      <c r="K1055" s="187"/>
      <c r="L1055" s="187"/>
      <c r="M1055" s="284">
        <v>6</v>
      </c>
      <c r="N1055" s="270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475" t="s">
        <v>60</v>
      </c>
      <c r="AD1055" s="196" t="s">
        <v>6072</v>
      </c>
      <c r="AE1055" s="187" t="str">
        <f>VLOOKUP($AF$2:$AF$6318,'PROG CODE'!$A$2:$B$1052,2,FALSE)</f>
        <v>KCABECE</v>
      </c>
      <c r="AF1055" s="214" t="s">
        <v>137</v>
      </c>
      <c r="AG1055" s="214" t="s">
        <v>5683</v>
      </c>
      <c r="AH1055" s="214" t="s">
        <v>5684</v>
      </c>
      <c r="AI1055" s="214" t="s">
        <v>6148</v>
      </c>
      <c r="AJ1055" s="216" t="s">
        <v>5638</v>
      </c>
      <c r="AK1055" s="214"/>
      <c r="AL1055" s="285"/>
      <c r="AM1055" s="214" t="s">
        <v>5639</v>
      </c>
    </row>
    <row r="1056" spans="1:39" ht="13.5" customHeight="1">
      <c r="A1056" s="183">
        <f t="shared" si="87"/>
        <v>6</v>
      </c>
      <c r="B1056" s="168" t="s">
        <v>361</v>
      </c>
      <c r="C1056" s="221" t="s">
        <v>5685</v>
      </c>
      <c r="D1056" s="200" t="s">
        <v>510</v>
      </c>
      <c r="E1056" s="215" t="s">
        <v>510</v>
      </c>
      <c r="F1056" s="204" t="s">
        <v>2050</v>
      </c>
      <c r="G1056" s="293" t="s">
        <v>6411</v>
      </c>
      <c r="H1056" s="350" t="s">
        <v>3921</v>
      </c>
      <c r="I1056" s="230" t="s">
        <v>3920</v>
      </c>
      <c r="J1056" s="227" t="s">
        <v>5669</v>
      </c>
      <c r="K1056" s="187"/>
      <c r="L1056" s="187"/>
      <c r="M1056" s="210">
        <v>6</v>
      </c>
      <c r="N1056" s="270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475" t="s">
        <v>60</v>
      </c>
      <c r="AD1056" s="196" t="s">
        <v>6072</v>
      </c>
      <c r="AE1056" s="187" t="str">
        <f>VLOOKUP($AF$2:$AF$6318,'PROG CODE'!$A$2:$B$1052,2,FALSE)</f>
        <v>KCABECE</v>
      </c>
      <c r="AF1056" s="214" t="s">
        <v>137</v>
      </c>
      <c r="AG1056" s="214" t="s">
        <v>5683</v>
      </c>
      <c r="AH1056" s="214" t="s">
        <v>5684</v>
      </c>
      <c r="AI1056" s="214" t="s">
        <v>6148</v>
      </c>
      <c r="AJ1056" s="216" t="s">
        <v>5638</v>
      </c>
      <c r="AK1056" s="214"/>
      <c r="AL1056" s="285"/>
      <c r="AM1056" s="214" t="s">
        <v>5639</v>
      </c>
    </row>
    <row r="1057" spans="1:39" ht="13.5" customHeight="1">
      <c r="A1057" s="351">
        <v>6</v>
      </c>
      <c r="B1057" s="168" t="s">
        <v>361</v>
      </c>
      <c r="C1057" s="221" t="s">
        <v>5662</v>
      </c>
      <c r="D1057" s="200" t="s">
        <v>510</v>
      </c>
      <c r="E1057" s="200" t="s">
        <v>510</v>
      </c>
      <c r="F1057" s="204" t="s">
        <v>2082</v>
      </c>
      <c r="G1057" s="181" t="s">
        <v>6394</v>
      </c>
      <c r="H1057" s="352" t="s">
        <v>5581</v>
      </c>
      <c r="I1057" s="179" t="s">
        <v>5612</v>
      </c>
      <c r="J1057" s="353" t="s">
        <v>5669</v>
      </c>
      <c r="K1057" s="354"/>
      <c r="L1057" s="354"/>
      <c r="M1057" s="355">
        <v>6</v>
      </c>
      <c r="N1057" s="356"/>
      <c r="O1057" s="354"/>
      <c r="P1057" s="354"/>
      <c r="Q1057" s="354"/>
      <c r="R1057" s="354"/>
      <c r="S1057" s="354"/>
      <c r="T1057" s="354"/>
      <c r="U1057" s="354"/>
      <c r="V1057" s="354"/>
      <c r="W1057" s="354"/>
      <c r="X1057" s="354"/>
      <c r="Y1057" s="354"/>
      <c r="Z1057" s="354"/>
      <c r="AA1057" s="354"/>
      <c r="AB1057" s="354"/>
      <c r="AC1057" s="476" t="s">
        <v>60</v>
      </c>
      <c r="AD1057" s="196" t="s">
        <v>6072</v>
      </c>
      <c r="AE1057" s="210" t="s">
        <v>138</v>
      </c>
      <c r="AF1057" s="214" t="s">
        <v>137</v>
      </c>
      <c r="AG1057" s="357" t="s">
        <v>5683</v>
      </c>
      <c r="AH1057" s="357" t="s">
        <v>5684</v>
      </c>
      <c r="AI1057" s="357" t="s">
        <v>6395</v>
      </c>
      <c r="AJ1057" s="351" t="s">
        <v>5638</v>
      </c>
      <c r="AK1057" s="358"/>
      <c r="AL1057" s="359"/>
      <c r="AM1057" s="357" t="s">
        <v>5639</v>
      </c>
    </row>
    <row r="1058" spans="1:39" ht="13.5" customHeight="1">
      <c r="A1058" s="351">
        <v>6</v>
      </c>
      <c r="B1058" s="168" t="s">
        <v>361</v>
      </c>
      <c r="C1058" s="221" t="s">
        <v>5662</v>
      </c>
      <c r="D1058" s="200" t="s">
        <v>510</v>
      </c>
      <c r="E1058" s="200" t="s">
        <v>510</v>
      </c>
      <c r="F1058" s="204" t="s">
        <v>2084</v>
      </c>
      <c r="G1058" s="181" t="s">
        <v>6396</v>
      </c>
      <c r="H1058" s="352" t="s">
        <v>3951</v>
      </c>
      <c r="I1058" s="179" t="s">
        <v>3950</v>
      </c>
      <c r="J1058" s="353" t="s">
        <v>5669</v>
      </c>
      <c r="K1058" s="354"/>
      <c r="L1058" s="354"/>
      <c r="M1058" s="355">
        <v>6</v>
      </c>
      <c r="N1058" s="356"/>
      <c r="O1058" s="354"/>
      <c r="P1058" s="354"/>
      <c r="Q1058" s="354"/>
      <c r="R1058" s="354"/>
      <c r="S1058" s="354"/>
      <c r="T1058" s="354"/>
      <c r="U1058" s="354"/>
      <c r="V1058" s="354"/>
      <c r="W1058" s="354"/>
      <c r="X1058" s="354"/>
      <c r="Y1058" s="354"/>
      <c r="Z1058" s="354"/>
      <c r="AA1058" s="354"/>
      <c r="AB1058" s="354"/>
      <c r="AC1058" s="476" t="s">
        <v>60</v>
      </c>
      <c r="AD1058" s="196" t="s">
        <v>6072</v>
      </c>
      <c r="AE1058" s="210" t="s">
        <v>138</v>
      </c>
      <c r="AF1058" s="214" t="s">
        <v>137</v>
      </c>
      <c r="AG1058" s="357" t="s">
        <v>5683</v>
      </c>
      <c r="AH1058" s="357" t="s">
        <v>5684</v>
      </c>
      <c r="AI1058" s="357" t="s">
        <v>6395</v>
      </c>
      <c r="AJ1058" s="351" t="s">
        <v>5638</v>
      </c>
      <c r="AK1058" s="358"/>
      <c r="AL1058" s="359"/>
      <c r="AM1058" s="357" t="s">
        <v>5639</v>
      </c>
    </row>
    <row r="1059" spans="1:39" ht="13.5" customHeight="1">
      <c r="A1059" s="351">
        <v>6</v>
      </c>
      <c r="B1059" s="168" t="s">
        <v>361</v>
      </c>
      <c r="C1059" s="221" t="s">
        <v>5662</v>
      </c>
      <c r="D1059" s="200" t="s">
        <v>510</v>
      </c>
      <c r="E1059" s="200" t="s">
        <v>510</v>
      </c>
      <c r="F1059" s="204" t="s">
        <v>2086</v>
      </c>
      <c r="G1059" s="181" t="s">
        <v>6559</v>
      </c>
      <c r="H1059" s="360" t="s">
        <v>3953</v>
      </c>
      <c r="I1059" s="179" t="s">
        <v>3952</v>
      </c>
      <c r="J1059" s="353" t="s">
        <v>5669</v>
      </c>
      <c r="K1059" s="354"/>
      <c r="L1059" s="354"/>
      <c r="M1059" s="355">
        <v>6</v>
      </c>
      <c r="N1059" s="356"/>
      <c r="O1059" s="354"/>
      <c r="P1059" s="354"/>
      <c r="Q1059" s="354"/>
      <c r="R1059" s="354"/>
      <c r="S1059" s="354"/>
      <c r="T1059" s="354"/>
      <c r="U1059" s="354"/>
      <c r="V1059" s="354"/>
      <c r="W1059" s="354"/>
      <c r="X1059" s="354"/>
      <c r="Y1059" s="354"/>
      <c r="Z1059" s="354"/>
      <c r="AA1059" s="354"/>
      <c r="AB1059" s="354"/>
      <c r="AC1059" s="476" t="s">
        <v>60</v>
      </c>
      <c r="AD1059" s="196" t="s">
        <v>6072</v>
      </c>
      <c r="AE1059" s="210" t="s">
        <v>138</v>
      </c>
      <c r="AF1059" s="214" t="s">
        <v>137</v>
      </c>
      <c r="AG1059" s="357" t="s">
        <v>5683</v>
      </c>
      <c r="AH1059" s="357" t="s">
        <v>5684</v>
      </c>
      <c r="AI1059" s="357" t="s">
        <v>6395</v>
      </c>
      <c r="AJ1059" s="351" t="s">
        <v>5638</v>
      </c>
      <c r="AK1059" s="358"/>
      <c r="AL1059" s="359"/>
      <c r="AM1059" s="357" t="s">
        <v>5639</v>
      </c>
    </row>
    <row r="1060" spans="1:39" ht="13.5" customHeight="1">
      <c r="A1060" s="351">
        <v>6</v>
      </c>
      <c r="B1060" s="168" t="s">
        <v>361</v>
      </c>
      <c r="C1060" s="221" t="s">
        <v>5662</v>
      </c>
      <c r="D1060" s="200" t="s">
        <v>510</v>
      </c>
      <c r="E1060" s="200" t="s">
        <v>510</v>
      </c>
      <c r="F1060" s="204" t="s">
        <v>2088</v>
      </c>
      <c r="G1060" s="181" t="s">
        <v>6560</v>
      </c>
      <c r="H1060" s="352" t="s">
        <v>3951</v>
      </c>
      <c r="I1060" s="179" t="s">
        <v>3950</v>
      </c>
      <c r="J1060" s="353" t="s">
        <v>5669</v>
      </c>
      <c r="K1060" s="354"/>
      <c r="L1060" s="354"/>
      <c r="M1060" s="355">
        <v>6</v>
      </c>
      <c r="N1060" s="356"/>
      <c r="O1060" s="354"/>
      <c r="P1060" s="354"/>
      <c r="Q1060" s="354"/>
      <c r="R1060" s="354"/>
      <c r="S1060" s="354"/>
      <c r="T1060" s="354"/>
      <c r="U1060" s="354"/>
      <c r="V1060" s="354"/>
      <c r="W1060" s="354"/>
      <c r="X1060" s="354"/>
      <c r="Y1060" s="354"/>
      <c r="Z1060" s="354"/>
      <c r="AA1060" s="354"/>
      <c r="AB1060" s="354"/>
      <c r="AC1060" s="476" t="s">
        <v>60</v>
      </c>
      <c r="AD1060" s="196" t="s">
        <v>6072</v>
      </c>
      <c r="AE1060" s="210" t="s">
        <v>138</v>
      </c>
      <c r="AF1060" s="214" t="s">
        <v>137</v>
      </c>
      <c r="AG1060" s="357" t="s">
        <v>5683</v>
      </c>
      <c r="AH1060" s="357" t="s">
        <v>5684</v>
      </c>
      <c r="AI1060" s="357" t="s">
        <v>6395</v>
      </c>
      <c r="AJ1060" s="351" t="s">
        <v>5638</v>
      </c>
      <c r="AK1060" s="358"/>
      <c r="AL1060" s="359"/>
      <c r="AM1060" s="357" t="s">
        <v>5639</v>
      </c>
    </row>
    <row r="1061" spans="1:39" ht="13.5" customHeight="1">
      <c r="A1061" s="351">
        <v>6</v>
      </c>
      <c r="B1061" s="168" t="s">
        <v>361</v>
      </c>
      <c r="C1061" s="221" t="s">
        <v>5662</v>
      </c>
      <c r="D1061" s="200" t="s">
        <v>510</v>
      </c>
      <c r="E1061" s="200" t="s">
        <v>510</v>
      </c>
      <c r="F1061" s="204" t="s">
        <v>2090</v>
      </c>
      <c r="G1061" s="181" t="s">
        <v>6561</v>
      </c>
      <c r="H1061" s="360" t="s">
        <v>3953</v>
      </c>
      <c r="I1061" s="179" t="s">
        <v>3952</v>
      </c>
      <c r="J1061" s="353" t="s">
        <v>5669</v>
      </c>
      <c r="K1061" s="354"/>
      <c r="L1061" s="354"/>
      <c r="M1061" s="355">
        <v>6</v>
      </c>
      <c r="N1061" s="356"/>
      <c r="O1061" s="354"/>
      <c r="P1061" s="354"/>
      <c r="Q1061" s="354"/>
      <c r="R1061" s="354"/>
      <c r="S1061" s="354"/>
      <c r="T1061" s="354"/>
      <c r="U1061" s="354"/>
      <c r="V1061" s="354"/>
      <c r="W1061" s="354"/>
      <c r="X1061" s="354"/>
      <c r="Y1061" s="354"/>
      <c r="Z1061" s="354"/>
      <c r="AA1061" s="354"/>
      <c r="AB1061" s="354"/>
      <c r="AC1061" s="476" t="s">
        <v>60</v>
      </c>
      <c r="AD1061" s="196" t="s">
        <v>6072</v>
      </c>
      <c r="AE1061" s="210" t="s">
        <v>138</v>
      </c>
      <c r="AF1061" s="214" t="s">
        <v>137</v>
      </c>
      <c r="AG1061" s="357" t="s">
        <v>5683</v>
      </c>
      <c r="AH1061" s="357" t="s">
        <v>5684</v>
      </c>
      <c r="AI1061" s="357" t="s">
        <v>6395</v>
      </c>
      <c r="AJ1061" s="351" t="s">
        <v>5638</v>
      </c>
      <c r="AK1061" s="358"/>
      <c r="AL1061" s="359"/>
      <c r="AM1061" s="357" t="s">
        <v>5639</v>
      </c>
    </row>
    <row r="1062" spans="1:39" ht="13.5" customHeight="1">
      <c r="A1062" s="351">
        <v>6</v>
      </c>
      <c r="B1062" s="168" t="s">
        <v>361</v>
      </c>
      <c r="C1062" s="221" t="s">
        <v>5662</v>
      </c>
      <c r="D1062" s="200" t="s">
        <v>510</v>
      </c>
      <c r="E1062" s="200" t="s">
        <v>510</v>
      </c>
      <c r="F1062" s="204" t="s">
        <v>2092</v>
      </c>
      <c r="G1062" s="181" t="s">
        <v>6562</v>
      </c>
      <c r="H1062" s="352" t="s">
        <v>3951</v>
      </c>
      <c r="I1062" s="179" t="s">
        <v>3950</v>
      </c>
      <c r="J1062" s="353" t="s">
        <v>5669</v>
      </c>
      <c r="K1062" s="354"/>
      <c r="L1062" s="354"/>
      <c r="M1062" s="355">
        <v>6</v>
      </c>
      <c r="N1062" s="356"/>
      <c r="O1062" s="354"/>
      <c r="P1062" s="354"/>
      <c r="Q1062" s="354"/>
      <c r="R1062" s="354"/>
      <c r="S1062" s="354"/>
      <c r="T1062" s="354"/>
      <c r="U1062" s="354"/>
      <c r="V1062" s="354"/>
      <c r="W1062" s="354"/>
      <c r="X1062" s="354"/>
      <c r="Y1062" s="354"/>
      <c r="Z1062" s="354"/>
      <c r="AA1062" s="354"/>
      <c r="AB1062" s="354"/>
      <c r="AC1062" s="476" t="s">
        <v>60</v>
      </c>
      <c r="AD1062" s="196" t="s">
        <v>6072</v>
      </c>
      <c r="AE1062" s="210" t="s">
        <v>138</v>
      </c>
      <c r="AF1062" s="214" t="s">
        <v>137</v>
      </c>
      <c r="AG1062" s="357" t="s">
        <v>5683</v>
      </c>
      <c r="AH1062" s="357" t="s">
        <v>5684</v>
      </c>
      <c r="AI1062" s="357" t="s">
        <v>6395</v>
      </c>
      <c r="AJ1062" s="351" t="s">
        <v>5638</v>
      </c>
      <c r="AK1062" s="358"/>
      <c r="AL1062" s="359"/>
      <c r="AM1062" s="357" t="s">
        <v>5639</v>
      </c>
    </row>
    <row r="1063" spans="1:39" ht="13.5" customHeight="1">
      <c r="A1063" s="351">
        <v>6</v>
      </c>
      <c r="B1063" s="168" t="s">
        <v>361</v>
      </c>
      <c r="C1063" s="221" t="s">
        <v>5662</v>
      </c>
      <c r="D1063" s="200" t="s">
        <v>510</v>
      </c>
      <c r="E1063" s="200" t="s">
        <v>510</v>
      </c>
      <c r="F1063" s="204" t="s">
        <v>797</v>
      </c>
      <c r="G1063" s="181" t="s">
        <v>5678</v>
      </c>
      <c r="H1063" s="352" t="s">
        <v>4756</v>
      </c>
      <c r="I1063" s="179" t="s">
        <v>4755</v>
      </c>
      <c r="J1063" s="353" t="s">
        <v>5669</v>
      </c>
      <c r="K1063" s="354"/>
      <c r="L1063" s="354"/>
      <c r="M1063" s="355">
        <v>6</v>
      </c>
      <c r="N1063" s="356"/>
      <c r="O1063" s="354"/>
      <c r="P1063" s="354"/>
      <c r="Q1063" s="354"/>
      <c r="R1063" s="354"/>
      <c r="S1063" s="354"/>
      <c r="T1063" s="354"/>
      <c r="U1063" s="354"/>
      <c r="V1063" s="354"/>
      <c r="W1063" s="354"/>
      <c r="X1063" s="354"/>
      <c r="Y1063" s="354"/>
      <c r="Z1063" s="354"/>
      <c r="AA1063" s="354"/>
      <c r="AB1063" s="354"/>
      <c r="AC1063" s="476" t="s">
        <v>60</v>
      </c>
      <c r="AD1063" s="196" t="s">
        <v>6072</v>
      </c>
      <c r="AE1063" s="210" t="s">
        <v>138</v>
      </c>
      <c r="AF1063" s="214" t="s">
        <v>137</v>
      </c>
      <c r="AG1063" s="357" t="s">
        <v>5683</v>
      </c>
      <c r="AH1063" s="357" t="s">
        <v>5684</v>
      </c>
      <c r="AI1063" s="357" t="s">
        <v>6395</v>
      </c>
      <c r="AJ1063" s="351" t="s">
        <v>5638</v>
      </c>
      <c r="AK1063" s="358"/>
      <c r="AL1063" s="359"/>
      <c r="AM1063" s="357" t="s">
        <v>5639</v>
      </c>
    </row>
    <row r="1064" spans="1:39" ht="13.5" customHeight="1">
      <c r="A1064" s="351">
        <v>6</v>
      </c>
      <c r="B1064" s="168" t="s">
        <v>361</v>
      </c>
      <c r="C1064" s="221" t="s">
        <v>5662</v>
      </c>
      <c r="D1064" s="200" t="s">
        <v>510</v>
      </c>
      <c r="E1064" s="200" t="s">
        <v>510</v>
      </c>
      <c r="F1064" s="204" t="s">
        <v>1896</v>
      </c>
      <c r="G1064" s="181" t="s">
        <v>6153</v>
      </c>
      <c r="H1064" s="350" t="s">
        <v>3921</v>
      </c>
      <c r="I1064" s="230" t="s">
        <v>3920</v>
      </c>
      <c r="J1064" s="353"/>
      <c r="K1064" s="354"/>
      <c r="L1064" s="354"/>
      <c r="M1064" s="355">
        <v>6</v>
      </c>
      <c r="N1064" s="356"/>
      <c r="O1064" s="354"/>
      <c r="P1064" s="354"/>
      <c r="Q1064" s="354"/>
      <c r="R1064" s="354"/>
      <c r="S1064" s="354"/>
      <c r="T1064" s="354"/>
      <c r="U1064" s="354"/>
      <c r="V1064" s="354"/>
      <c r="W1064" s="354"/>
      <c r="X1064" s="354"/>
      <c r="Y1064" s="354"/>
      <c r="Z1064" s="354"/>
      <c r="AA1064" s="354"/>
      <c r="AB1064" s="354"/>
      <c r="AC1064" s="476" t="s">
        <v>60</v>
      </c>
      <c r="AD1064" s="196" t="s">
        <v>6072</v>
      </c>
      <c r="AE1064" s="210" t="s">
        <v>138</v>
      </c>
      <c r="AF1064" s="214" t="s">
        <v>137</v>
      </c>
      <c r="AG1064" s="357" t="s">
        <v>5683</v>
      </c>
      <c r="AH1064" s="357" t="s">
        <v>5684</v>
      </c>
      <c r="AI1064" s="357" t="s">
        <v>6395</v>
      </c>
      <c r="AJ1064" s="351" t="s">
        <v>5638</v>
      </c>
      <c r="AK1064" s="358"/>
      <c r="AL1064" s="359"/>
      <c r="AM1064" s="357" t="s">
        <v>5639</v>
      </c>
    </row>
    <row r="1065" spans="1:39" ht="13.5" customHeight="1">
      <c r="A1065" s="183">
        <f>IF(B1065="MONDAY",1,IF(B1065="TUESDAY",2,IF(B1065="WEDNESDAY",3,IF(B1065="THURSDAY",4,IF(B1065="FRIDAY",5,IF(B1065="SATURDAY",6,7))))))</f>
        <v>2</v>
      </c>
      <c r="B1065" s="224" t="s">
        <v>357</v>
      </c>
      <c r="C1065" s="220" t="s">
        <v>5636</v>
      </c>
      <c r="D1065" s="179" t="s">
        <v>510</v>
      </c>
      <c r="E1065" s="231" t="s">
        <v>510</v>
      </c>
      <c r="F1065" s="204" t="s">
        <v>2829</v>
      </c>
      <c r="G1065" s="181" t="s">
        <v>5678</v>
      </c>
      <c r="H1065" s="157" t="str">
        <f>VLOOKUP(I1065:I1113,'ENTER STAFF #S HERE'!$A$1:$B$2180,2,FALSE)</f>
        <v>C1440</v>
      </c>
      <c r="I1065" s="179" t="s">
        <v>4109</v>
      </c>
      <c r="J1065" s="228">
        <v>3</v>
      </c>
      <c r="K1065" s="187">
        <f>IF(AND(J1065&gt;0,L1065&gt;0),J1065,0)</f>
        <v>3</v>
      </c>
      <c r="L1065" s="187">
        <f>IF(AND(J1065&gt;0.5,M1065&gt;4),1,0)</f>
        <v>1</v>
      </c>
      <c r="M1065" s="187">
        <v>6</v>
      </c>
      <c r="N1065" s="187" t="str">
        <f>IF((OR(AF1065="KNEC",AF1065="ATD",AF1065="CAMS",AF1065="ATD1",AF1065="ATDA",AF1065="ATD1", AF1065="ACCA",AF1065="CPA2", AF1065="CAMS", AF1065="CAMS1", AF1065="CIFA", AF1065="CPA", AF1065="CPA1",AF1065="CPS",AF1065="CS",AF1065="CPSPK",AF1065="CAMS ")),L1065," ")</f>
        <v xml:space="preserve"> </v>
      </c>
      <c r="O1065" s="187" t="str">
        <f>IF((OR(AF1065="DBANK",AF1065="DDMA",AF1065="CBANK",AF1065="DPROJ",AF1065="CPROJ",AF1065="CPM",AF1065="CISSE",AF1065="CFFE",AF1065="DDMA",AF1065="DCNSA",AF1065="VCGD",AF1065="VCEI",AF1065="VCBCT")),L1065," ")</f>
        <v xml:space="preserve"> </v>
      </c>
      <c r="P1065" s="187" t="str">
        <f>IF((OR(AF1065="MCP",AF1065="MELM",AF1065="MCD")),L1065," ")</f>
        <v xml:space="preserve"> </v>
      </c>
      <c r="Q1065" s="187" t="str">
        <f>IF((OR(AF1065="CBIT",AF1065="CIT",AF1065="DBIT",AF1065="DIT")),L1065," ")</f>
        <v xml:space="preserve"> </v>
      </c>
      <c r="R1065" s="187">
        <f>IF((OR(AF1065="CCP",AF1065="CECE",AF1065="CTFT",AF1065="CFT",AF1065="DCP",AF1065="DECE",AF1065="DFT",AF1065="DJM")),L1065," ")</f>
        <v>1</v>
      </c>
      <c r="S1065" s="187" t="str">
        <f>IF((OR(AF1065="CBM",AF1065="DBM",AF1065="DPL",AF1065="CPL")),L1065," ")</f>
        <v xml:space="preserve"> </v>
      </c>
      <c r="T1065" s="187" t="str">
        <f>IF((OR(AF1065="BAC",AF1065="BAG",AF1065="BBIT",AF1065="BCT",AF1065="BISF",AF1065="BIT",AF1065="BSD")),L1065," ")</f>
        <v xml:space="preserve"> </v>
      </c>
      <c r="U1065" s="187" t="str">
        <f>IF((OR(AF1065="BCOM",AF1065="BPL",AF1065="BPM",AF1065="BSC AS",AF1065="BSC E&amp;S", AF1065="IBM")),L1065," ")</f>
        <v xml:space="preserve"> </v>
      </c>
      <c r="V1065" s="187" t="str">
        <f>IF((OR(AF1065="PHD FIN",AF1065="PHD MKT",AF1065="PHD STR")),L1065," ")</f>
        <v xml:space="preserve"> </v>
      </c>
      <c r="W1065" s="187" t="str">
        <f>IF((OR(AF1065="B.Ed(Arts)",AF1065="BAFT",AF1065="BAFT(FT)",AF1065="BAFT(PA)",AF1065="BCJ",AF1065="BAPA",AF1065="BCP",AF1065="BECE", AF1065="BJDM",AF1065="ECO",AF1065="BEBS",AF1065="BFPA")),L1065," ")</f>
        <v xml:space="preserve"> </v>
      </c>
      <c r="X1065" s="187" t="str">
        <f>IF((OR(AF1065="MSC COMM",AF1065="MBA CM",AF1065="MBA HRM",AF1065="MBA MARKETING",AF1065="MBA PROC",AF1065="MSC D_FIN",AF1065="MSC FIN_ACC",AF1065="MSC FIN_ECON", AF1065="MSC FIN_INV",AF1065="MSC KM", AF1065="MSC COMM",AF1065="MBA HRM",AF1065="MSC DF",AF1065="MBA MKT", AF1065="MBA PSM", AF1065="MSC FA", AF1065="MSC KMI")),L1065," ")</f>
        <v xml:space="preserve"> </v>
      </c>
      <c r="Y1065" s="187" t="str">
        <f>IF((OR(AF1065="MDA",AF1065="MISM",AF1065="MDC",AF1065="MDA/MISM",AF1065="MISM/MDA",AF1065="MISM/MDC",AF1065="MISM/MDC/MDA")),L1065," ")</f>
        <v xml:space="preserve"> </v>
      </c>
      <c r="Z1065" s="187" t="str">
        <f>IF((OR(AF1065="PHD in IS")),L1065," ")</f>
        <v xml:space="preserve"> </v>
      </c>
      <c r="AA1065" s="187"/>
      <c r="AB1065" s="187" t="str">
        <f>IF(AF1065="PGDE",L1065,"")</f>
        <v/>
      </c>
      <c r="AC1065" s="475" t="s">
        <v>60</v>
      </c>
      <c r="AD1065" s="188" t="s">
        <v>6031</v>
      </c>
      <c r="AE1065" s="210" t="s">
        <v>98</v>
      </c>
      <c r="AF1065" s="214" t="s">
        <v>97</v>
      </c>
      <c r="AG1065" s="190" t="s">
        <v>63</v>
      </c>
      <c r="AH1065" s="189" t="s">
        <v>64</v>
      </c>
      <c r="AI1065" s="317" t="s">
        <v>5681</v>
      </c>
      <c r="AJ1065" s="217" t="s">
        <v>5638</v>
      </c>
      <c r="AK1065" s="214"/>
      <c r="AL1065" s="285"/>
      <c r="AM1065" s="192" t="s">
        <v>5639</v>
      </c>
    </row>
    <row r="1066" spans="1:39" ht="13.5" customHeight="1"/>
    <row r="1067" spans="1:39" ht="13.5" customHeight="1"/>
    <row r="1068" spans="1:39" ht="13.5" customHeight="1"/>
    <row r="1069" spans="1:39" ht="13.5" customHeight="1"/>
    <row r="1070" spans="1:39" ht="13.5" customHeight="1"/>
    <row r="1071" spans="1:39" ht="13.5" customHeight="1"/>
    <row r="1072" spans="1:39" ht="13.5" customHeight="1"/>
    <row r="1073" ht="13.5" customHeight="1"/>
    <row r="1074" ht="13.5" customHeight="1"/>
    <row r="1075" ht="13.5" customHeight="1"/>
    <row r="1076" ht="13.5" customHeight="1"/>
    <row r="1077" ht="13.5" customHeight="1"/>
    <row r="1078" ht="13.5" customHeight="1"/>
    <row r="1079" ht="13.5" customHeight="1"/>
    <row r="1080" ht="13.5" customHeight="1"/>
    <row r="1081" ht="13.5" customHeight="1"/>
    <row r="1082" ht="13.5" customHeight="1"/>
    <row r="1083" ht="13.5" customHeight="1"/>
    <row r="1084" ht="13.5" customHeight="1"/>
    <row r="1085" ht="13.5" customHeight="1"/>
    <row r="1086" ht="13.5" customHeight="1"/>
    <row r="1087" ht="13.5" customHeight="1"/>
    <row r="1088" ht="13.5" customHeight="1"/>
    <row r="1089" ht="13.5" customHeight="1"/>
    <row r="1090" ht="13.5" customHeight="1"/>
    <row r="1091" ht="13.5" customHeight="1"/>
    <row r="1092" ht="13.5" customHeight="1"/>
    <row r="1093" ht="13.5" customHeight="1"/>
    <row r="1094" ht="13.5" customHeight="1"/>
    <row r="1095" ht="13.5" customHeight="1"/>
    <row r="1096" ht="13.5" customHeight="1"/>
    <row r="1097" ht="13.5" customHeight="1"/>
    <row r="1098" ht="13.5" customHeight="1"/>
    <row r="1099" ht="13.5" customHeight="1"/>
    <row r="1100" ht="13.5" customHeight="1"/>
    <row r="1101" ht="13.5" customHeight="1"/>
    <row r="1102" ht="13.5" customHeight="1"/>
    <row r="1103" ht="13.5" customHeight="1"/>
    <row r="1104" ht="13.5" customHeight="1"/>
    <row r="1105" ht="13.5" customHeight="1"/>
    <row r="1106" ht="13.5" customHeight="1"/>
    <row r="1107" ht="13.5" customHeight="1"/>
    <row r="1108" ht="13.5" customHeight="1"/>
    <row r="1109" ht="13.5" customHeight="1"/>
    <row r="1110" ht="13.5" customHeight="1"/>
    <row r="1111" ht="13.5" customHeight="1"/>
    <row r="1112" ht="13.5" customHeight="1"/>
    <row r="1113" ht="13.5" customHeight="1"/>
    <row r="1114" ht="13.5" customHeight="1"/>
    <row r="1115" ht="13.5" customHeight="1"/>
    <row r="1116" ht="13.5" customHeight="1"/>
    <row r="1117" ht="13.5" customHeight="1"/>
    <row r="1118" ht="13.5" customHeight="1"/>
    <row r="1119" ht="13.5" customHeight="1"/>
    <row r="1120" ht="13.5" customHeight="1"/>
    <row r="1121" ht="13.5" customHeight="1"/>
    <row r="1122" ht="13.5" customHeight="1"/>
    <row r="1123" ht="13.5" customHeight="1"/>
    <row r="1124" ht="13.5" customHeight="1"/>
    <row r="1125" ht="13.5" customHeight="1"/>
    <row r="1126" ht="13.5" customHeight="1"/>
    <row r="1127" ht="13.5" customHeight="1"/>
    <row r="1128" ht="13.5" customHeight="1"/>
    <row r="1129" ht="13.5" customHeight="1"/>
    <row r="1130" ht="13.5" customHeight="1"/>
    <row r="1131" ht="13.5" customHeight="1"/>
    <row r="1132" ht="13.5" customHeight="1"/>
    <row r="1133" ht="13.5" customHeight="1"/>
    <row r="1134" ht="13.5" customHeight="1"/>
    <row r="1135" ht="13.5" customHeight="1"/>
    <row r="1136" ht="13.5" customHeight="1"/>
    <row r="1137" ht="13.5" customHeight="1"/>
    <row r="1138" ht="13.5" customHeight="1"/>
    <row r="1139" ht="13.5" customHeight="1"/>
    <row r="1140" ht="13.5" customHeight="1"/>
    <row r="1141" ht="13.5" customHeight="1"/>
    <row r="1142" ht="13.5" customHeight="1"/>
    <row r="1143" ht="13.5" customHeight="1"/>
    <row r="1144" ht="13.5" customHeight="1"/>
    <row r="1145" ht="13.5" customHeight="1"/>
    <row r="1146" ht="13.5" customHeight="1"/>
    <row r="1147" ht="13.5" customHeight="1"/>
    <row r="1148" ht="13.5" customHeight="1"/>
    <row r="1149" ht="13.5" customHeight="1"/>
    <row r="1150" ht="13.5" customHeight="1"/>
    <row r="1151" ht="13.5" customHeight="1"/>
    <row r="1152" ht="13.5" customHeight="1"/>
    <row r="1153" ht="13.5" customHeight="1"/>
    <row r="1154" ht="13.5" customHeight="1"/>
    <row r="1155" ht="13.5" customHeight="1"/>
    <row r="1156" ht="13.5" customHeight="1"/>
    <row r="1157" ht="13.5" customHeight="1"/>
    <row r="1158" ht="13.5" customHeight="1"/>
    <row r="1159" ht="13.5" customHeight="1"/>
    <row r="1160" ht="13.5" customHeight="1"/>
    <row r="1161" ht="13.5" customHeight="1"/>
    <row r="1162" ht="13.5" customHeight="1"/>
    <row r="1163" ht="13.5" customHeight="1"/>
    <row r="1164" ht="13.5" customHeight="1"/>
    <row r="1165" ht="13.5" customHeight="1"/>
    <row r="1166" ht="13.5" customHeight="1"/>
    <row r="1167" ht="13.5" customHeight="1"/>
    <row r="1168" ht="13.5" customHeight="1"/>
    <row r="1169" ht="13.5" customHeight="1"/>
    <row r="1170" ht="13.5" customHeight="1"/>
    <row r="1171" ht="13.5" customHeight="1"/>
    <row r="1172" ht="13.5" customHeight="1"/>
    <row r="1173" ht="13.5" customHeight="1"/>
    <row r="1174" ht="13.5" customHeight="1"/>
    <row r="1175" ht="13.5" customHeight="1"/>
    <row r="1176" ht="13.5" customHeight="1"/>
    <row r="1177" ht="13.5" customHeight="1"/>
    <row r="1178" ht="13.5" customHeight="1"/>
    <row r="1179" ht="13.5" customHeight="1"/>
    <row r="1180" ht="13.5" customHeight="1"/>
    <row r="1181" ht="13.5" customHeight="1"/>
    <row r="1182" ht="13.5" customHeight="1"/>
    <row r="1183" ht="13.5" customHeight="1"/>
    <row r="1184" ht="13.5" customHeight="1"/>
    <row r="1185" ht="13.5" customHeight="1"/>
    <row r="1186" ht="13.5" customHeight="1"/>
    <row r="1187" ht="13.5" customHeight="1"/>
    <row r="1188" ht="13.5" customHeight="1"/>
    <row r="1189" ht="13.5" customHeight="1"/>
    <row r="1190" ht="13.5" customHeight="1"/>
    <row r="1191" ht="13.5" customHeight="1"/>
    <row r="1192" ht="13.5" customHeight="1"/>
    <row r="1193" ht="13.5" customHeight="1"/>
    <row r="1194" ht="13.5" customHeight="1"/>
    <row r="1195" ht="13.5" customHeight="1"/>
    <row r="1196" ht="13.5" customHeight="1"/>
    <row r="1197" ht="13.5" customHeight="1"/>
    <row r="1198" ht="13.5" customHeight="1"/>
    <row r="1199" ht="13.5" customHeight="1"/>
    <row r="1200" ht="13.5" customHeight="1"/>
    <row r="1201" ht="13.5" customHeight="1"/>
    <row r="1202" ht="13.5" customHeight="1"/>
    <row r="1203" ht="13.5" customHeight="1"/>
    <row r="1204" ht="13.5" customHeight="1"/>
    <row r="1205" ht="13.5" customHeight="1"/>
    <row r="1206" ht="13.5" customHeight="1"/>
    <row r="1207" ht="13.5" customHeight="1"/>
    <row r="1208" ht="13.5" customHeight="1"/>
    <row r="1209" ht="13.5" customHeight="1"/>
    <row r="1210" ht="13.5" customHeight="1"/>
    <row r="1211" ht="13.5" customHeight="1"/>
    <row r="1212" ht="13.5" customHeight="1"/>
    <row r="1213" ht="13.5" customHeight="1"/>
    <row r="1214" ht="13.5" customHeight="1"/>
    <row r="1215" ht="13.5" customHeight="1"/>
    <row r="1216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  <row r="1292" ht="13.5" customHeight="1"/>
    <row r="1293" ht="13.5" customHeight="1"/>
    <row r="1294" ht="13.5" customHeight="1"/>
    <row r="1295" ht="13.5" customHeight="1"/>
    <row r="1296" ht="13.5" customHeight="1"/>
    <row r="1297" ht="13.5" customHeight="1"/>
    <row r="1298" ht="13.5" customHeight="1"/>
    <row r="1299" ht="13.5" customHeight="1"/>
    <row r="1300" ht="13.5" customHeight="1"/>
    <row r="1301" ht="13.5" customHeight="1"/>
    <row r="1302" ht="13.5" customHeight="1"/>
    <row r="1303" ht="13.5" customHeight="1"/>
    <row r="1304" ht="13.5" customHeight="1"/>
    <row r="1305" ht="13.5" customHeight="1"/>
    <row r="1306" ht="13.5" customHeight="1"/>
    <row r="1307" ht="13.5" customHeight="1"/>
    <row r="1308" ht="13.5" customHeight="1"/>
    <row r="1309" ht="13.5" customHeight="1"/>
    <row r="1310" ht="13.5" customHeight="1"/>
    <row r="1311" ht="13.5" customHeight="1"/>
    <row r="1312" ht="13.5" customHeight="1"/>
    <row r="1313" ht="13.5" customHeight="1"/>
    <row r="1314" ht="13.5" customHeight="1"/>
    <row r="1315" ht="13.5" customHeight="1"/>
    <row r="1316" ht="13.5" customHeight="1"/>
    <row r="1317" ht="13.5" customHeight="1"/>
    <row r="1318" ht="13.5" customHeight="1"/>
    <row r="1319" ht="13.5" customHeight="1"/>
    <row r="1320" ht="13.5" customHeight="1"/>
    <row r="1321" ht="13.5" customHeight="1"/>
    <row r="1322" ht="13.5" customHeight="1"/>
    <row r="1323" ht="13.5" customHeight="1"/>
    <row r="1324" ht="13.5" customHeight="1"/>
    <row r="1325" ht="13.5" customHeight="1"/>
    <row r="1326" ht="13.5" customHeight="1"/>
    <row r="1327" ht="13.5" customHeight="1"/>
    <row r="1328" ht="13.5" customHeight="1"/>
    <row r="1329" ht="13.5" customHeight="1"/>
    <row r="1330" ht="13.5" customHeight="1"/>
    <row r="1331" ht="13.5" customHeight="1"/>
    <row r="1332" ht="13.5" customHeight="1"/>
    <row r="1333" ht="13.5" customHeight="1"/>
    <row r="1334" ht="13.5" customHeight="1"/>
    <row r="1335" ht="13.5" customHeight="1"/>
    <row r="1336" ht="13.5" customHeight="1"/>
    <row r="1337" ht="13.5" customHeight="1"/>
    <row r="1338" ht="13.5" customHeight="1"/>
    <row r="1339" ht="13.5" customHeight="1"/>
    <row r="1340" ht="13.5" customHeight="1"/>
    <row r="1341" ht="13.5" customHeight="1"/>
    <row r="1342" ht="13.5" customHeight="1"/>
    <row r="1343" ht="13.5" customHeight="1"/>
    <row r="1344" ht="13.5" customHeight="1"/>
    <row r="1345" ht="13.5" customHeight="1"/>
    <row r="1346" ht="13.5" customHeight="1"/>
    <row r="1347" ht="13.5" customHeight="1"/>
    <row r="1348" ht="13.5" customHeight="1"/>
    <row r="1349" ht="13.5" customHeight="1"/>
    <row r="1350" ht="13.5" customHeight="1"/>
    <row r="1351" ht="13.5" customHeight="1"/>
    <row r="1352" ht="13.5" customHeight="1"/>
    <row r="1353" ht="13.5" customHeight="1"/>
    <row r="1354" ht="13.5" customHeight="1"/>
    <row r="1355" ht="13.5" customHeight="1"/>
    <row r="1356" ht="13.5" customHeight="1"/>
    <row r="1357" ht="13.5" customHeight="1"/>
    <row r="1358" ht="13.5" customHeight="1"/>
    <row r="1359" ht="13.5" customHeight="1"/>
    <row r="1360" ht="13.5" customHeight="1"/>
    <row r="1361" ht="13.5" customHeight="1"/>
    <row r="1362" ht="13.5" customHeight="1"/>
    <row r="1363" ht="13.5" customHeight="1"/>
    <row r="1364" ht="13.5" customHeight="1"/>
    <row r="1365" ht="13.5" customHeight="1"/>
    <row r="1366" ht="13.5" customHeight="1"/>
    <row r="1367" ht="13.5" customHeight="1"/>
    <row r="1368" ht="13.5" customHeight="1"/>
    <row r="1369" ht="13.5" customHeight="1"/>
    <row r="1370" ht="13.5" customHeight="1"/>
    <row r="1371" ht="13.5" customHeight="1"/>
    <row r="1372" ht="13.5" customHeight="1"/>
    <row r="1373" ht="13.5" customHeight="1"/>
    <row r="1374" ht="13.5" customHeight="1"/>
    <row r="1375" ht="13.5" customHeight="1"/>
    <row r="1376" ht="13.5" customHeight="1"/>
    <row r="1377" ht="13.5" customHeight="1"/>
    <row r="1378" ht="13.5" customHeight="1"/>
    <row r="1379" ht="13.5" customHeight="1"/>
    <row r="1380" ht="13.5" customHeight="1"/>
    <row r="1381" ht="13.5" customHeight="1"/>
    <row r="1382" ht="13.5" customHeight="1"/>
    <row r="1383" ht="13.5" customHeight="1"/>
    <row r="1384" ht="13.5" customHeight="1"/>
    <row r="1385" ht="13.5" customHeight="1"/>
    <row r="1386" ht="13.5" customHeight="1"/>
    <row r="1387" ht="13.5" customHeight="1"/>
    <row r="1388" ht="13.5" customHeight="1"/>
    <row r="1389" ht="13.5" customHeight="1"/>
    <row r="1390" ht="13.5" customHeight="1"/>
    <row r="1391" ht="13.5" customHeight="1"/>
    <row r="1392" ht="13.5" customHeight="1"/>
    <row r="1393" ht="13.5" customHeight="1"/>
    <row r="1394" ht="13.5" customHeight="1"/>
    <row r="1395" ht="13.5" customHeight="1"/>
    <row r="1396" ht="13.5" customHeight="1"/>
    <row r="1397" ht="13.5" customHeight="1"/>
    <row r="1398" ht="13.5" customHeight="1"/>
    <row r="1399" ht="13.5" customHeight="1"/>
    <row r="1400" ht="13.5" customHeight="1"/>
    <row r="1401" ht="13.5" customHeight="1"/>
    <row r="1402" ht="13.5" customHeight="1"/>
    <row r="1403" ht="13.5" customHeight="1"/>
    <row r="1404" ht="13.5" customHeight="1"/>
    <row r="1405" ht="13.5" customHeight="1"/>
    <row r="1406" ht="13.5" customHeight="1"/>
    <row r="1407" ht="13.5" customHeight="1"/>
    <row r="1408" ht="13.5" customHeight="1"/>
    <row r="1409" ht="13.5" customHeight="1"/>
    <row r="1410" ht="13.5" customHeight="1"/>
    <row r="1411" ht="13.5" customHeight="1"/>
    <row r="1412" ht="13.5" customHeight="1"/>
    <row r="1413" ht="13.5" customHeight="1"/>
    <row r="1414" ht="13.5" customHeight="1"/>
    <row r="1415" ht="13.5" customHeight="1"/>
    <row r="1416" ht="13.5" customHeight="1"/>
    <row r="1417" ht="13.5" customHeight="1"/>
    <row r="1418" ht="13.5" customHeight="1"/>
    <row r="1419" ht="13.5" customHeight="1"/>
    <row r="1420" ht="13.5" customHeight="1"/>
    <row r="1421" ht="13.5" customHeight="1"/>
    <row r="1422" ht="13.5" customHeight="1"/>
    <row r="1423" ht="13.5" customHeight="1"/>
    <row r="1424" ht="13.5" customHeight="1"/>
    <row r="1425" ht="13.5" customHeight="1"/>
    <row r="1426" ht="13.5" customHeight="1"/>
    <row r="1427" ht="13.5" customHeight="1"/>
    <row r="1428" ht="13.5" customHeight="1"/>
    <row r="1429" ht="13.5" customHeight="1"/>
    <row r="1430" ht="13.5" customHeight="1"/>
    <row r="1431" ht="13.5" customHeight="1"/>
    <row r="1432" ht="13.5" customHeight="1"/>
    <row r="1433" ht="13.5" customHeight="1"/>
    <row r="1434" ht="13.5" customHeight="1"/>
    <row r="1435" ht="13.5" customHeight="1"/>
    <row r="1436" ht="13.5" customHeight="1"/>
    <row r="1437" ht="13.5" customHeight="1"/>
    <row r="1438" ht="13.5" customHeight="1"/>
    <row r="1439" ht="13.5" customHeight="1"/>
    <row r="1440" ht="13.5" customHeight="1"/>
    <row r="1441" ht="13.5" customHeight="1"/>
    <row r="1442" ht="13.5" customHeight="1"/>
    <row r="1443" ht="13.5" customHeight="1"/>
    <row r="1444" ht="13.5" customHeight="1"/>
    <row r="1445" ht="13.5" customHeight="1"/>
    <row r="1446" ht="13.5" customHeight="1"/>
    <row r="1447" ht="13.5" customHeight="1"/>
    <row r="1448" ht="13.5" customHeight="1"/>
    <row r="1449" ht="13.5" customHeight="1"/>
    <row r="1450" ht="13.5" customHeight="1"/>
    <row r="1451" ht="13.5" customHeight="1"/>
    <row r="1452" ht="13.5" customHeight="1"/>
    <row r="1453" ht="13.5" customHeight="1"/>
    <row r="1454" ht="13.5" customHeight="1"/>
    <row r="1455" ht="13.5" customHeight="1"/>
    <row r="1456" ht="13.5" customHeight="1"/>
    <row r="1457" ht="13.5" customHeight="1"/>
    <row r="1458" ht="13.5" customHeight="1"/>
    <row r="1459" ht="13.5" customHeight="1"/>
    <row r="1460" ht="13.5" customHeight="1"/>
    <row r="1461" ht="13.5" customHeight="1"/>
    <row r="1462" ht="13.5" customHeight="1"/>
    <row r="1463" ht="13.5" customHeight="1"/>
    <row r="1464" ht="13.5" customHeight="1"/>
    <row r="1465" ht="13.5" customHeight="1"/>
    <row r="1466" ht="13.5" customHeight="1"/>
    <row r="1467" ht="13.5" customHeight="1"/>
    <row r="1468" ht="13.5" customHeight="1"/>
    <row r="1469" ht="13.5" customHeight="1"/>
    <row r="1470" ht="13.5" customHeight="1"/>
    <row r="1471" ht="13.5" customHeight="1"/>
    <row r="1472" ht="13.5" customHeight="1"/>
    <row r="1473" ht="13.5" customHeight="1"/>
    <row r="1474" ht="13.5" customHeight="1"/>
    <row r="1475" ht="13.5" customHeight="1"/>
    <row r="1476" ht="13.5" customHeight="1"/>
    <row r="1477" ht="13.5" customHeight="1"/>
    <row r="1478" ht="13.5" customHeight="1"/>
    <row r="1479" ht="13.5" customHeight="1"/>
    <row r="1480" ht="13.5" customHeight="1"/>
    <row r="1481" ht="13.5" customHeight="1"/>
    <row r="1482" ht="13.5" customHeight="1"/>
    <row r="1483" ht="13.5" customHeight="1"/>
    <row r="1484" ht="13.5" customHeight="1"/>
    <row r="1485" ht="13.5" customHeight="1"/>
    <row r="1486" ht="13.5" customHeight="1"/>
    <row r="1487" ht="13.5" customHeight="1"/>
    <row r="1488" ht="13.5" customHeight="1"/>
    <row r="1489" ht="13.5" customHeight="1"/>
    <row r="1490" ht="13.5" customHeight="1"/>
    <row r="1491" ht="13.5" customHeight="1"/>
    <row r="1492" ht="13.5" customHeight="1"/>
    <row r="1493" ht="13.5" customHeight="1"/>
    <row r="1494" ht="13.5" customHeight="1"/>
    <row r="1495" ht="13.5" customHeight="1"/>
    <row r="1496" ht="13.5" customHeight="1"/>
    <row r="1497" ht="13.5" customHeight="1"/>
    <row r="1498" ht="13.5" customHeight="1"/>
    <row r="1499" ht="13.5" customHeight="1"/>
    <row r="1500" ht="13.5" customHeight="1"/>
    <row r="1501" ht="13.5" customHeight="1"/>
    <row r="1502" ht="13.5" customHeight="1"/>
    <row r="1503" ht="13.5" customHeight="1"/>
    <row r="1504" ht="13.5" customHeight="1"/>
    <row r="1505" ht="13.5" customHeight="1"/>
    <row r="1506" ht="13.5" customHeight="1"/>
    <row r="1507" ht="13.5" customHeight="1"/>
    <row r="1508" ht="13.5" customHeight="1"/>
    <row r="1509" ht="13.5" customHeight="1"/>
    <row r="1510" ht="13.5" customHeight="1"/>
    <row r="1511" ht="13.5" customHeight="1"/>
    <row r="1512" ht="13.5" customHeight="1"/>
    <row r="1513" ht="13.5" customHeight="1"/>
    <row r="1514" ht="13.5" customHeight="1"/>
    <row r="1515" ht="13.5" customHeight="1"/>
    <row r="1516" ht="13.5" customHeight="1"/>
    <row r="1517" ht="13.5" customHeight="1"/>
    <row r="1518" ht="13.5" customHeight="1"/>
    <row r="1519" ht="13.5" customHeight="1"/>
    <row r="1520" ht="13.5" customHeight="1"/>
    <row r="1521" ht="13.5" customHeight="1"/>
    <row r="1522" ht="13.5" customHeight="1"/>
    <row r="1523" ht="13.5" customHeight="1"/>
    <row r="1524" ht="13.5" customHeight="1"/>
    <row r="1525" ht="13.5" customHeight="1"/>
    <row r="1526" ht="13.5" customHeight="1"/>
    <row r="1527" ht="13.5" customHeight="1"/>
    <row r="1528" ht="13.5" customHeight="1"/>
    <row r="1529" ht="13.5" customHeight="1"/>
    <row r="1530" ht="13.5" customHeight="1"/>
    <row r="1531" ht="13.5" customHeight="1"/>
    <row r="1532" ht="13.5" customHeight="1"/>
    <row r="1533" ht="13.5" customHeight="1"/>
    <row r="1534" ht="13.5" customHeight="1"/>
    <row r="1535" ht="13.5" customHeight="1"/>
    <row r="1536" ht="13.5" customHeight="1"/>
    <row r="1537" ht="13.5" customHeight="1"/>
    <row r="1538" ht="13.5" customHeight="1"/>
    <row r="1539" ht="13.5" customHeight="1"/>
    <row r="1540" ht="13.5" customHeight="1"/>
    <row r="1541" ht="13.5" customHeight="1"/>
    <row r="1542" ht="13.5" customHeight="1"/>
    <row r="1543" ht="13.5" customHeight="1"/>
    <row r="1544" ht="13.5" customHeight="1"/>
    <row r="1545" ht="13.5" customHeight="1"/>
    <row r="1546" ht="13.5" customHeight="1"/>
    <row r="1547" ht="13.5" customHeight="1"/>
    <row r="1548" ht="13.5" customHeight="1"/>
    <row r="1549" ht="13.5" customHeight="1"/>
    <row r="1550" ht="13.5" customHeight="1"/>
    <row r="1551" ht="13.5" customHeight="1"/>
    <row r="1552" ht="13.5" customHeight="1"/>
    <row r="1553" ht="13.5" customHeight="1"/>
    <row r="1554" ht="13.5" customHeight="1"/>
    <row r="1555" ht="13.5" customHeight="1"/>
    <row r="1556" ht="13.5" customHeight="1"/>
    <row r="1557" ht="13.5" customHeight="1"/>
    <row r="1558" ht="13.5" customHeight="1"/>
    <row r="1559" ht="13.5" customHeight="1"/>
    <row r="1560" ht="13.5" customHeight="1"/>
    <row r="1561" ht="13.5" customHeight="1"/>
    <row r="1562" ht="13.5" customHeight="1"/>
    <row r="1563" ht="13.5" customHeight="1"/>
    <row r="1564" ht="13.5" customHeight="1"/>
    <row r="1565" ht="13.5" customHeight="1"/>
    <row r="1566" ht="13.5" customHeight="1"/>
    <row r="1567" ht="13.5" customHeight="1"/>
    <row r="1568" ht="13.5" customHeight="1"/>
    <row r="1569" ht="13.5" customHeight="1"/>
    <row r="1570" ht="13.5" customHeight="1"/>
    <row r="1571" ht="13.5" customHeight="1"/>
    <row r="1572" ht="13.5" customHeight="1"/>
    <row r="1573" ht="13.5" customHeight="1"/>
    <row r="1574" ht="13.5" customHeight="1"/>
    <row r="1575" ht="13.5" customHeight="1"/>
    <row r="1576" ht="13.5" customHeight="1"/>
    <row r="1577" ht="13.5" customHeight="1"/>
    <row r="1578" ht="13.5" customHeight="1"/>
    <row r="1579" ht="13.5" customHeight="1"/>
    <row r="1580" ht="13.5" customHeight="1"/>
    <row r="1581" ht="13.5" customHeight="1"/>
    <row r="1582" ht="13.5" customHeight="1"/>
    <row r="1583" ht="13.5" customHeight="1"/>
    <row r="1584" ht="13.5" customHeight="1"/>
    <row r="1585" ht="13.5" customHeight="1"/>
    <row r="1586" ht="13.5" customHeight="1"/>
    <row r="1587" ht="13.5" customHeight="1"/>
    <row r="1588" ht="13.5" customHeight="1"/>
    <row r="1589" ht="13.5" customHeight="1"/>
    <row r="1590" ht="13.5" customHeight="1"/>
    <row r="1591" ht="13.5" customHeight="1"/>
    <row r="1592" ht="13.5" customHeight="1"/>
    <row r="1593" ht="13.5" customHeight="1"/>
    <row r="1594" ht="13.5" customHeight="1"/>
    <row r="1595" ht="13.5" customHeight="1"/>
    <row r="1596" ht="13.5" customHeight="1"/>
    <row r="1597" ht="13.5" customHeight="1"/>
    <row r="1598" ht="13.5" customHeight="1"/>
    <row r="1599" ht="13.5" customHeight="1"/>
    <row r="1600" ht="13.5" customHeight="1"/>
    <row r="1601" ht="13.5" customHeight="1"/>
    <row r="1602" ht="13.5" customHeight="1"/>
    <row r="1603" ht="13.5" customHeight="1"/>
    <row r="1604" ht="13.5" customHeight="1"/>
    <row r="1605" ht="13.5" customHeight="1"/>
    <row r="1606" ht="13.5" customHeight="1"/>
    <row r="1607" ht="13.5" customHeight="1"/>
    <row r="1608" ht="13.5" customHeight="1"/>
    <row r="1609" ht="13.5" customHeight="1"/>
    <row r="1610" ht="13.5" customHeight="1"/>
    <row r="1611" ht="13.5" customHeight="1"/>
    <row r="1612" ht="13.5" customHeight="1"/>
    <row r="1613" ht="13.5" customHeight="1"/>
    <row r="1614" ht="13.5" customHeight="1"/>
    <row r="1615" ht="13.5" customHeight="1"/>
    <row r="1616" ht="13.5" customHeight="1"/>
    <row r="1617" ht="13.5" customHeight="1"/>
    <row r="1618" ht="13.5" customHeight="1"/>
    <row r="1619" ht="13.5" customHeight="1"/>
    <row r="1620" ht="13.5" customHeight="1"/>
    <row r="1621" ht="13.5" customHeight="1"/>
    <row r="1622" ht="13.5" customHeight="1"/>
    <row r="1623" ht="13.5" customHeight="1"/>
    <row r="1624" ht="13.5" customHeight="1"/>
    <row r="1625" ht="13.5" customHeight="1"/>
    <row r="1626" ht="13.5" customHeight="1"/>
    <row r="1627" ht="13.5" customHeight="1"/>
    <row r="1628" ht="13.5" customHeight="1"/>
    <row r="1629" ht="13.5" customHeight="1"/>
    <row r="1630" ht="13.5" customHeight="1"/>
    <row r="1631" ht="13.5" customHeight="1"/>
    <row r="1632" ht="13.5" customHeight="1"/>
    <row r="1633" ht="13.5" customHeight="1"/>
    <row r="1634" ht="13.5" customHeight="1"/>
    <row r="1635" ht="13.5" customHeight="1"/>
    <row r="1636" ht="13.5" customHeight="1"/>
    <row r="1637" ht="13.5" customHeight="1"/>
    <row r="1638" ht="13.5" customHeight="1"/>
    <row r="1639" ht="13.5" customHeight="1"/>
    <row r="1640" ht="13.5" customHeight="1"/>
    <row r="1641" ht="13.5" customHeight="1"/>
    <row r="1642" ht="13.5" customHeight="1"/>
    <row r="1643" ht="13.5" customHeight="1"/>
    <row r="1644" ht="13.5" customHeight="1"/>
    <row r="1645" ht="13.5" customHeight="1"/>
    <row r="1646" ht="13.5" customHeight="1"/>
    <row r="1647" ht="13.5" customHeight="1"/>
    <row r="1648" ht="13.5" customHeight="1"/>
    <row r="1649" ht="13.5" customHeight="1"/>
    <row r="1650" ht="13.5" customHeight="1"/>
    <row r="1651" ht="13.5" customHeight="1"/>
    <row r="1652" ht="13.5" customHeight="1"/>
    <row r="1653" ht="13.5" customHeight="1"/>
    <row r="1654" ht="13.5" customHeight="1"/>
    <row r="1655" ht="13.5" customHeight="1"/>
    <row r="1656" ht="13.5" customHeight="1"/>
    <row r="1657" ht="13.5" customHeight="1"/>
    <row r="1658" ht="13.5" customHeight="1"/>
    <row r="1659" ht="13.5" customHeight="1"/>
    <row r="1660" ht="13.5" customHeight="1"/>
    <row r="1661" ht="13.5" customHeight="1"/>
    <row r="1662" ht="13.5" customHeight="1"/>
    <row r="1663" ht="13.5" customHeight="1"/>
    <row r="1664" ht="13.5" customHeight="1"/>
    <row r="1665" ht="13.5" customHeight="1"/>
    <row r="1666" ht="13.5" customHeight="1"/>
    <row r="1667" ht="13.5" customHeight="1"/>
    <row r="1668" ht="13.5" customHeight="1"/>
    <row r="1669" ht="13.5" customHeight="1"/>
    <row r="1670" ht="13.5" customHeight="1"/>
    <row r="1671" ht="13.5" customHeight="1"/>
    <row r="1672" ht="13.5" customHeight="1"/>
    <row r="1673" ht="13.5" customHeight="1"/>
    <row r="1674" ht="13.5" customHeight="1"/>
    <row r="1675" ht="13.5" customHeight="1"/>
    <row r="1676" ht="13.5" customHeight="1"/>
    <row r="1677" ht="13.5" customHeight="1"/>
    <row r="1678" ht="13.5" customHeight="1"/>
    <row r="1679" ht="13.5" customHeight="1"/>
    <row r="1680" ht="13.5" customHeight="1"/>
    <row r="1681" ht="13.5" customHeight="1"/>
    <row r="1682" ht="13.5" customHeight="1"/>
    <row r="1683" ht="13.5" customHeight="1"/>
    <row r="1684" ht="13.5" customHeight="1"/>
    <row r="1685" ht="13.5" customHeight="1"/>
    <row r="1686" ht="13.5" customHeight="1"/>
    <row r="1687" ht="13.5" customHeight="1"/>
    <row r="1688" ht="13.5" customHeight="1"/>
    <row r="1689" ht="13.5" customHeight="1"/>
    <row r="1690" ht="13.5" customHeight="1"/>
    <row r="1691" ht="13.5" customHeight="1"/>
    <row r="1692" ht="13.5" customHeight="1"/>
    <row r="1693" ht="13.5" customHeight="1"/>
    <row r="1694" ht="13.5" customHeight="1"/>
    <row r="1695" ht="13.5" customHeight="1"/>
    <row r="1696" ht="13.5" customHeight="1"/>
    <row r="1697" ht="13.5" customHeight="1"/>
    <row r="1698" ht="13.5" customHeight="1"/>
    <row r="1699" ht="13.5" customHeight="1"/>
    <row r="1700" ht="13.5" customHeight="1"/>
    <row r="1701" ht="13.5" customHeight="1"/>
    <row r="1702" ht="13.5" customHeight="1"/>
    <row r="1703" ht="13.5" customHeight="1"/>
    <row r="1704" ht="13.5" customHeight="1"/>
    <row r="1705" ht="13.5" customHeight="1"/>
    <row r="1706" ht="13.5" customHeight="1"/>
    <row r="1707" ht="13.5" customHeight="1"/>
    <row r="1708" ht="13.5" customHeight="1"/>
    <row r="1709" ht="13.5" customHeight="1"/>
    <row r="1710" ht="13.5" customHeight="1"/>
    <row r="1711" ht="13.5" customHeight="1"/>
    <row r="1712" ht="13.5" customHeight="1"/>
    <row r="1713" ht="13.5" customHeight="1"/>
    <row r="1714" ht="13.5" customHeight="1"/>
    <row r="1715" ht="13.5" customHeight="1"/>
    <row r="1716" ht="13.5" customHeight="1"/>
    <row r="1717" ht="13.5" customHeight="1"/>
    <row r="1718" ht="13.5" customHeight="1"/>
    <row r="1719" ht="13.5" customHeight="1"/>
    <row r="1720" ht="13.5" customHeight="1"/>
    <row r="1721" ht="13.5" customHeight="1"/>
    <row r="1722" ht="13.5" customHeight="1"/>
    <row r="1723" ht="13.5" customHeight="1"/>
    <row r="1724" ht="13.5" customHeight="1"/>
    <row r="1725" ht="13.5" customHeight="1"/>
    <row r="1726" ht="13.5" customHeight="1"/>
    <row r="1727" ht="13.5" customHeight="1"/>
    <row r="1728" ht="13.5" customHeight="1"/>
    <row r="1729" ht="13.5" customHeight="1"/>
    <row r="1730" ht="13.5" customHeight="1"/>
    <row r="1731" ht="13.5" customHeight="1"/>
    <row r="1732" ht="13.5" customHeight="1"/>
    <row r="1733" ht="13.5" customHeight="1"/>
    <row r="1734" ht="13.5" customHeight="1"/>
    <row r="1735" ht="13.5" customHeight="1"/>
    <row r="1736" ht="13.5" customHeight="1"/>
    <row r="1737" ht="13.5" customHeight="1"/>
    <row r="1738" ht="13.5" customHeight="1"/>
    <row r="1739" ht="13.5" customHeight="1"/>
    <row r="1740" ht="13.5" customHeight="1"/>
    <row r="1741" ht="13.5" customHeight="1"/>
    <row r="1742" ht="13.5" customHeight="1"/>
    <row r="1743" ht="13.5" customHeight="1"/>
    <row r="1744" ht="13.5" customHeight="1"/>
    <row r="1745" ht="13.5" customHeight="1"/>
    <row r="1746" ht="13.5" customHeight="1"/>
    <row r="1747" ht="13.5" customHeight="1"/>
    <row r="1748" ht="13.5" customHeight="1"/>
    <row r="1749" ht="13.5" customHeight="1"/>
    <row r="1750" ht="13.5" customHeight="1"/>
    <row r="1751" ht="13.5" customHeight="1"/>
    <row r="1752" ht="13.5" customHeight="1"/>
    <row r="1753" ht="13.5" customHeight="1"/>
    <row r="1754" ht="13.5" customHeight="1"/>
    <row r="1755" ht="13.5" customHeight="1"/>
    <row r="1756" ht="13.5" customHeight="1"/>
    <row r="1757" ht="13.5" customHeight="1"/>
    <row r="1758" ht="13.5" customHeight="1"/>
    <row r="1759" ht="13.5" customHeight="1"/>
    <row r="1760" ht="13.5" customHeight="1"/>
    <row r="1761" ht="13.5" customHeight="1"/>
    <row r="1762" ht="13.5" customHeight="1"/>
    <row r="1763" ht="13.5" customHeight="1"/>
    <row r="1764" ht="13.5" customHeight="1"/>
    <row r="1765" ht="13.5" customHeight="1"/>
    <row r="1766" ht="13.5" customHeight="1"/>
    <row r="1767" ht="13.5" customHeight="1"/>
    <row r="1768" ht="13.5" customHeight="1"/>
    <row r="1769" ht="13.5" customHeight="1"/>
    <row r="1770" ht="13.5" customHeight="1"/>
    <row r="1771" ht="13.5" customHeight="1"/>
    <row r="1772" ht="13.5" customHeight="1"/>
    <row r="1773" ht="13.5" customHeight="1"/>
    <row r="1774" ht="13.5" customHeight="1"/>
    <row r="1775" ht="13.5" customHeight="1"/>
    <row r="1776" ht="13.5" customHeight="1"/>
    <row r="1777" ht="13.5" customHeight="1"/>
    <row r="1778" ht="13.5" customHeight="1"/>
    <row r="1779" ht="13.5" customHeight="1"/>
    <row r="1780" ht="13.5" customHeight="1"/>
    <row r="1781" ht="13.5" customHeight="1"/>
    <row r="1782" ht="13.5" customHeight="1"/>
    <row r="1783" ht="13.5" customHeight="1"/>
    <row r="1784" ht="13.5" customHeight="1"/>
    <row r="1785" ht="13.5" customHeight="1"/>
    <row r="1786" ht="13.5" customHeight="1"/>
    <row r="1787" ht="13.5" customHeight="1"/>
    <row r="1788" ht="13.5" customHeight="1"/>
    <row r="1789" ht="13.5" customHeight="1"/>
    <row r="1790" ht="13.5" customHeight="1"/>
    <row r="1791" ht="13.5" customHeight="1"/>
    <row r="1792" ht="13.5" customHeight="1"/>
    <row r="1793" ht="13.5" customHeight="1"/>
    <row r="1794" ht="13.5" customHeight="1"/>
    <row r="1795" ht="13.5" customHeight="1"/>
    <row r="1796" ht="13.5" customHeight="1"/>
    <row r="1797" ht="13.5" customHeight="1"/>
    <row r="1798" ht="13.5" customHeight="1"/>
    <row r="1799" ht="13.5" customHeight="1"/>
    <row r="1800" ht="13.5" customHeight="1"/>
    <row r="1801" ht="13.5" customHeight="1"/>
    <row r="1802" ht="13.5" customHeight="1"/>
    <row r="1803" ht="13.5" customHeight="1"/>
    <row r="1804" ht="13.5" customHeight="1"/>
    <row r="1805" ht="13.5" customHeight="1"/>
    <row r="1806" ht="13.5" customHeight="1"/>
    <row r="1807" ht="13.5" customHeight="1"/>
    <row r="1808" ht="13.5" customHeight="1"/>
    <row r="1809" ht="13.5" customHeight="1"/>
    <row r="1810" ht="13.5" customHeight="1"/>
    <row r="1811" ht="13.5" customHeight="1"/>
    <row r="1812" ht="13.5" customHeight="1"/>
    <row r="1813" ht="13.5" customHeight="1"/>
    <row r="1814" ht="13.5" customHeight="1"/>
    <row r="1815" ht="13.5" customHeight="1"/>
    <row r="1816" ht="13.5" customHeight="1"/>
    <row r="1817" ht="13.5" customHeight="1"/>
    <row r="1818" ht="13.5" customHeight="1"/>
    <row r="1819" ht="13.5" customHeight="1"/>
    <row r="1820" ht="13.5" customHeight="1"/>
    <row r="1821" ht="13.5" customHeight="1"/>
    <row r="1822" ht="13.5" customHeight="1"/>
    <row r="1823" ht="13.5" customHeight="1"/>
    <row r="1824" ht="13.5" customHeight="1"/>
    <row r="1825" ht="13.5" customHeight="1"/>
    <row r="1826" ht="13.5" customHeight="1"/>
    <row r="1827" ht="13.5" customHeight="1"/>
    <row r="1828" ht="13.5" customHeight="1"/>
    <row r="1829" ht="13.5" customHeight="1"/>
    <row r="1830" ht="13.5" customHeight="1"/>
    <row r="1831" ht="13.5" customHeight="1"/>
    <row r="1832" ht="13.5" customHeight="1"/>
    <row r="1833" ht="13.5" customHeight="1"/>
    <row r="1834" ht="13.5" customHeight="1"/>
    <row r="1835" ht="13.5" customHeight="1"/>
    <row r="1836" ht="13.5" customHeight="1"/>
    <row r="1837" ht="13.5" customHeight="1"/>
    <row r="1838" ht="13.5" customHeight="1"/>
    <row r="1839" ht="13.5" customHeight="1"/>
    <row r="1840" ht="13.5" customHeight="1"/>
    <row r="1841" ht="13.5" customHeight="1"/>
    <row r="1842" ht="13.5" customHeight="1"/>
    <row r="1843" ht="13.5" customHeight="1"/>
    <row r="1844" ht="13.5" customHeight="1"/>
    <row r="1845" ht="13.5" customHeight="1"/>
    <row r="1846" ht="13.5" customHeight="1"/>
    <row r="1847" ht="13.5" customHeight="1"/>
    <row r="1848" ht="13.5" customHeight="1"/>
    <row r="1849" ht="13.5" customHeight="1"/>
    <row r="1850" ht="13.5" customHeight="1"/>
    <row r="1851" ht="13.5" customHeight="1"/>
    <row r="1852" ht="13.5" customHeight="1"/>
    <row r="1853" ht="13.5" customHeight="1"/>
    <row r="1854" ht="13.5" customHeight="1"/>
    <row r="1855" ht="13.5" customHeight="1"/>
    <row r="1856" ht="13.5" customHeight="1"/>
    <row r="1857" ht="13.5" customHeight="1"/>
    <row r="1858" ht="13.5" customHeight="1"/>
    <row r="1859" ht="13.5" customHeight="1"/>
    <row r="1860" ht="13.5" customHeight="1"/>
    <row r="1861" ht="13.5" customHeight="1"/>
    <row r="1862" ht="13.5" customHeight="1"/>
    <row r="1863" ht="13.5" customHeight="1"/>
    <row r="1864" ht="13.5" customHeight="1"/>
    <row r="1865" ht="13.5" customHeight="1"/>
    <row r="1866" ht="13.5" customHeight="1"/>
    <row r="1867" ht="13.5" customHeight="1"/>
    <row r="1868" ht="13.5" customHeight="1"/>
    <row r="1869" ht="13.5" customHeight="1"/>
    <row r="1870" ht="13.5" customHeight="1"/>
    <row r="1871" ht="13.5" customHeight="1"/>
    <row r="1872" ht="13.5" customHeight="1"/>
    <row r="1873" ht="13.5" customHeight="1"/>
    <row r="1874" ht="13.5" customHeight="1"/>
    <row r="1875" ht="13.5" customHeight="1"/>
    <row r="1876" ht="13.5" customHeight="1"/>
    <row r="1877" ht="13.5" customHeight="1"/>
    <row r="1878" ht="13.5" customHeight="1"/>
    <row r="1879" ht="13.5" customHeight="1"/>
    <row r="1880" ht="13.5" customHeight="1"/>
    <row r="1881" ht="13.5" customHeight="1"/>
    <row r="1882" ht="13.5" customHeight="1"/>
    <row r="1883" ht="13.5" customHeight="1"/>
    <row r="1884" ht="13.5" customHeight="1"/>
    <row r="1885" ht="13.5" customHeight="1"/>
    <row r="1886" ht="13.5" customHeight="1"/>
    <row r="1887" ht="13.5" customHeight="1"/>
    <row r="1888" ht="13.5" customHeight="1"/>
    <row r="1889" ht="13.5" customHeight="1"/>
    <row r="1890" ht="13.5" customHeight="1"/>
    <row r="1891" ht="13.5" customHeight="1"/>
    <row r="1892" ht="13.5" customHeight="1"/>
    <row r="1893" ht="13.5" customHeight="1"/>
    <row r="1894" ht="13.5" customHeight="1"/>
    <row r="1895" ht="13.5" customHeight="1"/>
    <row r="1896" ht="13.5" customHeight="1"/>
    <row r="1897" ht="13.5" customHeight="1"/>
    <row r="1898" ht="13.5" customHeight="1"/>
    <row r="1899" ht="13.5" customHeight="1"/>
    <row r="1900" ht="13.5" customHeight="1"/>
    <row r="1901" ht="13.5" customHeight="1"/>
    <row r="1902" ht="13.5" customHeight="1"/>
    <row r="1903" ht="13.5" customHeight="1"/>
    <row r="1904" ht="13.5" customHeight="1"/>
    <row r="1905" ht="13.5" customHeight="1"/>
    <row r="1906" ht="13.5" customHeight="1"/>
    <row r="1907" ht="13.5" customHeight="1"/>
    <row r="1908" ht="13.5" customHeight="1"/>
    <row r="1909" ht="13.5" customHeight="1"/>
    <row r="1910" ht="13.5" customHeight="1"/>
    <row r="1911" ht="13.5" customHeight="1"/>
    <row r="1912" ht="13.5" customHeight="1"/>
    <row r="1913" ht="13.5" customHeight="1"/>
    <row r="1914" ht="13.5" customHeight="1"/>
    <row r="1915" ht="13.5" customHeight="1"/>
    <row r="1916" ht="13.5" customHeight="1"/>
    <row r="1917" ht="13.5" customHeight="1"/>
    <row r="1918" ht="13.5" customHeight="1"/>
    <row r="1919" ht="13.5" customHeight="1"/>
    <row r="1920" ht="13.5" customHeight="1"/>
    <row r="1921" ht="13.5" customHeight="1"/>
    <row r="1922" ht="13.5" customHeight="1"/>
    <row r="1923" ht="13.5" customHeight="1"/>
    <row r="1924" ht="13.5" customHeight="1"/>
    <row r="1925" ht="13.5" customHeight="1"/>
    <row r="1926" ht="13.5" customHeight="1"/>
    <row r="1927" ht="13.5" customHeight="1"/>
    <row r="1928" ht="13.5" customHeight="1"/>
    <row r="1929" ht="13.5" customHeight="1"/>
    <row r="1930" ht="13.5" customHeight="1"/>
    <row r="1931" ht="13.5" customHeight="1"/>
    <row r="1932" ht="13.5" customHeight="1"/>
    <row r="1933" ht="13.5" customHeight="1"/>
    <row r="1934" ht="13.5" customHeight="1"/>
    <row r="1935" ht="13.5" customHeight="1"/>
    <row r="1936" ht="13.5" customHeight="1"/>
    <row r="1937" ht="13.5" customHeight="1"/>
    <row r="1938" ht="13.5" customHeight="1"/>
    <row r="1939" ht="13.5" customHeight="1"/>
    <row r="1940" ht="13.5" customHeight="1"/>
    <row r="1941" ht="13.5" customHeight="1"/>
    <row r="1942" ht="13.5" customHeight="1"/>
    <row r="1943" ht="13.5" customHeight="1"/>
    <row r="1944" ht="13.5" customHeight="1"/>
    <row r="1945" ht="13.5" customHeight="1"/>
    <row r="1946" ht="13.5" customHeight="1"/>
    <row r="1947" ht="13.5" customHeight="1"/>
    <row r="1948" ht="13.5" customHeight="1"/>
    <row r="1949" ht="13.5" customHeight="1"/>
    <row r="1950" ht="13.5" customHeight="1"/>
    <row r="1951" ht="13.5" customHeight="1"/>
    <row r="1952" ht="13.5" customHeight="1"/>
    <row r="1953" ht="13.5" customHeight="1"/>
    <row r="1954" ht="13.5" customHeight="1"/>
    <row r="1955" ht="13.5" customHeight="1"/>
    <row r="1956" ht="13.5" customHeight="1"/>
    <row r="1957" ht="13.5" customHeight="1"/>
    <row r="1958" ht="13.5" customHeight="1"/>
    <row r="1959" ht="13.5" customHeight="1"/>
    <row r="1960" ht="13.5" customHeight="1"/>
    <row r="1961" ht="13.5" customHeight="1"/>
    <row r="1962" ht="13.5" customHeight="1"/>
    <row r="1963" ht="13.5" customHeight="1"/>
    <row r="1964" ht="13.5" customHeight="1"/>
    <row r="1965" ht="13.5" customHeight="1"/>
    <row r="1966" ht="13.5" customHeight="1"/>
    <row r="1967" ht="13.5" customHeight="1"/>
    <row r="1968" ht="13.5" customHeight="1"/>
    <row r="1969" ht="13.5" customHeight="1"/>
    <row r="1970" ht="13.5" customHeight="1"/>
    <row r="1971" ht="13.5" customHeight="1"/>
    <row r="1972" ht="13.5" customHeight="1"/>
    <row r="1973" ht="13.5" customHeight="1"/>
    <row r="1974" ht="13.5" customHeight="1"/>
    <row r="1975" ht="13.5" customHeight="1"/>
    <row r="1976" ht="13.5" customHeight="1"/>
    <row r="1977" ht="13.5" customHeight="1"/>
    <row r="1978" ht="13.5" customHeight="1"/>
    <row r="1979" ht="13.5" customHeight="1"/>
    <row r="1980" ht="13.5" customHeight="1"/>
    <row r="1981" ht="13.5" customHeight="1"/>
    <row r="1982" ht="13.5" customHeight="1"/>
    <row r="1983" ht="13.5" customHeight="1"/>
    <row r="1984" ht="13.5" customHeight="1"/>
    <row r="1985" ht="13.5" customHeight="1"/>
    <row r="1986" ht="13.5" customHeight="1"/>
    <row r="1987" ht="13.5" customHeight="1"/>
    <row r="1988" ht="13.5" customHeight="1"/>
    <row r="1989" ht="13.5" customHeight="1"/>
    <row r="1990" ht="13.5" customHeight="1"/>
    <row r="1991" ht="13.5" customHeight="1"/>
    <row r="1992" ht="13.5" customHeight="1"/>
    <row r="1993" ht="13.5" customHeight="1"/>
    <row r="1994" ht="13.5" customHeight="1"/>
    <row r="1995" ht="13.5" customHeight="1"/>
    <row r="1996" ht="13.5" customHeight="1"/>
    <row r="1997" ht="13.5" customHeight="1"/>
    <row r="1998" ht="13.5" customHeight="1"/>
    <row r="1999" ht="13.5" customHeight="1"/>
    <row r="2000" ht="13.5" customHeight="1"/>
    <row r="2001" ht="13.5" customHeight="1"/>
    <row r="2002" ht="13.5" customHeight="1"/>
    <row r="2003" ht="13.5" customHeight="1"/>
    <row r="2004" ht="13.5" customHeight="1"/>
    <row r="2005" ht="13.5" customHeight="1"/>
    <row r="2006" ht="13.5" customHeight="1"/>
    <row r="2007" ht="13.5" customHeight="1"/>
    <row r="2008" ht="13.5" customHeight="1"/>
    <row r="2009" ht="13.5" customHeight="1"/>
    <row r="2010" ht="13.5" customHeight="1"/>
    <row r="2011" ht="13.5" customHeight="1"/>
    <row r="2012" ht="13.5" customHeight="1"/>
    <row r="2013" ht="13.5" customHeight="1"/>
    <row r="2014" ht="13.5" customHeight="1"/>
    <row r="2015" ht="13.5" customHeight="1"/>
    <row r="2016" ht="13.5" customHeight="1"/>
    <row r="2017" ht="13.5" customHeight="1"/>
    <row r="2018" ht="13.5" customHeight="1"/>
    <row r="2019" ht="13.5" customHeight="1"/>
    <row r="2020" ht="13.5" customHeight="1"/>
    <row r="2021" ht="13.5" customHeight="1"/>
    <row r="2022" ht="13.5" customHeight="1"/>
    <row r="2023" ht="13.5" customHeight="1"/>
    <row r="2024" ht="13.5" customHeight="1"/>
    <row r="2025" ht="13.5" customHeight="1"/>
    <row r="2026" ht="13.5" customHeight="1"/>
    <row r="2027" ht="13.5" customHeight="1"/>
    <row r="2028" ht="13.5" customHeight="1"/>
    <row r="2029" ht="13.5" customHeight="1"/>
    <row r="2030" ht="13.5" customHeight="1"/>
    <row r="2031" ht="13.5" customHeight="1"/>
    <row r="2032" ht="13.5" customHeight="1"/>
    <row r="2033" ht="13.5" customHeight="1"/>
    <row r="2034" ht="13.5" customHeight="1"/>
    <row r="2035" ht="13.5" customHeight="1"/>
    <row r="2036" ht="13.5" customHeight="1"/>
    <row r="2037" ht="13.5" customHeight="1"/>
    <row r="2038" ht="13.5" customHeight="1"/>
    <row r="2039" ht="13.5" customHeight="1"/>
    <row r="2040" ht="13.5" customHeight="1"/>
    <row r="2041" ht="13.5" customHeight="1"/>
    <row r="2042" ht="13.5" customHeight="1"/>
    <row r="2043" ht="13.5" customHeight="1"/>
    <row r="2044" ht="13.5" customHeight="1"/>
    <row r="2045" ht="13.5" customHeight="1"/>
    <row r="2046" ht="13.5" customHeight="1"/>
    <row r="2047" ht="13.5" customHeight="1"/>
    <row r="2048" ht="13.5" customHeight="1"/>
    <row r="2049" ht="13.5" customHeight="1"/>
    <row r="2050" ht="13.5" customHeight="1"/>
    <row r="2051" ht="13.5" customHeight="1"/>
    <row r="2052" ht="13.5" customHeight="1"/>
    <row r="2053" ht="13.5" customHeight="1"/>
    <row r="2054" ht="13.5" customHeight="1"/>
    <row r="2055" ht="13.5" customHeight="1"/>
    <row r="2056" ht="13.5" customHeight="1"/>
    <row r="2057" ht="13.5" customHeight="1"/>
    <row r="2058" ht="13.5" customHeight="1"/>
    <row r="2059" ht="13.5" customHeight="1"/>
    <row r="2060" ht="13.5" customHeight="1"/>
    <row r="2061" ht="13.5" customHeight="1"/>
    <row r="2062" ht="13.5" customHeight="1"/>
    <row r="2063" ht="13.5" customHeight="1"/>
    <row r="2064" ht="13.5" customHeight="1"/>
    <row r="2065" ht="13.5" customHeight="1"/>
    <row r="2066" ht="13.5" customHeight="1"/>
    <row r="2067" ht="13.5" customHeight="1"/>
    <row r="2068" ht="13.5" customHeight="1"/>
    <row r="2069" ht="13.5" customHeight="1"/>
    <row r="2070" ht="13.5" customHeight="1"/>
    <row r="2071" ht="13.5" customHeight="1"/>
    <row r="2072" ht="13.5" customHeight="1"/>
    <row r="2073" ht="13.5" customHeight="1"/>
    <row r="2074" ht="13.5" customHeight="1"/>
    <row r="2075" ht="13.5" customHeight="1"/>
    <row r="2076" ht="13.5" customHeight="1"/>
    <row r="2077" ht="13.5" customHeight="1"/>
    <row r="2078" ht="13.5" customHeight="1"/>
    <row r="2079" ht="13.5" customHeight="1"/>
    <row r="2080" ht="13.5" customHeight="1"/>
    <row r="2081" ht="13.5" customHeight="1"/>
    <row r="2082" ht="13.5" customHeight="1"/>
    <row r="2083" ht="13.5" customHeight="1"/>
    <row r="2084" ht="13.5" customHeight="1"/>
    <row r="2085" ht="13.5" customHeight="1"/>
    <row r="2086" ht="13.5" customHeight="1"/>
    <row r="2087" ht="13.5" customHeight="1"/>
    <row r="2088" ht="13.5" customHeight="1"/>
    <row r="2089" ht="13.5" customHeight="1"/>
    <row r="2090" ht="13.5" customHeight="1"/>
    <row r="2091" ht="13.5" customHeight="1"/>
    <row r="2092" ht="13.5" customHeight="1"/>
    <row r="2093" ht="13.5" customHeight="1"/>
    <row r="2094" ht="13.5" customHeight="1"/>
    <row r="2095" ht="13.5" customHeight="1"/>
    <row r="2096" ht="13.5" customHeight="1"/>
    <row r="2097" ht="13.5" customHeight="1"/>
    <row r="2098" ht="13.5" customHeight="1"/>
    <row r="2099" ht="13.5" customHeight="1"/>
    <row r="2100" ht="13.5" customHeight="1"/>
    <row r="2101" ht="13.5" customHeight="1"/>
    <row r="2102" ht="13.5" customHeight="1"/>
    <row r="2103" ht="13.5" customHeight="1"/>
    <row r="2104" ht="13.5" customHeight="1"/>
    <row r="2105" ht="13.5" customHeight="1"/>
    <row r="2106" ht="13.5" customHeight="1"/>
    <row r="2107" ht="13.5" customHeight="1"/>
    <row r="2108" ht="13.5" customHeight="1"/>
    <row r="2109" ht="13.5" customHeight="1"/>
    <row r="2110" ht="13.5" customHeight="1"/>
    <row r="2111" ht="13.5" customHeight="1"/>
    <row r="2112" ht="13.5" customHeight="1"/>
    <row r="2113" ht="13.5" customHeight="1"/>
    <row r="2114" ht="13.5" customHeight="1"/>
    <row r="2115" ht="13.5" customHeight="1"/>
    <row r="2116" ht="13.5" customHeight="1"/>
    <row r="2117" ht="13.5" customHeight="1"/>
    <row r="2118" ht="13.5" customHeight="1"/>
    <row r="2119" ht="13.5" customHeight="1"/>
    <row r="2120" ht="13.5" customHeight="1"/>
    <row r="2121" ht="13.5" customHeight="1"/>
    <row r="2122" ht="13.5" customHeight="1"/>
    <row r="2123" ht="13.5" customHeight="1"/>
    <row r="2124" ht="13.5" customHeight="1"/>
    <row r="2125" ht="13.5" customHeight="1"/>
    <row r="2126" ht="13.5" customHeight="1"/>
    <row r="2127" ht="13.5" customHeight="1"/>
    <row r="2128" ht="13.5" customHeight="1"/>
    <row r="2129" ht="13.5" customHeight="1"/>
    <row r="2130" ht="13.5" customHeight="1"/>
    <row r="2131" ht="13.5" customHeight="1"/>
    <row r="2132" ht="13.5" customHeight="1"/>
    <row r="2133" ht="13.5" customHeight="1"/>
    <row r="2134" ht="13.5" customHeight="1"/>
    <row r="2135" ht="13.5" customHeight="1"/>
    <row r="2136" ht="13.5" customHeight="1"/>
    <row r="2137" ht="13.5" customHeight="1"/>
    <row r="2138" ht="13.5" customHeight="1"/>
    <row r="2139" ht="13.5" customHeight="1"/>
    <row r="2140" ht="13.5" customHeight="1"/>
    <row r="2141" ht="13.5" customHeight="1"/>
    <row r="2142" ht="13.5" customHeight="1"/>
    <row r="2143" ht="13.5" customHeight="1"/>
    <row r="2144" ht="13.5" customHeight="1"/>
    <row r="2145" ht="13.5" customHeight="1"/>
    <row r="2146" ht="13.5" customHeight="1"/>
    <row r="2147" ht="13.5" customHeight="1"/>
    <row r="2148" ht="13.5" customHeight="1"/>
    <row r="2149" ht="13.5" customHeight="1"/>
    <row r="2150" ht="13.5" customHeight="1"/>
    <row r="2151" ht="13.5" customHeight="1"/>
    <row r="2152" ht="13.5" customHeight="1"/>
    <row r="2153" ht="13.5" customHeight="1"/>
    <row r="2154" ht="13.5" customHeight="1"/>
    <row r="2155" ht="13.5" customHeight="1"/>
    <row r="2156" ht="13.5" customHeight="1"/>
    <row r="2157" ht="13.5" customHeight="1"/>
    <row r="2158" ht="13.5" customHeight="1"/>
    <row r="2159" ht="13.5" customHeight="1"/>
    <row r="2160" ht="13.5" customHeight="1"/>
    <row r="2161" ht="13.5" customHeight="1"/>
    <row r="2162" ht="13.5" customHeight="1"/>
    <row r="2163" ht="13.5" customHeight="1"/>
    <row r="2164" ht="13.5" customHeight="1"/>
    <row r="2165" ht="13.5" customHeight="1"/>
    <row r="2166" ht="13.5" customHeight="1"/>
    <row r="2167" ht="13.5" customHeight="1"/>
    <row r="2168" ht="13.5" customHeight="1"/>
    <row r="2169" ht="13.5" customHeight="1"/>
    <row r="2170" ht="13.5" customHeight="1"/>
    <row r="2171" ht="13.5" customHeight="1"/>
    <row r="2172" ht="13.5" customHeight="1"/>
    <row r="2173" ht="13.5" customHeight="1"/>
    <row r="2174" ht="13.5" customHeight="1"/>
    <row r="2175" ht="13.5" customHeight="1"/>
    <row r="2176" ht="13.5" customHeight="1"/>
    <row r="2177" ht="13.5" customHeight="1"/>
    <row r="2178" ht="13.5" customHeight="1"/>
    <row r="2179" ht="13.5" customHeight="1"/>
    <row r="2180" ht="13.5" customHeight="1"/>
    <row r="2181" ht="13.5" customHeight="1"/>
    <row r="2182" ht="13.5" customHeight="1"/>
    <row r="2183" ht="13.5" customHeight="1"/>
    <row r="2184" ht="13.5" customHeight="1"/>
    <row r="2185" ht="13.5" customHeight="1"/>
    <row r="2186" ht="13.5" customHeight="1"/>
    <row r="2187" ht="13.5" customHeight="1"/>
    <row r="2188" ht="13.5" customHeight="1"/>
    <row r="2189" ht="13.5" customHeight="1"/>
    <row r="2190" ht="13.5" customHeight="1"/>
    <row r="2191" ht="13.5" customHeight="1"/>
    <row r="2192" ht="13.5" customHeight="1"/>
    <row r="2193" ht="13.5" customHeight="1"/>
    <row r="2194" ht="13.5" customHeight="1"/>
    <row r="2195" ht="13.5" customHeight="1"/>
    <row r="2196" ht="13.5" customHeight="1"/>
    <row r="2197" ht="13.5" customHeight="1"/>
    <row r="2198" ht="13.5" customHeight="1"/>
    <row r="2199" ht="13.5" customHeight="1"/>
    <row r="2200" ht="13.5" customHeight="1"/>
    <row r="2201" ht="13.5" customHeight="1"/>
    <row r="2202" ht="13.5" customHeight="1"/>
    <row r="2203" ht="13.5" customHeight="1"/>
    <row r="2204" ht="13.5" customHeight="1"/>
    <row r="2205" ht="13.5" customHeight="1"/>
    <row r="2206" ht="13.5" customHeight="1"/>
    <row r="2207" ht="13.5" customHeight="1"/>
    <row r="2208" ht="13.5" customHeight="1"/>
    <row r="2209" ht="13.5" customHeight="1"/>
    <row r="2210" ht="13.5" customHeight="1"/>
    <row r="2211" ht="13.5" customHeight="1"/>
    <row r="2212" ht="13.5" customHeight="1"/>
    <row r="2213" ht="13.5" customHeight="1"/>
    <row r="2214" ht="13.5" customHeight="1"/>
    <row r="2215" ht="13.5" customHeight="1"/>
    <row r="2216" ht="13.5" customHeight="1"/>
    <row r="2217" ht="13.5" customHeight="1"/>
    <row r="2218" ht="13.5" customHeight="1"/>
    <row r="2219" ht="13.5" customHeight="1"/>
    <row r="2220" ht="13.5" customHeight="1"/>
    <row r="2221" ht="13.5" customHeight="1"/>
    <row r="2222" ht="13.5" customHeight="1"/>
    <row r="2223" ht="13.5" customHeight="1"/>
    <row r="2224" ht="13.5" customHeight="1"/>
    <row r="2225" ht="13.5" customHeight="1"/>
    <row r="2226" ht="13.5" customHeight="1"/>
    <row r="2227" ht="13.5" customHeight="1"/>
    <row r="2228" ht="13.5" customHeight="1"/>
    <row r="2229" ht="13.5" customHeight="1"/>
    <row r="2230" ht="13.5" customHeight="1"/>
    <row r="2231" ht="13.5" customHeight="1"/>
    <row r="2232" ht="13.5" customHeight="1"/>
    <row r="2233" ht="13.5" customHeight="1"/>
    <row r="2234" ht="13.5" customHeight="1"/>
    <row r="2235" ht="13.5" customHeight="1"/>
    <row r="2236" ht="13.5" customHeight="1"/>
    <row r="2237" ht="13.5" customHeight="1"/>
    <row r="2238" ht="13.5" customHeight="1"/>
    <row r="2239" ht="13.5" customHeight="1"/>
    <row r="2240" ht="13.5" customHeight="1"/>
    <row r="2241" ht="13.5" customHeight="1"/>
    <row r="2242" ht="13.5" customHeight="1"/>
    <row r="2243" ht="13.5" customHeight="1"/>
    <row r="2244" ht="13.5" customHeight="1"/>
    <row r="2245" ht="13.5" customHeight="1"/>
    <row r="2246" ht="13.5" customHeight="1"/>
    <row r="2247" ht="13.5" customHeight="1"/>
    <row r="2248" ht="13.5" customHeight="1"/>
    <row r="2249" ht="13.5" customHeight="1"/>
    <row r="2250" ht="13.5" customHeight="1"/>
    <row r="2251" ht="13.5" customHeight="1"/>
    <row r="2252" ht="13.5" customHeight="1"/>
    <row r="2253" ht="13.5" customHeight="1"/>
    <row r="2254" ht="13.5" customHeight="1"/>
    <row r="2255" ht="13.5" customHeight="1"/>
    <row r="2256" ht="13.5" customHeight="1"/>
    <row r="2257" ht="13.5" customHeight="1"/>
    <row r="2258" ht="13.5" customHeight="1"/>
    <row r="2259" ht="13.5" customHeight="1"/>
    <row r="2260" ht="13.5" customHeight="1"/>
    <row r="2261" ht="13.5" customHeight="1"/>
    <row r="2262" ht="13.5" customHeight="1"/>
    <row r="2263" ht="13.5" customHeight="1"/>
    <row r="2264" ht="13.5" customHeight="1"/>
    <row r="2265" ht="13.5" customHeight="1"/>
    <row r="2266" ht="13.5" customHeight="1"/>
    <row r="2267" ht="13.5" customHeight="1"/>
    <row r="2268" ht="13.5" customHeight="1"/>
    <row r="2269" ht="13.5" customHeight="1"/>
    <row r="2270" ht="13.5" customHeight="1"/>
    <row r="2271" ht="13.5" customHeight="1"/>
    <row r="2272" ht="13.5" customHeight="1"/>
    <row r="2273" ht="13.5" customHeight="1"/>
    <row r="2274" ht="13.5" customHeight="1"/>
    <row r="2275" ht="13.5" customHeight="1"/>
    <row r="2276" ht="13.5" customHeight="1"/>
    <row r="2277" ht="13.5" customHeight="1"/>
    <row r="2278" ht="13.5" customHeight="1"/>
    <row r="2279" ht="13.5" customHeight="1"/>
    <row r="2280" ht="13.5" customHeight="1"/>
    <row r="2281" ht="13.5" customHeight="1"/>
    <row r="2282" ht="13.5" customHeight="1"/>
    <row r="2283" ht="13.5" customHeight="1"/>
    <row r="2284" ht="13.5" customHeight="1"/>
    <row r="2285" ht="13.5" customHeight="1"/>
    <row r="2286" ht="13.5" customHeight="1"/>
    <row r="2287" ht="13.5" customHeight="1"/>
    <row r="2288" ht="13.5" customHeight="1"/>
    <row r="2289" ht="13.5" customHeight="1"/>
    <row r="2290" ht="13.5" customHeight="1"/>
    <row r="2291" ht="13.5" customHeight="1"/>
    <row r="2292" ht="13.5" customHeight="1"/>
    <row r="2293" ht="13.5" customHeight="1"/>
    <row r="2294" ht="13.5" customHeight="1"/>
    <row r="2295" ht="13.5" customHeight="1"/>
    <row r="2296" ht="13.5" customHeight="1"/>
    <row r="2297" ht="13.5" customHeight="1"/>
    <row r="2298" ht="13.5" customHeight="1"/>
    <row r="2299" ht="13.5" customHeight="1"/>
    <row r="2300" ht="13.5" customHeight="1"/>
    <row r="2301" ht="13.5" customHeight="1"/>
    <row r="2302" ht="13.5" customHeight="1"/>
    <row r="2303" ht="13.5" customHeight="1"/>
    <row r="2304" ht="13.5" customHeight="1"/>
    <row r="2305" ht="13.5" customHeight="1"/>
    <row r="2306" ht="13.5" customHeight="1"/>
    <row r="2307" ht="13.5" customHeight="1"/>
    <row r="2308" ht="13.5" customHeight="1"/>
    <row r="2309" ht="13.5" customHeight="1"/>
    <row r="2310" ht="13.5" customHeight="1"/>
    <row r="2311" ht="13.5" customHeight="1"/>
    <row r="2312" ht="13.5" customHeight="1"/>
    <row r="2313" ht="13.5" customHeight="1"/>
    <row r="2314" ht="13.5" customHeight="1"/>
    <row r="2315" ht="13.5" customHeight="1"/>
    <row r="2316" ht="13.5" customHeight="1"/>
    <row r="2317" ht="13.5" customHeight="1"/>
    <row r="2318" ht="13.5" customHeight="1"/>
    <row r="2319" ht="13.5" customHeight="1"/>
    <row r="2320" ht="13.5" customHeight="1"/>
    <row r="2321" ht="13.5" customHeight="1"/>
    <row r="2322" ht="13.5" customHeight="1"/>
    <row r="2323" ht="13.5" customHeight="1"/>
    <row r="2324" ht="13.5" customHeight="1"/>
    <row r="2325" ht="13.5" customHeight="1"/>
    <row r="2326" ht="13.5" customHeight="1"/>
    <row r="2327" ht="13.5" customHeight="1"/>
    <row r="2328" ht="13.5" customHeight="1"/>
    <row r="2329" ht="13.5" customHeight="1"/>
    <row r="2330" ht="13.5" customHeight="1"/>
    <row r="2331" ht="13.5" customHeight="1"/>
    <row r="2332" ht="13.5" customHeight="1"/>
    <row r="2333" ht="13.5" customHeight="1"/>
    <row r="2334" ht="13.5" customHeight="1"/>
    <row r="2335" ht="13.5" customHeight="1"/>
    <row r="2336" ht="13.5" customHeight="1"/>
    <row r="2337" ht="13.5" customHeight="1"/>
    <row r="2338" ht="13.5" customHeight="1"/>
    <row r="2339" ht="13.5" customHeight="1"/>
    <row r="2340" ht="13.5" customHeight="1"/>
    <row r="2341" ht="13.5" customHeight="1"/>
    <row r="2342" ht="13.5" customHeight="1"/>
    <row r="2343" ht="13.5" customHeight="1"/>
    <row r="2344" ht="13.5" customHeight="1"/>
    <row r="2345" ht="13.5" customHeight="1"/>
    <row r="2346" ht="13.5" customHeight="1"/>
    <row r="2347" ht="13.5" customHeight="1"/>
    <row r="2348" ht="13.5" customHeight="1"/>
    <row r="2349" ht="13.5" customHeight="1"/>
    <row r="2350" ht="13.5" customHeight="1"/>
    <row r="2351" ht="13.5" customHeight="1"/>
    <row r="2352" ht="13.5" customHeight="1"/>
    <row r="2353" ht="13.5" customHeight="1"/>
    <row r="2354" ht="13.5" customHeight="1"/>
    <row r="2355" ht="13.5" customHeight="1"/>
    <row r="2356" ht="13.5" customHeight="1"/>
    <row r="2357" ht="13.5" customHeight="1"/>
    <row r="2358" ht="13.5" customHeight="1"/>
    <row r="2359" ht="13.5" customHeight="1"/>
    <row r="2360" ht="13.5" customHeight="1"/>
    <row r="2361" ht="13.5" customHeight="1"/>
    <row r="2362" ht="13.5" customHeight="1"/>
    <row r="2363" ht="13.5" customHeight="1"/>
    <row r="2364" ht="13.5" customHeight="1"/>
    <row r="2365" ht="13.5" customHeight="1"/>
    <row r="2366" ht="13.5" customHeight="1"/>
    <row r="2367" ht="13.5" customHeight="1"/>
    <row r="2368" ht="13.5" customHeight="1"/>
    <row r="2369" ht="13.5" customHeight="1"/>
    <row r="2370" ht="13.5" customHeight="1"/>
    <row r="2371" ht="13.5" customHeight="1"/>
    <row r="2372" ht="13.5" customHeight="1"/>
    <row r="2373" ht="13.5" customHeight="1"/>
    <row r="2374" ht="13.5" customHeight="1"/>
    <row r="2375" ht="13.5" customHeight="1"/>
    <row r="2376" ht="13.5" customHeight="1"/>
    <row r="2377" ht="13.5" customHeight="1"/>
    <row r="2378" ht="13.5" customHeight="1"/>
    <row r="2379" ht="13.5" customHeight="1"/>
    <row r="2380" ht="13.5" customHeight="1"/>
    <row r="2381" ht="13.5" customHeight="1"/>
    <row r="2382" ht="13.5" customHeight="1"/>
    <row r="2383" ht="13.5" customHeight="1"/>
    <row r="2384" ht="13.5" customHeight="1"/>
    <row r="2385" ht="13.5" customHeight="1"/>
    <row r="2386" ht="13.5" customHeight="1"/>
    <row r="2387" ht="13.5" customHeight="1"/>
    <row r="2388" ht="13.5" customHeight="1"/>
    <row r="2389" ht="13.5" customHeight="1"/>
    <row r="2390" ht="13.5" customHeight="1"/>
    <row r="2391" ht="13.5" customHeight="1"/>
    <row r="2392" ht="13.5" customHeight="1"/>
    <row r="2393" ht="13.5" customHeight="1"/>
    <row r="2394" ht="13.5" customHeight="1"/>
    <row r="2395" ht="13.5" customHeight="1"/>
    <row r="2396" ht="13.5" customHeight="1"/>
    <row r="2397" ht="13.5" customHeight="1"/>
    <row r="2398" ht="13.5" customHeight="1"/>
    <row r="2399" ht="13.5" customHeight="1"/>
    <row r="2400" ht="13.5" customHeight="1"/>
    <row r="2401" ht="13.5" customHeight="1"/>
    <row r="2402" ht="13.5" customHeight="1"/>
    <row r="2403" ht="13.5" customHeight="1"/>
    <row r="2404" ht="13.5" customHeight="1"/>
    <row r="2405" ht="13.5" customHeight="1"/>
    <row r="2406" ht="13.5" customHeight="1"/>
    <row r="2407" ht="13.5" customHeight="1"/>
    <row r="2408" ht="13.5" customHeight="1"/>
    <row r="2409" ht="13.5" customHeight="1"/>
    <row r="2410" ht="13.5" customHeight="1"/>
    <row r="2411" ht="13.5" customHeight="1"/>
    <row r="2412" ht="13.5" customHeight="1"/>
    <row r="2413" ht="13.5" customHeight="1"/>
    <row r="2414" ht="13.5" customHeight="1"/>
    <row r="2415" ht="13.5" customHeight="1"/>
    <row r="2416" ht="13.5" customHeight="1"/>
    <row r="2417" ht="13.5" customHeight="1"/>
    <row r="2418" ht="13.5" customHeight="1"/>
    <row r="2419" ht="13.5" customHeight="1"/>
    <row r="2420" ht="13.5" customHeight="1"/>
    <row r="2421" ht="13.5" customHeight="1"/>
    <row r="2422" ht="13.5" customHeight="1"/>
    <row r="2423" ht="13.5" customHeight="1"/>
    <row r="2424" ht="13.5" customHeight="1"/>
    <row r="2425" ht="13.5" customHeight="1"/>
    <row r="2426" ht="13.5" customHeight="1"/>
    <row r="2427" ht="13.5" customHeight="1"/>
    <row r="2428" ht="13.5" customHeight="1"/>
    <row r="2429" ht="13.5" customHeight="1"/>
    <row r="2430" ht="13.5" customHeight="1"/>
    <row r="2431" ht="13.5" customHeight="1"/>
    <row r="2432" ht="13.5" customHeight="1"/>
    <row r="2433" ht="13.5" customHeight="1"/>
    <row r="2434" ht="13.5" customHeight="1"/>
    <row r="2435" ht="13.5" customHeight="1"/>
    <row r="2436" ht="13.5" customHeight="1"/>
    <row r="2437" ht="13.5" customHeight="1"/>
    <row r="2438" ht="13.5" customHeight="1"/>
    <row r="2439" ht="13.5" customHeight="1"/>
    <row r="2440" ht="13.5" customHeight="1"/>
    <row r="2441" ht="13.5" customHeight="1"/>
    <row r="2442" ht="13.5" customHeight="1"/>
    <row r="2443" ht="13.5" customHeight="1"/>
    <row r="2444" ht="13.5" customHeight="1"/>
    <row r="2445" ht="13.5" customHeight="1"/>
    <row r="2446" ht="13.5" customHeight="1"/>
    <row r="2447" ht="13.5" customHeight="1"/>
    <row r="2448" ht="13.5" customHeight="1"/>
    <row r="2449" ht="13.5" customHeight="1"/>
    <row r="2450" ht="13.5" customHeight="1"/>
    <row r="2451" ht="13.5" customHeight="1"/>
    <row r="2452" ht="13.5" customHeight="1"/>
    <row r="2453" ht="13.5" customHeight="1"/>
    <row r="2454" ht="13.5" customHeight="1"/>
    <row r="2455" ht="13.5" customHeight="1"/>
    <row r="2456" ht="13.5" customHeight="1"/>
    <row r="2457" ht="13.5" customHeight="1"/>
    <row r="2458" ht="13.5" customHeight="1"/>
    <row r="2459" ht="13.5" customHeight="1"/>
    <row r="2460" ht="13.5" customHeight="1"/>
    <row r="2461" ht="13.5" customHeight="1"/>
    <row r="2462" ht="13.5" customHeight="1"/>
    <row r="2463" ht="13.5" customHeight="1"/>
    <row r="2464" ht="13.5" customHeight="1"/>
    <row r="2465" ht="13.5" customHeight="1"/>
    <row r="2466" ht="13.5" customHeight="1"/>
    <row r="2467" ht="13.5" customHeight="1"/>
    <row r="2468" ht="13.5" customHeight="1"/>
    <row r="2469" ht="13.5" customHeight="1"/>
    <row r="2470" ht="13.5" customHeight="1"/>
    <row r="2471" ht="13.5" customHeight="1"/>
    <row r="2472" ht="13.5" customHeight="1"/>
    <row r="2473" ht="13.5" customHeight="1"/>
    <row r="2474" ht="13.5" customHeight="1"/>
    <row r="2475" ht="13.5" customHeight="1"/>
    <row r="2476" ht="13.5" customHeight="1"/>
    <row r="2477" ht="13.5" customHeight="1"/>
    <row r="2478" ht="13.5" customHeight="1"/>
    <row r="2479" ht="13.5" customHeight="1"/>
    <row r="2480" ht="13.5" customHeight="1"/>
    <row r="2481" ht="13.5" customHeight="1"/>
    <row r="2482" ht="13.5" customHeight="1"/>
    <row r="2483" ht="13.5" customHeight="1"/>
    <row r="2484" ht="13.5" customHeight="1"/>
    <row r="2485" ht="13.5" customHeight="1"/>
    <row r="2486" ht="13.5" customHeight="1"/>
    <row r="2487" ht="13.5" customHeight="1"/>
    <row r="2488" ht="13.5" customHeight="1"/>
    <row r="2489" ht="13.5" customHeight="1"/>
    <row r="2490" ht="13.5" customHeight="1"/>
    <row r="2491" ht="13.5" customHeight="1"/>
    <row r="2492" ht="13.5" customHeight="1"/>
    <row r="2493" ht="13.5" customHeight="1"/>
    <row r="2494" ht="13.5" customHeight="1"/>
    <row r="2495" ht="13.5" customHeight="1"/>
    <row r="2496" ht="13.5" customHeight="1"/>
    <row r="2497" ht="13.5" customHeight="1"/>
    <row r="2498" ht="13.5" customHeight="1"/>
    <row r="2499" ht="13.5" customHeight="1"/>
    <row r="2500" ht="13.5" customHeight="1"/>
    <row r="2501" ht="13.5" customHeight="1"/>
    <row r="2502" ht="13.5" customHeight="1"/>
    <row r="2503" ht="13.5" customHeight="1"/>
    <row r="2504" ht="13.5" customHeight="1"/>
    <row r="2505" ht="13.5" customHeight="1"/>
    <row r="2506" ht="13.5" customHeight="1"/>
    <row r="2507" ht="13.5" customHeight="1"/>
    <row r="2508" ht="13.5" customHeight="1"/>
    <row r="2509" ht="13.5" customHeight="1"/>
    <row r="2510" ht="13.5" customHeight="1"/>
    <row r="2511" ht="13.5" customHeight="1"/>
    <row r="2512" ht="13.5" customHeight="1"/>
    <row r="2513" ht="13.5" customHeight="1"/>
    <row r="2514" ht="13.5" customHeight="1"/>
    <row r="2515" ht="13.5" customHeight="1"/>
    <row r="2516" ht="13.5" customHeight="1"/>
    <row r="2517" ht="13.5" customHeight="1"/>
    <row r="2518" ht="13.5" customHeight="1"/>
    <row r="2519" ht="13.5" customHeight="1"/>
    <row r="2520" ht="13.5" customHeight="1"/>
    <row r="2521" ht="13.5" customHeight="1"/>
    <row r="2522" ht="13.5" customHeight="1"/>
    <row r="2523" ht="13.5" customHeight="1"/>
    <row r="2524" ht="13.5" customHeight="1"/>
    <row r="2525" ht="13.5" customHeight="1"/>
    <row r="2526" ht="13.5" customHeight="1"/>
    <row r="2527" ht="13.5" customHeight="1"/>
    <row r="2528" ht="13.5" customHeight="1"/>
    <row r="2529" ht="13.5" customHeight="1"/>
    <row r="2530" ht="13.5" customHeight="1"/>
    <row r="2531" ht="13.5" customHeight="1"/>
    <row r="2532" ht="13.5" customHeight="1"/>
    <row r="2533" ht="13.5" customHeight="1"/>
    <row r="2534" ht="13.5" customHeight="1"/>
    <row r="2535" ht="13.5" customHeight="1"/>
    <row r="2536" ht="13.5" customHeight="1"/>
    <row r="2537" ht="13.5" customHeight="1"/>
    <row r="2538" ht="13.5" customHeight="1"/>
    <row r="2539" ht="13.5" customHeight="1"/>
    <row r="2540" ht="13.5" customHeight="1"/>
    <row r="2541" ht="13.5" customHeight="1"/>
    <row r="2542" ht="13.5" customHeight="1"/>
    <row r="2543" ht="13.5" customHeight="1"/>
    <row r="2544" ht="13.5" customHeight="1"/>
    <row r="2545" ht="13.5" customHeight="1"/>
    <row r="2546" ht="13.5" customHeight="1"/>
    <row r="2547" ht="13.5" customHeight="1"/>
    <row r="2548" ht="13.5" customHeight="1"/>
    <row r="2549" ht="13.5" customHeight="1"/>
    <row r="2550" ht="13.5" customHeight="1"/>
    <row r="2551" ht="13.5" customHeight="1"/>
    <row r="2552" ht="13.5" customHeight="1"/>
    <row r="2553" ht="13.5" customHeight="1"/>
    <row r="2554" ht="13.5" customHeight="1"/>
    <row r="2555" ht="13.5" customHeight="1"/>
    <row r="2556" ht="13.5" customHeight="1"/>
    <row r="2557" ht="13.5" customHeight="1"/>
    <row r="2558" ht="13.5" customHeight="1"/>
    <row r="2559" ht="13.5" customHeight="1"/>
    <row r="2560" ht="13.5" customHeight="1"/>
    <row r="2561" ht="13.5" customHeight="1"/>
    <row r="2562" ht="13.5" customHeight="1"/>
    <row r="2563" ht="13.5" customHeight="1"/>
    <row r="2564" ht="13.5" customHeight="1"/>
    <row r="2565" ht="13.5" customHeight="1"/>
    <row r="2566" ht="13.5" customHeight="1"/>
    <row r="2567" ht="13.5" customHeight="1"/>
    <row r="2568" ht="13.5" customHeight="1"/>
    <row r="2569" ht="13.5" customHeight="1"/>
    <row r="2570" ht="13.5" customHeight="1"/>
    <row r="2571" ht="13.5" customHeight="1"/>
    <row r="2572" ht="13.5" customHeight="1"/>
    <row r="2573" ht="13.5" customHeight="1"/>
    <row r="2574" ht="13.5" customHeight="1"/>
    <row r="2575" ht="13.5" customHeight="1"/>
    <row r="2576" ht="13.5" customHeight="1"/>
    <row r="2577" ht="13.5" customHeight="1"/>
    <row r="2578" ht="13.5" customHeight="1"/>
    <row r="2579" ht="13.5" customHeight="1"/>
    <row r="2580" ht="13.5" customHeight="1"/>
    <row r="2581" ht="13.5" customHeight="1"/>
    <row r="2582" ht="13.5" customHeight="1"/>
    <row r="2583" ht="13.5" customHeight="1"/>
    <row r="2584" ht="13.5" customHeight="1"/>
    <row r="2585" ht="13.5" customHeight="1"/>
    <row r="2586" ht="13.5" customHeight="1"/>
    <row r="2587" ht="13.5" customHeight="1"/>
    <row r="2588" ht="13.5" customHeight="1"/>
    <row r="2589" ht="13.5" customHeight="1"/>
    <row r="2590" ht="13.5" customHeight="1"/>
    <row r="2591" ht="13.5" customHeight="1"/>
    <row r="2592" ht="13.5" customHeight="1"/>
    <row r="2593" ht="13.5" customHeight="1"/>
    <row r="2594" ht="13.5" customHeight="1"/>
    <row r="2595" ht="13.5" customHeight="1"/>
    <row r="2596" ht="13.5" customHeight="1"/>
    <row r="2597" ht="13.5" customHeight="1"/>
    <row r="2598" ht="13.5" customHeight="1"/>
    <row r="2599" ht="13.5" customHeight="1"/>
    <row r="2600" ht="13.5" customHeight="1"/>
    <row r="2601" ht="13.5" customHeight="1"/>
    <row r="2602" ht="13.5" customHeight="1"/>
    <row r="2603" ht="13.5" customHeight="1"/>
    <row r="2604" ht="13.5" customHeight="1"/>
    <row r="2605" ht="13.5" customHeight="1"/>
    <row r="2606" ht="13.5" customHeight="1"/>
    <row r="2607" ht="13.5" customHeight="1"/>
    <row r="2608" ht="13.5" customHeight="1"/>
    <row r="2609" ht="13.5" customHeight="1"/>
    <row r="2610" ht="13.5" customHeight="1"/>
    <row r="2611" ht="13.5" customHeight="1"/>
    <row r="2612" ht="13.5" customHeight="1"/>
    <row r="2613" ht="13.5" customHeight="1"/>
    <row r="2614" ht="13.5" customHeight="1"/>
    <row r="2615" ht="13.5" customHeight="1"/>
    <row r="2616" ht="13.5" customHeight="1"/>
    <row r="2617" ht="13.5" customHeight="1"/>
    <row r="2618" ht="13.5" customHeight="1"/>
    <row r="2619" ht="13.5" customHeight="1"/>
    <row r="2620" ht="13.5" customHeight="1"/>
    <row r="2621" ht="13.5" customHeight="1"/>
    <row r="2622" ht="13.5" customHeight="1"/>
    <row r="2623" ht="13.5" customHeight="1"/>
    <row r="2624" ht="13.5" customHeight="1"/>
    <row r="2625" ht="13.5" customHeight="1"/>
    <row r="2626" ht="13.5" customHeight="1"/>
    <row r="2627" ht="13.5" customHeight="1"/>
    <row r="2628" ht="13.5" customHeight="1"/>
    <row r="2629" ht="13.5" customHeight="1"/>
    <row r="2630" ht="13.5" customHeight="1"/>
    <row r="2631" ht="13.5" customHeight="1"/>
    <row r="2632" ht="13.5" customHeight="1"/>
    <row r="2633" ht="13.5" customHeight="1"/>
    <row r="2634" ht="13.5" customHeight="1"/>
    <row r="2635" ht="13.5" customHeight="1"/>
    <row r="2636" ht="13.5" customHeight="1"/>
    <row r="2637" ht="13.5" customHeight="1"/>
    <row r="2638" ht="13.5" customHeight="1"/>
    <row r="2639" ht="13.5" customHeight="1"/>
    <row r="2640" ht="13.5" customHeight="1"/>
    <row r="2641" ht="13.5" customHeight="1"/>
    <row r="2642" ht="13.5" customHeight="1"/>
    <row r="2643" ht="13.5" customHeight="1"/>
    <row r="2644" ht="13.5" customHeight="1"/>
    <row r="2645" ht="13.5" customHeight="1"/>
    <row r="2646" ht="13.5" customHeight="1"/>
    <row r="2647" ht="13.5" customHeight="1"/>
    <row r="2648" ht="13.5" customHeight="1"/>
    <row r="2649" ht="13.5" customHeight="1"/>
    <row r="2650" ht="13.5" customHeight="1"/>
    <row r="2651" ht="13.5" customHeight="1"/>
    <row r="2652" ht="13.5" customHeight="1"/>
    <row r="2653" ht="13.5" customHeight="1"/>
    <row r="2654" ht="13.5" customHeight="1"/>
    <row r="2655" ht="13.5" customHeight="1"/>
    <row r="2656" ht="13.5" customHeight="1"/>
    <row r="2657" ht="13.5" customHeight="1"/>
    <row r="2658" ht="13.5" customHeight="1"/>
    <row r="2659" ht="13.5" customHeight="1"/>
    <row r="2660" ht="13.5" customHeight="1"/>
    <row r="2661" ht="13.5" customHeight="1"/>
    <row r="2662" ht="13.5" customHeight="1"/>
    <row r="2663" ht="13.5" customHeight="1"/>
    <row r="2664" ht="13.5" customHeight="1"/>
    <row r="2665" ht="13.5" customHeight="1"/>
    <row r="2666" ht="13.5" customHeight="1"/>
    <row r="2667" ht="13.5" customHeight="1"/>
    <row r="2668" ht="13.5" customHeight="1"/>
    <row r="2669" ht="13.5" customHeight="1"/>
    <row r="2670" ht="13.5" customHeight="1"/>
    <row r="2671" ht="13.5" customHeight="1"/>
    <row r="2672" ht="13.5" customHeight="1"/>
    <row r="2673" ht="13.5" customHeight="1"/>
    <row r="2674" ht="13.5" customHeight="1"/>
    <row r="2675" ht="13.5" customHeight="1"/>
    <row r="2676" ht="13.5" customHeight="1"/>
    <row r="2677" ht="13.5" customHeight="1"/>
    <row r="2678" ht="13.5" customHeight="1"/>
    <row r="2679" ht="13.5" customHeight="1"/>
    <row r="2680" ht="13.5" customHeight="1"/>
    <row r="2681" ht="13.5" customHeight="1"/>
    <row r="2682" ht="13.5" customHeight="1"/>
    <row r="2683" ht="13.5" customHeight="1"/>
    <row r="2684" ht="13.5" customHeight="1"/>
    <row r="2685" ht="13.5" customHeight="1"/>
    <row r="2686" ht="13.5" customHeight="1"/>
    <row r="2687" ht="13.5" customHeight="1"/>
    <row r="2688" ht="13.5" customHeight="1"/>
    <row r="2689" ht="13.5" customHeight="1"/>
    <row r="2690" ht="13.5" customHeight="1"/>
    <row r="2691" ht="13.5" customHeight="1"/>
    <row r="2692" ht="13.5" customHeight="1"/>
    <row r="2693" ht="13.5" customHeight="1"/>
    <row r="2694" ht="13.5" customHeight="1"/>
    <row r="2695" ht="13.5" customHeight="1"/>
    <row r="2696" ht="13.5" customHeight="1"/>
    <row r="2697" ht="13.5" customHeight="1"/>
    <row r="2698" ht="13.5" customHeight="1"/>
    <row r="2699" ht="13.5" customHeight="1"/>
    <row r="2700" ht="13.5" customHeight="1"/>
    <row r="2701" ht="13.5" customHeight="1"/>
    <row r="2702" ht="13.5" customHeight="1"/>
    <row r="2703" ht="13.5" customHeight="1"/>
    <row r="2704" ht="13.5" customHeight="1"/>
    <row r="2705" ht="13.5" customHeight="1"/>
    <row r="2706" ht="13.5" customHeight="1"/>
    <row r="2707" ht="13.5" customHeight="1"/>
    <row r="2708" ht="13.5" customHeight="1"/>
    <row r="2709" ht="13.5" customHeight="1"/>
    <row r="2710" ht="13.5" customHeight="1"/>
    <row r="2711" ht="13.5" customHeight="1"/>
    <row r="2712" ht="13.5" customHeight="1"/>
    <row r="2713" ht="13.5" customHeight="1"/>
    <row r="2714" ht="13.5" customHeight="1"/>
    <row r="2715" ht="13.5" customHeight="1"/>
    <row r="2716" ht="13.5" customHeight="1"/>
    <row r="2717" ht="13.5" customHeight="1"/>
    <row r="2718" ht="13.5" customHeight="1"/>
    <row r="2719" ht="13.5" customHeight="1"/>
    <row r="2720" ht="13.5" customHeight="1"/>
    <row r="2721" ht="13.5" customHeight="1"/>
    <row r="2722" ht="13.5" customHeight="1"/>
    <row r="2723" ht="13.5" customHeight="1"/>
    <row r="2724" ht="13.5" customHeight="1"/>
    <row r="2725" ht="13.5" customHeight="1"/>
    <row r="2726" ht="13.5" customHeight="1"/>
    <row r="2727" ht="13.5" customHeight="1"/>
    <row r="2728" ht="13.5" customHeight="1"/>
    <row r="2729" ht="13.5" customHeight="1"/>
    <row r="2730" ht="13.5" customHeight="1"/>
    <row r="2731" ht="13.5" customHeight="1"/>
    <row r="2732" ht="13.5" customHeight="1"/>
    <row r="2733" ht="13.5" customHeight="1"/>
    <row r="2734" ht="13.5" customHeight="1"/>
    <row r="2735" ht="13.5" customHeight="1"/>
    <row r="2736" ht="13.5" customHeight="1"/>
    <row r="2737" ht="13.5" customHeight="1"/>
    <row r="2738" ht="13.5" customHeight="1"/>
    <row r="2739" ht="13.5" customHeight="1"/>
    <row r="2740" ht="13.5" customHeight="1"/>
    <row r="2741" ht="13.5" customHeight="1"/>
    <row r="2742" ht="13.5" customHeight="1"/>
    <row r="2743" ht="13.5" customHeight="1"/>
    <row r="2744" ht="13.5" customHeight="1"/>
    <row r="2745" ht="13.5" customHeight="1"/>
    <row r="2746" ht="13.5" customHeight="1"/>
    <row r="2747" ht="13.5" customHeight="1"/>
    <row r="2748" ht="13.5" customHeight="1"/>
    <row r="2749" ht="13.5" customHeight="1"/>
    <row r="2750" ht="13.5" customHeight="1"/>
    <row r="2751" ht="13.5" customHeight="1"/>
    <row r="2752" ht="13.5" customHeight="1"/>
    <row r="2753" ht="13.5" customHeight="1"/>
    <row r="2754" ht="13.5" customHeight="1"/>
    <row r="2755" ht="13.5" customHeight="1"/>
    <row r="2756" ht="13.5" customHeight="1"/>
    <row r="2757" ht="13.5" customHeight="1"/>
    <row r="2758" ht="13.5" customHeight="1"/>
    <row r="2759" ht="13.5" customHeight="1"/>
    <row r="2760" ht="13.5" customHeight="1"/>
    <row r="2761" ht="13.5" customHeight="1"/>
    <row r="2762" ht="13.5" customHeight="1"/>
    <row r="2763" ht="13.5" customHeight="1"/>
    <row r="2764" ht="13.5" customHeight="1"/>
    <row r="2765" ht="13.5" customHeight="1"/>
    <row r="2766" ht="13.5" customHeight="1"/>
    <row r="2767" ht="13.5" customHeight="1"/>
    <row r="2768" ht="13.5" customHeight="1"/>
    <row r="2769" ht="13.5" customHeight="1"/>
    <row r="2770" ht="13.5" customHeight="1"/>
    <row r="2771" ht="13.5" customHeight="1"/>
    <row r="2772" ht="13.5" customHeight="1"/>
    <row r="2773" ht="13.5" customHeight="1"/>
    <row r="2774" ht="13.5" customHeight="1"/>
    <row r="2775" ht="13.5" customHeight="1"/>
    <row r="2776" ht="13.5" customHeight="1"/>
    <row r="2777" ht="13.5" customHeight="1"/>
    <row r="2778" ht="13.5" customHeight="1"/>
    <row r="2779" ht="13.5" customHeight="1"/>
    <row r="2780" ht="13.5" customHeight="1"/>
    <row r="2781" ht="13.5" customHeight="1"/>
    <row r="2782" ht="13.5" customHeight="1"/>
    <row r="2783" ht="13.5" customHeight="1"/>
    <row r="2784" ht="13.5" customHeight="1"/>
    <row r="2785" ht="13.5" customHeight="1"/>
    <row r="2786" ht="13.5" customHeight="1"/>
    <row r="2787" ht="13.5" customHeight="1"/>
    <row r="2788" ht="13.5" customHeight="1"/>
    <row r="2789" ht="13.5" customHeight="1"/>
    <row r="2790" ht="13.5" customHeight="1"/>
    <row r="2791" ht="13.5" customHeight="1"/>
    <row r="2792" ht="13.5" customHeight="1"/>
    <row r="2793" ht="13.5" customHeight="1"/>
    <row r="2794" ht="13.5" customHeight="1"/>
    <row r="2795" ht="13.5" customHeight="1"/>
    <row r="2796" ht="13.5" customHeight="1"/>
    <row r="2797" ht="13.5" customHeight="1"/>
    <row r="2798" ht="13.5" customHeight="1"/>
    <row r="2799" ht="13.5" customHeight="1"/>
    <row r="2800" ht="13.5" customHeight="1"/>
    <row r="2801" ht="13.5" customHeight="1"/>
    <row r="2802" ht="13.5" customHeight="1"/>
    <row r="2803" ht="13.5" customHeight="1"/>
    <row r="2804" ht="13.5" customHeight="1"/>
    <row r="2805" ht="13.5" customHeight="1"/>
    <row r="2806" ht="13.5" customHeight="1"/>
    <row r="2807" ht="13.5" customHeight="1"/>
    <row r="2808" ht="13.5" customHeight="1"/>
    <row r="2809" ht="13.5" customHeight="1"/>
    <row r="2810" ht="13.5" customHeight="1"/>
    <row r="2811" ht="13.5" customHeight="1"/>
    <row r="2812" ht="13.5" customHeight="1"/>
    <row r="2813" ht="13.5" customHeight="1"/>
    <row r="2814" ht="13.5" customHeight="1"/>
    <row r="2815" ht="13.5" customHeight="1"/>
    <row r="2816" ht="13.5" customHeight="1"/>
    <row r="2817" ht="13.5" customHeight="1"/>
    <row r="2818" ht="13.5" customHeight="1"/>
    <row r="2819" ht="13.5" customHeight="1"/>
    <row r="2820" ht="13.5" customHeight="1"/>
    <row r="2821" ht="13.5" customHeight="1"/>
    <row r="2822" ht="13.5" customHeight="1"/>
    <row r="2823" ht="13.5" customHeight="1"/>
    <row r="2824" ht="13.5" customHeight="1"/>
    <row r="2825" ht="13.5" customHeight="1"/>
    <row r="2826" ht="13.5" customHeight="1"/>
    <row r="2827" ht="13.5" customHeight="1"/>
    <row r="2828" ht="13.5" customHeight="1"/>
    <row r="2829" ht="13.5" customHeight="1"/>
    <row r="2830" ht="13.5" customHeight="1"/>
    <row r="2831" ht="13.5" customHeight="1"/>
    <row r="2832" ht="13.5" customHeight="1"/>
    <row r="2833" ht="13.5" customHeight="1"/>
    <row r="2834" ht="13.5" customHeight="1"/>
    <row r="2835" ht="13.5" customHeight="1"/>
    <row r="2836" ht="13.5" customHeight="1"/>
    <row r="2837" ht="13.5" customHeight="1"/>
    <row r="2838" ht="13.5" customHeight="1"/>
    <row r="2839" ht="13.5" customHeight="1"/>
    <row r="2840" ht="13.5" customHeight="1"/>
    <row r="2841" ht="13.5" customHeight="1"/>
    <row r="2842" ht="13.5" customHeight="1"/>
    <row r="2843" ht="13.5" customHeight="1"/>
    <row r="2844" ht="13.5" customHeight="1"/>
    <row r="2845" ht="13.5" customHeight="1"/>
    <row r="2846" ht="13.5" customHeight="1"/>
    <row r="2847" ht="13.5" customHeight="1"/>
    <row r="2848" ht="13.5" customHeight="1"/>
    <row r="2849" ht="13.5" customHeight="1"/>
    <row r="2850" ht="13.5" customHeight="1"/>
    <row r="2851" ht="13.5" customHeight="1"/>
    <row r="2852" ht="13.5" customHeight="1"/>
    <row r="2853" ht="13.5" customHeight="1"/>
    <row r="2854" ht="13.5" customHeight="1"/>
    <row r="2855" ht="13.5" customHeight="1"/>
    <row r="2856" ht="13.5" customHeight="1"/>
    <row r="2857" ht="13.5" customHeight="1"/>
    <row r="2858" ht="13.5" customHeight="1"/>
    <row r="2859" ht="13.5" customHeight="1"/>
    <row r="2860" ht="13.5" customHeight="1"/>
    <row r="2861" ht="13.5" customHeight="1"/>
    <row r="2862" ht="13.5" customHeight="1"/>
    <row r="2863" ht="13.5" customHeight="1"/>
    <row r="2864" ht="13.5" customHeight="1"/>
    <row r="2865" ht="13.5" customHeight="1"/>
    <row r="2866" ht="13.5" customHeight="1"/>
    <row r="2867" ht="13.5" customHeight="1"/>
    <row r="2868" ht="13.5" customHeight="1"/>
    <row r="2869" ht="13.5" customHeight="1"/>
    <row r="2870" ht="13.5" customHeight="1"/>
    <row r="2871" ht="13.5" customHeight="1"/>
    <row r="2872" ht="13.5" customHeight="1"/>
    <row r="2873" ht="13.5" customHeight="1"/>
    <row r="2874" ht="13.5" customHeight="1"/>
    <row r="2875" ht="13.5" customHeight="1"/>
    <row r="2876" ht="13.5" customHeight="1"/>
    <row r="2877" ht="13.5" customHeight="1"/>
    <row r="2878" ht="13.5" customHeight="1"/>
    <row r="2879" ht="13.5" customHeight="1"/>
    <row r="2880" ht="13.5" customHeight="1"/>
    <row r="2881" ht="13.5" customHeight="1"/>
    <row r="2882" ht="13.5" customHeight="1"/>
    <row r="2883" ht="13.5" customHeight="1"/>
    <row r="2884" ht="13.5" customHeight="1"/>
    <row r="2885" ht="13.5" customHeight="1"/>
    <row r="2886" ht="13.5" customHeight="1"/>
    <row r="2887" ht="13.5" customHeight="1"/>
    <row r="2888" ht="13.5" customHeight="1"/>
    <row r="2889" ht="13.5" customHeight="1"/>
    <row r="2890" ht="13.5" customHeight="1"/>
    <row r="2891" ht="13.5" customHeight="1"/>
    <row r="2892" ht="13.5" customHeight="1"/>
    <row r="2893" ht="13.5" customHeight="1"/>
    <row r="2894" ht="13.5" customHeight="1"/>
    <row r="2895" ht="13.5" customHeight="1"/>
    <row r="2896" ht="13.5" customHeight="1"/>
    <row r="2897" ht="13.5" customHeight="1"/>
    <row r="2898" ht="13.5" customHeight="1"/>
    <row r="2899" ht="13.5" customHeight="1"/>
    <row r="2900" ht="13.5" customHeight="1"/>
    <row r="2901" ht="13.5" customHeight="1"/>
    <row r="2902" ht="13.5" customHeight="1"/>
    <row r="2903" ht="13.5" customHeight="1"/>
    <row r="2904" ht="13.5" customHeight="1"/>
    <row r="2905" ht="13.5" customHeight="1"/>
    <row r="2906" ht="13.5" customHeight="1"/>
    <row r="2907" ht="13.5" customHeight="1"/>
    <row r="2908" ht="13.5" customHeight="1"/>
    <row r="2909" ht="13.5" customHeight="1"/>
    <row r="2910" ht="13.5" customHeight="1"/>
    <row r="2911" ht="13.5" customHeight="1"/>
    <row r="2912" ht="13.5" customHeight="1"/>
    <row r="2913" ht="13.5" customHeight="1"/>
    <row r="2914" ht="13.5" customHeight="1"/>
    <row r="2915" ht="13.5" customHeight="1"/>
    <row r="2916" ht="13.5" customHeight="1"/>
    <row r="2917" ht="13.5" customHeight="1"/>
    <row r="2918" ht="13.5" customHeight="1"/>
    <row r="2919" ht="13.5" customHeight="1"/>
    <row r="2920" ht="13.5" customHeight="1"/>
    <row r="2921" ht="13.5" customHeight="1"/>
    <row r="2922" ht="13.5" customHeight="1"/>
    <row r="2923" ht="13.5" customHeight="1"/>
    <row r="2924" ht="13.5" customHeight="1"/>
    <row r="2925" ht="13.5" customHeight="1"/>
    <row r="2926" ht="13.5" customHeight="1"/>
    <row r="2927" ht="13.5" customHeight="1"/>
    <row r="2928" ht="13.5" customHeight="1"/>
    <row r="2929" ht="13.5" customHeight="1"/>
    <row r="2930" ht="13.5" customHeight="1"/>
    <row r="2931" ht="13.5" customHeight="1"/>
    <row r="2932" ht="13.5" customHeight="1"/>
    <row r="2933" ht="13.5" customHeight="1"/>
    <row r="2934" ht="13.5" customHeight="1"/>
    <row r="2935" ht="13.5" customHeight="1"/>
    <row r="2936" ht="13.5" customHeight="1"/>
    <row r="2937" ht="13.5" customHeight="1"/>
    <row r="2938" ht="13.5" customHeight="1"/>
    <row r="2939" ht="13.5" customHeight="1"/>
    <row r="2940" ht="13.5" customHeight="1"/>
    <row r="2941" ht="13.5" customHeight="1"/>
    <row r="2942" ht="13.5" customHeight="1"/>
    <row r="2943" ht="13.5" customHeight="1"/>
    <row r="2944" ht="13.5" customHeight="1"/>
    <row r="2945" ht="13.5" customHeight="1"/>
    <row r="2946" ht="13.5" customHeight="1"/>
    <row r="2947" ht="13.5" customHeight="1"/>
    <row r="2948" ht="13.5" customHeight="1"/>
    <row r="2949" ht="13.5" customHeight="1"/>
    <row r="2950" ht="13.5" customHeight="1"/>
    <row r="2951" ht="13.5" customHeight="1"/>
    <row r="2952" ht="13.5" customHeight="1"/>
    <row r="2953" ht="13.5" customHeight="1"/>
    <row r="2954" ht="13.5" customHeight="1"/>
    <row r="2955" ht="13.5" customHeight="1"/>
    <row r="2956" ht="13.5" customHeight="1"/>
    <row r="2957" ht="13.5" customHeight="1"/>
    <row r="2958" ht="13.5" customHeight="1"/>
    <row r="2959" ht="13.5" customHeight="1"/>
    <row r="2960" ht="13.5" customHeight="1"/>
    <row r="2961" ht="13.5" customHeight="1"/>
    <row r="2962" ht="13.5" customHeight="1"/>
    <row r="2963" ht="13.5" customHeight="1"/>
    <row r="2964" ht="13.5" customHeight="1"/>
    <row r="2965" ht="13.5" customHeight="1"/>
    <row r="2966" ht="13.5" customHeight="1"/>
    <row r="2967" ht="13.5" customHeight="1"/>
    <row r="2968" ht="13.5" customHeight="1"/>
    <row r="2969" ht="13.5" customHeight="1"/>
    <row r="2970" ht="13.5" customHeight="1"/>
    <row r="2971" ht="13.5" customHeight="1"/>
    <row r="2972" ht="13.5" customHeight="1"/>
    <row r="2973" ht="13.5" customHeight="1"/>
    <row r="2974" ht="13.5" customHeight="1"/>
    <row r="2975" ht="13.5" customHeight="1"/>
    <row r="2976" ht="13.5" customHeight="1"/>
    <row r="2977" ht="13.5" customHeight="1"/>
    <row r="2978" ht="13.5" customHeight="1"/>
    <row r="2979" ht="13.5" customHeight="1"/>
    <row r="2980" ht="13.5" customHeight="1"/>
    <row r="2981" ht="13.5" customHeight="1"/>
    <row r="2982" ht="13.5" customHeight="1"/>
    <row r="2983" ht="13.5" customHeight="1"/>
    <row r="2984" ht="13.5" customHeight="1"/>
    <row r="2985" ht="13.5" customHeight="1"/>
    <row r="2986" ht="13.5" customHeight="1"/>
    <row r="2987" ht="13.5" customHeight="1"/>
    <row r="2988" ht="13.5" customHeight="1"/>
    <row r="2989" ht="13.5" customHeight="1"/>
    <row r="2990" ht="13.5" customHeight="1"/>
    <row r="2991" ht="13.5" customHeight="1"/>
    <row r="2992" ht="13.5" customHeight="1"/>
    <row r="2993" ht="13.5" customHeight="1"/>
    <row r="2994" ht="13.5" customHeight="1"/>
    <row r="2995" ht="13.5" customHeight="1"/>
    <row r="2996" ht="13.5" customHeight="1"/>
    <row r="2997" ht="13.5" customHeight="1"/>
    <row r="2998" ht="13.5" customHeight="1"/>
    <row r="2999" ht="13.5" customHeight="1"/>
    <row r="3000" ht="13.5" customHeight="1"/>
    <row r="3001" ht="13.5" customHeight="1"/>
    <row r="3002" ht="13.5" customHeight="1"/>
    <row r="3003" ht="13.5" customHeight="1"/>
    <row r="3004" ht="13.5" customHeight="1"/>
    <row r="3005" ht="13.5" customHeight="1"/>
    <row r="3006" ht="13.5" customHeight="1"/>
    <row r="3007" ht="13.5" customHeight="1"/>
    <row r="3008" ht="13.5" customHeight="1"/>
    <row r="3009" ht="13.5" customHeight="1"/>
    <row r="3010" ht="13.5" customHeight="1"/>
    <row r="3011" ht="13.5" customHeight="1"/>
    <row r="3012" ht="13.5" customHeight="1"/>
    <row r="3013" ht="13.5" customHeight="1"/>
    <row r="3014" ht="13.5" customHeight="1"/>
    <row r="3015" ht="13.5" customHeight="1"/>
    <row r="3016" ht="13.5" customHeight="1"/>
    <row r="3017" ht="13.5" customHeight="1"/>
    <row r="3018" ht="13.5" customHeight="1"/>
    <row r="3019" ht="13.5" customHeight="1"/>
    <row r="3020" ht="13.5" customHeight="1"/>
    <row r="3021" ht="13.5" customHeight="1"/>
    <row r="3022" ht="13.5" customHeight="1"/>
    <row r="3023" ht="13.5" customHeight="1"/>
    <row r="3024" ht="13.5" customHeight="1"/>
    <row r="3025" ht="13.5" customHeight="1"/>
    <row r="3026" ht="13.5" customHeight="1"/>
    <row r="3027" ht="13.5" customHeight="1"/>
    <row r="3028" ht="13.5" customHeight="1"/>
    <row r="3029" ht="13.5" customHeight="1"/>
    <row r="3030" ht="13.5" customHeight="1"/>
    <row r="3031" ht="13.5" customHeight="1"/>
    <row r="3032" ht="13.5" customHeight="1"/>
    <row r="3033" ht="13.5" customHeight="1"/>
    <row r="3034" ht="13.5" customHeight="1"/>
    <row r="3035" ht="13.5" customHeight="1"/>
    <row r="3036" ht="13.5" customHeight="1"/>
    <row r="3037" ht="13.5" customHeight="1"/>
    <row r="3038" ht="13.5" customHeight="1"/>
    <row r="3039" ht="13.5" customHeight="1"/>
    <row r="3040" ht="13.5" customHeight="1"/>
    <row r="3041" ht="13.5" customHeight="1"/>
    <row r="3042" ht="13.5" customHeight="1"/>
    <row r="3043" ht="13.5" customHeight="1"/>
    <row r="3044" ht="13.5" customHeight="1"/>
    <row r="3045" ht="13.5" customHeight="1"/>
    <row r="3046" ht="13.5" customHeight="1"/>
    <row r="3047" ht="13.5" customHeight="1"/>
    <row r="3048" ht="13.5" customHeight="1"/>
    <row r="3049" ht="13.5" customHeight="1"/>
    <row r="3050" ht="13.5" customHeight="1"/>
    <row r="3051" ht="13.5" customHeight="1"/>
    <row r="3052" ht="13.5" customHeight="1"/>
    <row r="3053" ht="13.5" customHeight="1"/>
    <row r="3054" ht="13.5" customHeight="1"/>
    <row r="3055" ht="13.5" customHeight="1"/>
    <row r="3056" ht="13.5" customHeight="1"/>
    <row r="3057" ht="13.5" customHeight="1"/>
    <row r="3058" ht="13.5" customHeight="1"/>
    <row r="3059" ht="13.5" customHeight="1"/>
    <row r="3060" ht="13.5" customHeight="1"/>
    <row r="3061" ht="13.5" customHeight="1"/>
    <row r="3062" ht="13.5" customHeight="1"/>
    <row r="3063" ht="13.5" customHeight="1"/>
    <row r="3064" ht="13.5" customHeight="1"/>
    <row r="3065" ht="13.5" customHeight="1"/>
    <row r="3066" ht="13.5" customHeight="1"/>
    <row r="3067" ht="13.5" customHeight="1"/>
    <row r="3068" ht="13.5" customHeight="1"/>
    <row r="3069" ht="13.5" customHeight="1"/>
    <row r="3070" ht="13.5" customHeight="1"/>
    <row r="3071" ht="13.5" customHeight="1"/>
    <row r="3072" ht="13.5" customHeight="1"/>
    <row r="3073" ht="13.5" customHeight="1"/>
    <row r="3074" ht="13.5" customHeight="1"/>
    <row r="3075" ht="13.5" customHeight="1"/>
    <row r="3076" ht="13.5" customHeight="1"/>
    <row r="3077" ht="13.5" customHeight="1"/>
    <row r="3078" ht="13.5" customHeight="1"/>
    <row r="3079" ht="13.5" customHeight="1"/>
    <row r="3080" ht="13.5" customHeight="1"/>
    <row r="3081" ht="13.5" customHeight="1"/>
    <row r="3082" ht="13.5" customHeight="1"/>
    <row r="3083" ht="13.5" customHeight="1"/>
    <row r="3084" ht="13.5" customHeight="1"/>
    <row r="3085" ht="13.5" customHeight="1"/>
    <row r="3086" ht="13.5" customHeight="1"/>
    <row r="3087" ht="13.5" customHeight="1"/>
    <row r="3088" ht="13.5" customHeight="1"/>
    <row r="3089" ht="13.5" customHeight="1"/>
    <row r="3090" ht="13.5" customHeight="1"/>
    <row r="3091" ht="13.5" customHeight="1"/>
    <row r="3092" ht="13.5" customHeight="1"/>
    <row r="3093" ht="13.5" customHeight="1"/>
    <row r="3094" ht="13.5" customHeight="1"/>
    <row r="3095" ht="13.5" customHeight="1"/>
    <row r="3096" ht="13.5" customHeight="1"/>
    <row r="3097" ht="13.5" customHeight="1"/>
    <row r="3098" ht="13.5" customHeight="1"/>
    <row r="3099" ht="13.5" customHeight="1"/>
    <row r="3100" ht="13.5" customHeight="1"/>
    <row r="3101" ht="13.5" customHeight="1"/>
    <row r="3102" ht="13.5" customHeight="1"/>
    <row r="3103" ht="13.5" customHeight="1"/>
    <row r="3104" ht="13.5" customHeight="1"/>
    <row r="3105" ht="13.5" customHeight="1"/>
    <row r="3106" ht="13.5" customHeight="1"/>
    <row r="3107" ht="13.5" customHeight="1"/>
    <row r="3108" ht="13.5" customHeight="1"/>
    <row r="3109" ht="13.5" customHeight="1"/>
    <row r="3110" ht="13.5" customHeight="1"/>
    <row r="3111" ht="13.5" customHeight="1"/>
    <row r="3112" ht="13.5" customHeight="1"/>
    <row r="3113" ht="13.5" customHeight="1"/>
    <row r="3114" ht="13.5" customHeight="1"/>
    <row r="3115" ht="13.5" customHeight="1"/>
    <row r="3116" ht="13.5" customHeight="1"/>
    <row r="3117" ht="13.5" customHeight="1"/>
    <row r="3118" ht="13.5" customHeight="1"/>
    <row r="3119" ht="13.5" customHeight="1"/>
    <row r="3120" ht="13.5" customHeight="1"/>
    <row r="3121" ht="13.5" customHeight="1"/>
    <row r="3122" ht="13.5" customHeight="1"/>
    <row r="3123" ht="13.5" customHeight="1"/>
    <row r="3124" ht="13.5" customHeight="1"/>
    <row r="3125" ht="13.5" customHeight="1"/>
    <row r="3126" ht="13.5" customHeight="1"/>
    <row r="3127" ht="13.5" customHeight="1"/>
    <row r="3128" ht="13.5" customHeight="1"/>
    <row r="3129" ht="13.5" customHeight="1"/>
    <row r="3130" ht="13.5" customHeight="1"/>
    <row r="3131" ht="13.5" customHeight="1"/>
    <row r="3132" ht="13.5" customHeight="1"/>
    <row r="3133" ht="13.5" customHeight="1"/>
    <row r="3134" ht="13.5" customHeight="1"/>
    <row r="3135" ht="13.5" customHeight="1"/>
    <row r="3136" ht="13.5" customHeight="1"/>
    <row r="3137" ht="13.5" customHeight="1"/>
    <row r="3138" ht="13.5" customHeight="1"/>
    <row r="3139" ht="13.5" customHeight="1"/>
    <row r="3140" ht="13.5" customHeight="1"/>
    <row r="3141" ht="13.5" customHeight="1"/>
    <row r="3142" ht="13.5" customHeight="1"/>
    <row r="3143" ht="13.5" customHeight="1"/>
    <row r="3144" ht="13.5" customHeight="1"/>
    <row r="3145" ht="13.5" customHeight="1"/>
    <row r="3146" ht="13.5" customHeight="1"/>
    <row r="3147" ht="13.5" customHeight="1"/>
    <row r="3148" ht="13.5" customHeight="1"/>
    <row r="3149" ht="13.5" customHeight="1"/>
    <row r="3150" ht="13.5" customHeight="1"/>
    <row r="3151" ht="13.5" customHeight="1"/>
    <row r="3152" ht="13.5" customHeight="1"/>
    <row r="3153" ht="13.5" customHeight="1"/>
    <row r="3154" ht="13.5" customHeight="1"/>
    <row r="3155" ht="13.5" customHeight="1"/>
    <row r="3156" ht="13.5" customHeight="1"/>
    <row r="3157" ht="13.5" customHeight="1"/>
    <row r="3158" ht="13.5" customHeight="1"/>
    <row r="3159" ht="13.5" customHeight="1"/>
    <row r="3160" ht="13.5" customHeight="1"/>
    <row r="3161" ht="13.5" customHeight="1"/>
    <row r="3162" ht="13.5" customHeight="1"/>
    <row r="3163" ht="13.5" customHeight="1"/>
    <row r="3164" ht="13.5" customHeight="1"/>
    <row r="3165" ht="13.5" customHeight="1"/>
    <row r="3166" ht="13.5" customHeight="1"/>
    <row r="3167" ht="13.5" customHeight="1"/>
    <row r="3168" ht="13.5" customHeight="1"/>
    <row r="3169" ht="13.5" customHeight="1"/>
    <row r="3170" ht="13.5" customHeight="1"/>
    <row r="3171" ht="13.5" customHeight="1"/>
    <row r="3172" ht="13.5" customHeight="1"/>
    <row r="3173" ht="13.5" customHeight="1"/>
    <row r="3174" ht="13.5" customHeight="1"/>
    <row r="3175" ht="13.5" customHeight="1"/>
    <row r="3176" ht="13.5" customHeight="1"/>
    <row r="3177" ht="13.5" customHeight="1"/>
    <row r="3178" ht="13.5" customHeight="1"/>
    <row r="3179" ht="13.5" customHeight="1"/>
    <row r="3180" ht="13.5" customHeight="1"/>
    <row r="3181" ht="13.5" customHeight="1"/>
    <row r="3182" ht="13.5" customHeight="1"/>
    <row r="3183" ht="13.5" customHeight="1"/>
    <row r="3184" ht="13.5" customHeight="1"/>
    <row r="3185" ht="13.5" customHeight="1"/>
    <row r="3186" ht="13.5" customHeight="1"/>
    <row r="3187" ht="13.5" customHeight="1"/>
    <row r="3188" ht="13.5" customHeight="1"/>
    <row r="3189" ht="13.5" customHeight="1"/>
    <row r="3190" ht="13.5" customHeight="1"/>
    <row r="3191" ht="13.5" customHeight="1"/>
    <row r="3192" ht="13.5" customHeight="1"/>
    <row r="3193" ht="13.5" customHeight="1"/>
    <row r="3194" ht="13.5" customHeight="1"/>
    <row r="3195" ht="13.5" customHeight="1"/>
    <row r="3196" ht="13.5" customHeight="1"/>
    <row r="3197" ht="13.5" customHeight="1"/>
    <row r="3198" ht="13.5" customHeight="1"/>
    <row r="3199" ht="13.5" customHeight="1"/>
    <row r="3200" ht="13.5" customHeight="1"/>
    <row r="3201" ht="13.5" customHeight="1"/>
    <row r="3202" ht="13.5" customHeight="1"/>
    <row r="3203" ht="13.5" customHeight="1"/>
    <row r="3204" ht="13.5" customHeight="1"/>
    <row r="3205" ht="13.5" customHeight="1"/>
    <row r="3206" ht="13.5" customHeight="1"/>
    <row r="3207" ht="13.5" customHeight="1"/>
    <row r="3208" ht="13.5" customHeight="1"/>
    <row r="3209" ht="13.5" customHeight="1"/>
    <row r="3210" ht="13.5" customHeight="1"/>
    <row r="3211" ht="13.5" customHeight="1"/>
    <row r="3212" ht="13.5" customHeight="1"/>
    <row r="3213" ht="13.5" customHeight="1"/>
    <row r="3214" ht="13.5" customHeight="1"/>
    <row r="3215" ht="13.5" customHeight="1"/>
    <row r="3216" ht="13.5" customHeight="1"/>
    <row r="3217" ht="13.5" customHeight="1"/>
    <row r="3218" ht="13.5" customHeight="1"/>
    <row r="3219" ht="13.5" customHeight="1"/>
    <row r="3220" ht="13.5" customHeight="1"/>
    <row r="3221" ht="13.5" customHeight="1"/>
    <row r="3222" ht="13.5" customHeight="1"/>
    <row r="3223" ht="13.5" customHeight="1"/>
    <row r="3224" ht="13.5" customHeight="1"/>
    <row r="3225" ht="13.5" customHeight="1"/>
    <row r="3226" ht="13.5" customHeight="1"/>
    <row r="3227" ht="13.5" customHeight="1"/>
    <row r="3228" ht="13.5" customHeight="1"/>
    <row r="3229" ht="13.5" customHeight="1"/>
    <row r="3230" ht="13.5" customHeight="1"/>
    <row r="3231" ht="13.5" customHeight="1"/>
    <row r="3232" ht="13.5" customHeight="1"/>
    <row r="3233" ht="13.5" customHeight="1"/>
    <row r="3234" ht="13.5" customHeight="1"/>
    <row r="3235" ht="13.5" customHeight="1"/>
    <row r="3236" ht="13.5" customHeight="1"/>
    <row r="3237" ht="13.5" customHeight="1"/>
    <row r="3238" ht="13.5" customHeight="1"/>
    <row r="3239" ht="13.5" customHeight="1"/>
    <row r="3240" ht="13.5" customHeight="1"/>
    <row r="3241" ht="13.5" customHeight="1"/>
    <row r="3242" ht="13.5" customHeight="1"/>
    <row r="3243" ht="13.5" customHeight="1"/>
    <row r="3244" ht="13.5" customHeight="1"/>
    <row r="3245" ht="13.5" customHeight="1"/>
    <row r="3246" ht="13.5" customHeight="1"/>
    <row r="3247" ht="13.5" customHeight="1"/>
    <row r="3248" ht="13.5" customHeight="1"/>
    <row r="3249" ht="13.5" customHeight="1"/>
    <row r="3250" ht="13.5" customHeight="1"/>
    <row r="3251" ht="13.5" customHeight="1"/>
    <row r="3252" ht="13.5" customHeight="1"/>
    <row r="3253" ht="13.5" customHeight="1"/>
    <row r="3254" ht="13.5" customHeight="1"/>
    <row r="3255" ht="13.5" customHeight="1"/>
    <row r="3256" ht="13.5" customHeight="1"/>
    <row r="3257" ht="13.5" customHeight="1"/>
    <row r="3258" ht="13.5" customHeight="1"/>
    <row r="3259" ht="13.5" customHeight="1"/>
    <row r="3260" ht="13.5" customHeight="1"/>
    <row r="3261" ht="13.5" customHeight="1"/>
    <row r="3262" ht="13.5" customHeight="1"/>
    <row r="3263" ht="13.5" customHeight="1"/>
    <row r="3264" ht="13.5" customHeight="1"/>
    <row r="3265" ht="13.5" customHeight="1"/>
    <row r="3266" ht="13.5" customHeight="1"/>
    <row r="3267" ht="13.5" customHeight="1"/>
    <row r="3268" ht="13.5" customHeight="1"/>
    <row r="3269" ht="13.5" customHeight="1"/>
    <row r="3270" ht="13.5" customHeight="1"/>
    <row r="3271" ht="13.5" customHeight="1"/>
    <row r="3272" ht="13.5" customHeight="1"/>
    <row r="3273" ht="13.5" customHeight="1"/>
    <row r="3274" ht="13.5" customHeight="1"/>
    <row r="3275" ht="13.5" customHeight="1"/>
    <row r="3276" ht="13.5" customHeight="1"/>
    <row r="3277" ht="13.5" customHeight="1"/>
    <row r="3278" ht="13.5" customHeight="1"/>
    <row r="3279" ht="13.5" customHeight="1"/>
    <row r="3280" ht="13.5" customHeight="1"/>
    <row r="3281" ht="13.5" customHeight="1"/>
    <row r="3282" ht="13.5" customHeight="1"/>
    <row r="3283" ht="13.5" customHeight="1"/>
    <row r="3284" ht="13.5" customHeight="1"/>
    <row r="3285" ht="13.5" customHeight="1"/>
    <row r="3286" ht="13.5" customHeight="1"/>
    <row r="3287" ht="13.5" customHeight="1"/>
    <row r="3288" ht="13.5" customHeight="1"/>
    <row r="3289" ht="13.5" customHeight="1"/>
    <row r="3290" ht="13.5" customHeight="1"/>
    <row r="3291" ht="13.5" customHeight="1"/>
    <row r="3292" ht="13.5" customHeight="1"/>
    <row r="3293" ht="13.5" customHeight="1"/>
    <row r="3294" ht="13.5" customHeight="1"/>
    <row r="3295" ht="13.5" customHeight="1"/>
    <row r="3296" ht="13.5" customHeight="1"/>
    <row r="3297" ht="13.5" customHeight="1"/>
    <row r="3298" ht="13.5" customHeight="1"/>
    <row r="3299" ht="13.5" customHeight="1"/>
    <row r="3300" ht="13.5" customHeight="1"/>
    <row r="3301" ht="13.5" customHeight="1"/>
    <row r="3302" ht="13.5" customHeight="1"/>
    <row r="3303" ht="13.5" customHeight="1"/>
    <row r="3304" ht="13.5" customHeight="1"/>
    <row r="3305" ht="13.5" customHeight="1"/>
    <row r="3306" ht="13.5" customHeight="1"/>
    <row r="3307" ht="13.5" customHeight="1"/>
    <row r="3308" ht="13.5" customHeight="1"/>
    <row r="3309" ht="13.5" customHeight="1"/>
    <row r="3310" ht="13.5" customHeight="1"/>
    <row r="3311" ht="13.5" customHeight="1"/>
    <row r="3312" ht="13.5" customHeight="1"/>
    <row r="3313" ht="13.5" customHeight="1"/>
    <row r="3314" ht="13.5" customHeight="1"/>
    <row r="3315" ht="13.5" customHeight="1"/>
    <row r="3316" ht="13.5" customHeight="1"/>
    <row r="3317" ht="13.5" customHeight="1"/>
    <row r="3318" ht="13.5" customHeight="1"/>
    <row r="3319" ht="13.5" customHeight="1"/>
    <row r="3320" ht="13.5" customHeight="1"/>
    <row r="3321" ht="13.5" customHeight="1"/>
    <row r="3322" ht="13.5" customHeight="1"/>
    <row r="3323" ht="13.5" customHeight="1"/>
    <row r="3324" ht="13.5" customHeight="1"/>
    <row r="3325" ht="13.5" customHeight="1"/>
    <row r="3326" ht="13.5" customHeight="1"/>
    <row r="3327" ht="13.5" customHeight="1"/>
    <row r="3328" ht="13.5" customHeight="1"/>
    <row r="3329" ht="13.5" customHeight="1"/>
    <row r="3330" ht="13.5" customHeight="1"/>
    <row r="3331" ht="13.5" customHeight="1"/>
    <row r="3332" ht="13.5" customHeight="1"/>
    <row r="3333" ht="13.5" customHeight="1"/>
    <row r="3334" ht="13.5" customHeight="1"/>
    <row r="3335" ht="13.5" customHeight="1"/>
    <row r="3336" ht="13.5" customHeight="1"/>
    <row r="3337" ht="13.5" customHeight="1"/>
    <row r="3338" ht="13.5" customHeight="1"/>
    <row r="3339" ht="13.5" customHeight="1"/>
    <row r="3340" ht="13.5" customHeight="1"/>
    <row r="3341" ht="13.5" customHeight="1"/>
    <row r="3342" ht="13.5" customHeight="1"/>
    <row r="3343" ht="13.5" customHeight="1"/>
    <row r="3344" ht="13.5" customHeight="1"/>
    <row r="3345" ht="13.5" customHeight="1"/>
    <row r="3346" ht="13.5" customHeight="1"/>
    <row r="3347" ht="13.5" customHeight="1"/>
    <row r="3348" ht="13.5" customHeight="1"/>
    <row r="3349" ht="13.5" customHeight="1"/>
    <row r="3350" ht="13.5" customHeight="1"/>
    <row r="3351" ht="13.5" customHeight="1"/>
    <row r="3352" ht="13.5" customHeight="1"/>
    <row r="3353" ht="13.5" customHeight="1"/>
    <row r="3354" ht="13.5" customHeight="1"/>
    <row r="3355" ht="13.5" customHeight="1"/>
    <row r="3356" ht="13.5" customHeight="1"/>
    <row r="3357" ht="13.5" customHeight="1"/>
    <row r="3358" ht="13.5" customHeight="1"/>
    <row r="3359" ht="13.5" customHeight="1"/>
    <row r="3360" ht="13.5" customHeight="1"/>
    <row r="3361" ht="13.5" customHeight="1"/>
    <row r="3362" ht="13.5" customHeight="1"/>
    <row r="3363" ht="13.5" customHeight="1"/>
    <row r="3364" ht="13.5" customHeight="1"/>
    <row r="3365" ht="13.5" customHeight="1"/>
    <row r="3366" ht="13.5" customHeight="1"/>
    <row r="3367" ht="13.5" customHeight="1"/>
    <row r="3368" ht="13.5" customHeight="1"/>
    <row r="3369" ht="13.5" customHeight="1"/>
    <row r="3370" ht="13.5" customHeight="1"/>
    <row r="3371" ht="13.5" customHeight="1"/>
    <row r="3372" ht="13.5" customHeight="1"/>
    <row r="3373" ht="13.5" customHeight="1"/>
    <row r="3374" ht="13.5" customHeight="1"/>
    <row r="3375" ht="13.5" customHeight="1"/>
    <row r="3376" ht="13.5" customHeight="1"/>
    <row r="3377" ht="13.5" customHeight="1"/>
    <row r="3378" ht="13.5" customHeight="1"/>
    <row r="3379" ht="13.5" customHeight="1"/>
    <row r="3380" ht="13.5" customHeight="1"/>
    <row r="3381" ht="13.5" customHeight="1"/>
    <row r="3382" ht="13.5" customHeight="1"/>
    <row r="3383" ht="13.5" customHeight="1"/>
    <row r="3384" ht="13.5" customHeight="1"/>
    <row r="3385" ht="13.5" customHeight="1"/>
    <row r="3386" ht="13.5" customHeight="1"/>
    <row r="3387" ht="13.5" customHeight="1"/>
    <row r="3388" ht="13.5" customHeight="1"/>
    <row r="3389" ht="13.5" customHeight="1"/>
    <row r="3390" ht="13.5" customHeight="1"/>
    <row r="3391" ht="13.5" customHeight="1"/>
    <row r="3392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ht="13.5" customHeight="1"/>
    <row r="3426" ht="13.5" customHeight="1"/>
    <row r="3427" ht="13.5" customHeight="1"/>
    <row r="3428" ht="13.5" customHeight="1"/>
    <row r="3429" ht="13.5" customHeight="1"/>
    <row r="3430" ht="13.5" customHeight="1"/>
    <row r="3431" ht="13.5" customHeight="1"/>
    <row r="3432" ht="13.5" customHeight="1"/>
    <row r="3433" ht="13.5" customHeight="1"/>
    <row r="3434" ht="13.5" customHeight="1"/>
    <row r="3435" ht="13.5" customHeight="1"/>
    <row r="3436" ht="13.5" customHeight="1"/>
    <row r="3437" ht="13.5" customHeight="1"/>
    <row r="3438" ht="13.5" customHeight="1"/>
    <row r="3439" ht="13.5" customHeight="1"/>
    <row r="3440" ht="13.5" customHeight="1"/>
    <row r="3441" ht="13.5" customHeight="1"/>
    <row r="3442" ht="13.5" customHeight="1"/>
    <row r="3443" ht="13.5" customHeight="1"/>
    <row r="3444" ht="13.5" customHeight="1"/>
    <row r="3445" ht="13.5" customHeight="1"/>
    <row r="3446" ht="13.5" customHeight="1"/>
    <row r="3447" ht="13.5" customHeight="1"/>
    <row r="3448" ht="13.5" customHeight="1"/>
    <row r="3449" ht="13.5" customHeight="1"/>
    <row r="3450" ht="13.5" customHeight="1"/>
    <row r="3451" ht="13.5" customHeight="1"/>
    <row r="3452" ht="13.5" customHeight="1"/>
    <row r="3453" ht="13.5" customHeight="1"/>
    <row r="3454" ht="13.5" customHeight="1"/>
    <row r="3455" ht="13.5" customHeight="1"/>
    <row r="3456" ht="13.5" customHeight="1"/>
    <row r="3457" ht="13.5" customHeight="1"/>
    <row r="3458" ht="13.5" customHeight="1"/>
    <row r="3459" ht="13.5" customHeight="1"/>
    <row r="3460" ht="13.5" customHeight="1"/>
    <row r="3461" ht="13.5" customHeight="1"/>
    <row r="3462" ht="13.5" customHeight="1"/>
    <row r="3463" ht="13.5" customHeight="1"/>
    <row r="3464" ht="13.5" customHeight="1"/>
    <row r="3465" ht="13.5" customHeight="1"/>
    <row r="3466" ht="13.5" customHeight="1"/>
    <row r="3467" ht="13.5" customHeight="1"/>
    <row r="3468" ht="13.5" customHeight="1"/>
    <row r="3469" ht="13.5" customHeight="1"/>
    <row r="3470" ht="13.5" customHeight="1"/>
    <row r="3471" ht="13.5" customHeight="1"/>
    <row r="3472" ht="13.5" customHeight="1"/>
    <row r="3473" ht="13.5" customHeight="1"/>
    <row r="3474" ht="13.5" customHeight="1"/>
    <row r="3475" ht="13.5" customHeight="1"/>
    <row r="3476" ht="13.5" customHeight="1"/>
    <row r="3477" ht="13.5" customHeight="1"/>
    <row r="3478" ht="13.5" customHeight="1"/>
    <row r="3479" ht="13.5" customHeight="1"/>
    <row r="3480" ht="13.5" customHeight="1"/>
    <row r="3481" ht="13.5" customHeight="1"/>
    <row r="3482" ht="13.5" customHeight="1"/>
    <row r="3483" ht="13.5" customHeight="1"/>
    <row r="3484" ht="13.5" customHeight="1"/>
    <row r="3485" ht="13.5" customHeight="1"/>
    <row r="3486" ht="13.5" customHeight="1"/>
    <row r="3487" ht="13.5" customHeight="1"/>
    <row r="3488" ht="13.5" customHeight="1"/>
    <row r="3489" ht="13.5" customHeight="1"/>
    <row r="3490" ht="13.5" customHeight="1"/>
    <row r="3491" ht="13.5" customHeight="1"/>
    <row r="3492" ht="13.5" customHeight="1"/>
    <row r="3493" ht="13.5" customHeight="1"/>
    <row r="3494" ht="13.5" customHeight="1"/>
    <row r="3495" ht="13.5" customHeight="1"/>
    <row r="3496" ht="13.5" customHeight="1"/>
    <row r="3497" ht="13.5" customHeight="1"/>
    <row r="3498" ht="13.5" customHeight="1"/>
    <row r="3499" ht="13.5" customHeight="1"/>
    <row r="3500" ht="13.5" customHeight="1"/>
    <row r="3501" ht="13.5" customHeight="1"/>
    <row r="3502" ht="13.5" customHeight="1"/>
    <row r="3503" ht="13.5" customHeight="1"/>
    <row r="3504" ht="13.5" customHeight="1"/>
    <row r="3505" ht="13.5" customHeight="1"/>
    <row r="3506" ht="13.5" customHeight="1"/>
    <row r="3507" ht="13.5" customHeight="1"/>
    <row r="3508" ht="13.5" customHeight="1"/>
    <row r="3509" ht="13.5" customHeight="1"/>
    <row r="3510" ht="13.5" customHeight="1"/>
    <row r="3511" ht="13.5" customHeight="1"/>
    <row r="3512" ht="13.5" customHeight="1"/>
    <row r="3513" ht="13.5" customHeight="1"/>
    <row r="3514" ht="13.5" customHeight="1"/>
    <row r="3515" ht="13.5" customHeight="1"/>
    <row r="3516" ht="13.5" customHeight="1"/>
    <row r="3517" ht="13.5" customHeight="1"/>
    <row r="3518" ht="13.5" customHeight="1"/>
    <row r="3519" ht="13.5" customHeight="1"/>
    <row r="3520" ht="13.5" customHeight="1"/>
    <row r="3521" ht="13.5" customHeight="1"/>
    <row r="3522" ht="13.5" customHeight="1"/>
    <row r="3523" ht="13.5" customHeight="1"/>
    <row r="3524" ht="13.5" customHeight="1"/>
    <row r="3525" ht="13.5" customHeight="1"/>
    <row r="3526" ht="13.5" customHeight="1"/>
    <row r="3527" ht="13.5" customHeight="1"/>
    <row r="3528" ht="13.5" customHeight="1"/>
    <row r="3529" ht="13.5" customHeight="1"/>
    <row r="3530" ht="13.5" customHeight="1"/>
    <row r="3531" ht="13.5" customHeight="1"/>
    <row r="3532" ht="13.5" customHeight="1"/>
    <row r="3533" ht="13.5" customHeight="1"/>
    <row r="3534" ht="13.5" customHeight="1"/>
    <row r="3535" ht="13.5" customHeight="1"/>
    <row r="3536" ht="13.5" customHeight="1"/>
    <row r="3537" ht="13.5" customHeight="1"/>
    <row r="3538" ht="13.5" customHeight="1"/>
    <row r="3539" ht="13.5" customHeight="1"/>
    <row r="3540" ht="13.5" customHeight="1"/>
    <row r="3541" ht="13.5" customHeight="1"/>
    <row r="3542" ht="13.5" customHeight="1"/>
    <row r="3543" ht="13.5" customHeight="1"/>
    <row r="3544" ht="13.5" customHeight="1"/>
    <row r="3545" ht="13.5" customHeight="1"/>
    <row r="3546" ht="13.5" customHeight="1"/>
    <row r="3547" ht="13.5" customHeight="1"/>
    <row r="3548" ht="13.5" customHeight="1"/>
    <row r="3549" ht="13.5" customHeight="1"/>
    <row r="3550" ht="13.5" customHeight="1"/>
    <row r="3551" ht="13.5" customHeight="1"/>
    <row r="3552" ht="13.5" customHeight="1"/>
    <row r="3553" ht="13.5" customHeight="1"/>
    <row r="3554" ht="13.5" customHeight="1"/>
    <row r="3555" ht="13.5" customHeight="1"/>
    <row r="3556" ht="13.5" customHeight="1"/>
    <row r="3557" ht="13.5" customHeight="1"/>
    <row r="3558" ht="13.5" customHeight="1"/>
    <row r="3559" ht="13.5" customHeight="1"/>
    <row r="3560" ht="13.5" customHeight="1"/>
    <row r="3561" ht="13.5" customHeight="1"/>
    <row r="3562" ht="13.5" customHeight="1"/>
    <row r="3563" ht="13.5" customHeight="1"/>
    <row r="3564" ht="13.5" customHeight="1"/>
    <row r="3565" ht="13.5" customHeight="1"/>
    <row r="3566" ht="13.5" customHeight="1"/>
    <row r="3567" ht="13.5" customHeight="1"/>
    <row r="3568" ht="13.5" customHeight="1"/>
    <row r="3569" ht="13.5" customHeight="1"/>
    <row r="3570" ht="13.5" customHeight="1"/>
    <row r="3571" ht="13.5" customHeight="1"/>
    <row r="3572" ht="13.5" customHeight="1"/>
    <row r="3573" ht="13.5" customHeight="1"/>
    <row r="3574" ht="13.5" customHeight="1"/>
    <row r="3575" ht="13.5" customHeight="1"/>
    <row r="3576" ht="13.5" customHeight="1"/>
    <row r="3577" ht="13.5" customHeight="1"/>
    <row r="3578" ht="13.5" customHeight="1"/>
    <row r="3579" ht="13.5" customHeight="1"/>
    <row r="3580" ht="13.5" customHeight="1"/>
    <row r="3581" ht="13.5" customHeight="1"/>
    <row r="3582" ht="13.5" customHeight="1"/>
    <row r="3583" ht="13.5" customHeight="1"/>
    <row r="3584" ht="13.5" customHeight="1"/>
    <row r="3585" ht="13.5" customHeight="1"/>
    <row r="3586" ht="13.5" customHeight="1"/>
    <row r="3587" ht="13.5" customHeight="1"/>
    <row r="3588" ht="13.5" customHeight="1"/>
    <row r="3589" ht="13.5" customHeight="1"/>
    <row r="3590" ht="13.5" customHeight="1"/>
    <row r="3591" ht="13.5" customHeight="1"/>
    <row r="3592" ht="13.5" customHeight="1"/>
    <row r="3593" ht="13.5" customHeight="1"/>
    <row r="3594" ht="13.5" customHeight="1"/>
    <row r="3595" ht="13.5" customHeight="1"/>
    <row r="3596" ht="13.5" customHeight="1"/>
    <row r="3597" ht="13.5" customHeight="1"/>
    <row r="3598" ht="13.5" customHeight="1"/>
    <row r="3599" ht="13.5" customHeight="1"/>
    <row r="3600" ht="13.5" customHeight="1"/>
    <row r="3601" ht="13.5" customHeight="1"/>
    <row r="3602" ht="13.5" customHeight="1"/>
    <row r="3603" ht="13.5" customHeight="1"/>
    <row r="3604" ht="13.5" customHeight="1"/>
    <row r="3605" ht="13.5" customHeight="1"/>
    <row r="3606" ht="13.5" customHeight="1"/>
    <row r="3607" ht="13.5" customHeight="1"/>
    <row r="3608" ht="13.5" customHeight="1"/>
    <row r="3609" ht="13.5" customHeight="1"/>
    <row r="3610" ht="13.5" customHeight="1"/>
    <row r="3611" ht="13.5" customHeight="1"/>
    <row r="3612" ht="13.5" customHeight="1"/>
    <row r="3613" ht="13.5" customHeight="1"/>
    <row r="3614" ht="13.5" customHeight="1"/>
    <row r="3615" ht="13.5" customHeight="1"/>
    <row r="3616" ht="13.5" customHeight="1"/>
    <row r="3617" ht="13.5" customHeight="1"/>
    <row r="3618" ht="13.5" customHeight="1"/>
    <row r="3619" ht="13.5" customHeight="1"/>
    <row r="3620" ht="13.5" customHeight="1"/>
    <row r="3621" ht="13.5" customHeight="1"/>
    <row r="3622" ht="13.5" customHeight="1"/>
    <row r="3623" ht="13.5" customHeight="1"/>
    <row r="3624" ht="13.5" customHeight="1"/>
    <row r="3625" ht="13.5" customHeight="1"/>
    <row r="3626" ht="13.5" customHeight="1"/>
    <row r="3627" ht="13.5" customHeight="1"/>
    <row r="3628" ht="13.5" customHeight="1"/>
    <row r="3629" ht="13.5" customHeight="1"/>
    <row r="3630" ht="13.5" customHeight="1"/>
    <row r="3631" ht="13.5" customHeight="1"/>
    <row r="3632" ht="13.5" customHeight="1"/>
    <row r="3633" ht="13.5" customHeight="1"/>
    <row r="3634" ht="13.5" customHeight="1"/>
    <row r="3635" ht="13.5" customHeight="1"/>
    <row r="3636" ht="13.5" customHeight="1"/>
    <row r="3637" ht="13.5" customHeight="1"/>
    <row r="3638" ht="13.5" customHeight="1"/>
    <row r="3639" ht="13.5" customHeight="1"/>
    <row r="3640" ht="13.5" customHeight="1"/>
    <row r="3641" ht="13.5" customHeight="1"/>
    <row r="3642" ht="13.5" customHeight="1"/>
    <row r="3643" ht="13.5" customHeight="1"/>
    <row r="3644" ht="13.5" customHeight="1"/>
    <row r="3645" ht="13.5" customHeight="1"/>
    <row r="3646" ht="13.5" customHeight="1"/>
    <row r="3647" ht="13.5" customHeight="1"/>
    <row r="3648" ht="13.5" customHeight="1"/>
    <row r="3649" ht="13.5" customHeight="1"/>
    <row r="3650" ht="13.5" customHeight="1"/>
    <row r="3651" ht="13.5" customHeight="1"/>
    <row r="3652" ht="13.5" customHeight="1"/>
    <row r="3653" ht="13.5" customHeight="1"/>
    <row r="3654" ht="13.5" customHeight="1"/>
    <row r="3655" ht="13.5" customHeight="1"/>
    <row r="3656" ht="13.5" customHeight="1"/>
    <row r="3657" ht="13.5" customHeight="1"/>
    <row r="3658" ht="13.5" customHeight="1"/>
    <row r="3659" ht="13.5" customHeight="1"/>
    <row r="3660" ht="13.5" customHeight="1"/>
    <row r="3661" ht="13.5" customHeight="1"/>
    <row r="3662" ht="13.5" customHeight="1"/>
    <row r="3663" ht="13.5" customHeight="1"/>
    <row r="3664" ht="13.5" customHeight="1"/>
    <row r="3665" ht="13.5" customHeight="1"/>
    <row r="3666" ht="13.5" customHeight="1"/>
    <row r="3667" ht="13.5" customHeight="1"/>
    <row r="3668" ht="13.5" customHeight="1"/>
    <row r="3669" ht="13.5" customHeight="1"/>
    <row r="3670" ht="13.5" customHeight="1"/>
    <row r="3671" ht="13.5" customHeight="1"/>
    <row r="3672" ht="13.5" customHeight="1"/>
    <row r="3673" ht="13.5" customHeight="1"/>
    <row r="3674" ht="13.5" customHeight="1"/>
    <row r="3675" ht="13.5" customHeight="1"/>
    <row r="3676" ht="13.5" customHeight="1"/>
    <row r="3677" ht="13.5" customHeight="1"/>
    <row r="3678" ht="13.5" customHeight="1"/>
    <row r="3679" ht="13.5" customHeight="1"/>
    <row r="3680" ht="13.5" customHeight="1"/>
    <row r="3681" ht="13.5" customHeight="1"/>
    <row r="3682" ht="13.5" customHeight="1"/>
    <row r="3683" ht="13.5" customHeight="1"/>
    <row r="3684" ht="13.5" customHeight="1"/>
    <row r="3685" ht="13.5" customHeight="1"/>
    <row r="3686" ht="13.5" customHeight="1"/>
    <row r="3687" ht="13.5" customHeight="1"/>
    <row r="3688" ht="13.5" customHeight="1"/>
    <row r="3689" ht="13.5" customHeight="1"/>
    <row r="3690" ht="13.5" customHeight="1"/>
    <row r="3691" ht="13.5" customHeight="1"/>
    <row r="3692" ht="13.5" customHeight="1"/>
    <row r="3693" ht="13.5" customHeight="1"/>
    <row r="3694" ht="13.5" customHeight="1"/>
    <row r="3695" ht="13.5" customHeight="1"/>
    <row r="3696" ht="13.5" customHeight="1"/>
    <row r="3697" ht="13.5" customHeight="1"/>
    <row r="3698" ht="13.5" customHeight="1"/>
    <row r="3699" ht="13.5" customHeight="1"/>
    <row r="3700" ht="13.5" customHeight="1"/>
    <row r="3701" ht="13.5" customHeight="1"/>
    <row r="3702" ht="13.5" customHeight="1"/>
    <row r="3703" ht="13.5" customHeight="1"/>
    <row r="3704" ht="13.5" customHeight="1"/>
    <row r="3705" ht="13.5" customHeight="1"/>
    <row r="3706" ht="13.5" customHeight="1"/>
    <row r="3707" ht="13.5" customHeight="1"/>
    <row r="3708" ht="13.5" customHeight="1"/>
    <row r="3709" ht="13.5" customHeight="1"/>
    <row r="3710" ht="13.5" customHeight="1"/>
    <row r="3711" ht="13.5" customHeight="1"/>
    <row r="3712" ht="13.5" customHeight="1"/>
    <row r="3713" ht="13.5" customHeight="1"/>
    <row r="3714" ht="13.5" customHeight="1"/>
    <row r="3715" ht="13.5" customHeight="1"/>
    <row r="3716" ht="13.5" customHeight="1"/>
    <row r="3717" ht="13.5" customHeight="1"/>
    <row r="3718" ht="13.5" customHeight="1"/>
    <row r="3719" ht="13.5" customHeight="1"/>
    <row r="3720" ht="13.5" customHeight="1"/>
    <row r="3721" ht="13.5" customHeight="1"/>
    <row r="3722" ht="13.5" customHeight="1"/>
    <row r="3723" ht="13.5" customHeight="1"/>
    <row r="3724" ht="13.5" customHeight="1"/>
    <row r="3725" ht="13.5" customHeight="1"/>
    <row r="3726" ht="13.5" customHeight="1"/>
    <row r="3727" ht="13.5" customHeight="1"/>
    <row r="3728" ht="13.5" customHeight="1"/>
    <row r="3729" ht="13.5" customHeight="1"/>
    <row r="3730" ht="13.5" customHeight="1"/>
    <row r="3731" ht="13.5" customHeight="1"/>
    <row r="3732" ht="13.5" customHeight="1"/>
    <row r="3733" ht="13.5" customHeight="1"/>
    <row r="3734" ht="13.5" customHeight="1"/>
    <row r="3735" ht="13.5" customHeight="1"/>
    <row r="3736" ht="13.5" customHeight="1"/>
    <row r="3737" ht="13.5" customHeight="1"/>
    <row r="3738" ht="13.5" customHeight="1"/>
    <row r="3739" ht="13.5" customHeight="1"/>
    <row r="3740" ht="13.5" customHeight="1"/>
    <row r="3741" ht="13.5" customHeight="1"/>
    <row r="3742" ht="13.5" customHeight="1"/>
    <row r="3743" ht="13.5" customHeight="1"/>
    <row r="3744" ht="13.5" customHeight="1"/>
    <row r="3745" ht="13.5" customHeight="1"/>
    <row r="3746" ht="13.5" customHeight="1"/>
    <row r="3747" ht="13.5" customHeight="1"/>
    <row r="3748" ht="13.5" customHeight="1"/>
    <row r="3749" ht="13.5" customHeight="1"/>
    <row r="3750" ht="13.5" customHeight="1"/>
    <row r="3751" ht="13.5" customHeight="1"/>
    <row r="3752" ht="13.5" customHeight="1"/>
    <row r="3753" ht="13.5" customHeight="1"/>
    <row r="3754" ht="13.5" customHeight="1"/>
    <row r="3755" ht="13.5" customHeight="1"/>
    <row r="3756" ht="13.5" customHeight="1"/>
    <row r="3757" ht="13.5" customHeight="1"/>
    <row r="3758" ht="13.5" customHeight="1"/>
    <row r="3759" ht="13.5" customHeight="1"/>
    <row r="3760" ht="13.5" customHeight="1"/>
    <row r="3761" ht="13.5" customHeight="1"/>
    <row r="3762" ht="13.5" customHeight="1"/>
    <row r="3763" ht="13.5" customHeight="1"/>
    <row r="3764" ht="13.5" customHeight="1"/>
    <row r="3765" ht="13.5" customHeight="1"/>
    <row r="3766" ht="13.5" customHeight="1"/>
    <row r="3767" ht="13.5" customHeight="1"/>
    <row r="3768" ht="13.5" customHeight="1"/>
    <row r="3769" ht="13.5" customHeight="1"/>
    <row r="3770" ht="13.5" customHeight="1"/>
    <row r="3771" ht="13.5" customHeight="1"/>
    <row r="3772" ht="13.5" customHeight="1"/>
    <row r="3773" ht="13.5" customHeight="1"/>
    <row r="3774" ht="13.5" customHeight="1"/>
    <row r="3775" ht="13.5" customHeight="1"/>
    <row r="3776" ht="13.5" customHeight="1"/>
    <row r="3777" ht="13.5" customHeight="1"/>
    <row r="3778" ht="13.5" customHeight="1"/>
    <row r="3779" ht="13.5" customHeight="1"/>
    <row r="3780" ht="13.5" customHeight="1"/>
    <row r="3781" ht="13.5" customHeight="1"/>
    <row r="3782" ht="13.5" customHeight="1"/>
    <row r="3783" ht="13.5" customHeight="1"/>
    <row r="3784" ht="13.5" customHeight="1"/>
    <row r="3785" ht="13.5" customHeight="1"/>
    <row r="3786" ht="13.5" customHeight="1"/>
    <row r="3787" ht="13.5" customHeight="1"/>
    <row r="3788" ht="13.5" customHeight="1"/>
    <row r="3789" ht="13.5" customHeight="1"/>
    <row r="3790" ht="13.5" customHeight="1"/>
    <row r="3791" ht="13.5" customHeight="1"/>
    <row r="3792" ht="13.5" customHeight="1"/>
    <row r="3793" ht="13.5" customHeight="1"/>
    <row r="3794" ht="13.5" customHeight="1"/>
    <row r="3795" ht="13.5" customHeight="1"/>
    <row r="3796" ht="13.5" customHeight="1"/>
    <row r="3797" ht="13.5" customHeight="1"/>
    <row r="3798" ht="13.5" customHeight="1"/>
    <row r="3799" ht="13.5" customHeight="1"/>
    <row r="3800" ht="13.5" customHeight="1"/>
    <row r="3801" ht="13.5" customHeight="1"/>
    <row r="3802" ht="13.5" customHeight="1"/>
    <row r="3803" ht="13.5" customHeight="1"/>
    <row r="3804" ht="13.5" customHeight="1"/>
    <row r="3805" ht="13.5" customHeight="1"/>
    <row r="3806" ht="13.5" customHeight="1"/>
    <row r="3807" ht="13.5" customHeight="1"/>
    <row r="3808" ht="13.5" customHeight="1"/>
    <row r="3809" ht="13.5" customHeight="1"/>
  </sheetData>
  <autoFilter ref="A1:AM1065"/>
  <customSheetViews>
    <customSheetView guid="{46145B8F-7001-480A-A774-50704353CEE3}" filter="1" showAutoFilter="1">
      <pageMargins left="0.7" right="0.7" top="0.75" bottom="0.75" header="0.3" footer="0.3"/>
      <autoFilter ref="A1:AM4791">
        <filterColumn colId="28">
          <filters>
            <filter val="SOB"/>
            <filter val="SEASS"/>
          </filters>
        </filterColumn>
      </autoFilter>
    </customSheetView>
    <customSheetView guid="{E416617D-26D0-4119-8B88-55964A8654D5}" filter="1" showAutoFilter="1">
      <pageMargins left="0.7" right="0.7" top="0.75" bottom="0.75" header="0.3" footer="0.3"/>
      <autoFilter ref="A1:AM2982"/>
    </customSheetView>
    <customSheetView guid="{7E77D463-F7A6-40C4-96E4-5C1F6126325C}" filter="1" showAutoFilter="1">
      <pageMargins left="0.7" right="0.7" top="0.75" bottom="0.75" header="0.3" footer="0.3"/>
      <autoFilter ref="A1:AM4791">
        <filterColumn colId="28">
          <filters>
            <filter val="SOT"/>
          </filters>
        </filterColumn>
        <filterColumn colId="34">
          <filters blank="1">
            <filter val="ACCA I"/>
            <filter val="ACCA II"/>
            <filter val="ADV-C"/>
            <filter val="ADV-P"/>
            <filter val="ARTIAN SM TRERMII"/>
            <filter val="ARTISAN FB TERM I"/>
            <filter val="ARTISAN FB TERM II"/>
            <filter val="ARTISAN SM TERMI"/>
            <filter val="ATD III"/>
            <filter val="CERT CA STAGE I"/>
            <filter val="CERT CA STAGE II"/>
            <filter val="CIFA SEC 3"/>
            <filter val="CIFA SEC I"/>
            <filter val="CRAFT BM MOD I TERM I"/>
            <filter val="CRAFT BM MOD I TERM II"/>
            <filter val="CRAFT BM MODULE 2TERMI"/>
            <filter val="CRAFT BM MODULE 2TERMII"/>
            <filter val="CRAFT FB MODULE 1 TERMI"/>
            <filter val="CRAFT FB MODULE 1 TERMII"/>
            <filter val="CRAFT FB MODULE 2TERMI"/>
            <filter val="CRAFT FB MODULE 2TERMII"/>
            <filter val="CRAFT ICT MOD I TERMI"/>
            <filter val="CRAFT ICT MOD I TERMII"/>
            <filter val="CRAFT ICT MODULE 2TERMI"/>
            <filter val="CRAFT ICT MODULE 2TERMII"/>
            <filter val="CS SEC 1"/>
            <filter val="DIP CA STAGE I"/>
            <filter val="DIP FB MODULE 1TERMI"/>
            <filter val="DIP FB MODULE 1TERMII"/>
            <filter val="DIP FB MODULE 2TERMI"/>
            <filter val="DIP FB MODULE 2TERMII"/>
            <filter val="DIP FB MODULE 3TERMI"/>
            <filter val="DIP FB MODULE 3TERMII"/>
            <filter val="DIP ICT MODULE 3 TERM I"/>
            <filter val="DIP ICT MODULE 3 TERM II"/>
            <filter val="DIP ICT MODULE2 TERMI"/>
            <filter val="DIP ICT MODULE2 TERMII"/>
            <filter val="DIP ICT MODULE3 TERM II"/>
            <filter val="DIPLOMA BM MODULE 2 TERM I"/>
            <filter val="DIPLOMA BM MODULE 2 TERM II"/>
            <filter val="FND LI"/>
            <filter val="FND LII"/>
            <filter val="GROUP 1"/>
            <filter val="GROUP 2"/>
            <filter val="GROUP 5"/>
            <filter val="GROUP A"/>
            <filter val="GSSY1S1"/>
            <filter val="GSSY1S2"/>
            <filter val="GSSY2S1"/>
            <filter val="GSSY2S2"/>
            <filter val="GSSY3S1"/>
            <filter val="GSSY3S2"/>
            <filter val="GSSY4S1"/>
            <filter val="GSSY4S2"/>
            <filter val="II"/>
            <filter val="INT LI"/>
            <filter val="JAN '23"/>
            <filter val="JAN-APRIL"/>
            <filter val="LEVEL I"/>
            <filter val="LEVEL IA"/>
            <filter val="LEVEL II"/>
            <filter val="LEVEL III"/>
            <filter val="LEVEL ONE"/>
            <filter val="LEVEL THREE"/>
            <filter val="LEVEL TWO"/>
            <filter val="MAY '24"/>
            <filter val="MAY-AUG"/>
            <filter val="SEC 1"/>
            <filter val="SEC 2"/>
            <filter val="SEC 3"/>
            <filter val="SEC 4"/>
            <filter val="SEC 5"/>
            <filter val="SEC -5"/>
            <filter val="SEC 6"/>
            <filter val="SEC 7"/>
            <filter val="SEC 8"/>
            <filter val="SEC-3A"/>
            <filter val="SEC-4"/>
            <filter val="SEC-5"/>
            <filter val="SEC-6"/>
            <filter val="SEC-7"/>
            <filter val="SEC-8"/>
            <filter val="SEC-9"/>
            <filter val="SEP-DEC"/>
            <filter val="SEPT '24"/>
            <filter val="SHORT COURSES"/>
            <filter val="SSY1S1"/>
            <filter val="SSY1S2"/>
            <filter val="SSY2S1"/>
            <filter val="SSY3S1"/>
            <filter val="SSY4S1"/>
            <filter val="STAGE 1"/>
            <filter val="STAGE 2"/>
            <filter val="STAGE 3"/>
            <filter val="STAGE 4"/>
            <filter val="STAGE 5"/>
            <filter val="STAGE I"/>
            <filter val="TBA"/>
            <filter val="TRIM 1"/>
            <filter val="TRIM 2"/>
            <filter val="TRIM 3"/>
            <filter val="TRIM 4"/>
            <filter val="TRIM 5"/>
            <filter val="TRIM 6"/>
            <filter val="TRIM3"/>
            <filter val="Y1S1"/>
            <filter val="Y1S2"/>
            <filter val="Y2S1"/>
            <filter val="Y2S2"/>
            <filter val="Y3S1"/>
            <filter val="Y3S2"/>
            <filter val="Y4S1"/>
            <filter val="Y4S2"/>
            <filter val="YEAR1TRIM2"/>
            <filter val="YEAR1TRIM3"/>
            <filter val="YEAR2TRIM1"/>
            <filter val="YEAR2TRIM2"/>
            <filter val="YEAR2TRIM3"/>
            <filter val="YEAR3TRIM1"/>
            <filter val="YEAR3TRIM2"/>
          </filters>
        </filterColumn>
      </autoFilter>
    </customSheetView>
    <customSheetView guid="{09013768-C9AE-435E-B73B-6417F867C7F7}" filter="1" showAutoFilter="1">
      <pageMargins left="0.7" right="0.7" top="0.75" bottom="0.75" header="0.3" footer="0.3"/>
      <autoFilter ref="A1:AM4791"/>
    </customSheetView>
    <customSheetView guid="{3C3EC445-25F3-46AC-9CFB-F94F368B8947}" filter="1" showAutoFilter="1">
      <pageMargins left="0.7" right="0.7" top="0.75" bottom="0.75" header="0.3" footer="0.3"/>
      <autoFilter ref="A1:AM4920">
        <filterColumn colId="1">
          <filters>
            <filter val="FRIDAY"/>
            <filter val="SATURDAY"/>
            <filter val="SAT'URDAY"/>
            <filter val="Thursday"/>
          </filters>
        </filterColumn>
        <filterColumn colId="8">
          <filters>
            <filter val="WALTER ODHIAMBO"/>
          </filters>
        </filterColumn>
      </autoFilter>
    </customSheetView>
    <customSheetView guid="{7764396B-1E4A-4B4C-8359-52A1B70FB64C}" filter="1" showAutoFilter="1">
      <pageMargins left="0.7" right="0.7" top="0.75" bottom="0.75" header="0.3" footer="0.3"/>
      <autoFilter ref="A1:AM4920">
        <filterColumn colId="6">
          <filters>
            <filter val="ABNORMAL PSYCHOLOGY"/>
            <filter val="ACCOUNTING AND FINANCIAL MANAGEMENT"/>
            <filter val="ACCOUNTING FOR ASSETS"/>
            <filter val="ACCOUNTING INFORMATION SOFTWARE"/>
            <filter val="ACTING FOR FILM"/>
            <filter val="ACTING FOR THE SCREEN"/>
            <filter val="ACTUARIAL MATHEMATICS I"/>
            <filter val="ACTUARIAL MATHEMATICS II"/>
            <filter val="ACTUARIAL MATHEMATICS III"/>
            <filter val="ADANCED MANAGEMENT ACCOUNTING"/>
            <filter val="ADMINISTRATION AND SUPERVISION OF PRE-SCHOOL EDUCATION"/>
            <filter val="ADMINISTRATIVE LAW"/>
            <filter val="ADOLESCENTS AND ADULT PROCEDURES"/>
            <filter val="ADVANCED ACCOUNTING I"/>
            <filter val="ADVANCED ACCOUNTING II"/>
            <filter val="ADVANCED ACCOUNTING THEORY"/>
            <filter val="ADVANCED AUDITING AND ASSURANCE"/>
            <filter val="ADVANCED AUDITING AND INVESTIGATION"/>
            <filter val="ADVANCED CORPORATE FINANCE"/>
            <filter val="ADVANCED ECONOMETRICS"/>
            <filter val="ADVANCED ECONOMIC THEORY"/>
            <filter val="ADVANCED FINANCIAL MANAGEMENT"/>
            <filter val="ADVANCED FINANCIAL REPORTING AND ANALYSIS"/>
            <filter val="ADVANCED FINANCIAL REPORTING AND ANALYSIS(ALT)"/>
            <filter val="ADVANCED INTERNATIONAL TAXATION"/>
            <filter val="ADVANCED MACROECONOMICS"/>
            <filter val="ADVANCED MACROECONOMICS I"/>
            <filter val="ADVANCED MACROECONOMICS II"/>
            <filter val="ADVANCED MAKEUP"/>
            <filter val="ADVANCED MANAGEMENT ACCOUNTING"/>
            <filter val="ADVANCED MANAGERIAL ACCOUNTING"/>
            <filter val="ADVANCED MICROECONOMICS"/>
            <filter val="ADVANCED MICROECONOMICS I"/>
            <filter val="ADVANCED MICROECONOMICS II"/>
            <filter val="ADVANCED TAXATION"/>
            <filter val="ADVANCED TAXATION PRACTICE"/>
            <filter val="ADVANCED THEORY OF FINANCE"/>
            <filter val="ADVANCED VIDEO CAMERA OPERATIONS"/>
            <filter val="ADVANCED VIDEO EDITING"/>
            <filter val="ADVERTISING"/>
            <filter val="AFRICA IN WORLD POLITICS"/>
            <filter val="AFRICAN AMERICAN LITERATURE"/>
            <filter val="AFRICAN LITERATURE I (POETRY FROM WEST AND SOUTHERN AFRICA)"/>
            <filter val="AFRICAN LITERATURE I (POETRY FROM WESTERN AND SOUTHERN AFRICA)"/>
            <filter val="AFRICAN ORATURE AND FOLKLORE"/>
            <filter val="AFRICAN-AMERICAN LITERATURE"/>
            <filter val="AGRICULTURAL ECONOMICS"/>
            <filter val="AGRICULTURAL GEOGRAPHY"/>
            <filter val="ANALYTICAL GEOMETRY"/>
            <filter val="ANALYTICAL MATHEMATICS"/>
            <filter val="ANIMATION"/>
            <filter val="APPLIED MULTIVARIATE STATISTICS"/>
            <filter val="ASSESSMENT AND CLINICAL PROCEDURES IN COUNSELING"/>
            <filter val="ASSESSMENT AND CLINICAL PROCEDURES IN COUNSELLING"/>
            <filter val="ASSET MANAGEMENT AND MANAGERIAL ACCOUNTING"/>
            <filter val="AUDIENCE ANALYSIS"/>
            <filter val="AUDIO TECHNIQUES II"/>
            <filter val="AUDIO VISUAL EDITING"/>
            <filter val="AUDITING"/>
            <filter val="AUDITING AND ASSURANCE"/>
            <filter val="AUDITING AND INVESTIGATION THEORY"/>
            <filter val="AUDITING I"/>
            <filter val="AUDITING II"/>
            <filter val="BANK OPERATIONS"/>
            <filter val="BANKING FRAUD"/>
            <filter val="BANKING LAW"/>
            <filter val="BANKING MANAGEMENT"/>
            <filter val="BARISTA AND MIXIOLOGY"/>
            <filter val="BASIC ANIMATION"/>
            <filter val="BASIC CINEMATOGRAPHY"/>
            <filter val="BASIC ELECTRONICS-1"/>
            <filter val="BASIC ELECTRONICS-11"/>
            <filter val="BASIC FOOD AND BEVERAGE PRODUCTION PRACTICE I"/>
            <filter val="BASIC GRAPHIC DESIGN AND SPECIAL EFFECTS"/>
            <filter val="BASIC MATHEMATICS"/>
            <filter val="BASIC VIDEO CAMERA OPERATIONS"/>
            <filter val="BASIC VIDEO EDITING"/>
            <filter val="BEHAVIOUR DISORDERS IN CHILDREN"/>
            <filter val="BEHAVIOUR MODIFICATION"/>
            <filter val="BIG DATA AND MARKETING ANALYTICS"/>
            <filter val="BIO-GEOGRAPHY"/>
            <filter val="BIOLOGICAL PSYCHOLOGY"/>
            <filter val="BLACK THEOLOGY"/>
            <filter val="BOOK KEEPING-1"/>
            <filter val="BOOK KEEPING-2"/>
            <filter val="BRAND MANAGEMENT"/>
            <filter val="BROADCAST WRITING"/>
            <filter val="BUSINESS &amp; DATA ANALYTICS"/>
            <filter val="BUSINESS ANALYTICS"/>
            <filter val="BUSINESS CALCULATIONS &amp; STATISTICS"/>
            <filter val="BUSINESS CALCULATIONS &amp; STATISTICS-2"/>
            <filter val="BUSINESS DATA ANALYTICS (PRACTICAL PAPERS)"/>
            <filter val="BUSINESS ETHICS"/>
            <filter val="BUSINESS FINANCE-1"/>
            <filter val="BUSINESS FINANCE-2"/>
            <filter val="BUSINESS LAW"/>
            <filter val="BUSINESS LAW-1"/>
            <filter val="BUSINESS LAW-2"/>
            <filter val="BUSINESS MATHEMATICS"/>
            <filter val="BUSINESS MATHEMATICS AND STATISTICS"/>
            <filter val="BUSINESS MATHEMATICS I"/>
            <filter val="BUSINESS OF ACTING"/>
            <filter val="BUSINESS ORGANISATION"/>
            <filter val="BUSINESS ORGANISATION-2"/>
            <filter val="BUSINESS PLAN"/>
            <filter val="BUSINESS PLAN DEVELOPMENT"/>
            <filter val="BUSINESS TECHNOLOGY"/>
            <filter val="BUSINESS TO BUSINESS MARKETING"/>
            <filter val="CALCULUS III"/>
            <filter val="CAREER AND TALENT MANAGEMENT"/>
            <filter val="CAREER AND WORK PLACE COUNSELLING"/>
            <filter val="CAREER AND WORKPLACE COUNSELLING"/>
            <filter val="CAREER COUNSELING"/>
            <filter val="CAREER COUNSELLING"/>
            <filter val="CATEGORY MANAGEMENT"/>
            <filter val="CATEGORY MANAGEMENT IN PROCUREMENT"/>
            <filter val="CATEGORY MANAGEMENT IN SUPPLY CHAIN"/>
            <filter val="CATERING PREMISES &amp; EQUIPMENTS"/>
            <filter val="CATERING PREMISES AND EQUIPMENT"/>
            <filter val="CCNA"/>
            <filter val="CHANGE MANAGEMENT"/>
            <filter val="CHANGE MANAGEMENT IN HUMAN RESOURSE MANAGEMENT"/>
            <filter val="CHILD DEVELOPMENT: EARLY, MIDDLE AND LATE"/>
            <filter val="CHILD DEVELOPMENT: PRE-NATAL AND INFANT"/>
            <filter val="CHILD GROWTH AND DEVELOPMENT"/>
            <filter val="CHILD PSYCHOTHERAPY"/>
            <filter val="CHILDREN LITERATURE"/>
            <filter val="CHILDREN’S LITERATURE"/>
            <filter val="CHILDREN'S LITERATURE"/>
            <filter val="CHILDREN'S LITERATURE IN KISWAHILI"/>
            <filter val="CHURCH HISTORY 1"/>
            <filter val="CHURCH HISTORY 11"/>
            <filter val="CINEMATOGRAPHY"/>
            <filter val="CLERICAL DUTIES-1"/>
            <filter val="CLERICAL DUTIES-2"/>
            <filter val="CLIMATE FINANCE"/>
            <filter val="CLIMATOLOGY"/>
            <filter val="COMMERCE-1"/>
            <filter val="COMMERCE-2"/>
            <filter val="COMMERCIAL AND ADMINISTRATIVE LAW-1"/>
            <filter val="COMMERCIAL AND ADMINISTRATIVE LAW-2"/>
            <filter val="COMMERCIAL LAW"/>
            <filter val="COMMERCIAL RELATIONSHIPS"/>
            <filter val="COMMUNICATION SKILLS &amp; ETHICS"/>
            <filter val="COMMUNICATION SKILLS AND ETHICS"/>
            <filter val="COMMUNICATION SKILLS AND RECORDS MANAGEMENT"/>
            <filter val="COMMUNICATION SKILLS-1"/>
            <filter val="COMMUNICATION SKILLS-2"/>
            <filter val="COMMUNITY AND SOCIAL JUSTICE"/>
            <filter val="COMMUNITY EDUCATION AND MOBILIZATION"/>
            <filter val="COMMUNITY POLICING"/>
            <filter val="COMPANY LAW"/>
            <filter val="COMPARATIVE BANKING"/>
            <filter val="COMPARATIVE CRIMINAL AND JUSTICE SYSTEM"/>
            <filter val="COMPARATIVE EDUCATION AND CONTEMPORARY ISSUES"/>
            <filter val="COMPARATIVE EDUCATION IN ECE"/>
            <filter val="COMPARATIVE INDUSTRIAL RELATIONS"/>
            <filter val="COMPENSATION AND REWARD MANAGEMENT"/>
            <filter val="COMPENSATION MANAGEMENT"/>
            <filter val="COMPETENCY BASED EDUCATION"/>
            <filter val="COMPLEX ANALYSIS 1"/>
            <filter val="COMPUTER AND SOCIETY"/>
            <filter val="COMPUTER APPLICATION IN CRIMINOLOGY"/>
            <filter val="COMPUTER APPLICATION SOFTWARE"/>
            <filter val="COMPUTER APPLICATIONS II - (PRACTICAL)"/>
            <filter val="COMPUTER APPLICATIONS II-1"/>
            <filter val="COMPUTER APPLICATIONS II-2"/>
            <filter val="COMPUTER APPPLICATION 1-PAPER 2(PRACTICAL)"/>
            <filter val="COMPUTER INFORMATION SYSTEMS APPLICATIONS"/>
            <filter val="COMPUTER MAINTAINACE AND SUPPORT-1"/>
            <filter val="COMPUTER MAINTAINACE AND SUPPORT-2"/>
            <filter val="COMPUTER NETWORKING"/>
            <filter val="COMPUTERIZED AUDITING &amp; ACCOUNTING INFORMATION SYSTEMS"/>
            <filter val="CONFLICT RESOLUTION AND MANAGEMENT"/>
            <filter val="CONSTITUTIONAL LAW"/>
            <filter val="CONSUMER BEHAVIOUR"/>
            <filter val="CONSUMER BEHAVIOUR THEORY"/>
            <filter val="CONSUMER PSYCHOLOGY"/>
            <filter val="CONTEMPORARY CRIMINOLOGICAL CRIMES"/>
            <filter val="CONTEXTUAL ISSUES"/>
            <filter val="CONTRACT MANAGEMENT PRINCIPLES AND PRACTICES"/>
            <filter val="CORPORATE FINANCE"/>
            <filter val="CORPORATE GOVERNANCE AND ETHICS"/>
            <filter val="CORPORATE LAW"/>
            <filter val="CORPORATE LEGAL ENVIRONMENT"/>
            <filter val="CORRECTIONAL AND REHABILITATION OF OFFENDERS"/>
            <filter val="COST ACCOUNTING II"/>
            <filter val="COST ACCOUNTING-1"/>
            <filter val="COST ACCOUNTING-2"/>
            <filter val="COSTUME &amp; MAKE UP DESIGN"/>
            <filter val="COSTUME AND MAKE UP"/>
            <filter val="COUNSELING FOR SPECIAL POPULATION"/>
            <filter val="COUNSELING PEOPLE INFECTED OR AFFECTED BY HIV"/>
            <filter val="COUNSELLING CHILDREN, YOUTH AND ADULTS"/>
            <filter val="COUNSELLING FOR SPECIAL POPULATIONS"/>
            <filter val="COUNSELLING IN THE WORK PLACE"/>
            <filter val="COUNSELLING IN THE WORKPLACE"/>
            <filter val="COUNSELLING PEOPLE INFECTED OR AFFECTED BY HIV"/>
            <filter val="COUNSELLING PRACTICUM - (TWO UNITS)"/>
            <filter val="COUNSELLING PROCESS AND PRACTICE"/>
            <filter val="COUNSELLING SKILLS"/>
            <filter val="COUNSELLING SKILLS AND TECHNIQUES"/>
            <filter val="COUNSELLOR BURNOUT, MANAGEMENT AND SUPERVISION"/>
            <filter val="COURSE SPECIALIZATION PROJECT -2"/>
            <filter val="COURSE SPECIALIZATION PROJECT-1"/>
            <filter val="COURSE SPECIALIZATION PROJECT-2"/>
            <filter val="COURSE SPECIALIZATION-1"/>
            <filter val="COURSE SPECIALIZATION-2"/>
            <filter val="CREATIVE WRITING IN KISWAHILI"/>
            <filter val="CREATIVE WRITING OF POETRY"/>
            <filter val="CREDIBILITY THEORY AND LOSS MODELS"/>
            <filter val="CRIME MAPPING AND ANALYSIS"/>
            <filter val="CRIME SCENE MANAGEMENT"/>
            <filter val="CRIME, DEVIANCE AND REHABILITATION"/>
            <filter val="CRIME, JUSTICE AND PUBLIC POLICY"/>
            <filter val="CRIME, MEDIA AND CULTURE"/>
            <filter val="CRIMINAL INVESTIGATIONS"/>
            <filter val="CRIMINAL JUSTICE MANAGEMENT"/>
            <filter val="CRIMINAL LAW AND PROCEDURE"/>
            <filter val="CRIMINAL LAW FOR CRIMINOLOGISTS"/>
            <filter val="CRIMINAL PROCEDURE"/>
            <filter val="CRIMINAL PSYCHOLOGY"/>
            <filter val="CRIMINOLOGY ETHICS AND PROFESSIONAL ETHICS"/>
            <filter val="CRIMINOLOGY PRACTICUM"/>
            <filter val="CRITICAL &amp; CULTURAL ANALYSIS IN DIGITAL COMMUNICATION"/>
            <filter val="CRITICAL READING AND RESPONSE"/>
            <filter val="CROSS CULTURAL MANAGEMENT"/>
            <filter val="CROSS CULTURAL PSYCHOLOGY"/>
            <filter val="CULTURE &amp; SUSTAINABLE DEVELOPMENT"/>
            <filter val="CULTURE AND SUSTAINABLE DEVELOPMENT"/>
            <filter val="CULTURE FOR SUSTAINABLE DEVELOPMENT"/>
            <filter val="CULTURE INCLUSIVITY AND COMMUNITY SERVICE LEARNING"/>
            <filter val="CULTURE, INCLUSIVITY AND COMMUNITY SERVICE LEARNING"/>
            <filter val="CURRENT ISSUES IN THE STUDY OF KISWAHILI I"/>
            <filter val="CURRICULUM DEVELOPMENT"/>
            <filter val="CURRICULUM IMPLEMENTATION AND EVALUATION (CURRICULUM OPTION)"/>
            <filter val="CURRICULUM THEORY AND CHANGE"/>
            <filter val="CYBER CRIME"/>
            <filter val="DATA CLOUD SOLUTION"/>
            <filter val="DATA COMMUNICATIONS AND NETWORKING-1"/>
            <filter val="DATA COMMUNICATIONS AND NETWORKING-2"/>
            <filter val="DATA MANAGEMENT AND ANALYTICS"/>
            <filter val="DATABASE MANAGEMENT SYSTEM-1"/>
            <filter val="DATABASE MANAGEMENT SYSTEM-2"/>
            <filter val="DATABASES"/>
            <filter val="DECISION MODELS FOR SUPPLY CHAIN MANAGEMENT"/>
            <filter val="DECISION THEORY AND BAYESIAN INFERENCE"/>
            <filter val="DECOLINIZATION OF CRIMINOLOGY AND JUSTICE"/>
            <filter val="DEMOGRAPHIC ECONOMICS"/>
            <filter val="DEMOGRAPHIC STATISTICS"/>
            <filter val="DEMOGRAPHY AND SOCIAL STATISTICS"/>
            <filter val="DERIVATIVE PRICING"/>
            <filter val="DESCRIPTION OF MODERN ENGLISH"/>
            <filter val="DESIGN AND ANALYSIS OF EXPERIMENTS"/>
            <filter val="DESKTOP PUBLISHING"/>
            <filter val="DEVELOPMENT ECONOMICS"/>
            <filter val="DEVELOPMENT FINANCE"/>
            <filter val="DEVELOPMENT JOURNALISM"/>
            <filter val="DEVELOPMENT OF GEOGRAPHIC THOUGHT"/>
            <filter val="DEVELOPMENT STUDIES"/>
            <filter val="DEVELOPMENTAL PSYCHOLOGY"/>
            <filter val="DIGITAL FINANCE"/>
            <filter val="DIGITAL MARKETING"/>
            <filter val="DIRECTOR’S CRAFT II"/>
            <filter val="DIRECTORS' CRAFT I"/>
            <filter val="DISCOURSE ANALYSIS"/>
            <filter val="DISTRIBUTION AND WAREHOUSING LOGISTICS"/>
            <filter val="DOCUMENTARY AND NON FICTION FILM"/>
            <filter val="DOCUMENTARY PRODUCTION AND EXHIBITION"/>
            <filter val="DRAMA AND POETRY"/>
            <filter val="DRAMA THERAPY"/>
            <filter val="DRUGS AND SOCIETY"/>
            <filter val="EASTERN AFRICAN LITERATURE"/>
            <filter val="E-BUSINESS IN LOGISTICS AND SUPPLY CHAIN"/>
            <filter val="ECONOMETRICS"/>
            <filter val="ECONOMETRICS I"/>
            <filter val="ECONOMETRICS II"/>
            <filter val="ECONOMIC AND ORGANIZED CRIME"/>
            <filter val="ECONOMICS"/>
            <filter val="ECONOMICS OF EDUCATION AND EDUCATION PLANNING"/>
            <filter val="ECONOMICS OF EDUCATION AND EDUCATIONAL PLANNING"/>
            <filter val="ECONOMICS OF MICROFINANCE"/>
            <filter val="ECONOMICS-1"/>
            <filter val="ECONOMICS-2"/>
            <filter val="E-COUNSELLING"/>
            <filter val="EDITING FOR ELECTRONIC MEDIA"/>
            <filter val="EDUCATION GUIDANCE AND COUNSELLING"/>
            <filter val="EDUCATION INSTITUTIONS POLICIES AND LEADERSHIP"/>
            <filter val="EDUCATION POLICY REFORMS AND FINANCING"/>
            <filter val="EDUCATIONAL COMMUNICATION AND TECHNOLOGY"/>
            <filter val="EDUCATIONAL FINANCE"/>
            <filter val="EDUCATIONAL GUIDANCE AND COUNSELING"/>
            <filter val="EDUCATIONAL GUIDANCE AND COUSELING"/>
            <filter val="EDUCATIONAL MANAGEMENT"/>
            <filter val="EDUCATIONAL MANAGEMENT, PLANNING AND ECONOMICS"/>
            <filter val="EDUCATIONAL MEDIA AND RESOURCES"/>
            <filter val="EDUCATIONAL PHILOSOPHY AND SOCIOLOGY"/>
            <filter val="EDUCATIONAL PSYCHOLOGY"/>
            <filter val="EDUCATIONAL STATISTICS"/>
            <filter val="EDUCATIONAL STATISTICS, MEASUREMENT AND EVALUATION"/>
            <filter val="EDUCATIONAL STATISTICS,MEASUERMENT AND EVALUATION"/>
            <filter val="EDUCATIONAL TECHNOLOGY"/>
            <filter val="EFFECTIVE STUDY SKILLS"/>
            <filter val="ELEMENTS OF BANKING"/>
            <filter val="ELEMENTS OF TAXATION"/>
            <filter val="E-MARKETING"/>
            <filter val="EMERGING ISSUES IN CORPORATE MANAGEMENT"/>
            <filter val="EMERGING ISSUES IN PUBLIC MANAGEMENT"/>
            <filter val="EMPLOYE RESOURCING"/>
            <filter val="EMPLOYEE RELATIONS"/>
            <filter val="EMPLOYEE RESOURCING"/>
            <filter val="ENGLISH FOR MASS COMMUNICATION"/>
            <filter val="ENTERPRENUERSHIP &amp; PROJECT ORIENTATION"/>
            <filter val="ENTERPRISE ETHICS"/>
            <filter val="ENTERPRISE RISK MANAGEMENT"/>
            <filter val="ENTERTAINMENT  LAW AND ETHICS-FILM"/>
            <filter val="ENTREPRENEURIAL MARKET RESEARCH"/>
            <filter val="ENTREPRENEURSHIP"/>
            <filter val="ENTREPRENEURSHIP &amp; BUSINESS DEVELOPMENT"/>
            <filter val="ENTREPRENEURSHIP &amp; COMMUNICATION"/>
            <filter val="ENTREPRENEURSHIP &amp;COMMUNICATION"/>
            <filter val="ENTREPRENEURSHIP AND COMMUNICATION"/>
            <filter val="ENTREPRENEURSHIP-BUSINESS PLAN 1"/>
            <filter val="ENTREPRENEURSHIP-BUSINESS PLAN -2"/>
            <filter val="ENTREPRENUERSHIP AND COMMUNICATION"/>
            <filter val="ENTREPRENUERSHIP AND COMMUNICATION(ALT)"/>
            <filter val="ENTREPRENUERSHIP BUSINESS PLAN"/>
            <filter val="ENVIRONMENTAL AND RESOURCE ECONOMICS"/>
            <filter val="ENVIRONMENTAL CONSERVATION"/>
            <filter val="ENVIRONMENTAL CRIME"/>
            <filter val="ENVIRONMENTAL EDUCATION"/>
            <filter val="ENVIRONMENTAL PSYCHOLOGY"/>
            <filter val="E-PROCUREMENT"/>
            <filter val="EQUITY AND INVESTMENTS"/>
            <filter val="ESSENTIALS OF PHOTOGRAPHY AND PHOTOJOURNALISM"/>
            <filter val="ESTIMATION THEORY"/>
            <filter val="ETHICAL AND LEGAL ISSUES IN COUNSELLING PRACTICE"/>
            <filter val="EVENT PLANNING AND MANAGEMENT"/>
            <filter val="EXCEPTIONAL CHILDREN"/>
            <filter val="FAMILY COUNSELLING"/>
            <filter val="FAMILY COUNSELLING AND THERAPY"/>
            <filter val="FEATURE AND DOCUMENTARY PRODUCTION"/>
            <filter val="FEATURE SCREENPLAY"/>
            <filter val="FEATURE, OPINION &amp; SPECIALIZED WRITING"/>
            <filter val="FIELD PRACTICUM AND SUPERVISION"/>
            <filter val="FILM DIRECTING"/>
            <filter val="FILM FOR DEVELOPMENT"/>
            <filter val="FILM GENRES"/>
            <filter val="FILM MARKETING AND PROMOTION"/>
            <filter val="FILM PRODUCTION"/>
            <filter val="FILM SCORING"/>
            <filter val="FINAL PROJECT: APPLIED RESEARCH"/>
            <filter val="FINAL PROJECT: FEATURE FILM"/>
            <filter val="FINAL PROJECT: STAGE PLAY (2 Credit Hours)"/>
            <filter val="FINANCE FOR MANAGERS"/>
            <filter val="FINANCE FOR PROJECTS"/>
            <filter val="FINANCE IN SUPPLY CHAIN MANAGEMENT"/>
            <filter val="FINANCE SEMINAR"/>
            <filter val="FINANCIAL ACCOUNTING"/>
            <filter val="FINANCIAL ACCOUNTING 1"/>
            <filter val="FINANCIAL ACCOUNTING THEORY"/>
            <filter val="FINANCIAL ACCOUNTING-1"/>
            <filter val="FINANCIAL ACCOUNTING-2"/>
            <filter val="FINANCIAL DERIVATIVES"/>
            <filter val="FINANCIAL ECONOMICS"/>
            <filter val="FINANCIAL INSTITUTIONS &amp; MARKETS"/>
            <filter val="FINANCIAL INSTITUTIONS AND MARKETS"/>
            <filter val="FINANCIAL MATHEMATICS"/>
            <filter val="FINANCIAL MATHEMATICS II"/>
            <filter val="FINANCIAL REPORTING"/>
            <filter val="FINANCIAL REPORTING AND ANALYSIS"/>
            <filter val="FINANCIAL RISK MANAGEMENT"/>
            <filter val="FINANCIAL SERVICE REGULATIONS"/>
            <filter val="FINANCIAL STATEMENT ANALYSIS"/>
            <filter val="FINANCIAL TECHNOLOGY"/>
            <filter val="FINANCIAL TIME SERIES"/>
            <filter val="FOOD &amp; BEVERAGE CONTROL THEORY I"/>
            <filter val="FOOD &amp; BEVERAGE PRODUCTION PRACTICAL II"/>
            <filter val="FOOD &amp; BEVERAGE PRODUCTION THEORY II"/>
            <filter val="FOOD &amp; BEVERAGE SALES &amp; SERVICE MANAGEMENT PRACTICE I"/>
            <filter val="FOOD &amp; BEVERAGE SALES &amp;SERVICE MANAGEMENT THEORY I"/>
            <filter val="FOOD &amp; BEVERAGE SALES &amp;SERVICE MANAGEMENT THEORY II"/>
            <filter val="FOOD &amp; BEVERAGE SERVICE AND SALES THEORY II"/>
            <filter val="FOOD &amp; BEVERAGE SERVICE PRACTICAL I"/>
            <filter val="FOOD &amp; BEVERAGE SERVICE PRACTICAL II"/>
            <filter val="FOOD &amp; BEVERAGE SERVICE THEORY I"/>
            <filter val="FOOD &amp; BEVERAGES PROCTUCTION PRACTICALS"/>
            <filter val="FOOD &amp; BEVERAGES PRODUCTION PRACTICALS"/>
            <filter val="FOOD &amp; BEVERAGES PRODUCTION THEORY"/>
            <filter val="FOOD AND BEVERAGE PRODUCTION THEORY."/>
            <filter val="FOOD AND BEVERAGE SERVICE AND SALES THEORY"/>
            <filter val="FOOD AND BEVERAGE SERVICE AND SALES TMGT PRACTICAL"/>
            <filter val="FOOD AND BEVERAGE SERVICE THEORY"/>
            <filter val="FOOD AND BEVERAGES CONTROL"/>
            <filter val="FOOD AND BEVERAGES SALES &amp; SERVICE PRACTICALS"/>
            <filter val="FOOD AND BEVERAGES SALES &amp; SERVICE THOERY"/>
            <filter val="FOOD AND MENU KNOWLEDGE THEORY"/>
            <filter val="FOOD AND NUTRITION"/>
            <filter val="FOOD HYGIENE AND SANITATION"/>
            <filter val="FOOD NUTRITION"/>
            <filter val="FOOD PRENEURSHIP"/>
            <filter val="FOOD PRODUCTION MANAGEMENT PRACTICE I"/>
            <filter val="FOOD PRODUCTION MANAGEMENT THEORY I"/>
            <filter val="FOOD SCIENCE &amp; NUTRITION THEORY II"/>
            <filter val="FOOD SCIENCE &amp; NUTRITION."/>
            <filter val="FOOD SECURITY AND AGRICULTURAL ECONOMICS"/>
            <filter val="FOREIGN EXCHANGE &amp; INTERNATIONAL TRADE"/>
            <filter val="FOREIGN LANGUAGE I"/>
            <filter val="FOREIGN LANGUAGE II"/>
            <filter val="FORENSIC ACCOUNTING"/>
            <filter val="FORENSIC ACCOUNTING AND LEGAL ENVIRONMENT"/>
            <filter val="FORENSIC DISPUTE RESOLUTION"/>
            <filter val="FORENSIC INVESTIGATION TECHNIQUES"/>
            <filter val="FORENSIC SCIENCE"/>
            <filter val="FOUNDATION OF HEALTH POLICY"/>
            <filter val="FOUNDATIONS OF ACCOUNTING"/>
            <filter val="FOUNDATIONS OF ACCOUNTING 1"/>
            <filter val="FOUNDATIONS OF CURRICULUM DEVELOPMENT"/>
            <filter val="FOUNDATIONS OF POLICY ANALYSIS"/>
            <filter val="FOUNDATIONS OF SUPPLY CHAIN MANAGEMENT"/>
            <filter val="FRAUD AND CORRUPTION SCHEMES"/>
            <filter val="FRAUD DETECTION &amp; MANAGEMENT"/>
            <filter val="FRAUD DETECTION AND MANAGEMENT"/>
            <filter val="FRAUD PREVENTION AND DETECTION"/>
            <filter val="FREIGHT CLEARING AND FORWARDING"/>
            <filter val="FRENCH"/>
            <filter val="FUNDAMENTAL ICT SKILLS"/>
            <filter val="FUNDAMENTALS AND EXHIBITION OF PHOTOGRAPHY"/>
            <filter val="FUNDAMENTALS AND PROCESS OF COUNSELLING"/>
            <filter val="FUNDAMENTALS OF ADVERTISING"/>
            <filter val="FUNDAMENTALS OF BUSINESS MATHEMATICS"/>
            <filter val="FUNDAMENTALS OF COMPUTING"/>
            <filter val="FUNDAMENTALS OF FILM MARKETING AND DISTRIBUTION"/>
            <filter val="FUNDAMENTALS OF FINANCE"/>
            <filter val="FUNDAMENTALS OF ICT"/>
            <filter val="FUNDAMENTALS OF ICT SKILLS"/>
            <filter val="FUNDAMENTALS OF INTERNATIONAL BUSINESS"/>
            <filter val="FUNDAMENTALS OF MA"/>
            <filter val="FUNDAMENTALS OF MANAGEMENT ACCOUNTING"/>
            <filter val="FUNDAMENTALS OF MANAGEMENT AND ENVIRONMENT"/>
            <filter val="FUNDAMENTALS OF NATIONAL EDUCATION ADMINISTRATION"/>
            <filter val="FUNDAMENTALS OF PROCUREMENT PLANNING"/>
            <filter val="FUNDAMENTALS OF PROJECT MANGEMENT"/>
            <filter val="FUNDAMENTALS OF QUANTITAIVE ANALYSIS"/>
            <filter val="FUNDAMENTALS OF QUANTITATIVE ANALYSIS"/>
            <filter val="FUNDAMENTALS OF TV PRODUCTION"/>
            <filter val="GAME THEORY"/>
            <filter val="GENDER, CRIME AND SOCIAL CONTROL"/>
            <filter val="GENDER, SEXUALITY AND CRIMINAL JUSTICE"/>
            <filter val="GENDER, SEXUALITY AND JUSTICE"/>
            <filter val="GENERAL METHODOLOGY FOR SOCIAL SCIENCES AND PROJECT IN RELIGIOUS EDUCATION"/>
            <filter val="GENERAL METHODS IN ECE"/>
            <filter val="GEOGRAPHY OF AFRICA"/>
            <filter val="GEOGRAPHY OF EAST AFRICA"/>
            <filter val="GEOGRAPHY OF SETTLEMENT"/>
            <filter val="GERONTOLOGY COUNSELING"/>
            <filter val="GERONTOLOGY COUNSELLING"/>
            <filter val="GLOBAL AND COMPARATIVE CRIMINOLOGY"/>
            <filter val="GLOBAL BUSINESS ENVIRONMENT"/>
            <filter val="GLOBAL CORPORATE SOCIAL RESPONSIBILITY"/>
            <filter val="GLOBAL E-COMMERCE"/>
            <filter val="GLOBAL HUMAN RESOURCE MANAGEMENT"/>
            <filter val="GLOBAL INNOVATION"/>
            <filter val="GLOBAL KNOWLEDGE MANAGEMENT"/>
            <filter val="GLOBAL LOGISTICS"/>
            <filter val="GLOBAL LOGISTICS MANAGEMENT"/>
            <filter val="GLOBAL MARKETING STRATEGY"/>
            <filter val="GLOBAL MEDIA ETHICS AND THE LAW"/>
            <filter val="GLOBAL STRATEGY"/>
            <filter val="GLOBAL SUPPLY CHAIN MANAGEMENT"/>
            <filter val="GOVERNMENT, CONSTITUTION AND POLITICS IN KENYA"/>
            <filter val="GOVERNMENT, CONSTITUTION, AND POLITICS IN KENYA"/>
            <filter val="GRAPHIC DESIGN AND VISUAL EFFECTS"/>
            <filter val="GREEN PROCUREMENT"/>
            <filter val="GROUP COUNSELLING"/>
            <filter val="GROUP COUNSELLING PROCESS AND PRACTICE"/>
            <filter val="GROUP FINANCIAL REPORTING"/>
            <filter val="HEALTH AND SAFETY AT WORK PLACE"/>
            <filter val="HEALTH AWARENESS AND LIFE \SKILLS"/>
            <filter val="HEALTH AWARENESS AND LIFESKILLS"/>
            <filter val="HEALTH ECONOMICS"/>
            <filter val="HEALTH EDUCATION AND PRACTICES"/>
            <filter val="HEALTH PSYCHOLOGY"/>
            <filter val="HIGHER EDUCATION ADMINISTRATION (ADMIN OPTION)"/>
            <filter val="HISTORICAL AND CONCEPTUAL FOUNDATIONS OF PSYCHOLOGY"/>
            <filter val="HISTORICAL DEVELOPMENT OF EARLY CHILDHOOD EDUCATION"/>
            <filter val="HISTORICAL DEVELOPMENT OF EDUCATION"/>
            <filter val="HISTORICAL DEVELOPMENT OF KISWAHILI"/>
            <filter val="HISTORY AND COMPARATIVE EDUCATION"/>
            <filter val="HISTORY OF CENTRAL AND SOUTHERN AFRICA"/>
            <filter val="HISTORY OF ECONOMIC THOUGHT"/>
            <filter val="HISTORY OF EDUCATION"/>
            <filter val="HISTORY OF FILM"/>
            <filter val="HISTORY OF MASS MEDIA"/>
            <filter val="HISTORY OF WEST AFRICA"/>
            <filter val="HOSPITALITY ACCOUNTING &amp; LAW THEORY I"/>
            <filter val="HUMAN &amp; PUBLIC RELATIONS-1"/>
            <filter val="HUMAN &amp; PUBLIC RELATIONS-2"/>
            <filter val="HUMAN CAPITAL DEVELOPMENT"/>
            <filter val="HUMAN GEOGRAPHY"/>
            <filter val="HUMAN GROWTH AND DEVELOPMENT"/>
            <filter val="HUMAN RELATIONS"/>
            <filter val="HUMAN RESOURCE DEVELOPMENT"/>
            <filter val="HUMAN RESOURCE INFORMATION SYSTEMS"/>
            <filter val="HUMAN RESOURCE MANAGEMENT IN PUBLIC SECTOR"/>
            <filter val="HUMAN RESOURCE MANAGEMENT INFORMATION SYSTEM"/>
            <filter val="HUMAN RESOURCE METRICS AND ANALYTICS"/>
            <filter val="HUMAN RESOURCE PLANNING"/>
            <filter val="HUMAN RESOURCES DEVELOPMENT IN PUBLIC SECTOR"/>
            <filter val="HUMAN RIGHTS AND ADVOCACY"/>
            <filter val="HUMAN SEXUALITY"/>
            <filter val="HUMAN TRAFFICKING AND CRIMINALITY"/>
            <filter val="HYPOTHESIS TESTING"/>
            <filter val="ICDL I"/>
            <filter val="ICDL II"/>
            <filter val="ICT (QUICKBOOKS)"/>
            <filter val="IDEATION"/>
            <filter val="IDEATION AND CREATIVITY MANAGEMENT"/>
            <filter val="IMMIGRATION AND PUBLIC POLICY"/>
            <filter val="INDIVIDUAL COUNSELLING THEORIES"/>
            <filter val="INDOOR AND OUTDOOR PLAY ACTIVITIES"/>
            <filter val="INDUSTRIAL ECONOMICS"/>
            <filter val="INDUSTRIAL PSYCHOLOGY"/>
            <filter val="INDUSTRIAL SAFETY AND HEALTH"/>
            <filter val="INFORMATION COMMUNICATION TECHNOLOGY"/>
            <filter val="INFORMATION COMMUNICATION TECHNOLOGY(ALT)"/>
            <filter val="INFORMATION COMMUNICATION TECHNOLOGY. -THEORY"/>
            <filter val="INFORMATION LITERACY"/>
            <filter val="INFORMATION SYSTEMS SUPPORT AND INTEGRATION"/>
            <filter val="INFORMATION TECHNOLOGY AND CRIME"/>
            <filter val="INFORMATION TECHNOLOGY FOR BUSINESS"/>
            <filter val="INSTRUCTIONAL METHODS"/>
            <filter val="INSTRUCTIONAL METHODS AND PRINCIPLES OF TEACHING"/>
            <filter val="INTEGRATED MARKETING COMMUNICATION"/>
            <filter val="INTELLECTUAL CAPITAL MANAGEMENT"/>
            <filter val="INTELLECTUAL PROPERTY"/>
            <filter val="INTELLIGENCE GATHERING AND MANAGEMENT"/>
            <filter val="INTERFACE AND INFORMATION DESIGN"/>
            <filter val="INTERMEDIATE ACCOUNTING I"/>
            <filter val="INTERMEDIATE ACCOUNTING II"/>
            <filter val="INTERMEDIATE MACROECONOMICS"/>
            <filter val="INTERMEDIATE MICROECONOMICS"/>
            <filter val="INTERNAL AUDITING"/>
            <filter val="INTERNAL AUDITOR PROFFESIONAL PRACTICE"/>
            <filter val="INTERNATIONAL ACCOUNTING PROCEDURES"/>
            <filter val="INTERNATIONAL BUSINESS LAW"/>
            <filter val="INTERNATIONAL BUSINESS MANAGEMENT"/>
            <filter val="INTERNATIONAL BUSINESS STRATEGY"/>
            <filter val="INTERNATIONAL CRIMINAL LAW"/>
            <filter val="INTERNATIONAL ECONOMICS"/>
            <filter val="INTERNATIONAL ECONOMICS II"/>
            <filter val="INTERNATIONAL FINANCE"/>
            <filter val="INTERNATIONAL FINANCE FOR DEVELOPMENT"/>
            <filter val="INTERNATIONAL FINANCIAL ASSET MANAGEMENT"/>
            <filter val="INTERNATIONAL FINANCIAL REPORTING AND ANALYSIS"/>
            <filter val="INTERNATIONAL HUMAN RESOURCE MANAGEMENT"/>
            <filter val="INTERNATIONAL LOGISTICS MANAGEMENT"/>
            <filter val="INTERNATIONAL MANAGEMENT"/>
            <filter val="INTERNATIONAL MARKETING"/>
            <filter val="INTERNATIONAL MARKETING MANAGEMENT"/>
            <filter val="INTERNATIONAL MONETARY ECONOMICS"/>
            <filter val="INTERNATIONAL ORGANIZATION"/>
            <filter val="INTERNATIONAL ORGANIZATIONS"/>
            <filter val="INTERNATIONAL POLITICS"/>
            <filter val="INTERNATIONAL PROCUREMENT AND LOGISTICS"/>
            <filter val="INTERNATIONAL PROJECT MANAGEMENT"/>
            <filter val="INTERNATIONAL RELATIONS"/>
            <filter val="INTERNATIONAL RISK MANAGEMENT"/>
            <filter val="INTERNATIONAL TAXATION PRACTICES"/>
            <filter val="INTERNATIONAL TRADE"/>
            <filter val="INTERNET BASED PROGRAMMING-1"/>
            <filter val="INTERNET BASED PROGRAMMING-2"/>
            <filter val="INTERROGATION AND INTERVIEW SKILLS"/>
            <filter val="INTORDUCTION TO BUSINESS LAW AND ETHICS"/>
            <filter val="INTRODUCTION TO ACTING AND DIRECTING"/>
            <filter val="INTRODUCTION TO ACTUARIAL SCIENCE"/>
            <filter val="INTRODUCTION TO AFRICAN CULTURE AND RELIGION"/>
            <filter val="INTRODUCTION TO AUDIO TECHNIQUES"/>
            <filter val="INTRODUCTION TO AUDIO VIDEO EDITING"/>
            <filter val="INTRODUCTION TO BUSINESS LAW"/>
            <filter val="INTRODUCTION TO BUSINESS LAW AND ETHICS"/>
            <filter val="INTRODUCTION TO BUSINESS STATISTICS"/>
            <filter val="INTRODUCTION TO COMMUNICATION TECHNOLOGY"/>
            <filter val="INTRODUCTION TO COMPARATIVE RELIGIONS"/>
            <filter val="INTRODUCTION TO COMPUTING &amp; PROGRAMMING"/>
            <filter val="INTRODUCTION TO COMPUTING SYSTEMS"/>
            <filter val="INTRODUCTION TO COSTUME AND MAKE - UP"/>
            <filter val="INTRODUCTION TO CRIMINAL INVESTIGATIONS"/>
            <filter val="INTRODUCTION TO CRIMINAL JUSTICE"/>
            <filter val="INTRODUCTION TO CRIMINOLOGY"/>
            <filter val="INTRODUCTION TO CRITICAL THINKING AND LOGIC"/>
            <filter val="INTRODUCTION TO DANCE SKILLS"/>
            <filter val="INTRODUCTION TO DATA ANALYTICS"/>
            <filter val="INTRODUCTION TO ECONOMETRICS"/>
            <filter val="INTRODUCTION TO E-GOVERNANCE"/>
            <filter val="INTRODUCTION TO E-GOVERNANCE &amp; E-BUSINESS"/>
            <filter val="INTRODUCTION TO FILM MARKETING AND MANAGEMENT"/>
            <filter val="INTRODUCTION TO FILM PRODUCTION"/>
            <filter val="INTRODUCTION TO FINANCE AND INVESTMENTS"/>
            <filter val="INTRODUCTION TO FINANCIAL ACCOUNTING"/>
            <filter val="INTRODUCTION TO FINANCIAL MANAGEMENT"/>
            <filter val="INTRODUCTION TO FORENSIC ACCOUNTING AND AUDIT"/>
            <filter val="INTRODUCTION TO GRAMMAR AND GRAMMATICAL STRUCTURE"/>
            <filter val="INTRODUCTION TO GRAMMAR AND GRAMMATICAL STRUCTURES OF ENGLISH"/>
            <filter val="INTRODUCTION TO GRAPHIC DESIGN"/>
            <filter val="INTRODUCTION TO GRAPHIC DESIGN AND BASIC ANIMATION"/>
            <filter val="INTRODUCTION TO HUMAN NUTRITION"/>
            <filter val="INTRODUCTION TO HUMAN RESOURCE MANAGEMENT"/>
            <filter val="INTRODUCTION TO INFORMATION COMMUNICATION TECHNOLOGY"/>
            <filter val="INTRODUCTION TO INTERNET TECHNOLOGY"/>
            <filter val="INTRODUCTION TO INVESTIGATIVE JOURNALISM"/>
            <filter val="INTRODUCTION TO JOURNALISM AND THE DIGITAL AGE"/>
            <filter val="INTRODUCTION TO KENYAN LAW AND LEGAL SYSTEMS"/>
            <filter val="INTRODUCTION TO LAW"/>
            <filter val="INTRODUCTION TO LAW AND GOVERNANCE"/>
            <filter val="INTRODUCTION TO LINGUISTICS AND THE STUDY OF KISWAHILI LANGUAGE"/>
            <filter val="INTRODUCTION TO MANAGEMENT ACCOUNTING"/>
            <filter val="INTRODUCTION TO MARKETING"/>
            <filter val="INTRODUCTION TO MEDIA LAW AND ETHICS"/>
            <filter val="INTRODUCTION TO MEDIA PSYCHOLOGY"/>
            <filter val="INTRODUCTION TO MORPHOLOGY AND SYNTAX"/>
            <filter val="INTRODUCTION TO ONLINE MEDIA"/>
            <filter val="INTRODUCTION TO PHONETICS AND PHONOLOGY IN ENGLISH"/>
            <filter val="INTRODUCTION TO PHOTOGRAPHY AND DESIGN"/>
            <filter val="INTRODUCTION TO POLITICAL SCIENCE"/>
            <filter val="INTRODUCTION TO PRACTICUM"/>
            <filter val="INTRODUCTION TO PSYCHOLOGY"/>
            <filter val="INTRODUCTION TO PSYCHOPATHOLOGY"/>
            <filter val="INTRODUCTION TO PUBLIC ADMINISTRATION"/>
            <filter val="INTRODUCTION TO PUBLIC POLICY"/>
            <filter val="INTRODUCTION TO PUBLIC PROCUREMENT"/>
            <filter val="INTRODUCTION TO PUBLIC RELATIONS"/>
            <filter val="INTRODUCTION TO RADIO PRODUCTION TECHNIQUES"/>
            <filter val="INTRODUCTION TO SCREENWRITING"/>
            <filter val="INTRODUCTION TO SOCIAL SCIENCES"/>
            <filter val="INTRODUCTION TO TECHNIQUES OF FILM PRODUCTION"/>
            <filter val="INTRODUCTION TO THE BIBLE"/>
            <filter val="INTRODUCTION TO THE STUDY OF LANGUAGE"/>
            <filter val="INTRODUCTION TO THE STUDY OF LANGUAGE."/>
            <filter val="INTRODUCTION TO THE STUDY OF LITERATURE IN KISWAHILI"/>
            <filter val="INTRODUCTION TO THEORIES OF TRANSLATION"/>
            <filter val="INTRODUCTION TO THEORIES OF TRANSLATION AND INTERPRETATION"/>
            <filter val="INTRODUCTION TO VIDEO CAMERA OPERATIONS"/>
            <filter val="INTRODUCTION TO VIDEO EDITING"/>
            <filter val="INVENTORY CONTROL MANAGEMENT"/>
            <filter val="INVENTORY LOGISTICS MANAGEMENT"/>
            <filter val="INVENTORY MANAGEMENT"/>
            <filter val="INVESTIGATIVE JOURNALISM"/>
            <filter val="INVESTMENT ANALYSIS AND ASSET MANAGEMENT"/>
            <filter val="ISSUES IN ADOLESCENT PSYCHOLOGY"/>
            <filter val="ISSUES IN DOMESTIC VIOLENCE"/>
            <filter val="ISSUES IN FINANCIAL MANAGEMENT"/>
            <filter val="ISSUES IN KENYAN HISTORY"/>
            <filter val="JUVENILE DELINQUENCY"/>
            <filter val="JUVENILE JUSTICE"/>
            <filter val="KENYAN LITERATURE"/>
            <filter val="KISlWAHILI FOR MASS COMMUNICATION"/>
            <filter val="KISWAHILI CLASSICAL, MODERN AND CONTEMPORARY POETRY"/>
            <filter val="KISWAHILI MORPHOLOGY AND SYNTAX"/>
            <filter val="KISWAHILI PHONETICS AND PHONOLOGY"/>
            <filter val="KISWAHILI STRUCTURE"/>
            <filter val="KISWAHILI THEORY AND METHODS IN ECE"/>
            <filter val="KNOWLEDGE MANAGEMENT TECHNOLOGIES"/>
            <filter val="KNOWLEDGE SHARING AND COLLABORATION"/>
            <filter val="KNOWLEDGEMENT MANAGEMENT"/>
            <filter val="LABOUR LAWS &amp; ECONOMICS"/>
            <filter val="LANGUAGE METHODS FOR EARLY CHILDHOOD EDUCATION"/>
            <filter val="LANGUAGE SKILLS IN KISWAHILI"/>
            <filter val="LAW"/>
            <filter val="LAW AND ETHICS"/>
            <filter val="LAW AND GOVERNANCE IN EDUCATION INSTITUTIONS"/>
            <filter val="LAW AND RIOTS"/>
            <filter val="LAW RELATED TO FRAUD"/>
            <filter val="LEADERSHIP AND CULTURE IN KNOWLEDGE AND INNOVATION"/>
            <filter val="LEADERSHIP AND MANAGEMENT"/>
            <filter val="LEADERSHIP AND MANAGEMENT IN EDUCATION"/>
            <filter val="LEADERSHIP AND TEAM BUILDING"/>
            <filter val="LEADERSHIP AND TEAMBUILDING"/>
            <filter val="LEADERSHIP THEORIES &amp; PRACTICE"/>
            <filter val="LEADERSHIP THEORIES AND PRACTICE IN EDUCATION INSTITUTIONS"/>
            <filter val="LEADERSHIPAND MANAGEMENT"/>
            <filter val="LEARDERSHIP LEADERSHIP AND MANAGEMENT"/>
            <filter val="LEGAL ASPECTS OF BUSINESS OPERATION"/>
            <filter val="LEGAL ISSUES IN PURCHASING AND SUPPLIES MANAGEMENT"/>
            <filter val="LEGAL ISSUES IN SUPPLY CHAIN MANAGEMENT"/>
            <filter val="LIFE SKILLS FOR PREVENTION AND MANAGEMENT OF SUBSTANCE ABUSE"/>
            <filter val="LIFESKILLS FOR PREVENTION AND MANAGEMENT OF SUBSTANCE ABUSE"/>
            <filter val="LIFESTYLE DISEASES AND REHABILITATION"/>
            <filter val="LIGHTING TECHNIQUES IN FILM"/>
            <filter val="LINEAR ALGEBRA 11"/>
            <filter val="LITERATURE IN EARLY CHILDHOOD EDUCATION"/>
            <filter val="LOCAL AND REGIONAL DEVELOPMENT"/>
            <filter val="LOGISTICS MANAGEMENT"/>
            <filter val="LOGISTICS SUPPORT PERSONNEL DEPLOYMENT"/>
            <filter val="LOSS AND GRIEF"/>
            <filter val="MAINSTREAMING IN SPECIAL CHILDREN"/>
            <filter val="MAINSTREAMING IN SPECIAL EDUCATION"/>
            <filter val="MAINTAINING FINANCIAL RECORDS"/>
            <filter val="MAINTENANCE AND BASIC ELECTRONICS"/>
            <filter val="MANAGEMENT ACCOUNTING"/>
            <filter val="MANAGEMENT ACCOUNTING I"/>
            <filter val="MANAGEMENT ACCOUNTING II"/>
            <filter val="MANAGEMENT INFORMATION"/>
            <filter val="MANAGEMENT INFORMATION SYSTEM-1"/>
            <filter val="MANAGEMENT INFORMATION SYSTEM-2"/>
            <filter val="MANAGEMENT MATHEMATICS I"/>
            <filter val="MANAGEMENT MATHEMATICS II"/>
            <filter val="MANAGEMENT PRINCIPLES AND PRACTICE"/>
            <filter val="MANAGEMENT SEMINAR"/>
            <filter val="MANAGERIAL ECONOMICS"/>
            <filter val="MANAGING COSTS AND FINANCE"/>
            <filter val="MANAGING GLOBAL ALLIANCE"/>
            <filter val="MANAGING RISK IN SUPPLY CHAIN"/>
            <filter val="MANAGING RISKS IN SUPPLY CHAINS"/>
            <filter val="MARITIME LOGISTICS"/>
            <filter val="MARKETING ANALYTICS"/>
            <filter val="MARKETING AND COMMUNICATION"/>
            <filter val="MARKETING CHANNELS"/>
            <filter val="MARKETING COMMUNICATION"/>
            <filter val="MARKETING MANAGEMENT-1"/>
            <filter val="MARKETING MANAGEMENT-2"/>
            <filter val="MARKETING METRICS AND ANALYTICS"/>
            <filter val="MARKETING RESEARCH"/>
            <filter val="MARRIAGE AND FAMILY THERAPY"/>
            <filter val="MATERIAL DEVELOPMENT AND INSTRUCTIONAL MEDIA FOR EARLY CHILDHOOD"/>
            <filter val="MATHEMATICAL CONCEPTS IN DATA SCIENCE"/>
            <filter val="MATHEMATICS FOR ECONOMICS"/>
            <filter val="MATHEMATICS FOR SCIENCE"/>
            <filter val="MATHEMATICS I"/>
            <filter val="MATHEMATICS II"/>
            <filter val="MATHEMATICS/EP/ICT"/>
            <filter val="MATHEMATICS-1"/>
            <filter val="MATHEMATICS-2"/>
            <filter val="MEDIA AND CULTURE"/>
            <filter val="MEDIA LAW AND ETHICS"/>
            <filter val="MEDIA MANAGEMENT AND MARKETING"/>
            <filter val="MEETINGS COMPLIANCE AND ADMINISTRATION"/>
            <filter val="MENU PLANNING"/>
            <filter val="MENU PLANNING AND COSTING"/>
            <filter val="MERGERS AND ACQUISITIONS"/>
            <filter val="METHODS OF HISTORICAL RESEARCH"/>
            <filter val="METHODS OF TEACHING AGRICULTURE"/>
            <filter val="METHODS OF TEACHING AUTOMOTIVE ENGINEERING"/>
            <filter val="METHODS OF TEACHING BIOLOGY"/>
            <filter val="METHODS OF TEACHING BUILDING AND CONSTRUCTION"/>
            <filter val="METHODS OF TEACHING BUSINESS STUDIES"/>
            <filter val="METHODS OF TEACHING CHEMISTRY"/>
            <filter val="METHODS OF TEACHING COMPUTER STUDIES"/>
            <filter val="METHODS OF TEACHING COUNSELLING PSYCHOLOGY"/>
            <filter val="METHODS OF TEACHING ELECTRICAL ENGINEERING"/>
            <filter val="METHODS OF TEACHING ENGLISH"/>
            <filter val="METHODS OF TEACHING FILM AND PERFORMING ARTS"/>
            <filter val="METHODS OF TEACHING FILM AND TELEVISION PRODUCTION"/>
            <filter val="METHODS OF TEACHING GEOGRAPHY"/>
            <filter val="METHODS OF TEACHING HISTORY"/>
            <filter val="METHODS OF TEACHING HOSPITALITY"/>
            <filter val="METHODS OF TEACHING KISWAHILI"/>
            <filter val="METHODS OF TEACHING LITERATURE"/>
            <filter val="METHODS OF TEACHING MATHEMATICS"/>
            <filter val="METHODS OF TEACHING MECHANICAL ENGINEERING"/>
            <filter val="METHODS OF TEACHING PHYSICS"/>
            <filter val="METHODS OF TEACHING RELIGION"/>
            <filter val="MICRO TEACHING"/>
            <filter val="MICROFINANCE AND DEVELOPMENT"/>
            <filter val="MICROTEACHING"/>
            <filter val="MICRO-TEACHING"/>
            <filter val="MODERN GOVERNMENT IN AFRICA"/>
            <filter val="MODERN GOVERNMENTS IN AFRICA"/>
            <filter val="MODERN KISWAHILI NOVEL, SHORT STORY AND PLAY"/>
            <filter val="MONETARY ECONOMICS"/>
            <filter val="MONETARY THEORY AND POLICY"/>
            <filter val="MONEY AND BANKING"/>
            <filter val="MONEY LAUNDERING"/>
            <filter val="MOTION GRAPHICS DESIGN"/>
            <filter val="MOTIVATION &amp; EMOTIONS"/>
            <filter val="MOTIVATION AND EMOTIONS"/>
            <filter val="Ms FOR PROJECT MANAGERS"/>
            <filter val="MULTICULTURAL COUNSELLING"/>
            <filter val="MULTINATIONAL FINANCE"/>
            <filter val="MULTIVARIATE STATISTICS IN MARKETING"/>
            <filter val="NATIONAL AND INTERNATIONAL LOGISTICS"/>
            <filter val="NET WORK SET UP"/>
            <filter val="NETWORK SECURITY"/>
            <filter val="NETWORK TROUBLESHOOTING"/>
            <filter val="NEWS WRITING AND  EDITING"/>
            <filter val="NEWS WRITING, REPORTING &amp; PRESENTATION"/>
            <filter val="NON-GORVERNMENT ORGANISATION MANAGEMENT"/>
            <filter val="NON-LIFE INSURANCE MATHEMATICS"/>
            <filter val="NUMERICAL ANALYSIS"/>
            <filter val="NUTRITION, DIET THERAPY &amp; HOME NURSING THEORY I"/>
            <filter val="OBJECT ORIENTED PROGRAMMING-1"/>
            <filter val="OBJECT ORIENTED PROGRAMMING-2"/>
            <filter val="OCCUPATION FRAUD"/>
            <filter val="OFFENDER REHABILITATION"/>
            <filter val="OFFICE ADMIN AND MANAGEMENT-1"/>
            <filter val="OFFICE ADMIN AND MANAGEMENT-2"/>
            <filter val="OFFICE ADMINISTRATION"/>
            <filter val="OFFICE ORGANIZATION-1"/>
            <filter val="OFFICE ORGANIZATION-2"/>
            <filter val="ONLINE JOURNALISM"/>
            <filter val="OPERATING SYSTEMS-1"/>
            <filter val="OPERATING SYSTEMS-2"/>
            <filter val="OPERATION RESEARCH II"/>
            <filter val="OPERATIONS MANAGEMENT IN SUPPLY CHAINS"/>
            <filter val="ORAL LITERATURE IN KISWAHILI"/>
            <filter val="ORDINARY DIFFERENTIAL EQUATIONS"/>
            <filter val="ORDINARY DIFFERENTIAL EQUITIONS"/>
            <filter val="ORGANISATION THEORY"/>
            <filter val="ORGANIZATION AND MANAGEMENT OF FEEDING PROGRAMS"/>
            <filter val="ORGANIZATION BEHAVIOR IN EDUCATION INSTITUTIONS"/>
            <filter val="ORGANIZATIONAL BEHAVIOUR"/>
            <filter val="ORGANIZATIONAL DEVELOPMENT AND CHANGE MANAGEMENT"/>
            <filter val="ORGANIZATIONAL PSYCHOLOGY"/>
            <filter val="ORGANIZATIONAL THEORY AND BEHAVIOUR"/>
            <filter val="ORIGIN AND DEVELOPMENT OF ENGLISH"/>
            <filter val="OVERVIEW OF THE LEGAL AND JUSTICE SYSTEM"/>
            <filter val="PAN-AFRICANISM,ORGANIZATION OF AFRICAN UNITY"/>
            <filter val="PASTRY AND BAKING"/>
            <filter val="PENSIONS AND OTHER BENEFITS SCHEMES"/>
            <filter val="PENTATEUCH"/>
            <filter val="PERFOMANCE MANAGEMENT"/>
            <filter val="PERFORMANCE AND REWARD MANAGEMENT"/>
            <filter val="PERFORMANCE BASED MANAGEMENT"/>
            <filter val="PERSONALITY DEVELOPMENT"/>
            <filter val="PERSONALITY THEORIES"/>
            <filter val="PHILOSOPHY OF EDUCATION"/>
            <filter val="PHONETICS AND PHONOLOGICAL ANALYSES"/>
            <filter val="PHONETICS AND PHONOLOGICAL ANALYSIS"/>
            <filter val="PHOTOGRAPHY &amp; PHOTOJOURNALISM"/>
            <filter val="PHOTOGRAPHY AND DESIGN"/>
            <filter val="PHYSICAL EDUCATION AND SPORTS"/>
            <filter val="PHYSICAL GEOGRAPHY"/>
            <filter val="PLANNING AND CONDUCTING FORMAL INVESTIGATIONS"/>
            <filter val="PLANNING II"/>
            <filter val="PLAYWRITING 1"/>
            <filter val="PM Ethics"/>
            <filter val="POLICING IN COMPARATIVE PERSPECTIVE"/>
            <filter val="POLICY ANALYSIS IMPLEMENTATION AND EVALUATION"/>
            <filter val="POLICY ANALYSIS, IMPLEMENTATION AND EVALUATION"/>
            <filter val="POLITICAL COMMUNICATION AND SOCIAL JUSTICE"/>
            <filter val="POLITICAL GEOGRAPHY"/>
            <filter val="POLITICS AND ORGANIZATION"/>
            <filter val="POPULATION GEOGRAPHY"/>
            <filter val="PORTFOLIO AND INVESTMENT ANALYSIS"/>
            <filter val="PORTFOLIO MANAGEMENT"/>
            <filter val="PRACTICUM"/>
            <filter val="PRACTICUM 1"/>
            <filter val="PRACTICUM 3"/>
            <filter val="PRE-SCHOOL CURRICULUM IN EARLY CHILDHOOD EDUCATION"/>
            <filter val="PRINCIPLES AND PRACICE OF MANAGEMENT-1"/>
            <filter val="PRINCIPLES AND PRACICE OF MANAGEMENT-2"/>
            <filter val="PRINCIPLES AND PRACTICE OF MANAGEMENT"/>
            <filter val="PRINCIPLES OF ACCOUNTING AND TAXATION"/>
            <filter val="PRINCIPLES OF ADVERTISING"/>
            <filter val="PRINCIPLES OF ARCHAEOLOGY"/>
            <filter val="PRINCIPLES OF ARCHEOLOGY"/>
            <filter val="PRINCIPLES OF AUDITING"/>
            <filter val="PRINCIPLES OF COMMUNITY DEVELOPMENT"/>
            <filter val="PRINCIPLES OF CRIMINOLOGY"/>
            <filter val="PRINCIPLES OF DATA BASE SYSTEMS"/>
            <filter val="PRINCIPLES OF ECONOMICS"/>
            <filter val="PRINCIPLES OF ENTREPRENEURSHIP AND MANAGEMENT"/>
            <filter val="PRINCIPLES OF ENTREPRENUERSHIP AND MANAGEMENT"/>
            <filter val="PRINCIPLES OF EVIDENCE"/>
            <filter val="PRINCIPLES OF FORENSIC SCIENCE"/>
            <filter val="PRINCIPLES OF GENERAL INSURANCE"/>
            <filter val="PRINCIPLES OF HUMAN RESOURCE MANAGEMENT"/>
            <filter val="PRINCIPLES OF INSURANCE AND RISK MANAGEMENT"/>
            <filter val="PRINCIPLES OF INVESTMENT"/>
            <filter val="PRINCIPLES OF LAW OF EVIDENCE AND THE TRIAL PROCESS"/>
            <filter val="PRINCIPLES OF LENDING"/>
            <filter val="PRINCIPLES OF MARKETING AND COMMS"/>
            <filter val="PRINCIPLES OF MARKETING AND COMMUNICATION"/>
            <filter val="PRINCIPLES OF PROCUREMENT AND LOGISTICS"/>
            <filter val="PRINCIPLES OF PROJECT REQUIREMENTS MANAGEMENT"/>
            <filter val="PRINCIPLES OF PURCHASING AND SUPPLY"/>
            <filter val="PRINCIPLES OF STAGE ACTING"/>
            <filter val="PRINCIPLES OF TAXATION"/>
            <filter val="PROBABILITY AND STATISTIC II"/>
            <filter val="PROBABILITY AND STATISTICS"/>
            <filter val="PROBABILITY AND STATISTICS II"/>
            <filter val="PROCUREMENT AND SUPPLY ADMINISTRATION"/>
            <filter val="PROCUREMENT AUDIT AND INVESTIGATION"/>
            <filter val="PROCUREMENT CONTRACTS &amp; NEGOTIATION"/>
            <filter val="PROCUREMENT ETHICS"/>
            <filter val="PROCUREMENT MANAGEMENT"/>
            <filter val="PROCUREMENT MANAGEMENT IN THE PUBLIC SECTOR"/>
            <filter val="PROCUREMENT OF GOODS, SERVICES AND WORKS"/>
            <filter val="PROCUREMENT RECORDS"/>
            <filter val="PRODUCING-BUSINESS AFFAIRS"/>
            <filter val="PRODUCTION AND OPERATIONS MANAGEMENT"/>
            <filter val="PRODUCTION DESIGN"/>
            <filter val="PROFESSIONAL ETHICAL AND LEGAL ASPECTS IN COUNSELLING"/>
            <filter val="PROFESSIONAL ETHICS AND GOVERNANCE"/>
            <filter val="PROFESSIONAL SKILLS"/>
            <filter val="PROFFESSIONAL COOKERY"/>
            <filter val="PROGRAM PLANNING AND IMPLEMENTATION"/>
            <filter val="PROJECT : NEWS FEATURE/NEWS SHOW"/>
            <filter val="PROJECT 2 TV DRAMA"/>
            <filter val="PROJECT 2: FILM PRODUCTION AND PREMIERE"/>
            <filter val="PROJECT FUNDRAISING"/>
            <filter val="PROJECT I"/>
            <filter val="PROJECT I: DOCUMENTARY PRODUCTION AND  EXHIBITION"/>
            <filter val="PROJECT II"/>
            <filter val="PROJECT MANAGEMENT"/>
            <filter val="PROJECT MANAGEMENT AND CONSULTANCY"/>
            <filter val="PROJECT MANAGEMENT LEADERSHIP"/>
            <filter val="PROJECT MANAGEMENT LEGAL FRAMEWORK"/>
            <filter val="PROJECT MANAGEMENT TOOLS AND TECHNIQUES"/>
            <filter val="PROJECT MONITORING AND EVALUATION"/>
            <filter val="PROJECT PLANNING &amp; SCHEDULING"/>
            <filter val="PROJECT PROCUREMENT &amp; COST MANAGEMENT"/>
            <filter val="PROJECT PROCUREMENT MANAGEMENT"/>
            <filter val="PROJECT QUALITY AND RISK MANAGEMENT"/>
            <filter val="PROJECT TIME &amp; COST MANAGEMENT"/>
            <filter val="PRUDENTIAL BANKING GUIDELINES"/>
            <filter val="PSYCHODRAMA"/>
            <filter val="PSYCHOLINGUISTICS"/>
            <filter val="PSYCHOLOGICAL ASSESSMENT AND EVALUATION"/>
            <filter val="PSYCHOLOGICAL STATISTICS"/>
            <filter val="PSYCHOLOGICAL TESTING AND ASSESSEMNT"/>
            <filter val="PSYCHOLOGICAL TESTING AND ASSESSMENT"/>
            <filter val="PSYCHOLOGY AND CRIME"/>
            <filter val="PSYCHOLOGY OF GENDER AND DEVELOPMENT"/>
            <filter val="PSYCHOLOGY OF RELIGION"/>
            <filter val="PUBLIC COMMUNICATION"/>
            <filter val="PUBLIC FINANCE AND TAXATION"/>
            <filter val="PUBLIC MANAGEMENT AND GOVERNANCE"/>
            <filter val="PUBLIC PROCUREMENT"/>
            <filter val="PUBLIC PROCUREMENT LAW"/>
            <filter val="PUBLIC PROJECT FINANCE"/>
            <filter val="PUBLIC RELATIONS"/>
            <filter val="PUBLIC SECTOR ECONOMICS"/>
            <filter val="PUBLIC SECTOR FINANCE"/>
            <filter val="PUBLIC SECTOR GOVERNANCE, POLICY AND ADMINISTRATION"/>
            <filter val="PUBLIC SECTOR KNOWLEDGE MANAGEMENT"/>
            <filter val="PUBLIC SECTOR REFORMS AND DEVOLUTION"/>
            <filter val="PUBLIC SPEAKING"/>
            <filter val="PUNISHMENT AND SOCIETY"/>
            <filter val="PUPPET THEATRE"/>
            <filter val="PYTHON DATA VISUALIZATION"/>
            <filter val="QUALITATIVE METHODS IN CRIMINOLOGY"/>
            <filter val="QUALITY MANAGEMENT SYSTEMS"/>
            <filter val="QUANTITATIVE ANALYSIS"/>
            <filter val="QUANTITATIVE METHODS-1"/>
            <filter val="QUANTITATIVE METHODS-2"/>
            <filter val="QUANTITATIVE MODELLING SKILLS"/>
            <filter val="QUANTITATIVE RESEARCH METHODS"/>
            <filter val="QUANTITATIVE SKILLS"/>
            <filter val="QUANTITATIVE TECHNIQUES-1"/>
            <filter val="QUANTITATIVE TECHNIQUES-2"/>
            <filter val="QUICKBOOKS GROUP A"/>
            <filter val="QUICKBOOKS GROUP B"/>
            <filter val="RADIO PRODUCTION"/>
            <filter val="RADIO PROJECT"/>
            <filter val="RADIO THEATRE"/>
            <filter val="RECORDING BUSINESS TRANSACTIONS"/>
            <filter val="REGULATION OF FINANCIAL MARKETS"/>
            <filter val="RELATIONSHIP MANAGEMENT IN SUPPLY CHAINS"/>
            <filter val="RELIGION &amp; POLITICAL MOVEMENT IN AFRICA"/>
            <filter val="RELIGION AND POLITICAL MOVEMENTS IN AFRICA"/>
            <filter val="REMOTE SENSING AND RESOURCE MANAGEMENT"/>
            <filter val="RESEARCH AND PUBLICATION ( ADMINISTRATION AND CURRICULUM DEVELOPMENT OPTION)"/>
            <filter val="RESEARCH IN CHILD IN FAMILY STUDIES 2 (PROJECT)"/>
            <filter val="RESEARCH IN FAMILY STUDIES 1 THEORY"/>
            <filter val="RESEARCH IN FAMILY STUDIES 2 (PROJECT)"/>
            <filter val="RESEARCH METHODS"/>
            <filter val="RESEARCH METHODS AND PROPOSAL WRITING"/>
            <filter val="RESEARCH METHODS IN COUNSELING"/>
            <filter val="RESEARCH METHODS IN COUNSELLING"/>
            <filter val="RESEARCH METHODS IN CRIMINAL JUSTICE"/>
            <filter val="RESEARCH METHODS IN EDUCATION"/>
            <filter val="RESEARCH METHODS IN SOCIAL SCIENCES"/>
            <filter val="RESEARCH PROJECT"/>
            <filter val="RESEARCH SKILLS"/>
            <filter val="RESTORATIVE JUSTICE"/>
            <filter val="RETAIL BANKING"/>
            <filter val="RETAIL LOGISTICS"/>
            <filter val="RISK MANAGEMENT STRATEGIES IN PUBLIC SECTOR"/>
            <filter val="ROLE OF FAMILY IN A CHANGING SOCIETY"/>
            <filter val="SALES &amp; MARKETING-1"/>
            <filter val="SALES &amp; MARKETING-2"/>
            <filter val="SALES AND MARKETING"/>
            <filter val="SALES MANAGEMENT"/>
            <filter val="SALESMANSHIP"/>
            <filter val="SALESMANSHIP-2"/>
            <filter val="SAMPLE SURVEYS"/>
            <filter val="SCENOGRAPHY AND TECHNOLOGY"/>
            <filter val="SCREENING PROCEDURES IN EARLY CHILDHOOD EDUCATION"/>
            <filter val="SCREENWRITING"/>
            <filter val="SCREENWRITING SHORT"/>
            <filter val="SECOND LANGUAGE ACQUISITION"/>
            <filter val="SECOND LANGUAGE ACQUISITION AND LEARNING"/>
            <filter val="SECONDARY SCHOOL CURRICULUM (CURR. OPTION)"/>
            <filter val="SECURITY ANALYSIS"/>
            <filter val="SELF-AWARENESS AND PERSONAL DEVELOPMENT"/>
            <filter val="SEMANTICS AND PRAGMATICS"/>
            <filter val="SEMINAR"/>
            <filter val="SERVER MAINTENANCE"/>
            <filter val="SERVICE MARKETING"/>
            <filter val="SERVICES MARKETING"/>
            <filter val="SHORT STORY"/>
            <filter val="SOCIAL EDUCATION AND ETHICS IN ISLAM"/>
            <filter val="SOCIAL EDUCATION AND SOCIAL ETHICS IN ISLAM"/>
            <filter val="SOCIAL INTERACTION IN ECE"/>
            <filter val="SOCIAL INTERRACTIONS IN ECE"/>
            <filter val="SOCIAL MEDIA &amp; DIGITAL STORYTELLING"/>
            <filter val="SOCIAL PSYCHOLOGICAL ASPECTS FOR PUBLIC MANAGEMENT"/>
            <filter val="SOCIAL PSYCHOLOGY"/>
            <filter val="SOCIAL PSYCHOLOGY IN EARLY CHILDHOOD EDUCATION"/>
            <filter val="SOCIAL STUDIES IN EARLY CHILDHOOD EDUCATION"/>
            <filter val="SOCIOLINGUISTICS"/>
            <filter val="SOCIOLINGUISTICS (ENGLISH)"/>
            <filter val="SOCIOLINGUISTICS (ISIMU JAMII)"/>
            <filter val="SOCIOLOGY OF EDUCATION"/>
            <filter val="SOCIOLOGY OF RELIGION"/>
            <filter val="SOUND DESIGN"/>
            <filter val="SOUND DESIGN AND MUSIC IN FILM"/>
            <filter val="SOUND DESIGN IN FILM"/>
            <filter val="SOURCE AND THEMES IN AFRICAN HISTORY"/>
            <filter val="SOURCES AND THEMES IN AFRICAN HISTORY"/>
            <filter val="SPECIALISED ACCOUNTING TECHNIQUES"/>
            <filter val="SPECIALIZED ACCOUNTING TECHNIQUES"/>
            <filter val="STAGE DIRECTING 1"/>
            <filter val="STAGE DIRECTING II"/>
            <filter val="STAGE PERFORMANCE"/>
            <filter val="STATISTICAL PROGRAMMING"/>
            <filter val="STATISTICAL PROGRAMMING II"/>
            <filter val="STATISTICAL QUALITY CONTROL"/>
            <filter val="STATISTICS I"/>
            <filter val="STATISTICS II"/>
            <filter val="STATISTICS IN SOCIAL SCIENCES"/>
            <filter val="STILL GRAPHICS DESIGN"/>
            <filter val="STOCHASTIC PROCESSES I"/>
            <filter val="STOCHASTIC PROCESSES II"/>
            <filter val="STORES MANAGEMENT AND DISTRIBUTION"/>
            <filter val="STRATEGIC BRAND MANAGEMENT"/>
            <filter val="STRATEGIC ENTREPRENEURSHIP"/>
            <filter val="STRATEGIC HUMAN RESOURCE MANAGEMENT"/>
            <filter val="STRATEGIC INNOVATION MANAGEMENT"/>
            <filter val="STRATEGIC INVENTORY MANAGEMENT"/>
            <filter val="STRATEGIC KNOWLEDGE MANAGEMENT"/>
            <filter val="STRATEGIC MANAGEMENT IN PUBLIC SECTOR"/>
            <filter val="STRATEGIC MANAGEMENT IN THE PUBLIC SECTOR"/>
            <filter val="STRATEGIC MANAGEMENT OF EDUCATION INSTITUTIONS ENTERPRISES"/>
            <filter val="STRATEGIC PURCHASING AND SOURCING"/>
            <filter val="STRESS, TRAUMA AND GRIEF COUNSELLING"/>
            <filter val="STUCTURED PROGRAMMING-1"/>
            <filter val="STUCTURED PROGRAMMING-II"/>
            <filter val="STUDIO EQUIPMENT OPERATIONS"/>
            <filter val="STYLISTIC AND LITERARY DEVICES"/>
            <filter val="STYLISTICS AND LITERARY TECHNIQUES"/>
            <filter val="SUBJECT METHODS IN AGRICULTURE"/>
            <filter val="SUBJECT METHODS IN AUTOMOTIVE ENGINEERING"/>
            <filter val="SUBJECT METHODS IN BIOLOGY"/>
            <filter val="SUBJECT METHODS IN BUILDING CONSTRUCTION"/>
            <filter val="SUBJECT METHODS IN BUSINESS STUDIES"/>
            <filter val="SUBJECT METHODS IN CHEMISTRY"/>
            <filter val="SUBJECT METHODS IN CHRISTIAN RELIGIOUS EDUCATION"/>
            <filter val="SUBJECT METHODS IN COMPUTER STUDIES"/>
            <filter val="SUBJECT METHODS IN CRE"/>
            <filter val="SUBJECT METHODS IN ELECTRICAL ENGINNERING"/>
            <filter val="SUBJECT METHODS IN ENGLISH"/>
            <filter val="SUBJECT METHODS IN FILM AND TELEVISION PRODUCTION"/>
            <filter val="SUBJECT METHODS IN GEOGRAPHY"/>
            <filter val="SUBJECT METHODS IN HISTORY AND GOVERNMENT"/>
            <filter val="SUBJECT METHODS IN HOSPITALITY"/>
            <filter val="SUBJECT METHODS IN ICT"/>
            <filter val="SUBJECT METHODS IN KISWAHILI &amp; LITERATURE"/>
            <filter val="SUBJECT METHODS IN KISWAHILI AND LITERATURE"/>
            <filter val="SUBJECT METHODS IN LITERATURE"/>
            <filter val="SUBJECT METHODS IN MATHEMATICS"/>
            <filter val="SUBJECT METHODS IN MECHANICAL ENGINEERING"/>
            <filter val="SUBJECT METHODS IN PHYSICS"/>
            <filter val="SUBSTANCE USE AND CRIMINALITY"/>
            <filter val="SUPPLY AND TRANSPORT MANAGEMENT-1"/>
            <filter val="SUPPLY AND TRANSPORT MANAGEMENT-2"/>
            <filter val="SUPPLY CHAIN FINANCE"/>
            <filter val="SUPPLY CHAIN MANAGEMENT FOR SMES"/>
            <filter val="SUPPLY CHAIN MANAGEMENT INFORMATION SYSTEMS"/>
            <filter val="SUPPLY CHAIN RISK MANAGEMENT AND AUDITING"/>
            <filter val="SUPPORT SUBJECTS I"/>
            <filter val="SUPPORT SUBJECTS II"/>
            <filter val="SURVEY OF WORLD HISTORY"/>
            <filter val="SURVIVAL ANALYSIS"/>
            <filter val="SUSTAINABILITY AND PLANNING POLICY DEVELOPMENT"/>
            <filter val="SUSTAINABILITY REPORTING"/>
            <filter val="SUSTAINABLE SUPPLY CHAIN MANAGEMENT"/>
            <filter val="SYSTEMS ANALYSIS AND DESIGN-1"/>
            <filter val="SYSTEMS ANALYSIS AND DESIGN-2"/>
            <filter val="TAXATION"/>
            <filter val="TAXATION FRAUD"/>
            <filter val="TEACHING PRACTICE"/>
            <filter val="TEACHING PRACTICE 1"/>
            <filter val="TEACHING PRACTICE I"/>
            <filter val="TEACHING PRACTICE II"/>
            <filter val="TECHNIQUES IN GEOGRAPHY I"/>
            <filter val="TECHNOLOGY AND INNOVATION"/>
            <filter val="TELEVISION PRODUCTION"/>
            <filter val="TERRORISM AND INTERNATIONAL SECURITY"/>
            <filter val="THE ART OF STORYTELLING"/>
            <filter val="THE GOSPELS"/>
            <filter val="THE NOVEL"/>
            <filter val="THE SHORT STORY"/>
            <filter val="THEATRE FOR DEVELOPMENT"/>
            <filter val="THEATRE HISTORY"/>
            <filter val="THEATRE MANAGEMENT"/>
            <filter val="THEMES IN EAST AFRICAN HISTORY"/>
            <filter val="THEORETICAL CRIMINOLOGY"/>
            <filter val="THEORIES AND METHODS OF ENVIRONMENTAL EDUCATION"/>
            <filter val="THEORIES OF COMMERCE"/>
            <filter val="THEORIES OF COMMUNICATION &amp; DIGITAL MEDIA"/>
            <filter val="THEORIES OF COUNSELLING"/>
            <filter val="THEORIES OF COUNSELLING AND PSYCHOTHERAPY"/>
            <filter val="THEORIES OF EDUCATIONAL ADMINISTRATION"/>
            <filter val="THEORIES OF LITERATURE AND STYLISTIC CRITICISM"/>
            <filter val="THEORY &amp; PRACTICE OF KNOWLEDGE MANAGEMENT"/>
            <filter val="THEORY AND METHODS IN ORAL LITERATURE"/>
            <filter val="THEORY AND METHODS OF ART AND CRAFT"/>
            <filter val="THEORY AND METHODS OF ENVIRONMENTAL EDUCATION"/>
            <filter val="THEORY AND METHODS OF MUSIC, MOVEMENT AND DRAMA"/>
            <filter val="THEORY AND METHODS OF RELIGIOUS EDUCATION"/>
            <filter val="THEORY AND METHODS OF TEACHING MATHEMATICS"/>
            <filter val="THEORY AND PRACTICE OF INNOVATION MANAGEMENT"/>
            <filter val="TOTAL QUALITY MANAGEMENT"/>
            <filter val="TRADITIONAL JUSTICE"/>
            <filter val="TRAINING AND DEVELOPMENT"/>
            <filter val="TRANSNATIONAL ORGANISED CRIME"/>
            <filter val="TRANSPORT AND FLEET MANAGEMENT"/>
            <filter val="TRANSPORTATION AND FLEET MANAGEMENT"/>
            <filter val="UNDERSTANDING ORGANIZATIONAL ENVIRONMENT"/>
            <filter val="USE OF ENGLISH FOR ACADEMIC PURPOSES"/>
            <filter val="VECTOR ANALYSIS"/>
            <filter val="VICTIMOLOGY"/>
            <filter val="VIDEO CAMERA OPERATIONS"/>
            <filter val="VIDEOGRAPHY TECHNIQUES I"/>
            <filter val="VIDEOGRAPHY TECHNIQUES II"/>
            <filter val="VISUAL PROGRAMMING-1"/>
            <filter val="VISUAL PROGRAMMING-2"/>
            <filter val="WAREHOUSING AND DATA MINING"/>
            <filter val="WAREHOUSING ESSENTIALS"/>
            <filter val="WEB DEVELOPMENT"/>
            <filter val="WINDOWS SERVERS ROLES AND FEATURES"/>
            <filter val="WORK PLACE CONFLICT MANAGEMENT"/>
          </filters>
        </filterColumn>
        <filterColumn colId="28">
          <filters>
            <filter val="SOT"/>
          </filters>
        </filterColumn>
      </autoFilter>
    </customSheetView>
    <customSheetView guid="{337858E2-9A54-4E70-B785-28FB05F65416}" filter="1" showAutoFilter="1">
      <pageMargins left="0.7" right="0.7" top="0.75" bottom="0.75" header="0.3" footer="0.3"/>
      <autoFilter ref="A1:AM4442">
        <filterColumn colId="28">
          <filters>
            <filter val="PTTI"/>
          </filters>
        </filterColumn>
      </autoFilter>
    </customSheetView>
    <customSheetView guid="{F2254748-6B23-4200-A780-6A0330EF8E86}" filter="1" showAutoFilter="1">
      <pageMargins left="0.7" right="0.7" top="0.75" bottom="0.75" header="0.3" footer="0.3"/>
      <autoFilter ref="A1:AM4730">
        <filterColumn colId="6">
          <filters>
            <filter val="2D ANIMATIONS AND CARTOONING"/>
            <filter val="ABNORMAL PSYCHOLOGY"/>
            <filter val="ACCOUNTING AND FINANCIAL MANAGEMENT"/>
            <filter val="ACCOUNTING FOR ASSETS"/>
            <filter val="ACCOUNTING INFORMATION SOFTWARE"/>
            <filter val="ACCOUNTING INFORMATION SYSTEM"/>
            <filter val="ACCOUNTING INFORMATION SYSTEMS"/>
            <filter val="ACTING FOR FILM"/>
            <filter val="ACTING FOR THE SCREEN"/>
            <filter val="ACTUARIAL MATHEMATICS I"/>
            <filter val="ACTUARIAL MATHEMATICS II"/>
            <filter val="ACTUARIAL MATHEMATICS III"/>
            <filter val="ADANCED MANAGEMENT ACCOUNTING"/>
            <filter val="ADMINISTRATION AND SUPERVISION OF PRE-SCHOOL EDUCATION"/>
            <filter val="ADMINISTRATIVE LAW"/>
            <filter val="ADOLESCENTS AND ADULT PROCEDURES"/>
            <filter val="ADVANCED ACCOUNTING I"/>
            <filter val="ADVANCED ACCOUNTING II"/>
            <filter val="ADVANCED ACCOUNTING THEORY"/>
            <filter val="ADVANCED APPLICATION PROGRAMMING"/>
            <filter val="ADVANCED AUDITING AND ASSURANCE"/>
            <filter val="ADVANCED AUDITING AND INVESTIGATION"/>
            <filter val="ADVANCED CORPORATE FINANCE"/>
            <filter val="ADVANCED DATABASES"/>
            <filter val="ADVANCED DIGITAL FORENSICS"/>
            <filter val="ADVANCED ECONOMETRICS"/>
            <filter val="ADVANCED ECONOMIC THEORY"/>
            <filter val="ADVANCED FINANCIAL MANAGEMENT"/>
            <filter val="ADVANCED FINANCIAL REPORTING AND ANALYSIS"/>
            <filter val="ADVANCED FINANCIAL REPORTING AND ANALYSIS(ALT)"/>
            <filter val="ADVANCED INTERNATIONAL TAXATION"/>
            <filter val="ADVANCED JAVA PROGRAMMING"/>
            <filter val="ADVANCED MACROECONOMICS"/>
            <filter val="ADVANCED MACROECONOMICS I"/>
            <filter val="ADVANCED MACROECONOMICS II"/>
            <filter val="ADVANCED MAKEUP"/>
            <filter val="ADVANCED MANAGEMENT ACCOUNTING"/>
            <filter val="ADVANCED MANAGERIAL ACCOUNTING"/>
            <filter val="ADVANCED MICROECONOMICS"/>
            <filter val="ADVANCED MICROECONOMICS I"/>
            <filter val="ADVANCED MICROECONOMICS II"/>
            <filter val="ADVANCED NETWORK MANAGEMENT"/>
            <filter val="ADVANCED PYTHON PROGRAMMING"/>
            <filter val="ADVANCED SOPTWARE ENGINEERING"/>
            <filter val="ADVANCED TAXATION"/>
            <filter val="ADVANCED TAXATION PRACTICE"/>
            <filter val="ADVANCED THEORY OF FINANCE"/>
            <filter val="ADVANCED VIDEO CAMERA OPERATIONS"/>
            <filter val="ADVANCED VIDEO EDITING"/>
            <filter val="ADVANCES IN DATABASE SYSTEMS"/>
            <filter val="ADVANCES IN EMERGING BUSINESS APPLICATIONS AND TECHNOLOGY"/>
            <filter val="AFRICA IN WORLD POLITICS"/>
            <filter val="AFRICAN AMERICAN LITERATURE"/>
            <filter val="AFRICAN LITERATURE I (POETRY FROM WEST AND SOUTHERN AFRICA)"/>
            <filter val="AFRICAN LITERATURE I (POETRY FROM WESTERN AND SOUTHERN AFRICA)"/>
            <filter val="AFRICAN ORATURE AND FOLKLORE"/>
            <filter val="AFRICAN-AMERICAN LITERATURE"/>
            <filter val="AGRICULTURAL ECONOMICS"/>
            <filter val="AGRICULTURAL GEOGRAPHY"/>
            <filter val="AMBIENT INTELLIGENCE"/>
            <filter val="ANALYTICAL GEOMETRY"/>
            <filter val="ANALYTICAL MATHEMATICS"/>
            <filter val="ANALYTICS APPLICATION ENGINEERING"/>
            <filter val="ANIMATION"/>
            <filter val="ANONYMITY ON THE INTERNET"/>
            <filter val="APPLIED MULTIVARIATE STATISTICS"/>
            <filter val="APPLIED STATISTICS"/>
            <filter val="ARTIFICIAL INTELLIGENCE PROGRAMMING"/>
            <filter val="ARTIFICIAL NEURAL NETWORKS AND DEEP LEARNING"/>
            <filter val="ASSEMBLY LANGUAGE PROGRAMMING"/>
            <filter val="ASSET MANAGEMENT AND MANAGERIAL ACCOUNTING"/>
            <filter val="AUDIO VISUAL EDITING"/>
            <filter val="AUDITING"/>
            <filter val="AUDITING AND ASSURANCE"/>
            <filter val="AUDITING AND INVESTIGATION THEORY"/>
            <filter val="AUDITING I"/>
            <filter val="AUDITING II"/>
            <filter val="BANK OPERATIONS"/>
            <filter val="BANKING FRAUD"/>
            <filter val="BANKING LAW"/>
            <filter val="BANKING MANAGEMENT"/>
            <filter val="BARISTA AND MIXIOLOGY"/>
            <filter val="BASIC ANIMATION"/>
            <filter val="BASIC CINEMATOGRAPHY"/>
            <filter val="BASIC ELECTRONICS-1"/>
            <filter val="BASIC ELECTRONICS-11"/>
            <filter val="BASIC FOOD AND BEVERAGE PRODUCTION PRACTICE I"/>
            <filter val="BASIC GRAPHIC DESIGN AND SPECIAL EFFECTS"/>
            <filter val="BASIC MATHEMATICS"/>
            <filter val="BASIC VIDEO CAMERA OPERATIONS"/>
            <filter val="BASIC VIDEO EDITING"/>
            <filter val="BAYESIAN STATISTICS AND FORECASTING"/>
            <filter val="BEHAVIOUR DISORDERS IN CHILDREN"/>
            <filter val="BEHAVIOUR MODIFICATION"/>
            <filter val="BIG DATA ANALYTICS"/>
            <filter val="BIG DATA AND MARKETING ANALYTICS"/>
            <filter val="BIG DATA ARCHITECTURE AND APPLICATIONS"/>
            <filter val="BIG DATA MANAGEMENT AND TOOLS"/>
            <filter val="BIO-GEOGRAPHY"/>
            <filter val="BIOLOGICAL PSYCHOLOGY"/>
            <filter val="BLACK THEOLOGY"/>
            <filter val="BLOCKCHAIN TECHNOLOGIES AND APPLICATIONS"/>
            <filter val="BOOK KEEPING-1"/>
            <filter val="BOOK KEEPING-2"/>
            <filter val="BRAND MANAGEMENT"/>
            <filter val="BUSINESS &amp; DATA ANALYTICS"/>
            <filter val="BUSINESS ANALYTICS"/>
            <filter val="BUSINESS CALCULATIONS &amp; STATISTICS"/>
            <filter val="BUSINESS CALCULATIONS &amp; STATISTICS-2"/>
            <filter val="BUSINESS DATA ANALYTICS (PRACTICAL PAPERS)"/>
            <filter val="BUSINESS ETHICS"/>
            <filter val="BUSINESS FINANCE"/>
            <filter val="BUSINESS FINANCE-1"/>
            <filter val="BUSINESS FINANCE-2"/>
            <filter val="BUSINESS LAW"/>
            <filter val="BUSINESS LAW-1"/>
            <filter val="BUSINESS LAW-2"/>
            <filter val="BUSINESS MATHEMATICS"/>
            <filter val="BUSINESS MATHEMATICS AND STATISTICS"/>
            <filter val="BUSINESS MATHEMATICS I"/>
            <filter val="BUSINESS OF ACTING"/>
            <filter val="BUSINESS ORGANISATION"/>
            <filter val="BUSINESS ORGANISATION-2"/>
            <filter val="BUSINESS PLAN"/>
            <filter val="BUSINESS PLAN DEVELOPMENT"/>
            <filter val="BUSINESS PROCESS MODELLING"/>
            <filter val="BUSINESS TECHNOLOGY"/>
            <filter val="BUSINESS TO BUSINESS MARKETING"/>
            <filter val="CALCULUS I"/>
            <filter val="CALCULUS III"/>
            <filter val="CAREER AND TALENT MANAGEMENT"/>
            <filter val="CAREER AND WORK PLACE COUNSELLING"/>
            <filter val="CAREER AND WORKPLACE COUNSELLING"/>
            <filter val="CAREER COUNSELING"/>
            <filter val="CATEGORY MANAGEMENT"/>
            <filter val="CATEGORY MANAGEMENT IN PROCUREMENT"/>
            <filter val="CATEGORY MANAGEMENT IN SUPPLY CHAIN"/>
            <filter val="CATERING PREMISES &amp; EQUIPMENTS"/>
            <filter val="CATERING PREMISES AND EQUIPMENT"/>
            <filter val="CCNA"/>
            <filter val="CHANGE MANAGEMENT"/>
            <filter val="CHANGE MANAGEMENT IN HUMAN RESOURSE MANAGEMENT"/>
            <filter val="CHILD DEVELOPMENT: EARLY, MIDDLE AND LATE"/>
            <filter val="CHILD DEVELOPMENT: PRE-NATAL AND INFANT"/>
            <filter val="CHILD GROWTH AND DEVELOPMENT"/>
            <filter val="CHILD PSYCHOTHERAPY"/>
            <filter val="CHILDREN LITERATURE"/>
            <filter val="CHILDREN’S LITERATURE"/>
            <filter val="CHILDREN'S LITERATURE"/>
            <filter val="CHURCH HISTORY 1"/>
            <filter val="CHURCH HISTORY 11"/>
            <filter val="CINEMATOGRAPHY"/>
            <filter val="CLERICAL DUTIES-1"/>
            <filter val="CLERICAL DUTIES-2"/>
            <filter val="CLIMATE FINANCE"/>
            <filter val="CLIMATOLOGY"/>
            <filter val="CLOUD COMPUTING"/>
            <filter val="CLOUD COMPUTING AND BIG DATA PROCESSING"/>
            <filter val="COMMERCE-1"/>
            <filter val="COMMERCE-2"/>
            <filter val="COMMERCIAL AND ADMINISTRATIVE LAW-1"/>
            <filter val="COMMERCIAL AND ADMINISTRATIVE LAW-2"/>
            <filter val="COMMERCIAL LAW"/>
            <filter val="COMMERCIAL RELATIONSHIPS"/>
            <filter val="COMMUNICATION SKILLS &amp; ETHICS"/>
            <filter val="COMMUNICATION SKILLS AND ETHICS"/>
            <filter val="COMMUNICATION SKILLS AND RECORDS MANAGEMENT"/>
            <filter val="COMMUNICATION SKILLS-1"/>
            <filter val="COMMUNICATION SKILLS-2"/>
            <filter val="COMMUNICATION SYSTEMS AND TECHNOLOGIES"/>
            <filter val="COMMUNITY AND SOCIAL JUSTICE"/>
            <filter val="COMMUNITY EDUCATION AND MOBILIZATION"/>
            <filter val="COMMUNITY POLICING"/>
            <filter val="COMPANY LAW"/>
            <filter val="COMPARATIVE BANKING"/>
            <filter val="COMPARATIVE CRIMINAL AND JUSTICE SYSTEM"/>
            <filter val="COMPARATIVE EDUCATION AND CONTEMPORARY ISSUES"/>
            <filter val="COMPARATIVE INDUSTRIAL RELATIONS"/>
            <filter val="COMPENSATION AND REWARD MANAGEMENT"/>
            <filter val="COMPENSATION MANAGEMENT"/>
            <filter val="COMPETENCY BASED EDUCATION"/>
            <filter val="COMPLEX ANALYSIS 1"/>
            <filter val="COMPUTATIONAL THINKING AND PROGRAMMING FOR DATA SCIENCE"/>
            <filter val="COMPUTATIONAL THINKING THEORY"/>
            <filter val="COMPUTER AND SOCIETY"/>
            <filter val="COMPUTER APPLICATION IN CRIMINOLOGY"/>
            <filter val="COMPUTER APPLICATION SOFTWARE"/>
            <filter val="COMPUTER APPLICATIONS FOR GAMES I"/>
            <filter val="COMPUTER APPLICATIONS II - (PRACTICAL)"/>
            <filter val="COMPUTER APPLICATIONS II-1"/>
            <filter val="COMPUTER APPLICATIONS II-2"/>
            <filter val="COMPUTER APPPLICATION 1-PAPER 2(PRACTICAL)"/>
            <filter val="COMPUTER GRAPHICS"/>
            <filter val="COMPUTER INFORMATION SYSTEMS APPLICATIONS"/>
            <filter val="COMPUTER MAINTAINACE AND SUPPORT-1"/>
            <filter val="COMPUTER MAINTAINACE AND SUPPORT-2"/>
            <filter val="COMPUTER NETWORKING"/>
            <filter val="COMPUTERIZED AUDITING &amp; ACCOUNTING INFORMATION SYSTEMS"/>
            <filter val="CONSTITUTIONAL LAW"/>
            <filter val="CONSUMER BEHAVIOUR"/>
            <filter val="CONSUMER BEHAVIOUR THEORY"/>
            <filter val="CONSUMER PSYCHOLOGY"/>
            <filter val="CONTEMPORARY CRIMINOLOGICAL CRIMES"/>
            <filter val="CONTEXTUAL ISSUES"/>
            <filter val="CONTRACT MANAGEMENT PRINCIPLES AND PRACTICES"/>
            <filter val="CORPORATE FINANCE"/>
            <filter val="CORPORATE GOVERNANCE AND ETHICS"/>
            <filter val="CORPORATE LAW"/>
            <filter val="CORPORATE LEGAL ENVIRONMENT"/>
            <filter val="CORRECTIONAL AND REHABILITATION OF OFFENDERS"/>
            <filter val="COST ACCOUNTING II"/>
            <filter val="COST ACCOUNTING-1"/>
            <filter val="COST ACCOUNTING-2"/>
            <filter val="COSTUME &amp; MAKE UP DESIGN"/>
            <filter val="COSTUME AND MAKE UP"/>
            <filter val="COUNSELLING CHILDREN, YOUTH AND ADULTS"/>
            <filter val="COUNSELLING FOR SPECIAL POPULATIONS"/>
            <filter val="COUNSELLING IN THE WORK PLACE"/>
            <filter val="COUNSELLING IN THE WORKPLACE"/>
            <filter val="COUNSELLING PRACTICUM - (TWO UNITS)"/>
            <filter val="COUNSELLING PROCESS AND PRACTICE"/>
            <filter val="COUNSELLING SKILLS"/>
            <filter val="COUNSELLING SKILLS AND TECHNIQUES"/>
            <filter val="COUNSELLOR BURNOUT, MANAGEMENT AND SUPERVISION"/>
            <filter val="COURSE SPECIALIZATION PROJECT -2"/>
            <filter val="COURSE SPECIALIZATION PROJECT-1"/>
            <filter val="COURSE SPECIALIZATION PROJECT-2"/>
            <filter val="COURSE SPECIALIZATION-1"/>
            <filter val="COURSE SPECIALIZATION-2"/>
            <filter val="CREATIVE WRITING IN KISWAHILI"/>
            <filter val="CREATIVE WRITING OF POETRY"/>
            <filter val="CREDIBILITY THEORY AND LOSS MODELS"/>
            <filter val="CRIME MAPPING AND ANALYSIS"/>
            <filter val="CRIME SCENE MANAGEMENT"/>
            <filter val="CRIME, DEVIANCE AND REHABILITATION"/>
            <filter val="CRIME, JUSTICE AND PUBLIC POLICY"/>
            <filter val="CRIME, MEDIA AND CULTURE"/>
            <filter val="CRIMINAL INVESTIGATIONS"/>
            <filter val="CRIMINAL JUSTICE MANAGEMENT"/>
            <filter val="CRIMINAL LAW AND PROCEDURE"/>
            <filter val="CRIMINAL LAW FOR CRIMINOLOGISTS"/>
            <filter val="CRIMINAL PROCEDURE"/>
            <filter val="CRIMINAL PSYCHOLOGY"/>
            <filter val="CRIMINOLOGY ETHICS AND PROFESSIONAL ETHICS"/>
            <filter val="CRIMINOLOGY PRACTICUM"/>
            <filter val="CRITICAL INFRASTRUCTURE FOR NATIONAL SECURITY AND INTELLIGENCE"/>
            <filter val="CRITICAL READING AND RESPONSE"/>
            <filter val="CROSS CULTURAL MANAGEMENT"/>
            <filter val="CROSS CULTURAL PSYCHOLOGY"/>
            <filter val="CRYPTOGRAPHY"/>
            <filter val="CULTURE &amp; SUSTAINABLE DEVELOPMENT"/>
            <filter val="CULTURE AND SUSTAINABLE DEVELOPMENT"/>
            <filter val="CULTURE FOR SUSTAINABLE DEVELOPMENT"/>
            <filter val="CULTURE INCLUSIVITY AND COMMUNITY SERVICE LEARNING"/>
            <filter val="CULTURE, INCLUSIVITY AND COMMUNITY SERVICE LEARNING"/>
            <filter val="CURRENT ISSUES IN THE STUDY OF KISWAHILI I"/>
            <filter val="CURRICULUM DEVELOPMENT"/>
            <filter val="CURRICULUM IMPLEMENTATION AND EVALUATION (CURRICULUM OPTION)"/>
            <filter val="CURRICULUM THEORY AND CHANGE"/>
            <filter val="CYBER CRIME"/>
            <filter val="CYBER CRIMINOLOGY"/>
            <filter val="CYBER SECURITY"/>
            <filter val="CYBER SECURITY AND FORENSICS"/>
            <filter val="CYBERSECURITY FORENSICS"/>
            <filter val="DATA ANALYTICS"/>
            <filter val="DATA ANALYTICS AND KNOWLEDGE ENGINEERING"/>
            <filter val="DATA CLOUD SOLUTION"/>
            <filter val="DATA COMMUNICATIONS AND NETWORKING-1"/>
            <filter val="DATA COMMUNICATIONS AND NETWORKING-2"/>
            <filter val="DATA ENGINEERING AND DATA GOVERNANCE"/>
            <filter val="DATA MANAGEMENT AND ANALYTICS"/>
            <filter val="DATA MINING AND DATA WARE HOUSING"/>
            <filter val="DATA MINING AND DATA WAREHOUSING"/>
            <filter val="DATA MINING AND WAREHOUSING"/>
            <filter val="DATA SCIENCE PROJECT MANAGEMENT"/>
            <filter val="DATA STORAGE MANAGEMENT"/>
            <filter val="DATA WAREHOUSE DESIGN, ARCHITECTURE, AND TECHNOLOGY"/>
            <filter val="DATA WAREHOUSING AND DATA MINING"/>
            <filter val="DATABASE MANAGEMENT SYSTEM-1"/>
            <filter val="DATABASE MANAGEMENT SYSTEM-2"/>
            <filter val="DATABASE MANAGEMENT SYSTEMS"/>
            <filter val="DATABASE SYSTEMS DESIGN AND DEVELOPMENT"/>
            <filter val="DATABASES"/>
            <filter val="DATA-DRIVEN VISUALIZATION AND DECISION MAKING"/>
            <filter val="DECISION MODELS FOR SUPPLY CHAIN MANAGEMENT"/>
            <filter val="DECISION SUPPORT SYSTEMS"/>
            <filter val="DECISION THEORY AND BAYESIAN INFERENCE"/>
            <filter val="DECOLINIZATION OF CRIMINOLOGY AND JUSTICE"/>
            <filter val="DEEP LEARNING"/>
            <filter val="DEMOGRAPHIC ECONOMICS"/>
            <filter val="DEMOGRAPHIC STATISTICS"/>
            <filter val="DEMOGRAPHY AND SOCIAL STATISTICS"/>
            <filter val="DERIVATIVE PRICING"/>
            <filter val="DESCRIPTION OF MODERN ENGLISH"/>
            <filter val="DESIGN AND ANALYSIS OF EXPERIMENTS"/>
            <filter val="DEVELOPMENT ECONOMICS"/>
            <filter val="DEVELOPMENT FINANCE"/>
            <filter val="DEVELOPMENT OF GEOGRAPHIC THOUGHT"/>
            <filter val="DEVELOPMENT STUDIES"/>
            <filter val="DEVELOPMENTAL PSYCHOLOGY"/>
            <filter val="DIGITAL FINANCE"/>
            <filter val="DIRECTOR’S CRAFT II"/>
            <filter val="DIRECTORS' CRAFT I"/>
            <filter val="DISCOURSE ANALYSIS"/>
            <filter val="DISCRETE MATHEMATICS"/>
            <filter val="DISTRIBUTED DATABASE SYSTEMS"/>
            <filter val="DISTRIBUTED MULTIMEDIA SYSTEMS"/>
            <filter val="DISTRIBUTED SYSTEMS"/>
            <filter val="DISTRIBUTION AND WAREHOUSING LOGISTICS"/>
            <filter val="DOCUMENTARY AND NON FICTION FILM"/>
            <filter val="DOCUMENTARY PRODUCTION AND EXHIBITION"/>
            <filter val="DRAMA AND POETRY"/>
            <filter val="DRAMA THERAPY"/>
            <filter val="DRUGS AND SOCIETY"/>
            <filter val="EASTERN AFRICAN LITERATURE"/>
            <filter val="E-BUSINESS IN LOGISTICS AND SUPPLY CHAIN"/>
            <filter val="E-COMMERCE"/>
            <filter val="ECONOMETRICS"/>
            <filter val="ECONOMETRICS I"/>
            <filter val="ECONOMETRICS II"/>
            <filter val="ECONOMIC AND ORGANIZED CRIME"/>
            <filter val="ECONOMICS"/>
            <filter val="ECONOMICS OF EDUCATION AND EDUCATION PLANNING"/>
            <filter val="ECONOMICS OF EDUCATION AND EDUCATIONAL PLANNING"/>
            <filter val="ECONOMICS OF MICROFINANCE"/>
            <filter val="ECONOMICS-1"/>
            <filter val="ECONOMICS-2"/>
            <filter val="E-COUNSELLING"/>
            <filter val="EDUCATION GUIDANCE AND COUNSELLING"/>
            <filter val="EDUCATION INSTITUTIONS POLICIES AND LEADERSHIP"/>
            <filter val="EDUCATION POLICY REFORMS AND FINANCING"/>
            <filter val="EDUCATIONAL COMMUNICATION AND TECHNOLOGY"/>
            <filter val="EDUCATIONAL FINANCE"/>
            <filter val="EDUCATIONAL GUIDANCE AND COUNSELING"/>
            <filter val="EDUCATIONAL GUIDANCE AND COUSELING"/>
            <filter val="EDUCATIONAL MANAGEMENT"/>
            <filter val="EDUCATIONAL MANAGEMENT, PLANNING AND ECONOMICS"/>
            <filter val="EDUCATIONAL MEDIA AND RESOURCES"/>
            <filter val="EDUCATIONAL PHILOSOPHY AND SOCIOLOGY"/>
            <filter val="EDUCATIONAL PSYCHOLOGY"/>
            <filter val="EDUCATIONAL STATISTICS"/>
            <filter val="EDUCATIONAL STATISTICS, MEASUREMENT AND EVALUATION"/>
            <filter val="EDUCATIONAL STATISTICS,MEASUERMENT AND EVALUATION"/>
            <filter val="EDUCATIONAL TECHNOLOGY"/>
            <filter val="ELEMENTS OF BANKING"/>
            <filter val="ELEMENTS OF TAXATION"/>
            <filter val="E-MARKETING"/>
            <filter val="EMBEDDED SYSTEMS"/>
            <filter val="EMERGING ISSUES IN CORPORATE MANAGEMENT"/>
            <filter val="EMERGING ISSUES IN PUBLIC MANAGEMENT"/>
            <filter val="EMPLOYE RESOURCING"/>
            <filter val="EMPLOYEE RELATIONS"/>
            <filter val="EMPLOYEE RESOURCING"/>
            <filter val="ENTERPRENEURSHIP PRINCIPLES AND PRACTICE"/>
            <filter val="ENTERPRENUERSHIP &amp; PROJECT ORIENTATION"/>
            <filter val="ENTERPRISE ETHICS"/>
            <filter val="ENTERPRISE RISK MANAGEMENT"/>
            <filter val="ENTERTAINMENT  LAW AND ETHICS-FILM"/>
            <filter val="ENTREPRENEURIAL MARKET RESEARCH"/>
            <filter val="ENTREPRENEURSHIP"/>
            <filter val="ENTREPRENEURSHIP &amp; BUSINESS DEVELOPMENT"/>
            <filter val="ENTREPRENEURSHIP &amp; COMMUNICATION"/>
            <filter val="ENTREPRENEURSHIP &amp;COMMUNICATION"/>
            <filter val="ENTREPRENEURSHIP AND COMMUNICATION"/>
            <filter val="ENTREPRENEURSHIP-BUSINESS PLAN 1"/>
            <filter val="ENTREPRENEURSHIP-BUSINESS PLAN -2"/>
            <filter val="ENTREPRENUERSHIP AND COMMUNICATION"/>
            <filter val="ENTREPRENUERSHIP AND COMMUNICATION(ALT)"/>
            <filter val="ENTREPRENUERSHIP BUSINESS PLAN"/>
            <filter val="ENVIRONMENTAL AND RESOURCE ECONOMICS"/>
            <filter val="ENVIRONMENTAL CONSERVATION"/>
            <filter val="ENVIRONMENTAL CRIME"/>
            <filter val="ENVIRONMENTAL EDUCATION"/>
            <filter val="E-PROCUREMENT"/>
            <filter val="EQUITY AND INVESTMENTS"/>
            <filter val="ESSENTIALS OF PHOTOGRAPHY AND PHOTOJOURNALISM"/>
            <filter val="ESTIMATION THEORY"/>
            <filter val="ETHICAL AND LEGAL ISSUES IN COUNSELLING PRACTICE"/>
            <filter val="ETHICAL AND SECURITY ISSUES IN DATA SCIENCE"/>
            <filter val="ETHICAL HACKING"/>
            <filter val="ETHICS AND LEADERSHIP"/>
            <filter val="EVALUATION OF BUSINESS INVESTMENTS"/>
            <filter val="EXCEPTIONAL CHILDREN"/>
            <filter val="EXPLORATORY DATA ANALYSIS"/>
            <filter val="FAMILY COUNSELLING"/>
            <filter val="FAMILY COUNSELLING AND THERAPY"/>
            <filter val="FEATURE SCREENPLAY"/>
            <filter val="FIELD PRACTICUM AND SUPERVISION"/>
            <filter val="FILM DIRECTING"/>
            <filter val="FILM FOR DEVELOPMENT"/>
            <filter val="FILM GENRES"/>
            <filter val="FILM MARKETING AND PROMOTION"/>
            <filter val="FILM PRODUCTION"/>
            <filter val="FILM SCORING"/>
            <filter val="FINAL PROJECT: FEATURE FILM"/>
            <filter val="FINAL PROJECT: STAGE PLAY (2 Credit Hours)"/>
            <filter val="FINANCE FOR MANAGERS"/>
            <filter val="FINANCE FOR PROJECTS"/>
            <filter val="FINANCE IN SUPPLY CHAIN MANAGEMENT"/>
            <filter val="FINANCE SEMINAR"/>
            <filter val="FINANCIAL ACCOUNTING"/>
            <filter val="FINANCIAL ACCOUNTING 1"/>
            <filter val="FINANCIAL ACCOUNTING AND MANAGEMENT"/>
            <filter val="FINANCIAL ACCOUNTING I"/>
            <filter val="FINANCIAL ACCOUNTING II"/>
            <filter val="FINANCIAL ACCOUNTING THEORY"/>
            <filter val="FINANCIAL ACCOUNTING-1"/>
            <filter val="FINANCIAL ACCOUNTING-2"/>
            <filter val="FINANCIAL DERIVATIVES"/>
            <filter val="FINANCIAL ECONOMICS"/>
            <filter val="FINANCIAL INSTITUTIONS &amp; MARKETS"/>
            <filter val="FINANCIAL INSTITUTIONS AND MARKETS"/>
            <filter val="FINANCIAL MATHEMATICS"/>
            <filter val="FINANCIAL MATHEMATICS II"/>
            <filter val="FINANCIAL REPORTING"/>
            <filter val="FINANCIAL REPORTING AND ANALYSIS"/>
            <filter val="FINANCIAL RISK MANAGEMENT"/>
            <filter val="FINANCIAL SERVICE REGULATIONS"/>
            <filter val="FINANCIAL STATEMENT ANALYSIS"/>
            <filter val="FINANCIAL TECHNOLOGY"/>
            <filter val="FINANCIAL TIME SERIES"/>
            <filter val="FIREWALLS AND NETWORK SECURITY"/>
            <filter val="FOOD &amp; BEVERAGE CONTROL THEORY I"/>
            <filter val="FOOD &amp; BEVERAGE PRODUCTION PRACTICAL II"/>
            <filter val="FOOD &amp; BEVERAGE PRODUCTION THEORY II"/>
            <filter val="FOOD &amp; BEVERAGE SALES &amp; SERVICE MANAGEMENT PRACTICE I"/>
            <filter val="FOOD &amp; BEVERAGE SALES &amp;SERVICE MANAGEMENT THEORY I"/>
            <filter val="FOOD &amp; BEVERAGE SALES &amp;SERVICE MANAGEMENT THEORY II"/>
            <filter val="FOOD &amp; BEVERAGE SERVICE AND SALES THEORY II"/>
            <filter val="FOOD &amp; BEVERAGE SERVICE PRACTICAL I"/>
            <filter val="FOOD &amp; BEVERAGE SERVICE PRACTICAL II"/>
            <filter val="FOOD &amp; BEVERAGE SERVICE THEORY I"/>
            <filter val="FOOD &amp; BEVERAGES PROCTUCTION PRACTICALS"/>
            <filter val="FOOD &amp; BEVERAGES PRODUCTION PRACTICALS"/>
            <filter val="FOOD &amp; BEVERAGES PRODUCTION THEORY"/>
            <filter val="FOOD AND BEVERAGE PRODUCTION THEORY."/>
            <filter val="FOOD AND BEVERAGE SERVICE AND SALES THEORY"/>
            <filter val="FOOD AND BEVERAGE SERVICE AND SALES TMGT PRACTICAL"/>
            <filter val="FOOD AND BEVERAGE SERVICE THEORY"/>
            <filter val="FOOD AND BEVERAGES CONTROL"/>
            <filter val="FOOD AND BEVERAGES SALES &amp; SERVICE PRACTICALS"/>
            <filter val="FOOD AND BEVERAGES SALES &amp; SERVICE THOERY"/>
            <filter val="FOOD AND MENU KNOWLEDGE THEORY"/>
            <filter val="FOOD AND NUTRITION"/>
            <filter val="FOOD HYGIENE AND SANITATION"/>
            <filter val="FOOD NUTRITION"/>
            <filter val="FOOD PRENEURSHIP"/>
            <filter val="FOOD PRODUCTION MANAGEMENT PRACTICE I"/>
            <filter val="FOOD PRODUCTION MANAGEMENT THEORY I"/>
            <filter val="FOOD SCIENCE &amp; NUTRITION THEORY II"/>
            <filter val="FOOD SCIENCE &amp; NUTRITION."/>
            <filter val="FOOD SECURITY AND AGRICULTURAL ECONOMICS"/>
            <filter val="FOREIGN EXCHANGE &amp; INTERNATIONAL TRADE"/>
            <filter val="FOREIGN LANGUAGE I"/>
            <filter val="FOREIGN LANGUAGE II"/>
            <filter val="FORENSIC ACCOUNTING"/>
            <filter val="FORENSIC ACCOUNTING AND LEGAL ENVIRONMENT"/>
            <filter val="FORENSIC DISPUTE RESOLUTION"/>
            <filter val="FORENSIC INVESTIGATION TECHNIQUES"/>
            <filter val="FORENSIC PSYCHOLOGY"/>
            <filter val="FORENSIC SCIENCE"/>
            <filter val="FOUNDATION OF HEALTH POLICY"/>
            <filter val="FOUNDATIONS OF ACCOUNTING"/>
            <filter val="FOUNDATIONS OF ACCOUNTING 1"/>
            <filter val="FOUNDATIONS OF CRITICAL AND CREATIVE THINKING"/>
            <filter val="FOUNDATIONS OF CURRICULUM DEVELOPMENT"/>
            <filter val="FOUNDATIONS OF POLICY ANALYSIS"/>
            <filter val="FOUNDATIONS OF SUPPLY CHAIN MANAGEMENT"/>
            <filter val="FRAUD AND CORRUPTION SCHEMES"/>
            <filter val="FRAUD DETECTION &amp; MANAGEMENT"/>
            <filter val="FRAUD DETECTION AND MANAGEMENT"/>
            <filter val="FRAUD PREVENTION AND DETECTION"/>
            <filter val="FREIGHT CLEARING AND FORWARDING"/>
            <filter val="FRENCH"/>
            <filter val="FUNDAMENTAL ICT SKILLS"/>
            <filter val="FUNDAMENTALS AND EXHIBITION OF PHOTOGRAPHY"/>
            <filter val="FUNDAMENTALS AND PROCESS OF COUNSELLING"/>
            <filter val="FUNDAMENTALS OF ADVERTISING"/>
            <filter val="FUNDAMENTALS OF BUSINESS MATHEMATICS"/>
            <filter val="FUNDAMENTALS OF COMPUTING"/>
            <filter val="FUNDAMENTALS OF FILM MARKETING AND DISTRIBUTION"/>
            <filter val="FUNDAMENTALS OF FINANCE"/>
            <filter val="FUNDAMENTALS OF ICT"/>
            <filter val="FUNDAMENTALS OF ICT SKILLS"/>
            <filter val="FUNDAMENTALS OF INTERNATIONAL BUSINESS"/>
            <filter val="FUNDAMENTALS OF MA"/>
            <filter val="FUNDAMENTALS OF MANAGEMENT ACCOUNTING"/>
            <filter val="FUNDAMENTALS OF MANAGEMENT AND ENVIRONMENT"/>
            <filter val="FUNDAMENTALS OF NATIONAL EDUCATION ADMINISTRATION"/>
            <filter val="FUNDAMENTALS OF PROCUREMENT PLANNING"/>
            <filter val="FUNDAMENTALS OF PROJECT MANGEMENT"/>
            <filter val="FUNDAMENTALS OF QUANTITAIVE ANALYSIS"/>
            <filter val="FUNDAMENTALS OF QUANTITATIVE ANALYSIS"/>
            <filter val="FUNDAMENTALS OF TV PRODUCTION"/>
            <filter val="GAME DEVELOPMENT"/>
            <filter val="GAME THEORY"/>
            <filter val="GENDER, CRIME AND SOCIAL CONTROL"/>
            <filter val="GENDER, SEXUALITY AND CRIMINAL JUSTICE"/>
            <filter val="GENDER, SEXUALITY AND JUSTICE"/>
            <filter val="GENERAL METHODOLOGY FOR SOCIAL SCIENCES AND PROJECT IN RELIGIOUS EDUCATION"/>
            <filter val="GENERAL METHODS IN ECE"/>
            <filter val="GEOGRAPHICAL INFORMATION SYSTEMS"/>
            <filter val="GEOGRAPHY OF AFRICA"/>
            <filter val="GEOGRAPHY OF EAST AFRICA"/>
            <filter val="GEOGRAPHY OF SETTLEMENT"/>
            <filter val="GERONTOLOGY COUNSELING"/>
            <filter val="GLOBAL AND COMPARATIVE CRIMINOLOGY"/>
            <filter val="GLOBAL BUSINESS ENVIRONMENT"/>
            <filter val="GLOBAL CORPORATE SOCIAL RESPONSIBILITY"/>
            <filter val="GLOBAL E-COMMERCE"/>
            <filter val="GLOBAL HUMAN RESOURCE MANAGEMENT"/>
            <filter val="GLOBAL INNOVATION"/>
            <filter val="GLOBAL KNOWLEDGE MANAGEMENT"/>
            <filter val="GLOBAL LOGISTICS"/>
            <filter val="GLOBAL LOGISTICS MANAGEMENT"/>
            <filter val="GLOBAL MARKETING STRATEGY"/>
            <filter val="GLOBAL MEDIA ETHICS AND THE LAW"/>
            <filter val="GLOBAL STRATEGY"/>
            <filter val="GLOBAL SUPPLY CHAIN MANAGEMENT"/>
            <filter val="GOVERNMENT, CONSTITUTION AND POLITICS IN KENYA"/>
            <filter val="GOVERNMENT, CONSTITUTION, AND POLITICS IN KENYA"/>
            <filter val="GRAPHIC DESIGN AND VISUAL EFFECTS"/>
            <filter val="GREEN PROCUREMENT"/>
            <filter val="GROUP COUNSELLING PROCESS AND PRACTICE"/>
            <filter val="GROUP FINANCIAL REPORTING"/>
            <filter val="HEALTH AND SAFETY AT WORK PLACE"/>
            <filter val="HEALTH AWARENESS AND LIFE \SKILLS"/>
            <filter val="HEALTH AWARENESS AND LIFE SKILLS"/>
            <filter val="HEALTH AWARENESS AND LIFESKILLS"/>
            <filter val="HEALTH ECONOMICS"/>
            <filter val="HEALTH EDUCATION AND PRACTICES"/>
            <filter val="HIGHER EDUCATION ADMINISTRATION (ADMIN OPTION)"/>
            <filter val="HISTORICAL AND CONCEPTUAL FOUNDATIONS OF PSYCHOLOGY"/>
            <filter val="HISTORICAL DEVELOPMENT OF EARLY CHILDHOOD EDUCATION"/>
            <filter val="HISTORICAL DEVELOPMENT OF EDUCATION"/>
            <filter val="HISTORICAL DEVELOPMENT OF KISWAHILI"/>
            <filter val="HISTORY AND COMPARATIVE EDUCATION"/>
            <filter val="HISTORY OF CENTRAL AND SOUTHERN AFRICA"/>
            <filter val="HISTORY OF ECONOMIC THOUGHT"/>
            <filter val="HISTORY OF EDUCATION"/>
            <filter val="HISTORY OF FILM"/>
            <filter val="HISTORY OF WEST AFRICA"/>
            <filter val="HOSPITALITY ACCOUNTING &amp; LAW THEORY I"/>
            <filter val="HUMAN &amp; PUBLIC RELATIONS-1"/>
            <filter val="HUMAN &amp; PUBLIC RELATIONS-2"/>
            <filter val="HUMAN ASPECTS TO IS SECURITY AND FORENSICS"/>
            <filter val="HUMAN CAPITAL DEVELOPMENT"/>
            <filter val="HUMAN GEOGRAPHY"/>
            <filter val="HUMAN GROWTH AND DEVELOPMENT"/>
            <filter val="HUMAN PERCEPTION AND INFORMATION VISUALIZATION"/>
            <filter val="HUMAN RELATIONS"/>
            <filter val="HUMAN RESOURCE DEVELOPMENT"/>
            <filter val="HUMAN RESOURCE INFORMATION SYSTEMS"/>
            <filter val="HUMAN RESOURCE MANAGEMENT IN PUBLIC SECTOR"/>
            <filter val="HUMAN RESOURCE MANAGEMENT INFORMATION SYSTEM"/>
            <filter val="HUMAN RESOURCE METRICS AND ANALYTICS"/>
            <filter val="HUMAN RESOURCE PLANNING"/>
            <filter val="HUMAN RESOURCES DEVELOPMENT IN PUBLIC SECTOR"/>
            <filter val="HUMAN RIGHTS AND ADVOCACY"/>
            <filter val="HUMAN SEXUALITY"/>
            <filter val="HUMAN TRAFFICKING AND CRIMINALITY"/>
            <filter val="HYPOTHESIS TESTING"/>
            <filter val="ICDL I"/>
            <filter val="ICDL II"/>
            <filter val="ICT (QUICKBOOKS)"/>
            <filter val="ICT POLICY"/>
            <filter val="IDEATION"/>
            <filter val="IDEATION AND CREATIVITY MANAGEMENT"/>
            <filter val="IMMIGRATION AND PUBLIC POLICY"/>
            <filter val="INDIVIDUAL COUNSELLING THEORIES"/>
            <filter val="INDOOR AND OUTDOOR PLAY ACTIVITIES"/>
            <filter val="INDUSTRIAL ECONOMICS"/>
            <filter val="INDUSTRIAL PSYCHOLOGY"/>
            <filter val="INDUSTRIAL SAFETY AND HEALTH"/>
            <filter val="INFORMATION COMMUNICATION TECHNOLOGY"/>
            <filter val="INFORMATION COMMUNICATION TECHNOLOGY(ALT)"/>
            <filter val="INFORMATION COMMUNICATION TECHNOLOGY. -THEORY"/>
            <filter val="INFORMATION LITERACY"/>
            <filter val="INFORMATION LITERACY AND ACADEMIC WRITING"/>
            <filter val="INFORMATION SECURITY POLICY"/>
            <filter val="INFORMATION SYSTEM AUDIT"/>
            <filter val="INFORMATION SYSTEMS SECURITY"/>
            <filter val="INFORMATION SYSTEMS SECURITY AND CRYPTOGRAPHY"/>
            <filter val="INFORMATION SYSTEMS SUPPORT AND INTEGRATION"/>
            <filter val="INFORMATION TECHNOLOGY AND CRIME"/>
            <filter val="INFORMATION TECHNOLOGY AND SOCIETY"/>
            <filter val="INFORMATION TECHNOLOGY FOR BUSINESS"/>
            <filter val="INNOVATION TECHNIQUES AND MODELS"/>
            <filter val="INSTALLATION AND CUSTOMIZATION"/>
            <filter val="INSTRUCTIONAL METHODS"/>
            <filter val="INSTRUCTIONAL METHODS AND PRINCIPLES OF TEACHING"/>
            <filter val="INTEGRATED MARKETING COMMUNICATION"/>
            <filter val="INTELLECTUAL CAPITAL MANAGEMENT"/>
            <filter val="INTELLECTUAL PROPERTY"/>
            <filter val="INTELLIGENCE GATHERING AND MANAGEMENT"/>
            <filter val="INTERMEDIATE ACCOUNTING I"/>
            <filter val="INTERMEDIATE ACCOUNTING II"/>
            <filter val="INTERMEDIATE MACROECONOMICS"/>
            <filter val="INTERMEDIATE MICROECONOMICS"/>
            <filter val="INTERNAL AUDITING"/>
            <filter val="INTERNAL AUDITOR PROFFESIONAL PRACTICE"/>
            <filter val="INTERNATIONAL ACCOUNTING PROCEDURES"/>
            <filter val="INTERNATIONAL BUSINESS LAW"/>
            <filter val="INTERNATIONAL BUSINESS MANAGEMENT"/>
            <filter val="INTERNATIONAL BUSINESS STRATEGY"/>
            <filter val="INTERNATIONAL CRIMINAL LAW"/>
            <filter val="INTERNATIONAL ECONOMICS"/>
            <filter val="INTERNATIONAL ECONOMICS II"/>
            <filter val="INTERNATIONAL FINANCE"/>
            <filter val="INTERNATIONAL FINANCE FOR DEVELOPMENT"/>
            <filter val="INTERNATIONAL FINANCIAL ASSET MANAGEMENT"/>
            <filter val="INTERNATIONAL FINANCIAL REPORTING AND ANALYSIS"/>
            <filter val="INTERNATIONAL HUMAN RESOURCE MANAGEMENT"/>
            <filter val="INTERNATIONAL LOGISTICS MANAGEMENT"/>
            <filter val="INTERNATIONAL MANAGEMENT"/>
            <filter val="INTERNATIONAL MARKETING"/>
            <filter val="INTERNATIONAL MARKETING MANAGEMENT"/>
            <filter val="INTERNATIONAL MONETARY ECONOMICS"/>
            <filter val="INTERNATIONAL ORGANIZATION"/>
            <filter val="INTERNATIONAL ORGANIZATIONS"/>
            <filter val="INTERNATIONAL POLITICS"/>
            <filter val="INTERNATIONAL PROCUREMENT AND LOGISTICS"/>
            <filter val="INTERNATIONAL PROJECT MANAGEMENT"/>
            <filter val="INTERNATIONAL RELATIONS"/>
            <filter val="INTERNATIONAL RISK MANAGEMENT"/>
            <filter val="INTERNATIONAL TAXATION PRACTICES"/>
            <filter val="INTERNATIONAL TRADE"/>
            <filter val="INTERNET APPLICATION PROGRAMMING"/>
            <filter val="INTERNET BASED PROGRAMMING-1"/>
            <filter val="INTERNET BASED PROGRAMMING-2"/>
            <filter val="INTERROGATION AND INTERVIEW SKILLS"/>
            <filter val="INTORDUCTION TO BUSINESS LAW AND ETHICS"/>
            <filter val="INTRODUCTION TO ACTING AND DIRECTING"/>
            <filter val="INTRODUCTION TO ACTUARIAL SCIENCE"/>
            <filter val="INTRODUCTION TO AFRICAN CULTURE AND RELIGION"/>
            <filter val="INTRODUCTION TO AUDIO TECHNIQUES"/>
            <filter val="INTRODUCTION TO AUDIO VIDEO EDITING"/>
            <filter val="INTRODUCTION TO BUSINESS LAW"/>
            <filter val="INTRODUCTION TO BUSINESS LAW AND ETHICS"/>
            <filter val="INTRODUCTION TO BUSINESS STATISTICS"/>
            <filter val="INTRODUCTION TO COMMUNICATION TECHNOLOGY"/>
            <filter val="INTRODUCTION TO COMPARATIVE RELIGIONS"/>
            <filter val="INTRODUCTION TO COMPUTING &amp; PROGRAMMING"/>
            <filter val="INTRODUCTION TO COMPUTING SYSTEMS"/>
            <filter val="INTRODUCTION TO COSTUME AND MAKE - UP"/>
            <filter val="INTRODUCTION TO CRIMINAL INVESTIGATIONS"/>
            <filter val="INTRODUCTION TO CRIMINAL JUSTICE"/>
            <filter val="INTRODUCTION TO CRIMINOLOGY"/>
            <filter val="INTRODUCTION TO CRITICAL THINKING AND LOGIC"/>
            <filter val="INTRODUCTION TO DANCE SKILLS"/>
            <filter val="INTRODUCTION TO DATA ANALYTICS"/>
            <filter val="INTRODUCTION TO ECONOMETRICS"/>
            <filter val="INTRODUCTION TO E-GOVERNANCE"/>
            <filter val="INTRODUCTION TO E-GOVERNANCE &amp; E-BUSINESS"/>
            <filter val="INTRODUCTION TO FILM MARKETING AND MANAGEMENT"/>
            <filter val="INTRODUCTION TO FILM PRODUCTION"/>
            <filter val="INTRODUCTION TO FINANCE AND INVESTMENTS"/>
            <filter val="INTRODUCTION TO FINANCIAL ACCOUNTING"/>
            <filter val="INTRODUCTION TO FINANCIAL MANAGEMENT"/>
            <filter val="INTRODUCTION TO FORENSIC ACCOUNTING AND AUDIT"/>
            <filter val="INTRODUCTION TO GRAMMAR AND GRAMMATICAL STRUCTURE"/>
            <filter val="INTRODUCTION TO GRAMMAR AND GRAMMATICAL STRUCTURES OF ENGLISH"/>
            <filter val="INTRODUCTION TO GRAPHIC DESIGN"/>
            <filter val="INTRODUCTION TO GRAPHIC DESIGN AND BASIC ANIMATION"/>
            <filter val="INTRODUCTION TO HUMAN NUTRITION"/>
            <filter val="INTRODUCTION TO HUMAN RESOURCE MANAGEMENT"/>
            <filter val="INTRODUCTION TO INFORMATION COMMUNICATION TECHNOLOGY"/>
            <filter val="INTRODUCTION TO INTERNET TECHNOLOGY"/>
            <filter val="INTRODUCTION TO INVESTIGATIVE JOURNALISM"/>
            <filter val="INTRODUCTION TO KENYAN LAW AND LEGAL SYSTEMS"/>
            <filter val="INTRODUCTION TO LAW"/>
            <filter val="INTRODUCTION TO LAW AND GOVERNANCE"/>
            <filter val="INTRODUCTION TO LINGUISTICS AND THE STUDY OF KISWAHILI LANGUAGE"/>
            <filter val="INTRODUCTION TO MACROECONOMICS"/>
            <filter val="INTRODUCTION TO MANAGEMENT ACCOUNTING"/>
            <filter val="INTRODUCTION TO MARKETING"/>
            <filter val="INTRODUCTION TO MEDIA LAW AND ETHICS"/>
            <filter val="INTRODUCTION TO MEDIA PSYCHOLOGY"/>
            <filter val="INTRODUCTION TO MICROECONOMICS"/>
            <filter val="INTRODUCTION TO MORPHOLOGY AND SYNTAX"/>
            <filter val="INTRODUCTION TO ONLINE MEDIA"/>
            <filter val="INTRODUCTION TO PHONETICS AND PHONOLOGY IN ENGLISH"/>
            <filter val="INTRODUCTION TO PHOTOGRAPHY AND DESIGN"/>
            <filter val="INTRODUCTION TO POLITICAL SCIENCE"/>
            <filter val="INTRODUCTION TO PRACTICUM"/>
            <filter val="INTRODUCTION TO PSYCHOLOGY"/>
            <filter val="INTRODUCTION TO PSYCHOPATHOLOGY"/>
            <filter val="INTRODUCTION TO PUBLIC ADMINISTRATION"/>
            <filter val="INTRODUCTION TO PUBLIC POLICY"/>
            <filter val="INTRODUCTION TO PUBLIC PROCUREMENT"/>
            <filter val="INTRODUCTION TO PUBLIC RELATIONS"/>
            <filter val="INTRODUCTION TO RADIO PRODUCTION TECHNIQUES"/>
            <filter val="INTRODUCTION TO SCREENWRITING"/>
            <filter val="INTRODUCTION TO SOCIAL SCIENCES"/>
            <filter val="INTRODUCTION TO SOCIOLOGY"/>
            <filter val="INTRODUCTION TO TAXATION"/>
            <filter val="INTRODUCTION TO TECHNIQUES OF FILM PRODUCTION"/>
            <filter val="INTRODUCTION TO THE BIBLE"/>
            <filter val="INTRODUCTION TO THE STUDY OF LANGUAGE"/>
            <filter val="INTRODUCTION TO THE STUDY OF LANGUAGE."/>
            <filter val="INTRODUCTION TO THE STUDY OF LITERATURE IN KISWAHILI"/>
            <filter val="INTRODUCTION TO THEORIES OF TRANSLATION"/>
            <filter val="INTRODUCTION TO THEORIES OF TRANSLATION AND INTERPRETATION"/>
            <filter val="INTRODUCTION TO VIDEO CAMERA OPERATIONS"/>
            <filter val="INTRODUCTION TO VIDEO EDITING"/>
            <filter val="INVENTORY CONTROL MANAGEMENT"/>
            <filter val="INVENTORY LOGISTICS MANAGEMENT"/>
            <filter val="INVENTORY MANAGEMENT"/>
            <filter val="INVESTMENT ANALYSIS AND ASSET MANAGEMENT"/>
            <filter val="ISSUES IN ADOLESCENT PSYCHOLOGY"/>
            <filter val="ISSUES IN DOMESTIC VIOLENCE"/>
            <filter val="ISSUES IN FINANCIAL MANAGEMENT"/>
            <filter val="ISSUES IN KENYAN HISTORY"/>
            <filter val="JUVENILE DELINQUENCY"/>
            <filter val="JUVENILE JUSTICE"/>
            <filter val="KENYAN LITERATURE"/>
            <filter val="KISWAHILI CLASSICAL, MODERN AND CONTEMPORARY POETRY"/>
            <filter val="KISWAHILI MORPHOLOGY AND SYNTAX"/>
            <filter val="KISWAHILI PHONETICS AND PHONOLOGY"/>
            <filter val="KISWAHILI STRUCTURE"/>
            <filter val="KISWAHILI THEORY AND METHODS IN ECE"/>
            <filter val="KNOWLEDGE MANAGEMENT"/>
            <filter val="KNOWLEDGE MANAGEMENT TECHNOLOGIES"/>
            <filter val="KNOWLEDGE SHARING AND COLLABORATION"/>
            <filter val="KNOWLEDGEMENT MANAGEMENT"/>
            <filter val="LABOUR LAWS &amp; ECONOMICS"/>
            <filter val="LANGUAGE METHODS FOR EARLY CHILDHOOD EDUCATION"/>
            <filter val="LANGUAGE SKILLS IN KISWAHILI"/>
            <filter val="LAW"/>
            <filter val="LAW AND ETHICS"/>
            <filter val="LAW AND GOVERNANCE IN EDUCATION INSTITUTIONS"/>
            <filter val="LAW AND RIOTS"/>
            <filter val="LAW RELATED TO FRAUD"/>
            <filter val="LEADERSHIP AND CULTURE IN KNOWLEDGE AND INNOVATION"/>
            <filter val="LEADERSHIP AND MANAGEMENT"/>
            <filter val="LEADERSHIP AND MANAGEMENT IN EDUCATION"/>
            <filter val="LEADERSHIP AND TEAM BUILDING"/>
            <filter val="LEADERSHIP THEORIES &amp; PRACTICE"/>
            <filter val="LEADERSHIP THEORIES AND PRACTICE IN EDUCATION INSTITUTIONS"/>
            <filter val="LEADERSHIPAND MANAGEMENT"/>
            <filter val="LEARDERSHIP LEADERSHIP AND MANAGEMENT"/>
            <filter val="LEGAL ASPECTS OF BUSINESS OPERATION"/>
            <filter val="LEGAL ISSUES IN PURCHASING AND SUPPLIES MANAGEMENT"/>
            <filter val="LEGAL ISSUES IN SUPPLY CHAIN MANAGEMENT"/>
            <filter val="LIFE SKILLS FOR PREVENTION AND MANAGEMENT OF SUBSTANCE ABUSE"/>
            <filter val="LIFESKILLS FOR PREVENTION AND MANAGEMENT OF SUBSTANCE ABUSE"/>
            <filter val="LIFESTYLE DISEASES AND REHABILITATION"/>
            <filter val="LIGHTING TECHNIQUES IN FILM"/>
            <filter val="LINEAR ALGEBRA"/>
            <filter val="LINEAR ALGEBRA 11"/>
            <filter val="LINEAR PROGRAMMING"/>
            <filter val="LITERATURE IN EARLY CHILDHOOD EDUCATION"/>
            <filter val="LOCAL AND REGIONAL DEVELOPMENT"/>
            <filter val="LOGIC, SENSE MAKING AND BUSINESS INTELLIGENCE"/>
            <filter val="LOGISTICS MANAGEMENT"/>
            <filter val="LOGISTICS SUPPORT PERSONNEL DEPLOYMENT"/>
            <filter val="LOSS AND GRIEF"/>
            <filter val="MACHINE LEARNING"/>
            <filter val="MAINSTREAMING IN SPECIAL CHILDREN"/>
            <filter val="MAINTAINING FINANCIAL RECORDS"/>
            <filter val="MANAGEMENT ACCOUNTING"/>
            <filter val="MANAGEMENT ACCOUNTING I"/>
            <filter val="MANAGEMENT ACCOUNTING II"/>
            <filter val="MANAGEMENT IN FORMATION SYSTEMS"/>
            <filter val="MANAGEMENT INFORMATION"/>
            <filter val="MANAGEMENT INFORMATION SYSTEM-1"/>
            <filter val="MANAGEMENT INFORMATION SYSTEM-2"/>
            <filter val="MANAGEMENT MATHEMATICS I"/>
            <filter val="MANAGEMENT MATHEMATICS II"/>
            <filter val="MANAGEMENT PRINCIPLES AND PRACTICE"/>
            <filter val="MANAGEMENT SEMINAR"/>
            <filter val="MANAGERIAL ECONOMICS"/>
            <filter val="MANAGING COSTS AND FINANCE"/>
            <filter val="MANAGING GLOBAL ALLIANCE"/>
            <filter val="MANAGING RISK IN SUPPLY CHAIN"/>
            <filter val="MANAGING RISKS IN SUPPLY CHAINS"/>
            <filter val="MARITIME LOGISTICS"/>
            <filter val="MARKETING ANALYTICS"/>
            <filter val="MARKETING AND COMMUNICATION"/>
            <filter val="MARKETING CHANNELS"/>
            <filter val="MARKETING COMMUNICATION"/>
            <filter val="MARKETING MANAGEMENT"/>
            <filter val="MARKETING MANAGEMENT-1"/>
            <filter val="MARKETING MANAGEMENT-2"/>
            <filter val="MARKETING METRICS AND ANALYTICS"/>
            <filter val="MARKETING RESEARCH"/>
            <filter val="MARRIAGE AND FAMILY THERAPY"/>
            <filter val="MATERIAL DEVELOPMENT AND INSTRUCTIONAL MEDIA FOR EARLY CHILDHOOD"/>
            <filter val="MATHEMATICAL CONCEPTS IN DATA SCIENCE"/>
            <filter val="MATHEMATICAL PHYSICS"/>
            <filter val="MATHEMATICAL STATISTICS AND DATA ANALYTICS"/>
            <filter val="MATHEMATICS FOR DATA SCIENCE"/>
            <filter val="MATHEMATICS FOR ECONOMICS"/>
            <filter val="MATHEMATICS FOR SCIENCE"/>
            <filter val="MATHEMATICS I"/>
            <filter val="MATHEMATICS II"/>
            <filter val="MATHEMATICS/EP/ICT"/>
            <filter val="MATHEMATICS-1"/>
            <filter val="MATHEMATICS-2"/>
            <filter val="MEDIA AND CULTURE"/>
            <filter val="MEDIA LAW AND ETHICS"/>
            <filter val="MEDIA MANAGEMENT AND MARKETING"/>
            <filter val="MEETINGS COMPLIANCE AND ADMINISTRATION"/>
            <filter val="MENU PLANNING"/>
            <filter val="MENU PLANNING AND COSTING"/>
            <filter val="MERGERS AND ACQUISITIONS"/>
            <filter val="METHODS OF HISTORICAL RESEARCH"/>
            <filter val="METHODS OF TEACHING AGRICULTURE"/>
            <filter val="METHODS OF TEACHING AUTOMOTIVE ENGINEERING"/>
            <filter val="METHODS OF TEACHING BIOLOGY"/>
            <filter val="METHODS OF TEACHING BUILDING AND CONSTRUCTION"/>
            <filter val="METHODS OF TEACHING BUSINESS STUDIES"/>
            <filter val="METHODS OF TEACHING CHEMISTRY"/>
            <filter val="METHODS OF TEACHING COMPUTER STUDIES"/>
            <filter val="METHODS OF TEACHING COUNSELLING PSYCHOLOGY"/>
            <filter val="METHODS OF TEACHING ELECTRICAL ENGINEERING"/>
            <filter val="METHODS OF TEACHING ENGLISH"/>
            <filter val="METHODS OF TEACHING FILM AND PERFORMING ARTS"/>
            <filter val="METHODS OF TEACHING FILM AND TELEVISION PRODUCTION"/>
            <filter val="METHODS OF TEACHING GEOGRAPHY"/>
            <filter val="METHODS OF TEACHING HISTORY"/>
            <filter val="METHODS OF TEACHING HOSPITALITY"/>
            <filter val="METHODS OF TEACHING KISWAHILI"/>
            <filter val="METHODS OF TEACHING LITERATURE"/>
            <filter val="METHODS OF TEACHING MATHEMATICS"/>
            <filter val="METHODS OF TEACHING MECHANICAL ENGINEERING"/>
            <filter val="METHODS OF TEACHING PHYSICS"/>
            <filter val="METHODS OF TEACHING RELIGION"/>
            <filter val="MICRO TEACHING"/>
            <filter val="MICROFINANCE AND DEVELOPMENT"/>
            <filter val="MICROTEACHING"/>
            <filter val="MICRO-TEACHING"/>
            <filter val="MOBILE COMPUTING"/>
            <filter val="MOBILE GAMING PROGRAMMING"/>
            <filter val="MODERN GOVERNMENT IN AFRICA"/>
            <filter val="MODERN GOVERNMENTS IN AFRICA"/>
            <filter val="MODERN KISWAHILI NOVEL, SHORT STORY AND PLAY"/>
            <filter val="MONETARY ECONOMICS"/>
            <filter val="MONETARY THEORY AND POLICY"/>
            <filter val="MONEY AND BANKING"/>
            <filter val="MONEY LAUNDERING"/>
            <filter val="MOTIVATION AND EMOTIONS"/>
            <filter val="Ms FOR PROJECT MANAGERS"/>
            <filter val="MULTICULTURAL COUNSELLING"/>
            <filter val="MULTIMEDIA PROGRAMMING"/>
            <filter val="MULTIMEDIA SYSTEMS APPLICATION"/>
            <filter val="MULTINATIONAL FINANCE"/>
            <filter val="MULTIVARIATE STATISTICS IN MARKETING"/>
            <filter val="NATIONAL AND INTERNATIONAL LOGISTICS"/>
            <filter val="NATURAL LANGUAGE PROCESSING"/>
            <filter val="NET WORK SET UP"/>
            <filter val="NETWORK AND CLOUD SECURITY"/>
            <filter val="NETWORK OPERATING SYSTEMS"/>
            <filter val="NETWORK SECURITY"/>
            <filter val="NETWORK SUPPORTED MULTIMEDIA TECHNOLOGIES"/>
            <filter val="NETWORK SYSTEMS ADMINISTRATION"/>
            <filter val="NETWORK SYSTEMS DESIGN AND MANAGEMENT"/>
            <filter val="NETWORK TROUBLESHOOTING"/>
            <filter val="NEWS WRITING AND  EDITING"/>
            <filter val="NON-GORVERNMENT ORGANISATION MANAGEMENT"/>
            <filter val="NON-LIFE INSURANCE MATHEMATICS"/>
            <filter val="NUMERICAL ANALYSIS"/>
            <filter val="NUTRITION, DIET THERAPY &amp; HOME NURSING THEORY I"/>
            <filter val="OBJECT ORIENTED PROGRAMMING WITH C++"/>
            <filter val="OBJECT ORIENTED PROGRAMMING-1"/>
            <filter val="OBJECT ORIENTED PROGRAMMING-2"/>
            <filter val="OBJECT ORIENTED TECHNOLOGIES"/>
            <filter val="OBJECT-ORIENTED TECHNOLOGIES"/>
            <filter val="OCCUPATION FRAUD"/>
            <filter val="OFFENDER REHABILITATION"/>
            <filter val="OFFICE ADMIN AND MANAGEMENT-1"/>
            <filter val="OFFICE ADMIN AND MANAGEMENT-2"/>
            <filter val="OFFICE ADMINISTRATION"/>
            <filter val="OFFICE ORGANIZATION-1"/>
            <filter val="OFFICE ORGANIZATION-2"/>
            <filter val="OPERATING SYSTEMS-1"/>
            <filter val="OPERATING SYSTEMS-2"/>
            <filter val="OPERATION RESEARCH II"/>
            <filter val="OPERATIONS MANAGEMENT IN SUPPLY CHAINS"/>
            <filter val="OPERATIONS RESEARCH"/>
            <filter val="ORAL LITERATURE IN KISWAHILI"/>
            <filter val="ORDINARY DIFFERENTIAL EQUATIONS"/>
            <filter val="ORDINARY DIFFERENTIAL EQUITIONS"/>
            <filter val="ORGANISATION THEORY"/>
            <filter val="ORGANIZATION AND MANAGEMENT OF FEEDING PROGRAMS"/>
            <filter val="ORGANIZATION BEHAVIOR IN EDUCATION INSTITUTIONS"/>
            <filter val="ORGANIZATIONAL BEHAVIOUR"/>
            <filter val="ORGANIZATIONAL DEVELOPMENT AND CHANGE MANAGEMENT"/>
            <filter val="ORGANIZATIONAL PSYCHOLOGY"/>
            <filter val="ORGANIZATIONAL THEORY AND BEHAVIOUR"/>
            <filter val="ORIGIN AND DEVELOPMENT OF ENGLISH"/>
            <filter val="OVERVIEW OF THE LEGAL AND JUSTICE SYSTEM"/>
            <filter val="PAN-AFRICANISM,ORGANIZATION OF AFRICAN UNITY"/>
            <filter val="PASTRY AND BAKING"/>
            <filter val="PENETRATION AND VULNERABILITY TESTING"/>
            <filter val="PENSIONS AND OTHER BENEFITS SCHEMES"/>
            <filter val="PENTATEUCH"/>
            <filter val="PERFOMANCE MANAGEMENT"/>
            <filter val="PERFORMANCE AND REWARD MANAGEMENT"/>
            <filter val="PERFORMANCE BASED MANAGEMENT"/>
            <filter val="PERFORMANCE MODELING OF COMMUNICATION NETWORKS"/>
            <filter val="PERSONALITY DEVELOPMENT"/>
            <filter val="PERSONALITY THEORIES"/>
            <filter val="PHILOSOPHY OF EDUCATION"/>
            <filter val="PHONETICS AND PHONOLOGICAL ANALYSES"/>
            <filter val="PHONETICS AND PHONOLOGICAL ANALYSIS"/>
            <filter val="PHOTOGRAPHY AND DESIGN"/>
            <filter val="PHYSICAL EDUCATION AND SPORTS"/>
            <filter val="PHYSICAL GEOGRAPHY"/>
            <filter val="PLANNING AND CONDUCTING FORMAL INVESTIGATIONS"/>
            <filter val="PLANNING II"/>
            <filter val="PLAYWRITING 1"/>
            <filter val="PM Ethics"/>
            <filter val="POLICING IN COMPARATIVE PERSPECTIVE"/>
            <filter val="POLICY ANALYSIS IMPLEMENTATION AND EVALUATION"/>
            <filter val="POLICY ANALYSIS, IMPLEMENTATION AND EVALUATION"/>
            <filter val="POLITICAL GEOGRAPHY"/>
            <filter val="POLITICS AND ORGANIZATION"/>
            <filter val="POPULATION GEOGRAPHY"/>
            <filter val="PORTFOLIO AND INVESTMENT ANALYSIS"/>
            <filter val="PORTFOLIO MANAGEMENT"/>
            <filter val="PRACTICUM"/>
            <filter val="PRACTICUM 1"/>
            <filter val="PRACTICUM 3"/>
            <filter val="PREDICTIVE MODELLING"/>
            <filter val="PRE-SCHOOL CURRICULUM IN EARLY CHILDHOOD EDUCATION"/>
            <filter val="PRINCIPLES AND PRACICE OF MANAGEMENT-1"/>
            <filter val="PRINCIPLES AND PRACICE OF MANAGEMENT-2"/>
            <filter val="PRINCIPLES AND PRACTICE OF MANAGEMENT"/>
            <filter val="PRINCIPLES OF ACCOUNTING AND TAXATION"/>
            <filter val="PRINCIPLES OF ADVERTISING"/>
            <filter val="PRINCIPLES OF ARCHAEOLOGY"/>
            <filter val="PRINCIPLES OF ARCHEOLOGY"/>
            <filter val="PRINCIPLES OF ARTIFICIAL INTELLIGENCE"/>
            <filter val="PRINCIPLES OF AUDITING"/>
            <filter val="PRINCIPLES OF COMMUNITY DEVELOPMENT"/>
            <filter val="PRINCIPLES OF CRIMINOLOGY"/>
            <filter val="PRINCIPLES OF DATA BASE SYSTEMS"/>
            <filter val="PRINCIPLES OF DATA COMMUNICATIONS"/>
            <filter val="PRINCIPLES OF DATA SCIENCE"/>
            <filter val="PRINCIPLES OF ECONOMICS"/>
            <filter val="PRINCIPLES OF ENTREPRENEURSHIP AND MANAGEMENT"/>
            <filter val="PRINCIPLES OF ENTREPRENUERSHIP AND MANAGEMENT"/>
            <filter val="PRINCIPLES OF EVIDENCE"/>
            <filter val="PRINCIPLES OF FORENSIC SCIENCE"/>
            <filter val="PRINCIPLES OF GENERAL INSURANCE"/>
            <filter val="PRINCIPLES OF HUMAN RESOURCE MANAGEMENT"/>
            <filter val="PRINCIPLES OF INSURANCE AND RISK MANAGEMENT"/>
            <filter val="PRINCIPLES OF INVESTMENT"/>
            <filter val="PRINCIPLES OF LAW OF EVIDENCE AND THE TRIAL PROCESS"/>
            <filter val="PRINCIPLES OF LENDING"/>
            <filter val="PRINCIPLES OF MARKETING AND COMMS"/>
            <filter val="PRINCIPLES OF MARKETING AND COMMUNICATION"/>
            <filter val="PRINCIPLES OF PROCUREMENT AND LOGISTICS"/>
            <filter val="PRINCIPLES OF PROJECT REQUIREMENTS MANAGEMENT"/>
            <filter val="PRINCIPLES OF PURCHASING AND SUPPLY"/>
            <filter val="PRINCIPLES OF STAGE ACTING"/>
            <filter val="PRINCIPLES OF TAXATION"/>
            <filter val="PROBABILITY AND STATISTIC II"/>
            <filter val="PROBABILITY AND STATISTICS"/>
            <filter val="PROBABILITY AND STATISTICS II"/>
            <filter val="PROBLEM SOLVING PARADIGMS IN INFORMATION SYSTEMS"/>
            <filter val="PROCUREMENT AND SUPPLY ADMINISTRATION"/>
            <filter val="PROCUREMENT AUDIT AND INVESTIGATION"/>
            <filter val="PROCUREMENT CONTRACTS &amp; NEGOTIATION"/>
            <filter val="PROCUREMENT ETHICS"/>
            <filter val="PROCUREMENT MANAGEMENT"/>
            <filter val="PROCUREMENT MANAGEMENT IN THE PUBLIC SECTOR"/>
            <filter val="PROCUREMENT OF GOODS, SERVICES AND WORKS"/>
            <filter val="PROCUREMENT RECORDS"/>
            <filter val="PRODUCING-BUSINESS AFFAIRS"/>
            <filter val="PRODUCTION AND OPERATIONS MANAGEMENT"/>
            <filter val="PRODUCTION DESIGN"/>
            <filter val="PROFESSIONAL ETHICAL AND LEGAL ASPECTS IN COUNSELLING"/>
            <filter val="PROFESSIONAL ETHICS AND GOVERNANCE"/>
            <filter val="PROFESSIONAL SKILLS"/>
            <filter val="PROFFESSIONAL COOKERY"/>
            <filter val="PROGRAM PLANNING AND IMPLEMENTATION"/>
            <filter val="PROGRAMMING FOR DATA SCIENCE"/>
            <filter val="PROJECT : NEWS FEATURE/NEWS SHOW"/>
            <filter val="PROJECT 2 TV DRAMA"/>
            <filter val="PROJECT 2: FILM PRODUCTION AND PREMIERE"/>
            <filter val="PROJECT FUNDRAISING"/>
            <filter val="PROJECT I"/>
            <filter val="PROJECT I: DOCUMENTARY PRODUCTION AND  EXHIBITION"/>
            <filter val="PROJECT II"/>
            <filter val="PROJECT MANAGEMENT"/>
            <filter val="PROJECT MANAGEMENT AND CONSULTANCY"/>
            <filter val="PROJECT MANAGEMENT LEADERSHIP"/>
            <filter val="PROJECT MANAGEMENT LEGAL FRAMEWORK"/>
            <filter val="PROJECT MANAGEMENT TOOLS AND TECHNIQUES"/>
            <filter val="PROJECT MONITORING AND EVALUATION"/>
            <filter val="PROJECT PLANNING &amp; SCHEDULING"/>
            <filter val="PROJECT PROCUREMENT &amp; COST MANAGEMENT"/>
            <filter val="PROJECT PROCUREMENT MANAGEMENT"/>
            <filter val="PROJECT QUALITY AND RISK MANAGEMENT"/>
            <filter val="PROJECT TIME &amp; COST MANAGEMENT"/>
            <filter val="PRUDENTIAL BANKING GUIDELINES"/>
            <filter val="PSYCHODRAMA"/>
            <filter val="PSYCHOLINGUISTICS"/>
            <filter val="PSYCHOLOGICAL ASSESSMENT AND EVALUATION"/>
            <filter val="PSYCHOLOGICAL STATISTICS"/>
            <filter val="PSYCHOLOGICAL TESTING AND ASSESSEMNT"/>
            <filter val="PSYCHOLOGICAL TESTING AND ASSESSMENT"/>
            <filter val="PSYCHOLOGY OF GENDER AND DEVELOPMENT"/>
            <filter val="PSYCHOLOGY OF RELIGION"/>
            <filter val="PUBLIC FINANCE AND TAXATION"/>
            <filter val="PUBLIC MANAGEMENT AND GOVERNANCE"/>
            <filter val="PUBLIC PROCUREMENT"/>
            <filter val="PUBLIC PROCUREMENT LAW"/>
            <filter val="PUBLIC PROJECT FINANCE"/>
            <filter val="PUBLIC RELATIONS"/>
            <filter val="PUBLIC SECTOR ECONOMICS"/>
            <filter val="PUBLIC SECTOR FINANCE"/>
            <filter val="PUBLIC SECTOR GOVERNANCE, POLICY AND ADMINISTRATION"/>
            <filter val="PUBLIC SECTOR KNOWLEDGE MANAGEMENT"/>
            <filter val="PUBLIC SECTOR REFORMS AND DEVOLUTION"/>
            <filter val="PUBLIC SPEAKING"/>
            <filter val="PUNISHMENT AND SOCIETY"/>
            <filter val="PUPPET THEATRE"/>
            <filter val="PYTHON DATA VISUALIZATION"/>
            <filter val="PYTHON PROGRAMMING"/>
            <filter val="QUALITATIVE METHODS IN CRIMINOLOGY"/>
            <filter val="QUALITY MANAGEMENT SYSTEMS"/>
            <filter val="QUANTITATIVE ANALYSIS"/>
            <filter val="QUANTITATIVE METHODS-1"/>
            <filter val="QUANTITATIVE METHODS-2"/>
            <filter val="QUANTITATIVE MODELLING SKILLS"/>
            <filter val="QUANTITATIVE RESEARCH METHODS"/>
            <filter val="QUANTITATIVE SKILLS"/>
            <filter val="QUANTITATIVE TECHNIQUES-1"/>
            <filter val="QUANTITATIVE TECHNIQUES-2"/>
            <filter val="QUICKBOOKS GROUP A"/>
            <filter val="QUICKBOOKS GROUP B"/>
            <filter val="RADIO THEATRE"/>
            <filter val="RECOMMENDER SYSTEMS"/>
            <filter val="RECORDING BUSINESS TRANSACTIONS"/>
            <filter val="REGULATION OF FINANCIAL MARKETS"/>
            <filter val="RELATIONSHIP MANAGEMENT IN SUPPLY CHAINS"/>
            <filter val="RELIGION &amp; POLITICAL MOVEMENT IN AFRICA"/>
            <filter val="RELIGION AND POLITICAL MOVEMENTS IN AFRICA"/>
            <filter val="REMOTE SENSING AND RESOURCE MANAGEMENT"/>
            <filter val="REMOTE SENSING IMAGE ANALYSIS AND APPLICATIONS"/>
            <filter val="RESEARCH AND INNOVATION DESIGN WORKSHOPS"/>
            <filter val="RESEARCH AND PUBLICATION ( ADMINISTRATION AND CURRICULUM DEVELOPMENT OPTION)"/>
            <filter val="RESEARCH IN CHILD IN FAMILY STUDIES 2 (PROJECT)"/>
            <filter val="RESEARCH METHODOLOGY"/>
            <filter val="RESEARCH METHODS"/>
            <filter val="RESEARCH METHODS AND PROPOSAL WRITING"/>
            <filter val="RESEARCH METHODS IN COUNSELLING"/>
            <filter val="RESEARCH METHODS IN CRIMINAL JUSTICE"/>
            <filter val="RESEARCH METHODS IN EDUCATION"/>
            <filter val="RESEARCH METHODS IN SOCIAL SCIENCES"/>
            <filter val="RESEARCH PROJECT"/>
            <filter val="RESEARCH SKILLS"/>
            <filter val="RESTORATIVE JUSTICE"/>
            <filter val="RETAIL BANKING"/>
            <filter val="RETAIL LOGISTICS"/>
            <filter val="RISK MANAGEMENT STRATEGIES IN PUBLIC SECTOR"/>
            <filter val="ROLE OF FAMILY IN A CHANGING SOCIETY"/>
            <filter val="SALES &amp; MARKETING-1"/>
            <filter val="SALES &amp; MARKETING-2"/>
            <filter val="SALES AND MARKETING"/>
            <filter val="SALES MANAGEMENT"/>
            <filter val="SALESMANSHIP"/>
            <filter val="SALESMANSHIP-2"/>
            <filter val="SAMPLE SURVEYS"/>
            <filter val="SCENOGRAPHY AND TECHNOLOGY"/>
            <filter val="SCREENING PROCEDURES IN EARLY CHILDHOOD EDUCATION"/>
            <filter val="SCREENWRITING"/>
            <filter val="SCREENWRITING SHORT"/>
            <filter val="SECOND LANGUAGE ACQUISITION"/>
            <filter val="SECOND LANGUAGE ACQUISITION AND LEARNING"/>
            <filter val="SECONDARY SCHOOL CURRICULUM (CURR. OPTION)"/>
            <filter val="SECURITY ANALYSIS"/>
            <filter val="SELF-AWARENESS AND PERSONAL DEVELOPMENT"/>
            <filter val="SEMANTICS AND PRAGMATICS"/>
            <filter val="SEMICONDUCTORS AND ELECTRONIC DEVICES"/>
            <filter val="SEMINAR"/>
            <filter val="SERVER MAINTENANCE"/>
            <filter val="SERVICE MARKETING"/>
            <filter val="SERVICE-ORIENTED COMPUTING"/>
            <filter val="SERVICES MARKETING"/>
            <filter val="SHORT STORY"/>
            <filter val="SIMULATION AND MODELING"/>
            <filter val="SOCIAL EDUCATION AND ETHICS IN ISLAM"/>
            <filter val="SOCIAL EDUCATION AND SOCIAL ETHICS IN ISLAM"/>
            <filter val="SOCIAL INTERACTION IN ECE"/>
            <filter val="SOCIAL MEDIA ANALYTICS"/>
            <filter val="SOCIAL NETWORK SCIENCE AND APPLICATIONS"/>
            <filter val="SOCIAL PSYCHOLOGICAL ASPECTS FOR PUBLIC MANAGEMENT"/>
            <filter val="SOCIAL PSYCHOLOGY"/>
            <filter val="SOCIAL PSYCHOLOGY IN EARLY CHILDHOOD EDUCATION"/>
            <filter val="SOCIAL STUDIES IN EARLY CHILDHOOD EDUCATION"/>
            <filter val="SOCIOLINGUISTICS"/>
            <filter val="SOCIOLINGUISTICS (ENGLISH)"/>
            <filter val="SOCIOLINGUISTICS (ISIMU JAMII)"/>
            <filter val="SOCIOLOGY OF EDUCATION"/>
            <filter val="SOCIOLOGY OF RELIGION"/>
            <filter val="SOFTWARE TESTING TOOLS AND TECHNIQUES"/>
            <filter val="SOUND DESIGN"/>
            <filter val="SOUND DESIGN AND MUSIC IN FILM"/>
            <filter val="SOUND DESIGN IN FILM"/>
            <filter val="SOURCE AND THEMES IN AFRICAN HISTORY"/>
            <filter val="SOURCES AND THEMES IN AFRICAN HISTORY"/>
            <filter val="SPATIAL ANALYSIS"/>
            <filter val="SPATIAL AND SPATIOTEMPORAL ANALYSIS"/>
            <filter val="SPECIALISED ACCOUNTING TECHNIQUES"/>
            <filter val="SPECIALIZED ACCOUNTING TECHNIQUES"/>
            <filter val="STAGE DIRECTING 1"/>
            <filter val="STAGE DIRECTING II"/>
            <filter val="STAGE PERFORMANCE"/>
            <filter val="STATISTICAL MODELLING FOR DATA SCIENCE"/>
            <filter val="STATISTICAL PROGRAMMING"/>
            <filter val="STATISTICAL PROGRAMMING II"/>
            <filter val="STATISTICAL QUALITY CONTROL"/>
            <filter val="STATISTICS I"/>
            <filter val="STATISTICS II"/>
            <filter val="STATISTICS IN SOCIAL SCIENCES"/>
            <filter val="STOCHASTIC PROCESSES I"/>
            <filter val="STOCHASTIC PROCESSES II"/>
            <filter val="STORES MANAGEMENT AND DISTRIBUTION"/>
            <filter val="STRATEGIC BRAND MANAGEMENT"/>
            <filter val="STRATEGIC ENTREPRENEURSHIP"/>
            <filter val="STRATEGIC HUMAN RESOURCE MANAGEMENT"/>
            <filter val="STRATEGIC INFORMATION SYSTEMS MANAGEMENT"/>
            <filter val="STRATEGIC INNOVATION MANAGEMENT"/>
            <filter val="STRATEGIC INVENTORY MANAGEMENT"/>
            <filter val="STRATEGIC KNOWLEDGE MANAGEMENT"/>
            <filter val="STRATEGIC MANAGEMENT"/>
            <filter val="STRATEGIC MANAGEMENT IN PUBLIC SECTOR"/>
            <filter val="STRATEGIC MANAGEMENT IN THE PUBLIC SECTOR"/>
            <filter val="STRATEGIC MANAGEMENT INFORMATION SYSTEMS"/>
            <filter val="STRATEGIC MANAGEMENT OF EDUCATION INSTITUTIONS ENTERPRISES"/>
            <filter val="STRATEGIC PURCHASING AND SOURCING"/>
            <filter val="STRESS, TRAUMA AND GRIEF COUNSELLING"/>
            <filter val="STUCTURED PROGRAMMING-1"/>
            <filter val="STUCTURED PROGRAMMING-II"/>
            <filter val="STYLISTIC AND LITERARY DEVICES"/>
            <filter val="STYLISTICS AND LITERARY TECHNIQUES"/>
            <filter val="SUBJECT METHODS IN AGRICULTURE"/>
            <filter val="SUBJECT METHODS IN AUTOMOTIVE ENGINEERING"/>
            <filter val="SUBJECT METHODS IN BIOLOGY"/>
            <filter val="SUBJECT METHODS IN BUSINESS STUDIES"/>
            <filter val="SUBJECT METHODS IN CHEMISTRY"/>
            <filter val="SUBJECT METHODS IN CHRISTIAN RELIGIOUS EDUCATION"/>
            <filter val="SUBJECT METHODS IN COMPUTER STUDIES"/>
            <filter val="SUBJECT METHODS IN CRE"/>
            <filter val="SUBJECT METHODS IN ELECTRICAL ENGINNERING"/>
            <filter val="SUBJECT METHODS IN ENGLISH"/>
            <filter val="SUBJECT METHODS IN FILM AND TELEVISION PRODUCTION"/>
            <filter val="SUBJECT METHODS IN GEOGRAPHY"/>
            <filter val="SUBJECT METHODS IN HISTORY AND GOVERNMENT"/>
            <filter val="SUBJECT METHODS IN HOSPITALITY"/>
            <filter val="SUBJECT METHODS IN ICT"/>
            <filter val="SUBJECT METHODS IN KISWAHILI &amp; LITERATURE"/>
            <filter val="SUBJECT METHODS IN KISWAHILI AND LITERATURE"/>
            <filter val="SUBJECT METHODS IN LITERATURE"/>
            <filter val="SUBJECT METHODS IN MATHEMATICS"/>
            <filter val="SUBJECT METHODS IN MECHANICAL ENGINEERING"/>
            <filter val="SUBJECT METHODS IN PHYSICS"/>
            <filter val="SUBSTANCE USE AND CRIMINALITY"/>
            <filter val="SUPPLY AND TRANSPORT MANAGEMENT-1"/>
            <filter val="SUPPLY AND TRANSPORT MANAGEMENT-2"/>
            <filter val="SUPPLY CHAIN FINANCE"/>
            <filter val="SUPPLY CHAIN MANAGEMENT"/>
            <filter val="SUPPLY CHAIN MANAGEMENT FOR SMES"/>
            <filter val="SUPPLY CHAIN MANAGEMENT INFORMATION SYSTEMS"/>
            <filter val="SUPPLY CHAIN RISK MANAGEMENT AND AUDITING"/>
            <filter val="SUPPORT SUBJECTS I"/>
            <filter val="SUPPORT SUBJECTS II"/>
            <filter val="SURVEY OF WORLD HISTORY"/>
            <filter val="SURVIVAL ANALYSIS"/>
            <filter val="SUSTAINABILITY AND PLANNING POLICY DEVELOPMENT"/>
            <filter val="SUSTAINABILITY REPORTING"/>
            <filter val="SUSTAINABLE SUPPLY CHAIN MANAGEMENT"/>
            <filter val="SYSTEM DYNAMICS MODELLING"/>
            <filter val="SYSTEMS ANALYSIS AND DESIGN-1"/>
            <filter val="SYSTEMS ANALYSIS AND DESIGN-2"/>
            <filter val="SYSTEMS AND SYSTEMS THEORY"/>
            <filter val="SYSTEMS DEVELOPMENT METHODOLOGY"/>
            <filter val="SYTEM DYNAMICS MODELLING"/>
            <filter val="TAXATION"/>
            <filter val="TAXATION FRAUD"/>
            <filter val="TEACHING PRACTICE"/>
            <filter val="TEACHING PRACTICE 1"/>
            <filter val="TEACHING PRACTICE I"/>
            <filter val="TEACHING PRACTICE II"/>
            <filter val="TECHNIQUES IN GEOGRAPHY I"/>
            <filter val="TECHNOLOGY AND INNOVATION"/>
            <filter val="TECHNOLOGY AND INNOVATION MANAGEMENT"/>
            <filter val="TELECOMMUNICATIONS"/>
            <filter val="TERRORISM AND INTERNATIONAL SECURITY"/>
            <filter val="THE ART OF STORYTELLING"/>
            <filter val="THE GOSPELS"/>
            <filter val="THE NOVEL"/>
            <filter val="THE SHORT STORY"/>
            <filter val="THEATRE FOR DEVELOPMENT"/>
            <filter val="THEATRE HISTORY"/>
            <filter val="THEATRE MANAGEMENT"/>
            <filter val="THEMES IN EAST AFRICAN HISTORY"/>
            <filter val="THEORETICAL CRIMINOLOGY"/>
            <filter val="THEORIES AND METHODS OF ENVIRONMENTAL EDUCATION"/>
            <filter val="THEORIES OF COMMERCE"/>
            <filter val="THEORIES OF COUNSELLING"/>
            <filter val="THEORIES OF COUNSELLING AND PSYCHOTHERAPY"/>
            <filter val="THEORIES OF EDUCATIONAL ADMINISTRATION"/>
            <filter val="THEORIES OF LITERATURE AND STYLISTIC CRITICISM"/>
            <filter val="THEORY &amp; PRACTICE OF KNOWLEDGE MANAGEMENT"/>
            <filter val="THEORY AND METHODS IN ORAL LITERATURE"/>
            <filter val="THEORY AND METHODS OF ART AND CRAFT"/>
            <filter val="THEORY AND METHODS OF MUSIC, MOVEMENT AND DRAMA"/>
            <filter val="THEORY AND METHODS OF RELIGIOUS EDUCATION"/>
            <filter val="THEORY AND METHODS OF TEACHING MATHEMATICS"/>
            <filter val="THEORY AND PRACTICE OF INNOVATION MANAGEMENT"/>
            <filter val="TIME SERIES ANALYSIS"/>
            <filter val="TOTAL QUALITY MANAGEMENT"/>
            <filter val="TRADITIONAL JUSTICE"/>
            <filter val="TRAINING AND DEVELOPMENT"/>
            <filter val="TRANSNATIONAL ORGANISED CRIME"/>
            <filter val="TRANSPORT AND FLEET MANAGEMENT"/>
            <filter val="TRANSPORTATION AND FLEET MANAGEMENT"/>
            <filter val="UNDERSTANDING ORGANIZATIONAL ENVIRONMENT"/>
            <filter val="UNSTRUCTURED DATA ANALYTICS AND APPLICATIONS"/>
            <filter val="USE OF ENGLISH FOR ACADEMIC PURPOSES"/>
            <filter val="VECTOR ANALYSIS"/>
            <filter val="VICTIMOLOGY"/>
            <filter val="VIDEOGRAPHY TECHNIQUES I"/>
            <filter val="VIDEOGRAPHY TECHNIQUES II"/>
            <filter val="VISUAL PROGRAMMING-1"/>
            <filter val="VISUAL PROGRAMMING-2"/>
            <filter val="WAREHOUSING AND DATA MINING"/>
            <filter val="WAREHOUSING ESSENTIALS"/>
            <filter val="WEB DEVELOPMENT"/>
            <filter val="WEB TECHNOLOGIES AND INTERNET APPLICATIONS"/>
            <filter val="WINDOWS SERVERS ROLES AND FEATURES"/>
            <filter val="WIRELESS AND MOBILE FORENSIC ANALYSIS"/>
            <filter val="WIRELESS NETWORKS"/>
            <filter val="WIRELESS NETWORKS AND MOBILE COMPUTING"/>
            <filter val="WIRELESS SENSOR NETWORKS"/>
            <filter val="WIRELESS TECHNOLOGIES"/>
            <filter val="WORK PLACE CONFLICT MANAGEMENT"/>
          </filters>
        </filterColumn>
        <filterColumn colId="28">
          <filters>
            <filter val="SOT"/>
          </filters>
        </filterColumn>
        <filterColumn colId="32">
          <filters>
            <filter val="DL"/>
            <filter val="EM"/>
            <filter val="FT"/>
            <filter val="PT/DL"/>
            <filter val="WKD"/>
            <filter val="WKD/DL"/>
          </filters>
        </filterColumn>
        <filterColumn colId="34">
          <filters blank="1">
            <filter val="ACCA I"/>
            <filter val="ACCA II"/>
            <filter val="ADV-C"/>
            <filter val="ADV-P"/>
            <filter val="ARTIAN SM TRERMII"/>
            <filter val="ARTISAN FB TERM I"/>
            <filter val="ARTISAN FB TERM II"/>
            <filter val="ARTISAN SM TERMI"/>
            <filter val="ATD III"/>
            <filter val="CERT CA STAGE I"/>
            <filter val="CERT CA STAGE II"/>
            <filter val="CIFA SEC 3"/>
            <filter val="CIFA SEC I"/>
            <filter val="CRAFT BM MOD I TERM I"/>
            <filter val="CRAFT BM MOD I TERM II"/>
            <filter val="CRAFT BM MODULE 2TERMI"/>
            <filter val="CRAFT BM MODULE 2TERMII"/>
            <filter val="CRAFT FB MODULE 1 TERMI"/>
            <filter val="CRAFT FB MODULE 1 TERMII"/>
            <filter val="CRAFT FB MODULE 2TERMI"/>
            <filter val="CRAFT FB MODULE 2TERMII"/>
            <filter val="CRAFT ICT MOD I TERMI"/>
            <filter val="CRAFT ICT MOD I TERMII"/>
            <filter val="CRAFT ICT MODULE 2TERMI"/>
            <filter val="CRAFT ICT MODULE 2TERMII"/>
            <filter val="CS SEC 1"/>
            <filter val="DIP CA STAGE I"/>
            <filter val="DIP FB MODULE 1TERMI"/>
            <filter val="DIP FB MODULE 1TERMII"/>
            <filter val="DIP FB MODULE 2TERMI"/>
            <filter val="DIP FB MODULE 2TERMII"/>
            <filter val="DIP FB MODULE 3TERMI"/>
            <filter val="DIP FB MODULE 3TERMII"/>
            <filter val="DIP ICT MODULE 3 TERM I"/>
            <filter val="DIP ICT MODULE 3 TERM II"/>
            <filter val="DIP ICT MODULE2 TERMI"/>
            <filter val="DIP ICT MODULE2 TERMII"/>
            <filter val="DIP ICT MODULE3 TERM II"/>
            <filter val="DIPLOMA BM MODULE 2 TERM I"/>
            <filter val="DIPLOMA BM MODULE 2 TERM II"/>
            <filter val="FND LI"/>
            <filter val="FND LII"/>
            <filter val="GROUP 1"/>
            <filter val="GROUP 2"/>
            <filter val="GROUP 5"/>
            <filter val="GROUP A"/>
            <filter val="GSSY1S1"/>
            <filter val="GSSY1S2"/>
            <filter val="GSSY2S1"/>
            <filter val="GSSY2S2"/>
            <filter val="GSSY3S1"/>
            <filter val="GSSY3S2"/>
            <filter val="GSSY4S1"/>
            <filter val="GSSY4S2"/>
            <filter val="II"/>
            <filter val="INT LI"/>
            <filter val="JAN '23"/>
            <filter val="JAN-APRIL"/>
            <filter val="LEVEL I"/>
            <filter val="LEVEL IA"/>
            <filter val="LEVEL II"/>
            <filter val="LEVEL III"/>
            <filter val="LEVEL ONE"/>
            <filter val="LEVEL THREE"/>
            <filter val="LEVEL TWO"/>
            <filter val="MAY '24"/>
            <filter val="MAY-AUG"/>
            <filter val="SEC 1"/>
            <filter val="SEC 2"/>
            <filter val="SEC 3"/>
            <filter val="SEC 4"/>
            <filter val="SEC 5"/>
            <filter val="SEC -5"/>
            <filter val="SEC 6"/>
            <filter val="SEC 7"/>
            <filter val="SEC 8"/>
            <filter val="SEC-3A"/>
            <filter val="SEC-4"/>
            <filter val="SEC-5"/>
            <filter val="SEC-6"/>
            <filter val="SEC-7"/>
            <filter val="SEC-8"/>
            <filter val="SEC-9"/>
            <filter val="SEP-DEC"/>
            <filter val="SEPT '24"/>
            <filter val="SHORT COURSES"/>
            <filter val="SSY1S1"/>
            <filter val="SSY1S2"/>
            <filter val="SSY2S1"/>
            <filter val="SSY3S1"/>
            <filter val="SSY4S1"/>
            <filter val="STAGE 1"/>
            <filter val="STAGE 2"/>
            <filter val="STAGE 3"/>
            <filter val="STAGE 4"/>
            <filter val="STAGE 5"/>
            <filter val="STAGE I"/>
            <filter val="TBA"/>
            <filter val="TRIM 1"/>
            <filter val="TRIM 2"/>
            <filter val="TRIM 3"/>
            <filter val="TRIM 4"/>
            <filter val="TRIM 5"/>
            <filter val="TRIM 6"/>
            <filter val="TRIM3"/>
            <filter val="Y1S1"/>
            <filter val="Y1S2"/>
            <filter val="Y2S1"/>
            <filter val="Y2S2"/>
            <filter val="Y3S1"/>
            <filter val="Y3S2"/>
            <filter val="Y4S1"/>
            <filter val="Y4S2"/>
            <filter val="YEAR2TRIM2"/>
          </filters>
        </filterColumn>
      </autoFilter>
    </customSheetView>
    <customSheetView guid="{25DB8281-C72B-4A17-B148-75026E9A2AA6}" filter="1" showAutoFilter="1">
      <pageMargins left="0.7" right="0.7" top="0.75" bottom="0.75" header="0.3" footer="0.3"/>
      <autoFilter ref="A1:AM3615">
        <filterColumn colId="2">
          <filters>
            <filter val="0800-0900 HRS"/>
            <filter val="0800-1000 HRS"/>
            <filter val="0800-1030 HRS"/>
            <filter val="0800-1100HRS"/>
            <filter val="0900-1000 HRS"/>
            <filter val="0900-1200 HRS"/>
            <filter val="0900-1200HRS"/>
            <filter val="0900-1300HRS"/>
            <filter val="1000-1300 HRS"/>
            <filter val="1100-1200 HRS"/>
            <filter val="1100-1300HRS"/>
            <filter val="1100-1330 HRS"/>
            <filter val="1100-1400 HRS"/>
            <filter val="1100-1400HRS"/>
            <filter val="1200-1300 HRS"/>
            <filter val="1200-1500 HRS"/>
            <filter val="1200-1600 HRS"/>
            <filter val="1400-1500 HRS"/>
            <filter val="1400-1600 HRS"/>
            <filter val="1400-1600HRS"/>
            <filter val="1400-1700HRS"/>
            <filter val="1500 -1800 HRS"/>
            <filter val="1500-1600 HRS"/>
            <filter val="1500-1800HRS"/>
            <filter val="1500-1900 HRS"/>
            <filter val="17.30-20.30"/>
            <filter val="17.30-20.30 HRS"/>
            <filter val="1730-2030"/>
            <filter val="1830-2030 HRS"/>
          </filters>
        </filterColumn>
        <filterColumn colId="4">
          <filters>
            <filter val="2-4"/>
            <filter val="3-5"/>
            <filter val="4-1"/>
            <filter val="6-3"/>
            <filter val="FINANCE LAB"/>
            <filter val="INT LAB"/>
            <filter val="KITCHEN-8th Flr"/>
            <filter val="LAB 3"/>
            <filter val="LAB I-1"/>
            <filter val="LAB J1"/>
            <filter val="LAB2"/>
            <filter val="PD-01"/>
            <filter val="RM 3-1"/>
            <filter val="RM 3-5/3-6"/>
            <filter val="RM 4-4"/>
            <filter val="RM 4-9"/>
            <filter val="TC  1-5 LAB"/>
            <filter val="TC 0-1/0-2"/>
            <filter val="TC 0-3"/>
            <filter val="TC 2-3-3"/>
            <filter val="TC 2-8"/>
            <filter val="TC 3-10"/>
            <filter val="TC 3-11"/>
            <filter val="TC 3-14"/>
            <filter val="TC 3-2"/>
            <filter val="TC 3-3"/>
            <filter val="TC 3-8"/>
            <filter val="TC 4-3"/>
            <filter val="TC 4-7"/>
            <filter val="TR 1"/>
            <filter val="TR 2"/>
            <filter val="TR 4"/>
            <filter val="TR4"/>
            <filter val="TUT RM 3"/>
          </filters>
        </filterColumn>
      </autoFilter>
    </customSheetView>
    <customSheetView guid="{3132209C-E874-4C6C-919D-7634A30974AF}" filter="1" showAutoFilter="1">
      <pageMargins left="0.7" right="0.7" top="0.75" bottom="0.75" header="0.3" footer="0.3"/>
      <autoFilter ref="A1:AM4791">
        <filterColumn colId="38">
          <filters>
            <filter val="JAN-APRIL 2026"/>
          </filters>
        </filterColumn>
      </autoFilter>
    </customSheetView>
    <customSheetView guid="{BDB0B305-5C70-4A5E-A64A-20F0B39EA401}" filter="1" showAutoFilter="1">
      <pageMargins left="0.7" right="0.7" top="0.75" bottom="0.75" header="0.3" footer="0.3"/>
      <autoFilter ref="A1:AM4920">
        <filterColumn colId="2">
          <filters>
            <filter val="0600-0800 HRS"/>
            <filter val="0600-0900 HRS"/>
            <filter val="0700-0800 HRS"/>
            <filter val="0700-1100 HRS"/>
            <filter val="0800-0900 HRS"/>
            <filter val="0800-1000 HRS"/>
            <filter val="0800-1030 HRS"/>
            <filter val="0800-1100"/>
            <filter val="0800-1100HRS"/>
            <filter val="0800-1200 HRS"/>
            <filter val="0800-1300 HRS"/>
            <filter val="0800-1400 HRS"/>
            <filter val="0800-1400HRS"/>
            <filter val="0900-1000 HRS"/>
            <filter val="0900-1200 HRS"/>
            <filter val="0900-1200HRS"/>
            <filter val="0900-1300HRS"/>
            <filter val="1000-1200 HRS"/>
            <filter val="1000-1300 HRS"/>
            <filter val="1100-1200 HRS"/>
            <filter val="1100-1300 HRS"/>
            <filter val="1100-1300HRS"/>
            <filter val="1100-1330 HRS"/>
            <filter val="1100-1400HRS"/>
            <filter val="1100-1500 HRS"/>
            <filter val="1200-1300 HRS"/>
            <filter val="1200-1400 HRS"/>
            <filter val="1200-1500 HRS"/>
            <filter val="1200-1600 HRS"/>
            <filter val="1200-1900 HRS"/>
            <filter val="1400-1500 HRS"/>
            <filter val="1400-1600 HRS"/>
            <filter val="1400-1600HRS"/>
            <filter val="1400-1700HRS"/>
            <filter val="1400-1800 HRS"/>
            <filter val="1500 -1800 HRS"/>
            <filter val="1500-1600 HRS"/>
            <filter val="1500-1800 HRS"/>
            <filter val="1500-1800HRS"/>
            <filter val="1500-1900 HRS"/>
            <filter val="17.30-20.30"/>
            <filter val="17.30-20.30 HRS"/>
            <filter val="1700-1900 HRS"/>
            <filter val="1700-2000 HRS"/>
            <filter val="1700-2030 HRS"/>
            <filter val="1700-2100 HRS"/>
            <filter val="1730 -2030HRS"/>
            <filter val="1730-1930 HRS"/>
            <filter val="1730-2000 HRS"/>
            <filter val="1730-2030"/>
            <filter val="1730-2030 HRS"/>
            <filter val="1730-2030HRS"/>
            <filter val="1800-2000 HRS"/>
            <filter val="1800-2030 HRS"/>
            <filter val="1830-2030 HRS"/>
            <filter val="1900-2100 HRS"/>
            <filter val="1900-2100HRS"/>
          </filters>
        </filterColumn>
      </autoFilter>
    </customSheetView>
  </customSheetViews>
  <conditionalFormatting sqref="A1:B1 AD1:AH1 AJ1 C1:C1065">
    <cfRule type="containsText" dxfId="166" priority="1" operator="containsText" text="1400-1700 HRS">
      <formula>NOT(ISERROR(SEARCH(("1400-1700 HRS"),(A1))))</formula>
    </cfRule>
  </conditionalFormatting>
  <conditionalFormatting sqref="A1:B1 AD1:AH1 AJ1 C1:C1065">
    <cfRule type="containsText" dxfId="165" priority="2" operator="containsText" text="0800-1100 HRS">
      <formula>NOT(ISERROR(SEARCH(("0800-1100 HRS"),(A1))))</formula>
    </cfRule>
  </conditionalFormatting>
  <conditionalFormatting sqref="A1:B1 AD1:AH1 AJ1 C1:C1065">
    <cfRule type="containsText" dxfId="164" priority="3" operator="containsText" text="1100-1400 HRS">
      <formula>NOT(ISERROR(SEARCH(("1100-1400 HRS"),(A1))))</formula>
    </cfRule>
  </conditionalFormatting>
  <conditionalFormatting sqref="AD792:AD794 AD797:AD799 AD801:AD930 AD932:AD1065 B1:B1065 K2:AC1065">
    <cfRule type="containsText" dxfId="163" priority="4" operator="containsText" text="TUESDAY">
      <formula>NOT(ISERROR(SEARCH(("TUESDAY"),(B1))))</formula>
    </cfRule>
  </conditionalFormatting>
  <conditionalFormatting sqref="AD792:AD794 AD797:AD799 AD801:AD930 AD932:AD1065 B1:B1065 K2:AC1065">
    <cfRule type="containsText" dxfId="162" priority="5" operator="containsText" text="MONDAY">
      <formula>NOT(ISERROR(SEARCH(("MONDAY"),(B1))))</formula>
    </cfRule>
  </conditionalFormatting>
  <conditionalFormatting sqref="AD792:AD794 AD797:AD799 AD801:AD930 AD932:AD1065 B1:B1065 K2:AC1065">
    <cfRule type="containsText" dxfId="161" priority="6" operator="containsText" text="WEDNESDAY">
      <formula>NOT(ISERROR(SEARCH(("WEDNESDAY"),(B1))))</formula>
    </cfRule>
  </conditionalFormatting>
  <conditionalFormatting sqref="AD792:AD794 AD797:AD799 AD801:AD930 AD932:AD1065 B1:B1065 K2:AC1065">
    <cfRule type="containsText" dxfId="160" priority="7" operator="containsText" text="THURSDAY">
      <formula>NOT(ISERROR(SEARCH(("THURSDAY"),(B1))))</formula>
    </cfRule>
  </conditionalFormatting>
  <conditionalFormatting sqref="AD792:AD794 AD797:AD799 AD801:AD930 AD932:AD1065 B1:B1065 K2:AC1065">
    <cfRule type="containsText" dxfId="159" priority="8" operator="containsText" text="FRIDAY">
      <formula>NOT(ISERROR(SEARCH(("FRIDAY"),(B1))))</formula>
    </cfRule>
  </conditionalFormatting>
  <conditionalFormatting sqref="AD792:AD794 AD797:AD799 AD801:AD930 AD932:AD1065 B1:B1065 K2:AC1065">
    <cfRule type="containsText" dxfId="158" priority="9" operator="containsText" text="SATURDAY">
      <formula>NOT(ISERROR(SEARCH(("SATURDAY"),(B1))))</formula>
    </cfRule>
  </conditionalFormatting>
  <conditionalFormatting sqref="AD792:AD794 AD797:AD799 AD801:AD930 AD932:AD1065 B1:B1065 K2:AC1065">
    <cfRule type="containsText" dxfId="157" priority="10" operator="containsText" text="THURSDAY">
      <formula>NOT(ISERROR(SEARCH(("THURSDAY"),(B1))))</formula>
    </cfRule>
  </conditionalFormatting>
  <conditionalFormatting sqref="AD792:AD794 AD797:AD799 AD801:AD930 AD932:AD1065 B1:B1065 K2:AC1065">
    <cfRule type="containsText" dxfId="156" priority="11" operator="containsText" text="FRIDAY">
      <formula>NOT(ISERROR(SEARCH(("FRIDAY"),(B1))))</formula>
    </cfRule>
  </conditionalFormatting>
  <conditionalFormatting sqref="AD792:AD794 AD797:AD799 AD801:AD930 AD932:AD1065 B1:B1065 K2:AC1065">
    <cfRule type="containsText" dxfId="155" priority="12" operator="containsText" text="SATURDAY">
      <formula>NOT(ISERROR(SEARCH(("SATURDAY"),(B1))))</formula>
    </cfRule>
  </conditionalFormatting>
  <conditionalFormatting sqref="B1:B1065 K2:AC1065">
    <cfRule type="containsText" dxfId="154" priority="22" operator="containsText" text="THURSDAY">
      <formula>NOT(ISERROR(SEARCH(("THURSDAY"),(B1))))</formula>
    </cfRule>
  </conditionalFormatting>
  <conditionalFormatting sqref="AD1:AF1 AJ1 C2:C1065">
    <cfRule type="containsText" dxfId="153" priority="34" operator="containsText" text="1400-1700 HRS">
      <formula>NOT(ISERROR(SEARCH(("1400-1700 HRS"),(AD1))))</formula>
    </cfRule>
  </conditionalFormatting>
  <conditionalFormatting sqref="AD1:AF1 AJ1 C2:C1065">
    <cfRule type="containsText" dxfId="152" priority="35" operator="containsText" text="0800-1100 HRS">
      <formula>NOT(ISERROR(SEARCH(("0800-1100 HRS"),(AD1))))</formula>
    </cfRule>
  </conditionalFormatting>
  <conditionalFormatting sqref="AD1:AF1 AJ1 C2:C1065">
    <cfRule type="containsText" dxfId="151" priority="36" operator="containsText" text="1100-1400 HRS">
      <formula>NOT(ISERROR(SEARCH(("1100-1400 HRS"),(AD1))))</formula>
    </cfRule>
  </conditionalFormatting>
  <conditionalFormatting sqref="B1 AD1:AH1 AJ1">
    <cfRule type="containsText" dxfId="150" priority="82" operator="containsText" text="1400-1700 HRS">
      <formula>NOT(ISERROR(SEARCH(("1400-1700 HRS"),(B1))))</formula>
    </cfRule>
  </conditionalFormatting>
  <conditionalFormatting sqref="B1 AD1:AH1 AJ1">
    <cfRule type="containsText" dxfId="149" priority="83" operator="containsText" text="0800-1100 HRS">
      <formula>NOT(ISERROR(SEARCH(("0800-1100 HRS"),(B1))))</formula>
    </cfRule>
  </conditionalFormatting>
  <conditionalFormatting sqref="B1 AD1:AH1 AJ1">
    <cfRule type="containsText" dxfId="148" priority="84" operator="containsText" text="1100-1400 HRS">
      <formula>NOT(ISERROR(SEARCH(("1100-1400 HRS"),(B1))))</formula>
    </cfRule>
  </conditionalFormatting>
  <conditionalFormatting sqref="B27">
    <cfRule type="containsText" dxfId="147" priority="235" operator="containsText" text="TUESDAY">
      <formula>NOT(ISERROR(SEARCH(("TUESDAY"),(B27))))</formula>
    </cfRule>
  </conditionalFormatting>
  <conditionalFormatting sqref="B27">
    <cfRule type="containsText" dxfId="146" priority="236" operator="containsText" text="MONDAY">
      <formula>NOT(ISERROR(SEARCH(("MONDAY"),(B27))))</formula>
    </cfRule>
  </conditionalFormatting>
  <conditionalFormatting sqref="B27">
    <cfRule type="containsText" dxfId="145" priority="237" operator="containsText" text="WEDNESDAY">
      <formula>NOT(ISERROR(SEARCH(("WEDNESDAY"),(B27))))</formula>
    </cfRule>
  </conditionalFormatting>
  <conditionalFormatting sqref="B27">
    <cfRule type="containsText" dxfId="144" priority="238" operator="containsText" text="THURSDAY">
      <formula>NOT(ISERROR(SEARCH(("THURSDAY"),(B27))))</formula>
    </cfRule>
  </conditionalFormatting>
  <conditionalFormatting sqref="B27">
    <cfRule type="containsText" dxfId="143" priority="239" operator="containsText" text="FRIDAY">
      <formula>NOT(ISERROR(SEARCH(("FRIDAY"),(B27))))</formula>
    </cfRule>
  </conditionalFormatting>
  <conditionalFormatting sqref="B27">
    <cfRule type="containsText" dxfId="142" priority="240" operator="containsText" text="SATURDAY">
      <formula>NOT(ISERROR(SEARCH(("SATURDAY"),(B27))))</formula>
    </cfRule>
  </conditionalFormatting>
  <conditionalFormatting sqref="B27">
    <cfRule type="containsText" dxfId="141" priority="241" operator="containsText" text="THURSDAY">
      <formula>NOT(ISERROR(SEARCH(("THURSDAY"),(B27))))</formula>
    </cfRule>
  </conditionalFormatting>
  <conditionalFormatting sqref="B27">
    <cfRule type="containsText" dxfId="140" priority="242" operator="containsText" text="FRIDAY">
      <formula>NOT(ISERROR(SEARCH(("FRIDAY"),(B27))))</formula>
    </cfRule>
  </conditionalFormatting>
  <conditionalFormatting sqref="B27">
    <cfRule type="containsText" dxfId="139" priority="243" operator="containsText" text="SATURDAY">
      <formula>NOT(ISERROR(SEARCH(("SATURDAY"),(B27))))</formula>
    </cfRule>
  </conditionalFormatting>
  <conditionalFormatting sqref="AD1:AF1 AJ1">
    <cfRule type="containsText" dxfId="138" priority="256" operator="containsText" text="1400-1700 HRS">
      <formula>NOT(ISERROR(SEARCH(("1400-1700 HRS"),(BE1))))</formula>
    </cfRule>
  </conditionalFormatting>
  <conditionalFormatting sqref="AD1:AF1 AJ1">
    <cfRule type="containsText" dxfId="137" priority="257" operator="containsText" text="0800-1100 HRS">
      <formula>NOT(ISERROR(SEARCH(("0800-1100 HRS"),(BE1))))</formula>
    </cfRule>
  </conditionalFormatting>
  <conditionalFormatting sqref="AD1:AF1 AJ1">
    <cfRule type="containsText" dxfId="136" priority="258" operator="containsText" text="1100-1400 HRS">
      <formula>NOT(ISERROR(SEARCH(("1100-1400 HRS"),(BE1))))</formula>
    </cfRule>
  </conditionalFormatting>
  <conditionalFormatting sqref="AD1:AF1 AJ1">
    <cfRule type="containsText" dxfId="135" priority="259" operator="containsText" text="1400-1700 HRS">
      <formula>NOT(ISERROR(SEARCH(("1400-1700 HRS"),(BE1))))</formula>
    </cfRule>
  </conditionalFormatting>
  <conditionalFormatting sqref="AD1:AF1 AJ1">
    <cfRule type="containsText" dxfId="134" priority="260" operator="containsText" text="0800-1100 HRS">
      <formula>NOT(ISERROR(SEARCH(("0800-1100 HRS"),(BE1))))</formula>
    </cfRule>
  </conditionalFormatting>
  <conditionalFormatting sqref="AD1:AF1 AJ1">
    <cfRule type="containsText" dxfId="133" priority="261" operator="containsText" text="1100-1400 HRS">
      <formula>NOT(ISERROR(SEARCH(("1100-1400 HRS"),(BE1))))</formula>
    </cfRule>
  </conditionalFormatting>
  <conditionalFormatting sqref="AJ1 C2:C1065">
    <cfRule type="containsText" dxfId="132" priority="262" operator="containsText" text="1400-1700 HRS">
      <formula>NOT(ISERROR(SEARCH(("1400-1700 HRS"),(AJ1))))</formula>
    </cfRule>
  </conditionalFormatting>
  <conditionalFormatting sqref="AJ1 C2:C1065">
    <cfRule type="containsText" dxfId="131" priority="263" operator="containsText" text="0800-1100 HRS">
      <formula>NOT(ISERROR(SEARCH(("0800-1100 HRS"),(AJ1))))</formula>
    </cfRule>
  </conditionalFormatting>
  <conditionalFormatting sqref="AJ1 C2:C1065">
    <cfRule type="containsText" dxfId="130" priority="264" operator="containsText" text="1100-1400 HRS">
      <formula>NOT(ISERROR(SEARCH(("1100-1400 HRS"),(AJ1))))</formula>
    </cfRule>
  </conditionalFormatting>
  <conditionalFormatting sqref="AD1:AF1 AJ1">
    <cfRule type="containsText" dxfId="129" priority="301" operator="containsText" text="1400-1700 HRS">
      <formula>NOT(ISERROR(SEARCH(("1400-1700 HRS"),(BE1))))</formula>
    </cfRule>
  </conditionalFormatting>
  <conditionalFormatting sqref="AD1:AF1 AJ1">
    <cfRule type="containsText" dxfId="128" priority="302" operator="containsText" text="0800-1100 HRS">
      <formula>NOT(ISERROR(SEARCH(("0800-1100 HRS"),(BE1))))</formula>
    </cfRule>
  </conditionalFormatting>
  <conditionalFormatting sqref="AD1:AF1 AJ1">
    <cfRule type="containsText" dxfId="127" priority="303" operator="containsText" text="1100-1400 HRS">
      <formula>NOT(ISERROR(SEARCH(("1100-1400 HRS"),(BE1))))</formula>
    </cfRule>
  </conditionalFormatting>
  <conditionalFormatting sqref="B1 AD1:AH1 AJ1">
    <cfRule type="containsText" dxfId="126" priority="412" operator="containsText" text="1400-1700 HRS">
      <formula>NOT(ISERROR(SEARCH(("1400-1700 HRS"),(B1))))</formula>
    </cfRule>
  </conditionalFormatting>
  <conditionalFormatting sqref="B1 AD1:AH1 AJ1">
    <cfRule type="containsText" dxfId="125" priority="413" operator="containsText" text="0800-1100 HRS">
      <formula>NOT(ISERROR(SEARCH(("0800-1100 HRS"),(B1))))</formula>
    </cfRule>
  </conditionalFormatting>
  <conditionalFormatting sqref="B1 AD1:AH1 AJ1">
    <cfRule type="containsText" dxfId="124" priority="414" operator="containsText" text="1100-1400 HRS">
      <formula>NOT(ISERROR(SEARCH(("1100-1400 HRS"),(B1))))</formula>
    </cfRule>
  </conditionalFormatting>
  <conditionalFormatting sqref="AD1:AH1 AJ1">
    <cfRule type="containsText" dxfId="123" priority="424" operator="containsText" text="1400-1700 HRS">
      <formula>NOT(ISERROR(SEARCH(("1400-1700 HRS"),(BE1))))</formula>
    </cfRule>
  </conditionalFormatting>
  <conditionalFormatting sqref="AD1:AH1 AJ1">
    <cfRule type="containsText" dxfId="122" priority="425" operator="containsText" text="0800-1100 HRS">
      <formula>NOT(ISERROR(SEARCH(("0800-1100 HRS"),(BE1))))</formula>
    </cfRule>
  </conditionalFormatting>
  <conditionalFormatting sqref="AD1:AH1 AJ1">
    <cfRule type="containsText" dxfId="121" priority="426" operator="containsText" text="1100-1400 HRS">
      <formula>NOT(ISERROR(SEARCH(("1100-1400 HRS"),(BE1))))</formula>
    </cfRule>
  </conditionalFormatting>
  <conditionalFormatting sqref="AJ1">
    <cfRule type="containsText" dxfId="120" priority="463" operator="containsText" text="1400-1700 HRS">
      <formula>NOT(ISERROR(SEARCH(("1400-1700 HRS"),(BQ1))))</formula>
    </cfRule>
  </conditionalFormatting>
  <conditionalFormatting sqref="AJ1">
    <cfRule type="containsText" dxfId="119" priority="464" operator="containsText" text="0800-1100 HRS">
      <formula>NOT(ISERROR(SEARCH(("0800-1100 HRS"),(BQ1))))</formula>
    </cfRule>
  </conditionalFormatting>
  <conditionalFormatting sqref="AJ1">
    <cfRule type="containsText" dxfId="118" priority="465" operator="containsText" text="1100-1400 HRS">
      <formula>NOT(ISERROR(SEARCH(("1100-1400 HRS"),(BQ1))))</formula>
    </cfRule>
  </conditionalFormatting>
  <conditionalFormatting sqref="B1 AD1:AH1 AJ1">
    <cfRule type="containsText" dxfId="117" priority="475" operator="containsText" text="1400-1700 HRS">
      <formula>NOT(ISERROR(SEARCH(("1400-1700 HRS"),(B1))))</formula>
    </cfRule>
  </conditionalFormatting>
  <conditionalFormatting sqref="B1 AD1:AH1 AJ1">
    <cfRule type="containsText" dxfId="116" priority="476" operator="containsText" text="0800-1100 HRS">
      <formula>NOT(ISERROR(SEARCH(("0800-1100 HRS"),(B1))))</formula>
    </cfRule>
  </conditionalFormatting>
  <conditionalFormatting sqref="B1 AD1:AH1 AJ1">
    <cfRule type="containsText" dxfId="115" priority="477" operator="containsText" text="1100-1400 HRS">
      <formula>NOT(ISERROR(SEARCH(("1100-1400 HRS"),(B1))))</formula>
    </cfRule>
  </conditionalFormatting>
  <conditionalFormatting sqref="AD792:AD794 AD797:AD799 AD801:AD930 AD932:AD1065">
    <cfRule type="containsText" dxfId="114" priority="478" operator="containsText" text="TUESDAY">
      <formula>NOT(ISERROR(SEARCH(("TUESDAY"),(AD792))))</formula>
    </cfRule>
  </conditionalFormatting>
  <conditionalFormatting sqref="AD792:AD794 AD797:AD799 AD801:AD930 AD932:AD1065">
    <cfRule type="containsText" dxfId="113" priority="479" operator="containsText" text="MONDAY">
      <formula>NOT(ISERROR(SEARCH(("MONDAY"),(AD792))))</formula>
    </cfRule>
  </conditionalFormatting>
  <conditionalFormatting sqref="AD792:AD794 AD797:AD799 AD801:AD930 AD932:AD1065">
    <cfRule type="containsText" dxfId="112" priority="480" operator="containsText" text="WEDNESDAY">
      <formula>NOT(ISERROR(SEARCH(("WEDNESDAY"),(AD792))))</formula>
    </cfRule>
  </conditionalFormatting>
  <conditionalFormatting sqref="AD792:AD794 AD797:AD799 AD801:AD930 AD932:AD1065">
    <cfRule type="containsText" dxfId="111" priority="481" operator="containsText" text="THURSDAY">
      <formula>NOT(ISERROR(SEARCH(("THURSDAY"),(AD792))))</formula>
    </cfRule>
  </conditionalFormatting>
  <conditionalFormatting sqref="AD792:AD794 AD797:AD799 AD801:AD930 AD932:AD1065">
    <cfRule type="containsText" dxfId="110" priority="482" operator="containsText" text="FRIDAY">
      <formula>NOT(ISERROR(SEARCH(("FRIDAY"),(AD792))))</formula>
    </cfRule>
  </conditionalFormatting>
  <conditionalFormatting sqref="AD792:AD794 AD797:AD799 AD801:AD930 AD932:AD1065">
    <cfRule type="containsText" dxfId="109" priority="483" operator="containsText" text="SATURDAY">
      <formula>NOT(ISERROR(SEARCH(("SATURDAY"),(AD792))))</formula>
    </cfRule>
  </conditionalFormatting>
  <conditionalFormatting sqref="AD792:AD794 AD797:AD799 AD801:AD930 AD932:AD1065">
    <cfRule type="containsText" dxfId="108" priority="484" operator="containsText" text="THURSDAY">
      <formula>NOT(ISERROR(SEARCH(("THURSDAY"),(AD792))))</formula>
    </cfRule>
  </conditionalFormatting>
  <conditionalFormatting sqref="AD792:AD794 AD797:AD799 AD801:AD930 AD932:AD1065">
    <cfRule type="containsText" dxfId="107" priority="485" operator="containsText" text="FRIDAY">
      <formula>NOT(ISERROR(SEARCH(("FRIDAY"),(AD792))))</formula>
    </cfRule>
  </conditionalFormatting>
  <conditionalFormatting sqref="AD792:AD794 AD797:AD799 AD801:AD930 AD932:AD1065">
    <cfRule type="containsText" dxfId="106" priority="486" operator="containsText" text="SATURDAY">
      <formula>NOT(ISERROR(SEARCH(("SATURDAY"),(AD792))))</formula>
    </cfRule>
  </conditionalFormatting>
  <conditionalFormatting sqref="AD1:AF1 AJ1">
    <cfRule type="containsText" dxfId="105" priority="487" operator="containsText" text="1400-1700 HRS">
      <formula>NOT(ISERROR(SEARCH(("1400-1700 HRS"),(BE1))))</formula>
    </cfRule>
  </conditionalFormatting>
  <conditionalFormatting sqref="AD1:AF1 AJ1">
    <cfRule type="containsText" dxfId="104" priority="488" operator="containsText" text="0800-1100 HRS">
      <formula>NOT(ISERROR(SEARCH(("0800-1100 HRS"),(BE1))))</formula>
    </cfRule>
  </conditionalFormatting>
  <conditionalFormatting sqref="AD1:AF1 AJ1">
    <cfRule type="containsText" dxfId="103" priority="489" operator="containsText" text="1100-1400 HRS">
      <formula>NOT(ISERROR(SEARCH(("1100-1400 HRS"),(BE1))))</formula>
    </cfRule>
  </conditionalFormatting>
  <conditionalFormatting sqref="B1 AD1:AH1 AJ1">
    <cfRule type="containsText" dxfId="102" priority="544" operator="containsText" text="1400-1700 HRS">
      <formula>NOT(ISERROR(SEARCH(("1400-1700 HRS"),(B1))))</formula>
    </cfRule>
  </conditionalFormatting>
  <conditionalFormatting sqref="B1 AD1:AH1 AJ1">
    <cfRule type="containsText" dxfId="101" priority="545" operator="containsText" text="0800-1100 HRS">
      <formula>NOT(ISERROR(SEARCH(("0800-1100 HRS"),(B1))))</formula>
    </cfRule>
  </conditionalFormatting>
  <conditionalFormatting sqref="B1 AD1:AH1 AJ1">
    <cfRule type="containsText" dxfId="100" priority="546" operator="containsText" text="1100-1400 HRS">
      <formula>NOT(ISERROR(SEARCH(("1100-1400 HRS"),(B1))))</formula>
    </cfRule>
  </conditionalFormatting>
  <conditionalFormatting sqref="AD1:AF1 AJ1">
    <cfRule type="containsText" dxfId="99" priority="547" operator="containsText" text="1400-1700 HRS">
      <formula>NOT(ISERROR(SEARCH(("1400-1700 HRS"),(BE1))))</formula>
    </cfRule>
  </conditionalFormatting>
  <conditionalFormatting sqref="AD1:AF1 AJ1">
    <cfRule type="containsText" dxfId="98" priority="548" operator="containsText" text="0800-1100 HRS">
      <formula>NOT(ISERROR(SEARCH(("0800-1100 HRS"),(BE1))))</formula>
    </cfRule>
  </conditionalFormatting>
  <conditionalFormatting sqref="AD1:AF1 AJ1">
    <cfRule type="containsText" dxfId="97" priority="549" operator="containsText" text="1100-1400 HRS">
      <formula>NOT(ISERROR(SEARCH(("1100-1400 HRS"),(BE1))))</formula>
    </cfRule>
  </conditionalFormatting>
  <conditionalFormatting sqref="AD1:AF1 AJ1 C2:C1065">
    <cfRule type="containsText" dxfId="96" priority="559" operator="containsText" text="1400-1700 HRS">
      <formula>NOT(ISERROR(SEARCH(("1400-1700 HRS"),(AE1))))</formula>
    </cfRule>
  </conditionalFormatting>
  <conditionalFormatting sqref="AD1:AF1 AJ1 C2:C1065">
    <cfRule type="containsText" dxfId="95" priority="560" operator="containsText" text="0800-1100 HRS">
      <formula>NOT(ISERROR(SEARCH(("0800-1100 HRS"),(AE1))))</formula>
    </cfRule>
  </conditionalFormatting>
  <conditionalFormatting sqref="AD1:AF1 AJ1 C2:C1065">
    <cfRule type="containsText" dxfId="94" priority="561" operator="containsText" text="1100-1400 HRS">
      <formula>NOT(ISERROR(SEARCH(("1100-1400 HRS"),(AE1))))</formula>
    </cfRule>
  </conditionalFormatting>
  <conditionalFormatting sqref="AD792:AD794 AD797:AD799 AD801:AD930 AD932:AD1065 B1:B1065 K2:AC1065">
    <cfRule type="containsText" dxfId="93" priority="580" operator="containsText" text="SUNDAY">
      <formula>NOT(ISERROR(SEARCH(("SUNDAY"),(B1))))</formula>
    </cfRule>
  </conditionalFormatting>
  <conditionalFormatting sqref="AD792:AD794 AD797:AD799 AD801:AD930 AD932:AD1065">
    <cfRule type="containsText" dxfId="92" priority="581" operator="containsText" text="SUNDAY">
      <formula>NOT(ISERROR(SEARCH(("SUNDAY"),(AD792))))</formula>
    </cfRule>
  </conditionalFormatting>
  <conditionalFormatting sqref="M1:M1065">
    <cfRule type="cellIs" dxfId="91" priority="582" operator="lessThan">
      <formula>5</formula>
    </cfRule>
  </conditionalFormatting>
  <conditionalFormatting sqref="AM606:AM1065 AM1:AM599">
    <cfRule type="cellIs" dxfId="90" priority="583" operator="equal">
      <formula>"JAN-APRIL 2025"</formula>
    </cfRule>
  </conditionalFormatting>
  <conditionalFormatting sqref="AM606:AM1065 AM1:AM599">
    <cfRule type="cellIs" dxfId="89" priority="584" operator="equal">
      <formula>"SEP-DEC 2025"</formula>
    </cfRule>
  </conditionalFormatting>
  <conditionalFormatting sqref="AM606:AM1065 AM1:AM599">
    <cfRule type="cellIs" dxfId="88" priority="585" operator="equal">
      <formula>"MAY-AUG 2025"</formula>
    </cfRule>
  </conditionalFormatting>
  <pageMargins left="0.7" right="0.7" top="0.75" bottom="0.75" header="0" footer="0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ErrorMessage="1">
          <x14:formula1>
            <xm:f>'VALID NAMES'!$A$2:$A$599</xm:f>
          </x14:formula1>
          <xm:sqref>I53:I61 I63:I77 I79:I129 I131:I366 I972:I974 I976:I1065 I2:I51 I368:I970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HD730"/>
  <sheetViews>
    <sheetView showGridLines="0" workbookViewId="0"/>
  </sheetViews>
  <sheetFormatPr defaultColWidth="12.625" defaultRowHeight="15" customHeight="1"/>
  <cols>
    <col min="1" max="1" width="11.125" customWidth="1"/>
    <col min="2" max="2" width="25.5" customWidth="1"/>
    <col min="3" max="3" width="0.375" customWidth="1"/>
    <col min="4" max="300" width="1.375" customWidth="1"/>
  </cols>
  <sheetData>
    <row r="1" spans="1:212" ht="14.25">
      <c r="A1" s="452" t="s">
        <v>38</v>
      </c>
      <c r="B1" s="453" t="s">
        <v>6718</v>
      </c>
    </row>
    <row r="3" spans="1:212" ht="14.25">
      <c r="A3" s="434" t="s">
        <v>6563</v>
      </c>
      <c r="B3" s="435"/>
      <c r="C3" s="434" t="s">
        <v>4</v>
      </c>
      <c r="D3" s="436" t="s">
        <v>6</v>
      </c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  <c r="Z3" s="435"/>
      <c r="AA3" s="435"/>
      <c r="AB3" s="435"/>
      <c r="AC3" s="435"/>
      <c r="AD3" s="435"/>
      <c r="AE3" s="435"/>
      <c r="AF3" s="435"/>
      <c r="AG3" s="435"/>
      <c r="AH3" s="435"/>
      <c r="AI3" s="435"/>
      <c r="AJ3" s="435"/>
      <c r="AK3" s="435"/>
      <c r="AL3" s="435"/>
      <c r="AM3" s="435"/>
      <c r="AN3" s="435"/>
      <c r="AO3" s="435"/>
      <c r="AP3" s="435"/>
      <c r="AQ3" s="435"/>
      <c r="AR3" s="435"/>
      <c r="AS3" s="435"/>
      <c r="AT3" s="435"/>
      <c r="AU3" s="435"/>
      <c r="AV3" s="435"/>
      <c r="AW3" s="435"/>
      <c r="AX3" s="435"/>
      <c r="AY3" s="435"/>
      <c r="AZ3" s="435"/>
      <c r="BA3" s="435"/>
      <c r="BB3" s="435"/>
      <c r="BC3" s="435"/>
      <c r="BD3" s="435"/>
      <c r="BE3" s="435"/>
      <c r="BF3" s="435"/>
      <c r="BG3" s="435"/>
      <c r="BH3" s="435"/>
      <c r="BI3" s="435"/>
      <c r="BJ3" s="435"/>
      <c r="BK3" s="435"/>
      <c r="BL3" s="435"/>
      <c r="BM3" s="435"/>
      <c r="BN3" s="435"/>
      <c r="BO3" s="435"/>
      <c r="BP3" s="435"/>
      <c r="BQ3" s="435"/>
      <c r="BR3" s="435"/>
      <c r="BS3" s="435"/>
      <c r="BT3" s="437"/>
    </row>
    <row r="4" spans="1:212" ht="14.25">
      <c r="A4" s="438"/>
      <c r="B4" s="439"/>
      <c r="C4" s="440">
        <v>1</v>
      </c>
      <c r="D4" s="435"/>
      <c r="E4" s="435"/>
      <c r="F4" s="435"/>
      <c r="G4" s="435"/>
      <c r="H4" s="435"/>
      <c r="I4" s="435"/>
      <c r="J4" s="435"/>
      <c r="K4" s="435"/>
      <c r="L4" s="435"/>
      <c r="M4" s="440">
        <v>2</v>
      </c>
      <c r="N4" s="435"/>
      <c r="O4" s="435"/>
      <c r="P4" s="435"/>
      <c r="Q4" s="435"/>
      <c r="R4" s="435"/>
      <c r="S4" s="435"/>
      <c r="T4" s="435"/>
      <c r="U4" s="435"/>
      <c r="V4" s="435"/>
      <c r="W4" s="435"/>
      <c r="X4" s="435"/>
      <c r="Y4" s="440">
        <v>3</v>
      </c>
      <c r="Z4" s="435"/>
      <c r="AA4" s="435"/>
      <c r="AB4" s="435"/>
      <c r="AC4" s="435"/>
      <c r="AD4" s="435"/>
      <c r="AE4" s="435"/>
      <c r="AF4" s="435"/>
      <c r="AG4" s="435"/>
      <c r="AH4" s="440">
        <v>4</v>
      </c>
      <c r="AI4" s="435"/>
      <c r="AJ4" s="435"/>
      <c r="AK4" s="435"/>
      <c r="AL4" s="435"/>
      <c r="AM4" s="435"/>
      <c r="AN4" s="435"/>
      <c r="AO4" s="435"/>
      <c r="AP4" s="440">
        <v>5</v>
      </c>
      <c r="AQ4" s="435"/>
      <c r="AR4" s="435"/>
      <c r="AS4" s="435"/>
      <c r="AT4" s="435"/>
      <c r="AU4" s="435"/>
      <c r="AV4" s="435"/>
      <c r="AW4" s="435"/>
      <c r="AX4" s="435"/>
      <c r="AY4" s="435"/>
      <c r="AZ4" s="435"/>
      <c r="BA4" s="435"/>
      <c r="BB4" s="440">
        <v>6</v>
      </c>
      <c r="BC4" s="435"/>
      <c r="BD4" s="435"/>
      <c r="BE4" s="435"/>
      <c r="BF4" s="435"/>
      <c r="BG4" s="435"/>
      <c r="BH4" s="435"/>
      <c r="BI4" s="435"/>
      <c r="BJ4" s="435"/>
      <c r="BK4" s="435"/>
      <c r="BL4" s="435"/>
      <c r="BM4" s="435"/>
      <c r="BN4" s="435"/>
      <c r="BO4" s="440">
        <v>7</v>
      </c>
      <c r="BP4" s="435"/>
      <c r="BQ4" s="440" t="s">
        <v>6717</v>
      </c>
      <c r="BR4" s="435"/>
      <c r="BS4" s="435"/>
      <c r="BT4" s="437"/>
      <c r="GM4" s="361"/>
      <c r="GN4" s="361"/>
      <c r="GO4" s="361"/>
      <c r="GP4" s="361"/>
      <c r="GQ4" s="361"/>
      <c r="GR4" s="361"/>
      <c r="GS4" s="361"/>
      <c r="GT4" s="361"/>
      <c r="GU4" s="361"/>
      <c r="GV4" s="361"/>
      <c r="GW4" s="361"/>
      <c r="GX4" s="361"/>
      <c r="GY4" s="361"/>
      <c r="GZ4" s="361"/>
      <c r="HA4" s="361"/>
      <c r="HB4" s="361"/>
      <c r="HC4" s="361"/>
      <c r="HD4" s="361"/>
    </row>
    <row r="5" spans="1:212" ht="14.25">
      <c r="A5" s="434" t="s">
        <v>29</v>
      </c>
      <c r="B5" s="434" t="s">
        <v>9</v>
      </c>
      <c r="C5" s="440" t="s">
        <v>6157</v>
      </c>
      <c r="D5" s="441" t="s">
        <v>5636</v>
      </c>
      <c r="E5" s="441" t="s">
        <v>5757</v>
      </c>
      <c r="F5" s="441" t="s">
        <v>5643</v>
      </c>
      <c r="G5" s="441" t="s">
        <v>53</v>
      </c>
      <c r="H5" s="441" t="s">
        <v>6154</v>
      </c>
      <c r="I5" s="441" t="s">
        <v>5749</v>
      </c>
      <c r="J5" s="441" t="s">
        <v>5662</v>
      </c>
      <c r="K5" s="441" t="s">
        <v>5685</v>
      </c>
      <c r="L5" s="441" t="s">
        <v>6165</v>
      </c>
      <c r="M5" s="440" t="s">
        <v>6157</v>
      </c>
      <c r="N5" s="441" t="s">
        <v>5636</v>
      </c>
      <c r="O5" s="441" t="s">
        <v>5757</v>
      </c>
      <c r="P5" s="441" t="s">
        <v>5643</v>
      </c>
      <c r="Q5" s="441" t="s">
        <v>6327</v>
      </c>
      <c r="R5" s="441" t="s">
        <v>53</v>
      </c>
      <c r="S5" s="441" t="s">
        <v>6362</v>
      </c>
      <c r="T5" s="441" t="s">
        <v>6387</v>
      </c>
      <c r="U5" s="441" t="s">
        <v>5749</v>
      </c>
      <c r="V5" s="441" t="s">
        <v>5662</v>
      </c>
      <c r="W5" s="441" t="s">
        <v>5685</v>
      </c>
      <c r="X5" s="441" t="s">
        <v>6165</v>
      </c>
      <c r="Y5" s="440" t="s">
        <v>6157</v>
      </c>
      <c r="Z5" s="441" t="s">
        <v>5636</v>
      </c>
      <c r="AA5" s="441" t="s">
        <v>5643</v>
      </c>
      <c r="AB5" s="441" t="s">
        <v>53</v>
      </c>
      <c r="AC5" s="441" t="s">
        <v>6154</v>
      </c>
      <c r="AD5" s="441" t="s">
        <v>5749</v>
      </c>
      <c r="AE5" s="441" t="s">
        <v>5662</v>
      </c>
      <c r="AF5" s="441" t="s">
        <v>5685</v>
      </c>
      <c r="AG5" s="441" t="s">
        <v>6165</v>
      </c>
      <c r="AH5" s="440" t="s">
        <v>5636</v>
      </c>
      <c r="AI5" s="441" t="s">
        <v>5643</v>
      </c>
      <c r="AJ5" s="441" t="s">
        <v>53</v>
      </c>
      <c r="AK5" s="441" t="s">
        <v>6154</v>
      </c>
      <c r="AL5" s="441" t="s">
        <v>5749</v>
      </c>
      <c r="AM5" s="441" t="s">
        <v>5662</v>
      </c>
      <c r="AN5" s="441" t="s">
        <v>5685</v>
      </c>
      <c r="AO5" s="441" t="s">
        <v>6165</v>
      </c>
      <c r="AP5" s="440" t="s">
        <v>6157</v>
      </c>
      <c r="AQ5" s="441" t="s">
        <v>6312</v>
      </c>
      <c r="AR5" s="441" t="s">
        <v>5636</v>
      </c>
      <c r="AS5" s="441" t="s">
        <v>5643</v>
      </c>
      <c r="AT5" s="441" t="s">
        <v>5748</v>
      </c>
      <c r="AU5" s="441" t="s">
        <v>53</v>
      </c>
      <c r="AV5" s="441" t="s">
        <v>6154</v>
      </c>
      <c r="AW5" s="441" t="s">
        <v>6362</v>
      </c>
      <c r="AX5" s="441" t="s">
        <v>5749</v>
      </c>
      <c r="AY5" s="441" t="s">
        <v>5662</v>
      </c>
      <c r="AZ5" s="441" t="s">
        <v>5685</v>
      </c>
      <c r="BA5" s="441" t="s">
        <v>6401</v>
      </c>
      <c r="BB5" s="440" t="s">
        <v>6167</v>
      </c>
      <c r="BC5" s="441" t="s">
        <v>5636</v>
      </c>
      <c r="BD5" s="441" t="s">
        <v>5757</v>
      </c>
      <c r="BE5" s="441" t="s">
        <v>6168</v>
      </c>
      <c r="BF5" s="441" t="s">
        <v>6170</v>
      </c>
      <c r="BG5" s="441" t="s">
        <v>6171</v>
      </c>
      <c r="BH5" s="441" t="s">
        <v>6181</v>
      </c>
      <c r="BI5" s="441" t="s">
        <v>6182</v>
      </c>
      <c r="BJ5" s="441" t="s">
        <v>5664</v>
      </c>
      <c r="BK5" s="441" t="s">
        <v>6154</v>
      </c>
      <c r="BL5" s="441" t="s">
        <v>5749</v>
      </c>
      <c r="BM5" s="441" t="s">
        <v>5662</v>
      </c>
      <c r="BN5" s="441" t="s">
        <v>5685</v>
      </c>
      <c r="BO5" s="440" t="s">
        <v>5662</v>
      </c>
      <c r="BP5" s="441" t="s">
        <v>5685</v>
      </c>
      <c r="BQ5" s="440" t="s">
        <v>5636</v>
      </c>
      <c r="BR5" s="441" t="s">
        <v>5643</v>
      </c>
      <c r="BS5" s="441" t="s">
        <v>5662</v>
      </c>
      <c r="BT5" s="442" t="s">
        <v>6717</v>
      </c>
      <c r="GM5" s="361"/>
      <c r="GN5" s="361"/>
      <c r="GO5" s="361"/>
      <c r="GP5" s="361"/>
      <c r="GQ5" s="361"/>
      <c r="GR5" s="361"/>
      <c r="GS5" s="361"/>
      <c r="GT5" s="361"/>
      <c r="GU5" s="361"/>
      <c r="GV5" s="361"/>
      <c r="GW5" s="361"/>
      <c r="GX5" s="361"/>
      <c r="GY5" s="361"/>
      <c r="GZ5" s="361"/>
      <c r="HA5" s="361"/>
      <c r="HB5" s="361"/>
      <c r="HC5" s="361"/>
      <c r="HD5" s="361"/>
    </row>
    <row r="6" spans="1:212" ht="14.25">
      <c r="A6" s="443" t="s">
        <v>60</v>
      </c>
      <c r="B6" s="444" t="s">
        <v>5576</v>
      </c>
      <c r="C6" s="445"/>
      <c r="D6" s="446"/>
      <c r="E6" s="446"/>
      <c r="F6" s="446"/>
      <c r="G6" s="446"/>
      <c r="H6" s="446"/>
      <c r="I6" s="446"/>
      <c r="J6" s="446"/>
      <c r="K6" s="446"/>
      <c r="L6" s="446"/>
      <c r="M6" s="445"/>
      <c r="N6" s="446"/>
      <c r="O6" s="446"/>
      <c r="P6" s="446"/>
      <c r="Q6" s="446"/>
      <c r="R6" s="446"/>
      <c r="S6" s="446"/>
      <c r="T6" s="446"/>
      <c r="U6" s="446"/>
      <c r="V6" s="446"/>
      <c r="W6" s="446"/>
      <c r="X6" s="446"/>
      <c r="Y6" s="445"/>
      <c r="Z6" s="446"/>
      <c r="AA6" s="446"/>
      <c r="AB6" s="446"/>
      <c r="AC6" s="446"/>
      <c r="AD6" s="446"/>
      <c r="AE6" s="446"/>
      <c r="AF6" s="446"/>
      <c r="AG6" s="446"/>
      <c r="AH6" s="445"/>
      <c r="AI6" s="446"/>
      <c r="AJ6" s="446"/>
      <c r="AK6" s="446"/>
      <c r="AL6" s="446"/>
      <c r="AM6" s="446"/>
      <c r="AN6" s="446"/>
      <c r="AO6" s="446"/>
      <c r="AP6" s="445"/>
      <c r="AQ6" s="446"/>
      <c r="AR6" s="446"/>
      <c r="AS6" s="446"/>
      <c r="AT6" s="446"/>
      <c r="AU6" s="446"/>
      <c r="AV6" s="446"/>
      <c r="AW6" s="446"/>
      <c r="AX6" s="446"/>
      <c r="AY6" s="446"/>
      <c r="AZ6" s="446"/>
      <c r="BA6" s="446"/>
      <c r="BB6" s="445"/>
      <c r="BC6" s="446"/>
      <c r="BD6" s="446"/>
      <c r="BE6" s="446"/>
      <c r="BF6" s="446"/>
      <c r="BG6" s="446"/>
      <c r="BH6" s="446"/>
      <c r="BI6" s="446"/>
      <c r="BJ6" s="446"/>
      <c r="BK6" s="446"/>
      <c r="BL6" s="446"/>
      <c r="BM6" s="446"/>
      <c r="BN6" s="446">
        <v>4</v>
      </c>
      <c r="BO6" s="445"/>
      <c r="BP6" s="446"/>
      <c r="BQ6" s="445"/>
      <c r="BR6" s="446"/>
      <c r="BS6" s="446"/>
      <c r="BT6" s="447"/>
      <c r="GM6" s="361"/>
      <c r="GN6" s="361"/>
      <c r="GO6" s="361"/>
      <c r="GP6" s="361"/>
      <c r="GQ6" s="361"/>
      <c r="GR6" s="361"/>
      <c r="GS6" s="361"/>
      <c r="GT6" s="361"/>
      <c r="GU6" s="361"/>
      <c r="GV6" s="361"/>
      <c r="GW6" s="361"/>
      <c r="GX6" s="361"/>
      <c r="GY6" s="361"/>
      <c r="GZ6" s="361"/>
      <c r="HA6" s="361"/>
      <c r="HB6" s="361"/>
      <c r="HC6" s="361"/>
      <c r="HD6" s="361"/>
    </row>
    <row r="7" spans="1:212" ht="14.25">
      <c r="A7" s="438"/>
      <c r="B7" s="448" t="s">
        <v>4556</v>
      </c>
      <c r="C7" s="449"/>
      <c r="D7" s="450">
        <v>1</v>
      </c>
      <c r="E7" s="450"/>
      <c r="F7" s="450">
        <v>1</v>
      </c>
      <c r="G7" s="450">
        <v>1</v>
      </c>
      <c r="H7" s="450"/>
      <c r="I7" s="450">
        <v>1</v>
      </c>
      <c r="J7" s="450"/>
      <c r="K7" s="450"/>
      <c r="L7" s="450"/>
      <c r="M7" s="449"/>
      <c r="N7" s="450">
        <v>1</v>
      </c>
      <c r="O7" s="450"/>
      <c r="P7" s="450"/>
      <c r="Q7" s="450"/>
      <c r="R7" s="450"/>
      <c r="S7" s="450"/>
      <c r="T7" s="450"/>
      <c r="U7" s="450"/>
      <c r="V7" s="450"/>
      <c r="W7" s="450"/>
      <c r="X7" s="450"/>
      <c r="Y7" s="449">
        <v>1</v>
      </c>
      <c r="Z7" s="450"/>
      <c r="AA7" s="450">
        <v>1</v>
      </c>
      <c r="AB7" s="450"/>
      <c r="AC7" s="450"/>
      <c r="AD7" s="450"/>
      <c r="AE7" s="450"/>
      <c r="AF7" s="450"/>
      <c r="AG7" s="450"/>
      <c r="AH7" s="449"/>
      <c r="AI7" s="450"/>
      <c r="AJ7" s="450"/>
      <c r="AK7" s="450"/>
      <c r="AL7" s="450"/>
      <c r="AM7" s="450"/>
      <c r="AN7" s="450"/>
      <c r="AO7" s="450"/>
      <c r="AP7" s="449"/>
      <c r="AQ7" s="450"/>
      <c r="AR7" s="450"/>
      <c r="AS7" s="450"/>
      <c r="AT7" s="450"/>
      <c r="AU7" s="450"/>
      <c r="AV7" s="450"/>
      <c r="AW7" s="450"/>
      <c r="AX7" s="450"/>
      <c r="AY7" s="450"/>
      <c r="AZ7" s="450"/>
      <c r="BA7" s="450"/>
      <c r="BB7" s="449"/>
      <c r="BC7" s="450"/>
      <c r="BD7" s="450"/>
      <c r="BE7" s="450"/>
      <c r="BF7" s="450"/>
      <c r="BG7" s="450"/>
      <c r="BH7" s="450"/>
      <c r="BI7" s="450"/>
      <c r="BJ7" s="450"/>
      <c r="BK7" s="450"/>
      <c r="BL7" s="450"/>
      <c r="BM7" s="450"/>
      <c r="BN7" s="450"/>
      <c r="BO7" s="449"/>
      <c r="BP7" s="450"/>
      <c r="BQ7" s="449"/>
      <c r="BR7" s="450"/>
      <c r="BS7" s="450"/>
      <c r="BT7" s="451"/>
      <c r="GM7" s="361"/>
      <c r="GN7" s="361"/>
      <c r="GO7" s="361"/>
      <c r="GP7" s="361"/>
      <c r="GQ7" s="361"/>
      <c r="GR7" s="361"/>
      <c r="GS7" s="361"/>
      <c r="GT7" s="361"/>
      <c r="GU7" s="361"/>
      <c r="GV7" s="361"/>
      <c r="GW7" s="361"/>
      <c r="GX7" s="361"/>
      <c r="GY7" s="361"/>
      <c r="GZ7" s="361"/>
      <c r="HA7" s="361"/>
      <c r="HB7" s="361"/>
      <c r="HC7" s="361"/>
      <c r="HD7" s="361"/>
    </row>
    <row r="8" spans="1:212" ht="14.25">
      <c r="A8" s="438"/>
      <c r="B8" s="448" t="s">
        <v>3906</v>
      </c>
      <c r="C8" s="449"/>
      <c r="D8" s="450"/>
      <c r="E8" s="450"/>
      <c r="F8" s="450">
        <v>1</v>
      </c>
      <c r="G8" s="450">
        <v>1</v>
      </c>
      <c r="H8" s="450"/>
      <c r="I8" s="450"/>
      <c r="J8" s="450"/>
      <c r="K8" s="450"/>
      <c r="L8" s="450"/>
      <c r="M8" s="449"/>
      <c r="N8" s="450"/>
      <c r="O8" s="450"/>
      <c r="P8" s="450">
        <v>1</v>
      </c>
      <c r="Q8" s="450"/>
      <c r="R8" s="450"/>
      <c r="S8" s="450"/>
      <c r="T8" s="450"/>
      <c r="U8" s="450"/>
      <c r="V8" s="450"/>
      <c r="W8" s="450"/>
      <c r="X8" s="450"/>
      <c r="Y8" s="449"/>
      <c r="Z8" s="450"/>
      <c r="AA8" s="450">
        <v>1</v>
      </c>
      <c r="AB8" s="450"/>
      <c r="AC8" s="450"/>
      <c r="AD8" s="450"/>
      <c r="AE8" s="450"/>
      <c r="AF8" s="450"/>
      <c r="AG8" s="450"/>
      <c r="AH8" s="449">
        <v>1</v>
      </c>
      <c r="AI8" s="450">
        <v>1</v>
      </c>
      <c r="AJ8" s="450">
        <v>1</v>
      </c>
      <c r="AK8" s="450"/>
      <c r="AL8" s="450"/>
      <c r="AM8" s="450"/>
      <c r="AN8" s="450"/>
      <c r="AO8" s="450"/>
      <c r="AP8" s="449"/>
      <c r="AQ8" s="450"/>
      <c r="AR8" s="450"/>
      <c r="AS8" s="450"/>
      <c r="AT8" s="450"/>
      <c r="AU8" s="450"/>
      <c r="AV8" s="450"/>
      <c r="AW8" s="450"/>
      <c r="AX8" s="450"/>
      <c r="AY8" s="450"/>
      <c r="AZ8" s="450"/>
      <c r="BA8" s="450"/>
      <c r="BB8" s="449"/>
      <c r="BC8" s="450"/>
      <c r="BD8" s="450"/>
      <c r="BE8" s="450"/>
      <c r="BF8" s="450"/>
      <c r="BG8" s="450"/>
      <c r="BH8" s="450"/>
      <c r="BI8" s="450"/>
      <c r="BJ8" s="450"/>
      <c r="BK8" s="450"/>
      <c r="BL8" s="450"/>
      <c r="BM8" s="450">
        <v>1</v>
      </c>
      <c r="BN8" s="450">
        <v>11</v>
      </c>
      <c r="BO8" s="449"/>
      <c r="BP8" s="450"/>
      <c r="BQ8" s="449"/>
      <c r="BR8" s="450"/>
      <c r="BS8" s="450"/>
      <c r="BT8" s="451"/>
      <c r="GM8" s="361"/>
      <c r="GN8" s="361"/>
      <c r="GO8" s="361"/>
      <c r="GP8" s="361"/>
      <c r="GQ8" s="361"/>
      <c r="GR8" s="361"/>
      <c r="GS8" s="361"/>
      <c r="GT8" s="361"/>
      <c r="GU8" s="361"/>
      <c r="GV8" s="361"/>
      <c r="GW8" s="361"/>
      <c r="GX8" s="361"/>
      <c r="GY8" s="361"/>
      <c r="GZ8" s="361"/>
      <c r="HA8" s="361"/>
      <c r="HB8" s="361"/>
      <c r="HC8" s="361"/>
      <c r="HD8" s="361"/>
    </row>
    <row r="9" spans="1:212" ht="14.25">
      <c r="A9" s="438"/>
      <c r="B9" s="448" t="s">
        <v>4304</v>
      </c>
      <c r="C9" s="449"/>
      <c r="D9" s="450"/>
      <c r="E9" s="450"/>
      <c r="F9" s="450"/>
      <c r="G9" s="450">
        <v>1</v>
      </c>
      <c r="H9" s="450"/>
      <c r="I9" s="450"/>
      <c r="J9" s="450"/>
      <c r="K9" s="450"/>
      <c r="L9" s="450"/>
      <c r="M9" s="449"/>
      <c r="N9" s="450"/>
      <c r="O9" s="450"/>
      <c r="P9" s="450"/>
      <c r="Q9" s="450"/>
      <c r="R9" s="450">
        <v>1</v>
      </c>
      <c r="S9" s="450"/>
      <c r="T9" s="450"/>
      <c r="U9" s="450"/>
      <c r="V9" s="450"/>
      <c r="W9" s="450"/>
      <c r="X9" s="450"/>
      <c r="Y9" s="449"/>
      <c r="Z9" s="450">
        <v>1</v>
      </c>
      <c r="AA9" s="450">
        <v>1</v>
      </c>
      <c r="AB9" s="450"/>
      <c r="AC9" s="450"/>
      <c r="AD9" s="450"/>
      <c r="AE9" s="450"/>
      <c r="AF9" s="450"/>
      <c r="AG9" s="450"/>
      <c r="AH9" s="449"/>
      <c r="AI9" s="450">
        <v>1</v>
      </c>
      <c r="AJ9" s="450"/>
      <c r="AK9" s="450"/>
      <c r="AL9" s="450"/>
      <c r="AM9" s="450"/>
      <c r="AN9" s="450"/>
      <c r="AO9" s="450"/>
      <c r="AP9" s="449"/>
      <c r="AQ9" s="450"/>
      <c r="AR9" s="450">
        <v>1</v>
      </c>
      <c r="AS9" s="450"/>
      <c r="AT9" s="450"/>
      <c r="AU9" s="450"/>
      <c r="AV9" s="450"/>
      <c r="AW9" s="450"/>
      <c r="AX9" s="450"/>
      <c r="AY9" s="450"/>
      <c r="AZ9" s="450"/>
      <c r="BA9" s="450"/>
      <c r="BB9" s="449"/>
      <c r="BC9" s="450"/>
      <c r="BD9" s="450"/>
      <c r="BE9" s="450"/>
      <c r="BF9" s="450"/>
      <c r="BG9" s="450"/>
      <c r="BH9" s="450"/>
      <c r="BI9" s="450"/>
      <c r="BJ9" s="450"/>
      <c r="BK9" s="450"/>
      <c r="BL9" s="450"/>
      <c r="BM9" s="450"/>
      <c r="BN9" s="450"/>
      <c r="BO9" s="449"/>
      <c r="BP9" s="450"/>
      <c r="BQ9" s="449"/>
      <c r="BR9" s="450"/>
      <c r="BS9" s="450"/>
      <c r="BT9" s="451"/>
      <c r="GM9" s="361"/>
      <c r="GN9" s="361"/>
      <c r="GO9" s="361"/>
      <c r="GP9" s="361"/>
      <c r="GQ9" s="361"/>
      <c r="GR9" s="361"/>
      <c r="GS9" s="361"/>
      <c r="GT9" s="361"/>
      <c r="GU9" s="361"/>
      <c r="GV9" s="361"/>
      <c r="GW9" s="361"/>
      <c r="GX9" s="361"/>
      <c r="GY9" s="361"/>
      <c r="GZ9" s="361"/>
      <c r="HA9" s="361"/>
      <c r="HB9" s="361"/>
      <c r="HC9" s="361"/>
      <c r="HD9" s="361"/>
    </row>
    <row r="10" spans="1:212" ht="14.25">
      <c r="A10" s="438"/>
      <c r="B10" s="448" t="s">
        <v>4132</v>
      </c>
      <c r="C10" s="449"/>
      <c r="D10" s="450"/>
      <c r="E10" s="450"/>
      <c r="F10" s="450"/>
      <c r="G10" s="450"/>
      <c r="H10" s="450"/>
      <c r="I10" s="450"/>
      <c r="J10" s="450"/>
      <c r="K10" s="450"/>
      <c r="L10" s="450"/>
      <c r="M10" s="449"/>
      <c r="N10" s="450"/>
      <c r="O10" s="450"/>
      <c r="P10" s="450"/>
      <c r="Q10" s="450"/>
      <c r="R10" s="450"/>
      <c r="S10" s="450"/>
      <c r="T10" s="450"/>
      <c r="U10" s="450"/>
      <c r="V10" s="450"/>
      <c r="W10" s="450"/>
      <c r="X10" s="450"/>
      <c r="Y10" s="449"/>
      <c r="Z10" s="450"/>
      <c r="AA10" s="450"/>
      <c r="AB10" s="450"/>
      <c r="AC10" s="450"/>
      <c r="AD10" s="450"/>
      <c r="AE10" s="450"/>
      <c r="AF10" s="450"/>
      <c r="AG10" s="450"/>
      <c r="AH10" s="449"/>
      <c r="AI10" s="450">
        <v>1</v>
      </c>
      <c r="AJ10" s="450"/>
      <c r="AK10" s="450"/>
      <c r="AL10" s="450"/>
      <c r="AM10" s="450"/>
      <c r="AN10" s="450"/>
      <c r="AO10" s="450"/>
      <c r="AP10" s="449"/>
      <c r="AQ10" s="450"/>
      <c r="AR10" s="450"/>
      <c r="AS10" s="450"/>
      <c r="AT10" s="450"/>
      <c r="AU10" s="450"/>
      <c r="AV10" s="450"/>
      <c r="AW10" s="450"/>
      <c r="AX10" s="450"/>
      <c r="AY10" s="450"/>
      <c r="AZ10" s="450"/>
      <c r="BA10" s="450"/>
      <c r="BB10" s="449"/>
      <c r="BC10" s="450"/>
      <c r="BD10" s="450"/>
      <c r="BE10" s="450"/>
      <c r="BF10" s="450"/>
      <c r="BG10" s="450"/>
      <c r="BH10" s="450"/>
      <c r="BI10" s="450"/>
      <c r="BJ10" s="450"/>
      <c r="BK10" s="450"/>
      <c r="BL10" s="450"/>
      <c r="BM10" s="450"/>
      <c r="BN10" s="450"/>
      <c r="BO10" s="449"/>
      <c r="BP10" s="450"/>
      <c r="BQ10" s="449"/>
      <c r="BR10" s="450"/>
      <c r="BS10" s="450"/>
      <c r="BT10" s="451"/>
      <c r="GM10" s="361"/>
      <c r="GN10" s="361"/>
      <c r="GO10" s="361"/>
      <c r="GP10" s="361"/>
      <c r="GQ10" s="361"/>
      <c r="GR10" s="361"/>
      <c r="GS10" s="361"/>
      <c r="GT10" s="361"/>
      <c r="GU10" s="361"/>
      <c r="GV10" s="361"/>
      <c r="GW10" s="361"/>
      <c r="GX10" s="361"/>
      <c r="GY10" s="361"/>
      <c r="GZ10" s="361"/>
      <c r="HA10" s="361"/>
      <c r="HB10" s="361"/>
      <c r="HC10" s="361"/>
      <c r="HD10" s="361"/>
    </row>
    <row r="11" spans="1:212" ht="14.25">
      <c r="A11" s="438"/>
      <c r="B11" s="448" t="s">
        <v>3336</v>
      </c>
      <c r="C11" s="449"/>
      <c r="D11" s="450"/>
      <c r="E11" s="450"/>
      <c r="F11" s="450"/>
      <c r="G11" s="450"/>
      <c r="H11" s="450"/>
      <c r="I11" s="450"/>
      <c r="J11" s="450"/>
      <c r="K11" s="450"/>
      <c r="L11" s="450"/>
      <c r="M11" s="449"/>
      <c r="N11" s="450"/>
      <c r="O11" s="450"/>
      <c r="P11" s="450"/>
      <c r="Q11" s="450"/>
      <c r="R11" s="450"/>
      <c r="S11" s="450"/>
      <c r="T11" s="450"/>
      <c r="U11" s="450"/>
      <c r="V11" s="450"/>
      <c r="W11" s="450"/>
      <c r="X11" s="450"/>
      <c r="Y11" s="449"/>
      <c r="Z11" s="450"/>
      <c r="AA11" s="450"/>
      <c r="AB11" s="450"/>
      <c r="AC11" s="450"/>
      <c r="AD11" s="450"/>
      <c r="AE11" s="450"/>
      <c r="AF11" s="450"/>
      <c r="AG11" s="450"/>
      <c r="AH11" s="449"/>
      <c r="AI11" s="450"/>
      <c r="AJ11" s="450"/>
      <c r="AK11" s="450"/>
      <c r="AL11" s="450"/>
      <c r="AM11" s="450"/>
      <c r="AN11" s="450"/>
      <c r="AO11" s="450"/>
      <c r="AP11" s="449"/>
      <c r="AQ11" s="450"/>
      <c r="AR11" s="450"/>
      <c r="AS11" s="450"/>
      <c r="AT11" s="450"/>
      <c r="AU11" s="450"/>
      <c r="AV11" s="450"/>
      <c r="AW11" s="450"/>
      <c r="AX11" s="450"/>
      <c r="AY11" s="450"/>
      <c r="AZ11" s="450"/>
      <c r="BA11" s="450"/>
      <c r="BB11" s="449"/>
      <c r="BC11" s="450"/>
      <c r="BD11" s="450"/>
      <c r="BE11" s="450"/>
      <c r="BF11" s="450"/>
      <c r="BG11" s="450"/>
      <c r="BH11" s="450"/>
      <c r="BI11" s="450"/>
      <c r="BJ11" s="450"/>
      <c r="BK11" s="450"/>
      <c r="BL11" s="450"/>
      <c r="BM11" s="450"/>
      <c r="BN11" s="450">
        <v>1</v>
      </c>
      <c r="BO11" s="449"/>
      <c r="BP11" s="450"/>
      <c r="BQ11" s="449"/>
      <c r="BR11" s="450"/>
      <c r="BS11" s="450"/>
      <c r="BT11" s="451"/>
      <c r="GM11" s="361"/>
      <c r="GN11" s="361"/>
      <c r="GO11" s="361"/>
      <c r="GP11" s="361"/>
      <c r="GQ11" s="361"/>
      <c r="GR11" s="361"/>
      <c r="GS11" s="361"/>
      <c r="GT11" s="361"/>
      <c r="GU11" s="361"/>
      <c r="GV11" s="361"/>
      <c r="GW11" s="361"/>
      <c r="GX11" s="361"/>
      <c r="GY11" s="361"/>
      <c r="GZ11" s="361"/>
      <c r="HA11" s="361"/>
      <c r="HB11" s="361"/>
      <c r="HC11" s="361"/>
      <c r="HD11" s="361"/>
    </row>
    <row r="12" spans="1:212" ht="14.25">
      <c r="A12" s="438"/>
      <c r="B12" s="448" t="s">
        <v>4136</v>
      </c>
      <c r="C12" s="449"/>
      <c r="D12" s="450"/>
      <c r="E12" s="450"/>
      <c r="F12" s="450"/>
      <c r="G12" s="450"/>
      <c r="H12" s="450"/>
      <c r="I12" s="450"/>
      <c r="J12" s="450"/>
      <c r="K12" s="450"/>
      <c r="L12" s="450"/>
      <c r="M12" s="449"/>
      <c r="N12" s="450"/>
      <c r="O12" s="450"/>
      <c r="P12" s="450"/>
      <c r="Q12" s="450"/>
      <c r="R12" s="450"/>
      <c r="S12" s="450"/>
      <c r="T12" s="450"/>
      <c r="U12" s="450"/>
      <c r="V12" s="450"/>
      <c r="W12" s="450"/>
      <c r="X12" s="450"/>
      <c r="Y12" s="449"/>
      <c r="Z12" s="450"/>
      <c r="AA12" s="450"/>
      <c r="AB12" s="450"/>
      <c r="AC12" s="450"/>
      <c r="AD12" s="450"/>
      <c r="AE12" s="450"/>
      <c r="AF12" s="450"/>
      <c r="AG12" s="450"/>
      <c r="AH12" s="449"/>
      <c r="AI12" s="450"/>
      <c r="AJ12" s="450"/>
      <c r="AK12" s="450"/>
      <c r="AL12" s="450"/>
      <c r="AM12" s="450"/>
      <c r="AN12" s="450"/>
      <c r="AO12" s="450"/>
      <c r="AP12" s="449"/>
      <c r="AQ12" s="450"/>
      <c r="AR12" s="450"/>
      <c r="AS12" s="450"/>
      <c r="AT12" s="450"/>
      <c r="AU12" s="450"/>
      <c r="AV12" s="450"/>
      <c r="AW12" s="450"/>
      <c r="AX12" s="450"/>
      <c r="AY12" s="450"/>
      <c r="AZ12" s="450"/>
      <c r="BA12" s="450"/>
      <c r="BB12" s="449"/>
      <c r="BC12" s="450"/>
      <c r="BD12" s="450"/>
      <c r="BE12" s="450"/>
      <c r="BF12" s="450"/>
      <c r="BG12" s="450"/>
      <c r="BH12" s="450"/>
      <c r="BI12" s="450"/>
      <c r="BJ12" s="450"/>
      <c r="BK12" s="450"/>
      <c r="BL12" s="450"/>
      <c r="BM12" s="450"/>
      <c r="BN12" s="450">
        <v>1</v>
      </c>
      <c r="BO12" s="449"/>
      <c r="BP12" s="450"/>
      <c r="BQ12" s="449"/>
      <c r="BR12" s="450"/>
      <c r="BS12" s="450"/>
      <c r="BT12" s="451"/>
      <c r="GM12" s="361"/>
      <c r="GN12" s="361"/>
      <c r="GO12" s="361"/>
      <c r="GP12" s="361"/>
      <c r="GQ12" s="361"/>
      <c r="GR12" s="361"/>
      <c r="GS12" s="361"/>
      <c r="GT12" s="361"/>
      <c r="GU12" s="361"/>
      <c r="GV12" s="361"/>
      <c r="GW12" s="361"/>
      <c r="GX12" s="361"/>
      <c r="GY12" s="361"/>
      <c r="GZ12" s="361"/>
      <c r="HA12" s="361"/>
      <c r="HB12" s="361"/>
      <c r="HC12" s="361"/>
      <c r="HD12" s="361"/>
    </row>
    <row r="13" spans="1:212" ht="14.25">
      <c r="A13" s="438"/>
      <c r="B13" s="448" t="s">
        <v>3920</v>
      </c>
      <c r="C13" s="449"/>
      <c r="D13" s="450"/>
      <c r="E13" s="450"/>
      <c r="F13" s="450">
        <v>1</v>
      </c>
      <c r="G13" s="450"/>
      <c r="H13" s="450">
        <v>1</v>
      </c>
      <c r="I13" s="450"/>
      <c r="J13" s="450"/>
      <c r="K13" s="450"/>
      <c r="L13" s="450"/>
      <c r="M13" s="449"/>
      <c r="N13" s="450"/>
      <c r="O13" s="450"/>
      <c r="P13" s="450">
        <v>1</v>
      </c>
      <c r="Q13" s="450"/>
      <c r="R13" s="450">
        <v>1</v>
      </c>
      <c r="S13" s="450"/>
      <c r="T13" s="450"/>
      <c r="U13" s="450"/>
      <c r="V13" s="450"/>
      <c r="W13" s="450">
        <v>1</v>
      </c>
      <c r="X13" s="450"/>
      <c r="Y13" s="449"/>
      <c r="Z13" s="450">
        <v>1</v>
      </c>
      <c r="AA13" s="450"/>
      <c r="AB13" s="450"/>
      <c r="AC13" s="450"/>
      <c r="AD13" s="450"/>
      <c r="AE13" s="450"/>
      <c r="AF13" s="450">
        <v>1</v>
      </c>
      <c r="AG13" s="450"/>
      <c r="AH13" s="449"/>
      <c r="AI13" s="450"/>
      <c r="AJ13" s="450"/>
      <c r="AK13" s="450"/>
      <c r="AL13" s="450"/>
      <c r="AM13" s="450"/>
      <c r="AN13" s="450">
        <v>1</v>
      </c>
      <c r="AO13" s="450"/>
      <c r="AP13" s="449"/>
      <c r="AQ13" s="450"/>
      <c r="AR13" s="450">
        <v>1</v>
      </c>
      <c r="AS13" s="450"/>
      <c r="AT13" s="450"/>
      <c r="AU13" s="450"/>
      <c r="AV13" s="450"/>
      <c r="AW13" s="450"/>
      <c r="AX13" s="450"/>
      <c r="AY13" s="450"/>
      <c r="AZ13" s="450">
        <v>2</v>
      </c>
      <c r="BA13" s="450"/>
      <c r="BB13" s="449"/>
      <c r="BC13" s="450"/>
      <c r="BD13" s="450"/>
      <c r="BE13" s="450"/>
      <c r="BF13" s="450"/>
      <c r="BG13" s="450"/>
      <c r="BH13" s="450"/>
      <c r="BI13" s="450"/>
      <c r="BJ13" s="450">
        <v>1</v>
      </c>
      <c r="BK13" s="450"/>
      <c r="BL13" s="450"/>
      <c r="BM13" s="450"/>
      <c r="BN13" s="450">
        <v>9</v>
      </c>
      <c r="BO13" s="449"/>
      <c r="BP13" s="450"/>
      <c r="BQ13" s="449"/>
      <c r="BR13" s="450"/>
      <c r="BS13" s="450"/>
      <c r="BT13" s="451"/>
      <c r="GM13" s="361"/>
      <c r="GN13" s="361"/>
      <c r="GO13" s="361"/>
      <c r="GP13" s="361"/>
      <c r="GQ13" s="361"/>
      <c r="GR13" s="361"/>
      <c r="GS13" s="361"/>
      <c r="GT13" s="361"/>
      <c r="GU13" s="361"/>
      <c r="GV13" s="361"/>
      <c r="GW13" s="361"/>
      <c r="GX13" s="361"/>
      <c r="GY13" s="361"/>
      <c r="GZ13" s="361"/>
      <c r="HA13" s="361"/>
      <c r="HB13" s="361"/>
      <c r="HC13" s="361"/>
      <c r="HD13" s="361"/>
    </row>
    <row r="14" spans="1:212" ht="14.25">
      <c r="A14" s="438"/>
      <c r="B14" s="448" t="s">
        <v>4005</v>
      </c>
      <c r="C14" s="449"/>
      <c r="D14" s="450"/>
      <c r="E14" s="450"/>
      <c r="F14" s="450"/>
      <c r="G14" s="450"/>
      <c r="H14" s="450"/>
      <c r="I14" s="450"/>
      <c r="J14" s="450"/>
      <c r="K14" s="450"/>
      <c r="L14" s="450"/>
      <c r="M14" s="449"/>
      <c r="N14" s="450"/>
      <c r="O14" s="450"/>
      <c r="P14" s="450"/>
      <c r="Q14" s="450"/>
      <c r="R14" s="450"/>
      <c r="S14" s="450"/>
      <c r="T14" s="450"/>
      <c r="U14" s="450"/>
      <c r="V14" s="450"/>
      <c r="W14" s="450"/>
      <c r="X14" s="450"/>
      <c r="Y14" s="449"/>
      <c r="Z14" s="450"/>
      <c r="AA14" s="450"/>
      <c r="AB14" s="450"/>
      <c r="AC14" s="450"/>
      <c r="AD14" s="450"/>
      <c r="AE14" s="450"/>
      <c r="AF14" s="450">
        <v>1</v>
      </c>
      <c r="AG14" s="450"/>
      <c r="AH14" s="449"/>
      <c r="AI14" s="450"/>
      <c r="AJ14" s="450"/>
      <c r="AK14" s="450"/>
      <c r="AL14" s="450"/>
      <c r="AM14" s="450"/>
      <c r="AN14" s="450"/>
      <c r="AO14" s="450"/>
      <c r="AP14" s="449"/>
      <c r="AQ14" s="450"/>
      <c r="AR14" s="450"/>
      <c r="AS14" s="450"/>
      <c r="AT14" s="450"/>
      <c r="AU14" s="450"/>
      <c r="AV14" s="450"/>
      <c r="AW14" s="450">
        <v>1</v>
      </c>
      <c r="AX14" s="450"/>
      <c r="AY14" s="450"/>
      <c r="AZ14" s="450"/>
      <c r="BA14" s="450"/>
      <c r="BB14" s="449"/>
      <c r="BC14" s="450"/>
      <c r="BD14" s="450"/>
      <c r="BE14" s="450"/>
      <c r="BF14" s="450"/>
      <c r="BG14" s="450"/>
      <c r="BH14" s="450"/>
      <c r="BI14" s="450"/>
      <c r="BJ14" s="450"/>
      <c r="BK14" s="450"/>
      <c r="BL14" s="450"/>
      <c r="BM14" s="450"/>
      <c r="BN14" s="450">
        <v>1</v>
      </c>
      <c r="BO14" s="449"/>
      <c r="BP14" s="450"/>
      <c r="BQ14" s="449"/>
      <c r="BR14" s="450"/>
      <c r="BS14" s="450"/>
      <c r="BT14" s="451"/>
      <c r="GM14" s="361"/>
      <c r="GN14" s="361"/>
      <c r="GO14" s="361"/>
      <c r="GP14" s="361"/>
      <c r="GQ14" s="361"/>
      <c r="GR14" s="361"/>
      <c r="GS14" s="361"/>
      <c r="GT14" s="361"/>
      <c r="GU14" s="361"/>
      <c r="GV14" s="361"/>
      <c r="GW14" s="361"/>
      <c r="GX14" s="361"/>
      <c r="GY14" s="361"/>
      <c r="GZ14" s="361"/>
      <c r="HA14" s="361"/>
      <c r="HB14" s="361"/>
      <c r="HC14" s="361"/>
      <c r="HD14" s="361"/>
    </row>
    <row r="15" spans="1:212" ht="14.25">
      <c r="A15" s="438"/>
      <c r="B15" s="448" t="s">
        <v>3633</v>
      </c>
      <c r="C15" s="449"/>
      <c r="D15" s="450"/>
      <c r="E15" s="450"/>
      <c r="F15" s="450"/>
      <c r="G15" s="450"/>
      <c r="H15" s="450"/>
      <c r="I15" s="450"/>
      <c r="J15" s="450"/>
      <c r="K15" s="450"/>
      <c r="L15" s="450"/>
      <c r="M15" s="449"/>
      <c r="N15" s="450"/>
      <c r="O15" s="450"/>
      <c r="P15" s="450"/>
      <c r="Q15" s="450"/>
      <c r="R15" s="450"/>
      <c r="S15" s="450"/>
      <c r="T15" s="450"/>
      <c r="U15" s="450"/>
      <c r="V15" s="450"/>
      <c r="W15" s="450"/>
      <c r="X15" s="450"/>
      <c r="Y15" s="449"/>
      <c r="Z15" s="450"/>
      <c r="AA15" s="450"/>
      <c r="AB15" s="450"/>
      <c r="AC15" s="450"/>
      <c r="AD15" s="450"/>
      <c r="AE15" s="450"/>
      <c r="AF15" s="450"/>
      <c r="AG15" s="450"/>
      <c r="AH15" s="449"/>
      <c r="AI15" s="450"/>
      <c r="AJ15" s="450"/>
      <c r="AK15" s="450"/>
      <c r="AL15" s="450"/>
      <c r="AM15" s="450"/>
      <c r="AN15" s="450"/>
      <c r="AO15" s="450"/>
      <c r="AP15" s="449"/>
      <c r="AQ15" s="450"/>
      <c r="AR15" s="450"/>
      <c r="AS15" s="450"/>
      <c r="AT15" s="450"/>
      <c r="AU15" s="450"/>
      <c r="AV15" s="450"/>
      <c r="AW15" s="450"/>
      <c r="AX15" s="450"/>
      <c r="AY15" s="450">
        <v>1</v>
      </c>
      <c r="AZ15" s="450"/>
      <c r="BA15" s="450"/>
      <c r="BB15" s="449"/>
      <c r="BC15" s="450"/>
      <c r="BD15" s="450"/>
      <c r="BE15" s="450"/>
      <c r="BF15" s="450"/>
      <c r="BG15" s="450"/>
      <c r="BH15" s="450"/>
      <c r="BI15" s="450"/>
      <c r="BJ15" s="450"/>
      <c r="BK15" s="450"/>
      <c r="BL15" s="450"/>
      <c r="BM15" s="450"/>
      <c r="BN15" s="450"/>
      <c r="BO15" s="449"/>
      <c r="BP15" s="450"/>
      <c r="BQ15" s="449"/>
      <c r="BR15" s="450"/>
      <c r="BS15" s="450"/>
      <c r="BT15" s="451"/>
      <c r="GM15" s="361"/>
      <c r="GN15" s="361"/>
      <c r="GO15" s="361"/>
      <c r="GP15" s="361"/>
      <c r="GQ15" s="361"/>
      <c r="GR15" s="361"/>
      <c r="GS15" s="361"/>
      <c r="GT15" s="361"/>
      <c r="GU15" s="361"/>
      <c r="GV15" s="361"/>
      <c r="GW15" s="361"/>
      <c r="GX15" s="361"/>
      <c r="GY15" s="361"/>
      <c r="GZ15" s="361"/>
      <c r="HA15" s="361"/>
      <c r="HB15" s="361"/>
      <c r="HC15" s="361"/>
      <c r="HD15" s="361"/>
    </row>
    <row r="16" spans="1:212" ht="14.25">
      <c r="A16" s="438"/>
      <c r="B16" s="448" t="s">
        <v>3904</v>
      </c>
      <c r="C16" s="449"/>
      <c r="D16" s="450"/>
      <c r="E16" s="450"/>
      <c r="F16" s="450"/>
      <c r="G16" s="450"/>
      <c r="H16" s="450"/>
      <c r="I16" s="450"/>
      <c r="J16" s="450"/>
      <c r="K16" s="450"/>
      <c r="L16" s="450"/>
      <c r="M16" s="449"/>
      <c r="N16" s="450"/>
      <c r="O16" s="450"/>
      <c r="P16" s="450"/>
      <c r="Q16" s="450"/>
      <c r="R16" s="450"/>
      <c r="S16" s="450"/>
      <c r="T16" s="450"/>
      <c r="U16" s="450"/>
      <c r="V16" s="450"/>
      <c r="W16" s="450"/>
      <c r="X16" s="450"/>
      <c r="Y16" s="449"/>
      <c r="Z16" s="450"/>
      <c r="AA16" s="450"/>
      <c r="AB16" s="450"/>
      <c r="AC16" s="450"/>
      <c r="AD16" s="450"/>
      <c r="AE16" s="450"/>
      <c r="AF16" s="450"/>
      <c r="AG16" s="450"/>
      <c r="AH16" s="449">
        <v>1</v>
      </c>
      <c r="AI16" s="450"/>
      <c r="AJ16" s="450"/>
      <c r="AK16" s="450"/>
      <c r="AL16" s="450"/>
      <c r="AM16" s="450"/>
      <c r="AN16" s="450"/>
      <c r="AO16" s="450"/>
      <c r="AP16" s="449"/>
      <c r="AQ16" s="450"/>
      <c r="AR16" s="450"/>
      <c r="AS16" s="450"/>
      <c r="AT16" s="450"/>
      <c r="AU16" s="450"/>
      <c r="AV16" s="450"/>
      <c r="AW16" s="450"/>
      <c r="AX16" s="450"/>
      <c r="AY16" s="450"/>
      <c r="AZ16" s="450"/>
      <c r="BA16" s="450"/>
      <c r="BB16" s="449"/>
      <c r="BC16" s="450"/>
      <c r="BD16" s="450"/>
      <c r="BE16" s="450"/>
      <c r="BF16" s="450"/>
      <c r="BG16" s="450"/>
      <c r="BH16" s="450"/>
      <c r="BI16" s="450"/>
      <c r="BJ16" s="450"/>
      <c r="BK16" s="450"/>
      <c r="BL16" s="450"/>
      <c r="BM16" s="450"/>
      <c r="BN16" s="450">
        <v>1</v>
      </c>
      <c r="BO16" s="449"/>
      <c r="BP16" s="450"/>
      <c r="BQ16" s="449"/>
      <c r="BR16" s="450"/>
      <c r="BS16" s="450"/>
      <c r="BT16" s="451"/>
      <c r="GM16" s="361"/>
      <c r="GN16" s="361"/>
      <c r="GO16" s="361"/>
      <c r="GP16" s="361"/>
      <c r="GQ16" s="361"/>
      <c r="GR16" s="361"/>
      <c r="GS16" s="361"/>
      <c r="GT16" s="361"/>
      <c r="GU16" s="361"/>
      <c r="GV16" s="361"/>
      <c r="GW16" s="361"/>
      <c r="GX16" s="361"/>
      <c r="GY16" s="361"/>
      <c r="GZ16" s="361"/>
      <c r="HA16" s="361"/>
      <c r="HB16" s="361"/>
      <c r="HC16" s="361"/>
      <c r="HD16" s="361"/>
    </row>
    <row r="17" spans="1:212" ht="14.25">
      <c r="A17" s="438"/>
      <c r="B17" s="448" t="s">
        <v>3962</v>
      </c>
      <c r="C17" s="449"/>
      <c r="D17" s="450"/>
      <c r="E17" s="450"/>
      <c r="F17" s="450"/>
      <c r="G17" s="450"/>
      <c r="H17" s="450"/>
      <c r="I17" s="450"/>
      <c r="J17" s="450"/>
      <c r="K17" s="450"/>
      <c r="L17" s="450"/>
      <c r="M17" s="449"/>
      <c r="N17" s="450">
        <v>1</v>
      </c>
      <c r="O17" s="450"/>
      <c r="P17" s="450"/>
      <c r="Q17" s="450"/>
      <c r="R17" s="450"/>
      <c r="S17" s="450"/>
      <c r="T17" s="450"/>
      <c r="U17" s="450"/>
      <c r="V17" s="450"/>
      <c r="W17" s="450"/>
      <c r="X17" s="450">
        <v>1</v>
      </c>
      <c r="Y17" s="449"/>
      <c r="Z17" s="450">
        <v>1</v>
      </c>
      <c r="AA17" s="450"/>
      <c r="AB17" s="450"/>
      <c r="AC17" s="450"/>
      <c r="AD17" s="450"/>
      <c r="AE17" s="450">
        <v>1</v>
      </c>
      <c r="AF17" s="450"/>
      <c r="AG17" s="450"/>
      <c r="AH17" s="449"/>
      <c r="AI17" s="450"/>
      <c r="AJ17" s="450"/>
      <c r="AK17" s="450"/>
      <c r="AL17" s="450"/>
      <c r="AM17" s="450">
        <v>1</v>
      </c>
      <c r="AN17" s="450"/>
      <c r="AO17" s="450"/>
      <c r="AP17" s="449"/>
      <c r="AQ17" s="450"/>
      <c r="AR17" s="450"/>
      <c r="AS17" s="450"/>
      <c r="AT17" s="450"/>
      <c r="AU17" s="450"/>
      <c r="AV17" s="450"/>
      <c r="AW17" s="450"/>
      <c r="AX17" s="450"/>
      <c r="AY17" s="450"/>
      <c r="AZ17" s="450"/>
      <c r="BA17" s="450"/>
      <c r="BB17" s="449"/>
      <c r="BC17" s="450"/>
      <c r="BD17" s="450"/>
      <c r="BE17" s="450"/>
      <c r="BF17" s="450"/>
      <c r="BG17" s="450"/>
      <c r="BH17" s="450"/>
      <c r="BI17" s="450"/>
      <c r="BJ17" s="450"/>
      <c r="BK17" s="450"/>
      <c r="BL17" s="450"/>
      <c r="BM17" s="450">
        <v>1</v>
      </c>
      <c r="BN17" s="450"/>
      <c r="BO17" s="449"/>
      <c r="BP17" s="450"/>
      <c r="BQ17" s="449"/>
      <c r="BR17" s="450"/>
      <c r="BS17" s="450"/>
      <c r="BT17" s="451"/>
      <c r="GM17" s="361"/>
      <c r="GN17" s="361"/>
      <c r="GO17" s="361"/>
      <c r="GP17" s="361"/>
      <c r="GQ17" s="361"/>
      <c r="GR17" s="361"/>
      <c r="GS17" s="361"/>
      <c r="GT17" s="361"/>
      <c r="GU17" s="361"/>
      <c r="GV17" s="361"/>
      <c r="GW17" s="361"/>
      <c r="GX17" s="361"/>
      <c r="GY17" s="361"/>
      <c r="GZ17" s="361"/>
      <c r="HA17" s="361"/>
      <c r="HB17" s="361"/>
      <c r="HC17" s="361"/>
      <c r="HD17" s="361"/>
    </row>
    <row r="18" spans="1:212" ht="14.25">
      <c r="A18" s="438"/>
      <c r="B18" s="448" t="s">
        <v>3964</v>
      </c>
      <c r="C18" s="449"/>
      <c r="D18" s="450">
        <v>1</v>
      </c>
      <c r="E18" s="450"/>
      <c r="F18" s="450"/>
      <c r="G18" s="450">
        <v>1</v>
      </c>
      <c r="H18" s="450"/>
      <c r="I18" s="450"/>
      <c r="J18" s="450"/>
      <c r="K18" s="450"/>
      <c r="L18" s="450"/>
      <c r="M18" s="449"/>
      <c r="N18" s="450">
        <v>1</v>
      </c>
      <c r="O18" s="450"/>
      <c r="P18" s="450"/>
      <c r="Q18" s="450"/>
      <c r="R18" s="450"/>
      <c r="S18" s="450"/>
      <c r="T18" s="450"/>
      <c r="U18" s="450"/>
      <c r="V18" s="450"/>
      <c r="W18" s="450"/>
      <c r="X18" s="450"/>
      <c r="Y18" s="449"/>
      <c r="Z18" s="450"/>
      <c r="AA18" s="450"/>
      <c r="AB18" s="450"/>
      <c r="AC18" s="450"/>
      <c r="AD18" s="450"/>
      <c r="AE18" s="450"/>
      <c r="AF18" s="450"/>
      <c r="AG18" s="450"/>
      <c r="AH18" s="449"/>
      <c r="AI18" s="450"/>
      <c r="AJ18" s="450"/>
      <c r="AK18" s="450"/>
      <c r="AL18" s="450"/>
      <c r="AM18" s="450"/>
      <c r="AN18" s="450"/>
      <c r="AO18" s="450"/>
      <c r="AP18" s="449"/>
      <c r="AQ18" s="450"/>
      <c r="AR18" s="450"/>
      <c r="AS18" s="450"/>
      <c r="AT18" s="450"/>
      <c r="AU18" s="450"/>
      <c r="AV18" s="450"/>
      <c r="AW18" s="450"/>
      <c r="AX18" s="450"/>
      <c r="AY18" s="450"/>
      <c r="AZ18" s="450"/>
      <c r="BA18" s="450"/>
      <c r="BB18" s="449"/>
      <c r="BC18" s="450"/>
      <c r="BD18" s="450"/>
      <c r="BE18" s="450"/>
      <c r="BF18" s="450"/>
      <c r="BG18" s="450"/>
      <c r="BH18" s="450"/>
      <c r="BI18" s="450"/>
      <c r="BJ18" s="450"/>
      <c r="BK18" s="450"/>
      <c r="BL18" s="450"/>
      <c r="BM18" s="450"/>
      <c r="BN18" s="450"/>
      <c r="BO18" s="449"/>
      <c r="BP18" s="450"/>
      <c r="BQ18" s="449"/>
      <c r="BR18" s="450"/>
      <c r="BS18" s="450"/>
      <c r="BT18" s="451"/>
      <c r="GM18" s="361"/>
      <c r="GN18" s="361"/>
      <c r="GO18" s="361"/>
      <c r="GP18" s="361"/>
      <c r="GQ18" s="361"/>
      <c r="GR18" s="361"/>
      <c r="GS18" s="361"/>
      <c r="GT18" s="361"/>
      <c r="GU18" s="361"/>
      <c r="GV18" s="361"/>
      <c r="GW18" s="361"/>
      <c r="GX18" s="361"/>
      <c r="GY18" s="361"/>
      <c r="GZ18" s="361"/>
      <c r="HA18" s="361"/>
      <c r="HB18" s="361"/>
      <c r="HC18" s="361"/>
      <c r="HD18" s="361"/>
    </row>
    <row r="19" spans="1:212" ht="14.25">
      <c r="A19" s="438"/>
      <c r="B19" s="448" t="s">
        <v>3966</v>
      </c>
      <c r="C19" s="449"/>
      <c r="D19" s="450"/>
      <c r="E19" s="450"/>
      <c r="F19" s="450">
        <v>1</v>
      </c>
      <c r="G19" s="450"/>
      <c r="H19" s="450"/>
      <c r="I19" s="450"/>
      <c r="J19" s="450"/>
      <c r="K19" s="450"/>
      <c r="L19" s="450"/>
      <c r="M19" s="449"/>
      <c r="N19" s="450">
        <v>1</v>
      </c>
      <c r="O19" s="450"/>
      <c r="P19" s="450">
        <v>1</v>
      </c>
      <c r="Q19" s="450"/>
      <c r="R19" s="450">
        <v>1</v>
      </c>
      <c r="S19" s="450"/>
      <c r="T19" s="450"/>
      <c r="U19" s="450"/>
      <c r="V19" s="450"/>
      <c r="W19" s="450"/>
      <c r="X19" s="450"/>
      <c r="Y19" s="449"/>
      <c r="Z19" s="450">
        <v>1</v>
      </c>
      <c r="AA19" s="450">
        <v>1</v>
      </c>
      <c r="AB19" s="450"/>
      <c r="AC19" s="450"/>
      <c r="AD19" s="450"/>
      <c r="AE19" s="450"/>
      <c r="AF19" s="450"/>
      <c r="AG19" s="450"/>
      <c r="AH19" s="449">
        <v>1</v>
      </c>
      <c r="AI19" s="450">
        <v>1</v>
      </c>
      <c r="AJ19" s="450"/>
      <c r="AK19" s="450"/>
      <c r="AL19" s="450"/>
      <c r="AM19" s="450"/>
      <c r="AN19" s="450"/>
      <c r="AO19" s="450"/>
      <c r="AP19" s="449"/>
      <c r="AQ19" s="450"/>
      <c r="AR19" s="450"/>
      <c r="AS19" s="450"/>
      <c r="AT19" s="450"/>
      <c r="AU19" s="450"/>
      <c r="AV19" s="450"/>
      <c r="AW19" s="450"/>
      <c r="AX19" s="450"/>
      <c r="AY19" s="450"/>
      <c r="AZ19" s="450"/>
      <c r="BA19" s="450"/>
      <c r="BB19" s="449"/>
      <c r="BC19" s="450"/>
      <c r="BD19" s="450"/>
      <c r="BE19" s="450"/>
      <c r="BF19" s="450"/>
      <c r="BG19" s="450"/>
      <c r="BH19" s="450"/>
      <c r="BI19" s="450"/>
      <c r="BJ19" s="450"/>
      <c r="BK19" s="450"/>
      <c r="BL19" s="450"/>
      <c r="BM19" s="450"/>
      <c r="BN19" s="450"/>
      <c r="BO19" s="449"/>
      <c r="BP19" s="450"/>
      <c r="BQ19" s="449"/>
      <c r="BR19" s="450"/>
      <c r="BS19" s="450"/>
      <c r="BT19" s="451"/>
      <c r="GM19" s="361"/>
      <c r="GN19" s="361"/>
      <c r="GO19" s="361"/>
      <c r="GP19" s="361"/>
      <c r="GQ19" s="361"/>
      <c r="GR19" s="361"/>
      <c r="GS19" s="361"/>
      <c r="GT19" s="361"/>
      <c r="GU19" s="361"/>
      <c r="GV19" s="361"/>
      <c r="GW19" s="361"/>
      <c r="GX19" s="361"/>
      <c r="GY19" s="361"/>
      <c r="GZ19" s="361"/>
      <c r="HA19" s="361"/>
      <c r="HB19" s="361"/>
      <c r="HC19" s="361"/>
      <c r="HD19" s="361"/>
    </row>
    <row r="20" spans="1:212" ht="14.25">
      <c r="A20" s="438"/>
      <c r="B20" s="448" t="s">
        <v>5096</v>
      </c>
      <c r="C20" s="449"/>
      <c r="D20" s="450"/>
      <c r="E20" s="450"/>
      <c r="F20" s="450"/>
      <c r="G20" s="450">
        <v>1</v>
      </c>
      <c r="H20" s="450"/>
      <c r="I20" s="450"/>
      <c r="J20" s="450"/>
      <c r="K20" s="450"/>
      <c r="L20" s="450"/>
      <c r="M20" s="449"/>
      <c r="N20" s="450"/>
      <c r="O20" s="450"/>
      <c r="P20" s="450"/>
      <c r="Q20" s="450"/>
      <c r="R20" s="450"/>
      <c r="S20" s="450"/>
      <c r="T20" s="450"/>
      <c r="U20" s="450"/>
      <c r="V20" s="450"/>
      <c r="W20" s="450"/>
      <c r="X20" s="450"/>
      <c r="Y20" s="449"/>
      <c r="Z20" s="450"/>
      <c r="AA20" s="450">
        <v>1</v>
      </c>
      <c r="AB20" s="450">
        <v>1</v>
      </c>
      <c r="AC20" s="450"/>
      <c r="AD20" s="450"/>
      <c r="AE20" s="450"/>
      <c r="AF20" s="450"/>
      <c r="AG20" s="450"/>
      <c r="AH20" s="449">
        <v>1</v>
      </c>
      <c r="AI20" s="450"/>
      <c r="AJ20" s="450"/>
      <c r="AK20" s="450"/>
      <c r="AL20" s="450"/>
      <c r="AM20" s="450"/>
      <c r="AN20" s="450"/>
      <c r="AO20" s="450"/>
      <c r="AP20" s="449"/>
      <c r="AQ20" s="450"/>
      <c r="AR20" s="450"/>
      <c r="AS20" s="450"/>
      <c r="AT20" s="450"/>
      <c r="AU20" s="450">
        <v>1</v>
      </c>
      <c r="AV20" s="450"/>
      <c r="AW20" s="450"/>
      <c r="AX20" s="450"/>
      <c r="AY20" s="450"/>
      <c r="AZ20" s="450"/>
      <c r="BA20" s="450"/>
      <c r="BB20" s="449"/>
      <c r="BC20" s="450"/>
      <c r="BD20" s="450"/>
      <c r="BE20" s="450"/>
      <c r="BF20" s="450"/>
      <c r="BG20" s="450"/>
      <c r="BH20" s="450"/>
      <c r="BI20" s="450"/>
      <c r="BJ20" s="450"/>
      <c r="BK20" s="450"/>
      <c r="BL20" s="450"/>
      <c r="BM20" s="450"/>
      <c r="BN20" s="450">
        <v>7</v>
      </c>
      <c r="BO20" s="449"/>
      <c r="BP20" s="450"/>
      <c r="BQ20" s="449"/>
      <c r="BR20" s="450"/>
      <c r="BS20" s="450"/>
      <c r="BT20" s="451"/>
      <c r="GM20" s="361"/>
      <c r="GN20" s="361"/>
      <c r="GO20" s="361"/>
      <c r="GP20" s="361"/>
      <c r="GQ20" s="361"/>
      <c r="GR20" s="361"/>
      <c r="GS20" s="361"/>
      <c r="GT20" s="361"/>
      <c r="GU20" s="361"/>
      <c r="GV20" s="361"/>
      <c r="GW20" s="361"/>
      <c r="GX20" s="361"/>
      <c r="GY20" s="361"/>
      <c r="GZ20" s="361"/>
      <c r="HA20" s="361"/>
      <c r="HB20" s="361"/>
      <c r="HC20" s="361"/>
      <c r="HD20" s="361"/>
    </row>
    <row r="21" spans="1:212" ht="14.25">
      <c r="A21" s="438"/>
      <c r="B21" s="448" t="s">
        <v>4204</v>
      </c>
      <c r="C21" s="449"/>
      <c r="D21" s="450"/>
      <c r="E21" s="450"/>
      <c r="F21" s="450"/>
      <c r="G21" s="450"/>
      <c r="H21" s="450"/>
      <c r="I21" s="450"/>
      <c r="J21" s="450"/>
      <c r="K21" s="450"/>
      <c r="L21" s="450"/>
      <c r="M21" s="449"/>
      <c r="N21" s="450"/>
      <c r="O21" s="450"/>
      <c r="P21" s="450"/>
      <c r="Q21" s="450"/>
      <c r="R21" s="450">
        <v>1</v>
      </c>
      <c r="S21" s="450"/>
      <c r="T21" s="450"/>
      <c r="U21" s="450"/>
      <c r="V21" s="450"/>
      <c r="W21" s="450"/>
      <c r="X21" s="450"/>
      <c r="Y21" s="449"/>
      <c r="Z21" s="450"/>
      <c r="AA21" s="450"/>
      <c r="AB21" s="450"/>
      <c r="AC21" s="450"/>
      <c r="AD21" s="450"/>
      <c r="AE21" s="450">
        <v>1</v>
      </c>
      <c r="AF21" s="450"/>
      <c r="AG21" s="450"/>
      <c r="AH21" s="449"/>
      <c r="AI21" s="450"/>
      <c r="AJ21" s="450"/>
      <c r="AK21" s="450"/>
      <c r="AL21" s="450"/>
      <c r="AM21" s="450"/>
      <c r="AN21" s="450"/>
      <c r="AO21" s="450"/>
      <c r="AP21" s="449"/>
      <c r="AQ21" s="450"/>
      <c r="AR21" s="450"/>
      <c r="AS21" s="450"/>
      <c r="AT21" s="450"/>
      <c r="AU21" s="450"/>
      <c r="AV21" s="450"/>
      <c r="AW21" s="450"/>
      <c r="AX21" s="450"/>
      <c r="AY21" s="450"/>
      <c r="AZ21" s="450"/>
      <c r="BA21" s="450"/>
      <c r="BB21" s="449"/>
      <c r="BC21" s="450"/>
      <c r="BD21" s="450"/>
      <c r="BE21" s="450"/>
      <c r="BF21" s="450"/>
      <c r="BG21" s="450"/>
      <c r="BH21" s="450"/>
      <c r="BI21" s="450"/>
      <c r="BJ21" s="450"/>
      <c r="BK21" s="450"/>
      <c r="BL21" s="450"/>
      <c r="BM21" s="450"/>
      <c r="BN21" s="450"/>
      <c r="BO21" s="449"/>
      <c r="BP21" s="450"/>
      <c r="BQ21" s="449"/>
      <c r="BR21" s="450"/>
      <c r="BS21" s="450"/>
      <c r="BT21" s="451"/>
      <c r="GM21" s="361"/>
      <c r="GN21" s="361"/>
      <c r="GO21" s="361"/>
      <c r="GP21" s="361"/>
      <c r="GQ21" s="361"/>
      <c r="GR21" s="361"/>
      <c r="GS21" s="361"/>
      <c r="GT21" s="361"/>
      <c r="GU21" s="361"/>
      <c r="GV21" s="361"/>
      <c r="GW21" s="361"/>
      <c r="GX21" s="361"/>
      <c r="GY21" s="361"/>
      <c r="GZ21" s="361"/>
      <c r="HA21" s="361"/>
      <c r="HB21" s="361"/>
      <c r="HC21" s="361"/>
      <c r="HD21" s="361"/>
    </row>
    <row r="22" spans="1:212" ht="14.25">
      <c r="A22" s="438"/>
      <c r="B22" s="448" t="s">
        <v>3482</v>
      </c>
      <c r="C22" s="449"/>
      <c r="D22" s="450"/>
      <c r="E22" s="450"/>
      <c r="F22" s="450"/>
      <c r="G22" s="450"/>
      <c r="H22" s="450"/>
      <c r="I22" s="450"/>
      <c r="J22" s="450"/>
      <c r="K22" s="450"/>
      <c r="L22" s="450"/>
      <c r="M22" s="449"/>
      <c r="N22" s="450"/>
      <c r="O22" s="450"/>
      <c r="P22" s="450">
        <v>1</v>
      </c>
      <c r="Q22" s="450"/>
      <c r="R22" s="450"/>
      <c r="S22" s="450"/>
      <c r="T22" s="450"/>
      <c r="U22" s="450"/>
      <c r="V22" s="450"/>
      <c r="W22" s="450"/>
      <c r="X22" s="450"/>
      <c r="Y22" s="449"/>
      <c r="Z22" s="450"/>
      <c r="AA22" s="450"/>
      <c r="AB22" s="450"/>
      <c r="AC22" s="450"/>
      <c r="AD22" s="450"/>
      <c r="AE22" s="450"/>
      <c r="AF22" s="450"/>
      <c r="AG22" s="450"/>
      <c r="AH22" s="449"/>
      <c r="AI22" s="450"/>
      <c r="AJ22" s="450"/>
      <c r="AK22" s="450"/>
      <c r="AL22" s="450"/>
      <c r="AM22" s="450"/>
      <c r="AN22" s="450"/>
      <c r="AO22" s="450"/>
      <c r="AP22" s="449"/>
      <c r="AQ22" s="450"/>
      <c r="AR22" s="450"/>
      <c r="AS22" s="450"/>
      <c r="AT22" s="450"/>
      <c r="AU22" s="450"/>
      <c r="AV22" s="450"/>
      <c r="AW22" s="450"/>
      <c r="AX22" s="450"/>
      <c r="AY22" s="450"/>
      <c r="AZ22" s="450"/>
      <c r="BA22" s="450"/>
      <c r="BB22" s="449"/>
      <c r="BC22" s="450"/>
      <c r="BD22" s="450"/>
      <c r="BE22" s="450"/>
      <c r="BF22" s="450"/>
      <c r="BG22" s="450"/>
      <c r="BH22" s="450"/>
      <c r="BI22" s="450"/>
      <c r="BJ22" s="450"/>
      <c r="BK22" s="450"/>
      <c r="BL22" s="450"/>
      <c r="BM22" s="450"/>
      <c r="BN22" s="450"/>
      <c r="BO22" s="449"/>
      <c r="BP22" s="450"/>
      <c r="BQ22" s="449"/>
      <c r="BR22" s="450"/>
      <c r="BS22" s="450"/>
      <c r="BT22" s="451"/>
      <c r="GM22" s="361"/>
      <c r="GN22" s="361"/>
      <c r="GO22" s="361"/>
      <c r="GP22" s="361"/>
      <c r="GQ22" s="361"/>
      <c r="GR22" s="361"/>
      <c r="GS22" s="361"/>
      <c r="GT22" s="361"/>
      <c r="GU22" s="361"/>
      <c r="GV22" s="361"/>
      <c r="GW22" s="361"/>
      <c r="GX22" s="361"/>
      <c r="GY22" s="361"/>
      <c r="GZ22" s="361"/>
      <c r="HA22" s="361"/>
      <c r="HB22" s="361"/>
      <c r="HC22" s="361"/>
      <c r="HD22" s="361"/>
    </row>
    <row r="23" spans="1:212" ht="14.25">
      <c r="A23" s="438"/>
      <c r="B23" s="448" t="s">
        <v>5612</v>
      </c>
      <c r="C23" s="449"/>
      <c r="D23" s="450"/>
      <c r="E23" s="450"/>
      <c r="F23" s="450"/>
      <c r="G23" s="450"/>
      <c r="H23" s="450"/>
      <c r="I23" s="450">
        <v>1</v>
      </c>
      <c r="J23" s="450"/>
      <c r="K23" s="450"/>
      <c r="L23" s="450"/>
      <c r="M23" s="449"/>
      <c r="N23" s="450"/>
      <c r="O23" s="450"/>
      <c r="P23" s="450"/>
      <c r="Q23" s="450"/>
      <c r="R23" s="450"/>
      <c r="S23" s="450"/>
      <c r="T23" s="450"/>
      <c r="U23" s="450"/>
      <c r="V23" s="450"/>
      <c r="W23" s="450">
        <v>1</v>
      </c>
      <c r="X23" s="450"/>
      <c r="Y23" s="449"/>
      <c r="Z23" s="450"/>
      <c r="AA23" s="450"/>
      <c r="AB23" s="450"/>
      <c r="AC23" s="450"/>
      <c r="AD23" s="450">
        <v>1</v>
      </c>
      <c r="AE23" s="450"/>
      <c r="AF23" s="450">
        <v>1</v>
      </c>
      <c r="AG23" s="450"/>
      <c r="AH23" s="449"/>
      <c r="AI23" s="450"/>
      <c r="AJ23" s="450"/>
      <c r="AK23" s="450"/>
      <c r="AL23" s="450"/>
      <c r="AM23" s="450"/>
      <c r="AN23" s="450"/>
      <c r="AO23" s="450"/>
      <c r="AP23" s="449"/>
      <c r="AQ23" s="450"/>
      <c r="AR23" s="450"/>
      <c r="AS23" s="450"/>
      <c r="AT23" s="450"/>
      <c r="AU23" s="450"/>
      <c r="AV23" s="450"/>
      <c r="AW23" s="450"/>
      <c r="AX23" s="450"/>
      <c r="AY23" s="450"/>
      <c r="AZ23" s="450"/>
      <c r="BA23" s="450"/>
      <c r="BB23" s="449"/>
      <c r="BC23" s="450"/>
      <c r="BD23" s="450"/>
      <c r="BE23" s="450"/>
      <c r="BF23" s="450"/>
      <c r="BG23" s="450"/>
      <c r="BH23" s="450"/>
      <c r="BI23" s="450"/>
      <c r="BJ23" s="450"/>
      <c r="BK23" s="450"/>
      <c r="BL23" s="450"/>
      <c r="BM23" s="450"/>
      <c r="BN23" s="450">
        <v>1</v>
      </c>
      <c r="BO23" s="449"/>
      <c r="BP23" s="450"/>
      <c r="BQ23" s="449"/>
      <c r="BR23" s="450"/>
      <c r="BS23" s="450"/>
      <c r="BT23" s="451"/>
      <c r="GM23" s="361"/>
      <c r="GN23" s="361"/>
      <c r="GO23" s="361"/>
      <c r="GP23" s="361"/>
      <c r="GQ23" s="361"/>
      <c r="GR23" s="361"/>
      <c r="GS23" s="361"/>
      <c r="GT23" s="361"/>
      <c r="GU23" s="361"/>
      <c r="GV23" s="361"/>
      <c r="GW23" s="361"/>
      <c r="GX23" s="361"/>
      <c r="GY23" s="361"/>
      <c r="GZ23" s="361"/>
      <c r="HA23" s="361"/>
      <c r="HB23" s="361"/>
      <c r="HC23" s="361"/>
      <c r="HD23" s="361"/>
    </row>
    <row r="24" spans="1:212" ht="14.25">
      <c r="A24" s="438"/>
      <c r="B24" s="448" t="s">
        <v>5613</v>
      </c>
      <c r="C24" s="449"/>
      <c r="D24" s="450"/>
      <c r="E24" s="450"/>
      <c r="F24" s="450">
        <v>1</v>
      </c>
      <c r="G24" s="450"/>
      <c r="H24" s="450"/>
      <c r="I24" s="450"/>
      <c r="J24" s="450"/>
      <c r="K24" s="450"/>
      <c r="L24" s="450"/>
      <c r="M24" s="449"/>
      <c r="N24" s="450"/>
      <c r="O24" s="450"/>
      <c r="P24" s="450">
        <v>1</v>
      </c>
      <c r="Q24" s="450"/>
      <c r="R24" s="450"/>
      <c r="S24" s="450"/>
      <c r="T24" s="450"/>
      <c r="U24" s="450"/>
      <c r="V24" s="450"/>
      <c r="W24" s="450"/>
      <c r="X24" s="450"/>
      <c r="Y24" s="449"/>
      <c r="Z24" s="450"/>
      <c r="AA24" s="450"/>
      <c r="AB24" s="450"/>
      <c r="AC24" s="450"/>
      <c r="AD24" s="450"/>
      <c r="AE24" s="450"/>
      <c r="AF24" s="450"/>
      <c r="AG24" s="450"/>
      <c r="AH24" s="449"/>
      <c r="AI24" s="450"/>
      <c r="AJ24" s="450"/>
      <c r="AK24" s="450"/>
      <c r="AL24" s="450"/>
      <c r="AM24" s="450"/>
      <c r="AN24" s="450"/>
      <c r="AO24" s="450"/>
      <c r="AP24" s="449"/>
      <c r="AQ24" s="450"/>
      <c r="AR24" s="450"/>
      <c r="AS24" s="450"/>
      <c r="AT24" s="450"/>
      <c r="AU24" s="450"/>
      <c r="AV24" s="450"/>
      <c r="AW24" s="450"/>
      <c r="AX24" s="450"/>
      <c r="AY24" s="450"/>
      <c r="AZ24" s="450"/>
      <c r="BA24" s="450"/>
      <c r="BB24" s="449"/>
      <c r="BC24" s="450">
        <v>1</v>
      </c>
      <c r="BD24" s="450"/>
      <c r="BE24" s="450"/>
      <c r="BF24" s="450"/>
      <c r="BG24" s="450"/>
      <c r="BH24" s="450"/>
      <c r="BI24" s="450"/>
      <c r="BJ24" s="450"/>
      <c r="BK24" s="450"/>
      <c r="BL24" s="450"/>
      <c r="BM24" s="450"/>
      <c r="BN24" s="450"/>
      <c r="BO24" s="449"/>
      <c r="BP24" s="450"/>
      <c r="BQ24" s="449"/>
      <c r="BR24" s="450"/>
      <c r="BS24" s="450"/>
      <c r="BT24" s="451"/>
      <c r="GM24" s="361"/>
      <c r="GN24" s="361"/>
      <c r="GO24" s="361"/>
      <c r="GP24" s="361"/>
      <c r="GQ24" s="361"/>
      <c r="GR24" s="361"/>
      <c r="GS24" s="361"/>
      <c r="GT24" s="361"/>
      <c r="GU24" s="361"/>
      <c r="GV24" s="361"/>
      <c r="GW24" s="361"/>
      <c r="GX24" s="361"/>
      <c r="GY24" s="361"/>
      <c r="GZ24" s="361"/>
      <c r="HA24" s="361"/>
      <c r="HB24" s="361"/>
      <c r="HC24" s="361"/>
      <c r="HD24" s="361"/>
    </row>
    <row r="25" spans="1:212" ht="14.25">
      <c r="A25" s="438"/>
      <c r="B25" s="448" t="s">
        <v>5597</v>
      </c>
      <c r="C25" s="449"/>
      <c r="D25" s="450"/>
      <c r="E25" s="450"/>
      <c r="F25" s="450">
        <v>1</v>
      </c>
      <c r="G25" s="450"/>
      <c r="H25" s="450"/>
      <c r="I25" s="450"/>
      <c r="J25" s="450"/>
      <c r="K25" s="450"/>
      <c r="L25" s="450"/>
      <c r="M25" s="449"/>
      <c r="N25" s="450">
        <v>1</v>
      </c>
      <c r="O25" s="450"/>
      <c r="P25" s="450">
        <v>1</v>
      </c>
      <c r="Q25" s="450"/>
      <c r="R25" s="450"/>
      <c r="S25" s="450"/>
      <c r="T25" s="450"/>
      <c r="U25" s="450"/>
      <c r="V25" s="450"/>
      <c r="W25" s="450"/>
      <c r="X25" s="450"/>
      <c r="Y25" s="449"/>
      <c r="Z25" s="450">
        <v>1</v>
      </c>
      <c r="AA25" s="450">
        <v>1</v>
      </c>
      <c r="AB25" s="450"/>
      <c r="AC25" s="450"/>
      <c r="AD25" s="450"/>
      <c r="AE25" s="450"/>
      <c r="AF25" s="450"/>
      <c r="AG25" s="450"/>
      <c r="AH25" s="449"/>
      <c r="AI25" s="450"/>
      <c r="AJ25" s="450"/>
      <c r="AK25" s="450"/>
      <c r="AL25" s="450"/>
      <c r="AM25" s="450"/>
      <c r="AN25" s="450"/>
      <c r="AO25" s="450"/>
      <c r="AP25" s="449"/>
      <c r="AQ25" s="450"/>
      <c r="AR25" s="450"/>
      <c r="AS25" s="450"/>
      <c r="AT25" s="450"/>
      <c r="AU25" s="450"/>
      <c r="AV25" s="450"/>
      <c r="AW25" s="450"/>
      <c r="AX25" s="450"/>
      <c r="AY25" s="450"/>
      <c r="AZ25" s="450"/>
      <c r="BA25" s="450"/>
      <c r="BB25" s="449"/>
      <c r="BC25" s="450"/>
      <c r="BD25" s="450"/>
      <c r="BE25" s="450"/>
      <c r="BF25" s="450"/>
      <c r="BG25" s="450"/>
      <c r="BH25" s="450"/>
      <c r="BI25" s="450"/>
      <c r="BJ25" s="450"/>
      <c r="BK25" s="450"/>
      <c r="BL25" s="450"/>
      <c r="BM25" s="450"/>
      <c r="BN25" s="450"/>
      <c r="BO25" s="449">
        <v>1</v>
      </c>
      <c r="BP25" s="450"/>
      <c r="BQ25" s="449">
        <v>1</v>
      </c>
      <c r="BR25" s="450"/>
      <c r="BS25" s="450"/>
      <c r="BT25" s="451"/>
      <c r="GM25" s="361"/>
      <c r="GN25" s="361"/>
      <c r="GO25" s="361"/>
      <c r="GP25" s="361"/>
      <c r="GQ25" s="361"/>
      <c r="GR25" s="361"/>
      <c r="GS25" s="361"/>
      <c r="GT25" s="361"/>
      <c r="GU25" s="361"/>
      <c r="GV25" s="361"/>
      <c r="GW25" s="361"/>
      <c r="GX25" s="361"/>
      <c r="GY25" s="361"/>
      <c r="GZ25" s="361"/>
      <c r="HA25" s="361"/>
      <c r="HB25" s="361"/>
      <c r="HC25" s="361"/>
      <c r="HD25" s="361"/>
    </row>
    <row r="26" spans="1:212" ht="14.25">
      <c r="A26" s="438"/>
      <c r="B26" s="448" t="s">
        <v>4250</v>
      </c>
      <c r="C26" s="449"/>
      <c r="D26" s="450"/>
      <c r="E26" s="450"/>
      <c r="F26" s="450"/>
      <c r="G26" s="450"/>
      <c r="H26" s="450"/>
      <c r="I26" s="450"/>
      <c r="J26" s="450"/>
      <c r="K26" s="450"/>
      <c r="L26" s="450"/>
      <c r="M26" s="449"/>
      <c r="N26" s="450"/>
      <c r="O26" s="450"/>
      <c r="P26" s="450">
        <v>1</v>
      </c>
      <c r="Q26" s="450"/>
      <c r="R26" s="450">
        <v>1</v>
      </c>
      <c r="S26" s="450"/>
      <c r="T26" s="450"/>
      <c r="U26" s="450"/>
      <c r="V26" s="450"/>
      <c r="W26" s="450"/>
      <c r="X26" s="450"/>
      <c r="Y26" s="449"/>
      <c r="Z26" s="450"/>
      <c r="AA26" s="450"/>
      <c r="AB26" s="450">
        <v>1</v>
      </c>
      <c r="AC26" s="450"/>
      <c r="AD26" s="450"/>
      <c r="AE26" s="450"/>
      <c r="AF26" s="450"/>
      <c r="AG26" s="450"/>
      <c r="AH26" s="449"/>
      <c r="AI26" s="450">
        <v>1</v>
      </c>
      <c r="AJ26" s="450"/>
      <c r="AK26" s="450"/>
      <c r="AL26" s="450"/>
      <c r="AM26" s="450"/>
      <c r="AN26" s="450"/>
      <c r="AO26" s="450"/>
      <c r="AP26" s="449"/>
      <c r="AQ26" s="450"/>
      <c r="AR26" s="450"/>
      <c r="AS26" s="450"/>
      <c r="AT26" s="450"/>
      <c r="AU26" s="450"/>
      <c r="AV26" s="450"/>
      <c r="AW26" s="450"/>
      <c r="AX26" s="450"/>
      <c r="AY26" s="450"/>
      <c r="AZ26" s="450"/>
      <c r="BA26" s="450"/>
      <c r="BB26" s="449"/>
      <c r="BC26" s="450"/>
      <c r="BD26" s="450"/>
      <c r="BE26" s="450"/>
      <c r="BF26" s="450"/>
      <c r="BG26" s="450"/>
      <c r="BH26" s="450"/>
      <c r="BI26" s="450"/>
      <c r="BJ26" s="450"/>
      <c r="BK26" s="450"/>
      <c r="BL26" s="450"/>
      <c r="BM26" s="450"/>
      <c r="BN26" s="450"/>
      <c r="BO26" s="449"/>
      <c r="BP26" s="450"/>
      <c r="BQ26" s="449"/>
      <c r="BR26" s="450"/>
      <c r="BS26" s="450"/>
      <c r="BT26" s="451"/>
      <c r="GM26" s="361"/>
      <c r="GN26" s="361"/>
      <c r="GO26" s="361"/>
      <c r="GP26" s="361"/>
      <c r="GQ26" s="361"/>
      <c r="GR26" s="361"/>
      <c r="GS26" s="361"/>
      <c r="GT26" s="361"/>
      <c r="GU26" s="361"/>
      <c r="GV26" s="361"/>
      <c r="GW26" s="361"/>
      <c r="GX26" s="361"/>
      <c r="GY26" s="361"/>
      <c r="GZ26" s="361"/>
      <c r="HA26" s="361"/>
      <c r="HB26" s="361"/>
      <c r="HC26" s="361"/>
      <c r="HD26" s="361"/>
    </row>
    <row r="27" spans="1:212" ht="14.25">
      <c r="A27" s="438"/>
      <c r="B27" s="448" t="s">
        <v>3972</v>
      </c>
      <c r="C27" s="449"/>
      <c r="D27" s="450"/>
      <c r="E27" s="450"/>
      <c r="F27" s="450">
        <v>1</v>
      </c>
      <c r="G27" s="450"/>
      <c r="H27" s="450"/>
      <c r="I27" s="450"/>
      <c r="J27" s="450"/>
      <c r="K27" s="450"/>
      <c r="L27" s="450"/>
      <c r="M27" s="449"/>
      <c r="N27" s="450"/>
      <c r="O27" s="450"/>
      <c r="P27" s="450"/>
      <c r="Q27" s="450"/>
      <c r="R27" s="450"/>
      <c r="S27" s="450"/>
      <c r="T27" s="450"/>
      <c r="U27" s="450"/>
      <c r="V27" s="450"/>
      <c r="W27" s="450"/>
      <c r="X27" s="450"/>
      <c r="Y27" s="449"/>
      <c r="Z27" s="450"/>
      <c r="AA27" s="450"/>
      <c r="AB27" s="450"/>
      <c r="AC27" s="450"/>
      <c r="AD27" s="450"/>
      <c r="AE27" s="450"/>
      <c r="AF27" s="450"/>
      <c r="AG27" s="450"/>
      <c r="AH27" s="449"/>
      <c r="AI27" s="450"/>
      <c r="AJ27" s="450"/>
      <c r="AK27" s="450"/>
      <c r="AL27" s="450"/>
      <c r="AM27" s="450"/>
      <c r="AN27" s="450"/>
      <c r="AO27" s="450"/>
      <c r="AP27" s="449"/>
      <c r="AQ27" s="450"/>
      <c r="AR27" s="450"/>
      <c r="AS27" s="450"/>
      <c r="AT27" s="450"/>
      <c r="AU27" s="450"/>
      <c r="AV27" s="450"/>
      <c r="AW27" s="450"/>
      <c r="AX27" s="450"/>
      <c r="AY27" s="450"/>
      <c r="AZ27" s="450"/>
      <c r="BA27" s="450"/>
      <c r="BB27" s="449"/>
      <c r="BC27" s="450">
        <v>1</v>
      </c>
      <c r="BD27" s="450"/>
      <c r="BE27" s="450"/>
      <c r="BF27" s="450"/>
      <c r="BG27" s="450"/>
      <c r="BH27" s="450"/>
      <c r="BI27" s="450"/>
      <c r="BJ27" s="450"/>
      <c r="BK27" s="450"/>
      <c r="BL27" s="450"/>
      <c r="BM27" s="450"/>
      <c r="BN27" s="450">
        <v>1</v>
      </c>
      <c r="BO27" s="449"/>
      <c r="BP27" s="450"/>
      <c r="BQ27" s="449"/>
      <c r="BR27" s="450"/>
      <c r="BS27" s="450"/>
      <c r="BT27" s="451"/>
      <c r="GM27" s="361"/>
      <c r="GN27" s="361"/>
      <c r="GO27" s="361"/>
      <c r="GP27" s="361"/>
      <c r="GQ27" s="361"/>
      <c r="GR27" s="361"/>
      <c r="GS27" s="361"/>
      <c r="GT27" s="361"/>
      <c r="GU27" s="361"/>
      <c r="GV27" s="361"/>
      <c r="GW27" s="361"/>
      <c r="GX27" s="361"/>
      <c r="GY27" s="361"/>
      <c r="GZ27" s="361"/>
      <c r="HA27" s="361"/>
      <c r="HB27" s="361"/>
      <c r="HC27" s="361"/>
      <c r="HD27" s="361"/>
    </row>
    <row r="28" spans="1:212" ht="14.25">
      <c r="A28" s="438"/>
      <c r="B28" s="448" t="s">
        <v>5618</v>
      </c>
      <c r="C28" s="449"/>
      <c r="D28" s="450"/>
      <c r="E28" s="450"/>
      <c r="F28" s="450"/>
      <c r="G28" s="450"/>
      <c r="H28" s="450"/>
      <c r="I28" s="450"/>
      <c r="J28" s="450"/>
      <c r="K28" s="450"/>
      <c r="L28" s="450"/>
      <c r="M28" s="449"/>
      <c r="N28" s="450">
        <v>1</v>
      </c>
      <c r="O28" s="450"/>
      <c r="P28" s="450">
        <v>1</v>
      </c>
      <c r="Q28" s="450"/>
      <c r="R28" s="450"/>
      <c r="S28" s="450"/>
      <c r="T28" s="450"/>
      <c r="U28" s="450"/>
      <c r="V28" s="450"/>
      <c r="W28" s="450"/>
      <c r="X28" s="450"/>
      <c r="Y28" s="449"/>
      <c r="Z28" s="450">
        <v>1</v>
      </c>
      <c r="AA28" s="450">
        <v>1</v>
      </c>
      <c r="AB28" s="450">
        <v>1</v>
      </c>
      <c r="AC28" s="450"/>
      <c r="AD28" s="450"/>
      <c r="AE28" s="450"/>
      <c r="AF28" s="450"/>
      <c r="AG28" s="450"/>
      <c r="AH28" s="449">
        <v>1</v>
      </c>
      <c r="AI28" s="450"/>
      <c r="AJ28" s="450"/>
      <c r="AK28" s="450"/>
      <c r="AL28" s="450"/>
      <c r="AM28" s="450"/>
      <c r="AN28" s="450"/>
      <c r="AO28" s="450"/>
      <c r="AP28" s="449"/>
      <c r="AQ28" s="450"/>
      <c r="AR28" s="450">
        <v>1</v>
      </c>
      <c r="AS28" s="450"/>
      <c r="AT28" s="450"/>
      <c r="AU28" s="450"/>
      <c r="AV28" s="450"/>
      <c r="AW28" s="450"/>
      <c r="AX28" s="450"/>
      <c r="AY28" s="450"/>
      <c r="AZ28" s="450"/>
      <c r="BA28" s="450"/>
      <c r="BB28" s="449"/>
      <c r="BC28" s="450"/>
      <c r="BD28" s="450"/>
      <c r="BE28" s="450"/>
      <c r="BF28" s="450"/>
      <c r="BG28" s="450"/>
      <c r="BH28" s="450"/>
      <c r="BI28" s="450"/>
      <c r="BJ28" s="450"/>
      <c r="BK28" s="450"/>
      <c r="BL28" s="450"/>
      <c r="BM28" s="450"/>
      <c r="BN28" s="450"/>
      <c r="BO28" s="449"/>
      <c r="BP28" s="450"/>
      <c r="BQ28" s="449"/>
      <c r="BR28" s="450"/>
      <c r="BS28" s="450"/>
      <c r="BT28" s="451"/>
      <c r="GM28" s="361"/>
      <c r="GN28" s="361"/>
      <c r="GO28" s="361"/>
      <c r="GP28" s="361"/>
      <c r="GQ28" s="361"/>
      <c r="GR28" s="361"/>
      <c r="GS28" s="361"/>
      <c r="GT28" s="361"/>
      <c r="GU28" s="361"/>
      <c r="GV28" s="361"/>
      <c r="GW28" s="361"/>
      <c r="GX28" s="361"/>
      <c r="GY28" s="361"/>
      <c r="GZ28" s="361"/>
      <c r="HA28" s="361"/>
      <c r="HB28" s="361"/>
      <c r="HC28" s="361"/>
      <c r="HD28" s="361"/>
    </row>
    <row r="29" spans="1:212" ht="14.25">
      <c r="A29" s="438"/>
      <c r="B29" s="448" t="s">
        <v>3721</v>
      </c>
      <c r="C29" s="449"/>
      <c r="D29" s="450"/>
      <c r="E29" s="450"/>
      <c r="F29" s="450"/>
      <c r="G29" s="450"/>
      <c r="H29" s="450"/>
      <c r="I29" s="450"/>
      <c r="J29" s="450"/>
      <c r="K29" s="450"/>
      <c r="L29" s="450"/>
      <c r="M29" s="449"/>
      <c r="N29" s="450"/>
      <c r="O29" s="450"/>
      <c r="P29" s="450"/>
      <c r="Q29" s="450"/>
      <c r="R29" s="450"/>
      <c r="S29" s="450"/>
      <c r="T29" s="450"/>
      <c r="U29" s="450"/>
      <c r="V29" s="450">
        <v>1</v>
      </c>
      <c r="W29" s="450"/>
      <c r="X29" s="450"/>
      <c r="Y29" s="449"/>
      <c r="Z29" s="450"/>
      <c r="AA29" s="450"/>
      <c r="AB29" s="450"/>
      <c r="AC29" s="450"/>
      <c r="AD29" s="450"/>
      <c r="AE29" s="450"/>
      <c r="AF29" s="450"/>
      <c r="AG29" s="450"/>
      <c r="AH29" s="449"/>
      <c r="AI29" s="450"/>
      <c r="AJ29" s="450"/>
      <c r="AK29" s="450"/>
      <c r="AL29" s="450"/>
      <c r="AM29" s="450"/>
      <c r="AN29" s="450"/>
      <c r="AO29" s="450"/>
      <c r="AP29" s="449"/>
      <c r="AQ29" s="450"/>
      <c r="AR29" s="450"/>
      <c r="AS29" s="450"/>
      <c r="AT29" s="450"/>
      <c r="AU29" s="450"/>
      <c r="AV29" s="450"/>
      <c r="AW29" s="450"/>
      <c r="AX29" s="450"/>
      <c r="AY29" s="450">
        <v>1</v>
      </c>
      <c r="AZ29" s="450"/>
      <c r="BA29" s="450"/>
      <c r="BB29" s="449"/>
      <c r="BC29" s="450"/>
      <c r="BD29" s="450"/>
      <c r="BE29" s="450"/>
      <c r="BF29" s="450"/>
      <c r="BG29" s="450"/>
      <c r="BH29" s="450"/>
      <c r="BI29" s="450"/>
      <c r="BJ29" s="450"/>
      <c r="BK29" s="450"/>
      <c r="BL29" s="450"/>
      <c r="BM29" s="450"/>
      <c r="BN29" s="450"/>
      <c r="BO29" s="449"/>
      <c r="BP29" s="450"/>
      <c r="BQ29" s="449"/>
      <c r="BR29" s="450"/>
      <c r="BS29" s="450"/>
      <c r="BT29" s="451"/>
      <c r="GM29" s="361"/>
      <c r="GN29" s="361"/>
      <c r="GO29" s="361"/>
      <c r="GP29" s="361"/>
      <c r="GQ29" s="361"/>
      <c r="GR29" s="361"/>
      <c r="GS29" s="361"/>
      <c r="GT29" s="361"/>
      <c r="GU29" s="361"/>
      <c r="GV29" s="361"/>
      <c r="GW29" s="361"/>
      <c r="GX29" s="361"/>
      <c r="GY29" s="361"/>
      <c r="GZ29" s="361"/>
      <c r="HA29" s="361"/>
      <c r="HB29" s="361"/>
      <c r="HC29" s="361"/>
      <c r="HD29" s="361"/>
    </row>
    <row r="30" spans="1:212" ht="14.25">
      <c r="A30" s="438"/>
      <c r="B30" s="448" t="s">
        <v>3938</v>
      </c>
      <c r="C30" s="449"/>
      <c r="D30" s="450">
        <v>1</v>
      </c>
      <c r="E30" s="450"/>
      <c r="F30" s="450"/>
      <c r="G30" s="450">
        <v>1</v>
      </c>
      <c r="H30" s="450"/>
      <c r="I30" s="450"/>
      <c r="J30" s="450"/>
      <c r="K30" s="450"/>
      <c r="L30" s="450"/>
      <c r="M30" s="449"/>
      <c r="N30" s="450"/>
      <c r="O30" s="450"/>
      <c r="P30" s="450"/>
      <c r="Q30" s="450"/>
      <c r="R30" s="450"/>
      <c r="S30" s="450"/>
      <c r="T30" s="450"/>
      <c r="U30" s="450"/>
      <c r="V30" s="450"/>
      <c r="W30" s="450"/>
      <c r="X30" s="450"/>
      <c r="Y30" s="449"/>
      <c r="Z30" s="450"/>
      <c r="AA30" s="450"/>
      <c r="AB30" s="450"/>
      <c r="AC30" s="450"/>
      <c r="AD30" s="450"/>
      <c r="AE30" s="450"/>
      <c r="AF30" s="450"/>
      <c r="AG30" s="450"/>
      <c r="AH30" s="449"/>
      <c r="AI30" s="450"/>
      <c r="AJ30" s="450"/>
      <c r="AK30" s="450"/>
      <c r="AL30" s="450"/>
      <c r="AM30" s="450"/>
      <c r="AN30" s="450"/>
      <c r="AO30" s="450"/>
      <c r="AP30" s="449"/>
      <c r="AQ30" s="450"/>
      <c r="AR30" s="450">
        <v>1</v>
      </c>
      <c r="AS30" s="450"/>
      <c r="AT30" s="450"/>
      <c r="AU30" s="450"/>
      <c r="AV30" s="450"/>
      <c r="AW30" s="450"/>
      <c r="AX30" s="450"/>
      <c r="AY30" s="450"/>
      <c r="AZ30" s="450"/>
      <c r="BA30" s="450"/>
      <c r="BB30" s="449"/>
      <c r="BC30" s="450"/>
      <c r="BD30" s="450"/>
      <c r="BE30" s="450"/>
      <c r="BF30" s="450"/>
      <c r="BG30" s="450"/>
      <c r="BH30" s="450"/>
      <c r="BI30" s="450"/>
      <c r="BJ30" s="450"/>
      <c r="BK30" s="450"/>
      <c r="BL30" s="450"/>
      <c r="BM30" s="450"/>
      <c r="BN30" s="450">
        <v>3</v>
      </c>
      <c r="BO30" s="449"/>
      <c r="BP30" s="450"/>
      <c r="BQ30" s="449"/>
      <c r="BR30" s="450"/>
      <c r="BS30" s="450"/>
      <c r="BT30" s="451"/>
      <c r="GM30" s="361"/>
      <c r="GN30" s="361"/>
      <c r="GO30" s="361"/>
      <c r="GP30" s="361"/>
      <c r="GQ30" s="361"/>
      <c r="GR30" s="361"/>
      <c r="GS30" s="361"/>
      <c r="GT30" s="361"/>
      <c r="GU30" s="361"/>
      <c r="GV30" s="361"/>
      <c r="GW30" s="361"/>
      <c r="GX30" s="361"/>
      <c r="GY30" s="361"/>
      <c r="GZ30" s="361"/>
      <c r="HA30" s="361"/>
      <c r="HB30" s="361"/>
      <c r="HC30" s="361"/>
      <c r="HD30" s="361"/>
    </row>
    <row r="31" spans="1:212" ht="14.25">
      <c r="A31" s="438"/>
      <c r="B31" s="448" t="s">
        <v>5598</v>
      </c>
      <c r="C31" s="449"/>
      <c r="D31" s="450"/>
      <c r="E31" s="450"/>
      <c r="F31" s="450"/>
      <c r="G31" s="450"/>
      <c r="H31" s="450"/>
      <c r="I31" s="450"/>
      <c r="J31" s="450"/>
      <c r="K31" s="450"/>
      <c r="L31" s="450"/>
      <c r="M31" s="449"/>
      <c r="N31" s="450"/>
      <c r="O31" s="450"/>
      <c r="P31" s="450"/>
      <c r="Q31" s="450"/>
      <c r="R31" s="450"/>
      <c r="S31" s="450"/>
      <c r="T31" s="450"/>
      <c r="U31" s="450"/>
      <c r="V31" s="450"/>
      <c r="W31" s="450"/>
      <c r="X31" s="450"/>
      <c r="Y31" s="449"/>
      <c r="Z31" s="450"/>
      <c r="AA31" s="450"/>
      <c r="AB31" s="450"/>
      <c r="AC31" s="450"/>
      <c r="AD31" s="450"/>
      <c r="AE31" s="450"/>
      <c r="AF31" s="450"/>
      <c r="AG31" s="450"/>
      <c r="AH31" s="449"/>
      <c r="AI31" s="450"/>
      <c r="AJ31" s="450"/>
      <c r="AK31" s="450"/>
      <c r="AL31" s="450"/>
      <c r="AM31" s="450"/>
      <c r="AN31" s="450"/>
      <c r="AO31" s="450"/>
      <c r="AP31" s="449"/>
      <c r="AQ31" s="450"/>
      <c r="AR31" s="450"/>
      <c r="AS31" s="450"/>
      <c r="AT31" s="450"/>
      <c r="AU31" s="450"/>
      <c r="AV31" s="450"/>
      <c r="AW31" s="450"/>
      <c r="AX31" s="450"/>
      <c r="AY31" s="450"/>
      <c r="AZ31" s="450"/>
      <c r="BA31" s="450"/>
      <c r="BB31" s="449"/>
      <c r="BC31" s="450"/>
      <c r="BD31" s="450"/>
      <c r="BE31" s="450"/>
      <c r="BF31" s="450"/>
      <c r="BG31" s="450"/>
      <c r="BH31" s="450"/>
      <c r="BI31" s="450"/>
      <c r="BJ31" s="450"/>
      <c r="BK31" s="450"/>
      <c r="BL31" s="450"/>
      <c r="BM31" s="450"/>
      <c r="BN31" s="450">
        <v>1</v>
      </c>
      <c r="BO31" s="449"/>
      <c r="BP31" s="450"/>
      <c r="BQ31" s="449"/>
      <c r="BR31" s="450"/>
      <c r="BS31" s="450"/>
      <c r="BT31" s="451"/>
      <c r="GM31" s="361"/>
      <c r="GN31" s="361"/>
      <c r="GO31" s="361"/>
      <c r="GP31" s="361"/>
      <c r="GQ31" s="361"/>
      <c r="GR31" s="361"/>
      <c r="GS31" s="361"/>
      <c r="GT31" s="361"/>
      <c r="GU31" s="361"/>
      <c r="GV31" s="361"/>
      <c r="GW31" s="361"/>
      <c r="GX31" s="361"/>
      <c r="GY31" s="361"/>
      <c r="GZ31" s="361"/>
      <c r="HA31" s="361"/>
      <c r="HB31" s="361"/>
      <c r="HC31" s="361"/>
      <c r="HD31" s="361"/>
    </row>
    <row r="32" spans="1:212" ht="14.25">
      <c r="A32" s="438"/>
      <c r="B32" s="448" t="s">
        <v>5250</v>
      </c>
      <c r="C32" s="449"/>
      <c r="D32" s="450"/>
      <c r="E32" s="450"/>
      <c r="F32" s="450"/>
      <c r="G32" s="450"/>
      <c r="H32" s="450"/>
      <c r="I32" s="450"/>
      <c r="J32" s="450"/>
      <c r="K32" s="450"/>
      <c r="L32" s="450"/>
      <c r="M32" s="449"/>
      <c r="N32" s="450"/>
      <c r="O32" s="450"/>
      <c r="P32" s="450"/>
      <c r="Q32" s="450"/>
      <c r="R32" s="450"/>
      <c r="S32" s="450"/>
      <c r="T32" s="450"/>
      <c r="U32" s="450"/>
      <c r="V32" s="450"/>
      <c r="W32" s="450"/>
      <c r="X32" s="450"/>
      <c r="Y32" s="449"/>
      <c r="Z32" s="450"/>
      <c r="AA32" s="450"/>
      <c r="AB32" s="450"/>
      <c r="AC32" s="450"/>
      <c r="AD32" s="450"/>
      <c r="AE32" s="450"/>
      <c r="AF32" s="450"/>
      <c r="AG32" s="450"/>
      <c r="AH32" s="449"/>
      <c r="AI32" s="450"/>
      <c r="AJ32" s="450"/>
      <c r="AK32" s="450"/>
      <c r="AL32" s="450"/>
      <c r="AM32" s="450"/>
      <c r="AN32" s="450"/>
      <c r="AO32" s="450"/>
      <c r="AP32" s="449"/>
      <c r="AQ32" s="450"/>
      <c r="AR32" s="450"/>
      <c r="AS32" s="450"/>
      <c r="AT32" s="450"/>
      <c r="AU32" s="450"/>
      <c r="AV32" s="450"/>
      <c r="AW32" s="450"/>
      <c r="AX32" s="450"/>
      <c r="AY32" s="450"/>
      <c r="AZ32" s="450"/>
      <c r="BA32" s="450"/>
      <c r="BB32" s="449"/>
      <c r="BC32" s="450"/>
      <c r="BD32" s="450"/>
      <c r="BE32" s="450"/>
      <c r="BF32" s="450"/>
      <c r="BG32" s="450"/>
      <c r="BH32" s="450"/>
      <c r="BI32" s="450"/>
      <c r="BJ32" s="450"/>
      <c r="BK32" s="450"/>
      <c r="BL32" s="450"/>
      <c r="BM32" s="450"/>
      <c r="BN32" s="450">
        <v>1</v>
      </c>
      <c r="BO32" s="449"/>
      <c r="BP32" s="450"/>
      <c r="BQ32" s="449"/>
      <c r="BR32" s="450"/>
      <c r="BS32" s="450"/>
      <c r="BT32" s="451"/>
      <c r="GM32" s="361"/>
      <c r="GN32" s="361"/>
      <c r="GO32" s="361"/>
      <c r="GP32" s="361"/>
      <c r="GQ32" s="361"/>
      <c r="GR32" s="361"/>
      <c r="GS32" s="361"/>
      <c r="GT32" s="361"/>
      <c r="GU32" s="361"/>
      <c r="GV32" s="361"/>
      <c r="GW32" s="361"/>
      <c r="GX32" s="361"/>
      <c r="GY32" s="361"/>
      <c r="GZ32" s="361"/>
      <c r="HA32" s="361"/>
      <c r="HB32" s="361"/>
      <c r="HC32" s="361"/>
      <c r="HD32" s="361"/>
    </row>
    <row r="33" spans="1:212" ht="14.25">
      <c r="A33" s="438"/>
      <c r="B33" s="448" t="s">
        <v>3918</v>
      </c>
      <c r="C33" s="449"/>
      <c r="D33" s="450"/>
      <c r="E33" s="450"/>
      <c r="F33" s="450"/>
      <c r="G33" s="450"/>
      <c r="H33" s="450"/>
      <c r="I33" s="450"/>
      <c r="J33" s="450"/>
      <c r="K33" s="450"/>
      <c r="L33" s="450"/>
      <c r="M33" s="449"/>
      <c r="N33" s="450"/>
      <c r="O33" s="450"/>
      <c r="P33" s="450"/>
      <c r="Q33" s="450"/>
      <c r="R33" s="450"/>
      <c r="S33" s="450"/>
      <c r="T33" s="450"/>
      <c r="U33" s="450"/>
      <c r="V33" s="450"/>
      <c r="W33" s="450"/>
      <c r="X33" s="450"/>
      <c r="Y33" s="449"/>
      <c r="Z33" s="450"/>
      <c r="AA33" s="450"/>
      <c r="AB33" s="450"/>
      <c r="AC33" s="450"/>
      <c r="AD33" s="450"/>
      <c r="AE33" s="450"/>
      <c r="AF33" s="450"/>
      <c r="AG33" s="450"/>
      <c r="AH33" s="449"/>
      <c r="AI33" s="450"/>
      <c r="AJ33" s="450"/>
      <c r="AK33" s="450"/>
      <c r="AL33" s="450"/>
      <c r="AM33" s="450"/>
      <c r="AN33" s="450"/>
      <c r="AO33" s="450"/>
      <c r="AP33" s="449"/>
      <c r="AQ33" s="450"/>
      <c r="AR33" s="450"/>
      <c r="AS33" s="450"/>
      <c r="AT33" s="450"/>
      <c r="AU33" s="450"/>
      <c r="AV33" s="450"/>
      <c r="AW33" s="450"/>
      <c r="AX33" s="450"/>
      <c r="AY33" s="450"/>
      <c r="AZ33" s="450"/>
      <c r="BA33" s="450"/>
      <c r="BB33" s="449"/>
      <c r="BC33" s="450"/>
      <c r="BD33" s="450"/>
      <c r="BE33" s="450"/>
      <c r="BF33" s="450"/>
      <c r="BG33" s="450"/>
      <c r="BH33" s="450"/>
      <c r="BI33" s="450"/>
      <c r="BJ33" s="450"/>
      <c r="BK33" s="450"/>
      <c r="BL33" s="450"/>
      <c r="BM33" s="450"/>
      <c r="BN33" s="450">
        <v>2</v>
      </c>
      <c r="BO33" s="449"/>
      <c r="BP33" s="450"/>
      <c r="BQ33" s="449"/>
      <c r="BR33" s="450"/>
      <c r="BS33" s="450"/>
      <c r="BT33" s="451"/>
      <c r="GM33" s="361"/>
      <c r="GN33" s="361"/>
      <c r="GO33" s="361"/>
      <c r="GP33" s="361"/>
      <c r="GQ33" s="361"/>
      <c r="GR33" s="361"/>
      <c r="GS33" s="361"/>
      <c r="GT33" s="361"/>
      <c r="GU33" s="361"/>
      <c r="GV33" s="361"/>
      <c r="GW33" s="361"/>
      <c r="GX33" s="361"/>
      <c r="GY33" s="361"/>
      <c r="GZ33" s="361"/>
      <c r="HA33" s="361"/>
      <c r="HB33" s="361"/>
      <c r="HC33" s="361"/>
      <c r="HD33" s="361"/>
    </row>
    <row r="34" spans="1:212" ht="14.25">
      <c r="A34" s="438"/>
      <c r="B34" s="448" t="s">
        <v>4147</v>
      </c>
      <c r="C34" s="449"/>
      <c r="D34" s="450"/>
      <c r="E34" s="450"/>
      <c r="F34" s="450"/>
      <c r="G34" s="450"/>
      <c r="H34" s="450"/>
      <c r="I34" s="450"/>
      <c r="J34" s="450"/>
      <c r="K34" s="450"/>
      <c r="L34" s="450"/>
      <c r="M34" s="449"/>
      <c r="N34" s="450"/>
      <c r="O34" s="450"/>
      <c r="P34" s="450"/>
      <c r="Q34" s="450"/>
      <c r="R34" s="450"/>
      <c r="S34" s="450"/>
      <c r="T34" s="450"/>
      <c r="U34" s="450"/>
      <c r="V34" s="450"/>
      <c r="W34" s="450"/>
      <c r="X34" s="450"/>
      <c r="Y34" s="449"/>
      <c r="Z34" s="450"/>
      <c r="AA34" s="450"/>
      <c r="AB34" s="450"/>
      <c r="AC34" s="450"/>
      <c r="AD34" s="450"/>
      <c r="AE34" s="450"/>
      <c r="AF34" s="450">
        <v>1</v>
      </c>
      <c r="AG34" s="450"/>
      <c r="AH34" s="449"/>
      <c r="AI34" s="450">
        <v>1</v>
      </c>
      <c r="AJ34" s="450"/>
      <c r="AK34" s="450"/>
      <c r="AL34" s="450"/>
      <c r="AM34" s="450"/>
      <c r="AN34" s="450">
        <v>1</v>
      </c>
      <c r="AO34" s="450"/>
      <c r="AP34" s="449"/>
      <c r="AQ34" s="450"/>
      <c r="AR34" s="450"/>
      <c r="AS34" s="450"/>
      <c r="AT34" s="450"/>
      <c r="AU34" s="450"/>
      <c r="AV34" s="450"/>
      <c r="AW34" s="450"/>
      <c r="AX34" s="450"/>
      <c r="AY34" s="450"/>
      <c r="AZ34" s="450">
        <v>1</v>
      </c>
      <c r="BA34" s="450"/>
      <c r="BB34" s="449"/>
      <c r="BC34" s="450"/>
      <c r="BD34" s="450"/>
      <c r="BE34" s="450"/>
      <c r="BF34" s="450"/>
      <c r="BG34" s="450"/>
      <c r="BH34" s="450"/>
      <c r="BI34" s="450"/>
      <c r="BJ34" s="450"/>
      <c r="BK34" s="450"/>
      <c r="BL34" s="450"/>
      <c r="BM34" s="450"/>
      <c r="BN34" s="450">
        <v>2</v>
      </c>
      <c r="BO34" s="449"/>
      <c r="BP34" s="450"/>
      <c r="BQ34" s="449"/>
      <c r="BR34" s="450"/>
      <c r="BS34" s="450"/>
      <c r="BT34" s="451"/>
      <c r="GM34" s="361"/>
      <c r="GN34" s="361"/>
      <c r="GO34" s="361"/>
      <c r="GP34" s="361"/>
      <c r="GQ34" s="361"/>
      <c r="GR34" s="361"/>
      <c r="GS34" s="361"/>
      <c r="GT34" s="361"/>
      <c r="GU34" s="361"/>
      <c r="GV34" s="361"/>
      <c r="GW34" s="361"/>
      <c r="GX34" s="361"/>
      <c r="GY34" s="361"/>
      <c r="GZ34" s="361"/>
      <c r="HA34" s="361"/>
      <c r="HB34" s="361"/>
      <c r="HC34" s="361"/>
      <c r="HD34" s="361"/>
    </row>
    <row r="35" spans="1:212" ht="14.25">
      <c r="A35" s="438"/>
      <c r="B35" s="448" t="s">
        <v>3639</v>
      </c>
      <c r="C35" s="449"/>
      <c r="D35" s="450"/>
      <c r="E35" s="450"/>
      <c r="F35" s="450"/>
      <c r="G35" s="450"/>
      <c r="H35" s="450"/>
      <c r="I35" s="450"/>
      <c r="J35" s="450"/>
      <c r="K35" s="450"/>
      <c r="L35" s="450"/>
      <c r="M35" s="449"/>
      <c r="N35" s="450"/>
      <c r="O35" s="450"/>
      <c r="P35" s="450"/>
      <c r="Q35" s="450"/>
      <c r="R35" s="450"/>
      <c r="S35" s="450"/>
      <c r="T35" s="450"/>
      <c r="U35" s="450"/>
      <c r="V35" s="450"/>
      <c r="W35" s="450"/>
      <c r="X35" s="450"/>
      <c r="Y35" s="449"/>
      <c r="Z35" s="450"/>
      <c r="AA35" s="450"/>
      <c r="AB35" s="450"/>
      <c r="AC35" s="450"/>
      <c r="AD35" s="450"/>
      <c r="AE35" s="450"/>
      <c r="AF35" s="450"/>
      <c r="AG35" s="450"/>
      <c r="AH35" s="449"/>
      <c r="AI35" s="450"/>
      <c r="AJ35" s="450"/>
      <c r="AK35" s="450"/>
      <c r="AL35" s="450"/>
      <c r="AM35" s="450"/>
      <c r="AN35" s="450"/>
      <c r="AO35" s="450"/>
      <c r="AP35" s="449"/>
      <c r="AQ35" s="450"/>
      <c r="AR35" s="450"/>
      <c r="AS35" s="450"/>
      <c r="AT35" s="450"/>
      <c r="AU35" s="450"/>
      <c r="AV35" s="450"/>
      <c r="AW35" s="450"/>
      <c r="AX35" s="450"/>
      <c r="AY35" s="450"/>
      <c r="AZ35" s="450"/>
      <c r="BA35" s="450"/>
      <c r="BB35" s="449"/>
      <c r="BC35" s="450"/>
      <c r="BD35" s="450"/>
      <c r="BE35" s="450"/>
      <c r="BF35" s="450"/>
      <c r="BG35" s="450"/>
      <c r="BH35" s="450"/>
      <c r="BI35" s="450"/>
      <c r="BJ35" s="450"/>
      <c r="BK35" s="450"/>
      <c r="BL35" s="450"/>
      <c r="BM35" s="450"/>
      <c r="BN35" s="450"/>
      <c r="BO35" s="449"/>
      <c r="BP35" s="450"/>
      <c r="BQ35" s="449"/>
      <c r="BR35" s="450"/>
      <c r="BS35" s="450"/>
      <c r="BT35" s="451"/>
      <c r="GM35" s="361"/>
      <c r="GN35" s="361"/>
      <c r="GO35" s="361"/>
      <c r="GP35" s="361"/>
      <c r="GQ35" s="361"/>
      <c r="GR35" s="361"/>
      <c r="GS35" s="361"/>
      <c r="GT35" s="361"/>
      <c r="GU35" s="361"/>
      <c r="GV35" s="361"/>
      <c r="GW35" s="361"/>
      <c r="GX35" s="361"/>
      <c r="GY35" s="361"/>
      <c r="GZ35" s="361"/>
      <c r="HA35" s="361"/>
      <c r="HB35" s="361"/>
      <c r="HC35" s="361"/>
      <c r="HD35" s="361"/>
    </row>
    <row r="36" spans="1:212" ht="14.25">
      <c r="A36" s="438"/>
      <c r="B36" s="448" t="s">
        <v>3352</v>
      </c>
      <c r="C36" s="449"/>
      <c r="D36" s="450"/>
      <c r="E36" s="450"/>
      <c r="F36" s="450"/>
      <c r="G36" s="450"/>
      <c r="H36" s="450"/>
      <c r="I36" s="450"/>
      <c r="J36" s="450"/>
      <c r="K36" s="450"/>
      <c r="L36" s="450"/>
      <c r="M36" s="449"/>
      <c r="N36" s="450"/>
      <c r="O36" s="450"/>
      <c r="P36" s="450"/>
      <c r="Q36" s="450"/>
      <c r="R36" s="450"/>
      <c r="S36" s="450"/>
      <c r="T36" s="450"/>
      <c r="U36" s="450"/>
      <c r="V36" s="450"/>
      <c r="W36" s="450"/>
      <c r="X36" s="450"/>
      <c r="Y36" s="449"/>
      <c r="Z36" s="450"/>
      <c r="AA36" s="450"/>
      <c r="AB36" s="450"/>
      <c r="AC36" s="450"/>
      <c r="AD36" s="450"/>
      <c r="AE36" s="450"/>
      <c r="AF36" s="450"/>
      <c r="AG36" s="450"/>
      <c r="AH36" s="449"/>
      <c r="AI36" s="450"/>
      <c r="AJ36" s="450"/>
      <c r="AK36" s="450"/>
      <c r="AL36" s="450"/>
      <c r="AM36" s="450"/>
      <c r="AN36" s="450"/>
      <c r="AO36" s="450"/>
      <c r="AP36" s="449"/>
      <c r="AQ36" s="450"/>
      <c r="AR36" s="450"/>
      <c r="AS36" s="450"/>
      <c r="AT36" s="450"/>
      <c r="AU36" s="450"/>
      <c r="AV36" s="450"/>
      <c r="AW36" s="450"/>
      <c r="AX36" s="450"/>
      <c r="AY36" s="450"/>
      <c r="AZ36" s="450"/>
      <c r="BA36" s="450"/>
      <c r="BB36" s="449"/>
      <c r="BC36" s="450"/>
      <c r="BD36" s="450"/>
      <c r="BE36" s="450"/>
      <c r="BF36" s="450"/>
      <c r="BG36" s="450"/>
      <c r="BH36" s="450"/>
      <c r="BI36" s="450"/>
      <c r="BJ36" s="450"/>
      <c r="BK36" s="450"/>
      <c r="BL36" s="450"/>
      <c r="BM36" s="450"/>
      <c r="BN36" s="450"/>
      <c r="BO36" s="449"/>
      <c r="BP36" s="450"/>
      <c r="BQ36" s="449"/>
      <c r="BR36" s="450"/>
      <c r="BS36" s="450"/>
      <c r="BT36" s="451"/>
      <c r="GM36" s="361"/>
      <c r="GN36" s="361"/>
      <c r="GO36" s="361"/>
      <c r="GP36" s="361"/>
      <c r="GQ36" s="361"/>
      <c r="GR36" s="361"/>
      <c r="GS36" s="361"/>
      <c r="GT36" s="361"/>
      <c r="GU36" s="361"/>
      <c r="GV36" s="361"/>
      <c r="GW36" s="361"/>
      <c r="GX36" s="361"/>
      <c r="GY36" s="361"/>
      <c r="GZ36" s="361"/>
      <c r="HA36" s="361"/>
      <c r="HB36" s="361"/>
      <c r="HC36" s="361"/>
      <c r="HD36" s="361"/>
    </row>
    <row r="37" spans="1:212" ht="14.25">
      <c r="A37" s="438"/>
      <c r="B37" s="448" t="s">
        <v>4323</v>
      </c>
      <c r="C37" s="449"/>
      <c r="D37" s="450"/>
      <c r="E37" s="450"/>
      <c r="F37" s="450"/>
      <c r="G37" s="450"/>
      <c r="H37" s="450"/>
      <c r="I37" s="450"/>
      <c r="J37" s="450"/>
      <c r="K37" s="450"/>
      <c r="L37" s="450"/>
      <c r="M37" s="449"/>
      <c r="N37" s="450"/>
      <c r="O37" s="450"/>
      <c r="P37" s="450"/>
      <c r="Q37" s="450"/>
      <c r="R37" s="450"/>
      <c r="S37" s="450"/>
      <c r="T37" s="450"/>
      <c r="U37" s="450"/>
      <c r="V37" s="450"/>
      <c r="W37" s="450">
        <v>1</v>
      </c>
      <c r="X37" s="450"/>
      <c r="Y37" s="449"/>
      <c r="Z37" s="450"/>
      <c r="AA37" s="450"/>
      <c r="AB37" s="450"/>
      <c r="AC37" s="450"/>
      <c r="AD37" s="450"/>
      <c r="AE37" s="450"/>
      <c r="AF37" s="450"/>
      <c r="AG37" s="450"/>
      <c r="AH37" s="449"/>
      <c r="AI37" s="450"/>
      <c r="AJ37" s="450"/>
      <c r="AK37" s="450"/>
      <c r="AL37" s="450"/>
      <c r="AM37" s="450"/>
      <c r="AN37" s="450">
        <v>1</v>
      </c>
      <c r="AO37" s="450"/>
      <c r="AP37" s="449"/>
      <c r="AQ37" s="450"/>
      <c r="AR37" s="450"/>
      <c r="AS37" s="450"/>
      <c r="AT37" s="450"/>
      <c r="AU37" s="450"/>
      <c r="AV37" s="450"/>
      <c r="AW37" s="450"/>
      <c r="AX37" s="450"/>
      <c r="AY37" s="450"/>
      <c r="AZ37" s="450"/>
      <c r="BA37" s="450"/>
      <c r="BB37" s="449"/>
      <c r="BC37" s="450"/>
      <c r="BD37" s="450"/>
      <c r="BE37" s="450"/>
      <c r="BF37" s="450"/>
      <c r="BG37" s="450"/>
      <c r="BH37" s="450"/>
      <c r="BI37" s="450"/>
      <c r="BJ37" s="450"/>
      <c r="BK37" s="450"/>
      <c r="BL37" s="450"/>
      <c r="BM37" s="450"/>
      <c r="BN37" s="450">
        <v>4</v>
      </c>
      <c r="BO37" s="449"/>
      <c r="BP37" s="450"/>
      <c r="BQ37" s="449"/>
      <c r="BR37" s="450"/>
      <c r="BS37" s="450"/>
      <c r="BT37" s="451"/>
      <c r="GM37" s="361"/>
      <c r="GN37" s="361"/>
      <c r="GO37" s="361"/>
      <c r="GP37" s="361"/>
      <c r="GQ37" s="361"/>
      <c r="GR37" s="361"/>
      <c r="GS37" s="361"/>
      <c r="GT37" s="361"/>
      <c r="GU37" s="361"/>
      <c r="GV37" s="361"/>
      <c r="GW37" s="361"/>
      <c r="GX37" s="361"/>
      <c r="GY37" s="361"/>
      <c r="GZ37" s="361"/>
      <c r="HA37" s="361"/>
      <c r="HB37" s="361"/>
      <c r="HC37" s="361"/>
      <c r="HD37" s="361"/>
    </row>
    <row r="38" spans="1:212" ht="14.25">
      <c r="A38" s="438"/>
      <c r="B38" s="448" t="s">
        <v>4254</v>
      </c>
      <c r="C38" s="449"/>
      <c r="D38" s="450">
        <v>1</v>
      </c>
      <c r="E38" s="450"/>
      <c r="F38" s="450"/>
      <c r="G38" s="450">
        <v>1</v>
      </c>
      <c r="H38" s="450"/>
      <c r="I38" s="450"/>
      <c r="J38" s="450"/>
      <c r="K38" s="450">
        <v>1</v>
      </c>
      <c r="L38" s="450"/>
      <c r="M38" s="449"/>
      <c r="N38" s="450">
        <v>1</v>
      </c>
      <c r="O38" s="450"/>
      <c r="P38" s="450"/>
      <c r="Q38" s="450"/>
      <c r="R38" s="450"/>
      <c r="S38" s="450"/>
      <c r="T38" s="450"/>
      <c r="U38" s="450"/>
      <c r="V38" s="450"/>
      <c r="W38" s="450"/>
      <c r="X38" s="450"/>
      <c r="Y38" s="449"/>
      <c r="Z38" s="450"/>
      <c r="AA38" s="450"/>
      <c r="AB38" s="450"/>
      <c r="AC38" s="450"/>
      <c r="AD38" s="450"/>
      <c r="AE38" s="450"/>
      <c r="AF38" s="450">
        <v>1</v>
      </c>
      <c r="AG38" s="450"/>
      <c r="AH38" s="449"/>
      <c r="AI38" s="450"/>
      <c r="AJ38" s="450"/>
      <c r="AK38" s="450"/>
      <c r="AL38" s="450"/>
      <c r="AM38" s="450"/>
      <c r="AN38" s="450"/>
      <c r="AO38" s="450"/>
      <c r="AP38" s="449"/>
      <c r="AQ38" s="450"/>
      <c r="AR38" s="450"/>
      <c r="AS38" s="450">
        <v>1</v>
      </c>
      <c r="AT38" s="450"/>
      <c r="AU38" s="450"/>
      <c r="AV38" s="450"/>
      <c r="AW38" s="450"/>
      <c r="AX38" s="450"/>
      <c r="AY38" s="450"/>
      <c r="AZ38" s="450"/>
      <c r="BA38" s="450"/>
      <c r="BB38" s="449"/>
      <c r="BC38" s="450"/>
      <c r="BD38" s="450"/>
      <c r="BE38" s="450"/>
      <c r="BF38" s="450"/>
      <c r="BG38" s="450"/>
      <c r="BH38" s="450"/>
      <c r="BI38" s="450"/>
      <c r="BJ38" s="450"/>
      <c r="BK38" s="450"/>
      <c r="BL38" s="450"/>
      <c r="BM38" s="450">
        <v>1</v>
      </c>
      <c r="BN38" s="450">
        <v>14</v>
      </c>
      <c r="BO38" s="449"/>
      <c r="BP38" s="450">
        <v>1</v>
      </c>
      <c r="BQ38" s="449"/>
      <c r="BR38" s="450"/>
      <c r="BS38" s="450"/>
      <c r="BT38" s="451"/>
      <c r="GM38" s="361"/>
      <c r="GN38" s="361"/>
      <c r="GO38" s="361"/>
      <c r="GP38" s="361"/>
      <c r="GQ38" s="361"/>
      <c r="GR38" s="361"/>
      <c r="GS38" s="361"/>
      <c r="GT38" s="361"/>
      <c r="GU38" s="361"/>
      <c r="GV38" s="361"/>
      <c r="GW38" s="361"/>
      <c r="GX38" s="361"/>
      <c r="GY38" s="361"/>
      <c r="GZ38" s="361"/>
      <c r="HA38" s="361"/>
      <c r="HB38" s="361"/>
      <c r="HC38" s="361"/>
      <c r="HD38" s="361"/>
    </row>
    <row r="39" spans="1:212" ht="14.25">
      <c r="A39" s="438"/>
      <c r="B39" s="448" t="s">
        <v>5562</v>
      </c>
      <c r="C39" s="449"/>
      <c r="D39" s="450"/>
      <c r="E39" s="450"/>
      <c r="F39" s="450"/>
      <c r="G39" s="450"/>
      <c r="H39" s="450"/>
      <c r="I39" s="450"/>
      <c r="J39" s="450"/>
      <c r="K39" s="450"/>
      <c r="L39" s="450"/>
      <c r="M39" s="449"/>
      <c r="N39" s="450"/>
      <c r="O39" s="450"/>
      <c r="P39" s="450"/>
      <c r="Q39" s="450"/>
      <c r="R39" s="450"/>
      <c r="S39" s="450"/>
      <c r="T39" s="450"/>
      <c r="U39" s="450"/>
      <c r="V39" s="450"/>
      <c r="W39" s="450"/>
      <c r="X39" s="450"/>
      <c r="Y39" s="449"/>
      <c r="Z39" s="450">
        <v>1</v>
      </c>
      <c r="AA39" s="450"/>
      <c r="AB39" s="450">
        <v>1</v>
      </c>
      <c r="AC39" s="450"/>
      <c r="AD39" s="450"/>
      <c r="AE39" s="450"/>
      <c r="AF39" s="450"/>
      <c r="AG39" s="450"/>
      <c r="AH39" s="449"/>
      <c r="AI39" s="450">
        <v>1</v>
      </c>
      <c r="AJ39" s="450"/>
      <c r="AK39" s="450"/>
      <c r="AL39" s="450"/>
      <c r="AM39" s="450"/>
      <c r="AN39" s="450"/>
      <c r="AO39" s="450"/>
      <c r="AP39" s="449"/>
      <c r="AQ39" s="450"/>
      <c r="AR39" s="450"/>
      <c r="AS39" s="450">
        <v>1</v>
      </c>
      <c r="AT39" s="450"/>
      <c r="AU39" s="450"/>
      <c r="AV39" s="450"/>
      <c r="AW39" s="450"/>
      <c r="AX39" s="450"/>
      <c r="AY39" s="450"/>
      <c r="AZ39" s="450"/>
      <c r="BA39" s="450"/>
      <c r="BB39" s="449"/>
      <c r="BC39" s="450"/>
      <c r="BD39" s="450"/>
      <c r="BE39" s="450"/>
      <c r="BF39" s="450"/>
      <c r="BG39" s="450"/>
      <c r="BH39" s="450"/>
      <c r="BI39" s="450"/>
      <c r="BJ39" s="450"/>
      <c r="BK39" s="450"/>
      <c r="BL39" s="450"/>
      <c r="BM39" s="450">
        <v>4</v>
      </c>
      <c r="BN39" s="450"/>
      <c r="BO39" s="449"/>
      <c r="BP39" s="450"/>
      <c r="BQ39" s="449"/>
      <c r="BR39" s="450"/>
      <c r="BS39" s="450"/>
      <c r="BT39" s="451"/>
      <c r="GM39" s="361"/>
      <c r="GN39" s="361"/>
      <c r="GO39" s="361"/>
      <c r="GP39" s="361"/>
      <c r="GQ39" s="361"/>
      <c r="GR39" s="361"/>
      <c r="GS39" s="361"/>
      <c r="GT39" s="361"/>
      <c r="GU39" s="361"/>
      <c r="GV39" s="361"/>
      <c r="GW39" s="361"/>
      <c r="GX39" s="361"/>
      <c r="GY39" s="361"/>
      <c r="GZ39" s="361"/>
      <c r="HA39" s="361"/>
      <c r="HB39" s="361"/>
      <c r="HC39" s="361"/>
      <c r="HD39" s="361"/>
    </row>
    <row r="40" spans="1:212" ht="14.25">
      <c r="A40" s="438"/>
      <c r="B40" s="448" t="s">
        <v>5100</v>
      </c>
      <c r="C40" s="449"/>
      <c r="D40" s="450"/>
      <c r="E40" s="450"/>
      <c r="F40" s="450"/>
      <c r="G40" s="450"/>
      <c r="H40" s="450"/>
      <c r="I40" s="450"/>
      <c r="J40" s="450"/>
      <c r="K40" s="450"/>
      <c r="L40" s="450"/>
      <c r="M40" s="449"/>
      <c r="N40" s="450"/>
      <c r="O40" s="450"/>
      <c r="P40" s="450"/>
      <c r="Q40" s="450"/>
      <c r="R40" s="450"/>
      <c r="S40" s="450"/>
      <c r="T40" s="450"/>
      <c r="U40" s="450"/>
      <c r="V40" s="450"/>
      <c r="W40" s="450"/>
      <c r="X40" s="450"/>
      <c r="Y40" s="449"/>
      <c r="Z40" s="450"/>
      <c r="AA40" s="450"/>
      <c r="AB40" s="450"/>
      <c r="AC40" s="450"/>
      <c r="AD40" s="450"/>
      <c r="AE40" s="450"/>
      <c r="AF40" s="450"/>
      <c r="AG40" s="450"/>
      <c r="AH40" s="449"/>
      <c r="AI40" s="450"/>
      <c r="AJ40" s="450"/>
      <c r="AK40" s="450"/>
      <c r="AL40" s="450"/>
      <c r="AM40" s="450"/>
      <c r="AN40" s="450"/>
      <c r="AO40" s="450"/>
      <c r="AP40" s="449"/>
      <c r="AQ40" s="450"/>
      <c r="AR40" s="450"/>
      <c r="AS40" s="450"/>
      <c r="AT40" s="450"/>
      <c r="AU40" s="450"/>
      <c r="AV40" s="450">
        <v>1</v>
      </c>
      <c r="AW40" s="450">
        <v>1</v>
      </c>
      <c r="AX40" s="450"/>
      <c r="AY40" s="450"/>
      <c r="AZ40" s="450"/>
      <c r="BA40" s="450"/>
      <c r="BB40" s="449"/>
      <c r="BC40" s="450"/>
      <c r="BD40" s="450"/>
      <c r="BE40" s="450"/>
      <c r="BF40" s="450"/>
      <c r="BG40" s="450"/>
      <c r="BH40" s="450"/>
      <c r="BI40" s="450"/>
      <c r="BJ40" s="450"/>
      <c r="BK40" s="450"/>
      <c r="BL40" s="450"/>
      <c r="BM40" s="450"/>
      <c r="BN40" s="450"/>
      <c r="BO40" s="449"/>
      <c r="BP40" s="450"/>
      <c r="BQ40" s="449"/>
      <c r="BR40" s="450"/>
      <c r="BS40" s="450"/>
      <c r="BT40" s="451"/>
      <c r="GM40" s="361"/>
      <c r="GN40" s="361"/>
      <c r="GO40" s="361"/>
      <c r="GP40" s="361"/>
      <c r="GQ40" s="361"/>
      <c r="GR40" s="361"/>
      <c r="GS40" s="361"/>
      <c r="GT40" s="361"/>
      <c r="GU40" s="361"/>
      <c r="GV40" s="361"/>
      <c r="GW40" s="361"/>
      <c r="GX40" s="361"/>
      <c r="GY40" s="361"/>
      <c r="GZ40" s="361"/>
      <c r="HA40" s="361"/>
      <c r="HB40" s="361"/>
      <c r="HC40" s="361"/>
      <c r="HD40" s="361"/>
    </row>
    <row r="41" spans="1:212" ht="14.25">
      <c r="A41" s="438"/>
      <c r="B41" s="448" t="s">
        <v>4149</v>
      </c>
      <c r="C41" s="449"/>
      <c r="D41" s="450"/>
      <c r="E41" s="450"/>
      <c r="F41" s="450"/>
      <c r="G41" s="450"/>
      <c r="H41" s="450"/>
      <c r="I41" s="450"/>
      <c r="J41" s="450"/>
      <c r="K41" s="450"/>
      <c r="L41" s="450"/>
      <c r="M41" s="449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49"/>
      <c r="Z41" s="450"/>
      <c r="AA41" s="450"/>
      <c r="AB41" s="450"/>
      <c r="AC41" s="450"/>
      <c r="AD41" s="450"/>
      <c r="AE41" s="450"/>
      <c r="AF41" s="450"/>
      <c r="AG41" s="450"/>
      <c r="AH41" s="449">
        <v>1</v>
      </c>
      <c r="AI41" s="450"/>
      <c r="AJ41" s="450"/>
      <c r="AK41" s="450"/>
      <c r="AL41" s="450"/>
      <c r="AM41" s="450"/>
      <c r="AN41" s="450"/>
      <c r="AO41" s="450"/>
      <c r="AP41" s="449"/>
      <c r="AQ41" s="450"/>
      <c r="AR41" s="450"/>
      <c r="AS41" s="450"/>
      <c r="AT41" s="450"/>
      <c r="AU41" s="450">
        <v>1</v>
      </c>
      <c r="AV41" s="450"/>
      <c r="AW41" s="450"/>
      <c r="AX41" s="450"/>
      <c r="AY41" s="450"/>
      <c r="AZ41" s="450"/>
      <c r="BA41" s="450"/>
      <c r="BB41" s="449"/>
      <c r="BC41" s="450"/>
      <c r="BD41" s="450"/>
      <c r="BE41" s="450"/>
      <c r="BF41" s="450"/>
      <c r="BG41" s="450"/>
      <c r="BH41" s="450"/>
      <c r="BI41" s="450"/>
      <c r="BJ41" s="450"/>
      <c r="BK41" s="450"/>
      <c r="BL41" s="450"/>
      <c r="BM41" s="450"/>
      <c r="BN41" s="450">
        <v>1</v>
      </c>
      <c r="BO41" s="449"/>
      <c r="BP41" s="450"/>
      <c r="BQ41" s="449"/>
      <c r="BR41" s="450"/>
      <c r="BS41" s="450"/>
      <c r="BT41" s="451"/>
      <c r="GM41" s="361"/>
      <c r="GN41" s="361"/>
      <c r="GO41" s="361"/>
      <c r="GP41" s="361"/>
      <c r="GQ41" s="361"/>
      <c r="GR41" s="361"/>
      <c r="GS41" s="361"/>
      <c r="GT41" s="361"/>
      <c r="GU41" s="361"/>
      <c r="GV41" s="361"/>
      <c r="GW41" s="361"/>
      <c r="GX41" s="361"/>
      <c r="GY41" s="361"/>
      <c r="GZ41" s="361"/>
      <c r="HA41" s="361"/>
      <c r="HB41" s="361"/>
      <c r="HC41" s="361"/>
      <c r="HD41" s="361"/>
    </row>
    <row r="42" spans="1:212" ht="14.25">
      <c r="A42" s="438"/>
      <c r="B42" s="448" t="s">
        <v>3974</v>
      </c>
      <c r="C42" s="449"/>
      <c r="D42" s="450"/>
      <c r="E42" s="450"/>
      <c r="F42" s="450">
        <v>2</v>
      </c>
      <c r="G42" s="450"/>
      <c r="H42" s="450"/>
      <c r="I42" s="450"/>
      <c r="J42" s="450"/>
      <c r="K42" s="450"/>
      <c r="L42" s="450"/>
      <c r="M42" s="449"/>
      <c r="N42" s="450"/>
      <c r="O42" s="450"/>
      <c r="P42" s="450"/>
      <c r="Q42" s="450"/>
      <c r="R42" s="450"/>
      <c r="S42" s="450"/>
      <c r="T42" s="450"/>
      <c r="U42" s="450"/>
      <c r="V42" s="450"/>
      <c r="W42" s="450"/>
      <c r="X42" s="450"/>
      <c r="Y42" s="449"/>
      <c r="Z42" s="450"/>
      <c r="AA42" s="450"/>
      <c r="AB42" s="450"/>
      <c r="AC42" s="450"/>
      <c r="AD42" s="450"/>
      <c r="AE42" s="450"/>
      <c r="AF42" s="450"/>
      <c r="AG42" s="450"/>
      <c r="AH42" s="449"/>
      <c r="AI42" s="450"/>
      <c r="AJ42" s="450"/>
      <c r="AK42" s="450"/>
      <c r="AL42" s="450"/>
      <c r="AM42" s="450"/>
      <c r="AN42" s="450"/>
      <c r="AO42" s="450"/>
      <c r="AP42" s="449"/>
      <c r="AQ42" s="450"/>
      <c r="AR42" s="450"/>
      <c r="AS42" s="450"/>
      <c r="AT42" s="450"/>
      <c r="AU42" s="450"/>
      <c r="AV42" s="450"/>
      <c r="AW42" s="450"/>
      <c r="AX42" s="450"/>
      <c r="AY42" s="450"/>
      <c r="AZ42" s="450"/>
      <c r="BA42" s="450"/>
      <c r="BB42" s="449"/>
      <c r="BC42" s="450"/>
      <c r="BD42" s="450"/>
      <c r="BE42" s="450"/>
      <c r="BF42" s="450"/>
      <c r="BG42" s="450"/>
      <c r="BH42" s="450"/>
      <c r="BI42" s="450"/>
      <c r="BJ42" s="450"/>
      <c r="BK42" s="450"/>
      <c r="BL42" s="450"/>
      <c r="BM42" s="450"/>
      <c r="BN42" s="450">
        <v>4</v>
      </c>
      <c r="BO42" s="449"/>
      <c r="BP42" s="450"/>
      <c r="BQ42" s="449"/>
      <c r="BR42" s="450"/>
      <c r="BS42" s="450"/>
      <c r="BT42" s="451"/>
      <c r="GM42" s="361"/>
      <c r="GN42" s="361"/>
      <c r="GO42" s="361"/>
      <c r="GP42" s="361"/>
      <c r="GQ42" s="361"/>
      <c r="GR42" s="361"/>
      <c r="GS42" s="361"/>
      <c r="GT42" s="361"/>
      <c r="GU42" s="361"/>
      <c r="GV42" s="361"/>
      <c r="GW42" s="361"/>
      <c r="GX42" s="361"/>
      <c r="GY42" s="361"/>
      <c r="GZ42" s="361"/>
      <c r="HA42" s="361"/>
      <c r="HB42" s="361"/>
      <c r="HC42" s="361"/>
      <c r="HD42" s="361"/>
    </row>
    <row r="43" spans="1:212" ht="14.25">
      <c r="A43" s="438"/>
      <c r="B43" s="448" t="s">
        <v>3377</v>
      </c>
      <c r="C43" s="449"/>
      <c r="D43" s="450"/>
      <c r="E43" s="450"/>
      <c r="F43" s="450"/>
      <c r="G43" s="450"/>
      <c r="H43" s="450"/>
      <c r="I43" s="450"/>
      <c r="J43" s="450"/>
      <c r="K43" s="450"/>
      <c r="L43" s="450"/>
      <c r="M43" s="449"/>
      <c r="N43" s="450"/>
      <c r="O43" s="450"/>
      <c r="P43" s="450"/>
      <c r="Q43" s="450"/>
      <c r="R43" s="450"/>
      <c r="S43" s="450"/>
      <c r="T43" s="450"/>
      <c r="U43" s="450"/>
      <c r="V43" s="450"/>
      <c r="W43" s="450"/>
      <c r="X43" s="450"/>
      <c r="Y43" s="449"/>
      <c r="Z43" s="450"/>
      <c r="AA43" s="450"/>
      <c r="AB43" s="450"/>
      <c r="AC43" s="450"/>
      <c r="AD43" s="450"/>
      <c r="AE43" s="450"/>
      <c r="AF43" s="450"/>
      <c r="AG43" s="450"/>
      <c r="AH43" s="449"/>
      <c r="AI43" s="450"/>
      <c r="AJ43" s="450"/>
      <c r="AK43" s="450"/>
      <c r="AL43" s="450"/>
      <c r="AM43" s="450"/>
      <c r="AN43" s="450"/>
      <c r="AO43" s="450"/>
      <c r="AP43" s="449"/>
      <c r="AQ43" s="450"/>
      <c r="AR43" s="450"/>
      <c r="AS43" s="450"/>
      <c r="AT43" s="450"/>
      <c r="AU43" s="450"/>
      <c r="AV43" s="450"/>
      <c r="AW43" s="450"/>
      <c r="AX43" s="450"/>
      <c r="AY43" s="450"/>
      <c r="AZ43" s="450"/>
      <c r="BA43" s="450"/>
      <c r="BB43" s="449"/>
      <c r="BC43" s="450"/>
      <c r="BD43" s="450"/>
      <c r="BE43" s="450"/>
      <c r="BF43" s="450"/>
      <c r="BG43" s="450"/>
      <c r="BH43" s="450"/>
      <c r="BI43" s="450"/>
      <c r="BJ43" s="450"/>
      <c r="BK43" s="450"/>
      <c r="BL43" s="450"/>
      <c r="BM43" s="450"/>
      <c r="BN43" s="450">
        <v>3</v>
      </c>
      <c r="BO43" s="449"/>
      <c r="BP43" s="450"/>
      <c r="BQ43" s="449"/>
      <c r="BR43" s="450"/>
      <c r="BS43" s="450"/>
      <c r="BT43" s="451"/>
      <c r="GM43" s="361"/>
      <c r="GN43" s="361"/>
      <c r="GO43" s="361"/>
      <c r="GP43" s="361"/>
      <c r="GQ43" s="361"/>
      <c r="GR43" s="361"/>
      <c r="GS43" s="361"/>
      <c r="GT43" s="361"/>
      <c r="GU43" s="361"/>
      <c r="GV43" s="361"/>
      <c r="GW43" s="361"/>
      <c r="GX43" s="361"/>
      <c r="GY43" s="361"/>
      <c r="GZ43" s="361"/>
      <c r="HA43" s="361"/>
      <c r="HB43" s="361"/>
      <c r="HC43" s="361"/>
      <c r="HD43" s="361"/>
    </row>
    <row r="44" spans="1:212" ht="14.25">
      <c r="A44" s="438"/>
      <c r="B44" s="448" t="s">
        <v>3976</v>
      </c>
      <c r="C44" s="449"/>
      <c r="D44" s="450"/>
      <c r="E44" s="450"/>
      <c r="F44" s="450"/>
      <c r="G44" s="450"/>
      <c r="H44" s="450"/>
      <c r="I44" s="450"/>
      <c r="J44" s="450"/>
      <c r="K44" s="450"/>
      <c r="L44" s="450"/>
      <c r="M44" s="449"/>
      <c r="N44" s="450"/>
      <c r="O44" s="450"/>
      <c r="P44" s="450"/>
      <c r="Q44" s="450"/>
      <c r="R44" s="450"/>
      <c r="S44" s="450"/>
      <c r="T44" s="450"/>
      <c r="U44" s="450"/>
      <c r="V44" s="450"/>
      <c r="W44" s="450"/>
      <c r="X44" s="450"/>
      <c r="Y44" s="449"/>
      <c r="Z44" s="450"/>
      <c r="AA44" s="450"/>
      <c r="AB44" s="450"/>
      <c r="AC44" s="450"/>
      <c r="AD44" s="450"/>
      <c r="AE44" s="450"/>
      <c r="AF44" s="450"/>
      <c r="AG44" s="450"/>
      <c r="AH44" s="449"/>
      <c r="AI44" s="450"/>
      <c r="AJ44" s="450"/>
      <c r="AK44" s="450"/>
      <c r="AL44" s="450"/>
      <c r="AM44" s="450"/>
      <c r="AN44" s="450"/>
      <c r="AO44" s="450"/>
      <c r="AP44" s="449"/>
      <c r="AQ44" s="450"/>
      <c r="AR44" s="450"/>
      <c r="AS44" s="450"/>
      <c r="AT44" s="450"/>
      <c r="AU44" s="450"/>
      <c r="AV44" s="450"/>
      <c r="AW44" s="450"/>
      <c r="AX44" s="450"/>
      <c r="AY44" s="450"/>
      <c r="AZ44" s="450"/>
      <c r="BA44" s="450"/>
      <c r="BB44" s="449"/>
      <c r="BC44" s="450"/>
      <c r="BD44" s="450"/>
      <c r="BE44" s="450"/>
      <c r="BF44" s="450"/>
      <c r="BG44" s="450"/>
      <c r="BH44" s="450"/>
      <c r="BI44" s="450"/>
      <c r="BJ44" s="450"/>
      <c r="BK44" s="450"/>
      <c r="BL44" s="450"/>
      <c r="BM44" s="450"/>
      <c r="BN44" s="450">
        <v>3</v>
      </c>
      <c r="BO44" s="449"/>
      <c r="BP44" s="450">
        <v>1</v>
      </c>
      <c r="BQ44" s="449"/>
      <c r="BR44" s="450"/>
      <c r="BS44" s="450"/>
      <c r="BT44" s="451"/>
      <c r="GM44" s="361"/>
      <c r="GN44" s="361"/>
      <c r="GO44" s="361"/>
      <c r="GP44" s="361"/>
      <c r="GQ44" s="361"/>
      <c r="GR44" s="361"/>
      <c r="GS44" s="361"/>
      <c r="GT44" s="361"/>
      <c r="GU44" s="361"/>
      <c r="GV44" s="361"/>
      <c r="GW44" s="361"/>
      <c r="GX44" s="361"/>
      <c r="GY44" s="361"/>
      <c r="GZ44" s="361"/>
      <c r="HA44" s="361"/>
      <c r="HB44" s="361"/>
      <c r="HC44" s="361"/>
      <c r="HD44" s="361"/>
    </row>
    <row r="45" spans="1:212" ht="14.25">
      <c r="A45" s="438"/>
      <c r="B45" s="448" t="s">
        <v>5189</v>
      </c>
      <c r="C45" s="449"/>
      <c r="D45" s="450"/>
      <c r="E45" s="450"/>
      <c r="F45" s="450"/>
      <c r="G45" s="450"/>
      <c r="H45" s="450"/>
      <c r="I45" s="450"/>
      <c r="J45" s="450"/>
      <c r="K45" s="450"/>
      <c r="L45" s="450"/>
      <c r="M45" s="449"/>
      <c r="N45" s="450"/>
      <c r="O45" s="450"/>
      <c r="P45" s="450"/>
      <c r="Q45" s="450"/>
      <c r="R45" s="450"/>
      <c r="S45" s="450"/>
      <c r="T45" s="450"/>
      <c r="U45" s="450"/>
      <c r="V45" s="450"/>
      <c r="W45" s="450"/>
      <c r="X45" s="450"/>
      <c r="Y45" s="449"/>
      <c r="Z45" s="450">
        <v>1</v>
      </c>
      <c r="AA45" s="450"/>
      <c r="AB45" s="450"/>
      <c r="AC45" s="450"/>
      <c r="AD45" s="450"/>
      <c r="AE45" s="450"/>
      <c r="AF45" s="450"/>
      <c r="AG45" s="450"/>
      <c r="AH45" s="449"/>
      <c r="AI45" s="450"/>
      <c r="AJ45" s="450"/>
      <c r="AK45" s="450"/>
      <c r="AL45" s="450"/>
      <c r="AM45" s="450"/>
      <c r="AN45" s="450"/>
      <c r="AO45" s="450"/>
      <c r="AP45" s="449"/>
      <c r="AQ45" s="450"/>
      <c r="AR45" s="450"/>
      <c r="AS45" s="450"/>
      <c r="AT45" s="450"/>
      <c r="AU45" s="450"/>
      <c r="AV45" s="450"/>
      <c r="AW45" s="450"/>
      <c r="AX45" s="450"/>
      <c r="AY45" s="450"/>
      <c r="AZ45" s="450"/>
      <c r="BA45" s="450"/>
      <c r="BB45" s="449"/>
      <c r="BC45" s="450"/>
      <c r="BD45" s="450"/>
      <c r="BE45" s="450"/>
      <c r="BF45" s="450"/>
      <c r="BG45" s="450"/>
      <c r="BH45" s="450"/>
      <c r="BI45" s="450"/>
      <c r="BJ45" s="450"/>
      <c r="BK45" s="450"/>
      <c r="BL45" s="450"/>
      <c r="BM45" s="450"/>
      <c r="BN45" s="450"/>
      <c r="BO45" s="449"/>
      <c r="BP45" s="450"/>
      <c r="BQ45" s="449"/>
      <c r="BR45" s="450"/>
      <c r="BS45" s="450"/>
      <c r="BT45" s="451"/>
      <c r="GM45" s="361"/>
      <c r="GN45" s="361"/>
      <c r="GO45" s="361"/>
      <c r="GP45" s="361"/>
      <c r="GQ45" s="361"/>
      <c r="GR45" s="361"/>
      <c r="GS45" s="361"/>
      <c r="GT45" s="361"/>
      <c r="GU45" s="361"/>
      <c r="GV45" s="361"/>
      <c r="GW45" s="361"/>
      <c r="GX45" s="361"/>
      <c r="GY45" s="361"/>
      <c r="GZ45" s="361"/>
      <c r="HA45" s="361"/>
      <c r="HB45" s="361"/>
      <c r="HC45" s="361"/>
      <c r="HD45" s="361"/>
    </row>
    <row r="46" spans="1:212" ht="14.25">
      <c r="A46" s="438"/>
      <c r="B46" s="448" t="s">
        <v>4155</v>
      </c>
      <c r="C46" s="449"/>
      <c r="D46" s="450"/>
      <c r="E46" s="450"/>
      <c r="F46" s="450"/>
      <c r="G46" s="450"/>
      <c r="H46" s="450"/>
      <c r="I46" s="450"/>
      <c r="J46" s="450"/>
      <c r="K46" s="450"/>
      <c r="L46" s="450">
        <v>1</v>
      </c>
      <c r="M46" s="449">
        <v>2</v>
      </c>
      <c r="N46" s="450"/>
      <c r="O46" s="450"/>
      <c r="P46" s="450"/>
      <c r="Q46" s="450"/>
      <c r="R46" s="450"/>
      <c r="S46" s="450"/>
      <c r="T46" s="450"/>
      <c r="U46" s="450"/>
      <c r="V46" s="450"/>
      <c r="W46" s="450"/>
      <c r="X46" s="450"/>
      <c r="Y46" s="449"/>
      <c r="Z46" s="450"/>
      <c r="AA46" s="450"/>
      <c r="AB46" s="450"/>
      <c r="AC46" s="450"/>
      <c r="AD46" s="450"/>
      <c r="AE46" s="450"/>
      <c r="AF46" s="450"/>
      <c r="AG46" s="450">
        <v>1</v>
      </c>
      <c r="AH46" s="449"/>
      <c r="AI46" s="450"/>
      <c r="AJ46" s="450"/>
      <c r="AK46" s="450"/>
      <c r="AL46" s="450"/>
      <c r="AM46" s="450"/>
      <c r="AN46" s="450"/>
      <c r="AO46" s="450"/>
      <c r="AP46" s="449"/>
      <c r="AQ46" s="450"/>
      <c r="AR46" s="450"/>
      <c r="AS46" s="450"/>
      <c r="AT46" s="450"/>
      <c r="AU46" s="450"/>
      <c r="AV46" s="450"/>
      <c r="AW46" s="450"/>
      <c r="AX46" s="450"/>
      <c r="AY46" s="450"/>
      <c r="AZ46" s="450"/>
      <c r="BA46" s="450"/>
      <c r="BB46" s="449"/>
      <c r="BC46" s="450"/>
      <c r="BD46" s="450"/>
      <c r="BE46" s="450"/>
      <c r="BF46" s="450"/>
      <c r="BG46" s="450">
        <v>1</v>
      </c>
      <c r="BH46" s="450"/>
      <c r="BI46" s="450"/>
      <c r="BJ46" s="450"/>
      <c r="BK46" s="450"/>
      <c r="BL46" s="450"/>
      <c r="BM46" s="450"/>
      <c r="BN46" s="450"/>
      <c r="BO46" s="449"/>
      <c r="BP46" s="450"/>
      <c r="BQ46" s="449"/>
      <c r="BR46" s="450"/>
      <c r="BS46" s="450"/>
      <c r="BT46" s="451"/>
      <c r="GM46" s="361"/>
      <c r="GN46" s="361"/>
      <c r="GO46" s="361"/>
      <c r="GP46" s="361"/>
      <c r="GQ46" s="361"/>
      <c r="GR46" s="361"/>
      <c r="GS46" s="361"/>
      <c r="GT46" s="361"/>
      <c r="GU46" s="361"/>
      <c r="GV46" s="361"/>
      <c r="GW46" s="361"/>
      <c r="GX46" s="361"/>
      <c r="GY46" s="361"/>
      <c r="GZ46" s="361"/>
      <c r="HA46" s="361"/>
      <c r="HB46" s="361"/>
      <c r="HC46" s="361"/>
      <c r="HD46" s="361"/>
    </row>
    <row r="47" spans="1:212" ht="14.25">
      <c r="A47" s="438"/>
      <c r="B47" s="448" t="s">
        <v>4387</v>
      </c>
      <c r="C47" s="449"/>
      <c r="D47" s="450"/>
      <c r="E47" s="450"/>
      <c r="F47" s="450"/>
      <c r="G47" s="450"/>
      <c r="H47" s="450"/>
      <c r="I47" s="450"/>
      <c r="J47" s="450"/>
      <c r="K47" s="450"/>
      <c r="L47" s="450"/>
      <c r="M47" s="449"/>
      <c r="N47" s="450"/>
      <c r="O47" s="450"/>
      <c r="P47" s="450">
        <v>1</v>
      </c>
      <c r="Q47" s="450"/>
      <c r="R47" s="450"/>
      <c r="S47" s="450"/>
      <c r="T47" s="450"/>
      <c r="U47" s="450"/>
      <c r="V47" s="450"/>
      <c r="W47" s="450"/>
      <c r="X47" s="450"/>
      <c r="Y47" s="449"/>
      <c r="Z47" s="450"/>
      <c r="AA47" s="450"/>
      <c r="AB47" s="450"/>
      <c r="AC47" s="450"/>
      <c r="AD47" s="450"/>
      <c r="AE47" s="450"/>
      <c r="AF47" s="450"/>
      <c r="AG47" s="450"/>
      <c r="AH47" s="449"/>
      <c r="AI47" s="450"/>
      <c r="AJ47" s="450"/>
      <c r="AK47" s="450"/>
      <c r="AL47" s="450"/>
      <c r="AM47" s="450"/>
      <c r="AN47" s="450"/>
      <c r="AO47" s="450"/>
      <c r="AP47" s="449"/>
      <c r="AQ47" s="450"/>
      <c r="AR47" s="450"/>
      <c r="AS47" s="450"/>
      <c r="AT47" s="450"/>
      <c r="AU47" s="450"/>
      <c r="AV47" s="450"/>
      <c r="AW47" s="450"/>
      <c r="AX47" s="450"/>
      <c r="AY47" s="450"/>
      <c r="AZ47" s="450"/>
      <c r="BA47" s="450"/>
      <c r="BB47" s="449"/>
      <c r="BC47" s="450"/>
      <c r="BD47" s="450"/>
      <c r="BE47" s="450"/>
      <c r="BF47" s="450"/>
      <c r="BG47" s="450"/>
      <c r="BH47" s="450"/>
      <c r="BI47" s="450"/>
      <c r="BJ47" s="450"/>
      <c r="BK47" s="450"/>
      <c r="BL47" s="450"/>
      <c r="BM47" s="450"/>
      <c r="BN47" s="450"/>
      <c r="BO47" s="449"/>
      <c r="BP47" s="450"/>
      <c r="BQ47" s="449"/>
      <c r="BR47" s="450"/>
      <c r="BS47" s="450"/>
      <c r="BT47" s="451"/>
      <c r="GM47" s="361"/>
      <c r="GN47" s="361"/>
      <c r="GO47" s="361"/>
      <c r="GP47" s="361"/>
      <c r="GQ47" s="361"/>
      <c r="GR47" s="361"/>
      <c r="GS47" s="361"/>
      <c r="GT47" s="361"/>
      <c r="GU47" s="361"/>
      <c r="GV47" s="361"/>
      <c r="GW47" s="361"/>
      <c r="GX47" s="361"/>
      <c r="GY47" s="361"/>
      <c r="GZ47" s="361"/>
      <c r="HA47" s="361"/>
      <c r="HB47" s="361"/>
      <c r="HC47" s="361"/>
      <c r="HD47" s="361"/>
    </row>
    <row r="48" spans="1:212" ht="14.25">
      <c r="A48" s="438"/>
      <c r="B48" s="448" t="s">
        <v>5048</v>
      </c>
      <c r="C48" s="449"/>
      <c r="D48" s="450"/>
      <c r="E48" s="450"/>
      <c r="F48" s="450"/>
      <c r="G48" s="450">
        <v>1</v>
      </c>
      <c r="H48" s="450"/>
      <c r="I48" s="450"/>
      <c r="J48" s="450"/>
      <c r="K48" s="450"/>
      <c r="L48" s="450"/>
      <c r="M48" s="449"/>
      <c r="N48" s="450"/>
      <c r="O48" s="450"/>
      <c r="P48" s="450"/>
      <c r="Q48" s="450"/>
      <c r="R48" s="450"/>
      <c r="S48" s="450"/>
      <c r="T48" s="450"/>
      <c r="U48" s="450"/>
      <c r="V48" s="450"/>
      <c r="W48" s="450"/>
      <c r="X48" s="450"/>
      <c r="Y48" s="449"/>
      <c r="Z48" s="450"/>
      <c r="AA48" s="450"/>
      <c r="AB48" s="450"/>
      <c r="AC48" s="450"/>
      <c r="AD48" s="450"/>
      <c r="AE48" s="450"/>
      <c r="AF48" s="450"/>
      <c r="AG48" s="450"/>
      <c r="AH48" s="449"/>
      <c r="AI48" s="450"/>
      <c r="AJ48" s="450"/>
      <c r="AK48" s="450"/>
      <c r="AL48" s="450"/>
      <c r="AM48" s="450"/>
      <c r="AN48" s="450"/>
      <c r="AO48" s="450"/>
      <c r="AP48" s="449"/>
      <c r="AQ48" s="450"/>
      <c r="AR48" s="450">
        <v>1</v>
      </c>
      <c r="AS48" s="450"/>
      <c r="AT48" s="450"/>
      <c r="AU48" s="450"/>
      <c r="AV48" s="450"/>
      <c r="AW48" s="450"/>
      <c r="AX48" s="450"/>
      <c r="AY48" s="450"/>
      <c r="AZ48" s="450"/>
      <c r="BA48" s="450"/>
      <c r="BB48" s="449"/>
      <c r="BC48" s="450"/>
      <c r="BD48" s="450"/>
      <c r="BE48" s="450"/>
      <c r="BF48" s="450"/>
      <c r="BG48" s="450"/>
      <c r="BH48" s="450"/>
      <c r="BI48" s="450"/>
      <c r="BJ48" s="450"/>
      <c r="BK48" s="450"/>
      <c r="BL48" s="450"/>
      <c r="BM48" s="450">
        <v>1</v>
      </c>
      <c r="BN48" s="450">
        <v>8</v>
      </c>
      <c r="BO48" s="449"/>
      <c r="BP48" s="450"/>
      <c r="BQ48" s="449"/>
      <c r="BR48" s="450"/>
      <c r="BS48" s="450"/>
      <c r="BT48" s="451"/>
      <c r="GM48" s="361"/>
      <c r="GN48" s="361"/>
      <c r="GO48" s="361"/>
      <c r="GP48" s="361"/>
      <c r="GQ48" s="361"/>
      <c r="GR48" s="361"/>
      <c r="GS48" s="361"/>
      <c r="GT48" s="361"/>
      <c r="GU48" s="361"/>
      <c r="GV48" s="361"/>
      <c r="GW48" s="361"/>
      <c r="GX48" s="361"/>
      <c r="GY48" s="361"/>
      <c r="GZ48" s="361"/>
      <c r="HA48" s="361"/>
      <c r="HB48" s="361"/>
      <c r="HC48" s="361"/>
      <c r="HD48" s="361"/>
    </row>
    <row r="49" spans="1:212" ht="14.25">
      <c r="A49" s="438"/>
      <c r="B49" s="448" t="s">
        <v>3803</v>
      </c>
      <c r="C49" s="449"/>
      <c r="D49" s="450"/>
      <c r="E49" s="450"/>
      <c r="F49" s="450"/>
      <c r="G49" s="450"/>
      <c r="H49" s="450"/>
      <c r="I49" s="450"/>
      <c r="J49" s="450"/>
      <c r="K49" s="450"/>
      <c r="L49" s="450"/>
      <c r="M49" s="449"/>
      <c r="N49" s="450"/>
      <c r="O49" s="450"/>
      <c r="P49" s="450"/>
      <c r="Q49" s="450"/>
      <c r="R49" s="450"/>
      <c r="S49" s="450"/>
      <c r="T49" s="450"/>
      <c r="U49" s="450"/>
      <c r="V49" s="450"/>
      <c r="W49" s="450"/>
      <c r="X49" s="450"/>
      <c r="Y49" s="449"/>
      <c r="Z49" s="450"/>
      <c r="AA49" s="450"/>
      <c r="AB49" s="450"/>
      <c r="AC49" s="450"/>
      <c r="AD49" s="450"/>
      <c r="AE49" s="450"/>
      <c r="AF49" s="450"/>
      <c r="AG49" s="450"/>
      <c r="AH49" s="449"/>
      <c r="AI49" s="450"/>
      <c r="AJ49" s="450"/>
      <c r="AK49" s="450"/>
      <c r="AL49" s="450"/>
      <c r="AM49" s="450"/>
      <c r="AN49" s="450"/>
      <c r="AO49" s="450"/>
      <c r="AP49" s="449"/>
      <c r="AQ49" s="450"/>
      <c r="AR49" s="450"/>
      <c r="AS49" s="450"/>
      <c r="AT49" s="450"/>
      <c r="AU49" s="450"/>
      <c r="AV49" s="450"/>
      <c r="AW49" s="450"/>
      <c r="AX49" s="450"/>
      <c r="AY49" s="450"/>
      <c r="AZ49" s="450"/>
      <c r="BA49" s="450"/>
      <c r="BB49" s="449"/>
      <c r="BC49" s="450"/>
      <c r="BD49" s="450"/>
      <c r="BE49" s="450"/>
      <c r="BF49" s="450"/>
      <c r="BG49" s="450"/>
      <c r="BH49" s="450"/>
      <c r="BI49" s="450"/>
      <c r="BJ49" s="450"/>
      <c r="BK49" s="450"/>
      <c r="BL49" s="450"/>
      <c r="BM49" s="450"/>
      <c r="BN49" s="450"/>
      <c r="BO49" s="449"/>
      <c r="BP49" s="450"/>
      <c r="BQ49" s="449"/>
      <c r="BR49" s="450"/>
      <c r="BS49" s="450"/>
      <c r="BT49" s="451"/>
      <c r="GM49" s="361"/>
      <c r="GN49" s="361"/>
      <c r="GO49" s="361"/>
      <c r="GP49" s="361"/>
      <c r="GQ49" s="361"/>
      <c r="GR49" s="361"/>
      <c r="GS49" s="361"/>
      <c r="GT49" s="361"/>
      <c r="GU49" s="361"/>
      <c r="GV49" s="361"/>
      <c r="GW49" s="361"/>
      <c r="GX49" s="361"/>
      <c r="GY49" s="361"/>
      <c r="GZ49" s="361"/>
      <c r="HA49" s="361"/>
      <c r="HB49" s="361"/>
      <c r="HC49" s="361"/>
      <c r="HD49" s="361"/>
    </row>
    <row r="50" spans="1:212" ht="14.25">
      <c r="A50" s="438"/>
      <c r="B50" s="448" t="s">
        <v>3911</v>
      </c>
      <c r="C50" s="449"/>
      <c r="D50" s="450"/>
      <c r="E50" s="450"/>
      <c r="F50" s="450"/>
      <c r="G50" s="450"/>
      <c r="H50" s="450"/>
      <c r="I50" s="450"/>
      <c r="J50" s="450"/>
      <c r="K50" s="450">
        <v>1</v>
      </c>
      <c r="L50" s="450"/>
      <c r="M50" s="449"/>
      <c r="N50" s="450"/>
      <c r="O50" s="450"/>
      <c r="P50" s="450"/>
      <c r="Q50" s="450"/>
      <c r="R50" s="450"/>
      <c r="S50" s="450"/>
      <c r="T50" s="450"/>
      <c r="U50" s="450"/>
      <c r="V50" s="450"/>
      <c r="W50" s="450">
        <v>1</v>
      </c>
      <c r="X50" s="450"/>
      <c r="Y50" s="449"/>
      <c r="Z50" s="450"/>
      <c r="AA50" s="450"/>
      <c r="AB50" s="450"/>
      <c r="AC50" s="450"/>
      <c r="AD50" s="450"/>
      <c r="AE50" s="450"/>
      <c r="AF50" s="450">
        <v>1</v>
      </c>
      <c r="AG50" s="450"/>
      <c r="AH50" s="449"/>
      <c r="AI50" s="450"/>
      <c r="AJ50" s="450"/>
      <c r="AK50" s="450"/>
      <c r="AL50" s="450"/>
      <c r="AM50" s="450"/>
      <c r="AN50" s="450">
        <v>2</v>
      </c>
      <c r="AO50" s="450"/>
      <c r="AP50" s="449"/>
      <c r="AQ50" s="450"/>
      <c r="AR50" s="450"/>
      <c r="AS50" s="450"/>
      <c r="AT50" s="450"/>
      <c r="AU50" s="450"/>
      <c r="AV50" s="450"/>
      <c r="AW50" s="450"/>
      <c r="AX50" s="450"/>
      <c r="AY50" s="450"/>
      <c r="AZ50" s="450">
        <v>1</v>
      </c>
      <c r="BA50" s="450"/>
      <c r="BB50" s="449"/>
      <c r="BC50" s="450"/>
      <c r="BD50" s="450"/>
      <c r="BE50" s="450"/>
      <c r="BF50" s="450"/>
      <c r="BG50" s="450"/>
      <c r="BH50" s="450"/>
      <c r="BI50" s="450"/>
      <c r="BJ50" s="450"/>
      <c r="BK50" s="450"/>
      <c r="BL50" s="450"/>
      <c r="BM50" s="450"/>
      <c r="BN50" s="450">
        <v>11</v>
      </c>
      <c r="BO50" s="449"/>
      <c r="BP50" s="450"/>
      <c r="BQ50" s="449"/>
      <c r="BR50" s="450"/>
      <c r="BS50" s="450"/>
      <c r="BT50" s="451"/>
      <c r="GM50" s="361"/>
      <c r="GN50" s="361"/>
      <c r="GO50" s="361"/>
      <c r="GP50" s="361"/>
      <c r="GQ50" s="361"/>
      <c r="GR50" s="361"/>
      <c r="GS50" s="361"/>
      <c r="GT50" s="361"/>
      <c r="GU50" s="361"/>
      <c r="GV50" s="361"/>
      <c r="GW50" s="361"/>
      <c r="GX50" s="361"/>
      <c r="GY50" s="361"/>
      <c r="GZ50" s="361"/>
      <c r="HA50" s="361"/>
      <c r="HB50" s="361"/>
      <c r="HC50" s="361"/>
      <c r="HD50" s="361"/>
    </row>
    <row r="51" spans="1:212" ht="14.25">
      <c r="A51" s="438"/>
      <c r="B51" s="448" t="s">
        <v>4338</v>
      </c>
      <c r="C51" s="449"/>
      <c r="D51" s="450">
        <v>1</v>
      </c>
      <c r="E51" s="450"/>
      <c r="F51" s="450"/>
      <c r="G51" s="450"/>
      <c r="H51" s="450"/>
      <c r="I51" s="450"/>
      <c r="J51" s="450"/>
      <c r="K51" s="450"/>
      <c r="L51" s="450"/>
      <c r="M51" s="449"/>
      <c r="N51" s="450"/>
      <c r="O51" s="450"/>
      <c r="P51" s="450"/>
      <c r="Q51" s="450"/>
      <c r="R51" s="450"/>
      <c r="S51" s="450"/>
      <c r="T51" s="450"/>
      <c r="U51" s="450"/>
      <c r="V51" s="450"/>
      <c r="W51" s="450">
        <v>1</v>
      </c>
      <c r="X51" s="450"/>
      <c r="Y51" s="449"/>
      <c r="Z51" s="450"/>
      <c r="AA51" s="450"/>
      <c r="AB51" s="450"/>
      <c r="AC51" s="450"/>
      <c r="AD51" s="450"/>
      <c r="AE51" s="450"/>
      <c r="AF51" s="450">
        <v>1</v>
      </c>
      <c r="AG51" s="450"/>
      <c r="AH51" s="449"/>
      <c r="AI51" s="450"/>
      <c r="AJ51" s="450"/>
      <c r="AK51" s="450"/>
      <c r="AL51" s="450"/>
      <c r="AM51" s="450"/>
      <c r="AN51" s="450">
        <v>1</v>
      </c>
      <c r="AO51" s="450"/>
      <c r="AP51" s="449"/>
      <c r="AQ51" s="450"/>
      <c r="AR51" s="450"/>
      <c r="AS51" s="450"/>
      <c r="AT51" s="450"/>
      <c r="AU51" s="450"/>
      <c r="AV51" s="450"/>
      <c r="AW51" s="450"/>
      <c r="AX51" s="450"/>
      <c r="AY51" s="450"/>
      <c r="AZ51" s="450">
        <v>2</v>
      </c>
      <c r="BA51" s="450"/>
      <c r="BB51" s="449"/>
      <c r="BC51" s="450"/>
      <c r="BD51" s="450"/>
      <c r="BE51" s="450"/>
      <c r="BF51" s="450"/>
      <c r="BG51" s="450"/>
      <c r="BH51" s="450"/>
      <c r="BI51" s="450"/>
      <c r="BJ51" s="450"/>
      <c r="BK51" s="450"/>
      <c r="BL51" s="450"/>
      <c r="BM51" s="450">
        <v>1</v>
      </c>
      <c r="BN51" s="450">
        <v>5</v>
      </c>
      <c r="BO51" s="449"/>
      <c r="BP51" s="450"/>
      <c r="BQ51" s="449"/>
      <c r="BR51" s="450"/>
      <c r="BS51" s="450"/>
      <c r="BT51" s="451"/>
      <c r="GM51" s="361"/>
      <c r="GN51" s="361"/>
      <c r="GO51" s="361"/>
      <c r="GP51" s="361"/>
      <c r="GQ51" s="361"/>
      <c r="GR51" s="361"/>
      <c r="GS51" s="361"/>
      <c r="GT51" s="361"/>
      <c r="GU51" s="361"/>
      <c r="GV51" s="361"/>
      <c r="GW51" s="361"/>
      <c r="GX51" s="361"/>
      <c r="GY51" s="361"/>
      <c r="GZ51" s="361"/>
      <c r="HA51" s="361"/>
      <c r="HB51" s="361"/>
      <c r="HC51" s="361"/>
      <c r="HD51" s="361"/>
    </row>
    <row r="52" spans="1:212" ht="14.25">
      <c r="A52" s="438"/>
      <c r="B52" s="448" t="s">
        <v>4340</v>
      </c>
      <c r="C52" s="449"/>
      <c r="D52" s="450"/>
      <c r="E52" s="450"/>
      <c r="F52" s="450"/>
      <c r="G52" s="450"/>
      <c r="H52" s="450"/>
      <c r="I52" s="450"/>
      <c r="J52" s="450"/>
      <c r="K52" s="450"/>
      <c r="L52" s="450"/>
      <c r="M52" s="449"/>
      <c r="N52" s="450"/>
      <c r="O52" s="450"/>
      <c r="P52" s="450"/>
      <c r="Q52" s="450"/>
      <c r="R52" s="450"/>
      <c r="S52" s="450"/>
      <c r="T52" s="450"/>
      <c r="U52" s="450"/>
      <c r="V52" s="450"/>
      <c r="W52" s="450"/>
      <c r="X52" s="450"/>
      <c r="Y52" s="449"/>
      <c r="Z52" s="450"/>
      <c r="AA52" s="450"/>
      <c r="AB52" s="450"/>
      <c r="AC52" s="450"/>
      <c r="AD52" s="450"/>
      <c r="AE52" s="450"/>
      <c r="AF52" s="450"/>
      <c r="AG52" s="450"/>
      <c r="AH52" s="449"/>
      <c r="AI52" s="450"/>
      <c r="AJ52" s="450"/>
      <c r="AK52" s="450"/>
      <c r="AL52" s="450"/>
      <c r="AM52" s="450"/>
      <c r="AN52" s="450"/>
      <c r="AO52" s="450"/>
      <c r="AP52" s="449"/>
      <c r="AQ52" s="450"/>
      <c r="AR52" s="450"/>
      <c r="AS52" s="450"/>
      <c r="AT52" s="450"/>
      <c r="AU52" s="450"/>
      <c r="AV52" s="450"/>
      <c r="AW52" s="450"/>
      <c r="AX52" s="450"/>
      <c r="AY52" s="450"/>
      <c r="AZ52" s="450"/>
      <c r="BA52" s="450"/>
      <c r="BB52" s="449"/>
      <c r="BC52" s="450"/>
      <c r="BD52" s="450"/>
      <c r="BE52" s="450"/>
      <c r="BF52" s="450"/>
      <c r="BG52" s="450"/>
      <c r="BH52" s="450"/>
      <c r="BI52" s="450"/>
      <c r="BJ52" s="450"/>
      <c r="BK52" s="450"/>
      <c r="BL52" s="450"/>
      <c r="BM52" s="450"/>
      <c r="BN52" s="450"/>
      <c r="BO52" s="449"/>
      <c r="BP52" s="450"/>
      <c r="BQ52" s="449"/>
      <c r="BR52" s="450"/>
      <c r="BS52" s="450"/>
      <c r="BT52" s="451"/>
      <c r="GM52" s="361"/>
      <c r="GN52" s="361"/>
      <c r="GO52" s="361"/>
      <c r="GP52" s="361"/>
      <c r="GQ52" s="361"/>
      <c r="GR52" s="361"/>
      <c r="GS52" s="361"/>
      <c r="GT52" s="361"/>
      <c r="GU52" s="361"/>
      <c r="GV52" s="361"/>
      <c r="GW52" s="361"/>
      <c r="GX52" s="361"/>
      <c r="GY52" s="361"/>
      <c r="GZ52" s="361"/>
      <c r="HA52" s="361"/>
      <c r="HB52" s="361"/>
      <c r="HC52" s="361"/>
      <c r="HD52" s="361"/>
    </row>
    <row r="53" spans="1:212" ht="14.25">
      <c r="A53" s="438"/>
      <c r="B53" s="448" t="s">
        <v>3940</v>
      </c>
      <c r="C53" s="449"/>
      <c r="D53" s="450"/>
      <c r="E53" s="450"/>
      <c r="F53" s="450">
        <v>1</v>
      </c>
      <c r="G53" s="450"/>
      <c r="H53" s="450"/>
      <c r="I53" s="450"/>
      <c r="J53" s="450"/>
      <c r="K53" s="450">
        <v>1</v>
      </c>
      <c r="L53" s="450"/>
      <c r="M53" s="449"/>
      <c r="N53" s="450"/>
      <c r="O53" s="450"/>
      <c r="P53" s="450"/>
      <c r="Q53" s="450"/>
      <c r="R53" s="450"/>
      <c r="S53" s="450"/>
      <c r="T53" s="450"/>
      <c r="U53" s="450"/>
      <c r="V53" s="450"/>
      <c r="W53" s="450"/>
      <c r="X53" s="450"/>
      <c r="Y53" s="449"/>
      <c r="Z53" s="450"/>
      <c r="AA53" s="450"/>
      <c r="AB53" s="450"/>
      <c r="AC53" s="450"/>
      <c r="AD53" s="450"/>
      <c r="AE53" s="450"/>
      <c r="AF53" s="450">
        <v>1</v>
      </c>
      <c r="AG53" s="450"/>
      <c r="AH53" s="449"/>
      <c r="AI53" s="450"/>
      <c r="AJ53" s="450"/>
      <c r="AK53" s="450"/>
      <c r="AL53" s="450"/>
      <c r="AM53" s="450"/>
      <c r="AN53" s="450"/>
      <c r="AO53" s="450"/>
      <c r="AP53" s="449"/>
      <c r="AQ53" s="450"/>
      <c r="AR53" s="450"/>
      <c r="AS53" s="450"/>
      <c r="AT53" s="450"/>
      <c r="AU53" s="450"/>
      <c r="AV53" s="450"/>
      <c r="AW53" s="450"/>
      <c r="AX53" s="450"/>
      <c r="AY53" s="450"/>
      <c r="AZ53" s="450"/>
      <c r="BA53" s="450"/>
      <c r="BB53" s="449"/>
      <c r="BC53" s="450"/>
      <c r="BD53" s="450"/>
      <c r="BE53" s="450"/>
      <c r="BF53" s="450"/>
      <c r="BG53" s="450"/>
      <c r="BH53" s="450"/>
      <c r="BI53" s="450"/>
      <c r="BJ53" s="450"/>
      <c r="BK53" s="450"/>
      <c r="BL53" s="450"/>
      <c r="BM53" s="450"/>
      <c r="BN53" s="450">
        <v>6</v>
      </c>
      <c r="BO53" s="449"/>
      <c r="BP53" s="450"/>
      <c r="BQ53" s="449"/>
      <c r="BR53" s="450"/>
      <c r="BS53" s="450"/>
      <c r="BT53" s="451"/>
      <c r="GM53" s="361"/>
      <c r="GN53" s="361"/>
      <c r="GO53" s="361"/>
      <c r="GP53" s="361"/>
      <c r="GQ53" s="361"/>
      <c r="GR53" s="361"/>
      <c r="GS53" s="361"/>
      <c r="GT53" s="361"/>
      <c r="GU53" s="361"/>
      <c r="GV53" s="361"/>
      <c r="GW53" s="361"/>
      <c r="GX53" s="361"/>
      <c r="GY53" s="361"/>
      <c r="GZ53" s="361"/>
      <c r="HA53" s="361"/>
      <c r="HB53" s="361"/>
      <c r="HC53" s="361"/>
      <c r="HD53" s="361"/>
    </row>
    <row r="54" spans="1:212" ht="14.25">
      <c r="A54" s="438"/>
      <c r="B54" s="448" t="s">
        <v>5522</v>
      </c>
      <c r="C54" s="449"/>
      <c r="D54" s="450"/>
      <c r="E54" s="450"/>
      <c r="F54" s="450"/>
      <c r="G54" s="450"/>
      <c r="H54" s="450"/>
      <c r="I54" s="450"/>
      <c r="J54" s="450">
        <v>1</v>
      </c>
      <c r="K54" s="450"/>
      <c r="L54" s="450">
        <v>1</v>
      </c>
      <c r="M54" s="449"/>
      <c r="N54" s="450"/>
      <c r="O54" s="450"/>
      <c r="P54" s="450"/>
      <c r="Q54" s="450"/>
      <c r="R54" s="450"/>
      <c r="S54" s="450"/>
      <c r="T54" s="450"/>
      <c r="U54" s="450"/>
      <c r="V54" s="450">
        <v>1</v>
      </c>
      <c r="W54" s="450"/>
      <c r="X54" s="450"/>
      <c r="Y54" s="449"/>
      <c r="Z54" s="450"/>
      <c r="AA54" s="450"/>
      <c r="AB54" s="450"/>
      <c r="AC54" s="450"/>
      <c r="AD54" s="450"/>
      <c r="AE54" s="450"/>
      <c r="AF54" s="450"/>
      <c r="AG54" s="450"/>
      <c r="AH54" s="449"/>
      <c r="AI54" s="450"/>
      <c r="AJ54" s="450"/>
      <c r="AK54" s="450"/>
      <c r="AL54" s="450"/>
      <c r="AM54" s="450"/>
      <c r="AN54" s="450"/>
      <c r="AO54" s="450"/>
      <c r="AP54" s="449"/>
      <c r="AQ54" s="450"/>
      <c r="AR54" s="450"/>
      <c r="AS54" s="450"/>
      <c r="AT54" s="450"/>
      <c r="AU54" s="450"/>
      <c r="AV54" s="450"/>
      <c r="AW54" s="450"/>
      <c r="AX54" s="450"/>
      <c r="AY54" s="450"/>
      <c r="AZ54" s="450"/>
      <c r="BA54" s="450"/>
      <c r="BB54" s="449"/>
      <c r="BC54" s="450"/>
      <c r="BD54" s="450"/>
      <c r="BE54" s="450">
        <v>1</v>
      </c>
      <c r="BF54" s="450"/>
      <c r="BG54" s="450"/>
      <c r="BH54" s="450"/>
      <c r="BI54" s="450"/>
      <c r="BJ54" s="450"/>
      <c r="BK54" s="450"/>
      <c r="BL54" s="450"/>
      <c r="BM54" s="450"/>
      <c r="BN54" s="450"/>
      <c r="BO54" s="449"/>
      <c r="BP54" s="450"/>
      <c r="BQ54" s="449"/>
      <c r="BR54" s="450"/>
      <c r="BS54" s="450"/>
      <c r="BT54" s="451"/>
      <c r="GM54" s="361"/>
      <c r="GN54" s="361"/>
      <c r="GO54" s="361"/>
      <c r="GP54" s="361"/>
      <c r="GQ54" s="361"/>
      <c r="GR54" s="361"/>
      <c r="GS54" s="361"/>
      <c r="GT54" s="361"/>
      <c r="GU54" s="361"/>
      <c r="GV54" s="361"/>
      <c r="GW54" s="361"/>
      <c r="GX54" s="361"/>
      <c r="GY54" s="361"/>
      <c r="GZ54" s="361"/>
      <c r="HA54" s="361"/>
      <c r="HB54" s="361"/>
      <c r="HC54" s="361"/>
      <c r="HD54" s="361"/>
    </row>
    <row r="55" spans="1:212" ht="14.25">
      <c r="A55" s="438"/>
      <c r="B55" s="448" t="s">
        <v>4471</v>
      </c>
      <c r="C55" s="449"/>
      <c r="D55" s="450"/>
      <c r="E55" s="450"/>
      <c r="F55" s="450"/>
      <c r="G55" s="450"/>
      <c r="H55" s="450"/>
      <c r="I55" s="450"/>
      <c r="J55" s="450"/>
      <c r="K55" s="450"/>
      <c r="L55" s="450"/>
      <c r="M55" s="449"/>
      <c r="N55" s="450"/>
      <c r="O55" s="450"/>
      <c r="P55" s="450"/>
      <c r="Q55" s="450"/>
      <c r="R55" s="450"/>
      <c r="S55" s="450"/>
      <c r="T55" s="450"/>
      <c r="U55" s="450"/>
      <c r="V55" s="450"/>
      <c r="W55" s="450"/>
      <c r="X55" s="450"/>
      <c r="Y55" s="449"/>
      <c r="Z55" s="450">
        <v>1</v>
      </c>
      <c r="AA55" s="450"/>
      <c r="AB55" s="450"/>
      <c r="AC55" s="450"/>
      <c r="AD55" s="450"/>
      <c r="AE55" s="450">
        <v>1</v>
      </c>
      <c r="AF55" s="450"/>
      <c r="AG55" s="450"/>
      <c r="AH55" s="449"/>
      <c r="AI55" s="450"/>
      <c r="AJ55" s="450"/>
      <c r="AK55" s="450"/>
      <c r="AL55" s="450">
        <v>1</v>
      </c>
      <c r="AM55" s="450"/>
      <c r="AN55" s="450"/>
      <c r="AO55" s="450"/>
      <c r="AP55" s="449"/>
      <c r="AQ55" s="450"/>
      <c r="AR55" s="450"/>
      <c r="AS55" s="450"/>
      <c r="AT55" s="450"/>
      <c r="AU55" s="450"/>
      <c r="AV55" s="450"/>
      <c r="AW55" s="450"/>
      <c r="AX55" s="450"/>
      <c r="AY55" s="450"/>
      <c r="AZ55" s="450"/>
      <c r="BA55" s="450"/>
      <c r="BB55" s="449">
        <v>1</v>
      </c>
      <c r="BC55" s="450"/>
      <c r="BD55" s="450"/>
      <c r="BE55" s="450"/>
      <c r="BF55" s="450"/>
      <c r="BG55" s="450"/>
      <c r="BH55" s="450"/>
      <c r="BI55" s="450"/>
      <c r="BJ55" s="450"/>
      <c r="BK55" s="450"/>
      <c r="BL55" s="450"/>
      <c r="BM55" s="450"/>
      <c r="BN55" s="450"/>
      <c r="BO55" s="449"/>
      <c r="BP55" s="450"/>
      <c r="BQ55" s="449"/>
      <c r="BR55" s="450"/>
      <c r="BS55" s="450"/>
      <c r="BT55" s="451"/>
      <c r="GM55" s="361"/>
      <c r="GN55" s="361"/>
      <c r="GO55" s="361"/>
      <c r="GP55" s="361"/>
      <c r="GQ55" s="361"/>
      <c r="GR55" s="361"/>
      <c r="GS55" s="361"/>
      <c r="GT55" s="361"/>
      <c r="GU55" s="361"/>
      <c r="GV55" s="361"/>
      <c r="GW55" s="361"/>
      <c r="GX55" s="361"/>
      <c r="GY55" s="361"/>
      <c r="GZ55" s="361"/>
      <c r="HA55" s="361"/>
      <c r="HB55" s="361"/>
      <c r="HC55" s="361"/>
      <c r="HD55" s="361"/>
    </row>
    <row r="56" spans="1:212" ht="14.25">
      <c r="A56" s="438"/>
      <c r="B56" s="448" t="s">
        <v>4164</v>
      </c>
      <c r="C56" s="449"/>
      <c r="D56" s="450"/>
      <c r="E56" s="450"/>
      <c r="F56" s="450"/>
      <c r="G56" s="450"/>
      <c r="H56" s="450"/>
      <c r="I56" s="450"/>
      <c r="J56" s="450"/>
      <c r="K56" s="450"/>
      <c r="L56" s="450"/>
      <c r="M56" s="449"/>
      <c r="N56" s="450"/>
      <c r="O56" s="450"/>
      <c r="P56" s="450"/>
      <c r="Q56" s="450"/>
      <c r="R56" s="450"/>
      <c r="S56" s="450"/>
      <c r="T56" s="450"/>
      <c r="U56" s="450"/>
      <c r="V56" s="450"/>
      <c r="W56" s="450"/>
      <c r="X56" s="450"/>
      <c r="Y56" s="449"/>
      <c r="Z56" s="450"/>
      <c r="AA56" s="450"/>
      <c r="AB56" s="450"/>
      <c r="AC56" s="450"/>
      <c r="AD56" s="450"/>
      <c r="AE56" s="450">
        <v>1</v>
      </c>
      <c r="AF56" s="450"/>
      <c r="AG56" s="450"/>
      <c r="AH56" s="449"/>
      <c r="AI56" s="450"/>
      <c r="AJ56" s="450"/>
      <c r="AK56" s="450"/>
      <c r="AL56" s="450"/>
      <c r="AM56" s="450">
        <v>1</v>
      </c>
      <c r="AN56" s="450"/>
      <c r="AO56" s="450">
        <v>1</v>
      </c>
      <c r="AP56" s="449">
        <v>1</v>
      </c>
      <c r="AQ56" s="450"/>
      <c r="AR56" s="450"/>
      <c r="AS56" s="450"/>
      <c r="AT56" s="450"/>
      <c r="AU56" s="450">
        <v>1</v>
      </c>
      <c r="AV56" s="450"/>
      <c r="AW56" s="450"/>
      <c r="AX56" s="450"/>
      <c r="AY56" s="450"/>
      <c r="AZ56" s="450"/>
      <c r="BA56" s="450"/>
      <c r="BB56" s="449"/>
      <c r="BC56" s="450"/>
      <c r="BD56" s="450"/>
      <c r="BE56" s="450"/>
      <c r="BF56" s="450">
        <v>1</v>
      </c>
      <c r="BG56" s="450"/>
      <c r="BH56" s="450"/>
      <c r="BI56" s="450"/>
      <c r="BJ56" s="450"/>
      <c r="BK56" s="450"/>
      <c r="BL56" s="450"/>
      <c r="BM56" s="450"/>
      <c r="BN56" s="450"/>
      <c r="BO56" s="449"/>
      <c r="BP56" s="450"/>
      <c r="BQ56" s="449"/>
      <c r="BR56" s="450"/>
      <c r="BS56" s="450"/>
      <c r="BT56" s="451"/>
      <c r="GM56" s="361"/>
      <c r="GN56" s="361"/>
      <c r="GO56" s="361"/>
      <c r="GP56" s="361"/>
      <c r="GQ56" s="361"/>
      <c r="GR56" s="361"/>
      <c r="GS56" s="361"/>
      <c r="GT56" s="361"/>
      <c r="GU56" s="361"/>
      <c r="GV56" s="361"/>
      <c r="GW56" s="361"/>
      <c r="GX56" s="361"/>
      <c r="GY56" s="361"/>
      <c r="GZ56" s="361"/>
      <c r="HA56" s="361"/>
      <c r="HB56" s="361"/>
      <c r="HC56" s="361"/>
      <c r="HD56" s="361"/>
    </row>
    <row r="57" spans="1:212" ht="14.25">
      <c r="A57" s="438"/>
      <c r="B57" s="448" t="s">
        <v>4165</v>
      </c>
      <c r="C57" s="449"/>
      <c r="D57" s="450"/>
      <c r="E57" s="450"/>
      <c r="F57" s="450"/>
      <c r="G57" s="450"/>
      <c r="H57" s="450"/>
      <c r="I57" s="450"/>
      <c r="J57" s="450"/>
      <c r="K57" s="450"/>
      <c r="L57" s="450"/>
      <c r="M57" s="449"/>
      <c r="N57" s="450"/>
      <c r="O57" s="450"/>
      <c r="P57" s="450"/>
      <c r="Q57" s="450"/>
      <c r="R57" s="450"/>
      <c r="S57" s="450"/>
      <c r="T57" s="450"/>
      <c r="U57" s="450"/>
      <c r="V57" s="450"/>
      <c r="W57" s="450"/>
      <c r="X57" s="450"/>
      <c r="Y57" s="449"/>
      <c r="Z57" s="450"/>
      <c r="AA57" s="450"/>
      <c r="AB57" s="450"/>
      <c r="AC57" s="450"/>
      <c r="AD57" s="450"/>
      <c r="AE57" s="450"/>
      <c r="AF57" s="450"/>
      <c r="AG57" s="450"/>
      <c r="AH57" s="449"/>
      <c r="AI57" s="450"/>
      <c r="AJ57" s="450"/>
      <c r="AK57" s="450"/>
      <c r="AL57" s="450"/>
      <c r="AM57" s="450"/>
      <c r="AN57" s="450"/>
      <c r="AO57" s="450"/>
      <c r="AP57" s="449"/>
      <c r="AQ57" s="450"/>
      <c r="AR57" s="450"/>
      <c r="AS57" s="450"/>
      <c r="AT57" s="450"/>
      <c r="AU57" s="450"/>
      <c r="AV57" s="450"/>
      <c r="AW57" s="450"/>
      <c r="AX57" s="450"/>
      <c r="AY57" s="450"/>
      <c r="AZ57" s="450"/>
      <c r="BA57" s="450"/>
      <c r="BB57" s="449"/>
      <c r="BC57" s="450"/>
      <c r="BD57" s="450"/>
      <c r="BE57" s="450"/>
      <c r="BF57" s="450"/>
      <c r="BG57" s="450"/>
      <c r="BH57" s="450"/>
      <c r="BI57" s="450"/>
      <c r="BJ57" s="450"/>
      <c r="BK57" s="450"/>
      <c r="BL57" s="450"/>
      <c r="BM57" s="450"/>
      <c r="BN57" s="450">
        <v>1</v>
      </c>
      <c r="BO57" s="449"/>
      <c r="BP57" s="450"/>
      <c r="BQ57" s="449"/>
      <c r="BR57" s="450"/>
      <c r="BS57" s="450"/>
      <c r="BT57" s="451"/>
      <c r="GM57" s="361"/>
      <c r="GN57" s="361"/>
      <c r="GO57" s="361"/>
      <c r="GP57" s="361"/>
      <c r="GQ57" s="361"/>
      <c r="GR57" s="361"/>
      <c r="GS57" s="361"/>
      <c r="GT57" s="361"/>
      <c r="GU57" s="361"/>
      <c r="GV57" s="361"/>
      <c r="GW57" s="361"/>
      <c r="GX57" s="361"/>
      <c r="GY57" s="361"/>
      <c r="GZ57" s="361"/>
      <c r="HA57" s="361"/>
      <c r="HB57" s="361"/>
      <c r="HC57" s="361"/>
      <c r="HD57" s="361"/>
    </row>
    <row r="58" spans="1:212" ht="14.25">
      <c r="A58" s="438"/>
      <c r="B58" s="448" t="s">
        <v>3942</v>
      </c>
      <c r="C58" s="449"/>
      <c r="D58" s="450"/>
      <c r="E58" s="450"/>
      <c r="F58" s="450"/>
      <c r="G58" s="450"/>
      <c r="H58" s="450"/>
      <c r="I58" s="450"/>
      <c r="J58" s="450"/>
      <c r="K58" s="450"/>
      <c r="L58" s="450"/>
      <c r="M58" s="449"/>
      <c r="N58" s="450"/>
      <c r="O58" s="450"/>
      <c r="P58" s="450"/>
      <c r="Q58" s="450"/>
      <c r="R58" s="450"/>
      <c r="S58" s="450"/>
      <c r="T58" s="450"/>
      <c r="U58" s="450"/>
      <c r="V58" s="450"/>
      <c r="W58" s="450"/>
      <c r="X58" s="450"/>
      <c r="Y58" s="449"/>
      <c r="Z58" s="450"/>
      <c r="AA58" s="450"/>
      <c r="AB58" s="450"/>
      <c r="AC58" s="450"/>
      <c r="AD58" s="450"/>
      <c r="AE58" s="450"/>
      <c r="AF58" s="450"/>
      <c r="AG58" s="450"/>
      <c r="AH58" s="449">
        <v>1</v>
      </c>
      <c r="AI58" s="450"/>
      <c r="AJ58" s="450"/>
      <c r="AK58" s="450"/>
      <c r="AL58" s="450"/>
      <c r="AM58" s="450"/>
      <c r="AN58" s="450"/>
      <c r="AO58" s="450"/>
      <c r="AP58" s="449"/>
      <c r="AQ58" s="450"/>
      <c r="AR58" s="450"/>
      <c r="AS58" s="450"/>
      <c r="AT58" s="450"/>
      <c r="AU58" s="450"/>
      <c r="AV58" s="450"/>
      <c r="AW58" s="450"/>
      <c r="AX58" s="450"/>
      <c r="AY58" s="450"/>
      <c r="AZ58" s="450"/>
      <c r="BA58" s="450"/>
      <c r="BB58" s="449"/>
      <c r="BC58" s="450"/>
      <c r="BD58" s="450"/>
      <c r="BE58" s="450"/>
      <c r="BF58" s="450"/>
      <c r="BG58" s="450"/>
      <c r="BH58" s="450"/>
      <c r="BI58" s="450"/>
      <c r="BJ58" s="450"/>
      <c r="BK58" s="450"/>
      <c r="BL58" s="450"/>
      <c r="BM58" s="450"/>
      <c r="BN58" s="450">
        <v>1</v>
      </c>
      <c r="BO58" s="449"/>
      <c r="BP58" s="450"/>
      <c r="BQ58" s="449"/>
      <c r="BR58" s="450"/>
      <c r="BS58" s="450"/>
      <c r="BT58" s="451"/>
      <c r="GM58" s="361"/>
      <c r="GN58" s="361"/>
      <c r="GO58" s="361"/>
      <c r="GP58" s="361"/>
      <c r="GQ58" s="361"/>
      <c r="GR58" s="361"/>
      <c r="GS58" s="361"/>
      <c r="GT58" s="361"/>
      <c r="GU58" s="361"/>
      <c r="GV58" s="361"/>
      <c r="GW58" s="361"/>
      <c r="GX58" s="361"/>
      <c r="GY58" s="361"/>
      <c r="GZ58" s="361"/>
      <c r="HA58" s="361"/>
      <c r="HB58" s="361"/>
      <c r="HC58" s="361"/>
      <c r="HD58" s="361"/>
    </row>
    <row r="59" spans="1:212" ht="14.25">
      <c r="A59" s="438"/>
      <c r="B59" s="448" t="s">
        <v>3902</v>
      </c>
      <c r="C59" s="449"/>
      <c r="D59" s="450"/>
      <c r="E59" s="450"/>
      <c r="F59" s="450"/>
      <c r="G59" s="450"/>
      <c r="H59" s="450"/>
      <c r="I59" s="450"/>
      <c r="J59" s="450"/>
      <c r="K59" s="450">
        <v>1</v>
      </c>
      <c r="L59" s="450"/>
      <c r="M59" s="449"/>
      <c r="N59" s="450"/>
      <c r="O59" s="450"/>
      <c r="P59" s="450"/>
      <c r="Q59" s="450"/>
      <c r="R59" s="450"/>
      <c r="S59" s="450"/>
      <c r="T59" s="450"/>
      <c r="U59" s="450"/>
      <c r="V59" s="450"/>
      <c r="W59" s="450">
        <v>1</v>
      </c>
      <c r="X59" s="450"/>
      <c r="Y59" s="449"/>
      <c r="Z59" s="450"/>
      <c r="AA59" s="450"/>
      <c r="AB59" s="450"/>
      <c r="AC59" s="450"/>
      <c r="AD59" s="450"/>
      <c r="AE59" s="450"/>
      <c r="AF59" s="450">
        <v>1</v>
      </c>
      <c r="AG59" s="450"/>
      <c r="AH59" s="449"/>
      <c r="AI59" s="450"/>
      <c r="AJ59" s="450"/>
      <c r="AK59" s="450"/>
      <c r="AL59" s="450"/>
      <c r="AM59" s="450"/>
      <c r="AN59" s="450">
        <v>1</v>
      </c>
      <c r="AO59" s="450"/>
      <c r="AP59" s="449"/>
      <c r="AQ59" s="450"/>
      <c r="AR59" s="450"/>
      <c r="AS59" s="450"/>
      <c r="AT59" s="450"/>
      <c r="AU59" s="450"/>
      <c r="AV59" s="450"/>
      <c r="AW59" s="450"/>
      <c r="AX59" s="450"/>
      <c r="AY59" s="450"/>
      <c r="AZ59" s="450"/>
      <c r="BA59" s="450"/>
      <c r="BB59" s="449"/>
      <c r="BC59" s="450"/>
      <c r="BD59" s="450"/>
      <c r="BE59" s="450"/>
      <c r="BF59" s="450"/>
      <c r="BG59" s="450"/>
      <c r="BH59" s="450"/>
      <c r="BI59" s="450"/>
      <c r="BJ59" s="450"/>
      <c r="BK59" s="450"/>
      <c r="BL59" s="450"/>
      <c r="BM59" s="450"/>
      <c r="BN59" s="450">
        <v>1</v>
      </c>
      <c r="BO59" s="449"/>
      <c r="BP59" s="450"/>
      <c r="BQ59" s="449"/>
      <c r="BR59" s="450"/>
      <c r="BS59" s="450"/>
      <c r="BT59" s="451"/>
      <c r="GM59" s="361"/>
      <c r="GN59" s="361"/>
      <c r="GO59" s="361"/>
      <c r="GP59" s="361"/>
      <c r="GQ59" s="361"/>
      <c r="GR59" s="361"/>
      <c r="GS59" s="361"/>
      <c r="GT59" s="361"/>
      <c r="GU59" s="361"/>
      <c r="GV59" s="361"/>
      <c r="GW59" s="361"/>
      <c r="GX59" s="361"/>
      <c r="GY59" s="361"/>
      <c r="GZ59" s="361"/>
      <c r="HA59" s="361"/>
      <c r="HB59" s="361"/>
      <c r="HC59" s="361"/>
      <c r="HD59" s="361"/>
    </row>
    <row r="60" spans="1:212" ht="14.25">
      <c r="A60" s="438"/>
      <c r="B60" s="448" t="s">
        <v>4632</v>
      </c>
      <c r="C60" s="449"/>
      <c r="D60" s="450">
        <v>1</v>
      </c>
      <c r="E60" s="450"/>
      <c r="F60" s="450"/>
      <c r="G60" s="450"/>
      <c r="H60" s="450"/>
      <c r="I60" s="450"/>
      <c r="J60" s="450"/>
      <c r="K60" s="450">
        <v>1</v>
      </c>
      <c r="L60" s="450"/>
      <c r="M60" s="449"/>
      <c r="N60" s="450"/>
      <c r="O60" s="450"/>
      <c r="P60" s="450"/>
      <c r="Q60" s="450"/>
      <c r="R60" s="450"/>
      <c r="S60" s="450"/>
      <c r="T60" s="450"/>
      <c r="U60" s="450"/>
      <c r="V60" s="450"/>
      <c r="W60" s="450">
        <v>1</v>
      </c>
      <c r="X60" s="450"/>
      <c r="Y60" s="449"/>
      <c r="Z60" s="450"/>
      <c r="AA60" s="450"/>
      <c r="AB60" s="450"/>
      <c r="AC60" s="450"/>
      <c r="AD60" s="450"/>
      <c r="AE60" s="450"/>
      <c r="AF60" s="450"/>
      <c r="AG60" s="450"/>
      <c r="AH60" s="449">
        <v>1</v>
      </c>
      <c r="AI60" s="450"/>
      <c r="AJ60" s="450"/>
      <c r="AK60" s="450"/>
      <c r="AL60" s="450"/>
      <c r="AM60" s="450"/>
      <c r="AN60" s="450"/>
      <c r="AO60" s="450"/>
      <c r="AP60" s="449"/>
      <c r="AQ60" s="450"/>
      <c r="AR60" s="450"/>
      <c r="AS60" s="450"/>
      <c r="AT60" s="450"/>
      <c r="AU60" s="450"/>
      <c r="AV60" s="450"/>
      <c r="AW60" s="450"/>
      <c r="AX60" s="450"/>
      <c r="AY60" s="450"/>
      <c r="AZ60" s="450"/>
      <c r="BA60" s="450"/>
      <c r="BB60" s="449"/>
      <c r="BC60" s="450"/>
      <c r="BD60" s="450"/>
      <c r="BE60" s="450"/>
      <c r="BF60" s="450"/>
      <c r="BG60" s="450"/>
      <c r="BH60" s="450"/>
      <c r="BI60" s="450"/>
      <c r="BJ60" s="450"/>
      <c r="BK60" s="450"/>
      <c r="BL60" s="450"/>
      <c r="BM60" s="450"/>
      <c r="BN60" s="450">
        <v>6</v>
      </c>
      <c r="BO60" s="449"/>
      <c r="BP60" s="450"/>
      <c r="BQ60" s="449"/>
      <c r="BR60" s="450"/>
      <c r="BS60" s="450"/>
      <c r="BT60" s="451"/>
      <c r="GM60" s="361"/>
      <c r="GN60" s="361"/>
      <c r="GO60" s="361"/>
      <c r="GP60" s="361"/>
      <c r="GQ60" s="361"/>
      <c r="GR60" s="361"/>
      <c r="GS60" s="361"/>
      <c r="GT60" s="361"/>
      <c r="GU60" s="361"/>
      <c r="GV60" s="361"/>
      <c r="GW60" s="361"/>
      <c r="GX60" s="361"/>
      <c r="GY60" s="361"/>
      <c r="GZ60" s="361"/>
      <c r="HA60" s="361"/>
      <c r="HB60" s="361"/>
      <c r="HC60" s="361"/>
      <c r="HD60" s="361"/>
    </row>
    <row r="61" spans="1:212" ht="14.25">
      <c r="A61" s="438"/>
      <c r="B61" s="448" t="s">
        <v>4292</v>
      </c>
      <c r="C61" s="449"/>
      <c r="D61" s="450"/>
      <c r="E61" s="450"/>
      <c r="F61" s="450"/>
      <c r="G61" s="450"/>
      <c r="H61" s="450"/>
      <c r="I61" s="450"/>
      <c r="J61" s="450"/>
      <c r="K61" s="450"/>
      <c r="L61" s="450"/>
      <c r="M61" s="449"/>
      <c r="N61" s="450"/>
      <c r="O61" s="450"/>
      <c r="P61" s="450"/>
      <c r="Q61" s="450"/>
      <c r="R61" s="450"/>
      <c r="S61" s="450">
        <v>1</v>
      </c>
      <c r="T61" s="450"/>
      <c r="U61" s="450"/>
      <c r="V61" s="450"/>
      <c r="W61" s="450"/>
      <c r="X61" s="450"/>
      <c r="Y61" s="449"/>
      <c r="Z61" s="450"/>
      <c r="AA61" s="450"/>
      <c r="AB61" s="450"/>
      <c r="AC61" s="450"/>
      <c r="AD61" s="450"/>
      <c r="AE61" s="450"/>
      <c r="AF61" s="450"/>
      <c r="AG61" s="450"/>
      <c r="AH61" s="449"/>
      <c r="AI61" s="450"/>
      <c r="AJ61" s="450"/>
      <c r="AK61" s="450"/>
      <c r="AL61" s="450"/>
      <c r="AM61" s="450"/>
      <c r="AN61" s="450"/>
      <c r="AO61" s="450"/>
      <c r="AP61" s="449"/>
      <c r="AQ61" s="450"/>
      <c r="AR61" s="450"/>
      <c r="AS61" s="450">
        <v>1</v>
      </c>
      <c r="AT61" s="450"/>
      <c r="AU61" s="450"/>
      <c r="AV61" s="450"/>
      <c r="AW61" s="450"/>
      <c r="AX61" s="450"/>
      <c r="AY61" s="450"/>
      <c r="AZ61" s="450"/>
      <c r="BA61" s="450"/>
      <c r="BB61" s="449"/>
      <c r="BC61" s="450"/>
      <c r="BD61" s="450"/>
      <c r="BE61" s="450"/>
      <c r="BF61" s="450"/>
      <c r="BG61" s="450"/>
      <c r="BH61" s="450"/>
      <c r="BI61" s="450"/>
      <c r="BJ61" s="450"/>
      <c r="BK61" s="450"/>
      <c r="BL61" s="450"/>
      <c r="BM61" s="450"/>
      <c r="BN61" s="450">
        <v>1</v>
      </c>
      <c r="BO61" s="449"/>
      <c r="BP61" s="450"/>
      <c r="BQ61" s="449"/>
      <c r="BR61" s="450"/>
      <c r="BS61" s="450"/>
      <c r="BT61" s="451"/>
      <c r="GM61" s="361"/>
      <c r="GN61" s="361"/>
      <c r="GO61" s="361"/>
      <c r="GP61" s="361"/>
      <c r="GQ61" s="361"/>
      <c r="GR61" s="361"/>
      <c r="GS61" s="361"/>
      <c r="GT61" s="361"/>
      <c r="GU61" s="361"/>
      <c r="GV61" s="361"/>
      <c r="GW61" s="361"/>
      <c r="GX61" s="361"/>
      <c r="GY61" s="361"/>
      <c r="GZ61" s="361"/>
      <c r="HA61" s="361"/>
      <c r="HB61" s="361"/>
      <c r="HC61" s="361"/>
      <c r="HD61" s="361"/>
    </row>
    <row r="62" spans="1:212" ht="14.25">
      <c r="A62" s="438"/>
      <c r="B62" s="448" t="s">
        <v>4358</v>
      </c>
      <c r="C62" s="449"/>
      <c r="D62" s="450"/>
      <c r="E62" s="450"/>
      <c r="F62" s="450"/>
      <c r="G62" s="450"/>
      <c r="H62" s="450"/>
      <c r="I62" s="450"/>
      <c r="J62" s="450"/>
      <c r="K62" s="450"/>
      <c r="L62" s="450"/>
      <c r="M62" s="449"/>
      <c r="N62" s="450"/>
      <c r="O62" s="450"/>
      <c r="P62" s="450"/>
      <c r="Q62" s="450"/>
      <c r="R62" s="450"/>
      <c r="S62" s="450"/>
      <c r="T62" s="450"/>
      <c r="U62" s="450"/>
      <c r="V62" s="450"/>
      <c r="W62" s="450"/>
      <c r="X62" s="450"/>
      <c r="Y62" s="449">
        <v>1</v>
      </c>
      <c r="Z62" s="450"/>
      <c r="AA62" s="450"/>
      <c r="AB62" s="450"/>
      <c r="AC62" s="450"/>
      <c r="AD62" s="450"/>
      <c r="AE62" s="450"/>
      <c r="AF62" s="450"/>
      <c r="AG62" s="450"/>
      <c r="AH62" s="449"/>
      <c r="AI62" s="450"/>
      <c r="AJ62" s="450"/>
      <c r="AK62" s="450"/>
      <c r="AL62" s="450"/>
      <c r="AM62" s="450">
        <v>1</v>
      </c>
      <c r="AN62" s="450"/>
      <c r="AO62" s="450"/>
      <c r="AP62" s="449"/>
      <c r="AQ62" s="450"/>
      <c r="AR62" s="450">
        <v>1</v>
      </c>
      <c r="AS62" s="450">
        <v>1</v>
      </c>
      <c r="AT62" s="450"/>
      <c r="AU62" s="450"/>
      <c r="AV62" s="450"/>
      <c r="AW62" s="450"/>
      <c r="AX62" s="450"/>
      <c r="AY62" s="450"/>
      <c r="AZ62" s="450"/>
      <c r="BA62" s="450"/>
      <c r="BB62" s="449"/>
      <c r="BC62" s="450"/>
      <c r="BD62" s="450"/>
      <c r="BE62" s="450"/>
      <c r="BF62" s="450"/>
      <c r="BG62" s="450"/>
      <c r="BH62" s="450"/>
      <c r="BI62" s="450"/>
      <c r="BJ62" s="450"/>
      <c r="BK62" s="450"/>
      <c r="BL62" s="450"/>
      <c r="BM62" s="450"/>
      <c r="BN62" s="450"/>
      <c r="BO62" s="449"/>
      <c r="BP62" s="450"/>
      <c r="BQ62" s="449"/>
      <c r="BR62" s="450"/>
      <c r="BS62" s="450"/>
      <c r="BT62" s="451"/>
      <c r="GM62" s="361"/>
      <c r="GN62" s="361"/>
      <c r="GO62" s="361"/>
      <c r="GP62" s="361"/>
      <c r="GQ62" s="361"/>
      <c r="GR62" s="361"/>
      <c r="GS62" s="361"/>
      <c r="GT62" s="361"/>
      <c r="GU62" s="361"/>
      <c r="GV62" s="361"/>
      <c r="GW62" s="361"/>
      <c r="GX62" s="361"/>
      <c r="GY62" s="361"/>
      <c r="GZ62" s="361"/>
      <c r="HA62" s="361"/>
      <c r="HB62" s="361"/>
      <c r="HC62" s="361"/>
      <c r="HD62" s="361"/>
    </row>
    <row r="63" spans="1:212" ht="14.25">
      <c r="A63" s="438"/>
      <c r="B63" s="448" t="s">
        <v>5564</v>
      </c>
      <c r="C63" s="449"/>
      <c r="D63" s="450"/>
      <c r="E63" s="450"/>
      <c r="F63" s="450"/>
      <c r="G63" s="450"/>
      <c r="H63" s="450"/>
      <c r="I63" s="450"/>
      <c r="J63" s="450"/>
      <c r="K63" s="450"/>
      <c r="L63" s="450"/>
      <c r="M63" s="449"/>
      <c r="N63" s="450"/>
      <c r="O63" s="450"/>
      <c r="P63" s="450"/>
      <c r="Q63" s="450"/>
      <c r="R63" s="450"/>
      <c r="S63" s="450"/>
      <c r="T63" s="450"/>
      <c r="U63" s="450"/>
      <c r="V63" s="450"/>
      <c r="W63" s="450"/>
      <c r="X63" s="450"/>
      <c r="Y63" s="449"/>
      <c r="Z63" s="450"/>
      <c r="AA63" s="450"/>
      <c r="AB63" s="450"/>
      <c r="AC63" s="450"/>
      <c r="AD63" s="450"/>
      <c r="AE63" s="450"/>
      <c r="AF63" s="450"/>
      <c r="AG63" s="450"/>
      <c r="AH63" s="449"/>
      <c r="AI63" s="450"/>
      <c r="AJ63" s="450"/>
      <c r="AK63" s="450"/>
      <c r="AL63" s="450"/>
      <c r="AM63" s="450"/>
      <c r="AN63" s="450"/>
      <c r="AO63" s="450"/>
      <c r="AP63" s="449"/>
      <c r="AQ63" s="450"/>
      <c r="AR63" s="450"/>
      <c r="AS63" s="450"/>
      <c r="AT63" s="450"/>
      <c r="AU63" s="450">
        <v>1</v>
      </c>
      <c r="AV63" s="450"/>
      <c r="AW63" s="450"/>
      <c r="AX63" s="450"/>
      <c r="AY63" s="450"/>
      <c r="AZ63" s="450"/>
      <c r="BA63" s="450"/>
      <c r="BB63" s="449"/>
      <c r="BC63" s="450"/>
      <c r="BD63" s="450"/>
      <c r="BE63" s="450"/>
      <c r="BF63" s="450"/>
      <c r="BG63" s="450"/>
      <c r="BH63" s="450"/>
      <c r="BI63" s="450"/>
      <c r="BJ63" s="450"/>
      <c r="BK63" s="450"/>
      <c r="BL63" s="450"/>
      <c r="BM63" s="450"/>
      <c r="BN63" s="450"/>
      <c r="BO63" s="449"/>
      <c r="BP63" s="450"/>
      <c r="BQ63" s="449"/>
      <c r="BR63" s="450"/>
      <c r="BS63" s="450"/>
      <c r="BT63" s="451"/>
      <c r="GM63" s="361"/>
      <c r="GN63" s="361"/>
      <c r="GO63" s="361"/>
      <c r="GP63" s="361"/>
      <c r="GQ63" s="361"/>
      <c r="GR63" s="361"/>
      <c r="GS63" s="361"/>
      <c r="GT63" s="361"/>
      <c r="GU63" s="361"/>
      <c r="GV63" s="361"/>
      <c r="GW63" s="361"/>
      <c r="GX63" s="361"/>
      <c r="GY63" s="361"/>
      <c r="GZ63" s="361"/>
      <c r="HA63" s="361"/>
      <c r="HB63" s="361"/>
      <c r="HC63" s="361"/>
      <c r="HD63" s="361"/>
    </row>
    <row r="64" spans="1:212" ht="14.25">
      <c r="A64" s="438"/>
      <c r="B64" s="448" t="s">
        <v>4234</v>
      </c>
      <c r="C64" s="449"/>
      <c r="D64" s="450"/>
      <c r="E64" s="450"/>
      <c r="F64" s="450"/>
      <c r="G64" s="450"/>
      <c r="H64" s="450"/>
      <c r="I64" s="450"/>
      <c r="J64" s="450"/>
      <c r="K64" s="450"/>
      <c r="L64" s="450"/>
      <c r="M64" s="449"/>
      <c r="N64" s="450"/>
      <c r="O64" s="450"/>
      <c r="P64" s="450"/>
      <c r="Q64" s="450"/>
      <c r="R64" s="450"/>
      <c r="S64" s="450"/>
      <c r="T64" s="450"/>
      <c r="U64" s="450"/>
      <c r="V64" s="450"/>
      <c r="W64" s="450"/>
      <c r="X64" s="450"/>
      <c r="Y64" s="449"/>
      <c r="Z64" s="450"/>
      <c r="AA64" s="450"/>
      <c r="AB64" s="450"/>
      <c r="AC64" s="450"/>
      <c r="AD64" s="450"/>
      <c r="AE64" s="450"/>
      <c r="AF64" s="450"/>
      <c r="AG64" s="450"/>
      <c r="AH64" s="449"/>
      <c r="AI64" s="450"/>
      <c r="AJ64" s="450"/>
      <c r="AK64" s="450"/>
      <c r="AL64" s="450"/>
      <c r="AM64" s="450"/>
      <c r="AN64" s="450"/>
      <c r="AO64" s="450"/>
      <c r="AP64" s="449"/>
      <c r="AQ64" s="450"/>
      <c r="AR64" s="450"/>
      <c r="AS64" s="450"/>
      <c r="AT64" s="450"/>
      <c r="AU64" s="450"/>
      <c r="AV64" s="450"/>
      <c r="AW64" s="450"/>
      <c r="AX64" s="450"/>
      <c r="AY64" s="450"/>
      <c r="AZ64" s="450"/>
      <c r="BA64" s="450"/>
      <c r="BB64" s="449"/>
      <c r="BC64" s="450"/>
      <c r="BD64" s="450"/>
      <c r="BE64" s="450"/>
      <c r="BF64" s="450"/>
      <c r="BG64" s="450"/>
      <c r="BH64" s="450"/>
      <c r="BI64" s="450"/>
      <c r="BJ64" s="450"/>
      <c r="BK64" s="450"/>
      <c r="BL64" s="450"/>
      <c r="BM64" s="450"/>
      <c r="BN64" s="450">
        <v>2</v>
      </c>
      <c r="BO64" s="449"/>
      <c r="BP64" s="450"/>
      <c r="BQ64" s="449"/>
      <c r="BR64" s="450"/>
      <c r="BS64" s="450"/>
      <c r="BT64" s="451"/>
      <c r="GM64" s="361"/>
      <c r="GN64" s="361"/>
      <c r="GO64" s="361"/>
      <c r="GP64" s="361"/>
      <c r="GQ64" s="361"/>
      <c r="GR64" s="361"/>
      <c r="GS64" s="361"/>
      <c r="GT64" s="361"/>
      <c r="GU64" s="361"/>
      <c r="GV64" s="361"/>
      <c r="GW64" s="361"/>
      <c r="GX64" s="361"/>
      <c r="GY64" s="361"/>
      <c r="GZ64" s="361"/>
      <c r="HA64" s="361"/>
      <c r="HB64" s="361"/>
      <c r="HC64" s="361"/>
      <c r="HD64" s="361"/>
    </row>
    <row r="65" spans="1:212" ht="14.25">
      <c r="A65" s="438"/>
      <c r="B65" s="448" t="s">
        <v>3988</v>
      </c>
      <c r="C65" s="449"/>
      <c r="D65" s="450"/>
      <c r="E65" s="450"/>
      <c r="F65" s="450"/>
      <c r="G65" s="450"/>
      <c r="H65" s="450"/>
      <c r="I65" s="450"/>
      <c r="J65" s="450"/>
      <c r="K65" s="450"/>
      <c r="L65" s="450"/>
      <c r="M65" s="449"/>
      <c r="N65" s="450">
        <v>1</v>
      </c>
      <c r="O65" s="450"/>
      <c r="P65" s="450"/>
      <c r="Q65" s="450"/>
      <c r="R65" s="450"/>
      <c r="S65" s="450"/>
      <c r="T65" s="450"/>
      <c r="U65" s="450"/>
      <c r="V65" s="450"/>
      <c r="W65" s="450"/>
      <c r="X65" s="450"/>
      <c r="Y65" s="449"/>
      <c r="Z65" s="450"/>
      <c r="AA65" s="450"/>
      <c r="AB65" s="450"/>
      <c r="AC65" s="450"/>
      <c r="AD65" s="450"/>
      <c r="AE65" s="450"/>
      <c r="AF65" s="450"/>
      <c r="AG65" s="450"/>
      <c r="AH65" s="449"/>
      <c r="AI65" s="450"/>
      <c r="AJ65" s="450">
        <v>1</v>
      </c>
      <c r="AK65" s="450"/>
      <c r="AL65" s="450"/>
      <c r="AM65" s="450"/>
      <c r="AN65" s="450"/>
      <c r="AO65" s="450"/>
      <c r="AP65" s="449"/>
      <c r="AQ65" s="450"/>
      <c r="AR65" s="450"/>
      <c r="AS65" s="450"/>
      <c r="AT65" s="450"/>
      <c r="AU65" s="450"/>
      <c r="AV65" s="450"/>
      <c r="AW65" s="450"/>
      <c r="AX65" s="450"/>
      <c r="AY65" s="450"/>
      <c r="AZ65" s="450"/>
      <c r="BA65" s="450"/>
      <c r="BB65" s="449"/>
      <c r="BC65" s="450"/>
      <c r="BD65" s="450"/>
      <c r="BE65" s="450"/>
      <c r="BF65" s="450"/>
      <c r="BG65" s="450"/>
      <c r="BH65" s="450"/>
      <c r="BI65" s="450"/>
      <c r="BJ65" s="450"/>
      <c r="BK65" s="450"/>
      <c r="BL65" s="450"/>
      <c r="BM65" s="450"/>
      <c r="BN65" s="450"/>
      <c r="BO65" s="449"/>
      <c r="BP65" s="450"/>
      <c r="BQ65" s="449"/>
      <c r="BR65" s="450"/>
      <c r="BS65" s="450"/>
      <c r="BT65" s="451"/>
      <c r="GM65" s="361"/>
      <c r="GN65" s="361"/>
      <c r="GO65" s="361"/>
      <c r="GP65" s="361"/>
      <c r="GQ65" s="361"/>
      <c r="GR65" s="361"/>
      <c r="GS65" s="361"/>
      <c r="GT65" s="361"/>
      <c r="GU65" s="361"/>
      <c r="GV65" s="361"/>
      <c r="GW65" s="361"/>
      <c r="GX65" s="361"/>
      <c r="GY65" s="361"/>
      <c r="GZ65" s="361"/>
      <c r="HA65" s="361"/>
      <c r="HB65" s="361"/>
      <c r="HC65" s="361"/>
      <c r="HD65" s="361"/>
    </row>
    <row r="66" spans="1:212" ht="14.25">
      <c r="A66" s="438"/>
      <c r="B66" s="448" t="s">
        <v>3993</v>
      </c>
      <c r="C66" s="449"/>
      <c r="D66" s="450"/>
      <c r="E66" s="450"/>
      <c r="F66" s="450"/>
      <c r="G66" s="450">
        <v>1</v>
      </c>
      <c r="H66" s="450"/>
      <c r="I66" s="450"/>
      <c r="J66" s="450"/>
      <c r="K66" s="450">
        <v>1</v>
      </c>
      <c r="L66" s="450"/>
      <c r="M66" s="449"/>
      <c r="N66" s="450"/>
      <c r="O66" s="450"/>
      <c r="P66" s="450"/>
      <c r="Q66" s="450"/>
      <c r="R66" s="450"/>
      <c r="S66" s="450"/>
      <c r="T66" s="450"/>
      <c r="U66" s="450"/>
      <c r="V66" s="450"/>
      <c r="W66" s="450"/>
      <c r="X66" s="450"/>
      <c r="Y66" s="449"/>
      <c r="Z66" s="450"/>
      <c r="AA66" s="450"/>
      <c r="AB66" s="450"/>
      <c r="AC66" s="450"/>
      <c r="AD66" s="450"/>
      <c r="AE66" s="450"/>
      <c r="AF66" s="450"/>
      <c r="AG66" s="450"/>
      <c r="AH66" s="449"/>
      <c r="AI66" s="450"/>
      <c r="AJ66" s="450"/>
      <c r="AK66" s="450"/>
      <c r="AL66" s="450"/>
      <c r="AM66" s="450"/>
      <c r="AN66" s="450">
        <v>1</v>
      </c>
      <c r="AO66" s="450"/>
      <c r="AP66" s="449"/>
      <c r="AQ66" s="450"/>
      <c r="AR66" s="450"/>
      <c r="AS66" s="450"/>
      <c r="AT66" s="450"/>
      <c r="AU66" s="450">
        <v>1</v>
      </c>
      <c r="AV66" s="450"/>
      <c r="AW66" s="450"/>
      <c r="AX66" s="450"/>
      <c r="AY66" s="450"/>
      <c r="AZ66" s="450">
        <v>1</v>
      </c>
      <c r="BA66" s="450"/>
      <c r="BB66" s="449"/>
      <c r="BC66" s="450"/>
      <c r="BD66" s="450"/>
      <c r="BE66" s="450"/>
      <c r="BF66" s="450"/>
      <c r="BG66" s="450"/>
      <c r="BH66" s="450"/>
      <c r="BI66" s="450"/>
      <c r="BJ66" s="450"/>
      <c r="BK66" s="450"/>
      <c r="BL66" s="450"/>
      <c r="BM66" s="450">
        <v>2</v>
      </c>
      <c r="BN66" s="450">
        <v>3</v>
      </c>
      <c r="BO66" s="449"/>
      <c r="BP66" s="450"/>
      <c r="BQ66" s="449"/>
      <c r="BR66" s="450"/>
      <c r="BS66" s="450"/>
      <c r="BT66" s="451"/>
      <c r="GM66" s="361"/>
      <c r="GN66" s="361"/>
      <c r="GO66" s="361"/>
      <c r="GP66" s="361"/>
      <c r="GQ66" s="361"/>
      <c r="GR66" s="361"/>
      <c r="GS66" s="361"/>
      <c r="GT66" s="361"/>
      <c r="GU66" s="361"/>
      <c r="GV66" s="361"/>
      <c r="GW66" s="361"/>
      <c r="GX66" s="361"/>
      <c r="GY66" s="361"/>
      <c r="GZ66" s="361"/>
      <c r="HA66" s="361"/>
      <c r="HB66" s="361"/>
      <c r="HC66" s="361"/>
      <c r="HD66" s="361"/>
    </row>
    <row r="67" spans="1:212" ht="14.25">
      <c r="A67" s="438"/>
      <c r="B67" s="448" t="s">
        <v>4366</v>
      </c>
      <c r="C67" s="449"/>
      <c r="D67" s="450"/>
      <c r="E67" s="450"/>
      <c r="F67" s="450"/>
      <c r="G67" s="450"/>
      <c r="H67" s="450"/>
      <c r="I67" s="450"/>
      <c r="J67" s="450"/>
      <c r="K67" s="450"/>
      <c r="L67" s="450"/>
      <c r="M67" s="449"/>
      <c r="N67" s="450"/>
      <c r="O67" s="450"/>
      <c r="P67" s="450"/>
      <c r="Q67" s="450"/>
      <c r="R67" s="450"/>
      <c r="S67" s="450"/>
      <c r="T67" s="450"/>
      <c r="U67" s="450"/>
      <c r="V67" s="450"/>
      <c r="W67" s="450"/>
      <c r="X67" s="450"/>
      <c r="Y67" s="449"/>
      <c r="Z67" s="450"/>
      <c r="AA67" s="450"/>
      <c r="AB67" s="450"/>
      <c r="AC67" s="450"/>
      <c r="AD67" s="450"/>
      <c r="AE67" s="450"/>
      <c r="AF67" s="450"/>
      <c r="AG67" s="450"/>
      <c r="AH67" s="449"/>
      <c r="AI67" s="450"/>
      <c r="AJ67" s="450">
        <v>1</v>
      </c>
      <c r="AK67" s="450"/>
      <c r="AL67" s="450"/>
      <c r="AM67" s="450"/>
      <c r="AN67" s="450"/>
      <c r="AO67" s="450"/>
      <c r="AP67" s="449"/>
      <c r="AQ67" s="450"/>
      <c r="AR67" s="450"/>
      <c r="AS67" s="450"/>
      <c r="AT67" s="450"/>
      <c r="AU67" s="450"/>
      <c r="AV67" s="450"/>
      <c r="AW67" s="450"/>
      <c r="AX67" s="450"/>
      <c r="AY67" s="450"/>
      <c r="AZ67" s="450"/>
      <c r="BA67" s="450"/>
      <c r="BB67" s="449"/>
      <c r="BC67" s="450"/>
      <c r="BD67" s="450"/>
      <c r="BE67" s="450"/>
      <c r="BF67" s="450"/>
      <c r="BG67" s="450"/>
      <c r="BH67" s="450"/>
      <c r="BI67" s="450"/>
      <c r="BJ67" s="450"/>
      <c r="BK67" s="450"/>
      <c r="BL67" s="450"/>
      <c r="BM67" s="450"/>
      <c r="BN67" s="450"/>
      <c r="BO67" s="449"/>
      <c r="BP67" s="450"/>
      <c r="BQ67" s="449"/>
      <c r="BR67" s="450"/>
      <c r="BS67" s="450"/>
      <c r="BT67" s="451"/>
      <c r="GM67" s="361"/>
      <c r="GN67" s="361"/>
      <c r="GO67" s="361"/>
      <c r="GP67" s="361"/>
      <c r="GQ67" s="361"/>
      <c r="GR67" s="361"/>
      <c r="GS67" s="361"/>
      <c r="GT67" s="361"/>
      <c r="GU67" s="361"/>
      <c r="GV67" s="361"/>
      <c r="GW67" s="361"/>
      <c r="GX67" s="361"/>
      <c r="GY67" s="361"/>
      <c r="GZ67" s="361"/>
      <c r="HA67" s="361"/>
      <c r="HB67" s="361"/>
      <c r="HC67" s="361"/>
      <c r="HD67" s="361"/>
    </row>
    <row r="68" spans="1:212" ht="14.25">
      <c r="A68" s="438"/>
      <c r="B68" s="448" t="s">
        <v>4294</v>
      </c>
      <c r="C68" s="449"/>
      <c r="D68" s="450"/>
      <c r="E68" s="450"/>
      <c r="F68" s="450">
        <v>1</v>
      </c>
      <c r="G68" s="450"/>
      <c r="H68" s="450"/>
      <c r="I68" s="450"/>
      <c r="J68" s="450"/>
      <c r="K68" s="450"/>
      <c r="L68" s="450"/>
      <c r="M68" s="449"/>
      <c r="N68" s="450"/>
      <c r="O68" s="450"/>
      <c r="P68" s="450">
        <v>1</v>
      </c>
      <c r="Q68" s="450"/>
      <c r="R68" s="450"/>
      <c r="S68" s="450"/>
      <c r="T68" s="450"/>
      <c r="U68" s="450"/>
      <c r="V68" s="450"/>
      <c r="W68" s="450"/>
      <c r="X68" s="450"/>
      <c r="Y68" s="449"/>
      <c r="Z68" s="450"/>
      <c r="AA68" s="450">
        <v>1</v>
      </c>
      <c r="AB68" s="450"/>
      <c r="AC68" s="450"/>
      <c r="AD68" s="450"/>
      <c r="AE68" s="450"/>
      <c r="AF68" s="450"/>
      <c r="AG68" s="450"/>
      <c r="AH68" s="449"/>
      <c r="AI68" s="450"/>
      <c r="AJ68" s="450"/>
      <c r="AK68" s="450">
        <v>1</v>
      </c>
      <c r="AL68" s="450"/>
      <c r="AM68" s="450"/>
      <c r="AN68" s="450"/>
      <c r="AO68" s="450"/>
      <c r="AP68" s="449"/>
      <c r="AQ68" s="450"/>
      <c r="AR68" s="450"/>
      <c r="AS68" s="450"/>
      <c r="AT68" s="450"/>
      <c r="AU68" s="450"/>
      <c r="AV68" s="450"/>
      <c r="AW68" s="450"/>
      <c r="AX68" s="450"/>
      <c r="AY68" s="450"/>
      <c r="AZ68" s="450"/>
      <c r="BA68" s="450"/>
      <c r="BB68" s="449"/>
      <c r="BC68" s="450"/>
      <c r="BD68" s="450"/>
      <c r="BE68" s="450"/>
      <c r="BF68" s="450"/>
      <c r="BG68" s="450"/>
      <c r="BH68" s="450"/>
      <c r="BI68" s="450"/>
      <c r="BJ68" s="450"/>
      <c r="BK68" s="450"/>
      <c r="BL68" s="450"/>
      <c r="BM68" s="450">
        <v>1</v>
      </c>
      <c r="BN68" s="450"/>
      <c r="BO68" s="449"/>
      <c r="BP68" s="450"/>
      <c r="BQ68" s="449"/>
      <c r="BR68" s="450"/>
      <c r="BS68" s="450"/>
      <c r="BT68" s="451"/>
      <c r="GM68" s="361"/>
      <c r="GN68" s="361"/>
      <c r="GO68" s="361"/>
      <c r="GP68" s="361"/>
      <c r="GQ68" s="361"/>
      <c r="GR68" s="361"/>
      <c r="GS68" s="361"/>
      <c r="GT68" s="361"/>
      <c r="GU68" s="361"/>
      <c r="GV68" s="361"/>
      <c r="GW68" s="361"/>
      <c r="GX68" s="361"/>
      <c r="GY68" s="361"/>
      <c r="GZ68" s="361"/>
      <c r="HA68" s="361"/>
      <c r="HB68" s="361"/>
      <c r="HC68" s="361"/>
      <c r="HD68" s="361"/>
    </row>
    <row r="69" spans="1:212" ht="14.25">
      <c r="A69" s="438"/>
      <c r="B69" s="448" t="s">
        <v>3910</v>
      </c>
      <c r="C69" s="449"/>
      <c r="D69" s="450"/>
      <c r="E69" s="450"/>
      <c r="F69" s="450">
        <v>1</v>
      </c>
      <c r="G69" s="450"/>
      <c r="H69" s="450"/>
      <c r="I69" s="450"/>
      <c r="J69" s="450"/>
      <c r="K69" s="450"/>
      <c r="L69" s="450"/>
      <c r="M69" s="449"/>
      <c r="N69" s="450"/>
      <c r="O69" s="450"/>
      <c r="P69" s="450">
        <v>1</v>
      </c>
      <c r="Q69" s="450"/>
      <c r="R69" s="450"/>
      <c r="S69" s="450"/>
      <c r="T69" s="450"/>
      <c r="U69" s="450"/>
      <c r="V69" s="450"/>
      <c r="W69" s="450"/>
      <c r="X69" s="450"/>
      <c r="Y69" s="449"/>
      <c r="Z69" s="450">
        <v>1</v>
      </c>
      <c r="AA69" s="450">
        <v>1</v>
      </c>
      <c r="AB69" s="450"/>
      <c r="AC69" s="450"/>
      <c r="AD69" s="450"/>
      <c r="AE69" s="450"/>
      <c r="AF69" s="450"/>
      <c r="AG69" s="450"/>
      <c r="AH69" s="449"/>
      <c r="AI69" s="450"/>
      <c r="AJ69" s="450"/>
      <c r="AK69" s="450"/>
      <c r="AL69" s="450"/>
      <c r="AM69" s="450"/>
      <c r="AN69" s="450">
        <v>1</v>
      </c>
      <c r="AO69" s="450"/>
      <c r="AP69" s="449"/>
      <c r="AQ69" s="450"/>
      <c r="AR69" s="450"/>
      <c r="AS69" s="450"/>
      <c r="AT69" s="450"/>
      <c r="AU69" s="450"/>
      <c r="AV69" s="450"/>
      <c r="AW69" s="450"/>
      <c r="AX69" s="450"/>
      <c r="AY69" s="450"/>
      <c r="AZ69" s="450"/>
      <c r="BA69" s="450"/>
      <c r="BB69" s="449"/>
      <c r="BC69" s="450"/>
      <c r="BD69" s="450"/>
      <c r="BE69" s="450"/>
      <c r="BF69" s="450"/>
      <c r="BG69" s="450"/>
      <c r="BH69" s="450"/>
      <c r="BI69" s="450"/>
      <c r="BJ69" s="450"/>
      <c r="BK69" s="450"/>
      <c r="BL69" s="450"/>
      <c r="BM69" s="450"/>
      <c r="BN69" s="450"/>
      <c r="BO69" s="449"/>
      <c r="BP69" s="450"/>
      <c r="BQ69" s="449"/>
      <c r="BR69" s="450"/>
      <c r="BS69" s="450"/>
      <c r="BT69" s="451"/>
      <c r="GM69" s="361"/>
      <c r="GN69" s="361"/>
      <c r="GO69" s="361"/>
      <c r="GP69" s="361"/>
      <c r="GQ69" s="361"/>
      <c r="GR69" s="361"/>
      <c r="GS69" s="361"/>
      <c r="GT69" s="361"/>
      <c r="GU69" s="361"/>
      <c r="GV69" s="361"/>
      <c r="GW69" s="361"/>
      <c r="GX69" s="361"/>
      <c r="GY69" s="361"/>
      <c r="GZ69" s="361"/>
      <c r="HA69" s="361"/>
      <c r="HB69" s="361"/>
      <c r="HC69" s="361"/>
      <c r="HD69" s="361"/>
    </row>
    <row r="70" spans="1:212" ht="14.25">
      <c r="A70" s="438"/>
      <c r="B70" s="448" t="s">
        <v>4019</v>
      </c>
      <c r="C70" s="449"/>
      <c r="D70" s="450"/>
      <c r="E70" s="450"/>
      <c r="F70" s="450"/>
      <c r="G70" s="450"/>
      <c r="H70" s="450"/>
      <c r="I70" s="450"/>
      <c r="J70" s="450"/>
      <c r="K70" s="450"/>
      <c r="L70" s="450"/>
      <c r="M70" s="449"/>
      <c r="N70" s="450"/>
      <c r="O70" s="450"/>
      <c r="P70" s="450"/>
      <c r="Q70" s="450"/>
      <c r="R70" s="450"/>
      <c r="S70" s="450"/>
      <c r="T70" s="450"/>
      <c r="U70" s="450"/>
      <c r="V70" s="450"/>
      <c r="W70" s="450">
        <v>1</v>
      </c>
      <c r="X70" s="450"/>
      <c r="Y70" s="449"/>
      <c r="Z70" s="450"/>
      <c r="AA70" s="450"/>
      <c r="AB70" s="450"/>
      <c r="AC70" s="450"/>
      <c r="AD70" s="450"/>
      <c r="AE70" s="450"/>
      <c r="AF70" s="450"/>
      <c r="AG70" s="450"/>
      <c r="AH70" s="449"/>
      <c r="AI70" s="450"/>
      <c r="AJ70" s="450"/>
      <c r="AK70" s="450"/>
      <c r="AL70" s="450"/>
      <c r="AM70" s="450"/>
      <c r="AN70" s="450"/>
      <c r="AO70" s="450"/>
      <c r="AP70" s="449"/>
      <c r="AQ70" s="450"/>
      <c r="AR70" s="450"/>
      <c r="AS70" s="450"/>
      <c r="AT70" s="450"/>
      <c r="AU70" s="450"/>
      <c r="AV70" s="450"/>
      <c r="AW70" s="450"/>
      <c r="AX70" s="450"/>
      <c r="AY70" s="450"/>
      <c r="AZ70" s="450"/>
      <c r="BA70" s="450"/>
      <c r="BB70" s="449"/>
      <c r="BC70" s="450"/>
      <c r="BD70" s="450"/>
      <c r="BE70" s="450"/>
      <c r="BF70" s="450"/>
      <c r="BG70" s="450"/>
      <c r="BH70" s="450"/>
      <c r="BI70" s="450"/>
      <c r="BJ70" s="450"/>
      <c r="BK70" s="450"/>
      <c r="BL70" s="450"/>
      <c r="BM70" s="450"/>
      <c r="BN70" s="450"/>
      <c r="BO70" s="449"/>
      <c r="BP70" s="450"/>
      <c r="BQ70" s="449"/>
      <c r="BR70" s="450"/>
      <c r="BS70" s="450"/>
      <c r="BT70" s="451"/>
      <c r="GM70" s="361"/>
      <c r="GN70" s="361"/>
      <c r="GO70" s="361"/>
      <c r="GP70" s="361"/>
      <c r="GQ70" s="361"/>
      <c r="GR70" s="361"/>
      <c r="GS70" s="361"/>
      <c r="GT70" s="361"/>
      <c r="GU70" s="361"/>
      <c r="GV70" s="361"/>
      <c r="GW70" s="361"/>
      <c r="GX70" s="361"/>
      <c r="GY70" s="361"/>
      <c r="GZ70" s="361"/>
      <c r="HA70" s="361"/>
      <c r="HB70" s="361"/>
      <c r="HC70" s="361"/>
      <c r="HD70" s="361"/>
    </row>
    <row r="71" spans="1:212" ht="14.25">
      <c r="A71" s="438"/>
      <c r="B71" s="448" t="s">
        <v>3650</v>
      </c>
      <c r="C71" s="449"/>
      <c r="D71" s="450"/>
      <c r="E71" s="450"/>
      <c r="F71" s="450"/>
      <c r="G71" s="450"/>
      <c r="H71" s="450"/>
      <c r="I71" s="450"/>
      <c r="J71" s="450"/>
      <c r="K71" s="450"/>
      <c r="L71" s="450"/>
      <c r="M71" s="449"/>
      <c r="N71" s="450"/>
      <c r="O71" s="450"/>
      <c r="P71" s="450"/>
      <c r="Q71" s="450"/>
      <c r="R71" s="450"/>
      <c r="S71" s="450"/>
      <c r="T71" s="450"/>
      <c r="U71" s="450"/>
      <c r="V71" s="450"/>
      <c r="W71" s="450"/>
      <c r="X71" s="450"/>
      <c r="Y71" s="449"/>
      <c r="Z71" s="450"/>
      <c r="AA71" s="450"/>
      <c r="AB71" s="450"/>
      <c r="AC71" s="450"/>
      <c r="AD71" s="450"/>
      <c r="AE71" s="450"/>
      <c r="AF71" s="450"/>
      <c r="AG71" s="450"/>
      <c r="AH71" s="449"/>
      <c r="AI71" s="450">
        <v>1</v>
      </c>
      <c r="AJ71" s="450"/>
      <c r="AK71" s="450"/>
      <c r="AL71" s="450"/>
      <c r="AM71" s="450"/>
      <c r="AN71" s="450"/>
      <c r="AO71" s="450"/>
      <c r="AP71" s="449"/>
      <c r="AQ71" s="450"/>
      <c r="AR71" s="450"/>
      <c r="AS71" s="450">
        <v>1</v>
      </c>
      <c r="AT71" s="450"/>
      <c r="AU71" s="450"/>
      <c r="AV71" s="450"/>
      <c r="AW71" s="450"/>
      <c r="AX71" s="450"/>
      <c r="AY71" s="450"/>
      <c r="AZ71" s="450"/>
      <c r="BA71" s="450"/>
      <c r="BB71" s="449"/>
      <c r="BC71" s="450"/>
      <c r="BD71" s="450"/>
      <c r="BE71" s="450"/>
      <c r="BF71" s="450"/>
      <c r="BG71" s="450"/>
      <c r="BH71" s="450"/>
      <c r="BI71" s="450"/>
      <c r="BJ71" s="450"/>
      <c r="BK71" s="450"/>
      <c r="BL71" s="450"/>
      <c r="BM71" s="450"/>
      <c r="BN71" s="450"/>
      <c r="BO71" s="449"/>
      <c r="BP71" s="450"/>
      <c r="BQ71" s="449"/>
      <c r="BR71" s="450"/>
      <c r="BS71" s="450"/>
      <c r="BT71" s="451"/>
      <c r="GM71" s="361"/>
      <c r="GN71" s="361"/>
      <c r="GO71" s="361"/>
      <c r="GP71" s="361"/>
      <c r="GQ71" s="361"/>
      <c r="GR71" s="361"/>
      <c r="GS71" s="361"/>
      <c r="GT71" s="361"/>
      <c r="GU71" s="361"/>
      <c r="GV71" s="361"/>
      <c r="GW71" s="361"/>
      <c r="GX71" s="361"/>
      <c r="GY71" s="361"/>
      <c r="GZ71" s="361"/>
      <c r="HA71" s="361"/>
      <c r="HB71" s="361"/>
      <c r="HC71" s="361"/>
      <c r="HD71" s="361"/>
    </row>
    <row r="72" spans="1:212" ht="14.25">
      <c r="A72" s="438"/>
      <c r="B72" s="448" t="s">
        <v>3948</v>
      </c>
      <c r="C72" s="449"/>
      <c r="D72" s="450">
        <v>1</v>
      </c>
      <c r="E72" s="450"/>
      <c r="F72" s="450">
        <v>1</v>
      </c>
      <c r="G72" s="450">
        <v>1</v>
      </c>
      <c r="H72" s="450"/>
      <c r="I72" s="450"/>
      <c r="J72" s="450"/>
      <c r="K72" s="450"/>
      <c r="L72" s="450"/>
      <c r="M72" s="449"/>
      <c r="N72" s="450">
        <v>1</v>
      </c>
      <c r="O72" s="450"/>
      <c r="P72" s="450"/>
      <c r="Q72" s="450"/>
      <c r="R72" s="450"/>
      <c r="S72" s="450"/>
      <c r="T72" s="450"/>
      <c r="U72" s="450"/>
      <c r="V72" s="450"/>
      <c r="W72" s="450"/>
      <c r="X72" s="450"/>
      <c r="Y72" s="449"/>
      <c r="Z72" s="450"/>
      <c r="AA72" s="450"/>
      <c r="AB72" s="450">
        <v>1</v>
      </c>
      <c r="AC72" s="450"/>
      <c r="AD72" s="450"/>
      <c r="AE72" s="450"/>
      <c r="AF72" s="450"/>
      <c r="AG72" s="450"/>
      <c r="AH72" s="449"/>
      <c r="AI72" s="450"/>
      <c r="AJ72" s="450">
        <v>1</v>
      </c>
      <c r="AK72" s="450"/>
      <c r="AL72" s="450"/>
      <c r="AM72" s="450"/>
      <c r="AN72" s="450"/>
      <c r="AO72" s="450"/>
      <c r="AP72" s="449"/>
      <c r="AQ72" s="450"/>
      <c r="AR72" s="450"/>
      <c r="AS72" s="450"/>
      <c r="AT72" s="450"/>
      <c r="AU72" s="450"/>
      <c r="AV72" s="450"/>
      <c r="AW72" s="450"/>
      <c r="AX72" s="450"/>
      <c r="AY72" s="450"/>
      <c r="AZ72" s="450"/>
      <c r="BA72" s="450"/>
      <c r="BB72" s="449"/>
      <c r="BC72" s="450"/>
      <c r="BD72" s="450"/>
      <c r="BE72" s="450"/>
      <c r="BF72" s="450"/>
      <c r="BG72" s="450"/>
      <c r="BH72" s="450"/>
      <c r="BI72" s="450"/>
      <c r="BJ72" s="450"/>
      <c r="BK72" s="450"/>
      <c r="BL72" s="450"/>
      <c r="BM72" s="450"/>
      <c r="BN72" s="450"/>
      <c r="BO72" s="449"/>
      <c r="BP72" s="450"/>
      <c r="BQ72" s="449"/>
      <c r="BR72" s="450"/>
      <c r="BS72" s="450"/>
      <c r="BT72" s="451"/>
      <c r="GM72" s="361"/>
      <c r="GN72" s="361"/>
      <c r="GO72" s="361"/>
      <c r="GP72" s="361"/>
      <c r="GQ72" s="361"/>
      <c r="GR72" s="361"/>
      <c r="GS72" s="361"/>
      <c r="GT72" s="361"/>
      <c r="GU72" s="361"/>
      <c r="GV72" s="361"/>
      <c r="GW72" s="361"/>
      <c r="GX72" s="361"/>
      <c r="GY72" s="361"/>
      <c r="GZ72" s="361"/>
      <c r="HA72" s="361"/>
      <c r="HB72" s="361"/>
      <c r="HC72" s="361"/>
      <c r="HD72" s="361"/>
    </row>
    <row r="73" spans="1:212" ht="14.25">
      <c r="A73" s="438"/>
      <c r="B73" s="448" t="s">
        <v>4476</v>
      </c>
      <c r="C73" s="449"/>
      <c r="D73" s="450"/>
      <c r="E73" s="450"/>
      <c r="F73" s="450"/>
      <c r="G73" s="450"/>
      <c r="H73" s="450"/>
      <c r="I73" s="450"/>
      <c r="J73" s="450"/>
      <c r="K73" s="450"/>
      <c r="L73" s="450"/>
      <c r="M73" s="449"/>
      <c r="N73" s="450"/>
      <c r="O73" s="450"/>
      <c r="P73" s="450"/>
      <c r="Q73" s="450"/>
      <c r="R73" s="450"/>
      <c r="S73" s="450"/>
      <c r="T73" s="450"/>
      <c r="U73" s="450"/>
      <c r="V73" s="450"/>
      <c r="W73" s="450"/>
      <c r="X73" s="450"/>
      <c r="Y73" s="449"/>
      <c r="Z73" s="450"/>
      <c r="AA73" s="450"/>
      <c r="AB73" s="450"/>
      <c r="AC73" s="450"/>
      <c r="AD73" s="450"/>
      <c r="AE73" s="450"/>
      <c r="AF73" s="450"/>
      <c r="AG73" s="450"/>
      <c r="AH73" s="449"/>
      <c r="AI73" s="450"/>
      <c r="AJ73" s="450"/>
      <c r="AK73" s="450"/>
      <c r="AL73" s="450"/>
      <c r="AM73" s="450"/>
      <c r="AN73" s="450"/>
      <c r="AO73" s="450"/>
      <c r="AP73" s="449"/>
      <c r="AQ73" s="450"/>
      <c r="AR73" s="450"/>
      <c r="AS73" s="450"/>
      <c r="AT73" s="450"/>
      <c r="AU73" s="450"/>
      <c r="AV73" s="450"/>
      <c r="AW73" s="450"/>
      <c r="AX73" s="450"/>
      <c r="AY73" s="450"/>
      <c r="AZ73" s="450"/>
      <c r="BA73" s="450"/>
      <c r="BB73" s="449"/>
      <c r="BC73" s="450"/>
      <c r="BD73" s="450"/>
      <c r="BE73" s="450"/>
      <c r="BF73" s="450"/>
      <c r="BG73" s="450"/>
      <c r="BH73" s="450"/>
      <c r="BI73" s="450"/>
      <c r="BJ73" s="450"/>
      <c r="BK73" s="450"/>
      <c r="BL73" s="450"/>
      <c r="BM73" s="450"/>
      <c r="BN73" s="450">
        <v>1</v>
      </c>
      <c r="BO73" s="449"/>
      <c r="BP73" s="450"/>
      <c r="BQ73" s="449"/>
      <c r="BR73" s="450"/>
      <c r="BS73" s="450"/>
      <c r="BT73" s="451"/>
      <c r="GM73" s="361"/>
      <c r="GN73" s="361"/>
      <c r="GO73" s="361"/>
      <c r="GP73" s="361"/>
      <c r="GQ73" s="361"/>
      <c r="GR73" s="361"/>
      <c r="GS73" s="361"/>
      <c r="GT73" s="361"/>
      <c r="GU73" s="361"/>
      <c r="GV73" s="361"/>
      <c r="GW73" s="361"/>
      <c r="GX73" s="361"/>
      <c r="GY73" s="361"/>
      <c r="GZ73" s="361"/>
      <c r="HA73" s="361"/>
      <c r="HB73" s="361"/>
      <c r="HC73" s="361"/>
      <c r="HD73" s="361"/>
    </row>
    <row r="74" spans="1:212" ht="14.25">
      <c r="A74" s="438"/>
      <c r="B74" s="448" t="s">
        <v>4174</v>
      </c>
      <c r="C74" s="449"/>
      <c r="D74" s="450"/>
      <c r="E74" s="450"/>
      <c r="F74" s="450">
        <v>1</v>
      </c>
      <c r="G74" s="450">
        <v>1</v>
      </c>
      <c r="H74" s="450"/>
      <c r="I74" s="450">
        <v>1</v>
      </c>
      <c r="J74" s="450"/>
      <c r="K74" s="450"/>
      <c r="L74" s="450"/>
      <c r="M74" s="449"/>
      <c r="N74" s="450"/>
      <c r="O74" s="450"/>
      <c r="P74" s="450"/>
      <c r="Q74" s="450"/>
      <c r="R74" s="450"/>
      <c r="S74" s="450"/>
      <c r="T74" s="450"/>
      <c r="U74" s="450"/>
      <c r="V74" s="450"/>
      <c r="W74" s="450"/>
      <c r="X74" s="450"/>
      <c r="Y74" s="449"/>
      <c r="Z74" s="450"/>
      <c r="AA74" s="450">
        <v>1</v>
      </c>
      <c r="AB74" s="450"/>
      <c r="AC74" s="450"/>
      <c r="AD74" s="450"/>
      <c r="AE74" s="450"/>
      <c r="AF74" s="450"/>
      <c r="AG74" s="450"/>
      <c r="AH74" s="449"/>
      <c r="AI74" s="450">
        <v>1</v>
      </c>
      <c r="AJ74" s="450">
        <v>1</v>
      </c>
      <c r="AK74" s="450"/>
      <c r="AL74" s="450"/>
      <c r="AM74" s="450"/>
      <c r="AN74" s="450"/>
      <c r="AO74" s="450"/>
      <c r="AP74" s="449"/>
      <c r="AQ74" s="450"/>
      <c r="AR74" s="450"/>
      <c r="AS74" s="450"/>
      <c r="AT74" s="450"/>
      <c r="AU74" s="450"/>
      <c r="AV74" s="450"/>
      <c r="AW74" s="450"/>
      <c r="AX74" s="450"/>
      <c r="AY74" s="450"/>
      <c r="AZ74" s="450"/>
      <c r="BA74" s="450"/>
      <c r="BB74" s="449"/>
      <c r="BC74" s="450"/>
      <c r="BD74" s="450"/>
      <c r="BE74" s="450"/>
      <c r="BF74" s="450"/>
      <c r="BG74" s="450"/>
      <c r="BH74" s="450"/>
      <c r="BI74" s="450"/>
      <c r="BJ74" s="450">
        <v>1</v>
      </c>
      <c r="BK74" s="450"/>
      <c r="BL74" s="450"/>
      <c r="BM74" s="450"/>
      <c r="BN74" s="450"/>
      <c r="BO74" s="449"/>
      <c r="BP74" s="450"/>
      <c r="BQ74" s="449"/>
      <c r="BR74" s="450"/>
      <c r="BS74" s="450"/>
      <c r="BT74" s="451"/>
      <c r="GM74" s="361"/>
      <c r="GN74" s="361"/>
      <c r="GO74" s="361"/>
      <c r="GP74" s="361"/>
      <c r="GQ74" s="361"/>
      <c r="GR74" s="361"/>
      <c r="GS74" s="361"/>
      <c r="GT74" s="361"/>
      <c r="GU74" s="361"/>
      <c r="GV74" s="361"/>
      <c r="GW74" s="361"/>
      <c r="GX74" s="361"/>
      <c r="GY74" s="361"/>
      <c r="GZ74" s="361"/>
      <c r="HA74" s="361"/>
      <c r="HB74" s="361"/>
      <c r="HC74" s="361"/>
      <c r="HD74" s="361"/>
    </row>
    <row r="75" spans="1:212" ht="14.25">
      <c r="A75" s="438"/>
      <c r="B75" s="448" t="s">
        <v>4176</v>
      </c>
      <c r="C75" s="449"/>
      <c r="D75" s="450"/>
      <c r="E75" s="450"/>
      <c r="F75" s="450"/>
      <c r="G75" s="450"/>
      <c r="H75" s="450"/>
      <c r="I75" s="450"/>
      <c r="J75" s="450"/>
      <c r="K75" s="450"/>
      <c r="L75" s="450"/>
      <c r="M75" s="449"/>
      <c r="N75" s="450"/>
      <c r="O75" s="450"/>
      <c r="P75" s="450"/>
      <c r="Q75" s="450"/>
      <c r="R75" s="450"/>
      <c r="S75" s="450"/>
      <c r="T75" s="450"/>
      <c r="U75" s="450"/>
      <c r="V75" s="450"/>
      <c r="W75" s="450"/>
      <c r="X75" s="450"/>
      <c r="Y75" s="449"/>
      <c r="Z75" s="450"/>
      <c r="AA75" s="450"/>
      <c r="AB75" s="450"/>
      <c r="AC75" s="450"/>
      <c r="AD75" s="450"/>
      <c r="AE75" s="450"/>
      <c r="AF75" s="450"/>
      <c r="AG75" s="450"/>
      <c r="AH75" s="449">
        <v>1</v>
      </c>
      <c r="AI75" s="450"/>
      <c r="AJ75" s="450"/>
      <c r="AK75" s="450"/>
      <c r="AL75" s="450"/>
      <c r="AM75" s="450"/>
      <c r="AN75" s="450"/>
      <c r="AO75" s="450"/>
      <c r="AP75" s="449"/>
      <c r="AQ75" s="450"/>
      <c r="AR75" s="450"/>
      <c r="AS75" s="450"/>
      <c r="AT75" s="450"/>
      <c r="AU75" s="450"/>
      <c r="AV75" s="450"/>
      <c r="AW75" s="450"/>
      <c r="AX75" s="450"/>
      <c r="AY75" s="450"/>
      <c r="AZ75" s="450"/>
      <c r="BA75" s="450"/>
      <c r="BB75" s="449"/>
      <c r="BC75" s="450"/>
      <c r="BD75" s="450"/>
      <c r="BE75" s="450"/>
      <c r="BF75" s="450"/>
      <c r="BG75" s="450"/>
      <c r="BH75" s="450"/>
      <c r="BI75" s="450"/>
      <c r="BJ75" s="450"/>
      <c r="BK75" s="450"/>
      <c r="BL75" s="450"/>
      <c r="BM75" s="450"/>
      <c r="BN75" s="450"/>
      <c r="BO75" s="449"/>
      <c r="BP75" s="450"/>
      <c r="BQ75" s="449"/>
      <c r="BR75" s="450"/>
      <c r="BS75" s="450"/>
      <c r="BT75" s="451"/>
      <c r="GM75" s="361"/>
      <c r="GN75" s="361"/>
      <c r="GO75" s="361"/>
      <c r="GP75" s="361"/>
      <c r="GQ75" s="361"/>
      <c r="GR75" s="361"/>
      <c r="GS75" s="361"/>
      <c r="GT75" s="361"/>
      <c r="GU75" s="361"/>
      <c r="GV75" s="361"/>
      <c r="GW75" s="361"/>
      <c r="GX75" s="361"/>
      <c r="GY75" s="361"/>
      <c r="GZ75" s="361"/>
      <c r="HA75" s="361"/>
      <c r="HB75" s="361"/>
      <c r="HC75" s="361"/>
      <c r="HD75" s="361"/>
    </row>
    <row r="76" spans="1:212" ht="14.25">
      <c r="A76" s="438"/>
      <c r="B76" s="448" t="s">
        <v>3779</v>
      </c>
      <c r="C76" s="449"/>
      <c r="D76" s="450"/>
      <c r="E76" s="450"/>
      <c r="F76" s="450"/>
      <c r="G76" s="450"/>
      <c r="H76" s="450"/>
      <c r="I76" s="450"/>
      <c r="J76" s="450"/>
      <c r="K76" s="450"/>
      <c r="L76" s="450"/>
      <c r="M76" s="449"/>
      <c r="N76" s="450"/>
      <c r="O76" s="450"/>
      <c r="P76" s="450"/>
      <c r="Q76" s="450"/>
      <c r="R76" s="450"/>
      <c r="S76" s="450"/>
      <c r="T76" s="450"/>
      <c r="U76" s="450"/>
      <c r="V76" s="450"/>
      <c r="W76" s="450"/>
      <c r="X76" s="450"/>
      <c r="Y76" s="449"/>
      <c r="Z76" s="450"/>
      <c r="AA76" s="450"/>
      <c r="AB76" s="450"/>
      <c r="AC76" s="450"/>
      <c r="AD76" s="450"/>
      <c r="AE76" s="450"/>
      <c r="AF76" s="450"/>
      <c r="AG76" s="450"/>
      <c r="AH76" s="449"/>
      <c r="AI76" s="450"/>
      <c r="AJ76" s="450"/>
      <c r="AK76" s="450"/>
      <c r="AL76" s="450"/>
      <c r="AM76" s="450"/>
      <c r="AN76" s="450"/>
      <c r="AO76" s="450"/>
      <c r="AP76" s="449"/>
      <c r="AQ76" s="450"/>
      <c r="AR76" s="450"/>
      <c r="AS76" s="450"/>
      <c r="AT76" s="450"/>
      <c r="AU76" s="450"/>
      <c r="AV76" s="450"/>
      <c r="AW76" s="450"/>
      <c r="AX76" s="450"/>
      <c r="AY76" s="450"/>
      <c r="AZ76" s="450"/>
      <c r="BA76" s="450"/>
      <c r="BB76" s="449"/>
      <c r="BC76" s="450"/>
      <c r="BD76" s="450"/>
      <c r="BE76" s="450"/>
      <c r="BF76" s="450"/>
      <c r="BG76" s="450"/>
      <c r="BH76" s="450"/>
      <c r="BI76" s="450"/>
      <c r="BJ76" s="450"/>
      <c r="BK76" s="450"/>
      <c r="BL76" s="450"/>
      <c r="BM76" s="450"/>
      <c r="BN76" s="450"/>
      <c r="BO76" s="449"/>
      <c r="BP76" s="450"/>
      <c r="BQ76" s="449"/>
      <c r="BR76" s="450"/>
      <c r="BS76" s="450"/>
      <c r="BT76" s="451"/>
      <c r="GM76" s="361"/>
      <c r="GN76" s="361"/>
      <c r="GO76" s="361"/>
      <c r="GP76" s="361"/>
      <c r="GQ76" s="361"/>
      <c r="GR76" s="361"/>
      <c r="GS76" s="361"/>
      <c r="GT76" s="361"/>
      <c r="GU76" s="361"/>
      <c r="GV76" s="361"/>
      <c r="GW76" s="361"/>
      <c r="GX76" s="361"/>
      <c r="GY76" s="361"/>
      <c r="GZ76" s="361"/>
      <c r="HA76" s="361"/>
      <c r="HB76" s="361"/>
      <c r="HC76" s="361"/>
      <c r="HD76" s="361"/>
    </row>
    <row r="77" spans="1:212" ht="14.25">
      <c r="A77" s="438"/>
      <c r="B77" s="448" t="s">
        <v>4177</v>
      </c>
      <c r="C77" s="449"/>
      <c r="D77" s="450"/>
      <c r="E77" s="450"/>
      <c r="F77" s="450"/>
      <c r="G77" s="450"/>
      <c r="H77" s="450"/>
      <c r="I77" s="450"/>
      <c r="J77" s="450"/>
      <c r="K77" s="450"/>
      <c r="L77" s="450"/>
      <c r="M77" s="449"/>
      <c r="N77" s="450"/>
      <c r="O77" s="450"/>
      <c r="P77" s="450"/>
      <c r="Q77" s="450"/>
      <c r="R77" s="450"/>
      <c r="S77" s="450"/>
      <c r="T77" s="450"/>
      <c r="U77" s="450"/>
      <c r="V77" s="450"/>
      <c r="W77" s="450"/>
      <c r="X77" s="450"/>
      <c r="Y77" s="449"/>
      <c r="Z77" s="450">
        <v>1</v>
      </c>
      <c r="AA77" s="450"/>
      <c r="AB77" s="450"/>
      <c r="AC77" s="450"/>
      <c r="AD77" s="450"/>
      <c r="AE77" s="450"/>
      <c r="AF77" s="450"/>
      <c r="AG77" s="450"/>
      <c r="AH77" s="449">
        <v>1</v>
      </c>
      <c r="AI77" s="450"/>
      <c r="AJ77" s="450"/>
      <c r="AK77" s="450"/>
      <c r="AL77" s="450"/>
      <c r="AM77" s="450"/>
      <c r="AN77" s="450"/>
      <c r="AO77" s="450"/>
      <c r="AP77" s="449"/>
      <c r="AQ77" s="450"/>
      <c r="AR77" s="450"/>
      <c r="AS77" s="450"/>
      <c r="AT77" s="450"/>
      <c r="AU77" s="450"/>
      <c r="AV77" s="450"/>
      <c r="AW77" s="450"/>
      <c r="AX77" s="450"/>
      <c r="AY77" s="450"/>
      <c r="AZ77" s="450"/>
      <c r="BA77" s="450"/>
      <c r="BB77" s="449"/>
      <c r="BC77" s="450"/>
      <c r="BD77" s="450"/>
      <c r="BE77" s="450"/>
      <c r="BF77" s="450"/>
      <c r="BG77" s="450"/>
      <c r="BH77" s="450"/>
      <c r="BI77" s="450"/>
      <c r="BJ77" s="450"/>
      <c r="BK77" s="450"/>
      <c r="BL77" s="450"/>
      <c r="BM77" s="450"/>
      <c r="BN77" s="450"/>
      <c r="BO77" s="449"/>
      <c r="BP77" s="450"/>
      <c r="BQ77" s="449"/>
      <c r="BR77" s="450"/>
      <c r="BS77" s="450"/>
      <c r="BT77" s="451"/>
      <c r="GM77" s="361"/>
      <c r="GN77" s="361"/>
      <c r="GO77" s="361"/>
      <c r="GP77" s="361"/>
      <c r="GQ77" s="361"/>
      <c r="GR77" s="361"/>
      <c r="GS77" s="361"/>
      <c r="GT77" s="361"/>
      <c r="GU77" s="361"/>
      <c r="GV77" s="361"/>
      <c r="GW77" s="361"/>
      <c r="GX77" s="361"/>
      <c r="GY77" s="361"/>
      <c r="GZ77" s="361"/>
      <c r="HA77" s="361"/>
      <c r="HB77" s="361"/>
      <c r="HC77" s="361"/>
      <c r="HD77" s="361"/>
    </row>
    <row r="78" spans="1:212" ht="14.25">
      <c r="A78" s="438"/>
      <c r="B78" s="448" t="s">
        <v>4181</v>
      </c>
      <c r="C78" s="449"/>
      <c r="D78" s="450"/>
      <c r="E78" s="450"/>
      <c r="F78" s="450"/>
      <c r="G78" s="450"/>
      <c r="H78" s="450"/>
      <c r="I78" s="450"/>
      <c r="J78" s="450"/>
      <c r="K78" s="450"/>
      <c r="L78" s="450"/>
      <c r="M78" s="449"/>
      <c r="N78" s="450"/>
      <c r="O78" s="450"/>
      <c r="P78" s="450"/>
      <c r="Q78" s="450"/>
      <c r="R78" s="450"/>
      <c r="S78" s="450"/>
      <c r="T78" s="450"/>
      <c r="U78" s="450"/>
      <c r="V78" s="450"/>
      <c r="W78" s="450"/>
      <c r="X78" s="450"/>
      <c r="Y78" s="449"/>
      <c r="Z78" s="450"/>
      <c r="AA78" s="450"/>
      <c r="AB78" s="450"/>
      <c r="AC78" s="450"/>
      <c r="AD78" s="450"/>
      <c r="AE78" s="450"/>
      <c r="AF78" s="450"/>
      <c r="AG78" s="450"/>
      <c r="AH78" s="449"/>
      <c r="AI78" s="450"/>
      <c r="AJ78" s="450"/>
      <c r="AK78" s="450"/>
      <c r="AL78" s="450"/>
      <c r="AM78" s="450"/>
      <c r="AN78" s="450"/>
      <c r="AO78" s="450"/>
      <c r="AP78" s="449"/>
      <c r="AQ78" s="450"/>
      <c r="AR78" s="450"/>
      <c r="AS78" s="450"/>
      <c r="AT78" s="450"/>
      <c r="AU78" s="450"/>
      <c r="AV78" s="450"/>
      <c r="AW78" s="450"/>
      <c r="AX78" s="450"/>
      <c r="AY78" s="450"/>
      <c r="AZ78" s="450"/>
      <c r="BA78" s="450"/>
      <c r="BB78" s="449"/>
      <c r="BC78" s="450"/>
      <c r="BD78" s="450"/>
      <c r="BE78" s="450"/>
      <c r="BF78" s="450"/>
      <c r="BG78" s="450"/>
      <c r="BH78" s="450"/>
      <c r="BI78" s="450"/>
      <c r="BJ78" s="450"/>
      <c r="BK78" s="450"/>
      <c r="BL78" s="450"/>
      <c r="BM78" s="450"/>
      <c r="BN78" s="450"/>
      <c r="BO78" s="449"/>
      <c r="BP78" s="450"/>
      <c r="BQ78" s="449"/>
      <c r="BR78" s="450"/>
      <c r="BS78" s="450"/>
      <c r="BT78" s="451"/>
      <c r="GM78" s="361"/>
      <c r="GN78" s="361"/>
      <c r="GO78" s="361"/>
      <c r="GP78" s="361"/>
      <c r="GQ78" s="361"/>
      <c r="GR78" s="361"/>
      <c r="GS78" s="361"/>
      <c r="GT78" s="361"/>
      <c r="GU78" s="361"/>
      <c r="GV78" s="361"/>
      <c r="GW78" s="361"/>
      <c r="GX78" s="361"/>
      <c r="GY78" s="361"/>
      <c r="GZ78" s="361"/>
      <c r="HA78" s="361"/>
      <c r="HB78" s="361"/>
      <c r="HC78" s="361"/>
      <c r="HD78" s="361"/>
    </row>
    <row r="79" spans="1:212" ht="14.25">
      <c r="A79" s="438"/>
      <c r="B79" s="448" t="s">
        <v>4278</v>
      </c>
      <c r="C79" s="449"/>
      <c r="D79" s="450"/>
      <c r="E79" s="450"/>
      <c r="F79" s="450"/>
      <c r="G79" s="450"/>
      <c r="H79" s="450"/>
      <c r="I79" s="450"/>
      <c r="J79" s="450"/>
      <c r="K79" s="450"/>
      <c r="L79" s="450"/>
      <c r="M79" s="449"/>
      <c r="N79" s="450"/>
      <c r="O79" s="450"/>
      <c r="P79" s="450"/>
      <c r="Q79" s="450"/>
      <c r="R79" s="450"/>
      <c r="S79" s="450"/>
      <c r="T79" s="450"/>
      <c r="U79" s="450"/>
      <c r="V79" s="450"/>
      <c r="W79" s="450"/>
      <c r="X79" s="450"/>
      <c r="Y79" s="449"/>
      <c r="Z79" s="450"/>
      <c r="AA79" s="450"/>
      <c r="AB79" s="450"/>
      <c r="AC79" s="450"/>
      <c r="AD79" s="450"/>
      <c r="AE79" s="450"/>
      <c r="AF79" s="450"/>
      <c r="AG79" s="450"/>
      <c r="AH79" s="449"/>
      <c r="AI79" s="450"/>
      <c r="AJ79" s="450"/>
      <c r="AK79" s="450"/>
      <c r="AL79" s="450"/>
      <c r="AM79" s="450"/>
      <c r="AN79" s="450"/>
      <c r="AO79" s="450"/>
      <c r="AP79" s="449"/>
      <c r="AQ79" s="450">
        <v>1</v>
      </c>
      <c r="AR79" s="450"/>
      <c r="AS79" s="450"/>
      <c r="AT79" s="450"/>
      <c r="AU79" s="450"/>
      <c r="AV79" s="450"/>
      <c r="AW79" s="450"/>
      <c r="AX79" s="450"/>
      <c r="AY79" s="450"/>
      <c r="AZ79" s="450"/>
      <c r="BA79" s="450"/>
      <c r="BB79" s="449"/>
      <c r="BC79" s="450"/>
      <c r="BD79" s="450"/>
      <c r="BE79" s="450"/>
      <c r="BF79" s="450"/>
      <c r="BG79" s="450"/>
      <c r="BH79" s="450"/>
      <c r="BI79" s="450"/>
      <c r="BJ79" s="450"/>
      <c r="BK79" s="450"/>
      <c r="BL79" s="450"/>
      <c r="BM79" s="450"/>
      <c r="BN79" s="450"/>
      <c r="BO79" s="449"/>
      <c r="BP79" s="450"/>
      <c r="BQ79" s="449"/>
      <c r="BR79" s="450"/>
      <c r="BS79" s="450"/>
      <c r="BT79" s="451"/>
      <c r="GM79" s="361"/>
      <c r="GN79" s="361"/>
      <c r="GO79" s="361"/>
      <c r="GP79" s="361"/>
      <c r="GQ79" s="361"/>
      <c r="GR79" s="361"/>
      <c r="GS79" s="361"/>
      <c r="GT79" s="361"/>
      <c r="GU79" s="361"/>
      <c r="GV79" s="361"/>
      <c r="GW79" s="361"/>
      <c r="GX79" s="361"/>
      <c r="GY79" s="361"/>
      <c r="GZ79" s="361"/>
      <c r="HA79" s="361"/>
      <c r="HB79" s="361"/>
      <c r="HC79" s="361"/>
      <c r="HD79" s="361"/>
    </row>
    <row r="80" spans="1:212" ht="14.25">
      <c r="A80" s="438"/>
      <c r="B80" s="448" t="s">
        <v>4183</v>
      </c>
      <c r="C80" s="449"/>
      <c r="D80" s="450"/>
      <c r="E80" s="450"/>
      <c r="F80" s="450"/>
      <c r="G80" s="450"/>
      <c r="H80" s="450"/>
      <c r="I80" s="450"/>
      <c r="J80" s="450"/>
      <c r="K80" s="450"/>
      <c r="L80" s="450"/>
      <c r="M80" s="449"/>
      <c r="N80" s="450"/>
      <c r="O80" s="450"/>
      <c r="P80" s="450"/>
      <c r="Q80" s="450"/>
      <c r="R80" s="450"/>
      <c r="S80" s="450"/>
      <c r="T80" s="450"/>
      <c r="U80" s="450"/>
      <c r="V80" s="450"/>
      <c r="W80" s="450"/>
      <c r="X80" s="450"/>
      <c r="Y80" s="449"/>
      <c r="Z80" s="450"/>
      <c r="AA80" s="450"/>
      <c r="AB80" s="450"/>
      <c r="AC80" s="450"/>
      <c r="AD80" s="450"/>
      <c r="AE80" s="450"/>
      <c r="AF80" s="450"/>
      <c r="AG80" s="450"/>
      <c r="AH80" s="449"/>
      <c r="AI80" s="450"/>
      <c r="AJ80" s="450"/>
      <c r="AK80" s="450"/>
      <c r="AL80" s="450"/>
      <c r="AM80" s="450"/>
      <c r="AN80" s="450"/>
      <c r="AO80" s="450"/>
      <c r="AP80" s="449"/>
      <c r="AQ80" s="450"/>
      <c r="AR80" s="450">
        <v>1</v>
      </c>
      <c r="AS80" s="450"/>
      <c r="AT80" s="450"/>
      <c r="AU80" s="450">
        <v>1</v>
      </c>
      <c r="AV80" s="450"/>
      <c r="AW80" s="450"/>
      <c r="AX80" s="450">
        <v>1</v>
      </c>
      <c r="AY80" s="450"/>
      <c r="AZ80" s="450"/>
      <c r="BA80" s="450"/>
      <c r="BB80" s="449"/>
      <c r="BC80" s="450"/>
      <c r="BD80" s="450"/>
      <c r="BE80" s="450"/>
      <c r="BF80" s="450"/>
      <c r="BG80" s="450"/>
      <c r="BH80" s="450"/>
      <c r="BI80" s="450"/>
      <c r="BJ80" s="450"/>
      <c r="BK80" s="450"/>
      <c r="BL80" s="450"/>
      <c r="BM80" s="450">
        <v>1</v>
      </c>
      <c r="BN80" s="450"/>
      <c r="BO80" s="449"/>
      <c r="BP80" s="450"/>
      <c r="BQ80" s="449"/>
      <c r="BR80" s="450"/>
      <c r="BS80" s="450"/>
      <c r="BT80" s="451"/>
      <c r="GM80" s="361"/>
      <c r="GN80" s="361"/>
      <c r="GO80" s="361"/>
      <c r="GP80" s="361"/>
      <c r="GQ80" s="361"/>
      <c r="GR80" s="361"/>
      <c r="GS80" s="361"/>
      <c r="GT80" s="361"/>
      <c r="GU80" s="361"/>
      <c r="GV80" s="361"/>
      <c r="GW80" s="361"/>
      <c r="GX80" s="361"/>
      <c r="GY80" s="361"/>
      <c r="GZ80" s="361"/>
      <c r="HA80" s="361"/>
      <c r="HB80" s="361"/>
      <c r="HC80" s="361"/>
      <c r="HD80" s="361"/>
    </row>
    <row r="81" spans="1:212" ht="14.25">
      <c r="A81" s="438"/>
      <c r="B81" s="448" t="s">
        <v>4258</v>
      </c>
      <c r="C81" s="449"/>
      <c r="D81" s="450"/>
      <c r="E81" s="450"/>
      <c r="F81" s="450">
        <v>1</v>
      </c>
      <c r="G81" s="450"/>
      <c r="H81" s="450"/>
      <c r="I81" s="450"/>
      <c r="J81" s="450"/>
      <c r="K81" s="450"/>
      <c r="L81" s="450"/>
      <c r="M81" s="449"/>
      <c r="N81" s="450"/>
      <c r="O81" s="450"/>
      <c r="P81" s="450"/>
      <c r="Q81" s="450"/>
      <c r="R81" s="450">
        <v>1</v>
      </c>
      <c r="S81" s="450"/>
      <c r="T81" s="450"/>
      <c r="U81" s="450"/>
      <c r="V81" s="450"/>
      <c r="W81" s="450"/>
      <c r="X81" s="450"/>
      <c r="Y81" s="449"/>
      <c r="Z81" s="450"/>
      <c r="AA81" s="450"/>
      <c r="AB81" s="450"/>
      <c r="AC81" s="450"/>
      <c r="AD81" s="450"/>
      <c r="AE81" s="450"/>
      <c r="AF81" s="450"/>
      <c r="AG81" s="450"/>
      <c r="AH81" s="449"/>
      <c r="AI81" s="450"/>
      <c r="AJ81" s="450">
        <v>1</v>
      </c>
      <c r="AK81" s="450"/>
      <c r="AL81" s="450"/>
      <c r="AM81" s="450"/>
      <c r="AN81" s="450"/>
      <c r="AO81" s="450"/>
      <c r="AP81" s="449"/>
      <c r="AQ81" s="450"/>
      <c r="AR81" s="450"/>
      <c r="AS81" s="450">
        <v>1</v>
      </c>
      <c r="AT81" s="450"/>
      <c r="AU81" s="450">
        <v>1</v>
      </c>
      <c r="AV81" s="450"/>
      <c r="AW81" s="450"/>
      <c r="AX81" s="450"/>
      <c r="AY81" s="450"/>
      <c r="AZ81" s="450"/>
      <c r="BA81" s="450"/>
      <c r="BB81" s="449"/>
      <c r="BC81" s="450"/>
      <c r="BD81" s="450"/>
      <c r="BE81" s="450"/>
      <c r="BF81" s="450"/>
      <c r="BG81" s="450"/>
      <c r="BH81" s="450"/>
      <c r="BI81" s="450"/>
      <c r="BJ81" s="450"/>
      <c r="BK81" s="450"/>
      <c r="BL81" s="450"/>
      <c r="BM81" s="450"/>
      <c r="BN81" s="450"/>
      <c r="BO81" s="449"/>
      <c r="BP81" s="450"/>
      <c r="BQ81" s="449"/>
      <c r="BR81" s="450"/>
      <c r="BS81" s="450"/>
      <c r="BT81" s="451"/>
      <c r="GM81" s="361"/>
      <c r="GN81" s="361"/>
      <c r="GO81" s="361"/>
      <c r="GP81" s="361"/>
      <c r="GQ81" s="361"/>
      <c r="GR81" s="361"/>
      <c r="GS81" s="361"/>
      <c r="GT81" s="361"/>
      <c r="GU81" s="361"/>
      <c r="GV81" s="361"/>
      <c r="GW81" s="361"/>
      <c r="GX81" s="361"/>
      <c r="GY81" s="361"/>
      <c r="GZ81" s="361"/>
      <c r="HA81" s="361"/>
      <c r="HB81" s="361"/>
      <c r="HC81" s="361"/>
      <c r="HD81" s="361"/>
    </row>
    <row r="82" spans="1:212" ht="14.25">
      <c r="A82" s="438"/>
      <c r="B82" s="448" t="s">
        <v>4185</v>
      </c>
      <c r="C82" s="449"/>
      <c r="D82" s="450"/>
      <c r="E82" s="450"/>
      <c r="F82" s="450"/>
      <c r="G82" s="450"/>
      <c r="H82" s="450"/>
      <c r="I82" s="450"/>
      <c r="J82" s="450"/>
      <c r="K82" s="450"/>
      <c r="L82" s="450"/>
      <c r="M82" s="449"/>
      <c r="N82" s="450"/>
      <c r="O82" s="450"/>
      <c r="P82" s="450"/>
      <c r="Q82" s="450"/>
      <c r="R82" s="450"/>
      <c r="S82" s="450"/>
      <c r="T82" s="450"/>
      <c r="U82" s="450"/>
      <c r="V82" s="450"/>
      <c r="W82" s="450"/>
      <c r="X82" s="450"/>
      <c r="Y82" s="449"/>
      <c r="Z82" s="450"/>
      <c r="AA82" s="450">
        <v>1</v>
      </c>
      <c r="AB82" s="450"/>
      <c r="AC82" s="450"/>
      <c r="AD82" s="450"/>
      <c r="AE82" s="450"/>
      <c r="AF82" s="450"/>
      <c r="AG82" s="450"/>
      <c r="AH82" s="449"/>
      <c r="AI82" s="450">
        <v>1</v>
      </c>
      <c r="AJ82" s="450"/>
      <c r="AK82" s="450"/>
      <c r="AL82" s="450"/>
      <c r="AM82" s="450"/>
      <c r="AN82" s="450"/>
      <c r="AO82" s="450"/>
      <c r="AP82" s="449"/>
      <c r="AQ82" s="450"/>
      <c r="AR82" s="450">
        <v>1</v>
      </c>
      <c r="AS82" s="450"/>
      <c r="AT82" s="450"/>
      <c r="AU82" s="450"/>
      <c r="AV82" s="450"/>
      <c r="AW82" s="450"/>
      <c r="AX82" s="450"/>
      <c r="AY82" s="450"/>
      <c r="AZ82" s="450"/>
      <c r="BA82" s="450"/>
      <c r="BB82" s="449"/>
      <c r="BC82" s="450"/>
      <c r="BD82" s="450"/>
      <c r="BE82" s="450"/>
      <c r="BF82" s="450"/>
      <c r="BG82" s="450"/>
      <c r="BH82" s="450"/>
      <c r="BI82" s="450"/>
      <c r="BJ82" s="450"/>
      <c r="BK82" s="450"/>
      <c r="BL82" s="450"/>
      <c r="BM82" s="450"/>
      <c r="BN82" s="450"/>
      <c r="BO82" s="449"/>
      <c r="BP82" s="450"/>
      <c r="BQ82" s="449"/>
      <c r="BR82" s="450"/>
      <c r="BS82" s="450"/>
      <c r="BT82" s="451"/>
      <c r="GM82" s="361"/>
      <c r="GN82" s="361"/>
      <c r="GO82" s="361"/>
      <c r="GP82" s="361"/>
      <c r="GQ82" s="361"/>
      <c r="GR82" s="361"/>
      <c r="GS82" s="361"/>
      <c r="GT82" s="361"/>
      <c r="GU82" s="361"/>
      <c r="GV82" s="361"/>
      <c r="GW82" s="361"/>
      <c r="GX82" s="361"/>
      <c r="GY82" s="361"/>
      <c r="GZ82" s="361"/>
      <c r="HA82" s="361"/>
      <c r="HB82" s="361"/>
      <c r="HC82" s="361"/>
      <c r="HD82" s="361"/>
    </row>
    <row r="83" spans="1:212" ht="14.25">
      <c r="A83" s="438"/>
      <c r="B83" s="448" t="s">
        <v>3946</v>
      </c>
      <c r="C83" s="449"/>
      <c r="D83" s="450"/>
      <c r="E83" s="450"/>
      <c r="F83" s="450">
        <v>1</v>
      </c>
      <c r="G83" s="450">
        <v>1</v>
      </c>
      <c r="H83" s="450"/>
      <c r="I83" s="450"/>
      <c r="J83" s="450">
        <v>1</v>
      </c>
      <c r="K83" s="450">
        <v>1</v>
      </c>
      <c r="L83" s="450"/>
      <c r="M83" s="449"/>
      <c r="N83" s="450">
        <v>1</v>
      </c>
      <c r="O83" s="450"/>
      <c r="P83" s="450"/>
      <c r="Q83" s="450"/>
      <c r="R83" s="450"/>
      <c r="S83" s="450"/>
      <c r="T83" s="450"/>
      <c r="U83" s="450"/>
      <c r="V83" s="450"/>
      <c r="W83" s="450">
        <v>1</v>
      </c>
      <c r="X83" s="450"/>
      <c r="Y83" s="449"/>
      <c r="Z83" s="450"/>
      <c r="AA83" s="450"/>
      <c r="AB83" s="450"/>
      <c r="AC83" s="450"/>
      <c r="AD83" s="450"/>
      <c r="AE83" s="450"/>
      <c r="AF83" s="450">
        <v>1</v>
      </c>
      <c r="AG83" s="450"/>
      <c r="AH83" s="449"/>
      <c r="AI83" s="450">
        <v>1</v>
      </c>
      <c r="AJ83" s="450"/>
      <c r="AK83" s="450"/>
      <c r="AL83" s="450"/>
      <c r="AM83" s="450"/>
      <c r="AN83" s="450"/>
      <c r="AO83" s="450"/>
      <c r="AP83" s="449"/>
      <c r="AQ83" s="450"/>
      <c r="AR83" s="450"/>
      <c r="AS83" s="450">
        <v>2</v>
      </c>
      <c r="AT83" s="450"/>
      <c r="AU83" s="450"/>
      <c r="AV83" s="450"/>
      <c r="AW83" s="450"/>
      <c r="AX83" s="450"/>
      <c r="AY83" s="450"/>
      <c r="AZ83" s="450"/>
      <c r="BA83" s="450"/>
      <c r="BB83" s="449"/>
      <c r="BC83" s="450"/>
      <c r="BD83" s="450"/>
      <c r="BE83" s="450"/>
      <c r="BF83" s="450"/>
      <c r="BG83" s="450"/>
      <c r="BH83" s="450"/>
      <c r="BI83" s="450"/>
      <c r="BJ83" s="450"/>
      <c r="BK83" s="450"/>
      <c r="BL83" s="450"/>
      <c r="BM83" s="450">
        <v>1</v>
      </c>
      <c r="BN83" s="450">
        <v>2</v>
      </c>
      <c r="BO83" s="449"/>
      <c r="BP83" s="450">
        <v>1</v>
      </c>
      <c r="BQ83" s="449"/>
      <c r="BR83" s="450"/>
      <c r="BS83" s="450"/>
      <c r="BT83" s="451"/>
      <c r="GM83" s="361"/>
      <c r="GN83" s="361"/>
      <c r="GO83" s="361"/>
      <c r="GP83" s="361"/>
      <c r="GQ83" s="361"/>
      <c r="GR83" s="361"/>
      <c r="GS83" s="361"/>
      <c r="GT83" s="361"/>
      <c r="GU83" s="361"/>
      <c r="GV83" s="361"/>
      <c r="GW83" s="361"/>
      <c r="GX83" s="361"/>
      <c r="GY83" s="361"/>
      <c r="GZ83" s="361"/>
      <c r="HA83" s="361"/>
      <c r="HB83" s="361"/>
      <c r="HC83" s="361"/>
      <c r="HD83" s="361"/>
    </row>
    <row r="84" spans="1:212" ht="14.25">
      <c r="A84" s="438"/>
      <c r="B84" s="448" t="s">
        <v>5606</v>
      </c>
      <c r="C84" s="449"/>
      <c r="D84" s="450"/>
      <c r="E84" s="450"/>
      <c r="F84" s="450"/>
      <c r="G84" s="450"/>
      <c r="H84" s="450"/>
      <c r="I84" s="450"/>
      <c r="J84" s="450"/>
      <c r="K84" s="450"/>
      <c r="L84" s="450"/>
      <c r="M84" s="449"/>
      <c r="N84" s="450"/>
      <c r="O84" s="450"/>
      <c r="P84" s="450"/>
      <c r="Q84" s="450"/>
      <c r="R84" s="450"/>
      <c r="S84" s="450"/>
      <c r="T84" s="450"/>
      <c r="U84" s="450"/>
      <c r="V84" s="450"/>
      <c r="W84" s="450"/>
      <c r="X84" s="450"/>
      <c r="Y84" s="449"/>
      <c r="Z84" s="450">
        <v>1</v>
      </c>
      <c r="AA84" s="450"/>
      <c r="AB84" s="450">
        <v>1</v>
      </c>
      <c r="AC84" s="450"/>
      <c r="AD84" s="450"/>
      <c r="AE84" s="450"/>
      <c r="AF84" s="450"/>
      <c r="AG84" s="450"/>
      <c r="AH84" s="449"/>
      <c r="AI84" s="450">
        <v>1</v>
      </c>
      <c r="AJ84" s="450"/>
      <c r="AK84" s="450"/>
      <c r="AL84" s="450"/>
      <c r="AM84" s="450"/>
      <c r="AN84" s="450"/>
      <c r="AO84" s="450"/>
      <c r="AP84" s="449"/>
      <c r="AQ84" s="450"/>
      <c r="AR84" s="450"/>
      <c r="AS84" s="450"/>
      <c r="AT84" s="450"/>
      <c r="AU84" s="450">
        <v>1</v>
      </c>
      <c r="AV84" s="450"/>
      <c r="AW84" s="450"/>
      <c r="AX84" s="450"/>
      <c r="AY84" s="450"/>
      <c r="AZ84" s="450"/>
      <c r="BA84" s="450"/>
      <c r="BB84" s="449"/>
      <c r="BC84" s="450"/>
      <c r="BD84" s="450"/>
      <c r="BE84" s="450"/>
      <c r="BF84" s="450"/>
      <c r="BG84" s="450"/>
      <c r="BH84" s="450"/>
      <c r="BI84" s="450"/>
      <c r="BJ84" s="450"/>
      <c r="BK84" s="450"/>
      <c r="BL84" s="450"/>
      <c r="BM84" s="450"/>
      <c r="BN84" s="450"/>
      <c r="BO84" s="449"/>
      <c r="BP84" s="450"/>
      <c r="BQ84" s="449"/>
      <c r="BR84" s="450"/>
      <c r="BS84" s="450"/>
      <c r="BT84" s="451"/>
      <c r="GM84" s="361"/>
      <c r="GN84" s="361"/>
      <c r="GO84" s="361"/>
      <c r="GP84" s="361"/>
      <c r="GQ84" s="361"/>
      <c r="GR84" s="361"/>
      <c r="GS84" s="361"/>
      <c r="GT84" s="361"/>
      <c r="GU84" s="361"/>
      <c r="GV84" s="361"/>
      <c r="GW84" s="361"/>
      <c r="GX84" s="361"/>
      <c r="GY84" s="361"/>
      <c r="GZ84" s="361"/>
      <c r="HA84" s="361"/>
      <c r="HB84" s="361"/>
      <c r="HC84" s="361"/>
      <c r="HD84" s="361"/>
    </row>
    <row r="85" spans="1:212" ht="14.25">
      <c r="A85" s="438"/>
      <c r="B85" s="448" t="s">
        <v>4260</v>
      </c>
      <c r="C85" s="449"/>
      <c r="D85" s="450"/>
      <c r="E85" s="450"/>
      <c r="F85" s="450"/>
      <c r="G85" s="450"/>
      <c r="H85" s="450"/>
      <c r="I85" s="450"/>
      <c r="J85" s="450"/>
      <c r="K85" s="450"/>
      <c r="L85" s="450"/>
      <c r="M85" s="449"/>
      <c r="N85" s="450"/>
      <c r="O85" s="450"/>
      <c r="P85" s="450"/>
      <c r="Q85" s="450"/>
      <c r="R85" s="450"/>
      <c r="S85" s="450"/>
      <c r="T85" s="450"/>
      <c r="U85" s="450"/>
      <c r="V85" s="450"/>
      <c r="W85" s="450"/>
      <c r="X85" s="450"/>
      <c r="Y85" s="449"/>
      <c r="Z85" s="450"/>
      <c r="AA85" s="450">
        <v>1</v>
      </c>
      <c r="AB85" s="450"/>
      <c r="AC85" s="450"/>
      <c r="AD85" s="450"/>
      <c r="AE85" s="450"/>
      <c r="AF85" s="450"/>
      <c r="AG85" s="450"/>
      <c r="AH85" s="449"/>
      <c r="AI85" s="450"/>
      <c r="AJ85" s="450"/>
      <c r="AK85" s="450"/>
      <c r="AL85" s="450"/>
      <c r="AM85" s="450"/>
      <c r="AN85" s="450"/>
      <c r="AO85" s="450"/>
      <c r="AP85" s="449"/>
      <c r="AQ85" s="450"/>
      <c r="AR85" s="450"/>
      <c r="AS85" s="450"/>
      <c r="AT85" s="450"/>
      <c r="AU85" s="450"/>
      <c r="AV85" s="450"/>
      <c r="AW85" s="450"/>
      <c r="AX85" s="450"/>
      <c r="AY85" s="450"/>
      <c r="AZ85" s="450"/>
      <c r="BA85" s="450"/>
      <c r="BB85" s="449"/>
      <c r="BC85" s="450"/>
      <c r="BD85" s="450"/>
      <c r="BE85" s="450"/>
      <c r="BF85" s="450"/>
      <c r="BG85" s="450"/>
      <c r="BH85" s="450"/>
      <c r="BI85" s="450"/>
      <c r="BJ85" s="450"/>
      <c r="BK85" s="450"/>
      <c r="BL85" s="450"/>
      <c r="BM85" s="450"/>
      <c r="BN85" s="450"/>
      <c r="BO85" s="449"/>
      <c r="BP85" s="450"/>
      <c r="BQ85" s="449"/>
      <c r="BR85" s="450"/>
      <c r="BS85" s="450"/>
      <c r="BT85" s="451"/>
      <c r="GM85" s="361"/>
      <c r="GN85" s="361"/>
      <c r="GO85" s="361"/>
      <c r="GP85" s="361"/>
      <c r="GQ85" s="361"/>
      <c r="GR85" s="361"/>
      <c r="GS85" s="361"/>
      <c r="GT85" s="361"/>
      <c r="GU85" s="361"/>
      <c r="GV85" s="361"/>
      <c r="GW85" s="361"/>
      <c r="GX85" s="361"/>
      <c r="GY85" s="361"/>
      <c r="GZ85" s="361"/>
      <c r="HA85" s="361"/>
      <c r="HB85" s="361"/>
      <c r="HC85" s="361"/>
      <c r="HD85" s="361"/>
    </row>
    <row r="86" spans="1:212" ht="14.25">
      <c r="A86" s="438"/>
      <c r="B86" s="448" t="s">
        <v>3980</v>
      </c>
      <c r="C86" s="449"/>
      <c r="D86" s="450"/>
      <c r="E86" s="450"/>
      <c r="F86" s="450"/>
      <c r="G86" s="450"/>
      <c r="H86" s="450"/>
      <c r="I86" s="450"/>
      <c r="J86" s="450"/>
      <c r="K86" s="450"/>
      <c r="L86" s="450"/>
      <c r="M86" s="449"/>
      <c r="N86" s="450"/>
      <c r="O86" s="450"/>
      <c r="P86" s="450"/>
      <c r="Q86" s="450"/>
      <c r="R86" s="450"/>
      <c r="S86" s="450"/>
      <c r="T86" s="450"/>
      <c r="U86" s="450"/>
      <c r="V86" s="450"/>
      <c r="W86" s="450"/>
      <c r="X86" s="450"/>
      <c r="Y86" s="449"/>
      <c r="Z86" s="450"/>
      <c r="AA86" s="450"/>
      <c r="AB86" s="450"/>
      <c r="AC86" s="450"/>
      <c r="AD86" s="450"/>
      <c r="AE86" s="450"/>
      <c r="AF86" s="450"/>
      <c r="AG86" s="450"/>
      <c r="AH86" s="449"/>
      <c r="AI86" s="450"/>
      <c r="AJ86" s="450"/>
      <c r="AK86" s="450"/>
      <c r="AL86" s="450"/>
      <c r="AM86" s="450">
        <v>1</v>
      </c>
      <c r="AN86" s="450"/>
      <c r="AO86" s="450"/>
      <c r="AP86" s="449"/>
      <c r="AQ86" s="450"/>
      <c r="AR86" s="450"/>
      <c r="AS86" s="450"/>
      <c r="AT86" s="450"/>
      <c r="AU86" s="450"/>
      <c r="AV86" s="450"/>
      <c r="AW86" s="450"/>
      <c r="AX86" s="450"/>
      <c r="AY86" s="450"/>
      <c r="AZ86" s="450"/>
      <c r="BA86" s="450"/>
      <c r="BB86" s="449"/>
      <c r="BC86" s="450"/>
      <c r="BD86" s="450"/>
      <c r="BE86" s="450"/>
      <c r="BF86" s="450"/>
      <c r="BG86" s="450"/>
      <c r="BH86" s="450"/>
      <c r="BI86" s="450"/>
      <c r="BJ86" s="450"/>
      <c r="BK86" s="450"/>
      <c r="BL86" s="450"/>
      <c r="BM86" s="450">
        <v>1</v>
      </c>
      <c r="BN86" s="450">
        <v>7</v>
      </c>
      <c r="BO86" s="449"/>
      <c r="BP86" s="450"/>
      <c r="BQ86" s="449"/>
      <c r="BR86" s="450"/>
      <c r="BS86" s="450"/>
      <c r="BT86" s="451"/>
      <c r="GM86" s="361"/>
      <c r="GN86" s="361"/>
      <c r="GO86" s="361"/>
      <c r="GP86" s="361"/>
      <c r="GQ86" s="361"/>
      <c r="GR86" s="361"/>
      <c r="GS86" s="361"/>
      <c r="GT86" s="361"/>
      <c r="GU86" s="361"/>
      <c r="GV86" s="361"/>
      <c r="GW86" s="361"/>
      <c r="GX86" s="361"/>
      <c r="GY86" s="361"/>
      <c r="GZ86" s="361"/>
      <c r="HA86" s="361"/>
      <c r="HB86" s="361"/>
      <c r="HC86" s="361"/>
      <c r="HD86" s="361"/>
    </row>
    <row r="87" spans="1:212" ht="14.25">
      <c r="A87" s="438"/>
      <c r="B87" s="448" t="s">
        <v>5248</v>
      </c>
      <c r="C87" s="449"/>
      <c r="D87" s="450"/>
      <c r="E87" s="450"/>
      <c r="F87" s="450">
        <v>1</v>
      </c>
      <c r="G87" s="450"/>
      <c r="H87" s="450"/>
      <c r="I87" s="450"/>
      <c r="J87" s="450"/>
      <c r="K87" s="450"/>
      <c r="L87" s="450"/>
      <c r="M87" s="449"/>
      <c r="N87" s="450"/>
      <c r="O87" s="450"/>
      <c r="P87" s="450"/>
      <c r="Q87" s="450"/>
      <c r="R87" s="450"/>
      <c r="S87" s="450"/>
      <c r="T87" s="450"/>
      <c r="U87" s="450"/>
      <c r="V87" s="450"/>
      <c r="W87" s="450"/>
      <c r="X87" s="450"/>
      <c r="Y87" s="449"/>
      <c r="Z87" s="450"/>
      <c r="AA87" s="450"/>
      <c r="AB87" s="450">
        <v>1</v>
      </c>
      <c r="AC87" s="450"/>
      <c r="AD87" s="450">
        <v>1</v>
      </c>
      <c r="AE87" s="450"/>
      <c r="AF87" s="450"/>
      <c r="AG87" s="450"/>
      <c r="AH87" s="449"/>
      <c r="AI87" s="450"/>
      <c r="AJ87" s="450">
        <v>1</v>
      </c>
      <c r="AK87" s="450"/>
      <c r="AL87" s="450"/>
      <c r="AM87" s="450"/>
      <c r="AN87" s="450"/>
      <c r="AO87" s="450"/>
      <c r="AP87" s="449"/>
      <c r="AQ87" s="450"/>
      <c r="AR87" s="450"/>
      <c r="AS87" s="450"/>
      <c r="AT87" s="450"/>
      <c r="AU87" s="450"/>
      <c r="AV87" s="450"/>
      <c r="AW87" s="450"/>
      <c r="AX87" s="450"/>
      <c r="AY87" s="450"/>
      <c r="AZ87" s="450"/>
      <c r="BA87" s="450"/>
      <c r="BB87" s="449"/>
      <c r="BC87" s="450"/>
      <c r="BD87" s="450"/>
      <c r="BE87" s="450"/>
      <c r="BF87" s="450"/>
      <c r="BG87" s="450"/>
      <c r="BH87" s="450"/>
      <c r="BI87" s="450"/>
      <c r="BJ87" s="450"/>
      <c r="BK87" s="450"/>
      <c r="BL87" s="450"/>
      <c r="BM87" s="450"/>
      <c r="BN87" s="450"/>
      <c r="BO87" s="449"/>
      <c r="BP87" s="450"/>
      <c r="BQ87" s="449"/>
      <c r="BR87" s="450"/>
      <c r="BS87" s="450"/>
      <c r="BT87" s="451"/>
      <c r="GM87" s="361"/>
      <c r="GN87" s="361"/>
      <c r="GO87" s="361"/>
      <c r="GP87" s="361"/>
      <c r="GQ87" s="361"/>
      <c r="GR87" s="361"/>
      <c r="GS87" s="361"/>
      <c r="GT87" s="361"/>
      <c r="GU87" s="361"/>
      <c r="GV87" s="361"/>
      <c r="GW87" s="361"/>
      <c r="GX87" s="361"/>
      <c r="GY87" s="361"/>
      <c r="GZ87" s="361"/>
      <c r="HA87" s="361"/>
      <c r="HB87" s="361"/>
      <c r="HC87" s="361"/>
      <c r="HD87" s="361"/>
    </row>
    <row r="88" spans="1:212" ht="14.25">
      <c r="A88" s="438"/>
      <c r="B88" s="448" t="s">
        <v>3796</v>
      </c>
      <c r="C88" s="449"/>
      <c r="D88" s="450"/>
      <c r="E88" s="450"/>
      <c r="F88" s="450"/>
      <c r="G88" s="450"/>
      <c r="H88" s="450"/>
      <c r="I88" s="450"/>
      <c r="J88" s="450"/>
      <c r="K88" s="450"/>
      <c r="L88" s="450"/>
      <c r="M88" s="449"/>
      <c r="N88" s="450"/>
      <c r="O88" s="450"/>
      <c r="P88" s="450"/>
      <c r="Q88" s="450"/>
      <c r="R88" s="450"/>
      <c r="S88" s="450"/>
      <c r="T88" s="450"/>
      <c r="U88" s="450"/>
      <c r="V88" s="450"/>
      <c r="W88" s="450"/>
      <c r="X88" s="450"/>
      <c r="Y88" s="449"/>
      <c r="Z88" s="450"/>
      <c r="AA88" s="450"/>
      <c r="AB88" s="450"/>
      <c r="AC88" s="450"/>
      <c r="AD88" s="450"/>
      <c r="AE88" s="450"/>
      <c r="AF88" s="450"/>
      <c r="AG88" s="450"/>
      <c r="AH88" s="449"/>
      <c r="AI88" s="450"/>
      <c r="AJ88" s="450"/>
      <c r="AK88" s="450"/>
      <c r="AL88" s="450"/>
      <c r="AM88" s="450"/>
      <c r="AN88" s="450"/>
      <c r="AO88" s="450"/>
      <c r="AP88" s="449"/>
      <c r="AQ88" s="450"/>
      <c r="AR88" s="450">
        <v>1</v>
      </c>
      <c r="AS88" s="450"/>
      <c r="AT88" s="450"/>
      <c r="AU88" s="450"/>
      <c r="AV88" s="450"/>
      <c r="AW88" s="450"/>
      <c r="AX88" s="450"/>
      <c r="AY88" s="450"/>
      <c r="AZ88" s="450"/>
      <c r="BA88" s="450"/>
      <c r="BB88" s="449"/>
      <c r="BC88" s="450"/>
      <c r="BD88" s="450"/>
      <c r="BE88" s="450"/>
      <c r="BF88" s="450"/>
      <c r="BG88" s="450"/>
      <c r="BH88" s="450"/>
      <c r="BI88" s="450"/>
      <c r="BJ88" s="450"/>
      <c r="BK88" s="450"/>
      <c r="BL88" s="450"/>
      <c r="BM88" s="450"/>
      <c r="BN88" s="450"/>
      <c r="BO88" s="449"/>
      <c r="BP88" s="450"/>
      <c r="BQ88" s="449"/>
      <c r="BR88" s="450"/>
      <c r="BS88" s="450"/>
      <c r="BT88" s="451"/>
      <c r="GM88" s="361"/>
      <c r="GN88" s="361"/>
      <c r="GO88" s="361"/>
      <c r="GP88" s="361"/>
      <c r="GQ88" s="361"/>
      <c r="GR88" s="361"/>
      <c r="GS88" s="361"/>
      <c r="GT88" s="361"/>
      <c r="GU88" s="361"/>
      <c r="GV88" s="361"/>
      <c r="GW88" s="361"/>
      <c r="GX88" s="361"/>
      <c r="GY88" s="361"/>
      <c r="GZ88" s="361"/>
      <c r="HA88" s="361"/>
      <c r="HB88" s="361"/>
      <c r="HC88" s="361"/>
      <c r="HD88" s="361"/>
    </row>
    <row r="89" spans="1:212" ht="14.25">
      <c r="A89" s="438"/>
      <c r="B89" s="448" t="s">
        <v>3664</v>
      </c>
      <c r="C89" s="449"/>
      <c r="D89" s="450"/>
      <c r="E89" s="450"/>
      <c r="F89" s="450"/>
      <c r="G89" s="450"/>
      <c r="H89" s="450"/>
      <c r="I89" s="450"/>
      <c r="J89" s="450"/>
      <c r="K89" s="450"/>
      <c r="L89" s="450"/>
      <c r="M89" s="449"/>
      <c r="N89" s="450"/>
      <c r="O89" s="450"/>
      <c r="P89" s="450"/>
      <c r="Q89" s="450"/>
      <c r="R89" s="450"/>
      <c r="S89" s="450"/>
      <c r="T89" s="450"/>
      <c r="U89" s="450"/>
      <c r="V89" s="450"/>
      <c r="W89" s="450"/>
      <c r="X89" s="450"/>
      <c r="Y89" s="449"/>
      <c r="Z89" s="450"/>
      <c r="AA89" s="450"/>
      <c r="AB89" s="450"/>
      <c r="AC89" s="450"/>
      <c r="AD89" s="450"/>
      <c r="AE89" s="450"/>
      <c r="AF89" s="450"/>
      <c r="AG89" s="450"/>
      <c r="AH89" s="449"/>
      <c r="AI89" s="450"/>
      <c r="AJ89" s="450"/>
      <c r="AK89" s="450"/>
      <c r="AL89" s="450"/>
      <c r="AM89" s="450"/>
      <c r="AN89" s="450"/>
      <c r="AO89" s="450"/>
      <c r="AP89" s="449"/>
      <c r="AQ89" s="450"/>
      <c r="AR89" s="450"/>
      <c r="AS89" s="450"/>
      <c r="AT89" s="450"/>
      <c r="AU89" s="450"/>
      <c r="AV89" s="450"/>
      <c r="AW89" s="450"/>
      <c r="AX89" s="450"/>
      <c r="AY89" s="450"/>
      <c r="AZ89" s="450"/>
      <c r="BA89" s="450"/>
      <c r="BB89" s="449"/>
      <c r="BC89" s="450"/>
      <c r="BD89" s="450"/>
      <c r="BE89" s="450"/>
      <c r="BF89" s="450"/>
      <c r="BG89" s="450"/>
      <c r="BH89" s="450"/>
      <c r="BI89" s="450"/>
      <c r="BJ89" s="450"/>
      <c r="BK89" s="450"/>
      <c r="BL89" s="450"/>
      <c r="BM89" s="450"/>
      <c r="BN89" s="450"/>
      <c r="BO89" s="449"/>
      <c r="BP89" s="450"/>
      <c r="BQ89" s="449"/>
      <c r="BR89" s="450"/>
      <c r="BS89" s="450"/>
      <c r="BT89" s="451"/>
      <c r="GM89" s="361"/>
      <c r="GN89" s="361"/>
      <c r="GO89" s="361"/>
      <c r="GP89" s="361"/>
      <c r="GQ89" s="361"/>
      <c r="GR89" s="361"/>
      <c r="GS89" s="361"/>
      <c r="GT89" s="361"/>
      <c r="GU89" s="361"/>
      <c r="GV89" s="361"/>
      <c r="GW89" s="361"/>
      <c r="GX89" s="361"/>
      <c r="GY89" s="361"/>
      <c r="GZ89" s="361"/>
      <c r="HA89" s="361"/>
      <c r="HB89" s="361"/>
      <c r="HC89" s="361"/>
      <c r="HD89" s="361"/>
    </row>
    <row r="90" spans="1:212" ht="14.25">
      <c r="A90" s="438"/>
      <c r="B90" s="448" t="s">
        <v>3903</v>
      </c>
      <c r="C90" s="449"/>
      <c r="D90" s="450"/>
      <c r="E90" s="450"/>
      <c r="F90" s="450">
        <v>1</v>
      </c>
      <c r="G90" s="450">
        <v>1</v>
      </c>
      <c r="H90" s="450"/>
      <c r="I90" s="450"/>
      <c r="J90" s="450">
        <v>1</v>
      </c>
      <c r="K90" s="450"/>
      <c r="L90" s="450"/>
      <c r="M90" s="449"/>
      <c r="N90" s="450">
        <v>1</v>
      </c>
      <c r="O90" s="450"/>
      <c r="P90" s="450">
        <v>1</v>
      </c>
      <c r="Q90" s="450"/>
      <c r="R90" s="450"/>
      <c r="S90" s="450"/>
      <c r="T90" s="450"/>
      <c r="U90" s="450"/>
      <c r="V90" s="450"/>
      <c r="W90" s="450"/>
      <c r="X90" s="450"/>
      <c r="Y90" s="449"/>
      <c r="Z90" s="450"/>
      <c r="AA90" s="450"/>
      <c r="AB90" s="450"/>
      <c r="AC90" s="450"/>
      <c r="AD90" s="450"/>
      <c r="AE90" s="450"/>
      <c r="AF90" s="450">
        <v>1</v>
      </c>
      <c r="AG90" s="450"/>
      <c r="AH90" s="449"/>
      <c r="AI90" s="450"/>
      <c r="AJ90" s="450"/>
      <c r="AK90" s="450"/>
      <c r="AL90" s="450"/>
      <c r="AM90" s="450"/>
      <c r="AN90" s="450"/>
      <c r="AO90" s="450"/>
      <c r="AP90" s="449"/>
      <c r="AQ90" s="450"/>
      <c r="AR90" s="450"/>
      <c r="AS90" s="450"/>
      <c r="AT90" s="450"/>
      <c r="AU90" s="450"/>
      <c r="AV90" s="450"/>
      <c r="AW90" s="450"/>
      <c r="AX90" s="450"/>
      <c r="AY90" s="450">
        <v>1</v>
      </c>
      <c r="AZ90" s="450"/>
      <c r="BA90" s="450"/>
      <c r="BB90" s="449"/>
      <c r="BC90" s="450"/>
      <c r="BD90" s="450"/>
      <c r="BE90" s="450"/>
      <c r="BF90" s="450"/>
      <c r="BG90" s="450"/>
      <c r="BH90" s="450"/>
      <c r="BI90" s="450"/>
      <c r="BJ90" s="450"/>
      <c r="BK90" s="450"/>
      <c r="BL90" s="450"/>
      <c r="BM90" s="450"/>
      <c r="BN90" s="450">
        <v>7</v>
      </c>
      <c r="BO90" s="449"/>
      <c r="BP90" s="450"/>
      <c r="BQ90" s="449"/>
      <c r="BR90" s="450"/>
      <c r="BS90" s="450"/>
      <c r="BT90" s="451"/>
      <c r="GM90" s="361"/>
      <c r="GN90" s="361"/>
      <c r="GO90" s="361"/>
      <c r="GP90" s="361"/>
      <c r="GQ90" s="361"/>
      <c r="GR90" s="361"/>
      <c r="GS90" s="361"/>
      <c r="GT90" s="361"/>
      <c r="GU90" s="361"/>
      <c r="GV90" s="361"/>
      <c r="GW90" s="361"/>
      <c r="GX90" s="361"/>
      <c r="GY90" s="361"/>
      <c r="GZ90" s="361"/>
      <c r="HA90" s="361"/>
      <c r="HB90" s="361"/>
      <c r="HC90" s="361"/>
      <c r="HD90" s="361"/>
    </row>
    <row r="91" spans="1:212" ht="14.25">
      <c r="A91" s="438"/>
      <c r="B91" s="448" t="s">
        <v>4755</v>
      </c>
      <c r="C91" s="449"/>
      <c r="D91" s="450"/>
      <c r="E91" s="450"/>
      <c r="F91" s="450"/>
      <c r="G91" s="450"/>
      <c r="H91" s="450"/>
      <c r="I91" s="450"/>
      <c r="J91" s="450"/>
      <c r="K91" s="450"/>
      <c r="L91" s="450"/>
      <c r="M91" s="449"/>
      <c r="N91" s="450"/>
      <c r="O91" s="450"/>
      <c r="P91" s="450"/>
      <c r="Q91" s="450"/>
      <c r="R91" s="450"/>
      <c r="S91" s="450"/>
      <c r="T91" s="450"/>
      <c r="U91" s="450"/>
      <c r="V91" s="450"/>
      <c r="W91" s="450"/>
      <c r="X91" s="450"/>
      <c r="Y91" s="449"/>
      <c r="Z91" s="450"/>
      <c r="AA91" s="450"/>
      <c r="AB91" s="450"/>
      <c r="AC91" s="450"/>
      <c r="AD91" s="450"/>
      <c r="AE91" s="450"/>
      <c r="AF91" s="450"/>
      <c r="AG91" s="450"/>
      <c r="AH91" s="449"/>
      <c r="AI91" s="450"/>
      <c r="AJ91" s="450"/>
      <c r="AK91" s="450"/>
      <c r="AL91" s="450"/>
      <c r="AM91" s="450"/>
      <c r="AN91" s="450"/>
      <c r="AO91" s="450"/>
      <c r="AP91" s="449"/>
      <c r="AQ91" s="450"/>
      <c r="AR91" s="450"/>
      <c r="AS91" s="450"/>
      <c r="AT91" s="450"/>
      <c r="AU91" s="450"/>
      <c r="AV91" s="450"/>
      <c r="AW91" s="450"/>
      <c r="AX91" s="450"/>
      <c r="AY91" s="450"/>
      <c r="AZ91" s="450"/>
      <c r="BA91" s="450"/>
      <c r="BB91" s="449"/>
      <c r="BC91" s="450"/>
      <c r="BD91" s="450"/>
      <c r="BE91" s="450"/>
      <c r="BF91" s="450"/>
      <c r="BG91" s="450"/>
      <c r="BH91" s="450"/>
      <c r="BI91" s="450"/>
      <c r="BJ91" s="450"/>
      <c r="BK91" s="450"/>
      <c r="BL91" s="450"/>
      <c r="BM91" s="450"/>
      <c r="BN91" s="450"/>
      <c r="BO91" s="449"/>
      <c r="BP91" s="450"/>
      <c r="BQ91" s="449"/>
      <c r="BR91" s="450"/>
      <c r="BS91" s="450"/>
      <c r="BT91" s="451"/>
      <c r="GM91" s="361"/>
      <c r="GN91" s="361"/>
      <c r="GO91" s="361"/>
      <c r="GP91" s="361"/>
      <c r="GQ91" s="361"/>
      <c r="GR91" s="361"/>
      <c r="GS91" s="361"/>
      <c r="GT91" s="361"/>
      <c r="GU91" s="361"/>
      <c r="GV91" s="361"/>
      <c r="GW91" s="361"/>
      <c r="GX91" s="361"/>
      <c r="GY91" s="361"/>
      <c r="GZ91" s="361"/>
      <c r="HA91" s="361"/>
      <c r="HB91" s="361"/>
      <c r="HC91" s="361"/>
      <c r="HD91" s="361"/>
    </row>
    <row r="92" spans="1:212" ht="14.25">
      <c r="A92" s="438"/>
      <c r="B92" s="448" t="s">
        <v>5608</v>
      </c>
      <c r="C92" s="449"/>
      <c r="D92" s="450"/>
      <c r="E92" s="450"/>
      <c r="F92" s="450"/>
      <c r="G92" s="450">
        <v>1</v>
      </c>
      <c r="H92" s="450"/>
      <c r="I92" s="450"/>
      <c r="J92" s="450"/>
      <c r="K92" s="450"/>
      <c r="L92" s="450"/>
      <c r="M92" s="449"/>
      <c r="N92" s="450">
        <v>1</v>
      </c>
      <c r="O92" s="450"/>
      <c r="P92" s="450"/>
      <c r="Q92" s="450"/>
      <c r="R92" s="450">
        <v>1</v>
      </c>
      <c r="S92" s="450"/>
      <c r="T92" s="450"/>
      <c r="U92" s="450"/>
      <c r="V92" s="450"/>
      <c r="W92" s="450"/>
      <c r="X92" s="450"/>
      <c r="Y92" s="449"/>
      <c r="Z92" s="450">
        <v>1</v>
      </c>
      <c r="AA92" s="450">
        <v>1</v>
      </c>
      <c r="AB92" s="450">
        <v>1</v>
      </c>
      <c r="AC92" s="450"/>
      <c r="AD92" s="450"/>
      <c r="AE92" s="450"/>
      <c r="AF92" s="450"/>
      <c r="AG92" s="450"/>
      <c r="AH92" s="449"/>
      <c r="AI92" s="450">
        <v>1</v>
      </c>
      <c r="AJ92" s="450">
        <v>1</v>
      </c>
      <c r="AK92" s="450"/>
      <c r="AL92" s="450"/>
      <c r="AM92" s="450"/>
      <c r="AN92" s="450"/>
      <c r="AO92" s="450"/>
      <c r="AP92" s="449"/>
      <c r="AQ92" s="450"/>
      <c r="AR92" s="450"/>
      <c r="AS92" s="450"/>
      <c r="AT92" s="450"/>
      <c r="AU92" s="450"/>
      <c r="AV92" s="450"/>
      <c r="AW92" s="450"/>
      <c r="AX92" s="450"/>
      <c r="AY92" s="450"/>
      <c r="AZ92" s="450"/>
      <c r="BA92" s="450"/>
      <c r="BB92" s="449"/>
      <c r="BC92" s="450"/>
      <c r="BD92" s="450"/>
      <c r="BE92" s="450"/>
      <c r="BF92" s="450"/>
      <c r="BG92" s="450"/>
      <c r="BH92" s="450"/>
      <c r="BI92" s="450"/>
      <c r="BJ92" s="450"/>
      <c r="BK92" s="450"/>
      <c r="BL92" s="450"/>
      <c r="BM92" s="450"/>
      <c r="BN92" s="450"/>
      <c r="BO92" s="449"/>
      <c r="BP92" s="450"/>
      <c r="BQ92" s="449"/>
      <c r="BR92" s="450"/>
      <c r="BS92" s="450"/>
      <c r="BT92" s="451"/>
      <c r="GM92" s="361"/>
      <c r="GN92" s="361"/>
      <c r="GO92" s="361"/>
      <c r="GP92" s="361"/>
      <c r="GQ92" s="361"/>
      <c r="GR92" s="361"/>
      <c r="GS92" s="361"/>
      <c r="GT92" s="361"/>
      <c r="GU92" s="361"/>
      <c r="GV92" s="361"/>
      <c r="GW92" s="361"/>
      <c r="GX92" s="361"/>
      <c r="GY92" s="361"/>
      <c r="GZ92" s="361"/>
      <c r="HA92" s="361"/>
      <c r="HB92" s="361"/>
      <c r="HC92" s="361"/>
      <c r="HD92" s="361"/>
    </row>
    <row r="93" spans="1:212" ht="14.25">
      <c r="A93" s="438"/>
      <c r="B93" s="448" t="s">
        <v>4191</v>
      </c>
      <c r="C93" s="449"/>
      <c r="D93" s="450"/>
      <c r="E93" s="450"/>
      <c r="F93" s="450"/>
      <c r="G93" s="450"/>
      <c r="H93" s="450"/>
      <c r="I93" s="450"/>
      <c r="J93" s="450"/>
      <c r="K93" s="450"/>
      <c r="L93" s="450"/>
      <c r="M93" s="449"/>
      <c r="N93" s="450"/>
      <c r="O93" s="450"/>
      <c r="P93" s="450"/>
      <c r="Q93" s="450"/>
      <c r="R93" s="450"/>
      <c r="S93" s="450"/>
      <c r="T93" s="450"/>
      <c r="U93" s="450"/>
      <c r="V93" s="450"/>
      <c r="W93" s="450"/>
      <c r="X93" s="450"/>
      <c r="Y93" s="449"/>
      <c r="Z93" s="450"/>
      <c r="AA93" s="450"/>
      <c r="AB93" s="450"/>
      <c r="AC93" s="450"/>
      <c r="AD93" s="450"/>
      <c r="AE93" s="450"/>
      <c r="AF93" s="450"/>
      <c r="AG93" s="450"/>
      <c r="AH93" s="449"/>
      <c r="AI93" s="450"/>
      <c r="AJ93" s="450"/>
      <c r="AK93" s="450"/>
      <c r="AL93" s="450"/>
      <c r="AM93" s="450"/>
      <c r="AN93" s="450"/>
      <c r="AO93" s="450"/>
      <c r="AP93" s="449"/>
      <c r="AQ93" s="450"/>
      <c r="AR93" s="450"/>
      <c r="AS93" s="450"/>
      <c r="AT93" s="450"/>
      <c r="AU93" s="450"/>
      <c r="AV93" s="450"/>
      <c r="AW93" s="450"/>
      <c r="AX93" s="450"/>
      <c r="AY93" s="450"/>
      <c r="AZ93" s="450"/>
      <c r="BA93" s="450"/>
      <c r="BB93" s="449"/>
      <c r="BC93" s="450"/>
      <c r="BD93" s="450"/>
      <c r="BE93" s="450"/>
      <c r="BF93" s="450"/>
      <c r="BG93" s="450"/>
      <c r="BH93" s="450"/>
      <c r="BI93" s="450"/>
      <c r="BJ93" s="450"/>
      <c r="BK93" s="450"/>
      <c r="BL93" s="450"/>
      <c r="BM93" s="450"/>
      <c r="BN93" s="450">
        <v>8</v>
      </c>
      <c r="BO93" s="449"/>
      <c r="BP93" s="450"/>
      <c r="BQ93" s="449"/>
      <c r="BR93" s="450"/>
      <c r="BS93" s="450"/>
      <c r="BT93" s="451"/>
      <c r="GM93" s="361"/>
      <c r="GN93" s="361"/>
      <c r="GO93" s="361"/>
      <c r="GP93" s="361"/>
      <c r="GQ93" s="361"/>
      <c r="GR93" s="361"/>
      <c r="GS93" s="361"/>
      <c r="GT93" s="361"/>
      <c r="GU93" s="361"/>
      <c r="GV93" s="361"/>
      <c r="GW93" s="361"/>
      <c r="GX93" s="361"/>
      <c r="GY93" s="361"/>
      <c r="GZ93" s="361"/>
      <c r="HA93" s="361"/>
      <c r="HB93" s="361"/>
      <c r="HC93" s="361"/>
      <c r="HD93" s="361"/>
    </row>
    <row r="94" spans="1:212" ht="14.25">
      <c r="A94" s="438"/>
      <c r="B94" s="448" t="s">
        <v>4193</v>
      </c>
      <c r="C94" s="449"/>
      <c r="D94" s="450"/>
      <c r="E94" s="450"/>
      <c r="F94" s="450"/>
      <c r="G94" s="450"/>
      <c r="H94" s="450"/>
      <c r="I94" s="450">
        <v>1</v>
      </c>
      <c r="J94" s="450"/>
      <c r="K94" s="450"/>
      <c r="L94" s="450"/>
      <c r="M94" s="449"/>
      <c r="N94" s="450"/>
      <c r="O94" s="450"/>
      <c r="P94" s="450"/>
      <c r="Q94" s="450"/>
      <c r="R94" s="450"/>
      <c r="S94" s="450"/>
      <c r="T94" s="450"/>
      <c r="U94" s="450"/>
      <c r="V94" s="450"/>
      <c r="W94" s="450"/>
      <c r="X94" s="450"/>
      <c r="Y94" s="449"/>
      <c r="Z94" s="450"/>
      <c r="AA94" s="450"/>
      <c r="AB94" s="450">
        <v>1</v>
      </c>
      <c r="AC94" s="450"/>
      <c r="AD94" s="450"/>
      <c r="AE94" s="450"/>
      <c r="AF94" s="450"/>
      <c r="AG94" s="450"/>
      <c r="AH94" s="449">
        <v>1</v>
      </c>
      <c r="AI94" s="450">
        <v>1</v>
      </c>
      <c r="AJ94" s="450">
        <v>1</v>
      </c>
      <c r="AK94" s="450"/>
      <c r="AL94" s="450"/>
      <c r="AM94" s="450"/>
      <c r="AN94" s="450"/>
      <c r="AO94" s="450"/>
      <c r="AP94" s="449"/>
      <c r="AQ94" s="450"/>
      <c r="AR94" s="450"/>
      <c r="AS94" s="450"/>
      <c r="AT94" s="450"/>
      <c r="AU94" s="450">
        <v>1</v>
      </c>
      <c r="AV94" s="450"/>
      <c r="AW94" s="450"/>
      <c r="AX94" s="450"/>
      <c r="AY94" s="450"/>
      <c r="AZ94" s="450"/>
      <c r="BA94" s="450"/>
      <c r="BB94" s="449"/>
      <c r="BC94" s="450"/>
      <c r="BD94" s="450"/>
      <c r="BE94" s="450"/>
      <c r="BF94" s="450"/>
      <c r="BG94" s="450"/>
      <c r="BH94" s="450"/>
      <c r="BI94" s="450"/>
      <c r="BJ94" s="450"/>
      <c r="BK94" s="450"/>
      <c r="BL94" s="450"/>
      <c r="BM94" s="450"/>
      <c r="BN94" s="450"/>
      <c r="BO94" s="449"/>
      <c r="BP94" s="450"/>
      <c r="BQ94" s="449"/>
      <c r="BR94" s="450"/>
      <c r="BS94" s="450"/>
      <c r="BT94" s="451"/>
      <c r="GM94" s="361"/>
      <c r="GN94" s="361"/>
      <c r="GO94" s="361"/>
      <c r="GP94" s="361"/>
      <c r="GQ94" s="361"/>
      <c r="GR94" s="361"/>
      <c r="GS94" s="361"/>
      <c r="GT94" s="361"/>
      <c r="GU94" s="361"/>
      <c r="GV94" s="361"/>
      <c r="GW94" s="361"/>
      <c r="GX94" s="361"/>
      <c r="GY94" s="361"/>
      <c r="GZ94" s="361"/>
      <c r="HA94" s="361"/>
      <c r="HB94" s="361"/>
      <c r="HC94" s="361"/>
      <c r="HD94" s="361"/>
    </row>
    <row r="95" spans="1:212" ht="14.25">
      <c r="A95" s="438"/>
      <c r="B95" s="448" t="s">
        <v>4473</v>
      </c>
      <c r="C95" s="449"/>
      <c r="D95" s="450"/>
      <c r="E95" s="450"/>
      <c r="F95" s="450"/>
      <c r="G95" s="450">
        <v>1</v>
      </c>
      <c r="H95" s="450"/>
      <c r="I95" s="450"/>
      <c r="J95" s="450"/>
      <c r="K95" s="450"/>
      <c r="L95" s="450"/>
      <c r="M95" s="449"/>
      <c r="N95" s="450"/>
      <c r="O95" s="450"/>
      <c r="P95" s="450"/>
      <c r="Q95" s="450"/>
      <c r="R95" s="450"/>
      <c r="S95" s="450"/>
      <c r="T95" s="450"/>
      <c r="U95" s="450"/>
      <c r="V95" s="450"/>
      <c r="W95" s="450"/>
      <c r="X95" s="450"/>
      <c r="Y95" s="449"/>
      <c r="Z95" s="450"/>
      <c r="AA95" s="450"/>
      <c r="AB95" s="450">
        <v>1</v>
      </c>
      <c r="AC95" s="450"/>
      <c r="AD95" s="450"/>
      <c r="AE95" s="450"/>
      <c r="AF95" s="450"/>
      <c r="AG95" s="450"/>
      <c r="AH95" s="449"/>
      <c r="AI95" s="450"/>
      <c r="AJ95" s="450"/>
      <c r="AK95" s="450"/>
      <c r="AL95" s="450"/>
      <c r="AM95" s="450"/>
      <c r="AN95" s="450"/>
      <c r="AO95" s="450"/>
      <c r="AP95" s="449"/>
      <c r="AQ95" s="450"/>
      <c r="AR95" s="450">
        <v>1</v>
      </c>
      <c r="AS95" s="450">
        <v>1</v>
      </c>
      <c r="AT95" s="450"/>
      <c r="AU95" s="450"/>
      <c r="AV95" s="450"/>
      <c r="AW95" s="450"/>
      <c r="AX95" s="450"/>
      <c r="AY95" s="450"/>
      <c r="AZ95" s="450"/>
      <c r="BA95" s="450"/>
      <c r="BB95" s="449"/>
      <c r="BC95" s="450">
        <v>1</v>
      </c>
      <c r="BD95" s="450"/>
      <c r="BE95" s="450"/>
      <c r="BF95" s="450"/>
      <c r="BG95" s="450"/>
      <c r="BH95" s="450"/>
      <c r="BI95" s="450"/>
      <c r="BJ95" s="450"/>
      <c r="BK95" s="450"/>
      <c r="BL95" s="450"/>
      <c r="BM95" s="450">
        <v>3</v>
      </c>
      <c r="BN95" s="450"/>
      <c r="BO95" s="449"/>
      <c r="BP95" s="450"/>
      <c r="BQ95" s="449"/>
      <c r="BR95" s="450"/>
      <c r="BS95" s="450"/>
      <c r="BT95" s="451"/>
      <c r="GM95" s="361"/>
      <c r="GN95" s="361"/>
      <c r="GO95" s="361"/>
      <c r="GP95" s="361"/>
      <c r="GQ95" s="361"/>
      <c r="GR95" s="361"/>
      <c r="GS95" s="361"/>
      <c r="GT95" s="361"/>
      <c r="GU95" s="361"/>
      <c r="GV95" s="361"/>
      <c r="GW95" s="361"/>
      <c r="GX95" s="361"/>
      <c r="GY95" s="361"/>
      <c r="GZ95" s="361"/>
      <c r="HA95" s="361"/>
      <c r="HB95" s="361"/>
      <c r="HC95" s="361"/>
      <c r="HD95" s="361"/>
    </row>
    <row r="96" spans="1:212" ht="14.25">
      <c r="A96" s="438"/>
      <c r="B96" s="448" t="s">
        <v>3354</v>
      </c>
      <c r="C96" s="449"/>
      <c r="D96" s="450"/>
      <c r="E96" s="450"/>
      <c r="F96" s="450"/>
      <c r="G96" s="450"/>
      <c r="H96" s="450"/>
      <c r="I96" s="450"/>
      <c r="J96" s="450"/>
      <c r="K96" s="450"/>
      <c r="L96" s="450"/>
      <c r="M96" s="449"/>
      <c r="N96" s="450"/>
      <c r="O96" s="450"/>
      <c r="P96" s="450"/>
      <c r="Q96" s="450"/>
      <c r="R96" s="450"/>
      <c r="S96" s="450"/>
      <c r="T96" s="450"/>
      <c r="U96" s="450"/>
      <c r="V96" s="450"/>
      <c r="W96" s="450"/>
      <c r="X96" s="450"/>
      <c r="Y96" s="449"/>
      <c r="Z96" s="450"/>
      <c r="AA96" s="450"/>
      <c r="AB96" s="450"/>
      <c r="AC96" s="450"/>
      <c r="AD96" s="450"/>
      <c r="AE96" s="450"/>
      <c r="AF96" s="450"/>
      <c r="AG96" s="450"/>
      <c r="AH96" s="449"/>
      <c r="AI96" s="450"/>
      <c r="AJ96" s="450"/>
      <c r="AK96" s="450"/>
      <c r="AL96" s="450"/>
      <c r="AM96" s="450"/>
      <c r="AN96" s="450"/>
      <c r="AO96" s="450"/>
      <c r="AP96" s="449"/>
      <c r="AQ96" s="450"/>
      <c r="AR96" s="450"/>
      <c r="AS96" s="450"/>
      <c r="AT96" s="450"/>
      <c r="AU96" s="450"/>
      <c r="AV96" s="450"/>
      <c r="AW96" s="450"/>
      <c r="AX96" s="450"/>
      <c r="AY96" s="450"/>
      <c r="AZ96" s="450"/>
      <c r="BA96" s="450"/>
      <c r="BB96" s="449"/>
      <c r="BC96" s="450"/>
      <c r="BD96" s="450"/>
      <c r="BE96" s="450"/>
      <c r="BF96" s="450"/>
      <c r="BG96" s="450"/>
      <c r="BH96" s="450"/>
      <c r="BI96" s="450"/>
      <c r="BJ96" s="450"/>
      <c r="BK96" s="450"/>
      <c r="BL96" s="450"/>
      <c r="BM96" s="450"/>
      <c r="BN96" s="450"/>
      <c r="BO96" s="449"/>
      <c r="BP96" s="450"/>
      <c r="BQ96" s="449"/>
      <c r="BR96" s="450"/>
      <c r="BS96" s="450"/>
      <c r="BT96" s="451"/>
      <c r="GM96" s="361"/>
      <c r="GN96" s="361"/>
      <c r="GO96" s="361"/>
      <c r="GP96" s="361"/>
      <c r="GQ96" s="361"/>
      <c r="GR96" s="361"/>
      <c r="GS96" s="361"/>
      <c r="GT96" s="361"/>
      <c r="GU96" s="361"/>
      <c r="GV96" s="361"/>
      <c r="GW96" s="361"/>
      <c r="GX96" s="361"/>
      <c r="GY96" s="361"/>
      <c r="GZ96" s="361"/>
      <c r="HA96" s="361"/>
      <c r="HB96" s="361"/>
      <c r="HC96" s="361"/>
      <c r="HD96" s="361"/>
    </row>
    <row r="97" spans="1:212" ht="14.25">
      <c r="A97" s="438"/>
      <c r="B97" s="448" t="s">
        <v>3350</v>
      </c>
      <c r="C97" s="449"/>
      <c r="D97" s="450"/>
      <c r="E97" s="450"/>
      <c r="F97" s="450"/>
      <c r="G97" s="450"/>
      <c r="H97" s="450"/>
      <c r="I97" s="450"/>
      <c r="J97" s="450"/>
      <c r="K97" s="450"/>
      <c r="L97" s="450"/>
      <c r="M97" s="449"/>
      <c r="N97" s="450"/>
      <c r="O97" s="450"/>
      <c r="P97" s="450"/>
      <c r="Q97" s="450"/>
      <c r="R97" s="450"/>
      <c r="S97" s="450"/>
      <c r="T97" s="450"/>
      <c r="U97" s="450"/>
      <c r="V97" s="450"/>
      <c r="W97" s="450"/>
      <c r="X97" s="450"/>
      <c r="Y97" s="449"/>
      <c r="Z97" s="450"/>
      <c r="AA97" s="450"/>
      <c r="AB97" s="450"/>
      <c r="AC97" s="450"/>
      <c r="AD97" s="450"/>
      <c r="AE97" s="450"/>
      <c r="AF97" s="450"/>
      <c r="AG97" s="450"/>
      <c r="AH97" s="449"/>
      <c r="AI97" s="450"/>
      <c r="AJ97" s="450"/>
      <c r="AK97" s="450"/>
      <c r="AL97" s="450"/>
      <c r="AM97" s="450"/>
      <c r="AN97" s="450"/>
      <c r="AO97" s="450"/>
      <c r="AP97" s="449"/>
      <c r="AQ97" s="450"/>
      <c r="AR97" s="450"/>
      <c r="AS97" s="450"/>
      <c r="AT97" s="450"/>
      <c r="AU97" s="450"/>
      <c r="AV97" s="450"/>
      <c r="AW97" s="450"/>
      <c r="AX97" s="450"/>
      <c r="AY97" s="450"/>
      <c r="AZ97" s="450"/>
      <c r="BA97" s="450"/>
      <c r="BB97" s="449"/>
      <c r="BC97" s="450"/>
      <c r="BD97" s="450"/>
      <c r="BE97" s="450"/>
      <c r="BF97" s="450"/>
      <c r="BG97" s="450"/>
      <c r="BH97" s="450"/>
      <c r="BI97" s="450"/>
      <c r="BJ97" s="450"/>
      <c r="BK97" s="450"/>
      <c r="BL97" s="450"/>
      <c r="BM97" s="450"/>
      <c r="BN97" s="450"/>
      <c r="BO97" s="449"/>
      <c r="BP97" s="450"/>
      <c r="BQ97" s="449"/>
      <c r="BR97" s="450"/>
      <c r="BS97" s="450"/>
      <c r="BT97" s="451"/>
      <c r="GM97" s="361"/>
      <c r="GN97" s="361"/>
      <c r="GO97" s="361"/>
      <c r="GP97" s="361"/>
      <c r="GQ97" s="361"/>
      <c r="GR97" s="361"/>
      <c r="GS97" s="361"/>
      <c r="GT97" s="361"/>
      <c r="GU97" s="361"/>
      <c r="GV97" s="361"/>
      <c r="GW97" s="361"/>
      <c r="GX97" s="361"/>
      <c r="GY97" s="361"/>
      <c r="GZ97" s="361"/>
      <c r="HA97" s="361"/>
      <c r="HB97" s="361"/>
      <c r="HC97" s="361"/>
      <c r="HD97" s="361"/>
    </row>
    <row r="98" spans="1:212" ht="14.25">
      <c r="A98" s="438"/>
      <c r="B98" s="448" t="s">
        <v>4194</v>
      </c>
      <c r="C98" s="449"/>
      <c r="D98" s="450"/>
      <c r="E98" s="450"/>
      <c r="F98" s="450"/>
      <c r="G98" s="450"/>
      <c r="H98" s="450"/>
      <c r="I98" s="450"/>
      <c r="J98" s="450"/>
      <c r="K98" s="450"/>
      <c r="L98" s="450"/>
      <c r="M98" s="449"/>
      <c r="N98" s="450"/>
      <c r="O98" s="450"/>
      <c r="P98" s="450"/>
      <c r="Q98" s="450"/>
      <c r="R98" s="450"/>
      <c r="S98" s="450"/>
      <c r="T98" s="450"/>
      <c r="U98" s="450"/>
      <c r="V98" s="450"/>
      <c r="W98" s="450"/>
      <c r="X98" s="450"/>
      <c r="Y98" s="449"/>
      <c r="Z98" s="450"/>
      <c r="AA98" s="450"/>
      <c r="AB98" s="450"/>
      <c r="AC98" s="450">
        <v>1</v>
      </c>
      <c r="AD98" s="450"/>
      <c r="AE98" s="450">
        <v>1</v>
      </c>
      <c r="AF98" s="450"/>
      <c r="AG98" s="450"/>
      <c r="AH98" s="449"/>
      <c r="AI98" s="450"/>
      <c r="AJ98" s="450"/>
      <c r="AK98" s="450"/>
      <c r="AL98" s="450"/>
      <c r="AM98" s="450"/>
      <c r="AN98" s="450"/>
      <c r="AO98" s="450"/>
      <c r="AP98" s="449"/>
      <c r="AQ98" s="450"/>
      <c r="AR98" s="450"/>
      <c r="AS98" s="450"/>
      <c r="AT98" s="450"/>
      <c r="AU98" s="450"/>
      <c r="AV98" s="450"/>
      <c r="AW98" s="450"/>
      <c r="AX98" s="450"/>
      <c r="AY98" s="450"/>
      <c r="AZ98" s="450"/>
      <c r="BA98" s="450"/>
      <c r="BB98" s="449"/>
      <c r="BC98" s="450"/>
      <c r="BD98" s="450"/>
      <c r="BE98" s="450"/>
      <c r="BF98" s="450"/>
      <c r="BG98" s="450"/>
      <c r="BH98" s="450"/>
      <c r="BI98" s="450"/>
      <c r="BJ98" s="450"/>
      <c r="BK98" s="450"/>
      <c r="BL98" s="450"/>
      <c r="BM98" s="450"/>
      <c r="BN98" s="450"/>
      <c r="BO98" s="449"/>
      <c r="BP98" s="450"/>
      <c r="BQ98" s="449"/>
      <c r="BR98" s="450"/>
      <c r="BS98" s="450"/>
      <c r="BT98" s="451"/>
      <c r="GM98" s="361"/>
      <c r="GN98" s="361"/>
      <c r="GO98" s="361"/>
      <c r="GP98" s="361"/>
      <c r="GQ98" s="361"/>
      <c r="GR98" s="361"/>
      <c r="GS98" s="361"/>
      <c r="GT98" s="361"/>
      <c r="GU98" s="361"/>
      <c r="GV98" s="361"/>
      <c r="GW98" s="361"/>
      <c r="GX98" s="361"/>
      <c r="GY98" s="361"/>
      <c r="GZ98" s="361"/>
      <c r="HA98" s="361"/>
      <c r="HB98" s="361"/>
      <c r="HC98" s="361"/>
      <c r="HD98" s="361"/>
    </row>
    <row r="99" spans="1:212" ht="14.25">
      <c r="A99" s="438"/>
      <c r="B99" s="448" t="s">
        <v>4196</v>
      </c>
      <c r="C99" s="449"/>
      <c r="D99" s="450"/>
      <c r="E99" s="450"/>
      <c r="F99" s="450"/>
      <c r="G99" s="450">
        <v>1</v>
      </c>
      <c r="H99" s="450"/>
      <c r="I99" s="450"/>
      <c r="J99" s="450"/>
      <c r="K99" s="450"/>
      <c r="L99" s="450"/>
      <c r="M99" s="449"/>
      <c r="N99" s="450"/>
      <c r="O99" s="450"/>
      <c r="P99" s="450"/>
      <c r="Q99" s="450"/>
      <c r="R99" s="450">
        <v>1</v>
      </c>
      <c r="S99" s="450"/>
      <c r="T99" s="450"/>
      <c r="U99" s="450"/>
      <c r="V99" s="450"/>
      <c r="W99" s="450"/>
      <c r="X99" s="450"/>
      <c r="Y99" s="449"/>
      <c r="Z99" s="450"/>
      <c r="AA99" s="450"/>
      <c r="AB99" s="450"/>
      <c r="AC99" s="450"/>
      <c r="AD99" s="450"/>
      <c r="AE99" s="450"/>
      <c r="AF99" s="450"/>
      <c r="AG99" s="450"/>
      <c r="AH99" s="449"/>
      <c r="AI99" s="450"/>
      <c r="AJ99" s="450"/>
      <c r="AK99" s="450"/>
      <c r="AL99" s="450"/>
      <c r="AM99" s="450"/>
      <c r="AN99" s="450"/>
      <c r="AO99" s="450"/>
      <c r="AP99" s="449"/>
      <c r="AQ99" s="450"/>
      <c r="AR99" s="450"/>
      <c r="AS99" s="450"/>
      <c r="AT99" s="450"/>
      <c r="AU99" s="450"/>
      <c r="AV99" s="450"/>
      <c r="AW99" s="450"/>
      <c r="AX99" s="450"/>
      <c r="AY99" s="450"/>
      <c r="AZ99" s="450"/>
      <c r="BA99" s="450"/>
      <c r="BB99" s="449"/>
      <c r="BC99" s="450"/>
      <c r="BD99" s="450"/>
      <c r="BE99" s="450"/>
      <c r="BF99" s="450"/>
      <c r="BG99" s="450"/>
      <c r="BH99" s="450"/>
      <c r="BI99" s="450"/>
      <c r="BJ99" s="450"/>
      <c r="BK99" s="450"/>
      <c r="BL99" s="450"/>
      <c r="BM99" s="450"/>
      <c r="BN99" s="450"/>
      <c r="BO99" s="449"/>
      <c r="BP99" s="450"/>
      <c r="BQ99" s="449"/>
      <c r="BR99" s="450"/>
      <c r="BS99" s="450"/>
      <c r="BT99" s="451"/>
      <c r="GM99" s="361"/>
      <c r="GN99" s="361"/>
      <c r="GO99" s="361"/>
      <c r="GP99" s="361"/>
      <c r="GQ99" s="361"/>
      <c r="GR99" s="361"/>
      <c r="GS99" s="361"/>
      <c r="GT99" s="361"/>
      <c r="GU99" s="361"/>
      <c r="GV99" s="361"/>
      <c r="GW99" s="361"/>
      <c r="GX99" s="361"/>
      <c r="GY99" s="361"/>
      <c r="GZ99" s="361"/>
      <c r="HA99" s="361"/>
      <c r="HB99" s="361"/>
      <c r="HC99" s="361"/>
      <c r="HD99" s="361"/>
    </row>
    <row r="100" spans="1:212" ht="14.25">
      <c r="A100" s="438"/>
      <c r="B100" s="448" t="s">
        <v>5616</v>
      </c>
      <c r="C100" s="449"/>
      <c r="D100" s="450"/>
      <c r="E100" s="450"/>
      <c r="F100" s="450"/>
      <c r="G100" s="450"/>
      <c r="H100" s="450"/>
      <c r="I100" s="450"/>
      <c r="J100" s="450"/>
      <c r="K100" s="450"/>
      <c r="L100" s="450"/>
      <c r="M100" s="449"/>
      <c r="N100" s="450">
        <v>1</v>
      </c>
      <c r="O100" s="450"/>
      <c r="P100" s="450"/>
      <c r="Q100" s="450"/>
      <c r="R100" s="450"/>
      <c r="S100" s="450"/>
      <c r="T100" s="450"/>
      <c r="U100" s="450"/>
      <c r="V100" s="450"/>
      <c r="W100" s="450"/>
      <c r="X100" s="450"/>
      <c r="Y100" s="449"/>
      <c r="Z100" s="450"/>
      <c r="AA100" s="450"/>
      <c r="AB100" s="450"/>
      <c r="AC100" s="450"/>
      <c r="AD100" s="450"/>
      <c r="AE100" s="450"/>
      <c r="AF100" s="450"/>
      <c r="AG100" s="450"/>
      <c r="AH100" s="449"/>
      <c r="AI100" s="450">
        <v>1</v>
      </c>
      <c r="AJ100" s="450">
        <v>1</v>
      </c>
      <c r="AK100" s="450"/>
      <c r="AL100" s="450"/>
      <c r="AM100" s="450"/>
      <c r="AN100" s="450"/>
      <c r="AO100" s="450"/>
      <c r="AP100" s="449"/>
      <c r="AQ100" s="450"/>
      <c r="AR100" s="450"/>
      <c r="AS100" s="450"/>
      <c r="AT100" s="450"/>
      <c r="AU100" s="450"/>
      <c r="AV100" s="450"/>
      <c r="AW100" s="450"/>
      <c r="AX100" s="450"/>
      <c r="AY100" s="450"/>
      <c r="AZ100" s="450"/>
      <c r="BA100" s="450"/>
      <c r="BB100" s="449"/>
      <c r="BC100" s="450"/>
      <c r="BD100" s="450"/>
      <c r="BE100" s="450"/>
      <c r="BF100" s="450"/>
      <c r="BG100" s="450"/>
      <c r="BH100" s="450"/>
      <c r="BI100" s="450"/>
      <c r="BJ100" s="450"/>
      <c r="BK100" s="450"/>
      <c r="BL100" s="450"/>
      <c r="BM100" s="450">
        <v>2</v>
      </c>
      <c r="BN100" s="450"/>
      <c r="BO100" s="449"/>
      <c r="BP100" s="450"/>
      <c r="BQ100" s="449"/>
      <c r="BR100" s="450"/>
      <c r="BS100" s="450"/>
      <c r="BT100" s="451"/>
      <c r="GM100" s="361"/>
      <c r="GN100" s="361"/>
      <c r="GO100" s="361"/>
      <c r="GP100" s="361"/>
      <c r="GQ100" s="361"/>
      <c r="GR100" s="361"/>
      <c r="GS100" s="361"/>
      <c r="GT100" s="361"/>
      <c r="GU100" s="361"/>
      <c r="GV100" s="361"/>
      <c r="GW100" s="361"/>
      <c r="GX100" s="361"/>
      <c r="GY100" s="361"/>
      <c r="GZ100" s="361"/>
      <c r="HA100" s="361"/>
      <c r="HB100" s="361"/>
      <c r="HC100" s="361"/>
      <c r="HD100" s="361"/>
    </row>
    <row r="101" spans="1:212" ht="14.25">
      <c r="A101" s="438"/>
      <c r="B101" s="448" t="s">
        <v>3466</v>
      </c>
      <c r="C101" s="449"/>
      <c r="D101" s="450"/>
      <c r="E101" s="450"/>
      <c r="F101" s="450"/>
      <c r="G101" s="450"/>
      <c r="H101" s="450"/>
      <c r="I101" s="450"/>
      <c r="J101" s="450"/>
      <c r="K101" s="450"/>
      <c r="L101" s="450"/>
      <c r="M101" s="449"/>
      <c r="N101" s="450"/>
      <c r="O101" s="450"/>
      <c r="P101" s="450"/>
      <c r="Q101" s="450"/>
      <c r="R101" s="450"/>
      <c r="S101" s="450"/>
      <c r="T101" s="450"/>
      <c r="U101" s="450"/>
      <c r="V101" s="450"/>
      <c r="W101" s="450"/>
      <c r="X101" s="450"/>
      <c r="Y101" s="449"/>
      <c r="Z101" s="450"/>
      <c r="AA101" s="450"/>
      <c r="AB101" s="450"/>
      <c r="AC101" s="450"/>
      <c r="AD101" s="450"/>
      <c r="AE101" s="450"/>
      <c r="AF101" s="450"/>
      <c r="AG101" s="450"/>
      <c r="AH101" s="449"/>
      <c r="AI101" s="450"/>
      <c r="AJ101" s="450"/>
      <c r="AK101" s="450"/>
      <c r="AL101" s="450"/>
      <c r="AM101" s="450"/>
      <c r="AN101" s="450"/>
      <c r="AO101" s="450"/>
      <c r="AP101" s="449"/>
      <c r="AQ101" s="450"/>
      <c r="AR101" s="450"/>
      <c r="AS101" s="450"/>
      <c r="AT101" s="450"/>
      <c r="AU101" s="450"/>
      <c r="AV101" s="450"/>
      <c r="AW101" s="450"/>
      <c r="AX101" s="450"/>
      <c r="AY101" s="450"/>
      <c r="AZ101" s="450"/>
      <c r="BA101" s="450"/>
      <c r="BB101" s="449"/>
      <c r="BC101" s="450"/>
      <c r="BD101" s="450"/>
      <c r="BE101" s="450"/>
      <c r="BF101" s="450"/>
      <c r="BG101" s="450"/>
      <c r="BH101" s="450"/>
      <c r="BI101" s="450"/>
      <c r="BJ101" s="450"/>
      <c r="BK101" s="450"/>
      <c r="BL101" s="450"/>
      <c r="BM101" s="450"/>
      <c r="BN101" s="450"/>
      <c r="BO101" s="449"/>
      <c r="BP101" s="450"/>
      <c r="BQ101" s="449"/>
      <c r="BR101" s="450"/>
      <c r="BS101" s="450"/>
      <c r="BT101" s="451"/>
      <c r="GM101" s="361"/>
      <c r="GN101" s="361"/>
      <c r="GO101" s="361"/>
      <c r="GP101" s="361"/>
      <c r="GQ101" s="361"/>
      <c r="GR101" s="361"/>
      <c r="GS101" s="361"/>
      <c r="GT101" s="361"/>
      <c r="GU101" s="361"/>
      <c r="GV101" s="361"/>
      <c r="GW101" s="361"/>
      <c r="GX101" s="361"/>
      <c r="GY101" s="361"/>
      <c r="GZ101" s="361"/>
      <c r="HA101" s="361"/>
      <c r="HB101" s="361"/>
      <c r="HC101" s="361"/>
      <c r="HD101" s="361"/>
    </row>
    <row r="102" spans="1:212" ht="14.25">
      <c r="A102" s="438"/>
      <c r="B102" s="448" t="s">
        <v>3950</v>
      </c>
      <c r="C102" s="449"/>
      <c r="D102" s="450"/>
      <c r="E102" s="450"/>
      <c r="F102" s="450"/>
      <c r="G102" s="450"/>
      <c r="H102" s="450"/>
      <c r="I102" s="450"/>
      <c r="J102" s="450"/>
      <c r="K102" s="450"/>
      <c r="L102" s="450"/>
      <c r="M102" s="449"/>
      <c r="N102" s="450"/>
      <c r="O102" s="450"/>
      <c r="P102" s="450"/>
      <c r="Q102" s="450"/>
      <c r="R102" s="450">
        <v>1</v>
      </c>
      <c r="S102" s="450"/>
      <c r="T102" s="450"/>
      <c r="U102" s="450"/>
      <c r="V102" s="450"/>
      <c r="W102" s="450"/>
      <c r="X102" s="450"/>
      <c r="Y102" s="449"/>
      <c r="Z102" s="450"/>
      <c r="AA102" s="450">
        <v>1</v>
      </c>
      <c r="AB102" s="450"/>
      <c r="AC102" s="450"/>
      <c r="AD102" s="450"/>
      <c r="AE102" s="450"/>
      <c r="AF102" s="450"/>
      <c r="AG102" s="450"/>
      <c r="AH102" s="449"/>
      <c r="AI102" s="450">
        <v>1</v>
      </c>
      <c r="AJ102" s="450"/>
      <c r="AK102" s="450"/>
      <c r="AL102" s="450"/>
      <c r="AM102" s="450"/>
      <c r="AN102" s="450">
        <v>1</v>
      </c>
      <c r="AO102" s="450"/>
      <c r="AP102" s="449"/>
      <c r="AQ102" s="450"/>
      <c r="AR102" s="450"/>
      <c r="AS102" s="450"/>
      <c r="AT102" s="450"/>
      <c r="AU102" s="450"/>
      <c r="AV102" s="450"/>
      <c r="AW102" s="450"/>
      <c r="AX102" s="450"/>
      <c r="AY102" s="450">
        <v>1</v>
      </c>
      <c r="AZ102" s="450"/>
      <c r="BA102" s="450"/>
      <c r="BB102" s="449"/>
      <c r="BC102" s="450"/>
      <c r="BD102" s="450"/>
      <c r="BE102" s="450"/>
      <c r="BF102" s="450"/>
      <c r="BG102" s="450"/>
      <c r="BH102" s="450"/>
      <c r="BI102" s="450"/>
      <c r="BJ102" s="450"/>
      <c r="BK102" s="450"/>
      <c r="BL102" s="450"/>
      <c r="BM102" s="450"/>
      <c r="BN102" s="450">
        <v>9</v>
      </c>
      <c r="BO102" s="449"/>
      <c r="BP102" s="450"/>
      <c r="BQ102" s="449"/>
      <c r="BR102" s="450"/>
      <c r="BS102" s="450"/>
      <c r="BT102" s="451"/>
      <c r="GM102" s="361"/>
      <c r="GN102" s="361"/>
      <c r="GO102" s="361"/>
      <c r="GP102" s="361"/>
      <c r="GQ102" s="361"/>
      <c r="GR102" s="361"/>
      <c r="GS102" s="361"/>
      <c r="GT102" s="361"/>
      <c r="GU102" s="361"/>
      <c r="GV102" s="361"/>
      <c r="GW102" s="361"/>
      <c r="GX102" s="361"/>
      <c r="GY102" s="361"/>
      <c r="GZ102" s="361"/>
      <c r="HA102" s="361"/>
      <c r="HB102" s="361"/>
      <c r="HC102" s="361"/>
      <c r="HD102" s="361"/>
    </row>
    <row r="103" spans="1:212" ht="14.25">
      <c r="A103" s="438"/>
      <c r="B103" s="448" t="s">
        <v>4198</v>
      </c>
      <c r="C103" s="449"/>
      <c r="D103" s="450"/>
      <c r="E103" s="450"/>
      <c r="F103" s="450">
        <v>1</v>
      </c>
      <c r="G103" s="450"/>
      <c r="H103" s="450"/>
      <c r="I103" s="450"/>
      <c r="J103" s="450"/>
      <c r="K103" s="450">
        <v>1</v>
      </c>
      <c r="L103" s="450"/>
      <c r="M103" s="449"/>
      <c r="N103" s="450"/>
      <c r="O103" s="450"/>
      <c r="P103" s="450"/>
      <c r="Q103" s="450"/>
      <c r="R103" s="450"/>
      <c r="S103" s="450"/>
      <c r="T103" s="450"/>
      <c r="U103" s="450"/>
      <c r="V103" s="450"/>
      <c r="W103" s="450"/>
      <c r="X103" s="450"/>
      <c r="Y103" s="449"/>
      <c r="Z103" s="450"/>
      <c r="AA103" s="450"/>
      <c r="AB103" s="450"/>
      <c r="AC103" s="450"/>
      <c r="AD103" s="450"/>
      <c r="AE103" s="450"/>
      <c r="AF103" s="450">
        <v>1</v>
      </c>
      <c r="AG103" s="450"/>
      <c r="AH103" s="449"/>
      <c r="AI103" s="450"/>
      <c r="AJ103" s="450"/>
      <c r="AK103" s="450">
        <v>1</v>
      </c>
      <c r="AL103" s="450"/>
      <c r="AM103" s="450"/>
      <c r="AN103" s="450"/>
      <c r="AO103" s="450"/>
      <c r="AP103" s="449"/>
      <c r="AQ103" s="450"/>
      <c r="AR103" s="450"/>
      <c r="AS103" s="450"/>
      <c r="AT103" s="450"/>
      <c r="AU103" s="450"/>
      <c r="AV103" s="450"/>
      <c r="AW103" s="450"/>
      <c r="AX103" s="450"/>
      <c r="AY103" s="450"/>
      <c r="AZ103" s="450"/>
      <c r="BA103" s="450"/>
      <c r="BB103" s="449"/>
      <c r="BC103" s="450"/>
      <c r="BD103" s="450"/>
      <c r="BE103" s="450"/>
      <c r="BF103" s="450"/>
      <c r="BG103" s="450"/>
      <c r="BH103" s="450"/>
      <c r="BI103" s="450"/>
      <c r="BJ103" s="450"/>
      <c r="BK103" s="450"/>
      <c r="BL103" s="450"/>
      <c r="BM103" s="450"/>
      <c r="BN103" s="450">
        <v>5</v>
      </c>
      <c r="BO103" s="449"/>
      <c r="BP103" s="450"/>
      <c r="BQ103" s="449"/>
      <c r="BR103" s="450"/>
      <c r="BS103" s="450"/>
      <c r="BT103" s="451"/>
      <c r="GM103" s="361"/>
      <c r="GN103" s="361"/>
      <c r="GO103" s="361"/>
      <c r="GP103" s="361"/>
      <c r="GQ103" s="361"/>
      <c r="GR103" s="361"/>
      <c r="GS103" s="361"/>
      <c r="GT103" s="361"/>
      <c r="GU103" s="361"/>
      <c r="GV103" s="361"/>
      <c r="GW103" s="361"/>
      <c r="GX103" s="361"/>
      <c r="GY103" s="361"/>
      <c r="GZ103" s="361"/>
      <c r="HA103" s="361"/>
      <c r="HB103" s="361"/>
      <c r="HC103" s="361"/>
      <c r="HD103" s="361"/>
    </row>
    <row r="104" spans="1:212" ht="14.25">
      <c r="A104" s="438"/>
      <c r="B104" s="448" t="s">
        <v>3982</v>
      </c>
      <c r="C104" s="449"/>
      <c r="D104" s="450"/>
      <c r="E104" s="450">
        <v>1</v>
      </c>
      <c r="F104" s="450"/>
      <c r="G104" s="450"/>
      <c r="H104" s="450"/>
      <c r="I104" s="450"/>
      <c r="J104" s="450"/>
      <c r="K104" s="450"/>
      <c r="L104" s="450"/>
      <c r="M104" s="449"/>
      <c r="N104" s="450"/>
      <c r="O104" s="450"/>
      <c r="P104" s="450"/>
      <c r="Q104" s="450"/>
      <c r="R104" s="450"/>
      <c r="S104" s="450"/>
      <c r="T104" s="450"/>
      <c r="U104" s="450"/>
      <c r="V104" s="450"/>
      <c r="W104" s="450"/>
      <c r="X104" s="450"/>
      <c r="Y104" s="449"/>
      <c r="Z104" s="450"/>
      <c r="AA104" s="450"/>
      <c r="AB104" s="450"/>
      <c r="AC104" s="450"/>
      <c r="AD104" s="450"/>
      <c r="AE104" s="450"/>
      <c r="AF104" s="450"/>
      <c r="AG104" s="450"/>
      <c r="AH104" s="449"/>
      <c r="AI104" s="450"/>
      <c r="AJ104" s="450"/>
      <c r="AK104" s="450"/>
      <c r="AL104" s="450"/>
      <c r="AM104" s="450"/>
      <c r="AN104" s="450"/>
      <c r="AO104" s="450"/>
      <c r="AP104" s="449"/>
      <c r="AQ104" s="450"/>
      <c r="AR104" s="450"/>
      <c r="AS104" s="450"/>
      <c r="AT104" s="450"/>
      <c r="AU104" s="450">
        <v>1</v>
      </c>
      <c r="AV104" s="450"/>
      <c r="AW104" s="450"/>
      <c r="AX104" s="450"/>
      <c r="AY104" s="450"/>
      <c r="AZ104" s="450"/>
      <c r="BA104" s="450"/>
      <c r="BB104" s="449"/>
      <c r="BC104" s="450"/>
      <c r="BD104" s="450"/>
      <c r="BE104" s="450"/>
      <c r="BF104" s="450"/>
      <c r="BG104" s="450"/>
      <c r="BH104" s="450"/>
      <c r="BI104" s="450"/>
      <c r="BJ104" s="450"/>
      <c r="BK104" s="450"/>
      <c r="BL104" s="450"/>
      <c r="BM104" s="450"/>
      <c r="BN104" s="450">
        <v>2</v>
      </c>
      <c r="BO104" s="449"/>
      <c r="BP104" s="450"/>
      <c r="BQ104" s="449"/>
      <c r="BR104" s="450"/>
      <c r="BS104" s="450"/>
      <c r="BT104" s="451"/>
      <c r="GM104" s="361"/>
      <c r="GN104" s="361"/>
      <c r="GO104" s="361"/>
      <c r="GP104" s="361"/>
      <c r="GQ104" s="361"/>
      <c r="GR104" s="361"/>
      <c r="GS104" s="361"/>
      <c r="GT104" s="361"/>
      <c r="GU104" s="361"/>
      <c r="GV104" s="361"/>
      <c r="GW104" s="361"/>
      <c r="GX104" s="361"/>
      <c r="GY104" s="361"/>
      <c r="GZ104" s="361"/>
      <c r="HA104" s="361"/>
      <c r="HB104" s="361"/>
      <c r="HC104" s="361"/>
      <c r="HD104" s="361"/>
    </row>
    <row r="105" spans="1:212" ht="14.25">
      <c r="A105" s="438"/>
      <c r="B105" s="448" t="s">
        <v>3828</v>
      </c>
      <c r="C105" s="449">
        <v>1</v>
      </c>
      <c r="D105" s="450"/>
      <c r="E105" s="450"/>
      <c r="F105" s="450"/>
      <c r="G105" s="450"/>
      <c r="H105" s="450">
        <v>1</v>
      </c>
      <c r="I105" s="450"/>
      <c r="J105" s="450"/>
      <c r="K105" s="450"/>
      <c r="L105" s="450"/>
      <c r="M105" s="449"/>
      <c r="N105" s="450"/>
      <c r="O105" s="450"/>
      <c r="P105" s="450"/>
      <c r="Q105" s="450"/>
      <c r="R105" s="450"/>
      <c r="S105" s="450"/>
      <c r="T105" s="450"/>
      <c r="U105" s="450"/>
      <c r="V105" s="450"/>
      <c r="W105" s="450"/>
      <c r="X105" s="450"/>
      <c r="Y105" s="449"/>
      <c r="Z105" s="450"/>
      <c r="AA105" s="450"/>
      <c r="AB105" s="450"/>
      <c r="AC105" s="450"/>
      <c r="AD105" s="450"/>
      <c r="AE105" s="450"/>
      <c r="AF105" s="450"/>
      <c r="AG105" s="450"/>
      <c r="AH105" s="449"/>
      <c r="AI105" s="450"/>
      <c r="AJ105" s="450"/>
      <c r="AK105" s="450"/>
      <c r="AL105" s="450"/>
      <c r="AM105" s="450"/>
      <c r="AN105" s="450"/>
      <c r="AO105" s="450"/>
      <c r="AP105" s="449"/>
      <c r="AQ105" s="450"/>
      <c r="AR105" s="450"/>
      <c r="AS105" s="450"/>
      <c r="AT105" s="450"/>
      <c r="AU105" s="450"/>
      <c r="AV105" s="450"/>
      <c r="AW105" s="450"/>
      <c r="AX105" s="450"/>
      <c r="AY105" s="450"/>
      <c r="AZ105" s="450"/>
      <c r="BA105" s="450"/>
      <c r="BB105" s="449"/>
      <c r="BC105" s="450"/>
      <c r="BD105" s="450"/>
      <c r="BE105" s="450"/>
      <c r="BF105" s="450"/>
      <c r="BG105" s="450"/>
      <c r="BH105" s="450"/>
      <c r="BI105" s="450"/>
      <c r="BJ105" s="450"/>
      <c r="BK105" s="450"/>
      <c r="BL105" s="450"/>
      <c r="BM105" s="450"/>
      <c r="BN105" s="450"/>
      <c r="BO105" s="449"/>
      <c r="BP105" s="450"/>
      <c r="BQ105" s="449"/>
      <c r="BR105" s="450"/>
      <c r="BS105" s="450"/>
      <c r="BT105" s="451"/>
      <c r="GM105" s="361"/>
      <c r="GN105" s="361"/>
      <c r="GO105" s="361"/>
      <c r="GP105" s="361"/>
      <c r="GQ105" s="361"/>
      <c r="GR105" s="361"/>
      <c r="GS105" s="361"/>
      <c r="GT105" s="361"/>
      <c r="GU105" s="361"/>
      <c r="GV105" s="361"/>
      <c r="GW105" s="361"/>
      <c r="GX105" s="361"/>
      <c r="GY105" s="361"/>
      <c r="GZ105" s="361"/>
      <c r="HA105" s="361"/>
      <c r="HB105" s="361"/>
      <c r="HC105" s="361"/>
      <c r="HD105" s="361"/>
    </row>
    <row r="106" spans="1:212" ht="14.25">
      <c r="A106" s="438"/>
      <c r="B106" s="448" t="s">
        <v>3331</v>
      </c>
      <c r="C106" s="449"/>
      <c r="D106" s="450"/>
      <c r="E106" s="450"/>
      <c r="F106" s="450"/>
      <c r="G106" s="450"/>
      <c r="H106" s="450"/>
      <c r="I106" s="450"/>
      <c r="J106" s="450"/>
      <c r="K106" s="450"/>
      <c r="L106" s="450"/>
      <c r="M106" s="449"/>
      <c r="N106" s="450"/>
      <c r="O106" s="450"/>
      <c r="P106" s="450"/>
      <c r="Q106" s="450"/>
      <c r="R106" s="450"/>
      <c r="S106" s="450"/>
      <c r="T106" s="450"/>
      <c r="U106" s="450"/>
      <c r="V106" s="450"/>
      <c r="W106" s="450"/>
      <c r="X106" s="450"/>
      <c r="Y106" s="449"/>
      <c r="Z106" s="450"/>
      <c r="AA106" s="450"/>
      <c r="AB106" s="450"/>
      <c r="AC106" s="450"/>
      <c r="AD106" s="450"/>
      <c r="AE106" s="450"/>
      <c r="AF106" s="450"/>
      <c r="AG106" s="450"/>
      <c r="AH106" s="449"/>
      <c r="AI106" s="450"/>
      <c r="AJ106" s="450"/>
      <c r="AK106" s="450"/>
      <c r="AL106" s="450"/>
      <c r="AM106" s="450"/>
      <c r="AN106" s="450"/>
      <c r="AO106" s="450"/>
      <c r="AP106" s="449"/>
      <c r="AQ106" s="450"/>
      <c r="AR106" s="450"/>
      <c r="AS106" s="450"/>
      <c r="AT106" s="450"/>
      <c r="AU106" s="450"/>
      <c r="AV106" s="450"/>
      <c r="AW106" s="450"/>
      <c r="AX106" s="450"/>
      <c r="AY106" s="450"/>
      <c r="AZ106" s="450"/>
      <c r="BA106" s="450"/>
      <c r="BB106" s="449"/>
      <c r="BC106" s="450"/>
      <c r="BD106" s="450"/>
      <c r="BE106" s="450"/>
      <c r="BF106" s="450"/>
      <c r="BG106" s="450"/>
      <c r="BH106" s="450"/>
      <c r="BI106" s="450"/>
      <c r="BJ106" s="450"/>
      <c r="BK106" s="450"/>
      <c r="BL106" s="450"/>
      <c r="BM106" s="450"/>
      <c r="BN106" s="450">
        <v>1</v>
      </c>
      <c r="BO106" s="449"/>
      <c r="BP106" s="450"/>
      <c r="BQ106" s="449"/>
      <c r="BR106" s="450"/>
      <c r="BS106" s="450"/>
      <c r="BT106" s="451"/>
      <c r="GM106" s="361"/>
      <c r="GN106" s="361"/>
      <c r="GO106" s="361"/>
      <c r="GP106" s="361"/>
      <c r="GQ106" s="361"/>
      <c r="GR106" s="361"/>
      <c r="GS106" s="361"/>
      <c r="GT106" s="361"/>
      <c r="GU106" s="361"/>
      <c r="GV106" s="361"/>
      <c r="GW106" s="361"/>
      <c r="GX106" s="361"/>
      <c r="GY106" s="361"/>
      <c r="GZ106" s="361"/>
      <c r="HA106" s="361"/>
      <c r="HB106" s="361"/>
      <c r="HC106" s="361"/>
      <c r="HD106" s="361"/>
    </row>
    <row r="107" spans="1:212" ht="14.25">
      <c r="A107" s="438"/>
      <c r="B107" s="448" t="s">
        <v>4297</v>
      </c>
      <c r="C107" s="449"/>
      <c r="D107" s="450"/>
      <c r="E107" s="450"/>
      <c r="F107" s="450"/>
      <c r="G107" s="450">
        <v>1</v>
      </c>
      <c r="H107" s="450"/>
      <c r="I107" s="450"/>
      <c r="J107" s="450">
        <v>1</v>
      </c>
      <c r="K107" s="450"/>
      <c r="L107" s="450"/>
      <c r="M107" s="449"/>
      <c r="N107" s="450"/>
      <c r="O107" s="450"/>
      <c r="P107" s="450"/>
      <c r="Q107" s="450"/>
      <c r="R107" s="450">
        <v>1</v>
      </c>
      <c r="S107" s="450"/>
      <c r="T107" s="450"/>
      <c r="U107" s="450"/>
      <c r="V107" s="450"/>
      <c r="W107" s="450"/>
      <c r="X107" s="450"/>
      <c r="Y107" s="449"/>
      <c r="Z107" s="450">
        <v>2</v>
      </c>
      <c r="AA107" s="450"/>
      <c r="AB107" s="450"/>
      <c r="AC107" s="450"/>
      <c r="AD107" s="450">
        <v>1</v>
      </c>
      <c r="AE107" s="450"/>
      <c r="AF107" s="450"/>
      <c r="AG107" s="450"/>
      <c r="AH107" s="449"/>
      <c r="AI107" s="450"/>
      <c r="AJ107" s="450"/>
      <c r="AK107" s="450"/>
      <c r="AL107" s="450"/>
      <c r="AM107" s="450"/>
      <c r="AN107" s="450"/>
      <c r="AO107" s="450"/>
      <c r="AP107" s="449"/>
      <c r="AQ107" s="450"/>
      <c r="AR107" s="450"/>
      <c r="AS107" s="450"/>
      <c r="AT107" s="450"/>
      <c r="AU107" s="450">
        <v>1</v>
      </c>
      <c r="AV107" s="450"/>
      <c r="AW107" s="450"/>
      <c r="AX107" s="450">
        <v>1</v>
      </c>
      <c r="AY107" s="450"/>
      <c r="AZ107" s="450"/>
      <c r="BA107" s="450"/>
      <c r="BB107" s="449"/>
      <c r="BC107" s="450"/>
      <c r="BD107" s="450"/>
      <c r="BE107" s="450"/>
      <c r="BF107" s="450"/>
      <c r="BG107" s="450"/>
      <c r="BH107" s="450"/>
      <c r="BI107" s="450"/>
      <c r="BJ107" s="450"/>
      <c r="BK107" s="450"/>
      <c r="BL107" s="450"/>
      <c r="BM107" s="450"/>
      <c r="BN107" s="450"/>
      <c r="BO107" s="449"/>
      <c r="BP107" s="450"/>
      <c r="BQ107" s="449"/>
      <c r="BR107" s="450"/>
      <c r="BS107" s="450"/>
      <c r="BT107" s="451"/>
      <c r="GM107" s="361"/>
      <c r="GN107" s="361"/>
      <c r="GO107" s="361"/>
      <c r="GP107" s="361"/>
      <c r="GQ107" s="361"/>
      <c r="GR107" s="361"/>
      <c r="GS107" s="361"/>
      <c r="GT107" s="361"/>
      <c r="GU107" s="361"/>
      <c r="GV107" s="361"/>
      <c r="GW107" s="361"/>
      <c r="GX107" s="361"/>
      <c r="GY107" s="361"/>
      <c r="GZ107" s="361"/>
      <c r="HA107" s="361"/>
      <c r="HB107" s="361"/>
      <c r="HC107" s="361"/>
      <c r="HD107" s="361"/>
    </row>
    <row r="108" spans="1:212" ht="14.25">
      <c r="A108" s="438"/>
      <c r="B108" s="448" t="s">
        <v>4403</v>
      </c>
      <c r="C108" s="449"/>
      <c r="D108" s="450"/>
      <c r="E108" s="450"/>
      <c r="F108" s="450"/>
      <c r="G108" s="450"/>
      <c r="H108" s="450"/>
      <c r="I108" s="450"/>
      <c r="J108" s="450"/>
      <c r="K108" s="450"/>
      <c r="L108" s="450"/>
      <c r="M108" s="449"/>
      <c r="N108" s="450"/>
      <c r="O108" s="450"/>
      <c r="P108" s="450"/>
      <c r="Q108" s="450"/>
      <c r="R108" s="450"/>
      <c r="S108" s="450"/>
      <c r="T108" s="450"/>
      <c r="U108" s="450"/>
      <c r="V108" s="450"/>
      <c r="W108" s="450"/>
      <c r="X108" s="450"/>
      <c r="Y108" s="449"/>
      <c r="Z108" s="450"/>
      <c r="AA108" s="450"/>
      <c r="AB108" s="450"/>
      <c r="AC108" s="450"/>
      <c r="AD108" s="450"/>
      <c r="AE108" s="450"/>
      <c r="AF108" s="450"/>
      <c r="AG108" s="450"/>
      <c r="AH108" s="449"/>
      <c r="AI108" s="450"/>
      <c r="AJ108" s="450"/>
      <c r="AK108" s="450"/>
      <c r="AL108" s="450"/>
      <c r="AM108" s="450"/>
      <c r="AN108" s="450"/>
      <c r="AO108" s="450"/>
      <c r="AP108" s="449"/>
      <c r="AQ108" s="450"/>
      <c r="AR108" s="450"/>
      <c r="AS108" s="450"/>
      <c r="AT108" s="450"/>
      <c r="AU108" s="450"/>
      <c r="AV108" s="450"/>
      <c r="AW108" s="450"/>
      <c r="AX108" s="450"/>
      <c r="AY108" s="450"/>
      <c r="AZ108" s="450"/>
      <c r="BA108" s="450"/>
      <c r="BB108" s="449"/>
      <c r="BC108" s="450"/>
      <c r="BD108" s="450"/>
      <c r="BE108" s="450"/>
      <c r="BF108" s="450"/>
      <c r="BG108" s="450"/>
      <c r="BH108" s="450"/>
      <c r="BI108" s="450"/>
      <c r="BJ108" s="450"/>
      <c r="BK108" s="450"/>
      <c r="BL108" s="450"/>
      <c r="BM108" s="450"/>
      <c r="BN108" s="450"/>
      <c r="BO108" s="449"/>
      <c r="BP108" s="450"/>
      <c r="BQ108" s="449"/>
      <c r="BR108" s="450"/>
      <c r="BS108" s="450"/>
      <c r="BT108" s="451"/>
      <c r="GM108" s="361"/>
      <c r="GN108" s="361"/>
      <c r="GO108" s="361"/>
      <c r="GP108" s="361"/>
      <c r="GQ108" s="361"/>
      <c r="GR108" s="361"/>
      <c r="GS108" s="361"/>
      <c r="GT108" s="361"/>
      <c r="GU108" s="361"/>
      <c r="GV108" s="361"/>
      <c r="GW108" s="361"/>
      <c r="GX108" s="361"/>
      <c r="GY108" s="361"/>
      <c r="GZ108" s="361"/>
      <c r="HA108" s="361"/>
      <c r="HB108" s="361"/>
      <c r="HC108" s="361"/>
      <c r="HD108" s="361"/>
    </row>
    <row r="109" spans="1:212" ht="14.25">
      <c r="A109" s="438"/>
      <c r="B109" s="448" t="s">
        <v>4202</v>
      </c>
      <c r="C109" s="449"/>
      <c r="D109" s="450"/>
      <c r="E109" s="450"/>
      <c r="F109" s="450"/>
      <c r="G109" s="450"/>
      <c r="H109" s="450"/>
      <c r="I109" s="450"/>
      <c r="J109" s="450"/>
      <c r="K109" s="450"/>
      <c r="L109" s="450"/>
      <c r="M109" s="449"/>
      <c r="N109" s="450"/>
      <c r="O109" s="450"/>
      <c r="P109" s="450"/>
      <c r="Q109" s="450"/>
      <c r="R109" s="450"/>
      <c r="S109" s="450"/>
      <c r="T109" s="450"/>
      <c r="U109" s="450"/>
      <c r="V109" s="450"/>
      <c r="W109" s="450"/>
      <c r="X109" s="450"/>
      <c r="Y109" s="449"/>
      <c r="Z109" s="450"/>
      <c r="AA109" s="450"/>
      <c r="AB109" s="450"/>
      <c r="AC109" s="450"/>
      <c r="AD109" s="450"/>
      <c r="AE109" s="450"/>
      <c r="AF109" s="450"/>
      <c r="AG109" s="450"/>
      <c r="AH109" s="449"/>
      <c r="AI109" s="450">
        <v>1</v>
      </c>
      <c r="AJ109" s="450"/>
      <c r="AK109" s="450"/>
      <c r="AL109" s="450"/>
      <c r="AM109" s="450"/>
      <c r="AN109" s="450">
        <v>1</v>
      </c>
      <c r="AO109" s="450"/>
      <c r="AP109" s="449"/>
      <c r="AQ109" s="450"/>
      <c r="AR109" s="450"/>
      <c r="AS109" s="450"/>
      <c r="AT109" s="450"/>
      <c r="AU109" s="450"/>
      <c r="AV109" s="450"/>
      <c r="AW109" s="450">
        <v>2</v>
      </c>
      <c r="AX109" s="450"/>
      <c r="AY109" s="450"/>
      <c r="AZ109" s="450"/>
      <c r="BA109" s="450"/>
      <c r="BB109" s="449"/>
      <c r="BC109" s="450"/>
      <c r="BD109" s="450"/>
      <c r="BE109" s="450"/>
      <c r="BF109" s="450"/>
      <c r="BG109" s="450"/>
      <c r="BH109" s="450"/>
      <c r="BI109" s="450"/>
      <c r="BJ109" s="450"/>
      <c r="BK109" s="450"/>
      <c r="BL109" s="450"/>
      <c r="BM109" s="450"/>
      <c r="BN109" s="450">
        <v>2</v>
      </c>
      <c r="BO109" s="449"/>
      <c r="BP109" s="450"/>
      <c r="BQ109" s="449"/>
      <c r="BR109" s="450"/>
      <c r="BS109" s="450"/>
      <c r="BT109" s="451"/>
      <c r="GM109" s="361"/>
      <c r="GN109" s="361"/>
      <c r="GO109" s="361"/>
      <c r="GP109" s="361"/>
      <c r="GQ109" s="361"/>
      <c r="GR109" s="361"/>
      <c r="GS109" s="361"/>
      <c r="GT109" s="361"/>
      <c r="GU109" s="361"/>
      <c r="GV109" s="361"/>
      <c r="GW109" s="361"/>
      <c r="GX109" s="361"/>
      <c r="GY109" s="361"/>
      <c r="GZ109" s="361"/>
      <c r="HA109" s="361"/>
      <c r="HB109" s="361"/>
      <c r="HC109" s="361"/>
      <c r="HD109" s="361"/>
    </row>
    <row r="110" spans="1:212" ht="14.25">
      <c r="A110" s="438"/>
      <c r="B110" s="448" t="s">
        <v>4483</v>
      </c>
      <c r="C110" s="449"/>
      <c r="D110" s="450"/>
      <c r="E110" s="450"/>
      <c r="F110" s="450"/>
      <c r="G110" s="450"/>
      <c r="H110" s="450"/>
      <c r="I110" s="450"/>
      <c r="J110" s="450"/>
      <c r="K110" s="450"/>
      <c r="L110" s="450"/>
      <c r="M110" s="449"/>
      <c r="N110" s="450"/>
      <c r="O110" s="450"/>
      <c r="P110" s="450"/>
      <c r="Q110" s="450"/>
      <c r="R110" s="450"/>
      <c r="S110" s="450"/>
      <c r="T110" s="450"/>
      <c r="U110" s="450"/>
      <c r="V110" s="450"/>
      <c r="W110" s="450"/>
      <c r="X110" s="450"/>
      <c r="Y110" s="449">
        <v>1</v>
      </c>
      <c r="Z110" s="450"/>
      <c r="AA110" s="450"/>
      <c r="AB110" s="450"/>
      <c r="AC110" s="450"/>
      <c r="AD110" s="450">
        <v>1</v>
      </c>
      <c r="AE110" s="450"/>
      <c r="AF110" s="450"/>
      <c r="AG110" s="450"/>
      <c r="AH110" s="449"/>
      <c r="AI110" s="450"/>
      <c r="AJ110" s="450"/>
      <c r="AK110" s="450"/>
      <c r="AL110" s="450"/>
      <c r="AM110" s="450"/>
      <c r="AN110" s="450"/>
      <c r="AO110" s="450"/>
      <c r="AP110" s="449"/>
      <c r="AQ110" s="450"/>
      <c r="AR110" s="450"/>
      <c r="AS110" s="450"/>
      <c r="AT110" s="450"/>
      <c r="AU110" s="450"/>
      <c r="AV110" s="450"/>
      <c r="AW110" s="450"/>
      <c r="AX110" s="450"/>
      <c r="AY110" s="450"/>
      <c r="AZ110" s="450"/>
      <c r="BA110" s="450"/>
      <c r="BB110" s="449"/>
      <c r="BC110" s="450"/>
      <c r="BD110" s="450"/>
      <c r="BE110" s="450"/>
      <c r="BF110" s="450"/>
      <c r="BG110" s="450"/>
      <c r="BH110" s="450"/>
      <c r="BI110" s="450"/>
      <c r="BJ110" s="450"/>
      <c r="BK110" s="450"/>
      <c r="BL110" s="450"/>
      <c r="BM110" s="450"/>
      <c r="BN110" s="450"/>
      <c r="BO110" s="449"/>
      <c r="BP110" s="450"/>
      <c r="BQ110" s="449"/>
      <c r="BR110" s="450"/>
      <c r="BS110" s="450"/>
      <c r="BT110" s="451"/>
      <c r="GM110" s="361"/>
      <c r="GN110" s="361"/>
      <c r="GO110" s="361"/>
      <c r="GP110" s="361"/>
      <c r="GQ110" s="361"/>
      <c r="GR110" s="361"/>
      <c r="GS110" s="361"/>
      <c r="GT110" s="361"/>
      <c r="GU110" s="361"/>
      <c r="GV110" s="361"/>
      <c r="GW110" s="361"/>
      <c r="GX110" s="361"/>
      <c r="GY110" s="361"/>
      <c r="GZ110" s="361"/>
      <c r="HA110" s="361"/>
      <c r="HB110" s="361"/>
      <c r="HC110" s="361"/>
      <c r="HD110" s="361"/>
    </row>
    <row r="111" spans="1:212" ht="14.25">
      <c r="A111" s="438"/>
      <c r="B111" s="448" t="s">
        <v>3396</v>
      </c>
      <c r="C111" s="449"/>
      <c r="D111" s="450"/>
      <c r="E111" s="450"/>
      <c r="F111" s="450"/>
      <c r="G111" s="450"/>
      <c r="H111" s="450"/>
      <c r="I111" s="450"/>
      <c r="J111" s="450"/>
      <c r="K111" s="450"/>
      <c r="L111" s="450"/>
      <c r="M111" s="449"/>
      <c r="N111" s="450"/>
      <c r="O111" s="450"/>
      <c r="P111" s="450"/>
      <c r="Q111" s="450"/>
      <c r="R111" s="450"/>
      <c r="S111" s="450"/>
      <c r="T111" s="450"/>
      <c r="U111" s="450"/>
      <c r="V111" s="450"/>
      <c r="W111" s="450"/>
      <c r="X111" s="450"/>
      <c r="Y111" s="449"/>
      <c r="Z111" s="450"/>
      <c r="AA111" s="450"/>
      <c r="AB111" s="450"/>
      <c r="AC111" s="450"/>
      <c r="AD111" s="450"/>
      <c r="AE111" s="450"/>
      <c r="AF111" s="450"/>
      <c r="AG111" s="450"/>
      <c r="AH111" s="449"/>
      <c r="AI111" s="450"/>
      <c r="AJ111" s="450"/>
      <c r="AK111" s="450"/>
      <c r="AL111" s="450"/>
      <c r="AM111" s="450"/>
      <c r="AN111" s="450"/>
      <c r="AO111" s="450"/>
      <c r="AP111" s="449"/>
      <c r="AQ111" s="450"/>
      <c r="AR111" s="450"/>
      <c r="AS111" s="450"/>
      <c r="AT111" s="450"/>
      <c r="AU111" s="450"/>
      <c r="AV111" s="450"/>
      <c r="AW111" s="450"/>
      <c r="AX111" s="450"/>
      <c r="AY111" s="450"/>
      <c r="AZ111" s="450"/>
      <c r="BA111" s="450"/>
      <c r="BB111" s="449"/>
      <c r="BC111" s="450"/>
      <c r="BD111" s="450"/>
      <c r="BE111" s="450"/>
      <c r="BF111" s="450"/>
      <c r="BG111" s="450"/>
      <c r="BH111" s="450"/>
      <c r="BI111" s="450"/>
      <c r="BJ111" s="450"/>
      <c r="BK111" s="450"/>
      <c r="BL111" s="450"/>
      <c r="BM111" s="450"/>
      <c r="BN111" s="450"/>
      <c r="BO111" s="449"/>
      <c r="BP111" s="450"/>
      <c r="BQ111" s="449"/>
      <c r="BR111" s="450"/>
      <c r="BS111" s="450"/>
      <c r="BT111" s="451"/>
      <c r="GM111" s="361"/>
      <c r="GN111" s="361"/>
      <c r="GO111" s="361"/>
      <c r="GP111" s="361"/>
      <c r="GQ111" s="361"/>
      <c r="GR111" s="361"/>
      <c r="GS111" s="361"/>
      <c r="GT111" s="361"/>
      <c r="GU111" s="361"/>
      <c r="GV111" s="361"/>
      <c r="GW111" s="361"/>
      <c r="GX111" s="361"/>
      <c r="GY111" s="361"/>
      <c r="GZ111" s="361"/>
      <c r="HA111" s="361"/>
      <c r="HB111" s="361"/>
      <c r="HC111" s="361"/>
      <c r="HD111" s="361"/>
    </row>
    <row r="112" spans="1:212" ht="14.25">
      <c r="A112" s="438"/>
      <c r="B112" s="448" t="s">
        <v>5566</v>
      </c>
      <c r="C112" s="449"/>
      <c r="D112" s="450"/>
      <c r="E112" s="450"/>
      <c r="F112" s="450"/>
      <c r="G112" s="450"/>
      <c r="H112" s="450"/>
      <c r="I112" s="450"/>
      <c r="J112" s="450"/>
      <c r="K112" s="450"/>
      <c r="L112" s="450"/>
      <c r="M112" s="449"/>
      <c r="N112" s="450"/>
      <c r="O112" s="450"/>
      <c r="P112" s="450"/>
      <c r="Q112" s="450"/>
      <c r="R112" s="450">
        <v>1</v>
      </c>
      <c r="S112" s="450"/>
      <c r="T112" s="450"/>
      <c r="U112" s="450"/>
      <c r="V112" s="450"/>
      <c r="W112" s="450"/>
      <c r="X112" s="450"/>
      <c r="Y112" s="449"/>
      <c r="Z112" s="450"/>
      <c r="AA112" s="450"/>
      <c r="AB112" s="450"/>
      <c r="AC112" s="450"/>
      <c r="AD112" s="450"/>
      <c r="AE112" s="450"/>
      <c r="AF112" s="450"/>
      <c r="AG112" s="450"/>
      <c r="AH112" s="449">
        <v>1</v>
      </c>
      <c r="AI112" s="450"/>
      <c r="AJ112" s="450"/>
      <c r="AK112" s="450"/>
      <c r="AL112" s="450"/>
      <c r="AM112" s="450"/>
      <c r="AN112" s="450"/>
      <c r="AO112" s="450"/>
      <c r="AP112" s="449"/>
      <c r="AQ112" s="450"/>
      <c r="AR112" s="450"/>
      <c r="AS112" s="450"/>
      <c r="AT112" s="450"/>
      <c r="AU112" s="450"/>
      <c r="AV112" s="450">
        <v>1</v>
      </c>
      <c r="AW112" s="450"/>
      <c r="AX112" s="450"/>
      <c r="AY112" s="450"/>
      <c r="AZ112" s="450"/>
      <c r="BA112" s="450"/>
      <c r="BB112" s="449"/>
      <c r="BC112" s="450"/>
      <c r="BD112" s="450"/>
      <c r="BE112" s="450"/>
      <c r="BF112" s="450"/>
      <c r="BG112" s="450"/>
      <c r="BH112" s="450"/>
      <c r="BI112" s="450"/>
      <c r="BJ112" s="450"/>
      <c r="BK112" s="450"/>
      <c r="BL112" s="450"/>
      <c r="BM112" s="450"/>
      <c r="BN112" s="450"/>
      <c r="BO112" s="449"/>
      <c r="BP112" s="450"/>
      <c r="BQ112" s="449"/>
      <c r="BR112" s="450"/>
      <c r="BS112" s="450"/>
      <c r="BT112" s="451"/>
      <c r="GM112" s="361"/>
      <c r="GN112" s="361"/>
      <c r="GO112" s="361"/>
      <c r="GP112" s="361"/>
      <c r="GQ112" s="361"/>
      <c r="GR112" s="361"/>
      <c r="GS112" s="361"/>
      <c r="GT112" s="361"/>
      <c r="GU112" s="361"/>
      <c r="GV112" s="361"/>
      <c r="GW112" s="361"/>
      <c r="GX112" s="361"/>
      <c r="GY112" s="361"/>
      <c r="GZ112" s="361"/>
      <c r="HA112" s="361"/>
      <c r="HB112" s="361"/>
      <c r="HC112" s="361"/>
      <c r="HD112" s="361"/>
    </row>
    <row r="113" spans="1:212" ht="14.25">
      <c r="A113" s="438"/>
      <c r="B113" s="448" t="s">
        <v>4495</v>
      </c>
      <c r="C113" s="449"/>
      <c r="D113" s="450"/>
      <c r="E113" s="450"/>
      <c r="F113" s="450"/>
      <c r="G113" s="450"/>
      <c r="H113" s="450"/>
      <c r="I113" s="450"/>
      <c r="J113" s="450"/>
      <c r="K113" s="450"/>
      <c r="L113" s="450"/>
      <c r="M113" s="449"/>
      <c r="N113" s="450"/>
      <c r="O113" s="450"/>
      <c r="P113" s="450"/>
      <c r="Q113" s="450"/>
      <c r="R113" s="450"/>
      <c r="S113" s="450"/>
      <c r="T113" s="450"/>
      <c r="U113" s="450">
        <v>1</v>
      </c>
      <c r="V113" s="450"/>
      <c r="W113" s="450"/>
      <c r="X113" s="450"/>
      <c r="Y113" s="449"/>
      <c r="Z113" s="450"/>
      <c r="AA113" s="450"/>
      <c r="AB113" s="450"/>
      <c r="AC113" s="450"/>
      <c r="AD113" s="450"/>
      <c r="AE113" s="450"/>
      <c r="AF113" s="450"/>
      <c r="AG113" s="450"/>
      <c r="AH113" s="449"/>
      <c r="AI113" s="450"/>
      <c r="AJ113" s="450"/>
      <c r="AK113" s="450"/>
      <c r="AL113" s="450"/>
      <c r="AM113" s="450"/>
      <c r="AN113" s="450"/>
      <c r="AO113" s="450"/>
      <c r="AP113" s="449"/>
      <c r="AQ113" s="450"/>
      <c r="AR113" s="450"/>
      <c r="AS113" s="450"/>
      <c r="AT113" s="450"/>
      <c r="AU113" s="450"/>
      <c r="AV113" s="450"/>
      <c r="AW113" s="450"/>
      <c r="AX113" s="450"/>
      <c r="AY113" s="450"/>
      <c r="AZ113" s="450"/>
      <c r="BA113" s="450"/>
      <c r="BB113" s="449"/>
      <c r="BC113" s="450"/>
      <c r="BD113" s="450"/>
      <c r="BE113" s="450"/>
      <c r="BF113" s="450"/>
      <c r="BG113" s="450"/>
      <c r="BH113" s="450"/>
      <c r="BI113" s="450"/>
      <c r="BJ113" s="450"/>
      <c r="BK113" s="450"/>
      <c r="BL113" s="450"/>
      <c r="BM113" s="450"/>
      <c r="BN113" s="450"/>
      <c r="BO113" s="449"/>
      <c r="BP113" s="450"/>
      <c r="BQ113" s="449"/>
      <c r="BR113" s="450"/>
      <c r="BS113" s="450"/>
      <c r="BT113" s="451"/>
      <c r="GM113" s="361"/>
      <c r="GN113" s="361"/>
      <c r="GO113" s="361"/>
      <c r="GP113" s="361"/>
      <c r="GQ113" s="361"/>
      <c r="GR113" s="361"/>
      <c r="GS113" s="361"/>
      <c r="GT113" s="361"/>
      <c r="GU113" s="361"/>
      <c r="GV113" s="361"/>
      <c r="GW113" s="361"/>
      <c r="GX113" s="361"/>
      <c r="GY113" s="361"/>
      <c r="GZ113" s="361"/>
      <c r="HA113" s="361"/>
      <c r="HB113" s="361"/>
      <c r="HC113" s="361"/>
      <c r="HD113" s="361"/>
    </row>
    <row r="114" spans="1:212" ht="14.25">
      <c r="A114" s="438"/>
      <c r="B114" s="448" t="s">
        <v>4066</v>
      </c>
      <c r="C114" s="449"/>
      <c r="D114" s="450"/>
      <c r="E114" s="450"/>
      <c r="F114" s="450"/>
      <c r="G114" s="450"/>
      <c r="H114" s="450"/>
      <c r="I114" s="450"/>
      <c r="J114" s="450"/>
      <c r="K114" s="450"/>
      <c r="L114" s="450"/>
      <c r="M114" s="449"/>
      <c r="N114" s="450"/>
      <c r="O114" s="450"/>
      <c r="P114" s="450"/>
      <c r="Q114" s="450"/>
      <c r="R114" s="450"/>
      <c r="S114" s="450"/>
      <c r="T114" s="450"/>
      <c r="U114" s="450"/>
      <c r="V114" s="450"/>
      <c r="W114" s="450"/>
      <c r="X114" s="450"/>
      <c r="Y114" s="449"/>
      <c r="Z114" s="450"/>
      <c r="AA114" s="450"/>
      <c r="AB114" s="450"/>
      <c r="AC114" s="450"/>
      <c r="AD114" s="450"/>
      <c r="AE114" s="450">
        <v>1</v>
      </c>
      <c r="AF114" s="450"/>
      <c r="AG114" s="450"/>
      <c r="AH114" s="449"/>
      <c r="AI114" s="450"/>
      <c r="AJ114" s="450"/>
      <c r="AK114" s="450"/>
      <c r="AL114" s="450"/>
      <c r="AM114" s="450"/>
      <c r="AN114" s="450"/>
      <c r="AO114" s="450"/>
      <c r="AP114" s="449"/>
      <c r="AQ114" s="450"/>
      <c r="AR114" s="450"/>
      <c r="AS114" s="450"/>
      <c r="AT114" s="450"/>
      <c r="AU114" s="450"/>
      <c r="AV114" s="450"/>
      <c r="AW114" s="450"/>
      <c r="AX114" s="450"/>
      <c r="AY114" s="450"/>
      <c r="AZ114" s="450"/>
      <c r="BA114" s="450"/>
      <c r="BB114" s="449"/>
      <c r="BC114" s="450"/>
      <c r="BD114" s="450"/>
      <c r="BE114" s="450"/>
      <c r="BF114" s="450"/>
      <c r="BG114" s="450"/>
      <c r="BH114" s="450"/>
      <c r="BI114" s="450"/>
      <c r="BJ114" s="450"/>
      <c r="BK114" s="450"/>
      <c r="BL114" s="450"/>
      <c r="BM114" s="450"/>
      <c r="BN114" s="450"/>
      <c r="BO114" s="449"/>
      <c r="BP114" s="450"/>
      <c r="BQ114" s="449"/>
      <c r="BR114" s="450"/>
      <c r="BS114" s="450"/>
      <c r="BT114" s="451"/>
      <c r="GM114" s="361"/>
      <c r="GN114" s="361"/>
      <c r="GO114" s="361"/>
      <c r="GP114" s="361"/>
      <c r="GQ114" s="361"/>
      <c r="GR114" s="361"/>
      <c r="GS114" s="361"/>
      <c r="GT114" s="361"/>
      <c r="GU114" s="361"/>
      <c r="GV114" s="361"/>
      <c r="GW114" s="361"/>
      <c r="GX114" s="361"/>
      <c r="GY114" s="361"/>
      <c r="GZ114" s="361"/>
      <c r="HA114" s="361"/>
      <c r="HB114" s="361"/>
      <c r="HC114" s="361"/>
      <c r="HD114" s="361"/>
    </row>
    <row r="115" spans="1:212" ht="14.25">
      <c r="A115" s="438"/>
      <c r="B115" s="448" t="s">
        <v>4068</v>
      </c>
      <c r="C115" s="449"/>
      <c r="D115" s="450"/>
      <c r="E115" s="450"/>
      <c r="F115" s="450"/>
      <c r="G115" s="450"/>
      <c r="H115" s="450"/>
      <c r="I115" s="450"/>
      <c r="J115" s="450"/>
      <c r="K115" s="450"/>
      <c r="L115" s="450"/>
      <c r="M115" s="449"/>
      <c r="N115" s="450"/>
      <c r="O115" s="450"/>
      <c r="P115" s="450"/>
      <c r="Q115" s="450"/>
      <c r="R115" s="450"/>
      <c r="S115" s="450"/>
      <c r="T115" s="450"/>
      <c r="U115" s="450"/>
      <c r="V115" s="450"/>
      <c r="W115" s="450"/>
      <c r="X115" s="450"/>
      <c r="Y115" s="449"/>
      <c r="Z115" s="450"/>
      <c r="AA115" s="450"/>
      <c r="AB115" s="450"/>
      <c r="AC115" s="450"/>
      <c r="AD115" s="450"/>
      <c r="AE115" s="450"/>
      <c r="AF115" s="450"/>
      <c r="AG115" s="450"/>
      <c r="AH115" s="449"/>
      <c r="AI115" s="450"/>
      <c r="AJ115" s="450"/>
      <c r="AK115" s="450"/>
      <c r="AL115" s="450"/>
      <c r="AM115" s="450"/>
      <c r="AN115" s="450"/>
      <c r="AO115" s="450"/>
      <c r="AP115" s="449"/>
      <c r="AQ115" s="450"/>
      <c r="AR115" s="450"/>
      <c r="AS115" s="450"/>
      <c r="AT115" s="450"/>
      <c r="AU115" s="450"/>
      <c r="AV115" s="450"/>
      <c r="AW115" s="450"/>
      <c r="AX115" s="450"/>
      <c r="AY115" s="450"/>
      <c r="AZ115" s="450"/>
      <c r="BA115" s="450"/>
      <c r="BB115" s="449"/>
      <c r="BC115" s="450"/>
      <c r="BD115" s="450"/>
      <c r="BE115" s="450"/>
      <c r="BF115" s="450"/>
      <c r="BG115" s="450"/>
      <c r="BH115" s="450"/>
      <c r="BI115" s="450"/>
      <c r="BJ115" s="450"/>
      <c r="BK115" s="450"/>
      <c r="BL115" s="450"/>
      <c r="BM115" s="450"/>
      <c r="BN115" s="450"/>
      <c r="BO115" s="449"/>
      <c r="BP115" s="450"/>
      <c r="BQ115" s="449"/>
      <c r="BR115" s="450"/>
      <c r="BS115" s="450"/>
      <c r="BT115" s="451"/>
      <c r="GM115" s="361"/>
      <c r="GN115" s="361"/>
      <c r="GO115" s="361"/>
      <c r="GP115" s="361"/>
      <c r="GQ115" s="361"/>
      <c r="GR115" s="361"/>
      <c r="GS115" s="361"/>
      <c r="GT115" s="361"/>
      <c r="GU115" s="361"/>
      <c r="GV115" s="361"/>
      <c r="GW115" s="361"/>
      <c r="GX115" s="361"/>
      <c r="GY115" s="361"/>
      <c r="GZ115" s="361"/>
      <c r="HA115" s="361"/>
      <c r="HB115" s="361"/>
      <c r="HC115" s="361"/>
      <c r="HD115" s="361"/>
    </row>
    <row r="116" spans="1:212" ht="14.25">
      <c r="A116" s="438"/>
      <c r="B116" s="448" t="s">
        <v>4206</v>
      </c>
      <c r="C116" s="449"/>
      <c r="D116" s="450"/>
      <c r="E116" s="450"/>
      <c r="F116" s="450"/>
      <c r="G116" s="450"/>
      <c r="H116" s="450"/>
      <c r="I116" s="450"/>
      <c r="J116" s="450"/>
      <c r="K116" s="450"/>
      <c r="L116" s="450"/>
      <c r="M116" s="449"/>
      <c r="N116" s="450"/>
      <c r="O116" s="450"/>
      <c r="P116" s="450">
        <v>1</v>
      </c>
      <c r="Q116" s="450"/>
      <c r="R116" s="450"/>
      <c r="S116" s="450"/>
      <c r="T116" s="450"/>
      <c r="U116" s="450"/>
      <c r="V116" s="450"/>
      <c r="W116" s="450"/>
      <c r="X116" s="450"/>
      <c r="Y116" s="449"/>
      <c r="Z116" s="450">
        <v>1</v>
      </c>
      <c r="AA116" s="450">
        <v>1</v>
      </c>
      <c r="AB116" s="450"/>
      <c r="AC116" s="450"/>
      <c r="AD116" s="450"/>
      <c r="AE116" s="450"/>
      <c r="AF116" s="450"/>
      <c r="AG116" s="450"/>
      <c r="AH116" s="449"/>
      <c r="AI116" s="450"/>
      <c r="AJ116" s="450"/>
      <c r="AK116" s="450"/>
      <c r="AL116" s="450"/>
      <c r="AM116" s="450"/>
      <c r="AN116" s="450"/>
      <c r="AO116" s="450"/>
      <c r="AP116" s="449"/>
      <c r="AQ116" s="450"/>
      <c r="AR116" s="450"/>
      <c r="AS116" s="450"/>
      <c r="AT116" s="450"/>
      <c r="AU116" s="450">
        <v>1</v>
      </c>
      <c r="AV116" s="450"/>
      <c r="AW116" s="450"/>
      <c r="AX116" s="450"/>
      <c r="AY116" s="450"/>
      <c r="AZ116" s="450"/>
      <c r="BA116" s="450"/>
      <c r="BB116" s="449"/>
      <c r="BC116" s="450"/>
      <c r="BD116" s="450"/>
      <c r="BE116" s="450"/>
      <c r="BF116" s="450"/>
      <c r="BG116" s="450"/>
      <c r="BH116" s="450"/>
      <c r="BI116" s="450"/>
      <c r="BJ116" s="450"/>
      <c r="BK116" s="450"/>
      <c r="BL116" s="450"/>
      <c r="BM116" s="450"/>
      <c r="BN116" s="450"/>
      <c r="BO116" s="449"/>
      <c r="BP116" s="450"/>
      <c r="BQ116" s="449"/>
      <c r="BR116" s="450"/>
      <c r="BS116" s="450"/>
      <c r="BT116" s="451"/>
      <c r="GM116" s="361"/>
      <c r="GN116" s="361"/>
      <c r="GO116" s="361"/>
      <c r="GP116" s="361"/>
      <c r="GQ116" s="361"/>
      <c r="GR116" s="361"/>
      <c r="GS116" s="361"/>
      <c r="GT116" s="361"/>
      <c r="GU116" s="361"/>
      <c r="GV116" s="361"/>
      <c r="GW116" s="361"/>
      <c r="GX116" s="361"/>
      <c r="GY116" s="361"/>
      <c r="GZ116" s="361"/>
      <c r="HA116" s="361"/>
      <c r="HB116" s="361"/>
      <c r="HC116" s="361"/>
      <c r="HD116" s="361"/>
    </row>
    <row r="117" spans="1:212" ht="14.25">
      <c r="A117" s="438"/>
      <c r="B117" s="448" t="s">
        <v>3912</v>
      </c>
      <c r="C117" s="449"/>
      <c r="D117" s="450">
        <v>1</v>
      </c>
      <c r="E117" s="450"/>
      <c r="F117" s="450">
        <v>1</v>
      </c>
      <c r="G117" s="450">
        <v>1</v>
      </c>
      <c r="H117" s="450"/>
      <c r="I117" s="450"/>
      <c r="J117" s="450"/>
      <c r="K117" s="450"/>
      <c r="L117" s="450"/>
      <c r="M117" s="449"/>
      <c r="N117" s="450">
        <v>1</v>
      </c>
      <c r="O117" s="450"/>
      <c r="P117" s="450"/>
      <c r="Q117" s="450"/>
      <c r="R117" s="450"/>
      <c r="S117" s="450"/>
      <c r="T117" s="450"/>
      <c r="U117" s="450"/>
      <c r="V117" s="450"/>
      <c r="W117" s="450"/>
      <c r="X117" s="450"/>
      <c r="Y117" s="449"/>
      <c r="Z117" s="450">
        <v>1</v>
      </c>
      <c r="AA117" s="450"/>
      <c r="AB117" s="450"/>
      <c r="AC117" s="450"/>
      <c r="AD117" s="450"/>
      <c r="AE117" s="450"/>
      <c r="AF117" s="450"/>
      <c r="AG117" s="450"/>
      <c r="AH117" s="449"/>
      <c r="AI117" s="450"/>
      <c r="AJ117" s="450"/>
      <c r="AK117" s="450"/>
      <c r="AL117" s="450"/>
      <c r="AM117" s="450"/>
      <c r="AN117" s="450"/>
      <c r="AO117" s="450"/>
      <c r="AP117" s="449"/>
      <c r="AQ117" s="450"/>
      <c r="AR117" s="450"/>
      <c r="AS117" s="450">
        <v>1</v>
      </c>
      <c r="AT117" s="450"/>
      <c r="AU117" s="450"/>
      <c r="AV117" s="450"/>
      <c r="AW117" s="450"/>
      <c r="AX117" s="450"/>
      <c r="AY117" s="450"/>
      <c r="AZ117" s="450"/>
      <c r="BA117" s="450"/>
      <c r="BB117" s="449"/>
      <c r="BC117" s="450"/>
      <c r="BD117" s="450"/>
      <c r="BE117" s="450"/>
      <c r="BF117" s="450"/>
      <c r="BG117" s="450"/>
      <c r="BH117" s="450"/>
      <c r="BI117" s="450"/>
      <c r="BJ117" s="450"/>
      <c r="BK117" s="450"/>
      <c r="BL117" s="450"/>
      <c r="BM117" s="450"/>
      <c r="BN117" s="450"/>
      <c r="BO117" s="449"/>
      <c r="BP117" s="450"/>
      <c r="BQ117" s="449"/>
      <c r="BR117" s="450"/>
      <c r="BS117" s="450"/>
      <c r="BT117" s="451"/>
      <c r="GM117" s="361"/>
      <c r="GN117" s="361"/>
      <c r="GO117" s="361"/>
      <c r="GP117" s="361"/>
      <c r="GQ117" s="361"/>
      <c r="GR117" s="361"/>
      <c r="GS117" s="361"/>
      <c r="GT117" s="361"/>
      <c r="GU117" s="361"/>
      <c r="GV117" s="361"/>
      <c r="GW117" s="361"/>
      <c r="GX117" s="361"/>
      <c r="GY117" s="361"/>
      <c r="GZ117" s="361"/>
      <c r="HA117" s="361"/>
      <c r="HB117" s="361"/>
      <c r="HC117" s="361"/>
      <c r="HD117" s="361"/>
    </row>
    <row r="118" spans="1:212" ht="14.25">
      <c r="A118" s="438"/>
      <c r="B118" s="448" t="s">
        <v>3412</v>
      </c>
      <c r="C118" s="449"/>
      <c r="D118" s="450"/>
      <c r="E118" s="450"/>
      <c r="F118" s="450"/>
      <c r="G118" s="450"/>
      <c r="H118" s="450"/>
      <c r="I118" s="450"/>
      <c r="J118" s="450"/>
      <c r="K118" s="450"/>
      <c r="L118" s="450"/>
      <c r="M118" s="449"/>
      <c r="N118" s="450"/>
      <c r="O118" s="450"/>
      <c r="P118" s="450"/>
      <c r="Q118" s="450"/>
      <c r="R118" s="450"/>
      <c r="S118" s="450"/>
      <c r="T118" s="450"/>
      <c r="U118" s="450"/>
      <c r="V118" s="450"/>
      <c r="W118" s="450"/>
      <c r="X118" s="450"/>
      <c r="Y118" s="449"/>
      <c r="Z118" s="450">
        <v>1</v>
      </c>
      <c r="AA118" s="450"/>
      <c r="AB118" s="450"/>
      <c r="AC118" s="450"/>
      <c r="AD118" s="450"/>
      <c r="AE118" s="450"/>
      <c r="AF118" s="450"/>
      <c r="AG118" s="450"/>
      <c r="AH118" s="449"/>
      <c r="AI118" s="450"/>
      <c r="AJ118" s="450"/>
      <c r="AK118" s="450"/>
      <c r="AL118" s="450"/>
      <c r="AM118" s="450"/>
      <c r="AN118" s="450"/>
      <c r="AO118" s="450"/>
      <c r="AP118" s="449"/>
      <c r="AQ118" s="450"/>
      <c r="AR118" s="450"/>
      <c r="AS118" s="450"/>
      <c r="AT118" s="450"/>
      <c r="AU118" s="450"/>
      <c r="AV118" s="450"/>
      <c r="AW118" s="450"/>
      <c r="AX118" s="450"/>
      <c r="AY118" s="450"/>
      <c r="AZ118" s="450"/>
      <c r="BA118" s="450"/>
      <c r="BB118" s="449"/>
      <c r="BC118" s="450"/>
      <c r="BD118" s="450"/>
      <c r="BE118" s="450"/>
      <c r="BF118" s="450"/>
      <c r="BG118" s="450"/>
      <c r="BH118" s="450"/>
      <c r="BI118" s="450"/>
      <c r="BJ118" s="450"/>
      <c r="BK118" s="450"/>
      <c r="BL118" s="450"/>
      <c r="BM118" s="450"/>
      <c r="BN118" s="450"/>
      <c r="BO118" s="449"/>
      <c r="BP118" s="450"/>
      <c r="BQ118" s="449"/>
      <c r="BR118" s="450"/>
      <c r="BS118" s="450"/>
      <c r="BT118" s="451"/>
      <c r="GM118" s="361"/>
      <c r="GN118" s="361"/>
      <c r="GO118" s="361"/>
      <c r="GP118" s="361"/>
      <c r="GQ118" s="361"/>
      <c r="GR118" s="361"/>
      <c r="GS118" s="361"/>
      <c r="GT118" s="361"/>
      <c r="GU118" s="361"/>
      <c r="GV118" s="361"/>
      <c r="GW118" s="361"/>
      <c r="GX118" s="361"/>
      <c r="GY118" s="361"/>
      <c r="GZ118" s="361"/>
      <c r="HA118" s="361"/>
      <c r="HB118" s="361"/>
      <c r="HC118" s="361"/>
      <c r="HD118" s="361"/>
    </row>
    <row r="119" spans="1:212" ht="14.25">
      <c r="A119" s="438"/>
      <c r="B119" s="448" t="s">
        <v>3984</v>
      </c>
      <c r="C119" s="449"/>
      <c r="D119" s="450"/>
      <c r="E119" s="450"/>
      <c r="F119" s="450"/>
      <c r="G119" s="450"/>
      <c r="H119" s="450"/>
      <c r="I119" s="450"/>
      <c r="J119" s="450"/>
      <c r="K119" s="450"/>
      <c r="L119" s="450"/>
      <c r="M119" s="449"/>
      <c r="N119" s="450"/>
      <c r="O119" s="450"/>
      <c r="P119" s="450"/>
      <c r="Q119" s="450"/>
      <c r="R119" s="450"/>
      <c r="S119" s="450"/>
      <c r="T119" s="450"/>
      <c r="U119" s="450"/>
      <c r="V119" s="450"/>
      <c r="W119" s="450"/>
      <c r="X119" s="450"/>
      <c r="Y119" s="449"/>
      <c r="Z119" s="450"/>
      <c r="AA119" s="450"/>
      <c r="AB119" s="450"/>
      <c r="AC119" s="450"/>
      <c r="AD119" s="450"/>
      <c r="AE119" s="450"/>
      <c r="AF119" s="450"/>
      <c r="AG119" s="450"/>
      <c r="AH119" s="449"/>
      <c r="AI119" s="450"/>
      <c r="AJ119" s="450"/>
      <c r="AK119" s="450"/>
      <c r="AL119" s="450"/>
      <c r="AM119" s="450"/>
      <c r="AN119" s="450"/>
      <c r="AO119" s="450"/>
      <c r="AP119" s="449"/>
      <c r="AQ119" s="450"/>
      <c r="AR119" s="450"/>
      <c r="AS119" s="450"/>
      <c r="AT119" s="450"/>
      <c r="AU119" s="450">
        <v>1</v>
      </c>
      <c r="AV119" s="450"/>
      <c r="AW119" s="450"/>
      <c r="AX119" s="450"/>
      <c r="AY119" s="450"/>
      <c r="AZ119" s="450"/>
      <c r="BA119" s="450"/>
      <c r="BB119" s="449"/>
      <c r="BC119" s="450"/>
      <c r="BD119" s="450"/>
      <c r="BE119" s="450"/>
      <c r="BF119" s="450"/>
      <c r="BG119" s="450"/>
      <c r="BH119" s="450"/>
      <c r="BI119" s="450"/>
      <c r="BJ119" s="450"/>
      <c r="BK119" s="450"/>
      <c r="BL119" s="450"/>
      <c r="BM119" s="450"/>
      <c r="BN119" s="450"/>
      <c r="BO119" s="449"/>
      <c r="BP119" s="450"/>
      <c r="BQ119" s="449"/>
      <c r="BR119" s="450"/>
      <c r="BS119" s="450"/>
      <c r="BT119" s="451"/>
      <c r="GM119" s="361"/>
      <c r="GN119" s="361"/>
      <c r="GO119" s="361"/>
      <c r="GP119" s="361"/>
      <c r="GQ119" s="361"/>
      <c r="GR119" s="361"/>
      <c r="GS119" s="361"/>
      <c r="GT119" s="361"/>
      <c r="GU119" s="361"/>
      <c r="GV119" s="361"/>
      <c r="GW119" s="361"/>
      <c r="GX119" s="361"/>
      <c r="GY119" s="361"/>
      <c r="GZ119" s="361"/>
      <c r="HA119" s="361"/>
      <c r="HB119" s="361"/>
      <c r="HC119" s="361"/>
      <c r="HD119" s="361"/>
    </row>
    <row r="120" spans="1:212" ht="14.25">
      <c r="A120" s="438"/>
      <c r="B120" s="448" t="s">
        <v>3847</v>
      </c>
      <c r="C120" s="449"/>
      <c r="D120" s="450"/>
      <c r="E120" s="450"/>
      <c r="F120" s="450"/>
      <c r="G120" s="450"/>
      <c r="H120" s="450"/>
      <c r="I120" s="450"/>
      <c r="J120" s="450"/>
      <c r="K120" s="450"/>
      <c r="L120" s="450"/>
      <c r="M120" s="449"/>
      <c r="N120" s="450"/>
      <c r="O120" s="450"/>
      <c r="P120" s="450"/>
      <c r="Q120" s="450"/>
      <c r="R120" s="450"/>
      <c r="S120" s="450"/>
      <c r="T120" s="450"/>
      <c r="U120" s="450"/>
      <c r="V120" s="450"/>
      <c r="W120" s="450"/>
      <c r="X120" s="450"/>
      <c r="Y120" s="449"/>
      <c r="Z120" s="450"/>
      <c r="AA120" s="450"/>
      <c r="AB120" s="450"/>
      <c r="AC120" s="450"/>
      <c r="AD120" s="450"/>
      <c r="AE120" s="450"/>
      <c r="AF120" s="450"/>
      <c r="AG120" s="450"/>
      <c r="AH120" s="449"/>
      <c r="AI120" s="450"/>
      <c r="AJ120" s="450"/>
      <c r="AK120" s="450"/>
      <c r="AL120" s="450"/>
      <c r="AM120" s="450"/>
      <c r="AN120" s="450"/>
      <c r="AO120" s="450"/>
      <c r="AP120" s="449"/>
      <c r="AQ120" s="450"/>
      <c r="AR120" s="450"/>
      <c r="AS120" s="450"/>
      <c r="AT120" s="450"/>
      <c r="AU120" s="450"/>
      <c r="AV120" s="450"/>
      <c r="AW120" s="450"/>
      <c r="AX120" s="450"/>
      <c r="AY120" s="450"/>
      <c r="AZ120" s="450"/>
      <c r="BA120" s="450"/>
      <c r="BB120" s="449"/>
      <c r="BC120" s="450"/>
      <c r="BD120" s="450"/>
      <c r="BE120" s="450"/>
      <c r="BF120" s="450"/>
      <c r="BG120" s="450"/>
      <c r="BH120" s="450"/>
      <c r="BI120" s="450"/>
      <c r="BJ120" s="450"/>
      <c r="BK120" s="450"/>
      <c r="BL120" s="450"/>
      <c r="BM120" s="450"/>
      <c r="BN120" s="450"/>
      <c r="BO120" s="449"/>
      <c r="BP120" s="450"/>
      <c r="BQ120" s="449"/>
      <c r="BR120" s="450"/>
      <c r="BS120" s="450"/>
      <c r="BT120" s="451"/>
      <c r="GM120" s="361"/>
      <c r="GN120" s="361"/>
      <c r="GO120" s="361"/>
      <c r="GP120" s="361"/>
      <c r="GQ120" s="361"/>
      <c r="GR120" s="361"/>
      <c r="GS120" s="361"/>
      <c r="GT120" s="361"/>
      <c r="GU120" s="361"/>
      <c r="GV120" s="361"/>
      <c r="GW120" s="361"/>
      <c r="GX120" s="361"/>
      <c r="GY120" s="361"/>
      <c r="GZ120" s="361"/>
      <c r="HA120" s="361"/>
      <c r="HB120" s="361"/>
      <c r="HC120" s="361"/>
      <c r="HD120" s="361"/>
    </row>
    <row r="121" spans="1:212" ht="14.25">
      <c r="A121" s="438"/>
      <c r="B121" s="448" t="s">
        <v>3406</v>
      </c>
      <c r="C121" s="449"/>
      <c r="D121" s="450"/>
      <c r="E121" s="450"/>
      <c r="F121" s="450"/>
      <c r="G121" s="450"/>
      <c r="H121" s="450"/>
      <c r="I121" s="450"/>
      <c r="J121" s="450"/>
      <c r="K121" s="450"/>
      <c r="L121" s="450"/>
      <c r="M121" s="449"/>
      <c r="N121" s="450"/>
      <c r="O121" s="450"/>
      <c r="P121" s="450"/>
      <c r="Q121" s="450"/>
      <c r="R121" s="450"/>
      <c r="S121" s="450"/>
      <c r="T121" s="450"/>
      <c r="U121" s="450"/>
      <c r="V121" s="450"/>
      <c r="W121" s="450"/>
      <c r="X121" s="450"/>
      <c r="Y121" s="449"/>
      <c r="Z121" s="450"/>
      <c r="AA121" s="450"/>
      <c r="AB121" s="450"/>
      <c r="AC121" s="450"/>
      <c r="AD121" s="450"/>
      <c r="AE121" s="450"/>
      <c r="AF121" s="450"/>
      <c r="AG121" s="450"/>
      <c r="AH121" s="449"/>
      <c r="AI121" s="450"/>
      <c r="AJ121" s="450"/>
      <c r="AK121" s="450"/>
      <c r="AL121" s="450"/>
      <c r="AM121" s="450"/>
      <c r="AN121" s="450"/>
      <c r="AO121" s="450"/>
      <c r="AP121" s="449"/>
      <c r="AQ121" s="450"/>
      <c r="AR121" s="450"/>
      <c r="AS121" s="450"/>
      <c r="AT121" s="450"/>
      <c r="AU121" s="450"/>
      <c r="AV121" s="450"/>
      <c r="AW121" s="450"/>
      <c r="AX121" s="450"/>
      <c r="AY121" s="450"/>
      <c r="AZ121" s="450"/>
      <c r="BA121" s="450"/>
      <c r="BB121" s="449"/>
      <c r="BC121" s="450"/>
      <c r="BD121" s="450"/>
      <c r="BE121" s="450"/>
      <c r="BF121" s="450"/>
      <c r="BG121" s="450"/>
      <c r="BH121" s="450"/>
      <c r="BI121" s="450"/>
      <c r="BJ121" s="450"/>
      <c r="BK121" s="450">
        <v>1</v>
      </c>
      <c r="BL121" s="450"/>
      <c r="BM121" s="450"/>
      <c r="BN121" s="450"/>
      <c r="BO121" s="449"/>
      <c r="BP121" s="450"/>
      <c r="BQ121" s="449"/>
      <c r="BR121" s="450"/>
      <c r="BS121" s="450"/>
      <c r="BT121" s="451"/>
      <c r="GM121" s="361"/>
      <c r="GN121" s="361"/>
      <c r="GO121" s="361"/>
      <c r="GP121" s="361"/>
      <c r="GQ121" s="361"/>
      <c r="GR121" s="361"/>
      <c r="GS121" s="361"/>
      <c r="GT121" s="361"/>
      <c r="GU121" s="361"/>
      <c r="GV121" s="361"/>
      <c r="GW121" s="361"/>
      <c r="GX121" s="361"/>
      <c r="GY121" s="361"/>
      <c r="GZ121" s="361"/>
      <c r="HA121" s="361"/>
      <c r="HB121" s="361"/>
      <c r="HC121" s="361"/>
      <c r="HD121" s="361"/>
    </row>
    <row r="122" spans="1:212" ht="14.25">
      <c r="A122" s="438"/>
      <c r="B122" s="448" t="s">
        <v>3858</v>
      </c>
      <c r="C122" s="449"/>
      <c r="D122" s="450"/>
      <c r="E122" s="450"/>
      <c r="F122" s="450"/>
      <c r="G122" s="450"/>
      <c r="H122" s="450"/>
      <c r="I122" s="450"/>
      <c r="J122" s="450"/>
      <c r="K122" s="450"/>
      <c r="L122" s="450"/>
      <c r="M122" s="449"/>
      <c r="N122" s="450"/>
      <c r="O122" s="450"/>
      <c r="P122" s="450"/>
      <c r="Q122" s="450"/>
      <c r="R122" s="450"/>
      <c r="S122" s="450"/>
      <c r="T122" s="450"/>
      <c r="U122" s="450"/>
      <c r="V122" s="450"/>
      <c r="W122" s="450"/>
      <c r="X122" s="450"/>
      <c r="Y122" s="449"/>
      <c r="Z122" s="450"/>
      <c r="AA122" s="450"/>
      <c r="AB122" s="450"/>
      <c r="AC122" s="450"/>
      <c r="AD122" s="450"/>
      <c r="AE122" s="450"/>
      <c r="AF122" s="450"/>
      <c r="AG122" s="450"/>
      <c r="AH122" s="449"/>
      <c r="AI122" s="450"/>
      <c r="AJ122" s="450"/>
      <c r="AK122" s="450"/>
      <c r="AL122" s="450"/>
      <c r="AM122" s="450"/>
      <c r="AN122" s="450"/>
      <c r="AO122" s="450"/>
      <c r="AP122" s="449"/>
      <c r="AQ122" s="450"/>
      <c r="AR122" s="450"/>
      <c r="AS122" s="450"/>
      <c r="AT122" s="450"/>
      <c r="AU122" s="450"/>
      <c r="AV122" s="450"/>
      <c r="AW122" s="450"/>
      <c r="AX122" s="450"/>
      <c r="AY122" s="450"/>
      <c r="AZ122" s="450"/>
      <c r="BA122" s="450"/>
      <c r="BB122" s="449"/>
      <c r="BC122" s="450"/>
      <c r="BD122" s="450"/>
      <c r="BE122" s="450"/>
      <c r="BF122" s="450"/>
      <c r="BG122" s="450"/>
      <c r="BH122" s="450"/>
      <c r="BI122" s="450"/>
      <c r="BJ122" s="450"/>
      <c r="BK122" s="450"/>
      <c r="BL122" s="450"/>
      <c r="BM122" s="450">
        <v>1</v>
      </c>
      <c r="BN122" s="450"/>
      <c r="BO122" s="449"/>
      <c r="BP122" s="450"/>
      <c r="BQ122" s="449"/>
      <c r="BR122" s="450"/>
      <c r="BS122" s="450"/>
      <c r="BT122" s="451"/>
      <c r="GM122" s="361"/>
      <c r="GN122" s="361"/>
      <c r="GO122" s="361"/>
      <c r="GP122" s="361"/>
      <c r="GQ122" s="361"/>
      <c r="GR122" s="361"/>
      <c r="GS122" s="361"/>
      <c r="GT122" s="361"/>
      <c r="GU122" s="361"/>
      <c r="GV122" s="361"/>
      <c r="GW122" s="361"/>
      <c r="GX122" s="361"/>
      <c r="GY122" s="361"/>
      <c r="GZ122" s="361"/>
      <c r="HA122" s="361"/>
      <c r="HB122" s="361"/>
      <c r="HC122" s="361"/>
      <c r="HD122" s="361"/>
    </row>
    <row r="123" spans="1:212" ht="14.25">
      <c r="A123" s="438"/>
      <c r="B123" s="448" t="s">
        <v>3956</v>
      </c>
      <c r="C123" s="449"/>
      <c r="D123" s="450"/>
      <c r="E123" s="450"/>
      <c r="F123" s="450"/>
      <c r="G123" s="450"/>
      <c r="H123" s="450">
        <v>2</v>
      </c>
      <c r="I123" s="450"/>
      <c r="J123" s="450"/>
      <c r="K123" s="450"/>
      <c r="L123" s="450"/>
      <c r="M123" s="449"/>
      <c r="N123" s="450"/>
      <c r="O123" s="450"/>
      <c r="P123" s="450"/>
      <c r="Q123" s="450"/>
      <c r="R123" s="450"/>
      <c r="S123" s="450"/>
      <c r="T123" s="450"/>
      <c r="U123" s="450"/>
      <c r="V123" s="450"/>
      <c r="W123" s="450"/>
      <c r="X123" s="450"/>
      <c r="Y123" s="449"/>
      <c r="Z123" s="450"/>
      <c r="AA123" s="450"/>
      <c r="AB123" s="450"/>
      <c r="AC123" s="450"/>
      <c r="AD123" s="450"/>
      <c r="AE123" s="450"/>
      <c r="AF123" s="450"/>
      <c r="AG123" s="450"/>
      <c r="AH123" s="449"/>
      <c r="AI123" s="450"/>
      <c r="AJ123" s="450"/>
      <c r="AK123" s="450"/>
      <c r="AL123" s="450"/>
      <c r="AM123" s="450"/>
      <c r="AN123" s="450"/>
      <c r="AO123" s="450"/>
      <c r="AP123" s="449"/>
      <c r="AQ123" s="450"/>
      <c r="AR123" s="450"/>
      <c r="AS123" s="450"/>
      <c r="AT123" s="450"/>
      <c r="AU123" s="450"/>
      <c r="AV123" s="450"/>
      <c r="AW123" s="450"/>
      <c r="AX123" s="450"/>
      <c r="AY123" s="450"/>
      <c r="AZ123" s="450"/>
      <c r="BA123" s="450"/>
      <c r="BB123" s="449"/>
      <c r="BC123" s="450"/>
      <c r="BD123" s="450"/>
      <c r="BE123" s="450"/>
      <c r="BF123" s="450"/>
      <c r="BG123" s="450"/>
      <c r="BH123" s="450"/>
      <c r="BI123" s="450"/>
      <c r="BJ123" s="450"/>
      <c r="BK123" s="450"/>
      <c r="BL123" s="450"/>
      <c r="BM123" s="450"/>
      <c r="BN123" s="450"/>
      <c r="BO123" s="449"/>
      <c r="BP123" s="450"/>
      <c r="BQ123" s="449"/>
      <c r="BR123" s="450"/>
      <c r="BS123" s="450"/>
      <c r="BT123" s="451"/>
      <c r="GM123" s="361"/>
      <c r="GN123" s="361"/>
      <c r="GO123" s="361"/>
      <c r="GP123" s="361"/>
      <c r="GQ123" s="361"/>
      <c r="GR123" s="361"/>
      <c r="GS123" s="361"/>
      <c r="GT123" s="361"/>
      <c r="GU123" s="361"/>
      <c r="GV123" s="361"/>
      <c r="GW123" s="361"/>
      <c r="GX123" s="361"/>
      <c r="GY123" s="361"/>
      <c r="GZ123" s="361"/>
      <c r="HA123" s="361"/>
      <c r="HB123" s="361"/>
      <c r="HC123" s="361"/>
      <c r="HD123" s="361"/>
    </row>
    <row r="124" spans="1:212" ht="14.25">
      <c r="A124" s="438"/>
      <c r="B124" s="448" t="s">
        <v>3960</v>
      </c>
      <c r="C124" s="449"/>
      <c r="D124" s="450"/>
      <c r="E124" s="450"/>
      <c r="F124" s="450"/>
      <c r="G124" s="450"/>
      <c r="H124" s="450"/>
      <c r="I124" s="450"/>
      <c r="J124" s="450"/>
      <c r="K124" s="450"/>
      <c r="L124" s="450"/>
      <c r="M124" s="449"/>
      <c r="N124" s="450"/>
      <c r="O124" s="450"/>
      <c r="P124" s="450"/>
      <c r="Q124" s="450"/>
      <c r="R124" s="450"/>
      <c r="S124" s="450"/>
      <c r="T124" s="450"/>
      <c r="U124" s="450"/>
      <c r="V124" s="450"/>
      <c r="W124" s="450"/>
      <c r="X124" s="450"/>
      <c r="Y124" s="449"/>
      <c r="Z124" s="450"/>
      <c r="AA124" s="450"/>
      <c r="AB124" s="450"/>
      <c r="AC124" s="450"/>
      <c r="AD124" s="450"/>
      <c r="AE124" s="450"/>
      <c r="AF124" s="450"/>
      <c r="AG124" s="450"/>
      <c r="AH124" s="449"/>
      <c r="AI124" s="450"/>
      <c r="AJ124" s="450"/>
      <c r="AK124" s="450"/>
      <c r="AL124" s="450"/>
      <c r="AM124" s="450"/>
      <c r="AN124" s="450"/>
      <c r="AO124" s="450"/>
      <c r="AP124" s="449"/>
      <c r="AQ124" s="450"/>
      <c r="AR124" s="450"/>
      <c r="AS124" s="450"/>
      <c r="AT124" s="450"/>
      <c r="AU124" s="450"/>
      <c r="AV124" s="450"/>
      <c r="AW124" s="450"/>
      <c r="AX124" s="450"/>
      <c r="AY124" s="450"/>
      <c r="AZ124" s="450"/>
      <c r="BA124" s="450"/>
      <c r="BB124" s="449"/>
      <c r="BC124" s="450">
        <v>1</v>
      </c>
      <c r="BD124" s="450"/>
      <c r="BE124" s="450"/>
      <c r="BF124" s="450"/>
      <c r="BG124" s="450"/>
      <c r="BH124" s="450"/>
      <c r="BI124" s="450"/>
      <c r="BJ124" s="450"/>
      <c r="BK124" s="450"/>
      <c r="BL124" s="450"/>
      <c r="BM124" s="450"/>
      <c r="BN124" s="450"/>
      <c r="BO124" s="449"/>
      <c r="BP124" s="450"/>
      <c r="BQ124" s="449"/>
      <c r="BR124" s="450"/>
      <c r="BS124" s="450"/>
      <c r="BT124" s="451"/>
      <c r="GM124" s="361"/>
      <c r="GN124" s="361"/>
      <c r="GO124" s="361"/>
      <c r="GP124" s="361"/>
      <c r="GQ124" s="361"/>
      <c r="GR124" s="361"/>
      <c r="GS124" s="361"/>
      <c r="GT124" s="361"/>
      <c r="GU124" s="361"/>
      <c r="GV124" s="361"/>
      <c r="GW124" s="361"/>
      <c r="GX124" s="361"/>
      <c r="GY124" s="361"/>
      <c r="GZ124" s="361"/>
      <c r="HA124" s="361"/>
      <c r="HB124" s="361"/>
      <c r="HC124" s="361"/>
      <c r="HD124" s="361"/>
    </row>
    <row r="125" spans="1:212" ht="14.25">
      <c r="A125" s="438"/>
      <c r="B125" s="448" t="s">
        <v>4215</v>
      </c>
      <c r="C125" s="449"/>
      <c r="D125" s="450"/>
      <c r="E125" s="450"/>
      <c r="F125" s="450"/>
      <c r="G125" s="450">
        <v>1</v>
      </c>
      <c r="H125" s="450"/>
      <c r="I125" s="450"/>
      <c r="J125" s="450"/>
      <c r="K125" s="450"/>
      <c r="L125" s="450"/>
      <c r="M125" s="449"/>
      <c r="N125" s="450"/>
      <c r="O125" s="450"/>
      <c r="P125" s="450">
        <v>1</v>
      </c>
      <c r="Q125" s="450"/>
      <c r="R125" s="450">
        <v>1</v>
      </c>
      <c r="S125" s="450"/>
      <c r="T125" s="450"/>
      <c r="U125" s="450">
        <v>1</v>
      </c>
      <c r="V125" s="450"/>
      <c r="W125" s="450"/>
      <c r="X125" s="450"/>
      <c r="Y125" s="449"/>
      <c r="Z125" s="450"/>
      <c r="AA125" s="450"/>
      <c r="AB125" s="450">
        <v>1</v>
      </c>
      <c r="AC125" s="450"/>
      <c r="AD125" s="450">
        <v>1</v>
      </c>
      <c r="AE125" s="450"/>
      <c r="AF125" s="450"/>
      <c r="AG125" s="450"/>
      <c r="AH125" s="449"/>
      <c r="AI125" s="450">
        <v>1</v>
      </c>
      <c r="AJ125" s="450"/>
      <c r="AK125" s="450"/>
      <c r="AL125" s="450"/>
      <c r="AM125" s="450"/>
      <c r="AN125" s="450"/>
      <c r="AO125" s="450"/>
      <c r="AP125" s="449"/>
      <c r="AQ125" s="450"/>
      <c r="AR125" s="450"/>
      <c r="AS125" s="450">
        <v>1</v>
      </c>
      <c r="AT125" s="450"/>
      <c r="AU125" s="450"/>
      <c r="AV125" s="450"/>
      <c r="AW125" s="450"/>
      <c r="AX125" s="450"/>
      <c r="AY125" s="450"/>
      <c r="AZ125" s="450"/>
      <c r="BA125" s="450"/>
      <c r="BB125" s="449"/>
      <c r="BC125" s="450"/>
      <c r="BD125" s="450"/>
      <c r="BE125" s="450"/>
      <c r="BF125" s="450"/>
      <c r="BG125" s="450"/>
      <c r="BH125" s="450"/>
      <c r="BI125" s="450"/>
      <c r="BJ125" s="450"/>
      <c r="BK125" s="450"/>
      <c r="BL125" s="450"/>
      <c r="BM125" s="450"/>
      <c r="BN125" s="450"/>
      <c r="BO125" s="449"/>
      <c r="BP125" s="450"/>
      <c r="BQ125" s="449"/>
      <c r="BR125" s="450"/>
      <c r="BS125" s="450"/>
      <c r="BT125" s="451"/>
      <c r="GM125" s="361"/>
      <c r="GN125" s="361"/>
      <c r="GO125" s="361"/>
      <c r="GP125" s="361"/>
      <c r="GQ125" s="361"/>
      <c r="GR125" s="361"/>
      <c r="GS125" s="361"/>
      <c r="GT125" s="361"/>
      <c r="GU125" s="361"/>
      <c r="GV125" s="361"/>
      <c r="GW125" s="361"/>
      <c r="GX125" s="361"/>
      <c r="GY125" s="361"/>
      <c r="GZ125" s="361"/>
      <c r="HA125" s="361"/>
      <c r="HB125" s="361"/>
      <c r="HC125" s="361"/>
      <c r="HD125" s="361"/>
    </row>
    <row r="126" spans="1:212" ht="14.25">
      <c r="A126" s="438"/>
      <c r="B126" s="448" t="s">
        <v>4217</v>
      </c>
      <c r="C126" s="449"/>
      <c r="D126" s="450"/>
      <c r="E126" s="450"/>
      <c r="F126" s="450"/>
      <c r="G126" s="450"/>
      <c r="H126" s="450"/>
      <c r="I126" s="450"/>
      <c r="J126" s="450"/>
      <c r="K126" s="450"/>
      <c r="L126" s="450"/>
      <c r="M126" s="449"/>
      <c r="N126" s="450">
        <v>1</v>
      </c>
      <c r="O126" s="450"/>
      <c r="P126" s="450"/>
      <c r="Q126" s="450"/>
      <c r="R126" s="450"/>
      <c r="S126" s="450"/>
      <c r="T126" s="450"/>
      <c r="U126" s="450">
        <v>1</v>
      </c>
      <c r="V126" s="450"/>
      <c r="W126" s="450"/>
      <c r="X126" s="450"/>
      <c r="Y126" s="449"/>
      <c r="Z126" s="450"/>
      <c r="AA126" s="450">
        <v>1</v>
      </c>
      <c r="AB126" s="450">
        <v>1</v>
      </c>
      <c r="AC126" s="450"/>
      <c r="AD126" s="450"/>
      <c r="AE126" s="450"/>
      <c r="AF126" s="450"/>
      <c r="AG126" s="450"/>
      <c r="AH126" s="449"/>
      <c r="AI126" s="450">
        <v>1</v>
      </c>
      <c r="AJ126" s="450">
        <v>1</v>
      </c>
      <c r="AK126" s="450"/>
      <c r="AL126" s="450"/>
      <c r="AM126" s="450"/>
      <c r="AN126" s="450"/>
      <c r="AO126" s="450"/>
      <c r="AP126" s="449"/>
      <c r="AQ126" s="450"/>
      <c r="AR126" s="450"/>
      <c r="AS126" s="450"/>
      <c r="AT126" s="450"/>
      <c r="AU126" s="450"/>
      <c r="AV126" s="450"/>
      <c r="AW126" s="450"/>
      <c r="AX126" s="450"/>
      <c r="AY126" s="450"/>
      <c r="AZ126" s="450"/>
      <c r="BA126" s="450"/>
      <c r="BB126" s="449"/>
      <c r="BC126" s="450"/>
      <c r="BD126" s="450"/>
      <c r="BE126" s="450"/>
      <c r="BF126" s="450"/>
      <c r="BG126" s="450"/>
      <c r="BH126" s="450"/>
      <c r="BI126" s="450"/>
      <c r="BJ126" s="450"/>
      <c r="BK126" s="450"/>
      <c r="BL126" s="450"/>
      <c r="BM126" s="450">
        <v>2</v>
      </c>
      <c r="BN126" s="450"/>
      <c r="BO126" s="449"/>
      <c r="BP126" s="450"/>
      <c r="BQ126" s="449"/>
      <c r="BR126" s="450"/>
      <c r="BS126" s="450"/>
      <c r="BT126" s="451"/>
      <c r="GM126" s="361"/>
      <c r="GN126" s="361"/>
      <c r="GO126" s="361"/>
      <c r="GP126" s="361"/>
      <c r="GQ126" s="361"/>
      <c r="GR126" s="361"/>
      <c r="GS126" s="361"/>
      <c r="GT126" s="361"/>
      <c r="GU126" s="361"/>
      <c r="GV126" s="361"/>
      <c r="GW126" s="361"/>
      <c r="GX126" s="361"/>
      <c r="GY126" s="361"/>
      <c r="GZ126" s="361"/>
      <c r="HA126" s="361"/>
      <c r="HB126" s="361"/>
      <c r="HC126" s="361"/>
      <c r="HD126" s="361"/>
    </row>
    <row r="127" spans="1:212" ht="14.25">
      <c r="A127" s="438"/>
      <c r="B127" s="448" t="s">
        <v>4558</v>
      </c>
      <c r="C127" s="449"/>
      <c r="D127" s="450"/>
      <c r="E127" s="450"/>
      <c r="F127" s="450"/>
      <c r="G127" s="450"/>
      <c r="H127" s="450"/>
      <c r="I127" s="450"/>
      <c r="J127" s="450"/>
      <c r="K127" s="450"/>
      <c r="L127" s="450"/>
      <c r="M127" s="449"/>
      <c r="N127" s="450"/>
      <c r="O127" s="450"/>
      <c r="P127" s="450"/>
      <c r="Q127" s="450"/>
      <c r="R127" s="450"/>
      <c r="S127" s="450"/>
      <c r="T127" s="450"/>
      <c r="U127" s="450"/>
      <c r="V127" s="450"/>
      <c r="W127" s="450"/>
      <c r="X127" s="450"/>
      <c r="Y127" s="449"/>
      <c r="Z127" s="450">
        <v>1</v>
      </c>
      <c r="AA127" s="450"/>
      <c r="AB127" s="450">
        <v>1</v>
      </c>
      <c r="AC127" s="450"/>
      <c r="AD127" s="450"/>
      <c r="AE127" s="450"/>
      <c r="AF127" s="450"/>
      <c r="AG127" s="450"/>
      <c r="AH127" s="449"/>
      <c r="AI127" s="450"/>
      <c r="AJ127" s="450"/>
      <c r="AK127" s="450"/>
      <c r="AL127" s="450">
        <v>1</v>
      </c>
      <c r="AM127" s="450"/>
      <c r="AN127" s="450"/>
      <c r="AO127" s="450"/>
      <c r="AP127" s="449"/>
      <c r="AQ127" s="450"/>
      <c r="AR127" s="450"/>
      <c r="AS127" s="450"/>
      <c r="AT127" s="450"/>
      <c r="AU127" s="450"/>
      <c r="AV127" s="450"/>
      <c r="AW127" s="450"/>
      <c r="AX127" s="450"/>
      <c r="AY127" s="450"/>
      <c r="AZ127" s="450"/>
      <c r="BA127" s="450">
        <v>1</v>
      </c>
      <c r="BB127" s="449"/>
      <c r="BC127" s="450"/>
      <c r="BD127" s="450"/>
      <c r="BE127" s="450"/>
      <c r="BF127" s="450"/>
      <c r="BG127" s="450"/>
      <c r="BH127" s="450"/>
      <c r="BI127" s="450"/>
      <c r="BJ127" s="450"/>
      <c r="BK127" s="450"/>
      <c r="BL127" s="450"/>
      <c r="BM127" s="450"/>
      <c r="BN127" s="450"/>
      <c r="BO127" s="449"/>
      <c r="BP127" s="450"/>
      <c r="BQ127" s="449"/>
      <c r="BR127" s="450"/>
      <c r="BS127" s="450">
        <v>1</v>
      </c>
      <c r="BT127" s="451"/>
      <c r="GM127" s="361"/>
      <c r="GN127" s="361"/>
      <c r="GO127" s="361"/>
      <c r="GP127" s="361"/>
      <c r="GQ127" s="361"/>
      <c r="GR127" s="361"/>
      <c r="GS127" s="361"/>
      <c r="GT127" s="361"/>
      <c r="GU127" s="361"/>
      <c r="GV127" s="361"/>
      <c r="GW127" s="361"/>
      <c r="GX127" s="361"/>
      <c r="GY127" s="361"/>
      <c r="GZ127" s="361"/>
      <c r="HA127" s="361"/>
      <c r="HB127" s="361"/>
      <c r="HC127" s="361"/>
      <c r="HD127" s="361"/>
    </row>
    <row r="128" spans="1:212" ht="14.25">
      <c r="A128" s="438"/>
      <c r="B128" s="448" t="s">
        <v>5610</v>
      </c>
      <c r="C128" s="449"/>
      <c r="D128" s="450"/>
      <c r="E128" s="450"/>
      <c r="F128" s="450"/>
      <c r="G128" s="450"/>
      <c r="H128" s="450"/>
      <c r="I128" s="450"/>
      <c r="J128" s="450"/>
      <c r="K128" s="450"/>
      <c r="L128" s="450"/>
      <c r="M128" s="449"/>
      <c r="N128" s="450"/>
      <c r="O128" s="450"/>
      <c r="P128" s="450"/>
      <c r="Q128" s="450"/>
      <c r="R128" s="450"/>
      <c r="S128" s="450"/>
      <c r="T128" s="450"/>
      <c r="U128" s="450"/>
      <c r="V128" s="450"/>
      <c r="W128" s="450"/>
      <c r="X128" s="450"/>
      <c r="Y128" s="449"/>
      <c r="Z128" s="450"/>
      <c r="AA128" s="450">
        <v>1</v>
      </c>
      <c r="AB128" s="450"/>
      <c r="AC128" s="450"/>
      <c r="AD128" s="450">
        <v>1</v>
      </c>
      <c r="AE128" s="450"/>
      <c r="AF128" s="450"/>
      <c r="AG128" s="450"/>
      <c r="AH128" s="449"/>
      <c r="AI128" s="450">
        <v>1</v>
      </c>
      <c r="AJ128" s="450"/>
      <c r="AK128" s="450"/>
      <c r="AL128" s="450"/>
      <c r="AM128" s="450"/>
      <c r="AN128" s="450"/>
      <c r="AO128" s="450"/>
      <c r="AP128" s="449"/>
      <c r="AQ128" s="450"/>
      <c r="AR128" s="450"/>
      <c r="AS128" s="450"/>
      <c r="AT128" s="450"/>
      <c r="AU128" s="450">
        <v>1</v>
      </c>
      <c r="AV128" s="450"/>
      <c r="AW128" s="450"/>
      <c r="AX128" s="450"/>
      <c r="AY128" s="450"/>
      <c r="AZ128" s="450"/>
      <c r="BA128" s="450"/>
      <c r="BB128" s="449"/>
      <c r="BC128" s="450"/>
      <c r="BD128" s="450"/>
      <c r="BE128" s="450"/>
      <c r="BF128" s="450"/>
      <c r="BG128" s="450"/>
      <c r="BH128" s="450"/>
      <c r="BI128" s="450"/>
      <c r="BJ128" s="450"/>
      <c r="BK128" s="450"/>
      <c r="BL128" s="450"/>
      <c r="BM128" s="450"/>
      <c r="BN128" s="450"/>
      <c r="BO128" s="449"/>
      <c r="BP128" s="450"/>
      <c r="BQ128" s="449"/>
      <c r="BR128" s="450"/>
      <c r="BS128" s="450"/>
      <c r="BT128" s="451"/>
      <c r="GM128" s="361"/>
      <c r="GN128" s="361"/>
      <c r="GO128" s="361"/>
      <c r="GP128" s="361"/>
      <c r="GQ128" s="361"/>
      <c r="GR128" s="361"/>
      <c r="GS128" s="361"/>
      <c r="GT128" s="361"/>
      <c r="GU128" s="361"/>
      <c r="GV128" s="361"/>
      <c r="GW128" s="361"/>
      <c r="GX128" s="361"/>
      <c r="GY128" s="361"/>
      <c r="GZ128" s="361"/>
      <c r="HA128" s="361"/>
      <c r="HB128" s="361"/>
      <c r="HC128" s="361"/>
      <c r="HD128" s="361"/>
    </row>
    <row r="129" spans="1:212" ht="14.25">
      <c r="A129" s="438"/>
      <c r="B129" s="448" t="s">
        <v>3519</v>
      </c>
      <c r="C129" s="449"/>
      <c r="D129" s="450"/>
      <c r="E129" s="450"/>
      <c r="F129" s="450"/>
      <c r="G129" s="450"/>
      <c r="H129" s="450"/>
      <c r="I129" s="450"/>
      <c r="J129" s="450"/>
      <c r="K129" s="450"/>
      <c r="L129" s="450"/>
      <c r="M129" s="449"/>
      <c r="N129" s="450"/>
      <c r="O129" s="450"/>
      <c r="P129" s="450"/>
      <c r="Q129" s="450"/>
      <c r="R129" s="450"/>
      <c r="S129" s="450"/>
      <c r="T129" s="450"/>
      <c r="U129" s="450"/>
      <c r="V129" s="450"/>
      <c r="W129" s="450"/>
      <c r="X129" s="450"/>
      <c r="Y129" s="449"/>
      <c r="Z129" s="450"/>
      <c r="AA129" s="450"/>
      <c r="AB129" s="450"/>
      <c r="AC129" s="450"/>
      <c r="AD129" s="450"/>
      <c r="AE129" s="450"/>
      <c r="AF129" s="450"/>
      <c r="AG129" s="450"/>
      <c r="AH129" s="449"/>
      <c r="AI129" s="450"/>
      <c r="AJ129" s="450"/>
      <c r="AK129" s="450"/>
      <c r="AL129" s="450"/>
      <c r="AM129" s="450"/>
      <c r="AN129" s="450"/>
      <c r="AO129" s="450"/>
      <c r="AP129" s="449"/>
      <c r="AQ129" s="450"/>
      <c r="AR129" s="450"/>
      <c r="AS129" s="450"/>
      <c r="AT129" s="450"/>
      <c r="AU129" s="450"/>
      <c r="AV129" s="450"/>
      <c r="AW129" s="450"/>
      <c r="AX129" s="450"/>
      <c r="AY129" s="450"/>
      <c r="AZ129" s="450"/>
      <c r="BA129" s="450"/>
      <c r="BB129" s="449"/>
      <c r="BC129" s="450"/>
      <c r="BD129" s="450"/>
      <c r="BE129" s="450"/>
      <c r="BF129" s="450"/>
      <c r="BG129" s="450"/>
      <c r="BH129" s="450"/>
      <c r="BI129" s="450"/>
      <c r="BJ129" s="450"/>
      <c r="BK129" s="450"/>
      <c r="BL129" s="450"/>
      <c r="BM129" s="450"/>
      <c r="BN129" s="450"/>
      <c r="BO129" s="449"/>
      <c r="BP129" s="450"/>
      <c r="BQ129" s="449"/>
      <c r="BR129" s="450"/>
      <c r="BS129" s="450"/>
      <c r="BT129" s="451"/>
      <c r="GM129" s="361"/>
      <c r="GN129" s="361"/>
      <c r="GO129" s="361"/>
      <c r="GP129" s="361"/>
      <c r="GQ129" s="361"/>
      <c r="GR129" s="361"/>
      <c r="GS129" s="361"/>
      <c r="GT129" s="361"/>
      <c r="GU129" s="361"/>
      <c r="GV129" s="361"/>
      <c r="GW129" s="361"/>
      <c r="GX129" s="361"/>
      <c r="GY129" s="361"/>
      <c r="GZ129" s="361"/>
      <c r="HA129" s="361"/>
      <c r="HB129" s="361"/>
      <c r="HC129" s="361"/>
      <c r="HD129" s="361"/>
    </row>
    <row r="130" spans="1:212" ht="14.25">
      <c r="A130" s="438"/>
      <c r="B130" s="448" t="s">
        <v>5345</v>
      </c>
      <c r="C130" s="449"/>
      <c r="D130" s="450"/>
      <c r="E130" s="450"/>
      <c r="F130" s="450"/>
      <c r="G130" s="450"/>
      <c r="H130" s="450"/>
      <c r="I130" s="450"/>
      <c r="J130" s="450"/>
      <c r="K130" s="450"/>
      <c r="L130" s="450"/>
      <c r="M130" s="449"/>
      <c r="N130" s="450"/>
      <c r="O130" s="450"/>
      <c r="P130" s="450"/>
      <c r="Q130" s="450"/>
      <c r="R130" s="450"/>
      <c r="S130" s="450"/>
      <c r="T130" s="450"/>
      <c r="U130" s="450">
        <v>1</v>
      </c>
      <c r="V130" s="450"/>
      <c r="W130" s="450"/>
      <c r="X130" s="450"/>
      <c r="Y130" s="449"/>
      <c r="Z130" s="450"/>
      <c r="AA130" s="450"/>
      <c r="AB130" s="450"/>
      <c r="AC130" s="450"/>
      <c r="AD130" s="450"/>
      <c r="AE130" s="450"/>
      <c r="AF130" s="450"/>
      <c r="AG130" s="450"/>
      <c r="AH130" s="449"/>
      <c r="AI130" s="450"/>
      <c r="AJ130" s="450"/>
      <c r="AK130" s="450"/>
      <c r="AL130" s="450"/>
      <c r="AM130" s="450"/>
      <c r="AN130" s="450"/>
      <c r="AO130" s="450"/>
      <c r="AP130" s="449"/>
      <c r="AQ130" s="450"/>
      <c r="AR130" s="450"/>
      <c r="AS130" s="450"/>
      <c r="AT130" s="450"/>
      <c r="AU130" s="450"/>
      <c r="AV130" s="450"/>
      <c r="AW130" s="450"/>
      <c r="AX130" s="450"/>
      <c r="AY130" s="450"/>
      <c r="AZ130" s="450"/>
      <c r="BA130" s="450"/>
      <c r="BB130" s="449"/>
      <c r="BC130" s="450"/>
      <c r="BD130" s="450"/>
      <c r="BE130" s="450"/>
      <c r="BF130" s="450"/>
      <c r="BG130" s="450"/>
      <c r="BH130" s="450"/>
      <c r="BI130" s="450"/>
      <c r="BJ130" s="450"/>
      <c r="BK130" s="450"/>
      <c r="BL130" s="450"/>
      <c r="BM130" s="450"/>
      <c r="BN130" s="450"/>
      <c r="BO130" s="449"/>
      <c r="BP130" s="450"/>
      <c r="BQ130" s="449"/>
      <c r="BR130" s="450"/>
      <c r="BS130" s="450"/>
      <c r="BT130" s="451"/>
      <c r="GM130" s="361"/>
      <c r="GN130" s="361"/>
      <c r="GO130" s="361"/>
      <c r="GP130" s="361"/>
      <c r="GQ130" s="361"/>
      <c r="GR130" s="361"/>
      <c r="GS130" s="361"/>
      <c r="GT130" s="361"/>
      <c r="GU130" s="361"/>
      <c r="GV130" s="361"/>
      <c r="GW130" s="361"/>
      <c r="GX130" s="361"/>
      <c r="GY130" s="361"/>
      <c r="GZ130" s="361"/>
      <c r="HA130" s="361"/>
      <c r="HB130" s="361"/>
      <c r="HC130" s="361"/>
      <c r="HD130" s="361"/>
    </row>
    <row r="131" spans="1:212" ht="14.25">
      <c r="A131" s="438"/>
      <c r="B131" s="448" t="s">
        <v>3871</v>
      </c>
      <c r="C131" s="449"/>
      <c r="D131" s="450"/>
      <c r="E131" s="450"/>
      <c r="F131" s="450"/>
      <c r="G131" s="450"/>
      <c r="H131" s="450"/>
      <c r="I131" s="450"/>
      <c r="J131" s="450"/>
      <c r="K131" s="450"/>
      <c r="L131" s="450"/>
      <c r="M131" s="449"/>
      <c r="N131" s="450"/>
      <c r="O131" s="450"/>
      <c r="P131" s="450"/>
      <c r="Q131" s="450"/>
      <c r="R131" s="450"/>
      <c r="S131" s="450"/>
      <c r="T131" s="450"/>
      <c r="U131" s="450"/>
      <c r="V131" s="450"/>
      <c r="W131" s="450"/>
      <c r="X131" s="450"/>
      <c r="Y131" s="449"/>
      <c r="Z131" s="450"/>
      <c r="AA131" s="450"/>
      <c r="AB131" s="450"/>
      <c r="AC131" s="450"/>
      <c r="AD131" s="450"/>
      <c r="AE131" s="450"/>
      <c r="AF131" s="450"/>
      <c r="AG131" s="450"/>
      <c r="AH131" s="449"/>
      <c r="AI131" s="450"/>
      <c r="AJ131" s="450"/>
      <c r="AK131" s="450"/>
      <c r="AL131" s="450"/>
      <c r="AM131" s="450"/>
      <c r="AN131" s="450"/>
      <c r="AO131" s="450"/>
      <c r="AP131" s="449"/>
      <c r="AQ131" s="450"/>
      <c r="AR131" s="450"/>
      <c r="AS131" s="450"/>
      <c r="AT131" s="450"/>
      <c r="AU131" s="450"/>
      <c r="AV131" s="450"/>
      <c r="AW131" s="450"/>
      <c r="AX131" s="450"/>
      <c r="AY131" s="450"/>
      <c r="AZ131" s="450"/>
      <c r="BA131" s="450"/>
      <c r="BB131" s="449"/>
      <c r="BC131" s="450"/>
      <c r="BD131" s="450"/>
      <c r="BE131" s="450"/>
      <c r="BF131" s="450"/>
      <c r="BG131" s="450"/>
      <c r="BH131" s="450"/>
      <c r="BI131" s="450"/>
      <c r="BJ131" s="450"/>
      <c r="BK131" s="450"/>
      <c r="BL131" s="450"/>
      <c r="BM131" s="450"/>
      <c r="BN131" s="450"/>
      <c r="BO131" s="449"/>
      <c r="BP131" s="450"/>
      <c r="BQ131" s="449"/>
      <c r="BR131" s="450"/>
      <c r="BS131" s="450"/>
      <c r="BT131" s="451"/>
      <c r="GM131" s="361"/>
      <c r="GN131" s="361"/>
      <c r="GO131" s="361"/>
      <c r="GP131" s="361"/>
      <c r="GQ131" s="361"/>
      <c r="GR131" s="361"/>
      <c r="GS131" s="361"/>
      <c r="GT131" s="361"/>
      <c r="GU131" s="361"/>
      <c r="GV131" s="361"/>
      <c r="GW131" s="361"/>
      <c r="GX131" s="361"/>
      <c r="GY131" s="361"/>
      <c r="GZ131" s="361"/>
      <c r="HA131" s="361"/>
      <c r="HB131" s="361"/>
      <c r="HC131" s="361"/>
      <c r="HD131" s="361"/>
    </row>
    <row r="132" spans="1:212" ht="14.25">
      <c r="A132" s="438"/>
      <c r="B132" s="448" t="s">
        <v>4426</v>
      </c>
      <c r="C132" s="449"/>
      <c r="D132" s="450">
        <v>1</v>
      </c>
      <c r="E132" s="450"/>
      <c r="F132" s="450">
        <v>1</v>
      </c>
      <c r="G132" s="450">
        <v>1</v>
      </c>
      <c r="H132" s="450"/>
      <c r="I132" s="450"/>
      <c r="J132" s="450"/>
      <c r="K132" s="450"/>
      <c r="L132" s="450"/>
      <c r="M132" s="449"/>
      <c r="N132" s="450"/>
      <c r="O132" s="450"/>
      <c r="P132" s="450"/>
      <c r="Q132" s="450"/>
      <c r="R132" s="450">
        <v>1</v>
      </c>
      <c r="S132" s="450"/>
      <c r="T132" s="450"/>
      <c r="U132" s="450"/>
      <c r="V132" s="450"/>
      <c r="W132" s="450"/>
      <c r="X132" s="450"/>
      <c r="Y132" s="449"/>
      <c r="Z132" s="450">
        <v>1</v>
      </c>
      <c r="AA132" s="450"/>
      <c r="AB132" s="450"/>
      <c r="AC132" s="450"/>
      <c r="AD132" s="450"/>
      <c r="AE132" s="450"/>
      <c r="AF132" s="450"/>
      <c r="AG132" s="450"/>
      <c r="AH132" s="449"/>
      <c r="AI132" s="450">
        <v>1</v>
      </c>
      <c r="AJ132" s="450"/>
      <c r="AK132" s="450"/>
      <c r="AL132" s="450"/>
      <c r="AM132" s="450"/>
      <c r="AN132" s="450"/>
      <c r="AO132" s="450"/>
      <c r="AP132" s="449"/>
      <c r="AQ132" s="450"/>
      <c r="AR132" s="450"/>
      <c r="AS132" s="450"/>
      <c r="AT132" s="450"/>
      <c r="AU132" s="450"/>
      <c r="AV132" s="450"/>
      <c r="AW132" s="450"/>
      <c r="AX132" s="450"/>
      <c r="AY132" s="450"/>
      <c r="AZ132" s="450"/>
      <c r="BA132" s="450"/>
      <c r="BB132" s="449"/>
      <c r="BC132" s="450"/>
      <c r="BD132" s="450"/>
      <c r="BE132" s="450"/>
      <c r="BF132" s="450"/>
      <c r="BG132" s="450"/>
      <c r="BH132" s="450"/>
      <c r="BI132" s="450"/>
      <c r="BJ132" s="450"/>
      <c r="BK132" s="450"/>
      <c r="BL132" s="450"/>
      <c r="BM132" s="450">
        <v>1</v>
      </c>
      <c r="BN132" s="450"/>
      <c r="BO132" s="449"/>
      <c r="BP132" s="450"/>
      <c r="BQ132" s="449"/>
      <c r="BR132" s="450">
        <v>1</v>
      </c>
      <c r="BS132" s="450"/>
      <c r="BT132" s="451"/>
      <c r="GM132" s="361"/>
      <c r="GN132" s="361"/>
      <c r="GO132" s="361"/>
      <c r="GP132" s="361"/>
      <c r="GQ132" s="361"/>
      <c r="GR132" s="361"/>
      <c r="GS132" s="361"/>
      <c r="GT132" s="361"/>
      <c r="GU132" s="361"/>
      <c r="GV132" s="361"/>
      <c r="GW132" s="361"/>
      <c r="GX132" s="361"/>
      <c r="GY132" s="361"/>
      <c r="GZ132" s="361"/>
      <c r="HA132" s="361"/>
      <c r="HB132" s="361"/>
      <c r="HC132" s="361"/>
      <c r="HD132" s="361"/>
    </row>
    <row r="133" spans="1:212" ht="14.25">
      <c r="A133" s="438"/>
      <c r="B133" s="448" t="s">
        <v>4428</v>
      </c>
      <c r="C133" s="449"/>
      <c r="D133" s="450"/>
      <c r="E133" s="450"/>
      <c r="F133" s="450"/>
      <c r="G133" s="450"/>
      <c r="H133" s="450"/>
      <c r="I133" s="450"/>
      <c r="J133" s="450"/>
      <c r="K133" s="450"/>
      <c r="L133" s="450"/>
      <c r="M133" s="449"/>
      <c r="N133" s="450"/>
      <c r="O133" s="450"/>
      <c r="P133" s="450"/>
      <c r="Q133" s="450"/>
      <c r="R133" s="450"/>
      <c r="S133" s="450"/>
      <c r="T133" s="450"/>
      <c r="U133" s="450"/>
      <c r="V133" s="450"/>
      <c r="W133" s="450"/>
      <c r="X133" s="450"/>
      <c r="Y133" s="449"/>
      <c r="Z133" s="450"/>
      <c r="AA133" s="450"/>
      <c r="AB133" s="450"/>
      <c r="AC133" s="450"/>
      <c r="AD133" s="450"/>
      <c r="AE133" s="450"/>
      <c r="AF133" s="450"/>
      <c r="AG133" s="450"/>
      <c r="AH133" s="449"/>
      <c r="AI133" s="450"/>
      <c r="AJ133" s="450"/>
      <c r="AK133" s="450"/>
      <c r="AL133" s="450"/>
      <c r="AM133" s="450"/>
      <c r="AN133" s="450"/>
      <c r="AO133" s="450"/>
      <c r="AP133" s="449"/>
      <c r="AQ133" s="450"/>
      <c r="AR133" s="450"/>
      <c r="AS133" s="450"/>
      <c r="AT133" s="450"/>
      <c r="AU133" s="450"/>
      <c r="AV133" s="450"/>
      <c r="AW133" s="450"/>
      <c r="AX133" s="450"/>
      <c r="AY133" s="450"/>
      <c r="AZ133" s="450"/>
      <c r="BA133" s="450"/>
      <c r="BB133" s="449"/>
      <c r="BC133" s="450"/>
      <c r="BD133" s="450"/>
      <c r="BE133" s="450"/>
      <c r="BF133" s="450"/>
      <c r="BG133" s="450"/>
      <c r="BH133" s="450"/>
      <c r="BI133" s="450"/>
      <c r="BJ133" s="450"/>
      <c r="BK133" s="450"/>
      <c r="BL133" s="450"/>
      <c r="BM133" s="450"/>
      <c r="BN133" s="450">
        <v>2</v>
      </c>
      <c r="BO133" s="449"/>
      <c r="BP133" s="450"/>
      <c r="BQ133" s="449"/>
      <c r="BR133" s="450"/>
      <c r="BS133" s="450"/>
      <c r="BT133" s="451"/>
      <c r="GM133" s="361"/>
      <c r="GN133" s="361"/>
      <c r="GO133" s="361"/>
      <c r="GP133" s="361"/>
      <c r="GQ133" s="361"/>
      <c r="GR133" s="361"/>
      <c r="GS133" s="361"/>
      <c r="GT133" s="361"/>
      <c r="GU133" s="361"/>
      <c r="GV133" s="361"/>
      <c r="GW133" s="361"/>
      <c r="GX133" s="361"/>
      <c r="GY133" s="361"/>
      <c r="GZ133" s="361"/>
      <c r="HA133" s="361"/>
      <c r="HB133" s="361"/>
      <c r="HC133" s="361"/>
      <c r="HD133" s="361"/>
    </row>
    <row r="134" spans="1:212" ht="14.25">
      <c r="A134" s="438"/>
      <c r="B134" s="448" t="s">
        <v>4219</v>
      </c>
      <c r="C134" s="449"/>
      <c r="D134" s="450"/>
      <c r="E134" s="450"/>
      <c r="F134" s="450"/>
      <c r="G134" s="450"/>
      <c r="H134" s="450"/>
      <c r="I134" s="450"/>
      <c r="J134" s="450"/>
      <c r="K134" s="450"/>
      <c r="L134" s="450"/>
      <c r="M134" s="449"/>
      <c r="N134" s="450"/>
      <c r="O134" s="450"/>
      <c r="P134" s="450"/>
      <c r="Q134" s="450"/>
      <c r="R134" s="450"/>
      <c r="S134" s="450"/>
      <c r="T134" s="450"/>
      <c r="U134" s="450"/>
      <c r="V134" s="450"/>
      <c r="W134" s="450"/>
      <c r="X134" s="450"/>
      <c r="Y134" s="449"/>
      <c r="Z134" s="450"/>
      <c r="AA134" s="450"/>
      <c r="AB134" s="450"/>
      <c r="AC134" s="450"/>
      <c r="AD134" s="450"/>
      <c r="AE134" s="450"/>
      <c r="AF134" s="450"/>
      <c r="AG134" s="450"/>
      <c r="AH134" s="449"/>
      <c r="AI134" s="450"/>
      <c r="AJ134" s="450"/>
      <c r="AK134" s="450"/>
      <c r="AL134" s="450"/>
      <c r="AM134" s="450"/>
      <c r="AN134" s="450"/>
      <c r="AO134" s="450"/>
      <c r="AP134" s="449"/>
      <c r="AQ134" s="450"/>
      <c r="AR134" s="450"/>
      <c r="AS134" s="450"/>
      <c r="AT134" s="450"/>
      <c r="AU134" s="450"/>
      <c r="AV134" s="450"/>
      <c r="AW134" s="450"/>
      <c r="AX134" s="450"/>
      <c r="AY134" s="450"/>
      <c r="AZ134" s="450"/>
      <c r="BA134" s="450"/>
      <c r="BB134" s="449"/>
      <c r="BC134" s="450"/>
      <c r="BD134" s="450"/>
      <c r="BE134" s="450"/>
      <c r="BF134" s="450"/>
      <c r="BG134" s="450"/>
      <c r="BH134" s="450"/>
      <c r="BI134" s="450"/>
      <c r="BJ134" s="450"/>
      <c r="BK134" s="450"/>
      <c r="BL134" s="450"/>
      <c r="BM134" s="450"/>
      <c r="BN134" s="450">
        <v>2</v>
      </c>
      <c r="BO134" s="449"/>
      <c r="BP134" s="450"/>
      <c r="BQ134" s="449"/>
      <c r="BR134" s="450"/>
      <c r="BS134" s="450"/>
      <c r="BT134" s="451"/>
      <c r="GM134" s="361"/>
      <c r="GN134" s="361"/>
      <c r="GO134" s="361"/>
      <c r="GP134" s="361"/>
      <c r="GQ134" s="361"/>
      <c r="GR134" s="361"/>
      <c r="GS134" s="361"/>
      <c r="GT134" s="361"/>
      <c r="GU134" s="361"/>
      <c r="GV134" s="361"/>
      <c r="GW134" s="361"/>
      <c r="GX134" s="361"/>
      <c r="GY134" s="361"/>
      <c r="GZ134" s="361"/>
      <c r="HA134" s="361"/>
      <c r="HB134" s="361"/>
      <c r="HC134" s="361"/>
      <c r="HD134" s="361"/>
    </row>
    <row r="135" spans="1:212" ht="14.25">
      <c r="A135" s="438"/>
      <c r="B135" s="448" t="s">
        <v>3875</v>
      </c>
      <c r="C135" s="449"/>
      <c r="D135" s="450"/>
      <c r="E135" s="450"/>
      <c r="F135" s="450"/>
      <c r="G135" s="450"/>
      <c r="H135" s="450"/>
      <c r="I135" s="450"/>
      <c r="J135" s="450"/>
      <c r="K135" s="450"/>
      <c r="L135" s="450"/>
      <c r="M135" s="449"/>
      <c r="N135" s="450"/>
      <c r="O135" s="450"/>
      <c r="P135" s="450"/>
      <c r="Q135" s="450"/>
      <c r="R135" s="450"/>
      <c r="S135" s="450"/>
      <c r="T135" s="450"/>
      <c r="U135" s="450"/>
      <c r="V135" s="450"/>
      <c r="W135" s="450"/>
      <c r="X135" s="450"/>
      <c r="Y135" s="449"/>
      <c r="Z135" s="450"/>
      <c r="AA135" s="450"/>
      <c r="AB135" s="450"/>
      <c r="AC135" s="450"/>
      <c r="AD135" s="450">
        <v>1</v>
      </c>
      <c r="AE135" s="450">
        <v>1</v>
      </c>
      <c r="AF135" s="450"/>
      <c r="AG135" s="450"/>
      <c r="AH135" s="449"/>
      <c r="AI135" s="450"/>
      <c r="AJ135" s="450"/>
      <c r="AK135" s="450"/>
      <c r="AL135" s="450"/>
      <c r="AM135" s="450"/>
      <c r="AN135" s="450"/>
      <c r="AO135" s="450"/>
      <c r="AP135" s="449"/>
      <c r="AQ135" s="450"/>
      <c r="AR135" s="450"/>
      <c r="AS135" s="450"/>
      <c r="AT135" s="450"/>
      <c r="AU135" s="450"/>
      <c r="AV135" s="450"/>
      <c r="AW135" s="450"/>
      <c r="AX135" s="450"/>
      <c r="AY135" s="450"/>
      <c r="AZ135" s="450"/>
      <c r="BA135" s="450"/>
      <c r="BB135" s="449"/>
      <c r="BC135" s="450"/>
      <c r="BD135" s="450"/>
      <c r="BE135" s="450"/>
      <c r="BF135" s="450"/>
      <c r="BG135" s="450"/>
      <c r="BH135" s="450"/>
      <c r="BI135" s="450"/>
      <c r="BJ135" s="450">
        <v>1</v>
      </c>
      <c r="BK135" s="450"/>
      <c r="BL135" s="450"/>
      <c r="BM135" s="450"/>
      <c r="BN135" s="450"/>
      <c r="BO135" s="449"/>
      <c r="BP135" s="450"/>
      <c r="BQ135" s="449"/>
      <c r="BR135" s="450"/>
      <c r="BS135" s="450"/>
      <c r="BT135" s="451"/>
      <c r="GM135" s="361"/>
      <c r="GN135" s="361"/>
      <c r="GO135" s="361"/>
      <c r="GP135" s="361"/>
      <c r="GQ135" s="361"/>
      <c r="GR135" s="361"/>
      <c r="GS135" s="361"/>
      <c r="GT135" s="361"/>
      <c r="GU135" s="361"/>
      <c r="GV135" s="361"/>
      <c r="GW135" s="361"/>
      <c r="GX135" s="361"/>
      <c r="GY135" s="361"/>
      <c r="GZ135" s="361"/>
      <c r="HA135" s="361"/>
      <c r="HB135" s="361"/>
      <c r="HC135" s="361"/>
      <c r="HD135" s="361"/>
    </row>
    <row r="136" spans="1:212" ht="14.25">
      <c r="A136" s="438"/>
      <c r="B136" s="448" t="s">
        <v>3958</v>
      </c>
      <c r="C136" s="449"/>
      <c r="D136" s="450"/>
      <c r="E136" s="450"/>
      <c r="F136" s="450"/>
      <c r="G136" s="450"/>
      <c r="H136" s="450"/>
      <c r="I136" s="450"/>
      <c r="J136" s="450"/>
      <c r="K136" s="450"/>
      <c r="L136" s="450"/>
      <c r="M136" s="449"/>
      <c r="N136" s="450">
        <v>1</v>
      </c>
      <c r="O136" s="450"/>
      <c r="P136" s="450">
        <v>1</v>
      </c>
      <c r="Q136" s="450"/>
      <c r="R136" s="450"/>
      <c r="S136" s="450"/>
      <c r="T136" s="450"/>
      <c r="U136" s="450"/>
      <c r="V136" s="450"/>
      <c r="W136" s="450"/>
      <c r="X136" s="450"/>
      <c r="Y136" s="449"/>
      <c r="Z136" s="450"/>
      <c r="AA136" s="450">
        <v>1</v>
      </c>
      <c r="AB136" s="450"/>
      <c r="AC136" s="450"/>
      <c r="AD136" s="450"/>
      <c r="AE136" s="450"/>
      <c r="AF136" s="450"/>
      <c r="AG136" s="450"/>
      <c r="AH136" s="449"/>
      <c r="AI136" s="450"/>
      <c r="AJ136" s="450">
        <v>1</v>
      </c>
      <c r="AK136" s="450"/>
      <c r="AL136" s="450"/>
      <c r="AM136" s="450"/>
      <c r="AN136" s="450"/>
      <c r="AO136" s="450"/>
      <c r="AP136" s="449"/>
      <c r="AQ136" s="450"/>
      <c r="AR136" s="450"/>
      <c r="AS136" s="450"/>
      <c r="AT136" s="450"/>
      <c r="AU136" s="450"/>
      <c r="AV136" s="450"/>
      <c r="AW136" s="450"/>
      <c r="AX136" s="450"/>
      <c r="AY136" s="450"/>
      <c r="AZ136" s="450"/>
      <c r="BA136" s="450"/>
      <c r="BB136" s="449"/>
      <c r="BC136" s="450"/>
      <c r="BD136" s="450"/>
      <c r="BE136" s="450"/>
      <c r="BF136" s="450"/>
      <c r="BG136" s="450"/>
      <c r="BH136" s="450"/>
      <c r="BI136" s="450"/>
      <c r="BJ136" s="450"/>
      <c r="BK136" s="450"/>
      <c r="BL136" s="450"/>
      <c r="BM136" s="450">
        <v>3</v>
      </c>
      <c r="BN136" s="450"/>
      <c r="BO136" s="449"/>
      <c r="BP136" s="450"/>
      <c r="BQ136" s="449"/>
      <c r="BR136" s="450"/>
      <c r="BS136" s="450"/>
      <c r="BT136" s="451"/>
      <c r="GM136" s="361"/>
      <c r="GN136" s="361"/>
      <c r="GO136" s="361"/>
      <c r="GP136" s="361"/>
      <c r="GQ136" s="361"/>
      <c r="GR136" s="361"/>
      <c r="GS136" s="361"/>
      <c r="GT136" s="361"/>
      <c r="GU136" s="361"/>
      <c r="GV136" s="361"/>
      <c r="GW136" s="361"/>
      <c r="GX136" s="361"/>
      <c r="GY136" s="361"/>
      <c r="GZ136" s="361"/>
      <c r="HA136" s="361"/>
      <c r="HB136" s="361"/>
      <c r="HC136" s="361"/>
      <c r="HD136" s="361"/>
    </row>
    <row r="137" spans="1:212" ht="14.25">
      <c r="A137" s="438"/>
      <c r="B137" s="448" t="s">
        <v>4268</v>
      </c>
      <c r="C137" s="449"/>
      <c r="D137" s="450">
        <v>1</v>
      </c>
      <c r="E137" s="450"/>
      <c r="F137" s="450">
        <v>1</v>
      </c>
      <c r="G137" s="450">
        <v>1</v>
      </c>
      <c r="H137" s="450"/>
      <c r="I137" s="450"/>
      <c r="J137" s="450"/>
      <c r="K137" s="450"/>
      <c r="L137" s="450"/>
      <c r="M137" s="449"/>
      <c r="N137" s="450"/>
      <c r="O137" s="450"/>
      <c r="P137" s="450">
        <v>1</v>
      </c>
      <c r="Q137" s="450"/>
      <c r="R137" s="450">
        <v>1</v>
      </c>
      <c r="S137" s="450"/>
      <c r="T137" s="450"/>
      <c r="U137" s="450"/>
      <c r="V137" s="450"/>
      <c r="W137" s="450"/>
      <c r="X137" s="450"/>
      <c r="Y137" s="449"/>
      <c r="Z137" s="450"/>
      <c r="AA137" s="450"/>
      <c r="AB137" s="450"/>
      <c r="AC137" s="450"/>
      <c r="AD137" s="450"/>
      <c r="AE137" s="450"/>
      <c r="AF137" s="450"/>
      <c r="AG137" s="450"/>
      <c r="AH137" s="449">
        <v>1</v>
      </c>
      <c r="AI137" s="450"/>
      <c r="AJ137" s="450"/>
      <c r="AK137" s="450"/>
      <c r="AL137" s="450"/>
      <c r="AM137" s="450"/>
      <c r="AN137" s="450"/>
      <c r="AO137" s="450"/>
      <c r="AP137" s="449"/>
      <c r="AQ137" s="450"/>
      <c r="AR137" s="450"/>
      <c r="AS137" s="450"/>
      <c r="AT137" s="450"/>
      <c r="AU137" s="450"/>
      <c r="AV137" s="450"/>
      <c r="AW137" s="450"/>
      <c r="AX137" s="450"/>
      <c r="AY137" s="450"/>
      <c r="AZ137" s="450"/>
      <c r="BA137" s="450"/>
      <c r="BB137" s="449"/>
      <c r="BC137" s="450"/>
      <c r="BD137" s="450"/>
      <c r="BE137" s="450"/>
      <c r="BF137" s="450"/>
      <c r="BG137" s="450"/>
      <c r="BH137" s="450"/>
      <c r="BI137" s="450"/>
      <c r="BJ137" s="450"/>
      <c r="BK137" s="450"/>
      <c r="BL137" s="450"/>
      <c r="BM137" s="450"/>
      <c r="BN137" s="450"/>
      <c r="BO137" s="449"/>
      <c r="BP137" s="450"/>
      <c r="BQ137" s="449"/>
      <c r="BR137" s="450"/>
      <c r="BS137" s="450"/>
      <c r="BT137" s="451"/>
      <c r="GM137" s="361"/>
      <c r="GN137" s="361"/>
      <c r="GO137" s="361"/>
      <c r="GP137" s="361"/>
      <c r="GQ137" s="361"/>
      <c r="GR137" s="361"/>
      <c r="GS137" s="361"/>
      <c r="GT137" s="361"/>
      <c r="GU137" s="361"/>
      <c r="GV137" s="361"/>
      <c r="GW137" s="361"/>
      <c r="GX137" s="361"/>
      <c r="GY137" s="361"/>
      <c r="GZ137" s="361"/>
      <c r="HA137" s="361"/>
      <c r="HB137" s="361"/>
      <c r="HC137" s="361"/>
      <c r="HD137" s="361"/>
    </row>
    <row r="138" spans="1:212" ht="14.25">
      <c r="A138" s="438"/>
      <c r="B138" s="448" t="s">
        <v>4090</v>
      </c>
      <c r="C138" s="449"/>
      <c r="D138" s="450"/>
      <c r="E138" s="450"/>
      <c r="F138" s="450"/>
      <c r="G138" s="450"/>
      <c r="H138" s="450"/>
      <c r="I138" s="450"/>
      <c r="J138" s="450"/>
      <c r="K138" s="450"/>
      <c r="L138" s="450"/>
      <c r="M138" s="449"/>
      <c r="N138" s="450"/>
      <c r="O138" s="450"/>
      <c r="P138" s="450"/>
      <c r="Q138" s="450"/>
      <c r="R138" s="450"/>
      <c r="S138" s="450"/>
      <c r="T138" s="450"/>
      <c r="U138" s="450"/>
      <c r="V138" s="450"/>
      <c r="W138" s="450"/>
      <c r="X138" s="450"/>
      <c r="Y138" s="449"/>
      <c r="Z138" s="450"/>
      <c r="AA138" s="450"/>
      <c r="AB138" s="450"/>
      <c r="AC138" s="450"/>
      <c r="AD138" s="450"/>
      <c r="AE138" s="450"/>
      <c r="AF138" s="450"/>
      <c r="AG138" s="450"/>
      <c r="AH138" s="449"/>
      <c r="AI138" s="450"/>
      <c r="AJ138" s="450"/>
      <c r="AK138" s="450"/>
      <c r="AL138" s="450"/>
      <c r="AM138" s="450"/>
      <c r="AN138" s="450"/>
      <c r="AO138" s="450"/>
      <c r="AP138" s="449"/>
      <c r="AQ138" s="450"/>
      <c r="AR138" s="450"/>
      <c r="AS138" s="450"/>
      <c r="AT138" s="450"/>
      <c r="AU138" s="450"/>
      <c r="AV138" s="450"/>
      <c r="AW138" s="450"/>
      <c r="AX138" s="450"/>
      <c r="AY138" s="450"/>
      <c r="AZ138" s="450"/>
      <c r="BA138" s="450"/>
      <c r="BB138" s="449"/>
      <c r="BC138" s="450"/>
      <c r="BD138" s="450"/>
      <c r="BE138" s="450"/>
      <c r="BF138" s="450"/>
      <c r="BG138" s="450"/>
      <c r="BH138" s="450"/>
      <c r="BI138" s="450"/>
      <c r="BJ138" s="450"/>
      <c r="BK138" s="450"/>
      <c r="BL138" s="450"/>
      <c r="BM138" s="450"/>
      <c r="BN138" s="450">
        <v>1</v>
      </c>
      <c r="BO138" s="449"/>
      <c r="BP138" s="450"/>
      <c r="BQ138" s="449"/>
      <c r="BR138" s="450"/>
      <c r="BS138" s="450"/>
      <c r="BT138" s="451"/>
      <c r="GM138" s="361"/>
      <c r="GN138" s="361"/>
      <c r="GO138" s="361"/>
      <c r="GP138" s="361"/>
      <c r="GQ138" s="361"/>
      <c r="GR138" s="361"/>
      <c r="GS138" s="361"/>
      <c r="GT138" s="361"/>
      <c r="GU138" s="361"/>
      <c r="GV138" s="361"/>
      <c r="GW138" s="361"/>
      <c r="GX138" s="361"/>
      <c r="GY138" s="361"/>
      <c r="GZ138" s="361"/>
      <c r="HA138" s="361"/>
      <c r="HB138" s="361"/>
      <c r="HC138" s="361"/>
      <c r="HD138" s="361"/>
    </row>
    <row r="139" spans="1:212" ht="14.25">
      <c r="A139" s="438"/>
      <c r="B139" s="448" t="s">
        <v>3922</v>
      </c>
      <c r="C139" s="449"/>
      <c r="D139" s="450"/>
      <c r="E139" s="450"/>
      <c r="F139" s="450"/>
      <c r="G139" s="450"/>
      <c r="H139" s="450"/>
      <c r="I139" s="450"/>
      <c r="J139" s="450"/>
      <c r="K139" s="450"/>
      <c r="L139" s="450"/>
      <c r="M139" s="449"/>
      <c r="N139" s="450"/>
      <c r="O139" s="450"/>
      <c r="P139" s="450">
        <v>1</v>
      </c>
      <c r="Q139" s="450"/>
      <c r="R139" s="450"/>
      <c r="S139" s="450"/>
      <c r="T139" s="450"/>
      <c r="U139" s="450"/>
      <c r="V139" s="450"/>
      <c r="W139" s="450"/>
      <c r="X139" s="450"/>
      <c r="Y139" s="449"/>
      <c r="Z139" s="450"/>
      <c r="AA139" s="450">
        <v>1</v>
      </c>
      <c r="AB139" s="450"/>
      <c r="AC139" s="450"/>
      <c r="AD139" s="450"/>
      <c r="AE139" s="450"/>
      <c r="AF139" s="450"/>
      <c r="AG139" s="450"/>
      <c r="AH139" s="449">
        <v>2</v>
      </c>
      <c r="AI139" s="450"/>
      <c r="AJ139" s="450">
        <v>1</v>
      </c>
      <c r="AK139" s="450"/>
      <c r="AL139" s="450"/>
      <c r="AM139" s="450"/>
      <c r="AN139" s="450"/>
      <c r="AO139" s="450"/>
      <c r="AP139" s="449"/>
      <c r="AQ139" s="450"/>
      <c r="AR139" s="450">
        <v>1</v>
      </c>
      <c r="AS139" s="450"/>
      <c r="AT139" s="450"/>
      <c r="AU139" s="450"/>
      <c r="AV139" s="450"/>
      <c r="AW139" s="450"/>
      <c r="AX139" s="450"/>
      <c r="AY139" s="450"/>
      <c r="AZ139" s="450"/>
      <c r="BA139" s="450"/>
      <c r="BB139" s="449"/>
      <c r="BC139" s="450"/>
      <c r="BD139" s="450"/>
      <c r="BE139" s="450"/>
      <c r="BF139" s="450"/>
      <c r="BG139" s="450"/>
      <c r="BH139" s="450"/>
      <c r="BI139" s="450"/>
      <c r="BJ139" s="450"/>
      <c r="BK139" s="450"/>
      <c r="BL139" s="450"/>
      <c r="BM139" s="450"/>
      <c r="BN139" s="450"/>
      <c r="BO139" s="449"/>
      <c r="BP139" s="450"/>
      <c r="BQ139" s="449"/>
      <c r="BR139" s="450"/>
      <c r="BS139" s="450"/>
      <c r="BT139" s="451"/>
      <c r="GM139" s="361"/>
      <c r="GN139" s="361"/>
      <c r="GO139" s="361"/>
      <c r="GP139" s="361"/>
      <c r="GQ139" s="361"/>
      <c r="GR139" s="361"/>
      <c r="GS139" s="361"/>
      <c r="GT139" s="361"/>
      <c r="GU139" s="361"/>
      <c r="GV139" s="361"/>
      <c r="GW139" s="361"/>
      <c r="GX139" s="361"/>
      <c r="GY139" s="361"/>
      <c r="GZ139" s="361"/>
      <c r="HA139" s="361"/>
      <c r="HB139" s="361"/>
      <c r="HC139" s="361"/>
      <c r="HD139" s="361"/>
    </row>
    <row r="140" spans="1:212" ht="14.25">
      <c r="A140" s="438"/>
      <c r="B140" s="448" t="s">
        <v>3952</v>
      </c>
      <c r="C140" s="449"/>
      <c r="D140" s="450"/>
      <c r="E140" s="450"/>
      <c r="F140" s="450"/>
      <c r="G140" s="450"/>
      <c r="H140" s="450"/>
      <c r="I140" s="450"/>
      <c r="J140" s="450"/>
      <c r="K140" s="450"/>
      <c r="L140" s="450"/>
      <c r="M140" s="449"/>
      <c r="N140" s="450"/>
      <c r="O140" s="450"/>
      <c r="P140" s="450">
        <v>1</v>
      </c>
      <c r="Q140" s="450"/>
      <c r="R140" s="450"/>
      <c r="S140" s="450"/>
      <c r="T140" s="450">
        <v>1</v>
      </c>
      <c r="U140" s="450"/>
      <c r="V140" s="450"/>
      <c r="W140" s="450"/>
      <c r="X140" s="450"/>
      <c r="Y140" s="449"/>
      <c r="Z140" s="450"/>
      <c r="AA140" s="450">
        <v>1</v>
      </c>
      <c r="AB140" s="450"/>
      <c r="AC140" s="450">
        <v>1</v>
      </c>
      <c r="AD140" s="450"/>
      <c r="AE140" s="450"/>
      <c r="AF140" s="450"/>
      <c r="AG140" s="450"/>
      <c r="AH140" s="449"/>
      <c r="AI140" s="450"/>
      <c r="AJ140" s="450"/>
      <c r="AK140" s="450"/>
      <c r="AL140" s="450"/>
      <c r="AM140" s="450"/>
      <c r="AN140" s="450"/>
      <c r="AO140" s="450"/>
      <c r="AP140" s="449"/>
      <c r="AQ140" s="450"/>
      <c r="AR140" s="450"/>
      <c r="AS140" s="450"/>
      <c r="AT140" s="450"/>
      <c r="AU140" s="450"/>
      <c r="AV140" s="450"/>
      <c r="AW140" s="450"/>
      <c r="AX140" s="450"/>
      <c r="AY140" s="450"/>
      <c r="AZ140" s="450"/>
      <c r="BA140" s="450"/>
      <c r="BB140" s="449"/>
      <c r="BC140" s="450"/>
      <c r="BD140" s="450"/>
      <c r="BE140" s="450"/>
      <c r="BF140" s="450"/>
      <c r="BG140" s="450"/>
      <c r="BH140" s="450"/>
      <c r="BI140" s="450"/>
      <c r="BJ140" s="450"/>
      <c r="BK140" s="450"/>
      <c r="BL140" s="450"/>
      <c r="BM140" s="450"/>
      <c r="BN140" s="450">
        <v>6</v>
      </c>
      <c r="BO140" s="449"/>
      <c r="BP140" s="450"/>
      <c r="BQ140" s="449"/>
      <c r="BR140" s="450"/>
      <c r="BS140" s="450"/>
      <c r="BT140" s="451"/>
      <c r="GM140" s="361"/>
      <c r="GN140" s="361"/>
      <c r="GO140" s="361"/>
      <c r="GP140" s="361"/>
      <c r="GQ140" s="361"/>
      <c r="GR140" s="361"/>
      <c r="GS140" s="361"/>
      <c r="GT140" s="361"/>
      <c r="GU140" s="361"/>
      <c r="GV140" s="361"/>
      <c r="GW140" s="361"/>
      <c r="GX140" s="361"/>
      <c r="GY140" s="361"/>
      <c r="GZ140" s="361"/>
      <c r="HA140" s="361"/>
      <c r="HB140" s="361"/>
      <c r="HC140" s="361"/>
      <c r="HD140" s="361"/>
    </row>
    <row r="141" spans="1:212" ht="14.25">
      <c r="A141" s="438"/>
      <c r="B141" s="448" t="s">
        <v>4223</v>
      </c>
      <c r="C141" s="449"/>
      <c r="D141" s="450">
        <v>1</v>
      </c>
      <c r="E141" s="450"/>
      <c r="F141" s="450"/>
      <c r="G141" s="450"/>
      <c r="H141" s="450"/>
      <c r="I141" s="450"/>
      <c r="J141" s="450"/>
      <c r="K141" s="450"/>
      <c r="L141" s="450"/>
      <c r="M141" s="449"/>
      <c r="N141" s="450"/>
      <c r="O141" s="450"/>
      <c r="P141" s="450"/>
      <c r="Q141" s="450"/>
      <c r="R141" s="450"/>
      <c r="S141" s="450"/>
      <c r="T141" s="450"/>
      <c r="U141" s="450"/>
      <c r="V141" s="450"/>
      <c r="W141" s="450"/>
      <c r="X141" s="450"/>
      <c r="Y141" s="449"/>
      <c r="Z141" s="450"/>
      <c r="AA141" s="450">
        <v>1</v>
      </c>
      <c r="AB141" s="450"/>
      <c r="AC141" s="450"/>
      <c r="AD141" s="450"/>
      <c r="AE141" s="450"/>
      <c r="AF141" s="450"/>
      <c r="AG141" s="450"/>
      <c r="AH141" s="449"/>
      <c r="AI141" s="450"/>
      <c r="AJ141" s="450"/>
      <c r="AK141" s="450"/>
      <c r="AL141" s="450"/>
      <c r="AM141" s="450"/>
      <c r="AN141" s="450"/>
      <c r="AO141" s="450"/>
      <c r="AP141" s="449"/>
      <c r="AQ141" s="450"/>
      <c r="AR141" s="450"/>
      <c r="AS141" s="450">
        <v>1</v>
      </c>
      <c r="AT141" s="450"/>
      <c r="AU141" s="450"/>
      <c r="AV141" s="450"/>
      <c r="AW141" s="450"/>
      <c r="AX141" s="450"/>
      <c r="AY141" s="450"/>
      <c r="AZ141" s="450"/>
      <c r="BA141" s="450"/>
      <c r="BB141" s="449"/>
      <c r="BC141" s="450"/>
      <c r="BD141" s="450"/>
      <c r="BE141" s="450"/>
      <c r="BF141" s="450"/>
      <c r="BG141" s="450"/>
      <c r="BH141" s="450"/>
      <c r="BI141" s="450"/>
      <c r="BJ141" s="450"/>
      <c r="BK141" s="450"/>
      <c r="BL141" s="450"/>
      <c r="BM141" s="450"/>
      <c r="BN141" s="450"/>
      <c r="BO141" s="449"/>
      <c r="BP141" s="450"/>
      <c r="BQ141" s="449"/>
      <c r="BR141" s="450"/>
      <c r="BS141" s="450"/>
      <c r="BT141" s="451"/>
      <c r="GM141" s="361"/>
      <c r="GN141" s="361"/>
      <c r="GO141" s="361"/>
      <c r="GP141" s="361"/>
      <c r="GQ141" s="361"/>
      <c r="GR141" s="361"/>
      <c r="GS141" s="361"/>
      <c r="GT141" s="361"/>
      <c r="GU141" s="361"/>
      <c r="GV141" s="361"/>
      <c r="GW141" s="361"/>
      <c r="GX141" s="361"/>
      <c r="GY141" s="361"/>
      <c r="GZ141" s="361"/>
      <c r="HA141" s="361"/>
      <c r="HB141" s="361"/>
      <c r="HC141" s="361"/>
      <c r="HD141" s="361"/>
    </row>
    <row r="142" spans="1:212" ht="14.25">
      <c r="A142" s="438"/>
      <c r="B142" s="448" t="s">
        <v>4727</v>
      </c>
      <c r="C142" s="449"/>
      <c r="D142" s="450"/>
      <c r="E142" s="450"/>
      <c r="F142" s="450"/>
      <c r="G142" s="450"/>
      <c r="H142" s="450"/>
      <c r="I142" s="450"/>
      <c r="J142" s="450"/>
      <c r="K142" s="450"/>
      <c r="L142" s="450"/>
      <c r="M142" s="449"/>
      <c r="N142" s="450"/>
      <c r="O142" s="450"/>
      <c r="P142" s="450">
        <v>1</v>
      </c>
      <c r="Q142" s="450"/>
      <c r="R142" s="450"/>
      <c r="S142" s="450"/>
      <c r="T142" s="450"/>
      <c r="U142" s="450"/>
      <c r="V142" s="450"/>
      <c r="W142" s="450"/>
      <c r="X142" s="450"/>
      <c r="Y142" s="449"/>
      <c r="Z142" s="450"/>
      <c r="AA142" s="450"/>
      <c r="AB142" s="450"/>
      <c r="AC142" s="450"/>
      <c r="AD142" s="450"/>
      <c r="AE142" s="450"/>
      <c r="AF142" s="450"/>
      <c r="AG142" s="450"/>
      <c r="AH142" s="449"/>
      <c r="AI142" s="450"/>
      <c r="AJ142" s="450"/>
      <c r="AK142" s="450"/>
      <c r="AL142" s="450"/>
      <c r="AM142" s="450"/>
      <c r="AN142" s="450"/>
      <c r="AO142" s="450"/>
      <c r="AP142" s="449"/>
      <c r="AQ142" s="450"/>
      <c r="AR142" s="450"/>
      <c r="AS142" s="450"/>
      <c r="AT142" s="450"/>
      <c r="AU142" s="450"/>
      <c r="AV142" s="450"/>
      <c r="AW142" s="450"/>
      <c r="AX142" s="450"/>
      <c r="AY142" s="450"/>
      <c r="AZ142" s="450"/>
      <c r="BA142" s="450"/>
      <c r="BB142" s="449"/>
      <c r="BC142" s="450"/>
      <c r="BD142" s="450"/>
      <c r="BE142" s="450"/>
      <c r="BF142" s="450"/>
      <c r="BG142" s="450"/>
      <c r="BH142" s="450"/>
      <c r="BI142" s="450"/>
      <c r="BJ142" s="450"/>
      <c r="BK142" s="450"/>
      <c r="BL142" s="450"/>
      <c r="BM142" s="450"/>
      <c r="BN142" s="450"/>
      <c r="BO142" s="449"/>
      <c r="BP142" s="450"/>
      <c r="BQ142" s="449"/>
      <c r="BR142" s="450"/>
      <c r="BS142" s="450"/>
      <c r="BT142" s="451"/>
      <c r="GM142" s="361"/>
      <c r="GN142" s="361"/>
      <c r="GO142" s="361"/>
      <c r="GP142" s="361"/>
      <c r="GQ142" s="361"/>
      <c r="GR142" s="361"/>
      <c r="GS142" s="361"/>
      <c r="GT142" s="361"/>
      <c r="GU142" s="361"/>
      <c r="GV142" s="361"/>
      <c r="GW142" s="361"/>
      <c r="GX142" s="361"/>
      <c r="GY142" s="361"/>
      <c r="GZ142" s="361"/>
      <c r="HA142" s="361"/>
      <c r="HB142" s="361"/>
      <c r="HC142" s="361"/>
      <c r="HD142" s="361"/>
    </row>
    <row r="143" spans="1:212" ht="14.25">
      <c r="A143" s="438"/>
      <c r="B143" s="448" t="s">
        <v>3990</v>
      </c>
      <c r="C143" s="449"/>
      <c r="D143" s="450"/>
      <c r="E143" s="450"/>
      <c r="F143" s="450"/>
      <c r="G143" s="450"/>
      <c r="H143" s="450"/>
      <c r="I143" s="450"/>
      <c r="J143" s="450"/>
      <c r="K143" s="450">
        <v>1</v>
      </c>
      <c r="L143" s="450"/>
      <c r="M143" s="449"/>
      <c r="N143" s="450"/>
      <c r="O143" s="450"/>
      <c r="P143" s="450"/>
      <c r="Q143" s="450"/>
      <c r="R143" s="450"/>
      <c r="S143" s="450"/>
      <c r="T143" s="450"/>
      <c r="U143" s="450"/>
      <c r="V143" s="450"/>
      <c r="W143" s="450"/>
      <c r="X143" s="450"/>
      <c r="Y143" s="449"/>
      <c r="Z143" s="450"/>
      <c r="AA143" s="450"/>
      <c r="AB143" s="450"/>
      <c r="AC143" s="450"/>
      <c r="AD143" s="450"/>
      <c r="AE143" s="450"/>
      <c r="AF143" s="450"/>
      <c r="AG143" s="450"/>
      <c r="AH143" s="449"/>
      <c r="AI143" s="450"/>
      <c r="AJ143" s="450"/>
      <c r="AK143" s="450"/>
      <c r="AL143" s="450"/>
      <c r="AM143" s="450"/>
      <c r="AN143" s="450"/>
      <c r="AO143" s="450"/>
      <c r="AP143" s="449"/>
      <c r="AQ143" s="450"/>
      <c r="AR143" s="450"/>
      <c r="AS143" s="450"/>
      <c r="AT143" s="450"/>
      <c r="AU143" s="450"/>
      <c r="AV143" s="450"/>
      <c r="AW143" s="450"/>
      <c r="AX143" s="450"/>
      <c r="AY143" s="450"/>
      <c r="AZ143" s="450">
        <v>2</v>
      </c>
      <c r="BA143" s="450"/>
      <c r="BB143" s="449"/>
      <c r="BC143" s="450"/>
      <c r="BD143" s="450"/>
      <c r="BE143" s="450"/>
      <c r="BF143" s="450"/>
      <c r="BG143" s="450"/>
      <c r="BH143" s="450"/>
      <c r="BI143" s="450"/>
      <c r="BJ143" s="450"/>
      <c r="BK143" s="450"/>
      <c r="BL143" s="450"/>
      <c r="BM143" s="450"/>
      <c r="BN143" s="450">
        <v>2</v>
      </c>
      <c r="BO143" s="449"/>
      <c r="BP143" s="450"/>
      <c r="BQ143" s="449"/>
      <c r="BR143" s="450"/>
      <c r="BS143" s="450"/>
      <c r="BT143" s="451"/>
      <c r="GM143" s="361"/>
      <c r="GN143" s="361"/>
      <c r="GO143" s="361"/>
      <c r="GP143" s="361"/>
      <c r="GQ143" s="361"/>
      <c r="GR143" s="361"/>
      <c r="GS143" s="361"/>
      <c r="GT143" s="361"/>
      <c r="GU143" s="361"/>
      <c r="GV143" s="361"/>
      <c r="GW143" s="361"/>
      <c r="GX143" s="361"/>
      <c r="GY143" s="361"/>
      <c r="GZ143" s="361"/>
      <c r="HA143" s="361"/>
      <c r="HB143" s="361"/>
      <c r="HC143" s="361"/>
      <c r="HD143" s="361"/>
    </row>
    <row r="144" spans="1:212" ht="14.25">
      <c r="A144" s="438"/>
      <c r="B144" s="448" t="s">
        <v>3986</v>
      </c>
      <c r="C144" s="449"/>
      <c r="D144" s="450"/>
      <c r="E144" s="450"/>
      <c r="F144" s="450">
        <v>1</v>
      </c>
      <c r="G144" s="450"/>
      <c r="H144" s="450"/>
      <c r="I144" s="450"/>
      <c r="J144" s="450"/>
      <c r="K144" s="450"/>
      <c r="L144" s="450"/>
      <c r="M144" s="449"/>
      <c r="N144" s="450">
        <v>1</v>
      </c>
      <c r="O144" s="450"/>
      <c r="P144" s="450"/>
      <c r="Q144" s="450"/>
      <c r="R144" s="450"/>
      <c r="S144" s="450">
        <v>1</v>
      </c>
      <c r="T144" s="450"/>
      <c r="U144" s="450"/>
      <c r="V144" s="450"/>
      <c r="W144" s="450"/>
      <c r="X144" s="450"/>
      <c r="Y144" s="449"/>
      <c r="Z144" s="450"/>
      <c r="AA144" s="450"/>
      <c r="AB144" s="450">
        <v>1</v>
      </c>
      <c r="AC144" s="450"/>
      <c r="AD144" s="450"/>
      <c r="AE144" s="450"/>
      <c r="AF144" s="450"/>
      <c r="AG144" s="450"/>
      <c r="AH144" s="449"/>
      <c r="AI144" s="450"/>
      <c r="AJ144" s="450"/>
      <c r="AK144" s="450"/>
      <c r="AL144" s="450"/>
      <c r="AM144" s="450"/>
      <c r="AN144" s="450"/>
      <c r="AO144" s="450"/>
      <c r="AP144" s="449"/>
      <c r="AQ144" s="450"/>
      <c r="AR144" s="450">
        <v>1</v>
      </c>
      <c r="AS144" s="450"/>
      <c r="AT144" s="450"/>
      <c r="AU144" s="450"/>
      <c r="AV144" s="450"/>
      <c r="AW144" s="450"/>
      <c r="AX144" s="450"/>
      <c r="AY144" s="450"/>
      <c r="AZ144" s="450"/>
      <c r="BA144" s="450"/>
      <c r="BB144" s="449"/>
      <c r="BC144" s="450"/>
      <c r="BD144" s="450"/>
      <c r="BE144" s="450"/>
      <c r="BF144" s="450"/>
      <c r="BG144" s="450"/>
      <c r="BH144" s="450"/>
      <c r="BI144" s="450"/>
      <c r="BJ144" s="450">
        <v>1</v>
      </c>
      <c r="BK144" s="450"/>
      <c r="BL144" s="450"/>
      <c r="BM144" s="450">
        <v>1</v>
      </c>
      <c r="BN144" s="450">
        <v>1</v>
      </c>
      <c r="BO144" s="449"/>
      <c r="BP144" s="450"/>
      <c r="BQ144" s="449"/>
      <c r="BR144" s="450"/>
      <c r="BS144" s="450"/>
      <c r="BT144" s="451"/>
      <c r="GM144" s="361"/>
      <c r="GN144" s="361"/>
      <c r="GO144" s="361"/>
      <c r="GP144" s="361"/>
      <c r="GQ144" s="361"/>
      <c r="GR144" s="361"/>
      <c r="GS144" s="361"/>
      <c r="GT144" s="361"/>
      <c r="GU144" s="361"/>
      <c r="GV144" s="361"/>
      <c r="GW144" s="361"/>
      <c r="GX144" s="361"/>
      <c r="GY144" s="361"/>
      <c r="GZ144" s="361"/>
      <c r="HA144" s="361"/>
      <c r="HB144" s="361"/>
      <c r="HC144" s="361"/>
      <c r="HD144" s="361"/>
    </row>
    <row r="145" spans="1:212" ht="14.25">
      <c r="A145" s="438"/>
      <c r="B145" s="448" t="s">
        <v>4270</v>
      </c>
      <c r="C145" s="449"/>
      <c r="D145" s="450"/>
      <c r="E145" s="450"/>
      <c r="F145" s="450"/>
      <c r="G145" s="450"/>
      <c r="H145" s="450"/>
      <c r="I145" s="450"/>
      <c r="J145" s="450"/>
      <c r="K145" s="450"/>
      <c r="L145" s="450"/>
      <c r="M145" s="449"/>
      <c r="N145" s="450"/>
      <c r="O145" s="450"/>
      <c r="P145" s="450"/>
      <c r="Q145" s="450"/>
      <c r="R145" s="450"/>
      <c r="S145" s="450"/>
      <c r="T145" s="450"/>
      <c r="U145" s="450"/>
      <c r="V145" s="450"/>
      <c r="W145" s="450"/>
      <c r="X145" s="450"/>
      <c r="Y145" s="449"/>
      <c r="Z145" s="450"/>
      <c r="AA145" s="450"/>
      <c r="AB145" s="450"/>
      <c r="AC145" s="450"/>
      <c r="AD145" s="450"/>
      <c r="AE145" s="450"/>
      <c r="AF145" s="450"/>
      <c r="AG145" s="450"/>
      <c r="AH145" s="449"/>
      <c r="AI145" s="450"/>
      <c r="AJ145" s="450"/>
      <c r="AK145" s="450"/>
      <c r="AL145" s="450"/>
      <c r="AM145" s="450"/>
      <c r="AN145" s="450"/>
      <c r="AO145" s="450"/>
      <c r="AP145" s="449"/>
      <c r="AQ145" s="450"/>
      <c r="AR145" s="450"/>
      <c r="AS145" s="450"/>
      <c r="AT145" s="450"/>
      <c r="AU145" s="450"/>
      <c r="AV145" s="450"/>
      <c r="AW145" s="450"/>
      <c r="AX145" s="450"/>
      <c r="AY145" s="450"/>
      <c r="AZ145" s="450"/>
      <c r="BA145" s="450"/>
      <c r="BB145" s="449"/>
      <c r="BC145" s="450"/>
      <c r="BD145" s="450"/>
      <c r="BE145" s="450"/>
      <c r="BF145" s="450"/>
      <c r="BG145" s="450"/>
      <c r="BH145" s="450"/>
      <c r="BI145" s="450"/>
      <c r="BJ145" s="450"/>
      <c r="BK145" s="450"/>
      <c r="BL145" s="450"/>
      <c r="BM145" s="450"/>
      <c r="BN145" s="450">
        <v>1</v>
      </c>
      <c r="BO145" s="449"/>
      <c r="BP145" s="450"/>
      <c r="BQ145" s="449"/>
      <c r="BR145" s="450"/>
      <c r="BS145" s="450"/>
      <c r="BT145" s="451"/>
      <c r="GM145" s="361"/>
      <c r="GN145" s="361"/>
      <c r="GO145" s="361"/>
      <c r="GP145" s="361"/>
      <c r="GQ145" s="361"/>
      <c r="GR145" s="361"/>
      <c r="GS145" s="361"/>
      <c r="GT145" s="361"/>
      <c r="GU145" s="361"/>
      <c r="GV145" s="361"/>
      <c r="GW145" s="361"/>
      <c r="GX145" s="361"/>
      <c r="GY145" s="361"/>
      <c r="GZ145" s="361"/>
      <c r="HA145" s="361"/>
      <c r="HB145" s="361"/>
      <c r="HC145" s="361"/>
      <c r="HD145" s="361"/>
    </row>
    <row r="146" spans="1:212" ht="14.25">
      <c r="A146" s="438"/>
      <c r="B146" s="448" t="s">
        <v>4786</v>
      </c>
      <c r="C146" s="449"/>
      <c r="D146" s="450"/>
      <c r="E146" s="450"/>
      <c r="F146" s="450"/>
      <c r="G146" s="450"/>
      <c r="H146" s="450"/>
      <c r="I146" s="450"/>
      <c r="J146" s="450"/>
      <c r="K146" s="450"/>
      <c r="L146" s="450"/>
      <c r="M146" s="449"/>
      <c r="N146" s="450"/>
      <c r="O146" s="450"/>
      <c r="P146" s="450"/>
      <c r="Q146" s="450"/>
      <c r="R146" s="450"/>
      <c r="S146" s="450"/>
      <c r="T146" s="450"/>
      <c r="U146" s="450"/>
      <c r="V146" s="450"/>
      <c r="W146" s="450"/>
      <c r="X146" s="450"/>
      <c r="Y146" s="449"/>
      <c r="Z146" s="450"/>
      <c r="AA146" s="450"/>
      <c r="AB146" s="450"/>
      <c r="AC146" s="450"/>
      <c r="AD146" s="450"/>
      <c r="AE146" s="450"/>
      <c r="AF146" s="450"/>
      <c r="AG146" s="450"/>
      <c r="AH146" s="449"/>
      <c r="AI146" s="450"/>
      <c r="AJ146" s="450"/>
      <c r="AK146" s="450"/>
      <c r="AL146" s="450"/>
      <c r="AM146" s="450"/>
      <c r="AN146" s="450"/>
      <c r="AO146" s="450"/>
      <c r="AP146" s="449"/>
      <c r="AQ146" s="450"/>
      <c r="AR146" s="450"/>
      <c r="AS146" s="450"/>
      <c r="AT146" s="450"/>
      <c r="AU146" s="450"/>
      <c r="AV146" s="450"/>
      <c r="AW146" s="450"/>
      <c r="AX146" s="450"/>
      <c r="AY146" s="450"/>
      <c r="AZ146" s="450"/>
      <c r="BA146" s="450"/>
      <c r="BB146" s="449"/>
      <c r="BC146" s="450"/>
      <c r="BD146" s="450"/>
      <c r="BE146" s="450"/>
      <c r="BF146" s="450"/>
      <c r="BG146" s="450"/>
      <c r="BH146" s="450"/>
      <c r="BI146" s="450"/>
      <c r="BJ146" s="450"/>
      <c r="BK146" s="450"/>
      <c r="BL146" s="450"/>
      <c r="BM146" s="450"/>
      <c r="BN146" s="450">
        <v>3</v>
      </c>
      <c r="BO146" s="449"/>
      <c r="BP146" s="450"/>
      <c r="BQ146" s="449"/>
      <c r="BR146" s="450"/>
      <c r="BS146" s="450"/>
      <c r="BT146" s="451"/>
      <c r="GM146" s="361"/>
      <c r="GN146" s="361"/>
      <c r="GO146" s="361"/>
      <c r="GP146" s="361"/>
      <c r="GQ146" s="361"/>
      <c r="GR146" s="361"/>
      <c r="GS146" s="361"/>
      <c r="GT146" s="361"/>
      <c r="GU146" s="361"/>
      <c r="GV146" s="361"/>
      <c r="GW146" s="361"/>
      <c r="GX146" s="361"/>
      <c r="GY146" s="361"/>
      <c r="GZ146" s="361"/>
      <c r="HA146" s="361"/>
      <c r="HB146" s="361"/>
      <c r="HC146" s="361"/>
      <c r="HD146" s="361"/>
    </row>
    <row r="147" spans="1:212" ht="14.25">
      <c r="A147" s="438"/>
      <c r="B147" s="448" t="s">
        <v>3359</v>
      </c>
      <c r="C147" s="449"/>
      <c r="D147" s="450"/>
      <c r="E147" s="450"/>
      <c r="F147" s="450"/>
      <c r="G147" s="450"/>
      <c r="H147" s="450"/>
      <c r="I147" s="450"/>
      <c r="J147" s="450"/>
      <c r="K147" s="450"/>
      <c r="L147" s="450"/>
      <c r="M147" s="449"/>
      <c r="N147" s="450"/>
      <c r="O147" s="450"/>
      <c r="P147" s="450"/>
      <c r="Q147" s="450"/>
      <c r="R147" s="450"/>
      <c r="S147" s="450"/>
      <c r="T147" s="450"/>
      <c r="U147" s="450"/>
      <c r="V147" s="450"/>
      <c r="W147" s="450"/>
      <c r="X147" s="450"/>
      <c r="Y147" s="449"/>
      <c r="Z147" s="450"/>
      <c r="AA147" s="450"/>
      <c r="AB147" s="450"/>
      <c r="AC147" s="450"/>
      <c r="AD147" s="450"/>
      <c r="AE147" s="450"/>
      <c r="AF147" s="450"/>
      <c r="AG147" s="450"/>
      <c r="AH147" s="449"/>
      <c r="AI147" s="450"/>
      <c r="AJ147" s="450"/>
      <c r="AK147" s="450"/>
      <c r="AL147" s="450"/>
      <c r="AM147" s="450"/>
      <c r="AN147" s="450"/>
      <c r="AO147" s="450"/>
      <c r="AP147" s="449"/>
      <c r="AQ147" s="450"/>
      <c r="AR147" s="450"/>
      <c r="AS147" s="450"/>
      <c r="AT147" s="450"/>
      <c r="AU147" s="450"/>
      <c r="AV147" s="450"/>
      <c r="AW147" s="450"/>
      <c r="AX147" s="450"/>
      <c r="AY147" s="450"/>
      <c r="AZ147" s="450"/>
      <c r="BA147" s="450"/>
      <c r="BB147" s="449"/>
      <c r="BC147" s="450"/>
      <c r="BD147" s="450"/>
      <c r="BE147" s="450"/>
      <c r="BF147" s="450"/>
      <c r="BG147" s="450"/>
      <c r="BH147" s="450"/>
      <c r="BI147" s="450"/>
      <c r="BJ147" s="450"/>
      <c r="BK147" s="450"/>
      <c r="BL147" s="450"/>
      <c r="BM147" s="450"/>
      <c r="BN147" s="450"/>
      <c r="BO147" s="449"/>
      <c r="BP147" s="450"/>
      <c r="BQ147" s="449"/>
      <c r="BR147" s="450"/>
      <c r="BS147" s="450"/>
      <c r="BT147" s="451"/>
      <c r="GM147" s="361"/>
      <c r="GN147" s="361"/>
      <c r="GO147" s="361"/>
      <c r="GP147" s="361"/>
      <c r="GQ147" s="361"/>
      <c r="GR147" s="361"/>
      <c r="GS147" s="361"/>
      <c r="GT147" s="361"/>
      <c r="GU147" s="361"/>
      <c r="GV147" s="361"/>
      <c r="GW147" s="361"/>
      <c r="GX147" s="361"/>
      <c r="GY147" s="361"/>
      <c r="GZ147" s="361"/>
      <c r="HA147" s="361"/>
      <c r="HB147" s="361"/>
      <c r="HC147" s="361"/>
      <c r="HD147" s="361"/>
    </row>
    <row r="148" spans="1:212" ht="14.25">
      <c r="A148" s="438"/>
      <c r="B148" s="448" t="s">
        <v>4225</v>
      </c>
      <c r="C148" s="449"/>
      <c r="D148" s="450">
        <v>1</v>
      </c>
      <c r="E148" s="450"/>
      <c r="F148" s="450"/>
      <c r="G148" s="450">
        <v>1</v>
      </c>
      <c r="H148" s="450"/>
      <c r="I148" s="450">
        <v>1</v>
      </c>
      <c r="J148" s="450"/>
      <c r="K148" s="450"/>
      <c r="L148" s="450"/>
      <c r="M148" s="449"/>
      <c r="N148" s="450"/>
      <c r="O148" s="450"/>
      <c r="P148" s="450"/>
      <c r="Q148" s="450"/>
      <c r="R148" s="450"/>
      <c r="S148" s="450"/>
      <c r="T148" s="450"/>
      <c r="U148" s="450"/>
      <c r="V148" s="450"/>
      <c r="W148" s="450"/>
      <c r="X148" s="450"/>
      <c r="Y148" s="449"/>
      <c r="Z148" s="450"/>
      <c r="AA148" s="450"/>
      <c r="AB148" s="450"/>
      <c r="AC148" s="450"/>
      <c r="AD148" s="450"/>
      <c r="AE148" s="450"/>
      <c r="AF148" s="450"/>
      <c r="AG148" s="450"/>
      <c r="AH148" s="449"/>
      <c r="AI148" s="450"/>
      <c r="AJ148" s="450"/>
      <c r="AK148" s="450"/>
      <c r="AL148" s="450">
        <v>1</v>
      </c>
      <c r="AM148" s="450"/>
      <c r="AN148" s="450"/>
      <c r="AO148" s="450"/>
      <c r="AP148" s="449"/>
      <c r="AQ148" s="450"/>
      <c r="AR148" s="450"/>
      <c r="AS148" s="450">
        <v>1</v>
      </c>
      <c r="AT148" s="450"/>
      <c r="AU148" s="450"/>
      <c r="AV148" s="450"/>
      <c r="AW148" s="450"/>
      <c r="AX148" s="450">
        <v>1</v>
      </c>
      <c r="AY148" s="450"/>
      <c r="AZ148" s="450"/>
      <c r="BA148" s="450"/>
      <c r="BB148" s="449"/>
      <c r="BC148" s="450"/>
      <c r="BD148" s="450"/>
      <c r="BE148" s="450"/>
      <c r="BF148" s="450"/>
      <c r="BG148" s="450"/>
      <c r="BH148" s="450"/>
      <c r="BI148" s="450"/>
      <c r="BJ148" s="450"/>
      <c r="BK148" s="450"/>
      <c r="BL148" s="450"/>
      <c r="BM148" s="450"/>
      <c r="BN148" s="450"/>
      <c r="BO148" s="449"/>
      <c r="BP148" s="450"/>
      <c r="BQ148" s="449"/>
      <c r="BR148" s="450"/>
      <c r="BS148" s="450"/>
      <c r="BT148" s="451"/>
      <c r="GM148" s="361"/>
      <c r="GN148" s="361"/>
      <c r="GO148" s="361"/>
      <c r="GP148" s="361"/>
      <c r="GQ148" s="361"/>
      <c r="GR148" s="361"/>
      <c r="GS148" s="361"/>
      <c r="GT148" s="361"/>
      <c r="GU148" s="361"/>
      <c r="GV148" s="361"/>
      <c r="GW148" s="361"/>
      <c r="GX148" s="361"/>
      <c r="GY148" s="361"/>
      <c r="GZ148" s="361"/>
      <c r="HA148" s="361"/>
      <c r="HB148" s="361"/>
      <c r="HC148" s="361"/>
      <c r="HD148" s="361"/>
    </row>
    <row r="149" spans="1:212" ht="14.25">
      <c r="A149" s="438"/>
      <c r="B149" s="448" t="s">
        <v>3885</v>
      </c>
      <c r="C149" s="449"/>
      <c r="D149" s="450"/>
      <c r="E149" s="450"/>
      <c r="F149" s="450"/>
      <c r="G149" s="450"/>
      <c r="H149" s="450"/>
      <c r="I149" s="450"/>
      <c r="J149" s="450"/>
      <c r="K149" s="450"/>
      <c r="L149" s="450"/>
      <c r="M149" s="449"/>
      <c r="N149" s="450"/>
      <c r="O149" s="450"/>
      <c r="P149" s="450"/>
      <c r="Q149" s="450"/>
      <c r="R149" s="450"/>
      <c r="S149" s="450"/>
      <c r="T149" s="450"/>
      <c r="U149" s="450"/>
      <c r="V149" s="450"/>
      <c r="W149" s="450"/>
      <c r="X149" s="450"/>
      <c r="Y149" s="449"/>
      <c r="Z149" s="450"/>
      <c r="AA149" s="450"/>
      <c r="AB149" s="450"/>
      <c r="AC149" s="450"/>
      <c r="AD149" s="450"/>
      <c r="AE149" s="450"/>
      <c r="AF149" s="450"/>
      <c r="AG149" s="450"/>
      <c r="AH149" s="449"/>
      <c r="AI149" s="450"/>
      <c r="AJ149" s="450"/>
      <c r="AK149" s="450"/>
      <c r="AL149" s="450"/>
      <c r="AM149" s="450"/>
      <c r="AN149" s="450"/>
      <c r="AO149" s="450"/>
      <c r="AP149" s="449"/>
      <c r="AQ149" s="450"/>
      <c r="AR149" s="450"/>
      <c r="AS149" s="450"/>
      <c r="AT149" s="450"/>
      <c r="AU149" s="450"/>
      <c r="AV149" s="450"/>
      <c r="AW149" s="450"/>
      <c r="AX149" s="450"/>
      <c r="AY149" s="450"/>
      <c r="AZ149" s="450"/>
      <c r="BA149" s="450"/>
      <c r="BB149" s="449"/>
      <c r="BC149" s="450"/>
      <c r="BD149" s="450"/>
      <c r="BE149" s="450"/>
      <c r="BF149" s="450"/>
      <c r="BG149" s="450"/>
      <c r="BH149" s="450"/>
      <c r="BI149" s="450"/>
      <c r="BJ149" s="450"/>
      <c r="BK149" s="450"/>
      <c r="BL149" s="450"/>
      <c r="BM149" s="450"/>
      <c r="BN149" s="450"/>
      <c r="BO149" s="449"/>
      <c r="BP149" s="450"/>
      <c r="BQ149" s="449"/>
      <c r="BR149" s="450"/>
      <c r="BS149" s="450"/>
      <c r="BT149" s="451"/>
      <c r="GM149" s="361"/>
      <c r="GN149" s="361"/>
      <c r="GO149" s="361"/>
      <c r="GP149" s="361"/>
      <c r="GQ149" s="361"/>
      <c r="GR149" s="361"/>
      <c r="GS149" s="361"/>
      <c r="GT149" s="361"/>
      <c r="GU149" s="361"/>
      <c r="GV149" s="361"/>
      <c r="GW149" s="361"/>
      <c r="GX149" s="361"/>
      <c r="GY149" s="361"/>
      <c r="GZ149" s="361"/>
      <c r="HA149" s="361"/>
      <c r="HB149" s="361"/>
      <c r="HC149" s="361"/>
      <c r="HD149" s="361"/>
    </row>
    <row r="150" spans="1:212" ht="14.25">
      <c r="A150" s="438"/>
      <c r="B150" s="448" t="s">
        <v>4442</v>
      </c>
      <c r="C150" s="449"/>
      <c r="D150" s="450"/>
      <c r="E150" s="450"/>
      <c r="F150" s="450"/>
      <c r="G150" s="450"/>
      <c r="H150" s="450"/>
      <c r="I150" s="450"/>
      <c r="J150" s="450"/>
      <c r="K150" s="450"/>
      <c r="L150" s="450"/>
      <c r="M150" s="449"/>
      <c r="N150" s="450"/>
      <c r="O150" s="450"/>
      <c r="P150" s="450">
        <v>1</v>
      </c>
      <c r="Q150" s="450"/>
      <c r="R150" s="450"/>
      <c r="S150" s="450"/>
      <c r="T150" s="450"/>
      <c r="U150" s="450"/>
      <c r="V150" s="450"/>
      <c r="W150" s="450"/>
      <c r="X150" s="450"/>
      <c r="Y150" s="449"/>
      <c r="Z150" s="450"/>
      <c r="AA150" s="450"/>
      <c r="AB150" s="450"/>
      <c r="AC150" s="450"/>
      <c r="AD150" s="450"/>
      <c r="AE150" s="450"/>
      <c r="AF150" s="450"/>
      <c r="AG150" s="450"/>
      <c r="AH150" s="449"/>
      <c r="AI150" s="450"/>
      <c r="AJ150" s="450"/>
      <c r="AK150" s="450"/>
      <c r="AL150" s="450"/>
      <c r="AM150" s="450"/>
      <c r="AN150" s="450"/>
      <c r="AO150" s="450"/>
      <c r="AP150" s="449"/>
      <c r="AQ150" s="450"/>
      <c r="AR150" s="450"/>
      <c r="AS150" s="450"/>
      <c r="AT150" s="450"/>
      <c r="AU150" s="450"/>
      <c r="AV150" s="450"/>
      <c r="AW150" s="450"/>
      <c r="AX150" s="450"/>
      <c r="AY150" s="450"/>
      <c r="AZ150" s="450"/>
      <c r="BA150" s="450"/>
      <c r="BB150" s="449"/>
      <c r="BC150" s="450"/>
      <c r="BD150" s="450"/>
      <c r="BE150" s="450"/>
      <c r="BF150" s="450"/>
      <c r="BG150" s="450"/>
      <c r="BH150" s="450"/>
      <c r="BI150" s="450"/>
      <c r="BJ150" s="450"/>
      <c r="BK150" s="450"/>
      <c r="BL150" s="450"/>
      <c r="BM150" s="450"/>
      <c r="BN150" s="450"/>
      <c r="BO150" s="449"/>
      <c r="BP150" s="450"/>
      <c r="BQ150" s="449"/>
      <c r="BR150" s="450"/>
      <c r="BS150" s="450"/>
      <c r="BT150" s="451"/>
      <c r="GM150" s="361"/>
      <c r="GN150" s="361"/>
      <c r="GO150" s="361"/>
      <c r="GP150" s="361"/>
      <c r="GQ150" s="361"/>
      <c r="GR150" s="361"/>
      <c r="GS150" s="361"/>
      <c r="GT150" s="361"/>
      <c r="GU150" s="361"/>
      <c r="GV150" s="361"/>
      <c r="GW150" s="361"/>
      <c r="GX150" s="361"/>
      <c r="GY150" s="361"/>
      <c r="GZ150" s="361"/>
      <c r="HA150" s="361"/>
      <c r="HB150" s="361"/>
      <c r="HC150" s="361"/>
      <c r="HD150" s="361"/>
    </row>
    <row r="151" spans="1:212" ht="14.25">
      <c r="A151" s="438"/>
      <c r="B151" s="448" t="s">
        <v>3995</v>
      </c>
      <c r="C151" s="449"/>
      <c r="D151" s="450">
        <v>1</v>
      </c>
      <c r="E151" s="450"/>
      <c r="F151" s="450"/>
      <c r="G151" s="450"/>
      <c r="H151" s="450"/>
      <c r="I151" s="450"/>
      <c r="J151" s="450"/>
      <c r="K151" s="450"/>
      <c r="L151" s="450"/>
      <c r="M151" s="449"/>
      <c r="N151" s="450"/>
      <c r="O151" s="450"/>
      <c r="P151" s="450"/>
      <c r="Q151" s="450"/>
      <c r="R151" s="450"/>
      <c r="S151" s="450"/>
      <c r="T151" s="450"/>
      <c r="U151" s="450"/>
      <c r="V151" s="450"/>
      <c r="W151" s="450"/>
      <c r="X151" s="450"/>
      <c r="Y151" s="449"/>
      <c r="Z151" s="450"/>
      <c r="AA151" s="450"/>
      <c r="AB151" s="450">
        <v>1</v>
      </c>
      <c r="AC151" s="450"/>
      <c r="AD151" s="450"/>
      <c r="AE151" s="450"/>
      <c r="AF151" s="450"/>
      <c r="AG151" s="450"/>
      <c r="AH151" s="449"/>
      <c r="AI151" s="450"/>
      <c r="AJ151" s="450"/>
      <c r="AK151" s="450"/>
      <c r="AL151" s="450"/>
      <c r="AM151" s="450"/>
      <c r="AN151" s="450"/>
      <c r="AO151" s="450"/>
      <c r="AP151" s="449"/>
      <c r="AQ151" s="450"/>
      <c r="AR151" s="450"/>
      <c r="AS151" s="450"/>
      <c r="AT151" s="450"/>
      <c r="AU151" s="450"/>
      <c r="AV151" s="450"/>
      <c r="AW151" s="450"/>
      <c r="AX151" s="450"/>
      <c r="AY151" s="450"/>
      <c r="AZ151" s="450"/>
      <c r="BA151" s="450"/>
      <c r="BB151" s="449"/>
      <c r="BC151" s="450"/>
      <c r="BD151" s="450"/>
      <c r="BE151" s="450"/>
      <c r="BF151" s="450"/>
      <c r="BG151" s="450"/>
      <c r="BH151" s="450"/>
      <c r="BI151" s="450"/>
      <c r="BJ151" s="450"/>
      <c r="BK151" s="450"/>
      <c r="BL151" s="450"/>
      <c r="BM151" s="450"/>
      <c r="BN151" s="450"/>
      <c r="BO151" s="449"/>
      <c r="BP151" s="450"/>
      <c r="BQ151" s="449"/>
      <c r="BR151" s="450"/>
      <c r="BS151" s="450"/>
      <c r="BT151" s="451"/>
      <c r="GM151" s="361"/>
      <c r="GN151" s="361"/>
      <c r="GO151" s="361"/>
      <c r="GP151" s="361"/>
      <c r="GQ151" s="361"/>
      <c r="GR151" s="361"/>
      <c r="GS151" s="361"/>
      <c r="GT151" s="361"/>
      <c r="GU151" s="361"/>
      <c r="GV151" s="361"/>
      <c r="GW151" s="361"/>
      <c r="GX151" s="361"/>
      <c r="GY151" s="361"/>
      <c r="GZ151" s="361"/>
      <c r="HA151" s="361"/>
      <c r="HB151" s="361"/>
      <c r="HC151" s="361"/>
      <c r="HD151" s="361"/>
    </row>
    <row r="152" spans="1:212" ht="14.25">
      <c r="A152" s="438"/>
      <c r="B152" s="448" t="s">
        <v>4227</v>
      </c>
      <c r="C152" s="449"/>
      <c r="D152" s="450"/>
      <c r="E152" s="450"/>
      <c r="F152" s="450"/>
      <c r="G152" s="450"/>
      <c r="H152" s="450"/>
      <c r="I152" s="450"/>
      <c r="J152" s="450"/>
      <c r="K152" s="450"/>
      <c r="L152" s="450"/>
      <c r="M152" s="449"/>
      <c r="N152" s="450">
        <v>1</v>
      </c>
      <c r="O152" s="450"/>
      <c r="P152" s="450"/>
      <c r="Q152" s="450"/>
      <c r="R152" s="450"/>
      <c r="S152" s="450"/>
      <c r="T152" s="450"/>
      <c r="U152" s="450"/>
      <c r="V152" s="450"/>
      <c r="W152" s="450"/>
      <c r="X152" s="450"/>
      <c r="Y152" s="449"/>
      <c r="Z152" s="450">
        <v>1</v>
      </c>
      <c r="AA152" s="450"/>
      <c r="AB152" s="450"/>
      <c r="AC152" s="450"/>
      <c r="AD152" s="450"/>
      <c r="AE152" s="450"/>
      <c r="AF152" s="450"/>
      <c r="AG152" s="450"/>
      <c r="AH152" s="449"/>
      <c r="AI152" s="450"/>
      <c r="AJ152" s="450"/>
      <c r="AK152" s="450"/>
      <c r="AL152" s="450"/>
      <c r="AM152" s="450"/>
      <c r="AN152" s="450"/>
      <c r="AO152" s="450"/>
      <c r="AP152" s="449"/>
      <c r="AQ152" s="450"/>
      <c r="AR152" s="450"/>
      <c r="AS152" s="450"/>
      <c r="AT152" s="450"/>
      <c r="AU152" s="450"/>
      <c r="AV152" s="450"/>
      <c r="AW152" s="450"/>
      <c r="AX152" s="450"/>
      <c r="AY152" s="450"/>
      <c r="AZ152" s="450"/>
      <c r="BA152" s="450"/>
      <c r="BB152" s="449"/>
      <c r="BC152" s="450"/>
      <c r="BD152" s="450"/>
      <c r="BE152" s="450"/>
      <c r="BF152" s="450"/>
      <c r="BG152" s="450"/>
      <c r="BH152" s="450"/>
      <c r="BI152" s="450"/>
      <c r="BJ152" s="450"/>
      <c r="BK152" s="450"/>
      <c r="BL152" s="450"/>
      <c r="BM152" s="450"/>
      <c r="BN152" s="450"/>
      <c r="BO152" s="449"/>
      <c r="BP152" s="450"/>
      <c r="BQ152" s="449"/>
      <c r="BR152" s="450"/>
      <c r="BS152" s="450"/>
      <c r="BT152" s="451"/>
      <c r="GM152" s="361"/>
      <c r="GN152" s="361"/>
      <c r="GO152" s="361"/>
      <c r="GP152" s="361"/>
      <c r="GQ152" s="361"/>
      <c r="GR152" s="361"/>
      <c r="GS152" s="361"/>
      <c r="GT152" s="361"/>
      <c r="GU152" s="361"/>
      <c r="GV152" s="361"/>
      <c r="GW152" s="361"/>
      <c r="GX152" s="361"/>
      <c r="GY152" s="361"/>
      <c r="GZ152" s="361"/>
      <c r="HA152" s="361"/>
      <c r="HB152" s="361"/>
      <c r="HC152" s="361"/>
      <c r="HD152" s="361"/>
    </row>
    <row r="153" spans="1:212" ht="14.25">
      <c r="A153" s="438"/>
      <c r="B153" s="448" t="s">
        <v>3886</v>
      </c>
      <c r="C153" s="449"/>
      <c r="D153" s="450"/>
      <c r="E153" s="450"/>
      <c r="F153" s="450"/>
      <c r="G153" s="450"/>
      <c r="H153" s="450"/>
      <c r="I153" s="450"/>
      <c r="J153" s="450"/>
      <c r="K153" s="450"/>
      <c r="L153" s="450"/>
      <c r="M153" s="449"/>
      <c r="N153" s="450"/>
      <c r="O153" s="450"/>
      <c r="P153" s="450"/>
      <c r="Q153" s="450"/>
      <c r="R153" s="450"/>
      <c r="S153" s="450"/>
      <c r="T153" s="450"/>
      <c r="U153" s="450"/>
      <c r="V153" s="450"/>
      <c r="W153" s="450"/>
      <c r="X153" s="450"/>
      <c r="Y153" s="449"/>
      <c r="Z153" s="450"/>
      <c r="AA153" s="450"/>
      <c r="AB153" s="450"/>
      <c r="AC153" s="450"/>
      <c r="AD153" s="450"/>
      <c r="AE153" s="450"/>
      <c r="AF153" s="450"/>
      <c r="AG153" s="450"/>
      <c r="AH153" s="449"/>
      <c r="AI153" s="450"/>
      <c r="AJ153" s="450"/>
      <c r="AK153" s="450"/>
      <c r="AL153" s="450"/>
      <c r="AM153" s="450"/>
      <c r="AN153" s="450"/>
      <c r="AO153" s="450"/>
      <c r="AP153" s="449"/>
      <c r="AQ153" s="450"/>
      <c r="AR153" s="450"/>
      <c r="AS153" s="450"/>
      <c r="AT153" s="450"/>
      <c r="AU153" s="450"/>
      <c r="AV153" s="450"/>
      <c r="AW153" s="450"/>
      <c r="AX153" s="450"/>
      <c r="AY153" s="450"/>
      <c r="AZ153" s="450"/>
      <c r="BA153" s="450"/>
      <c r="BB153" s="449"/>
      <c r="BC153" s="450"/>
      <c r="BD153" s="450"/>
      <c r="BE153" s="450"/>
      <c r="BF153" s="450"/>
      <c r="BG153" s="450"/>
      <c r="BH153" s="450"/>
      <c r="BI153" s="450"/>
      <c r="BJ153" s="450"/>
      <c r="BK153" s="450"/>
      <c r="BL153" s="450"/>
      <c r="BM153" s="450">
        <v>1</v>
      </c>
      <c r="BN153" s="450">
        <v>1</v>
      </c>
      <c r="BO153" s="449"/>
      <c r="BP153" s="450"/>
      <c r="BQ153" s="449"/>
      <c r="BR153" s="450"/>
      <c r="BS153" s="450"/>
      <c r="BT153" s="451"/>
      <c r="GM153" s="361"/>
      <c r="GN153" s="361"/>
      <c r="GO153" s="361"/>
      <c r="GP153" s="361"/>
      <c r="GQ153" s="361"/>
      <c r="GR153" s="361"/>
      <c r="GS153" s="361"/>
      <c r="GT153" s="361"/>
      <c r="GU153" s="361"/>
      <c r="GV153" s="361"/>
      <c r="GW153" s="361"/>
      <c r="GX153" s="361"/>
      <c r="GY153" s="361"/>
      <c r="GZ153" s="361"/>
      <c r="HA153" s="361"/>
      <c r="HB153" s="361"/>
      <c r="HC153" s="361"/>
      <c r="HD153" s="361"/>
    </row>
    <row r="154" spans="1:212" ht="14.25">
      <c r="A154" s="438"/>
      <c r="B154" s="448" t="s">
        <v>4274</v>
      </c>
      <c r="C154" s="449"/>
      <c r="D154" s="450">
        <v>1</v>
      </c>
      <c r="E154" s="450"/>
      <c r="F154" s="450">
        <v>1</v>
      </c>
      <c r="G154" s="450">
        <v>1</v>
      </c>
      <c r="H154" s="450"/>
      <c r="I154" s="450"/>
      <c r="J154" s="450"/>
      <c r="K154" s="450">
        <v>2</v>
      </c>
      <c r="L154" s="450"/>
      <c r="M154" s="449"/>
      <c r="N154" s="450">
        <v>1</v>
      </c>
      <c r="O154" s="450"/>
      <c r="P154" s="450">
        <v>1</v>
      </c>
      <c r="Q154" s="450"/>
      <c r="R154" s="450">
        <v>1</v>
      </c>
      <c r="S154" s="450"/>
      <c r="T154" s="450"/>
      <c r="U154" s="450"/>
      <c r="V154" s="450"/>
      <c r="W154" s="450">
        <v>2</v>
      </c>
      <c r="X154" s="450"/>
      <c r="Y154" s="449"/>
      <c r="Z154" s="450">
        <v>1</v>
      </c>
      <c r="AA154" s="450">
        <v>1</v>
      </c>
      <c r="AB154" s="450">
        <v>1</v>
      </c>
      <c r="AC154" s="450"/>
      <c r="AD154" s="450"/>
      <c r="AE154" s="450"/>
      <c r="AF154" s="450">
        <v>1</v>
      </c>
      <c r="AG154" s="450"/>
      <c r="AH154" s="449"/>
      <c r="AI154" s="450"/>
      <c r="AJ154" s="450"/>
      <c r="AK154" s="450"/>
      <c r="AL154" s="450"/>
      <c r="AM154" s="450"/>
      <c r="AN154" s="450"/>
      <c r="AO154" s="450"/>
      <c r="AP154" s="449"/>
      <c r="AQ154" s="450"/>
      <c r="AR154" s="450"/>
      <c r="AS154" s="450"/>
      <c r="AT154" s="450"/>
      <c r="AU154" s="450"/>
      <c r="AV154" s="450"/>
      <c r="AW154" s="450"/>
      <c r="AX154" s="450"/>
      <c r="AY154" s="450"/>
      <c r="AZ154" s="450"/>
      <c r="BA154" s="450"/>
      <c r="BB154" s="449"/>
      <c r="BC154" s="450"/>
      <c r="BD154" s="450"/>
      <c r="BE154" s="450"/>
      <c r="BF154" s="450"/>
      <c r="BG154" s="450"/>
      <c r="BH154" s="450"/>
      <c r="BI154" s="450"/>
      <c r="BJ154" s="450"/>
      <c r="BK154" s="450"/>
      <c r="BL154" s="450"/>
      <c r="BM154" s="450"/>
      <c r="BN154" s="450">
        <v>1</v>
      </c>
      <c r="BO154" s="449"/>
      <c r="BP154" s="450"/>
      <c r="BQ154" s="449"/>
      <c r="BR154" s="450"/>
      <c r="BS154" s="450"/>
      <c r="BT154" s="451"/>
      <c r="GM154" s="361"/>
      <c r="GN154" s="361"/>
      <c r="GO154" s="361"/>
      <c r="GP154" s="361"/>
      <c r="GQ154" s="361"/>
      <c r="GR154" s="361"/>
      <c r="GS154" s="361"/>
      <c r="GT154" s="361"/>
      <c r="GU154" s="361"/>
      <c r="GV154" s="361"/>
      <c r="GW154" s="361"/>
      <c r="GX154" s="361"/>
      <c r="GY154" s="361"/>
      <c r="GZ154" s="361"/>
      <c r="HA154" s="361"/>
      <c r="HB154" s="361"/>
      <c r="HC154" s="361"/>
      <c r="HD154" s="361"/>
    </row>
    <row r="155" spans="1:212" ht="14.25">
      <c r="A155" s="438"/>
      <c r="B155" s="448" t="s">
        <v>5619</v>
      </c>
      <c r="C155" s="449"/>
      <c r="D155" s="450"/>
      <c r="E155" s="450"/>
      <c r="F155" s="450"/>
      <c r="G155" s="450"/>
      <c r="H155" s="450"/>
      <c r="I155" s="450"/>
      <c r="J155" s="450"/>
      <c r="K155" s="450"/>
      <c r="L155" s="450"/>
      <c r="M155" s="449"/>
      <c r="N155" s="450"/>
      <c r="O155" s="450"/>
      <c r="P155" s="450"/>
      <c r="Q155" s="450"/>
      <c r="R155" s="450"/>
      <c r="S155" s="450"/>
      <c r="T155" s="450"/>
      <c r="U155" s="450"/>
      <c r="V155" s="450"/>
      <c r="W155" s="450"/>
      <c r="X155" s="450"/>
      <c r="Y155" s="449"/>
      <c r="Z155" s="450"/>
      <c r="AA155" s="450"/>
      <c r="AB155" s="450"/>
      <c r="AC155" s="450"/>
      <c r="AD155" s="450"/>
      <c r="AE155" s="450"/>
      <c r="AF155" s="450"/>
      <c r="AG155" s="450"/>
      <c r="AH155" s="449"/>
      <c r="AI155" s="450"/>
      <c r="AJ155" s="450"/>
      <c r="AK155" s="450"/>
      <c r="AL155" s="450"/>
      <c r="AM155" s="450"/>
      <c r="AN155" s="450"/>
      <c r="AO155" s="450"/>
      <c r="AP155" s="449"/>
      <c r="AQ155" s="450"/>
      <c r="AR155" s="450"/>
      <c r="AS155" s="450"/>
      <c r="AT155" s="450"/>
      <c r="AU155" s="450"/>
      <c r="AV155" s="450"/>
      <c r="AW155" s="450"/>
      <c r="AX155" s="450"/>
      <c r="AY155" s="450"/>
      <c r="AZ155" s="450"/>
      <c r="BA155" s="450"/>
      <c r="BB155" s="449"/>
      <c r="BC155" s="450"/>
      <c r="BD155" s="450"/>
      <c r="BE155" s="450"/>
      <c r="BF155" s="450"/>
      <c r="BG155" s="450"/>
      <c r="BH155" s="450"/>
      <c r="BI155" s="450"/>
      <c r="BJ155" s="450"/>
      <c r="BK155" s="450"/>
      <c r="BL155" s="450"/>
      <c r="BM155" s="450"/>
      <c r="BN155" s="450"/>
      <c r="BO155" s="449"/>
      <c r="BP155" s="450"/>
      <c r="BQ155" s="449"/>
      <c r="BR155" s="450"/>
      <c r="BS155" s="450"/>
      <c r="BT155" s="451"/>
      <c r="GM155" s="361"/>
      <c r="GN155" s="361"/>
      <c r="GO155" s="361"/>
      <c r="GP155" s="361"/>
      <c r="GQ155" s="361"/>
      <c r="GR155" s="361"/>
      <c r="GS155" s="361"/>
      <c r="GT155" s="361"/>
      <c r="GU155" s="361"/>
      <c r="GV155" s="361"/>
      <c r="GW155" s="361"/>
      <c r="GX155" s="361"/>
      <c r="GY155" s="361"/>
      <c r="GZ155" s="361"/>
      <c r="HA155" s="361"/>
      <c r="HB155" s="361"/>
      <c r="HC155" s="361"/>
      <c r="HD155" s="361"/>
    </row>
    <row r="156" spans="1:212" ht="14.25">
      <c r="A156" s="438"/>
      <c r="B156" s="448" t="s">
        <v>4450</v>
      </c>
      <c r="C156" s="449"/>
      <c r="D156" s="450">
        <v>1</v>
      </c>
      <c r="E156" s="450"/>
      <c r="F156" s="450"/>
      <c r="G156" s="450"/>
      <c r="H156" s="450"/>
      <c r="I156" s="450"/>
      <c r="J156" s="450"/>
      <c r="K156" s="450"/>
      <c r="L156" s="450"/>
      <c r="M156" s="449"/>
      <c r="N156" s="450"/>
      <c r="O156" s="450"/>
      <c r="P156" s="450"/>
      <c r="Q156" s="450"/>
      <c r="R156" s="450"/>
      <c r="S156" s="450"/>
      <c r="T156" s="450"/>
      <c r="U156" s="450"/>
      <c r="V156" s="450"/>
      <c r="W156" s="450"/>
      <c r="X156" s="450"/>
      <c r="Y156" s="449"/>
      <c r="Z156" s="450"/>
      <c r="AA156" s="450"/>
      <c r="AB156" s="450"/>
      <c r="AC156" s="450"/>
      <c r="AD156" s="450"/>
      <c r="AE156" s="450"/>
      <c r="AF156" s="450"/>
      <c r="AG156" s="450"/>
      <c r="AH156" s="449"/>
      <c r="AI156" s="450"/>
      <c r="AJ156" s="450"/>
      <c r="AK156" s="450"/>
      <c r="AL156" s="450"/>
      <c r="AM156" s="450"/>
      <c r="AN156" s="450"/>
      <c r="AO156" s="450"/>
      <c r="AP156" s="449"/>
      <c r="AQ156" s="450"/>
      <c r="AR156" s="450">
        <v>1</v>
      </c>
      <c r="AS156" s="450"/>
      <c r="AT156" s="450"/>
      <c r="AU156" s="450"/>
      <c r="AV156" s="450"/>
      <c r="AW156" s="450"/>
      <c r="AX156" s="450"/>
      <c r="AY156" s="450"/>
      <c r="AZ156" s="450"/>
      <c r="BA156" s="450"/>
      <c r="BB156" s="449"/>
      <c r="BC156" s="450"/>
      <c r="BD156" s="450"/>
      <c r="BE156" s="450"/>
      <c r="BF156" s="450"/>
      <c r="BG156" s="450"/>
      <c r="BH156" s="450"/>
      <c r="BI156" s="450"/>
      <c r="BJ156" s="450"/>
      <c r="BK156" s="450"/>
      <c r="BL156" s="450"/>
      <c r="BM156" s="450"/>
      <c r="BN156" s="450"/>
      <c r="BO156" s="449"/>
      <c r="BP156" s="450"/>
      <c r="BQ156" s="449"/>
      <c r="BR156" s="450"/>
      <c r="BS156" s="450"/>
      <c r="BT156" s="451"/>
      <c r="GM156" s="361"/>
      <c r="GN156" s="361"/>
      <c r="GO156" s="361"/>
      <c r="GP156" s="361"/>
      <c r="GQ156" s="361"/>
      <c r="GR156" s="361"/>
      <c r="GS156" s="361"/>
      <c r="GT156" s="361"/>
      <c r="GU156" s="361"/>
      <c r="GV156" s="361"/>
      <c r="GW156" s="361"/>
      <c r="GX156" s="361"/>
      <c r="GY156" s="361"/>
      <c r="GZ156" s="361"/>
      <c r="HA156" s="361"/>
      <c r="HB156" s="361"/>
      <c r="HC156" s="361"/>
      <c r="HD156" s="361"/>
    </row>
    <row r="157" spans="1:212" ht="14.25">
      <c r="A157" s="438"/>
      <c r="B157" s="448" t="s">
        <v>4301</v>
      </c>
      <c r="C157" s="449"/>
      <c r="D157" s="450"/>
      <c r="E157" s="450"/>
      <c r="F157" s="450"/>
      <c r="G157" s="450">
        <v>1</v>
      </c>
      <c r="H157" s="450"/>
      <c r="I157" s="450"/>
      <c r="J157" s="450"/>
      <c r="K157" s="450"/>
      <c r="L157" s="450"/>
      <c r="M157" s="449"/>
      <c r="N157" s="450">
        <v>1</v>
      </c>
      <c r="O157" s="450"/>
      <c r="P157" s="450"/>
      <c r="Q157" s="450"/>
      <c r="R157" s="450"/>
      <c r="S157" s="450"/>
      <c r="T157" s="450"/>
      <c r="U157" s="450"/>
      <c r="V157" s="450"/>
      <c r="W157" s="450"/>
      <c r="X157" s="450"/>
      <c r="Y157" s="449"/>
      <c r="Z157" s="450">
        <v>1</v>
      </c>
      <c r="AA157" s="450"/>
      <c r="AB157" s="450"/>
      <c r="AC157" s="450"/>
      <c r="AD157" s="450"/>
      <c r="AE157" s="450"/>
      <c r="AF157" s="450"/>
      <c r="AG157" s="450"/>
      <c r="AH157" s="449"/>
      <c r="AI157" s="450"/>
      <c r="AJ157" s="450"/>
      <c r="AK157" s="450"/>
      <c r="AL157" s="450"/>
      <c r="AM157" s="450"/>
      <c r="AN157" s="450"/>
      <c r="AO157" s="450"/>
      <c r="AP157" s="449"/>
      <c r="AQ157" s="450"/>
      <c r="AR157" s="450"/>
      <c r="AS157" s="450"/>
      <c r="AT157" s="450"/>
      <c r="AU157" s="450"/>
      <c r="AV157" s="450"/>
      <c r="AW157" s="450"/>
      <c r="AX157" s="450"/>
      <c r="AY157" s="450"/>
      <c r="AZ157" s="450"/>
      <c r="BA157" s="450"/>
      <c r="BB157" s="449"/>
      <c r="BC157" s="450">
        <v>1</v>
      </c>
      <c r="BD157" s="450"/>
      <c r="BE157" s="450"/>
      <c r="BF157" s="450"/>
      <c r="BG157" s="450"/>
      <c r="BH157" s="450"/>
      <c r="BI157" s="450"/>
      <c r="BJ157" s="450"/>
      <c r="BK157" s="450"/>
      <c r="BL157" s="450"/>
      <c r="BM157" s="450"/>
      <c r="BN157" s="450"/>
      <c r="BO157" s="449"/>
      <c r="BP157" s="450"/>
      <c r="BQ157" s="449"/>
      <c r="BR157" s="450"/>
      <c r="BS157" s="450"/>
      <c r="BT157" s="451"/>
      <c r="GM157" s="361"/>
      <c r="GN157" s="361"/>
      <c r="GO157" s="361"/>
      <c r="GP157" s="361"/>
      <c r="GQ157" s="361"/>
      <c r="GR157" s="361"/>
      <c r="GS157" s="361"/>
      <c r="GT157" s="361"/>
      <c r="GU157" s="361"/>
      <c r="GV157" s="361"/>
      <c r="GW157" s="361"/>
      <c r="GX157" s="361"/>
      <c r="GY157" s="361"/>
      <c r="GZ157" s="361"/>
      <c r="HA157" s="361"/>
      <c r="HB157" s="361"/>
      <c r="HC157" s="361"/>
      <c r="HD157" s="361"/>
    </row>
    <row r="158" spans="1:212" ht="14.25">
      <c r="A158" s="438"/>
      <c r="B158" s="448" t="s">
        <v>4232</v>
      </c>
      <c r="C158" s="449"/>
      <c r="D158" s="450"/>
      <c r="E158" s="450"/>
      <c r="F158" s="450"/>
      <c r="G158" s="450"/>
      <c r="H158" s="450"/>
      <c r="I158" s="450"/>
      <c r="J158" s="450"/>
      <c r="K158" s="450"/>
      <c r="L158" s="450"/>
      <c r="M158" s="449"/>
      <c r="N158" s="450"/>
      <c r="O158" s="450"/>
      <c r="P158" s="450"/>
      <c r="Q158" s="450"/>
      <c r="R158" s="450"/>
      <c r="S158" s="450"/>
      <c r="T158" s="450"/>
      <c r="U158" s="450"/>
      <c r="V158" s="450"/>
      <c r="W158" s="450"/>
      <c r="X158" s="450"/>
      <c r="Y158" s="449"/>
      <c r="Z158" s="450">
        <v>1</v>
      </c>
      <c r="AA158" s="450"/>
      <c r="AB158" s="450"/>
      <c r="AC158" s="450"/>
      <c r="AD158" s="450"/>
      <c r="AE158" s="450"/>
      <c r="AF158" s="450"/>
      <c r="AG158" s="450"/>
      <c r="AH158" s="449"/>
      <c r="AI158" s="450"/>
      <c r="AJ158" s="450"/>
      <c r="AK158" s="450"/>
      <c r="AL158" s="450"/>
      <c r="AM158" s="450"/>
      <c r="AN158" s="450"/>
      <c r="AO158" s="450"/>
      <c r="AP158" s="449"/>
      <c r="AQ158" s="450"/>
      <c r="AR158" s="450"/>
      <c r="AS158" s="450"/>
      <c r="AT158" s="450"/>
      <c r="AU158" s="450"/>
      <c r="AV158" s="450"/>
      <c r="AW158" s="450"/>
      <c r="AX158" s="450"/>
      <c r="AY158" s="450"/>
      <c r="AZ158" s="450"/>
      <c r="BA158" s="450"/>
      <c r="BB158" s="449"/>
      <c r="BC158" s="450"/>
      <c r="BD158" s="450"/>
      <c r="BE158" s="450"/>
      <c r="BF158" s="450"/>
      <c r="BG158" s="450"/>
      <c r="BH158" s="450"/>
      <c r="BI158" s="450"/>
      <c r="BJ158" s="450"/>
      <c r="BK158" s="450"/>
      <c r="BL158" s="450"/>
      <c r="BM158" s="450"/>
      <c r="BN158" s="450"/>
      <c r="BO158" s="449"/>
      <c r="BP158" s="450"/>
      <c r="BQ158" s="449"/>
      <c r="BR158" s="450"/>
      <c r="BS158" s="450"/>
      <c r="BT158" s="451"/>
      <c r="GM158" s="361"/>
      <c r="GN158" s="361"/>
      <c r="GO158" s="361"/>
      <c r="GP158" s="361"/>
      <c r="GQ158" s="361"/>
      <c r="GR158" s="361"/>
      <c r="GS158" s="361"/>
      <c r="GT158" s="361"/>
      <c r="GU158" s="361"/>
      <c r="GV158" s="361"/>
      <c r="GW158" s="361"/>
      <c r="GX158" s="361"/>
      <c r="GY158" s="361"/>
      <c r="GZ158" s="361"/>
      <c r="HA158" s="361"/>
      <c r="HB158" s="361"/>
      <c r="HC158" s="361"/>
      <c r="HD158" s="361"/>
    </row>
    <row r="159" spans="1:212" ht="14.25">
      <c r="A159" s="438"/>
      <c r="B159" s="448" t="s">
        <v>3676</v>
      </c>
      <c r="C159" s="449"/>
      <c r="D159" s="450"/>
      <c r="E159" s="450"/>
      <c r="F159" s="450"/>
      <c r="G159" s="450"/>
      <c r="H159" s="450"/>
      <c r="I159" s="450"/>
      <c r="J159" s="450"/>
      <c r="K159" s="450"/>
      <c r="L159" s="450"/>
      <c r="M159" s="449"/>
      <c r="N159" s="450"/>
      <c r="O159" s="450"/>
      <c r="P159" s="450"/>
      <c r="Q159" s="450"/>
      <c r="R159" s="450"/>
      <c r="S159" s="450"/>
      <c r="T159" s="450"/>
      <c r="U159" s="450"/>
      <c r="V159" s="450"/>
      <c r="W159" s="450"/>
      <c r="X159" s="450"/>
      <c r="Y159" s="449"/>
      <c r="Z159" s="450"/>
      <c r="AA159" s="450"/>
      <c r="AB159" s="450"/>
      <c r="AC159" s="450"/>
      <c r="AD159" s="450"/>
      <c r="AE159" s="450"/>
      <c r="AF159" s="450"/>
      <c r="AG159" s="450"/>
      <c r="AH159" s="449"/>
      <c r="AI159" s="450"/>
      <c r="AJ159" s="450"/>
      <c r="AK159" s="450"/>
      <c r="AL159" s="450"/>
      <c r="AM159" s="450"/>
      <c r="AN159" s="450"/>
      <c r="AO159" s="450"/>
      <c r="AP159" s="449"/>
      <c r="AQ159" s="450"/>
      <c r="AR159" s="450"/>
      <c r="AS159" s="450"/>
      <c r="AT159" s="450"/>
      <c r="AU159" s="450"/>
      <c r="AV159" s="450"/>
      <c r="AW159" s="450"/>
      <c r="AX159" s="450"/>
      <c r="AY159" s="450"/>
      <c r="AZ159" s="450"/>
      <c r="BA159" s="450"/>
      <c r="BB159" s="449"/>
      <c r="BC159" s="450"/>
      <c r="BD159" s="450"/>
      <c r="BE159" s="450"/>
      <c r="BF159" s="450"/>
      <c r="BG159" s="450"/>
      <c r="BH159" s="450"/>
      <c r="BI159" s="450"/>
      <c r="BJ159" s="450"/>
      <c r="BK159" s="450"/>
      <c r="BL159" s="450"/>
      <c r="BM159" s="450"/>
      <c r="BN159" s="450">
        <v>1</v>
      </c>
      <c r="BO159" s="449"/>
      <c r="BP159" s="450"/>
      <c r="BQ159" s="449"/>
      <c r="BR159" s="450"/>
      <c r="BS159" s="450"/>
      <c r="BT159" s="451"/>
      <c r="GM159" s="361"/>
      <c r="GN159" s="361"/>
      <c r="GO159" s="361"/>
      <c r="GP159" s="361"/>
      <c r="GQ159" s="361"/>
      <c r="GR159" s="361"/>
      <c r="GS159" s="361"/>
      <c r="GT159" s="361"/>
      <c r="GU159" s="361"/>
      <c r="GV159" s="361"/>
      <c r="GW159" s="361"/>
      <c r="GX159" s="361"/>
      <c r="GY159" s="361"/>
      <c r="GZ159" s="361"/>
      <c r="HA159" s="361"/>
      <c r="HB159" s="361"/>
      <c r="HC159" s="361"/>
      <c r="HD159" s="361"/>
    </row>
    <row r="160" spans="1:212" ht="14.25">
      <c r="A160" s="438"/>
      <c r="B160" s="448" t="s">
        <v>3353</v>
      </c>
      <c r="C160" s="449"/>
      <c r="D160" s="450"/>
      <c r="E160" s="450"/>
      <c r="F160" s="450"/>
      <c r="G160" s="450"/>
      <c r="H160" s="450"/>
      <c r="I160" s="450"/>
      <c r="J160" s="450"/>
      <c r="K160" s="450"/>
      <c r="L160" s="450"/>
      <c r="M160" s="449"/>
      <c r="N160" s="450"/>
      <c r="O160" s="450"/>
      <c r="P160" s="450"/>
      <c r="Q160" s="450"/>
      <c r="R160" s="450"/>
      <c r="S160" s="450"/>
      <c r="T160" s="450"/>
      <c r="U160" s="450"/>
      <c r="V160" s="450"/>
      <c r="W160" s="450"/>
      <c r="X160" s="450"/>
      <c r="Y160" s="449"/>
      <c r="Z160" s="450"/>
      <c r="AA160" s="450"/>
      <c r="AB160" s="450"/>
      <c r="AC160" s="450"/>
      <c r="AD160" s="450"/>
      <c r="AE160" s="450"/>
      <c r="AF160" s="450"/>
      <c r="AG160" s="450"/>
      <c r="AH160" s="449"/>
      <c r="AI160" s="450"/>
      <c r="AJ160" s="450"/>
      <c r="AK160" s="450"/>
      <c r="AL160" s="450"/>
      <c r="AM160" s="450"/>
      <c r="AN160" s="450"/>
      <c r="AO160" s="450"/>
      <c r="AP160" s="449"/>
      <c r="AQ160" s="450"/>
      <c r="AR160" s="450"/>
      <c r="AS160" s="450"/>
      <c r="AT160" s="450"/>
      <c r="AU160" s="450"/>
      <c r="AV160" s="450"/>
      <c r="AW160" s="450"/>
      <c r="AX160" s="450"/>
      <c r="AY160" s="450"/>
      <c r="AZ160" s="450"/>
      <c r="BA160" s="450"/>
      <c r="BB160" s="449"/>
      <c r="BC160" s="450"/>
      <c r="BD160" s="450"/>
      <c r="BE160" s="450"/>
      <c r="BF160" s="450"/>
      <c r="BG160" s="450"/>
      <c r="BH160" s="450"/>
      <c r="BI160" s="450"/>
      <c r="BJ160" s="450"/>
      <c r="BK160" s="450"/>
      <c r="BL160" s="450"/>
      <c r="BM160" s="450"/>
      <c r="BN160" s="450"/>
      <c r="BO160" s="449"/>
      <c r="BP160" s="450"/>
      <c r="BQ160" s="449"/>
      <c r="BR160" s="450"/>
      <c r="BS160" s="450"/>
      <c r="BT160" s="451"/>
      <c r="GM160" s="361"/>
      <c r="GN160" s="361"/>
      <c r="GO160" s="361"/>
      <c r="GP160" s="361"/>
      <c r="GQ160" s="361"/>
      <c r="GR160" s="361"/>
      <c r="GS160" s="361"/>
      <c r="GT160" s="361"/>
      <c r="GU160" s="361"/>
      <c r="GV160" s="361"/>
      <c r="GW160" s="361"/>
      <c r="GX160" s="361"/>
      <c r="GY160" s="361"/>
      <c r="GZ160" s="361"/>
      <c r="HA160" s="361"/>
      <c r="HB160" s="361"/>
      <c r="HC160" s="361"/>
      <c r="HD160" s="361"/>
    </row>
    <row r="161" spans="1:212" ht="14.25">
      <c r="A161" s="438"/>
      <c r="B161" s="448" t="s">
        <v>4105</v>
      </c>
      <c r="C161" s="449"/>
      <c r="D161" s="450"/>
      <c r="E161" s="450"/>
      <c r="F161" s="450">
        <v>1</v>
      </c>
      <c r="G161" s="450"/>
      <c r="H161" s="450"/>
      <c r="I161" s="450"/>
      <c r="J161" s="450"/>
      <c r="K161" s="450"/>
      <c r="L161" s="450"/>
      <c r="M161" s="449"/>
      <c r="N161" s="450"/>
      <c r="O161" s="450"/>
      <c r="P161" s="450"/>
      <c r="Q161" s="450"/>
      <c r="R161" s="450"/>
      <c r="S161" s="450"/>
      <c r="T161" s="450"/>
      <c r="U161" s="450"/>
      <c r="V161" s="450"/>
      <c r="W161" s="450"/>
      <c r="X161" s="450"/>
      <c r="Y161" s="449"/>
      <c r="Z161" s="450"/>
      <c r="AA161" s="450"/>
      <c r="AB161" s="450"/>
      <c r="AC161" s="450"/>
      <c r="AD161" s="450"/>
      <c r="AE161" s="450"/>
      <c r="AF161" s="450"/>
      <c r="AG161" s="450"/>
      <c r="AH161" s="449"/>
      <c r="AI161" s="450"/>
      <c r="AJ161" s="450"/>
      <c r="AK161" s="450"/>
      <c r="AL161" s="450"/>
      <c r="AM161" s="450"/>
      <c r="AN161" s="450"/>
      <c r="AO161" s="450"/>
      <c r="AP161" s="449"/>
      <c r="AQ161" s="450"/>
      <c r="AR161" s="450"/>
      <c r="AS161" s="450"/>
      <c r="AT161" s="450"/>
      <c r="AU161" s="450"/>
      <c r="AV161" s="450"/>
      <c r="AW161" s="450"/>
      <c r="AX161" s="450"/>
      <c r="AY161" s="450"/>
      <c r="AZ161" s="450"/>
      <c r="BA161" s="450"/>
      <c r="BB161" s="449"/>
      <c r="BC161" s="450"/>
      <c r="BD161" s="450"/>
      <c r="BE161" s="450"/>
      <c r="BF161" s="450"/>
      <c r="BG161" s="450"/>
      <c r="BH161" s="450"/>
      <c r="BI161" s="450"/>
      <c r="BJ161" s="450"/>
      <c r="BK161" s="450"/>
      <c r="BL161" s="450"/>
      <c r="BM161" s="450"/>
      <c r="BN161" s="450"/>
      <c r="BO161" s="449"/>
      <c r="BP161" s="450"/>
      <c r="BQ161" s="449"/>
      <c r="BR161" s="450"/>
      <c r="BS161" s="450"/>
      <c r="BT161" s="451"/>
      <c r="GM161" s="361"/>
      <c r="GN161" s="361"/>
      <c r="GO161" s="361"/>
      <c r="GP161" s="361"/>
      <c r="GQ161" s="361"/>
      <c r="GR161" s="361"/>
      <c r="GS161" s="361"/>
      <c r="GT161" s="361"/>
      <c r="GU161" s="361"/>
      <c r="GV161" s="361"/>
      <c r="GW161" s="361"/>
      <c r="GX161" s="361"/>
      <c r="GY161" s="361"/>
      <c r="GZ161" s="361"/>
      <c r="HA161" s="361"/>
      <c r="HB161" s="361"/>
      <c r="HC161" s="361"/>
      <c r="HD161" s="361"/>
    </row>
    <row r="162" spans="1:212" ht="14.25">
      <c r="A162" s="438"/>
      <c r="B162" s="448" t="s">
        <v>3892</v>
      </c>
      <c r="C162" s="449"/>
      <c r="D162" s="450"/>
      <c r="E162" s="450"/>
      <c r="F162" s="450"/>
      <c r="G162" s="450"/>
      <c r="H162" s="450"/>
      <c r="I162" s="450"/>
      <c r="J162" s="450"/>
      <c r="K162" s="450"/>
      <c r="L162" s="450"/>
      <c r="M162" s="449"/>
      <c r="N162" s="450"/>
      <c r="O162" s="450"/>
      <c r="P162" s="450"/>
      <c r="Q162" s="450"/>
      <c r="R162" s="450"/>
      <c r="S162" s="450"/>
      <c r="T162" s="450"/>
      <c r="U162" s="450"/>
      <c r="V162" s="450"/>
      <c r="W162" s="450"/>
      <c r="X162" s="450"/>
      <c r="Y162" s="449"/>
      <c r="Z162" s="450"/>
      <c r="AA162" s="450"/>
      <c r="AB162" s="450"/>
      <c r="AC162" s="450"/>
      <c r="AD162" s="450"/>
      <c r="AE162" s="450"/>
      <c r="AF162" s="450"/>
      <c r="AG162" s="450"/>
      <c r="AH162" s="449"/>
      <c r="AI162" s="450"/>
      <c r="AJ162" s="450"/>
      <c r="AK162" s="450"/>
      <c r="AL162" s="450"/>
      <c r="AM162" s="450"/>
      <c r="AN162" s="450"/>
      <c r="AO162" s="450"/>
      <c r="AP162" s="449"/>
      <c r="AQ162" s="450"/>
      <c r="AR162" s="450"/>
      <c r="AS162" s="450"/>
      <c r="AT162" s="450"/>
      <c r="AU162" s="450"/>
      <c r="AV162" s="450"/>
      <c r="AW162" s="450"/>
      <c r="AX162" s="450"/>
      <c r="AY162" s="450"/>
      <c r="AZ162" s="450"/>
      <c r="BA162" s="450"/>
      <c r="BB162" s="449"/>
      <c r="BC162" s="450"/>
      <c r="BD162" s="450"/>
      <c r="BE162" s="450"/>
      <c r="BF162" s="450"/>
      <c r="BG162" s="450"/>
      <c r="BH162" s="450"/>
      <c r="BI162" s="450"/>
      <c r="BJ162" s="450"/>
      <c r="BK162" s="450"/>
      <c r="BL162" s="450"/>
      <c r="BM162" s="450"/>
      <c r="BN162" s="450"/>
      <c r="BO162" s="449"/>
      <c r="BP162" s="450"/>
      <c r="BQ162" s="449"/>
      <c r="BR162" s="450"/>
      <c r="BS162" s="450"/>
      <c r="BT162" s="451"/>
      <c r="GM162" s="361"/>
      <c r="GN162" s="361"/>
      <c r="GO162" s="361"/>
      <c r="GP162" s="361"/>
      <c r="GQ162" s="361"/>
      <c r="GR162" s="361"/>
      <c r="GS162" s="361"/>
      <c r="GT162" s="361"/>
      <c r="GU162" s="361"/>
      <c r="GV162" s="361"/>
      <c r="GW162" s="361"/>
      <c r="GX162" s="361"/>
      <c r="GY162" s="361"/>
      <c r="GZ162" s="361"/>
      <c r="HA162" s="361"/>
      <c r="HB162" s="361"/>
      <c r="HC162" s="361"/>
      <c r="HD162" s="361"/>
    </row>
    <row r="163" spans="1:212" ht="14.25">
      <c r="A163" s="438"/>
      <c r="B163" s="448" t="s">
        <v>4236</v>
      </c>
      <c r="C163" s="449"/>
      <c r="D163" s="450">
        <v>1</v>
      </c>
      <c r="E163" s="450"/>
      <c r="F163" s="450"/>
      <c r="G163" s="450">
        <v>1</v>
      </c>
      <c r="H163" s="450"/>
      <c r="I163" s="450"/>
      <c r="J163" s="450"/>
      <c r="K163" s="450"/>
      <c r="L163" s="450"/>
      <c r="M163" s="449"/>
      <c r="N163" s="450">
        <v>1</v>
      </c>
      <c r="O163" s="450"/>
      <c r="P163" s="450"/>
      <c r="Q163" s="450"/>
      <c r="R163" s="450"/>
      <c r="S163" s="450"/>
      <c r="T163" s="450"/>
      <c r="U163" s="450"/>
      <c r="V163" s="450"/>
      <c r="W163" s="450"/>
      <c r="X163" s="450"/>
      <c r="Y163" s="449"/>
      <c r="Z163" s="450"/>
      <c r="AA163" s="450"/>
      <c r="AB163" s="450"/>
      <c r="AC163" s="450"/>
      <c r="AD163" s="450"/>
      <c r="AE163" s="450"/>
      <c r="AF163" s="450"/>
      <c r="AG163" s="450"/>
      <c r="AH163" s="449">
        <v>1</v>
      </c>
      <c r="AI163" s="450">
        <v>1</v>
      </c>
      <c r="AJ163" s="450"/>
      <c r="AK163" s="450"/>
      <c r="AL163" s="450"/>
      <c r="AM163" s="450"/>
      <c r="AN163" s="450"/>
      <c r="AO163" s="450"/>
      <c r="AP163" s="449"/>
      <c r="AQ163" s="450"/>
      <c r="AR163" s="450"/>
      <c r="AS163" s="450"/>
      <c r="AT163" s="450"/>
      <c r="AU163" s="450"/>
      <c r="AV163" s="450"/>
      <c r="AW163" s="450"/>
      <c r="AX163" s="450"/>
      <c r="AY163" s="450"/>
      <c r="AZ163" s="450"/>
      <c r="BA163" s="450"/>
      <c r="BB163" s="449"/>
      <c r="BC163" s="450"/>
      <c r="BD163" s="450"/>
      <c r="BE163" s="450"/>
      <c r="BF163" s="450"/>
      <c r="BG163" s="450"/>
      <c r="BH163" s="450"/>
      <c r="BI163" s="450"/>
      <c r="BJ163" s="450"/>
      <c r="BK163" s="450"/>
      <c r="BL163" s="450"/>
      <c r="BM163" s="450"/>
      <c r="BN163" s="450"/>
      <c r="BO163" s="449"/>
      <c r="BP163" s="450"/>
      <c r="BQ163" s="449"/>
      <c r="BR163" s="450"/>
      <c r="BS163" s="450"/>
      <c r="BT163" s="451"/>
      <c r="GM163" s="361"/>
      <c r="GN163" s="361"/>
      <c r="GO163" s="361"/>
      <c r="GP163" s="361"/>
      <c r="GQ163" s="361"/>
      <c r="GR163" s="361"/>
      <c r="GS163" s="361"/>
      <c r="GT163" s="361"/>
      <c r="GU163" s="361"/>
      <c r="GV163" s="361"/>
      <c r="GW163" s="361"/>
      <c r="GX163" s="361"/>
      <c r="GY163" s="361"/>
      <c r="GZ163" s="361"/>
      <c r="HA163" s="361"/>
      <c r="HB163" s="361"/>
      <c r="HC163" s="361"/>
      <c r="HD163" s="361"/>
    </row>
    <row r="164" spans="1:212" ht="14.25">
      <c r="A164" s="438"/>
      <c r="B164" s="448" t="s">
        <v>4240</v>
      </c>
      <c r="C164" s="449"/>
      <c r="D164" s="450"/>
      <c r="E164" s="450"/>
      <c r="F164" s="450"/>
      <c r="G164" s="450"/>
      <c r="H164" s="450"/>
      <c r="I164" s="450"/>
      <c r="J164" s="450"/>
      <c r="K164" s="450"/>
      <c r="L164" s="450"/>
      <c r="M164" s="449"/>
      <c r="N164" s="450">
        <v>1</v>
      </c>
      <c r="O164" s="450"/>
      <c r="P164" s="450">
        <v>1</v>
      </c>
      <c r="Q164" s="450"/>
      <c r="R164" s="450"/>
      <c r="S164" s="450"/>
      <c r="T164" s="450"/>
      <c r="U164" s="450"/>
      <c r="V164" s="450"/>
      <c r="W164" s="450"/>
      <c r="X164" s="450"/>
      <c r="Y164" s="449"/>
      <c r="Z164" s="450"/>
      <c r="AA164" s="450"/>
      <c r="AB164" s="450"/>
      <c r="AC164" s="450"/>
      <c r="AD164" s="450"/>
      <c r="AE164" s="450"/>
      <c r="AF164" s="450"/>
      <c r="AG164" s="450"/>
      <c r="AH164" s="449"/>
      <c r="AI164" s="450"/>
      <c r="AJ164" s="450"/>
      <c r="AK164" s="450"/>
      <c r="AL164" s="450"/>
      <c r="AM164" s="450"/>
      <c r="AN164" s="450"/>
      <c r="AO164" s="450"/>
      <c r="AP164" s="449"/>
      <c r="AQ164" s="450"/>
      <c r="AR164" s="450">
        <v>1</v>
      </c>
      <c r="AS164" s="450">
        <v>1</v>
      </c>
      <c r="AT164" s="450"/>
      <c r="AU164" s="450"/>
      <c r="AV164" s="450"/>
      <c r="AW164" s="450"/>
      <c r="AX164" s="450"/>
      <c r="AY164" s="450"/>
      <c r="AZ164" s="450"/>
      <c r="BA164" s="450"/>
      <c r="BB164" s="449"/>
      <c r="BC164" s="450"/>
      <c r="BD164" s="450"/>
      <c r="BE164" s="450"/>
      <c r="BF164" s="450"/>
      <c r="BG164" s="450"/>
      <c r="BH164" s="450"/>
      <c r="BI164" s="450"/>
      <c r="BJ164" s="450"/>
      <c r="BK164" s="450"/>
      <c r="BL164" s="450"/>
      <c r="BM164" s="450"/>
      <c r="BN164" s="450"/>
      <c r="BO164" s="449"/>
      <c r="BP164" s="450"/>
      <c r="BQ164" s="449"/>
      <c r="BR164" s="450"/>
      <c r="BS164" s="450"/>
      <c r="BT164" s="451"/>
      <c r="GM164" s="361"/>
      <c r="GN164" s="361"/>
      <c r="GO164" s="361"/>
      <c r="GP164" s="361"/>
      <c r="GQ164" s="361"/>
      <c r="GR164" s="361"/>
      <c r="GS164" s="361"/>
      <c r="GT164" s="361"/>
      <c r="GU164" s="361"/>
      <c r="GV164" s="361"/>
      <c r="GW164" s="361"/>
      <c r="GX164" s="361"/>
      <c r="GY164" s="361"/>
      <c r="GZ164" s="361"/>
      <c r="HA164" s="361"/>
      <c r="HB164" s="361"/>
      <c r="HC164" s="361"/>
      <c r="HD164" s="361"/>
    </row>
    <row r="165" spans="1:212" ht="14.25">
      <c r="A165" s="438"/>
      <c r="B165" s="448" t="s">
        <v>450</v>
      </c>
      <c r="C165" s="449"/>
      <c r="D165" s="450"/>
      <c r="E165" s="450"/>
      <c r="F165" s="450"/>
      <c r="G165" s="450"/>
      <c r="H165" s="450"/>
      <c r="I165" s="450"/>
      <c r="J165" s="450"/>
      <c r="K165" s="450"/>
      <c r="L165" s="450"/>
      <c r="M165" s="449"/>
      <c r="N165" s="450"/>
      <c r="O165" s="450"/>
      <c r="P165" s="450"/>
      <c r="Q165" s="450"/>
      <c r="R165" s="450"/>
      <c r="S165" s="450"/>
      <c r="T165" s="450"/>
      <c r="U165" s="450"/>
      <c r="V165" s="450"/>
      <c r="W165" s="450"/>
      <c r="X165" s="450"/>
      <c r="Y165" s="449"/>
      <c r="Z165" s="450"/>
      <c r="AA165" s="450"/>
      <c r="AB165" s="450"/>
      <c r="AC165" s="450"/>
      <c r="AD165" s="450"/>
      <c r="AE165" s="450"/>
      <c r="AF165" s="450"/>
      <c r="AG165" s="450"/>
      <c r="AH165" s="449"/>
      <c r="AI165" s="450"/>
      <c r="AJ165" s="450"/>
      <c r="AK165" s="450"/>
      <c r="AL165" s="450"/>
      <c r="AM165" s="450"/>
      <c r="AN165" s="450"/>
      <c r="AO165" s="450"/>
      <c r="AP165" s="449"/>
      <c r="AQ165" s="450"/>
      <c r="AR165" s="450"/>
      <c r="AS165" s="450"/>
      <c r="AT165" s="450"/>
      <c r="AU165" s="450"/>
      <c r="AV165" s="450"/>
      <c r="AW165" s="450"/>
      <c r="AX165" s="450"/>
      <c r="AY165" s="450"/>
      <c r="AZ165" s="450"/>
      <c r="BA165" s="450"/>
      <c r="BB165" s="449"/>
      <c r="BC165" s="450"/>
      <c r="BD165" s="450"/>
      <c r="BE165" s="450"/>
      <c r="BF165" s="450"/>
      <c r="BG165" s="450"/>
      <c r="BH165" s="450"/>
      <c r="BI165" s="450"/>
      <c r="BJ165" s="450"/>
      <c r="BK165" s="450"/>
      <c r="BL165" s="450"/>
      <c r="BM165" s="450"/>
      <c r="BN165" s="450"/>
      <c r="BO165" s="449"/>
      <c r="BP165" s="450"/>
      <c r="BQ165" s="449"/>
      <c r="BR165" s="450"/>
      <c r="BS165" s="450"/>
      <c r="BT165" s="451"/>
      <c r="GM165" s="361"/>
      <c r="GN165" s="361"/>
      <c r="GO165" s="361"/>
      <c r="GP165" s="361"/>
      <c r="GQ165" s="361"/>
      <c r="GR165" s="361"/>
      <c r="GS165" s="361"/>
      <c r="GT165" s="361"/>
      <c r="GU165" s="361"/>
      <c r="GV165" s="361"/>
      <c r="GW165" s="361"/>
      <c r="GX165" s="361"/>
      <c r="GY165" s="361"/>
      <c r="GZ165" s="361"/>
      <c r="HA165" s="361"/>
      <c r="HB165" s="361"/>
      <c r="HC165" s="361"/>
      <c r="HD165" s="361"/>
    </row>
    <row r="166" spans="1:212" ht="14.25">
      <c r="A166" s="438"/>
      <c r="B166" s="448" t="s">
        <v>3348</v>
      </c>
      <c r="C166" s="449"/>
      <c r="D166" s="450"/>
      <c r="E166" s="450"/>
      <c r="F166" s="450"/>
      <c r="G166" s="450"/>
      <c r="H166" s="450"/>
      <c r="I166" s="450"/>
      <c r="J166" s="450"/>
      <c r="K166" s="450"/>
      <c r="L166" s="450"/>
      <c r="M166" s="449"/>
      <c r="N166" s="450"/>
      <c r="O166" s="450"/>
      <c r="P166" s="450"/>
      <c r="Q166" s="450"/>
      <c r="R166" s="450"/>
      <c r="S166" s="450"/>
      <c r="T166" s="450"/>
      <c r="U166" s="450"/>
      <c r="V166" s="450"/>
      <c r="W166" s="450"/>
      <c r="X166" s="450"/>
      <c r="Y166" s="449"/>
      <c r="Z166" s="450"/>
      <c r="AA166" s="450"/>
      <c r="AB166" s="450"/>
      <c r="AC166" s="450"/>
      <c r="AD166" s="450"/>
      <c r="AE166" s="450"/>
      <c r="AF166" s="450"/>
      <c r="AG166" s="450"/>
      <c r="AH166" s="449"/>
      <c r="AI166" s="450"/>
      <c r="AJ166" s="450"/>
      <c r="AK166" s="450"/>
      <c r="AL166" s="450"/>
      <c r="AM166" s="450"/>
      <c r="AN166" s="450"/>
      <c r="AO166" s="450"/>
      <c r="AP166" s="449"/>
      <c r="AQ166" s="450"/>
      <c r="AR166" s="450"/>
      <c r="AS166" s="450"/>
      <c r="AT166" s="450"/>
      <c r="AU166" s="450"/>
      <c r="AV166" s="450"/>
      <c r="AW166" s="450"/>
      <c r="AX166" s="450"/>
      <c r="AY166" s="450"/>
      <c r="AZ166" s="450"/>
      <c r="BA166" s="450"/>
      <c r="BB166" s="449"/>
      <c r="BC166" s="450"/>
      <c r="BD166" s="450"/>
      <c r="BE166" s="450"/>
      <c r="BF166" s="450"/>
      <c r="BG166" s="450"/>
      <c r="BH166" s="450"/>
      <c r="BI166" s="450"/>
      <c r="BJ166" s="450"/>
      <c r="BK166" s="450"/>
      <c r="BL166" s="450"/>
      <c r="BM166" s="450"/>
      <c r="BN166" s="450"/>
      <c r="BO166" s="449"/>
      <c r="BP166" s="450"/>
      <c r="BQ166" s="449"/>
      <c r="BR166" s="450"/>
      <c r="BS166" s="450"/>
      <c r="BT166" s="451"/>
      <c r="GM166" s="361"/>
      <c r="GN166" s="361"/>
      <c r="GO166" s="361"/>
      <c r="GP166" s="361"/>
      <c r="GQ166" s="361"/>
      <c r="GR166" s="361"/>
      <c r="GS166" s="361"/>
      <c r="GT166" s="361"/>
      <c r="GU166" s="361"/>
      <c r="GV166" s="361"/>
      <c r="GW166" s="361"/>
      <c r="GX166" s="361"/>
      <c r="GY166" s="361"/>
      <c r="GZ166" s="361"/>
      <c r="HA166" s="361"/>
      <c r="HB166" s="361"/>
      <c r="HC166" s="361"/>
      <c r="HD166" s="361"/>
    </row>
    <row r="167" spans="1:212" ht="14.25">
      <c r="A167" s="438"/>
      <c r="B167" s="448" t="s">
        <v>5617</v>
      </c>
      <c r="C167" s="449"/>
      <c r="D167" s="450"/>
      <c r="E167" s="450"/>
      <c r="F167" s="450"/>
      <c r="G167" s="450"/>
      <c r="H167" s="450"/>
      <c r="I167" s="450"/>
      <c r="J167" s="450"/>
      <c r="K167" s="450"/>
      <c r="L167" s="450"/>
      <c r="M167" s="449"/>
      <c r="N167" s="450"/>
      <c r="O167" s="450"/>
      <c r="P167" s="450">
        <v>1</v>
      </c>
      <c r="Q167" s="450"/>
      <c r="R167" s="450"/>
      <c r="S167" s="450"/>
      <c r="T167" s="450"/>
      <c r="U167" s="450"/>
      <c r="V167" s="450"/>
      <c r="W167" s="450"/>
      <c r="X167" s="450"/>
      <c r="Y167" s="449"/>
      <c r="Z167" s="450"/>
      <c r="AA167" s="450"/>
      <c r="AB167" s="450"/>
      <c r="AC167" s="450"/>
      <c r="AD167" s="450"/>
      <c r="AE167" s="450"/>
      <c r="AF167" s="450"/>
      <c r="AG167" s="450"/>
      <c r="AH167" s="449"/>
      <c r="AI167" s="450"/>
      <c r="AJ167" s="450"/>
      <c r="AK167" s="450"/>
      <c r="AL167" s="450"/>
      <c r="AM167" s="450"/>
      <c r="AN167" s="450"/>
      <c r="AO167" s="450"/>
      <c r="AP167" s="449"/>
      <c r="AQ167" s="450"/>
      <c r="AR167" s="450"/>
      <c r="AS167" s="450"/>
      <c r="AT167" s="450"/>
      <c r="AU167" s="450"/>
      <c r="AV167" s="450"/>
      <c r="AW167" s="450"/>
      <c r="AX167" s="450"/>
      <c r="AY167" s="450"/>
      <c r="AZ167" s="450"/>
      <c r="BA167" s="450"/>
      <c r="BB167" s="449"/>
      <c r="BC167" s="450"/>
      <c r="BD167" s="450"/>
      <c r="BE167" s="450"/>
      <c r="BF167" s="450"/>
      <c r="BG167" s="450"/>
      <c r="BH167" s="450"/>
      <c r="BI167" s="450"/>
      <c r="BJ167" s="450"/>
      <c r="BK167" s="450"/>
      <c r="BL167" s="450"/>
      <c r="BM167" s="450">
        <v>1</v>
      </c>
      <c r="BN167" s="450"/>
      <c r="BO167" s="449"/>
      <c r="BP167" s="450"/>
      <c r="BQ167" s="449"/>
      <c r="BR167" s="450"/>
      <c r="BS167" s="450"/>
      <c r="BT167" s="451"/>
      <c r="GM167" s="361"/>
      <c r="GN167" s="361"/>
      <c r="GO167" s="361"/>
      <c r="GP167" s="361"/>
      <c r="GQ167" s="361"/>
      <c r="GR167" s="361"/>
      <c r="GS167" s="361"/>
      <c r="GT167" s="361"/>
      <c r="GU167" s="361"/>
      <c r="GV167" s="361"/>
      <c r="GW167" s="361"/>
      <c r="GX167" s="361"/>
      <c r="GY167" s="361"/>
      <c r="GZ167" s="361"/>
      <c r="HA167" s="361"/>
      <c r="HB167" s="361"/>
      <c r="HC167" s="361"/>
      <c r="HD167" s="361"/>
    </row>
    <row r="168" spans="1:212" ht="14.25">
      <c r="A168" s="438"/>
      <c r="B168" s="448" t="s">
        <v>5599</v>
      </c>
      <c r="C168" s="449"/>
      <c r="D168" s="450"/>
      <c r="E168" s="450"/>
      <c r="F168" s="450"/>
      <c r="G168" s="450"/>
      <c r="H168" s="450"/>
      <c r="I168" s="450"/>
      <c r="J168" s="450"/>
      <c r="K168" s="450"/>
      <c r="L168" s="450"/>
      <c r="M168" s="449"/>
      <c r="N168" s="450"/>
      <c r="O168" s="450"/>
      <c r="P168" s="450"/>
      <c r="Q168" s="450"/>
      <c r="R168" s="450"/>
      <c r="S168" s="450"/>
      <c r="T168" s="450"/>
      <c r="U168" s="450"/>
      <c r="V168" s="450"/>
      <c r="W168" s="450"/>
      <c r="X168" s="450"/>
      <c r="Y168" s="449"/>
      <c r="Z168" s="450"/>
      <c r="AA168" s="450"/>
      <c r="AB168" s="450"/>
      <c r="AC168" s="450"/>
      <c r="AD168" s="450"/>
      <c r="AE168" s="450"/>
      <c r="AF168" s="450"/>
      <c r="AG168" s="450"/>
      <c r="AH168" s="449"/>
      <c r="AI168" s="450"/>
      <c r="AJ168" s="450"/>
      <c r="AK168" s="450"/>
      <c r="AL168" s="450"/>
      <c r="AM168" s="450"/>
      <c r="AN168" s="450"/>
      <c r="AO168" s="450"/>
      <c r="AP168" s="449"/>
      <c r="AQ168" s="450"/>
      <c r="AR168" s="450"/>
      <c r="AS168" s="450"/>
      <c r="AT168" s="450"/>
      <c r="AU168" s="450"/>
      <c r="AV168" s="450"/>
      <c r="AW168" s="450"/>
      <c r="AX168" s="450"/>
      <c r="AY168" s="450"/>
      <c r="AZ168" s="450"/>
      <c r="BA168" s="450"/>
      <c r="BB168" s="449"/>
      <c r="BC168" s="450"/>
      <c r="BD168" s="450"/>
      <c r="BE168" s="450"/>
      <c r="BF168" s="450"/>
      <c r="BG168" s="450"/>
      <c r="BH168" s="450"/>
      <c r="BI168" s="450"/>
      <c r="BJ168" s="450"/>
      <c r="BK168" s="450"/>
      <c r="BL168" s="450"/>
      <c r="BM168" s="450"/>
      <c r="BN168" s="450">
        <v>1</v>
      </c>
      <c r="BO168" s="449"/>
      <c r="BP168" s="450"/>
      <c r="BQ168" s="449"/>
      <c r="BR168" s="450"/>
      <c r="BS168" s="450"/>
      <c r="BT168" s="451"/>
      <c r="GM168" s="361"/>
      <c r="GN168" s="361"/>
      <c r="GO168" s="361"/>
      <c r="GP168" s="361"/>
      <c r="GQ168" s="361"/>
      <c r="GR168" s="361"/>
      <c r="GS168" s="361"/>
      <c r="GT168" s="361"/>
      <c r="GU168" s="361"/>
      <c r="GV168" s="361"/>
      <c r="GW168" s="361"/>
      <c r="GX168" s="361"/>
      <c r="GY168" s="361"/>
      <c r="GZ168" s="361"/>
      <c r="HA168" s="361"/>
      <c r="HB168" s="361"/>
      <c r="HC168" s="361"/>
      <c r="HD168" s="361"/>
    </row>
    <row r="169" spans="1:212" ht="14.25">
      <c r="A169" s="438"/>
      <c r="B169" s="448" t="s">
        <v>4109</v>
      </c>
      <c r="C169" s="449"/>
      <c r="D169" s="450"/>
      <c r="E169" s="450"/>
      <c r="F169" s="450"/>
      <c r="G169" s="450"/>
      <c r="H169" s="450"/>
      <c r="I169" s="450"/>
      <c r="J169" s="450"/>
      <c r="K169" s="450"/>
      <c r="L169" s="450"/>
      <c r="M169" s="449"/>
      <c r="N169" s="450"/>
      <c r="O169" s="450"/>
      <c r="P169" s="450"/>
      <c r="Q169" s="450"/>
      <c r="R169" s="450"/>
      <c r="S169" s="450"/>
      <c r="T169" s="450"/>
      <c r="U169" s="450"/>
      <c r="V169" s="450"/>
      <c r="W169" s="450"/>
      <c r="X169" s="450"/>
      <c r="Y169" s="449"/>
      <c r="Z169" s="450"/>
      <c r="AA169" s="450"/>
      <c r="AB169" s="450"/>
      <c r="AC169" s="450"/>
      <c r="AD169" s="450"/>
      <c r="AE169" s="450"/>
      <c r="AF169" s="450"/>
      <c r="AG169" s="450"/>
      <c r="AH169" s="449"/>
      <c r="AI169" s="450"/>
      <c r="AJ169" s="450"/>
      <c r="AK169" s="450"/>
      <c r="AL169" s="450"/>
      <c r="AM169" s="450"/>
      <c r="AN169" s="450"/>
      <c r="AO169" s="450"/>
      <c r="AP169" s="449"/>
      <c r="AQ169" s="450"/>
      <c r="AR169" s="450"/>
      <c r="AS169" s="450"/>
      <c r="AT169" s="450"/>
      <c r="AU169" s="450"/>
      <c r="AV169" s="450"/>
      <c r="AW169" s="450"/>
      <c r="AX169" s="450"/>
      <c r="AY169" s="450"/>
      <c r="AZ169" s="450"/>
      <c r="BA169" s="450"/>
      <c r="BB169" s="449"/>
      <c r="BC169" s="450"/>
      <c r="BD169" s="450"/>
      <c r="BE169" s="450"/>
      <c r="BF169" s="450"/>
      <c r="BG169" s="450"/>
      <c r="BH169" s="450"/>
      <c r="BI169" s="450"/>
      <c r="BJ169" s="450"/>
      <c r="BK169" s="450"/>
      <c r="BL169" s="450">
        <v>1</v>
      </c>
      <c r="BM169" s="450"/>
      <c r="BN169" s="450"/>
      <c r="BO169" s="449"/>
      <c r="BP169" s="450"/>
      <c r="BQ169" s="449"/>
      <c r="BR169" s="450"/>
      <c r="BS169" s="450"/>
      <c r="BT169" s="451"/>
      <c r="GM169" s="361"/>
      <c r="GN169" s="361"/>
      <c r="GO169" s="361"/>
      <c r="GP169" s="361"/>
      <c r="GQ169" s="361"/>
      <c r="GR169" s="361"/>
      <c r="GS169" s="361"/>
      <c r="GT169" s="361"/>
      <c r="GU169" s="361"/>
      <c r="GV169" s="361"/>
      <c r="GW169" s="361"/>
      <c r="GX169" s="361"/>
      <c r="GY169" s="361"/>
      <c r="GZ169" s="361"/>
      <c r="HA169" s="361"/>
      <c r="HB169" s="361"/>
      <c r="HC169" s="361"/>
      <c r="HD169" s="361"/>
    </row>
    <row r="170" spans="1:212" ht="14.25">
      <c r="A170" s="438"/>
      <c r="B170" s="448" t="s">
        <v>3919</v>
      </c>
      <c r="C170" s="449"/>
      <c r="D170" s="450"/>
      <c r="E170" s="450"/>
      <c r="F170" s="450"/>
      <c r="G170" s="450"/>
      <c r="H170" s="450"/>
      <c r="I170" s="450"/>
      <c r="J170" s="450">
        <v>2</v>
      </c>
      <c r="K170" s="450"/>
      <c r="L170" s="450"/>
      <c r="M170" s="449"/>
      <c r="N170" s="450"/>
      <c r="O170" s="450"/>
      <c r="P170" s="450"/>
      <c r="Q170" s="450"/>
      <c r="R170" s="450"/>
      <c r="S170" s="450"/>
      <c r="T170" s="450"/>
      <c r="U170" s="450"/>
      <c r="V170" s="450"/>
      <c r="W170" s="450"/>
      <c r="X170" s="450"/>
      <c r="Y170" s="449"/>
      <c r="Z170" s="450"/>
      <c r="AA170" s="450"/>
      <c r="AB170" s="450"/>
      <c r="AC170" s="450">
        <v>1</v>
      </c>
      <c r="AD170" s="450"/>
      <c r="AE170" s="450"/>
      <c r="AF170" s="450"/>
      <c r="AG170" s="450">
        <v>1</v>
      </c>
      <c r="AH170" s="449"/>
      <c r="AI170" s="450"/>
      <c r="AJ170" s="450"/>
      <c r="AK170" s="450"/>
      <c r="AL170" s="450"/>
      <c r="AM170" s="450"/>
      <c r="AN170" s="450"/>
      <c r="AO170" s="450"/>
      <c r="AP170" s="449"/>
      <c r="AQ170" s="450"/>
      <c r="AR170" s="450"/>
      <c r="AS170" s="450"/>
      <c r="AT170" s="450"/>
      <c r="AU170" s="450"/>
      <c r="AV170" s="450"/>
      <c r="AW170" s="450"/>
      <c r="AX170" s="450"/>
      <c r="AY170" s="450"/>
      <c r="AZ170" s="450"/>
      <c r="BA170" s="450"/>
      <c r="BB170" s="449"/>
      <c r="BC170" s="450"/>
      <c r="BD170" s="450"/>
      <c r="BE170" s="450"/>
      <c r="BF170" s="450">
        <v>1</v>
      </c>
      <c r="BG170" s="450"/>
      <c r="BH170" s="450"/>
      <c r="BI170" s="450"/>
      <c r="BJ170" s="450"/>
      <c r="BK170" s="450"/>
      <c r="BL170" s="450"/>
      <c r="BM170" s="450"/>
      <c r="BN170" s="450"/>
      <c r="BO170" s="449"/>
      <c r="BP170" s="450"/>
      <c r="BQ170" s="449"/>
      <c r="BR170" s="450"/>
      <c r="BS170" s="450"/>
      <c r="BT170" s="451"/>
      <c r="GM170" s="361"/>
      <c r="GN170" s="361"/>
      <c r="GO170" s="361"/>
      <c r="GP170" s="361"/>
      <c r="GQ170" s="361"/>
      <c r="GR170" s="361"/>
      <c r="GS170" s="361"/>
      <c r="GT170" s="361"/>
      <c r="GU170" s="361"/>
      <c r="GV170" s="361"/>
      <c r="GW170" s="361"/>
      <c r="GX170" s="361"/>
      <c r="GY170" s="361"/>
      <c r="GZ170" s="361"/>
      <c r="HA170" s="361"/>
      <c r="HB170" s="361"/>
      <c r="HC170" s="361"/>
      <c r="HD170" s="361"/>
    </row>
    <row r="171" spans="1:212" ht="14.25">
      <c r="A171" s="438"/>
      <c r="B171" s="448" t="s">
        <v>3900</v>
      </c>
      <c r="C171" s="449"/>
      <c r="D171" s="450"/>
      <c r="E171" s="450"/>
      <c r="F171" s="450">
        <v>1</v>
      </c>
      <c r="G171" s="450"/>
      <c r="H171" s="450"/>
      <c r="I171" s="450"/>
      <c r="J171" s="450">
        <v>1</v>
      </c>
      <c r="K171" s="450"/>
      <c r="L171" s="450"/>
      <c r="M171" s="449"/>
      <c r="N171" s="450"/>
      <c r="O171" s="450"/>
      <c r="P171" s="450"/>
      <c r="Q171" s="450"/>
      <c r="R171" s="450"/>
      <c r="S171" s="450"/>
      <c r="T171" s="450"/>
      <c r="U171" s="450"/>
      <c r="V171" s="450"/>
      <c r="W171" s="450"/>
      <c r="X171" s="450"/>
      <c r="Y171" s="449"/>
      <c r="Z171" s="450"/>
      <c r="AA171" s="450"/>
      <c r="AB171" s="450"/>
      <c r="AC171" s="450"/>
      <c r="AD171" s="450"/>
      <c r="AE171" s="450"/>
      <c r="AF171" s="450"/>
      <c r="AG171" s="450"/>
      <c r="AH171" s="449"/>
      <c r="AI171" s="450">
        <v>1</v>
      </c>
      <c r="AJ171" s="450"/>
      <c r="AK171" s="450"/>
      <c r="AL171" s="450"/>
      <c r="AM171" s="450"/>
      <c r="AN171" s="450"/>
      <c r="AO171" s="450"/>
      <c r="AP171" s="449"/>
      <c r="AQ171" s="450"/>
      <c r="AR171" s="450"/>
      <c r="AS171" s="450"/>
      <c r="AT171" s="450"/>
      <c r="AU171" s="450"/>
      <c r="AV171" s="450"/>
      <c r="AW171" s="450"/>
      <c r="AX171" s="450"/>
      <c r="AY171" s="450"/>
      <c r="AZ171" s="450"/>
      <c r="BA171" s="450"/>
      <c r="BB171" s="449"/>
      <c r="BC171" s="450"/>
      <c r="BD171" s="450"/>
      <c r="BE171" s="450"/>
      <c r="BF171" s="450"/>
      <c r="BG171" s="450"/>
      <c r="BH171" s="450"/>
      <c r="BI171" s="450"/>
      <c r="BJ171" s="450"/>
      <c r="BK171" s="450"/>
      <c r="BL171" s="450"/>
      <c r="BM171" s="450"/>
      <c r="BN171" s="450"/>
      <c r="BO171" s="449"/>
      <c r="BP171" s="450"/>
      <c r="BQ171" s="449"/>
      <c r="BR171" s="450"/>
      <c r="BS171" s="450"/>
      <c r="BT171" s="451"/>
      <c r="GM171" s="361"/>
      <c r="GN171" s="361"/>
      <c r="GO171" s="361"/>
      <c r="GP171" s="361"/>
      <c r="GQ171" s="361"/>
      <c r="GR171" s="361"/>
      <c r="GS171" s="361"/>
      <c r="GT171" s="361"/>
      <c r="GU171" s="361"/>
      <c r="GV171" s="361"/>
      <c r="GW171" s="361"/>
      <c r="GX171" s="361"/>
      <c r="GY171" s="361"/>
      <c r="GZ171" s="361"/>
      <c r="HA171" s="361"/>
      <c r="HB171" s="361"/>
      <c r="HC171" s="361"/>
      <c r="HD171" s="361"/>
    </row>
    <row r="172" spans="1:212" ht="14.25">
      <c r="A172" s="438"/>
      <c r="B172" s="448" t="s">
        <v>3954</v>
      </c>
      <c r="C172" s="449"/>
      <c r="D172" s="450">
        <v>1</v>
      </c>
      <c r="E172" s="450"/>
      <c r="F172" s="450">
        <v>1</v>
      </c>
      <c r="G172" s="450">
        <v>1</v>
      </c>
      <c r="H172" s="450"/>
      <c r="I172" s="450"/>
      <c r="J172" s="450"/>
      <c r="K172" s="450"/>
      <c r="L172" s="450"/>
      <c r="M172" s="449"/>
      <c r="N172" s="450"/>
      <c r="O172" s="450"/>
      <c r="P172" s="450"/>
      <c r="Q172" s="450"/>
      <c r="R172" s="450">
        <v>1</v>
      </c>
      <c r="S172" s="450"/>
      <c r="T172" s="450"/>
      <c r="U172" s="450"/>
      <c r="V172" s="450"/>
      <c r="W172" s="450"/>
      <c r="X172" s="450"/>
      <c r="Y172" s="449"/>
      <c r="Z172" s="450">
        <v>1</v>
      </c>
      <c r="AA172" s="450">
        <v>1</v>
      </c>
      <c r="AB172" s="450">
        <v>1</v>
      </c>
      <c r="AC172" s="450"/>
      <c r="AD172" s="450"/>
      <c r="AE172" s="450"/>
      <c r="AF172" s="450"/>
      <c r="AG172" s="450"/>
      <c r="AH172" s="449"/>
      <c r="AI172" s="450"/>
      <c r="AJ172" s="450"/>
      <c r="AK172" s="450"/>
      <c r="AL172" s="450"/>
      <c r="AM172" s="450"/>
      <c r="AN172" s="450"/>
      <c r="AO172" s="450"/>
      <c r="AP172" s="449"/>
      <c r="AQ172" s="450"/>
      <c r="AR172" s="450"/>
      <c r="AS172" s="450"/>
      <c r="AT172" s="450"/>
      <c r="AU172" s="450"/>
      <c r="AV172" s="450"/>
      <c r="AW172" s="450"/>
      <c r="AX172" s="450"/>
      <c r="AY172" s="450"/>
      <c r="AZ172" s="450"/>
      <c r="BA172" s="450"/>
      <c r="BB172" s="449"/>
      <c r="BC172" s="450">
        <v>1</v>
      </c>
      <c r="BD172" s="450"/>
      <c r="BE172" s="450"/>
      <c r="BF172" s="450"/>
      <c r="BG172" s="450"/>
      <c r="BH172" s="450"/>
      <c r="BI172" s="450"/>
      <c r="BJ172" s="450"/>
      <c r="BK172" s="450"/>
      <c r="BL172" s="450"/>
      <c r="BM172" s="450">
        <v>4</v>
      </c>
      <c r="BN172" s="450"/>
      <c r="BO172" s="449"/>
      <c r="BP172" s="450"/>
      <c r="BQ172" s="449"/>
      <c r="BR172" s="450"/>
      <c r="BS172" s="450"/>
      <c r="BT172" s="451"/>
      <c r="GM172" s="361"/>
      <c r="GN172" s="361"/>
      <c r="GO172" s="361"/>
      <c r="GP172" s="361"/>
      <c r="GQ172" s="361"/>
      <c r="GR172" s="361"/>
      <c r="GS172" s="361"/>
      <c r="GT172" s="361"/>
      <c r="GU172" s="361"/>
      <c r="GV172" s="361"/>
      <c r="GW172" s="361"/>
      <c r="GX172" s="361"/>
      <c r="GY172" s="361"/>
      <c r="GZ172" s="361"/>
      <c r="HA172" s="361"/>
      <c r="HB172" s="361"/>
      <c r="HC172" s="361"/>
      <c r="HD172" s="361"/>
    </row>
    <row r="173" spans="1:212" ht="14.25">
      <c r="A173" s="438"/>
      <c r="B173" s="448" t="s">
        <v>3901</v>
      </c>
      <c r="C173" s="449"/>
      <c r="D173" s="450"/>
      <c r="E173" s="450"/>
      <c r="F173" s="450"/>
      <c r="G173" s="450"/>
      <c r="H173" s="450"/>
      <c r="I173" s="450"/>
      <c r="J173" s="450"/>
      <c r="K173" s="450"/>
      <c r="L173" s="450"/>
      <c r="M173" s="449"/>
      <c r="N173" s="450"/>
      <c r="O173" s="450"/>
      <c r="P173" s="450"/>
      <c r="Q173" s="450"/>
      <c r="R173" s="450"/>
      <c r="S173" s="450"/>
      <c r="T173" s="450"/>
      <c r="U173" s="450"/>
      <c r="V173" s="450"/>
      <c r="W173" s="450"/>
      <c r="X173" s="450"/>
      <c r="Y173" s="449"/>
      <c r="Z173" s="450"/>
      <c r="AA173" s="450"/>
      <c r="AB173" s="450"/>
      <c r="AC173" s="450"/>
      <c r="AD173" s="450"/>
      <c r="AE173" s="450"/>
      <c r="AF173" s="450"/>
      <c r="AG173" s="450"/>
      <c r="AH173" s="449"/>
      <c r="AI173" s="450"/>
      <c r="AJ173" s="450"/>
      <c r="AK173" s="450"/>
      <c r="AL173" s="450"/>
      <c r="AM173" s="450"/>
      <c r="AN173" s="450"/>
      <c r="AO173" s="450"/>
      <c r="AP173" s="449"/>
      <c r="AQ173" s="450"/>
      <c r="AR173" s="450"/>
      <c r="AS173" s="450"/>
      <c r="AT173" s="450"/>
      <c r="AU173" s="450"/>
      <c r="AV173" s="450"/>
      <c r="AW173" s="450"/>
      <c r="AX173" s="450"/>
      <c r="AY173" s="450"/>
      <c r="AZ173" s="450"/>
      <c r="BA173" s="450"/>
      <c r="BB173" s="449"/>
      <c r="BC173" s="450"/>
      <c r="BD173" s="450"/>
      <c r="BE173" s="450"/>
      <c r="BF173" s="450"/>
      <c r="BG173" s="450"/>
      <c r="BH173" s="450"/>
      <c r="BI173" s="450"/>
      <c r="BJ173" s="450"/>
      <c r="BK173" s="450"/>
      <c r="BL173" s="450"/>
      <c r="BM173" s="450"/>
      <c r="BN173" s="450"/>
      <c r="BO173" s="449"/>
      <c r="BP173" s="450"/>
      <c r="BQ173" s="449"/>
      <c r="BR173" s="450"/>
      <c r="BS173" s="450"/>
      <c r="BT173" s="451"/>
      <c r="GM173" s="361"/>
      <c r="GN173" s="361"/>
      <c r="GO173" s="361"/>
      <c r="GP173" s="361"/>
      <c r="GQ173" s="361"/>
      <c r="GR173" s="361"/>
      <c r="GS173" s="361"/>
      <c r="GT173" s="361"/>
      <c r="GU173" s="361"/>
      <c r="GV173" s="361"/>
      <c r="GW173" s="361"/>
      <c r="GX173" s="361"/>
      <c r="GY173" s="361"/>
      <c r="GZ173" s="361"/>
      <c r="HA173" s="361"/>
      <c r="HB173" s="361"/>
      <c r="HC173" s="361"/>
      <c r="HD173" s="361"/>
    </row>
    <row r="174" spans="1:212" ht="14.25">
      <c r="A174" s="438"/>
      <c r="B174" s="448" t="s">
        <v>5607</v>
      </c>
      <c r="C174" s="449"/>
      <c r="D174" s="450"/>
      <c r="E174" s="450"/>
      <c r="F174" s="450"/>
      <c r="G174" s="450"/>
      <c r="H174" s="450"/>
      <c r="I174" s="450"/>
      <c r="J174" s="450"/>
      <c r="K174" s="450"/>
      <c r="L174" s="450"/>
      <c r="M174" s="449"/>
      <c r="N174" s="450">
        <v>1</v>
      </c>
      <c r="O174" s="450"/>
      <c r="P174" s="450"/>
      <c r="Q174" s="450"/>
      <c r="R174" s="450"/>
      <c r="S174" s="450"/>
      <c r="T174" s="450"/>
      <c r="U174" s="450"/>
      <c r="V174" s="450"/>
      <c r="W174" s="450"/>
      <c r="X174" s="450"/>
      <c r="Y174" s="449"/>
      <c r="Z174" s="450"/>
      <c r="AA174" s="450">
        <v>1</v>
      </c>
      <c r="AB174" s="450"/>
      <c r="AC174" s="450"/>
      <c r="AD174" s="450"/>
      <c r="AE174" s="450"/>
      <c r="AF174" s="450"/>
      <c r="AG174" s="450"/>
      <c r="AH174" s="449"/>
      <c r="AI174" s="450">
        <v>1</v>
      </c>
      <c r="AJ174" s="450"/>
      <c r="AK174" s="450"/>
      <c r="AL174" s="450"/>
      <c r="AM174" s="450"/>
      <c r="AN174" s="450"/>
      <c r="AO174" s="450"/>
      <c r="AP174" s="449"/>
      <c r="AQ174" s="450"/>
      <c r="AR174" s="450"/>
      <c r="AS174" s="450"/>
      <c r="AT174" s="450"/>
      <c r="AU174" s="450">
        <v>2</v>
      </c>
      <c r="AV174" s="450"/>
      <c r="AW174" s="450"/>
      <c r="AX174" s="450"/>
      <c r="AY174" s="450"/>
      <c r="AZ174" s="450"/>
      <c r="BA174" s="450"/>
      <c r="BB174" s="449"/>
      <c r="BC174" s="450"/>
      <c r="BD174" s="450"/>
      <c r="BE174" s="450"/>
      <c r="BF174" s="450"/>
      <c r="BG174" s="450"/>
      <c r="BH174" s="450"/>
      <c r="BI174" s="450"/>
      <c r="BJ174" s="450"/>
      <c r="BK174" s="450"/>
      <c r="BL174" s="450"/>
      <c r="BM174" s="450"/>
      <c r="BN174" s="450"/>
      <c r="BO174" s="449"/>
      <c r="BP174" s="450"/>
      <c r="BQ174" s="449"/>
      <c r="BR174" s="450"/>
      <c r="BS174" s="450"/>
      <c r="BT174" s="451"/>
      <c r="GM174" s="361"/>
      <c r="GN174" s="361"/>
      <c r="GO174" s="361"/>
      <c r="GP174" s="361"/>
      <c r="GQ174" s="361"/>
      <c r="GR174" s="361"/>
      <c r="GS174" s="361"/>
      <c r="GT174" s="361"/>
      <c r="GU174" s="361"/>
      <c r="GV174" s="361"/>
      <c r="GW174" s="361"/>
      <c r="GX174" s="361"/>
      <c r="GY174" s="361"/>
      <c r="GZ174" s="361"/>
      <c r="HA174" s="361"/>
      <c r="HB174" s="361"/>
      <c r="HC174" s="361"/>
      <c r="HD174" s="361"/>
    </row>
    <row r="175" spans="1:212" ht="14.25">
      <c r="A175" s="478" t="s">
        <v>6717</v>
      </c>
      <c r="B175" s="456" t="s">
        <v>6717</v>
      </c>
      <c r="C175" s="457"/>
      <c r="D175" s="461"/>
      <c r="E175" s="461"/>
      <c r="F175" s="461"/>
      <c r="G175" s="461"/>
      <c r="H175" s="461"/>
      <c r="I175" s="461"/>
      <c r="J175" s="461"/>
      <c r="K175" s="461"/>
      <c r="L175" s="461"/>
      <c r="M175" s="457"/>
      <c r="N175" s="461"/>
      <c r="O175" s="461"/>
      <c r="P175" s="461"/>
      <c r="Q175" s="461"/>
      <c r="R175" s="461"/>
      <c r="S175" s="461"/>
      <c r="T175" s="461"/>
      <c r="U175" s="461"/>
      <c r="V175" s="461"/>
      <c r="W175" s="461"/>
      <c r="X175" s="461"/>
      <c r="Y175" s="457"/>
      <c r="Z175" s="461"/>
      <c r="AA175" s="461"/>
      <c r="AB175" s="461"/>
      <c r="AC175" s="461"/>
      <c r="AD175" s="461"/>
      <c r="AE175" s="461"/>
      <c r="AF175" s="461"/>
      <c r="AG175" s="461"/>
      <c r="AH175" s="457"/>
      <c r="AI175" s="461"/>
      <c r="AJ175" s="461"/>
      <c r="AK175" s="461"/>
      <c r="AL175" s="461"/>
      <c r="AM175" s="461"/>
      <c r="AN175" s="461"/>
      <c r="AO175" s="461"/>
      <c r="AP175" s="457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57"/>
      <c r="BC175" s="461"/>
      <c r="BD175" s="461"/>
      <c r="BE175" s="461"/>
      <c r="BF175" s="461"/>
      <c r="BG175" s="461"/>
      <c r="BH175" s="461"/>
      <c r="BI175" s="461"/>
      <c r="BJ175" s="461"/>
      <c r="BK175" s="461"/>
      <c r="BL175" s="461"/>
      <c r="BM175" s="461"/>
      <c r="BN175" s="461"/>
      <c r="BO175" s="457"/>
      <c r="BP175" s="461"/>
      <c r="BQ175" s="457"/>
      <c r="BR175" s="461"/>
      <c r="BS175" s="461"/>
      <c r="BT175" s="479"/>
      <c r="GM175" s="361"/>
      <c r="GN175" s="361"/>
      <c r="GO175" s="361"/>
      <c r="GP175" s="361"/>
      <c r="GQ175" s="361"/>
      <c r="GR175" s="361"/>
      <c r="GS175" s="361"/>
      <c r="GT175" s="361"/>
      <c r="GU175" s="361"/>
      <c r="GV175" s="361"/>
      <c r="GW175" s="361"/>
      <c r="GX175" s="361"/>
      <c r="GY175" s="361"/>
      <c r="GZ175" s="361"/>
      <c r="HA175" s="361"/>
      <c r="HB175" s="361"/>
      <c r="HC175" s="361"/>
      <c r="HD175" s="361"/>
    </row>
    <row r="176" spans="1:212" ht="14.25">
      <c r="GM176" s="361"/>
      <c r="GN176" s="361"/>
      <c r="GO176" s="361"/>
      <c r="GP176" s="361"/>
      <c r="GQ176" s="361"/>
      <c r="GR176" s="361"/>
      <c r="GS176" s="361"/>
      <c r="GT176" s="361"/>
      <c r="GU176" s="361"/>
      <c r="GV176" s="361"/>
      <c r="GW176" s="361"/>
      <c r="GX176" s="361"/>
      <c r="GY176" s="361"/>
      <c r="GZ176" s="361"/>
      <c r="HA176" s="361"/>
      <c r="HB176" s="361"/>
      <c r="HC176" s="361"/>
      <c r="HD176" s="361"/>
    </row>
    <row r="177" spans="195:212" ht="14.25">
      <c r="GM177" s="361"/>
      <c r="GN177" s="361"/>
      <c r="GO177" s="361"/>
      <c r="GP177" s="361"/>
      <c r="GQ177" s="361"/>
      <c r="GR177" s="361"/>
      <c r="GS177" s="361"/>
      <c r="GT177" s="361"/>
      <c r="GU177" s="361"/>
      <c r="GV177" s="361"/>
      <c r="GW177" s="361"/>
      <c r="GX177" s="361"/>
      <c r="GY177" s="361"/>
      <c r="GZ177" s="361"/>
      <c r="HA177" s="361"/>
      <c r="HB177" s="361"/>
      <c r="HC177" s="361"/>
      <c r="HD177" s="361"/>
    </row>
    <row r="178" spans="195:212" ht="14.25">
      <c r="GM178" s="361"/>
      <c r="GN178" s="361"/>
      <c r="GO178" s="361"/>
      <c r="GP178" s="361"/>
      <c r="GQ178" s="361"/>
      <c r="GR178" s="361"/>
      <c r="GS178" s="361"/>
      <c r="GT178" s="361"/>
      <c r="GU178" s="361"/>
      <c r="GV178" s="361"/>
      <c r="GW178" s="361"/>
      <c r="GX178" s="361"/>
      <c r="GY178" s="361"/>
      <c r="GZ178" s="361"/>
      <c r="HA178" s="361"/>
      <c r="HB178" s="361"/>
      <c r="HC178" s="361"/>
      <c r="HD178" s="361"/>
    </row>
    <row r="179" spans="195:212" ht="14.25">
      <c r="GM179" s="361"/>
      <c r="GN179" s="361"/>
      <c r="GO179" s="361"/>
      <c r="GP179" s="361"/>
      <c r="GQ179" s="361"/>
      <c r="GR179" s="361"/>
      <c r="GS179" s="361"/>
      <c r="GT179" s="361"/>
      <c r="GU179" s="361"/>
      <c r="GV179" s="361"/>
      <c r="GW179" s="361"/>
      <c r="GX179" s="361"/>
      <c r="GY179" s="361"/>
      <c r="GZ179" s="361"/>
      <c r="HA179" s="361"/>
      <c r="HB179" s="361"/>
      <c r="HC179" s="361"/>
      <c r="HD179" s="361"/>
    </row>
    <row r="180" spans="195:212" ht="14.25">
      <c r="GM180" s="361"/>
      <c r="GN180" s="361"/>
      <c r="GO180" s="361"/>
      <c r="GP180" s="361"/>
      <c r="GQ180" s="361"/>
      <c r="GR180" s="361"/>
      <c r="GS180" s="361"/>
      <c r="GT180" s="361"/>
      <c r="GU180" s="361"/>
      <c r="GV180" s="361"/>
      <c r="GW180" s="361"/>
      <c r="GX180" s="361"/>
      <c r="GY180" s="361"/>
      <c r="GZ180" s="361"/>
      <c r="HA180" s="361"/>
      <c r="HB180" s="361"/>
      <c r="HC180" s="361"/>
      <c r="HD180" s="361"/>
    </row>
    <row r="181" spans="195:212" ht="14.25">
      <c r="GM181" s="361"/>
      <c r="GN181" s="361"/>
      <c r="GO181" s="361"/>
      <c r="GP181" s="361"/>
      <c r="GQ181" s="361"/>
      <c r="GR181" s="361"/>
      <c r="GS181" s="361"/>
      <c r="GT181" s="361"/>
      <c r="GU181" s="361"/>
      <c r="GV181" s="361"/>
      <c r="GW181" s="361"/>
      <c r="GX181" s="361"/>
      <c r="GY181" s="361"/>
      <c r="GZ181" s="361"/>
      <c r="HA181" s="361"/>
      <c r="HB181" s="361"/>
      <c r="HC181" s="361"/>
      <c r="HD181" s="361"/>
    </row>
    <row r="182" spans="195:212" ht="14.25">
      <c r="GM182" s="361"/>
      <c r="GN182" s="361"/>
      <c r="GO182" s="361"/>
      <c r="GP182" s="361"/>
      <c r="GQ182" s="361"/>
      <c r="GR182" s="361"/>
      <c r="GS182" s="361"/>
      <c r="GT182" s="361"/>
      <c r="GU182" s="361"/>
      <c r="GV182" s="361"/>
      <c r="GW182" s="361"/>
      <c r="GX182" s="361"/>
      <c r="GY182" s="361"/>
      <c r="GZ182" s="361"/>
      <c r="HA182" s="361"/>
      <c r="HB182" s="361"/>
      <c r="HC182" s="361"/>
      <c r="HD182" s="361"/>
    </row>
    <row r="183" spans="195:212" ht="14.25">
      <c r="GM183" s="361"/>
      <c r="GN183" s="361"/>
      <c r="GO183" s="361"/>
      <c r="GP183" s="361"/>
      <c r="GQ183" s="361"/>
      <c r="GR183" s="361"/>
      <c r="GS183" s="361"/>
      <c r="GT183" s="361"/>
      <c r="GU183" s="361"/>
      <c r="GV183" s="361"/>
      <c r="GW183" s="361"/>
      <c r="GX183" s="361"/>
      <c r="GY183" s="361"/>
      <c r="GZ183" s="361"/>
      <c r="HA183" s="361"/>
      <c r="HB183" s="361"/>
      <c r="HC183" s="361"/>
      <c r="HD183" s="361"/>
    </row>
    <row r="184" spans="195:212" ht="14.25">
      <c r="GM184" s="361"/>
      <c r="GN184" s="361"/>
      <c r="GO184" s="361"/>
      <c r="GP184" s="361"/>
      <c r="GQ184" s="361"/>
      <c r="GR184" s="361"/>
      <c r="GS184" s="361"/>
      <c r="GT184" s="361"/>
      <c r="GU184" s="361"/>
      <c r="GV184" s="361"/>
      <c r="GW184" s="361"/>
      <c r="GX184" s="361"/>
      <c r="GY184" s="361"/>
      <c r="GZ184" s="361"/>
      <c r="HA184" s="361"/>
      <c r="HB184" s="361"/>
      <c r="HC184" s="361"/>
      <c r="HD184" s="361"/>
    </row>
    <row r="185" spans="195:212" ht="14.25">
      <c r="GM185" s="361"/>
      <c r="GN185" s="361"/>
      <c r="GO185" s="361"/>
      <c r="GP185" s="361"/>
      <c r="GQ185" s="361"/>
      <c r="GR185" s="361"/>
      <c r="GS185" s="361"/>
      <c r="GT185" s="361"/>
      <c r="GU185" s="361"/>
      <c r="GV185" s="361"/>
      <c r="GW185" s="361"/>
      <c r="GX185" s="361"/>
      <c r="GY185" s="361"/>
      <c r="GZ185" s="361"/>
      <c r="HA185" s="361"/>
      <c r="HB185" s="361"/>
      <c r="HC185" s="361"/>
      <c r="HD185" s="361"/>
    </row>
    <row r="186" spans="195:212" ht="14.25">
      <c r="GM186" s="361"/>
      <c r="GN186" s="361"/>
      <c r="GO186" s="361"/>
      <c r="GP186" s="361"/>
      <c r="GQ186" s="361"/>
      <c r="GR186" s="361"/>
      <c r="GS186" s="361"/>
      <c r="GT186" s="361"/>
      <c r="GU186" s="361"/>
      <c r="GV186" s="361"/>
      <c r="GW186" s="361"/>
      <c r="GX186" s="361"/>
      <c r="GY186" s="361"/>
      <c r="GZ186" s="361"/>
      <c r="HA186" s="361"/>
      <c r="HB186" s="361"/>
      <c r="HC186" s="361"/>
      <c r="HD186" s="361"/>
    </row>
    <row r="187" spans="195:212" ht="14.25">
      <c r="GM187" s="361"/>
      <c r="GN187" s="361"/>
      <c r="GO187" s="361"/>
      <c r="GP187" s="361"/>
      <c r="GQ187" s="361"/>
      <c r="GR187" s="361"/>
      <c r="GS187" s="361"/>
      <c r="GT187" s="361"/>
      <c r="GU187" s="361"/>
      <c r="GV187" s="361"/>
      <c r="GW187" s="361"/>
      <c r="GX187" s="361"/>
      <c r="GY187" s="361"/>
      <c r="GZ187" s="361"/>
      <c r="HA187" s="361"/>
      <c r="HB187" s="361"/>
      <c r="HC187" s="361"/>
      <c r="HD187" s="361"/>
    </row>
    <row r="188" spans="195:212" ht="14.25">
      <c r="GM188" s="361"/>
      <c r="GN188" s="361"/>
      <c r="GO188" s="361"/>
      <c r="GP188" s="361"/>
      <c r="GQ188" s="361"/>
      <c r="GR188" s="361"/>
      <c r="GS188" s="361"/>
      <c r="GT188" s="361"/>
      <c r="GU188" s="361"/>
      <c r="GV188" s="361"/>
      <c r="GW188" s="361"/>
      <c r="GX188" s="361"/>
      <c r="GY188" s="361"/>
      <c r="GZ188" s="361"/>
      <c r="HA188" s="361"/>
      <c r="HB188" s="361"/>
      <c r="HC188" s="361"/>
      <c r="HD188" s="361"/>
    </row>
    <row r="189" spans="195:212" ht="14.25">
      <c r="GM189" s="361"/>
      <c r="GN189" s="361"/>
      <c r="GO189" s="361"/>
      <c r="GP189" s="361"/>
      <c r="GQ189" s="361"/>
      <c r="GR189" s="361"/>
      <c r="GS189" s="361"/>
      <c r="GT189" s="361"/>
      <c r="GU189" s="361"/>
      <c r="GV189" s="361"/>
      <c r="GW189" s="361"/>
      <c r="GX189" s="361"/>
      <c r="GY189" s="361"/>
      <c r="GZ189" s="361"/>
      <c r="HA189" s="361"/>
      <c r="HB189" s="361"/>
      <c r="HC189" s="361"/>
      <c r="HD189" s="361"/>
    </row>
    <row r="190" spans="195:212" ht="14.25">
      <c r="GM190" s="361"/>
      <c r="GN190" s="361"/>
      <c r="GO190" s="361"/>
      <c r="GP190" s="361"/>
      <c r="GQ190" s="361"/>
      <c r="GR190" s="361"/>
      <c r="GS190" s="361"/>
      <c r="GT190" s="361"/>
      <c r="GU190" s="361"/>
      <c r="GV190" s="361"/>
      <c r="GW190" s="361"/>
      <c r="GX190" s="361"/>
      <c r="GY190" s="361"/>
      <c r="GZ190" s="361"/>
      <c r="HA190" s="361"/>
      <c r="HB190" s="361"/>
      <c r="HC190" s="361"/>
      <c r="HD190" s="361"/>
    </row>
    <row r="191" spans="195:212" ht="14.25">
      <c r="GM191" s="361"/>
      <c r="GN191" s="361"/>
      <c r="GO191" s="361"/>
      <c r="GP191" s="361"/>
      <c r="GQ191" s="361"/>
      <c r="GR191" s="361"/>
      <c r="GS191" s="361"/>
      <c r="GT191" s="361"/>
      <c r="GU191" s="361"/>
      <c r="GV191" s="361"/>
      <c r="GW191" s="361"/>
      <c r="GX191" s="361"/>
      <c r="GY191" s="361"/>
      <c r="GZ191" s="361"/>
      <c r="HA191" s="361"/>
      <c r="HB191" s="361"/>
      <c r="HC191" s="361"/>
      <c r="HD191" s="361"/>
    </row>
    <row r="192" spans="195:212" ht="14.25">
      <c r="GM192" s="361"/>
      <c r="GN192" s="361"/>
      <c r="GO192" s="361"/>
      <c r="GP192" s="361"/>
      <c r="GQ192" s="361"/>
      <c r="GR192" s="361"/>
      <c r="GS192" s="361"/>
      <c r="GT192" s="361"/>
      <c r="GU192" s="361"/>
      <c r="GV192" s="361"/>
      <c r="GW192" s="361"/>
      <c r="GX192" s="361"/>
      <c r="GY192" s="361"/>
      <c r="GZ192" s="361"/>
      <c r="HA192" s="361"/>
      <c r="HB192" s="361"/>
      <c r="HC192" s="361"/>
      <c r="HD192" s="361"/>
    </row>
    <row r="193" spans="195:212" ht="14.25">
      <c r="GM193" s="361"/>
      <c r="GN193" s="361"/>
      <c r="GO193" s="361"/>
      <c r="GP193" s="361"/>
      <c r="GQ193" s="361"/>
      <c r="GR193" s="361"/>
      <c r="GS193" s="361"/>
      <c r="GT193" s="361"/>
      <c r="GU193" s="361"/>
      <c r="GV193" s="361"/>
      <c r="GW193" s="361"/>
      <c r="GX193" s="361"/>
      <c r="GY193" s="361"/>
      <c r="GZ193" s="361"/>
      <c r="HA193" s="361"/>
      <c r="HB193" s="361"/>
      <c r="HC193" s="361"/>
      <c r="HD193" s="361"/>
    </row>
    <row r="194" spans="195:212" ht="14.25">
      <c r="GM194" s="361"/>
      <c r="GN194" s="361"/>
      <c r="GO194" s="361"/>
      <c r="GP194" s="361"/>
      <c r="GQ194" s="361"/>
      <c r="GR194" s="361"/>
      <c r="GS194" s="361"/>
      <c r="GT194" s="361"/>
      <c r="GU194" s="361"/>
      <c r="GV194" s="361"/>
      <c r="GW194" s="361"/>
      <c r="GX194" s="361"/>
      <c r="GY194" s="361"/>
      <c r="GZ194" s="361"/>
      <c r="HA194" s="361"/>
      <c r="HB194" s="361"/>
      <c r="HC194" s="361"/>
      <c r="HD194" s="361"/>
    </row>
    <row r="195" spans="195:212" ht="14.25">
      <c r="GM195" s="361"/>
      <c r="GN195" s="361"/>
      <c r="GO195" s="361"/>
      <c r="GP195" s="361"/>
      <c r="GQ195" s="361"/>
      <c r="GR195" s="361"/>
      <c r="GS195" s="361"/>
      <c r="GT195" s="361"/>
      <c r="GU195" s="361"/>
      <c r="GV195" s="361"/>
      <c r="GW195" s="361"/>
      <c r="GX195" s="361"/>
      <c r="GY195" s="361"/>
      <c r="GZ195" s="361"/>
      <c r="HA195" s="361"/>
      <c r="HB195" s="361"/>
      <c r="HC195" s="361"/>
      <c r="HD195" s="361"/>
    </row>
    <row r="196" spans="195:212" ht="14.25">
      <c r="GM196" s="361"/>
      <c r="GN196" s="361"/>
      <c r="GO196" s="361"/>
      <c r="GP196" s="361"/>
      <c r="GQ196" s="361"/>
      <c r="GR196" s="361"/>
      <c r="GS196" s="361"/>
      <c r="GT196" s="361"/>
      <c r="GU196" s="361"/>
      <c r="GV196" s="361"/>
      <c r="GW196" s="361"/>
      <c r="GX196" s="361"/>
      <c r="GY196" s="361"/>
      <c r="GZ196" s="361"/>
      <c r="HA196" s="361"/>
      <c r="HB196" s="361"/>
      <c r="HC196" s="361"/>
      <c r="HD196" s="361"/>
    </row>
    <row r="197" spans="195:212" ht="14.25">
      <c r="GM197" s="361"/>
      <c r="GN197" s="361"/>
      <c r="GO197" s="361"/>
      <c r="GP197" s="361"/>
      <c r="GQ197" s="361"/>
      <c r="GR197" s="361"/>
      <c r="GS197" s="361"/>
      <c r="GT197" s="361"/>
      <c r="GU197" s="361"/>
      <c r="GV197" s="361"/>
      <c r="GW197" s="361"/>
      <c r="GX197" s="361"/>
      <c r="GY197" s="361"/>
      <c r="GZ197" s="361"/>
      <c r="HA197" s="361"/>
      <c r="HB197" s="361"/>
      <c r="HC197" s="361"/>
      <c r="HD197" s="361"/>
    </row>
    <row r="198" spans="195:212" ht="14.25">
      <c r="GM198" s="361"/>
      <c r="GN198" s="361"/>
      <c r="GO198" s="361"/>
      <c r="GP198" s="361"/>
      <c r="GQ198" s="361"/>
      <c r="GR198" s="361"/>
      <c r="GS198" s="361"/>
      <c r="GT198" s="361"/>
      <c r="GU198" s="361"/>
      <c r="GV198" s="361"/>
      <c r="GW198" s="361"/>
      <c r="GX198" s="361"/>
      <c r="GY198" s="361"/>
      <c r="GZ198" s="361"/>
      <c r="HA198" s="361"/>
      <c r="HB198" s="361"/>
      <c r="HC198" s="361"/>
      <c r="HD198" s="361"/>
    </row>
    <row r="199" spans="195:212" ht="14.25">
      <c r="GM199" s="361"/>
      <c r="GN199" s="361"/>
      <c r="GO199" s="361"/>
      <c r="GP199" s="361"/>
      <c r="GQ199" s="361"/>
      <c r="GR199" s="361"/>
      <c r="GS199" s="361"/>
      <c r="GT199" s="361"/>
      <c r="GU199" s="361"/>
      <c r="GV199" s="361"/>
      <c r="GW199" s="361"/>
      <c r="GX199" s="361"/>
      <c r="GY199" s="361"/>
      <c r="GZ199" s="361"/>
      <c r="HA199" s="361"/>
      <c r="HB199" s="361"/>
      <c r="HC199" s="361"/>
      <c r="HD199" s="361"/>
    </row>
    <row r="200" spans="195:212" ht="14.25">
      <c r="GM200" s="361"/>
      <c r="GN200" s="361"/>
      <c r="GO200" s="361"/>
      <c r="GP200" s="361"/>
      <c r="GQ200" s="361"/>
      <c r="GR200" s="361"/>
      <c r="GS200" s="361"/>
      <c r="GT200" s="361"/>
      <c r="GU200" s="361"/>
      <c r="GV200" s="361"/>
      <c r="GW200" s="361"/>
      <c r="GX200" s="361"/>
      <c r="GY200" s="361"/>
      <c r="GZ200" s="361"/>
      <c r="HA200" s="361"/>
      <c r="HB200" s="361"/>
      <c r="HC200" s="361"/>
      <c r="HD200" s="361"/>
    </row>
    <row r="201" spans="195:212" ht="14.25">
      <c r="GM201" s="361"/>
      <c r="GN201" s="361"/>
      <c r="GO201" s="361"/>
      <c r="GP201" s="361"/>
      <c r="GQ201" s="361"/>
      <c r="GR201" s="361"/>
      <c r="GS201" s="361"/>
      <c r="GT201" s="361"/>
      <c r="GU201" s="361"/>
      <c r="GV201" s="361"/>
      <c r="GW201" s="361"/>
      <c r="GX201" s="361"/>
      <c r="GY201" s="361"/>
      <c r="GZ201" s="361"/>
      <c r="HA201" s="361"/>
      <c r="HB201" s="361"/>
      <c r="HC201" s="361"/>
      <c r="HD201" s="361"/>
    </row>
    <row r="202" spans="195:212" ht="14.25">
      <c r="GM202" s="361"/>
      <c r="GN202" s="361"/>
      <c r="GO202" s="361"/>
      <c r="GP202" s="361"/>
      <c r="GQ202" s="361"/>
      <c r="GR202" s="361"/>
      <c r="GS202" s="361"/>
      <c r="GT202" s="361"/>
      <c r="GU202" s="361"/>
      <c r="GV202" s="361"/>
      <c r="GW202" s="361"/>
      <c r="GX202" s="361"/>
      <c r="GY202" s="361"/>
      <c r="GZ202" s="361"/>
      <c r="HA202" s="361"/>
      <c r="HB202" s="361"/>
      <c r="HC202" s="361"/>
      <c r="HD202" s="361"/>
    </row>
    <row r="203" spans="195:212" ht="14.25">
      <c r="GM203" s="361"/>
      <c r="GN203" s="361"/>
      <c r="GO203" s="361"/>
      <c r="GP203" s="361"/>
      <c r="GQ203" s="361"/>
      <c r="GR203" s="361"/>
      <c r="GS203" s="361"/>
      <c r="GT203" s="361"/>
      <c r="GU203" s="361"/>
      <c r="GV203" s="361"/>
      <c r="GW203" s="361"/>
      <c r="GX203" s="361"/>
      <c r="GY203" s="361"/>
      <c r="GZ203" s="361"/>
      <c r="HA203" s="361"/>
      <c r="HB203" s="361"/>
      <c r="HC203" s="361"/>
      <c r="HD203" s="361"/>
    </row>
    <row r="204" spans="195:212" ht="14.25">
      <c r="GM204" s="361"/>
      <c r="GN204" s="361"/>
      <c r="GO204" s="361"/>
      <c r="GP204" s="361"/>
      <c r="GQ204" s="361"/>
      <c r="GR204" s="361"/>
      <c r="GS204" s="361"/>
      <c r="GT204" s="361"/>
      <c r="GU204" s="361"/>
      <c r="GV204" s="361"/>
      <c r="GW204" s="361"/>
      <c r="GX204" s="361"/>
      <c r="GY204" s="361"/>
      <c r="GZ204" s="361"/>
      <c r="HA204" s="361"/>
      <c r="HB204" s="361"/>
      <c r="HC204" s="361"/>
      <c r="HD204" s="361"/>
    </row>
    <row r="205" spans="195:212" ht="14.25">
      <c r="GM205" s="361"/>
      <c r="GN205" s="361"/>
      <c r="GO205" s="361"/>
      <c r="GP205" s="361"/>
      <c r="GQ205" s="361"/>
      <c r="GR205" s="361"/>
      <c r="GS205" s="361"/>
      <c r="GT205" s="361"/>
      <c r="GU205" s="361"/>
      <c r="GV205" s="361"/>
      <c r="GW205" s="361"/>
      <c r="GX205" s="361"/>
      <c r="GY205" s="361"/>
      <c r="GZ205" s="361"/>
      <c r="HA205" s="361"/>
      <c r="HB205" s="361"/>
      <c r="HC205" s="361"/>
      <c r="HD205" s="361"/>
    </row>
    <row r="206" spans="195:212" ht="14.25">
      <c r="GM206" s="361"/>
      <c r="GN206" s="361"/>
      <c r="GO206" s="361"/>
      <c r="GP206" s="361"/>
      <c r="GQ206" s="361"/>
      <c r="GR206" s="361"/>
      <c r="GS206" s="361"/>
      <c r="GT206" s="361"/>
      <c r="GU206" s="361"/>
      <c r="GV206" s="361"/>
      <c r="GW206" s="361"/>
      <c r="GX206" s="361"/>
      <c r="GY206" s="361"/>
      <c r="GZ206" s="361"/>
      <c r="HA206" s="361"/>
      <c r="HB206" s="361"/>
      <c r="HC206" s="361"/>
      <c r="HD206" s="361"/>
    </row>
    <row r="207" spans="195:212" ht="14.25">
      <c r="GM207" s="361"/>
      <c r="GN207" s="361"/>
      <c r="GO207" s="361"/>
      <c r="GP207" s="361"/>
      <c r="GQ207" s="361"/>
      <c r="GR207" s="361"/>
      <c r="GS207" s="361"/>
      <c r="GT207" s="361"/>
      <c r="GU207" s="361"/>
      <c r="GV207" s="361"/>
      <c r="GW207" s="361"/>
      <c r="GX207" s="361"/>
      <c r="GY207" s="361"/>
      <c r="GZ207" s="361"/>
      <c r="HA207" s="361"/>
      <c r="HB207" s="361"/>
      <c r="HC207" s="361"/>
      <c r="HD207" s="361"/>
    </row>
    <row r="208" spans="195:212" ht="14.25">
      <c r="GM208" s="361"/>
      <c r="GN208" s="361"/>
      <c r="GO208" s="361"/>
      <c r="GP208" s="361"/>
      <c r="GQ208" s="361"/>
      <c r="GR208" s="361"/>
      <c r="GS208" s="361"/>
      <c r="GT208" s="361"/>
      <c r="GU208" s="361"/>
      <c r="GV208" s="361"/>
      <c r="GW208" s="361"/>
      <c r="GX208" s="361"/>
      <c r="GY208" s="361"/>
      <c r="GZ208" s="361"/>
      <c r="HA208" s="361"/>
      <c r="HB208" s="361"/>
      <c r="HC208" s="361"/>
      <c r="HD208" s="361"/>
    </row>
    <row r="209" spans="195:212" ht="14.25">
      <c r="GM209" s="361"/>
      <c r="GN209" s="361"/>
      <c r="GO209" s="361"/>
      <c r="GP209" s="361"/>
      <c r="GQ209" s="361"/>
      <c r="GR209" s="361"/>
      <c r="GS209" s="361"/>
      <c r="GT209" s="361"/>
      <c r="GU209" s="361"/>
      <c r="GV209" s="361"/>
      <c r="GW209" s="361"/>
      <c r="GX209" s="361"/>
      <c r="GY209" s="361"/>
      <c r="GZ209" s="361"/>
      <c r="HA209" s="361"/>
      <c r="HB209" s="361"/>
      <c r="HC209" s="361"/>
      <c r="HD209" s="361"/>
    </row>
    <row r="210" spans="195:212" ht="14.25">
      <c r="GM210" s="361"/>
      <c r="GN210" s="361"/>
      <c r="GO210" s="361"/>
      <c r="GP210" s="361"/>
      <c r="GQ210" s="361"/>
      <c r="GR210" s="361"/>
      <c r="GS210" s="361"/>
      <c r="GT210" s="361"/>
      <c r="GU210" s="361"/>
      <c r="GV210" s="361"/>
      <c r="GW210" s="361"/>
      <c r="GX210" s="361"/>
      <c r="GY210" s="361"/>
      <c r="GZ210" s="361"/>
      <c r="HA210" s="361"/>
      <c r="HB210" s="361"/>
      <c r="HC210" s="361"/>
      <c r="HD210" s="361"/>
    </row>
    <row r="211" spans="195:212" ht="14.25">
      <c r="GM211" s="361"/>
      <c r="GN211" s="361"/>
      <c r="GO211" s="361"/>
      <c r="GP211" s="361"/>
      <c r="GQ211" s="361"/>
      <c r="GR211" s="361"/>
      <c r="GS211" s="361"/>
      <c r="GT211" s="361"/>
      <c r="GU211" s="361"/>
      <c r="GV211" s="361"/>
      <c r="GW211" s="361"/>
      <c r="GX211" s="361"/>
      <c r="GY211" s="361"/>
      <c r="GZ211" s="361"/>
      <c r="HA211" s="361"/>
      <c r="HB211" s="361"/>
      <c r="HC211" s="361"/>
      <c r="HD211" s="361"/>
    </row>
    <row r="212" spans="195:212" ht="14.25">
      <c r="GM212" s="361"/>
      <c r="GN212" s="361"/>
      <c r="GO212" s="361"/>
      <c r="GP212" s="361"/>
      <c r="GQ212" s="361"/>
      <c r="GR212" s="361"/>
      <c r="GS212" s="361"/>
      <c r="GT212" s="361"/>
      <c r="GU212" s="361"/>
      <c r="GV212" s="361"/>
      <c r="GW212" s="361"/>
      <c r="GX212" s="361"/>
      <c r="GY212" s="361"/>
      <c r="GZ212" s="361"/>
      <c r="HA212" s="361"/>
      <c r="HB212" s="361"/>
      <c r="HC212" s="361"/>
      <c r="HD212" s="361"/>
    </row>
    <row r="213" spans="195:212" ht="14.25">
      <c r="GM213" s="361"/>
      <c r="GN213" s="361"/>
      <c r="GO213" s="361"/>
      <c r="GP213" s="361"/>
      <c r="GQ213" s="361"/>
      <c r="GR213" s="361"/>
      <c r="GS213" s="361"/>
      <c r="GT213" s="361"/>
      <c r="GU213" s="361"/>
      <c r="GV213" s="361"/>
      <c r="GW213" s="361"/>
      <c r="GX213" s="361"/>
      <c r="GY213" s="361"/>
      <c r="GZ213" s="361"/>
      <c r="HA213" s="361"/>
      <c r="HB213" s="361"/>
      <c r="HC213" s="361"/>
      <c r="HD213" s="361"/>
    </row>
    <row r="214" spans="195:212" ht="14.25">
      <c r="GM214" s="361"/>
      <c r="GN214" s="361"/>
      <c r="GO214" s="361"/>
      <c r="GP214" s="361"/>
      <c r="GQ214" s="361"/>
      <c r="GR214" s="361"/>
      <c r="GS214" s="361"/>
      <c r="GT214" s="361"/>
      <c r="GU214" s="361"/>
      <c r="GV214" s="361"/>
      <c r="GW214" s="361"/>
      <c r="GX214" s="361"/>
      <c r="GY214" s="361"/>
      <c r="GZ214" s="361"/>
      <c r="HA214" s="361"/>
      <c r="HB214" s="361"/>
      <c r="HC214" s="361"/>
      <c r="HD214" s="361"/>
    </row>
    <row r="215" spans="195:212" ht="14.25">
      <c r="GM215" s="361"/>
      <c r="GN215" s="361"/>
      <c r="GO215" s="361"/>
      <c r="GP215" s="361"/>
      <c r="GQ215" s="361"/>
      <c r="GR215" s="361"/>
      <c r="GS215" s="361"/>
      <c r="GT215" s="361"/>
      <c r="GU215" s="361"/>
      <c r="GV215" s="361"/>
      <c r="GW215" s="361"/>
      <c r="GX215" s="361"/>
      <c r="GY215" s="361"/>
      <c r="GZ215" s="361"/>
      <c r="HA215" s="361"/>
      <c r="HB215" s="361"/>
      <c r="HC215" s="361"/>
      <c r="HD215" s="361"/>
    </row>
    <row r="216" spans="195:212" ht="14.25">
      <c r="GM216" s="361"/>
      <c r="GN216" s="361"/>
      <c r="GO216" s="361"/>
      <c r="GP216" s="361"/>
      <c r="GQ216" s="361"/>
      <c r="GR216" s="361"/>
      <c r="GS216" s="361"/>
      <c r="GT216" s="361"/>
      <c r="GU216" s="361"/>
      <c r="GV216" s="361"/>
      <c r="GW216" s="361"/>
      <c r="GX216" s="361"/>
      <c r="GY216" s="361"/>
      <c r="GZ216" s="361"/>
      <c r="HA216" s="361"/>
      <c r="HB216" s="361"/>
      <c r="HC216" s="361"/>
      <c r="HD216" s="361"/>
    </row>
    <row r="217" spans="195:212" ht="14.25">
      <c r="GM217" s="361"/>
      <c r="GN217" s="361"/>
      <c r="GO217" s="361"/>
      <c r="GP217" s="361"/>
      <c r="GQ217" s="361"/>
      <c r="GR217" s="361"/>
      <c r="GS217" s="361"/>
      <c r="GT217" s="361"/>
      <c r="GU217" s="361"/>
      <c r="GV217" s="361"/>
      <c r="GW217" s="361"/>
      <c r="GX217" s="361"/>
      <c r="GY217" s="361"/>
      <c r="GZ217" s="361"/>
      <c r="HA217" s="361"/>
      <c r="HB217" s="361"/>
      <c r="HC217" s="361"/>
      <c r="HD217" s="361"/>
    </row>
    <row r="218" spans="195:212" ht="14.25">
      <c r="GM218" s="361"/>
      <c r="GN218" s="361"/>
      <c r="GO218" s="361"/>
      <c r="GP218" s="361"/>
      <c r="GQ218" s="361"/>
      <c r="GR218" s="361"/>
      <c r="GS218" s="361"/>
      <c r="GT218" s="361"/>
      <c r="GU218" s="361"/>
      <c r="GV218" s="361"/>
      <c r="GW218" s="361"/>
      <c r="GX218" s="361"/>
      <c r="GY218" s="361"/>
      <c r="GZ218" s="361"/>
      <c r="HA218" s="361"/>
      <c r="HB218" s="361"/>
      <c r="HC218" s="361"/>
      <c r="HD218" s="361"/>
    </row>
    <row r="219" spans="195:212" ht="14.25">
      <c r="GM219" s="361"/>
      <c r="GN219" s="361"/>
      <c r="GO219" s="361"/>
      <c r="GP219" s="361"/>
      <c r="GQ219" s="361"/>
      <c r="GR219" s="361"/>
      <c r="GS219" s="361"/>
      <c r="GT219" s="361"/>
      <c r="GU219" s="361"/>
      <c r="GV219" s="361"/>
      <c r="GW219" s="361"/>
      <c r="GX219" s="361"/>
      <c r="GY219" s="361"/>
      <c r="GZ219" s="361"/>
      <c r="HA219" s="361"/>
      <c r="HB219" s="361"/>
      <c r="HC219" s="361"/>
      <c r="HD219" s="361"/>
    </row>
    <row r="220" spans="195:212" ht="14.25">
      <c r="GM220" s="361"/>
      <c r="GN220" s="361"/>
      <c r="GO220" s="361"/>
      <c r="GP220" s="361"/>
      <c r="GQ220" s="361"/>
      <c r="GR220" s="361"/>
      <c r="GS220" s="361"/>
      <c r="GT220" s="361"/>
      <c r="GU220" s="361"/>
      <c r="GV220" s="361"/>
      <c r="GW220" s="361"/>
      <c r="GX220" s="361"/>
      <c r="GY220" s="361"/>
      <c r="GZ220" s="361"/>
      <c r="HA220" s="361"/>
      <c r="HB220" s="361"/>
      <c r="HC220" s="361"/>
      <c r="HD220" s="361"/>
    </row>
    <row r="221" spans="195:212" ht="14.25">
      <c r="GM221" s="361"/>
      <c r="GN221" s="361"/>
      <c r="GO221" s="361"/>
      <c r="GP221" s="361"/>
      <c r="GQ221" s="361"/>
      <c r="GR221" s="361"/>
      <c r="GS221" s="361"/>
      <c r="GT221" s="361"/>
      <c r="GU221" s="361"/>
      <c r="GV221" s="361"/>
      <c r="GW221" s="361"/>
      <c r="GX221" s="361"/>
      <c r="GY221" s="361"/>
      <c r="GZ221" s="361"/>
      <c r="HA221" s="361"/>
      <c r="HB221" s="361"/>
      <c r="HC221" s="361"/>
      <c r="HD221" s="361"/>
    </row>
    <row r="222" spans="195:212" ht="14.25">
      <c r="GM222" s="361"/>
      <c r="GN222" s="361"/>
      <c r="GO222" s="361"/>
      <c r="GP222" s="361"/>
      <c r="GQ222" s="361"/>
      <c r="GR222" s="361"/>
      <c r="GS222" s="361"/>
      <c r="GT222" s="361"/>
      <c r="GU222" s="361"/>
      <c r="GV222" s="361"/>
      <c r="GW222" s="361"/>
      <c r="GX222" s="361"/>
      <c r="GY222" s="361"/>
      <c r="GZ222" s="361"/>
      <c r="HA222" s="361"/>
      <c r="HB222" s="361"/>
      <c r="HC222" s="361"/>
      <c r="HD222" s="361"/>
    </row>
    <row r="223" spans="195:212" ht="14.25">
      <c r="GM223" s="361"/>
      <c r="GN223" s="361"/>
      <c r="GO223" s="361"/>
      <c r="GP223" s="361"/>
      <c r="GQ223" s="361"/>
      <c r="GR223" s="361"/>
      <c r="GS223" s="361"/>
      <c r="GT223" s="361"/>
      <c r="GU223" s="361"/>
      <c r="GV223" s="361"/>
      <c r="GW223" s="361"/>
      <c r="GX223" s="361"/>
      <c r="GY223" s="361"/>
      <c r="GZ223" s="361"/>
      <c r="HA223" s="361"/>
      <c r="HB223" s="361"/>
      <c r="HC223" s="361"/>
      <c r="HD223" s="361"/>
    </row>
    <row r="224" spans="195:212" ht="14.25">
      <c r="GM224" s="361"/>
      <c r="GN224" s="361"/>
      <c r="GO224" s="361"/>
      <c r="GP224" s="361"/>
      <c r="GQ224" s="361"/>
      <c r="GR224" s="361"/>
      <c r="GS224" s="361"/>
      <c r="GT224" s="361"/>
      <c r="GU224" s="361"/>
      <c r="GV224" s="361"/>
      <c r="GW224" s="361"/>
      <c r="GX224" s="361"/>
      <c r="GY224" s="361"/>
      <c r="GZ224" s="361"/>
      <c r="HA224" s="361"/>
      <c r="HB224" s="361"/>
      <c r="HC224" s="361"/>
      <c r="HD224" s="361"/>
    </row>
    <row r="225" spans="195:212" ht="14.25">
      <c r="GM225" s="361"/>
      <c r="GN225" s="361"/>
      <c r="GO225" s="361"/>
      <c r="GP225" s="361"/>
      <c r="GQ225" s="361"/>
      <c r="GR225" s="361"/>
      <c r="GS225" s="361"/>
      <c r="GT225" s="361"/>
      <c r="GU225" s="361"/>
      <c r="GV225" s="361"/>
      <c r="GW225" s="361"/>
      <c r="GX225" s="361"/>
      <c r="GY225" s="361"/>
      <c r="GZ225" s="361"/>
      <c r="HA225" s="361"/>
      <c r="HB225" s="361"/>
      <c r="HC225" s="361"/>
      <c r="HD225" s="361"/>
    </row>
    <row r="226" spans="195:212" ht="14.25">
      <c r="GM226" s="361"/>
      <c r="GN226" s="361"/>
      <c r="GO226" s="361"/>
      <c r="GP226" s="361"/>
      <c r="GQ226" s="361"/>
      <c r="GR226" s="361"/>
      <c r="GS226" s="361"/>
      <c r="GT226" s="361"/>
      <c r="GU226" s="361"/>
      <c r="GV226" s="361"/>
      <c r="GW226" s="361"/>
      <c r="GX226" s="361"/>
      <c r="GY226" s="361"/>
      <c r="GZ226" s="361"/>
      <c r="HA226" s="361"/>
      <c r="HB226" s="361"/>
      <c r="HC226" s="361"/>
      <c r="HD226" s="361"/>
    </row>
    <row r="227" spans="195:212" ht="14.25">
      <c r="GM227" s="361"/>
      <c r="GN227" s="361"/>
      <c r="GO227" s="361"/>
      <c r="GP227" s="361"/>
      <c r="GQ227" s="361"/>
      <c r="GR227" s="361"/>
      <c r="GS227" s="361"/>
      <c r="GT227" s="361"/>
      <c r="GU227" s="361"/>
      <c r="GV227" s="361"/>
      <c r="GW227" s="361"/>
      <c r="GX227" s="361"/>
      <c r="GY227" s="361"/>
      <c r="GZ227" s="361"/>
      <c r="HA227" s="361"/>
      <c r="HB227" s="361"/>
      <c r="HC227" s="361"/>
      <c r="HD227" s="361"/>
    </row>
    <row r="228" spans="195:212" ht="14.25">
      <c r="GM228" s="361"/>
      <c r="GN228" s="361"/>
      <c r="GO228" s="361"/>
      <c r="GP228" s="361"/>
      <c r="GQ228" s="361"/>
      <c r="GR228" s="361"/>
      <c r="GS228" s="361"/>
      <c r="GT228" s="361"/>
      <c r="GU228" s="361"/>
      <c r="GV228" s="361"/>
      <c r="GW228" s="361"/>
      <c r="GX228" s="361"/>
      <c r="GY228" s="361"/>
      <c r="GZ228" s="361"/>
      <c r="HA228" s="361"/>
      <c r="HB228" s="361"/>
      <c r="HC228" s="361"/>
      <c r="HD228" s="361"/>
    </row>
    <row r="229" spans="195:212" ht="14.25">
      <c r="GM229" s="361"/>
      <c r="GN229" s="361"/>
      <c r="GO229" s="361"/>
      <c r="GP229" s="361"/>
      <c r="GQ229" s="361"/>
      <c r="GR229" s="361"/>
      <c r="GS229" s="361"/>
      <c r="GT229" s="361"/>
      <c r="GU229" s="361"/>
      <c r="GV229" s="361"/>
      <c r="GW229" s="361"/>
      <c r="GX229" s="361"/>
      <c r="GY229" s="361"/>
      <c r="GZ229" s="361"/>
      <c r="HA229" s="361"/>
      <c r="HB229" s="361"/>
      <c r="HC229" s="361"/>
      <c r="HD229" s="361"/>
    </row>
    <row r="230" spans="195:212" ht="14.25">
      <c r="GM230" s="361"/>
      <c r="GN230" s="361"/>
      <c r="GO230" s="361"/>
      <c r="GP230" s="361"/>
      <c r="GQ230" s="361"/>
      <c r="GR230" s="361"/>
      <c r="GS230" s="361"/>
      <c r="GT230" s="361"/>
      <c r="GU230" s="361"/>
      <c r="GV230" s="361"/>
      <c r="GW230" s="361"/>
      <c r="GX230" s="361"/>
      <c r="GY230" s="361"/>
      <c r="GZ230" s="361"/>
      <c r="HA230" s="361"/>
      <c r="HB230" s="361"/>
      <c r="HC230" s="361"/>
      <c r="HD230" s="361"/>
    </row>
    <row r="231" spans="195:212" ht="14.25">
      <c r="GM231" s="361"/>
      <c r="GN231" s="361"/>
      <c r="GO231" s="361"/>
      <c r="GP231" s="361"/>
      <c r="GQ231" s="361"/>
      <c r="GR231" s="361"/>
      <c r="GS231" s="361"/>
      <c r="GT231" s="361"/>
      <c r="GU231" s="361"/>
      <c r="GV231" s="361"/>
      <c r="GW231" s="361"/>
      <c r="GX231" s="361"/>
      <c r="GY231" s="361"/>
      <c r="GZ231" s="361"/>
      <c r="HA231" s="361"/>
      <c r="HB231" s="361"/>
      <c r="HC231" s="361"/>
      <c r="HD231" s="361"/>
    </row>
    <row r="232" spans="195:212" ht="14.25">
      <c r="GM232" s="361"/>
      <c r="GN232" s="361"/>
      <c r="GO232" s="361"/>
      <c r="GP232" s="361"/>
      <c r="GQ232" s="361"/>
      <c r="GR232" s="361"/>
      <c r="GS232" s="361"/>
      <c r="GT232" s="361"/>
      <c r="GU232" s="361"/>
      <c r="GV232" s="361"/>
      <c r="GW232" s="361"/>
      <c r="GX232" s="361"/>
      <c r="GY232" s="361"/>
      <c r="GZ232" s="361"/>
      <c r="HA232" s="361"/>
      <c r="HB232" s="361"/>
      <c r="HC232" s="361"/>
      <c r="HD232" s="361"/>
    </row>
    <row r="233" spans="195:212" ht="14.25">
      <c r="GM233" s="361"/>
      <c r="GN233" s="361"/>
      <c r="GO233" s="361"/>
      <c r="GP233" s="361"/>
      <c r="GQ233" s="361"/>
      <c r="GR233" s="361"/>
      <c r="GS233" s="361"/>
      <c r="GT233" s="361"/>
      <c r="GU233" s="361"/>
      <c r="GV233" s="361"/>
      <c r="GW233" s="361"/>
      <c r="GX233" s="361"/>
      <c r="GY233" s="361"/>
      <c r="GZ233" s="361"/>
      <c r="HA233" s="361"/>
      <c r="HB233" s="361"/>
      <c r="HC233" s="361"/>
      <c r="HD233" s="361"/>
    </row>
    <row r="234" spans="195:212" ht="14.25">
      <c r="GM234" s="361"/>
      <c r="GN234" s="361"/>
      <c r="GO234" s="361"/>
      <c r="GP234" s="361"/>
      <c r="GQ234" s="361"/>
      <c r="GR234" s="361"/>
      <c r="GS234" s="361"/>
      <c r="GT234" s="361"/>
      <c r="GU234" s="361"/>
      <c r="GV234" s="361"/>
      <c r="GW234" s="361"/>
      <c r="GX234" s="361"/>
      <c r="GY234" s="361"/>
      <c r="GZ234" s="361"/>
      <c r="HA234" s="361"/>
      <c r="HB234" s="361"/>
      <c r="HC234" s="361"/>
      <c r="HD234" s="361"/>
    </row>
    <row r="235" spans="195:212" ht="14.25">
      <c r="GM235" s="361"/>
      <c r="GN235" s="361"/>
      <c r="GO235" s="361"/>
      <c r="GP235" s="361"/>
      <c r="GQ235" s="361"/>
      <c r="GR235" s="361"/>
      <c r="GS235" s="361"/>
      <c r="GT235" s="361"/>
      <c r="GU235" s="361"/>
      <c r="GV235" s="361"/>
      <c r="GW235" s="361"/>
      <c r="GX235" s="361"/>
      <c r="GY235" s="361"/>
      <c r="GZ235" s="361"/>
      <c r="HA235" s="361"/>
      <c r="HB235" s="361"/>
      <c r="HC235" s="361"/>
      <c r="HD235" s="361"/>
    </row>
    <row r="236" spans="195:212" ht="14.25">
      <c r="GM236" s="361"/>
      <c r="GN236" s="361"/>
      <c r="GO236" s="361"/>
      <c r="GP236" s="361"/>
      <c r="GQ236" s="361"/>
      <c r="GR236" s="361"/>
      <c r="GS236" s="361"/>
      <c r="GT236" s="361"/>
      <c r="GU236" s="361"/>
      <c r="GV236" s="361"/>
      <c r="GW236" s="361"/>
      <c r="GX236" s="361"/>
      <c r="GY236" s="361"/>
      <c r="GZ236" s="361"/>
      <c r="HA236" s="361"/>
      <c r="HB236" s="361"/>
      <c r="HC236" s="361"/>
      <c r="HD236" s="361"/>
    </row>
    <row r="237" spans="195:212" ht="14.25">
      <c r="GM237" s="361"/>
      <c r="GN237" s="361"/>
      <c r="GO237" s="361"/>
      <c r="GP237" s="361"/>
      <c r="GQ237" s="361"/>
      <c r="GR237" s="361"/>
      <c r="GS237" s="361"/>
      <c r="GT237" s="361"/>
      <c r="GU237" s="361"/>
      <c r="GV237" s="361"/>
      <c r="GW237" s="361"/>
      <c r="GX237" s="361"/>
      <c r="GY237" s="361"/>
      <c r="GZ237" s="361"/>
      <c r="HA237" s="361"/>
      <c r="HB237" s="361"/>
      <c r="HC237" s="361"/>
      <c r="HD237" s="361"/>
    </row>
    <row r="238" spans="195:212" ht="14.25">
      <c r="GM238" s="361"/>
      <c r="GN238" s="361"/>
      <c r="GO238" s="361"/>
      <c r="GP238" s="361"/>
      <c r="GQ238" s="361"/>
      <c r="GR238" s="361"/>
      <c r="GS238" s="361"/>
      <c r="GT238" s="361"/>
      <c r="GU238" s="361"/>
      <c r="GV238" s="361"/>
      <c r="GW238" s="361"/>
      <c r="GX238" s="361"/>
      <c r="GY238" s="361"/>
      <c r="GZ238" s="361"/>
      <c r="HA238" s="361"/>
      <c r="HB238" s="361"/>
      <c r="HC238" s="361"/>
      <c r="HD238" s="361"/>
    </row>
    <row r="239" spans="195:212" ht="14.25">
      <c r="GM239" s="361"/>
      <c r="GN239" s="361"/>
      <c r="GO239" s="361"/>
      <c r="GP239" s="361"/>
      <c r="GQ239" s="361"/>
      <c r="GR239" s="361"/>
      <c r="GS239" s="361"/>
      <c r="GT239" s="361"/>
      <c r="GU239" s="361"/>
      <c r="GV239" s="361"/>
      <c r="GW239" s="361"/>
      <c r="GX239" s="361"/>
      <c r="GY239" s="361"/>
      <c r="GZ239" s="361"/>
      <c r="HA239" s="361"/>
      <c r="HB239" s="361"/>
      <c r="HC239" s="361"/>
      <c r="HD239" s="361"/>
    </row>
    <row r="240" spans="195:212" ht="14.25">
      <c r="GM240" s="361"/>
      <c r="GN240" s="361"/>
      <c r="GO240" s="361"/>
      <c r="GP240" s="361"/>
      <c r="GQ240" s="361"/>
      <c r="GR240" s="361"/>
      <c r="GS240" s="361"/>
      <c r="GT240" s="361"/>
      <c r="GU240" s="361"/>
      <c r="GV240" s="361"/>
      <c r="GW240" s="361"/>
      <c r="GX240" s="361"/>
      <c r="GY240" s="361"/>
      <c r="GZ240" s="361"/>
      <c r="HA240" s="361"/>
      <c r="HB240" s="361"/>
      <c r="HC240" s="361"/>
      <c r="HD240" s="361"/>
    </row>
    <row r="241" spans="195:212" ht="14.25">
      <c r="GM241" s="361"/>
      <c r="GN241" s="361"/>
      <c r="GO241" s="361"/>
      <c r="GP241" s="361"/>
      <c r="GQ241" s="361"/>
      <c r="GR241" s="361"/>
      <c r="GS241" s="361"/>
      <c r="GT241" s="361"/>
      <c r="GU241" s="361"/>
      <c r="GV241" s="361"/>
      <c r="GW241" s="361"/>
      <c r="GX241" s="361"/>
      <c r="GY241" s="361"/>
      <c r="GZ241" s="361"/>
      <c r="HA241" s="361"/>
      <c r="HB241" s="361"/>
      <c r="HC241" s="361"/>
      <c r="HD241" s="361"/>
    </row>
    <row r="242" spans="195:212" ht="14.25">
      <c r="GM242" s="361"/>
      <c r="GN242" s="361"/>
      <c r="GO242" s="361"/>
      <c r="GP242" s="361"/>
      <c r="GQ242" s="361"/>
      <c r="GR242" s="361"/>
      <c r="GS242" s="361"/>
      <c r="GT242" s="361"/>
      <c r="GU242" s="361"/>
      <c r="GV242" s="361"/>
      <c r="GW242" s="361"/>
      <c r="GX242" s="361"/>
      <c r="GY242" s="361"/>
      <c r="GZ242" s="361"/>
      <c r="HA242" s="361"/>
      <c r="HB242" s="361"/>
      <c r="HC242" s="361"/>
      <c r="HD242" s="361"/>
    </row>
    <row r="243" spans="195:212" ht="14.25">
      <c r="GM243" s="361"/>
      <c r="GN243" s="361"/>
      <c r="GO243" s="361"/>
      <c r="GP243" s="361"/>
      <c r="GQ243" s="361"/>
      <c r="GR243" s="361"/>
      <c r="GS243" s="361"/>
      <c r="GT243" s="361"/>
      <c r="GU243" s="361"/>
      <c r="GV243" s="361"/>
      <c r="GW243" s="361"/>
      <c r="GX243" s="361"/>
      <c r="GY243" s="361"/>
      <c r="GZ243" s="361"/>
      <c r="HA243" s="361"/>
      <c r="HB243" s="361"/>
      <c r="HC243" s="361"/>
      <c r="HD243" s="361"/>
    </row>
    <row r="244" spans="195:212" ht="14.25">
      <c r="GM244" s="361"/>
      <c r="GN244" s="361"/>
      <c r="GO244" s="361"/>
      <c r="GP244" s="361"/>
      <c r="GQ244" s="361"/>
      <c r="GR244" s="361"/>
      <c r="GS244" s="361"/>
      <c r="GT244" s="361"/>
      <c r="GU244" s="361"/>
      <c r="GV244" s="361"/>
      <c r="GW244" s="361"/>
      <c r="GX244" s="361"/>
      <c r="GY244" s="361"/>
      <c r="GZ244" s="361"/>
      <c r="HA244" s="361"/>
      <c r="HB244" s="361"/>
      <c r="HC244" s="361"/>
      <c r="HD244" s="361"/>
    </row>
    <row r="245" spans="195:212" ht="14.25">
      <c r="GM245" s="361"/>
      <c r="GN245" s="361"/>
      <c r="GO245" s="361"/>
      <c r="GP245" s="361"/>
      <c r="GQ245" s="361"/>
      <c r="GR245" s="361"/>
      <c r="GS245" s="361"/>
      <c r="GT245" s="361"/>
      <c r="GU245" s="361"/>
      <c r="GV245" s="361"/>
      <c r="GW245" s="361"/>
      <c r="GX245" s="361"/>
      <c r="GY245" s="361"/>
      <c r="GZ245" s="361"/>
      <c r="HA245" s="361"/>
      <c r="HB245" s="361"/>
      <c r="HC245" s="361"/>
      <c r="HD245" s="361"/>
    </row>
    <row r="246" spans="195:212" ht="14.25">
      <c r="GM246" s="361"/>
      <c r="GN246" s="361"/>
      <c r="GO246" s="361"/>
      <c r="GP246" s="361"/>
      <c r="GQ246" s="361"/>
      <c r="GR246" s="361"/>
      <c r="GS246" s="361"/>
      <c r="GT246" s="361"/>
      <c r="GU246" s="361"/>
      <c r="GV246" s="361"/>
      <c r="GW246" s="361"/>
      <c r="GX246" s="361"/>
      <c r="GY246" s="361"/>
      <c r="GZ246" s="361"/>
      <c r="HA246" s="361"/>
      <c r="HB246" s="361"/>
      <c r="HC246" s="361"/>
      <c r="HD246" s="361"/>
    </row>
    <row r="247" spans="195:212" ht="14.25">
      <c r="GM247" s="361"/>
      <c r="GN247" s="361"/>
      <c r="GO247" s="361"/>
      <c r="GP247" s="361"/>
      <c r="GQ247" s="361"/>
      <c r="GR247" s="361"/>
      <c r="GS247" s="361"/>
      <c r="GT247" s="361"/>
      <c r="GU247" s="361"/>
      <c r="GV247" s="361"/>
      <c r="GW247" s="361"/>
      <c r="GX247" s="361"/>
      <c r="GY247" s="361"/>
      <c r="GZ247" s="361"/>
      <c r="HA247" s="361"/>
      <c r="HB247" s="361"/>
      <c r="HC247" s="361"/>
      <c r="HD247" s="361"/>
    </row>
    <row r="248" spans="195:212" ht="14.25">
      <c r="GM248" s="361"/>
      <c r="GN248" s="361"/>
      <c r="GO248" s="361"/>
      <c r="GP248" s="361"/>
      <c r="GQ248" s="361"/>
      <c r="GR248" s="361"/>
      <c r="GS248" s="361"/>
      <c r="GT248" s="361"/>
      <c r="GU248" s="361"/>
      <c r="GV248" s="361"/>
      <c r="GW248" s="361"/>
      <c r="GX248" s="361"/>
      <c r="GY248" s="361"/>
      <c r="GZ248" s="361"/>
      <c r="HA248" s="361"/>
      <c r="HB248" s="361"/>
      <c r="HC248" s="361"/>
      <c r="HD248" s="361"/>
    </row>
    <row r="249" spans="195:212" ht="14.25">
      <c r="GM249" s="361"/>
      <c r="GN249" s="361"/>
      <c r="GO249" s="361"/>
      <c r="GP249" s="361"/>
      <c r="GQ249" s="361"/>
      <c r="GR249" s="361"/>
      <c r="GS249" s="361"/>
      <c r="GT249" s="361"/>
      <c r="GU249" s="361"/>
      <c r="GV249" s="361"/>
      <c r="GW249" s="361"/>
      <c r="GX249" s="361"/>
      <c r="GY249" s="361"/>
      <c r="GZ249" s="361"/>
      <c r="HA249" s="361"/>
      <c r="HB249" s="361"/>
      <c r="HC249" s="361"/>
      <c r="HD249" s="361"/>
    </row>
    <row r="250" spans="195:212" ht="14.25">
      <c r="GM250" s="361"/>
      <c r="GN250" s="361"/>
      <c r="GO250" s="361"/>
      <c r="GP250" s="361"/>
      <c r="GQ250" s="361"/>
      <c r="GR250" s="361"/>
      <c r="GS250" s="361"/>
      <c r="GT250" s="361"/>
      <c r="GU250" s="361"/>
      <c r="GV250" s="361"/>
      <c r="GW250" s="361"/>
      <c r="GX250" s="361"/>
      <c r="GY250" s="361"/>
      <c r="GZ250" s="361"/>
      <c r="HA250" s="361"/>
      <c r="HB250" s="361"/>
      <c r="HC250" s="361"/>
      <c r="HD250" s="361"/>
    </row>
    <row r="251" spans="195:212" ht="14.25">
      <c r="GM251" s="361"/>
      <c r="GN251" s="361"/>
      <c r="GO251" s="361"/>
      <c r="GP251" s="361"/>
      <c r="GQ251" s="361"/>
      <c r="GR251" s="361"/>
      <c r="GS251" s="361"/>
      <c r="GT251" s="361"/>
      <c r="GU251" s="361"/>
      <c r="GV251" s="361"/>
      <c r="GW251" s="361"/>
      <c r="GX251" s="361"/>
      <c r="GY251" s="361"/>
      <c r="GZ251" s="361"/>
      <c r="HA251" s="361"/>
      <c r="HB251" s="361"/>
      <c r="HC251" s="361"/>
      <c r="HD251" s="361"/>
    </row>
    <row r="252" spans="195:212" ht="14.25">
      <c r="GM252" s="361"/>
      <c r="GN252" s="361"/>
      <c r="GO252" s="361"/>
      <c r="GP252" s="361"/>
      <c r="GQ252" s="361"/>
      <c r="GR252" s="361"/>
      <c r="GS252" s="361"/>
      <c r="GT252" s="361"/>
      <c r="GU252" s="361"/>
      <c r="GV252" s="361"/>
      <c r="GW252" s="361"/>
      <c r="GX252" s="361"/>
      <c r="GY252" s="361"/>
      <c r="GZ252" s="361"/>
      <c r="HA252" s="361"/>
      <c r="HB252" s="361"/>
      <c r="HC252" s="361"/>
      <c r="HD252" s="361"/>
    </row>
    <row r="253" spans="195:212" ht="14.25">
      <c r="GM253" s="361"/>
      <c r="GN253" s="361"/>
      <c r="GO253" s="361"/>
      <c r="GP253" s="361"/>
      <c r="GQ253" s="361"/>
      <c r="GR253" s="361"/>
      <c r="GS253" s="361"/>
      <c r="GT253" s="361"/>
      <c r="GU253" s="361"/>
      <c r="GV253" s="361"/>
      <c r="GW253" s="361"/>
      <c r="GX253" s="361"/>
      <c r="GY253" s="361"/>
      <c r="GZ253" s="361"/>
      <c r="HA253" s="361"/>
      <c r="HB253" s="361"/>
      <c r="HC253" s="361"/>
      <c r="HD253" s="361"/>
    </row>
    <row r="254" spans="195:212" ht="14.25">
      <c r="GM254" s="361"/>
      <c r="GN254" s="361"/>
      <c r="GO254" s="361"/>
      <c r="GP254" s="361"/>
      <c r="GQ254" s="361"/>
      <c r="GR254" s="361"/>
      <c r="GS254" s="361"/>
      <c r="GT254" s="361"/>
      <c r="GU254" s="361"/>
      <c r="GV254" s="361"/>
      <c r="GW254" s="361"/>
      <c r="GX254" s="361"/>
      <c r="GY254" s="361"/>
      <c r="GZ254" s="361"/>
      <c r="HA254" s="361"/>
      <c r="HB254" s="361"/>
      <c r="HC254" s="361"/>
      <c r="HD254" s="361"/>
    </row>
    <row r="255" spans="195:212" ht="14.25">
      <c r="GM255" s="361"/>
      <c r="GN255" s="361"/>
      <c r="GO255" s="361"/>
      <c r="GP255" s="361"/>
      <c r="GQ255" s="361"/>
      <c r="GR255" s="361"/>
      <c r="GS255" s="361"/>
      <c r="GT255" s="361"/>
      <c r="GU255" s="361"/>
      <c r="GV255" s="361"/>
      <c r="GW255" s="361"/>
      <c r="GX255" s="361"/>
      <c r="GY255" s="361"/>
      <c r="GZ255" s="361"/>
      <c r="HA255" s="361"/>
      <c r="HB255" s="361"/>
      <c r="HC255" s="361"/>
      <c r="HD255" s="361"/>
    </row>
    <row r="256" spans="195:212" ht="14.25">
      <c r="GM256" s="361"/>
      <c r="GN256" s="361"/>
      <c r="GO256" s="361"/>
      <c r="GP256" s="361"/>
      <c r="GQ256" s="361"/>
      <c r="GR256" s="361"/>
      <c r="GS256" s="361"/>
      <c r="GT256" s="361"/>
      <c r="GU256" s="361"/>
      <c r="GV256" s="361"/>
      <c r="GW256" s="361"/>
      <c r="GX256" s="361"/>
      <c r="GY256" s="361"/>
      <c r="GZ256" s="361"/>
      <c r="HA256" s="361"/>
      <c r="HB256" s="361"/>
      <c r="HC256" s="361"/>
      <c r="HD256" s="361"/>
    </row>
    <row r="257" spans="195:212" ht="14.25">
      <c r="GM257" s="361"/>
      <c r="GN257" s="361"/>
      <c r="GO257" s="361"/>
      <c r="GP257" s="361"/>
      <c r="GQ257" s="361"/>
      <c r="GR257" s="361"/>
      <c r="GS257" s="361"/>
      <c r="GT257" s="361"/>
      <c r="GU257" s="361"/>
      <c r="GV257" s="361"/>
      <c r="GW257" s="361"/>
      <c r="GX257" s="361"/>
      <c r="GY257" s="361"/>
      <c r="GZ257" s="361"/>
      <c r="HA257" s="361"/>
      <c r="HB257" s="361"/>
      <c r="HC257" s="361"/>
      <c r="HD257" s="361"/>
    </row>
    <row r="258" spans="195:212" ht="14.25">
      <c r="GM258" s="361"/>
      <c r="GN258" s="361"/>
      <c r="GO258" s="361"/>
      <c r="GP258" s="361"/>
      <c r="GQ258" s="361"/>
      <c r="GR258" s="361"/>
      <c r="GS258" s="361"/>
      <c r="GT258" s="361"/>
      <c r="GU258" s="361"/>
      <c r="GV258" s="361"/>
      <c r="GW258" s="361"/>
      <c r="GX258" s="361"/>
      <c r="GY258" s="361"/>
      <c r="GZ258" s="361"/>
      <c r="HA258" s="361"/>
      <c r="HB258" s="361"/>
      <c r="HC258" s="361"/>
      <c r="HD258" s="361"/>
    </row>
    <row r="259" spans="195:212" ht="14.25">
      <c r="GM259" s="361"/>
      <c r="GN259" s="361"/>
      <c r="GO259" s="361"/>
      <c r="GP259" s="361"/>
      <c r="GQ259" s="361"/>
      <c r="GR259" s="361"/>
      <c r="GS259" s="361"/>
      <c r="GT259" s="361"/>
      <c r="GU259" s="361"/>
      <c r="GV259" s="361"/>
      <c r="GW259" s="361"/>
      <c r="GX259" s="361"/>
      <c r="GY259" s="361"/>
      <c r="GZ259" s="361"/>
      <c r="HA259" s="361"/>
      <c r="HB259" s="361"/>
      <c r="HC259" s="361"/>
      <c r="HD259" s="361"/>
    </row>
    <row r="260" spans="195:212" ht="14.25">
      <c r="GM260" s="361"/>
      <c r="GN260" s="361"/>
      <c r="GO260" s="361"/>
      <c r="GP260" s="361"/>
      <c r="GQ260" s="361"/>
      <c r="GR260" s="361"/>
      <c r="GS260" s="361"/>
      <c r="GT260" s="361"/>
      <c r="GU260" s="361"/>
      <c r="GV260" s="361"/>
      <c r="GW260" s="361"/>
      <c r="GX260" s="361"/>
      <c r="GY260" s="361"/>
      <c r="GZ260" s="361"/>
      <c r="HA260" s="361"/>
      <c r="HB260" s="361"/>
      <c r="HC260" s="361"/>
      <c r="HD260" s="361"/>
    </row>
    <row r="261" spans="195:212" ht="14.25">
      <c r="GM261" s="361"/>
      <c r="GN261" s="361"/>
      <c r="GO261" s="361"/>
      <c r="GP261" s="361"/>
      <c r="GQ261" s="361"/>
      <c r="GR261" s="361"/>
      <c r="GS261" s="361"/>
      <c r="GT261" s="361"/>
      <c r="GU261" s="361"/>
      <c r="GV261" s="361"/>
      <c r="GW261" s="361"/>
      <c r="GX261" s="361"/>
      <c r="GY261" s="361"/>
      <c r="GZ261" s="361"/>
      <c r="HA261" s="361"/>
      <c r="HB261" s="361"/>
      <c r="HC261" s="361"/>
      <c r="HD261" s="361"/>
    </row>
    <row r="262" spans="195:212" ht="14.25">
      <c r="GM262" s="361"/>
      <c r="GN262" s="361"/>
      <c r="GO262" s="361"/>
      <c r="GP262" s="361"/>
      <c r="GQ262" s="361"/>
      <c r="GR262" s="361"/>
      <c r="GS262" s="361"/>
      <c r="GT262" s="361"/>
      <c r="GU262" s="361"/>
      <c r="GV262" s="361"/>
      <c r="GW262" s="361"/>
      <c r="GX262" s="361"/>
      <c r="GY262" s="361"/>
      <c r="GZ262" s="361"/>
      <c r="HA262" s="361"/>
      <c r="HB262" s="361"/>
      <c r="HC262" s="361"/>
      <c r="HD262" s="361"/>
    </row>
    <row r="263" spans="195:212" ht="14.25">
      <c r="GM263" s="361"/>
      <c r="GN263" s="361"/>
      <c r="GO263" s="361"/>
      <c r="GP263" s="361"/>
      <c r="GQ263" s="361"/>
      <c r="GR263" s="361"/>
      <c r="GS263" s="361"/>
      <c r="GT263" s="361"/>
      <c r="GU263" s="361"/>
      <c r="GV263" s="361"/>
      <c r="GW263" s="361"/>
      <c r="GX263" s="361"/>
      <c r="GY263" s="361"/>
      <c r="GZ263" s="361"/>
      <c r="HA263" s="361"/>
      <c r="HB263" s="361"/>
      <c r="HC263" s="361"/>
      <c r="HD263" s="361"/>
    </row>
    <row r="264" spans="195:212" ht="14.25">
      <c r="GM264" s="361"/>
      <c r="GN264" s="361"/>
      <c r="GO264" s="361"/>
      <c r="GP264" s="361"/>
      <c r="GQ264" s="361"/>
      <c r="GR264" s="361"/>
      <c r="GS264" s="361"/>
      <c r="GT264" s="361"/>
      <c r="GU264" s="361"/>
      <c r="GV264" s="361"/>
      <c r="GW264" s="361"/>
      <c r="GX264" s="361"/>
      <c r="GY264" s="361"/>
      <c r="GZ264" s="361"/>
      <c r="HA264" s="361"/>
      <c r="HB264" s="361"/>
      <c r="HC264" s="361"/>
      <c r="HD264" s="361"/>
    </row>
    <row r="265" spans="195:212" ht="14.25">
      <c r="GM265" s="361"/>
      <c r="GN265" s="361"/>
      <c r="GO265" s="361"/>
      <c r="GP265" s="361"/>
      <c r="GQ265" s="361"/>
      <c r="GR265" s="361"/>
      <c r="GS265" s="361"/>
      <c r="GT265" s="361"/>
      <c r="GU265" s="361"/>
      <c r="GV265" s="361"/>
      <c r="GW265" s="361"/>
      <c r="GX265" s="361"/>
      <c r="GY265" s="361"/>
      <c r="GZ265" s="361"/>
      <c r="HA265" s="361"/>
      <c r="HB265" s="361"/>
      <c r="HC265" s="361"/>
      <c r="HD265" s="361"/>
    </row>
    <row r="266" spans="195:212" ht="14.25">
      <c r="GM266" s="361"/>
      <c r="GN266" s="361"/>
      <c r="GO266" s="361"/>
      <c r="GP266" s="361"/>
      <c r="GQ266" s="361"/>
      <c r="GR266" s="361"/>
      <c r="GS266" s="361"/>
      <c r="GT266" s="361"/>
      <c r="GU266" s="361"/>
      <c r="GV266" s="361"/>
      <c r="GW266" s="361"/>
      <c r="GX266" s="361"/>
      <c r="GY266" s="361"/>
      <c r="GZ266" s="361"/>
      <c r="HA266" s="361"/>
      <c r="HB266" s="361"/>
      <c r="HC266" s="361"/>
      <c r="HD266" s="361"/>
    </row>
    <row r="267" spans="195:212" ht="14.25">
      <c r="GM267" s="361"/>
      <c r="GN267" s="361"/>
      <c r="GO267" s="361"/>
      <c r="GP267" s="361"/>
      <c r="GQ267" s="361"/>
      <c r="GR267" s="361"/>
      <c r="GS267" s="361"/>
      <c r="GT267" s="361"/>
      <c r="GU267" s="361"/>
      <c r="GV267" s="361"/>
      <c r="GW267" s="361"/>
      <c r="GX267" s="361"/>
      <c r="GY267" s="361"/>
      <c r="GZ267" s="361"/>
      <c r="HA267" s="361"/>
      <c r="HB267" s="361"/>
      <c r="HC267" s="361"/>
      <c r="HD267" s="361"/>
    </row>
    <row r="268" spans="195:212" ht="14.25">
      <c r="GM268" s="361"/>
      <c r="GN268" s="361"/>
      <c r="GO268" s="361"/>
      <c r="GP268" s="361"/>
      <c r="GQ268" s="361"/>
      <c r="GR268" s="361"/>
      <c r="GS268" s="361"/>
      <c r="GT268" s="361"/>
      <c r="GU268" s="361"/>
      <c r="GV268" s="361"/>
      <c r="GW268" s="361"/>
      <c r="GX268" s="361"/>
      <c r="GY268" s="361"/>
      <c r="GZ268" s="361"/>
      <c r="HA268" s="361"/>
      <c r="HB268" s="361"/>
      <c r="HC268" s="361"/>
      <c r="HD268" s="361"/>
    </row>
    <row r="269" spans="195:212" ht="14.25">
      <c r="GM269" s="361"/>
      <c r="GN269" s="361"/>
      <c r="GO269" s="361"/>
      <c r="GP269" s="361"/>
      <c r="GQ269" s="361"/>
      <c r="GR269" s="361"/>
      <c r="GS269" s="361"/>
      <c r="GT269" s="361"/>
      <c r="GU269" s="361"/>
      <c r="GV269" s="361"/>
      <c r="GW269" s="361"/>
      <c r="GX269" s="361"/>
      <c r="GY269" s="361"/>
      <c r="GZ269" s="361"/>
      <c r="HA269" s="361"/>
      <c r="HB269" s="361"/>
      <c r="HC269" s="361"/>
      <c r="HD269" s="361"/>
    </row>
    <row r="270" spans="195:212" ht="14.25">
      <c r="GM270" s="361"/>
      <c r="GN270" s="361"/>
      <c r="GO270" s="361"/>
      <c r="GP270" s="361"/>
      <c r="GQ270" s="361"/>
      <c r="GR270" s="361"/>
      <c r="GS270" s="361"/>
      <c r="GT270" s="361"/>
      <c r="GU270" s="361"/>
      <c r="GV270" s="361"/>
      <c r="GW270" s="361"/>
      <c r="GX270" s="361"/>
      <c r="GY270" s="361"/>
      <c r="GZ270" s="361"/>
      <c r="HA270" s="361"/>
      <c r="HB270" s="361"/>
      <c r="HC270" s="361"/>
      <c r="HD270" s="361"/>
    </row>
    <row r="271" spans="195:212" ht="14.25">
      <c r="GM271" s="361"/>
      <c r="GN271" s="361"/>
      <c r="GO271" s="361"/>
      <c r="GP271" s="361"/>
      <c r="GQ271" s="361"/>
      <c r="GR271" s="361"/>
      <c r="GS271" s="361"/>
      <c r="GT271" s="361"/>
      <c r="GU271" s="361"/>
      <c r="GV271" s="361"/>
      <c r="GW271" s="361"/>
      <c r="GX271" s="361"/>
      <c r="GY271" s="361"/>
      <c r="GZ271" s="361"/>
      <c r="HA271" s="361"/>
      <c r="HB271" s="361"/>
      <c r="HC271" s="361"/>
      <c r="HD271" s="361"/>
    </row>
    <row r="272" spans="195:212" ht="14.25">
      <c r="GM272" s="361"/>
      <c r="GN272" s="361"/>
      <c r="GO272" s="361"/>
      <c r="GP272" s="361"/>
      <c r="GQ272" s="361"/>
      <c r="GR272" s="361"/>
      <c r="GS272" s="361"/>
      <c r="GT272" s="361"/>
      <c r="GU272" s="361"/>
      <c r="GV272" s="361"/>
      <c r="GW272" s="361"/>
      <c r="GX272" s="361"/>
      <c r="GY272" s="361"/>
      <c r="GZ272" s="361"/>
      <c r="HA272" s="361"/>
      <c r="HB272" s="361"/>
      <c r="HC272" s="361"/>
      <c r="HD272" s="361"/>
    </row>
    <row r="273" spans="195:212" ht="14.25">
      <c r="GM273" s="361"/>
      <c r="GN273" s="361"/>
      <c r="GO273" s="361"/>
      <c r="GP273" s="361"/>
      <c r="GQ273" s="361"/>
      <c r="GR273" s="361"/>
      <c r="GS273" s="361"/>
      <c r="GT273" s="361"/>
      <c r="GU273" s="361"/>
      <c r="GV273" s="361"/>
      <c r="GW273" s="361"/>
      <c r="GX273" s="361"/>
      <c r="GY273" s="361"/>
      <c r="GZ273" s="361"/>
      <c r="HA273" s="361"/>
      <c r="HB273" s="361"/>
      <c r="HC273" s="361"/>
      <c r="HD273" s="361"/>
    </row>
    <row r="274" spans="195:212" ht="14.25">
      <c r="GM274" s="361"/>
      <c r="GN274" s="361"/>
      <c r="GO274" s="361"/>
      <c r="GP274" s="361"/>
      <c r="GQ274" s="361"/>
      <c r="GR274" s="361"/>
      <c r="GS274" s="361"/>
      <c r="GT274" s="361"/>
      <c r="GU274" s="361"/>
      <c r="GV274" s="361"/>
      <c r="GW274" s="361"/>
      <c r="GX274" s="361"/>
      <c r="GY274" s="361"/>
      <c r="GZ274" s="361"/>
      <c r="HA274" s="361"/>
      <c r="HB274" s="361"/>
      <c r="HC274" s="361"/>
      <c r="HD274" s="361"/>
    </row>
    <row r="275" spans="195:212" ht="14.25">
      <c r="GM275" s="361"/>
      <c r="GN275" s="361"/>
      <c r="GO275" s="361"/>
      <c r="GP275" s="361"/>
      <c r="GQ275" s="361"/>
      <c r="GR275" s="361"/>
      <c r="GS275" s="361"/>
      <c r="GT275" s="361"/>
      <c r="GU275" s="361"/>
      <c r="GV275" s="361"/>
      <c r="GW275" s="361"/>
      <c r="GX275" s="361"/>
      <c r="GY275" s="361"/>
      <c r="GZ275" s="361"/>
      <c r="HA275" s="361"/>
      <c r="HB275" s="361"/>
      <c r="HC275" s="361"/>
      <c r="HD275" s="361"/>
    </row>
    <row r="276" spans="195:212" ht="14.25">
      <c r="GM276" s="361"/>
      <c r="GN276" s="361"/>
      <c r="GO276" s="361"/>
      <c r="GP276" s="361"/>
      <c r="GQ276" s="361"/>
      <c r="GR276" s="361"/>
      <c r="GS276" s="361"/>
      <c r="GT276" s="361"/>
      <c r="GU276" s="361"/>
      <c r="GV276" s="361"/>
      <c r="GW276" s="361"/>
      <c r="GX276" s="361"/>
      <c r="GY276" s="361"/>
      <c r="GZ276" s="361"/>
      <c r="HA276" s="361"/>
      <c r="HB276" s="361"/>
      <c r="HC276" s="361"/>
      <c r="HD276" s="361"/>
    </row>
    <row r="277" spans="195:212" ht="14.25">
      <c r="GM277" s="361"/>
      <c r="GN277" s="361"/>
      <c r="GO277" s="361"/>
      <c r="GP277" s="361"/>
      <c r="GQ277" s="361"/>
      <c r="GR277" s="361"/>
      <c r="GS277" s="361"/>
      <c r="GT277" s="361"/>
      <c r="GU277" s="361"/>
      <c r="GV277" s="361"/>
      <c r="GW277" s="361"/>
      <c r="GX277" s="361"/>
      <c r="GY277" s="361"/>
      <c r="GZ277" s="361"/>
      <c r="HA277" s="361"/>
      <c r="HB277" s="361"/>
      <c r="HC277" s="361"/>
      <c r="HD277" s="361"/>
    </row>
    <row r="278" spans="195:212" ht="14.25">
      <c r="GM278" s="361"/>
      <c r="GN278" s="361"/>
      <c r="GO278" s="361"/>
      <c r="GP278" s="361"/>
      <c r="GQ278" s="361"/>
      <c r="GR278" s="361"/>
      <c r="GS278" s="361"/>
      <c r="GT278" s="361"/>
      <c r="GU278" s="361"/>
      <c r="GV278" s="361"/>
      <c r="GW278" s="361"/>
      <c r="GX278" s="361"/>
      <c r="GY278" s="361"/>
      <c r="GZ278" s="361"/>
      <c r="HA278" s="361"/>
      <c r="HB278" s="361"/>
      <c r="HC278" s="361"/>
      <c r="HD278" s="361"/>
    </row>
    <row r="279" spans="195:212" ht="14.25">
      <c r="GM279" s="361"/>
      <c r="GN279" s="361"/>
      <c r="GO279" s="361"/>
      <c r="GP279" s="361"/>
      <c r="GQ279" s="361"/>
      <c r="GR279" s="361"/>
      <c r="GS279" s="361"/>
      <c r="GT279" s="361"/>
      <c r="GU279" s="361"/>
      <c r="GV279" s="361"/>
      <c r="GW279" s="361"/>
      <c r="GX279" s="361"/>
      <c r="GY279" s="361"/>
      <c r="GZ279" s="361"/>
      <c r="HA279" s="361"/>
      <c r="HB279" s="361"/>
      <c r="HC279" s="361"/>
      <c r="HD279" s="361"/>
    </row>
    <row r="280" spans="195:212" ht="14.25">
      <c r="GM280" s="361"/>
      <c r="GN280" s="361"/>
      <c r="GO280" s="361"/>
      <c r="GP280" s="361"/>
      <c r="GQ280" s="361"/>
      <c r="GR280" s="361"/>
      <c r="GS280" s="361"/>
      <c r="GT280" s="361"/>
      <c r="GU280" s="361"/>
      <c r="GV280" s="361"/>
      <c r="GW280" s="361"/>
      <c r="GX280" s="361"/>
      <c r="GY280" s="361"/>
      <c r="GZ280" s="361"/>
      <c r="HA280" s="361"/>
      <c r="HB280" s="361"/>
      <c r="HC280" s="361"/>
      <c r="HD280" s="361"/>
    </row>
    <row r="281" spans="195:212" ht="14.25">
      <c r="GM281" s="361"/>
      <c r="GN281" s="361"/>
      <c r="GO281" s="361"/>
      <c r="GP281" s="361"/>
      <c r="GQ281" s="361"/>
      <c r="GR281" s="361"/>
      <c r="GS281" s="361"/>
      <c r="GT281" s="361"/>
      <c r="GU281" s="361"/>
      <c r="GV281" s="361"/>
      <c r="GW281" s="361"/>
      <c r="GX281" s="361"/>
      <c r="GY281" s="361"/>
      <c r="GZ281" s="361"/>
      <c r="HA281" s="361"/>
      <c r="HB281" s="361"/>
      <c r="HC281" s="361"/>
      <c r="HD281" s="361"/>
    </row>
    <row r="282" spans="195:212" ht="14.25">
      <c r="GM282" s="361"/>
      <c r="GN282" s="361"/>
      <c r="GO282" s="361"/>
      <c r="GP282" s="361"/>
      <c r="GQ282" s="361"/>
      <c r="GR282" s="361"/>
      <c r="GS282" s="361"/>
      <c r="GT282" s="361"/>
      <c r="GU282" s="361"/>
      <c r="GV282" s="361"/>
      <c r="GW282" s="361"/>
      <c r="GX282" s="361"/>
      <c r="GY282" s="361"/>
      <c r="GZ282" s="361"/>
      <c r="HA282" s="361"/>
      <c r="HB282" s="361"/>
      <c r="HC282" s="361"/>
      <c r="HD282" s="361"/>
    </row>
    <row r="283" spans="195:212" ht="14.25">
      <c r="GM283" s="361"/>
      <c r="GN283" s="361"/>
      <c r="GO283" s="361"/>
      <c r="GP283" s="361"/>
      <c r="GQ283" s="361"/>
      <c r="GR283" s="361"/>
      <c r="GS283" s="361"/>
      <c r="GT283" s="361"/>
      <c r="GU283" s="361"/>
      <c r="GV283" s="361"/>
      <c r="GW283" s="361"/>
      <c r="GX283" s="361"/>
      <c r="GY283" s="361"/>
      <c r="GZ283" s="361"/>
      <c r="HA283" s="361"/>
      <c r="HB283" s="361"/>
      <c r="HC283" s="361"/>
      <c r="HD283" s="361"/>
    </row>
    <row r="284" spans="195:212" ht="14.25">
      <c r="GM284" s="361"/>
      <c r="GN284" s="361"/>
      <c r="GO284" s="361"/>
      <c r="GP284" s="361"/>
      <c r="GQ284" s="361"/>
      <c r="GR284" s="361"/>
      <c r="GS284" s="361"/>
      <c r="GT284" s="361"/>
      <c r="GU284" s="361"/>
      <c r="GV284" s="361"/>
      <c r="GW284" s="361"/>
      <c r="GX284" s="361"/>
      <c r="GY284" s="361"/>
      <c r="GZ284" s="361"/>
      <c r="HA284" s="361"/>
      <c r="HB284" s="361"/>
      <c r="HC284" s="361"/>
      <c r="HD284" s="361"/>
    </row>
    <row r="285" spans="195:212" ht="14.25">
      <c r="GM285" s="361"/>
      <c r="GN285" s="361"/>
      <c r="GO285" s="361"/>
      <c r="GP285" s="361"/>
      <c r="GQ285" s="361"/>
      <c r="GR285" s="361"/>
      <c r="GS285" s="361"/>
      <c r="GT285" s="361"/>
      <c r="GU285" s="361"/>
      <c r="GV285" s="361"/>
      <c r="GW285" s="361"/>
      <c r="GX285" s="361"/>
      <c r="GY285" s="361"/>
      <c r="GZ285" s="361"/>
      <c r="HA285" s="361"/>
      <c r="HB285" s="361"/>
      <c r="HC285" s="361"/>
      <c r="HD285" s="361"/>
    </row>
    <row r="286" spans="195:212" ht="14.25">
      <c r="GM286" s="361"/>
      <c r="GN286" s="361"/>
      <c r="GO286" s="361"/>
      <c r="GP286" s="361"/>
      <c r="GQ286" s="361"/>
      <c r="GR286" s="361"/>
      <c r="GS286" s="361"/>
      <c r="GT286" s="361"/>
      <c r="GU286" s="361"/>
      <c r="GV286" s="361"/>
      <c r="GW286" s="361"/>
      <c r="GX286" s="361"/>
      <c r="GY286" s="361"/>
      <c r="GZ286" s="361"/>
      <c r="HA286" s="361"/>
      <c r="HB286" s="361"/>
      <c r="HC286" s="361"/>
      <c r="HD286" s="361"/>
    </row>
    <row r="287" spans="195:212" ht="14.25">
      <c r="GM287" s="361"/>
      <c r="GN287" s="361"/>
      <c r="GO287" s="361"/>
      <c r="GP287" s="361"/>
      <c r="GQ287" s="361"/>
      <c r="GR287" s="361"/>
      <c r="GS287" s="361"/>
      <c r="GT287" s="361"/>
      <c r="GU287" s="361"/>
      <c r="GV287" s="361"/>
      <c r="GW287" s="361"/>
      <c r="GX287" s="361"/>
      <c r="GY287" s="361"/>
      <c r="GZ287" s="361"/>
      <c r="HA287" s="361"/>
      <c r="HB287" s="361"/>
      <c r="HC287" s="361"/>
      <c r="HD287" s="361"/>
    </row>
    <row r="288" spans="195:212" ht="14.25">
      <c r="GM288" s="361"/>
      <c r="GN288" s="361"/>
      <c r="GO288" s="361"/>
      <c r="GP288" s="361"/>
      <c r="GQ288" s="361"/>
      <c r="GR288" s="361"/>
      <c r="GS288" s="361"/>
      <c r="GT288" s="361"/>
      <c r="GU288" s="361"/>
      <c r="GV288" s="361"/>
      <c r="GW288" s="361"/>
      <c r="GX288" s="361"/>
      <c r="GY288" s="361"/>
      <c r="GZ288" s="361"/>
      <c r="HA288" s="361"/>
      <c r="HB288" s="361"/>
      <c r="HC288" s="361"/>
      <c r="HD288" s="361"/>
    </row>
    <row r="289" spans="195:212" ht="14.25">
      <c r="GM289" s="361"/>
      <c r="GN289" s="361"/>
      <c r="GO289" s="361"/>
      <c r="GP289" s="361"/>
      <c r="GQ289" s="361"/>
      <c r="GR289" s="361"/>
      <c r="GS289" s="361"/>
      <c r="GT289" s="361"/>
      <c r="GU289" s="361"/>
      <c r="GV289" s="361"/>
      <c r="GW289" s="361"/>
      <c r="GX289" s="361"/>
      <c r="GY289" s="361"/>
      <c r="GZ289" s="361"/>
      <c r="HA289" s="361"/>
      <c r="HB289" s="361"/>
      <c r="HC289" s="361"/>
      <c r="HD289" s="361"/>
    </row>
    <row r="290" spans="195:212" ht="14.25">
      <c r="GM290" s="361"/>
      <c r="GN290" s="361"/>
      <c r="GO290" s="361"/>
      <c r="GP290" s="361"/>
      <c r="GQ290" s="361"/>
      <c r="GR290" s="361"/>
      <c r="GS290" s="361"/>
      <c r="GT290" s="361"/>
      <c r="GU290" s="361"/>
      <c r="GV290" s="361"/>
      <c r="GW290" s="361"/>
      <c r="GX290" s="361"/>
      <c r="GY290" s="361"/>
      <c r="GZ290" s="361"/>
      <c r="HA290" s="361"/>
      <c r="HB290" s="361"/>
      <c r="HC290" s="361"/>
      <c r="HD290" s="361"/>
    </row>
    <row r="291" spans="195:212" ht="14.25">
      <c r="GM291" s="361"/>
      <c r="GN291" s="361"/>
      <c r="GO291" s="361"/>
      <c r="GP291" s="361"/>
      <c r="GQ291" s="361"/>
      <c r="GR291" s="361"/>
      <c r="GS291" s="361"/>
      <c r="GT291" s="361"/>
      <c r="GU291" s="361"/>
      <c r="GV291" s="361"/>
      <c r="GW291" s="361"/>
      <c r="GX291" s="361"/>
      <c r="GY291" s="361"/>
      <c r="GZ291" s="361"/>
      <c r="HA291" s="361"/>
      <c r="HB291" s="361"/>
      <c r="HC291" s="361"/>
      <c r="HD291" s="361"/>
    </row>
    <row r="292" spans="195:212" ht="14.25">
      <c r="GM292" s="361"/>
      <c r="GN292" s="361"/>
      <c r="GO292" s="361"/>
      <c r="GP292" s="361"/>
      <c r="GQ292" s="361"/>
      <c r="GR292" s="361"/>
      <c r="GS292" s="361"/>
      <c r="GT292" s="361"/>
      <c r="GU292" s="361"/>
      <c r="GV292" s="361"/>
      <c r="GW292" s="361"/>
      <c r="GX292" s="361"/>
      <c r="GY292" s="361"/>
      <c r="GZ292" s="361"/>
      <c r="HA292" s="361"/>
      <c r="HB292" s="361"/>
      <c r="HC292" s="361"/>
      <c r="HD292" s="361"/>
    </row>
    <row r="293" spans="195:212" ht="14.25">
      <c r="GM293" s="361"/>
      <c r="GN293" s="361"/>
      <c r="GO293" s="361"/>
      <c r="GP293" s="361"/>
      <c r="GQ293" s="361"/>
      <c r="GR293" s="361"/>
      <c r="GS293" s="361"/>
      <c r="GT293" s="361"/>
      <c r="GU293" s="361"/>
      <c r="GV293" s="361"/>
      <c r="GW293" s="361"/>
      <c r="GX293" s="361"/>
      <c r="GY293" s="361"/>
      <c r="GZ293" s="361"/>
      <c r="HA293" s="361"/>
      <c r="HB293" s="361"/>
      <c r="HC293" s="361"/>
      <c r="HD293" s="361"/>
    </row>
    <row r="294" spans="195:212" ht="14.25">
      <c r="GM294" s="361"/>
      <c r="GN294" s="361"/>
      <c r="GO294" s="361"/>
      <c r="GP294" s="361"/>
      <c r="GQ294" s="361"/>
      <c r="GR294" s="361"/>
      <c r="GS294" s="361"/>
      <c r="GT294" s="361"/>
      <c r="GU294" s="361"/>
      <c r="GV294" s="361"/>
      <c r="GW294" s="361"/>
      <c r="GX294" s="361"/>
      <c r="GY294" s="361"/>
      <c r="GZ294" s="361"/>
      <c r="HA294" s="361"/>
      <c r="HB294" s="361"/>
      <c r="HC294" s="361"/>
      <c r="HD294" s="361"/>
    </row>
    <row r="295" spans="195:212" ht="14.25">
      <c r="GM295" s="361"/>
      <c r="GN295" s="361"/>
      <c r="GO295" s="361"/>
      <c r="GP295" s="361"/>
      <c r="GQ295" s="361"/>
      <c r="GR295" s="361"/>
      <c r="GS295" s="361"/>
      <c r="GT295" s="361"/>
      <c r="GU295" s="361"/>
      <c r="GV295" s="361"/>
      <c r="GW295" s="361"/>
      <c r="GX295" s="361"/>
      <c r="GY295" s="361"/>
      <c r="GZ295" s="361"/>
      <c r="HA295" s="361"/>
      <c r="HB295" s="361"/>
      <c r="HC295" s="361"/>
      <c r="HD295" s="361"/>
    </row>
    <row r="296" spans="195:212" ht="14.25">
      <c r="GM296" s="361"/>
      <c r="GN296" s="361"/>
      <c r="GO296" s="361"/>
      <c r="GP296" s="361"/>
      <c r="GQ296" s="361"/>
      <c r="GR296" s="361"/>
      <c r="GS296" s="361"/>
      <c r="GT296" s="361"/>
      <c r="GU296" s="361"/>
      <c r="GV296" s="361"/>
      <c r="GW296" s="361"/>
      <c r="GX296" s="361"/>
      <c r="GY296" s="361"/>
      <c r="GZ296" s="361"/>
      <c r="HA296" s="361"/>
      <c r="HB296" s="361"/>
      <c r="HC296" s="361"/>
      <c r="HD296" s="361"/>
    </row>
    <row r="297" spans="195:212" ht="14.25">
      <c r="GM297" s="361"/>
      <c r="GN297" s="361"/>
      <c r="GO297" s="361"/>
      <c r="GP297" s="361"/>
      <c r="GQ297" s="361"/>
      <c r="GR297" s="361"/>
      <c r="GS297" s="361"/>
      <c r="GT297" s="361"/>
      <c r="GU297" s="361"/>
      <c r="GV297" s="361"/>
      <c r="GW297" s="361"/>
      <c r="GX297" s="361"/>
      <c r="GY297" s="361"/>
      <c r="GZ297" s="361"/>
      <c r="HA297" s="361"/>
      <c r="HB297" s="361"/>
      <c r="HC297" s="361"/>
      <c r="HD297" s="361"/>
    </row>
    <row r="298" spans="195:212" ht="14.25">
      <c r="GM298" s="361"/>
      <c r="GN298" s="361"/>
      <c r="GO298" s="361"/>
      <c r="GP298" s="361"/>
      <c r="GQ298" s="361"/>
      <c r="GR298" s="361"/>
      <c r="GS298" s="361"/>
      <c r="GT298" s="361"/>
      <c r="GU298" s="361"/>
      <c r="GV298" s="361"/>
      <c r="GW298" s="361"/>
      <c r="GX298" s="361"/>
      <c r="GY298" s="361"/>
      <c r="GZ298" s="361"/>
      <c r="HA298" s="361"/>
      <c r="HB298" s="361"/>
      <c r="HC298" s="361"/>
      <c r="HD298" s="361"/>
    </row>
    <row r="299" spans="195:212" ht="14.25">
      <c r="GM299" s="361"/>
      <c r="GN299" s="361"/>
      <c r="GO299" s="361"/>
      <c r="GP299" s="361"/>
      <c r="GQ299" s="361"/>
      <c r="GR299" s="361"/>
      <c r="GS299" s="361"/>
      <c r="GT299" s="361"/>
      <c r="GU299" s="361"/>
      <c r="GV299" s="361"/>
      <c r="GW299" s="361"/>
      <c r="GX299" s="361"/>
      <c r="GY299" s="361"/>
      <c r="GZ299" s="361"/>
      <c r="HA299" s="361"/>
      <c r="HB299" s="361"/>
      <c r="HC299" s="361"/>
      <c r="HD299" s="361"/>
    </row>
    <row r="300" spans="195:212" ht="14.25">
      <c r="GM300" s="361"/>
      <c r="GN300" s="361"/>
      <c r="GO300" s="361"/>
      <c r="GP300" s="361"/>
      <c r="GQ300" s="361"/>
      <c r="GR300" s="361"/>
      <c r="GS300" s="361"/>
      <c r="GT300" s="361"/>
      <c r="GU300" s="361"/>
      <c r="GV300" s="361"/>
      <c r="GW300" s="361"/>
      <c r="GX300" s="361"/>
      <c r="GY300" s="361"/>
      <c r="GZ300" s="361"/>
      <c r="HA300" s="361"/>
      <c r="HB300" s="361"/>
      <c r="HC300" s="361"/>
      <c r="HD300" s="361"/>
    </row>
    <row r="301" spans="195:212" ht="14.25">
      <c r="GM301" s="361"/>
      <c r="GN301" s="361"/>
      <c r="GO301" s="361"/>
      <c r="GP301" s="361"/>
      <c r="GQ301" s="361"/>
      <c r="GR301" s="361"/>
      <c r="GS301" s="361"/>
      <c r="GT301" s="361"/>
      <c r="GU301" s="361"/>
      <c r="GV301" s="361"/>
      <c r="GW301" s="361"/>
      <c r="GX301" s="361"/>
      <c r="GY301" s="361"/>
      <c r="GZ301" s="361"/>
      <c r="HA301" s="361"/>
      <c r="HB301" s="361"/>
      <c r="HC301" s="361"/>
      <c r="HD301" s="361"/>
    </row>
    <row r="302" spans="195:212" ht="14.25">
      <c r="GM302" s="361"/>
      <c r="GN302" s="361"/>
      <c r="GO302" s="361"/>
      <c r="GP302" s="361"/>
      <c r="GQ302" s="361"/>
      <c r="GR302" s="361"/>
      <c r="GS302" s="361"/>
      <c r="GT302" s="361"/>
      <c r="GU302" s="361"/>
      <c r="GV302" s="361"/>
      <c r="GW302" s="361"/>
      <c r="GX302" s="361"/>
      <c r="GY302" s="361"/>
      <c r="GZ302" s="361"/>
      <c r="HA302" s="361"/>
      <c r="HB302" s="361"/>
      <c r="HC302" s="361"/>
      <c r="HD302" s="361"/>
    </row>
    <row r="303" spans="195:212" ht="14.25">
      <c r="GM303" s="361"/>
      <c r="GN303" s="361"/>
      <c r="GO303" s="361"/>
      <c r="GP303" s="361"/>
      <c r="GQ303" s="361"/>
      <c r="GR303" s="361"/>
      <c r="GS303" s="361"/>
      <c r="GT303" s="361"/>
      <c r="GU303" s="361"/>
      <c r="GV303" s="361"/>
      <c r="GW303" s="361"/>
      <c r="GX303" s="361"/>
      <c r="GY303" s="361"/>
      <c r="GZ303" s="361"/>
      <c r="HA303" s="361"/>
      <c r="HB303" s="361"/>
      <c r="HC303" s="361"/>
      <c r="HD303" s="361"/>
    </row>
    <row r="304" spans="195:212" ht="14.25">
      <c r="GM304" s="361"/>
      <c r="GN304" s="361"/>
      <c r="GO304" s="361"/>
      <c r="GP304" s="361"/>
      <c r="GQ304" s="361"/>
      <c r="GR304" s="361"/>
      <c r="GS304" s="361"/>
      <c r="GT304" s="361"/>
      <c r="GU304" s="361"/>
      <c r="GV304" s="361"/>
      <c r="GW304" s="361"/>
      <c r="GX304" s="361"/>
      <c r="GY304" s="361"/>
      <c r="GZ304" s="361"/>
      <c r="HA304" s="361"/>
      <c r="HB304" s="361"/>
      <c r="HC304" s="361"/>
      <c r="HD304" s="361"/>
    </row>
    <row r="305" spans="195:212" ht="14.25">
      <c r="GM305" s="361"/>
      <c r="GN305" s="361"/>
      <c r="GO305" s="361"/>
      <c r="GP305" s="361"/>
      <c r="GQ305" s="361"/>
      <c r="GR305" s="361"/>
      <c r="GS305" s="361"/>
      <c r="GT305" s="361"/>
      <c r="GU305" s="361"/>
      <c r="GV305" s="361"/>
      <c r="GW305" s="361"/>
      <c r="GX305" s="361"/>
      <c r="GY305" s="361"/>
      <c r="GZ305" s="361"/>
      <c r="HA305" s="361"/>
      <c r="HB305" s="361"/>
      <c r="HC305" s="361"/>
      <c r="HD305" s="361"/>
    </row>
    <row r="306" spans="195:212" ht="14.25">
      <c r="GM306" s="361"/>
      <c r="GN306" s="361"/>
      <c r="GO306" s="361"/>
      <c r="GP306" s="361"/>
      <c r="GQ306" s="361"/>
      <c r="GR306" s="361"/>
      <c r="GS306" s="361"/>
      <c r="GT306" s="361"/>
      <c r="GU306" s="361"/>
      <c r="GV306" s="361"/>
      <c r="GW306" s="361"/>
      <c r="GX306" s="361"/>
      <c r="GY306" s="361"/>
      <c r="GZ306" s="361"/>
      <c r="HA306" s="361"/>
      <c r="HB306" s="361"/>
      <c r="HC306" s="361"/>
      <c r="HD306" s="361"/>
    </row>
    <row r="307" spans="195:212" ht="14.25">
      <c r="GM307" s="361"/>
      <c r="GN307" s="361"/>
      <c r="GO307" s="361"/>
      <c r="GP307" s="361"/>
      <c r="GQ307" s="361"/>
      <c r="GR307" s="361"/>
      <c r="GS307" s="361"/>
      <c r="GT307" s="361"/>
      <c r="GU307" s="361"/>
      <c r="GV307" s="361"/>
      <c r="GW307" s="361"/>
      <c r="GX307" s="361"/>
      <c r="GY307" s="361"/>
      <c r="GZ307" s="361"/>
      <c r="HA307" s="361"/>
      <c r="HB307" s="361"/>
      <c r="HC307" s="361"/>
      <c r="HD307" s="361"/>
    </row>
    <row r="308" spans="195:212" ht="14.25">
      <c r="GM308" s="361"/>
      <c r="GN308" s="361"/>
      <c r="GO308" s="361"/>
      <c r="GP308" s="361"/>
      <c r="GQ308" s="361"/>
      <c r="GR308" s="361"/>
      <c r="GS308" s="361"/>
      <c r="GT308" s="361"/>
      <c r="GU308" s="361"/>
      <c r="GV308" s="361"/>
      <c r="GW308" s="361"/>
      <c r="GX308" s="361"/>
      <c r="GY308" s="361"/>
      <c r="GZ308" s="361"/>
      <c r="HA308" s="361"/>
      <c r="HB308" s="361"/>
      <c r="HC308" s="361"/>
      <c r="HD308" s="361"/>
    </row>
    <row r="309" spans="195:212" ht="14.25">
      <c r="GM309" s="361"/>
      <c r="GN309" s="361"/>
      <c r="GO309" s="361"/>
      <c r="GP309" s="361"/>
      <c r="GQ309" s="361"/>
      <c r="GR309" s="361"/>
      <c r="GS309" s="361"/>
      <c r="GT309" s="361"/>
      <c r="GU309" s="361"/>
      <c r="GV309" s="361"/>
      <c r="GW309" s="361"/>
      <c r="GX309" s="361"/>
      <c r="GY309" s="361"/>
      <c r="GZ309" s="361"/>
      <c r="HA309" s="361"/>
      <c r="HB309" s="361"/>
      <c r="HC309" s="361"/>
      <c r="HD309" s="361"/>
    </row>
    <row r="310" spans="195:212" ht="14.25">
      <c r="GM310" s="361"/>
      <c r="GN310" s="361"/>
      <c r="GO310" s="361"/>
      <c r="GP310" s="361"/>
      <c r="GQ310" s="361"/>
      <c r="GR310" s="361"/>
      <c r="GS310" s="361"/>
      <c r="GT310" s="361"/>
      <c r="GU310" s="361"/>
      <c r="GV310" s="361"/>
      <c r="GW310" s="361"/>
      <c r="GX310" s="361"/>
      <c r="GY310" s="361"/>
      <c r="GZ310" s="361"/>
      <c r="HA310" s="361"/>
      <c r="HB310" s="361"/>
      <c r="HC310" s="361"/>
      <c r="HD310" s="361"/>
    </row>
    <row r="311" spans="195:212" ht="14.25">
      <c r="GM311" s="361"/>
      <c r="GN311" s="361"/>
      <c r="GO311" s="361"/>
      <c r="GP311" s="361"/>
      <c r="GQ311" s="361"/>
      <c r="GR311" s="361"/>
      <c r="GS311" s="361"/>
      <c r="GT311" s="361"/>
      <c r="GU311" s="361"/>
      <c r="GV311" s="361"/>
      <c r="GW311" s="361"/>
      <c r="GX311" s="361"/>
      <c r="GY311" s="361"/>
      <c r="GZ311" s="361"/>
      <c r="HA311" s="361"/>
      <c r="HB311" s="361"/>
      <c r="HC311" s="361"/>
      <c r="HD311" s="361"/>
    </row>
    <row r="312" spans="195:212" ht="14.25">
      <c r="GM312" s="361"/>
      <c r="GN312" s="361"/>
      <c r="GO312" s="361"/>
      <c r="GP312" s="361"/>
      <c r="GQ312" s="361"/>
      <c r="GR312" s="361"/>
      <c r="GS312" s="361"/>
      <c r="GT312" s="361"/>
      <c r="GU312" s="361"/>
      <c r="GV312" s="361"/>
      <c r="GW312" s="361"/>
      <c r="GX312" s="361"/>
      <c r="GY312" s="361"/>
      <c r="GZ312" s="361"/>
      <c r="HA312" s="361"/>
      <c r="HB312" s="361"/>
      <c r="HC312" s="361"/>
      <c r="HD312" s="361"/>
    </row>
    <row r="313" spans="195:212" ht="14.25">
      <c r="GM313" s="361"/>
      <c r="GN313" s="361"/>
      <c r="GO313" s="361"/>
      <c r="GP313" s="361"/>
      <c r="GQ313" s="361"/>
      <c r="GR313" s="361"/>
      <c r="GS313" s="361"/>
      <c r="GT313" s="361"/>
      <c r="GU313" s="361"/>
      <c r="GV313" s="361"/>
      <c r="GW313" s="361"/>
      <c r="GX313" s="361"/>
      <c r="GY313" s="361"/>
      <c r="GZ313" s="361"/>
      <c r="HA313" s="361"/>
      <c r="HB313" s="361"/>
      <c r="HC313" s="361"/>
      <c r="HD313" s="361"/>
    </row>
    <row r="314" spans="195:212" ht="14.25">
      <c r="GM314" s="361"/>
      <c r="GN314" s="361"/>
      <c r="GO314" s="361"/>
      <c r="GP314" s="361"/>
      <c r="GQ314" s="361"/>
      <c r="GR314" s="361"/>
      <c r="GS314" s="361"/>
      <c r="GT314" s="361"/>
      <c r="GU314" s="361"/>
      <c r="GV314" s="361"/>
      <c r="GW314" s="361"/>
      <c r="GX314" s="361"/>
      <c r="GY314" s="361"/>
      <c r="GZ314" s="361"/>
      <c r="HA314" s="361"/>
      <c r="HB314" s="361"/>
      <c r="HC314" s="361"/>
      <c r="HD314" s="361"/>
    </row>
    <row r="315" spans="195:212" ht="14.25">
      <c r="GM315" s="361"/>
      <c r="GN315" s="361"/>
      <c r="GO315" s="361"/>
      <c r="GP315" s="361"/>
      <c r="GQ315" s="361"/>
      <c r="GR315" s="361"/>
      <c r="GS315" s="361"/>
      <c r="GT315" s="361"/>
      <c r="GU315" s="361"/>
      <c r="GV315" s="361"/>
      <c r="GW315" s="361"/>
      <c r="GX315" s="361"/>
      <c r="GY315" s="361"/>
      <c r="GZ315" s="361"/>
      <c r="HA315" s="361"/>
      <c r="HB315" s="361"/>
      <c r="HC315" s="361"/>
      <c r="HD315" s="361"/>
    </row>
    <row r="316" spans="195:212" ht="14.25">
      <c r="GM316" s="361"/>
      <c r="GN316" s="361"/>
      <c r="GO316" s="361"/>
      <c r="GP316" s="361"/>
      <c r="GQ316" s="361"/>
      <c r="GR316" s="361"/>
      <c r="GS316" s="361"/>
      <c r="GT316" s="361"/>
      <c r="GU316" s="361"/>
      <c r="GV316" s="361"/>
      <c r="GW316" s="361"/>
      <c r="GX316" s="361"/>
      <c r="GY316" s="361"/>
      <c r="GZ316" s="361"/>
      <c r="HA316" s="361"/>
      <c r="HB316" s="361"/>
      <c r="HC316" s="361"/>
      <c r="HD316" s="361"/>
    </row>
    <row r="317" spans="195:212" ht="14.25">
      <c r="GM317" s="361"/>
      <c r="GN317" s="361"/>
      <c r="GO317" s="361"/>
      <c r="GP317" s="361"/>
      <c r="GQ317" s="361"/>
      <c r="GR317" s="361"/>
      <c r="GS317" s="361"/>
      <c r="GT317" s="361"/>
      <c r="GU317" s="361"/>
      <c r="GV317" s="361"/>
      <c r="GW317" s="361"/>
      <c r="GX317" s="361"/>
      <c r="GY317" s="361"/>
      <c r="GZ317" s="361"/>
      <c r="HA317" s="361"/>
      <c r="HB317" s="361"/>
      <c r="HC317" s="361"/>
      <c r="HD317" s="361"/>
    </row>
    <row r="318" spans="195:212" ht="14.25">
      <c r="GM318" s="361"/>
      <c r="GN318" s="361"/>
      <c r="GO318" s="361"/>
      <c r="GP318" s="361"/>
      <c r="GQ318" s="361"/>
      <c r="GR318" s="361"/>
      <c r="GS318" s="361"/>
      <c r="GT318" s="361"/>
      <c r="GU318" s="361"/>
      <c r="GV318" s="361"/>
      <c r="GW318" s="361"/>
      <c r="GX318" s="361"/>
      <c r="GY318" s="361"/>
      <c r="GZ318" s="361"/>
      <c r="HA318" s="361"/>
      <c r="HB318" s="361"/>
      <c r="HC318" s="361"/>
      <c r="HD318" s="361"/>
    </row>
    <row r="319" spans="195:212" ht="14.25">
      <c r="GM319" s="361"/>
      <c r="GN319" s="361"/>
      <c r="GO319" s="361"/>
      <c r="GP319" s="361"/>
      <c r="GQ319" s="361"/>
      <c r="GR319" s="361"/>
      <c r="GS319" s="361"/>
      <c r="GT319" s="361"/>
      <c r="GU319" s="361"/>
      <c r="GV319" s="361"/>
      <c r="GW319" s="361"/>
      <c r="GX319" s="361"/>
      <c r="GY319" s="361"/>
      <c r="GZ319" s="361"/>
      <c r="HA319" s="361"/>
      <c r="HB319" s="361"/>
      <c r="HC319" s="361"/>
      <c r="HD319" s="361"/>
    </row>
    <row r="320" spans="195:212" ht="14.25">
      <c r="GM320" s="361"/>
      <c r="GN320" s="361"/>
      <c r="GO320" s="361"/>
      <c r="GP320" s="361"/>
      <c r="GQ320" s="361"/>
      <c r="GR320" s="361"/>
      <c r="GS320" s="361"/>
      <c r="GT320" s="361"/>
      <c r="GU320" s="361"/>
      <c r="GV320" s="361"/>
      <c r="GW320" s="361"/>
      <c r="GX320" s="361"/>
      <c r="GY320" s="361"/>
      <c r="GZ320" s="361"/>
      <c r="HA320" s="361"/>
      <c r="HB320" s="361"/>
      <c r="HC320" s="361"/>
      <c r="HD320" s="361"/>
    </row>
    <row r="321" spans="195:212" ht="14.25">
      <c r="GM321" s="361"/>
      <c r="GN321" s="361"/>
      <c r="GO321" s="361"/>
      <c r="GP321" s="361"/>
      <c r="GQ321" s="361"/>
      <c r="GR321" s="361"/>
      <c r="GS321" s="361"/>
      <c r="GT321" s="361"/>
      <c r="GU321" s="361"/>
      <c r="GV321" s="361"/>
      <c r="GW321" s="361"/>
      <c r="GX321" s="361"/>
      <c r="GY321" s="361"/>
      <c r="GZ321" s="361"/>
      <c r="HA321" s="361"/>
      <c r="HB321" s="361"/>
      <c r="HC321" s="361"/>
      <c r="HD321" s="361"/>
    </row>
    <row r="322" spans="195:212" ht="14.25">
      <c r="GM322" s="361"/>
      <c r="GN322" s="361"/>
      <c r="GO322" s="361"/>
      <c r="GP322" s="361"/>
      <c r="GQ322" s="361"/>
      <c r="GR322" s="361"/>
      <c r="GS322" s="361"/>
      <c r="GT322" s="361"/>
      <c r="GU322" s="361"/>
      <c r="GV322" s="361"/>
      <c r="GW322" s="361"/>
      <c r="GX322" s="361"/>
      <c r="GY322" s="361"/>
      <c r="GZ322" s="361"/>
      <c r="HA322" s="361"/>
      <c r="HB322" s="361"/>
      <c r="HC322" s="361"/>
      <c r="HD322" s="361"/>
    </row>
    <row r="323" spans="195:212" ht="14.25">
      <c r="GM323" s="361"/>
      <c r="GN323" s="361"/>
      <c r="GO323" s="361"/>
      <c r="GP323" s="361"/>
      <c r="GQ323" s="361"/>
      <c r="GR323" s="361"/>
      <c r="GS323" s="361"/>
      <c r="GT323" s="361"/>
      <c r="GU323" s="361"/>
      <c r="GV323" s="361"/>
      <c r="GW323" s="361"/>
      <c r="GX323" s="361"/>
      <c r="GY323" s="361"/>
      <c r="GZ323" s="361"/>
      <c r="HA323" s="361"/>
      <c r="HB323" s="361"/>
      <c r="HC323" s="361"/>
      <c r="HD323" s="361"/>
    </row>
    <row r="324" spans="195:212" ht="14.25">
      <c r="GM324" s="361"/>
      <c r="GN324" s="361"/>
      <c r="GO324" s="361"/>
      <c r="GP324" s="361"/>
      <c r="GQ324" s="361"/>
      <c r="GR324" s="361"/>
      <c r="GS324" s="361"/>
      <c r="GT324" s="361"/>
      <c r="GU324" s="361"/>
      <c r="GV324" s="361"/>
      <c r="GW324" s="361"/>
      <c r="GX324" s="361"/>
      <c r="GY324" s="361"/>
      <c r="GZ324" s="361"/>
      <c r="HA324" s="361"/>
      <c r="HB324" s="361"/>
      <c r="HC324" s="361"/>
      <c r="HD324" s="361"/>
    </row>
    <row r="325" spans="195:212" ht="14.25">
      <c r="GM325" s="361"/>
      <c r="GN325" s="361"/>
      <c r="GO325" s="361"/>
      <c r="GP325" s="361"/>
      <c r="GQ325" s="361"/>
      <c r="GR325" s="361"/>
      <c r="GS325" s="361"/>
      <c r="GT325" s="361"/>
      <c r="GU325" s="361"/>
      <c r="GV325" s="361"/>
      <c r="GW325" s="361"/>
      <c r="GX325" s="361"/>
      <c r="GY325" s="361"/>
      <c r="GZ325" s="361"/>
      <c r="HA325" s="361"/>
      <c r="HB325" s="361"/>
      <c r="HC325" s="361"/>
      <c r="HD325" s="361"/>
    </row>
    <row r="326" spans="195:212" ht="14.25">
      <c r="GM326" s="361"/>
      <c r="GN326" s="361"/>
      <c r="GO326" s="361"/>
      <c r="GP326" s="361"/>
      <c r="GQ326" s="361"/>
      <c r="GR326" s="361"/>
      <c r="GS326" s="361"/>
      <c r="GT326" s="361"/>
      <c r="GU326" s="361"/>
      <c r="GV326" s="361"/>
      <c r="GW326" s="361"/>
      <c r="GX326" s="361"/>
      <c r="GY326" s="361"/>
      <c r="GZ326" s="361"/>
      <c r="HA326" s="361"/>
      <c r="HB326" s="361"/>
      <c r="HC326" s="361"/>
      <c r="HD326" s="361"/>
    </row>
    <row r="327" spans="195:212" ht="14.25">
      <c r="GM327" s="361"/>
      <c r="GN327" s="361"/>
      <c r="GO327" s="361"/>
      <c r="GP327" s="361"/>
      <c r="GQ327" s="361"/>
      <c r="GR327" s="361"/>
      <c r="GS327" s="361"/>
      <c r="GT327" s="361"/>
      <c r="GU327" s="361"/>
      <c r="GV327" s="361"/>
      <c r="GW327" s="361"/>
      <c r="GX327" s="361"/>
      <c r="GY327" s="361"/>
      <c r="GZ327" s="361"/>
      <c r="HA327" s="361"/>
      <c r="HB327" s="361"/>
      <c r="HC327" s="361"/>
      <c r="HD327" s="361"/>
    </row>
    <row r="328" spans="195:212" ht="14.25">
      <c r="GM328" s="361"/>
      <c r="GN328" s="361"/>
      <c r="GO328" s="361"/>
      <c r="GP328" s="361"/>
      <c r="GQ328" s="361"/>
      <c r="GR328" s="361"/>
      <c r="GS328" s="361"/>
      <c r="GT328" s="361"/>
      <c r="GU328" s="361"/>
      <c r="GV328" s="361"/>
      <c r="GW328" s="361"/>
      <c r="GX328" s="361"/>
      <c r="GY328" s="361"/>
      <c r="GZ328" s="361"/>
      <c r="HA328" s="361"/>
      <c r="HB328" s="361"/>
      <c r="HC328" s="361"/>
      <c r="HD328" s="361"/>
    </row>
    <row r="329" spans="195:212" ht="14.25">
      <c r="GM329" s="361"/>
      <c r="GN329" s="361"/>
      <c r="GO329" s="361"/>
      <c r="GP329" s="361"/>
      <c r="GQ329" s="361"/>
      <c r="GR329" s="361"/>
      <c r="GS329" s="361"/>
      <c r="GT329" s="361"/>
      <c r="GU329" s="361"/>
      <c r="GV329" s="361"/>
      <c r="GW329" s="361"/>
      <c r="GX329" s="361"/>
      <c r="GY329" s="361"/>
      <c r="GZ329" s="361"/>
      <c r="HA329" s="361"/>
      <c r="HB329" s="361"/>
      <c r="HC329" s="361"/>
      <c r="HD329" s="361"/>
    </row>
    <row r="330" spans="195:212" ht="14.25">
      <c r="GM330" s="361"/>
      <c r="GN330" s="361"/>
      <c r="GO330" s="361"/>
      <c r="GP330" s="361"/>
      <c r="GQ330" s="361"/>
      <c r="GR330" s="361"/>
      <c r="GS330" s="361"/>
      <c r="GT330" s="361"/>
      <c r="GU330" s="361"/>
      <c r="GV330" s="361"/>
      <c r="GW330" s="361"/>
      <c r="GX330" s="361"/>
      <c r="GY330" s="361"/>
      <c r="GZ330" s="361"/>
      <c r="HA330" s="361"/>
      <c r="HB330" s="361"/>
      <c r="HC330" s="361"/>
      <c r="HD330" s="361"/>
    </row>
    <row r="331" spans="195:212" ht="14.25">
      <c r="GM331" s="361"/>
      <c r="GN331" s="361"/>
      <c r="GO331" s="361"/>
      <c r="GP331" s="361"/>
      <c r="GQ331" s="361"/>
      <c r="GR331" s="361"/>
      <c r="GS331" s="361"/>
      <c r="GT331" s="361"/>
      <c r="GU331" s="361"/>
      <c r="GV331" s="361"/>
      <c r="GW331" s="361"/>
      <c r="GX331" s="361"/>
      <c r="GY331" s="361"/>
      <c r="GZ331" s="361"/>
      <c r="HA331" s="361"/>
      <c r="HB331" s="361"/>
      <c r="HC331" s="361"/>
      <c r="HD331" s="361"/>
    </row>
    <row r="332" spans="195:212" ht="14.25">
      <c r="GM332" s="361"/>
      <c r="GN332" s="361"/>
      <c r="GO332" s="361"/>
      <c r="GP332" s="361"/>
      <c r="GQ332" s="361"/>
      <c r="GR332" s="361"/>
      <c r="GS332" s="361"/>
      <c r="GT332" s="361"/>
      <c r="GU332" s="361"/>
      <c r="GV332" s="361"/>
      <c r="GW332" s="361"/>
      <c r="GX332" s="361"/>
      <c r="GY332" s="361"/>
      <c r="GZ332" s="361"/>
      <c r="HA332" s="361"/>
      <c r="HB332" s="361"/>
      <c r="HC332" s="361"/>
      <c r="HD332" s="361"/>
    </row>
    <row r="333" spans="195:212" ht="14.25">
      <c r="GM333" s="361"/>
      <c r="GN333" s="361"/>
      <c r="GO333" s="361"/>
      <c r="GP333" s="361"/>
      <c r="GQ333" s="361"/>
      <c r="GR333" s="361"/>
      <c r="GS333" s="361"/>
      <c r="GT333" s="361"/>
      <c r="GU333" s="361"/>
      <c r="GV333" s="361"/>
      <c r="GW333" s="361"/>
      <c r="GX333" s="361"/>
      <c r="GY333" s="361"/>
      <c r="GZ333" s="361"/>
      <c r="HA333" s="361"/>
      <c r="HB333" s="361"/>
      <c r="HC333" s="361"/>
      <c r="HD333" s="361"/>
    </row>
    <row r="334" spans="195:212" ht="14.25">
      <c r="GM334" s="361"/>
      <c r="GN334" s="361"/>
      <c r="GO334" s="361"/>
      <c r="GP334" s="361"/>
      <c r="GQ334" s="361"/>
      <c r="GR334" s="361"/>
      <c r="GS334" s="361"/>
      <c r="GT334" s="361"/>
      <c r="GU334" s="361"/>
      <c r="GV334" s="361"/>
      <c r="GW334" s="361"/>
      <c r="GX334" s="361"/>
      <c r="GY334" s="361"/>
      <c r="GZ334" s="361"/>
      <c r="HA334" s="361"/>
      <c r="HB334" s="361"/>
      <c r="HC334" s="361"/>
      <c r="HD334" s="361"/>
    </row>
    <row r="335" spans="195:212" ht="14.25">
      <c r="GM335" s="361"/>
      <c r="GN335" s="361"/>
      <c r="GO335" s="361"/>
      <c r="GP335" s="361"/>
      <c r="GQ335" s="361"/>
      <c r="GR335" s="361"/>
      <c r="GS335" s="361"/>
      <c r="GT335" s="361"/>
      <c r="GU335" s="361"/>
      <c r="GV335" s="361"/>
      <c r="GW335" s="361"/>
      <c r="GX335" s="361"/>
      <c r="GY335" s="361"/>
      <c r="GZ335" s="361"/>
      <c r="HA335" s="361"/>
      <c r="HB335" s="361"/>
      <c r="HC335" s="361"/>
      <c r="HD335" s="361"/>
    </row>
    <row r="336" spans="195:212" ht="14.25">
      <c r="GM336" s="361"/>
      <c r="GN336" s="361"/>
      <c r="GO336" s="361"/>
      <c r="GP336" s="361"/>
      <c r="GQ336" s="361"/>
      <c r="GR336" s="361"/>
      <c r="GS336" s="361"/>
      <c r="GT336" s="361"/>
      <c r="GU336" s="361"/>
      <c r="GV336" s="361"/>
      <c r="GW336" s="361"/>
      <c r="GX336" s="361"/>
      <c r="GY336" s="361"/>
      <c r="GZ336" s="361"/>
      <c r="HA336" s="361"/>
      <c r="HB336" s="361"/>
      <c r="HC336" s="361"/>
      <c r="HD336" s="361"/>
    </row>
    <row r="337" spans="195:212" ht="14.25">
      <c r="GM337" s="361"/>
      <c r="GN337" s="361"/>
      <c r="GO337" s="361"/>
      <c r="GP337" s="361"/>
      <c r="GQ337" s="361"/>
      <c r="GR337" s="361"/>
      <c r="GS337" s="361"/>
      <c r="GT337" s="361"/>
      <c r="GU337" s="361"/>
      <c r="GV337" s="361"/>
      <c r="GW337" s="361"/>
      <c r="GX337" s="361"/>
      <c r="GY337" s="361"/>
      <c r="GZ337" s="361"/>
      <c r="HA337" s="361"/>
      <c r="HB337" s="361"/>
      <c r="HC337" s="361"/>
      <c r="HD337" s="361"/>
    </row>
    <row r="338" spans="195:212" ht="14.25">
      <c r="GM338" s="361"/>
      <c r="GN338" s="361"/>
      <c r="GO338" s="361"/>
      <c r="GP338" s="361"/>
      <c r="GQ338" s="361"/>
      <c r="GR338" s="361"/>
      <c r="GS338" s="361"/>
      <c r="GT338" s="361"/>
      <c r="GU338" s="361"/>
      <c r="GV338" s="361"/>
      <c r="GW338" s="361"/>
      <c r="GX338" s="361"/>
      <c r="GY338" s="361"/>
      <c r="GZ338" s="361"/>
      <c r="HA338" s="361"/>
      <c r="HB338" s="361"/>
      <c r="HC338" s="361"/>
      <c r="HD338" s="361"/>
    </row>
    <row r="339" spans="195:212" ht="14.25">
      <c r="GM339" s="361"/>
      <c r="GN339" s="361"/>
      <c r="GO339" s="361"/>
      <c r="GP339" s="361"/>
      <c r="GQ339" s="361"/>
      <c r="GR339" s="361"/>
      <c r="GS339" s="361"/>
      <c r="GT339" s="361"/>
      <c r="GU339" s="361"/>
      <c r="GV339" s="361"/>
      <c r="GW339" s="361"/>
      <c r="GX339" s="361"/>
      <c r="GY339" s="361"/>
      <c r="GZ339" s="361"/>
      <c r="HA339" s="361"/>
      <c r="HB339" s="361"/>
      <c r="HC339" s="361"/>
      <c r="HD339" s="361"/>
    </row>
    <row r="340" spans="195:212" ht="14.25">
      <c r="GM340" s="361"/>
      <c r="GN340" s="361"/>
      <c r="GO340" s="361"/>
      <c r="GP340" s="361"/>
      <c r="GQ340" s="361"/>
      <c r="GR340" s="361"/>
      <c r="GS340" s="361"/>
      <c r="GT340" s="361"/>
      <c r="GU340" s="361"/>
      <c r="GV340" s="361"/>
      <c r="GW340" s="361"/>
      <c r="GX340" s="361"/>
      <c r="GY340" s="361"/>
      <c r="GZ340" s="361"/>
      <c r="HA340" s="361"/>
      <c r="HB340" s="361"/>
      <c r="HC340" s="361"/>
      <c r="HD340" s="361"/>
    </row>
    <row r="341" spans="195:212" ht="14.25">
      <c r="GM341" s="361"/>
      <c r="GN341" s="361"/>
      <c r="GO341" s="361"/>
      <c r="GP341" s="361"/>
      <c r="GQ341" s="361"/>
      <c r="GR341" s="361"/>
      <c r="GS341" s="361"/>
      <c r="GT341" s="361"/>
      <c r="GU341" s="361"/>
      <c r="GV341" s="361"/>
      <c r="GW341" s="361"/>
      <c r="GX341" s="361"/>
      <c r="GY341" s="361"/>
      <c r="GZ341" s="361"/>
      <c r="HA341" s="361"/>
      <c r="HB341" s="361"/>
      <c r="HC341" s="361"/>
      <c r="HD341" s="361"/>
    </row>
    <row r="342" spans="195:212" ht="14.25">
      <c r="GM342" s="361"/>
      <c r="GN342" s="361"/>
      <c r="GO342" s="361"/>
      <c r="GP342" s="361"/>
      <c r="GQ342" s="361"/>
      <c r="GR342" s="361"/>
      <c r="GS342" s="361"/>
      <c r="GT342" s="361"/>
      <c r="GU342" s="361"/>
      <c r="GV342" s="361"/>
      <c r="GW342" s="361"/>
      <c r="GX342" s="361"/>
      <c r="GY342" s="361"/>
      <c r="GZ342" s="361"/>
      <c r="HA342" s="361"/>
      <c r="HB342" s="361"/>
      <c r="HC342" s="361"/>
      <c r="HD342" s="361"/>
    </row>
    <row r="343" spans="195:212" ht="14.25">
      <c r="GM343" s="361"/>
      <c r="GN343" s="361"/>
      <c r="GO343" s="361"/>
      <c r="GP343" s="361"/>
      <c r="GQ343" s="361"/>
      <c r="GR343" s="361"/>
      <c r="GS343" s="361"/>
      <c r="GT343" s="361"/>
      <c r="GU343" s="361"/>
      <c r="GV343" s="361"/>
      <c r="GW343" s="361"/>
      <c r="GX343" s="361"/>
      <c r="GY343" s="361"/>
      <c r="GZ343" s="361"/>
      <c r="HA343" s="361"/>
      <c r="HB343" s="361"/>
      <c r="HC343" s="361"/>
      <c r="HD343" s="361"/>
    </row>
    <row r="344" spans="195:212" ht="14.25">
      <c r="GM344" s="361"/>
      <c r="GN344" s="361"/>
      <c r="GO344" s="361"/>
      <c r="GP344" s="361"/>
      <c r="GQ344" s="361"/>
      <c r="GR344" s="361"/>
      <c r="GS344" s="361"/>
      <c r="GT344" s="361"/>
      <c r="GU344" s="361"/>
      <c r="GV344" s="361"/>
      <c r="GW344" s="361"/>
      <c r="GX344" s="361"/>
      <c r="GY344" s="361"/>
      <c r="GZ344" s="361"/>
      <c r="HA344" s="361"/>
      <c r="HB344" s="361"/>
      <c r="HC344" s="361"/>
      <c r="HD344" s="361"/>
    </row>
    <row r="345" spans="195:212" ht="14.25">
      <c r="GM345" s="361"/>
      <c r="GN345" s="361"/>
      <c r="GO345" s="361"/>
      <c r="GP345" s="361"/>
      <c r="GQ345" s="361"/>
      <c r="GR345" s="361"/>
      <c r="GS345" s="361"/>
      <c r="GT345" s="361"/>
      <c r="GU345" s="361"/>
      <c r="GV345" s="361"/>
      <c r="GW345" s="361"/>
      <c r="GX345" s="361"/>
      <c r="GY345" s="361"/>
      <c r="GZ345" s="361"/>
      <c r="HA345" s="361"/>
      <c r="HB345" s="361"/>
      <c r="HC345" s="361"/>
      <c r="HD345" s="361"/>
    </row>
    <row r="346" spans="195:212" ht="14.25">
      <c r="GM346" s="361"/>
      <c r="GN346" s="361"/>
      <c r="GO346" s="361"/>
      <c r="GP346" s="361"/>
      <c r="GQ346" s="361"/>
      <c r="GR346" s="361"/>
      <c r="GS346" s="361"/>
      <c r="GT346" s="361"/>
      <c r="GU346" s="361"/>
      <c r="GV346" s="361"/>
      <c r="GW346" s="361"/>
      <c r="GX346" s="361"/>
      <c r="GY346" s="361"/>
      <c r="GZ346" s="361"/>
      <c r="HA346" s="361"/>
      <c r="HB346" s="361"/>
      <c r="HC346" s="361"/>
      <c r="HD346" s="361"/>
    </row>
    <row r="347" spans="195:212" ht="14.25">
      <c r="GM347" s="361"/>
      <c r="GN347" s="361"/>
      <c r="GO347" s="361"/>
      <c r="GP347" s="361"/>
      <c r="GQ347" s="361"/>
      <c r="GR347" s="361"/>
      <c r="GS347" s="361"/>
      <c r="GT347" s="361"/>
      <c r="GU347" s="361"/>
      <c r="GV347" s="361"/>
      <c r="GW347" s="361"/>
      <c r="GX347" s="361"/>
      <c r="GY347" s="361"/>
      <c r="GZ347" s="361"/>
      <c r="HA347" s="361"/>
      <c r="HB347" s="361"/>
      <c r="HC347" s="361"/>
      <c r="HD347" s="361"/>
    </row>
    <row r="348" spans="195:212" ht="14.25">
      <c r="GM348" s="361"/>
      <c r="GN348" s="361"/>
      <c r="GO348" s="361"/>
      <c r="GP348" s="361"/>
      <c r="GQ348" s="361"/>
      <c r="GR348" s="361"/>
      <c r="GS348" s="361"/>
      <c r="GT348" s="361"/>
      <c r="GU348" s="361"/>
      <c r="GV348" s="361"/>
      <c r="GW348" s="361"/>
      <c r="GX348" s="361"/>
      <c r="GY348" s="361"/>
      <c r="GZ348" s="361"/>
      <c r="HA348" s="361"/>
      <c r="HB348" s="361"/>
      <c r="HC348" s="361"/>
      <c r="HD348" s="361"/>
    </row>
    <row r="349" spans="195:212" ht="14.25">
      <c r="GM349" s="361"/>
      <c r="GN349" s="361"/>
      <c r="GO349" s="361"/>
      <c r="GP349" s="361"/>
      <c r="GQ349" s="361"/>
      <c r="GR349" s="361"/>
      <c r="GS349" s="361"/>
      <c r="GT349" s="361"/>
      <c r="GU349" s="361"/>
      <c r="GV349" s="361"/>
      <c r="GW349" s="361"/>
      <c r="GX349" s="361"/>
      <c r="GY349" s="361"/>
      <c r="GZ349" s="361"/>
      <c r="HA349" s="361"/>
      <c r="HB349" s="361"/>
      <c r="HC349" s="361"/>
      <c r="HD349" s="361"/>
    </row>
    <row r="350" spans="195:212" ht="14.25">
      <c r="GM350" s="361"/>
      <c r="GN350" s="361"/>
      <c r="GO350" s="361"/>
      <c r="GP350" s="361"/>
      <c r="GQ350" s="361"/>
      <c r="GR350" s="361"/>
      <c r="GS350" s="361"/>
      <c r="GT350" s="361"/>
      <c r="GU350" s="361"/>
      <c r="GV350" s="361"/>
      <c r="GW350" s="361"/>
      <c r="GX350" s="361"/>
      <c r="GY350" s="361"/>
      <c r="GZ350" s="361"/>
      <c r="HA350" s="361"/>
      <c r="HB350" s="361"/>
      <c r="HC350" s="361"/>
      <c r="HD350" s="361"/>
    </row>
    <row r="351" spans="195:212" ht="14.25">
      <c r="GM351" s="361"/>
      <c r="GN351" s="361"/>
      <c r="GO351" s="361"/>
      <c r="GP351" s="361"/>
      <c r="GQ351" s="361"/>
      <c r="GR351" s="361"/>
      <c r="GS351" s="361"/>
      <c r="GT351" s="361"/>
      <c r="GU351" s="361"/>
      <c r="GV351" s="361"/>
      <c r="GW351" s="361"/>
      <c r="GX351" s="361"/>
      <c r="GY351" s="361"/>
      <c r="GZ351" s="361"/>
      <c r="HA351" s="361"/>
      <c r="HB351" s="361"/>
      <c r="HC351" s="361"/>
      <c r="HD351" s="361"/>
    </row>
    <row r="352" spans="195:212" ht="14.25">
      <c r="GM352" s="361"/>
      <c r="GN352" s="361"/>
      <c r="GO352" s="361"/>
      <c r="GP352" s="361"/>
      <c r="GQ352" s="361"/>
      <c r="GR352" s="361"/>
      <c r="GS352" s="361"/>
      <c r="GT352" s="361"/>
      <c r="GU352" s="361"/>
      <c r="GV352" s="361"/>
      <c r="GW352" s="361"/>
      <c r="GX352" s="361"/>
      <c r="GY352" s="361"/>
      <c r="GZ352" s="361"/>
      <c r="HA352" s="361"/>
      <c r="HB352" s="361"/>
      <c r="HC352" s="361"/>
      <c r="HD352" s="361"/>
    </row>
    <row r="353" spans="195:212" ht="14.25">
      <c r="GM353" s="361"/>
      <c r="GN353" s="361"/>
      <c r="GO353" s="361"/>
      <c r="GP353" s="361"/>
      <c r="GQ353" s="361"/>
      <c r="GR353" s="361"/>
      <c r="GS353" s="361"/>
      <c r="GT353" s="361"/>
      <c r="GU353" s="361"/>
      <c r="GV353" s="361"/>
      <c r="GW353" s="361"/>
      <c r="GX353" s="361"/>
      <c r="GY353" s="361"/>
      <c r="GZ353" s="361"/>
      <c r="HA353" s="361"/>
      <c r="HB353" s="361"/>
      <c r="HC353" s="361"/>
      <c r="HD353" s="361"/>
    </row>
    <row r="354" spans="195:212" ht="14.25">
      <c r="GM354" s="361"/>
      <c r="GN354" s="361"/>
      <c r="GO354" s="361"/>
      <c r="GP354" s="361"/>
      <c r="GQ354" s="361"/>
      <c r="GR354" s="361"/>
      <c r="GS354" s="361"/>
      <c r="GT354" s="361"/>
      <c r="GU354" s="361"/>
      <c r="GV354" s="361"/>
      <c r="GW354" s="361"/>
      <c r="GX354" s="361"/>
      <c r="GY354" s="361"/>
      <c r="GZ354" s="361"/>
      <c r="HA354" s="361"/>
      <c r="HB354" s="361"/>
      <c r="HC354" s="361"/>
      <c r="HD354" s="361"/>
    </row>
    <row r="355" spans="195:212" ht="14.25">
      <c r="GM355" s="361"/>
      <c r="GN355" s="361"/>
      <c r="GO355" s="361"/>
      <c r="GP355" s="361"/>
      <c r="GQ355" s="361"/>
      <c r="GR355" s="361"/>
      <c r="GS355" s="361"/>
      <c r="GT355" s="361"/>
      <c r="GU355" s="361"/>
      <c r="GV355" s="361"/>
      <c r="GW355" s="361"/>
      <c r="GX355" s="361"/>
      <c r="GY355" s="361"/>
      <c r="GZ355" s="361"/>
      <c r="HA355" s="361"/>
      <c r="HB355" s="361"/>
      <c r="HC355" s="361"/>
      <c r="HD355" s="361"/>
    </row>
    <row r="356" spans="195:212" ht="14.25">
      <c r="GM356" s="361"/>
      <c r="GN356" s="361"/>
      <c r="GO356" s="361"/>
      <c r="GP356" s="361"/>
      <c r="GQ356" s="361"/>
      <c r="GR356" s="361"/>
      <c r="GS356" s="361"/>
      <c r="GT356" s="361"/>
      <c r="GU356" s="361"/>
      <c r="GV356" s="361"/>
      <c r="GW356" s="361"/>
      <c r="GX356" s="361"/>
      <c r="GY356" s="361"/>
      <c r="GZ356" s="361"/>
      <c r="HA356" s="361"/>
      <c r="HB356" s="361"/>
      <c r="HC356" s="361"/>
      <c r="HD356" s="361"/>
    </row>
    <row r="357" spans="195:212" ht="14.25">
      <c r="GM357" s="361"/>
      <c r="GN357" s="361"/>
      <c r="GO357" s="361"/>
      <c r="GP357" s="361"/>
      <c r="GQ357" s="361"/>
      <c r="GR357" s="361"/>
      <c r="GS357" s="361"/>
      <c r="GT357" s="361"/>
      <c r="GU357" s="361"/>
      <c r="GV357" s="361"/>
      <c r="GW357" s="361"/>
      <c r="GX357" s="361"/>
      <c r="GY357" s="361"/>
      <c r="GZ357" s="361"/>
      <c r="HA357" s="361"/>
      <c r="HB357" s="361"/>
      <c r="HC357" s="361"/>
      <c r="HD357" s="361"/>
    </row>
    <row r="358" spans="195:212" ht="14.25">
      <c r="GM358" s="361"/>
      <c r="GN358" s="361"/>
      <c r="GO358" s="361"/>
      <c r="GP358" s="361"/>
      <c r="GQ358" s="361"/>
      <c r="GR358" s="361"/>
      <c r="GS358" s="361"/>
      <c r="GT358" s="361"/>
      <c r="GU358" s="361"/>
      <c r="GV358" s="361"/>
      <c r="GW358" s="361"/>
      <c r="GX358" s="361"/>
      <c r="GY358" s="361"/>
      <c r="GZ358" s="361"/>
      <c r="HA358" s="361"/>
      <c r="HB358" s="361"/>
      <c r="HC358" s="361"/>
      <c r="HD358" s="361"/>
    </row>
    <row r="359" spans="195:212" ht="14.25">
      <c r="GM359" s="361"/>
      <c r="GN359" s="361"/>
      <c r="GO359" s="361"/>
      <c r="GP359" s="361"/>
      <c r="GQ359" s="361"/>
      <c r="GR359" s="361"/>
      <c r="GS359" s="361"/>
      <c r="GT359" s="361"/>
      <c r="GU359" s="361"/>
      <c r="GV359" s="361"/>
      <c r="GW359" s="361"/>
      <c r="GX359" s="361"/>
      <c r="GY359" s="361"/>
      <c r="GZ359" s="361"/>
      <c r="HA359" s="361"/>
      <c r="HB359" s="361"/>
      <c r="HC359" s="361"/>
      <c r="HD359" s="361"/>
    </row>
    <row r="360" spans="195:212" ht="14.25">
      <c r="GM360" s="361"/>
      <c r="GN360" s="361"/>
      <c r="GO360" s="361"/>
      <c r="GP360" s="361"/>
      <c r="GQ360" s="361"/>
      <c r="GR360" s="361"/>
      <c r="GS360" s="361"/>
      <c r="GT360" s="361"/>
      <c r="GU360" s="361"/>
      <c r="GV360" s="361"/>
      <c r="GW360" s="361"/>
      <c r="GX360" s="361"/>
      <c r="GY360" s="361"/>
      <c r="GZ360" s="361"/>
      <c r="HA360" s="361"/>
      <c r="HB360" s="361"/>
      <c r="HC360" s="361"/>
      <c r="HD360" s="361"/>
    </row>
    <row r="361" spans="195:212" ht="14.25">
      <c r="GM361" s="361"/>
      <c r="GN361" s="361"/>
      <c r="GO361" s="361"/>
      <c r="GP361" s="361"/>
      <c r="GQ361" s="361"/>
      <c r="GR361" s="361"/>
      <c r="GS361" s="361"/>
      <c r="GT361" s="361"/>
      <c r="GU361" s="361"/>
      <c r="GV361" s="361"/>
      <c r="GW361" s="361"/>
      <c r="GX361" s="361"/>
      <c r="GY361" s="361"/>
      <c r="GZ361" s="361"/>
      <c r="HA361" s="361"/>
      <c r="HB361" s="361"/>
      <c r="HC361" s="361"/>
      <c r="HD361" s="361"/>
    </row>
    <row r="362" spans="195:212" ht="14.25">
      <c r="GM362" s="361"/>
      <c r="GN362" s="361"/>
      <c r="GO362" s="361"/>
      <c r="GP362" s="361"/>
      <c r="GQ362" s="361"/>
      <c r="GR362" s="361"/>
      <c r="GS362" s="361"/>
      <c r="GT362" s="361"/>
      <c r="GU362" s="361"/>
      <c r="GV362" s="361"/>
      <c r="GW362" s="361"/>
      <c r="GX362" s="361"/>
      <c r="GY362" s="361"/>
      <c r="GZ362" s="361"/>
      <c r="HA362" s="361"/>
      <c r="HB362" s="361"/>
      <c r="HC362" s="361"/>
      <c r="HD362" s="361"/>
    </row>
    <row r="363" spans="195:212" ht="14.25">
      <c r="GM363" s="361"/>
      <c r="GN363" s="361"/>
      <c r="GO363" s="361"/>
      <c r="GP363" s="361"/>
      <c r="GQ363" s="361"/>
      <c r="GR363" s="361"/>
      <c r="GS363" s="361"/>
      <c r="GT363" s="361"/>
      <c r="GU363" s="361"/>
      <c r="GV363" s="361"/>
      <c r="GW363" s="361"/>
      <c r="GX363" s="361"/>
      <c r="GY363" s="361"/>
      <c r="GZ363" s="361"/>
      <c r="HA363" s="361"/>
      <c r="HB363" s="361"/>
      <c r="HC363" s="361"/>
      <c r="HD363" s="361"/>
    </row>
    <row r="364" spans="195:212" ht="14.25">
      <c r="GM364" s="361"/>
      <c r="GN364" s="361"/>
      <c r="GO364" s="361"/>
      <c r="GP364" s="361"/>
      <c r="GQ364" s="361"/>
      <c r="GR364" s="361"/>
      <c r="GS364" s="361"/>
      <c r="GT364" s="361"/>
      <c r="GU364" s="361"/>
      <c r="GV364" s="361"/>
      <c r="GW364" s="361"/>
      <c r="GX364" s="361"/>
      <c r="GY364" s="361"/>
      <c r="GZ364" s="361"/>
      <c r="HA364" s="361"/>
      <c r="HB364" s="361"/>
      <c r="HC364" s="361"/>
      <c r="HD364" s="361"/>
    </row>
    <row r="365" spans="195:212" ht="14.25">
      <c r="GM365" s="361"/>
      <c r="GN365" s="361"/>
      <c r="GO365" s="361"/>
      <c r="GP365" s="361"/>
      <c r="GQ365" s="361"/>
      <c r="GR365" s="361"/>
      <c r="GS365" s="361"/>
      <c r="GT365" s="361"/>
      <c r="GU365" s="361"/>
      <c r="GV365" s="361"/>
      <c r="GW365" s="361"/>
      <c r="GX365" s="361"/>
      <c r="GY365" s="361"/>
      <c r="GZ365" s="361"/>
      <c r="HA365" s="361"/>
      <c r="HB365" s="361"/>
      <c r="HC365" s="361"/>
      <c r="HD365" s="361"/>
    </row>
    <row r="366" spans="195:212" ht="14.25">
      <c r="GM366" s="361"/>
      <c r="GN366" s="361"/>
      <c r="GO366" s="361"/>
      <c r="GP366" s="361"/>
      <c r="GQ366" s="361"/>
      <c r="GR366" s="361"/>
      <c r="GS366" s="361"/>
      <c r="GT366" s="361"/>
      <c r="GU366" s="361"/>
      <c r="GV366" s="361"/>
      <c r="GW366" s="361"/>
      <c r="GX366" s="361"/>
      <c r="GY366" s="361"/>
      <c r="GZ366" s="361"/>
      <c r="HA366" s="361"/>
      <c r="HB366" s="361"/>
      <c r="HC366" s="361"/>
      <c r="HD366" s="361"/>
    </row>
    <row r="367" spans="195:212" ht="14.25">
      <c r="GM367" s="361"/>
      <c r="GN367" s="361"/>
      <c r="GO367" s="361"/>
      <c r="GP367" s="361"/>
      <c r="GQ367" s="361"/>
      <c r="GR367" s="361"/>
      <c r="GS367" s="361"/>
      <c r="GT367" s="361"/>
      <c r="GU367" s="361"/>
      <c r="GV367" s="361"/>
      <c r="GW367" s="361"/>
      <c r="GX367" s="361"/>
      <c r="GY367" s="361"/>
      <c r="GZ367" s="361"/>
      <c r="HA367" s="361"/>
      <c r="HB367" s="361"/>
      <c r="HC367" s="361"/>
      <c r="HD367" s="361"/>
    </row>
    <row r="368" spans="195:212" ht="14.25">
      <c r="GM368" s="361"/>
      <c r="GN368" s="361"/>
      <c r="GO368" s="361"/>
      <c r="GP368" s="361"/>
      <c r="GQ368" s="361"/>
      <c r="GR368" s="361"/>
      <c r="GS368" s="361"/>
      <c r="GT368" s="361"/>
      <c r="GU368" s="361"/>
      <c r="GV368" s="361"/>
      <c r="GW368" s="361"/>
      <c r="GX368" s="361"/>
      <c r="GY368" s="361"/>
      <c r="GZ368" s="361"/>
      <c r="HA368" s="361"/>
      <c r="HB368" s="361"/>
      <c r="HC368" s="361"/>
      <c r="HD368" s="361"/>
    </row>
    <row r="369" spans="195:212" ht="14.25">
      <c r="GM369" s="361"/>
      <c r="GN369" s="361"/>
      <c r="GO369" s="361"/>
      <c r="GP369" s="361"/>
      <c r="GQ369" s="361"/>
      <c r="GR369" s="361"/>
      <c r="GS369" s="361"/>
      <c r="GT369" s="361"/>
      <c r="GU369" s="361"/>
      <c r="GV369" s="361"/>
      <c r="GW369" s="361"/>
      <c r="GX369" s="361"/>
      <c r="GY369" s="361"/>
      <c r="GZ369" s="361"/>
      <c r="HA369" s="361"/>
      <c r="HB369" s="361"/>
      <c r="HC369" s="361"/>
      <c r="HD369" s="361"/>
    </row>
    <row r="370" spans="195:212" ht="14.25">
      <c r="GM370" s="361"/>
      <c r="GN370" s="361"/>
      <c r="GO370" s="361"/>
      <c r="GP370" s="361"/>
      <c r="GQ370" s="361"/>
      <c r="GR370" s="361"/>
      <c r="GS370" s="361"/>
      <c r="GT370" s="361"/>
      <c r="GU370" s="361"/>
      <c r="GV370" s="361"/>
      <c r="GW370" s="361"/>
      <c r="GX370" s="361"/>
      <c r="GY370" s="361"/>
      <c r="GZ370" s="361"/>
      <c r="HA370" s="361"/>
      <c r="HB370" s="361"/>
      <c r="HC370" s="361"/>
      <c r="HD370" s="361"/>
    </row>
    <row r="371" spans="195:212" ht="14.25">
      <c r="GM371" s="361"/>
      <c r="GN371" s="361"/>
      <c r="GO371" s="361"/>
      <c r="GP371" s="361"/>
      <c r="GQ371" s="361"/>
      <c r="GR371" s="361"/>
      <c r="GS371" s="361"/>
      <c r="GT371" s="361"/>
      <c r="GU371" s="361"/>
      <c r="GV371" s="361"/>
      <c r="GW371" s="361"/>
      <c r="GX371" s="361"/>
      <c r="GY371" s="361"/>
      <c r="GZ371" s="361"/>
      <c r="HA371" s="361"/>
      <c r="HB371" s="361"/>
      <c r="HC371" s="361"/>
      <c r="HD371" s="361"/>
    </row>
    <row r="372" spans="195:212" ht="14.25">
      <c r="GM372" s="361"/>
      <c r="GN372" s="361"/>
      <c r="GO372" s="361"/>
      <c r="GP372" s="361"/>
      <c r="GQ372" s="361"/>
      <c r="GR372" s="361"/>
      <c r="GS372" s="361"/>
      <c r="GT372" s="361"/>
      <c r="GU372" s="361"/>
      <c r="GV372" s="361"/>
      <c r="GW372" s="361"/>
      <c r="GX372" s="361"/>
      <c r="GY372" s="361"/>
      <c r="GZ372" s="361"/>
      <c r="HA372" s="361"/>
      <c r="HB372" s="361"/>
      <c r="HC372" s="361"/>
      <c r="HD372" s="361"/>
    </row>
    <row r="373" spans="195:212" ht="14.25">
      <c r="GM373" s="361"/>
      <c r="GN373" s="361"/>
      <c r="GO373" s="361"/>
      <c r="GP373" s="361"/>
      <c r="GQ373" s="361"/>
      <c r="GR373" s="361"/>
      <c r="GS373" s="361"/>
      <c r="GT373" s="361"/>
      <c r="GU373" s="361"/>
      <c r="GV373" s="361"/>
      <c r="GW373" s="361"/>
      <c r="GX373" s="361"/>
      <c r="GY373" s="361"/>
      <c r="GZ373" s="361"/>
      <c r="HA373" s="361"/>
      <c r="HB373" s="361"/>
      <c r="HC373" s="361"/>
      <c r="HD373" s="361"/>
    </row>
    <row r="374" spans="195:212" ht="14.25">
      <c r="GM374" s="361"/>
      <c r="GN374" s="361"/>
      <c r="GO374" s="361"/>
      <c r="GP374" s="361"/>
      <c r="GQ374" s="361"/>
      <c r="GR374" s="361"/>
      <c r="GS374" s="361"/>
      <c r="GT374" s="361"/>
      <c r="GU374" s="361"/>
      <c r="GV374" s="361"/>
      <c r="GW374" s="361"/>
      <c r="GX374" s="361"/>
      <c r="GY374" s="361"/>
      <c r="GZ374" s="361"/>
      <c r="HA374" s="361"/>
      <c r="HB374" s="361"/>
      <c r="HC374" s="361"/>
      <c r="HD374" s="361"/>
    </row>
    <row r="375" spans="195:212" ht="14.25">
      <c r="GM375" s="361"/>
      <c r="GN375" s="361"/>
      <c r="GO375" s="361"/>
      <c r="GP375" s="361"/>
      <c r="GQ375" s="361"/>
      <c r="GR375" s="361"/>
      <c r="GS375" s="361"/>
      <c r="GT375" s="361"/>
      <c r="GU375" s="361"/>
      <c r="GV375" s="361"/>
      <c r="GW375" s="361"/>
      <c r="GX375" s="361"/>
      <c r="GY375" s="361"/>
      <c r="GZ375" s="361"/>
      <c r="HA375" s="361"/>
      <c r="HB375" s="361"/>
      <c r="HC375" s="361"/>
      <c r="HD375" s="361"/>
    </row>
    <row r="376" spans="195:212" ht="14.25">
      <c r="GM376" s="361"/>
      <c r="GN376" s="361"/>
      <c r="GO376" s="361"/>
      <c r="GP376" s="361"/>
      <c r="GQ376" s="361"/>
      <c r="GR376" s="361"/>
      <c r="GS376" s="361"/>
      <c r="GT376" s="361"/>
      <c r="GU376" s="361"/>
      <c r="GV376" s="361"/>
      <c r="GW376" s="361"/>
      <c r="GX376" s="361"/>
      <c r="GY376" s="361"/>
      <c r="GZ376" s="361"/>
      <c r="HA376" s="361"/>
      <c r="HB376" s="361"/>
      <c r="HC376" s="361"/>
      <c r="HD376" s="361"/>
    </row>
    <row r="377" spans="195:212" ht="14.25">
      <c r="GM377" s="361"/>
      <c r="GN377" s="361"/>
      <c r="GO377" s="361"/>
      <c r="GP377" s="361"/>
      <c r="GQ377" s="361"/>
      <c r="GR377" s="361"/>
      <c r="GS377" s="361"/>
      <c r="GT377" s="361"/>
      <c r="GU377" s="361"/>
      <c r="GV377" s="361"/>
      <c r="GW377" s="361"/>
      <c r="GX377" s="361"/>
      <c r="GY377" s="361"/>
      <c r="GZ377" s="361"/>
      <c r="HA377" s="361"/>
      <c r="HB377" s="361"/>
      <c r="HC377" s="361"/>
      <c r="HD377" s="361"/>
    </row>
    <row r="378" spans="195:212" ht="14.25">
      <c r="GM378" s="361"/>
      <c r="GN378" s="361"/>
      <c r="GO378" s="361"/>
      <c r="GP378" s="361"/>
      <c r="GQ378" s="361"/>
      <c r="GR378" s="361"/>
      <c r="GS378" s="361"/>
      <c r="GT378" s="361"/>
      <c r="GU378" s="361"/>
      <c r="GV378" s="361"/>
      <c r="GW378" s="361"/>
      <c r="GX378" s="361"/>
      <c r="GY378" s="361"/>
      <c r="GZ378" s="361"/>
      <c r="HA378" s="361"/>
      <c r="HB378" s="361"/>
      <c r="HC378" s="361"/>
      <c r="HD378" s="361"/>
    </row>
    <row r="379" spans="195:212" ht="14.25">
      <c r="GM379" s="361"/>
      <c r="GN379" s="361"/>
      <c r="GO379" s="361"/>
      <c r="GP379" s="361"/>
      <c r="GQ379" s="361"/>
      <c r="GR379" s="361"/>
      <c r="GS379" s="361"/>
      <c r="GT379" s="361"/>
      <c r="GU379" s="361"/>
      <c r="GV379" s="361"/>
      <c r="GW379" s="361"/>
      <c r="GX379" s="361"/>
      <c r="GY379" s="361"/>
      <c r="GZ379" s="361"/>
      <c r="HA379" s="361"/>
      <c r="HB379" s="361"/>
      <c r="HC379" s="361"/>
      <c r="HD379" s="361"/>
    </row>
    <row r="380" spans="195:212" ht="14.25">
      <c r="GM380" s="361"/>
      <c r="GN380" s="361"/>
      <c r="GO380" s="361"/>
      <c r="GP380" s="361"/>
      <c r="GQ380" s="361"/>
      <c r="GR380" s="361"/>
      <c r="GS380" s="361"/>
      <c r="GT380" s="361"/>
      <c r="GU380" s="361"/>
      <c r="GV380" s="361"/>
      <c r="GW380" s="361"/>
      <c r="GX380" s="361"/>
      <c r="GY380" s="361"/>
      <c r="GZ380" s="361"/>
      <c r="HA380" s="361"/>
      <c r="HB380" s="361"/>
      <c r="HC380" s="361"/>
      <c r="HD380" s="361"/>
    </row>
    <row r="381" spans="195:212" ht="14.25">
      <c r="GM381" s="361"/>
      <c r="GN381" s="361"/>
      <c r="GO381" s="361"/>
      <c r="GP381" s="361"/>
      <c r="GQ381" s="361"/>
      <c r="GR381" s="361"/>
      <c r="GS381" s="361"/>
      <c r="GT381" s="361"/>
      <c r="GU381" s="361"/>
      <c r="GV381" s="361"/>
      <c r="GW381" s="361"/>
      <c r="GX381" s="361"/>
      <c r="GY381" s="361"/>
      <c r="GZ381" s="361"/>
      <c r="HA381" s="361"/>
      <c r="HB381" s="361"/>
      <c r="HC381" s="361"/>
      <c r="HD381" s="361"/>
    </row>
    <row r="382" spans="195:212" ht="14.25">
      <c r="GM382" s="361"/>
      <c r="GN382" s="361"/>
      <c r="GO382" s="361"/>
      <c r="GP382" s="361"/>
      <c r="GQ382" s="361"/>
      <c r="GR382" s="361"/>
      <c r="GS382" s="361"/>
      <c r="GT382" s="361"/>
      <c r="GU382" s="361"/>
      <c r="GV382" s="361"/>
      <c r="GW382" s="361"/>
      <c r="GX382" s="361"/>
      <c r="GY382" s="361"/>
      <c r="GZ382" s="361"/>
      <c r="HA382" s="361"/>
      <c r="HB382" s="361"/>
      <c r="HC382" s="361"/>
      <c r="HD382" s="361"/>
    </row>
    <row r="383" spans="195:212" ht="14.25">
      <c r="GM383" s="361"/>
      <c r="GN383" s="361"/>
      <c r="GO383" s="361"/>
      <c r="GP383" s="361"/>
      <c r="GQ383" s="361"/>
      <c r="GR383" s="361"/>
      <c r="GS383" s="361"/>
      <c r="GT383" s="361"/>
      <c r="GU383" s="361"/>
      <c r="GV383" s="361"/>
      <c r="GW383" s="361"/>
      <c r="GX383" s="361"/>
      <c r="GY383" s="361"/>
      <c r="GZ383" s="361"/>
      <c r="HA383" s="361"/>
      <c r="HB383" s="361"/>
      <c r="HC383" s="361"/>
      <c r="HD383" s="361"/>
    </row>
    <row r="384" spans="195:212" ht="14.25">
      <c r="GM384" s="361"/>
      <c r="GN384" s="361"/>
      <c r="GO384" s="361"/>
      <c r="GP384" s="361"/>
      <c r="GQ384" s="361"/>
      <c r="GR384" s="361"/>
      <c r="GS384" s="361"/>
      <c r="GT384" s="361"/>
      <c r="GU384" s="361"/>
      <c r="GV384" s="361"/>
      <c r="GW384" s="361"/>
      <c r="GX384" s="361"/>
      <c r="GY384" s="361"/>
      <c r="GZ384" s="361"/>
      <c r="HA384" s="361"/>
      <c r="HB384" s="361"/>
      <c r="HC384" s="361"/>
      <c r="HD384" s="361"/>
    </row>
    <row r="385" spans="195:212" ht="14.25">
      <c r="GM385" s="361"/>
      <c r="GN385" s="361"/>
      <c r="GO385" s="361"/>
      <c r="GP385" s="361"/>
      <c r="GQ385" s="361"/>
      <c r="GR385" s="361"/>
      <c r="GS385" s="361"/>
      <c r="GT385" s="361"/>
      <c r="GU385" s="361"/>
      <c r="GV385" s="361"/>
      <c r="GW385" s="361"/>
      <c r="GX385" s="361"/>
      <c r="GY385" s="361"/>
      <c r="GZ385" s="361"/>
      <c r="HA385" s="361"/>
      <c r="HB385" s="361"/>
      <c r="HC385" s="361"/>
      <c r="HD385" s="361"/>
    </row>
    <row r="386" spans="195:212" ht="14.25">
      <c r="GM386" s="361"/>
      <c r="GN386" s="361"/>
      <c r="GO386" s="361"/>
      <c r="GP386" s="361"/>
      <c r="GQ386" s="361"/>
      <c r="GR386" s="361"/>
      <c r="GS386" s="361"/>
      <c r="GT386" s="361"/>
      <c r="GU386" s="361"/>
      <c r="GV386" s="361"/>
      <c r="GW386" s="361"/>
      <c r="GX386" s="361"/>
      <c r="GY386" s="361"/>
      <c r="GZ386" s="361"/>
      <c r="HA386" s="361"/>
      <c r="HB386" s="361"/>
      <c r="HC386" s="361"/>
      <c r="HD386" s="361"/>
    </row>
    <row r="387" spans="195:212" ht="14.25">
      <c r="GM387" s="361"/>
      <c r="GN387" s="361"/>
      <c r="GO387" s="361"/>
      <c r="GP387" s="361"/>
      <c r="GQ387" s="361"/>
      <c r="GR387" s="361"/>
      <c r="GS387" s="361"/>
      <c r="GT387" s="361"/>
      <c r="GU387" s="361"/>
      <c r="GV387" s="361"/>
      <c r="GW387" s="361"/>
      <c r="GX387" s="361"/>
      <c r="GY387" s="361"/>
      <c r="GZ387" s="361"/>
      <c r="HA387" s="361"/>
      <c r="HB387" s="361"/>
      <c r="HC387" s="361"/>
      <c r="HD387" s="361"/>
    </row>
    <row r="388" spans="195:212" ht="14.25">
      <c r="GM388" s="361"/>
      <c r="GN388" s="361"/>
      <c r="GO388" s="361"/>
      <c r="GP388" s="361"/>
      <c r="GQ388" s="361"/>
      <c r="GR388" s="361"/>
      <c r="GS388" s="361"/>
      <c r="GT388" s="361"/>
      <c r="GU388" s="361"/>
      <c r="GV388" s="361"/>
      <c r="GW388" s="361"/>
      <c r="GX388" s="361"/>
      <c r="GY388" s="361"/>
      <c r="GZ388" s="361"/>
      <c r="HA388" s="361"/>
      <c r="HB388" s="361"/>
      <c r="HC388" s="361"/>
      <c r="HD388" s="361"/>
    </row>
    <row r="389" spans="195:212" ht="14.25">
      <c r="GM389" s="361"/>
      <c r="GN389" s="361"/>
      <c r="GO389" s="361"/>
      <c r="GP389" s="361"/>
      <c r="GQ389" s="361"/>
      <c r="GR389" s="361"/>
      <c r="GS389" s="361"/>
      <c r="GT389" s="361"/>
      <c r="GU389" s="361"/>
      <c r="GV389" s="361"/>
      <c r="GW389" s="361"/>
      <c r="GX389" s="361"/>
      <c r="GY389" s="361"/>
      <c r="GZ389" s="361"/>
      <c r="HA389" s="361"/>
      <c r="HB389" s="361"/>
      <c r="HC389" s="361"/>
      <c r="HD389" s="361"/>
    </row>
    <row r="390" spans="195:212" ht="14.25">
      <c r="GM390" s="361"/>
      <c r="GN390" s="361"/>
      <c r="GO390" s="361"/>
      <c r="GP390" s="361"/>
      <c r="GQ390" s="361"/>
      <c r="GR390" s="361"/>
      <c r="GS390" s="361"/>
      <c r="GT390" s="361"/>
      <c r="GU390" s="361"/>
      <c r="GV390" s="361"/>
      <c r="GW390" s="361"/>
      <c r="GX390" s="361"/>
      <c r="GY390" s="361"/>
      <c r="GZ390" s="361"/>
      <c r="HA390" s="361"/>
      <c r="HB390" s="361"/>
      <c r="HC390" s="361"/>
      <c r="HD390" s="361"/>
    </row>
    <row r="391" spans="195:212" ht="14.25">
      <c r="GM391" s="361"/>
      <c r="GN391" s="361"/>
      <c r="GO391" s="361"/>
      <c r="GP391" s="361"/>
      <c r="GQ391" s="361"/>
      <c r="GR391" s="361"/>
      <c r="GS391" s="361"/>
      <c r="GT391" s="361"/>
      <c r="GU391" s="361"/>
      <c r="GV391" s="361"/>
      <c r="GW391" s="361"/>
      <c r="GX391" s="361"/>
      <c r="GY391" s="361"/>
      <c r="GZ391" s="361"/>
      <c r="HA391" s="361"/>
      <c r="HB391" s="361"/>
      <c r="HC391" s="361"/>
      <c r="HD391" s="361"/>
    </row>
    <row r="392" spans="195:212" ht="14.25">
      <c r="GM392" s="361"/>
      <c r="GN392" s="361"/>
      <c r="GO392" s="361"/>
      <c r="GP392" s="361"/>
      <c r="GQ392" s="361"/>
      <c r="GR392" s="361"/>
      <c r="GS392" s="361"/>
      <c r="GT392" s="361"/>
      <c r="GU392" s="361"/>
      <c r="GV392" s="361"/>
      <c r="GW392" s="361"/>
      <c r="GX392" s="361"/>
      <c r="GY392" s="361"/>
      <c r="GZ392" s="361"/>
      <c r="HA392" s="361"/>
      <c r="HB392" s="361"/>
      <c r="HC392" s="361"/>
      <c r="HD392" s="361"/>
    </row>
    <row r="393" spans="195:212" ht="14.25">
      <c r="GM393" s="361"/>
      <c r="GN393" s="361"/>
      <c r="GO393" s="361"/>
      <c r="GP393" s="361"/>
      <c r="GQ393" s="361"/>
      <c r="GR393" s="361"/>
      <c r="GS393" s="361"/>
      <c r="GT393" s="361"/>
      <c r="GU393" s="361"/>
      <c r="GV393" s="361"/>
      <c r="GW393" s="361"/>
      <c r="GX393" s="361"/>
      <c r="GY393" s="361"/>
      <c r="GZ393" s="361"/>
      <c r="HA393" s="361"/>
      <c r="HB393" s="361"/>
      <c r="HC393" s="361"/>
      <c r="HD393" s="361"/>
    </row>
    <row r="394" spans="195:212" ht="14.25">
      <c r="GM394" s="361"/>
      <c r="GN394" s="361"/>
      <c r="GO394" s="361"/>
      <c r="GP394" s="361"/>
      <c r="GQ394" s="361"/>
      <c r="GR394" s="361"/>
      <c r="GS394" s="361"/>
      <c r="GT394" s="361"/>
      <c r="GU394" s="361"/>
      <c r="GV394" s="361"/>
      <c r="GW394" s="361"/>
      <c r="GX394" s="361"/>
      <c r="GY394" s="361"/>
      <c r="GZ394" s="361"/>
      <c r="HA394" s="361"/>
      <c r="HB394" s="361"/>
      <c r="HC394" s="361"/>
      <c r="HD394" s="361"/>
    </row>
    <row r="395" spans="195:212" ht="14.25">
      <c r="GM395" s="361"/>
      <c r="GN395" s="361"/>
      <c r="GO395" s="361"/>
      <c r="GP395" s="361"/>
      <c r="GQ395" s="361"/>
      <c r="GR395" s="361"/>
      <c r="GS395" s="361"/>
      <c r="GT395" s="361"/>
      <c r="GU395" s="361"/>
      <c r="GV395" s="361"/>
      <c r="GW395" s="361"/>
      <c r="GX395" s="361"/>
      <c r="GY395" s="361"/>
      <c r="GZ395" s="361"/>
      <c r="HA395" s="361"/>
      <c r="HB395" s="361"/>
      <c r="HC395" s="361"/>
      <c r="HD395" s="361"/>
    </row>
    <row r="396" spans="195:212" ht="14.25">
      <c r="GM396" s="361"/>
      <c r="GN396" s="361"/>
      <c r="GO396" s="361"/>
      <c r="GP396" s="361"/>
      <c r="GQ396" s="361"/>
      <c r="GR396" s="361"/>
      <c r="GS396" s="361"/>
      <c r="GT396" s="361"/>
      <c r="GU396" s="361"/>
      <c r="GV396" s="361"/>
      <c r="GW396" s="361"/>
      <c r="GX396" s="361"/>
      <c r="GY396" s="361"/>
      <c r="GZ396" s="361"/>
      <c r="HA396" s="361"/>
      <c r="HB396" s="361"/>
      <c r="HC396" s="361"/>
      <c r="HD396" s="361"/>
    </row>
    <row r="397" spans="195:212" ht="14.25">
      <c r="GM397" s="361"/>
      <c r="GN397" s="361"/>
      <c r="GO397" s="361"/>
      <c r="GP397" s="361"/>
      <c r="GQ397" s="361"/>
      <c r="GR397" s="361"/>
      <c r="GS397" s="361"/>
      <c r="GT397" s="361"/>
      <c r="GU397" s="361"/>
      <c r="GV397" s="361"/>
      <c r="GW397" s="361"/>
      <c r="GX397" s="361"/>
      <c r="GY397" s="361"/>
      <c r="GZ397" s="361"/>
      <c r="HA397" s="361"/>
      <c r="HB397" s="361"/>
      <c r="HC397" s="361"/>
      <c r="HD397" s="361"/>
    </row>
    <row r="398" spans="195:212" ht="14.25">
      <c r="GM398" s="361"/>
      <c r="GN398" s="361"/>
      <c r="GO398" s="361"/>
      <c r="GP398" s="361"/>
      <c r="GQ398" s="361"/>
      <c r="GR398" s="361"/>
      <c r="GS398" s="361"/>
      <c r="GT398" s="361"/>
      <c r="GU398" s="361"/>
      <c r="GV398" s="361"/>
      <c r="GW398" s="361"/>
      <c r="GX398" s="361"/>
      <c r="GY398" s="361"/>
      <c r="GZ398" s="361"/>
      <c r="HA398" s="361"/>
      <c r="HB398" s="361"/>
      <c r="HC398" s="361"/>
      <c r="HD398" s="361"/>
    </row>
    <row r="399" spans="195:212" ht="14.25">
      <c r="GM399" s="361"/>
      <c r="GN399" s="361"/>
      <c r="GO399" s="361"/>
      <c r="GP399" s="361"/>
      <c r="GQ399" s="361"/>
      <c r="GR399" s="361"/>
      <c r="GS399" s="361"/>
      <c r="GT399" s="361"/>
      <c r="GU399" s="361"/>
      <c r="GV399" s="361"/>
      <c r="GW399" s="361"/>
      <c r="GX399" s="361"/>
      <c r="GY399" s="361"/>
      <c r="GZ399" s="361"/>
      <c r="HA399" s="361"/>
      <c r="HB399" s="361"/>
      <c r="HC399" s="361"/>
      <c r="HD399" s="361"/>
    </row>
    <row r="400" spans="195:212" ht="14.25">
      <c r="GM400" s="361"/>
      <c r="GN400" s="361"/>
      <c r="GO400" s="361"/>
      <c r="GP400" s="361"/>
      <c r="GQ400" s="361"/>
      <c r="GR400" s="361"/>
      <c r="GS400" s="361"/>
      <c r="GT400" s="361"/>
      <c r="GU400" s="361"/>
      <c r="GV400" s="361"/>
      <c r="GW400" s="361"/>
      <c r="GX400" s="361"/>
      <c r="GY400" s="361"/>
      <c r="GZ400" s="361"/>
      <c r="HA400" s="361"/>
      <c r="HB400" s="361"/>
      <c r="HC400" s="361"/>
      <c r="HD400" s="361"/>
    </row>
    <row r="401" spans="38:212" ht="14.25">
      <c r="GM401" s="361"/>
      <c r="GN401" s="361"/>
      <c r="GO401" s="361"/>
      <c r="GP401" s="361"/>
      <c r="GQ401" s="361"/>
      <c r="GR401" s="361"/>
      <c r="GS401" s="361"/>
      <c r="GT401" s="361"/>
      <c r="GU401" s="361"/>
      <c r="GV401" s="361"/>
      <c r="GW401" s="361"/>
      <c r="GX401" s="361"/>
      <c r="GY401" s="361"/>
      <c r="GZ401" s="361"/>
      <c r="HA401" s="361"/>
      <c r="HB401" s="361"/>
      <c r="HC401" s="361"/>
      <c r="HD401" s="361"/>
    </row>
    <row r="402" spans="38:212" ht="14.25">
      <c r="GM402" s="361"/>
      <c r="GN402" s="361"/>
      <c r="GO402" s="361"/>
      <c r="GP402" s="361"/>
      <c r="GQ402" s="361"/>
      <c r="GR402" s="361"/>
      <c r="GS402" s="361"/>
      <c r="GT402" s="361"/>
      <c r="GU402" s="361"/>
      <c r="GV402" s="361"/>
      <c r="GW402" s="361"/>
      <c r="GX402" s="361"/>
      <c r="GY402" s="361"/>
      <c r="GZ402" s="361"/>
      <c r="HA402" s="361"/>
      <c r="HB402" s="361"/>
      <c r="HC402" s="361"/>
      <c r="HD402" s="361"/>
    </row>
    <row r="403" spans="38:212" ht="14.25">
      <c r="GM403" s="361"/>
      <c r="GN403" s="361"/>
      <c r="GO403" s="361"/>
      <c r="GP403" s="361"/>
      <c r="GQ403" s="361"/>
      <c r="GR403" s="361"/>
      <c r="GS403" s="361"/>
      <c r="GT403" s="361"/>
      <c r="GU403" s="361"/>
      <c r="GV403" s="361"/>
      <c r="GW403" s="361"/>
      <c r="GX403" s="361"/>
      <c r="GY403" s="361"/>
      <c r="GZ403" s="361"/>
      <c r="HA403" s="361"/>
      <c r="HB403" s="361"/>
      <c r="HC403" s="361"/>
      <c r="HD403" s="361"/>
    </row>
    <row r="404" spans="38:212" ht="14.25">
      <c r="GM404" s="361"/>
      <c r="GN404" s="361"/>
      <c r="GO404" s="361"/>
      <c r="GP404" s="361"/>
      <c r="GQ404" s="361"/>
      <c r="GR404" s="361"/>
      <c r="GS404" s="361"/>
      <c r="GT404" s="361"/>
      <c r="GU404" s="361"/>
      <c r="GV404" s="361"/>
      <c r="GW404" s="361"/>
      <c r="GX404" s="361"/>
      <c r="GY404" s="361"/>
      <c r="GZ404" s="361"/>
      <c r="HA404" s="361"/>
      <c r="HB404" s="361"/>
      <c r="HC404" s="361"/>
      <c r="HD404" s="361"/>
    </row>
    <row r="405" spans="38:212" ht="14.25">
      <c r="GM405" s="361"/>
      <c r="GN405" s="361"/>
      <c r="GO405" s="361"/>
      <c r="GP405" s="361"/>
      <c r="GQ405" s="361"/>
      <c r="GR405" s="361"/>
      <c r="GS405" s="361"/>
      <c r="GT405" s="361"/>
      <c r="GU405" s="361"/>
      <c r="GV405" s="361"/>
      <c r="GW405" s="361"/>
      <c r="GX405" s="361"/>
      <c r="GY405" s="361"/>
      <c r="GZ405" s="361"/>
      <c r="HA405" s="361"/>
      <c r="HB405" s="361"/>
      <c r="HC405" s="361"/>
      <c r="HD405" s="361"/>
    </row>
    <row r="406" spans="38:212" ht="14.25">
      <c r="GM406" s="361"/>
      <c r="GN406" s="361"/>
      <c r="GO406" s="361"/>
      <c r="GP406" s="361"/>
      <c r="GQ406" s="361"/>
      <c r="GR406" s="361"/>
      <c r="GS406" s="361"/>
      <c r="GT406" s="361"/>
      <c r="GU406" s="361"/>
      <c r="GV406" s="361"/>
      <c r="GW406" s="361"/>
      <c r="GX406" s="361"/>
      <c r="GY406" s="361"/>
      <c r="GZ406" s="361"/>
      <c r="HA406" s="361"/>
      <c r="HB406" s="361"/>
      <c r="HC406" s="361"/>
      <c r="HD406" s="361"/>
    </row>
    <row r="407" spans="38:212" ht="14.25">
      <c r="GM407" s="361"/>
      <c r="GN407" s="361"/>
      <c r="GO407" s="361"/>
      <c r="GP407" s="361"/>
      <c r="GQ407" s="361"/>
      <c r="GR407" s="361"/>
      <c r="GS407" s="361"/>
      <c r="GT407" s="361"/>
      <c r="GU407" s="361"/>
      <c r="GV407" s="361"/>
      <c r="GW407" s="361"/>
      <c r="GX407" s="361"/>
      <c r="GY407" s="361"/>
      <c r="GZ407" s="361"/>
      <c r="HA407" s="361"/>
      <c r="HB407" s="361"/>
      <c r="HC407" s="361"/>
      <c r="HD407" s="361"/>
    </row>
    <row r="408" spans="38:212" ht="14.25">
      <c r="GM408" s="361"/>
      <c r="GN408" s="361"/>
      <c r="GO408" s="361"/>
      <c r="GP408" s="361"/>
      <c r="GQ408" s="361"/>
      <c r="GR408" s="361"/>
      <c r="GS408" s="361"/>
      <c r="GT408" s="361"/>
      <c r="GU408" s="361"/>
      <c r="GV408" s="361"/>
      <c r="GW408" s="361"/>
      <c r="GX408" s="361"/>
      <c r="GY408" s="361"/>
      <c r="GZ408" s="361"/>
      <c r="HA408" s="361"/>
      <c r="HB408" s="361"/>
      <c r="HC408" s="361"/>
      <c r="HD408" s="361"/>
    </row>
    <row r="409" spans="38:212" ht="14.25">
      <c r="GM409" s="361"/>
      <c r="GN409" s="361"/>
      <c r="GO409" s="361"/>
      <c r="GP409" s="361"/>
      <c r="GQ409" s="361"/>
      <c r="GR409" s="361"/>
      <c r="GS409" s="361"/>
      <c r="GT409" s="361"/>
      <c r="GU409" s="361"/>
      <c r="GV409" s="361"/>
      <c r="GW409" s="361"/>
      <c r="GX409" s="361"/>
      <c r="GY409" s="361"/>
      <c r="GZ409" s="361"/>
      <c r="HA409" s="361"/>
      <c r="HB409" s="361"/>
      <c r="HC409" s="361"/>
      <c r="HD409" s="361"/>
    </row>
    <row r="410" spans="38:212" ht="14.25">
      <c r="GM410" s="361"/>
      <c r="GN410" s="361"/>
      <c r="GO410" s="361"/>
      <c r="GP410" s="361"/>
      <c r="GQ410" s="361"/>
      <c r="GR410" s="361"/>
      <c r="GS410" s="361"/>
      <c r="GT410" s="361"/>
      <c r="GU410" s="361"/>
      <c r="GV410" s="361"/>
      <c r="GW410" s="361"/>
      <c r="GX410" s="361"/>
      <c r="GY410" s="361"/>
      <c r="GZ410" s="361"/>
      <c r="HA410" s="361"/>
      <c r="HB410" s="361"/>
      <c r="HC410" s="361"/>
      <c r="HD410" s="361"/>
    </row>
    <row r="411" spans="38:212" ht="14.25">
      <c r="GM411" s="361"/>
      <c r="GN411" s="361"/>
      <c r="GO411" s="361"/>
      <c r="GP411" s="361"/>
      <c r="GQ411" s="361"/>
      <c r="GR411" s="361"/>
      <c r="GS411" s="361"/>
      <c r="GT411" s="361"/>
      <c r="GU411" s="361"/>
      <c r="GV411" s="361"/>
      <c r="GW411" s="361"/>
      <c r="GX411" s="361"/>
      <c r="GY411" s="361"/>
      <c r="GZ411" s="361"/>
      <c r="HA411" s="361"/>
      <c r="HB411" s="361"/>
      <c r="HC411" s="361"/>
      <c r="HD411" s="361"/>
    </row>
    <row r="412" spans="38:212" ht="14.25">
      <c r="GM412" s="361"/>
      <c r="GN412" s="361"/>
      <c r="GO412" s="361"/>
      <c r="GP412" s="361"/>
      <c r="GQ412" s="361"/>
      <c r="GR412" s="361"/>
      <c r="GS412" s="361"/>
      <c r="GT412" s="361"/>
      <c r="GU412" s="361"/>
      <c r="GV412" s="361"/>
      <c r="GW412" s="361"/>
      <c r="GX412" s="361"/>
      <c r="GY412" s="361"/>
      <c r="GZ412" s="361"/>
      <c r="HA412" s="361"/>
      <c r="HB412" s="361"/>
      <c r="HC412" s="361"/>
      <c r="HD412" s="361"/>
    </row>
    <row r="413" spans="38:212" ht="14.25">
      <c r="GM413" s="361"/>
      <c r="GN413" s="361"/>
      <c r="GO413" s="361"/>
      <c r="GP413" s="361"/>
      <c r="GQ413" s="361"/>
      <c r="GR413" s="361"/>
      <c r="GS413" s="361"/>
      <c r="GT413" s="361"/>
      <c r="GU413" s="361"/>
      <c r="GV413" s="361"/>
      <c r="GW413" s="361"/>
      <c r="GX413" s="361"/>
      <c r="GY413" s="361"/>
      <c r="GZ413" s="361"/>
      <c r="HA413" s="361"/>
      <c r="HB413" s="361"/>
      <c r="HC413" s="361"/>
      <c r="HD413" s="361"/>
    </row>
    <row r="414" spans="38:212" ht="14.25">
      <c r="GM414" s="361"/>
      <c r="GN414" s="361"/>
      <c r="GO414" s="361"/>
      <c r="GP414" s="361"/>
      <c r="GQ414" s="361"/>
      <c r="GR414" s="361"/>
      <c r="GS414" s="361"/>
      <c r="GT414" s="361"/>
      <c r="GU414" s="361"/>
      <c r="GV414" s="361"/>
      <c r="GW414" s="361"/>
      <c r="GX414" s="361"/>
      <c r="GY414" s="361"/>
      <c r="GZ414" s="361"/>
      <c r="HA414" s="361"/>
      <c r="HB414" s="361"/>
      <c r="HC414" s="361"/>
      <c r="HD414" s="361"/>
    </row>
    <row r="415" spans="38:212" ht="14.25">
      <c r="GM415" s="361"/>
      <c r="GN415" s="361"/>
      <c r="GO415" s="361"/>
      <c r="GP415" s="361"/>
      <c r="GQ415" s="361"/>
      <c r="GR415" s="361"/>
      <c r="GS415" s="361"/>
      <c r="GT415" s="361"/>
      <c r="GU415" s="361"/>
      <c r="GV415" s="361"/>
      <c r="GW415" s="361"/>
      <c r="GX415" s="361"/>
      <c r="GY415" s="361"/>
      <c r="GZ415" s="361"/>
      <c r="HA415" s="361"/>
      <c r="HB415" s="361"/>
      <c r="HC415" s="361"/>
      <c r="HD415" s="361"/>
    </row>
    <row r="416" spans="38:212" ht="14.25">
      <c r="GM416" s="361"/>
      <c r="GN416" s="361"/>
      <c r="GO416" s="361"/>
      <c r="GP416" s="361"/>
      <c r="GQ416" s="361"/>
      <c r="GR416" s="361"/>
      <c r="GS416" s="361"/>
      <c r="GT416" s="361"/>
      <c r="GU416" s="361"/>
      <c r="GV416" s="361"/>
      <c r="GW416" s="361"/>
      <c r="GX416" s="361"/>
      <c r="GY416" s="361"/>
      <c r="GZ416" s="361"/>
      <c r="HA416" s="361"/>
      <c r="HB416" s="361"/>
      <c r="HC416" s="361"/>
      <c r="HD416" s="361"/>
    </row>
    <row r="417" spans="195:212" ht="14.25">
      <c r="GM417" s="361"/>
      <c r="GN417" s="361"/>
      <c r="GO417" s="361"/>
      <c r="GP417" s="361"/>
      <c r="GQ417" s="361"/>
      <c r="GR417" s="361"/>
      <c r="GS417" s="361"/>
      <c r="GT417" s="361"/>
      <c r="GU417" s="361"/>
      <c r="GV417" s="361"/>
      <c r="GW417" s="361"/>
      <c r="GX417" s="361"/>
      <c r="GY417" s="361"/>
      <c r="GZ417" s="361"/>
      <c r="HA417" s="361"/>
      <c r="HB417" s="361"/>
      <c r="HC417" s="361"/>
      <c r="HD417" s="361"/>
    </row>
    <row r="418" spans="195:212" ht="14.25">
      <c r="GM418" s="361"/>
      <c r="GN418" s="361"/>
      <c r="GO418" s="361"/>
      <c r="GP418" s="361"/>
      <c r="GQ418" s="361"/>
      <c r="GR418" s="361"/>
      <c r="GS418" s="361"/>
      <c r="GT418" s="361"/>
      <c r="GU418" s="361"/>
      <c r="GV418" s="361"/>
      <c r="GW418" s="361"/>
      <c r="GX418" s="361"/>
      <c r="GY418" s="361"/>
      <c r="GZ418" s="361"/>
      <c r="HA418" s="361"/>
      <c r="HB418" s="361"/>
      <c r="HC418" s="361"/>
      <c r="HD418" s="361"/>
    </row>
    <row r="419" spans="195:212" ht="14.25">
      <c r="GM419" s="361"/>
      <c r="GN419" s="361"/>
      <c r="GO419" s="361"/>
      <c r="GP419" s="361"/>
      <c r="GQ419" s="361"/>
      <c r="GR419" s="361"/>
      <c r="GS419" s="361"/>
      <c r="GT419" s="361"/>
      <c r="GU419" s="361"/>
      <c r="GV419" s="361"/>
      <c r="GW419" s="361"/>
      <c r="GX419" s="361"/>
      <c r="GY419" s="361"/>
      <c r="GZ419" s="361"/>
      <c r="HA419" s="361"/>
      <c r="HB419" s="361"/>
      <c r="HC419" s="361"/>
      <c r="HD419" s="361"/>
    </row>
    <row r="420" spans="195:212" ht="14.25">
      <c r="GM420" s="361"/>
      <c r="GN420" s="361"/>
      <c r="GO420" s="361"/>
      <c r="GP420" s="361"/>
      <c r="GQ420" s="361"/>
      <c r="GR420" s="361"/>
      <c r="GS420" s="361"/>
      <c r="GT420" s="361"/>
      <c r="GU420" s="361"/>
      <c r="GV420" s="361"/>
      <c r="GW420" s="361"/>
      <c r="GX420" s="361"/>
      <c r="GY420" s="361"/>
      <c r="GZ420" s="361"/>
      <c r="HA420" s="361"/>
      <c r="HB420" s="361"/>
      <c r="HC420" s="361"/>
      <c r="HD420" s="361"/>
    </row>
    <row r="421" spans="195:212" ht="14.25">
      <c r="GM421" s="361"/>
      <c r="GN421" s="361"/>
      <c r="GO421" s="361"/>
      <c r="GP421" s="361"/>
      <c r="GQ421" s="361"/>
      <c r="GR421" s="361"/>
      <c r="GS421" s="361"/>
      <c r="GT421" s="361"/>
      <c r="GU421" s="361"/>
      <c r="GV421" s="361"/>
      <c r="GW421" s="361"/>
      <c r="GX421" s="361"/>
      <c r="GY421" s="361"/>
      <c r="GZ421" s="361"/>
      <c r="HA421" s="361"/>
      <c r="HB421" s="361"/>
      <c r="HC421" s="361"/>
      <c r="HD421" s="361"/>
    </row>
    <row r="422" spans="195:212" ht="14.25">
      <c r="GM422" s="361"/>
      <c r="GN422" s="361"/>
      <c r="GO422" s="361"/>
      <c r="GP422" s="361"/>
      <c r="GQ422" s="361"/>
      <c r="GR422" s="361"/>
      <c r="GS422" s="361"/>
      <c r="GT422" s="361"/>
      <c r="GU422" s="361"/>
      <c r="GV422" s="361"/>
      <c r="GW422" s="361"/>
      <c r="GX422" s="361"/>
      <c r="GY422" s="361"/>
      <c r="GZ422" s="361"/>
      <c r="HA422" s="361"/>
      <c r="HB422" s="361"/>
      <c r="HC422" s="361"/>
      <c r="HD422" s="361"/>
    </row>
    <row r="423" spans="195:212" ht="14.25">
      <c r="GM423" s="361"/>
      <c r="GN423" s="361"/>
      <c r="GO423" s="361"/>
      <c r="GP423" s="361"/>
      <c r="GQ423" s="361"/>
      <c r="GR423" s="361"/>
      <c r="GS423" s="361"/>
      <c r="GT423" s="361"/>
      <c r="GU423" s="361"/>
      <c r="GV423" s="361"/>
      <c r="GW423" s="361"/>
      <c r="GX423" s="361"/>
      <c r="GY423" s="361"/>
      <c r="GZ423" s="361"/>
      <c r="HA423" s="361"/>
      <c r="HB423" s="361"/>
      <c r="HC423" s="361"/>
      <c r="HD423" s="361"/>
    </row>
    <row r="424" spans="195:212" ht="14.25">
      <c r="GM424" s="361"/>
      <c r="GN424" s="361"/>
      <c r="GO424" s="361"/>
      <c r="GP424" s="361"/>
      <c r="GQ424" s="361"/>
      <c r="GR424" s="361"/>
      <c r="GS424" s="361"/>
      <c r="GT424" s="361"/>
      <c r="GU424" s="361"/>
      <c r="GV424" s="361"/>
      <c r="GW424" s="361"/>
      <c r="GX424" s="361"/>
      <c r="GY424" s="361"/>
      <c r="GZ424" s="361"/>
      <c r="HA424" s="361"/>
      <c r="HB424" s="361"/>
      <c r="HC424" s="361"/>
      <c r="HD424" s="361"/>
    </row>
    <row r="425" spans="195:212" ht="14.25">
      <c r="GM425" s="361"/>
      <c r="GN425" s="361"/>
      <c r="GO425" s="361"/>
      <c r="GP425" s="361"/>
      <c r="GQ425" s="361"/>
      <c r="GR425" s="361"/>
      <c r="GS425" s="361"/>
      <c r="GT425" s="361"/>
      <c r="GU425" s="361"/>
      <c r="GV425" s="361"/>
      <c r="GW425" s="361"/>
      <c r="GX425" s="361"/>
      <c r="GY425" s="361"/>
      <c r="GZ425" s="361"/>
      <c r="HA425" s="361"/>
      <c r="HB425" s="361"/>
      <c r="HC425" s="361"/>
      <c r="HD425" s="361"/>
    </row>
    <row r="426" spans="195:212" ht="14.25">
      <c r="GM426" s="361"/>
      <c r="GN426" s="361"/>
      <c r="GO426" s="361"/>
      <c r="GP426" s="361"/>
      <c r="GQ426" s="361"/>
      <c r="GR426" s="361"/>
      <c r="GS426" s="361"/>
      <c r="GT426" s="361"/>
      <c r="GU426" s="361"/>
      <c r="GV426" s="361"/>
      <c r="GW426" s="361"/>
      <c r="GX426" s="361"/>
      <c r="GY426" s="361"/>
      <c r="GZ426" s="361"/>
      <c r="HA426" s="361"/>
      <c r="HB426" s="361"/>
      <c r="HC426" s="361"/>
      <c r="HD426" s="361"/>
    </row>
    <row r="427" spans="195:212" ht="14.25">
      <c r="GM427" s="361"/>
      <c r="GN427" s="361"/>
      <c r="GO427" s="361"/>
      <c r="GP427" s="361"/>
      <c r="GQ427" s="361"/>
      <c r="GR427" s="361"/>
      <c r="GS427" s="361"/>
      <c r="GT427" s="361"/>
      <c r="GU427" s="361"/>
      <c r="GV427" s="361"/>
      <c r="GW427" s="361"/>
      <c r="GX427" s="361"/>
      <c r="GY427" s="361"/>
      <c r="GZ427" s="361"/>
      <c r="HA427" s="361"/>
      <c r="HB427" s="361"/>
      <c r="HC427" s="361"/>
      <c r="HD427" s="361"/>
    </row>
    <row r="428" spans="195:212" ht="14.25">
      <c r="GM428" s="361"/>
      <c r="GN428" s="361"/>
      <c r="GO428" s="361"/>
      <c r="GP428" s="361"/>
      <c r="GQ428" s="361"/>
      <c r="GR428" s="361"/>
      <c r="GS428" s="361"/>
      <c r="GT428" s="361"/>
      <c r="GU428" s="361"/>
      <c r="GV428" s="361"/>
      <c r="GW428" s="361"/>
      <c r="GX428" s="361"/>
      <c r="GY428" s="361"/>
      <c r="GZ428" s="361"/>
      <c r="HA428" s="361"/>
      <c r="HB428" s="361"/>
      <c r="HC428" s="361"/>
      <c r="HD428" s="361"/>
    </row>
    <row r="429" spans="195:212" ht="14.25">
      <c r="GM429" s="361"/>
      <c r="GN429" s="361"/>
      <c r="GO429" s="361"/>
      <c r="GP429" s="361"/>
      <c r="GQ429" s="361"/>
      <c r="GR429" s="361"/>
      <c r="GS429" s="361"/>
      <c r="GT429" s="361"/>
      <c r="GU429" s="361"/>
      <c r="GV429" s="361"/>
      <c r="GW429" s="361"/>
      <c r="GX429" s="361"/>
      <c r="GY429" s="361"/>
      <c r="GZ429" s="361"/>
      <c r="HA429" s="361"/>
      <c r="HB429" s="361"/>
      <c r="HC429" s="361"/>
      <c r="HD429" s="361"/>
    </row>
    <row r="430" spans="195:212" ht="14.25">
      <c r="GM430" s="361"/>
      <c r="GN430" s="361"/>
      <c r="GO430" s="361"/>
      <c r="GP430" s="361"/>
      <c r="GQ430" s="361"/>
      <c r="GR430" s="361"/>
      <c r="GS430" s="361"/>
      <c r="GT430" s="361"/>
      <c r="GU430" s="361"/>
      <c r="GV430" s="361"/>
      <c r="GW430" s="361"/>
      <c r="GX430" s="361"/>
      <c r="GY430" s="361"/>
      <c r="GZ430" s="361"/>
      <c r="HA430" s="361"/>
      <c r="HB430" s="361"/>
      <c r="HC430" s="361"/>
      <c r="HD430" s="361"/>
    </row>
    <row r="431" spans="195:212" ht="14.25">
      <c r="GM431" s="361"/>
      <c r="GN431" s="361"/>
      <c r="GO431" s="361"/>
      <c r="GP431" s="361"/>
      <c r="GQ431" s="361"/>
      <c r="GR431" s="361"/>
      <c r="GS431" s="361"/>
      <c r="GT431" s="361"/>
      <c r="GU431" s="361"/>
      <c r="GV431" s="361"/>
      <c r="GW431" s="361"/>
      <c r="GX431" s="361"/>
      <c r="GY431" s="361"/>
      <c r="GZ431" s="361"/>
      <c r="HA431" s="361"/>
      <c r="HB431" s="361"/>
      <c r="HC431" s="361"/>
      <c r="HD431" s="361"/>
    </row>
    <row r="432" spans="195:212" ht="14.25">
      <c r="GM432" s="361"/>
      <c r="GN432" s="361"/>
      <c r="GO432" s="361"/>
      <c r="GP432" s="361"/>
      <c r="GQ432" s="361"/>
      <c r="GR432" s="361"/>
      <c r="GS432" s="361"/>
      <c r="GT432" s="361"/>
      <c r="GU432" s="361"/>
      <c r="GV432" s="361"/>
      <c r="GW432" s="361"/>
      <c r="GX432" s="361"/>
      <c r="GY432" s="361"/>
      <c r="GZ432" s="361"/>
      <c r="HA432" s="361"/>
      <c r="HB432" s="361"/>
      <c r="HC432" s="361"/>
      <c r="HD432" s="361"/>
    </row>
    <row r="433" spans="195:212" ht="14.25">
      <c r="GM433" s="361"/>
      <c r="GN433" s="361"/>
      <c r="GO433" s="361"/>
      <c r="GP433" s="361"/>
      <c r="GQ433" s="361"/>
      <c r="GR433" s="361"/>
      <c r="GS433" s="361"/>
      <c r="GT433" s="361"/>
      <c r="GU433" s="361"/>
      <c r="GV433" s="361"/>
      <c r="GW433" s="361"/>
      <c r="GX433" s="361"/>
      <c r="GY433" s="361"/>
      <c r="GZ433" s="361"/>
      <c r="HA433" s="361"/>
      <c r="HB433" s="361"/>
      <c r="HC433" s="361"/>
      <c r="HD433" s="361"/>
    </row>
    <row r="434" spans="195:212" ht="14.25">
      <c r="GM434" s="361"/>
      <c r="GN434" s="361"/>
      <c r="GO434" s="361"/>
      <c r="GP434" s="361"/>
      <c r="GQ434" s="361"/>
      <c r="GR434" s="361"/>
      <c r="GS434" s="361"/>
      <c r="GT434" s="361"/>
      <c r="GU434" s="361"/>
      <c r="GV434" s="361"/>
      <c r="GW434" s="361"/>
      <c r="GX434" s="361"/>
      <c r="GY434" s="361"/>
      <c r="GZ434" s="361"/>
      <c r="HA434" s="361"/>
      <c r="HB434" s="361"/>
      <c r="HC434" s="361"/>
      <c r="HD434" s="361"/>
    </row>
    <row r="435" spans="195:212" ht="14.25">
      <c r="GM435" s="361"/>
      <c r="GN435" s="361"/>
      <c r="GO435" s="361"/>
      <c r="GP435" s="361"/>
      <c r="GQ435" s="361"/>
      <c r="GR435" s="361"/>
      <c r="GS435" s="361"/>
      <c r="GT435" s="361"/>
      <c r="GU435" s="361"/>
      <c r="GV435" s="361"/>
      <c r="GW435" s="361"/>
      <c r="GX435" s="361"/>
      <c r="GY435" s="361"/>
      <c r="GZ435" s="361"/>
      <c r="HA435" s="361"/>
      <c r="HB435" s="361"/>
      <c r="HC435" s="361"/>
      <c r="HD435" s="361"/>
    </row>
    <row r="436" spans="195:212" ht="14.25">
      <c r="GM436" s="361"/>
      <c r="GN436" s="361"/>
      <c r="GO436" s="361"/>
      <c r="GP436" s="361"/>
      <c r="GQ436" s="361"/>
      <c r="GR436" s="361"/>
      <c r="GS436" s="361"/>
      <c r="GT436" s="361"/>
      <c r="GU436" s="361"/>
      <c r="GV436" s="361"/>
      <c r="GW436" s="361"/>
      <c r="GX436" s="361"/>
      <c r="GY436" s="361"/>
      <c r="GZ436" s="361"/>
      <c r="HA436" s="361"/>
      <c r="HB436" s="361"/>
      <c r="HC436" s="361"/>
      <c r="HD436" s="361"/>
    </row>
    <row r="437" spans="195:212" ht="14.25">
      <c r="GM437" s="361"/>
      <c r="GN437" s="361"/>
      <c r="GO437" s="361"/>
      <c r="GP437" s="361"/>
      <c r="GQ437" s="361"/>
      <c r="GR437" s="361"/>
      <c r="GS437" s="361"/>
      <c r="GT437" s="361"/>
      <c r="GU437" s="361"/>
      <c r="GV437" s="361"/>
      <c r="GW437" s="361"/>
      <c r="GX437" s="361"/>
      <c r="GY437" s="361"/>
      <c r="GZ437" s="361"/>
      <c r="HA437" s="361"/>
      <c r="HB437" s="361"/>
      <c r="HC437" s="361"/>
      <c r="HD437" s="361"/>
    </row>
    <row r="438" spans="195:212" ht="14.25">
      <c r="GM438" s="361"/>
      <c r="GN438" s="361"/>
      <c r="GO438" s="361"/>
      <c r="GP438" s="361"/>
      <c r="GQ438" s="361"/>
      <c r="GR438" s="361"/>
      <c r="GS438" s="361"/>
      <c r="GT438" s="361"/>
      <c r="GU438" s="361"/>
      <c r="GV438" s="361"/>
      <c r="GW438" s="361"/>
      <c r="GX438" s="361"/>
      <c r="GY438" s="361"/>
      <c r="GZ438" s="361"/>
      <c r="HA438" s="361"/>
      <c r="HB438" s="361"/>
      <c r="HC438" s="361"/>
      <c r="HD438" s="361"/>
    </row>
    <row r="439" spans="195:212" ht="14.25">
      <c r="GM439" s="361"/>
      <c r="GN439" s="361"/>
      <c r="GO439" s="361"/>
      <c r="GP439" s="361"/>
      <c r="GQ439" s="361"/>
      <c r="GR439" s="361"/>
      <c r="GS439" s="361"/>
      <c r="GT439" s="361"/>
      <c r="GU439" s="361"/>
      <c r="GV439" s="361"/>
      <c r="GW439" s="361"/>
      <c r="GX439" s="361"/>
      <c r="GY439" s="361"/>
      <c r="GZ439" s="361"/>
      <c r="HA439" s="361"/>
      <c r="HB439" s="361"/>
      <c r="HC439" s="361"/>
      <c r="HD439" s="361"/>
    </row>
    <row r="440" spans="195:212" ht="14.25">
      <c r="GM440" s="361"/>
      <c r="GN440" s="361"/>
      <c r="GO440" s="361"/>
      <c r="GP440" s="361"/>
      <c r="GQ440" s="361"/>
      <c r="GR440" s="361"/>
      <c r="GS440" s="361"/>
      <c r="GT440" s="361"/>
      <c r="GU440" s="361"/>
      <c r="GV440" s="361"/>
      <c r="GW440" s="361"/>
      <c r="GX440" s="361"/>
      <c r="GY440" s="361"/>
      <c r="GZ440" s="361"/>
      <c r="HA440" s="361"/>
      <c r="HB440" s="361"/>
      <c r="HC440" s="361"/>
      <c r="HD440" s="361"/>
    </row>
    <row r="441" spans="195:212" ht="14.25">
      <c r="GM441" s="361"/>
      <c r="GN441" s="361"/>
      <c r="GO441" s="361"/>
      <c r="GP441" s="361"/>
      <c r="GQ441" s="361"/>
      <c r="GR441" s="361"/>
      <c r="GS441" s="361"/>
      <c r="GT441" s="361"/>
      <c r="GU441" s="361"/>
      <c r="GV441" s="361"/>
      <c r="GW441" s="361"/>
      <c r="GX441" s="361"/>
      <c r="GY441" s="361"/>
      <c r="GZ441" s="361"/>
      <c r="HA441" s="361"/>
      <c r="HB441" s="361"/>
      <c r="HC441" s="361"/>
      <c r="HD441" s="361"/>
    </row>
    <row r="442" spans="195:212" ht="14.25">
      <c r="GM442" s="361"/>
      <c r="GN442" s="361"/>
      <c r="GO442" s="361"/>
      <c r="GP442" s="361"/>
      <c r="GQ442" s="361"/>
      <c r="GR442" s="361"/>
      <c r="GS442" s="361"/>
      <c r="GT442" s="361"/>
      <c r="GU442" s="361"/>
      <c r="GV442" s="361"/>
      <c r="GW442" s="361"/>
      <c r="GX442" s="361"/>
      <c r="GY442" s="361"/>
      <c r="GZ442" s="361"/>
      <c r="HA442" s="361"/>
      <c r="HB442" s="361"/>
      <c r="HC442" s="361"/>
      <c r="HD442" s="361"/>
    </row>
    <row r="443" spans="195:212" ht="14.25">
      <c r="GM443" s="361"/>
      <c r="GN443" s="361"/>
      <c r="GO443" s="361"/>
      <c r="GP443" s="361"/>
      <c r="GQ443" s="361"/>
      <c r="GR443" s="361"/>
      <c r="GS443" s="361"/>
      <c r="GT443" s="361"/>
      <c r="GU443" s="361"/>
      <c r="GV443" s="361"/>
      <c r="GW443" s="361"/>
      <c r="GX443" s="361"/>
      <c r="GY443" s="361"/>
      <c r="GZ443" s="361"/>
      <c r="HA443" s="361"/>
      <c r="HB443" s="361"/>
      <c r="HC443" s="361"/>
      <c r="HD443" s="361"/>
    </row>
    <row r="444" spans="195:212" ht="14.25">
      <c r="GM444" s="361"/>
      <c r="GN444" s="361"/>
      <c r="GO444" s="361"/>
      <c r="GP444" s="361"/>
      <c r="GQ444" s="361"/>
      <c r="GR444" s="361"/>
      <c r="GS444" s="361"/>
      <c r="GT444" s="361"/>
      <c r="GU444" s="361"/>
      <c r="GV444" s="361"/>
      <c r="GW444" s="361"/>
      <c r="GX444" s="361"/>
      <c r="GY444" s="361"/>
      <c r="GZ444" s="361"/>
      <c r="HA444" s="361"/>
      <c r="HB444" s="361"/>
      <c r="HC444" s="361"/>
      <c r="HD444" s="361"/>
    </row>
    <row r="445" spans="195:212" ht="14.25">
      <c r="GM445" s="361"/>
      <c r="GN445" s="361"/>
      <c r="GO445" s="361"/>
      <c r="GP445" s="361"/>
      <c r="GQ445" s="361"/>
      <c r="GR445" s="361"/>
      <c r="GS445" s="361"/>
      <c r="GT445" s="361"/>
      <c r="GU445" s="361"/>
      <c r="GV445" s="361"/>
      <c r="GW445" s="361"/>
      <c r="GX445" s="361"/>
      <c r="GY445" s="361"/>
      <c r="GZ445" s="361"/>
      <c r="HA445" s="361"/>
      <c r="HB445" s="361"/>
      <c r="HC445" s="361"/>
      <c r="HD445" s="361"/>
    </row>
    <row r="446" spans="195:212" ht="14.25">
      <c r="GM446" s="361"/>
      <c r="GN446" s="361"/>
      <c r="GO446" s="361"/>
      <c r="GP446" s="361"/>
      <c r="GQ446" s="361"/>
      <c r="GR446" s="361"/>
      <c r="GS446" s="361"/>
      <c r="GT446" s="361"/>
      <c r="GU446" s="361"/>
      <c r="GV446" s="361"/>
      <c r="GW446" s="361"/>
      <c r="GX446" s="361"/>
      <c r="GY446" s="361"/>
      <c r="GZ446" s="361"/>
      <c r="HA446" s="361"/>
      <c r="HB446" s="361"/>
      <c r="HC446" s="361"/>
      <c r="HD446" s="361"/>
    </row>
    <row r="447" spans="195:212" ht="14.25">
      <c r="GM447" s="361"/>
      <c r="GN447" s="361"/>
      <c r="GO447" s="361"/>
      <c r="GP447" s="361"/>
      <c r="GQ447" s="361"/>
      <c r="GR447" s="361"/>
      <c r="GS447" s="361"/>
      <c r="GT447" s="361"/>
      <c r="GU447" s="361"/>
      <c r="GV447" s="361"/>
      <c r="GW447" s="361"/>
      <c r="GX447" s="361"/>
      <c r="GY447" s="361"/>
      <c r="GZ447" s="361"/>
      <c r="HA447" s="361"/>
      <c r="HB447" s="361"/>
      <c r="HC447" s="361"/>
      <c r="HD447" s="361"/>
    </row>
    <row r="448" spans="195:212" ht="14.25">
      <c r="GM448" s="361"/>
      <c r="GN448" s="361"/>
      <c r="GO448" s="361"/>
      <c r="GP448" s="361"/>
      <c r="GQ448" s="361"/>
      <c r="GR448" s="361"/>
      <c r="GS448" s="361"/>
      <c r="GT448" s="361"/>
      <c r="GU448" s="361"/>
      <c r="GV448" s="361"/>
      <c r="GW448" s="361"/>
      <c r="GX448" s="361"/>
      <c r="GY448" s="361"/>
      <c r="GZ448" s="361"/>
      <c r="HA448" s="361"/>
      <c r="HB448" s="361"/>
      <c r="HC448" s="361"/>
      <c r="HD448" s="361"/>
    </row>
    <row r="449" spans="195:212" ht="14.25">
      <c r="GM449" s="361"/>
      <c r="GN449" s="361"/>
      <c r="GO449" s="361"/>
      <c r="GP449" s="361"/>
      <c r="GQ449" s="361"/>
      <c r="GR449" s="361"/>
      <c r="GS449" s="361"/>
      <c r="GT449" s="361"/>
      <c r="GU449" s="361"/>
      <c r="GV449" s="361"/>
      <c r="GW449" s="361"/>
      <c r="GX449" s="361"/>
      <c r="GY449" s="361"/>
      <c r="GZ449" s="361"/>
      <c r="HA449" s="361"/>
      <c r="HB449" s="361"/>
      <c r="HC449" s="361"/>
      <c r="HD449" s="361"/>
    </row>
    <row r="450" spans="195:212" ht="14.25">
      <c r="GM450" s="361"/>
      <c r="GN450" s="361"/>
      <c r="GO450" s="361"/>
      <c r="GP450" s="361"/>
      <c r="GQ450" s="361"/>
      <c r="GR450" s="361"/>
      <c r="GS450" s="361"/>
      <c r="GT450" s="361"/>
      <c r="GU450" s="361"/>
      <c r="GV450" s="361"/>
      <c r="GW450" s="361"/>
      <c r="GX450" s="361"/>
      <c r="GY450" s="361"/>
      <c r="GZ450" s="361"/>
      <c r="HA450" s="361"/>
      <c r="HB450" s="361"/>
      <c r="HC450" s="361"/>
      <c r="HD450" s="361"/>
    </row>
    <row r="451" spans="195:212" ht="14.25">
      <c r="GM451" s="361"/>
      <c r="GN451" s="361"/>
      <c r="GO451" s="361"/>
      <c r="GP451" s="361"/>
      <c r="GQ451" s="361"/>
      <c r="GR451" s="361"/>
      <c r="GS451" s="361"/>
      <c r="GT451" s="361"/>
      <c r="GU451" s="361"/>
      <c r="GV451" s="361"/>
      <c r="GW451" s="361"/>
      <c r="GX451" s="361"/>
      <c r="GY451" s="361"/>
      <c r="GZ451" s="361"/>
      <c r="HA451" s="361"/>
      <c r="HB451" s="361"/>
      <c r="HC451" s="361"/>
      <c r="HD451" s="361"/>
    </row>
    <row r="452" spans="195:212" ht="14.25">
      <c r="GM452" s="361"/>
      <c r="GN452" s="361"/>
      <c r="GO452" s="361"/>
      <c r="GP452" s="361"/>
      <c r="GQ452" s="361"/>
      <c r="GR452" s="361"/>
      <c r="GS452" s="361"/>
      <c r="GT452" s="361"/>
      <c r="GU452" s="361"/>
      <c r="GV452" s="361"/>
      <c r="GW452" s="361"/>
      <c r="GX452" s="361"/>
      <c r="GY452" s="361"/>
      <c r="GZ452" s="361"/>
      <c r="HA452" s="361"/>
      <c r="HB452" s="361"/>
      <c r="HC452" s="361"/>
      <c r="HD452" s="361"/>
    </row>
    <row r="453" spans="195:212" ht="14.25">
      <c r="GM453" s="361"/>
      <c r="GN453" s="361"/>
      <c r="GO453" s="361"/>
      <c r="GP453" s="361"/>
      <c r="GQ453" s="361"/>
      <c r="GR453" s="361"/>
      <c r="GS453" s="361"/>
      <c r="GT453" s="361"/>
      <c r="GU453" s="361"/>
      <c r="GV453" s="361"/>
      <c r="GW453" s="361"/>
      <c r="GX453" s="361"/>
      <c r="GY453" s="361"/>
      <c r="GZ453" s="361"/>
      <c r="HA453" s="361"/>
      <c r="HB453" s="361"/>
      <c r="HC453" s="361"/>
      <c r="HD453" s="361"/>
    </row>
    <row r="454" spans="195:212" ht="14.25">
      <c r="GM454" s="361"/>
      <c r="GN454" s="361"/>
      <c r="GO454" s="361"/>
      <c r="GP454" s="361"/>
      <c r="GQ454" s="361"/>
      <c r="GR454" s="361"/>
      <c r="GS454" s="361"/>
      <c r="GT454" s="361"/>
      <c r="GU454" s="361"/>
      <c r="GV454" s="361"/>
      <c r="GW454" s="361"/>
      <c r="GX454" s="361"/>
      <c r="GY454" s="361"/>
      <c r="GZ454" s="361"/>
      <c r="HA454" s="361"/>
      <c r="HB454" s="361"/>
      <c r="HC454" s="361"/>
      <c r="HD454" s="361"/>
    </row>
    <row r="455" spans="195:212" ht="14.25">
      <c r="GM455" s="361"/>
      <c r="GN455" s="361"/>
      <c r="GO455" s="361"/>
      <c r="GP455" s="361"/>
      <c r="GQ455" s="361"/>
      <c r="GR455" s="361"/>
      <c r="GS455" s="361"/>
      <c r="GT455" s="361"/>
      <c r="GU455" s="361"/>
      <c r="GV455" s="361"/>
      <c r="GW455" s="361"/>
      <c r="GX455" s="361"/>
      <c r="GY455" s="361"/>
      <c r="GZ455" s="361"/>
      <c r="HA455" s="361"/>
      <c r="HB455" s="361"/>
      <c r="HC455" s="361"/>
      <c r="HD455" s="361"/>
    </row>
    <row r="456" spans="195:212" ht="14.25">
      <c r="GM456" s="361"/>
      <c r="GN456" s="361"/>
      <c r="GO456" s="361"/>
      <c r="GP456" s="361"/>
      <c r="GQ456" s="361"/>
      <c r="GR456" s="361"/>
      <c r="GS456" s="361"/>
      <c r="GT456" s="361"/>
      <c r="GU456" s="361"/>
      <c r="GV456" s="361"/>
      <c r="GW456" s="361"/>
      <c r="GX456" s="361"/>
      <c r="GY456" s="361"/>
      <c r="GZ456" s="361"/>
      <c r="HA456" s="361"/>
      <c r="HB456" s="361"/>
      <c r="HC456" s="361"/>
      <c r="HD456" s="361"/>
    </row>
    <row r="457" spans="195:212" ht="14.25">
      <c r="GM457" s="361"/>
      <c r="GN457" s="361"/>
      <c r="GO457" s="361"/>
      <c r="GP457" s="361"/>
      <c r="GQ457" s="361"/>
      <c r="GR457" s="361"/>
      <c r="GS457" s="361"/>
      <c r="GT457" s="361"/>
      <c r="GU457" s="361"/>
      <c r="GV457" s="361"/>
      <c r="GW457" s="361"/>
      <c r="GX457" s="361"/>
      <c r="GY457" s="361"/>
      <c r="GZ457" s="361"/>
      <c r="HA457" s="361"/>
      <c r="HB457" s="361"/>
      <c r="HC457" s="361"/>
      <c r="HD457" s="361"/>
    </row>
    <row r="458" spans="195:212" ht="14.25">
      <c r="GM458" s="361"/>
      <c r="GN458" s="361"/>
      <c r="GO458" s="361"/>
      <c r="GP458" s="361"/>
      <c r="GQ458" s="361"/>
      <c r="GR458" s="361"/>
      <c r="GS458" s="361"/>
      <c r="GT458" s="361"/>
      <c r="GU458" s="361"/>
      <c r="GV458" s="361"/>
      <c r="GW458" s="361"/>
      <c r="GX458" s="361"/>
      <c r="GY458" s="361"/>
      <c r="GZ458" s="361"/>
      <c r="HA458" s="361"/>
      <c r="HB458" s="361"/>
      <c r="HC458" s="361"/>
      <c r="HD458" s="361"/>
    </row>
    <row r="459" spans="195:212" ht="14.25">
      <c r="GM459" s="361"/>
      <c r="GN459" s="361"/>
      <c r="GO459" s="361"/>
      <c r="GP459" s="361"/>
      <c r="GQ459" s="361"/>
      <c r="GR459" s="361"/>
      <c r="GS459" s="361"/>
      <c r="GT459" s="361"/>
      <c r="GU459" s="361"/>
      <c r="GV459" s="361"/>
      <c r="GW459" s="361"/>
      <c r="GX459" s="361"/>
      <c r="GY459" s="361"/>
      <c r="GZ459" s="361"/>
      <c r="HA459" s="361"/>
      <c r="HB459" s="361"/>
      <c r="HC459" s="361"/>
      <c r="HD459" s="361"/>
    </row>
    <row r="460" spans="195:212" ht="14.25">
      <c r="GM460" s="361"/>
      <c r="GN460" s="361"/>
      <c r="GO460" s="361"/>
      <c r="GP460" s="361"/>
      <c r="GQ460" s="361"/>
      <c r="GR460" s="361"/>
      <c r="GS460" s="361"/>
      <c r="GT460" s="361"/>
      <c r="GU460" s="361"/>
      <c r="GV460" s="361"/>
      <c r="GW460" s="361"/>
      <c r="GX460" s="361"/>
      <c r="GY460" s="361"/>
      <c r="GZ460" s="361"/>
      <c r="HA460" s="361"/>
      <c r="HB460" s="361"/>
      <c r="HC460" s="361"/>
      <c r="HD460" s="361"/>
    </row>
    <row r="461" spans="195:212" ht="14.25">
      <c r="GM461" s="361"/>
      <c r="GN461" s="361"/>
      <c r="GO461" s="361"/>
      <c r="GP461" s="361"/>
      <c r="GQ461" s="361"/>
      <c r="GR461" s="361"/>
      <c r="GS461" s="361"/>
      <c r="GT461" s="361"/>
      <c r="GU461" s="361"/>
      <c r="GV461" s="361"/>
      <c r="GW461" s="361"/>
      <c r="GX461" s="361"/>
      <c r="GY461" s="361"/>
      <c r="GZ461" s="361"/>
      <c r="HA461" s="361"/>
      <c r="HB461" s="361"/>
      <c r="HC461" s="361"/>
      <c r="HD461" s="361"/>
    </row>
    <row r="462" spans="195:212" ht="14.25">
      <c r="GM462" s="361"/>
      <c r="GN462" s="361"/>
      <c r="GO462" s="361"/>
      <c r="GP462" s="361"/>
      <c r="GQ462" s="361"/>
      <c r="GR462" s="361"/>
      <c r="GS462" s="361"/>
      <c r="GT462" s="361"/>
      <c r="GU462" s="361"/>
      <c r="GV462" s="361"/>
      <c r="GW462" s="361"/>
      <c r="GX462" s="361"/>
      <c r="GY462" s="361"/>
      <c r="GZ462" s="361"/>
      <c r="HA462" s="361"/>
      <c r="HB462" s="361"/>
      <c r="HC462" s="361"/>
      <c r="HD462" s="361"/>
    </row>
    <row r="463" spans="195:212" ht="14.25">
      <c r="GM463" s="361"/>
      <c r="GN463" s="361"/>
      <c r="GO463" s="361"/>
      <c r="GP463" s="361"/>
      <c r="GQ463" s="361"/>
      <c r="GR463" s="361"/>
      <c r="GS463" s="361"/>
      <c r="GT463" s="361"/>
      <c r="GU463" s="361"/>
      <c r="GV463" s="361"/>
      <c r="GW463" s="361"/>
      <c r="GX463" s="361"/>
      <c r="GY463" s="361"/>
      <c r="GZ463" s="361"/>
      <c r="HA463" s="361"/>
      <c r="HB463" s="361"/>
      <c r="HC463" s="361"/>
      <c r="HD463" s="361"/>
    </row>
    <row r="464" spans="195:212" ht="14.25">
      <c r="GM464" s="361"/>
      <c r="GN464" s="361"/>
      <c r="GO464" s="361"/>
      <c r="GP464" s="361"/>
      <c r="GQ464" s="361"/>
      <c r="GR464" s="361"/>
      <c r="GS464" s="361"/>
      <c r="GT464" s="361"/>
      <c r="GU464" s="361"/>
      <c r="GV464" s="361"/>
      <c r="GW464" s="361"/>
      <c r="GX464" s="361"/>
      <c r="GY464" s="361"/>
      <c r="GZ464" s="361"/>
      <c r="HA464" s="361"/>
      <c r="HB464" s="361"/>
      <c r="HC464" s="361"/>
      <c r="HD464" s="361"/>
    </row>
    <row r="465" spans="195:212" ht="14.25">
      <c r="GM465" s="361"/>
      <c r="GN465" s="361"/>
      <c r="GO465" s="361"/>
      <c r="GP465" s="361"/>
      <c r="GQ465" s="361"/>
      <c r="GR465" s="361"/>
      <c r="GS465" s="361"/>
      <c r="GT465" s="361"/>
      <c r="GU465" s="361"/>
      <c r="GV465" s="361"/>
      <c r="GW465" s="361"/>
      <c r="GX465" s="361"/>
      <c r="GY465" s="361"/>
      <c r="GZ465" s="361"/>
      <c r="HA465" s="361"/>
      <c r="HB465" s="361"/>
      <c r="HC465" s="361"/>
      <c r="HD465" s="361"/>
    </row>
    <row r="466" spans="195:212" ht="14.25">
      <c r="GM466" s="361"/>
      <c r="GN466" s="361"/>
      <c r="GO466" s="361"/>
      <c r="GP466" s="361"/>
      <c r="GQ466" s="361"/>
      <c r="GR466" s="361"/>
      <c r="GS466" s="361"/>
      <c r="GT466" s="361"/>
      <c r="GU466" s="361"/>
      <c r="GV466" s="361"/>
      <c r="GW466" s="361"/>
      <c r="GX466" s="361"/>
      <c r="GY466" s="361"/>
      <c r="GZ466" s="361"/>
      <c r="HA466" s="361"/>
      <c r="HB466" s="361"/>
      <c r="HC466" s="361"/>
      <c r="HD466" s="361"/>
    </row>
    <row r="467" spans="195:212" ht="14.25">
      <c r="GM467" s="361"/>
      <c r="GN467" s="361"/>
      <c r="GO467" s="361"/>
      <c r="GP467" s="361"/>
      <c r="GQ467" s="361"/>
      <c r="GR467" s="361"/>
      <c r="GS467" s="361"/>
      <c r="GT467" s="361"/>
      <c r="GU467" s="361"/>
      <c r="GV467" s="361"/>
      <c r="GW467" s="361"/>
      <c r="GX467" s="361"/>
      <c r="GY467" s="361"/>
      <c r="GZ467" s="361"/>
      <c r="HA467" s="361"/>
      <c r="HB467" s="361"/>
      <c r="HC467" s="361"/>
      <c r="HD467" s="361"/>
    </row>
    <row r="468" spans="195:212" ht="14.25">
      <c r="GM468" s="361"/>
      <c r="GN468" s="361"/>
      <c r="GO468" s="361"/>
      <c r="GP468" s="361"/>
      <c r="GQ468" s="361"/>
      <c r="GR468" s="361"/>
      <c r="GS468" s="361"/>
      <c r="GT468" s="361"/>
      <c r="GU468" s="361"/>
      <c r="GV468" s="361"/>
      <c r="GW468" s="361"/>
      <c r="GX468" s="361"/>
      <c r="GY468" s="361"/>
      <c r="GZ468" s="361"/>
      <c r="HA468" s="361"/>
      <c r="HB468" s="361"/>
      <c r="HC468" s="361"/>
      <c r="HD468" s="361"/>
    </row>
    <row r="469" spans="195:212" ht="14.25">
      <c r="GM469" s="361"/>
      <c r="GN469" s="361"/>
      <c r="GO469" s="361"/>
      <c r="GP469" s="361"/>
      <c r="GQ469" s="361"/>
      <c r="GR469" s="361"/>
      <c r="GS469" s="361"/>
      <c r="GT469" s="361"/>
      <c r="GU469" s="361"/>
      <c r="GV469" s="361"/>
      <c r="GW469" s="361"/>
      <c r="GX469" s="361"/>
      <c r="GY469" s="361"/>
      <c r="GZ469" s="361"/>
      <c r="HA469" s="361"/>
      <c r="HB469" s="361"/>
      <c r="HC469" s="361"/>
      <c r="HD469" s="361"/>
    </row>
    <row r="470" spans="195:212" ht="14.25">
      <c r="GM470" s="361"/>
      <c r="GN470" s="361"/>
      <c r="GO470" s="361"/>
      <c r="GP470" s="361"/>
      <c r="GQ470" s="361"/>
      <c r="GR470" s="361"/>
      <c r="GS470" s="361"/>
      <c r="GT470" s="361"/>
      <c r="GU470" s="361"/>
      <c r="GV470" s="361"/>
      <c r="GW470" s="361"/>
      <c r="GX470" s="361"/>
      <c r="GY470" s="361"/>
      <c r="GZ470" s="361"/>
      <c r="HA470" s="361"/>
      <c r="HB470" s="361"/>
      <c r="HC470" s="361"/>
      <c r="HD470" s="361"/>
    </row>
    <row r="471" spans="195:212" ht="14.25">
      <c r="GM471" s="361"/>
      <c r="GN471" s="361"/>
      <c r="GO471" s="361"/>
      <c r="GP471" s="361"/>
      <c r="GQ471" s="361"/>
      <c r="GR471" s="361"/>
      <c r="GS471" s="361"/>
      <c r="GT471" s="361"/>
      <c r="GU471" s="361"/>
      <c r="GV471" s="361"/>
      <c r="GW471" s="361"/>
      <c r="GX471" s="361"/>
      <c r="GY471" s="361"/>
      <c r="GZ471" s="361"/>
      <c r="HA471" s="361"/>
      <c r="HB471" s="361"/>
      <c r="HC471" s="361"/>
      <c r="HD471" s="361"/>
    </row>
    <row r="472" spans="195:212" ht="14.25">
      <c r="GM472" s="361"/>
      <c r="GN472" s="361"/>
      <c r="GO472" s="361"/>
      <c r="GP472" s="361"/>
      <c r="GQ472" s="361"/>
      <c r="GR472" s="361"/>
      <c r="GS472" s="361"/>
      <c r="GT472" s="361"/>
      <c r="GU472" s="361"/>
      <c r="GV472" s="361"/>
      <c r="GW472" s="361"/>
      <c r="GX472" s="361"/>
      <c r="GY472" s="361"/>
      <c r="GZ472" s="361"/>
      <c r="HA472" s="361"/>
      <c r="HB472" s="361"/>
      <c r="HC472" s="361"/>
      <c r="HD472" s="361"/>
    </row>
    <row r="473" spans="195:212" ht="14.25">
      <c r="GM473" s="361"/>
      <c r="GN473" s="361"/>
      <c r="GO473" s="361"/>
      <c r="GP473" s="361"/>
      <c r="GQ473" s="361"/>
      <c r="GR473" s="361"/>
      <c r="GS473" s="361"/>
      <c r="GT473" s="361"/>
      <c r="GU473" s="361"/>
      <c r="GV473" s="361"/>
      <c r="GW473" s="361"/>
      <c r="GX473" s="361"/>
      <c r="GY473" s="361"/>
      <c r="GZ473" s="361"/>
      <c r="HA473" s="361"/>
      <c r="HB473" s="361"/>
      <c r="HC473" s="361"/>
      <c r="HD473" s="361"/>
    </row>
    <row r="474" spans="195:212" ht="14.25">
      <c r="GM474" s="361"/>
      <c r="GN474" s="361"/>
      <c r="GO474" s="361"/>
      <c r="GP474" s="361"/>
      <c r="GQ474" s="361"/>
      <c r="GR474" s="361"/>
      <c r="GS474" s="361"/>
      <c r="GT474" s="361"/>
      <c r="GU474" s="361"/>
      <c r="GV474" s="361"/>
      <c r="GW474" s="361"/>
      <c r="GX474" s="361"/>
      <c r="GY474" s="361"/>
      <c r="GZ474" s="361"/>
      <c r="HA474" s="361"/>
      <c r="HB474" s="361"/>
      <c r="HC474" s="361"/>
      <c r="HD474" s="361"/>
    </row>
    <row r="475" spans="195:212" ht="14.25">
      <c r="GM475" s="361"/>
      <c r="GN475" s="361"/>
      <c r="GO475" s="361"/>
      <c r="GP475" s="361"/>
      <c r="GQ475" s="361"/>
      <c r="GR475" s="361"/>
      <c r="GS475" s="361"/>
      <c r="GT475" s="361"/>
      <c r="GU475" s="361"/>
      <c r="GV475" s="361"/>
      <c r="GW475" s="361"/>
      <c r="GX475" s="361"/>
      <c r="GY475" s="361"/>
      <c r="GZ475" s="361"/>
      <c r="HA475" s="361"/>
      <c r="HB475" s="361"/>
      <c r="HC475" s="361"/>
      <c r="HD475" s="361"/>
    </row>
    <row r="476" spans="195:212" ht="14.25">
      <c r="GM476" s="361"/>
      <c r="GN476" s="361"/>
      <c r="GO476" s="361"/>
      <c r="GP476" s="361"/>
      <c r="GQ476" s="361"/>
      <c r="GR476" s="361"/>
      <c r="GS476" s="361"/>
      <c r="GT476" s="361"/>
      <c r="GU476" s="361"/>
      <c r="GV476" s="361"/>
      <c r="GW476" s="361"/>
      <c r="GX476" s="361"/>
      <c r="GY476" s="361"/>
      <c r="GZ476" s="361"/>
      <c r="HA476" s="361"/>
      <c r="HB476" s="361"/>
      <c r="HC476" s="361"/>
      <c r="HD476" s="361"/>
    </row>
    <row r="477" spans="195:212" ht="14.25">
      <c r="GM477" s="361"/>
      <c r="GN477" s="361"/>
      <c r="GO477" s="361"/>
      <c r="GP477" s="361"/>
      <c r="GQ477" s="361"/>
      <c r="GR477" s="361"/>
      <c r="GS477" s="361"/>
      <c r="GT477" s="361"/>
      <c r="GU477" s="361"/>
      <c r="GV477" s="361"/>
      <c r="GW477" s="361"/>
      <c r="GX477" s="361"/>
      <c r="GY477" s="361"/>
      <c r="GZ477" s="361"/>
      <c r="HA477" s="361"/>
      <c r="HB477" s="361"/>
      <c r="HC477" s="361"/>
      <c r="HD477" s="361"/>
    </row>
    <row r="478" spans="195:212" ht="14.25">
      <c r="GM478" s="361"/>
      <c r="GN478" s="361"/>
      <c r="GO478" s="361"/>
      <c r="GP478" s="361"/>
      <c r="GQ478" s="361"/>
      <c r="GR478" s="361"/>
      <c r="GS478" s="361"/>
      <c r="GT478" s="361"/>
      <c r="GU478" s="361"/>
      <c r="GV478" s="361"/>
      <c r="GW478" s="361"/>
      <c r="GX478" s="361"/>
      <c r="GY478" s="361"/>
      <c r="GZ478" s="361"/>
      <c r="HA478" s="361"/>
      <c r="HB478" s="361"/>
      <c r="HC478" s="361"/>
      <c r="HD478" s="361"/>
    </row>
    <row r="479" spans="195:212" ht="14.25">
      <c r="GM479" s="361"/>
      <c r="GN479" s="361"/>
      <c r="GO479" s="361"/>
      <c r="GP479" s="361"/>
      <c r="GQ479" s="361"/>
      <c r="GR479" s="361"/>
      <c r="GS479" s="361"/>
      <c r="GT479" s="361"/>
      <c r="GU479" s="361"/>
      <c r="GV479" s="361"/>
      <c r="GW479" s="361"/>
      <c r="GX479" s="361"/>
      <c r="GY479" s="361"/>
      <c r="GZ479" s="361"/>
      <c r="HA479" s="361"/>
      <c r="HB479" s="361"/>
      <c r="HC479" s="361"/>
      <c r="HD479" s="361"/>
    </row>
    <row r="480" spans="195:212" ht="14.25">
      <c r="GM480" s="361"/>
      <c r="GN480" s="361"/>
      <c r="GO480" s="361"/>
      <c r="GP480" s="361"/>
      <c r="GQ480" s="361"/>
      <c r="GR480" s="361"/>
      <c r="GS480" s="361"/>
      <c r="GT480" s="361"/>
      <c r="GU480" s="361"/>
      <c r="GV480" s="361"/>
      <c r="GW480" s="361"/>
      <c r="GX480" s="361"/>
      <c r="GY480" s="361"/>
      <c r="GZ480" s="361"/>
      <c r="HA480" s="361"/>
      <c r="HB480" s="361"/>
      <c r="HC480" s="361"/>
      <c r="HD480" s="361"/>
    </row>
    <row r="481" spans="195:212" ht="14.25">
      <c r="GM481" s="361"/>
      <c r="GN481" s="361"/>
      <c r="GO481" s="361"/>
      <c r="GP481" s="361"/>
      <c r="GQ481" s="361"/>
      <c r="GR481" s="361"/>
      <c r="GS481" s="361"/>
      <c r="GT481" s="361"/>
      <c r="GU481" s="361"/>
      <c r="GV481" s="361"/>
      <c r="GW481" s="361"/>
      <c r="GX481" s="361"/>
      <c r="GY481" s="361"/>
      <c r="GZ481" s="361"/>
      <c r="HA481" s="361"/>
      <c r="HB481" s="361"/>
      <c r="HC481" s="361"/>
      <c r="HD481" s="361"/>
    </row>
    <row r="482" spans="195:212" ht="14.25">
      <c r="GM482" s="361"/>
      <c r="GN482" s="361"/>
      <c r="GO482" s="361"/>
      <c r="GP482" s="361"/>
      <c r="GQ482" s="361"/>
      <c r="GR482" s="361"/>
      <c r="GS482" s="361"/>
      <c r="GT482" s="361"/>
      <c r="GU482" s="361"/>
      <c r="GV482" s="361"/>
      <c r="GW482" s="361"/>
      <c r="GX482" s="361"/>
      <c r="GY482" s="361"/>
      <c r="GZ482" s="361"/>
      <c r="HA482" s="361"/>
      <c r="HB482" s="361"/>
      <c r="HC482" s="361"/>
      <c r="HD482" s="361"/>
    </row>
    <row r="483" spans="195:212" ht="14.25">
      <c r="GM483" s="361"/>
      <c r="GN483" s="361"/>
      <c r="GO483" s="361"/>
      <c r="GP483" s="361"/>
      <c r="GQ483" s="361"/>
      <c r="GR483" s="361"/>
      <c r="GS483" s="361"/>
      <c r="GT483" s="361"/>
      <c r="GU483" s="361"/>
      <c r="GV483" s="361"/>
      <c r="GW483" s="361"/>
      <c r="GX483" s="361"/>
      <c r="GY483" s="361"/>
      <c r="GZ483" s="361"/>
      <c r="HA483" s="361"/>
      <c r="HB483" s="361"/>
      <c r="HC483" s="361"/>
      <c r="HD483" s="361"/>
    </row>
    <row r="484" spans="195:212" ht="14.25">
      <c r="GM484" s="361"/>
      <c r="GN484" s="361"/>
      <c r="GO484" s="361"/>
      <c r="GP484" s="361"/>
      <c r="GQ484" s="361"/>
      <c r="GR484" s="361"/>
      <c r="GS484" s="361"/>
      <c r="GT484" s="361"/>
      <c r="GU484" s="361"/>
      <c r="GV484" s="361"/>
      <c r="GW484" s="361"/>
      <c r="GX484" s="361"/>
      <c r="GY484" s="361"/>
      <c r="GZ484" s="361"/>
      <c r="HA484" s="361"/>
      <c r="HB484" s="361"/>
      <c r="HC484" s="361"/>
      <c r="HD484" s="361"/>
    </row>
    <row r="485" spans="195:212" ht="14.25">
      <c r="GM485" s="361"/>
      <c r="GN485" s="361"/>
      <c r="GO485" s="361"/>
      <c r="GP485" s="361"/>
      <c r="GQ485" s="361"/>
      <c r="GR485" s="361"/>
      <c r="GS485" s="361"/>
      <c r="GT485" s="361"/>
      <c r="GU485" s="361"/>
      <c r="GV485" s="361"/>
      <c r="GW485" s="361"/>
      <c r="GX485" s="361"/>
      <c r="GY485" s="361"/>
      <c r="GZ485" s="361"/>
      <c r="HA485" s="361"/>
      <c r="HB485" s="361"/>
      <c r="HC485" s="361"/>
      <c r="HD485" s="361"/>
    </row>
    <row r="486" spans="195:212" ht="14.25">
      <c r="GM486" s="361"/>
      <c r="GN486" s="361"/>
      <c r="GO486" s="361"/>
      <c r="GP486" s="361"/>
      <c r="GQ486" s="361"/>
      <c r="GR486" s="361"/>
      <c r="GS486" s="361"/>
      <c r="GT486" s="361"/>
      <c r="GU486" s="361"/>
      <c r="GV486" s="361"/>
      <c r="GW486" s="361"/>
      <c r="GX486" s="361"/>
      <c r="GY486" s="361"/>
      <c r="GZ486" s="361"/>
      <c r="HA486" s="361"/>
      <c r="HB486" s="361"/>
      <c r="HC486" s="361"/>
      <c r="HD486" s="361"/>
    </row>
    <row r="487" spans="195:212" ht="14.25">
      <c r="GM487" s="361"/>
      <c r="GN487" s="361"/>
      <c r="GO487" s="361"/>
      <c r="GP487" s="361"/>
      <c r="GQ487" s="361"/>
      <c r="GR487" s="361"/>
      <c r="GS487" s="361"/>
      <c r="GT487" s="361"/>
      <c r="GU487" s="361"/>
      <c r="GV487" s="361"/>
      <c r="GW487" s="361"/>
      <c r="GX487" s="361"/>
      <c r="GY487" s="361"/>
      <c r="GZ487" s="361"/>
      <c r="HA487" s="361"/>
      <c r="HB487" s="361"/>
      <c r="HC487" s="361"/>
      <c r="HD487" s="361"/>
    </row>
    <row r="488" spans="195:212" ht="14.25">
      <c r="GM488" s="361"/>
      <c r="GN488" s="361"/>
      <c r="GO488" s="361"/>
      <c r="GP488" s="361"/>
      <c r="GQ488" s="361"/>
      <c r="GR488" s="361"/>
      <c r="GS488" s="361"/>
      <c r="GT488" s="361"/>
      <c r="GU488" s="361"/>
      <c r="GV488" s="361"/>
      <c r="GW488" s="361"/>
      <c r="GX488" s="361"/>
      <c r="GY488" s="361"/>
      <c r="GZ488" s="361"/>
      <c r="HA488" s="361"/>
      <c r="HB488" s="361"/>
      <c r="HC488" s="361"/>
      <c r="HD488" s="361"/>
    </row>
    <row r="489" spans="195:212" ht="14.25">
      <c r="GM489" s="361"/>
      <c r="GN489" s="361"/>
      <c r="GO489" s="361"/>
      <c r="GP489" s="361"/>
      <c r="GQ489" s="361"/>
      <c r="GR489" s="361"/>
      <c r="GS489" s="361"/>
      <c r="GT489" s="361"/>
      <c r="GU489" s="361"/>
      <c r="GV489" s="361"/>
      <c r="GW489" s="361"/>
      <c r="GX489" s="361"/>
      <c r="GY489" s="361"/>
      <c r="GZ489" s="361"/>
      <c r="HA489" s="361"/>
      <c r="HB489" s="361"/>
      <c r="HC489" s="361"/>
      <c r="HD489" s="361"/>
    </row>
    <row r="490" spans="195:212" ht="14.25">
      <c r="GM490" s="361"/>
      <c r="GN490" s="361"/>
      <c r="GO490" s="361"/>
      <c r="GP490" s="361"/>
      <c r="GQ490" s="361"/>
      <c r="GR490" s="361"/>
      <c r="GS490" s="361"/>
      <c r="GT490" s="361"/>
      <c r="GU490" s="361"/>
      <c r="GV490" s="361"/>
      <c r="GW490" s="361"/>
      <c r="GX490" s="361"/>
      <c r="GY490" s="361"/>
      <c r="GZ490" s="361"/>
      <c r="HA490" s="361"/>
      <c r="HB490" s="361"/>
      <c r="HC490" s="361"/>
      <c r="HD490" s="361"/>
    </row>
    <row r="491" spans="195:212" ht="14.25">
      <c r="GM491" s="361"/>
      <c r="GN491" s="361"/>
      <c r="GO491" s="361"/>
      <c r="GP491" s="361"/>
      <c r="GQ491" s="361"/>
      <c r="GR491" s="361"/>
      <c r="GS491" s="361"/>
      <c r="GT491" s="361"/>
      <c r="GU491" s="361"/>
      <c r="GV491" s="361"/>
      <c r="GW491" s="361"/>
      <c r="GX491" s="361"/>
      <c r="GY491" s="361"/>
      <c r="GZ491" s="361"/>
      <c r="HA491" s="361"/>
      <c r="HB491" s="361"/>
      <c r="HC491" s="361"/>
      <c r="HD491" s="361"/>
    </row>
    <row r="492" spans="195:212" ht="14.25">
      <c r="GM492" s="361"/>
      <c r="GN492" s="361"/>
      <c r="GO492" s="361"/>
      <c r="GP492" s="361"/>
      <c r="GQ492" s="361"/>
      <c r="GR492" s="361"/>
      <c r="GS492" s="361"/>
      <c r="GT492" s="361"/>
      <c r="GU492" s="361"/>
      <c r="GV492" s="361"/>
      <c r="GW492" s="361"/>
      <c r="GX492" s="361"/>
      <c r="GY492" s="361"/>
      <c r="GZ492" s="361"/>
      <c r="HA492" s="361"/>
      <c r="HB492" s="361"/>
      <c r="HC492" s="361"/>
      <c r="HD492" s="361"/>
    </row>
    <row r="493" spans="195:212" ht="14.25">
      <c r="GM493" s="361"/>
      <c r="GN493" s="361"/>
      <c r="GO493" s="361"/>
      <c r="GP493" s="361"/>
      <c r="GQ493" s="361"/>
      <c r="GR493" s="361"/>
      <c r="GS493" s="361"/>
      <c r="GT493" s="361"/>
      <c r="GU493" s="361"/>
      <c r="GV493" s="361"/>
      <c r="GW493" s="361"/>
      <c r="GX493" s="361"/>
      <c r="GY493" s="361"/>
      <c r="GZ493" s="361"/>
      <c r="HA493" s="361"/>
      <c r="HB493" s="361"/>
      <c r="HC493" s="361"/>
      <c r="HD493" s="361"/>
    </row>
    <row r="494" spans="195:212" ht="14.25">
      <c r="GM494" s="361"/>
      <c r="GN494" s="361"/>
      <c r="GO494" s="361"/>
      <c r="GP494" s="361"/>
      <c r="GQ494" s="361"/>
      <c r="GR494" s="361"/>
      <c r="GS494" s="361"/>
      <c r="GT494" s="361"/>
      <c r="GU494" s="361"/>
      <c r="GV494" s="361"/>
      <c r="GW494" s="361"/>
      <c r="GX494" s="361"/>
      <c r="GY494" s="361"/>
      <c r="GZ494" s="361"/>
      <c r="HA494" s="361"/>
      <c r="HB494" s="361"/>
      <c r="HC494" s="361"/>
      <c r="HD494" s="361"/>
    </row>
    <row r="495" spans="195:212" ht="14.25">
      <c r="GM495" s="361"/>
      <c r="GN495" s="361"/>
      <c r="GO495" s="361"/>
      <c r="GP495" s="361"/>
      <c r="GQ495" s="361"/>
      <c r="GR495" s="361"/>
      <c r="GS495" s="361"/>
      <c r="GT495" s="361"/>
      <c r="GU495" s="361"/>
      <c r="GV495" s="361"/>
      <c r="GW495" s="361"/>
      <c r="GX495" s="361"/>
      <c r="GY495" s="361"/>
      <c r="GZ495" s="361"/>
      <c r="HA495" s="361"/>
      <c r="HB495" s="361"/>
      <c r="HC495" s="361"/>
      <c r="HD495" s="361"/>
    </row>
    <row r="496" spans="195:212" ht="14.25">
      <c r="GM496" s="361"/>
      <c r="GN496" s="361"/>
      <c r="GO496" s="361"/>
      <c r="GP496" s="361"/>
      <c r="GQ496" s="361"/>
      <c r="GR496" s="361"/>
      <c r="GS496" s="361"/>
      <c r="GT496" s="361"/>
      <c r="GU496" s="361"/>
      <c r="GV496" s="361"/>
      <c r="GW496" s="361"/>
      <c r="GX496" s="361"/>
      <c r="GY496" s="361"/>
      <c r="GZ496" s="361"/>
      <c r="HA496" s="361"/>
      <c r="HB496" s="361"/>
      <c r="HC496" s="361"/>
      <c r="HD496" s="361"/>
    </row>
    <row r="497" spans="195:212" ht="14.25">
      <c r="GM497" s="361"/>
      <c r="GN497" s="361"/>
      <c r="GO497" s="361"/>
      <c r="GP497" s="361"/>
      <c r="GQ497" s="361"/>
      <c r="GR497" s="361"/>
      <c r="GS497" s="361"/>
      <c r="GT497" s="361"/>
      <c r="GU497" s="361"/>
      <c r="GV497" s="361"/>
      <c r="GW497" s="361"/>
      <c r="GX497" s="361"/>
      <c r="GY497" s="361"/>
      <c r="GZ497" s="361"/>
      <c r="HA497" s="361"/>
      <c r="HB497" s="361"/>
      <c r="HC497" s="361"/>
      <c r="HD497" s="361"/>
    </row>
    <row r="498" spans="195:212" ht="14.25">
      <c r="GM498" s="361"/>
      <c r="GN498" s="361"/>
      <c r="GO498" s="361"/>
      <c r="GP498" s="361"/>
      <c r="GQ498" s="361"/>
      <c r="GR498" s="361"/>
      <c r="GS498" s="361"/>
      <c r="GT498" s="361"/>
      <c r="GU498" s="361"/>
      <c r="GV498" s="361"/>
      <c r="GW498" s="361"/>
      <c r="GX498" s="361"/>
      <c r="GY498" s="361"/>
      <c r="GZ498" s="361"/>
      <c r="HA498" s="361"/>
      <c r="HB498" s="361"/>
      <c r="HC498" s="361"/>
      <c r="HD498" s="361"/>
    </row>
    <row r="499" spans="195:212" ht="14.25">
      <c r="GM499" s="361"/>
      <c r="GN499" s="361"/>
      <c r="GO499" s="361"/>
      <c r="GP499" s="361"/>
      <c r="GQ499" s="361"/>
      <c r="GR499" s="361"/>
      <c r="GS499" s="361"/>
      <c r="GT499" s="361"/>
      <c r="GU499" s="361"/>
      <c r="GV499" s="361"/>
      <c r="GW499" s="361"/>
      <c r="GX499" s="361"/>
      <c r="GY499" s="361"/>
      <c r="GZ499" s="361"/>
      <c r="HA499" s="361"/>
      <c r="HB499" s="361"/>
      <c r="HC499" s="361"/>
      <c r="HD499" s="361"/>
    </row>
    <row r="500" spans="195:212" ht="14.25">
      <c r="GM500" s="361"/>
      <c r="GN500" s="361"/>
      <c r="GO500" s="361"/>
      <c r="GP500" s="361"/>
      <c r="GQ500" s="361"/>
      <c r="GR500" s="361"/>
      <c r="GS500" s="361"/>
      <c r="GT500" s="361"/>
      <c r="GU500" s="361"/>
      <c r="GV500" s="361"/>
      <c r="GW500" s="361"/>
      <c r="GX500" s="361"/>
      <c r="GY500" s="361"/>
      <c r="GZ500" s="361"/>
      <c r="HA500" s="361"/>
      <c r="HB500" s="361"/>
      <c r="HC500" s="361"/>
      <c r="HD500" s="361"/>
    </row>
    <row r="501" spans="195:212" ht="14.25">
      <c r="GM501" s="361"/>
      <c r="GN501" s="361"/>
      <c r="GO501" s="361"/>
      <c r="GP501" s="361"/>
      <c r="GQ501" s="361"/>
      <c r="GR501" s="361"/>
      <c r="GS501" s="361"/>
      <c r="GT501" s="361"/>
      <c r="GU501" s="361"/>
      <c r="GV501" s="361"/>
      <c r="GW501" s="361"/>
      <c r="GX501" s="361"/>
      <c r="GY501" s="361"/>
      <c r="GZ501" s="361"/>
      <c r="HA501" s="361"/>
      <c r="HB501" s="361"/>
      <c r="HC501" s="361"/>
      <c r="HD501" s="361"/>
    </row>
    <row r="502" spans="195:212" ht="14.25">
      <c r="GM502" s="361"/>
      <c r="GN502" s="361"/>
      <c r="GO502" s="361"/>
      <c r="GP502" s="361"/>
      <c r="GQ502" s="361"/>
      <c r="GR502" s="361"/>
      <c r="GS502" s="361"/>
      <c r="GT502" s="361"/>
      <c r="GU502" s="361"/>
      <c r="GV502" s="361"/>
      <c r="GW502" s="361"/>
      <c r="GX502" s="361"/>
      <c r="GY502" s="361"/>
      <c r="GZ502" s="361"/>
      <c r="HA502" s="361"/>
      <c r="HB502" s="361"/>
      <c r="HC502" s="361"/>
      <c r="HD502" s="361"/>
    </row>
    <row r="503" spans="195:212" ht="14.25">
      <c r="GM503" s="361"/>
      <c r="GN503" s="361"/>
      <c r="GO503" s="361"/>
      <c r="GP503" s="361"/>
      <c r="GQ503" s="361"/>
      <c r="GR503" s="361"/>
      <c r="GS503" s="361"/>
      <c r="GT503" s="361"/>
      <c r="GU503" s="361"/>
      <c r="GV503" s="361"/>
      <c r="GW503" s="361"/>
      <c r="GX503" s="361"/>
      <c r="GY503" s="361"/>
      <c r="GZ503" s="361"/>
      <c r="HA503" s="361"/>
      <c r="HB503" s="361"/>
      <c r="HC503" s="361"/>
      <c r="HD503" s="361"/>
    </row>
    <row r="504" spans="195:212" ht="14.25">
      <c r="GM504" s="361"/>
      <c r="GN504" s="361"/>
      <c r="GO504" s="361"/>
      <c r="GP504" s="361"/>
      <c r="GQ504" s="361"/>
      <c r="GR504" s="361"/>
      <c r="GS504" s="361"/>
      <c r="GT504" s="361"/>
      <c r="GU504" s="361"/>
      <c r="GV504" s="361"/>
      <c r="GW504" s="361"/>
      <c r="GX504" s="361"/>
      <c r="GY504" s="361"/>
      <c r="GZ504" s="361"/>
      <c r="HA504" s="361"/>
      <c r="HB504" s="361"/>
      <c r="HC504" s="361"/>
      <c r="HD504" s="361"/>
    </row>
    <row r="505" spans="195:212" ht="14.25">
      <c r="GM505" s="361"/>
      <c r="GN505" s="361"/>
      <c r="GO505" s="361"/>
      <c r="GP505" s="361"/>
      <c r="GQ505" s="361"/>
      <c r="GR505" s="361"/>
      <c r="GS505" s="361"/>
      <c r="GT505" s="361"/>
      <c r="GU505" s="361"/>
      <c r="GV505" s="361"/>
      <c r="GW505" s="361"/>
      <c r="GX505" s="361"/>
      <c r="GY505" s="361"/>
      <c r="GZ505" s="361"/>
      <c r="HA505" s="361"/>
      <c r="HB505" s="361"/>
      <c r="HC505" s="361"/>
      <c r="HD505" s="361"/>
    </row>
    <row r="506" spans="195:212" ht="14.25">
      <c r="GM506" s="361"/>
      <c r="GN506" s="361"/>
      <c r="GO506" s="361"/>
      <c r="GP506" s="361"/>
      <c r="GQ506" s="361"/>
      <c r="GR506" s="361"/>
      <c r="GS506" s="361"/>
      <c r="GT506" s="361"/>
      <c r="GU506" s="361"/>
      <c r="GV506" s="361"/>
      <c r="GW506" s="361"/>
      <c r="GX506" s="361"/>
      <c r="GY506" s="361"/>
      <c r="GZ506" s="361"/>
      <c r="HA506" s="361"/>
      <c r="HB506" s="361"/>
      <c r="HC506" s="361"/>
      <c r="HD506" s="361"/>
    </row>
    <row r="507" spans="195:212" ht="14.25">
      <c r="GM507" s="361"/>
      <c r="GN507" s="361"/>
      <c r="GO507" s="361"/>
      <c r="GP507" s="361"/>
      <c r="GQ507" s="361"/>
      <c r="GR507" s="361"/>
      <c r="GS507" s="361"/>
      <c r="GT507" s="361"/>
      <c r="GU507" s="361"/>
      <c r="GV507" s="361"/>
      <c r="GW507" s="361"/>
      <c r="GX507" s="361"/>
      <c r="GY507" s="361"/>
      <c r="GZ507" s="361"/>
      <c r="HA507" s="361"/>
      <c r="HB507" s="361"/>
      <c r="HC507" s="361"/>
      <c r="HD507" s="361"/>
    </row>
    <row r="508" spans="195:212" ht="14.25">
      <c r="GM508" s="361"/>
      <c r="GN508" s="361"/>
      <c r="GO508" s="361"/>
      <c r="GP508" s="361"/>
      <c r="GQ508" s="361"/>
      <c r="GR508" s="361"/>
      <c r="GS508" s="361"/>
      <c r="GT508" s="361"/>
      <c r="GU508" s="361"/>
      <c r="GV508" s="361"/>
      <c r="GW508" s="361"/>
      <c r="GX508" s="361"/>
      <c r="GY508" s="361"/>
      <c r="GZ508" s="361"/>
      <c r="HA508" s="361"/>
      <c r="HB508" s="361"/>
      <c r="HC508" s="361"/>
      <c r="HD508" s="361"/>
    </row>
    <row r="509" spans="195:212" ht="14.25">
      <c r="GM509" s="361"/>
      <c r="GN509" s="361"/>
      <c r="GO509" s="361"/>
      <c r="GP509" s="361"/>
      <c r="GQ509" s="361"/>
      <c r="GR509" s="361"/>
      <c r="GS509" s="361"/>
      <c r="GT509" s="361"/>
      <c r="GU509" s="361"/>
      <c r="GV509" s="361"/>
      <c r="GW509" s="361"/>
      <c r="GX509" s="361"/>
      <c r="GY509" s="361"/>
      <c r="GZ509" s="361"/>
      <c r="HA509" s="361"/>
      <c r="HB509" s="361"/>
      <c r="HC509" s="361"/>
      <c r="HD509" s="361"/>
    </row>
    <row r="510" spans="195:212" ht="14.25">
      <c r="GM510" s="361"/>
      <c r="GN510" s="361"/>
      <c r="GO510" s="361"/>
      <c r="GP510" s="361"/>
      <c r="GQ510" s="361"/>
      <c r="GR510" s="361"/>
      <c r="GS510" s="361"/>
      <c r="GT510" s="361"/>
      <c r="GU510" s="361"/>
      <c r="GV510" s="361"/>
      <c r="GW510" s="361"/>
      <c r="GX510" s="361"/>
      <c r="GY510" s="361"/>
      <c r="GZ510" s="361"/>
      <c r="HA510" s="361"/>
      <c r="HB510" s="361"/>
      <c r="HC510" s="361"/>
      <c r="HD510" s="361"/>
    </row>
    <row r="511" spans="195:212" ht="14.25">
      <c r="GM511" s="361"/>
      <c r="GN511" s="361"/>
      <c r="GO511" s="361"/>
      <c r="GP511" s="361"/>
      <c r="GQ511" s="361"/>
      <c r="GR511" s="361"/>
      <c r="GS511" s="361"/>
      <c r="GT511" s="361"/>
      <c r="GU511" s="361"/>
      <c r="GV511" s="361"/>
      <c r="GW511" s="361"/>
      <c r="GX511" s="361"/>
      <c r="GY511" s="361"/>
      <c r="GZ511" s="361"/>
      <c r="HA511" s="361"/>
      <c r="HB511" s="361"/>
      <c r="HC511" s="361"/>
      <c r="HD511" s="361"/>
    </row>
    <row r="512" spans="195:212" ht="14.25">
      <c r="GM512" s="361"/>
      <c r="GN512" s="361"/>
      <c r="GO512" s="361"/>
      <c r="GP512" s="361"/>
      <c r="GQ512" s="361"/>
      <c r="GR512" s="361"/>
      <c r="GS512" s="361"/>
      <c r="GT512" s="361"/>
      <c r="GU512" s="361"/>
      <c r="GV512" s="361"/>
      <c r="GW512" s="361"/>
      <c r="GX512" s="361"/>
      <c r="GY512" s="361"/>
      <c r="GZ512" s="361"/>
      <c r="HA512" s="361"/>
      <c r="HB512" s="361"/>
      <c r="HC512" s="361"/>
      <c r="HD512" s="361"/>
    </row>
    <row r="513" spans="195:212" ht="14.25">
      <c r="GM513" s="361"/>
      <c r="GN513" s="361"/>
      <c r="GO513" s="361"/>
      <c r="GP513" s="361"/>
      <c r="GQ513" s="361"/>
      <c r="GR513" s="361"/>
      <c r="GS513" s="361"/>
      <c r="GT513" s="361"/>
      <c r="GU513" s="361"/>
      <c r="GV513" s="361"/>
      <c r="GW513" s="361"/>
      <c r="GX513" s="361"/>
      <c r="GY513" s="361"/>
      <c r="GZ513" s="361"/>
      <c r="HA513" s="361"/>
      <c r="HB513" s="361"/>
      <c r="HC513" s="361"/>
      <c r="HD513" s="361"/>
    </row>
    <row r="514" spans="195:212" ht="14.25">
      <c r="GM514" s="361"/>
      <c r="GN514" s="361"/>
      <c r="GO514" s="361"/>
      <c r="GP514" s="361"/>
      <c r="GQ514" s="361"/>
      <c r="GR514" s="361"/>
      <c r="GS514" s="361"/>
      <c r="GT514" s="361"/>
      <c r="GU514" s="361"/>
      <c r="GV514" s="361"/>
      <c r="GW514" s="361"/>
      <c r="GX514" s="361"/>
      <c r="GY514" s="361"/>
      <c r="GZ514" s="361"/>
      <c r="HA514" s="361"/>
      <c r="HB514" s="361"/>
      <c r="HC514" s="361"/>
      <c r="HD514" s="361"/>
    </row>
    <row r="515" spans="195:212" ht="14.25">
      <c r="GM515" s="361"/>
      <c r="GN515" s="361"/>
      <c r="GO515" s="361"/>
      <c r="GP515" s="361"/>
      <c r="GQ515" s="361"/>
      <c r="GR515" s="361"/>
      <c r="GS515" s="361"/>
      <c r="GT515" s="361"/>
      <c r="GU515" s="361"/>
      <c r="GV515" s="361"/>
      <c r="GW515" s="361"/>
      <c r="GX515" s="361"/>
      <c r="GY515" s="361"/>
      <c r="GZ515" s="361"/>
      <c r="HA515" s="361"/>
      <c r="HB515" s="361"/>
      <c r="HC515" s="361"/>
      <c r="HD515" s="361"/>
    </row>
    <row r="516" spans="195:212" ht="14.25">
      <c r="GM516" s="361"/>
      <c r="GN516" s="361"/>
      <c r="GO516" s="361"/>
      <c r="GP516" s="361"/>
      <c r="GQ516" s="361"/>
      <c r="GR516" s="361"/>
      <c r="GS516" s="361"/>
      <c r="GT516" s="361"/>
      <c r="GU516" s="361"/>
      <c r="GV516" s="361"/>
      <c r="GW516" s="361"/>
      <c r="GX516" s="361"/>
      <c r="GY516" s="361"/>
      <c r="GZ516" s="361"/>
      <c r="HA516" s="361"/>
      <c r="HB516" s="361"/>
      <c r="HC516" s="361"/>
      <c r="HD516" s="361"/>
    </row>
    <row r="517" spans="195:212" ht="14.25">
      <c r="GM517" s="361"/>
      <c r="GN517" s="361"/>
      <c r="GO517" s="361"/>
      <c r="GP517" s="361"/>
      <c r="GQ517" s="361"/>
      <c r="GR517" s="361"/>
      <c r="GS517" s="361"/>
      <c r="GT517" s="361"/>
      <c r="GU517" s="361"/>
      <c r="GV517" s="361"/>
      <c r="GW517" s="361"/>
      <c r="GX517" s="361"/>
      <c r="GY517" s="361"/>
      <c r="GZ517" s="361"/>
      <c r="HA517" s="361"/>
      <c r="HB517" s="361"/>
      <c r="HC517" s="361"/>
      <c r="HD517" s="361"/>
    </row>
    <row r="518" spans="195:212" ht="14.25">
      <c r="GM518" s="361"/>
      <c r="GN518" s="361"/>
      <c r="GO518" s="361"/>
      <c r="GP518" s="361"/>
      <c r="GQ518" s="361"/>
      <c r="GR518" s="361"/>
      <c r="GS518" s="361"/>
      <c r="GT518" s="361"/>
      <c r="GU518" s="361"/>
      <c r="GV518" s="361"/>
      <c r="GW518" s="361"/>
      <c r="GX518" s="361"/>
      <c r="GY518" s="361"/>
      <c r="GZ518" s="361"/>
      <c r="HA518" s="361"/>
      <c r="HB518" s="361"/>
      <c r="HC518" s="361"/>
      <c r="HD518" s="361"/>
    </row>
    <row r="519" spans="195:212" ht="14.25">
      <c r="GM519" s="361"/>
      <c r="GN519" s="361"/>
      <c r="GO519" s="361"/>
      <c r="GP519" s="361"/>
      <c r="GQ519" s="361"/>
      <c r="GR519" s="361"/>
      <c r="GS519" s="361"/>
      <c r="GT519" s="361"/>
      <c r="GU519" s="361"/>
      <c r="GV519" s="361"/>
      <c r="GW519" s="361"/>
      <c r="GX519" s="361"/>
      <c r="GY519" s="361"/>
      <c r="GZ519" s="361"/>
      <c r="HA519" s="361"/>
      <c r="HB519" s="361"/>
      <c r="HC519" s="361"/>
      <c r="HD519" s="361"/>
    </row>
    <row r="520" spans="195:212" ht="14.25">
      <c r="GM520" s="361"/>
      <c r="GN520" s="361"/>
      <c r="GO520" s="361"/>
      <c r="GP520" s="361"/>
      <c r="GQ520" s="361"/>
      <c r="GR520" s="361"/>
      <c r="GS520" s="361"/>
      <c r="GT520" s="361"/>
      <c r="GU520" s="361"/>
      <c r="GV520" s="361"/>
      <c r="GW520" s="361"/>
      <c r="GX520" s="361"/>
      <c r="GY520" s="361"/>
      <c r="GZ520" s="361"/>
      <c r="HA520" s="361"/>
      <c r="HB520" s="361"/>
      <c r="HC520" s="361"/>
      <c r="HD520" s="361"/>
    </row>
    <row r="521" spans="195:212" ht="14.25">
      <c r="GM521" s="361"/>
      <c r="GN521" s="361"/>
      <c r="GO521" s="361"/>
      <c r="GP521" s="361"/>
      <c r="GQ521" s="361"/>
      <c r="GR521" s="361"/>
      <c r="GS521" s="361"/>
      <c r="GT521" s="361"/>
      <c r="GU521" s="361"/>
      <c r="GV521" s="361"/>
      <c r="GW521" s="361"/>
      <c r="GX521" s="361"/>
      <c r="GY521" s="361"/>
      <c r="GZ521" s="361"/>
      <c r="HA521" s="361"/>
      <c r="HB521" s="361"/>
      <c r="HC521" s="361"/>
      <c r="HD521" s="361"/>
    </row>
    <row r="522" spans="195:212" ht="14.25">
      <c r="GM522" s="361"/>
      <c r="GN522" s="361"/>
      <c r="GO522" s="361"/>
      <c r="GP522" s="361"/>
      <c r="GQ522" s="361"/>
      <c r="GR522" s="361"/>
      <c r="GS522" s="361"/>
      <c r="GT522" s="361"/>
      <c r="GU522" s="361"/>
      <c r="GV522" s="361"/>
      <c r="GW522" s="361"/>
      <c r="GX522" s="361"/>
      <c r="GY522" s="361"/>
      <c r="GZ522" s="361"/>
      <c r="HA522" s="361"/>
      <c r="HB522" s="361"/>
      <c r="HC522" s="361"/>
      <c r="HD522" s="361"/>
    </row>
    <row r="523" spans="195:212" ht="14.25">
      <c r="GM523" s="361"/>
      <c r="GN523" s="361"/>
      <c r="GO523" s="361"/>
      <c r="GP523" s="361"/>
      <c r="GQ523" s="361"/>
      <c r="GR523" s="361"/>
      <c r="GS523" s="361"/>
      <c r="GT523" s="361"/>
      <c r="GU523" s="361"/>
      <c r="GV523" s="361"/>
      <c r="GW523" s="361"/>
      <c r="GX523" s="361"/>
      <c r="GY523" s="361"/>
      <c r="GZ523" s="361"/>
      <c r="HA523" s="361"/>
      <c r="HB523" s="361"/>
      <c r="HC523" s="361"/>
      <c r="HD523" s="361"/>
    </row>
    <row r="524" spans="195:212" ht="14.25">
      <c r="GM524" s="361"/>
      <c r="GN524" s="361"/>
      <c r="GO524" s="361"/>
      <c r="GP524" s="361"/>
      <c r="GQ524" s="361"/>
      <c r="GR524" s="361"/>
      <c r="GS524" s="361"/>
      <c r="GT524" s="361"/>
      <c r="GU524" s="361"/>
      <c r="GV524" s="361"/>
      <c r="GW524" s="361"/>
      <c r="GX524" s="361"/>
      <c r="GY524" s="361"/>
      <c r="GZ524" s="361"/>
      <c r="HA524" s="361"/>
      <c r="HB524" s="361"/>
      <c r="HC524" s="361"/>
      <c r="HD524" s="361"/>
    </row>
    <row r="525" spans="195:212" ht="14.25">
      <c r="GM525" s="361"/>
      <c r="GN525" s="361"/>
      <c r="GO525" s="361"/>
      <c r="GP525" s="361"/>
      <c r="GQ525" s="361"/>
      <c r="GR525" s="361"/>
      <c r="GS525" s="361"/>
      <c r="GT525" s="361"/>
      <c r="GU525" s="361"/>
      <c r="GV525" s="361"/>
      <c r="GW525" s="361"/>
      <c r="GX525" s="361"/>
      <c r="GY525" s="361"/>
      <c r="GZ525" s="361"/>
      <c r="HA525" s="361"/>
      <c r="HB525" s="361"/>
      <c r="HC525" s="361"/>
      <c r="HD525" s="361"/>
    </row>
    <row r="526" spans="195:212" ht="14.25">
      <c r="GM526" s="361"/>
      <c r="GN526" s="361"/>
      <c r="GO526" s="361"/>
      <c r="GP526" s="361"/>
      <c r="GQ526" s="361"/>
      <c r="GR526" s="361"/>
      <c r="GS526" s="361"/>
      <c r="GT526" s="361"/>
      <c r="GU526" s="361"/>
      <c r="GV526" s="361"/>
      <c r="GW526" s="361"/>
      <c r="GX526" s="361"/>
      <c r="GY526" s="361"/>
      <c r="GZ526" s="361"/>
      <c r="HA526" s="361"/>
      <c r="HB526" s="361"/>
      <c r="HC526" s="361"/>
      <c r="HD526" s="361"/>
    </row>
    <row r="527" spans="195:212" ht="14.25">
      <c r="GM527" s="361"/>
      <c r="GN527" s="361"/>
      <c r="GO527" s="361"/>
      <c r="GP527" s="361"/>
      <c r="GQ527" s="361"/>
      <c r="GR527" s="361"/>
      <c r="GS527" s="361"/>
      <c r="GT527" s="361"/>
      <c r="GU527" s="361"/>
      <c r="GV527" s="361"/>
      <c r="GW527" s="361"/>
      <c r="GX527" s="361"/>
      <c r="GY527" s="361"/>
      <c r="GZ527" s="361"/>
      <c r="HA527" s="361"/>
      <c r="HB527" s="361"/>
      <c r="HC527" s="361"/>
      <c r="HD527" s="361"/>
    </row>
    <row r="528" spans="195:212" ht="14.25">
      <c r="GM528" s="361"/>
      <c r="GN528" s="361"/>
      <c r="GO528" s="361"/>
      <c r="GP528" s="361"/>
      <c r="GQ528" s="361"/>
      <c r="GR528" s="361"/>
      <c r="GS528" s="361"/>
      <c r="GT528" s="361"/>
      <c r="GU528" s="361"/>
      <c r="GV528" s="361"/>
      <c r="GW528" s="361"/>
      <c r="GX528" s="361"/>
      <c r="GY528" s="361"/>
      <c r="GZ528" s="361"/>
      <c r="HA528" s="361"/>
      <c r="HB528" s="361"/>
      <c r="HC528" s="361"/>
      <c r="HD528" s="361"/>
    </row>
    <row r="529" spans="195:212" ht="14.25">
      <c r="GM529" s="361"/>
      <c r="GN529" s="361"/>
      <c r="GO529" s="361"/>
      <c r="GP529" s="361"/>
      <c r="GQ529" s="361"/>
      <c r="GR529" s="361"/>
      <c r="GS529" s="361"/>
      <c r="GT529" s="361"/>
      <c r="GU529" s="361"/>
      <c r="GV529" s="361"/>
      <c r="GW529" s="361"/>
      <c r="GX529" s="361"/>
      <c r="GY529" s="361"/>
      <c r="GZ529" s="361"/>
      <c r="HA529" s="361"/>
      <c r="HB529" s="361"/>
      <c r="HC529" s="361"/>
      <c r="HD529" s="361"/>
    </row>
    <row r="530" spans="195:212" ht="14.25">
      <c r="GM530" s="361"/>
      <c r="GN530" s="361"/>
      <c r="GO530" s="361"/>
      <c r="GP530" s="361"/>
      <c r="GQ530" s="361"/>
      <c r="GR530" s="361"/>
      <c r="GS530" s="361"/>
      <c r="GT530" s="361"/>
      <c r="GU530" s="361"/>
      <c r="GV530" s="361"/>
      <c r="GW530" s="361"/>
      <c r="GX530" s="361"/>
      <c r="GY530" s="361"/>
      <c r="GZ530" s="361"/>
      <c r="HA530" s="361"/>
      <c r="HB530" s="361"/>
      <c r="HC530" s="361"/>
      <c r="HD530" s="361"/>
    </row>
    <row r="531" spans="195:212" ht="14.25">
      <c r="GM531" s="361"/>
      <c r="GN531" s="361"/>
      <c r="GO531" s="361"/>
      <c r="GP531" s="361"/>
      <c r="GQ531" s="361"/>
      <c r="GR531" s="361"/>
      <c r="GS531" s="361"/>
      <c r="GT531" s="361"/>
      <c r="GU531" s="361"/>
      <c r="GV531" s="361"/>
      <c r="GW531" s="361"/>
      <c r="GX531" s="361"/>
      <c r="GY531" s="361"/>
      <c r="GZ531" s="361"/>
      <c r="HA531" s="361"/>
      <c r="HB531" s="361"/>
      <c r="HC531" s="361"/>
      <c r="HD531" s="361"/>
    </row>
    <row r="532" spans="195:212" ht="14.25">
      <c r="GM532" s="361"/>
      <c r="GN532" s="361"/>
      <c r="GO532" s="361"/>
      <c r="GP532" s="361"/>
      <c r="GQ532" s="361"/>
      <c r="GR532" s="361"/>
      <c r="GS532" s="361"/>
      <c r="GT532" s="361"/>
      <c r="GU532" s="361"/>
      <c r="GV532" s="361"/>
      <c r="GW532" s="361"/>
      <c r="GX532" s="361"/>
      <c r="GY532" s="361"/>
      <c r="GZ532" s="361"/>
      <c r="HA532" s="361"/>
      <c r="HB532" s="361"/>
      <c r="HC532" s="361"/>
      <c r="HD532" s="361"/>
    </row>
    <row r="533" spans="195:212" ht="14.25">
      <c r="GM533" s="361"/>
      <c r="GN533" s="361"/>
      <c r="GO533" s="361"/>
      <c r="GP533" s="361"/>
      <c r="GQ533" s="361"/>
      <c r="GR533" s="361"/>
      <c r="GS533" s="361"/>
      <c r="GT533" s="361"/>
      <c r="GU533" s="361"/>
      <c r="GV533" s="361"/>
      <c r="GW533" s="361"/>
      <c r="GX533" s="361"/>
      <c r="GY533" s="361"/>
      <c r="GZ533" s="361"/>
      <c r="HA533" s="361"/>
      <c r="HB533" s="361"/>
      <c r="HC533" s="361"/>
      <c r="HD533" s="361"/>
    </row>
    <row r="534" spans="195:212" ht="14.25">
      <c r="GM534" s="361"/>
      <c r="GN534" s="361"/>
      <c r="GO534" s="361"/>
      <c r="GP534" s="361"/>
      <c r="GQ534" s="361"/>
      <c r="GR534" s="361"/>
      <c r="GS534" s="361"/>
      <c r="GT534" s="361"/>
      <c r="GU534" s="361"/>
      <c r="GV534" s="361"/>
      <c r="GW534" s="361"/>
      <c r="GX534" s="361"/>
      <c r="GY534" s="361"/>
      <c r="GZ534" s="361"/>
      <c r="HA534" s="361"/>
      <c r="HB534" s="361"/>
      <c r="HC534" s="361"/>
      <c r="HD534" s="361"/>
    </row>
    <row r="535" spans="195:212" ht="14.25">
      <c r="GM535" s="361"/>
      <c r="GN535" s="361"/>
      <c r="GO535" s="361"/>
      <c r="GP535" s="361"/>
      <c r="GQ535" s="361"/>
      <c r="GR535" s="361"/>
      <c r="GS535" s="361"/>
      <c r="GT535" s="361"/>
      <c r="GU535" s="361"/>
      <c r="GV535" s="361"/>
      <c r="GW535" s="361"/>
      <c r="GX535" s="361"/>
      <c r="GY535" s="361"/>
      <c r="GZ535" s="361"/>
      <c r="HA535" s="361"/>
      <c r="HB535" s="361"/>
      <c r="HC535" s="361"/>
      <c r="HD535" s="361"/>
    </row>
    <row r="536" spans="195:212" ht="14.25">
      <c r="GM536" s="361"/>
      <c r="GN536" s="361"/>
      <c r="GO536" s="361"/>
      <c r="GP536" s="361"/>
      <c r="GQ536" s="361"/>
      <c r="GR536" s="361"/>
      <c r="GS536" s="361"/>
      <c r="GT536" s="361"/>
      <c r="GU536" s="361"/>
      <c r="GV536" s="361"/>
      <c r="GW536" s="361"/>
      <c r="GX536" s="361"/>
      <c r="GY536" s="361"/>
      <c r="GZ536" s="361"/>
      <c r="HA536" s="361"/>
      <c r="HB536" s="361"/>
      <c r="HC536" s="361"/>
      <c r="HD536" s="361"/>
    </row>
    <row r="537" spans="195:212" ht="14.25">
      <c r="GM537" s="361"/>
      <c r="GN537" s="361"/>
      <c r="GO537" s="361"/>
      <c r="GP537" s="361"/>
      <c r="GQ537" s="361"/>
      <c r="GR537" s="361"/>
      <c r="GS537" s="361"/>
      <c r="GT537" s="361"/>
      <c r="GU537" s="361"/>
      <c r="GV537" s="361"/>
      <c r="GW537" s="361"/>
      <c r="GX537" s="361"/>
      <c r="GY537" s="361"/>
      <c r="GZ537" s="361"/>
      <c r="HA537" s="361"/>
      <c r="HB537" s="361"/>
      <c r="HC537" s="361"/>
      <c r="HD537" s="361"/>
    </row>
    <row r="538" spans="195:212" ht="14.25">
      <c r="GM538" s="361"/>
      <c r="GN538" s="361"/>
      <c r="GO538" s="361"/>
      <c r="GP538" s="361"/>
      <c r="GQ538" s="361"/>
      <c r="GR538" s="361"/>
      <c r="GS538" s="361"/>
      <c r="GT538" s="361"/>
      <c r="GU538" s="361"/>
      <c r="GV538" s="361"/>
      <c r="GW538" s="361"/>
      <c r="GX538" s="361"/>
      <c r="GY538" s="361"/>
      <c r="GZ538" s="361"/>
      <c r="HA538" s="361"/>
      <c r="HB538" s="361"/>
      <c r="HC538" s="361"/>
      <c r="HD538" s="361"/>
    </row>
    <row r="539" spans="195:212" ht="14.25">
      <c r="GM539" s="361"/>
      <c r="GN539" s="361"/>
      <c r="GO539" s="361"/>
      <c r="GP539" s="361"/>
      <c r="GQ539" s="361"/>
      <c r="GR539" s="361"/>
      <c r="GS539" s="361"/>
      <c r="GT539" s="361"/>
      <c r="GU539" s="361"/>
      <c r="GV539" s="361"/>
      <c r="GW539" s="361"/>
      <c r="GX539" s="361"/>
      <c r="GY539" s="361"/>
      <c r="GZ539" s="361"/>
      <c r="HA539" s="361"/>
      <c r="HB539" s="361"/>
      <c r="HC539" s="361"/>
      <c r="HD539" s="361"/>
    </row>
    <row r="540" spans="195:212" ht="14.25">
      <c r="GM540" s="361"/>
      <c r="GN540" s="361"/>
      <c r="GO540" s="361"/>
      <c r="GP540" s="361"/>
      <c r="GQ540" s="361"/>
      <c r="GR540" s="361"/>
      <c r="GS540" s="361"/>
      <c r="GT540" s="361"/>
      <c r="GU540" s="361"/>
      <c r="GV540" s="361"/>
      <c r="GW540" s="361"/>
      <c r="GX540" s="361"/>
      <c r="GY540" s="361"/>
      <c r="GZ540" s="361"/>
      <c r="HA540" s="361"/>
      <c r="HB540" s="361"/>
      <c r="HC540" s="361"/>
      <c r="HD540" s="361"/>
    </row>
    <row r="541" spans="195:212" ht="14.25">
      <c r="GM541" s="361"/>
      <c r="GN541" s="361"/>
      <c r="GO541" s="361"/>
      <c r="GP541" s="361"/>
      <c r="GQ541" s="361"/>
      <c r="GR541" s="361"/>
      <c r="GS541" s="361"/>
      <c r="GT541" s="361"/>
      <c r="GU541" s="361"/>
      <c r="GV541" s="361"/>
      <c r="GW541" s="361"/>
      <c r="GX541" s="361"/>
      <c r="GY541" s="361"/>
      <c r="GZ541" s="361"/>
      <c r="HA541" s="361"/>
      <c r="HB541" s="361"/>
      <c r="HC541" s="361"/>
      <c r="HD541" s="361"/>
    </row>
    <row r="542" spans="195:212" ht="14.25">
      <c r="GM542" s="361"/>
      <c r="GN542" s="361"/>
      <c r="GO542" s="361"/>
      <c r="GP542" s="361"/>
      <c r="GQ542" s="361"/>
      <c r="GR542" s="361"/>
      <c r="GS542" s="361"/>
      <c r="GT542" s="361"/>
      <c r="GU542" s="361"/>
      <c r="GV542" s="361"/>
      <c r="GW542" s="361"/>
      <c r="GX542" s="361"/>
      <c r="GY542" s="361"/>
      <c r="GZ542" s="361"/>
      <c r="HA542" s="361"/>
      <c r="HB542" s="361"/>
      <c r="HC542" s="361"/>
      <c r="HD542" s="361"/>
    </row>
    <row r="543" spans="195:212" ht="14.25">
      <c r="GM543" s="361"/>
      <c r="GN543" s="361"/>
      <c r="GO543" s="361"/>
      <c r="GP543" s="361"/>
      <c r="GQ543" s="361"/>
      <c r="GR543" s="361"/>
      <c r="GS543" s="361"/>
      <c r="GT543" s="361"/>
      <c r="GU543" s="361"/>
      <c r="GV543" s="361"/>
      <c r="GW543" s="361"/>
      <c r="GX543" s="361"/>
      <c r="GY543" s="361"/>
      <c r="GZ543" s="361"/>
      <c r="HA543" s="361"/>
      <c r="HB543" s="361"/>
      <c r="HC543" s="361"/>
      <c r="HD543" s="361"/>
    </row>
    <row r="544" spans="195:212" ht="14.25">
      <c r="GM544" s="361"/>
      <c r="GN544" s="361"/>
      <c r="GO544" s="361"/>
      <c r="GP544" s="361"/>
      <c r="GQ544" s="361"/>
      <c r="GR544" s="361"/>
      <c r="GS544" s="361"/>
      <c r="GT544" s="361"/>
      <c r="GU544" s="361"/>
      <c r="GV544" s="361"/>
      <c r="GW544" s="361"/>
      <c r="GX544" s="361"/>
      <c r="GY544" s="361"/>
      <c r="GZ544" s="361"/>
      <c r="HA544" s="361"/>
      <c r="HB544" s="361"/>
      <c r="HC544" s="361"/>
      <c r="HD544" s="361"/>
    </row>
    <row r="545" spans="33:212" ht="14.25">
      <c r="GM545" s="361"/>
      <c r="GN545" s="361"/>
      <c r="GO545" s="361"/>
      <c r="GP545" s="361"/>
      <c r="GQ545" s="361"/>
      <c r="GR545" s="361"/>
      <c r="GS545" s="361"/>
      <c r="GT545" s="361"/>
      <c r="GU545" s="361"/>
      <c r="GV545" s="361"/>
      <c r="GW545" s="361"/>
      <c r="GX545" s="361"/>
      <c r="GY545" s="361"/>
      <c r="GZ545" s="361"/>
      <c r="HA545" s="361"/>
      <c r="HB545" s="361"/>
      <c r="HC545" s="361"/>
      <c r="HD545" s="361"/>
    </row>
    <row r="546" spans="33:212" ht="14.25">
      <c r="GM546" s="361"/>
      <c r="GN546" s="361"/>
      <c r="GO546" s="361"/>
      <c r="GP546" s="361"/>
      <c r="GQ546" s="361"/>
      <c r="GR546" s="361"/>
      <c r="GS546" s="361"/>
      <c r="GT546" s="361"/>
      <c r="GU546" s="361"/>
      <c r="GV546" s="361"/>
      <c r="GW546" s="361"/>
      <c r="GX546" s="361"/>
      <c r="GY546" s="361"/>
      <c r="GZ546" s="361"/>
      <c r="HA546" s="361"/>
      <c r="HB546" s="361"/>
      <c r="HC546" s="361"/>
      <c r="HD546" s="361"/>
    </row>
    <row r="547" spans="33:212" ht="14.25">
      <c r="GM547" s="361"/>
      <c r="GN547" s="361"/>
      <c r="GO547" s="361"/>
      <c r="GP547" s="361"/>
      <c r="GQ547" s="361"/>
      <c r="GR547" s="361"/>
      <c r="GS547" s="361"/>
      <c r="GT547" s="361"/>
      <c r="GU547" s="361"/>
      <c r="GV547" s="361"/>
      <c r="GW547" s="361"/>
      <c r="GX547" s="361"/>
      <c r="GY547" s="361"/>
      <c r="GZ547" s="361"/>
      <c r="HA547" s="361"/>
      <c r="HB547" s="361"/>
      <c r="HC547" s="361"/>
      <c r="HD547" s="361"/>
    </row>
    <row r="548" spans="33:212" ht="14.25">
      <c r="GM548" s="361"/>
      <c r="GN548" s="361"/>
      <c r="GO548" s="361"/>
      <c r="GP548" s="361"/>
      <c r="GQ548" s="361"/>
      <c r="GR548" s="361"/>
      <c r="GS548" s="361"/>
      <c r="GT548" s="361"/>
      <c r="GU548" s="361"/>
      <c r="GV548" s="361"/>
      <c r="GW548" s="361"/>
      <c r="GX548" s="361"/>
      <c r="GY548" s="361"/>
      <c r="GZ548" s="361"/>
      <c r="HA548" s="361"/>
      <c r="HB548" s="361"/>
      <c r="HC548" s="361"/>
      <c r="HD548" s="361"/>
    </row>
    <row r="549" spans="33:212" ht="14.25">
      <c r="GM549" s="361"/>
      <c r="GN549" s="361"/>
      <c r="GO549" s="361"/>
      <c r="GP549" s="361"/>
      <c r="GQ549" s="361"/>
      <c r="GR549" s="361"/>
      <c r="GS549" s="361"/>
      <c r="GT549" s="361"/>
      <c r="GU549" s="361"/>
      <c r="GV549" s="361"/>
      <c r="GW549" s="361"/>
      <c r="GX549" s="361"/>
      <c r="GY549" s="361"/>
      <c r="GZ549" s="361"/>
      <c r="HA549" s="361"/>
      <c r="HB549" s="361"/>
      <c r="HC549" s="361"/>
      <c r="HD549" s="361"/>
    </row>
    <row r="550" spans="33:212" ht="14.25">
      <c r="GM550" s="361"/>
      <c r="GN550" s="361"/>
      <c r="GO550" s="361"/>
      <c r="GP550" s="361"/>
      <c r="GQ550" s="361"/>
      <c r="GR550" s="361"/>
      <c r="GS550" s="361"/>
      <c r="GT550" s="361"/>
      <c r="GU550" s="361"/>
      <c r="GV550" s="361"/>
      <c r="GW550" s="361"/>
      <c r="GX550" s="361"/>
      <c r="GY550" s="361"/>
      <c r="GZ550" s="361"/>
      <c r="HA550" s="361"/>
      <c r="HB550" s="361"/>
      <c r="HC550" s="361"/>
      <c r="HD550" s="361"/>
    </row>
    <row r="551" spans="33:212" ht="14.25">
      <c r="GM551" s="361"/>
      <c r="GN551" s="361"/>
      <c r="GO551" s="361"/>
      <c r="GP551" s="361"/>
      <c r="GQ551" s="361"/>
      <c r="GR551" s="361"/>
      <c r="GS551" s="361"/>
      <c r="GT551" s="361"/>
      <c r="GU551" s="361"/>
      <c r="GV551" s="361"/>
      <c r="GW551" s="361"/>
      <c r="GX551" s="361"/>
      <c r="GY551" s="361"/>
      <c r="GZ551" s="361"/>
      <c r="HA551" s="361"/>
      <c r="HB551" s="361"/>
      <c r="HC551" s="361"/>
      <c r="HD551" s="361"/>
    </row>
    <row r="552" spans="33:212" ht="14.25">
      <c r="GM552" s="361"/>
      <c r="GN552" s="361"/>
      <c r="GO552" s="361"/>
      <c r="GP552" s="361"/>
      <c r="GQ552" s="361"/>
      <c r="GR552" s="361"/>
      <c r="GS552" s="361"/>
      <c r="GT552" s="361"/>
      <c r="GU552" s="361"/>
      <c r="GV552" s="361"/>
      <c r="GW552" s="361"/>
      <c r="GX552" s="361"/>
      <c r="GY552" s="361"/>
      <c r="GZ552" s="361"/>
      <c r="HA552" s="361"/>
      <c r="HB552" s="361"/>
      <c r="HC552" s="361"/>
      <c r="HD552" s="361"/>
    </row>
    <row r="553" spans="33:212" ht="14.25">
      <c r="GM553" s="361"/>
      <c r="GN553" s="361"/>
      <c r="GO553" s="361"/>
      <c r="GP553" s="361"/>
      <c r="GQ553" s="361"/>
      <c r="GR553" s="361"/>
      <c r="GS553" s="361"/>
      <c r="GT553" s="361"/>
      <c r="GU553" s="361"/>
      <c r="GV553" s="361"/>
      <c r="GW553" s="361"/>
      <c r="GX553" s="361"/>
      <c r="GY553" s="361"/>
      <c r="GZ553" s="361"/>
      <c r="HA553" s="361"/>
      <c r="HB553" s="361"/>
      <c r="HC553" s="361"/>
      <c r="HD553" s="361"/>
    </row>
    <row r="554" spans="33:212" ht="14.25">
      <c r="GM554" s="361"/>
      <c r="GN554" s="361"/>
      <c r="GO554" s="361"/>
      <c r="GP554" s="361"/>
      <c r="GQ554" s="361"/>
      <c r="GR554" s="361"/>
      <c r="GS554" s="361"/>
      <c r="GT554" s="361"/>
      <c r="GU554" s="361"/>
      <c r="GV554" s="361"/>
      <c r="GW554" s="361"/>
      <c r="GX554" s="361"/>
      <c r="GY554" s="361"/>
      <c r="GZ554" s="361"/>
      <c r="HA554" s="361"/>
      <c r="HB554" s="361"/>
      <c r="HC554" s="361"/>
      <c r="HD554" s="361"/>
    </row>
    <row r="555" spans="33:212" ht="14.25">
      <c r="GM555" s="361"/>
      <c r="GN555" s="361"/>
      <c r="GO555" s="361"/>
      <c r="GP555" s="361"/>
      <c r="GQ555" s="361"/>
      <c r="GR555" s="361"/>
      <c r="GS555" s="361"/>
      <c r="GT555" s="361"/>
      <c r="GU555" s="361"/>
      <c r="GV555" s="361"/>
      <c r="GW555" s="361"/>
      <c r="GX555" s="361"/>
      <c r="GY555" s="361"/>
      <c r="GZ555" s="361"/>
      <c r="HA555" s="361"/>
      <c r="HB555" s="361"/>
      <c r="HC555" s="361"/>
      <c r="HD555" s="361"/>
    </row>
    <row r="556" spans="33:212" ht="14.25">
      <c r="GM556" s="361"/>
      <c r="GN556" s="361"/>
      <c r="GO556" s="361"/>
      <c r="GP556" s="361"/>
      <c r="GQ556" s="361"/>
      <c r="GR556" s="361"/>
      <c r="GS556" s="361"/>
      <c r="GT556" s="361"/>
      <c r="GU556" s="361"/>
      <c r="GV556" s="361"/>
      <c r="GW556" s="361"/>
      <c r="GX556" s="361"/>
      <c r="GY556" s="361"/>
      <c r="GZ556" s="361"/>
      <c r="HA556" s="361"/>
      <c r="HB556" s="361"/>
      <c r="HC556" s="361"/>
      <c r="HD556" s="361"/>
    </row>
    <row r="557" spans="33:212" ht="14.25">
      <c r="GM557" s="361"/>
      <c r="GN557" s="361"/>
      <c r="GO557" s="361"/>
      <c r="GP557" s="361"/>
      <c r="GQ557" s="361"/>
      <c r="GR557" s="361"/>
      <c r="GS557" s="361"/>
      <c r="GT557" s="361"/>
      <c r="GU557" s="361"/>
      <c r="GV557" s="361"/>
      <c r="GW557" s="361"/>
      <c r="GX557" s="361"/>
      <c r="GY557" s="361"/>
      <c r="GZ557" s="361"/>
      <c r="HA557" s="361"/>
      <c r="HB557" s="361"/>
      <c r="HC557" s="361"/>
      <c r="HD557" s="361"/>
    </row>
    <row r="558" spans="33:212" ht="14.25">
      <c r="GM558" s="361"/>
      <c r="GN558" s="361"/>
      <c r="GO558" s="361"/>
      <c r="GP558" s="361"/>
      <c r="GQ558" s="361"/>
      <c r="GR558" s="361"/>
      <c r="GS558" s="361"/>
      <c r="GT558" s="361"/>
      <c r="GU558" s="361"/>
      <c r="GV558" s="361"/>
      <c r="GW558" s="361"/>
      <c r="GX558" s="361"/>
      <c r="GY558" s="361"/>
      <c r="GZ558" s="361"/>
      <c r="HA558" s="361"/>
      <c r="HB558" s="361"/>
      <c r="HC558" s="361"/>
      <c r="HD558" s="361"/>
    </row>
    <row r="559" spans="33:212" ht="14.25">
      <c r="GM559" s="361"/>
      <c r="GN559" s="361"/>
      <c r="GO559" s="361"/>
      <c r="GP559" s="361"/>
      <c r="GQ559" s="361"/>
      <c r="GR559" s="361"/>
      <c r="GS559" s="361"/>
      <c r="GT559" s="361"/>
      <c r="GU559" s="361"/>
      <c r="GV559" s="361"/>
      <c r="GW559" s="361"/>
      <c r="GX559" s="361"/>
      <c r="GY559" s="361"/>
      <c r="GZ559" s="361"/>
      <c r="HA559" s="361"/>
      <c r="HB559" s="361"/>
      <c r="HC559" s="361"/>
      <c r="HD559" s="361"/>
    </row>
    <row r="560" spans="33:212" ht="14.25">
      <c r="GM560" s="361"/>
      <c r="GN560" s="361"/>
      <c r="GO560" s="361"/>
      <c r="GP560" s="361"/>
      <c r="GQ560" s="361"/>
      <c r="GR560" s="361"/>
      <c r="GS560" s="361"/>
      <c r="GT560" s="361"/>
      <c r="GU560" s="361"/>
      <c r="GV560" s="361"/>
      <c r="GW560" s="361"/>
      <c r="GX560" s="361"/>
      <c r="GY560" s="361"/>
      <c r="GZ560" s="361"/>
      <c r="HA560" s="361"/>
      <c r="HB560" s="361"/>
      <c r="HC560" s="361"/>
      <c r="HD560" s="361"/>
    </row>
    <row r="561" spans="195:212" ht="14.25">
      <c r="GM561" s="361"/>
      <c r="GN561" s="361"/>
      <c r="GO561" s="361"/>
      <c r="GP561" s="361"/>
      <c r="GQ561" s="361"/>
      <c r="GR561" s="361"/>
      <c r="GS561" s="361"/>
      <c r="GT561" s="361"/>
      <c r="GU561" s="361"/>
      <c r="GV561" s="361"/>
      <c r="GW561" s="361"/>
      <c r="GX561" s="361"/>
      <c r="GY561" s="361"/>
      <c r="GZ561" s="361"/>
      <c r="HA561" s="361"/>
      <c r="HB561" s="361"/>
      <c r="HC561" s="361"/>
      <c r="HD561" s="361"/>
    </row>
    <row r="562" spans="195:212" ht="14.25">
      <c r="GM562" s="361"/>
      <c r="GN562" s="361"/>
      <c r="GO562" s="361"/>
      <c r="GP562" s="361"/>
      <c r="GQ562" s="361"/>
      <c r="GR562" s="361"/>
      <c r="GS562" s="361"/>
      <c r="GT562" s="361"/>
      <c r="GU562" s="361"/>
      <c r="GV562" s="361"/>
      <c r="GW562" s="361"/>
      <c r="GX562" s="361"/>
      <c r="GY562" s="361"/>
      <c r="GZ562" s="361"/>
      <c r="HA562" s="361"/>
      <c r="HB562" s="361"/>
      <c r="HC562" s="361"/>
      <c r="HD562" s="361"/>
    </row>
    <row r="563" spans="195:212" ht="14.25">
      <c r="GM563" s="361"/>
      <c r="GN563" s="361"/>
      <c r="GO563" s="361"/>
      <c r="GP563" s="361"/>
      <c r="GQ563" s="361"/>
      <c r="GR563" s="361"/>
      <c r="GS563" s="361"/>
      <c r="GT563" s="361"/>
      <c r="GU563" s="361"/>
      <c r="GV563" s="361"/>
      <c r="GW563" s="361"/>
      <c r="GX563" s="361"/>
      <c r="GY563" s="361"/>
      <c r="GZ563" s="361"/>
      <c r="HA563" s="361"/>
      <c r="HB563" s="361"/>
      <c r="HC563" s="361"/>
      <c r="HD563" s="361"/>
    </row>
    <row r="564" spans="195:212" ht="14.25">
      <c r="GM564" s="361"/>
      <c r="GN564" s="361"/>
      <c r="GO564" s="361"/>
      <c r="GP564" s="361"/>
      <c r="GQ564" s="361"/>
      <c r="GR564" s="361"/>
      <c r="GS564" s="361"/>
      <c r="GT564" s="361"/>
      <c r="GU564" s="361"/>
      <c r="GV564" s="361"/>
      <c r="GW564" s="361"/>
      <c r="GX564" s="361"/>
      <c r="GY564" s="361"/>
      <c r="GZ564" s="361"/>
      <c r="HA564" s="361"/>
      <c r="HB564" s="361"/>
      <c r="HC564" s="361"/>
      <c r="HD564" s="361"/>
    </row>
    <row r="565" spans="195:212" ht="14.25">
      <c r="GM565" s="361"/>
      <c r="GN565" s="361"/>
      <c r="GO565" s="361"/>
      <c r="GP565" s="361"/>
      <c r="GQ565" s="361"/>
      <c r="GR565" s="361"/>
      <c r="GS565" s="361"/>
      <c r="GT565" s="361"/>
      <c r="GU565" s="361"/>
      <c r="GV565" s="361"/>
      <c r="GW565" s="361"/>
      <c r="GX565" s="361"/>
      <c r="GY565" s="361"/>
      <c r="GZ565" s="361"/>
      <c r="HA565" s="361"/>
      <c r="HB565" s="361"/>
      <c r="HC565" s="361"/>
      <c r="HD565" s="361"/>
    </row>
    <row r="566" spans="195:212" ht="14.25">
      <c r="GM566" s="361"/>
      <c r="GN566" s="361"/>
      <c r="GO566" s="361"/>
      <c r="GP566" s="361"/>
      <c r="GQ566" s="361"/>
      <c r="GR566" s="361"/>
      <c r="GS566" s="361"/>
      <c r="GT566" s="361"/>
      <c r="GU566" s="361"/>
      <c r="GV566" s="361"/>
      <c r="GW566" s="361"/>
      <c r="GX566" s="361"/>
      <c r="GY566" s="361"/>
      <c r="GZ566" s="361"/>
      <c r="HA566" s="361"/>
      <c r="HB566" s="361"/>
      <c r="HC566" s="361"/>
      <c r="HD566" s="361"/>
    </row>
    <row r="567" spans="195:212" ht="14.25">
      <c r="GM567" s="361"/>
      <c r="GN567" s="361"/>
      <c r="GO567" s="361"/>
      <c r="GP567" s="361"/>
      <c r="GQ567" s="361"/>
      <c r="GR567" s="361"/>
      <c r="GS567" s="361"/>
      <c r="GT567" s="361"/>
      <c r="GU567" s="361"/>
      <c r="GV567" s="361"/>
      <c r="GW567" s="361"/>
      <c r="GX567" s="361"/>
      <c r="GY567" s="361"/>
      <c r="GZ567" s="361"/>
      <c r="HA567" s="361"/>
      <c r="HB567" s="361"/>
      <c r="HC567" s="361"/>
      <c r="HD567" s="361"/>
    </row>
    <row r="568" spans="195:212" ht="14.25">
      <c r="GM568" s="361"/>
      <c r="GN568" s="361"/>
      <c r="GO568" s="361"/>
      <c r="GP568" s="361"/>
      <c r="GQ568" s="361"/>
      <c r="GR568" s="361"/>
      <c r="GS568" s="361"/>
      <c r="GT568" s="361"/>
      <c r="GU568" s="361"/>
      <c r="GV568" s="361"/>
      <c r="GW568" s="361"/>
      <c r="GX568" s="361"/>
      <c r="GY568" s="361"/>
      <c r="GZ568" s="361"/>
      <c r="HA568" s="361"/>
      <c r="HB568" s="361"/>
      <c r="HC568" s="361"/>
      <c r="HD568" s="361"/>
    </row>
    <row r="569" spans="195:212" ht="14.25">
      <c r="GM569" s="361"/>
      <c r="GN569" s="361"/>
      <c r="GO569" s="361"/>
      <c r="GP569" s="361"/>
      <c r="GQ569" s="361"/>
      <c r="GR569" s="361"/>
      <c r="GS569" s="361"/>
      <c r="GT569" s="361"/>
      <c r="GU569" s="361"/>
      <c r="GV569" s="361"/>
      <c r="GW569" s="361"/>
      <c r="GX569" s="361"/>
      <c r="GY569" s="361"/>
      <c r="GZ569" s="361"/>
      <c r="HA569" s="361"/>
      <c r="HB569" s="361"/>
      <c r="HC569" s="361"/>
      <c r="HD569" s="361"/>
    </row>
    <row r="570" spans="195:212" ht="14.25">
      <c r="GM570" s="361"/>
      <c r="GN570" s="361"/>
      <c r="GO570" s="361"/>
      <c r="GP570" s="361"/>
      <c r="GQ570" s="361"/>
      <c r="GR570" s="361"/>
      <c r="GS570" s="361"/>
      <c r="GT570" s="361"/>
      <c r="GU570" s="361"/>
      <c r="GV570" s="361"/>
      <c r="GW570" s="361"/>
      <c r="GX570" s="361"/>
      <c r="GY570" s="361"/>
      <c r="GZ570" s="361"/>
      <c r="HA570" s="361"/>
      <c r="HB570" s="361"/>
      <c r="HC570" s="361"/>
      <c r="HD570" s="361"/>
    </row>
    <row r="571" spans="195:212" ht="14.25">
      <c r="GM571" s="361"/>
      <c r="GN571" s="361"/>
      <c r="GO571" s="361"/>
      <c r="GP571" s="361"/>
      <c r="GQ571" s="361"/>
      <c r="GR571" s="361"/>
      <c r="GS571" s="361"/>
      <c r="GT571" s="361"/>
      <c r="GU571" s="361"/>
      <c r="GV571" s="361"/>
      <c r="GW571" s="361"/>
      <c r="GX571" s="361"/>
      <c r="GY571" s="361"/>
      <c r="GZ571" s="361"/>
      <c r="HA571" s="361"/>
      <c r="HB571" s="361"/>
      <c r="HC571" s="361"/>
      <c r="HD571" s="361"/>
    </row>
    <row r="572" spans="195:212" ht="14.25">
      <c r="GM572" s="361"/>
      <c r="GN572" s="361"/>
      <c r="GO572" s="361"/>
      <c r="GP572" s="361"/>
      <c r="GQ572" s="361"/>
      <c r="GR572" s="361"/>
      <c r="GS572" s="361"/>
      <c r="GT572" s="361"/>
      <c r="GU572" s="361"/>
      <c r="GV572" s="361"/>
      <c r="GW572" s="361"/>
      <c r="GX572" s="361"/>
      <c r="GY572" s="361"/>
      <c r="GZ572" s="361"/>
      <c r="HA572" s="361"/>
      <c r="HB572" s="361"/>
      <c r="HC572" s="361"/>
      <c r="HD572" s="361"/>
    </row>
    <row r="573" spans="195:212" ht="14.25">
      <c r="GM573" s="361"/>
      <c r="GN573" s="361"/>
      <c r="GO573" s="361"/>
      <c r="GP573" s="361"/>
      <c r="GQ573" s="361"/>
      <c r="GR573" s="361"/>
      <c r="GS573" s="361"/>
      <c r="GT573" s="361"/>
      <c r="GU573" s="361"/>
      <c r="GV573" s="361"/>
      <c r="GW573" s="361"/>
      <c r="GX573" s="361"/>
      <c r="GY573" s="361"/>
      <c r="GZ573" s="361"/>
      <c r="HA573" s="361"/>
      <c r="HB573" s="361"/>
      <c r="HC573" s="361"/>
      <c r="HD573" s="361"/>
    </row>
    <row r="574" spans="195:212" ht="14.25">
      <c r="GM574" s="361"/>
      <c r="GN574" s="361"/>
      <c r="GO574" s="361"/>
      <c r="GP574" s="361"/>
      <c r="GQ574" s="361"/>
      <c r="GR574" s="361"/>
      <c r="GS574" s="361"/>
      <c r="GT574" s="361"/>
      <c r="GU574" s="361"/>
      <c r="GV574" s="361"/>
      <c r="GW574" s="361"/>
      <c r="GX574" s="361"/>
      <c r="GY574" s="361"/>
      <c r="GZ574" s="361"/>
      <c r="HA574" s="361"/>
      <c r="HB574" s="361"/>
      <c r="HC574" s="361"/>
      <c r="HD574" s="361"/>
    </row>
    <row r="575" spans="195:212" ht="14.25">
      <c r="GM575" s="361"/>
      <c r="GN575" s="361"/>
      <c r="GO575" s="361"/>
      <c r="GP575" s="361"/>
      <c r="GQ575" s="361"/>
      <c r="GR575" s="361"/>
      <c r="GS575" s="361"/>
      <c r="GT575" s="361"/>
      <c r="GU575" s="361"/>
      <c r="GV575" s="361"/>
      <c r="GW575" s="361"/>
      <c r="GX575" s="361"/>
      <c r="GY575" s="361"/>
      <c r="GZ575" s="361"/>
      <c r="HA575" s="361"/>
      <c r="HB575" s="361"/>
      <c r="HC575" s="361"/>
      <c r="HD575" s="361"/>
    </row>
    <row r="576" spans="195:212" ht="14.25">
      <c r="GM576" s="361"/>
      <c r="GN576" s="361"/>
      <c r="GO576" s="361"/>
      <c r="GP576" s="361"/>
      <c r="GQ576" s="361"/>
      <c r="GR576" s="361"/>
      <c r="GS576" s="361"/>
      <c r="GT576" s="361"/>
      <c r="GU576" s="361"/>
      <c r="GV576" s="361"/>
      <c r="GW576" s="361"/>
      <c r="GX576" s="361"/>
      <c r="GY576" s="361"/>
      <c r="GZ576" s="361"/>
      <c r="HA576" s="361"/>
      <c r="HB576" s="361"/>
      <c r="HC576" s="361"/>
      <c r="HD576" s="361"/>
    </row>
    <row r="577" spans="195:212" ht="14.25">
      <c r="GM577" s="361"/>
      <c r="GN577" s="361"/>
      <c r="GO577" s="361"/>
      <c r="GP577" s="361"/>
      <c r="GQ577" s="361"/>
      <c r="GR577" s="361"/>
      <c r="GS577" s="361"/>
      <c r="GT577" s="361"/>
      <c r="GU577" s="361"/>
      <c r="GV577" s="361"/>
      <c r="GW577" s="361"/>
      <c r="GX577" s="361"/>
      <c r="GY577" s="361"/>
      <c r="GZ577" s="361"/>
      <c r="HA577" s="361"/>
      <c r="HB577" s="361"/>
      <c r="HC577" s="361"/>
      <c r="HD577" s="361"/>
    </row>
    <row r="578" spans="195:212" ht="14.25">
      <c r="GM578" s="361"/>
      <c r="GN578" s="361"/>
      <c r="GO578" s="361"/>
      <c r="GP578" s="361"/>
      <c r="GQ578" s="361"/>
      <c r="GR578" s="361"/>
      <c r="GS578" s="361"/>
      <c r="GT578" s="361"/>
      <c r="GU578" s="361"/>
      <c r="GV578" s="361"/>
      <c r="GW578" s="361"/>
      <c r="GX578" s="361"/>
      <c r="GY578" s="361"/>
      <c r="GZ578" s="361"/>
      <c r="HA578" s="361"/>
      <c r="HB578" s="361"/>
      <c r="HC578" s="361"/>
      <c r="HD578" s="361"/>
    </row>
    <row r="579" spans="195:212" ht="14.25">
      <c r="GM579" s="361"/>
      <c r="GN579" s="361"/>
      <c r="GO579" s="361"/>
      <c r="GP579" s="361"/>
      <c r="GQ579" s="361"/>
      <c r="GR579" s="361"/>
      <c r="GS579" s="361"/>
      <c r="GT579" s="361"/>
      <c r="GU579" s="361"/>
      <c r="GV579" s="361"/>
      <c r="GW579" s="361"/>
      <c r="GX579" s="361"/>
      <c r="GY579" s="361"/>
      <c r="GZ579" s="361"/>
      <c r="HA579" s="361"/>
      <c r="HB579" s="361"/>
      <c r="HC579" s="361"/>
      <c r="HD579" s="361"/>
    </row>
    <row r="580" spans="195:212" ht="14.25">
      <c r="GM580" s="361"/>
      <c r="GN580" s="361"/>
      <c r="GO580" s="361"/>
      <c r="GP580" s="361"/>
      <c r="GQ580" s="361"/>
      <c r="GR580" s="361"/>
      <c r="GS580" s="361"/>
      <c r="GT580" s="361"/>
      <c r="GU580" s="361"/>
      <c r="GV580" s="361"/>
      <c r="GW580" s="361"/>
      <c r="GX580" s="361"/>
      <c r="GY580" s="361"/>
      <c r="GZ580" s="361"/>
      <c r="HA580" s="361"/>
      <c r="HB580" s="361"/>
      <c r="HC580" s="361"/>
      <c r="HD580" s="361"/>
    </row>
    <row r="581" spans="195:212" ht="14.25">
      <c r="GM581" s="361"/>
      <c r="GN581" s="361"/>
      <c r="GO581" s="361"/>
      <c r="GP581" s="361"/>
      <c r="GQ581" s="361"/>
      <c r="GR581" s="361"/>
      <c r="GS581" s="361"/>
      <c r="GT581" s="361"/>
      <c r="GU581" s="361"/>
      <c r="GV581" s="361"/>
      <c r="GW581" s="361"/>
      <c r="GX581" s="361"/>
      <c r="GY581" s="361"/>
      <c r="GZ581" s="361"/>
      <c r="HA581" s="361"/>
      <c r="HB581" s="361"/>
      <c r="HC581" s="361"/>
      <c r="HD581" s="361"/>
    </row>
    <row r="582" spans="195:212" ht="14.25">
      <c r="GM582" s="361"/>
      <c r="GN582" s="361"/>
      <c r="GO582" s="361"/>
      <c r="GP582" s="361"/>
      <c r="GQ582" s="361"/>
      <c r="GR582" s="361"/>
      <c r="GS582" s="361"/>
      <c r="GT582" s="361"/>
      <c r="GU582" s="361"/>
      <c r="GV582" s="361"/>
      <c r="GW582" s="361"/>
      <c r="GX582" s="361"/>
      <c r="GY582" s="361"/>
      <c r="GZ582" s="361"/>
      <c r="HA582" s="361"/>
      <c r="HB582" s="361"/>
      <c r="HC582" s="361"/>
      <c r="HD582" s="361"/>
    </row>
    <row r="583" spans="195:212" ht="14.25">
      <c r="GM583" s="361"/>
      <c r="GN583" s="361"/>
      <c r="GO583" s="361"/>
      <c r="GP583" s="361"/>
      <c r="GQ583" s="361"/>
      <c r="GR583" s="361"/>
      <c r="GS583" s="361"/>
      <c r="GT583" s="361"/>
      <c r="GU583" s="361"/>
      <c r="GV583" s="361"/>
      <c r="GW583" s="361"/>
      <c r="GX583" s="361"/>
      <c r="GY583" s="361"/>
      <c r="GZ583" s="361"/>
      <c r="HA583" s="361"/>
      <c r="HB583" s="361"/>
      <c r="HC583" s="361"/>
      <c r="HD583" s="361"/>
    </row>
    <row r="584" spans="195:212" ht="14.25">
      <c r="GM584" s="361"/>
      <c r="GN584" s="361"/>
      <c r="GO584" s="361"/>
      <c r="GP584" s="361"/>
      <c r="GQ584" s="361"/>
      <c r="GR584" s="361"/>
      <c r="GS584" s="361"/>
      <c r="GT584" s="361"/>
      <c r="GU584" s="361"/>
      <c r="GV584" s="361"/>
      <c r="GW584" s="361"/>
      <c r="GX584" s="361"/>
      <c r="GY584" s="361"/>
      <c r="GZ584" s="361"/>
      <c r="HA584" s="361"/>
      <c r="HB584" s="361"/>
      <c r="HC584" s="361"/>
      <c r="HD584" s="361"/>
    </row>
    <row r="585" spans="195:212" ht="14.25">
      <c r="GM585" s="361"/>
      <c r="GN585" s="361"/>
      <c r="GO585" s="361"/>
      <c r="GP585" s="361"/>
      <c r="GQ585" s="361"/>
      <c r="GR585" s="361"/>
      <c r="GS585" s="361"/>
      <c r="GT585" s="361"/>
      <c r="GU585" s="361"/>
      <c r="GV585" s="361"/>
      <c r="GW585" s="361"/>
      <c r="GX585" s="361"/>
      <c r="GY585" s="361"/>
      <c r="GZ585" s="361"/>
      <c r="HA585" s="361"/>
      <c r="HB585" s="361"/>
      <c r="HC585" s="361"/>
      <c r="HD585" s="361"/>
    </row>
    <row r="586" spans="195:212" ht="14.25">
      <c r="GM586" s="361"/>
      <c r="GN586" s="361"/>
      <c r="GO586" s="361"/>
      <c r="GP586" s="361"/>
      <c r="GQ586" s="361"/>
      <c r="GR586" s="361"/>
      <c r="GS586" s="361"/>
      <c r="GT586" s="361"/>
      <c r="GU586" s="361"/>
      <c r="GV586" s="361"/>
      <c r="GW586" s="361"/>
      <c r="GX586" s="361"/>
      <c r="GY586" s="361"/>
      <c r="GZ586" s="361"/>
      <c r="HA586" s="361"/>
      <c r="HB586" s="361"/>
      <c r="HC586" s="361"/>
      <c r="HD586" s="361"/>
    </row>
    <row r="587" spans="195:212" ht="14.25">
      <c r="GM587" s="361"/>
      <c r="GN587" s="361"/>
      <c r="GO587" s="361"/>
      <c r="GP587" s="361"/>
      <c r="GQ587" s="361"/>
      <c r="GR587" s="361"/>
      <c r="GS587" s="361"/>
      <c r="GT587" s="361"/>
      <c r="GU587" s="361"/>
      <c r="GV587" s="361"/>
      <c r="GW587" s="361"/>
      <c r="GX587" s="361"/>
      <c r="GY587" s="361"/>
      <c r="GZ587" s="361"/>
      <c r="HA587" s="361"/>
      <c r="HB587" s="361"/>
      <c r="HC587" s="361"/>
      <c r="HD587" s="361"/>
    </row>
    <row r="588" spans="195:212" ht="14.25">
      <c r="GM588" s="361"/>
      <c r="GN588" s="361"/>
      <c r="GO588" s="361"/>
      <c r="GP588" s="361"/>
      <c r="GQ588" s="361"/>
      <c r="GR588" s="361"/>
      <c r="GS588" s="361"/>
      <c r="GT588" s="361"/>
      <c r="GU588" s="361"/>
      <c r="GV588" s="361"/>
      <c r="GW588" s="361"/>
      <c r="GX588" s="361"/>
      <c r="GY588" s="361"/>
      <c r="GZ588" s="361"/>
      <c r="HA588" s="361"/>
      <c r="HB588" s="361"/>
      <c r="HC588" s="361"/>
      <c r="HD588" s="361"/>
    </row>
    <row r="589" spans="195:212" ht="14.25">
      <c r="GM589" s="361"/>
      <c r="GN589" s="361"/>
      <c r="GO589" s="361"/>
      <c r="GP589" s="361"/>
      <c r="GQ589" s="361"/>
      <c r="GR589" s="361"/>
      <c r="GS589" s="361"/>
      <c r="GT589" s="361"/>
      <c r="GU589" s="361"/>
      <c r="GV589" s="361"/>
      <c r="GW589" s="361"/>
      <c r="GX589" s="361"/>
      <c r="GY589" s="361"/>
      <c r="GZ589" s="361"/>
      <c r="HA589" s="361"/>
      <c r="HB589" s="361"/>
      <c r="HC589" s="361"/>
      <c r="HD589" s="361"/>
    </row>
    <row r="590" spans="195:212" ht="14.25">
      <c r="GM590" s="361"/>
      <c r="GN590" s="361"/>
      <c r="GO590" s="361"/>
      <c r="GP590" s="361"/>
      <c r="GQ590" s="361"/>
      <c r="GR590" s="361"/>
      <c r="GS590" s="361"/>
      <c r="GT590" s="361"/>
      <c r="GU590" s="361"/>
      <c r="GV590" s="361"/>
      <c r="GW590" s="361"/>
      <c r="GX590" s="361"/>
      <c r="GY590" s="361"/>
      <c r="GZ590" s="361"/>
      <c r="HA590" s="361"/>
      <c r="HB590" s="361"/>
      <c r="HC590" s="361"/>
      <c r="HD590" s="361"/>
    </row>
    <row r="591" spans="195:212" ht="14.25">
      <c r="GM591" s="361"/>
      <c r="GN591" s="361"/>
      <c r="GO591" s="361"/>
      <c r="GP591" s="361"/>
      <c r="GQ591" s="361"/>
      <c r="GR591" s="361"/>
      <c r="GS591" s="361"/>
      <c r="GT591" s="361"/>
      <c r="GU591" s="361"/>
      <c r="GV591" s="361"/>
      <c r="GW591" s="361"/>
      <c r="GX591" s="361"/>
      <c r="GY591" s="361"/>
      <c r="GZ591" s="361"/>
      <c r="HA591" s="361"/>
      <c r="HB591" s="361"/>
      <c r="HC591" s="361"/>
      <c r="HD591" s="361"/>
    </row>
    <row r="592" spans="195:212" ht="14.25">
      <c r="GM592" s="361"/>
      <c r="GN592" s="361"/>
      <c r="GO592" s="361"/>
      <c r="GP592" s="361"/>
      <c r="GQ592" s="361"/>
      <c r="GR592" s="361"/>
      <c r="GS592" s="361"/>
      <c r="GT592" s="361"/>
      <c r="GU592" s="361"/>
      <c r="GV592" s="361"/>
      <c r="GW592" s="361"/>
      <c r="GX592" s="361"/>
      <c r="GY592" s="361"/>
      <c r="GZ592" s="361"/>
      <c r="HA592" s="361"/>
      <c r="HB592" s="361"/>
      <c r="HC592" s="361"/>
      <c r="HD592" s="361"/>
    </row>
    <row r="593" spans="195:212" ht="14.25">
      <c r="GM593" s="361"/>
      <c r="GN593" s="361"/>
      <c r="GO593" s="361"/>
      <c r="GP593" s="361"/>
      <c r="GQ593" s="361"/>
      <c r="GR593" s="361"/>
      <c r="GS593" s="361"/>
      <c r="GT593" s="361"/>
      <c r="GU593" s="361"/>
      <c r="GV593" s="361"/>
      <c r="GW593" s="361"/>
      <c r="GX593" s="361"/>
      <c r="GY593" s="361"/>
      <c r="GZ593" s="361"/>
      <c r="HA593" s="361"/>
      <c r="HB593" s="361"/>
      <c r="HC593" s="361"/>
      <c r="HD593" s="361"/>
    </row>
    <row r="594" spans="195:212" ht="14.25">
      <c r="GM594" s="361"/>
      <c r="GN594" s="361"/>
      <c r="GO594" s="361"/>
      <c r="GP594" s="361"/>
      <c r="GQ594" s="361"/>
      <c r="GR594" s="361"/>
      <c r="GS594" s="361"/>
      <c r="GT594" s="361"/>
      <c r="GU594" s="361"/>
      <c r="GV594" s="361"/>
      <c r="GW594" s="361"/>
      <c r="GX594" s="361"/>
      <c r="GY594" s="361"/>
      <c r="GZ594" s="361"/>
      <c r="HA594" s="361"/>
      <c r="HB594" s="361"/>
      <c r="HC594" s="361"/>
      <c r="HD594" s="361"/>
    </row>
    <row r="595" spans="195:212" ht="14.25">
      <c r="GM595" s="361"/>
      <c r="GN595" s="361"/>
      <c r="GO595" s="361"/>
      <c r="GP595" s="361"/>
      <c r="GQ595" s="361"/>
      <c r="GR595" s="361"/>
      <c r="GS595" s="361"/>
      <c r="GT595" s="361"/>
      <c r="GU595" s="361"/>
      <c r="GV595" s="361"/>
      <c r="GW595" s="361"/>
      <c r="GX595" s="361"/>
      <c r="GY595" s="361"/>
      <c r="GZ595" s="361"/>
      <c r="HA595" s="361"/>
      <c r="HB595" s="361"/>
      <c r="HC595" s="361"/>
      <c r="HD595" s="361"/>
    </row>
    <row r="596" spans="195:212" ht="14.25">
      <c r="GM596" s="361"/>
      <c r="GN596" s="361"/>
      <c r="GO596" s="361"/>
      <c r="GP596" s="361"/>
      <c r="GQ596" s="361"/>
      <c r="GR596" s="361"/>
      <c r="GS596" s="361"/>
      <c r="GT596" s="361"/>
      <c r="GU596" s="361"/>
      <c r="GV596" s="361"/>
      <c r="GW596" s="361"/>
      <c r="GX596" s="361"/>
      <c r="GY596" s="361"/>
      <c r="GZ596" s="361"/>
      <c r="HA596" s="361"/>
      <c r="HB596" s="361"/>
      <c r="HC596" s="361"/>
      <c r="HD596" s="361"/>
    </row>
    <row r="597" spans="195:212" ht="14.25">
      <c r="GM597" s="361"/>
      <c r="GN597" s="361"/>
      <c r="GO597" s="361"/>
      <c r="GP597" s="361"/>
      <c r="GQ597" s="361"/>
      <c r="GR597" s="361"/>
      <c r="GS597" s="361"/>
      <c r="GT597" s="361"/>
      <c r="GU597" s="361"/>
      <c r="GV597" s="361"/>
      <c r="GW597" s="361"/>
      <c r="GX597" s="361"/>
      <c r="GY597" s="361"/>
      <c r="GZ597" s="361"/>
      <c r="HA597" s="361"/>
      <c r="HB597" s="361"/>
      <c r="HC597" s="361"/>
      <c r="HD597" s="361"/>
    </row>
    <row r="598" spans="195:212" ht="14.25">
      <c r="GM598" s="361"/>
      <c r="GN598" s="361"/>
      <c r="GO598" s="361"/>
      <c r="GP598" s="361"/>
      <c r="GQ598" s="361"/>
      <c r="GR598" s="361"/>
      <c r="GS598" s="361"/>
      <c r="GT598" s="361"/>
      <c r="GU598" s="361"/>
      <c r="GV598" s="361"/>
      <c r="GW598" s="361"/>
      <c r="GX598" s="361"/>
      <c r="GY598" s="361"/>
      <c r="GZ598" s="361"/>
      <c r="HA598" s="361"/>
      <c r="HB598" s="361"/>
      <c r="HC598" s="361"/>
      <c r="HD598" s="361"/>
    </row>
    <row r="599" spans="195:212" ht="14.25">
      <c r="GM599" s="361"/>
      <c r="GN599" s="361"/>
      <c r="GO599" s="361"/>
      <c r="GP599" s="361"/>
      <c r="GQ599" s="361"/>
      <c r="GR599" s="361"/>
      <c r="GS599" s="361"/>
      <c r="GT599" s="361"/>
      <c r="GU599" s="361"/>
      <c r="GV599" s="361"/>
      <c r="GW599" s="361"/>
      <c r="GX599" s="361"/>
      <c r="GY599" s="361"/>
      <c r="GZ599" s="361"/>
      <c r="HA599" s="361"/>
      <c r="HB599" s="361"/>
      <c r="HC599" s="361"/>
      <c r="HD599" s="361"/>
    </row>
    <row r="600" spans="195:212" ht="14.25">
      <c r="GM600" s="361"/>
      <c r="GN600" s="361"/>
      <c r="GO600" s="361"/>
      <c r="GP600" s="361"/>
      <c r="GQ600" s="361"/>
      <c r="GR600" s="361"/>
      <c r="GS600" s="361"/>
      <c r="GT600" s="361"/>
      <c r="GU600" s="361"/>
      <c r="GV600" s="361"/>
      <c r="GW600" s="361"/>
      <c r="GX600" s="361"/>
      <c r="GY600" s="361"/>
      <c r="GZ600" s="361"/>
      <c r="HA600" s="361"/>
      <c r="HB600" s="361"/>
      <c r="HC600" s="361"/>
      <c r="HD600" s="361"/>
    </row>
    <row r="601" spans="195:212" ht="14.25">
      <c r="GM601" s="361"/>
      <c r="GN601" s="361"/>
      <c r="GO601" s="361"/>
      <c r="GP601" s="361"/>
      <c r="GQ601" s="361"/>
      <c r="GR601" s="361"/>
      <c r="GS601" s="361"/>
      <c r="GT601" s="361"/>
      <c r="GU601" s="361"/>
      <c r="GV601" s="361"/>
      <c r="GW601" s="361"/>
      <c r="GX601" s="361"/>
      <c r="GY601" s="361"/>
      <c r="GZ601" s="361"/>
      <c r="HA601" s="361"/>
      <c r="HB601" s="361"/>
      <c r="HC601" s="361"/>
      <c r="HD601" s="361"/>
    </row>
    <row r="602" spans="195:212" ht="14.25">
      <c r="GM602" s="361"/>
      <c r="GN602" s="361"/>
      <c r="GO602" s="361"/>
      <c r="GP602" s="361"/>
      <c r="GQ602" s="361"/>
      <c r="GR602" s="361"/>
      <c r="GS602" s="361"/>
      <c r="GT602" s="361"/>
      <c r="GU602" s="361"/>
      <c r="GV602" s="361"/>
      <c r="GW602" s="361"/>
      <c r="GX602" s="361"/>
      <c r="GY602" s="361"/>
      <c r="GZ602" s="361"/>
      <c r="HA602" s="361"/>
      <c r="HB602" s="361"/>
      <c r="HC602" s="361"/>
      <c r="HD602" s="361"/>
    </row>
    <row r="603" spans="195:212" ht="14.25">
      <c r="GM603" s="361"/>
      <c r="GN603" s="361"/>
      <c r="GO603" s="361"/>
      <c r="GP603" s="361"/>
      <c r="GQ603" s="361"/>
      <c r="GR603" s="361"/>
      <c r="GS603" s="361"/>
      <c r="GT603" s="361"/>
      <c r="GU603" s="361"/>
      <c r="GV603" s="361"/>
      <c r="GW603" s="361"/>
      <c r="GX603" s="361"/>
      <c r="GY603" s="361"/>
      <c r="GZ603" s="361"/>
      <c r="HA603" s="361"/>
      <c r="HB603" s="361"/>
      <c r="HC603" s="361"/>
      <c r="HD603" s="361"/>
    </row>
    <row r="604" spans="195:212" ht="14.25">
      <c r="GM604" s="361"/>
      <c r="GN604" s="361"/>
      <c r="GO604" s="361"/>
      <c r="GP604" s="361"/>
      <c r="GQ604" s="361"/>
      <c r="GR604" s="361"/>
      <c r="GS604" s="361"/>
      <c r="GT604" s="361"/>
      <c r="GU604" s="361"/>
      <c r="GV604" s="361"/>
      <c r="GW604" s="361"/>
      <c r="GX604" s="361"/>
      <c r="GY604" s="361"/>
      <c r="GZ604" s="361"/>
      <c r="HA604" s="361"/>
      <c r="HB604" s="361"/>
      <c r="HC604" s="361"/>
      <c r="HD604" s="361"/>
    </row>
    <row r="605" spans="195:212" ht="14.25">
      <c r="GM605" s="361"/>
      <c r="GN605" s="361"/>
      <c r="GO605" s="361"/>
      <c r="GP605" s="361"/>
      <c r="GQ605" s="361"/>
      <c r="GR605" s="361"/>
      <c r="GS605" s="361"/>
      <c r="GT605" s="361"/>
      <c r="GU605" s="361"/>
      <c r="GV605" s="361"/>
      <c r="GW605" s="361"/>
      <c r="GX605" s="361"/>
      <c r="GY605" s="361"/>
      <c r="GZ605" s="361"/>
      <c r="HA605" s="361"/>
      <c r="HB605" s="361"/>
      <c r="HC605" s="361"/>
      <c r="HD605" s="361"/>
    </row>
    <row r="606" spans="195:212" ht="14.25">
      <c r="GM606" s="361"/>
      <c r="GN606" s="361"/>
      <c r="GO606" s="361"/>
      <c r="GP606" s="361"/>
      <c r="GQ606" s="361"/>
      <c r="GR606" s="361"/>
      <c r="GS606" s="361"/>
      <c r="GT606" s="361"/>
      <c r="GU606" s="361"/>
      <c r="GV606" s="361"/>
      <c r="GW606" s="361"/>
      <c r="GX606" s="361"/>
      <c r="GY606" s="361"/>
      <c r="GZ606" s="361"/>
      <c r="HA606" s="361"/>
      <c r="HB606" s="361"/>
      <c r="HC606" s="361"/>
      <c r="HD606" s="361"/>
    </row>
    <row r="607" spans="195:212" ht="14.25">
      <c r="GM607" s="361"/>
      <c r="GN607" s="361"/>
      <c r="GO607" s="361"/>
      <c r="GP607" s="361"/>
      <c r="GQ607" s="361"/>
      <c r="GR607" s="361"/>
      <c r="GS607" s="361"/>
      <c r="GT607" s="361"/>
      <c r="GU607" s="361"/>
      <c r="GV607" s="361"/>
      <c r="GW607" s="361"/>
      <c r="GX607" s="361"/>
      <c r="GY607" s="361"/>
      <c r="GZ607" s="361"/>
      <c r="HA607" s="361"/>
      <c r="HB607" s="361"/>
      <c r="HC607" s="361"/>
      <c r="HD607" s="361"/>
    </row>
    <row r="608" spans="195:212" ht="14.25">
      <c r="GM608" s="361"/>
      <c r="GN608" s="361"/>
      <c r="GO608" s="361"/>
      <c r="GP608" s="361"/>
      <c r="GQ608" s="361"/>
      <c r="GR608" s="361"/>
      <c r="GS608" s="361"/>
      <c r="GT608" s="361"/>
      <c r="GU608" s="361"/>
      <c r="GV608" s="361"/>
      <c r="GW608" s="361"/>
      <c r="GX608" s="361"/>
      <c r="GY608" s="361"/>
      <c r="GZ608" s="361"/>
      <c r="HA608" s="361"/>
      <c r="HB608" s="361"/>
      <c r="HC608" s="361"/>
      <c r="HD608" s="361"/>
    </row>
    <row r="609" spans="195:212" ht="14.25">
      <c r="GM609" s="361"/>
      <c r="GN609" s="361"/>
      <c r="GO609" s="361"/>
      <c r="GP609" s="361"/>
      <c r="GQ609" s="361"/>
      <c r="GR609" s="361"/>
      <c r="GS609" s="361"/>
      <c r="GT609" s="361"/>
      <c r="GU609" s="361"/>
      <c r="GV609" s="361"/>
      <c r="GW609" s="361"/>
      <c r="GX609" s="361"/>
      <c r="GY609" s="361"/>
      <c r="GZ609" s="361"/>
      <c r="HA609" s="361"/>
      <c r="HB609" s="361"/>
      <c r="HC609" s="361"/>
      <c r="HD609" s="361"/>
    </row>
    <row r="610" spans="195:212" ht="14.25">
      <c r="GM610" s="361"/>
      <c r="GN610" s="361"/>
      <c r="GO610" s="361"/>
      <c r="GP610" s="361"/>
      <c r="GQ610" s="361"/>
      <c r="GR610" s="361"/>
      <c r="GS610" s="361"/>
      <c r="GT610" s="361"/>
      <c r="GU610" s="361"/>
      <c r="GV610" s="361"/>
      <c r="GW610" s="361"/>
      <c r="GX610" s="361"/>
      <c r="GY610" s="361"/>
      <c r="GZ610" s="361"/>
      <c r="HA610" s="361"/>
      <c r="HB610" s="361"/>
      <c r="HC610" s="361"/>
      <c r="HD610" s="361"/>
    </row>
    <row r="611" spans="195:212" ht="14.25">
      <c r="GM611" s="361"/>
      <c r="GN611" s="361"/>
      <c r="GO611" s="361"/>
      <c r="GP611" s="361"/>
      <c r="GQ611" s="361"/>
      <c r="GR611" s="361"/>
      <c r="GS611" s="361"/>
      <c r="GT611" s="361"/>
      <c r="GU611" s="361"/>
      <c r="GV611" s="361"/>
      <c r="GW611" s="361"/>
      <c r="GX611" s="361"/>
      <c r="GY611" s="361"/>
      <c r="GZ611" s="361"/>
      <c r="HA611" s="361"/>
      <c r="HB611" s="361"/>
      <c r="HC611" s="361"/>
      <c r="HD611" s="361"/>
    </row>
    <row r="612" spans="195:212" ht="14.25">
      <c r="GM612" s="361"/>
      <c r="GN612" s="361"/>
      <c r="GO612" s="361"/>
      <c r="GP612" s="361"/>
      <c r="GQ612" s="361"/>
      <c r="GR612" s="361"/>
      <c r="GS612" s="361"/>
      <c r="GT612" s="361"/>
      <c r="GU612" s="361"/>
      <c r="GV612" s="361"/>
      <c r="GW612" s="361"/>
      <c r="GX612" s="361"/>
      <c r="GY612" s="361"/>
      <c r="GZ612" s="361"/>
      <c r="HA612" s="361"/>
      <c r="HB612" s="361"/>
      <c r="HC612" s="361"/>
      <c r="HD612" s="361"/>
    </row>
    <row r="613" spans="195:212" ht="14.25">
      <c r="GM613" s="361"/>
      <c r="GN613" s="361"/>
      <c r="GO613" s="361"/>
      <c r="GP613" s="361"/>
      <c r="GQ613" s="361"/>
      <c r="GR613" s="361"/>
      <c r="GS613" s="361"/>
      <c r="GT613" s="361"/>
      <c r="GU613" s="361"/>
      <c r="GV613" s="361"/>
      <c r="GW613" s="361"/>
      <c r="GX613" s="361"/>
      <c r="GY613" s="361"/>
      <c r="GZ613" s="361"/>
      <c r="HA613" s="361"/>
      <c r="HB613" s="361"/>
      <c r="HC613" s="361"/>
      <c r="HD613" s="361"/>
    </row>
    <row r="614" spans="195:212" ht="14.25">
      <c r="GM614" s="361"/>
      <c r="GN614" s="361"/>
      <c r="GO614" s="361"/>
      <c r="GP614" s="361"/>
      <c r="GQ614" s="361"/>
      <c r="GR614" s="361"/>
      <c r="GS614" s="361"/>
      <c r="GT614" s="361"/>
      <c r="GU614" s="361"/>
      <c r="GV614" s="361"/>
      <c r="GW614" s="361"/>
      <c r="GX614" s="361"/>
      <c r="GY614" s="361"/>
      <c r="GZ614" s="361"/>
      <c r="HA614" s="361"/>
      <c r="HB614" s="361"/>
      <c r="HC614" s="361"/>
      <c r="HD614" s="361"/>
    </row>
    <row r="615" spans="195:212" ht="14.25">
      <c r="GM615" s="361"/>
      <c r="GN615" s="361"/>
      <c r="GO615" s="361"/>
      <c r="GP615" s="361"/>
      <c r="GQ615" s="361"/>
      <c r="GR615" s="361"/>
      <c r="GS615" s="361"/>
      <c r="GT615" s="361"/>
      <c r="GU615" s="361"/>
      <c r="GV615" s="361"/>
      <c r="GW615" s="361"/>
      <c r="GX615" s="361"/>
      <c r="GY615" s="361"/>
      <c r="GZ615" s="361"/>
      <c r="HA615" s="361"/>
      <c r="HB615" s="361"/>
      <c r="HC615" s="361"/>
      <c r="HD615" s="361"/>
    </row>
    <row r="616" spans="195:212" ht="14.25">
      <c r="GM616" s="361"/>
      <c r="GN616" s="361"/>
      <c r="GO616" s="361"/>
      <c r="GP616" s="361"/>
      <c r="GQ616" s="361"/>
      <c r="GR616" s="361"/>
      <c r="GS616" s="361"/>
      <c r="GT616" s="361"/>
      <c r="GU616" s="361"/>
      <c r="GV616" s="361"/>
      <c r="GW616" s="361"/>
      <c r="GX616" s="361"/>
      <c r="GY616" s="361"/>
      <c r="GZ616" s="361"/>
      <c r="HA616" s="361"/>
      <c r="HB616" s="361"/>
      <c r="HC616" s="361"/>
      <c r="HD616" s="361"/>
    </row>
    <row r="617" spans="195:212" ht="14.25">
      <c r="GM617" s="361"/>
      <c r="GN617" s="361"/>
      <c r="GO617" s="361"/>
      <c r="GP617" s="361"/>
      <c r="GQ617" s="361"/>
      <c r="GR617" s="361"/>
      <c r="GS617" s="361"/>
      <c r="GT617" s="361"/>
      <c r="GU617" s="361"/>
      <c r="GV617" s="361"/>
      <c r="GW617" s="361"/>
      <c r="GX617" s="361"/>
      <c r="GY617" s="361"/>
      <c r="GZ617" s="361"/>
      <c r="HA617" s="361"/>
      <c r="HB617" s="361"/>
      <c r="HC617" s="361"/>
      <c r="HD617" s="361"/>
    </row>
    <row r="618" spans="195:212" ht="14.25">
      <c r="GM618" s="361"/>
      <c r="GN618" s="361"/>
      <c r="GO618" s="361"/>
      <c r="GP618" s="361"/>
      <c r="GQ618" s="361"/>
      <c r="GR618" s="361"/>
      <c r="GS618" s="361"/>
      <c r="GT618" s="361"/>
      <c r="GU618" s="361"/>
      <c r="GV618" s="361"/>
      <c r="GW618" s="361"/>
      <c r="GX618" s="361"/>
      <c r="GY618" s="361"/>
      <c r="GZ618" s="361"/>
      <c r="HA618" s="361"/>
      <c r="HB618" s="361"/>
      <c r="HC618" s="361"/>
      <c r="HD618" s="361"/>
    </row>
    <row r="619" spans="195:212" ht="14.25">
      <c r="GM619" s="361"/>
      <c r="GN619" s="361"/>
      <c r="GO619" s="361"/>
      <c r="GP619" s="361"/>
      <c r="GQ619" s="361"/>
      <c r="GR619" s="361"/>
      <c r="GS619" s="361"/>
      <c r="GT619" s="361"/>
      <c r="GU619" s="361"/>
      <c r="GV619" s="361"/>
      <c r="GW619" s="361"/>
      <c r="GX619" s="361"/>
      <c r="GY619" s="361"/>
      <c r="GZ619" s="361"/>
      <c r="HA619" s="361"/>
      <c r="HB619" s="361"/>
      <c r="HC619" s="361"/>
      <c r="HD619" s="361"/>
    </row>
    <row r="620" spans="195:212" ht="14.25">
      <c r="GM620" s="361"/>
      <c r="GN620" s="361"/>
      <c r="GO620" s="361"/>
      <c r="GP620" s="361"/>
      <c r="GQ620" s="361"/>
      <c r="GR620" s="361"/>
      <c r="GS620" s="361"/>
      <c r="GT620" s="361"/>
      <c r="GU620" s="361"/>
      <c r="GV620" s="361"/>
      <c r="GW620" s="361"/>
      <c r="GX620" s="361"/>
      <c r="GY620" s="361"/>
      <c r="GZ620" s="361"/>
      <c r="HA620" s="361"/>
      <c r="HB620" s="361"/>
      <c r="HC620" s="361"/>
      <c r="HD620" s="361"/>
    </row>
    <row r="621" spans="195:212" ht="14.25">
      <c r="GM621" s="361"/>
      <c r="GN621" s="361"/>
      <c r="GO621" s="361"/>
      <c r="GP621" s="361"/>
      <c r="GQ621" s="361"/>
      <c r="GR621" s="361"/>
      <c r="GS621" s="361"/>
      <c r="GT621" s="361"/>
      <c r="GU621" s="361"/>
      <c r="GV621" s="361"/>
      <c r="GW621" s="361"/>
      <c r="GX621" s="361"/>
      <c r="GY621" s="361"/>
      <c r="GZ621" s="361"/>
      <c r="HA621" s="361"/>
      <c r="HB621" s="361"/>
      <c r="HC621" s="361"/>
      <c r="HD621" s="361"/>
    </row>
    <row r="622" spans="195:212" ht="14.25">
      <c r="GM622" s="361"/>
      <c r="GN622" s="361"/>
      <c r="GO622" s="361"/>
      <c r="GP622" s="361"/>
      <c r="GQ622" s="361"/>
      <c r="GR622" s="361"/>
      <c r="GS622" s="361"/>
      <c r="GT622" s="361"/>
      <c r="GU622" s="361"/>
      <c r="GV622" s="361"/>
      <c r="GW622" s="361"/>
      <c r="GX622" s="361"/>
      <c r="GY622" s="361"/>
      <c r="GZ622" s="361"/>
      <c r="HA622" s="361"/>
      <c r="HB622" s="361"/>
      <c r="HC622" s="361"/>
      <c r="HD622" s="361"/>
    </row>
    <row r="623" spans="195:212" ht="14.25">
      <c r="GM623" s="361"/>
      <c r="GN623" s="361"/>
      <c r="GO623" s="361"/>
      <c r="GP623" s="361"/>
      <c r="GQ623" s="361"/>
      <c r="GR623" s="361"/>
      <c r="GS623" s="361"/>
      <c r="GT623" s="361"/>
      <c r="GU623" s="361"/>
      <c r="GV623" s="361"/>
      <c r="GW623" s="361"/>
      <c r="GX623" s="361"/>
      <c r="GY623" s="361"/>
      <c r="GZ623" s="361"/>
      <c r="HA623" s="361"/>
      <c r="HB623" s="361"/>
      <c r="HC623" s="361"/>
      <c r="HD623" s="361"/>
    </row>
    <row r="624" spans="195:212" ht="14.25">
      <c r="GM624" s="361"/>
      <c r="GN624" s="361"/>
      <c r="GO624" s="361"/>
      <c r="GP624" s="361"/>
      <c r="GQ624" s="361"/>
      <c r="GR624" s="361"/>
      <c r="GS624" s="361"/>
      <c r="GT624" s="361"/>
      <c r="GU624" s="361"/>
      <c r="GV624" s="361"/>
      <c r="GW624" s="361"/>
      <c r="GX624" s="361"/>
      <c r="GY624" s="361"/>
      <c r="GZ624" s="361"/>
      <c r="HA624" s="361"/>
      <c r="HB624" s="361"/>
      <c r="HC624" s="361"/>
      <c r="HD624" s="361"/>
    </row>
    <row r="625" spans="195:212" ht="14.25">
      <c r="GM625" s="361"/>
      <c r="GN625" s="361"/>
      <c r="GO625" s="361"/>
      <c r="GP625" s="361"/>
      <c r="GQ625" s="361"/>
      <c r="GR625" s="361"/>
      <c r="GS625" s="361"/>
      <c r="GT625" s="361"/>
      <c r="GU625" s="361"/>
      <c r="GV625" s="361"/>
      <c r="GW625" s="361"/>
      <c r="GX625" s="361"/>
      <c r="GY625" s="361"/>
      <c r="GZ625" s="361"/>
      <c r="HA625" s="361"/>
      <c r="HB625" s="361"/>
      <c r="HC625" s="361"/>
      <c r="HD625" s="361"/>
    </row>
    <row r="626" spans="195:212" ht="14.25">
      <c r="GM626" s="361"/>
      <c r="GN626" s="361"/>
      <c r="GO626" s="361"/>
      <c r="GP626" s="361"/>
      <c r="GQ626" s="361"/>
      <c r="GR626" s="361"/>
      <c r="GS626" s="361"/>
      <c r="GT626" s="361"/>
      <c r="GU626" s="361"/>
      <c r="GV626" s="361"/>
      <c r="GW626" s="361"/>
      <c r="GX626" s="361"/>
      <c r="GY626" s="361"/>
      <c r="GZ626" s="361"/>
      <c r="HA626" s="361"/>
      <c r="HB626" s="361"/>
      <c r="HC626" s="361"/>
      <c r="HD626" s="361"/>
    </row>
    <row r="627" spans="195:212" ht="14.25">
      <c r="GM627" s="361"/>
      <c r="GN627" s="361"/>
      <c r="GO627" s="361"/>
      <c r="GP627" s="361"/>
      <c r="GQ627" s="361"/>
      <c r="GR627" s="361"/>
      <c r="GS627" s="361"/>
      <c r="GT627" s="361"/>
      <c r="GU627" s="361"/>
      <c r="GV627" s="361"/>
      <c r="GW627" s="361"/>
      <c r="GX627" s="361"/>
      <c r="GY627" s="361"/>
      <c r="GZ627" s="361"/>
      <c r="HA627" s="361"/>
      <c r="HB627" s="361"/>
      <c r="HC627" s="361"/>
      <c r="HD627" s="361"/>
    </row>
    <row r="628" spans="195:212" ht="14.25">
      <c r="GM628" s="361"/>
      <c r="GN628" s="361"/>
      <c r="GO628" s="361"/>
      <c r="GP628" s="361"/>
      <c r="GQ628" s="361"/>
      <c r="GR628" s="361"/>
      <c r="GS628" s="361"/>
      <c r="GT628" s="361"/>
      <c r="GU628" s="361"/>
      <c r="GV628" s="361"/>
      <c r="GW628" s="361"/>
      <c r="GX628" s="361"/>
      <c r="GY628" s="361"/>
      <c r="GZ628" s="361"/>
      <c r="HA628" s="361"/>
      <c r="HB628" s="361"/>
      <c r="HC628" s="361"/>
      <c r="HD628" s="361"/>
    </row>
    <row r="629" spans="195:212" ht="14.25">
      <c r="GM629" s="361"/>
      <c r="GN629" s="361"/>
      <c r="GO629" s="361"/>
      <c r="GP629" s="361"/>
      <c r="GQ629" s="361"/>
      <c r="GR629" s="361"/>
      <c r="GS629" s="361"/>
      <c r="GT629" s="361"/>
      <c r="GU629" s="361"/>
      <c r="GV629" s="361"/>
      <c r="GW629" s="361"/>
      <c r="GX629" s="361"/>
      <c r="GY629" s="361"/>
      <c r="GZ629" s="361"/>
      <c r="HA629" s="361"/>
      <c r="HB629" s="361"/>
      <c r="HC629" s="361"/>
      <c r="HD629" s="361"/>
    </row>
    <row r="630" spans="195:212" ht="14.25">
      <c r="GM630" s="361"/>
      <c r="GN630" s="361"/>
      <c r="GO630" s="361"/>
      <c r="GP630" s="361"/>
      <c r="GQ630" s="361"/>
      <c r="GR630" s="361"/>
      <c r="GS630" s="361"/>
      <c r="GT630" s="361"/>
      <c r="GU630" s="361"/>
      <c r="GV630" s="361"/>
      <c r="GW630" s="361"/>
      <c r="GX630" s="361"/>
      <c r="GY630" s="361"/>
      <c r="GZ630" s="361"/>
      <c r="HA630" s="361"/>
      <c r="HB630" s="361"/>
      <c r="HC630" s="361"/>
      <c r="HD630" s="361"/>
    </row>
    <row r="631" spans="195:212" ht="14.25">
      <c r="GM631" s="361"/>
      <c r="GN631" s="361"/>
      <c r="GO631" s="361"/>
      <c r="GP631" s="361"/>
      <c r="GQ631" s="361"/>
      <c r="GR631" s="361"/>
      <c r="GS631" s="361"/>
      <c r="GT631" s="361"/>
      <c r="GU631" s="361"/>
      <c r="GV631" s="361"/>
      <c r="GW631" s="361"/>
      <c r="GX631" s="361"/>
      <c r="GY631" s="361"/>
      <c r="GZ631" s="361"/>
      <c r="HA631" s="361"/>
      <c r="HB631" s="361"/>
      <c r="HC631" s="361"/>
      <c r="HD631" s="361"/>
    </row>
    <row r="632" spans="195:212" ht="14.25">
      <c r="GM632" s="361"/>
      <c r="GN632" s="361"/>
      <c r="GO632" s="361"/>
      <c r="GP632" s="361"/>
      <c r="GQ632" s="361"/>
      <c r="GR632" s="361"/>
      <c r="GS632" s="361"/>
      <c r="GT632" s="361"/>
      <c r="GU632" s="361"/>
      <c r="GV632" s="361"/>
      <c r="GW632" s="361"/>
      <c r="GX632" s="361"/>
      <c r="GY632" s="361"/>
      <c r="GZ632" s="361"/>
      <c r="HA632" s="361"/>
      <c r="HB632" s="361"/>
      <c r="HC632" s="361"/>
      <c r="HD632" s="361"/>
    </row>
    <row r="633" spans="195:212" ht="14.25">
      <c r="GM633" s="361"/>
      <c r="GN633" s="361"/>
      <c r="GO633" s="361"/>
      <c r="GP633" s="361"/>
      <c r="GQ633" s="361"/>
      <c r="GR633" s="361"/>
      <c r="GS633" s="361"/>
      <c r="GT633" s="361"/>
      <c r="GU633" s="361"/>
      <c r="GV633" s="361"/>
      <c r="GW633" s="361"/>
      <c r="GX633" s="361"/>
      <c r="GY633" s="361"/>
      <c r="GZ633" s="361"/>
      <c r="HA633" s="361"/>
      <c r="HB633" s="361"/>
      <c r="HC633" s="361"/>
      <c r="HD633" s="361"/>
    </row>
    <row r="634" spans="195:212" ht="14.25">
      <c r="GM634" s="361"/>
      <c r="GN634" s="361"/>
      <c r="GO634" s="361"/>
      <c r="GP634" s="361"/>
      <c r="GQ634" s="361"/>
      <c r="GR634" s="361"/>
      <c r="GS634" s="361"/>
      <c r="GT634" s="361"/>
      <c r="GU634" s="361"/>
      <c r="GV634" s="361"/>
      <c r="GW634" s="361"/>
      <c r="GX634" s="361"/>
      <c r="GY634" s="361"/>
      <c r="GZ634" s="361"/>
      <c r="HA634" s="361"/>
      <c r="HB634" s="361"/>
      <c r="HC634" s="361"/>
      <c r="HD634" s="361"/>
    </row>
    <row r="635" spans="195:212" ht="14.25">
      <c r="GM635" s="361"/>
      <c r="GN635" s="361"/>
      <c r="GO635" s="361"/>
      <c r="GP635" s="361"/>
      <c r="GQ635" s="361"/>
      <c r="GR635" s="361"/>
      <c r="GS635" s="361"/>
      <c r="GT635" s="361"/>
      <c r="GU635" s="361"/>
      <c r="GV635" s="361"/>
      <c r="GW635" s="361"/>
      <c r="GX635" s="361"/>
      <c r="GY635" s="361"/>
      <c r="GZ635" s="361"/>
      <c r="HA635" s="361"/>
      <c r="HB635" s="361"/>
      <c r="HC635" s="361"/>
      <c r="HD635" s="361"/>
    </row>
    <row r="636" spans="195:212" ht="14.25">
      <c r="GM636" s="361"/>
      <c r="GN636" s="361"/>
      <c r="GO636" s="361"/>
      <c r="GP636" s="361"/>
      <c r="GQ636" s="361"/>
      <c r="GR636" s="361"/>
      <c r="GS636" s="361"/>
      <c r="GT636" s="361"/>
      <c r="GU636" s="361"/>
      <c r="GV636" s="361"/>
      <c r="GW636" s="361"/>
      <c r="GX636" s="361"/>
      <c r="GY636" s="361"/>
      <c r="GZ636" s="361"/>
      <c r="HA636" s="361"/>
      <c r="HB636" s="361"/>
      <c r="HC636" s="361"/>
      <c r="HD636" s="361"/>
    </row>
    <row r="637" spans="195:212" ht="14.25">
      <c r="GM637" s="361"/>
      <c r="GN637" s="361"/>
      <c r="GO637" s="361"/>
      <c r="GP637" s="361"/>
      <c r="GQ637" s="361"/>
      <c r="GR637" s="361"/>
      <c r="GS637" s="361"/>
      <c r="GT637" s="361"/>
      <c r="GU637" s="361"/>
      <c r="GV637" s="361"/>
      <c r="GW637" s="361"/>
      <c r="GX637" s="361"/>
      <c r="GY637" s="361"/>
      <c r="GZ637" s="361"/>
      <c r="HA637" s="361"/>
      <c r="HB637" s="361"/>
      <c r="HC637" s="361"/>
      <c r="HD637" s="361"/>
    </row>
    <row r="638" spans="195:212" ht="14.25">
      <c r="GM638" s="361"/>
      <c r="GN638" s="361"/>
      <c r="GO638" s="361"/>
      <c r="GP638" s="361"/>
      <c r="GQ638" s="361"/>
      <c r="GR638" s="361"/>
      <c r="GS638" s="361"/>
      <c r="GT638" s="361"/>
      <c r="GU638" s="361"/>
      <c r="GV638" s="361"/>
      <c r="GW638" s="361"/>
      <c r="GX638" s="361"/>
      <c r="GY638" s="361"/>
      <c r="GZ638" s="361"/>
      <c r="HA638" s="361"/>
      <c r="HB638" s="361"/>
      <c r="HC638" s="361"/>
      <c r="HD638" s="361"/>
    </row>
    <row r="639" spans="195:212" ht="14.25">
      <c r="GM639" s="361"/>
      <c r="GN639" s="361"/>
      <c r="GO639" s="361"/>
      <c r="GP639" s="361"/>
      <c r="GQ639" s="361"/>
      <c r="GR639" s="361"/>
      <c r="GS639" s="361"/>
      <c r="GT639" s="361"/>
      <c r="GU639" s="361"/>
      <c r="GV639" s="361"/>
      <c r="GW639" s="361"/>
      <c r="GX639" s="361"/>
      <c r="GY639" s="361"/>
      <c r="GZ639" s="361"/>
      <c r="HA639" s="361"/>
      <c r="HB639" s="361"/>
      <c r="HC639" s="361"/>
      <c r="HD639" s="361"/>
    </row>
    <row r="640" spans="195:212" ht="14.25">
      <c r="GM640" s="361"/>
      <c r="GN640" s="361"/>
      <c r="GO640" s="361"/>
      <c r="GP640" s="361"/>
      <c r="GQ640" s="361"/>
      <c r="GR640" s="361"/>
      <c r="GS640" s="361"/>
      <c r="GT640" s="361"/>
      <c r="GU640" s="361"/>
      <c r="GV640" s="361"/>
      <c r="GW640" s="361"/>
      <c r="GX640" s="361"/>
      <c r="GY640" s="361"/>
      <c r="GZ640" s="361"/>
      <c r="HA640" s="361"/>
      <c r="HB640" s="361"/>
      <c r="HC640" s="361"/>
      <c r="HD640" s="361"/>
    </row>
    <row r="641" spans="195:212" ht="14.25">
      <c r="GM641" s="361"/>
      <c r="GN641" s="361"/>
      <c r="GO641" s="361"/>
      <c r="GP641" s="361"/>
      <c r="GQ641" s="361"/>
      <c r="GR641" s="361"/>
      <c r="GS641" s="361"/>
      <c r="GT641" s="361"/>
      <c r="GU641" s="361"/>
      <c r="GV641" s="361"/>
      <c r="GW641" s="361"/>
      <c r="GX641" s="361"/>
      <c r="GY641" s="361"/>
      <c r="GZ641" s="361"/>
      <c r="HA641" s="361"/>
      <c r="HB641" s="361"/>
      <c r="HC641" s="361"/>
      <c r="HD641" s="361"/>
    </row>
    <row r="642" spans="195:212" ht="14.25">
      <c r="GM642" s="361"/>
      <c r="GN642" s="361"/>
      <c r="GO642" s="361"/>
      <c r="GP642" s="361"/>
      <c r="GQ642" s="361"/>
      <c r="GR642" s="361"/>
      <c r="GS642" s="361"/>
      <c r="GT642" s="361"/>
      <c r="GU642" s="361"/>
      <c r="GV642" s="361"/>
      <c r="GW642" s="361"/>
      <c r="GX642" s="361"/>
      <c r="GY642" s="361"/>
      <c r="GZ642" s="361"/>
      <c r="HA642" s="361"/>
      <c r="HB642" s="361"/>
      <c r="HC642" s="361"/>
      <c r="HD642" s="361"/>
    </row>
    <row r="643" spans="195:212" ht="14.25">
      <c r="GM643" s="361"/>
      <c r="GN643" s="361"/>
      <c r="GO643" s="361"/>
      <c r="GP643" s="361"/>
      <c r="GQ643" s="361"/>
      <c r="GR643" s="361"/>
      <c r="GS643" s="361"/>
      <c r="GT643" s="361"/>
      <c r="GU643" s="361"/>
      <c r="GV643" s="361"/>
      <c r="GW643" s="361"/>
      <c r="GX643" s="361"/>
      <c r="GY643" s="361"/>
      <c r="GZ643" s="361"/>
      <c r="HA643" s="361"/>
      <c r="HB643" s="361"/>
      <c r="HC643" s="361"/>
      <c r="HD643" s="361"/>
    </row>
    <row r="644" spans="195:212" ht="14.25">
      <c r="GM644" s="361"/>
      <c r="GN644" s="361"/>
      <c r="GO644" s="361"/>
      <c r="GP644" s="361"/>
      <c r="GQ644" s="361"/>
      <c r="GR644" s="361"/>
      <c r="GS644" s="361"/>
      <c r="GT644" s="361"/>
      <c r="GU644" s="361"/>
      <c r="GV644" s="361"/>
      <c r="GW644" s="361"/>
      <c r="GX644" s="361"/>
      <c r="GY644" s="361"/>
      <c r="GZ644" s="361"/>
      <c r="HA644" s="361"/>
      <c r="HB644" s="361"/>
      <c r="HC644" s="361"/>
      <c r="HD644" s="361"/>
    </row>
    <row r="645" spans="195:212" ht="14.25">
      <c r="GM645" s="361"/>
      <c r="GN645" s="361"/>
      <c r="GO645" s="361"/>
      <c r="GP645" s="361"/>
      <c r="GQ645" s="361"/>
      <c r="GR645" s="361"/>
      <c r="GS645" s="361"/>
      <c r="GT645" s="361"/>
      <c r="GU645" s="361"/>
      <c r="GV645" s="361"/>
      <c r="GW645" s="361"/>
      <c r="GX645" s="361"/>
      <c r="GY645" s="361"/>
      <c r="GZ645" s="361"/>
      <c r="HA645" s="361"/>
      <c r="HB645" s="361"/>
      <c r="HC645" s="361"/>
      <c r="HD645" s="361"/>
    </row>
    <row r="646" spans="195:212" ht="14.25">
      <c r="GM646" s="361"/>
      <c r="GN646" s="361"/>
      <c r="GO646" s="361"/>
      <c r="GP646" s="361"/>
      <c r="GQ646" s="361"/>
      <c r="GR646" s="361"/>
      <c r="GS646" s="361"/>
      <c r="GT646" s="361"/>
      <c r="GU646" s="361"/>
      <c r="GV646" s="361"/>
      <c r="GW646" s="361"/>
      <c r="GX646" s="361"/>
      <c r="GY646" s="361"/>
      <c r="GZ646" s="361"/>
      <c r="HA646" s="361"/>
      <c r="HB646" s="361"/>
      <c r="HC646" s="361"/>
      <c r="HD646" s="361"/>
    </row>
    <row r="647" spans="195:212" ht="14.25">
      <c r="GM647" s="361"/>
      <c r="GN647" s="361"/>
      <c r="GO647" s="361"/>
      <c r="GP647" s="361"/>
      <c r="GQ647" s="361"/>
      <c r="GR647" s="361"/>
      <c r="GS647" s="361"/>
      <c r="GT647" s="361"/>
      <c r="GU647" s="361"/>
      <c r="GV647" s="361"/>
      <c r="GW647" s="361"/>
      <c r="GX647" s="361"/>
      <c r="GY647" s="361"/>
      <c r="GZ647" s="361"/>
      <c r="HA647" s="361"/>
      <c r="HB647" s="361"/>
      <c r="HC647" s="361"/>
      <c r="HD647" s="361"/>
    </row>
    <row r="648" spans="195:212" ht="14.25">
      <c r="GM648" s="361"/>
      <c r="GN648" s="361"/>
      <c r="GO648" s="361"/>
      <c r="GP648" s="361"/>
      <c r="GQ648" s="361"/>
      <c r="GR648" s="361"/>
      <c r="GS648" s="361"/>
      <c r="GT648" s="361"/>
      <c r="GU648" s="361"/>
      <c r="GV648" s="361"/>
      <c r="GW648" s="361"/>
      <c r="GX648" s="361"/>
      <c r="GY648" s="361"/>
      <c r="GZ648" s="361"/>
      <c r="HA648" s="361"/>
      <c r="HB648" s="361"/>
      <c r="HC648" s="361"/>
      <c r="HD648" s="361"/>
    </row>
    <row r="649" spans="195:212" ht="14.25">
      <c r="GM649" s="361"/>
      <c r="GN649" s="361"/>
      <c r="GO649" s="361"/>
      <c r="GP649" s="361"/>
      <c r="GQ649" s="361"/>
      <c r="GR649" s="361"/>
      <c r="GS649" s="361"/>
      <c r="GT649" s="361"/>
      <c r="GU649" s="361"/>
      <c r="GV649" s="361"/>
      <c r="GW649" s="361"/>
      <c r="GX649" s="361"/>
      <c r="GY649" s="361"/>
      <c r="GZ649" s="361"/>
      <c r="HA649" s="361"/>
      <c r="HB649" s="361"/>
      <c r="HC649" s="361"/>
      <c r="HD649" s="361"/>
    </row>
    <row r="650" spans="195:212" ht="14.25">
      <c r="GM650" s="361"/>
      <c r="GN650" s="361"/>
      <c r="GO650" s="361"/>
      <c r="GP650" s="361"/>
      <c r="GQ650" s="361"/>
      <c r="GR650" s="361"/>
      <c r="GS650" s="361"/>
      <c r="GT650" s="361"/>
      <c r="GU650" s="361"/>
      <c r="GV650" s="361"/>
      <c r="GW650" s="361"/>
      <c r="GX650" s="361"/>
      <c r="GY650" s="361"/>
      <c r="GZ650" s="361"/>
      <c r="HA650" s="361"/>
      <c r="HB650" s="361"/>
      <c r="HC650" s="361"/>
      <c r="HD650" s="361"/>
    </row>
    <row r="651" spans="195:212" ht="14.25">
      <c r="GM651" s="361"/>
      <c r="GN651" s="361"/>
      <c r="GO651" s="361"/>
      <c r="GP651" s="361"/>
      <c r="GQ651" s="361"/>
      <c r="GR651" s="361"/>
      <c r="GS651" s="361"/>
      <c r="GT651" s="361"/>
      <c r="GU651" s="361"/>
      <c r="GV651" s="361"/>
      <c r="GW651" s="361"/>
      <c r="GX651" s="361"/>
      <c r="GY651" s="361"/>
      <c r="GZ651" s="361"/>
      <c r="HA651" s="361"/>
      <c r="HB651" s="361"/>
      <c r="HC651" s="361"/>
      <c r="HD651" s="361"/>
    </row>
    <row r="652" spans="195:212" ht="14.25">
      <c r="GM652" s="361"/>
      <c r="GN652" s="361"/>
      <c r="GO652" s="361"/>
      <c r="GP652" s="361"/>
      <c r="GQ652" s="361"/>
      <c r="GR652" s="361"/>
      <c r="GS652" s="361"/>
      <c r="GT652" s="361"/>
      <c r="GU652" s="361"/>
      <c r="GV652" s="361"/>
      <c r="GW652" s="361"/>
      <c r="GX652" s="361"/>
      <c r="GY652" s="361"/>
      <c r="GZ652" s="361"/>
      <c r="HA652" s="361"/>
      <c r="HB652" s="361"/>
      <c r="HC652" s="361"/>
      <c r="HD652" s="361"/>
    </row>
    <row r="653" spans="195:212" ht="14.25">
      <c r="GM653" s="361"/>
      <c r="GN653" s="361"/>
      <c r="GO653" s="361"/>
      <c r="GP653" s="361"/>
      <c r="GQ653" s="361"/>
      <c r="GR653" s="361"/>
      <c r="GS653" s="361"/>
      <c r="GT653" s="361"/>
      <c r="GU653" s="361"/>
      <c r="GV653" s="361"/>
      <c r="GW653" s="361"/>
      <c r="GX653" s="361"/>
      <c r="GY653" s="361"/>
      <c r="GZ653" s="361"/>
      <c r="HA653" s="361"/>
      <c r="HB653" s="361"/>
      <c r="HC653" s="361"/>
      <c r="HD653" s="361"/>
    </row>
    <row r="654" spans="195:212" ht="14.25">
      <c r="GM654" s="361"/>
      <c r="GN654" s="361"/>
      <c r="GO654" s="361"/>
      <c r="GP654" s="361"/>
      <c r="GQ654" s="361"/>
      <c r="GR654" s="361"/>
      <c r="GS654" s="361"/>
      <c r="GT654" s="361"/>
      <c r="GU654" s="361"/>
      <c r="GV654" s="361"/>
      <c r="GW654" s="361"/>
      <c r="GX654" s="361"/>
      <c r="GY654" s="361"/>
      <c r="GZ654" s="361"/>
      <c r="HA654" s="361"/>
      <c r="HB654" s="361"/>
      <c r="HC654" s="361"/>
      <c r="HD654" s="361"/>
    </row>
    <row r="655" spans="195:212" ht="14.25">
      <c r="GM655" s="361"/>
      <c r="GN655" s="361"/>
      <c r="GO655" s="361"/>
      <c r="GP655" s="361"/>
      <c r="GQ655" s="361"/>
      <c r="GR655" s="361"/>
      <c r="GS655" s="361"/>
      <c r="GT655" s="361"/>
      <c r="GU655" s="361"/>
      <c r="GV655" s="361"/>
      <c r="GW655" s="361"/>
      <c r="GX655" s="361"/>
      <c r="GY655" s="361"/>
      <c r="GZ655" s="361"/>
      <c r="HA655" s="361"/>
      <c r="HB655" s="361"/>
      <c r="HC655" s="361"/>
      <c r="HD655" s="361"/>
    </row>
    <row r="656" spans="195:212" ht="14.25">
      <c r="GM656" s="361"/>
      <c r="GN656" s="361"/>
      <c r="GO656" s="361"/>
      <c r="GP656" s="361"/>
      <c r="GQ656" s="361"/>
      <c r="GR656" s="361"/>
      <c r="GS656" s="361"/>
      <c r="GT656" s="361"/>
      <c r="GU656" s="361"/>
      <c r="GV656" s="361"/>
      <c r="GW656" s="361"/>
      <c r="GX656" s="361"/>
      <c r="GY656" s="361"/>
      <c r="GZ656" s="361"/>
      <c r="HA656" s="361"/>
      <c r="HB656" s="361"/>
      <c r="HC656" s="361"/>
      <c r="HD656" s="361"/>
    </row>
    <row r="657" spans="195:212" ht="14.25">
      <c r="GM657" s="361"/>
      <c r="GN657" s="361"/>
      <c r="GO657" s="361"/>
      <c r="GP657" s="361"/>
      <c r="GQ657" s="361"/>
      <c r="GR657" s="361"/>
      <c r="GS657" s="361"/>
      <c r="GT657" s="361"/>
      <c r="GU657" s="361"/>
      <c r="GV657" s="361"/>
      <c r="GW657" s="361"/>
      <c r="GX657" s="361"/>
      <c r="GY657" s="361"/>
      <c r="GZ657" s="361"/>
      <c r="HA657" s="361"/>
      <c r="HB657" s="361"/>
      <c r="HC657" s="361"/>
      <c r="HD657" s="361"/>
    </row>
    <row r="658" spans="195:212" ht="14.25">
      <c r="GM658" s="361"/>
      <c r="GN658" s="361"/>
      <c r="GO658" s="361"/>
      <c r="GP658" s="361"/>
      <c r="GQ658" s="361"/>
      <c r="GR658" s="361"/>
      <c r="GS658" s="361"/>
      <c r="GT658" s="361"/>
      <c r="GU658" s="361"/>
      <c r="GV658" s="361"/>
      <c r="GW658" s="361"/>
      <c r="GX658" s="361"/>
      <c r="GY658" s="361"/>
      <c r="GZ658" s="361"/>
      <c r="HA658" s="361"/>
      <c r="HB658" s="361"/>
      <c r="HC658" s="361"/>
      <c r="HD658" s="361"/>
    </row>
    <row r="659" spans="195:212" ht="14.25">
      <c r="GM659" s="361"/>
      <c r="GN659" s="361"/>
      <c r="GO659" s="361"/>
      <c r="GP659" s="361"/>
      <c r="GQ659" s="361"/>
      <c r="GR659" s="361"/>
      <c r="GS659" s="361"/>
      <c r="GT659" s="361"/>
      <c r="GU659" s="361"/>
      <c r="GV659" s="361"/>
      <c r="GW659" s="361"/>
      <c r="GX659" s="361"/>
      <c r="GY659" s="361"/>
      <c r="GZ659" s="361"/>
      <c r="HA659" s="361"/>
      <c r="HB659" s="361"/>
      <c r="HC659" s="361"/>
      <c r="HD659" s="361"/>
    </row>
    <row r="660" spans="195:212" ht="14.25">
      <c r="GM660" s="361"/>
      <c r="GN660" s="361"/>
      <c r="GO660" s="361"/>
      <c r="GP660" s="361"/>
      <c r="GQ660" s="361"/>
      <c r="GR660" s="361"/>
      <c r="GS660" s="361"/>
      <c r="GT660" s="361"/>
      <c r="GU660" s="361"/>
      <c r="GV660" s="361"/>
      <c r="GW660" s="361"/>
      <c r="GX660" s="361"/>
      <c r="GY660" s="361"/>
      <c r="GZ660" s="361"/>
      <c r="HA660" s="361"/>
      <c r="HB660" s="361"/>
      <c r="HC660" s="361"/>
      <c r="HD660" s="361"/>
    </row>
    <row r="661" spans="195:212" ht="14.25">
      <c r="GM661" s="361"/>
      <c r="GN661" s="361"/>
      <c r="GO661" s="361"/>
      <c r="GP661" s="361"/>
      <c r="GQ661" s="361"/>
      <c r="GR661" s="361"/>
      <c r="GS661" s="361"/>
      <c r="GT661" s="361"/>
      <c r="GU661" s="361"/>
      <c r="GV661" s="361"/>
      <c r="GW661" s="361"/>
      <c r="GX661" s="361"/>
      <c r="GY661" s="361"/>
      <c r="GZ661" s="361"/>
      <c r="HA661" s="361"/>
      <c r="HB661" s="361"/>
      <c r="HC661" s="361"/>
      <c r="HD661" s="361"/>
    </row>
    <row r="662" spans="195:212" ht="14.25">
      <c r="GM662" s="361"/>
      <c r="GN662" s="361"/>
      <c r="GO662" s="361"/>
      <c r="GP662" s="361"/>
      <c r="GQ662" s="361"/>
      <c r="GR662" s="361"/>
      <c r="GS662" s="361"/>
      <c r="GT662" s="361"/>
      <c r="GU662" s="361"/>
      <c r="GV662" s="361"/>
      <c r="GW662" s="361"/>
      <c r="GX662" s="361"/>
      <c r="GY662" s="361"/>
      <c r="GZ662" s="361"/>
      <c r="HA662" s="361"/>
      <c r="HB662" s="361"/>
      <c r="HC662" s="361"/>
      <c r="HD662" s="361"/>
    </row>
    <row r="663" spans="195:212" ht="14.25">
      <c r="GM663" s="361"/>
      <c r="GN663" s="361"/>
      <c r="GO663" s="361"/>
      <c r="GP663" s="361"/>
      <c r="GQ663" s="361"/>
      <c r="GR663" s="361"/>
      <c r="GS663" s="361"/>
      <c r="GT663" s="361"/>
      <c r="GU663" s="361"/>
      <c r="GV663" s="361"/>
      <c r="GW663" s="361"/>
      <c r="GX663" s="361"/>
      <c r="GY663" s="361"/>
      <c r="GZ663" s="361"/>
      <c r="HA663" s="361"/>
      <c r="HB663" s="361"/>
      <c r="HC663" s="361"/>
      <c r="HD663" s="361"/>
    </row>
    <row r="664" spans="195:212" ht="14.25">
      <c r="GM664" s="361"/>
      <c r="GN664" s="361"/>
      <c r="GO664" s="361"/>
      <c r="GP664" s="361"/>
      <c r="GQ664" s="361"/>
      <c r="GR664" s="361"/>
      <c r="GS664" s="361"/>
      <c r="GT664" s="361"/>
      <c r="GU664" s="361"/>
      <c r="GV664" s="361"/>
      <c r="GW664" s="361"/>
      <c r="GX664" s="361"/>
      <c r="GY664" s="361"/>
      <c r="GZ664" s="361"/>
      <c r="HA664" s="361"/>
      <c r="HB664" s="361"/>
      <c r="HC664" s="361"/>
      <c r="HD664" s="361"/>
    </row>
    <row r="665" spans="195:212" ht="14.25">
      <c r="GM665" s="361"/>
      <c r="GN665" s="361"/>
      <c r="GO665" s="361"/>
      <c r="GP665" s="361"/>
      <c r="GQ665" s="361"/>
      <c r="GR665" s="361"/>
      <c r="GS665" s="361"/>
      <c r="GT665" s="361"/>
      <c r="GU665" s="361"/>
      <c r="GV665" s="361"/>
      <c r="GW665" s="361"/>
      <c r="GX665" s="361"/>
      <c r="GY665" s="361"/>
      <c r="GZ665" s="361"/>
      <c r="HA665" s="361"/>
      <c r="HB665" s="361"/>
      <c r="HC665" s="361"/>
      <c r="HD665" s="361"/>
    </row>
    <row r="666" spans="195:212" ht="14.25">
      <c r="GM666" s="361"/>
      <c r="GN666" s="361"/>
      <c r="GO666" s="361"/>
      <c r="GP666" s="361"/>
      <c r="GQ666" s="361"/>
      <c r="GR666" s="361"/>
      <c r="GS666" s="361"/>
      <c r="GT666" s="361"/>
      <c r="GU666" s="361"/>
      <c r="GV666" s="361"/>
      <c r="GW666" s="361"/>
      <c r="GX666" s="361"/>
      <c r="GY666" s="361"/>
      <c r="GZ666" s="361"/>
      <c r="HA666" s="361"/>
      <c r="HB666" s="361"/>
      <c r="HC666" s="361"/>
      <c r="HD666" s="361"/>
    </row>
    <row r="667" spans="195:212" ht="14.25">
      <c r="GM667" s="361"/>
      <c r="GN667" s="361"/>
      <c r="GO667" s="361"/>
      <c r="GP667" s="361"/>
      <c r="GQ667" s="361"/>
      <c r="GR667" s="361"/>
      <c r="GS667" s="361"/>
      <c r="GT667" s="361"/>
      <c r="GU667" s="361"/>
      <c r="GV667" s="361"/>
      <c r="GW667" s="361"/>
      <c r="GX667" s="361"/>
      <c r="GY667" s="361"/>
      <c r="GZ667" s="361"/>
      <c r="HA667" s="361"/>
      <c r="HB667" s="361"/>
      <c r="HC667" s="361"/>
      <c r="HD667" s="361"/>
    </row>
    <row r="668" spans="195:212" ht="14.25">
      <c r="GM668" s="361"/>
      <c r="GN668" s="361"/>
      <c r="GO668" s="361"/>
      <c r="GP668" s="361"/>
      <c r="GQ668" s="361"/>
      <c r="GR668" s="361"/>
      <c r="GS668" s="361"/>
      <c r="GT668" s="361"/>
      <c r="GU668" s="361"/>
      <c r="GV668" s="361"/>
      <c r="GW668" s="361"/>
      <c r="GX668" s="361"/>
      <c r="GY668" s="361"/>
      <c r="GZ668" s="361"/>
      <c r="HA668" s="361"/>
      <c r="HB668" s="361"/>
      <c r="HC668" s="361"/>
      <c r="HD668" s="361"/>
    </row>
    <row r="669" spans="195:212" ht="14.25">
      <c r="GM669" s="361"/>
      <c r="GN669" s="361"/>
      <c r="GO669" s="361"/>
      <c r="GP669" s="361"/>
      <c r="GQ669" s="361"/>
      <c r="GR669" s="361"/>
      <c r="GS669" s="361"/>
      <c r="GT669" s="361"/>
      <c r="GU669" s="361"/>
      <c r="GV669" s="361"/>
      <c r="GW669" s="361"/>
      <c r="GX669" s="361"/>
      <c r="GY669" s="361"/>
      <c r="GZ669" s="361"/>
      <c r="HA669" s="361"/>
      <c r="HB669" s="361"/>
      <c r="HC669" s="361"/>
      <c r="HD669" s="361"/>
    </row>
    <row r="670" spans="195:212" ht="14.25">
      <c r="GM670" s="361"/>
      <c r="GN670" s="361"/>
      <c r="GO670" s="361"/>
      <c r="GP670" s="361"/>
      <c r="GQ670" s="361"/>
      <c r="GR670" s="361"/>
      <c r="GS670" s="361"/>
      <c r="GT670" s="361"/>
      <c r="GU670" s="361"/>
      <c r="GV670" s="361"/>
      <c r="GW670" s="361"/>
      <c r="GX670" s="361"/>
      <c r="GY670" s="361"/>
      <c r="GZ670" s="361"/>
      <c r="HA670" s="361"/>
      <c r="HB670" s="361"/>
      <c r="HC670" s="361"/>
      <c r="HD670" s="361"/>
    </row>
    <row r="671" spans="195:212" ht="14.25">
      <c r="GM671" s="361"/>
      <c r="GN671" s="361"/>
      <c r="GO671" s="361"/>
      <c r="GP671" s="361"/>
      <c r="GQ671" s="361"/>
      <c r="GR671" s="361"/>
      <c r="GS671" s="361"/>
      <c r="GT671" s="361"/>
      <c r="GU671" s="361"/>
      <c r="GV671" s="361"/>
      <c r="GW671" s="361"/>
      <c r="GX671" s="361"/>
      <c r="GY671" s="361"/>
      <c r="GZ671" s="361"/>
      <c r="HA671" s="361"/>
      <c r="HB671" s="361"/>
      <c r="HC671" s="361"/>
      <c r="HD671" s="361"/>
    </row>
    <row r="672" spans="195:212" ht="14.25">
      <c r="GM672" s="361"/>
      <c r="GN672" s="361"/>
      <c r="GO672" s="361"/>
      <c r="GP672" s="361"/>
      <c r="GQ672" s="361"/>
      <c r="GR672" s="361"/>
      <c r="GS672" s="361"/>
      <c r="GT672" s="361"/>
      <c r="GU672" s="361"/>
      <c r="GV672" s="361"/>
      <c r="GW672" s="361"/>
      <c r="GX672" s="361"/>
      <c r="GY672" s="361"/>
      <c r="GZ672" s="361"/>
      <c r="HA672" s="361"/>
      <c r="HB672" s="361"/>
      <c r="HC672" s="361"/>
      <c r="HD672" s="361"/>
    </row>
    <row r="673" spans="195:212" ht="14.25">
      <c r="GM673" s="361"/>
      <c r="GN673" s="361"/>
      <c r="GO673" s="361"/>
      <c r="GP673" s="361"/>
      <c r="GQ673" s="361"/>
      <c r="GR673" s="361"/>
      <c r="GS673" s="361"/>
      <c r="GT673" s="361"/>
      <c r="GU673" s="361"/>
      <c r="GV673" s="361"/>
      <c r="GW673" s="361"/>
      <c r="GX673" s="361"/>
      <c r="GY673" s="361"/>
      <c r="GZ673" s="361"/>
      <c r="HA673" s="361"/>
      <c r="HB673" s="361"/>
      <c r="HC673" s="361"/>
      <c r="HD673" s="361"/>
    </row>
    <row r="674" spans="195:212" ht="14.25">
      <c r="GM674" s="361"/>
      <c r="GN674" s="361"/>
      <c r="GO674" s="361"/>
      <c r="GP674" s="361"/>
      <c r="GQ674" s="361"/>
      <c r="GR674" s="361"/>
      <c r="GS674" s="361"/>
      <c r="GT674" s="361"/>
      <c r="GU674" s="361"/>
      <c r="GV674" s="361"/>
      <c r="GW674" s="361"/>
      <c r="GX674" s="361"/>
      <c r="GY674" s="361"/>
      <c r="GZ674" s="361"/>
      <c r="HA674" s="361"/>
      <c r="HB674" s="361"/>
      <c r="HC674" s="361"/>
      <c r="HD674" s="361"/>
    </row>
    <row r="675" spans="195:212" ht="14.25">
      <c r="GM675" s="361"/>
      <c r="GN675" s="361"/>
      <c r="GO675" s="361"/>
      <c r="GP675" s="361"/>
      <c r="GQ675" s="361"/>
      <c r="GR675" s="361"/>
      <c r="GS675" s="361"/>
      <c r="GT675" s="361"/>
      <c r="GU675" s="361"/>
      <c r="GV675" s="361"/>
      <c r="GW675" s="361"/>
      <c r="GX675" s="361"/>
      <c r="GY675" s="361"/>
      <c r="GZ675" s="361"/>
      <c r="HA675" s="361"/>
      <c r="HB675" s="361"/>
      <c r="HC675" s="361"/>
      <c r="HD675" s="361"/>
    </row>
    <row r="676" spans="195:212" ht="14.25">
      <c r="GM676" s="361"/>
      <c r="GN676" s="361"/>
      <c r="GO676" s="361"/>
      <c r="GP676" s="361"/>
      <c r="GQ676" s="361"/>
      <c r="GR676" s="361"/>
      <c r="GS676" s="361"/>
      <c r="GT676" s="361"/>
      <c r="GU676" s="361"/>
      <c r="GV676" s="361"/>
      <c r="GW676" s="361"/>
      <c r="GX676" s="361"/>
      <c r="GY676" s="361"/>
      <c r="GZ676" s="361"/>
      <c r="HA676" s="361"/>
      <c r="HB676" s="361"/>
      <c r="HC676" s="361"/>
      <c r="HD676" s="361"/>
    </row>
    <row r="677" spans="195:212" ht="14.25">
      <c r="GM677" s="361"/>
      <c r="GN677" s="361"/>
      <c r="GO677" s="361"/>
      <c r="GP677" s="361"/>
      <c r="GQ677" s="361"/>
      <c r="GR677" s="361"/>
      <c r="GS677" s="361"/>
      <c r="GT677" s="361"/>
      <c r="GU677" s="361"/>
      <c r="GV677" s="361"/>
      <c r="GW677" s="361"/>
      <c r="GX677" s="361"/>
      <c r="GY677" s="361"/>
      <c r="GZ677" s="361"/>
      <c r="HA677" s="361"/>
      <c r="HB677" s="361"/>
      <c r="HC677" s="361"/>
      <c r="HD677" s="361"/>
    </row>
    <row r="678" spans="195:212" ht="14.25">
      <c r="GM678" s="361"/>
      <c r="GN678" s="361"/>
      <c r="GO678" s="361"/>
      <c r="GP678" s="361"/>
      <c r="GQ678" s="361"/>
      <c r="GR678" s="361"/>
      <c r="GS678" s="361"/>
      <c r="GT678" s="361"/>
      <c r="GU678" s="361"/>
      <c r="GV678" s="361"/>
      <c r="GW678" s="361"/>
      <c r="GX678" s="361"/>
      <c r="GY678" s="361"/>
      <c r="GZ678" s="361"/>
      <c r="HA678" s="361"/>
      <c r="HB678" s="361"/>
      <c r="HC678" s="361"/>
      <c r="HD678" s="361"/>
    </row>
    <row r="679" spans="195:212" ht="14.25">
      <c r="GM679" s="361"/>
      <c r="GN679" s="361"/>
      <c r="GO679" s="361"/>
      <c r="GP679" s="361"/>
      <c r="GQ679" s="361"/>
      <c r="GR679" s="361"/>
      <c r="GS679" s="361"/>
      <c r="GT679" s="361"/>
      <c r="GU679" s="361"/>
      <c r="GV679" s="361"/>
      <c r="GW679" s="361"/>
      <c r="GX679" s="361"/>
      <c r="GY679" s="361"/>
      <c r="GZ679" s="361"/>
      <c r="HA679" s="361"/>
      <c r="HB679" s="361"/>
      <c r="HC679" s="361"/>
      <c r="HD679" s="361"/>
    </row>
    <row r="680" spans="195:212" ht="14.25">
      <c r="GM680" s="361"/>
      <c r="GN680" s="361"/>
      <c r="GO680" s="361"/>
      <c r="GP680" s="361"/>
      <c r="GQ680" s="361"/>
      <c r="GR680" s="361"/>
      <c r="GS680" s="361"/>
      <c r="GT680" s="361"/>
      <c r="GU680" s="361"/>
      <c r="GV680" s="361"/>
      <c r="GW680" s="361"/>
      <c r="GX680" s="361"/>
      <c r="GY680" s="361"/>
      <c r="GZ680" s="361"/>
      <c r="HA680" s="361"/>
      <c r="HB680" s="361"/>
      <c r="HC680" s="361"/>
      <c r="HD680" s="361"/>
    </row>
    <row r="681" spans="195:212" ht="14.25">
      <c r="GM681" s="361"/>
      <c r="GN681" s="361"/>
      <c r="GO681" s="361"/>
      <c r="GP681" s="361"/>
      <c r="GQ681" s="361"/>
      <c r="GR681" s="361"/>
      <c r="GS681" s="361"/>
      <c r="GT681" s="361"/>
      <c r="GU681" s="361"/>
      <c r="GV681" s="361"/>
      <c r="GW681" s="361"/>
      <c r="GX681" s="361"/>
      <c r="GY681" s="361"/>
      <c r="GZ681" s="361"/>
      <c r="HA681" s="361"/>
      <c r="HB681" s="361"/>
      <c r="HC681" s="361"/>
      <c r="HD681" s="361"/>
    </row>
    <row r="682" spans="195:212" ht="14.25">
      <c r="GM682" s="361"/>
      <c r="GN682" s="361"/>
      <c r="GO682" s="361"/>
      <c r="GP682" s="361"/>
      <c r="GQ682" s="361"/>
      <c r="GR682" s="361"/>
      <c r="GS682" s="361"/>
      <c r="GT682" s="361"/>
      <c r="GU682" s="361"/>
      <c r="GV682" s="361"/>
      <c r="GW682" s="361"/>
      <c r="GX682" s="361"/>
      <c r="GY682" s="361"/>
      <c r="GZ682" s="361"/>
      <c r="HA682" s="361"/>
      <c r="HB682" s="361"/>
      <c r="HC682" s="361"/>
      <c r="HD682" s="361"/>
    </row>
    <row r="683" spans="195:212" ht="14.25">
      <c r="GM683" s="361"/>
      <c r="GN683" s="361"/>
      <c r="GO683" s="361"/>
      <c r="GP683" s="361"/>
      <c r="GQ683" s="361"/>
      <c r="GR683" s="361"/>
      <c r="GS683" s="361"/>
      <c r="GT683" s="361"/>
      <c r="GU683" s="361"/>
      <c r="GV683" s="361"/>
      <c r="GW683" s="361"/>
      <c r="GX683" s="361"/>
      <c r="GY683" s="361"/>
      <c r="GZ683" s="361"/>
      <c r="HA683" s="361"/>
      <c r="HB683" s="361"/>
      <c r="HC683" s="361"/>
      <c r="HD683" s="361"/>
    </row>
    <row r="684" spans="195:212" ht="14.25">
      <c r="GM684" s="361"/>
      <c r="GN684" s="361"/>
      <c r="GO684" s="361"/>
      <c r="GP684" s="361"/>
      <c r="GQ684" s="361"/>
      <c r="GR684" s="361"/>
      <c r="GS684" s="361"/>
      <c r="GT684" s="361"/>
      <c r="GU684" s="361"/>
      <c r="GV684" s="361"/>
      <c r="GW684" s="361"/>
      <c r="GX684" s="361"/>
      <c r="GY684" s="361"/>
      <c r="GZ684" s="361"/>
      <c r="HA684" s="361"/>
      <c r="HB684" s="361"/>
      <c r="HC684" s="361"/>
      <c r="HD684" s="361"/>
    </row>
    <row r="685" spans="195:212" ht="14.25">
      <c r="GM685" s="361"/>
      <c r="GN685" s="361"/>
      <c r="GO685" s="361"/>
      <c r="GP685" s="361"/>
      <c r="GQ685" s="361"/>
      <c r="GR685" s="361"/>
      <c r="GS685" s="361"/>
      <c r="GT685" s="361"/>
      <c r="GU685" s="361"/>
      <c r="GV685" s="361"/>
      <c r="GW685" s="361"/>
      <c r="GX685" s="361"/>
      <c r="GY685" s="361"/>
      <c r="GZ685" s="361"/>
      <c r="HA685" s="361"/>
      <c r="HB685" s="361"/>
      <c r="HC685" s="361"/>
      <c r="HD685" s="361"/>
    </row>
    <row r="686" spans="195:212" ht="14.25">
      <c r="GM686" s="361"/>
      <c r="GN686" s="361"/>
      <c r="GO686" s="361"/>
      <c r="GP686" s="361"/>
      <c r="GQ686" s="361"/>
      <c r="GR686" s="361"/>
      <c r="GS686" s="361"/>
      <c r="GT686" s="361"/>
      <c r="GU686" s="361"/>
      <c r="GV686" s="361"/>
      <c r="GW686" s="361"/>
      <c r="GX686" s="361"/>
      <c r="GY686" s="361"/>
      <c r="GZ686" s="361"/>
      <c r="HA686" s="361"/>
      <c r="HB686" s="361"/>
      <c r="HC686" s="361"/>
      <c r="HD686" s="361"/>
    </row>
    <row r="687" spans="195:212" ht="14.25">
      <c r="GM687" s="361"/>
      <c r="GN687" s="361"/>
      <c r="GO687" s="361"/>
      <c r="GP687" s="361"/>
      <c r="GQ687" s="361"/>
      <c r="GR687" s="361"/>
      <c r="GS687" s="361"/>
      <c r="GT687" s="361"/>
      <c r="GU687" s="361"/>
      <c r="GV687" s="361"/>
      <c r="GW687" s="361"/>
      <c r="GX687" s="361"/>
      <c r="GY687" s="361"/>
      <c r="GZ687" s="361"/>
      <c r="HA687" s="361"/>
      <c r="HB687" s="361"/>
      <c r="HC687" s="361"/>
      <c r="HD687" s="361"/>
    </row>
    <row r="688" spans="195:212" ht="14.25">
      <c r="GM688" s="361"/>
      <c r="GN688" s="361"/>
      <c r="GO688" s="361"/>
      <c r="GP688" s="361"/>
      <c r="GQ688" s="361"/>
      <c r="GR688" s="361"/>
      <c r="GS688" s="361"/>
      <c r="GT688" s="361"/>
      <c r="GU688" s="361"/>
      <c r="GV688" s="361"/>
      <c r="GW688" s="361"/>
      <c r="GX688" s="361"/>
      <c r="GY688" s="361"/>
      <c r="GZ688" s="361"/>
      <c r="HA688" s="361"/>
      <c r="HB688" s="361"/>
      <c r="HC688" s="361"/>
      <c r="HD688" s="361"/>
    </row>
    <row r="689" spans="195:212" ht="14.25">
      <c r="GM689" s="361"/>
      <c r="GN689" s="361"/>
      <c r="GO689" s="361"/>
      <c r="GP689" s="361"/>
      <c r="GQ689" s="361"/>
      <c r="GR689" s="361"/>
      <c r="GS689" s="361"/>
      <c r="GT689" s="361"/>
      <c r="GU689" s="361"/>
      <c r="GV689" s="361"/>
      <c r="GW689" s="361"/>
      <c r="GX689" s="361"/>
      <c r="GY689" s="361"/>
      <c r="GZ689" s="361"/>
      <c r="HA689" s="361"/>
      <c r="HB689" s="361"/>
      <c r="HC689" s="361"/>
      <c r="HD689" s="361"/>
    </row>
    <row r="690" spans="195:212" ht="14.25">
      <c r="GM690" s="361"/>
      <c r="GN690" s="361"/>
      <c r="GO690" s="361"/>
      <c r="GP690" s="361"/>
      <c r="GQ690" s="361"/>
      <c r="GR690" s="361"/>
      <c r="GS690" s="361"/>
      <c r="GT690" s="361"/>
      <c r="GU690" s="361"/>
      <c r="GV690" s="361"/>
      <c r="GW690" s="361"/>
      <c r="GX690" s="361"/>
      <c r="GY690" s="361"/>
      <c r="GZ690" s="361"/>
      <c r="HA690" s="361"/>
      <c r="HB690" s="361"/>
      <c r="HC690" s="361"/>
      <c r="HD690" s="361"/>
    </row>
    <row r="691" spans="195:212" ht="14.25">
      <c r="GM691" s="361"/>
      <c r="GN691" s="361"/>
      <c r="GO691" s="361"/>
      <c r="GP691" s="361"/>
      <c r="GQ691" s="361"/>
      <c r="GR691" s="361"/>
      <c r="GS691" s="361"/>
      <c r="GT691" s="361"/>
      <c r="GU691" s="361"/>
      <c r="GV691" s="361"/>
      <c r="GW691" s="361"/>
      <c r="GX691" s="361"/>
      <c r="GY691" s="361"/>
      <c r="GZ691" s="361"/>
      <c r="HA691" s="361"/>
      <c r="HB691" s="361"/>
      <c r="HC691" s="361"/>
      <c r="HD691" s="361"/>
    </row>
    <row r="692" spans="195:212" ht="14.25">
      <c r="GM692" s="361"/>
      <c r="GN692" s="361"/>
      <c r="GO692" s="361"/>
      <c r="GP692" s="361"/>
      <c r="GQ692" s="361"/>
      <c r="GR692" s="361"/>
      <c r="GS692" s="361"/>
      <c r="GT692" s="361"/>
      <c r="GU692" s="361"/>
      <c r="GV692" s="361"/>
      <c r="GW692" s="361"/>
      <c r="GX692" s="361"/>
      <c r="GY692" s="361"/>
      <c r="GZ692" s="361"/>
      <c r="HA692" s="361"/>
      <c r="HB692" s="361"/>
      <c r="HC692" s="361"/>
      <c r="HD692" s="361"/>
    </row>
    <row r="693" spans="195:212" ht="14.25">
      <c r="GM693" s="361"/>
      <c r="GN693" s="361"/>
      <c r="GO693" s="361"/>
      <c r="GP693" s="361"/>
      <c r="GQ693" s="361"/>
      <c r="GR693" s="361"/>
      <c r="GS693" s="361"/>
      <c r="GT693" s="361"/>
      <c r="GU693" s="361"/>
      <c r="GV693" s="361"/>
      <c r="GW693" s="361"/>
      <c r="GX693" s="361"/>
      <c r="GY693" s="361"/>
      <c r="GZ693" s="361"/>
      <c r="HA693" s="361"/>
      <c r="HB693" s="361"/>
      <c r="HC693" s="361"/>
      <c r="HD693" s="361"/>
    </row>
    <row r="694" spans="195:212" ht="14.25">
      <c r="GM694" s="361"/>
      <c r="GN694" s="361"/>
      <c r="GO694" s="361"/>
      <c r="GP694" s="361"/>
      <c r="GQ694" s="361"/>
      <c r="GR694" s="361"/>
      <c r="GS694" s="361"/>
      <c r="GT694" s="361"/>
      <c r="GU694" s="361"/>
      <c r="GV694" s="361"/>
      <c r="GW694" s="361"/>
      <c r="GX694" s="361"/>
      <c r="GY694" s="361"/>
      <c r="GZ694" s="361"/>
      <c r="HA694" s="361"/>
      <c r="HB694" s="361"/>
      <c r="HC694" s="361"/>
      <c r="HD694" s="361"/>
    </row>
    <row r="695" spans="195:212" ht="14.25">
      <c r="GM695" s="361"/>
      <c r="GN695" s="361"/>
      <c r="GO695" s="361"/>
      <c r="GP695" s="361"/>
      <c r="GQ695" s="361"/>
      <c r="GR695" s="361"/>
      <c r="GS695" s="361"/>
      <c r="GT695" s="361"/>
      <c r="GU695" s="361"/>
      <c r="GV695" s="361"/>
      <c r="GW695" s="361"/>
      <c r="GX695" s="361"/>
      <c r="GY695" s="361"/>
      <c r="GZ695" s="361"/>
      <c r="HA695" s="361"/>
      <c r="HB695" s="361"/>
      <c r="HC695" s="361"/>
      <c r="HD695" s="361"/>
    </row>
    <row r="696" spans="195:212" ht="14.25">
      <c r="GM696" s="361"/>
      <c r="GN696" s="361"/>
      <c r="GO696" s="361"/>
      <c r="GP696" s="361"/>
      <c r="GQ696" s="361"/>
      <c r="GR696" s="361"/>
      <c r="GS696" s="361"/>
      <c r="GT696" s="361"/>
      <c r="GU696" s="361"/>
      <c r="GV696" s="361"/>
      <c r="GW696" s="361"/>
      <c r="GX696" s="361"/>
      <c r="GY696" s="361"/>
      <c r="GZ696" s="361"/>
      <c r="HA696" s="361"/>
      <c r="HB696" s="361"/>
      <c r="HC696" s="361"/>
      <c r="HD696" s="361"/>
    </row>
    <row r="697" spans="195:212" ht="14.25">
      <c r="GM697" s="361"/>
      <c r="GN697" s="361"/>
      <c r="GO697" s="361"/>
      <c r="GP697" s="361"/>
      <c r="GQ697" s="361"/>
      <c r="GR697" s="361"/>
      <c r="GS697" s="361"/>
      <c r="GT697" s="361"/>
      <c r="GU697" s="361"/>
      <c r="GV697" s="361"/>
      <c r="GW697" s="361"/>
      <c r="GX697" s="361"/>
      <c r="GY697" s="361"/>
      <c r="GZ697" s="361"/>
      <c r="HA697" s="361"/>
      <c r="HB697" s="361"/>
      <c r="HC697" s="361"/>
      <c r="HD697" s="361"/>
    </row>
    <row r="698" spans="195:212" ht="14.25">
      <c r="GM698" s="361"/>
      <c r="GN698" s="361"/>
      <c r="GO698" s="361"/>
      <c r="GP698" s="361"/>
      <c r="GQ698" s="361"/>
      <c r="GR698" s="361"/>
      <c r="GS698" s="361"/>
      <c r="GT698" s="361"/>
      <c r="GU698" s="361"/>
      <c r="GV698" s="361"/>
      <c r="GW698" s="361"/>
      <c r="GX698" s="361"/>
      <c r="GY698" s="361"/>
      <c r="GZ698" s="361"/>
      <c r="HA698" s="361"/>
      <c r="HB698" s="361"/>
      <c r="HC698" s="361"/>
      <c r="HD698" s="361"/>
    </row>
    <row r="699" spans="195:212" ht="14.25">
      <c r="GM699" s="361"/>
      <c r="GN699" s="361"/>
      <c r="GO699" s="361"/>
      <c r="GP699" s="361"/>
      <c r="GQ699" s="361"/>
      <c r="GR699" s="361"/>
      <c r="GS699" s="361"/>
      <c r="GT699" s="361"/>
      <c r="GU699" s="361"/>
      <c r="GV699" s="361"/>
      <c r="GW699" s="361"/>
      <c r="GX699" s="361"/>
      <c r="GY699" s="361"/>
      <c r="GZ699" s="361"/>
      <c r="HA699" s="361"/>
      <c r="HB699" s="361"/>
      <c r="HC699" s="361"/>
      <c r="HD699" s="361"/>
    </row>
    <row r="700" spans="195:212" ht="14.25">
      <c r="GM700" s="361"/>
      <c r="GN700" s="361"/>
      <c r="GO700" s="361"/>
      <c r="GP700" s="361"/>
      <c r="GQ700" s="361"/>
      <c r="GR700" s="361"/>
      <c r="GS700" s="361"/>
      <c r="GT700" s="361"/>
      <c r="GU700" s="361"/>
      <c r="GV700" s="361"/>
      <c r="GW700" s="361"/>
      <c r="GX700" s="361"/>
      <c r="GY700" s="361"/>
      <c r="GZ700" s="361"/>
      <c r="HA700" s="361"/>
      <c r="HB700" s="361"/>
      <c r="HC700" s="361"/>
      <c r="HD700" s="361"/>
    </row>
    <row r="701" spans="195:212" ht="14.25">
      <c r="GM701" s="361"/>
      <c r="GN701" s="361"/>
      <c r="GO701" s="361"/>
      <c r="GP701" s="361"/>
      <c r="GQ701" s="361"/>
      <c r="GR701" s="361"/>
      <c r="GS701" s="361"/>
      <c r="GT701" s="361"/>
      <c r="GU701" s="361"/>
      <c r="GV701" s="361"/>
      <c r="GW701" s="361"/>
      <c r="GX701" s="361"/>
      <c r="GY701" s="361"/>
      <c r="GZ701" s="361"/>
      <c r="HA701" s="361"/>
      <c r="HB701" s="361"/>
      <c r="HC701" s="361"/>
      <c r="HD701" s="361"/>
    </row>
    <row r="702" spans="195:212" ht="14.25">
      <c r="GM702" s="361"/>
      <c r="GN702" s="361"/>
      <c r="GO702" s="361"/>
      <c r="GP702" s="361"/>
      <c r="GQ702" s="361"/>
      <c r="GR702" s="361"/>
      <c r="GS702" s="361"/>
      <c r="GT702" s="361"/>
      <c r="GU702" s="361"/>
      <c r="GV702" s="361"/>
      <c r="GW702" s="361"/>
      <c r="GX702" s="361"/>
      <c r="GY702" s="361"/>
      <c r="GZ702" s="361"/>
      <c r="HA702" s="361"/>
      <c r="HB702" s="361"/>
      <c r="HC702" s="361"/>
      <c r="HD702" s="361"/>
    </row>
    <row r="703" spans="195:212" ht="14.25">
      <c r="GM703" s="361"/>
      <c r="GN703" s="361"/>
      <c r="GO703" s="361"/>
      <c r="GP703" s="361"/>
      <c r="GQ703" s="361"/>
      <c r="GR703" s="361"/>
      <c r="GS703" s="361"/>
      <c r="GT703" s="361"/>
      <c r="GU703" s="361"/>
      <c r="GV703" s="361"/>
      <c r="GW703" s="361"/>
      <c r="GX703" s="361"/>
      <c r="GY703" s="361"/>
      <c r="GZ703" s="361"/>
      <c r="HA703" s="361"/>
      <c r="HB703" s="361"/>
      <c r="HC703" s="361"/>
      <c r="HD703" s="361"/>
    </row>
    <row r="704" spans="195:212" ht="14.25">
      <c r="GM704" s="361"/>
      <c r="GN704" s="361"/>
      <c r="GO704" s="361"/>
      <c r="GP704" s="361"/>
      <c r="GQ704" s="361"/>
      <c r="GR704" s="361"/>
      <c r="GS704" s="361"/>
      <c r="GT704" s="361"/>
      <c r="GU704" s="361"/>
      <c r="GV704" s="361"/>
      <c r="GW704" s="361"/>
      <c r="GX704" s="361"/>
      <c r="GY704" s="361"/>
      <c r="GZ704" s="361"/>
      <c r="HA704" s="361"/>
      <c r="HB704" s="361"/>
      <c r="HC704" s="361"/>
      <c r="HD704" s="361"/>
    </row>
    <row r="705" spans="4:212" ht="14.25">
      <c r="GM705" s="361"/>
      <c r="GN705" s="361"/>
      <c r="GO705" s="361"/>
      <c r="GP705" s="361"/>
      <c r="GQ705" s="361"/>
      <c r="GR705" s="361"/>
      <c r="GS705" s="361"/>
      <c r="GT705" s="361"/>
      <c r="GU705" s="361"/>
      <c r="GV705" s="361"/>
      <c r="GW705" s="361"/>
      <c r="GX705" s="361"/>
      <c r="GY705" s="361"/>
      <c r="GZ705" s="361"/>
      <c r="HA705" s="361"/>
      <c r="HB705" s="361"/>
      <c r="HC705" s="361"/>
      <c r="HD705" s="361"/>
    </row>
    <row r="706" spans="4:212" ht="14.25">
      <c r="GM706" s="361"/>
      <c r="GN706" s="361"/>
      <c r="GO706" s="361"/>
      <c r="GP706" s="361"/>
      <c r="GQ706" s="361"/>
      <c r="GR706" s="361"/>
      <c r="GS706" s="361"/>
      <c r="GT706" s="361"/>
      <c r="GU706" s="361"/>
      <c r="GV706" s="361"/>
      <c r="GW706" s="361"/>
      <c r="GX706" s="361"/>
      <c r="GY706" s="361"/>
      <c r="GZ706" s="361"/>
      <c r="HA706" s="361"/>
      <c r="HB706" s="361"/>
      <c r="HC706" s="361"/>
      <c r="HD706" s="361"/>
    </row>
    <row r="707" spans="4:212" ht="14.25">
      <c r="GM707" s="361"/>
      <c r="GN707" s="361"/>
      <c r="GO707" s="361"/>
      <c r="GP707" s="361"/>
      <c r="GQ707" s="361"/>
      <c r="GR707" s="361"/>
      <c r="GS707" s="361"/>
      <c r="GT707" s="361"/>
      <c r="GU707" s="361"/>
      <c r="GV707" s="361"/>
      <c r="GW707" s="361"/>
      <c r="GX707" s="361"/>
      <c r="GY707" s="361"/>
      <c r="GZ707" s="361"/>
      <c r="HA707" s="361"/>
      <c r="HB707" s="361"/>
      <c r="HC707" s="361"/>
      <c r="HD707" s="361"/>
    </row>
    <row r="708" spans="4:212" ht="14.25">
      <c r="GM708" s="361"/>
      <c r="GN708" s="361"/>
      <c r="GO708" s="361"/>
      <c r="GP708" s="361"/>
      <c r="GQ708" s="361"/>
      <c r="GR708" s="361"/>
      <c r="GS708" s="361"/>
      <c r="GT708" s="361"/>
      <c r="GU708" s="361"/>
      <c r="GV708" s="361"/>
      <c r="GW708" s="361"/>
      <c r="GX708" s="361"/>
      <c r="GY708" s="361"/>
      <c r="GZ708" s="361"/>
      <c r="HA708" s="361"/>
      <c r="HB708" s="361"/>
      <c r="HC708" s="361"/>
      <c r="HD708" s="361"/>
    </row>
    <row r="709" spans="4:212" ht="14.25">
      <c r="GM709" s="361"/>
      <c r="GN709" s="361"/>
      <c r="GO709" s="361"/>
      <c r="GP709" s="361"/>
      <c r="GQ709" s="361"/>
      <c r="GR709" s="361"/>
      <c r="GS709" s="361"/>
      <c r="GT709" s="361"/>
      <c r="GU709" s="361"/>
      <c r="GV709" s="361"/>
      <c r="GW709" s="361"/>
      <c r="GX709" s="361"/>
      <c r="GY709" s="361"/>
      <c r="GZ709" s="361"/>
      <c r="HA709" s="361"/>
      <c r="HB709" s="361"/>
      <c r="HC709" s="361"/>
      <c r="HD709" s="361"/>
    </row>
    <row r="710" spans="4:212" ht="14.25">
      <c r="GM710" s="361"/>
      <c r="GN710" s="361"/>
      <c r="GO710" s="361"/>
      <c r="GP710" s="361"/>
      <c r="GQ710" s="361"/>
      <c r="GR710" s="361"/>
      <c r="GS710" s="361"/>
      <c r="GT710" s="361"/>
      <c r="GU710" s="361"/>
      <c r="GV710" s="361"/>
      <c r="GW710" s="361"/>
      <c r="GX710" s="361"/>
      <c r="GY710" s="361"/>
      <c r="GZ710" s="361"/>
      <c r="HA710" s="361"/>
      <c r="HB710" s="361"/>
      <c r="HC710" s="361"/>
      <c r="HD710" s="361"/>
    </row>
    <row r="711" spans="4:212" ht="14.25">
      <c r="GM711" s="361"/>
      <c r="GN711" s="361"/>
      <c r="GO711" s="361"/>
      <c r="GP711" s="361"/>
      <c r="GQ711" s="361"/>
      <c r="GR711" s="361"/>
      <c r="GS711" s="361"/>
      <c r="GT711" s="361"/>
      <c r="GU711" s="361"/>
      <c r="GV711" s="361"/>
      <c r="GW711" s="361"/>
      <c r="GX711" s="361"/>
      <c r="GY711" s="361"/>
      <c r="GZ711" s="361"/>
      <c r="HA711" s="361"/>
      <c r="HB711" s="361"/>
      <c r="HC711" s="361"/>
      <c r="HD711" s="361"/>
    </row>
    <row r="712" spans="4:212" ht="14.25">
      <c r="GM712" s="361"/>
      <c r="GN712" s="361"/>
      <c r="GO712" s="361"/>
      <c r="GP712" s="361"/>
      <c r="GQ712" s="361"/>
      <c r="GR712" s="361"/>
      <c r="GS712" s="361"/>
      <c r="GT712" s="361"/>
      <c r="GU712" s="361"/>
      <c r="GV712" s="361"/>
      <c r="GW712" s="361"/>
      <c r="GX712" s="361"/>
      <c r="GY712" s="361"/>
      <c r="GZ712" s="361"/>
      <c r="HA712" s="361"/>
      <c r="HB712" s="361"/>
      <c r="HC712" s="361"/>
      <c r="HD712" s="361"/>
    </row>
    <row r="713" spans="4:212" ht="14.25">
      <c r="GM713" s="361"/>
      <c r="GN713" s="361"/>
      <c r="GO713" s="361"/>
      <c r="GP713" s="361"/>
      <c r="GQ713" s="361"/>
      <c r="GR713" s="361"/>
      <c r="GS713" s="361"/>
      <c r="GT713" s="361"/>
      <c r="GU713" s="361"/>
      <c r="GV713" s="361"/>
      <c r="GW713" s="361"/>
      <c r="GX713" s="361"/>
      <c r="GY713" s="361"/>
      <c r="GZ713" s="361"/>
      <c r="HA713" s="361"/>
      <c r="HB713" s="361"/>
      <c r="HC713" s="361"/>
      <c r="HD713" s="361"/>
    </row>
    <row r="714" spans="4:212" ht="14.25">
      <c r="GM714" s="361"/>
      <c r="GN714" s="361"/>
      <c r="GO714" s="361"/>
      <c r="GP714" s="361"/>
      <c r="GQ714" s="361"/>
      <c r="GR714" s="361"/>
      <c r="GS714" s="361"/>
      <c r="GT714" s="361"/>
      <c r="GU714" s="361"/>
      <c r="GV714" s="361"/>
      <c r="GW714" s="361"/>
      <c r="GX714" s="361"/>
      <c r="GY714" s="361"/>
      <c r="GZ714" s="361"/>
      <c r="HA714" s="361"/>
      <c r="HB714" s="361"/>
      <c r="HC714" s="361"/>
      <c r="HD714" s="361"/>
    </row>
    <row r="715" spans="4:212" ht="14.25">
      <c r="GM715" s="361"/>
      <c r="GN715" s="361"/>
      <c r="GO715" s="361"/>
      <c r="GP715" s="361"/>
      <c r="GQ715" s="361"/>
      <c r="GR715" s="361"/>
      <c r="GS715" s="361"/>
      <c r="GT715" s="361"/>
      <c r="GU715" s="361"/>
      <c r="GV715" s="361"/>
      <c r="GW715" s="361"/>
      <c r="GX715" s="361"/>
      <c r="GY715" s="361"/>
      <c r="GZ715" s="361"/>
      <c r="HA715" s="361"/>
      <c r="HB715" s="361"/>
      <c r="HC715" s="361"/>
      <c r="HD715" s="361"/>
    </row>
    <row r="716" spans="4:212" ht="14.25">
      <c r="GM716" s="361"/>
      <c r="GN716" s="361"/>
      <c r="GO716" s="361"/>
      <c r="GP716" s="361"/>
      <c r="GQ716" s="361"/>
      <c r="GR716" s="361"/>
      <c r="GS716" s="361"/>
      <c r="GT716" s="361"/>
      <c r="GU716" s="361"/>
      <c r="GV716" s="361"/>
      <c r="GW716" s="361"/>
      <c r="GX716" s="361"/>
      <c r="GY716" s="361"/>
      <c r="GZ716" s="361"/>
      <c r="HA716" s="361"/>
      <c r="HB716" s="361"/>
      <c r="HC716" s="361"/>
      <c r="HD716" s="361"/>
    </row>
    <row r="717" spans="4:212" ht="14.25">
      <c r="GM717" s="361"/>
      <c r="GN717" s="361"/>
      <c r="GO717" s="361"/>
      <c r="GP717" s="361"/>
      <c r="GQ717" s="361"/>
      <c r="GR717" s="361"/>
      <c r="GS717" s="361"/>
      <c r="GT717" s="361"/>
      <c r="GU717" s="361"/>
      <c r="GV717" s="361"/>
      <c r="GW717" s="361"/>
      <c r="GX717" s="361"/>
      <c r="GY717" s="361"/>
      <c r="GZ717" s="361"/>
      <c r="HA717" s="361"/>
      <c r="HB717" s="361"/>
      <c r="HC717" s="361"/>
      <c r="HD717" s="361"/>
    </row>
    <row r="718" spans="4:212" ht="14.25">
      <c r="D718" s="361"/>
      <c r="E718" s="361"/>
      <c r="F718" s="361"/>
      <c r="G718" s="361"/>
      <c r="H718" s="361"/>
      <c r="I718" s="361"/>
      <c r="J718" s="361"/>
      <c r="K718" s="361"/>
      <c r="L718" s="361"/>
      <c r="M718" s="361"/>
      <c r="N718" s="361"/>
      <c r="O718" s="361"/>
      <c r="P718" s="361"/>
      <c r="Q718" s="361"/>
      <c r="R718" s="361"/>
      <c r="S718" s="361"/>
      <c r="T718" s="361"/>
      <c r="U718" s="361"/>
      <c r="V718" s="361"/>
      <c r="W718" s="361"/>
      <c r="X718" s="361"/>
      <c r="Y718" s="361"/>
      <c r="Z718" s="361"/>
      <c r="AA718" s="361"/>
      <c r="AB718" s="361"/>
      <c r="AC718" s="361"/>
      <c r="AD718" s="361"/>
      <c r="AE718" s="361"/>
      <c r="AF718" s="361"/>
      <c r="AG718" s="361"/>
      <c r="AH718" s="361"/>
      <c r="AI718" s="361"/>
      <c r="AJ718" s="361"/>
      <c r="AK718" s="361"/>
      <c r="AL718" s="361"/>
      <c r="AM718" s="361"/>
      <c r="AN718" s="361"/>
      <c r="AO718" s="361"/>
      <c r="AP718" s="361"/>
      <c r="AQ718" s="361"/>
      <c r="AR718" s="361"/>
      <c r="AS718" s="361"/>
      <c r="AT718" s="361"/>
      <c r="AU718" s="361"/>
      <c r="AV718" s="361"/>
      <c r="AW718" s="361"/>
      <c r="AX718" s="361"/>
      <c r="AY718" s="361"/>
      <c r="AZ718" s="361"/>
      <c r="BA718" s="361"/>
      <c r="BB718" s="361"/>
      <c r="BC718" s="361"/>
      <c r="BD718" s="361"/>
      <c r="BE718" s="361"/>
      <c r="BF718" s="361"/>
      <c r="BG718" s="361"/>
      <c r="BH718" s="361"/>
      <c r="BI718" s="361"/>
      <c r="BJ718" s="361"/>
      <c r="BK718" s="361"/>
      <c r="BL718" s="361"/>
      <c r="BM718" s="361"/>
      <c r="BN718" s="361"/>
      <c r="BO718" s="361"/>
      <c r="BP718" s="361"/>
      <c r="BQ718" s="361"/>
      <c r="BR718" s="361"/>
      <c r="BS718" s="361"/>
      <c r="BT718" s="361"/>
      <c r="BU718" s="361"/>
      <c r="BV718" s="361"/>
      <c r="BW718" s="361"/>
      <c r="BX718" s="361"/>
      <c r="BY718" s="361"/>
      <c r="BZ718" s="361"/>
      <c r="CA718" s="361"/>
      <c r="CB718" s="361"/>
      <c r="CC718" s="361"/>
      <c r="CD718" s="361"/>
      <c r="CE718" s="361"/>
      <c r="CF718" s="361"/>
      <c r="CG718" s="361"/>
      <c r="CH718" s="361"/>
      <c r="CI718" s="361"/>
      <c r="CJ718" s="361"/>
      <c r="CK718" s="361"/>
      <c r="CL718" s="361"/>
      <c r="CM718" s="361"/>
      <c r="CN718" s="361"/>
      <c r="CO718" s="361"/>
      <c r="CP718" s="361"/>
      <c r="CQ718" s="361"/>
      <c r="CR718" s="361"/>
      <c r="CS718" s="361"/>
      <c r="CT718" s="361"/>
      <c r="CU718" s="361"/>
      <c r="CV718" s="361"/>
      <c r="CW718" s="361"/>
      <c r="CX718" s="361"/>
      <c r="CY718" s="361"/>
      <c r="CZ718" s="361"/>
      <c r="DA718" s="361"/>
      <c r="DB718" s="361"/>
      <c r="DC718" s="361"/>
      <c r="DD718" s="361"/>
      <c r="DE718" s="361"/>
      <c r="DF718" s="361"/>
      <c r="DG718" s="361"/>
      <c r="DH718" s="361"/>
      <c r="DI718" s="361"/>
      <c r="DJ718" s="361"/>
      <c r="DK718" s="361"/>
      <c r="DL718" s="361"/>
      <c r="DM718" s="361"/>
      <c r="DN718" s="361"/>
      <c r="DO718" s="361"/>
      <c r="DP718" s="361"/>
      <c r="DQ718" s="361"/>
      <c r="DR718" s="361"/>
      <c r="DS718" s="361"/>
      <c r="DT718" s="361"/>
      <c r="DU718" s="361"/>
      <c r="DV718" s="361"/>
      <c r="DW718" s="361"/>
      <c r="DX718" s="361"/>
      <c r="DY718" s="361"/>
      <c r="DZ718" s="361"/>
      <c r="EA718" s="361"/>
      <c r="EB718" s="361"/>
      <c r="EC718" s="361"/>
      <c r="ED718" s="361"/>
      <c r="EE718" s="361"/>
      <c r="EF718" s="361"/>
      <c r="EG718" s="361"/>
      <c r="EH718" s="361"/>
      <c r="EI718" s="361"/>
      <c r="EJ718" s="361"/>
      <c r="EK718" s="361"/>
      <c r="EL718" s="361"/>
      <c r="EM718" s="361"/>
      <c r="EN718" s="361"/>
      <c r="EO718" s="361"/>
      <c r="EP718" s="361"/>
      <c r="EQ718" s="361"/>
      <c r="ER718" s="361"/>
      <c r="ES718" s="361"/>
      <c r="ET718" s="361"/>
      <c r="EU718" s="361"/>
      <c r="EV718" s="361"/>
      <c r="EW718" s="361"/>
      <c r="EX718" s="361"/>
      <c r="EY718" s="361"/>
      <c r="EZ718" s="361"/>
      <c r="FA718" s="361"/>
      <c r="FB718" s="361"/>
      <c r="FC718" s="361"/>
      <c r="FD718" s="361"/>
      <c r="FE718" s="361"/>
      <c r="FF718" s="361"/>
      <c r="FG718" s="361"/>
      <c r="FH718" s="361"/>
      <c r="FI718" s="361"/>
      <c r="FJ718" s="361"/>
      <c r="FK718" s="361"/>
      <c r="FL718" s="361"/>
      <c r="FM718" s="361"/>
      <c r="FN718" s="361"/>
      <c r="FO718" s="361"/>
      <c r="FP718" s="361"/>
      <c r="FQ718" s="361"/>
      <c r="FR718" s="361"/>
      <c r="FS718" s="361"/>
      <c r="FT718" s="361"/>
      <c r="FU718" s="361"/>
      <c r="FV718" s="361"/>
      <c r="FW718" s="361"/>
      <c r="FX718" s="361"/>
      <c r="FY718" s="361"/>
      <c r="FZ718" s="361"/>
      <c r="GA718" s="361"/>
      <c r="GB718" s="361"/>
      <c r="GC718" s="361"/>
      <c r="GD718" s="361"/>
      <c r="GE718" s="361"/>
      <c r="GF718" s="361"/>
      <c r="GG718" s="361"/>
      <c r="GH718" s="361"/>
      <c r="GI718" s="361"/>
      <c r="GJ718" s="361"/>
      <c r="GK718" s="361"/>
      <c r="GL718" s="361"/>
      <c r="GM718" s="361"/>
      <c r="GN718" s="361"/>
      <c r="GO718" s="361"/>
      <c r="GP718" s="361"/>
      <c r="GQ718" s="361"/>
      <c r="GR718" s="361"/>
      <c r="GS718" s="361"/>
      <c r="GT718" s="361"/>
      <c r="GU718" s="361"/>
      <c r="GV718" s="361"/>
      <c r="GW718" s="361"/>
      <c r="GX718" s="361"/>
      <c r="GY718" s="361"/>
      <c r="GZ718" s="361"/>
      <c r="HA718" s="361"/>
      <c r="HB718" s="361"/>
      <c r="HC718" s="361"/>
      <c r="HD718" s="361"/>
    </row>
    <row r="719" spans="4:212" ht="14.25">
      <c r="D719" s="361"/>
      <c r="E719" s="361"/>
      <c r="F719" s="361"/>
      <c r="G719" s="361"/>
      <c r="H719" s="361"/>
      <c r="I719" s="361"/>
      <c r="J719" s="361"/>
      <c r="K719" s="361"/>
      <c r="L719" s="361"/>
      <c r="M719" s="361"/>
      <c r="N719" s="361"/>
      <c r="O719" s="361"/>
      <c r="P719" s="361"/>
      <c r="Q719" s="361"/>
      <c r="R719" s="361"/>
      <c r="S719" s="361"/>
      <c r="T719" s="361"/>
      <c r="U719" s="361"/>
      <c r="V719" s="361"/>
      <c r="W719" s="361"/>
      <c r="X719" s="361"/>
      <c r="Y719" s="361"/>
      <c r="Z719" s="361"/>
      <c r="AA719" s="361"/>
      <c r="AB719" s="361"/>
      <c r="AC719" s="361"/>
      <c r="AD719" s="361"/>
      <c r="AE719" s="361"/>
      <c r="AF719" s="361"/>
      <c r="AG719" s="361"/>
      <c r="AH719" s="361"/>
      <c r="AI719" s="361"/>
      <c r="AJ719" s="361"/>
      <c r="AK719" s="361"/>
      <c r="AL719" s="361"/>
      <c r="AM719" s="361"/>
      <c r="AN719" s="361"/>
      <c r="AO719" s="361"/>
      <c r="AP719" s="361"/>
      <c r="AQ719" s="361"/>
      <c r="AR719" s="361"/>
      <c r="AS719" s="361"/>
      <c r="AT719" s="361"/>
      <c r="AU719" s="361"/>
      <c r="AV719" s="361"/>
      <c r="AW719" s="361"/>
      <c r="AX719" s="361"/>
      <c r="AY719" s="361"/>
      <c r="AZ719" s="361"/>
      <c r="BA719" s="361"/>
      <c r="BB719" s="361"/>
      <c r="BC719" s="361"/>
      <c r="BD719" s="361"/>
      <c r="BE719" s="361"/>
      <c r="BF719" s="361"/>
      <c r="BG719" s="361"/>
      <c r="BH719" s="361"/>
      <c r="BI719" s="361"/>
      <c r="BJ719" s="361"/>
      <c r="BK719" s="361"/>
      <c r="BL719" s="361"/>
      <c r="BM719" s="361"/>
      <c r="BN719" s="361"/>
      <c r="BO719" s="361"/>
      <c r="BP719" s="361"/>
      <c r="BQ719" s="361"/>
      <c r="BR719" s="361"/>
      <c r="BS719" s="361"/>
      <c r="BT719" s="361"/>
      <c r="BU719" s="361"/>
      <c r="BV719" s="361"/>
      <c r="BW719" s="361"/>
      <c r="BX719" s="361"/>
      <c r="BY719" s="361"/>
      <c r="BZ719" s="361"/>
      <c r="CA719" s="361"/>
      <c r="CB719" s="361"/>
      <c r="CC719" s="361"/>
      <c r="CD719" s="361"/>
      <c r="CE719" s="361"/>
      <c r="CF719" s="361"/>
      <c r="CG719" s="361"/>
      <c r="CH719" s="361"/>
      <c r="CI719" s="361"/>
      <c r="CJ719" s="361"/>
      <c r="CK719" s="361"/>
      <c r="CL719" s="361"/>
      <c r="CM719" s="361"/>
      <c r="CN719" s="361"/>
      <c r="CO719" s="361"/>
      <c r="CP719" s="361"/>
      <c r="CQ719" s="361"/>
      <c r="CR719" s="361"/>
      <c r="CS719" s="361"/>
      <c r="CT719" s="361"/>
      <c r="CU719" s="361"/>
      <c r="CV719" s="361"/>
      <c r="CW719" s="361"/>
      <c r="CX719" s="361"/>
      <c r="CY719" s="361"/>
      <c r="CZ719" s="361"/>
      <c r="DA719" s="361"/>
      <c r="DB719" s="361"/>
      <c r="DC719" s="361"/>
      <c r="DD719" s="361"/>
      <c r="DE719" s="361"/>
      <c r="DF719" s="361"/>
      <c r="DG719" s="361"/>
      <c r="DH719" s="361"/>
      <c r="DI719" s="361"/>
      <c r="DJ719" s="361"/>
      <c r="DK719" s="361"/>
      <c r="DL719" s="361"/>
      <c r="DM719" s="361"/>
      <c r="DN719" s="361"/>
      <c r="DO719" s="361"/>
      <c r="DP719" s="361"/>
      <c r="DQ719" s="361"/>
      <c r="DR719" s="361"/>
      <c r="DS719" s="361"/>
      <c r="DT719" s="361"/>
      <c r="DU719" s="361"/>
      <c r="DV719" s="361"/>
      <c r="DW719" s="361"/>
      <c r="DX719" s="361"/>
      <c r="DY719" s="361"/>
      <c r="DZ719" s="361"/>
      <c r="EA719" s="361"/>
      <c r="EB719" s="361"/>
      <c r="EC719" s="361"/>
      <c r="ED719" s="361"/>
      <c r="EE719" s="361"/>
      <c r="EF719" s="361"/>
      <c r="EG719" s="361"/>
      <c r="EH719" s="361"/>
      <c r="EI719" s="361"/>
      <c r="EJ719" s="361"/>
      <c r="EK719" s="361"/>
      <c r="EL719" s="361"/>
      <c r="EM719" s="361"/>
      <c r="EN719" s="361"/>
      <c r="EO719" s="361"/>
      <c r="EP719" s="361"/>
      <c r="EQ719" s="361"/>
      <c r="ER719" s="361"/>
      <c r="ES719" s="361"/>
      <c r="ET719" s="361"/>
      <c r="EU719" s="361"/>
      <c r="EV719" s="361"/>
      <c r="EW719" s="361"/>
      <c r="EX719" s="361"/>
      <c r="EY719" s="361"/>
      <c r="EZ719" s="361"/>
      <c r="FA719" s="361"/>
      <c r="FB719" s="361"/>
      <c r="FC719" s="361"/>
      <c r="FD719" s="361"/>
      <c r="FE719" s="361"/>
      <c r="FF719" s="361"/>
      <c r="FG719" s="361"/>
      <c r="FH719" s="361"/>
      <c r="FI719" s="361"/>
      <c r="FJ719" s="361"/>
      <c r="FK719" s="361"/>
      <c r="FL719" s="361"/>
      <c r="FM719" s="361"/>
      <c r="FN719" s="361"/>
      <c r="FO719" s="361"/>
      <c r="FP719" s="361"/>
      <c r="FQ719" s="361"/>
      <c r="FR719" s="361"/>
      <c r="FS719" s="361"/>
      <c r="FT719" s="361"/>
      <c r="FU719" s="361"/>
      <c r="FV719" s="361"/>
      <c r="FW719" s="361"/>
      <c r="FX719" s="361"/>
      <c r="FY719" s="361"/>
      <c r="FZ719" s="361"/>
      <c r="GA719" s="361"/>
      <c r="GB719" s="361"/>
      <c r="GC719" s="361"/>
      <c r="GD719" s="361"/>
      <c r="GE719" s="361"/>
      <c r="GF719" s="361"/>
      <c r="GG719" s="361"/>
      <c r="GH719" s="361"/>
      <c r="GI719" s="361"/>
      <c r="GJ719" s="361"/>
      <c r="GK719" s="361"/>
      <c r="GL719" s="361"/>
      <c r="GM719" s="361"/>
      <c r="GN719" s="361"/>
      <c r="GO719" s="361"/>
      <c r="GP719" s="361"/>
      <c r="GQ719" s="361"/>
      <c r="GR719" s="361"/>
      <c r="GS719" s="361"/>
      <c r="GT719" s="361"/>
      <c r="GU719" s="361"/>
      <c r="GV719" s="361"/>
      <c r="GW719" s="361"/>
      <c r="GX719" s="361"/>
      <c r="GY719" s="361"/>
      <c r="GZ719" s="361"/>
      <c r="HA719" s="361"/>
      <c r="HB719" s="361"/>
      <c r="HC719" s="361"/>
      <c r="HD719" s="361"/>
    </row>
    <row r="720" spans="4:212" ht="14.25">
      <c r="D720" s="361"/>
      <c r="E720" s="361"/>
      <c r="F720" s="361"/>
      <c r="G720" s="361"/>
      <c r="H720" s="361"/>
      <c r="I720" s="361"/>
      <c r="J720" s="361"/>
      <c r="K720" s="361"/>
      <c r="L720" s="361"/>
      <c r="M720" s="361"/>
      <c r="N720" s="361"/>
      <c r="O720" s="361"/>
      <c r="P720" s="361"/>
      <c r="Q720" s="361"/>
      <c r="R720" s="361"/>
      <c r="S720" s="361"/>
      <c r="T720" s="361"/>
      <c r="U720" s="361"/>
      <c r="V720" s="361"/>
      <c r="W720" s="361"/>
      <c r="X720" s="361"/>
      <c r="Y720" s="361"/>
      <c r="Z720" s="361"/>
      <c r="AA720" s="361"/>
      <c r="AB720" s="361"/>
      <c r="AC720" s="361"/>
      <c r="AD720" s="361"/>
      <c r="AE720" s="361"/>
      <c r="AF720" s="361"/>
      <c r="AG720" s="361"/>
      <c r="AH720" s="361"/>
      <c r="AI720" s="361"/>
      <c r="AJ720" s="361"/>
      <c r="AK720" s="361"/>
      <c r="AL720" s="361"/>
      <c r="AM720" s="361"/>
      <c r="AN720" s="361"/>
      <c r="AO720" s="361"/>
      <c r="AP720" s="361"/>
      <c r="AQ720" s="361"/>
      <c r="AR720" s="361"/>
      <c r="AS720" s="361"/>
      <c r="AT720" s="361"/>
      <c r="AU720" s="361"/>
      <c r="AV720" s="361"/>
      <c r="AW720" s="361"/>
      <c r="AX720" s="361"/>
      <c r="AY720" s="361"/>
      <c r="AZ720" s="361"/>
      <c r="BA720" s="361"/>
      <c r="BB720" s="361"/>
      <c r="BC720" s="361"/>
      <c r="BD720" s="361"/>
      <c r="BE720" s="361"/>
      <c r="BF720" s="361"/>
      <c r="BG720" s="361"/>
      <c r="BH720" s="361"/>
      <c r="BI720" s="361"/>
      <c r="BJ720" s="361"/>
      <c r="BK720" s="361"/>
      <c r="BL720" s="361"/>
      <c r="BM720" s="361"/>
      <c r="BN720" s="361"/>
      <c r="BO720" s="361"/>
      <c r="BP720" s="361"/>
      <c r="BQ720" s="361"/>
      <c r="BR720" s="361"/>
      <c r="BS720" s="361"/>
      <c r="BT720" s="361"/>
      <c r="BU720" s="361"/>
      <c r="BV720" s="361"/>
      <c r="BW720" s="361"/>
      <c r="BX720" s="361"/>
      <c r="BY720" s="361"/>
      <c r="BZ720" s="361"/>
      <c r="CA720" s="361"/>
      <c r="CB720" s="361"/>
      <c r="CC720" s="361"/>
      <c r="CD720" s="361"/>
      <c r="CE720" s="361"/>
      <c r="CF720" s="361"/>
      <c r="CG720" s="361"/>
      <c r="CH720" s="361"/>
      <c r="CI720" s="361"/>
      <c r="CJ720" s="361"/>
      <c r="CK720" s="361"/>
      <c r="CL720" s="361"/>
      <c r="CM720" s="361"/>
      <c r="CN720" s="361"/>
      <c r="CO720" s="361"/>
      <c r="CP720" s="361"/>
      <c r="CQ720" s="361"/>
      <c r="CR720" s="361"/>
      <c r="CS720" s="361"/>
      <c r="CT720" s="361"/>
      <c r="CU720" s="361"/>
      <c r="CV720" s="361"/>
      <c r="CW720" s="361"/>
      <c r="CX720" s="361"/>
      <c r="CY720" s="361"/>
      <c r="CZ720" s="361"/>
      <c r="DA720" s="361"/>
      <c r="DB720" s="361"/>
      <c r="DC720" s="361"/>
      <c r="DD720" s="361"/>
      <c r="DE720" s="361"/>
      <c r="DF720" s="361"/>
      <c r="DG720" s="361"/>
      <c r="DH720" s="361"/>
      <c r="DI720" s="361"/>
      <c r="DJ720" s="361"/>
      <c r="DK720" s="361"/>
      <c r="DL720" s="361"/>
      <c r="DM720" s="361"/>
      <c r="DN720" s="361"/>
      <c r="DO720" s="361"/>
      <c r="DP720" s="361"/>
      <c r="DQ720" s="361"/>
      <c r="DR720" s="361"/>
      <c r="DS720" s="361"/>
      <c r="DT720" s="361"/>
      <c r="DU720" s="361"/>
      <c r="DV720" s="361"/>
      <c r="DW720" s="361"/>
      <c r="DX720" s="361"/>
      <c r="DY720" s="361"/>
      <c r="DZ720" s="361"/>
      <c r="EA720" s="361"/>
      <c r="EB720" s="361"/>
      <c r="EC720" s="361"/>
      <c r="ED720" s="361"/>
      <c r="EE720" s="361"/>
      <c r="EF720" s="361"/>
      <c r="EG720" s="361"/>
      <c r="EH720" s="361"/>
      <c r="EI720" s="361"/>
      <c r="EJ720" s="361"/>
      <c r="EK720" s="361"/>
      <c r="EL720" s="361"/>
      <c r="EM720" s="361"/>
      <c r="EN720" s="361"/>
      <c r="EO720" s="361"/>
      <c r="EP720" s="361"/>
      <c r="EQ720" s="361"/>
      <c r="ER720" s="361"/>
      <c r="ES720" s="361"/>
      <c r="ET720" s="361"/>
      <c r="EU720" s="361"/>
      <c r="EV720" s="361"/>
      <c r="EW720" s="361"/>
      <c r="EX720" s="361"/>
      <c r="EY720" s="361"/>
      <c r="EZ720" s="361"/>
      <c r="FA720" s="361"/>
      <c r="FB720" s="361"/>
      <c r="FC720" s="361"/>
      <c r="FD720" s="361"/>
      <c r="FE720" s="361"/>
      <c r="FF720" s="361"/>
      <c r="FG720" s="361"/>
      <c r="FH720" s="361"/>
      <c r="FI720" s="361"/>
      <c r="FJ720" s="361"/>
      <c r="FK720" s="361"/>
      <c r="FL720" s="361"/>
      <c r="FM720" s="361"/>
      <c r="FN720" s="361"/>
      <c r="FO720" s="361"/>
      <c r="FP720" s="361"/>
      <c r="FQ720" s="361"/>
      <c r="FR720" s="361"/>
      <c r="FS720" s="361"/>
      <c r="FT720" s="361"/>
      <c r="FU720" s="361"/>
      <c r="FV720" s="361"/>
      <c r="FW720" s="361"/>
      <c r="FX720" s="361"/>
      <c r="FY720" s="361"/>
      <c r="FZ720" s="361"/>
      <c r="GA720" s="361"/>
      <c r="GB720" s="361"/>
      <c r="GC720" s="361"/>
      <c r="GD720" s="361"/>
      <c r="GE720" s="361"/>
      <c r="GF720" s="361"/>
      <c r="GG720" s="361"/>
      <c r="GH720" s="361"/>
      <c r="GI720" s="361"/>
      <c r="GJ720" s="361"/>
      <c r="GK720" s="361"/>
      <c r="GL720" s="361"/>
      <c r="GM720" s="361"/>
      <c r="GN720" s="361"/>
      <c r="GO720" s="361"/>
      <c r="GP720" s="361"/>
      <c r="GQ720" s="361"/>
      <c r="GR720" s="361"/>
      <c r="GS720" s="361"/>
      <c r="GT720" s="361"/>
      <c r="GU720" s="361"/>
      <c r="GV720" s="361"/>
      <c r="GW720" s="361"/>
      <c r="GX720" s="361"/>
      <c r="GY720" s="361"/>
      <c r="GZ720" s="361"/>
      <c r="HA720" s="361"/>
      <c r="HB720" s="361"/>
      <c r="HC720" s="361"/>
      <c r="HD720" s="361"/>
    </row>
    <row r="721" spans="4:212" ht="14.25">
      <c r="D721" s="361"/>
      <c r="E721" s="361"/>
      <c r="F721" s="361"/>
      <c r="G721" s="361"/>
      <c r="H721" s="361"/>
      <c r="I721" s="361"/>
      <c r="J721" s="361"/>
      <c r="K721" s="361"/>
      <c r="L721" s="361"/>
      <c r="M721" s="361"/>
      <c r="N721" s="361"/>
      <c r="O721" s="361"/>
      <c r="P721" s="361"/>
      <c r="Q721" s="361"/>
      <c r="R721" s="361"/>
      <c r="S721" s="361"/>
      <c r="T721" s="361"/>
      <c r="U721" s="361"/>
      <c r="V721" s="361"/>
      <c r="W721" s="361"/>
      <c r="X721" s="361"/>
      <c r="Y721" s="361"/>
      <c r="Z721" s="361"/>
      <c r="AA721" s="361"/>
      <c r="AB721" s="361"/>
      <c r="AC721" s="361"/>
      <c r="AD721" s="361"/>
      <c r="AE721" s="361"/>
      <c r="AF721" s="361"/>
      <c r="AG721" s="361"/>
      <c r="AH721" s="361"/>
      <c r="AI721" s="361"/>
      <c r="AJ721" s="361"/>
      <c r="AK721" s="361"/>
      <c r="AL721" s="361"/>
      <c r="AM721" s="361"/>
      <c r="AN721" s="361"/>
      <c r="AO721" s="361"/>
      <c r="AP721" s="361"/>
      <c r="AQ721" s="361"/>
      <c r="AR721" s="361"/>
      <c r="AS721" s="361"/>
      <c r="AT721" s="361"/>
      <c r="AU721" s="361"/>
      <c r="AV721" s="361"/>
      <c r="AW721" s="361"/>
      <c r="AX721" s="361"/>
      <c r="AY721" s="361"/>
      <c r="AZ721" s="361"/>
      <c r="BA721" s="361"/>
      <c r="BB721" s="361"/>
      <c r="BC721" s="361"/>
      <c r="BD721" s="361"/>
      <c r="BE721" s="361"/>
      <c r="BF721" s="361"/>
      <c r="BG721" s="361"/>
      <c r="BH721" s="361"/>
      <c r="BI721" s="361"/>
      <c r="BJ721" s="361"/>
      <c r="BK721" s="361"/>
      <c r="BL721" s="361"/>
      <c r="BM721" s="361"/>
      <c r="BN721" s="361"/>
      <c r="BO721" s="361"/>
      <c r="BP721" s="361"/>
      <c r="BQ721" s="361"/>
      <c r="BR721" s="361"/>
      <c r="BS721" s="361"/>
      <c r="BT721" s="361"/>
      <c r="BU721" s="361"/>
      <c r="BV721" s="361"/>
      <c r="BW721" s="361"/>
      <c r="BX721" s="361"/>
      <c r="BY721" s="361"/>
      <c r="BZ721" s="361"/>
      <c r="CA721" s="361"/>
      <c r="CB721" s="361"/>
      <c r="CC721" s="361"/>
      <c r="CD721" s="361"/>
      <c r="CE721" s="361"/>
      <c r="CF721" s="361"/>
      <c r="CG721" s="361"/>
      <c r="CH721" s="361"/>
      <c r="CI721" s="361"/>
      <c r="CJ721" s="361"/>
      <c r="CK721" s="361"/>
      <c r="CL721" s="361"/>
      <c r="CM721" s="361"/>
      <c r="CN721" s="361"/>
      <c r="CO721" s="361"/>
      <c r="CP721" s="361"/>
      <c r="CQ721" s="361"/>
      <c r="CR721" s="361"/>
      <c r="CS721" s="361"/>
      <c r="CT721" s="361"/>
      <c r="CU721" s="361"/>
      <c r="CV721" s="361"/>
      <c r="CW721" s="361"/>
      <c r="CX721" s="361"/>
      <c r="CY721" s="361"/>
      <c r="CZ721" s="361"/>
      <c r="DA721" s="361"/>
      <c r="DB721" s="361"/>
      <c r="DC721" s="361"/>
      <c r="DD721" s="361"/>
      <c r="DE721" s="361"/>
      <c r="DF721" s="361"/>
      <c r="DG721" s="361"/>
      <c r="DH721" s="361"/>
      <c r="DI721" s="361"/>
      <c r="DJ721" s="361"/>
      <c r="DK721" s="361"/>
      <c r="DL721" s="361"/>
      <c r="DM721" s="361"/>
      <c r="DN721" s="361"/>
      <c r="DO721" s="361"/>
      <c r="DP721" s="361"/>
      <c r="DQ721" s="361"/>
      <c r="DR721" s="361"/>
      <c r="DS721" s="361"/>
      <c r="DT721" s="361"/>
      <c r="DU721" s="361"/>
      <c r="DV721" s="361"/>
      <c r="DW721" s="361"/>
      <c r="DX721" s="361"/>
      <c r="DY721" s="361"/>
      <c r="DZ721" s="361"/>
      <c r="EA721" s="361"/>
      <c r="EB721" s="361"/>
      <c r="EC721" s="361"/>
      <c r="ED721" s="361"/>
      <c r="EE721" s="361"/>
      <c r="EF721" s="361"/>
      <c r="EG721" s="361"/>
      <c r="EH721" s="361"/>
      <c r="EI721" s="361"/>
      <c r="EJ721" s="361"/>
      <c r="EK721" s="361"/>
      <c r="EL721" s="361"/>
      <c r="EM721" s="361"/>
      <c r="EN721" s="361"/>
      <c r="EO721" s="361"/>
      <c r="EP721" s="361"/>
      <c r="EQ721" s="361"/>
      <c r="ER721" s="361"/>
      <c r="ES721" s="361"/>
      <c r="ET721" s="361"/>
      <c r="EU721" s="361"/>
      <c r="EV721" s="361"/>
      <c r="EW721" s="361"/>
      <c r="EX721" s="361"/>
      <c r="EY721" s="361"/>
      <c r="EZ721" s="361"/>
      <c r="FA721" s="361"/>
      <c r="FB721" s="361"/>
      <c r="FC721" s="361"/>
      <c r="FD721" s="361"/>
      <c r="FE721" s="361"/>
      <c r="FF721" s="361"/>
      <c r="FG721" s="361"/>
      <c r="FH721" s="361"/>
      <c r="FI721" s="361"/>
      <c r="FJ721" s="361"/>
      <c r="FK721" s="361"/>
      <c r="FL721" s="361"/>
      <c r="FM721" s="361"/>
      <c r="FN721" s="361"/>
      <c r="FO721" s="361"/>
      <c r="FP721" s="361"/>
      <c r="FQ721" s="361"/>
      <c r="FR721" s="361"/>
      <c r="FS721" s="361"/>
      <c r="FT721" s="361"/>
      <c r="FU721" s="361"/>
      <c r="FV721" s="361"/>
      <c r="FW721" s="361"/>
      <c r="FX721" s="361"/>
      <c r="FY721" s="361"/>
      <c r="FZ721" s="361"/>
      <c r="GA721" s="361"/>
      <c r="GB721" s="361"/>
      <c r="GC721" s="361"/>
      <c r="GD721" s="361"/>
      <c r="GE721" s="361"/>
      <c r="GF721" s="361"/>
      <c r="GG721" s="361"/>
      <c r="GH721" s="361"/>
      <c r="GI721" s="361"/>
      <c r="GJ721" s="361"/>
      <c r="GK721" s="361"/>
      <c r="GL721" s="361"/>
      <c r="GM721" s="361"/>
      <c r="GN721" s="361"/>
      <c r="GO721" s="361"/>
      <c r="GP721" s="361"/>
      <c r="GQ721" s="361"/>
      <c r="GR721" s="361"/>
      <c r="GS721" s="361"/>
      <c r="GT721" s="361"/>
      <c r="GU721" s="361"/>
      <c r="GV721" s="361"/>
      <c r="GW721" s="361"/>
      <c r="GX721" s="361"/>
      <c r="GY721" s="361"/>
      <c r="GZ721" s="361"/>
      <c r="HA721" s="361"/>
      <c r="HB721" s="361"/>
      <c r="HC721" s="361"/>
      <c r="HD721" s="361"/>
    </row>
    <row r="722" spans="4:212" ht="14.25">
      <c r="D722" s="361"/>
      <c r="E722" s="361"/>
      <c r="F722" s="361"/>
      <c r="G722" s="361"/>
      <c r="H722" s="361"/>
      <c r="I722" s="361"/>
      <c r="J722" s="361"/>
      <c r="K722" s="361"/>
      <c r="L722" s="361"/>
      <c r="M722" s="361"/>
      <c r="N722" s="361"/>
      <c r="O722" s="361"/>
      <c r="P722" s="361"/>
      <c r="Q722" s="361"/>
      <c r="R722" s="361"/>
      <c r="S722" s="361"/>
      <c r="T722" s="361"/>
      <c r="U722" s="361"/>
      <c r="V722" s="361"/>
      <c r="W722" s="361"/>
      <c r="X722" s="361"/>
      <c r="Y722" s="361"/>
      <c r="Z722" s="361"/>
      <c r="AA722" s="361"/>
      <c r="AB722" s="361"/>
      <c r="AC722" s="361"/>
      <c r="AD722" s="361"/>
      <c r="AE722" s="361"/>
      <c r="AF722" s="361"/>
      <c r="AG722" s="361"/>
      <c r="AH722" s="361"/>
      <c r="AI722" s="361"/>
      <c r="AJ722" s="361"/>
      <c r="AK722" s="361"/>
      <c r="AL722" s="361"/>
      <c r="AM722" s="361"/>
      <c r="AN722" s="361"/>
      <c r="AO722" s="361"/>
      <c r="AP722" s="361"/>
      <c r="AQ722" s="361"/>
      <c r="AR722" s="361"/>
      <c r="AS722" s="361"/>
      <c r="AT722" s="361"/>
      <c r="AU722" s="361"/>
      <c r="AV722" s="361"/>
      <c r="AW722" s="361"/>
      <c r="AX722" s="361"/>
      <c r="AY722" s="361"/>
      <c r="AZ722" s="361"/>
      <c r="BA722" s="361"/>
      <c r="BB722" s="361"/>
      <c r="BC722" s="361"/>
      <c r="BD722" s="361"/>
      <c r="BE722" s="361"/>
      <c r="BF722" s="361"/>
      <c r="BG722" s="361"/>
      <c r="BH722" s="361"/>
      <c r="BI722" s="361"/>
      <c r="BJ722" s="361"/>
      <c r="BK722" s="361"/>
      <c r="BL722" s="361"/>
      <c r="BM722" s="361"/>
      <c r="BN722" s="361"/>
      <c r="BO722" s="361"/>
      <c r="BP722" s="361"/>
      <c r="BQ722" s="361"/>
      <c r="BR722" s="361"/>
      <c r="BS722" s="361"/>
      <c r="BT722" s="361"/>
      <c r="BU722" s="361"/>
      <c r="BV722" s="361"/>
      <c r="BW722" s="361"/>
      <c r="BX722" s="361"/>
      <c r="BY722" s="361"/>
      <c r="BZ722" s="361"/>
      <c r="CA722" s="361"/>
      <c r="CB722" s="361"/>
      <c r="CC722" s="361"/>
      <c r="CD722" s="361"/>
      <c r="CE722" s="361"/>
      <c r="CF722" s="361"/>
      <c r="CG722" s="361"/>
      <c r="CH722" s="361"/>
      <c r="CI722" s="361"/>
      <c r="CJ722" s="361"/>
      <c r="CK722" s="361"/>
      <c r="CL722" s="361"/>
      <c r="CM722" s="361"/>
      <c r="CN722" s="361"/>
      <c r="CO722" s="361"/>
      <c r="CP722" s="361"/>
      <c r="CQ722" s="361"/>
      <c r="CR722" s="361"/>
      <c r="CS722" s="361"/>
      <c r="CT722" s="361"/>
      <c r="CU722" s="361"/>
      <c r="CV722" s="361"/>
      <c r="CW722" s="361"/>
      <c r="CX722" s="361"/>
      <c r="CY722" s="361"/>
      <c r="CZ722" s="361"/>
      <c r="DA722" s="361"/>
      <c r="DB722" s="361"/>
      <c r="DC722" s="361"/>
      <c r="DD722" s="361"/>
      <c r="DE722" s="361"/>
      <c r="DF722" s="361"/>
      <c r="DG722" s="361"/>
      <c r="DH722" s="361"/>
      <c r="DI722" s="361"/>
      <c r="DJ722" s="361"/>
      <c r="DK722" s="361"/>
      <c r="DL722" s="361"/>
      <c r="DM722" s="361"/>
      <c r="DN722" s="361"/>
      <c r="DO722" s="361"/>
      <c r="DP722" s="361"/>
      <c r="DQ722" s="361"/>
      <c r="DR722" s="361"/>
      <c r="DS722" s="361"/>
      <c r="DT722" s="361"/>
      <c r="DU722" s="361"/>
      <c r="DV722" s="361"/>
      <c r="DW722" s="361"/>
      <c r="DX722" s="361"/>
      <c r="DY722" s="361"/>
      <c r="DZ722" s="361"/>
      <c r="EA722" s="361"/>
      <c r="EB722" s="361"/>
      <c r="EC722" s="361"/>
      <c r="ED722" s="361"/>
      <c r="EE722" s="361"/>
      <c r="EF722" s="361"/>
      <c r="EG722" s="361"/>
      <c r="EH722" s="361"/>
      <c r="EI722" s="361"/>
      <c r="EJ722" s="361"/>
      <c r="EK722" s="361"/>
      <c r="EL722" s="361"/>
      <c r="EM722" s="361"/>
      <c r="EN722" s="361"/>
      <c r="EO722" s="361"/>
      <c r="EP722" s="361"/>
      <c r="EQ722" s="361"/>
      <c r="ER722" s="361"/>
      <c r="ES722" s="361"/>
      <c r="ET722" s="361"/>
      <c r="EU722" s="361"/>
      <c r="EV722" s="361"/>
      <c r="EW722" s="361"/>
      <c r="EX722" s="361"/>
      <c r="EY722" s="361"/>
      <c r="EZ722" s="361"/>
      <c r="FA722" s="361"/>
      <c r="FB722" s="361"/>
      <c r="FC722" s="361"/>
      <c r="FD722" s="361"/>
      <c r="FE722" s="361"/>
      <c r="FF722" s="361"/>
      <c r="FG722" s="361"/>
      <c r="FH722" s="361"/>
      <c r="FI722" s="361"/>
      <c r="FJ722" s="361"/>
      <c r="FK722" s="361"/>
      <c r="FL722" s="361"/>
      <c r="FM722" s="361"/>
      <c r="FN722" s="361"/>
      <c r="FO722" s="361"/>
      <c r="FP722" s="361"/>
      <c r="FQ722" s="361"/>
      <c r="FR722" s="361"/>
      <c r="FS722" s="361"/>
      <c r="FT722" s="361"/>
      <c r="FU722" s="361"/>
      <c r="FV722" s="361"/>
      <c r="FW722" s="361"/>
      <c r="FX722" s="361"/>
      <c r="FY722" s="361"/>
      <c r="FZ722" s="361"/>
      <c r="GA722" s="361"/>
      <c r="GB722" s="361"/>
      <c r="GC722" s="361"/>
      <c r="GD722" s="361"/>
      <c r="GE722" s="361"/>
      <c r="GF722" s="361"/>
      <c r="GG722" s="361"/>
      <c r="GH722" s="361"/>
      <c r="GI722" s="361"/>
      <c r="GJ722" s="361"/>
      <c r="GK722" s="361"/>
      <c r="GL722" s="361"/>
      <c r="GM722" s="361"/>
      <c r="GN722" s="361"/>
      <c r="GO722" s="361"/>
      <c r="GP722" s="361"/>
      <c r="GQ722" s="361"/>
      <c r="GR722" s="361"/>
      <c r="GS722" s="361"/>
      <c r="GT722" s="361"/>
      <c r="GU722" s="361"/>
      <c r="GV722" s="361"/>
      <c r="GW722" s="361"/>
      <c r="GX722" s="361"/>
      <c r="GY722" s="361"/>
      <c r="GZ722" s="361"/>
      <c r="HA722" s="361"/>
      <c r="HB722" s="361"/>
      <c r="HC722" s="361"/>
      <c r="HD722" s="361"/>
    </row>
    <row r="723" spans="4:212" ht="14.25">
      <c r="D723" s="361"/>
      <c r="E723" s="361"/>
      <c r="F723" s="361"/>
      <c r="G723" s="361"/>
      <c r="H723" s="361"/>
      <c r="I723" s="361"/>
      <c r="J723" s="361"/>
      <c r="K723" s="361"/>
      <c r="L723" s="361"/>
      <c r="M723" s="361"/>
      <c r="N723" s="361"/>
      <c r="O723" s="361"/>
      <c r="P723" s="361"/>
      <c r="Q723" s="361"/>
      <c r="R723" s="361"/>
      <c r="S723" s="361"/>
      <c r="T723" s="361"/>
      <c r="U723" s="361"/>
      <c r="V723" s="361"/>
      <c r="W723" s="361"/>
      <c r="X723" s="361"/>
      <c r="Y723" s="361"/>
      <c r="Z723" s="361"/>
      <c r="AA723" s="361"/>
      <c r="AB723" s="361"/>
      <c r="AC723" s="361"/>
      <c r="AD723" s="361"/>
      <c r="AE723" s="361"/>
      <c r="AF723" s="361"/>
      <c r="AG723" s="361"/>
      <c r="AH723" s="361"/>
      <c r="AI723" s="361"/>
      <c r="AJ723" s="361"/>
      <c r="AK723" s="361"/>
      <c r="AL723" s="361"/>
      <c r="AM723" s="361"/>
      <c r="AN723" s="361"/>
      <c r="AO723" s="361"/>
      <c r="AP723" s="361"/>
      <c r="AQ723" s="361"/>
      <c r="AR723" s="361"/>
      <c r="AS723" s="361"/>
      <c r="AT723" s="361"/>
      <c r="AU723" s="361"/>
      <c r="AV723" s="361"/>
      <c r="AW723" s="361"/>
      <c r="AX723" s="361"/>
      <c r="AY723" s="361"/>
      <c r="AZ723" s="361"/>
      <c r="BA723" s="361"/>
      <c r="BB723" s="361"/>
      <c r="BC723" s="361"/>
      <c r="BD723" s="361"/>
      <c r="BE723" s="361"/>
      <c r="BF723" s="361"/>
      <c r="BG723" s="361"/>
      <c r="BH723" s="361"/>
      <c r="BI723" s="361"/>
      <c r="BJ723" s="361"/>
      <c r="BK723" s="361"/>
      <c r="BL723" s="361"/>
      <c r="BM723" s="361"/>
      <c r="BN723" s="361"/>
      <c r="BO723" s="361"/>
      <c r="BP723" s="361"/>
      <c r="BQ723" s="361"/>
      <c r="BR723" s="361"/>
      <c r="BS723" s="361"/>
      <c r="BT723" s="361"/>
      <c r="BU723" s="361"/>
      <c r="BV723" s="361"/>
      <c r="BW723" s="361"/>
      <c r="BX723" s="361"/>
      <c r="BY723" s="361"/>
      <c r="BZ723" s="361"/>
      <c r="CA723" s="361"/>
      <c r="CB723" s="361"/>
      <c r="CC723" s="361"/>
      <c r="CD723" s="361"/>
      <c r="CE723" s="361"/>
      <c r="CF723" s="361"/>
      <c r="CG723" s="361"/>
      <c r="CH723" s="361"/>
      <c r="CI723" s="361"/>
      <c r="CJ723" s="361"/>
      <c r="CK723" s="361"/>
      <c r="CL723" s="361"/>
      <c r="CM723" s="361"/>
      <c r="CN723" s="361"/>
      <c r="CO723" s="361"/>
      <c r="CP723" s="361"/>
      <c r="CQ723" s="361"/>
      <c r="CR723" s="361"/>
      <c r="CS723" s="361"/>
      <c r="CT723" s="361"/>
      <c r="CU723" s="361"/>
      <c r="CV723" s="361"/>
      <c r="CW723" s="361"/>
      <c r="CX723" s="361"/>
      <c r="CY723" s="361"/>
      <c r="CZ723" s="361"/>
      <c r="DA723" s="361"/>
      <c r="DB723" s="361"/>
      <c r="DC723" s="361"/>
      <c r="DD723" s="361"/>
      <c r="DE723" s="361"/>
      <c r="DF723" s="361"/>
      <c r="DG723" s="361"/>
      <c r="DH723" s="361"/>
      <c r="DI723" s="361"/>
      <c r="DJ723" s="361"/>
      <c r="DK723" s="361"/>
      <c r="DL723" s="361"/>
      <c r="DM723" s="361"/>
      <c r="DN723" s="361"/>
      <c r="DO723" s="361"/>
      <c r="DP723" s="361"/>
      <c r="DQ723" s="361"/>
      <c r="DR723" s="361"/>
      <c r="DS723" s="361"/>
      <c r="DT723" s="361"/>
      <c r="DU723" s="361"/>
      <c r="DV723" s="361"/>
      <c r="DW723" s="361"/>
      <c r="DX723" s="361"/>
      <c r="DY723" s="361"/>
      <c r="DZ723" s="361"/>
      <c r="EA723" s="361"/>
      <c r="EB723" s="361"/>
      <c r="EC723" s="361"/>
      <c r="ED723" s="361"/>
      <c r="EE723" s="361"/>
      <c r="EF723" s="361"/>
      <c r="EG723" s="361"/>
      <c r="EH723" s="361"/>
      <c r="EI723" s="361"/>
      <c r="EJ723" s="361"/>
      <c r="EK723" s="361"/>
      <c r="EL723" s="361"/>
      <c r="EM723" s="361"/>
      <c r="EN723" s="361"/>
      <c r="EO723" s="361"/>
      <c r="EP723" s="361"/>
      <c r="EQ723" s="361"/>
      <c r="ER723" s="361"/>
      <c r="ES723" s="361"/>
      <c r="ET723" s="361"/>
      <c r="EU723" s="361"/>
      <c r="EV723" s="361"/>
      <c r="EW723" s="361"/>
      <c r="EX723" s="361"/>
      <c r="EY723" s="361"/>
      <c r="EZ723" s="361"/>
      <c r="FA723" s="361"/>
      <c r="FB723" s="361"/>
      <c r="FC723" s="361"/>
      <c r="FD723" s="361"/>
      <c r="FE723" s="361"/>
      <c r="FF723" s="361"/>
      <c r="FG723" s="361"/>
      <c r="FH723" s="361"/>
      <c r="FI723" s="361"/>
      <c r="FJ723" s="361"/>
      <c r="FK723" s="361"/>
      <c r="FL723" s="361"/>
      <c r="FM723" s="361"/>
      <c r="FN723" s="361"/>
      <c r="FO723" s="361"/>
      <c r="FP723" s="361"/>
      <c r="FQ723" s="361"/>
      <c r="FR723" s="361"/>
      <c r="FS723" s="361"/>
      <c r="FT723" s="361"/>
      <c r="FU723" s="361"/>
      <c r="FV723" s="361"/>
      <c r="FW723" s="361"/>
      <c r="FX723" s="361"/>
      <c r="FY723" s="361"/>
      <c r="FZ723" s="361"/>
      <c r="GA723" s="361"/>
      <c r="GB723" s="361"/>
      <c r="GC723" s="361"/>
      <c r="GD723" s="361"/>
      <c r="GE723" s="361"/>
      <c r="GF723" s="361"/>
      <c r="GG723" s="361"/>
      <c r="GH723" s="361"/>
      <c r="GI723" s="361"/>
      <c r="GJ723" s="361"/>
      <c r="GK723" s="361"/>
      <c r="GL723" s="361"/>
      <c r="GM723" s="361"/>
      <c r="GN723" s="361"/>
      <c r="GO723" s="361"/>
      <c r="GP723" s="361"/>
      <c r="GQ723" s="361"/>
      <c r="GR723" s="361"/>
      <c r="GS723" s="361"/>
      <c r="GT723" s="361"/>
      <c r="GU723" s="361"/>
      <c r="GV723" s="361"/>
      <c r="GW723" s="361"/>
      <c r="GX723" s="361"/>
      <c r="GY723" s="361"/>
      <c r="GZ723" s="361"/>
      <c r="HA723" s="361"/>
      <c r="HB723" s="361"/>
      <c r="HC723" s="361"/>
      <c r="HD723" s="361"/>
    </row>
    <row r="724" spans="4:212" ht="14.25">
      <c r="D724" s="361"/>
      <c r="E724" s="361"/>
      <c r="F724" s="361"/>
      <c r="G724" s="361"/>
      <c r="H724" s="361"/>
      <c r="I724" s="361"/>
      <c r="J724" s="361"/>
      <c r="K724" s="361"/>
      <c r="L724" s="361"/>
      <c r="M724" s="361"/>
      <c r="N724" s="361"/>
      <c r="O724" s="361"/>
      <c r="P724" s="361"/>
      <c r="Q724" s="361"/>
      <c r="R724" s="361"/>
      <c r="S724" s="361"/>
      <c r="T724" s="361"/>
      <c r="U724" s="361"/>
      <c r="V724" s="361"/>
      <c r="W724" s="361"/>
      <c r="X724" s="361"/>
      <c r="Y724" s="361"/>
      <c r="Z724" s="361"/>
      <c r="AA724" s="361"/>
      <c r="AB724" s="361"/>
      <c r="AC724" s="361"/>
      <c r="AD724" s="361"/>
      <c r="AE724" s="361"/>
      <c r="AF724" s="361"/>
      <c r="AG724" s="361"/>
      <c r="AH724" s="361"/>
      <c r="AI724" s="361"/>
      <c r="AJ724" s="361"/>
      <c r="AK724" s="361"/>
      <c r="AL724" s="361"/>
      <c r="AM724" s="361"/>
      <c r="AN724" s="361"/>
      <c r="AO724" s="361"/>
      <c r="AP724" s="361"/>
      <c r="AQ724" s="361"/>
      <c r="AR724" s="361"/>
      <c r="AS724" s="361"/>
      <c r="AT724" s="361"/>
      <c r="AU724" s="361"/>
      <c r="AV724" s="361"/>
      <c r="AW724" s="361"/>
      <c r="AX724" s="361"/>
      <c r="AY724" s="361"/>
      <c r="AZ724" s="361"/>
      <c r="BA724" s="361"/>
      <c r="BB724" s="361"/>
      <c r="BC724" s="361"/>
      <c r="BD724" s="361"/>
      <c r="BE724" s="361"/>
      <c r="BF724" s="361"/>
      <c r="BG724" s="361"/>
      <c r="BH724" s="361"/>
      <c r="BI724" s="361"/>
      <c r="BJ724" s="361"/>
      <c r="BK724" s="361"/>
      <c r="BL724" s="361"/>
      <c r="BM724" s="361"/>
      <c r="BN724" s="361"/>
      <c r="BO724" s="361"/>
      <c r="BP724" s="361"/>
      <c r="BQ724" s="361"/>
      <c r="BR724" s="361"/>
      <c r="BS724" s="361"/>
      <c r="BT724" s="361"/>
      <c r="BU724" s="361"/>
      <c r="BV724" s="361"/>
      <c r="BW724" s="361"/>
      <c r="BX724" s="361"/>
      <c r="BY724" s="361"/>
      <c r="BZ724" s="361"/>
      <c r="CA724" s="361"/>
      <c r="CB724" s="361"/>
      <c r="CC724" s="361"/>
      <c r="CD724" s="361"/>
      <c r="CE724" s="361"/>
      <c r="CF724" s="361"/>
      <c r="CG724" s="361"/>
      <c r="CH724" s="361"/>
      <c r="CI724" s="361"/>
      <c r="CJ724" s="361"/>
      <c r="CK724" s="361"/>
      <c r="CL724" s="361"/>
      <c r="CM724" s="361"/>
      <c r="CN724" s="361"/>
      <c r="CO724" s="361"/>
      <c r="CP724" s="361"/>
      <c r="CQ724" s="361"/>
      <c r="CR724" s="361"/>
      <c r="CS724" s="361"/>
      <c r="CT724" s="361"/>
      <c r="CU724" s="361"/>
      <c r="CV724" s="361"/>
      <c r="CW724" s="361"/>
      <c r="CX724" s="361"/>
      <c r="CY724" s="361"/>
      <c r="CZ724" s="361"/>
      <c r="DA724" s="361"/>
      <c r="DB724" s="361"/>
      <c r="DC724" s="361"/>
      <c r="DD724" s="361"/>
      <c r="DE724" s="361"/>
      <c r="DF724" s="361"/>
      <c r="DG724" s="361"/>
      <c r="DH724" s="361"/>
      <c r="DI724" s="361"/>
      <c r="DJ724" s="361"/>
      <c r="DK724" s="361"/>
      <c r="DL724" s="361"/>
      <c r="DM724" s="361"/>
      <c r="DN724" s="361"/>
      <c r="DO724" s="361"/>
      <c r="DP724" s="361"/>
      <c r="DQ724" s="361"/>
      <c r="DR724" s="361"/>
      <c r="DS724" s="361"/>
      <c r="DT724" s="361"/>
      <c r="DU724" s="361"/>
      <c r="DV724" s="361"/>
      <c r="DW724" s="361"/>
      <c r="DX724" s="361"/>
      <c r="DY724" s="361"/>
      <c r="DZ724" s="361"/>
      <c r="EA724" s="361"/>
      <c r="EB724" s="361"/>
      <c r="EC724" s="361"/>
      <c r="ED724" s="361"/>
      <c r="EE724" s="361"/>
      <c r="EF724" s="361"/>
      <c r="EG724" s="361"/>
      <c r="EH724" s="361"/>
      <c r="EI724" s="361"/>
      <c r="EJ724" s="361"/>
      <c r="EK724" s="361"/>
      <c r="EL724" s="361"/>
      <c r="EM724" s="361"/>
      <c r="EN724" s="361"/>
      <c r="EO724" s="361"/>
      <c r="EP724" s="361"/>
      <c r="EQ724" s="361"/>
      <c r="ER724" s="361"/>
      <c r="ES724" s="361"/>
      <c r="ET724" s="361"/>
      <c r="EU724" s="361"/>
      <c r="EV724" s="361"/>
      <c r="EW724" s="361"/>
      <c r="EX724" s="361"/>
      <c r="EY724" s="361"/>
      <c r="EZ724" s="361"/>
      <c r="FA724" s="361"/>
      <c r="FB724" s="361"/>
      <c r="FC724" s="361"/>
      <c r="FD724" s="361"/>
      <c r="FE724" s="361"/>
      <c r="FF724" s="361"/>
      <c r="FG724" s="361"/>
      <c r="FH724" s="361"/>
      <c r="FI724" s="361"/>
      <c r="FJ724" s="361"/>
      <c r="FK724" s="361"/>
      <c r="FL724" s="361"/>
      <c r="FM724" s="361"/>
      <c r="FN724" s="361"/>
      <c r="FO724" s="361"/>
      <c r="FP724" s="361"/>
      <c r="FQ724" s="361"/>
      <c r="FR724" s="361"/>
      <c r="FS724" s="361"/>
      <c r="FT724" s="361"/>
      <c r="FU724" s="361"/>
      <c r="FV724" s="361"/>
      <c r="FW724" s="361"/>
      <c r="FX724" s="361"/>
      <c r="FY724" s="361"/>
      <c r="FZ724" s="361"/>
      <c r="GA724" s="361"/>
      <c r="GB724" s="361"/>
      <c r="GC724" s="361"/>
      <c r="GD724" s="361"/>
      <c r="GE724" s="361"/>
      <c r="GF724" s="361"/>
      <c r="GG724" s="361"/>
      <c r="GH724" s="361"/>
      <c r="GI724" s="361"/>
      <c r="GJ724" s="361"/>
      <c r="GK724" s="361"/>
      <c r="GL724" s="361"/>
      <c r="GM724" s="361"/>
      <c r="GN724" s="361"/>
      <c r="GO724" s="361"/>
      <c r="GP724" s="361"/>
      <c r="GQ724" s="361"/>
      <c r="GR724" s="361"/>
      <c r="GS724" s="361"/>
      <c r="GT724" s="361"/>
      <c r="GU724" s="361"/>
      <c r="GV724" s="361"/>
      <c r="GW724" s="361"/>
      <c r="GX724" s="361"/>
      <c r="GY724" s="361"/>
      <c r="GZ724" s="361"/>
      <c r="HA724" s="361"/>
      <c r="HB724" s="361"/>
      <c r="HC724" s="361"/>
      <c r="HD724" s="361"/>
    </row>
    <row r="725" spans="4:212" ht="14.25">
      <c r="D725" s="361"/>
      <c r="E725" s="361"/>
      <c r="F725" s="361"/>
      <c r="G725" s="361"/>
      <c r="H725" s="361"/>
      <c r="I725" s="361"/>
      <c r="J725" s="361"/>
      <c r="K725" s="361"/>
      <c r="L725" s="361"/>
      <c r="M725" s="361"/>
      <c r="N725" s="361"/>
      <c r="O725" s="361"/>
      <c r="P725" s="361"/>
      <c r="Q725" s="361"/>
      <c r="R725" s="361"/>
      <c r="S725" s="361"/>
      <c r="T725" s="361"/>
      <c r="U725" s="361"/>
      <c r="V725" s="361"/>
      <c r="W725" s="361"/>
      <c r="X725" s="361"/>
      <c r="Y725" s="361"/>
      <c r="Z725" s="361"/>
      <c r="AA725" s="361"/>
      <c r="AB725" s="361"/>
      <c r="AC725" s="361"/>
      <c r="AD725" s="361"/>
      <c r="AE725" s="361"/>
      <c r="AF725" s="361"/>
      <c r="AG725" s="361"/>
      <c r="AH725" s="361"/>
      <c r="AI725" s="361"/>
      <c r="AJ725" s="361"/>
      <c r="AK725" s="361"/>
      <c r="AL725" s="361"/>
      <c r="AM725" s="361"/>
      <c r="AN725" s="361"/>
      <c r="AO725" s="361"/>
      <c r="AP725" s="361"/>
      <c r="AQ725" s="361"/>
      <c r="AR725" s="361"/>
      <c r="AS725" s="361"/>
      <c r="AT725" s="361"/>
      <c r="AU725" s="361"/>
      <c r="AV725" s="361"/>
      <c r="AW725" s="361"/>
      <c r="AX725" s="361"/>
      <c r="AY725" s="361"/>
      <c r="AZ725" s="361"/>
      <c r="BA725" s="361"/>
      <c r="BB725" s="361"/>
      <c r="BC725" s="361"/>
      <c r="BD725" s="361"/>
      <c r="BE725" s="361"/>
      <c r="BF725" s="361"/>
      <c r="BG725" s="361"/>
      <c r="BH725" s="361"/>
      <c r="BI725" s="361"/>
      <c r="BJ725" s="361"/>
      <c r="BK725" s="361"/>
      <c r="BL725" s="361"/>
      <c r="BM725" s="361"/>
      <c r="BN725" s="361"/>
      <c r="BO725" s="361"/>
      <c r="BP725" s="361"/>
      <c r="BQ725" s="361"/>
      <c r="BR725" s="361"/>
      <c r="BS725" s="361"/>
      <c r="BT725" s="361"/>
      <c r="BU725" s="361"/>
      <c r="BV725" s="361"/>
      <c r="BW725" s="361"/>
      <c r="BX725" s="361"/>
      <c r="BY725" s="361"/>
      <c r="BZ725" s="361"/>
      <c r="CA725" s="361"/>
      <c r="CB725" s="361"/>
      <c r="CC725" s="361"/>
      <c r="CD725" s="361"/>
      <c r="CE725" s="361"/>
      <c r="CF725" s="361"/>
      <c r="CG725" s="361"/>
      <c r="CH725" s="361"/>
      <c r="CI725" s="361"/>
      <c r="CJ725" s="361"/>
      <c r="CK725" s="361"/>
      <c r="CL725" s="361"/>
      <c r="CM725" s="361"/>
      <c r="CN725" s="361"/>
      <c r="CO725" s="361"/>
      <c r="CP725" s="361"/>
      <c r="CQ725" s="361"/>
      <c r="CR725" s="361"/>
      <c r="CS725" s="361"/>
      <c r="CT725" s="361"/>
      <c r="CU725" s="361"/>
      <c r="CV725" s="361"/>
      <c r="CW725" s="361"/>
      <c r="CX725" s="361"/>
      <c r="CY725" s="361"/>
      <c r="CZ725" s="361"/>
      <c r="DA725" s="361"/>
      <c r="DB725" s="361"/>
      <c r="DC725" s="361"/>
      <c r="DD725" s="361"/>
      <c r="DE725" s="361"/>
      <c r="DF725" s="361"/>
      <c r="DG725" s="361"/>
      <c r="DH725" s="361"/>
      <c r="DI725" s="361"/>
      <c r="DJ725" s="361"/>
      <c r="DK725" s="361"/>
      <c r="DL725" s="361"/>
      <c r="DM725" s="361"/>
      <c r="DN725" s="361"/>
      <c r="DO725" s="361"/>
      <c r="DP725" s="361"/>
      <c r="DQ725" s="361"/>
      <c r="DR725" s="361"/>
      <c r="DS725" s="361"/>
      <c r="DT725" s="361"/>
      <c r="DU725" s="361"/>
      <c r="DV725" s="361"/>
      <c r="DW725" s="361"/>
      <c r="DX725" s="361"/>
      <c r="DY725" s="361"/>
      <c r="DZ725" s="361"/>
      <c r="EA725" s="361"/>
      <c r="EB725" s="361"/>
      <c r="EC725" s="361"/>
      <c r="ED725" s="361"/>
      <c r="EE725" s="361"/>
      <c r="EF725" s="361"/>
      <c r="EG725" s="361"/>
      <c r="EH725" s="361"/>
      <c r="EI725" s="361"/>
      <c r="EJ725" s="361"/>
      <c r="EK725" s="361"/>
      <c r="EL725" s="361"/>
      <c r="EM725" s="361"/>
      <c r="EN725" s="361"/>
      <c r="EO725" s="361"/>
      <c r="EP725" s="361"/>
      <c r="EQ725" s="361"/>
      <c r="ER725" s="361"/>
      <c r="ES725" s="361"/>
      <c r="ET725" s="361"/>
      <c r="EU725" s="361"/>
      <c r="EV725" s="361"/>
      <c r="EW725" s="361"/>
      <c r="EX725" s="361"/>
      <c r="EY725" s="361"/>
      <c r="EZ725" s="361"/>
      <c r="FA725" s="361"/>
      <c r="FB725" s="361"/>
      <c r="FC725" s="361"/>
      <c r="FD725" s="361"/>
      <c r="FE725" s="361"/>
      <c r="FF725" s="361"/>
      <c r="FG725" s="361"/>
      <c r="FH725" s="361"/>
      <c r="FI725" s="361"/>
      <c r="FJ725" s="361"/>
      <c r="FK725" s="361"/>
      <c r="FL725" s="361"/>
      <c r="FM725" s="361"/>
      <c r="FN725" s="361"/>
      <c r="FO725" s="361"/>
      <c r="FP725" s="361"/>
      <c r="FQ725" s="361"/>
      <c r="FR725" s="361"/>
      <c r="FS725" s="361"/>
      <c r="FT725" s="361"/>
      <c r="FU725" s="361"/>
      <c r="FV725" s="361"/>
      <c r="FW725" s="361"/>
      <c r="FX725" s="361"/>
      <c r="FY725" s="361"/>
      <c r="FZ725" s="361"/>
      <c r="GA725" s="361"/>
      <c r="GB725" s="361"/>
      <c r="GC725" s="361"/>
      <c r="GD725" s="361"/>
      <c r="GE725" s="361"/>
      <c r="GF725" s="361"/>
      <c r="GG725" s="361"/>
      <c r="GH725" s="361"/>
      <c r="GI725" s="361"/>
      <c r="GJ725" s="361"/>
      <c r="GK725" s="361"/>
      <c r="GL725" s="361"/>
      <c r="GM725" s="361"/>
      <c r="GN725" s="361"/>
      <c r="GO725" s="361"/>
      <c r="GP725" s="361"/>
      <c r="GQ725" s="361"/>
      <c r="GR725" s="361"/>
      <c r="GS725" s="361"/>
      <c r="GT725" s="361"/>
      <c r="GU725" s="361"/>
      <c r="GV725" s="361"/>
      <c r="GW725" s="361"/>
      <c r="GX725" s="361"/>
      <c r="GY725" s="361"/>
      <c r="GZ725" s="361"/>
      <c r="HA725" s="361"/>
      <c r="HB725" s="361"/>
      <c r="HC725" s="361"/>
      <c r="HD725" s="361"/>
    </row>
    <row r="726" spans="4:212" ht="14.25">
      <c r="D726" s="361"/>
      <c r="E726" s="361"/>
      <c r="F726" s="361"/>
      <c r="G726" s="361"/>
      <c r="H726" s="361"/>
      <c r="I726" s="361"/>
      <c r="J726" s="361"/>
      <c r="K726" s="361"/>
      <c r="L726" s="361"/>
      <c r="M726" s="361"/>
      <c r="N726" s="361"/>
      <c r="O726" s="361"/>
      <c r="P726" s="361"/>
      <c r="Q726" s="361"/>
      <c r="R726" s="361"/>
      <c r="S726" s="361"/>
      <c r="T726" s="361"/>
      <c r="U726" s="361"/>
      <c r="V726" s="361"/>
      <c r="W726" s="361"/>
      <c r="X726" s="361"/>
      <c r="Y726" s="361"/>
      <c r="Z726" s="361"/>
      <c r="AA726" s="361"/>
      <c r="AB726" s="361"/>
      <c r="AC726" s="361"/>
      <c r="AD726" s="361"/>
      <c r="AE726" s="361"/>
      <c r="AF726" s="361"/>
      <c r="AG726" s="361"/>
      <c r="AH726" s="361"/>
      <c r="AI726" s="361"/>
      <c r="AJ726" s="361"/>
      <c r="AK726" s="361"/>
      <c r="AL726" s="361"/>
      <c r="AM726" s="361"/>
      <c r="AN726" s="361"/>
      <c r="AO726" s="361"/>
      <c r="AP726" s="361"/>
      <c r="AQ726" s="361"/>
      <c r="AR726" s="361"/>
      <c r="AS726" s="361"/>
      <c r="AT726" s="361"/>
      <c r="AU726" s="361"/>
      <c r="AV726" s="361"/>
      <c r="AW726" s="361"/>
      <c r="AX726" s="361"/>
      <c r="AY726" s="361"/>
      <c r="AZ726" s="361"/>
      <c r="BA726" s="361"/>
      <c r="BB726" s="361"/>
      <c r="BC726" s="361"/>
      <c r="BD726" s="361"/>
      <c r="BE726" s="361"/>
      <c r="BF726" s="361"/>
      <c r="BG726" s="361"/>
      <c r="BH726" s="361"/>
      <c r="BI726" s="361"/>
      <c r="BJ726" s="361"/>
      <c r="BK726" s="361"/>
      <c r="BL726" s="361"/>
      <c r="BM726" s="361"/>
      <c r="BN726" s="361"/>
      <c r="BO726" s="361"/>
      <c r="BP726" s="361"/>
      <c r="BQ726" s="361"/>
      <c r="BR726" s="361"/>
      <c r="BS726" s="361"/>
      <c r="BT726" s="361"/>
      <c r="BU726" s="361"/>
      <c r="BV726" s="361"/>
      <c r="BW726" s="361"/>
      <c r="BX726" s="361"/>
      <c r="BY726" s="361"/>
      <c r="BZ726" s="361"/>
      <c r="CA726" s="361"/>
      <c r="CB726" s="361"/>
      <c r="CC726" s="361"/>
      <c r="CD726" s="361"/>
      <c r="CE726" s="361"/>
      <c r="CF726" s="361"/>
      <c r="CG726" s="361"/>
      <c r="CH726" s="361"/>
      <c r="CI726" s="361"/>
      <c r="CJ726" s="361"/>
      <c r="CK726" s="361"/>
      <c r="CL726" s="361"/>
      <c r="CM726" s="361"/>
      <c r="CN726" s="361"/>
      <c r="CO726" s="361"/>
      <c r="CP726" s="361"/>
      <c r="CQ726" s="361"/>
      <c r="CR726" s="361"/>
      <c r="CS726" s="361"/>
      <c r="CT726" s="361"/>
      <c r="CU726" s="361"/>
      <c r="CV726" s="361"/>
      <c r="CW726" s="361"/>
      <c r="CX726" s="361"/>
      <c r="CY726" s="361"/>
      <c r="CZ726" s="361"/>
      <c r="DA726" s="361"/>
      <c r="DB726" s="361"/>
      <c r="DC726" s="361"/>
      <c r="DD726" s="361"/>
      <c r="DE726" s="361"/>
      <c r="DF726" s="361"/>
      <c r="DG726" s="361"/>
      <c r="DH726" s="361"/>
      <c r="DI726" s="361"/>
      <c r="DJ726" s="361"/>
      <c r="DK726" s="361"/>
      <c r="DL726" s="361"/>
      <c r="DM726" s="361"/>
      <c r="DN726" s="361"/>
      <c r="DO726" s="361"/>
      <c r="DP726" s="361"/>
      <c r="DQ726" s="361"/>
      <c r="DR726" s="361"/>
      <c r="DS726" s="361"/>
      <c r="DT726" s="361"/>
      <c r="DU726" s="361"/>
      <c r="DV726" s="361"/>
      <c r="DW726" s="361"/>
      <c r="DX726" s="361"/>
      <c r="DY726" s="361"/>
      <c r="DZ726" s="361"/>
      <c r="EA726" s="361"/>
      <c r="EB726" s="361"/>
      <c r="EC726" s="361"/>
      <c r="ED726" s="361"/>
      <c r="EE726" s="361"/>
      <c r="EF726" s="361"/>
      <c r="EG726" s="361"/>
      <c r="EH726" s="361"/>
      <c r="EI726" s="361"/>
      <c r="EJ726" s="361"/>
      <c r="EK726" s="361"/>
      <c r="EL726" s="361"/>
      <c r="EM726" s="361"/>
      <c r="EN726" s="361"/>
      <c r="EO726" s="361"/>
      <c r="EP726" s="361"/>
      <c r="EQ726" s="361"/>
      <c r="ER726" s="361"/>
      <c r="ES726" s="361"/>
      <c r="ET726" s="361"/>
      <c r="EU726" s="361"/>
      <c r="EV726" s="361"/>
      <c r="EW726" s="361"/>
      <c r="EX726" s="361"/>
      <c r="EY726" s="361"/>
      <c r="EZ726" s="361"/>
      <c r="FA726" s="361"/>
      <c r="FB726" s="361"/>
      <c r="FC726" s="361"/>
      <c r="FD726" s="361"/>
      <c r="FE726" s="361"/>
      <c r="FF726" s="361"/>
      <c r="FG726" s="361"/>
      <c r="FH726" s="361"/>
      <c r="FI726" s="361"/>
      <c r="FJ726" s="361"/>
      <c r="FK726" s="361"/>
      <c r="FL726" s="361"/>
      <c r="FM726" s="361"/>
      <c r="FN726" s="361"/>
      <c r="FO726" s="361"/>
      <c r="FP726" s="361"/>
      <c r="FQ726" s="361"/>
      <c r="FR726" s="361"/>
      <c r="FS726" s="361"/>
      <c r="FT726" s="361"/>
      <c r="FU726" s="361"/>
      <c r="FV726" s="361"/>
      <c r="FW726" s="361"/>
      <c r="FX726" s="361"/>
      <c r="FY726" s="361"/>
      <c r="FZ726" s="361"/>
      <c r="GA726" s="361"/>
      <c r="GB726" s="361"/>
      <c r="GC726" s="361"/>
      <c r="GD726" s="361"/>
      <c r="GE726" s="361"/>
      <c r="GF726" s="361"/>
      <c r="GG726" s="361"/>
      <c r="GH726" s="361"/>
      <c r="GI726" s="361"/>
      <c r="GJ726" s="361"/>
      <c r="GK726" s="361"/>
      <c r="GL726" s="361"/>
      <c r="GM726" s="361"/>
      <c r="GN726" s="361"/>
      <c r="GO726" s="361"/>
      <c r="GP726" s="361"/>
      <c r="GQ726" s="361"/>
      <c r="GR726" s="361"/>
      <c r="GS726" s="361"/>
      <c r="GT726" s="361"/>
      <c r="GU726" s="361"/>
      <c r="GV726" s="361"/>
      <c r="GW726" s="361"/>
      <c r="GX726" s="361"/>
      <c r="GY726" s="361"/>
      <c r="GZ726" s="361"/>
      <c r="HA726" s="361"/>
      <c r="HB726" s="361"/>
      <c r="HC726" s="361"/>
      <c r="HD726" s="361"/>
    </row>
    <row r="727" spans="4:212" ht="14.25">
      <c r="D727" s="361"/>
      <c r="E727" s="361"/>
      <c r="F727" s="361"/>
      <c r="G727" s="361"/>
      <c r="H727" s="361"/>
      <c r="I727" s="361"/>
      <c r="J727" s="361"/>
      <c r="K727" s="361"/>
      <c r="L727" s="361"/>
      <c r="M727" s="361"/>
      <c r="N727" s="361"/>
      <c r="O727" s="361"/>
      <c r="P727" s="361"/>
      <c r="Q727" s="361"/>
      <c r="R727" s="361"/>
      <c r="S727" s="361"/>
      <c r="T727" s="361"/>
      <c r="U727" s="361"/>
      <c r="V727" s="361"/>
      <c r="W727" s="361"/>
      <c r="X727" s="361"/>
      <c r="Y727" s="361"/>
      <c r="Z727" s="361"/>
      <c r="AA727" s="361"/>
      <c r="AB727" s="361"/>
      <c r="AC727" s="361"/>
      <c r="AD727" s="361"/>
      <c r="AE727" s="361"/>
      <c r="AF727" s="361"/>
      <c r="AG727" s="361"/>
      <c r="AH727" s="361"/>
      <c r="AI727" s="361"/>
      <c r="AJ727" s="361"/>
      <c r="AK727" s="361"/>
      <c r="AL727" s="361"/>
      <c r="AM727" s="361"/>
      <c r="AN727" s="361"/>
      <c r="AO727" s="361"/>
      <c r="AP727" s="361"/>
      <c r="AQ727" s="361"/>
      <c r="AR727" s="361"/>
      <c r="AS727" s="361"/>
      <c r="AT727" s="361"/>
      <c r="AU727" s="361"/>
      <c r="AV727" s="361"/>
      <c r="AW727" s="361"/>
      <c r="AX727" s="361"/>
      <c r="AY727" s="361"/>
      <c r="AZ727" s="361"/>
      <c r="BA727" s="361"/>
      <c r="BB727" s="361"/>
      <c r="BC727" s="361"/>
      <c r="BD727" s="361"/>
      <c r="BE727" s="361"/>
      <c r="BF727" s="361"/>
      <c r="BG727" s="361"/>
      <c r="BH727" s="361"/>
      <c r="BI727" s="361"/>
      <c r="BJ727" s="361"/>
      <c r="BK727" s="361"/>
      <c r="BL727" s="361"/>
      <c r="BM727" s="361"/>
      <c r="BN727" s="361"/>
      <c r="BO727" s="361"/>
      <c r="BP727" s="361"/>
      <c r="BQ727" s="361"/>
      <c r="BR727" s="361"/>
      <c r="BS727" s="361"/>
      <c r="BT727" s="361"/>
      <c r="BU727" s="361"/>
      <c r="BV727" s="361"/>
      <c r="BW727" s="361"/>
      <c r="BX727" s="361"/>
      <c r="BY727" s="361"/>
      <c r="BZ727" s="361"/>
      <c r="CA727" s="361"/>
      <c r="CB727" s="361"/>
      <c r="CC727" s="361"/>
      <c r="CD727" s="361"/>
      <c r="CE727" s="361"/>
      <c r="CF727" s="361"/>
      <c r="CG727" s="361"/>
      <c r="CH727" s="361"/>
      <c r="CI727" s="361"/>
      <c r="CJ727" s="361"/>
      <c r="CK727" s="361"/>
      <c r="CL727" s="361"/>
      <c r="CM727" s="361"/>
      <c r="CN727" s="361"/>
      <c r="CO727" s="361"/>
      <c r="CP727" s="361"/>
      <c r="CQ727" s="361"/>
      <c r="CR727" s="361"/>
      <c r="CS727" s="361"/>
      <c r="CT727" s="361"/>
      <c r="CU727" s="361"/>
      <c r="CV727" s="361"/>
      <c r="CW727" s="361"/>
      <c r="CX727" s="361"/>
      <c r="CY727" s="361"/>
      <c r="CZ727" s="361"/>
      <c r="DA727" s="361"/>
      <c r="DB727" s="361"/>
      <c r="DC727" s="361"/>
      <c r="DD727" s="361"/>
      <c r="DE727" s="361"/>
      <c r="DF727" s="361"/>
      <c r="DG727" s="361"/>
      <c r="DH727" s="361"/>
      <c r="DI727" s="361"/>
      <c r="DJ727" s="361"/>
      <c r="DK727" s="361"/>
      <c r="DL727" s="361"/>
      <c r="DM727" s="361"/>
      <c r="DN727" s="361"/>
      <c r="DO727" s="361"/>
      <c r="DP727" s="361"/>
      <c r="DQ727" s="361"/>
      <c r="DR727" s="361"/>
      <c r="DS727" s="361"/>
      <c r="DT727" s="361"/>
      <c r="DU727" s="361"/>
      <c r="DV727" s="361"/>
      <c r="DW727" s="361"/>
      <c r="DX727" s="361"/>
      <c r="DY727" s="361"/>
      <c r="DZ727" s="361"/>
      <c r="EA727" s="361"/>
      <c r="EB727" s="361"/>
      <c r="EC727" s="361"/>
      <c r="ED727" s="361"/>
      <c r="EE727" s="361"/>
      <c r="EF727" s="361"/>
      <c r="EG727" s="361"/>
      <c r="EH727" s="361"/>
      <c r="EI727" s="361"/>
      <c r="EJ727" s="361"/>
      <c r="EK727" s="361"/>
      <c r="EL727" s="361"/>
      <c r="EM727" s="361"/>
      <c r="EN727" s="361"/>
      <c r="EO727" s="361"/>
      <c r="EP727" s="361"/>
      <c r="EQ727" s="361"/>
      <c r="ER727" s="361"/>
      <c r="ES727" s="361"/>
      <c r="ET727" s="361"/>
      <c r="EU727" s="361"/>
      <c r="EV727" s="361"/>
      <c r="EW727" s="361"/>
      <c r="EX727" s="361"/>
      <c r="EY727" s="361"/>
      <c r="EZ727" s="361"/>
      <c r="FA727" s="361"/>
      <c r="FB727" s="361"/>
      <c r="FC727" s="361"/>
      <c r="FD727" s="361"/>
      <c r="FE727" s="361"/>
      <c r="FF727" s="361"/>
      <c r="FG727" s="361"/>
      <c r="FH727" s="361"/>
      <c r="FI727" s="361"/>
      <c r="FJ727" s="361"/>
      <c r="FK727" s="361"/>
      <c r="FL727" s="361"/>
      <c r="FM727" s="361"/>
      <c r="FN727" s="361"/>
      <c r="FO727" s="361"/>
      <c r="FP727" s="361"/>
      <c r="FQ727" s="361"/>
      <c r="FR727" s="361"/>
      <c r="FS727" s="361"/>
      <c r="FT727" s="361"/>
      <c r="FU727" s="361"/>
      <c r="FV727" s="361"/>
      <c r="FW727" s="361"/>
      <c r="FX727" s="361"/>
      <c r="FY727" s="361"/>
      <c r="FZ727" s="361"/>
      <c r="GA727" s="361"/>
      <c r="GB727" s="361"/>
      <c r="GC727" s="361"/>
      <c r="GD727" s="361"/>
      <c r="GE727" s="361"/>
      <c r="GF727" s="361"/>
      <c r="GG727" s="361"/>
      <c r="GH727" s="361"/>
      <c r="GI727" s="361"/>
      <c r="GJ727" s="361"/>
      <c r="GK727" s="361"/>
      <c r="GL727" s="361"/>
      <c r="GM727" s="361"/>
      <c r="GN727" s="361"/>
      <c r="GO727" s="361"/>
      <c r="GP727" s="361"/>
      <c r="GQ727" s="361"/>
      <c r="GR727" s="361"/>
      <c r="GS727" s="361"/>
      <c r="GT727" s="361"/>
      <c r="GU727" s="361"/>
      <c r="GV727" s="361"/>
      <c r="GW727" s="361"/>
      <c r="GX727" s="361"/>
      <c r="GY727" s="361"/>
      <c r="GZ727" s="361"/>
      <c r="HA727" s="361"/>
      <c r="HB727" s="361"/>
      <c r="HC727" s="361"/>
      <c r="HD727" s="361"/>
    </row>
    <row r="728" spans="4:212" ht="14.25">
      <c r="D728" s="361"/>
      <c r="E728" s="361"/>
      <c r="F728" s="361"/>
      <c r="G728" s="361"/>
      <c r="H728" s="361"/>
      <c r="I728" s="361"/>
      <c r="J728" s="361"/>
      <c r="K728" s="361"/>
      <c r="L728" s="361"/>
      <c r="M728" s="361"/>
      <c r="N728" s="361"/>
      <c r="O728" s="361"/>
      <c r="P728" s="361"/>
      <c r="Q728" s="361"/>
      <c r="R728" s="361"/>
      <c r="S728" s="361"/>
      <c r="T728" s="361"/>
      <c r="U728" s="361"/>
      <c r="V728" s="361"/>
      <c r="W728" s="361"/>
      <c r="X728" s="361"/>
      <c r="Y728" s="361"/>
      <c r="Z728" s="361"/>
      <c r="AA728" s="361"/>
      <c r="AB728" s="361"/>
      <c r="AC728" s="361"/>
      <c r="AD728" s="361"/>
      <c r="AE728" s="361"/>
      <c r="AF728" s="361"/>
      <c r="AG728" s="361"/>
      <c r="AH728" s="361"/>
      <c r="AI728" s="361"/>
      <c r="AJ728" s="361"/>
      <c r="AK728" s="361"/>
      <c r="AL728" s="361"/>
      <c r="AM728" s="361"/>
      <c r="AN728" s="361"/>
      <c r="AO728" s="361"/>
      <c r="AP728" s="361"/>
      <c r="AQ728" s="361"/>
      <c r="AR728" s="361"/>
      <c r="AS728" s="361"/>
      <c r="AT728" s="361"/>
      <c r="AU728" s="361"/>
      <c r="AV728" s="361"/>
      <c r="AW728" s="361"/>
      <c r="AX728" s="361"/>
      <c r="AY728" s="361"/>
      <c r="AZ728" s="361"/>
      <c r="BA728" s="361"/>
      <c r="BB728" s="361"/>
      <c r="BC728" s="361"/>
      <c r="BD728" s="361"/>
      <c r="BE728" s="361"/>
      <c r="BF728" s="361"/>
      <c r="BG728" s="361"/>
      <c r="BH728" s="361"/>
      <c r="BI728" s="361"/>
      <c r="BJ728" s="361"/>
      <c r="BK728" s="361"/>
      <c r="BL728" s="361"/>
      <c r="BM728" s="361"/>
      <c r="BN728" s="361"/>
      <c r="BO728" s="361"/>
      <c r="BP728" s="361"/>
      <c r="BQ728" s="361"/>
      <c r="BR728" s="361"/>
      <c r="BS728" s="361"/>
      <c r="BT728" s="361"/>
      <c r="BU728" s="361"/>
      <c r="BV728" s="361"/>
      <c r="BW728" s="361"/>
      <c r="BX728" s="361"/>
      <c r="BY728" s="361"/>
      <c r="BZ728" s="361"/>
      <c r="CA728" s="361"/>
      <c r="CB728" s="361"/>
      <c r="CC728" s="361"/>
      <c r="CD728" s="361"/>
      <c r="CE728" s="361"/>
      <c r="CF728" s="361"/>
      <c r="CG728" s="361"/>
      <c r="CH728" s="361"/>
      <c r="CI728" s="361"/>
      <c r="CJ728" s="361"/>
      <c r="CK728" s="361"/>
      <c r="CL728" s="361"/>
      <c r="CM728" s="361"/>
      <c r="CN728" s="361"/>
      <c r="CO728" s="361"/>
      <c r="CP728" s="361"/>
      <c r="CQ728" s="361"/>
      <c r="CR728" s="361"/>
      <c r="CS728" s="361"/>
      <c r="CT728" s="361"/>
      <c r="CU728" s="361"/>
      <c r="CV728" s="361"/>
      <c r="CW728" s="361"/>
      <c r="CX728" s="361"/>
      <c r="CY728" s="361"/>
      <c r="CZ728" s="361"/>
      <c r="DA728" s="361"/>
      <c r="DB728" s="361"/>
      <c r="DC728" s="361"/>
      <c r="DD728" s="361"/>
      <c r="DE728" s="361"/>
      <c r="DF728" s="361"/>
      <c r="DG728" s="361"/>
      <c r="DH728" s="361"/>
      <c r="DI728" s="361"/>
      <c r="DJ728" s="361"/>
      <c r="DK728" s="361"/>
      <c r="DL728" s="361"/>
      <c r="DM728" s="361"/>
      <c r="DN728" s="361"/>
      <c r="DO728" s="361"/>
      <c r="DP728" s="361"/>
      <c r="DQ728" s="361"/>
      <c r="DR728" s="361"/>
      <c r="DS728" s="361"/>
      <c r="DT728" s="361"/>
      <c r="DU728" s="361"/>
      <c r="DV728" s="361"/>
      <c r="DW728" s="361"/>
      <c r="DX728" s="361"/>
      <c r="DY728" s="361"/>
      <c r="DZ728" s="361"/>
      <c r="EA728" s="361"/>
      <c r="EB728" s="361"/>
      <c r="EC728" s="361"/>
      <c r="ED728" s="361"/>
      <c r="EE728" s="361"/>
      <c r="EF728" s="361"/>
      <c r="EG728" s="361"/>
      <c r="EH728" s="361"/>
      <c r="EI728" s="361"/>
      <c r="EJ728" s="361"/>
      <c r="EK728" s="361"/>
      <c r="EL728" s="361"/>
      <c r="EM728" s="361"/>
      <c r="EN728" s="361"/>
      <c r="EO728" s="361"/>
      <c r="EP728" s="361"/>
      <c r="EQ728" s="361"/>
      <c r="ER728" s="361"/>
      <c r="ES728" s="361"/>
      <c r="ET728" s="361"/>
      <c r="EU728" s="361"/>
      <c r="EV728" s="361"/>
      <c r="EW728" s="361"/>
      <c r="EX728" s="361"/>
      <c r="EY728" s="361"/>
      <c r="EZ728" s="361"/>
      <c r="FA728" s="361"/>
      <c r="FB728" s="361"/>
      <c r="FC728" s="361"/>
      <c r="FD728" s="361"/>
      <c r="FE728" s="361"/>
      <c r="FF728" s="361"/>
      <c r="FG728" s="361"/>
      <c r="FH728" s="361"/>
      <c r="FI728" s="361"/>
      <c r="FJ728" s="361"/>
      <c r="FK728" s="361"/>
      <c r="FL728" s="361"/>
      <c r="FM728" s="361"/>
      <c r="FN728" s="361"/>
      <c r="FO728" s="361"/>
      <c r="FP728" s="361"/>
      <c r="FQ728" s="361"/>
      <c r="FR728" s="361"/>
      <c r="FS728" s="361"/>
      <c r="FT728" s="361"/>
      <c r="FU728" s="361"/>
      <c r="FV728" s="361"/>
      <c r="FW728" s="361"/>
      <c r="FX728" s="361"/>
      <c r="FY728" s="361"/>
      <c r="FZ728" s="361"/>
      <c r="GA728" s="361"/>
      <c r="GB728" s="361"/>
      <c r="GC728" s="361"/>
      <c r="GD728" s="361"/>
      <c r="GE728" s="361"/>
      <c r="GF728" s="361"/>
      <c r="GG728" s="361"/>
      <c r="GH728" s="361"/>
      <c r="GI728" s="361"/>
      <c r="GJ728" s="361"/>
      <c r="GK728" s="361"/>
      <c r="GL728" s="361"/>
      <c r="GM728" s="361"/>
      <c r="GN728" s="361"/>
      <c r="GO728" s="361"/>
      <c r="GP728" s="361"/>
      <c r="GQ728" s="361"/>
      <c r="GR728" s="361"/>
      <c r="GS728" s="361"/>
      <c r="GT728" s="361"/>
      <c r="GU728" s="361"/>
      <c r="GV728" s="361"/>
      <c r="GW728" s="361"/>
      <c r="GX728" s="361"/>
      <c r="GY728" s="361"/>
      <c r="GZ728" s="361"/>
      <c r="HA728" s="361"/>
      <c r="HB728" s="361"/>
      <c r="HC728" s="361"/>
      <c r="HD728" s="361"/>
    </row>
    <row r="729" spans="4:212" ht="14.25">
      <c r="D729" s="361"/>
      <c r="E729" s="361"/>
      <c r="F729" s="361"/>
      <c r="G729" s="361"/>
      <c r="H729" s="361"/>
      <c r="I729" s="361"/>
      <c r="J729" s="361"/>
      <c r="K729" s="361"/>
      <c r="L729" s="361"/>
      <c r="M729" s="361"/>
      <c r="N729" s="361"/>
      <c r="O729" s="361"/>
      <c r="P729" s="361"/>
      <c r="Q729" s="361"/>
      <c r="R729" s="361"/>
      <c r="S729" s="361"/>
      <c r="T729" s="361"/>
      <c r="U729" s="361"/>
      <c r="V729" s="361"/>
      <c r="W729" s="361"/>
      <c r="X729" s="361"/>
      <c r="Y729" s="361"/>
      <c r="Z729" s="361"/>
      <c r="AA729" s="361"/>
      <c r="AB729" s="361"/>
      <c r="AC729" s="361"/>
      <c r="AD729" s="361"/>
      <c r="AE729" s="361"/>
      <c r="AF729" s="361"/>
      <c r="AG729" s="361"/>
      <c r="AH729" s="361"/>
      <c r="AI729" s="361"/>
      <c r="AJ729" s="361"/>
      <c r="AK729" s="361"/>
      <c r="AL729" s="361"/>
      <c r="AM729" s="361"/>
      <c r="AN729" s="361"/>
      <c r="AO729" s="361"/>
      <c r="AP729" s="361"/>
      <c r="AQ729" s="361"/>
      <c r="AR729" s="361"/>
      <c r="AS729" s="361"/>
      <c r="AT729" s="361"/>
      <c r="AU729" s="361"/>
      <c r="AV729" s="361"/>
      <c r="AW729" s="361"/>
      <c r="AX729" s="361"/>
      <c r="AY729" s="361"/>
      <c r="AZ729" s="361"/>
      <c r="BA729" s="361"/>
      <c r="BB729" s="361"/>
      <c r="BC729" s="361"/>
      <c r="BD729" s="361"/>
      <c r="BE729" s="361"/>
      <c r="BF729" s="361"/>
      <c r="BG729" s="361"/>
      <c r="BH729" s="361"/>
      <c r="BI729" s="361"/>
      <c r="BJ729" s="361"/>
      <c r="BK729" s="361"/>
      <c r="BL729" s="361"/>
      <c r="BM729" s="361"/>
      <c r="BN729" s="361"/>
      <c r="BO729" s="361"/>
      <c r="BP729" s="361"/>
      <c r="BQ729" s="361"/>
      <c r="BR729" s="361"/>
      <c r="BS729" s="361"/>
      <c r="BT729" s="361"/>
      <c r="BU729" s="361"/>
      <c r="BV729" s="361"/>
      <c r="BW729" s="361"/>
      <c r="BX729" s="361"/>
      <c r="BY729" s="361"/>
      <c r="BZ729" s="361"/>
      <c r="CA729" s="361"/>
      <c r="CB729" s="361"/>
      <c r="CC729" s="361"/>
      <c r="CD729" s="361"/>
      <c r="CE729" s="361"/>
      <c r="CF729" s="361"/>
      <c r="CG729" s="361"/>
      <c r="CH729" s="361"/>
      <c r="CI729" s="361"/>
      <c r="CJ729" s="361"/>
      <c r="CK729" s="361"/>
      <c r="CL729" s="361"/>
      <c r="CM729" s="361"/>
      <c r="CN729" s="361"/>
      <c r="CO729" s="361"/>
      <c r="CP729" s="361"/>
      <c r="CQ729" s="361"/>
      <c r="CR729" s="361"/>
      <c r="CS729" s="361"/>
      <c r="CT729" s="361"/>
      <c r="CU729" s="361"/>
      <c r="CV729" s="361"/>
      <c r="CW729" s="361"/>
      <c r="CX729" s="361"/>
      <c r="CY729" s="361"/>
      <c r="CZ729" s="361"/>
      <c r="DA729" s="361"/>
      <c r="DB729" s="361"/>
      <c r="DC729" s="361"/>
      <c r="DD729" s="361"/>
      <c r="DE729" s="361"/>
      <c r="DF729" s="361"/>
      <c r="DG729" s="361"/>
      <c r="DH729" s="361"/>
      <c r="DI729" s="361"/>
      <c r="DJ729" s="361"/>
      <c r="DK729" s="361"/>
      <c r="DL729" s="361"/>
      <c r="DM729" s="361"/>
      <c r="DN729" s="361"/>
      <c r="DO729" s="361"/>
      <c r="DP729" s="361"/>
      <c r="DQ729" s="361"/>
      <c r="DR729" s="361"/>
      <c r="DS729" s="361"/>
      <c r="DT729" s="361"/>
      <c r="DU729" s="361"/>
      <c r="DV729" s="361"/>
      <c r="DW729" s="361"/>
      <c r="DX729" s="361"/>
      <c r="DY729" s="361"/>
      <c r="DZ729" s="361"/>
      <c r="EA729" s="361"/>
      <c r="EB729" s="361"/>
      <c r="EC729" s="361"/>
      <c r="ED729" s="361"/>
      <c r="EE729" s="361"/>
      <c r="EF729" s="361"/>
      <c r="EG729" s="361"/>
      <c r="EH729" s="361"/>
      <c r="EI729" s="361"/>
      <c r="EJ729" s="361"/>
      <c r="EK729" s="361"/>
      <c r="EL729" s="361"/>
      <c r="EM729" s="361"/>
      <c r="EN729" s="361"/>
      <c r="EO729" s="361"/>
      <c r="EP729" s="361"/>
      <c r="EQ729" s="361"/>
      <c r="ER729" s="361"/>
      <c r="ES729" s="361"/>
      <c r="ET729" s="361"/>
      <c r="EU729" s="361"/>
      <c r="EV729" s="361"/>
      <c r="EW729" s="361"/>
      <c r="EX729" s="361"/>
      <c r="EY729" s="361"/>
      <c r="EZ729" s="361"/>
      <c r="FA729" s="361"/>
      <c r="FB729" s="361"/>
      <c r="FC729" s="361"/>
      <c r="FD729" s="361"/>
      <c r="FE729" s="361"/>
      <c r="FF729" s="361"/>
      <c r="FG729" s="361"/>
      <c r="FH729" s="361"/>
      <c r="FI729" s="361"/>
      <c r="FJ729" s="361"/>
      <c r="FK729" s="361"/>
      <c r="FL729" s="361"/>
      <c r="FM729" s="361"/>
      <c r="FN729" s="361"/>
      <c r="FO729" s="361"/>
      <c r="FP729" s="361"/>
      <c r="FQ729" s="361"/>
      <c r="FR729" s="361"/>
      <c r="FS729" s="361"/>
      <c r="FT729" s="361"/>
      <c r="FU729" s="361"/>
      <c r="FV729" s="361"/>
      <c r="FW729" s="361"/>
      <c r="FX729" s="361"/>
      <c r="FY729" s="361"/>
      <c r="FZ729" s="361"/>
      <c r="GA729" s="361"/>
      <c r="GB729" s="361"/>
      <c r="GC729" s="361"/>
      <c r="GD729" s="361"/>
      <c r="GE729" s="361"/>
      <c r="GF729" s="361"/>
      <c r="GG729" s="361"/>
      <c r="GH729" s="361"/>
      <c r="GI729" s="361"/>
      <c r="GJ729" s="361"/>
      <c r="GK729" s="361"/>
      <c r="GL729" s="361"/>
      <c r="GM729" s="361"/>
      <c r="GN729" s="361"/>
      <c r="GO729" s="361"/>
      <c r="GP729" s="361"/>
      <c r="GQ729" s="361"/>
      <c r="GR729" s="361"/>
      <c r="GS729" s="361"/>
      <c r="GT729" s="361"/>
      <c r="GU729" s="361"/>
      <c r="GV729" s="361"/>
      <c r="GW729" s="361"/>
      <c r="GX729" s="361"/>
      <c r="GY729" s="361"/>
      <c r="GZ729" s="361"/>
      <c r="HA729" s="361"/>
      <c r="HB729" s="361"/>
      <c r="HC729" s="361"/>
      <c r="HD729" s="361"/>
    </row>
    <row r="730" spans="4:212" ht="14.25">
      <c r="D730" s="361"/>
      <c r="E730" s="361"/>
      <c r="F730" s="361"/>
      <c r="G730" s="361"/>
      <c r="H730" s="361"/>
      <c r="I730" s="361"/>
      <c r="J730" s="361"/>
      <c r="K730" s="361"/>
      <c r="L730" s="361"/>
      <c r="M730" s="361"/>
      <c r="N730" s="361"/>
      <c r="O730" s="361"/>
      <c r="P730" s="361"/>
      <c r="Q730" s="361"/>
      <c r="R730" s="361"/>
      <c r="S730" s="361"/>
      <c r="T730" s="361"/>
      <c r="U730" s="361"/>
      <c r="V730" s="361"/>
      <c r="W730" s="361"/>
      <c r="X730" s="361"/>
      <c r="Y730" s="361"/>
      <c r="Z730" s="361"/>
      <c r="AA730" s="361"/>
      <c r="AB730" s="361"/>
      <c r="AC730" s="361"/>
      <c r="AD730" s="361"/>
      <c r="AE730" s="361"/>
      <c r="AF730" s="361"/>
      <c r="AG730" s="361"/>
      <c r="AH730" s="361"/>
      <c r="AI730" s="361"/>
      <c r="AJ730" s="361"/>
      <c r="AK730" s="361"/>
      <c r="AL730" s="361"/>
      <c r="AM730" s="361"/>
      <c r="AN730" s="361"/>
      <c r="AO730" s="361"/>
      <c r="AP730" s="361"/>
      <c r="AQ730" s="361"/>
      <c r="AR730" s="361"/>
      <c r="AS730" s="361"/>
      <c r="AT730" s="361"/>
      <c r="AU730" s="361"/>
      <c r="AV730" s="361"/>
      <c r="AW730" s="361"/>
      <c r="AX730" s="361"/>
      <c r="AY730" s="361"/>
      <c r="AZ730" s="361"/>
      <c r="BA730" s="361"/>
      <c r="BB730" s="361"/>
      <c r="BC730" s="361"/>
      <c r="BD730" s="361"/>
      <c r="BE730" s="361"/>
      <c r="BF730" s="361"/>
      <c r="BG730" s="361"/>
      <c r="BH730" s="361"/>
      <c r="BI730" s="361"/>
      <c r="BJ730" s="361"/>
      <c r="BK730" s="361"/>
      <c r="BL730" s="361"/>
      <c r="BM730" s="361"/>
      <c r="BN730" s="361"/>
      <c r="BO730" s="361"/>
      <c r="BP730" s="361"/>
      <c r="BQ730" s="361"/>
      <c r="BR730" s="361"/>
      <c r="BS730" s="361"/>
      <c r="BT730" s="361"/>
      <c r="BU730" s="361"/>
      <c r="BV730" s="361"/>
      <c r="BW730" s="361"/>
      <c r="BX730" s="361"/>
      <c r="BY730" s="361"/>
      <c r="BZ730" s="361"/>
      <c r="CA730" s="361"/>
      <c r="CB730" s="361"/>
      <c r="CC730" s="361"/>
      <c r="CD730" s="361"/>
      <c r="CE730" s="361"/>
      <c r="CF730" s="361"/>
      <c r="CG730" s="361"/>
      <c r="CH730" s="361"/>
      <c r="CI730" s="361"/>
      <c r="CJ730" s="361"/>
      <c r="CK730" s="361"/>
      <c r="CL730" s="361"/>
      <c r="CM730" s="361"/>
      <c r="CN730" s="361"/>
      <c r="CO730" s="361"/>
      <c r="CP730" s="361"/>
      <c r="CQ730" s="361"/>
      <c r="CR730" s="361"/>
      <c r="CS730" s="361"/>
      <c r="CT730" s="361"/>
      <c r="CU730" s="361"/>
      <c r="CV730" s="361"/>
      <c r="CW730" s="361"/>
      <c r="CX730" s="361"/>
      <c r="CY730" s="361"/>
      <c r="CZ730" s="361"/>
      <c r="DA730" s="361"/>
      <c r="DB730" s="361"/>
      <c r="DC730" s="361"/>
      <c r="DD730" s="361"/>
      <c r="DE730" s="361"/>
      <c r="DF730" s="361"/>
      <c r="DG730" s="361"/>
      <c r="DH730" s="361"/>
      <c r="DI730" s="361"/>
      <c r="DJ730" s="361"/>
      <c r="DK730" s="361"/>
      <c r="DL730" s="361"/>
      <c r="DM730" s="361"/>
      <c r="DN730" s="361"/>
      <c r="DO730" s="361"/>
      <c r="DP730" s="361"/>
      <c r="DQ730" s="361"/>
      <c r="DR730" s="361"/>
      <c r="DS730" s="361"/>
      <c r="DT730" s="361"/>
      <c r="DU730" s="361"/>
      <c r="DV730" s="361"/>
      <c r="DW730" s="361"/>
      <c r="DX730" s="361"/>
      <c r="DY730" s="361"/>
      <c r="DZ730" s="361"/>
      <c r="EA730" s="361"/>
      <c r="EB730" s="361"/>
      <c r="EC730" s="361"/>
      <c r="ED730" s="361"/>
      <c r="EE730" s="361"/>
      <c r="EF730" s="361"/>
      <c r="EG730" s="361"/>
      <c r="EH730" s="361"/>
      <c r="EI730" s="361"/>
      <c r="EJ730" s="361"/>
      <c r="EK730" s="361"/>
      <c r="EL730" s="361"/>
      <c r="EM730" s="361"/>
      <c r="EN730" s="361"/>
      <c r="EO730" s="361"/>
      <c r="EP730" s="361"/>
      <c r="EQ730" s="361"/>
      <c r="ER730" s="361"/>
      <c r="ES730" s="361"/>
      <c r="ET730" s="361"/>
      <c r="EU730" s="361"/>
      <c r="EV730" s="361"/>
      <c r="EW730" s="361"/>
      <c r="EX730" s="361"/>
      <c r="EY730" s="361"/>
      <c r="EZ730" s="361"/>
      <c r="FA730" s="361"/>
      <c r="FB730" s="361"/>
      <c r="FC730" s="361"/>
      <c r="FD730" s="361"/>
      <c r="FE730" s="361"/>
      <c r="FF730" s="361"/>
      <c r="FG730" s="361"/>
      <c r="FH730" s="361"/>
      <c r="FI730" s="361"/>
      <c r="FJ730" s="361"/>
      <c r="FK730" s="361"/>
      <c r="FL730" s="361"/>
      <c r="FM730" s="361"/>
      <c r="FN730" s="361"/>
      <c r="FO730" s="361"/>
      <c r="FP730" s="361"/>
      <c r="FQ730" s="361"/>
      <c r="FR730" s="361"/>
      <c r="FS730" s="361"/>
      <c r="FT730" s="361"/>
      <c r="FU730" s="361"/>
      <c r="FV730" s="361"/>
      <c r="FW730" s="361"/>
      <c r="FX730" s="361"/>
      <c r="FY730" s="361"/>
      <c r="FZ730" s="361"/>
      <c r="GA730" s="361"/>
      <c r="GB730" s="361"/>
      <c r="GC730" s="361"/>
      <c r="GD730" s="361"/>
      <c r="GE730" s="361"/>
      <c r="GF730" s="361"/>
      <c r="GG730" s="361"/>
      <c r="GH730" s="361"/>
      <c r="GI730" s="361"/>
      <c r="GJ730" s="361"/>
      <c r="GK730" s="361"/>
      <c r="GL730" s="361"/>
      <c r="GM730" s="361"/>
      <c r="GN730" s="361"/>
      <c r="GO730" s="361"/>
      <c r="GP730" s="361"/>
      <c r="GQ730" s="361"/>
      <c r="GR730" s="361"/>
      <c r="GS730" s="361"/>
      <c r="GT730" s="361"/>
      <c r="GU730" s="361"/>
      <c r="GV730" s="361"/>
      <c r="GW730" s="361"/>
      <c r="GX730" s="361"/>
      <c r="GY730" s="361"/>
      <c r="GZ730" s="361"/>
      <c r="HA730" s="361"/>
      <c r="HB730" s="361"/>
      <c r="HC730" s="361"/>
      <c r="HD730" s="361"/>
    </row>
  </sheetData>
  <conditionalFormatting sqref="D4:HD5 D718:HD730 GM6:HD717">
    <cfRule type="cellIs" dxfId="87" priority="1" operator="greaterThan">
      <formula>1</formula>
    </cfRule>
  </conditionalFormatting>
  <pageMargins left="0.7" right="0.7" top="0.75" bottom="0.75" header="0.3" footer="0.3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1798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defaultColWidth="12.625" defaultRowHeight="15" customHeight="1"/>
  <cols>
    <col min="1" max="1" width="28.375" customWidth="1"/>
    <col min="2" max="2" width="15.5" customWidth="1"/>
    <col min="3" max="3" width="9.5" customWidth="1"/>
    <col min="4" max="4" width="12.375" customWidth="1"/>
    <col min="5" max="5" width="16.25" customWidth="1"/>
    <col min="6" max="6" width="23.75" customWidth="1"/>
    <col min="7" max="7" width="12.875" customWidth="1"/>
    <col min="8" max="8" width="15.75" customWidth="1"/>
    <col min="9" max="10" width="16.125" customWidth="1"/>
    <col min="11" max="12" width="13" customWidth="1"/>
    <col min="13" max="16" width="12.375" customWidth="1"/>
    <col min="17" max="17" width="12.375" hidden="1" customWidth="1"/>
    <col min="18" max="18" width="9.625" hidden="1" customWidth="1"/>
    <col min="19" max="19" width="9.375" hidden="1" customWidth="1"/>
    <col min="20" max="21" width="8.375" hidden="1" customWidth="1"/>
    <col min="22" max="22" width="6.25" hidden="1" customWidth="1"/>
    <col min="23" max="23" width="5.75" hidden="1" customWidth="1"/>
    <col min="24" max="24" width="8" hidden="1" customWidth="1"/>
    <col min="25" max="26" width="8.625" hidden="1" customWidth="1"/>
    <col min="27" max="28" width="6.875" hidden="1" customWidth="1"/>
    <col min="29" max="29" width="6.25" hidden="1" customWidth="1"/>
    <col min="30" max="30" width="10.625" hidden="1" customWidth="1"/>
    <col min="31" max="31" width="7.25" hidden="1" customWidth="1"/>
    <col min="32" max="32" width="6.625" hidden="1" customWidth="1"/>
    <col min="33" max="33" width="3.25" hidden="1" customWidth="1"/>
  </cols>
  <sheetData>
    <row r="1" spans="1:33" ht="35.25" customHeight="1">
      <c r="A1" s="362" t="s">
        <v>9</v>
      </c>
      <c r="B1" s="363" t="s">
        <v>6564</v>
      </c>
      <c r="C1" s="364" t="s">
        <v>6565</v>
      </c>
      <c r="D1" s="365" t="s">
        <v>29</v>
      </c>
      <c r="E1" s="362" t="s">
        <v>30</v>
      </c>
      <c r="F1" s="364" t="s">
        <v>6566</v>
      </c>
      <c r="G1" s="364" t="s">
        <v>6567</v>
      </c>
      <c r="H1" s="366" t="s">
        <v>6568</v>
      </c>
      <c r="I1" s="367" t="s">
        <v>6569</v>
      </c>
      <c r="J1" s="367" t="s">
        <v>6570</v>
      </c>
      <c r="K1" s="367" t="s">
        <v>6571</v>
      </c>
      <c r="L1" s="368" t="s">
        <v>6572</v>
      </c>
      <c r="M1" s="369" t="s">
        <v>6573</v>
      </c>
      <c r="N1" s="369" t="s">
        <v>6574</v>
      </c>
      <c r="O1" s="369" t="s">
        <v>6575</v>
      </c>
      <c r="P1" s="369" t="s">
        <v>6576</v>
      </c>
      <c r="Q1" s="370" t="s">
        <v>15</v>
      </c>
      <c r="R1" s="370" t="s">
        <v>14</v>
      </c>
      <c r="S1" s="370" t="s">
        <v>17</v>
      </c>
      <c r="T1" s="370" t="s">
        <v>19</v>
      </c>
      <c r="U1" s="370" t="s">
        <v>6577</v>
      </c>
      <c r="V1" s="370" t="s">
        <v>20</v>
      </c>
      <c r="W1" s="370" t="s">
        <v>21</v>
      </c>
      <c r="X1" s="370" t="s">
        <v>6578</v>
      </c>
      <c r="Y1" s="370" t="s">
        <v>24</v>
      </c>
      <c r="Z1" s="370" t="s">
        <v>25</v>
      </c>
      <c r="AA1" s="370" t="s">
        <v>26</v>
      </c>
      <c r="AB1" s="371" t="s">
        <v>22</v>
      </c>
      <c r="AC1" s="370" t="s">
        <v>6579</v>
      </c>
      <c r="AD1" s="371" t="s">
        <v>6580</v>
      </c>
      <c r="AE1" s="371" t="s">
        <v>6581</v>
      </c>
      <c r="AF1" s="372" t="s">
        <v>6582</v>
      </c>
      <c r="AG1" s="373"/>
    </row>
    <row r="2" spans="1:33" ht="12" customHeight="1">
      <c r="A2" s="374" t="s">
        <v>3735</v>
      </c>
      <c r="B2" s="375" t="str">
        <f>VLOOKUP($A$2:$A$1749,'ENTER STAFF #S HERE'!$A$1:$B$5073,2,FALSE)</f>
        <v>C1486</v>
      </c>
      <c r="C2" s="374" t="s">
        <v>6583</v>
      </c>
      <c r="D2" s="376" t="s">
        <v>460</v>
      </c>
      <c r="E2" s="376" t="s">
        <v>5737</v>
      </c>
      <c r="F2" s="374" t="s">
        <v>6584</v>
      </c>
      <c r="G2" s="374" t="s">
        <v>6585</v>
      </c>
      <c r="H2" s="377">
        <f t="shared" ref="H2:H724" si="0">IF(G2="PT",48,IF(G2="FT TF",55,IF(G2="FT A0",28,IF(G2="PT PTTI",90,IF(G2="ADM PTTI",42,IF(G2="FT PTTI4",106,IF(G2="FT PTTI2",88,IF(G2="FT PTTI1",45,IF(G2="FT PTTI3",94,IF(G2="FT A2",45,IF(G2="FT",72,IF(G2="ADM",24,IF(G2="FT A2B",36,28)))))))))))))</f>
        <v>90</v>
      </c>
      <c r="I2" s="378" t="e">
        <f>SUMIFS('MASTER TT'!$J$2:$J$11126,'MASTER TT'!$I$2:$I$1126,A2:A18378,'MASTER TT'!$L$2:$L$11126,"&gt;0",'MASTER TT'!$AM$2:$AM$11126,"JAN-APRIL 2026")</f>
        <v>#VALUE!</v>
      </c>
      <c r="J2" s="378">
        <f>SUMIFS('MASTER TT'!$J$2:$J$11126,'MASTER TT'!$I$2:$I$11126,A2:A10042,'MASTER TT'!$L$2:$L$11126,"&gt;0",'MASTER TT'!$AM$2:$AM$11126,"MAY-AUG 2025")</f>
        <v>0</v>
      </c>
      <c r="K2" s="378">
        <f>SUMIFS('MASTER TT'!$J$2:$J$11126,'MASTER TT'!$I$2:$I$11126,A2:A10042,'MASTER TT'!$L$2:$L$11126,"&gt;0",'MASTER TT'!$AM$2:$AM$11126,"SEP-DEC 2025")</f>
        <v>0</v>
      </c>
      <c r="L2" s="378" t="e">
        <f t="shared" ref="L2:L725" si="1">H2-I2-J2-K2</f>
        <v>#VALUE!</v>
      </c>
      <c r="M2" s="379">
        <f>SUMIFS('MASTER TT'!$J$2:$J$1126,'MASTER TT'!$I$2:$I$1126,A2:A10042,'MASTER TT'!$L$2:$L$1126,"&gt;0",'MASTER TT'!$AM$2:$AM$1126,"JAN-APRIL 2025",'MASTER TT'!$AC$2:$AC$1126,"SOT")</f>
        <v>0</v>
      </c>
      <c r="N2" s="379">
        <f>SUMIFS('MASTER TT'!$J$2:$J$1126,'MASTER TT'!$I$2:$I$1126,A2:A10042,'MASTER TT'!$L$2:$L$1126,"&gt;0",'MASTER TT'!$AM$2:$AM$1126,"JAN-APRIL 2025",'MASTER TT'!$AC$2:$AC$1126,"SOB")</f>
        <v>0</v>
      </c>
      <c r="O2" s="379">
        <f>SUMIFS('MASTER TT'!$J$2:$J$1126,'MASTER TT'!$I$2:$I$1126,A2:A10042,'MASTER TT'!$L$2:$L$1126,"&gt;0",'MASTER TT'!$AM$2:$AM$1126,"JAN-APRIL 2025",'MASTER TT'!$AC$2:$AC$1126,"SEASS")</f>
        <v>0</v>
      </c>
      <c r="P2" s="379">
        <f>SUMIFS('MASTER TT'!$J$2:$J$1126,'MASTER TT'!$I$2:$I$1126,A2:A10042,'MASTER TT'!$L$2:$L$1126,"&gt;0",'MASTER TT'!$AM$2:$AM$1126,"JAN-APRIL 2025",'MASTER TT'!$AC$2:$AC$1126,"PTTI")</f>
        <v>0</v>
      </c>
      <c r="Q2" s="380" t="e">
        <f>SUMIFS('MASTER TT'!L2:L1126,'MASTER TT'!K2:K1126,C2:C10042,'MASTER TT'!N2:N1126,"&gt;0",'MASTER TT'!AC2:AC1126,"SOT",#REF!,"JAN-APRIL 2025")</f>
        <v>#REF!</v>
      </c>
      <c r="R2" s="381">
        <f>SUMIF('MASTER TT'!$I$1:$I$5897,$A$1:$A$721,'MASTER TT'!$N$1:$N$5897)</f>
        <v>0</v>
      </c>
      <c r="S2" s="381">
        <f>SUMIF('MASTER TT'!$I$1:$I$5897,$A$1:$A$721,'MASTER TT'!$Q$1:$Q$5897)</f>
        <v>0</v>
      </c>
      <c r="T2" s="381">
        <f>SUMIF('MASTER TT'!$I$1:$I$5897,$A$1:$A$721,'MASTER TT'!$S$1:$S$5897)</f>
        <v>0</v>
      </c>
      <c r="U2" s="381">
        <f>SUMIF('MASTER TT'!$I$1:$I$5897,$A$1:$A$721,'MASTER TT'!$R$1:$R$5897)</f>
        <v>0</v>
      </c>
      <c r="V2" s="381">
        <f>SUMIF('MASTER TT'!$I$1:$I$5897,$A$1:$A$721,'MASTER TT'!$T$1:$T$5897)</f>
        <v>0</v>
      </c>
      <c r="W2" s="381">
        <f>SUMIF('MASTER TT'!$I$1:$I$5897,$A$1:$A$721,'MASTER TT'!$U$1:$U$5897)</f>
        <v>0</v>
      </c>
      <c r="X2" s="381">
        <f>SUMIF('MASTER TT'!$I$1:$I$5897,$A$1:$A$721,'MASTER TT'!$W$1:$W$5897)</f>
        <v>0</v>
      </c>
      <c r="Y2" s="381">
        <f>SUMIF('MASTER TT'!$I$1:$I$5897,$A$1:$A$721,'MASTER TT'!$X$1:$X$5897)</f>
        <v>0</v>
      </c>
      <c r="Z2" s="381">
        <f>SUMIF('MASTER TT'!$I$1:$I$5897,$A$1:$A$721,'MASTER TT'!$Y$1:$Y$5897)</f>
        <v>0</v>
      </c>
      <c r="AA2" s="381">
        <f>SUMIF('MASTER TT'!$I$1:$I$5897,$A$1:$A$721,'MASTER TT'!$Z$1:$Z$5897)</f>
        <v>0</v>
      </c>
      <c r="AB2" s="381">
        <f>SUMIF('MASTER TT'!$I$1:$I$5905,$A$1:$A$721,'MASTER TT'!$V$1:$V$5905)</f>
        <v>0</v>
      </c>
      <c r="AC2" s="381">
        <f>SUMIF('MASTER TT'!$I$1:$I$5905,$A$1:$A$721,'MASTER TT'!$AB$1:$AB$5905)</f>
        <v>0</v>
      </c>
      <c r="AD2" s="381">
        <f>SUMIF('MASTER TT'!$I$1:$I$5905,$A$1:$A$721,'MASTER TT'!$P$1:$P$5905)</f>
        <v>0</v>
      </c>
      <c r="AE2" s="381" t="e">
        <f t="shared" ref="AE2:AE642" si="2">SUM(Q2:AD2)</f>
        <v>#REF!</v>
      </c>
      <c r="AF2" s="382" t="e">
        <f t="shared" ref="AF2:AF27" si="3">#REF!-SUM(Q2:AD2)</f>
        <v>#REF!</v>
      </c>
      <c r="AG2" s="383"/>
    </row>
    <row r="3" spans="1:33" ht="10.5" customHeight="1">
      <c r="A3" s="374" t="s">
        <v>3731</v>
      </c>
      <c r="B3" s="375" t="str">
        <f>VLOOKUP($A$2:$A$1749,'ENTER STAFF #S HERE'!$A$1:$B$5073,2,FALSE)</f>
        <v>C1464</v>
      </c>
      <c r="C3" s="374" t="s">
        <v>6586</v>
      </c>
      <c r="D3" s="384" t="s">
        <v>6587</v>
      </c>
      <c r="E3" s="376" t="s">
        <v>5642</v>
      </c>
      <c r="F3" s="374" t="s">
        <v>6584</v>
      </c>
      <c r="G3" s="376" t="s">
        <v>6588</v>
      </c>
      <c r="H3" s="377">
        <f t="shared" si="0"/>
        <v>55</v>
      </c>
      <c r="I3" s="378" t="e">
        <f>SUMIFS('MASTER TT'!$J$2:$J$11126,'MASTER TT'!$I$2:$I$1126,A3:A18379,'MASTER TT'!$L$2:$L$11126,"&gt;0",'MASTER TT'!$AM$2:$AM$11126,"JAN-APRIL 2026")</f>
        <v>#VALUE!</v>
      </c>
      <c r="J3" s="378">
        <f>SUMIFS('MASTER TT'!$J$2:$J$11126,'MASTER TT'!$I$2:$I$11126,A3:A10043,'MASTER TT'!$L$2:$L$11126,"&gt;0",'MASTER TT'!$AM$2:$AM$11126,"MAY-AUG 2025")</f>
        <v>0</v>
      </c>
      <c r="K3" s="378">
        <f>SUMIFS('MASTER TT'!$J$2:$J$11126,'MASTER TT'!$I$2:$I$11126,A3:A10043,'MASTER TT'!$L$2:$L$11126,"&gt;0",'MASTER TT'!$AM$2:$AM$11126,"SEP-DEC 2025")</f>
        <v>0</v>
      </c>
      <c r="L3" s="378" t="e">
        <f t="shared" si="1"/>
        <v>#VALUE!</v>
      </c>
      <c r="M3" s="379">
        <f>SUMIFS('MASTER TT'!$J$2:$J$1126,'MASTER TT'!$I$2:$I$1126,A3:A10043,'MASTER TT'!$L$2:$L$1126,"&gt;0",'MASTER TT'!$AM$2:$AM$1126,"JAN-APRIL 2025",'MASTER TT'!$AC$2:$AC$1126,"SOT")</f>
        <v>0</v>
      </c>
      <c r="N3" s="379">
        <f>SUMIFS('MASTER TT'!$J$2:$J$1126,'MASTER TT'!$I$2:$I$1126,A3:A10043,'MASTER TT'!$L$2:$L$1126,"&gt;0",'MASTER TT'!$AM$2:$AM$1126,"JAN-APRIL 2025",'MASTER TT'!$AC$2:$AC$1126,"SOB")</f>
        <v>0</v>
      </c>
      <c r="O3" s="379">
        <f>SUMIFS('MASTER TT'!$J$2:$J$1126,'MASTER TT'!$I$2:$I$1126,A3:A10043,'MASTER TT'!$L$2:$L$1126,"&gt;0",'MASTER TT'!$AM$2:$AM$1126,"JAN-APRIL 2025",'MASTER TT'!$AC$2:$AC$1126,"SEASS")</f>
        <v>0</v>
      </c>
      <c r="P3" s="379">
        <f>SUMIFS('MASTER TT'!$J$2:$J$1126,'MASTER TT'!$I$2:$I$1126,A3:A10043,'MASTER TT'!$L$2:$L$1126,"&gt;0",'MASTER TT'!$AM$2:$AM$1126,"JAN-APRIL 2025",'MASTER TT'!$AC$2:$AC$1126,"PTTI")</f>
        <v>0</v>
      </c>
      <c r="Q3" s="381">
        <f>SUMIF('MASTER TT'!$I$1:$I$5897,$A$1:$A$721,'MASTER TT'!$O$1:$O$5897)</f>
        <v>0</v>
      </c>
      <c r="R3" s="381">
        <f>SUMIF('MASTER TT'!$I$1:$I$5897,$A$1:$A$721,'MASTER TT'!$N$1:$N$5897)</f>
        <v>0</v>
      </c>
      <c r="S3" s="381">
        <f>SUMIF('MASTER TT'!$I$1:$I$5897,$A$1:$A$721,'MASTER TT'!$Q$1:$Q$5897)</f>
        <v>0</v>
      </c>
      <c r="T3" s="381">
        <f>SUMIF('MASTER TT'!$I$1:$I$5897,$A$1:$A$721,'MASTER TT'!$S$1:$S$5897)</f>
        <v>0</v>
      </c>
      <c r="U3" s="381">
        <f>SUMIF('MASTER TT'!$I$1:$I$5897,$A$1:$A$721,'MASTER TT'!$R$1:$R$5897)</f>
        <v>0</v>
      </c>
      <c r="V3" s="381">
        <f>SUMIF('MASTER TT'!$I$1:$I$5897,$A$1:$A$721,'MASTER TT'!$T$1:$T$5897)</f>
        <v>0</v>
      </c>
      <c r="W3" s="381">
        <f>SUMIF('MASTER TT'!$I$1:$I$5897,$A$1:$A$721,'MASTER TT'!$U$1:$U$5897)</f>
        <v>0</v>
      </c>
      <c r="X3" s="381">
        <f>SUMIF('MASTER TT'!$I$1:$I$5897,$A$1:$A$721,'MASTER TT'!$W$1:$W$5897)</f>
        <v>0</v>
      </c>
      <c r="Y3" s="381">
        <f>SUMIF('MASTER TT'!$I$1:$I$5897,$A$1:$A$721,'MASTER TT'!$X$1:$X$5897)</f>
        <v>0</v>
      </c>
      <c r="Z3" s="381">
        <f>SUMIF('MASTER TT'!$I$1:$I$5897,$A$1:$A$721,'MASTER TT'!$Y$1:$Y$5897)</f>
        <v>0</v>
      </c>
      <c r="AA3" s="381">
        <f>SUMIF('MASTER TT'!$I$1:$I$5897,$A$1:$A$721,'MASTER TT'!$Z$1:$Z$5897)</f>
        <v>0</v>
      </c>
      <c r="AB3" s="381">
        <f>SUMIF('MASTER TT'!$I$1:$I$5905,$A$1:$A$721,'MASTER TT'!$V$1:$V$5905)</f>
        <v>0</v>
      </c>
      <c r="AC3" s="381">
        <f>SUMIF('MASTER TT'!$I$1:$I$5905,$A$1:$A$721,'MASTER TT'!$AB$1:$AB$5905)</f>
        <v>0</v>
      </c>
      <c r="AD3" s="381">
        <f>SUMIF('MASTER TT'!$I$1:$I$5905,$A$1:$A$721,'MASTER TT'!$P$1:$P$5905)</f>
        <v>0</v>
      </c>
      <c r="AE3" s="381">
        <f t="shared" si="2"/>
        <v>0</v>
      </c>
      <c r="AF3" s="382" t="e">
        <f t="shared" si="3"/>
        <v>#REF!</v>
      </c>
      <c r="AG3" s="383"/>
    </row>
    <row r="4" spans="1:33" ht="14.25" customHeight="1">
      <c r="A4" s="385" t="s">
        <v>4278</v>
      </c>
      <c r="B4" s="375" t="str">
        <f>VLOOKUP($A$2:$A$1749,'ENTER STAFF #S HERE'!$A$1:$B$5073,2,FALSE)</f>
        <v>C1717</v>
      </c>
      <c r="C4" s="385" t="s">
        <v>6583</v>
      </c>
      <c r="D4" s="386" t="s">
        <v>6587</v>
      </c>
      <c r="E4" s="385" t="s">
        <v>5680</v>
      </c>
      <c r="F4" s="385" t="s">
        <v>6589</v>
      </c>
      <c r="G4" s="385" t="s">
        <v>5663</v>
      </c>
      <c r="H4" s="377">
        <f t="shared" si="0"/>
        <v>48</v>
      </c>
      <c r="I4" s="378" t="e">
        <f>SUMIFS('MASTER TT'!$J$2:$J$11126,'MASTER TT'!$I$2:$I$1126,A4:A18380,'MASTER TT'!$L$2:$L$11126,"&gt;0",'MASTER TT'!$AM$2:$AM$11126,"JAN-APRIL 2026")</f>
        <v>#VALUE!</v>
      </c>
      <c r="J4" s="378">
        <f>SUMIFS('MASTER TT'!$J$2:$J$11126,'MASTER TT'!$I$2:$I$11126,A4:A10044,'MASTER TT'!$L$2:$L$11126,"&gt;0",'MASTER TT'!$AM$2:$AM$11126,"MAY-AUG 2025")</f>
        <v>0</v>
      </c>
      <c r="K4" s="378">
        <f>SUMIFS('MASTER TT'!$J$2:$J$11126,'MASTER TT'!$I$2:$I$11126,A4:A10044,'MASTER TT'!$L$2:$L$11126,"&gt;0",'MASTER TT'!$AM$2:$AM$11126,"SEP-DEC 2025")</f>
        <v>0</v>
      </c>
      <c r="L4" s="378" t="e">
        <f t="shared" si="1"/>
        <v>#VALUE!</v>
      </c>
      <c r="M4" s="379">
        <f>SUMIFS('MASTER TT'!$J$2:$J$1126,'MASTER TT'!$I$2:$I$1126,A4:A10044,'MASTER TT'!$L$2:$L$1126,"&gt;0",'MASTER TT'!$AM$2:$AM$1126,"JAN-APRIL 2025",'MASTER TT'!$AC$2:$AC$1126,"SOT")</f>
        <v>0</v>
      </c>
      <c r="N4" s="379">
        <f>SUMIFS('MASTER TT'!$J$2:$J$1126,'MASTER TT'!$I$2:$I$1126,A4:A10044,'MASTER TT'!$L$2:$L$1126,"&gt;0",'MASTER TT'!$AM$2:$AM$1126,"JAN-APRIL 2025",'MASTER TT'!$AC$2:$AC$1126,"SOB")</f>
        <v>0</v>
      </c>
      <c r="O4" s="379">
        <f>SUMIFS('MASTER TT'!$J$2:$J$1126,'MASTER TT'!$I$2:$I$1126,A4:A10044,'MASTER TT'!$L$2:$L$1126,"&gt;0",'MASTER TT'!$AM$2:$AM$1126,"JAN-APRIL 2025",'MASTER TT'!$AC$2:$AC$1126,"SEASS")</f>
        <v>0</v>
      </c>
      <c r="P4" s="379">
        <f>SUMIFS('MASTER TT'!$J$2:$J$1126,'MASTER TT'!$I$2:$I$1126,A4:A10044,'MASTER TT'!$L$2:$L$1126,"&gt;0",'MASTER TT'!$AM$2:$AM$1126,"JAN-APRIL 2025",'MASTER TT'!$AC$2:$AC$1126,"PTTI")</f>
        <v>0</v>
      </c>
      <c r="Q4" s="381">
        <f>SUMIF('MASTER TT'!$I$1:$I$5897,$A$1:$A$721,'MASTER TT'!$O$1:$O$5897)</f>
        <v>0</v>
      </c>
      <c r="R4" s="381">
        <f>SUMIF('MASTER TT'!$I$1:$I$5897,$A$1:$A$721,'MASTER TT'!$N$1:$N$5897)</f>
        <v>0</v>
      </c>
      <c r="S4" s="381">
        <f>SUMIF('MASTER TT'!$I$1:$I$5897,$A$1:$A$721,'MASTER TT'!$Q$1:$Q$5897)</f>
        <v>0</v>
      </c>
      <c r="T4" s="381">
        <f>SUMIF('MASTER TT'!$I$1:$I$5897,$A$1:$A$721,'MASTER TT'!$S$1:$S$5897)</f>
        <v>0</v>
      </c>
      <c r="U4" s="381">
        <f>SUMIF('MASTER TT'!$I$1:$I$5897,$A$1:$A$721,'MASTER TT'!$R$1:$R$5897)</f>
        <v>0</v>
      </c>
      <c r="V4" s="381">
        <f>SUMIF('MASTER TT'!$I$1:$I$5897,$A$1:$A$721,'MASTER TT'!$T$1:$T$5897)</f>
        <v>0</v>
      </c>
      <c r="W4" s="381">
        <f>SUMIF('MASTER TT'!$I$1:$I$5897,$A$1:$A$721,'MASTER TT'!$U$1:$U$5897)</f>
        <v>0</v>
      </c>
      <c r="X4" s="381">
        <f>SUMIF('MASTER TT'!$I$1:$I$5897,$A$1:$A$721,'MASTER TT'!$W$1:$W$5897)</f>
        <v>2</v>
      </c>
      <c r="Y4" s="381">
        <f>SUMIF('MASTER TT'!$I$1:$I$5897,$A$1:$A$721,'MASTER TT'!$X$1:$X$5897)</f>
        <v>0</v>
      </c>
      <c r="Z4" s="381">
        <f>SUMIF('MASTER TT'!$I$1:$I$5897,$A$1:$A$721,'MASTER TT'!$Y$1:$Y$5897)</f>
        <v>0</v>
      </c>
      <c r="AA4" s="381">
        <f>SUMIF('MASTER TT'!$I$1:$I$5897,$A$1:$A$721,'MASTER TT'!$Z$1:$Z$5897)</f>
        <v>0</v>
      </c>
      <c r="AB4" s="381">
        <f>SUMIF('MASTER TT'!$I$1:$I$5905,$A$1:$A$721,'MASTER TT'!$V$1:$V$5905)</f>
        <v>0</v>
      </c>
      <c r="AC4" s="381">
        <f>SUMIF('MASTER TT'!$I$1:$I$5905,$A$1:$A$721,'MASTER TT'!$AB$1:$AB$5905)</f>
        <v>0</v>
      </c>
      <c r="AD4" s="381">
        <f>SUMIF('MASTER TT'!$I$1:$I$5905,$A$1:$A$721,'MASTER TT'!$P$1:$P$5905)</f>
        <v>0</v>
      </c>
      <c r="AE4" s="381">
        <f t="shared" si="2"/>
        <v>2</v>
      </c>
      <c r="AF4" s="382" t="e">
        <f t="shared" si="3"/>
        <v>#REF!</v>
      </c>
      <c r="AG4" s="383"/>
    </row>
    <row r="5" spans="1:33" ht="14.25" customHeight="1">
      <c r="A5" s="374" t="s">
        <v>4030</v>
      </c>
      <c r="B5" s="375">
        <f>VLOOKUP($A$2:$A$1749,'ENTER STAFF #S HERE'!$A$1:$B$5073,2,FALSE)</f>
        <v>267</v>
      </c>
      <c r="C5" s="374" t="s">
        <v>6586</v>
      </c>
      <c r="D5" s="384" t="s">
        <v>460</v>
      </c>
      <c r="E5" s="387"/>
      <c r="F5" s="387"/>
      <c r="G5" s="374" t="s">
        <v>6590</v>
      </c>
      <c r="H5" s="377">
        <f t="shared" si="0"/>
        <v>28</v>
      </c>
      <c r="I5" s="378" t="e">
        <f>SUMIFS('MASTER TT'!$J$2:$J$11126,'MASTER TT'!$I$2:$I$1126,A5:A18381,'MASTER TT'!$L$2:$L$11126,"&gt;0",'MASTER TT'!$AM$2:$AM$11126,"JAN-APRIL 2026")</f>
        <v>#VALUE!</v>
      </c>
      <c r="J5" s="378">
        <f>SUMIFS('MASTER TT'!$J$2:$J$11126,'MASTER TT'!$I$2:$I$11126,A5:A10045,'MASTER TT'!$L$2:$L$11126,"&gt;0",'MASTER TT'!$AM$2:$AM$11126,"MAY-AUG 2025")</f>
        <v>0</v>
      </c>
      <c r="K5" s="378">
        <f>SUMIFS('MASTER TT'!$J$2:$J$11126,'MASTER TT'!$I$2:$I$11126,A5:A10045,'MASTER TT'!$L$2:$L$11126,"&gt;0",'MASTER TT'!$AM$2:$AM$11126,"SEP-DEC 2025")</f>
        <v>0</v>
      </c>
      <c r="L5" s="378" t="e">
        <f t="shared" si="1"/>
        <v>#VALUE!</v>
      </c>
      <c r="M5" s="379">
        <f>SUMIFS('MASTER TT'!$J$2:$J$1126,'MASTER TT'!$I$2:$I$1126,A5:A10045,'MASTER TT'!$L$2:$L$1126,"&gt;0",'MASTER TT'!$AM$2:$AM$1126,"JAN-APRIL 2025",'MASTER TT'!$AC$2:$AC$1126,"SOT")</f>
        <v>0</v>
      </c>
      <c r="N5" s="379">
        <f>SUMIFS('MASTER TT'!$J$2:$J$1126,'MASTER TT'!$I$2:$I$1126,A5:A10045,'MASTER TT'!$L$2:$L$1126,"&gt;0",'MASTER TT'!$AM$2:$AM$1126,"JAN-APRIL 2025",'MASTER TT'!$AC$2:$AC$1126,"SOB")</f>
        <v>0</v>
      </c>
      <c r="O5" s="379">
        <f>SUMIFS('MASTER TT'!$J$2:$J$1126,'MASTER TT'!$I$2:$I$1126,A5:A10045,'MASTER TT'!$L$2:$L$1126,"&gt;0",'MASTER TT'!$AM$2:$AM$1126,"JAN-APRIL 2025",'MASTER TT'!$AC$2:$AC$1126,"SEASS")</f>
        <v>0</v>
      </c>
      <c r="P5" s="379">
        <f>SUMIFS('MASTER TT'!$J$2:$J$1126,'MASTER TT'!$I$2:$I$1126,A5:A10045,'MASTER TT'!$L$2:$L$1126,"&gt;0",'MASTER TT'!$AM$2:$AM$1126,"JAN-APRIL 2025",'MASTER TT'!$AC$2:$AC$1126,"PTTI")</f>
        <v>0</v>
      </c>
      <c r="Q5" s="381">
        <f>SUMIF('MASTER TT'!$I$1:$I$5897,$A$1:$A$721,'MASTER TT'!$O$1:$O$5897)</f>
        <v>0</v>
      </c>
      <c r="R5" s="381">
        <f>SUMIF('MASTER TT'!$I$1:$I$5897,$A$1:$A$721,'MASTER TT'!$N$1:$N$5897)</f>
        <v>0</v>
      </c>
      <c r="S5" s="381">
        <f>SUMIF('MASTER TT'!$I$1:$I$5897,$A$1:$A$721,'MASTER TT'!$Q$1:$Q$5897)</f>
        <v>0</v>
      </c>
      <c r="T5" s="381">
        <f>SUMIF('MASTER TT'!$I$1:$I$5897,$A$1:$A$721,'MASTER TT'!$S$1:$S$5897)</f>
        <v>0</v>
      </c>
      <c r="U5" s="381">
        <f>SUMIF('MASTER TT'!$I$1:$I$5897,$A$1:$A$721,'MASTER TT'!$R$1:$R$5897)</f>
        <v>0</v>
      </c>
      <c r="V5" s="381">
        <f>SUMIF('MASTER TT'!$I$1:$I$5897,$A$1:$A$721,'MASTER TT'!$T$1:$T$5897)</f>
        <v>0</v>
      </c>
      <c r="W5" s="381">
        <f>SUMIF('MASTER TT'!$I$1:$I$5897,$A$1:$A$721,'MASTER TT'!$U$1:$U$5897)</f>
        <v>0</v>
      </c>
      <c r="X5" s="381">
        <f>SUMIF('MASTER TT'!$I$1:$I$5897,$A$1:$A$721,'MASTER TT'!$W$1:$W$5897)</f>
        <v>0</v>
      </c>
      <c r="Y5" s="381">
        <f>SUMIF('MASTER TT'!$I$1:$I$5897,$A$1:$A$721,'MASTER TT'!$X$1:$X$5897)</f>
        <v>0</v>
      </c>
      <c r="Z5" s="381">
        <f>SUMIF('MASTER TT'!$I$1:$I$5897,$A$1:$A$721,'MASTER TT'!$Y$1:$Y$5897)</f>
        <v>0</v>
      </c>
      <c r="AA5" s="381">
        <f>SUMIF('MASTER TT'!$I$1:$I$5897,$A$1:$A$721,'MASTER TT'!$Z$1:$Z$5897)</f>
        <v>0</v>
      </c>
      <c r="AB5" s="381">
        <f>SUMIF('MASTER TT'!$I$1:$I$5905,$A$1:$A$721,'MASTER TT'!$V$1:$V$5905)</f>
        <v>0</v>
      </c>
      <c r="AC5" s="381">
        <f>SUMIF('MASTER TT'!$I$1:$I$5905,$A$1:$A$721,'MASTER TT'!$AB$1:$AB$5905)</f>
        <v>0</v>
      </c>
      <c r="AD5" s="381">
        <f>SUMIF('MASTER TT'!$I$1:$I$5905,$A$1:$A$721,'MASTER TT'!$P$1:$P$5905)</f>
        <v>0</v>
      </c>
      <c r="AE5" s="381">
        <f t="shared" si="2"/>
        <v>0</v>
      </c>
      <c r="AF5" s="382" t="e">
        <f t="shared" si="3"/>
        <v>#REF!</v>
      </c>
      <c r="AG5" s="383"/>
    </row>
    <row r="6" spans="1:33" ht="14.25" customHeight="1">
      <c r="A6" s="385" t="s">
        <v>4282</v>
      </c>
      <c r="B6" s="375" t="str">
        <f>VLOOKUP($A$2:$A$1749,'ENTER STAFF #S HERE'!$A$1:$B$5073,2,FALSE)</f>
        <v>C1718</v>
      </c>
      <c r="C6" s="385" t="s">
        <v>6583</v>
      </c>
      <c r="D6" s="386" t="s">
        <v>6587</v>
      </c>
      <c r="E6" s="386" t="s">
        <v>5680</v>
      </c>
      <c r="F6" s="386" t="s">
        <v>6584</v>
      </c>
      <c r="G6" s="385" t="s">
        <v>5663</v>
      </c>
      <c r="H6" s="377">
        <f t="shared" si="0"/>
        <v>48</v>
      </c>
      <c r="I6" s="378" t="e">
        <f>SUMIFS('MASTER TT'!$J$2:$J$11126,'MASTER TT'!$I$2:$I$1126,A6:A18382,'MASTER TT'!$L$2:$L$11126,"&gt;0",'MASTER TT'!$AM$2:$AM$11126,"JAN-APRIL 2026")</f>
        <v>#VALUE!</v>
      </c>
      <c r="J6" s="378">
        <f>SUMIFS('MASTER TT'!$J$2:$J$11126,'MASTER TT'!$I$2:$I$11126,A6:A10046,'MASTER TT'!$L$2:$L$11126,"&gt;0",'MASTER TT'!$AM$2:$AM$11126,"MAY-AUG 2025")</f>
        <v>0</v>
      </c>
      <c r="K6" s="378">
        <f>SUMIFS('MASTER TT'!$J$2:$J$11126,'MASTER TT'!$I$2:$I$11126,A6:A10046,'MASTER TT'!$L$2:$L$11126,"&gt;0",'MASTER TT'!$AM$2:$AM$11126,"SEP-DEC 2025")</f>
        <v>0</v>
      </c>
      <c r="L6" s="378" t="e">
        <f t="shared" si="1"/>
        <v>#VALUE!</v>
      </c>
      <c r="M6" s="379">
        <f>SUMIFS('MASTER TT'!$J$2:$J$1126,'MASTER TT'!$I$2:$I$1126,A6:A10046,'MASTER TT'!$L$2:$L$1126,"&gt;0",'MASTER TT'!$AM$2:$AM$1126,"JAN-APRIL 2025",'MASTER TT'!$AC$2:$AC$1126,"SOT")</f>
        <v>0</v>
      </c>
      <c r="N6" s="379">
        <f>SUMIFS('MASTER TT'!$J$2:$J$1126,'MASTER TT'!$I$2:$I$1126,A6:A10046,'MASTER TT'!$L$2:$L$1126,"&gt;0",'MASTER TT'!$AM$2:$AM$1126,"JAN-APRIL 2025",'MASTER TT'!$AC$2:$AC$1126,"SOB")</f>
        <v>0</v>
      </c>
      <c r="O6" s="379">
        <f>SUMIFS('MASTER TT'!$J$2:$J$1126,'MASTER TT'!$I$2:$I$1126,A6:A10046,'MASTER TT'!$L$2:$L$1126,"&gt;0",'MASTER TT'!$AM$2:$AM$1126,"JAN-APRIL 2025",'MASTER TT'!$AC$2:$AC$1126,"SEASS")</f>
        <v>0</v>
      </c>
      <c r="P6" s="379">
        <f>SUMIFS('MASTER TT'!$J$2:$J$1126,'MASTER TT'!$I$2:$I$1126,A6:A10046,'MASTER TT'!$L$2:$L$1126,"&gt;0",'MASTER TT'!$AM$2:$AM$1126,"JAN-APRIL 2025",'MASTER TT'!$AC$2:$AC$1126,"PTTI")</f>
        <v>0</v>
      </c>
      <c r="Q6" s="381">
        <f>SUMIF('MASTER TT'!$I$1:$I$5897,$A$1:$A$721,'MASTER TT'!$O$1:$O$5897)</f>
        <v>0</v>
      </c>
      <c r="R6" s="381">
        <f>SUMIF('MASTER TT'!$I$1:$I$5897,$A$1:$A$721,'MASTER TT'!$N$1:$N$5897)</f>
        <v>0</v>
      </c>
      <c r="S6" s="381">
        <f>SUMIF('MASTER TT'!$I$1:$I$5897,$A$1:$A$721,'MASTER TT'!$Q$1:$Q$5897)</f>
        <v>0</v>
      </c>
      <c r="T6" s="381">
        <f>SUMIF('MASTER TT'!$I$1:$I$5897,$A$1:$A$721,'MASTER TT'!$S$1:$S$5897)</f>
        <v>0</v>
      </c>
      <c r="U6" s="381">
        <f>SUMIF('MASTER TT'!$I$1:$I$5897,$A$1:$A$721,'MASTER TT'!$R$1:$R$5897)</f>
        <v>0</v>
      </c>
      <c r="V6" s="381">
        <f>SUMIF('MASTER TT'!$I$1:$I$5897,$A$1:$A$721,'MASTER TT'!$T$1:$T$5897)</f>
        <v>0</v>
      </c>
      <c r="W6" s="381">
        <f>SUMIF('MASTER TT'!$I$1:$I$5897,$A$1:$A$721,'MASTER TT'!$U$1:$U$5897)</f>
        <v>0</v>
      </c>
      <c r="X6" s="381">
        <f>SUMIF('MASTER TT'!$I$1:$I$5897,$A$1:$A$721,'MASTER TT'!$W$1:$W$5897)</f>
        <v>0</v>
      </c>
      <c r="Y6" s="381">
        <f>SUMIF('MASTER TT'!$I$1:$I$5897,$A$1:$A$721,'MASTER TT'!$X$1:$X$5897)</f>
        <v>0</v>
      </c>
      <c r="Z6" s="381">
        <f>SUMIF('MASTER TT'!$I$1:$I$5897,$A$1:$A$721,'MASTER TT'!$Y$1:$Y$5897)</f>
        <v>0</v>
      </c>
      <c r="AA6" s="381">
        <f>SUMIF('MASTER TT'!$I$1:$I$5897,$A$1:$A$721,'MASTER TT'!$Z$1:$Z$5897)</f>
        <v>0</v>
      </c>
      <c r="AB6" s="381">
        <f>SUMIF('MASTER TT'!$I$1:$I$5905,$A$1:$A$721,'MASTER TT'!$V$1:$V$5905)</f>
        <v>0</v>
      </c>
      <c r="AC6" s="381">
        <f>SUMIF('MASTER TT'!$I$1:$I$5905,$A$1:$A$721,'MASTER TT'!$AB$1:$AB$5905)</f>
        <v>0</v>
      </c>
      <c r="AD6" s="381">
        <f>SUMIF('MASTER TT'!$I$1:$I$5905,$A$1:$A$721,'MASTER TT'!$P$1:$P$5905)</f>
        <v>0</v>
      </c>
      <c r="AE6" s="381">
        <f t="shared" si="2"/>
        <v>0</v>
      </c>
      <c r="AF6" s="382" t="e">
        <f t="shared" si="3"/>
        <v>#REF!</v>
      </c>
      <c r="AG6" s="383"/>
    </row>
    <row r="7" spans="1:33" ht="14.25" customHeight="1">
      <c r="A7" s="374" t="s">
        <v>3675</v>
      </c>
      <c r="B7" s="375">
        <f>VLOOKUP($A$2:$A$1749,'ENTER STAFF #S HERE'!$A$1:$B$5073,2,FALSE)</f>
        <v>195</v>
      </c>
      <c r="C7" s="374" t="s">
        <v>6586</v>
      </c>
      <c r="D7" s="374" t="s">
        <v>6591</v>
      </c>
      <c r="E7" s="388"/>
      <c r="F7" s="388"/>
      <c r="G7" s="374" t="s">
        <v>6592</v>
      </c>
      <c r="H7" s="377">
        <f t="shared" si="0"/>
        <v>24</v>
      </c>
      <c r="I7" s="378" t="e">
        <f>SUMIFS('MASTER TT'!$J$2:$J$11126,'MASTER TT'!$I$2:$I$1126,A7:A18383,'MASTER TT'!$L$2:$L$11126,"&gt;0",'MASTER TT'!$AM$2:$AM$11126,"JAN-APRIL 2026")</f>
        <v>#VALUE!</v>
      </c>
      <c r="J7" s="378">
        <f>SUMIFS('MASTER TT'!$J$2:$J$11126,'MASTER TT'!$I$2:$I$11126,A7:A10047,'MASTER TT'!$L$2:$L$11126,"&gt;0",'MASTER TT'!$AM$2:$AM$11126,"MAY-AUG 2025")</f>
        <v>0</v>
      </c>
      <c r="K7" s="378">
        <f>SUMIFS('MASTER TT'!$J$2:$J$11126,'MASTER TT'!$I$2:$I$11126,A7:A10047,'MASTER TT'!$L$2:$L$11126,"&gt;0",'MASTER TT'!$AM$2:$AM$11126,"SEP-DEC 2025")</f>
        <v>0</v>
      </c>
      <c r="L7" s="378" t="e">
        <f t="shared" si="1"/>
        <v>#VALUE!</v>
      </c>
      <c r="M7" s="379">
        <f>SUMIFS('MASTER TT'!$J$2:$J$1126,'MASTER TT'!$I$2:$I$1126,A7:A10047,'MASTER TT'!$L$2:$L$1126,"&gt;0",'MASTER TT'!$AM$2:$AM$1126,"JAN-APRIL 2025",'MASTER TT'!$AC$2:$AC$1126,"SOT")</f>
        <v>0</v>
      </c>
      <c r="N7" s="379">
        <f>SUMIFS('MASTER TT'!$J$2:$J$1126,'MASTER TT'!$I$2:$I$1126,A7:A10047,'MASTER TT'!$L$2:$L$1126,"&gt;0",'MASTER TT'!$AM$2:$AM$1126,"JAN-APRIL 2025",'MASTER TT'!$AC$2:$AC$1126,"SOB")</f>
        <v>0</v>
      </c>
      <c r="O7" s="379">
        <f>SUMIFS('MASTER TT'!$J$2:$J$1126,'MASTER TT'!$I$2:$I$1126,A7:A10047,'MASTER TT'!$L$2:$L$1126,"&gt;0",'MASTER TT'!$AM$2:$AM$1126,"JAN-APRIL 2025",'MASTER TT'!$AC$2:$AC$1126,"SEASS")</f>
        <v>0</v>
      </c>
      <c r="P7" s="379">
        <f>SUMIFS('MASTER TT'!$J$2:$J$1126,'MASTER TT'!$I$2:$I$1126,A7:A10047,'MASTER TT'!$L$2:$L$1126,"&gt;0",'MASTER TT'!$AM$2:$AM$1126,"JAN-APRIL 2025",'MASTER TT'!$AC$2:$AC$1126,"PTTI")</f>
        <v>0</v>
      </c>
      <c r="Q7" s="381">
        <f>SUMIF('MASTER TT'!$I$1:$I$5897,$A$1:$A$721,'MASTER TT'!$O$1:$O$5897)</f>
        <v>0</v>
      </c>
      <c r="R7" s="381">
        <f>SUMIF('MASTER TT'!$I$1:$I$5897,$A$1:$A$721,'MASTER TT'!$N$1:$N$5897)</f>
        <v>0</v>
      </c>
      <c r="S7" s="381">
        <f>SUMIF('MASTER TT'!$I$1:$I$5897,$A$1:$A$721,'MASTER TT'!$Q$1:$Q$5897)</f>
        <v>0</v>
      </c>
      <c r="T7" s="381">
        <f>SUMIF('MASTER TT'!$I$1:$I$5897,$A$1:$A$721,'MASTER TT'!$S$1:$S$5897)</f>
        <v>0</v>
      </c>
      <c r="U7" s="381">
        <f>SUMIF('MASTER TT'!$I$1:$I$5897,$A$1:$A$721,'MASTER TT'!$R$1:$R$5897)</f>
        <v>0</v>
      </c>
      <c r="V7" s="381">
        <f>SUMIF('MASTER TT'!$I$1:$I$5897,$A$1:$A$721,'MASTER TT'!$T$1:$T$5897)</f>
        <v>0</v>
      </c>
      <c r="W7" s="381">
        <f>SUMIF('MASTER TT'!$I$1:$I$5897,$A$1:$A$721,'MASTER TT'!$U$1:$U$5897)</f>
        <v>0</v>
      </c>
      <c r="X7" s="381">
        <f>SUMIF('MASTER TT'!$I$1:$I$5897,$A$1:$A$721,'MASTER TT'!$W$1:$W$5897)</f>
        <v>0</v>
      </c>
      <c r="Y7" s="381">
        <f>SUMIF('MASTER TT'!$I$1:$I$5897,$A$1:$A$721,'MASTER TT'!$X$1:$X$5897)</f>
        <v>0</v>
      </c>
      <c r="Z7" s="381">
        <f>SUMIF('MASTER TT'!$I$1:$I$5897,$A$1:$A$721,'MASTER TT'!$Y$1:$Y$5897)</f>
        <v>0</v>
      </c>
      <c r="AA7" s="381">
        <f>SUMIF('MASTER TT'!$I$1:$I$5897,$A$1:$A$721,'MASTER TT'!$Z$1:$Z$5897)</f>
        <v>0</v>
      </c>
      <c r="AB7" s="381">
        <f>SUMIF('MASTER TT'!$I$1:$I$5905,$A$1:$A$721,'MASTER TT'!$V$1:$V$5905)</f>
        <v>0</v>
      </c>
      <c r="AC7" s="381">
        <f>SUMIF('MASTER TT'!$I$1:$I$5905,$A$1:$A$721,'MASTER TT'!$AB$1:$AB$5905)</f>
        <v>0</v>
      </c>
      <c r="AD7" s="381">
        <f>SUMIF('MASTER TT'!$I$1:$I$5905,$A$1:$A$721,'MASTER TT'!$P$1:$P$5905)</f>
        <v>0</v>
      </c>
      <c r="AE7" s="381">
        <f t="shared" si="2"/>
        <v>0</v>
      </c>
      <c r="AF7" s="382" t="e">
        <f t="shared" si="3"/>
        <v>#REF!</v>
      </c>
      <c r="AG7" s="383"/>
    </row>
    <row r="8" spans="1:33" ht="14.25" customHeight="1">
      <c r="A8" s="385" t="s">
        <v>4105</v>
      </c>
      <c r="B8" s="375" t="str">
        <f>VLOOKUP($A$2:$A$1749,'ENTER STAFF #S HERE'!$A$1:$B$5073,2,FALSE)</f>
        <v>C1687</v>
      </c>
      <c r="C8" s="385" t="s">
        <v>6583</v>
      </c>
      <c r="D8" s="386" t="s">
        <v>6587</v>
      </c>
      <c r="E8" s="389"/>
      <c r="F8" s="385" t="s">
        <v>6593</v>
      </c>
      <c r="G8" s="385" t="s">
        <v>5663</v>
      </c>
      <c r="H8" s="377">
        <f t="shared" si="0"/>
        <v>48</v>
      </c>
      <c r="I8" s="378" t="e">
        <f>SUMIFS('MASTER TT'!$J$2:$J$11126,'MASTER TT'!$I$2:$I$1126,A8:A18384,'MASTER TT'!$L$2:$L$11126,"&gt;0",'MASTER TT'!$AM$2:$AM$11126,"JAN-APRIL 2026")</f>
        <v>#VALUE!</v>
      </c>
      <c r="J8" s="378">
        <f>SUMIFS('MASTER TT'!$J$2:$J$11126,'MASTER TT'!$I$2:$I$11126,A8:A10048,'MASTER TT'!$L$2:$L$11126,"&gt;0",'MASTER TT'!$AM$2:$AM$11126,"MAY-AUG 2025")</f>
        <v>0</v>
      </c>
      <c r="K8" s="378">
        <f>SUMIFS('MASTER TT'!$J$2:$J$11126,'MASTER TT'!$I$2:$I$11126,A8:A10048,'MASTER TT'!$L$2:$L$11126,"&gt;0",'MASTER TT'!$AM$2:$AM$11126,"SEP-DEC 2025")</f>
        <v>0</v>
      </c>
      <c r="L8" s="378" t="e">
        <f t="shared" si="1"/>
        <v>#VALUE!</v>
      </c>
      <c r="M8" s="379">
        <f>SUMIFS('MASTER TT'!$J$2:$J$1126,'MASTER TT'!$I$2:$I$1126,A8:A10048,'MASTER TT'!$L$2:$L$1126,"&gt;0",'MASTER TT'!$AM$2:$AM$1126,"JAN-APRIL 2025",'MASTER TT'!$AC$2:$AC$1126,"SOT")</f>
        <v>0</v>
      </c>
      <c r="N8" s="379">
        <f>SUMIFS('MASTER TT'!$J$2:$J$1126,'MASTER TT'!$I$2:$I$1126,A8:A10048,'MASTER TT'!$L$2:$L$1126,"&gt;0",'MASTER TT'!$AM$2:$AM$1126,"JAN-APRIL 2025",'MASTER TT'!$AC$2:$AC$1126,"SOB")</f>
        <v>0</v>
      </c>
      <c r="O8" s="379">
        <f>SUMIFS('MASTER TT'!$J$2:$J$1126,'MASTER TT'!$I$2:$I$1126,A8:A10048,'MASTER TT'!$L$2:$L$1126,"&gt;0",'MASTER TT'!$AM$2:$AM$1126,"JAN-APRIL 2025",'MASTER TT'!$AC$2:$AC$1126,"SEASS")</f>
        <v>0</v>
      </c>
      <c r="P8" s="379">
        <f>SUMIFS('MASTER TT'!$J$2:$J$1126,'MASTER TT'!$I$2:$I$1126,A8:A10048,'MASTER TT'!$L$2:$L$1126,"&gt;0",'MASTER TT'!$AM$2:$AM$1126,"JAN-APRIL 2025",'MASTER TT'!$AC$2:$AC$1126,"PTTI")</f>
        <v>0</v>
      </c>
      <c r="Q8" s="381">
        <f>SUMIF('MASTER TT'!$I$1:$I$5897,$A$1:$A$721,'MASTER TT'!$O$1:$O$5897)</f>
        <v>0</v>
      </c>
      <c r="R8" s="381">
        <f>SUMIF('MASTER TT'!$I$1:$I$5897,$A$1:$A$721,'MASTER TT'!$N$1:$N$5897)</f>
        <v>0</v>
      </c>
      <c r="S8" s="381">
        <f>SUMIF('MASTER TT'!$I$1:$I$5897,$A$1:$A$721,'MASTER TT'!$Q$1:$Q$5897)</f>
        <v>0</v>
      </c>
      <c r="T8" s="381">
        <f>SUMIF('MASTER TT'!$I$1:$I$5897,$A$1:$A$721,'MASTER TT'!$S$1:$S$5897)</f>
        <v>0</v>
      </c>
      <c r="U8" s="381">
        <f>SUMIF('MASTER TT'!$I$1:$I$5897,$A$1:$A$721,'MASTER TT'!$R$1:$R$5897)</f>
        <v>1</v>
      </c>
      <c r="V8" s="381">
        <f>SUMIF('MASTER TT'!$I$1:$I$5897,$A$1:$A$721,'MASTER TT'!$T$1:$T$5897)</f>
        <v>0</v>
      </c>
      <c r="W8" s="381">
        <f>SUMIF('MASTER TT'!$I$1:$I$5897,$A$1:$A$721,'MASTER TT'!$U$1:$U$5897)</f>
        <v>0</v>
      </c>
      <c r="X8" s="381">
        <f>SUMIF('MASTER TT'!$I$1:$I$5897,$A$1:$A$721,'MASTER TT'!$W$1:$W$5897)</f>
        <v>0</v>
      </c>
      <c r="Y8" s="381">
        <f>SUMIF('MASTER TT'!$I$1:$I$5897,$A$1:$A$721,'MASTER TT'!$X$1:$X$5897)</f>
        <v>0</v>
      </c>
      <c r="Z8" s="381">
        <f>SUMIF('MASTER TT'!$I$1:$I$5897,$A$1:$A$721,'MASTER TT'!$Y$1:$Y$5897)</f>
        <v>0</v>
      </c>
      <c r="AA8" s="381">
        <f>SUMIF('MASTER TT'!$I$1:$I$5897,$A$1:$A$721,'MASTER TT'!$Z$1:$Z$5897)</f>
        <v>0</v>
      </c>
      <c r="AB8" s="381">
        <f>SUMIF('MASTER TT'!$I$1:$I$5905,$A$1:$A$721,'MASTER TT'!$V$1:$V$5905)</f>
        <v>0</v>
      </c>
      <c r="AC8" s="381">
        <f>SUMIF('MASTER TT'!$I$1:$I$5905,$A$1:$A$721,'MASTER TT'!$AB$1:$AB$5905)</f>
        <v>0</v>
      </c>
      <c r="AD8" s="381">
        <f>SUMIF('MASTER TT'!$I$1:$I$5905,$A$1:$A$721,'MASTER TT'!$P$1:$P$5905)</f>
        <v>0</v>
      </c>
      <c r="AE8" s="381">
        <f t="shared" si="2"/>
        <v>1</v>
      </c>
      <c r="AF8" s="382" t="e">
        <f t="shared" si="3"/>
        <v>#REF!</v>
      </c>
      <c r="AG8" s="383"/>
    </row>
    <row r="9" spans="1:33" ht="14.25" customHeight="1">
      <c r="A9" s="374" t="s">
        <v>4125</v>
      </c>
      <c r="B9" s="375" t="str">
        <f>VLOOKUP($A$2:$A$1749,'ENTER STAFF #S HERE'!$A$1:$B$5073,2,FALSE)</f>
        <v>C0202</v>
      </c>
      <c r="C9" s="374" t="s">
        <v>6586</v>
      </c>
      <c r="D9" s="376" t="s">
        <v>460</v>
      </c>
      <c r="E9" s="374" t="s">
        <v>6594</v>
      </c>
      <c r="F9" s="388"/>
      <c r="G9" s="374" t="s">
        <v>6585</v>
      </c>
      <c r="H9" s="377">
        <f t="shared" si="0"/>
        <v>90</v>
      </c>
      <c r="I9" s="378" t="e">
        <f>SUMIFS('MASTER TT'!$J$2:$J$11126,'MASTER TT'!$I$2:$I$1126,A9:A18385,'MASTER TT'!$L$2:$L$11126,"&gt;0",'MASTER TT'!$AM$2:$AM$11126,"JAN-APRIL 2026")</f>
        <v>#VALUE!</v>
      </c>
      <c r="J9" s="378">
        <f>SUMIFS('MASTER TT'!$J$2:$J$11126,'MASTER TT'!$I$2:$I$11126,A9:A10049,'MASTER TT'!$L$2:$L$11126,"&gt;0",'MASTER TT'!$AM$2:$AM$11126,"MAY-AUG 2025")</f>
        <v>0</v>
      </c>
      <c r="K9" s="378">
        <f>SUMIFS('MASTER TT'!$J$2:$J$11126,'MASTER TT'!$I$2:$I$11126,A9:A10049,'MASTER TT'!$L$2:$L$11126,"&gt;0",'MASTER TT'!$AM$2:$AM$11126,"SEP-DEC 2025")</f>
        <v>0</v>
      </c>
      <c r="L9" s="378" t="e">
        <f t="shared" si="1"/>
        <v>#VALUE!</v>
      </c>
      <c r="M9" s="379">
        <f>SUMIFS('MASTER TT'!$J$2:$J$1126,'MASTER TT'!$I$2:$I$1126,A9:A10049,'MASTER TT'!$L$2:$L$1126,"&gt;0",'MASTER TT'!$AM$2:$AM$1126,"JAN-APRIL 2025",'MASTER TT'!$AC$2:$AC$1126,"SOT")</f>
        <v>0</v>
      </c>
      <c r="N9" s="379">
        <f>SUMIFS('MASTER TT'!$J$2:$J$1126,'MASTER TT'!$I$2:$I$1126,A9:A10049,'MASTER TT'!$L$2:$L$1126,"&gt;0",'MASTER TT'!$AM$2:$AM$1126,"JAN-APRIL 2025",'MASTER TT'!$AC$2:$AC$1126,"SOB")</f>
        <v>0</v>
      </c>
      <c r="O9" s="379">
        <f>SUMIFS('MASTER TT'!$J$2:$J$1126,'MASTER TT'!$I$2:$I$1126,A9:A10049,'MASTER TT'!$L$2:$L$1126,"&gt;0",'MASTER TT'!$AM$2:$AM$1126,"JAN-APRIL 2025",'MASTER TT'!$AC$2:$AC$1126,"SEASS")</f>
        <v>0</v>
      </c>
      <c r="P9" s="379">
        <f>SUMIFS('MASTER TT'!$J$2:$J$1126,'MASTER TT'!$I$2:$I$1126,A9:A10049,'MASTER TT'!$L$2:$L$1126,"&gt;0",'MASTER TT'!$AM$2:$AM$1126,"JAN-APRIL 2025",'MASTER TT'!$AC$2:$AC$1126,"PTTI")</f>
        <v>0</v>
      </c>
      <c r="Q9" s="381">
        <f>SUMIF('MASTER TT'!$I$1:$I$5897,$A$1:$A$721,'MASTER TT'!$O$1:$O$5897)</f>
        <v>0</v>
      </c>
      <c r="R9" s="381">
        <f>SUMIF('MASTER TT'!$I$1:$I$5897,$A$1:$A$721,'MASTER TT'!$N$1:$N$5897)</f>
        <v>0</v>
      </c>
      <c r="S9" s="381">
        <f>SUMIF('MASTER TT'!$I$1:$I$5897,$A$1:$A$721,'MASTER TT'!$Q$1:$Q$5897)</f>
        <v>0</v>
      </c>
      <c r="T9" s="381">
        <f>SUMIF('MASTER TT'!$I$1:$I$5897,$A$1:$A$721,'MASTER TT'!$S$1:$S$5897)</f>
        <v>0</v>
      </c>
      <c r="U9" s="381">
        <f>SUMIF('MASTER TT'!$I$1:$I$5897,$A$1:$A$721,'MASTER TT'!$R$1:$R$5897)</f>
        <v>0</v>
      </c>
      <c r="V9" s="381">
        <f>SUMIF('MASTER TT'!$I$1:$I$5897,$A$1:$A$721,'MASTER TT'!$T$1:$T$5897)</f>
        <v>0</v>
      </c>
      <c r="W9" s="381">
        <f>SUMIF('MASTER TT'!$I$1:$I$5897,$A$1:$A$721,'MASTER TT'!$U$1:$U$5897)</f>
        <v>0</v>
      </c>
      <c r="X9" s="381">
        <f>SUMIF('MASTER TT'!$I$1:$I$5897,$A$1:$A$721,'MASTER TT'!$W$1:$W$5897)</f>
        <v>0</v>
      </c>
      <c r="Y9" s="381">
        <f>SUMIF('MASTER TT'!$I$1:$I$5897,$A$1:$A$721,'MASTER TT'!$X$1:$X$5897)</f>
        <v>0</v>
      </c>
      <c r="Z9" s="381">
        <f>SUMIF('MASTER TT'!$I$1:$I$5897,$A$1:$A$721,'MASTER TT'!$Y$1:$Y$5897)</f>
        <v>0</v>
      </c>
      <c r="AA9" s="381">
        <f>SUMIF('MASTER TT'!$I$1:$I$5897,$A$1:$A$721,'MASTER TT'!$Z$1:$Z$5897)</f>
        <v>0</v>
      </c>
      <c r="AB9" s="381">
        <f>SUMIF('MASTER TT'!$I$1:$I$5905,$A$1:$A$721,'MASTER TT'!$V$1:$V$5905)</f>
        <v>0</v>
      </c>
      <c r="AC9" s="381">
        <f>SUMIF('MASTER TT'!$I$1:$I$5905,$A$1:$A$721,'MASTER TT'!$AB$1:$AB$5905)</f>
        <v>0</v>
      </c>
      <c r="AD9" s="381">
        <f>SUMIF('MASTER TT'!$I$1:$I$5905,$A$1:$A$721,'MASTER TT'!$P$1:$P$5905)</f>
        <v>0</v>
      </c>
      <c r="AE9" s="381">
        <f t="shared" si="2"/>
        <v>0</v>
      </c>
      <c r="AF9" s="382" t="e">
        <f t="shared" si="3"/>
        <v>#REF!</v>
      </c>
      <c r="AG9" s="383"/>
    </row>
    <row r="10" spans="1:33" ht="14.25" customHeight="1">
      <c r="A10" s="384" t="s">
        <v>4302</v>
      </c>
      <c r="B10" s="375">
        <f>VLOOKUP($A$2:$A$1749,'ENTER STAFF #S HERE'!$A$1:$B$5073,2,FALSE)</f>
        <v>0</v>
      </c>
      <c r="C10" s="374" t="s">
        <v>6583</v>
      </c>
      <c r="D10" s="374" t="s">
        <v>460</v>
      </c>
      <c r="E10" s="388"/>
      <c r="F10" s="388"/>
      <c r="G10" s="374" t="s">
        <v>6585</v>
      </c>
      <c r="H10" s="377">
        <f t="shared" si="0"/>
        <v>90</v>
      </c>
      <c r="I10" s="378" t="e">
        <f>SUMIFS('MASTER TT'!$J$2:$J$11126,'MASTER TT'!$I$2:$I$1126,A10:A18386,'MASTER TT'!$L$2:$L$11126,"&gt;0",'MASTER TT'!$AM$2:$AM$11126,"JAN-APRIL 2026")</f>
        <v>#VALUE!</v>
      </c>
      <c r="J10" s="378">
        <f>SUMIFS('MASTER TT'!$J$2:$J$11126,'MASTER TT'!$I$2:$I$11126,A10:A10050,'MASTER TT'!$L$2:$L$11126,"&gt;0",'MASTER TT'!$AM$2:$AM$11126,"MAY-AUG 2025")</f>
        <v>0</v>
      </c>
      <c r="K10" s="378">
        <f>SUMIFS('MASTER TT'!$J$2:$J$11126,'MASTER TT'!$I$2:$I$11126,A10:A10050,'MASTER TT'!$L$2:$L$11126,"&gt;0",'MASTER TT'!$AM$2:$AM$11126,"SEP-DEC 2025")</f>
        <v>0</v>
      </c>
      <c r="L10" s="378" t="e">
        <f t="shared" si="1"/>
        <v>#VALUE!</v>
      </c>
      <c r="M10" s="379">
        <f>SUMIFS('MASTER TT'!$J$2:$J$1126,'MASTER TT'!$I$2:$I$1126,A10:A10050,'MASTER TT'!$L$2:$L$1126,"&gt;0",'MASTER TT'!$AM$2:$AM$1126,"JAN-APRIL 2025",'MASTER TT'!$AC$2:$AC$1126,"SOT")</f>
        <v>0</v>
      </c>
      <c r="N10" s="379">
        <f>SUMIFS('MASTER TT'!$J$2:$J$1126,'MASTER TT'!$I$2:$I$1126,A10:A10050,'MASTER TT'!$L$2:$L$1126,"&gt;0",'MASTER TT'!$AM$2:$AM$1126,"JAN-APRIL 2025",'MASTER TT'!$AC$2:$AC$1126,"SOB")</f>
        <v>0</v>
      </c>
      <c r="O10" s="379">
        <f>SUMIFS('MASTER TT'!$J$2:$J$1126,'MASTER TT'!$I$2:$I$1126,A10:A10050,'MASTER TT'!$L$2:$L$1126,"&gt;0",'MASTER TT'!$AM$2:$AM$1126,"JAN-APRIL 2025",'MASTER TT'!$AC$2:$AC$1126,"SEASS")</f>
        <v>0</v>
      </c>
      <c r="P10" s="379">
        <f>SUMIFS('MASTER TT'!$J$2:$J$1126,'MASTER TT'!$I$2:$I$1126,A10:A10050,'MASTER TT'!$L$2:$L$1126,"&gt;0",'MASTER TT'!$AM$2:$AM$1126,"JAN-APRIL 2025",'MASTER TT'!$AC$2:$AC$1126,"PTTI")</f>
        <v>0</v>
      </c>
      <c r="Q10" s="381">
        <f>SUMIF('MASTER TT'!$I$1:$I$5897,$A$1:$A$721,'MASTER TT'!$O$1:$O$5897)</f>
        <v>0</v>
      </c>
      <c r="R10" s="381">
        <f>SUMIF('MASTER TT'!$I$1:$I$5897,$A$1:$A$721,'MASTER TT'!$N$1:$N$5897)</f>
        <v>0</v>
      </c>
      <c r="S10" s="381">
        <f>SUMIF('MASTER TT'!$I$1:$I$5897,$A$1:$A$721,'MASTER TT'!$Q$1:$Q$5897)</f>
        <v>0</v>
      </c>
      <c r="T10" s="381">
        <f>SUMIF('MASTER TT'!$I$1:$I$5897,$A$1:$A$721,'MASTER TT'!$S$1:$S$5897)</f>
        <v>0</v>
      </c>
      <c r="U10" s="381">
        <f>SUMIF('MASTER TT'!$I$1:$I$5897,$A$1:$A$721,'MASTER TT'!$R$1:$R$5897)</f>
        <v>0</v>
      </c>
      <c r="V10" s="381">
        <f>SUMIF('MASTER TT'!$I$1:$I$5897,$A$1:$A$721,'MASTER TT'!$T$1:$T$5897)</f>
        <v>0</v>
      </c>
      <c r="W10" s="381">
        <f>SUMIF('MASTER TT'!$I$1:$I$5897,$A$1:$A$721,'MASTER TT'!$U$1:$U$5897)</f>
        <v>0</v>
      </c>
      <c r="X10" s="381">
        <f>SUMIF('MASTER TT'!$I$1:$I$5897,$A$1:$A$721,'MASTER TT'!$W$1:$W$5897)</f>
        <v>0</v>
      </c>
      <c r="Y10" s="381">
        <f>SUMIF('MASTER TT'!$I$1:$I$5897,$A$1:$A$721,'MASTER TT'!$X$1:$X$5897)</f>
        <v>0</v>
      </c>
      <c r="Z10" s="381">
        <f>SUMIF('MASTER TT'!$I$1:$I$5897,$A$1:$A$721,'MASTER TT'!$Y$1:$Y$5897)</f>
        <v>0</v>
      </c>
      <c r="AA10" s="381">
        <f>SUMIF('MASTER TT'!$I$1:$I$5897,$A$1:$A$721,'MASTER TT'!$Z$1:$Z$5897)</f>
        <v>0</v>
      </c>
      <c r="AB10" s="381">
        <f>SUMIF('MASTER TT'!$I$1:$I$5905,$A$1:$A$721,'MASTER TT'!$V$1:$V$5905)</f>
        <v>0</v>
      </c>
      <c r="AC10" s="381">
        <f>SUMIF('MASTER TT'!$I$1:$I$5905,$A$1:$A$721,'MASTER TT'!$AB$1:$AB$5905)</f>
        <v>0</v>
      </c>
      <c r="AD10" s="381">
        <f>SUMIF('MASTER TT'!$I$1:$I$5905,$A$1:$A$721,'MASTER TT'!$P$1:$P$5905)</f>
        <v>0</v>
      </c>
      <c r="AE10" s="381">
        <f t="shared" si="2"/>
        <v>0</v>
      </c>
      <c r="AF10" s="382" t="e">
        <f t="shared" si="3"/>
        <v>#REF!</v>
      </c>
      <c r="AG10" s="383"/>
    </row>
    <row r="11" spans="1:33" ht="14.25" customHeight="1">
      <c r="A11" s="384" t="s">
        <v>5591</v>
      </c>
      <c r="B11" s="375" t="str">
        <f>VLOOKUP($A$2:$A$1749,'ENTER STAFF #S HERE'!$A$1:$B$5073,2,FALSE)</f>
        <v>C2021</v>
      </c>
      <c r="C11" s="374" t="s">
        <v>6586</v>
      </c>
      <c r="D11" s="384" t="s">
        <v>6591</v>
      </c>
      <c r="E11" s="376" t="s">
        <v>5637</v>
      </c>
      <c r="F11" s="376" t="s">
        <v>5755</v>
      </c>
      <c r="G11" s="374" t="s">
        <v>5663</v>
      </c>
      <c r="H11" s="377">
        <f t="shared" si="0"/>
        <v>48</v>
      </c>
      <c r="I11" s="378" t="e">
        <f>SUMIFS('MASTER TT'!$J$2:$J$11126,'MASTER TT'!$I$2:$I$1126,A11:A18387,'MASTER TT'!$L$2:$L$11126,"&gt;0",'MASTER TT'!$AM$2:$AM$11126,"JAN-APRIL 2026")</f>
        <v>#VALUE!</v>
      </c>
      <c r="J11" s="378">
        <f>SUMIFS('MASTER TT'!$J$2:$J$11126,'MASTER TT'!$I$2:$I$11126,A11:A10051,'MASTER TT'!$L$2:$L$11126,"&gt;0",'MASTER TT'!$AM$2:$AM$11126,"MAY-AUG 2025")</f>
        <v>0</v>
      </c>
      <c r="K11" s="378">
        <f>SUMIFS('MASTER TT'!$J$2:$J$11126,'MASTER TT'!$I$2:$I$11126,A11:A10051,'MASTER TT'!$L$2:$L$11126,"&gt;0",'MASTER TT'!$AM$2:$AM$11126,"SEP-DEC 2025")</f>
        <v>0</v>
      </c>
      <c r="L11" s="378" t="e">
        <f t="shared" si="1"/>
        <v>#VALUE!</v>
      </c>
      <c r="M11" s="379">
        <f>SUMIFS('MASTER TT'!$J$2:$J$1126,'MASTER TT'!$I$2:$I$1126,A11:A10051,'MASTER TT'!$L$2:$L$1126,"&gt;0",'MASTER TT'!$AM$2:$AM$1126,"JAN-APRIL 2025",'MASTER TT'!$AC$2:$AC$1126,"SOT")</f>
        <v>0</v>
      </c>
      <c r="N11" s="379">
        <f>SUMIFS('MASTER TT'!$J$2:$J$1126,'MASTER TT'!$I$2:$I$1126,A11:A10051,'MASTER TT'!$L$2:$L$1126,"&gt;0",'MASTER TT'!$AM$2:$AM$1126,"JAN-APRIL 2025",'MASTER TT'!$AC$2:$AC$1126,"SOB")</f>
        <v>0</v>
      </c>
      <c r="O11" s="379">
        <f>SUMIFS('MASTER TT'!$J$2:$J$1126,'MASTER TT'!$I$2:$I$1126,A11:A10051,'MASTER TT'!$L$2:$L$1126,"&gt;0",'MASTER TT'!$AM$2:$AM$1126,"JAN-APRIL 2025",'MASTER TT'!$AC$2:$AC$1126,"SEASS")</f>
        <v>0</v>
      </c>
      <c r="P11" s="379">
        <f>SUMIFS('MASTER TT'!$J$2:$J$1126,'MASTER TT'!$I$2:$I$1126,A11:A10051,'MASTER TT'!$L$2:$L$1126,"&gt;0",'MASTER TT'!$AM$2:$AM$1126,"JAN-APRIL 2025",'MASTER TT'!$AC$2:$AC$1126,"PTTI")</f>
        <v>0</v>
      </c>
      <c r="Q11" s="381">
        <f>SUMIF('MASTER TT'!$I$1:$I$5897,$A$1:$A$721,'MASTER TT'!$O$1:$O$5897)</f>
        <v>0</v>
      </c>
      <c r="R11" s="381">
        <f>SUMIF('MASTER TT'!$I$1:$I$5897,$A$1:$A$721,'MASTER TT'!$N$1:$N$5897)</f>
        <v>0</v>
      </c>
      <c r="S11" s="381">
        <f>SUMIF('MASTER TT'!$I$1:$I$5897,$A$1:$A$721,'MASTER TT'!$Q$1:$Q$5897)</f>
        <v>0</v>
      </c>
      <c r="T11" s="381">
        <f>SUMIF('MASTER TT'!$I$1:$I$5897,$A$1:$A$721,'MASTER TT'!$S$1:$S$5897)</f>
        <v>0</v>
      </c>
      <c r="U11" s="381">
        <f>SUMIF('MASTER TT'!$I$1:$I$5897,$A$1:$A$721,'MASTER TT'!$R$1:$R$5897)</f>
        <v>0</v>
      </c>
      <c r="V11" s="381">
        <f>SUMIF('MASTER TT'!$I$1:$I$5897,$A$1:$A$721,'MASTER TT'!$T$1:$T$5897)</f>
        <v>0</v>
      </c>
      <c r="W11" s="381">
        <f>SUMIF('MASTER TT'!$I$1:$I$5897,$A$1:$A$721,'MASTER TT'!$U$1:$U$5897)</f>
        <v>0</v>
      </c>
      <c r="X11" s="381">
        <f>SUMIF('MASTER TT'!$I$1:$I$5897,$A$1:$A$721,'MASTER TT'!$W$1:$W$5897)</f>
        <v>0</v>
      </c>
      <c r="Y11" s="381">
        <f>SUMIF('MASTER TT'!$I$1:$I$5897,$A$1:$A$721,'MASTER TT'!$X$1:$X$5897)</f>
        <v>0</v>
      </c>
      <c r="Z11" s="381">
        <f>SUMIF('MASTER TT'!$I$1:$I$5897,$A$1:$A$721,'MASTER TT'!$Y$1:$Y$5897)</f>
        <v>0</v>
      </c>
      <c r="AA11" s="381">
        <f>SUMIF('MASTER TT'!$I$1:$I$5897,$A$1:$A$721,'MASTER TT'!$Z$1:$Z$5897)</f>
        <v>0</v>
      </c>
      <c r="AB11" s="381">
        <f>SUMIF('MASTER TT'!$I$1:$I$5905,$A$1:$A$721,'MASTER TT'!$V$1:$V$5905)</f>
        <v>0</v>
      </c>
      <c r="AC11" s="381">
        <f>SUMIF('MASTER TT'!$I$1:$I$5905,$A$1:$A$721,'MASTER TT'!$AB$1:$AB$5905)</f>
        <v>0</v>
      </c>
      <c r="AD11" s="381">
        <f>SUMIF('MASTER TT'!$I$1:$I$5905,$A$1:$A$721,'MASTER TT'!$P$1:$P$5905)</f>
        <v>0</v>
      </c>
      <c r="AE11" s="381">
        <f t="shared" si="2"/>
        <v>0</v>
      </c>
      <c r="AF11" s="382" t="e">
        <f t="shared" si="3"/>
        <v>#REF!</v>
      </c>
      <c r="AG11" s="383"/>
    </row>
    <row r="12" spans="1:33" ht="14.25" customHeight="1">
      <c r="A12" s="374" t="s">
        <v>4303</v>
      </c>
      <c r="B12" s="375">
        <f>VLOOKUP($A$2:$A$1749,'ENTER STAFF #S HERE'!$A$1:$B$5073,2,FALSE)</f>
        <v>0</v>
      </c>
      <c r="C12" s="374" t="s">
        <v>6586</v>
      </c>
      <c r="D12" s="384" t="s">
        <v>6587</v>
      </c>
      <c r="E12" s="387"/>
      <c r="F12" s="387"/>
      <c r="G12" s="374" t="s">
        <v>5663</v>
      </c>
      <c r="H12" s="377">
        <f t="shared" si="0"/>
        <v>48</v>
      </c>
      <c r="I12" s="378" t="e">
        <f>SUMIFS('MASTER TT'!$J$2:$J$11126,'MASTER TT'!$I$2:$I$1126,A12:A18388,'MASTER TT'!$L$2:$L$11126,"&gt;0",'MASTER TT'!$AM$2:$AM$11126,"JAN-APRIL 2026")</f>
        <v>#VALUE!</v>
      </c>
      <c r="J12" s="378">
        <f>SUMIFS('MASTER TT'!$J$2:$J$11126,'MASTER TT'!$I$2:$I$11126,A12:A10052,'MASTER TT'!$L$2:$L$11126,"&gt;0",'MASTER TT'!$AM$2:$AM$11126,"MAY-AUG 2025")</f>
        <v>0</v>
      </c>
      <c r="K12" s="378">
        <f>SUMIFS('MASTER TT'!$J$2:$J$11126,'MASTER TT'!$I$2:$I$11126,A12:A10052,'MASTER TT'!$L$2:$L$11126,"&gt;0",'MASTER TT'!$AM$2:$AM$11126,"SEP-DEC 2025")</f>
        <v>0</v>
      </c>
      <c r="L12" s="378" t="e">
        <f t="shared" si="1"/>
        <v>#VALUE!</v>
      </c>
      <c r="M12" s="379">
        <f>SUMIFS('MASTER TT'!$J$2:$J$1126,'MASTER TT'!$I$2:$I$1126,A12:A10052,'MASTER TT'!$L$2:$L$1126,"&gt;0",'MASTER TT'!$AM$2:$AM$1126,"JAN-APRIL 2025",'MASTER TT'!$AC$2:$AC$1126,"SOT")</f>
        <v>0</v>
      </c>
      <c r="N12" s="379">
        <f>SUMIFS('MASTER TT'!$J$2:$J$1126,'MASTER TT'!$I$2:$I$1126,A12:A10052,'MASTER TT'!$L$2:$L$1126,"&gt;0",'MASTER TT'!$AM$2:$AM$1126,"JAN-APRIL 2025",'MASTER TT'!$AC$2:$AC$1126,"SOB")</f>
        <v>0</v>
      </c>
      <c r="O12" s="379">
        <f>SUMIFS('MASTER TT'!$J$2:$J$1126,'MASTER TT'!$I$2:$I$1126,A12:A10052,'MASTER TT'!$L$2:$L$1126,"&gt;0",'MASTER TT'!$AM$2:$AM$1126,"JAN-APRIL 2025",'MASTER TT'!$AC$2:$AC$1126,"SEASS")</f>
        <v>0</v>
      </c>
      <c r="P12" s="379">
        <f>SUMIFS('MASTER TT'!$J$2:$J$1126,'MASTER TT'!$I$2:$I$1126,A12:A10052,'MASTER TT'!$L$2:$L$1126,"&gt;0",'MASTER TT'!$AM$2:$AM$1126,"JAN-APRIL 2025",'MASTER TT'!$AC$2:$AC$1126,"PTTI")</f>
        <v>0</v>
      </c>
      <c r="Q12" s="381">
        <f>SUMIF('MASTER TT'!$I$1:$I$5897,$A$1:$A$721,'MASTER TT'!$O$1:$O$5897)</f>
        <v>0</v>
      </c>
      <c r="R12" s="381">
        <f>SUMIF('MASTER TT'!$I$1:$I$5897,$A$1:$A$721,'MASTER TT'!$N$1:$N$5897)</f>
        <v>0</v>
      </c>
      <c r="S12" s="381">
        <f>SUMIF('MASTER TT'!$I$1:$I$5897,$A$1:$A$721,'MASTER TT'!$Q$1:$Q$5897)</f>
        <v>0</v>
      </c>
      <c r="T12" s="381">
        <f>SUMIF('MASTER TT'!$I$1:$I$5897,$A$1:$A$721,'MASTER TT'!$S$1:$S$5897)</f>
        <v>0</v>
      </c>
      <c r="U12" s="381">
        <f>SUMIF('MASTER TT'!$I$1:$I$5897,$A$1:$A$721,'MASTER TT'!$R$1:$R$5897)</f>
        <v>0</v>
      </c>
      <c r="V12" s="381">
        <f>SUMIF('MASTER TT'!$I$1:$I$5897,$A$1:$A$721,'MASTER TT'!$T$1:$T$5897)</f>
        <v>0</v>
      </c>
      <c r="W12" s="381">
        <f>SUMIF('MASTER TT'!$I$1:$I$5897,$A$1:$A$721,'MASTER TT'!$U$1:$U$5897)</f>
        <v>0</v>
      </c>
      <c r="X12" s="381">
        <f>SUMIF('MASTER TT'!$I$1:$I$5897,$A$1:$A$721,'MASTER TT'!$W$1:$W$5897)</f>
        <v>0</v>
      </c>
      <c r="Y12" s="381">
        <f>SUMIF('MASTER TT'!$I$1:$I$5897,$A$1:$A$721,'MASTER TT'!$X$1:$X$5897)</f>
        <v>0</v>
      </c>
      <c r="Z12" s="381">
        <f>SUMIF('MASTER TT'!$I$1:$I$5897,$A$1:$A$721,'MASTER TT'!$Y$1:$Y$5897)</f>
        <v>0</v>
      </c>
      <c r="AA12" s="381">
        <f>SUMIF('MASTER TT'!$I$1:$I$5897,$A$1:$A$721,'MASTER TT'!$Z$1:$Z$5897)</f>
        <v>0</v>
      </c>
      <c r="AB12" s="381">
        <f>SUMIF('MASTER TT'!$I$1:$I$5905,$A$1:$A$721,'MASTER TT'!$V$1:$V$5905)</f>
        <v>0</v>
      </c>
      <c r="AC12" s="381">
        <f>SUMIF('MASTER TT'!$I$1:$I$5905,$A$1:$A$721,'MASTER TT'!$AB$1:$AB$5905)</f>
        <v>0</v>
      </c>
      <c r="AD12" s="381">
        <f>SUMIF('MASTER TT'!$I$1:$I$5905,$A$1:$A$721,'MASTER TT'!$P$1:$P$5905)</f>
        <v>0</v>
      </c>
      <c r="AE12" s="381">
        <f t="shared" si="2"/>
        <v>0</v>
      </c>
      <c r="AF12" s="382" t="e">
        <f t="shared" si="3"/>
        <v>#REF!</v>
      </c>
      <c r="AG12" s="383"/>
    </row>
    <row r="13" spans="1:33" ht="14.25" customHeight="1">
      <c r="A13" s="374" t="s">
        <v>3629</v>
      </c>
      <c r="B13" s="375" t="str">
        <f>VLOOKUP($A$2:$A$1749,'ENTER STAFF #S HERE'!$A$1:$B$5073,2,FALSE)</f>
        <v>C1519</v>
      </c>
      <c r="C13" s="374" t="s">
        <v>6586</v>
      </c>
      <c r="D13" s="374" t="s">
        <v>6591</v>
      </c>
      <c r="E13" s="384" t="s">
        <v>5640</v>
      </c>
      <c r="F13" s="384" t="s">
        <v>5949</v>
      </c>
      <c r="G13" s="374" t="s">
        <v>5663</v>
      </c>
      <c r="H13" s="377">
        <f t="shared" si="0"/>
        <v>48</v>
      </c>
      <c r="I13" s="378" t="e">
        <f>SUMIFS('MASTER TT'!$J$2:$J$11126,'MASTER TT'!$I$2:$I$1126,A13:A18389,'MASTER TT'!$L$2:$L$11126,"&gt;0",'MASTER TT'!$AM$2:$AM$11126,"JAN-APRIL 2026")</f>
        <v>#VALUE!</v>
      </c>
      <c r="J13" s="378">
        <f>SUMIFS('MASTER TT'!$J$2:$J$11126,'MASTER TT'!$I$2:$I$11126,A13:A10053,'MASTER TT'!$L$2:$L$11126,"&gt;0",'MASTER TT'!$AM$2:$AM$11126,"MAY-AUG 2025")</f>
        <v>0</v>
      </c>
      <c r="K13" s="378">
        <f>SUMIFS('MASTER TT'!$J$2:$J$11126,'MASTER TT'!$I$2:$I$11126,A13:A10053,'MASTER TT'!$L$2:$L$11126,"&gt;0",'MASTER TT'!$AM$2:$AM$11126,"SEP-DEC 2025")</f>
        <v>0</v>
      </c>
      <c r="L13" s="378" t="e">
        <f t="shared" si="1"/>
        <v>#VALUE!</v>
      </c>
      <c r="M13" s="379">
        <f>SUMIFS('MASTER TT'!$J$2:$J$1126,'MASTER TT'!$I$2:$I$1126,A13:A10053,'MASTER TT'!$L$2:$L$1126,"&gt;0",'MASTER TT'!$AM$2:$AM$1126,"JAN-APRIL 2025",'MASTER TT'!$AC$2:$AC$1126,"SOT")</f>
        <v>0</v>
      </c>
      <c r="N13" s="379">
        <f>SUMIFS('MASTER TT'!$J$2:$J$1126,'MASTER TT'!$I$2:$I$1126,A13:A10053,'MASTER TT'!$L$2:$L$1126,"&gt;0",'MASTER TT'!$AM$2:$AM$1126,"JAN-APRIL 2025",'MASTER TT'!$AC$2:$AC$1126,"SOB")</f>
        <v>0</v>
      </c>
      <c r="O13" s="379">
        <f>SUMIFS('MASTER TT'!$J$2:$J$1126,'MASTER TT'!$I$2:$I$1126,A13:A10053,'MASTER TT'!$L$2:$L$1126,"&gt;0",'MASTER TT'!$AM$2:$AM$1126,"JAN-APRIL 2025",'MASTER TT'!$AC$2:$AC$1126,"SEASS")</f>
        <v>0</v>
      </c>
      <c r="P13" s="379">
        <f>SUMIFS('MASTER TT'!$J$2:$J$1126,'MASTER TT'!$I$2:$I$1126,A13:A10053,'MASTER TT'!$L$2:$L$1126,"&gt;0",'MASTER TT'!$AM$2:$AM$1126,"JAN-APRIL 2025",'MASTER TT'!$AC$2:$AC$1126,"PTTI")</f>
        <v>0</v>
      </c>
      <c r="Q13" s="381">
        <f>SUMIF('MASTER TT'!$I$1:$I$5897,$A$1:$A$721,'MASTER TT'!$O$1:$O$5897)</f>
        <v>0</v>
      </c>
      <c r="R13" s="381">
        <f>SUMIF('MASTER TT'!$I$1:$I$5897,$A$1:$A$721,'MASTER TT'!$N$1:$N$5897)</f>
        <v>0</v>
      </c>
      <c r="S13" s="381">
        <f>SUMIF('MASTER TT'!$I$1:$I$5897,$A$1:$A$721,'MASTER TT'!$Q$1:$Q$5897)</f>
        <v>0</v>
      </c>
      <c r="T13" s="381">
        <f>SUMIF('MASTER TT'!$I$1:$I$5897,$A$1:$A$721,'MASTER TT'!$S$1:$S$5897)</f>
        <v>0</v>
      </c>
      <c r="U13" s="381">
        <f>SUMIF('MASTER TT'!$I$1:$I$5897,$A$1:$A$721,'MASTER TT'!$R$1:$R$5897)</f>
        <v>0</v>
      </c>
      <c r="V13" s="381">
        <f>SUMIF('MASTER TT'!$I$1:$I$5897,$A$1:$A$721,'MASTER TT'!$T$1:$T$5897)</f>
        <v>0</v>
      </c>
      <c r="W13" s="381">
        <f>SUMIF('MASTER TT'!$I$1:$I$5897,$A$1:$A$721,'MASTER TT'!$U$1:$U$5897)</f>
        <v>0</v>
      </c>
      <c r="X13" s="381">
        <f>SUMIF('MASTER TT'!$I$1:$I$5897,$A$1:$A$721,'MASTER TT'!$W$1:$W$5897)</f>
        <v>0</v>
      </c>
      <c r="Y13" s="381">
        <f>SUMIF('MASTER TT'!$I$1:$I$5897,$A$1:$A$721,'MASTER TT'!$X$1:$X$5897)</f>
        <v>0</v>
      </c>
      <c r="Z13" s="381">
        <f>SUMIF('MASTER TT'!$I$1:$I$5897,$A$1:$A$721,'MASTER TT'!$Y$1:$Y$5897)</f>
        <v>0</v>
      </c>
      <c r="AA13" s="381">
        <f>SUMIF('MASTER TT'!$I$1:$I$5897,$A$1:$A$721,'MASTER TT'!$Z$1:$Z$5897)</f>
        <v>0</v>
      </c>
      <c r="AB13" s="381">
        <f>SUMIF('MASTER TT'!$I$1:$I$5905,$A$1:$A$721,'MASTER TT'!$V$1:$V$5905)</f>
        <v>0</v>
      </c>
      <c r="AC13" s="381">
        <f>SUMIF('MASTER TT'!$I$1:$I$5905,$A$1:$A$721,'MASTER TT'!$AB$1:$AB$5905)</f>
        <v>0</v>
      </c>
      <c r="AD13" s="381">
        <f>SUMIF('MASTER TT'!$I$1:$I$5905,$A$1:$A$721,'MASTER TT'!$P$1:$P$5905)</f>
        <v>0</v>
      </c>
      <c r="AE13" s="381">
        <f t="shared" si="2"/>
        <v>0</v>
      </c>
      <c r="AF13" s="382" t="e">
        <f t="shared" si="3"/>
        <v>#REF!</v>
      </c>
      <c r="AG13" s="383"/>
    </row>
    <row r="14" spans="1:33" ht="14.25" customHeight="1">
      <c r="A14" s="385" t="s">
        <v>4304</v>
      </c>
      <c r="B14" s="375" t="str">
        <f>VLOOKUP($A$2:$A$1749,'ENTER STAFF #S HERE'!$A$1:$B$5073,2,FALSE)</f>
        <v>C1601</v>
      </c>
      <c r="C14" s="385" t="s">
        <v>6583</v>
      </c>
      <c r="D14" s="386" t="s">
        <v>6595</v>
      </c>
      <c r="E14" s="385" t="s">
        <v>6031</v>
      </c>
      <c r="F14" s="390"/>
      <c r="G14" s="385" t="s">
        <v>5663</v>
      </c>
      <c r="H14" s="377">
        <f t="shared" si="0"/>
        <v>48</v>
      </c>
      <c r="I14" s="378" t="e">
        <f>SUMIFS('MASTER TT'!$J$2:$J$11126,'MASTER TT'!$I$2:$I$1126,A14:A18390,'MASTER TT'!$L$2:$L$11126,"&gt;0",'MASTER TT'!$AM$2:$AM$11126,"JAN-APRIL 2026")</f>
        <v>#VALUE!</v>
      </c>
      <c r="J14" s="378">
        <f>SUMIFS('MASTER TT'!$J$2:$J$11126,'MASTER TT'!$I$2:$I$11126,A14:A10054,'MASTER TT'!$L$2:$L$11126,"&gt;0",'MASTER TT'!$AM$2:$AM$11126,"MAY-AUG 2025")</f>
        <v>0</v>
      </c>
      <c r="K14" s="378">
        <f>SUMIFS('MASTER TT'!$J$2:$J$11126,'MASTER TT'!$I$2:$I$11126,A14:A10054,'MASTER TT'!$L$2:$L$11126,"&gt;0",'MASTER TT'!$AM$2:$AM$11126,"SEP-DEC 2025")</f>
        <v>0</v>
      </c>
      <c r="L14" s="378" t="e">
        <f t="shared" si="1"/>
        <v>#VALUE!</v>
      </c>
      <c r="M14" s="379">
        <f>SUMIFS('MASTER TT'!$J$2:$J$1126,'MASTER TT'!$I$2:$I$1126,A14:A10054,'MASTER TT'!$L$2:$L$1126,"&gt;0",'MASTER TT'!$AM$2:$AM$1126,"JAN-APRIL 2025",'MASTER TT'!$AC$2:$AC$1126,"SOT")</f>
        <v>0</v>
      </c>
      <c r="N14" s="379">
        <f>SUMIFS('MASTER TT'!$J$2:$J$1126,'MASTER TT'!$I$2:$I$1126,A14:A10054,'MASTER TT'!$L$2:$L$1126,"&gt;0",'MASTER TT'!$AM$2:$AM$1126,"JAN-APRIL 2025",'MASTER TT'!$AC$2:$AC$1126,"SOB")</f>
        <v>0</v>
      </c>
      <c r="O14" s="379">
        <f>SUMIFS('MASTER TT'!$J$2:$J$1126,'MASTER TT'!$I$2:$I$1126,A14:A10054,'MASTER TT'!$L$2:$L$1126,"&gt;0",'MASTER TT'!$AM$2:$AM$1126,"JAN-APRIL 2025",'MASTER TT'!$AC$2:$AC$1126,"SEASS")</f>
        <v>0</v>
      </c>
      <c r="P14" s="379">
        <f>SUMIFS('MASTER TT'!$J$2:$J$1126,'MASTER TT'!$I$2:$I$1126,A14:A10054,'MASTER TT'!$L$2:$L$1126,"&gt;0",'MASTER TT'!$AM$2:$AM$1126,"JAN-APRIL 2025",'MASTER TT'!$AC$2:$AC$1126,"PTTI")</f>
        <v>0</v>
      </c>
      <c r="Q14" s="381">
        <f>SUMIF('MASTER TT'!$I$1:$I$5897,$A$1:$A$721,'MASTER TT'!$O$1:$O$5897)</f>
        <v>0</v>
      </c>
      <c r="R14" s="381">
        <f>SUMIF('MASTER TT'!$I$1:$I$5897,$A$1:$A$721,'MASTER TT'!$N$1:$N$5897)</f>
        <v>0</v>
      </c>
      <c r="S14" s="381">
        <f>SUMIF('MASTER TT'!$I$1:$I$5897,$A$1:$A$721,'MASTER TT'!$Q$1:$Q$5897)</f>
        <v>0</v>
      </c>
      <c r="T14" s="381">
        <f>SUMIF('MASTER TT'!$I$1:$I$5897,$A$1:$A$721,'MASTER TT'!$S$1:$S$5897)</f>
        <v>0</v>
      </c>
      <c r="U14" s="381">
        <f>SUMIF('MASTER TT'!$I$1:$I$5897,$A$1:$A$721,'MASTER TT'!$R$1:$R$5897)</f>
        <v>6</v>
      </c>
      <c r="V14" s="381">
        <f>SUMIF('MASTER TT'!$I$1:$I$5897,$A$1:$A$721,'MASTER TT'!$T$1:$T$5897)</f>
        <v>0</v>
      </c>
      <c r="W14" s="381">
        <f>SUMIF('MASTER TT'!$I$1:$I$5897,$A$1:$A$721,'MASTER TT'!$U$1:$U$5897)</f>
        <v>0</v>
      </c>
      <c r="X14" s="381">
        <f>SUMIF('MASTER TT'!$I$1:$I$5897,$A$1:$A$721,'MASTER TT'!$W$1:$W$5897)</f>
        <v>0</v>
      </c>
      <c r="Y14" s="381">
        <f>SUMIF('MASTER TT'!$I$1:$I$5897,$A$1:$A$721,'MASTER TT'!$X$1:$X$5897)</f>
        <v>0</v>
      </c>
      <c r="Z14" s="381">
        <f>SUMIF('MASTER TT'!$I$1:$I$5897,$A$1:$A$721,'MASTER TT'!$Y$1:$Y$5897)</f>
        <v>0</v>
      </c>
      <c r="AA14" s="381">
        <f>SUMIF('MASTER TT'!$I$1:$I$5897,$A$1:$A$721,'MASTER TT'!$Z$1:$Z$5897)</f>
        <v>0</v>
      </c>
      <c r="AB14" s="381">
        <f>SUMIF('MASTER TT'!$I$1:$I$5905,$A$1:$A$721,'MASTER TT'!$V$1:$V$5905)</f>
        <v>0</v>
      </c>
      <c r="AC14" s="381">
        <f>SUMIF('MASTER TT'!$I$1:$I$5905,$A$1:$A$721,'MASTER TT'!$AB$1:$AB$5905)</f>
        <v>0</v>
      </c>
      <c r="AD14" s="381">
        <f>SUMIF('MASTER TT'!$I$1:$I$5905,$A$1:$A$721,'MASTER TT'!$P$1:$P$5905)</f>
        <v>0</v>
      </c>
      <c r="AE14" s="381">
        <f t="shared" si="2"/>
        <v>6</v>
      </c>
      <c r="AF14" s="382" t="e">
        <f t="shared" si="3"/>
        <v>#REF!</v>
      </c>
      <c r="AG14" s="383"/>
    </row>
    <row r="15" spans="1:33" ht="14.25" customHeight="1">
      <c r="A15" s="374" t="s">
        <v>3694</v>
      </c>
      <c r="B15" s="375" t="str">
        <f>VLOOKUP($A$2:$A$1749,'ENTER STAFF #S HERE'!$A$1:$B$5073,2,FALSE)</f>
        <v>C1739</v>
      </c>
      <c r="C15" s="374" t="s">
        <v>6586</v>
      </c>
      <c r="D15" s="374" t="s">
        <v>6587</v>
      </c>
      <c r="E15" s="384" t="s">
        <v>6594</v>
      </c>
      <c r="F15" s="384" t="s">
        <v>6596</v>
      </c>
      <c r="G15" s="374" t="s">
        <v>5663</v>
      </c>
      <c r="H15" s="377">
        <f t="shared" si="0"/>
        <v>48</v>
      </c>
      <c r="I15" s="378" t="e">
        <f>SUMIFS('MASTER TT'!$J$2:$J$11126,'MASTER TT'!$I$2:$I$1126,A15:A18391,'MASTER TT'!$L$2:$L$11126,"&gt;0",'MASTER TT'!$AM$2:$AM$11126,"JAN-APRIL 2026")</f>
        <v>#VALUE!</v>
      </c>
      <c r="J15" s="378">
        <f>SUMIFS('MASTER TT'!$J$2:$J$11126,'MASTER TT'!$I$2:$I$11126,A15:A10055,'MASTER TT'!$L$2:$L$11126,"&gt;0",'MASTER TT'!$AM$2:$AM$11126,"MAY-AUG 2025")</f>
        <v>0</v>
      </c>
      <c r="K15" s="378">
        <f>SUMIFS('MASTER TT'!$J$2:$J$11126,'MASTER TT'!$I$2:$I$11126,A15:A10055,'MASTER TT'!$L$2:$L$11126,"&gt;0",'MASTER TT'!$AM$2:$AM$11126,"SEP-DEC 2025")</f>
        <v>0</v>
      </c>
      <c r="L15" s="378" t="e">
        <f t="shared" si="1"/>
        <v>#VALUE!</v>
      </c>
      <c r="M15" s="379">
        <f>SUMIFS('MASTER TT'!$J$2:$J$1126,'MASTER TT'!$I$2:$I$1126,A15:A10055,'MASTER TT'!$L$2:$L$1126,"&gt;0",'MASTER TT'!$AM$2:$AM$1126,"JAN-APRIL 2025",'MASTER TT'!$AC$2:$AC$1126,"SOT")</f>
        <v>0</v>
      </c>
      <c r="N15" s="379">
        <f>SUMIFS('MASTER TT'!$J$2:$J$1126,'MASTER TT'!$I$2:$I$1126,A15:A10055,'MASTER TT'!$L$2:$L$1126,"&gt;0",'MASTER TT'!$AM$2:$AM$1126,"JAN-APRIL 2025",'MASTER TT'!$AC$2:$AC$1126,"SOB")</f>
        <v>0</v>
      </c>
      <c r="O15" s="379">
        <f>SUMIFS('MASTER TT'!$J$2:$J$1126,'MASTER TT'!$I$2:$I$1126,A15:A10055,'MASTER TT'!$L$2:$L$1126,"&gt;0",'MASTER TT'!$AM$2:$AM$1126,"JAN-APRIL 2025",'MASTER TT'!$AC$2:$AC$1126,"SEASS")</f>
        <v>0</v>
      </c>
      <c r="P15" s="379">
        <f>SUMIFS('MASTER TT'!$J$2:$J$1126,'MASTER TT'!$I$2:$I$1126,A15:A10055,'MASTER TT'!$L$2:$L$1126,"&gt;0",'MASTER TT'!$AM$2:$AM$1126,"JAN-APRIL 2025",'MASTER TT'!$AC$2:$AC$1126,"PTTI")</f>
        <v>0</v>
      </c>
      <c r="Q15" s="381">
        <f>SUMIF('MASTER TT'!$I$1:$I$5897,$A$1:$A$721,'MASTER TT'!$O$1:$O$5897)</f>
        <v>0</v>
      </c>
      <c r="R15" s="381">
        <f>SUMIF('MASTER TT'!$I$1:$I$5897,$A$1:$A$721,'MASTER TT'!$N$1:$N$5897)</f>
        <v>0</v>
      </c>
      <c r="S15" s="381">
        <f>SUMIF('MASTER TT'!$I$1:$I$5897,$A$1:$A$721,'MASTER TT'!$Q$1:$Q$5897)</f>
        <v>0</v>
      </c>
      <c r="T15" s="381">
        <f>SUMIF('MASTER TT'!$I$1:$I$5897,$A$1:$A$721,'MASTER TT'!$S$1:$S$5897)</f>
        <v>0</v>
      </c>
      <c r="U15" s="381">
        <f>SUMIF('MASTER TT'!$I$1:$I$5897,$A$1:$A$721,'MASTER TT'!$R$1:$R$5897)</f>
        <v>0</v>
      </c>
      <c r="V15" s="381">
        <f>SUMIF('MASTER TT'!$I$1:$I$5897,$A$1:$A$721,'MASTER TT'!$T$1:$T$5897)</f>
        <v>0</v>
      </c>
      <c r="W15" s="381">
        <f>SUMIF('MASTER TT'!$I$1:$I$5897,$A$1:$A$721,'MASTER TT'!$U$1:$U$5897)</f>
        <v>0</v>
      </c>
      <c r="X15" s="381">
        <f>SUMIF('MASTER TT'!$I$1:$I$5897,$A$1:$A$721,'MASTER TT'!$W$1:$W$5897)</f>
        <v>0</v>
      </c>
      <c r="Y15" s="381">
        <f>SUMIF('MASTER TT'!$I$1:$I$5897,$A$1:$A$721,'MASTER TT'!$X$1:$X$5897)</f>
        <v>0</v>
      </c>
      <c r="Z15" s="381">
        <f>SUMIF('MASTER TT'!$I$1:$I$5897,$A$1:$A$721,'MASTER TT'!$Y$1:$Y$5897)</f>
        <v>0</v>
      </c>
      <c r="AA15" s="381">
        <f>SUMIF('MASTER TT'!$I$1:$I$5897,$A$1:$A$721,'MASTER TT'!$Z$1:$Z$5897)</f>
        <v>0</v>
      </c>
      <c r="AB15" s="381">
        <f>SUMIF('MASTER TT'!$I$1:$I$5905,$A$1:$A$721,'MASTER TT'!$V$1:$V$5905)</f>
        <v>0</v>
      </c>
      <c r="AC15" s="381">
        <f>SUMIF('MASTER TT'!$I$1:$I$5905,$A$1:$A$721,'MASTER TT'!$AB$1:$AB$5905)</f>
        <v>0</v>
      </c>
      <c r="AD15" s="381">
        <f>SUMIF('MASTER TT'!$I$1:$I$5905,$A$1:$A$721,'MASTER TT'!$P$1:$P$5905)</f>
        <v>0</v>
      </c>
      <c r="AE15" s="381">
        <f t="shared" si="2"/>
        <v>0</v>
      </c>
      <c r="AF15" s="382" t="e">
        <f t="shared" si="3"/>
        <v>#REF!</v>
      </c>
      <c r="AG15" s="383"/>
    </row>
    <row r="16" spans="1:33" ht="14.25" customHeight="1">
      <c r="A16" s="374" t="s">
        <v>3336</v>
      </c>
      <c r="B16" s="375" t="str">
        <f>VLOOKUP($A$2:$A$1749,'ENTER STAFF #S HERE'!$A$1:$B$5073,2,FALSE)</f>
        <v>C1855</v>
      </c>
      <c r="C16" s="374" t="s">
        <v>6586</v>
      </c>
      <c r="D16" s="374" t="s">
        <v>6597</v>
      </c>
      <c r="E16" s="384" t="s">
        <v>6031</v>
      </c>
      <c r="F16" s="384" t="s">
        <v>5755</v>
      </c>
      <c r="G16" s="374" t="s">
        <v>5663</v>
      </c>
      <c r="H16" s="377">
        <f t="shared" si="0"/>
        <v>48</v>
      </c>
      <c r="I16" s="378" t="e">
        <f>SUMIFS('MASTER TT'!$J$2:$J$11126,'MASTER TT'!$I$2:$I$1126,A16:A18392,'MASTER TT'!$L$2:$L$11126,"&gt;0",'MASTER TT'!$AM$2:$AM$11126,"JAN-APRIL 2026")</f>
        <v>#VALUE!</v>
      </c>
      <c r="J16" s="378">
        <f>SUMIFS('MASTER TT'!$J$2:$J$11126,'MASTER TT'!$I$2:$I$11126,A16:A10056,'MASTER TT'!$L$2:$L$11126,"&gt;0",'MASTER TT'!$AM$2:$AM$11126,"MAY-AUG 2025")</f>
        <v>0</v>
      </c>
      <c r="K16" s="378">
        <f>SUMIFS('MASTER TT'!$J$2:$J$11126,'MASTER TT'!$I$2:$I$11126,A16:A10056,'MASTER TT'!$L$2:$L$11126,"&gt;0",'MASTER TT'!$AM$2:$AM$11126,"SEP-DEC 2025")</f>
        <v>0</v>
      </c>
      <c r="L16" s="378" t="e">
        <f t="shared" si="1"/>
        <v>#VALUE!</v>
      </c>
      <c r="M16" s="379">
        <f>SUMIFS('MASTER TT'!$J$2:$J$1126,'MASTER TT'!$I$2:$I$1126,A16:A10056,'MASTER TT'!$L$2:$L$1126,"&gt;0",'MASTER TT'!$AM$2:$AM$1126,"JAN-APRIL 2025",'MASTER TT'!$AC$2:$AC$1126,"SOT")</f>
        <v>0</v>
      </c>
      <c r="N16" s="379">
        <f>SUMIFS('MASTER TT'!$J$2:$J$1126,'MASTER TT'!$I$2:$I$1126,A16:A10056,'MASTER TT'!$L$2:$L$1126,"&gt;0",'MASTER TT'!$AM$2:$AM$1126,"JAN-APRIL 2025",'MASTER TT'!$AC$2:$AC$1126,"SOB")</f>
        <v>0</v>
      </c>
      <c r="O16" s="379">
        <f>SUMIFS('MASTER TT'!$J$2:$J$1126,'MASTER TT'!$I$2:$I$1126,A16:A10056,'MASTER TT'!$L$2:$L$1126,"&gt;0",'MASTER TT'!$AM$2:$AM$1126,"JAN-APRIL 2025",'MASTER TT'!$AC$2:$AC$1126,"SEASS")</f>
        <v>0</v>
      </c>
      <c r="P16" s="379">
        <f>SUMIFS('MASTER TT'!$J$2:$J$1126,'MASTER TT'!$I$2:$I$1126,A16:A10056,'MASTER TT'!$L$2:$L$1126,"&gt;0",'MASTER TT'!$AM$2:$AM$1126,"JAN-APRIL 2025",'MASTER TT'!$AC$2:$AC$1126,"PTTI")</f>
        <v>0</v>
      </c>
      <c r="Q16" s="381">
        <f>SUMIF('MASTER TT'!$I$1:$I$5897,$A$1:$A$721,'MASTER TT'!$O$1:$O$5897)</f>
        <v>0</v>
      </c>
      <c r="R16" s="381">
        <f>SUMIF('MASTER TT'!$I$1:$I$5897,$A$1:$A$721,'MASTER TT'!$N$1:$N$5897)</f>
        <v>0</v>
      </c>
      <c r="S16" s="381">
        <f>SUMIF('MASTER TT'!$I$1:$I$5897,$A$1:$A$721,'MASTER TT'!$Q$1:$Q$5897)</f>
        <v>0</v>
      </c>
      <c r="T16" s="381">
        <f>SUMIF('MASTER TT'!$I$1:$I$5897,$A$1:$A$721,'MASTER TT'!$S$1:$S$5897)</f>
        <v>0</v>
      </c>
      <c r="U16" s="381">
        <f>SUMIF('MASTER TT'!$I$1:$I$5897,$A$1:$A$721,'MASTER TT'!$R$1:$R$5897)</f>
        <v>0</v>
      </c>
      <c r="V16" s="381">
        <f>SUMIF('MASTER TT'!$I$1:$I$5897,$A$1:$A$721,'MASTER TT'!$T$1:$T$5897)</f>
        <v>0</v>
      </c>
      <c r="W16" s="381">
        <f>SUMIF('MASTER TT'!$I$1:$I$5897,$A$1:$A$721,'MASTER TT'!$U$1:$U$5897)</f>
        <v>0</v>
      </c>
      <c r="X16" s="381">
        <f>SUMIF('MASTER TT'!$I$1:$I$5897,$A$1:$A$721,'MASTER TT'!$W$1:$W$5897)</f>
        <v>0</v>
      </c>
      <c r="Y16" s="381">
        <f>SUMIF('MASTER TT'!$I$1:$I$5897,$A$1:$A$721,'MASTER TT'!$X$1:$X$5897)</f>
        <v>0</v>
      </c>
      <c r="Z16" s="381">
        <f>SUMIF('MASTER TT'!$I$1:$I$5897,$A$1:$A$721,'MASTER TT'!$Y$1:$Y$5897)</f>
        <v>0</v>
      </c>
      <c r="AA16" s="381">
        <f>SUMIF('MASTER TT'!$I$1:$I$5897,$A$1:$A$721,'MASTER TT'!$Z$1:$Z$5897)</f>
        <v>0</v>
      </c>
      <c r="AB16" s="381">
        <f>SUMIF('MASTER TT'!$I$1:$I$5905,$A$1:$A$721,'MASTER TT'!$V$1:$V$5905)</f>
        <v>0</v>
      </c>
      <c r="AC16" s="381">
        <f>SUMIF('MASTER TT'!$I$1:$I$5905,$A$1:$A$721,'MASTER TT'!$AB$1:$AB$5905)</f>
        <v>0</v>
      </c>
      <c r="AD16" s="381">
        <f>SUMIF('MASTER TT'!$I$1:$I$5905,$A$1:$A$721,'MASTER TT'!$P$1:$P$5905)</f>
        <v>0</v>
      </c>
      <c r="AE16" s="381">
        <f t="shared" si="2"/>
        <v>0</v>
      </c>
      <c r="AF16" s="382" t="e">
        <f t="shared" si="3"/>
        <v>#REF!</v>
      </c>
      <c r="AG16" s="383"/>
    </row>
    <row r="17" spans="1:33" ht="14.25" customHeight="1">
      <c r="A17" s="374" t="s">
        <v>3696</v>
      </c>
      <c r="B17" s="375" t="str">
        <f>VLOOKUP($A$2:$A$1749,'ENTER STAFF #S HERE'!$A$1:$B$5073,2,FALSE)</f>
        <v>C1640</v>
      </c>
      <c r="C17" s="374" t="s">
        <v>6586</v>
      </c>
      <c r="D17" s="374" t="s">
        <v>6591</v>
      </c>
      <c r="E17" s="384" t="s">
        <v>6598</v>
      </c>
      <c r="F17" s="384" t="s">
        <v>6599</v>
      </c>
      <c r="G17" s="374" t="s">
        <v>5663</v>
      </c>
      <c r="H17" s="377">
        <f t="shared" si="0"/>
        <v>48</v>
      </c>
      <c r="I17" s="378" t="e">
        <f>SUMIFS('MASTER TT'!$J$2:$J$11126,'MASTER TT'!$I$2:$I$1126,A17:A18393,'MASTER TT'!$L$2:$L$11126,"&gt;0",'MASTER TT'!$AM$2:$AM$11126,"JAN-APRIL 2026")</f>
        <v>#VALUE!</v>
      </c>
      <c r="J17" s="378">
        <f>SUMIFS('MASTER TT'!$J$2:$J$11126,'MASTER TT'!$I$2:$I$11126,A17:A10057,'MASTER TT'!$L$2:$L$11126,"&gt;0",'MASTER TT'!$AM$2:$AM$11126,"MAY-AUG 2025")</f>
        <v>0</v>
      </c>
      <c r="K17" s="378">
        <f>SUMIFS('MASTER TT'!$J$2:$J$11126,'MASTER TT'!$I$2:$I$11126,A17:A10057,'MASTER TT'!$L$2:$L$11126,"&gt;0",'MASTER TT'!$AM$2:$AM$11126,"SEP-DEC 2025")</f>
        <v>0</v>
      </c>
      <c r="L17" s="378" t="e">
        <f t="shared" si="1"/>
        <v>#VALUE!</v>
      </c>
      <c r="M17" s="379">
        <f>SUMIFS('MASTER TT'!$J$2:$J$1126,'MASTER TT'!$I$2:$I$1126,A17:A10057,'MASTER TT'!$L$2:$L$1126,"&gt;0",'MASTER TT'!$AM$2:$AM$1126,"JAN-APRIL 2025",'MASTER TT'!$AC$2:$AC$1126,"SOT")</f>
        <v>0</v>
      </c>
      <c r="N17" s="379">
        <f>SUMIFS('MASTER TT'!$J$2:$J$1126,'MASTER TT'!$I$2:$I$1126,A17:A10057,'MASTER TT'!$L$2:$L$1126,"&gt;0",'MASTER TT'!$AM$2:$AM$1126,"JAN-APRIL 2025",'MASTER TT'!$AC$2:$AC$1126,"SOB")</f>
        <v>0</v>
      </c>
      <c r="O17" s="379">
        <f>SUMIFS('MASTER TT'!$J$2:$J$1126,'MASTER TT'!$I$2:$I$1126,A17:A10057,'MASTER TT'!$L$2:$L$1126,"&gt;0",'MASTER TT'!$AM$2:$AM$1126,"JAN-APRIL 2025",'MASTER TT'!$AC$2:$AC$1126,"SEASS")</f>
        <v>0</v>
      </c>
      <c r="P17" s="379">
        <f>SUMIFS('MASTER TT'!$J$2:$J$1126,'MASTER TT'!$I$2:$I$1126,A17:A10057,'MASTER TT'!$L$2:$L$1126,"&gt;0",'MASTER TT'!$AM$2:$AM$1126,"JAN-APRIL 2025",'MASTER TT'!$AC$2:$AC$1126,"PTTI")</f>
        <v>0</v>
      </c>
      <c r="Q17" s="381">
        <f>SUMIF('MASTER TT'!$I$1:$I$5897,$A$1:$A$721,'MASTER TT'!$O$1:$O$5897)</f>
        <v>0</v>
      </c>
      <c r="R17" s="381">
        <f>SUMIF('MASTER TT'!$I$1:$I$5897,$A$1:$A$721,'MASTER TT'!$N$1:$N$5897)</f>
        <v>0</v>
      </c>
      <c r="S17" s="381">
        <f>SUMIF('MASTER TT'!$I$1:$I$5897,$A$1:$A$721,'MASTER TT'!$Q$1:$Q$5897)</f>
        <v>0</v>
      </c>
      <c r="T17" s="381">
        <f>SUMIF('MASTER TT'!$I$1:$I$5897,$A$1:$A$721,'MASTER TT'!$S$1:$S$5897)</f>
        <v>0</v>
      </c>
      <c r="U17" s="381">
        <f>SUMIF('MASTER TT'!$I$1:$I$5897,$A$1:$A$721,'MASTER TT'!$R$1:$R$5897)</f>
        <v>0</v>
      </c>
      <c r="V17" s="381">
        <f>SUMIF('MASTER TT'!$I$1:$I$5897,$A$1:$A$721,'MASTER TT'!$T$1:$T$5897)</f>
        <v>0</v>
      </c>
      <c r="W17" s="381">
        <f>SUMIF('MASTER TT'!$I$1:$I$5897,$A$1:$A$721,'MASTER TT'!$U$1:$U$5897)</f>
        <v>0</v>
      </c>
      <c r="X17" s="381">
        <f>SUMIF('MASTER TT'!$I$1:$I$5897,$A$1:$A$721,'MASTER TT'!$W$1:$W$5897)</f>
        <v>0</v>
      </c>
      <c r="Y17" s="381">
        <f>SUMIF('MASTER TT'!$I$1:$I$5897,$A$1:$A$721,'MASTER TT'!$X$1:$X$5897)</f>
        <v>0</v>
      </c>
      <c r="Z17" s="381">
        <f>SUMIF('MASTER TT'!$I$1:$I$5897,$A$1:$A$721,'MASTER TT'!$Y$1:$Y$5897)</f>
        <v>0</v>
      </c>
      <c r="AA17" s="381">
        <f>SUMIF('MASTER TT'!$I$1:$I$5897,$A$1:$A$721,'MASTER TT'!$Z$1:$Z$5897)</f>
        <v>0</v>
      </c>
      <c r="AB17" s="381">
        <f>SUMIF('MASTER TT'!$I$1:$I$5905,$A$1:$A$721,'MASTER TT'!$V$1:$V$5905)</f>
        <v>0</v>
      </c>
      <c r="AC17" s="381">
        <f>SUMIF('MASTER TT'!$I$1:$I$5905,$A$1:$A$721,'MASTER TT'!$AB$1:$AB$5905)</f>
        <v>0</v>
      </c>
      <c r="AD17" s="381">
        <f>SUMIF('MASTER TT'!$I$1:$I$5905,$A$1:$A$721,'MASTER TT'!$P$1:$P$5905)</f>
        <v>0</v>
      </c>
      <c r="AE17" s="381">
        <f t="shared" si="2"/>
        <v>0</v>
      </c>
      <c r="AF17" s="382" t="e">
        <f t="shared" si="3"/>
        <v>#REF!</v>
      </c>
      <c r="AG17" s="383"/>
    </row>
    <row r="18" spans="1:33" ht="14.25" customHeight="1">
      <c r="A18" s="374" t="s">
        <v>4306</v>
      </c>
      <c r="B18" s="375" t="str">
        <f>VLOOKUP($A$2:$A$1749,'ENTER STAFF #S HERE'!$A$1:$B$5073,2,FALSE)</f>
        <v>C1603</v>
      </c>
      <c r="C18" s="374" t="s">
        <v>6583</v>
      </c>
      <c r="D18" s="374" t="s">
        <v>6595</v>
      </c>
      <c r="E18" s="384" t="s">
        <v>6072</v>
      </c>
      <c r="F18" s="384" t="s">
        <v>6600</v>
      </c>
      <c r="G18" s="374" t="s">
        <v>5663</v>
      </c>
      <c r="H18" s="377">
        <f t="shared" si="0"/>
        <v>48</v>
      </c>
      <c r="I18" s="378" t="e">
        <f>SUMIFS('MASTER TT'!$J$2:$J$11126,'MASTER TT'!$I$2:$I$1126,A18:A18394,'MASTER TT'!$L$2:$L$11126,"&gt;0",'MASTER TT'!$AM$2:$AM$11126,"JAN-APRIL 2026")</f>
        <v>#VALUE!</v>
      </c>
      <c r="J18" s="378">
        <f>SUMIFS('MASTER TT'!$J$2:$J$11126,'MASTER TT'!$I$2:$I$11126,A18:A10058,'MASTER TT'!$L$2:$L$11126,"&gt;0",'MASTER TT'!$AM$2:$AM$11126,"MAY-AUG 2025")</f>
        <v>0</v>
      </c>
      <c r="K18" s="378">
        <f>SUMIFS('MASTER TT'!$J$2:$J$11126,'MASTER TT'!$I$2:$I$11126,A18:A10058,'MASTER TT'!$L$2:$L$11126,"&gt;0",'MASTER TT'!$AM$2:$AM$11126,"SEP-DEC 2025")</f>
        <v>0</v>
      </c>
      <c r="L18" s="378" t="e">
        <f t="shared" si="1"/>
        <v>#VALUE!</v>
      </c>
      <c r="M18" s="379">
        <f>SUMIFS('MASTER TT'!$J$2:$J$1126,'MASTER TT'!$I$2:$I$1126,A18:A10058,'MASTER TT'!$L$2:$L$1126,"&gt;0",'MASTER TT'!$AM$2:$AM$1126,"JAN-APRIL 2025",'MASTER TT'!$AC$2:$AC$1126,"SOT")</f>
        <v>0</v>
      </c>
      <c r="N18" s="379">
        <f>SUMIFS('MASTER TT'!$J$2:$J$1126,'MASTER TT'!$I$2:$I$1126,A18:A10058,'MASTER TT'!$L$2:$L$1126,"&gt;0",'MASTER TT'!$AM$2:$AM$1126,"JAN-APRIL 2025",'MASTER TT'!$AC$2:$AC$1126,"SOB")</f>
        <v>0</v>
      </c>
      <c r="O18" s="379">
        <f>SUMIFS('MASTER TT'!$J$2:$J$1126,'MASTER TT'!$I$2:$I$1126,A18:A10058,'MASTER TT'!$L$2:$L$1126,"&gt;0",'MASTER TT'!$AM$2:$AM$1126,"JAN-APRIL 2025",'MASTER TT'!$AC$2:$AC$1126,"SEASS")</f>
        <v>0</v>
      </c>
      <c r="P18" s="379">
        <f>SUMIFS('MASTER TT'!$J$2:$J$1126,'MASTER TT'!$I$2:$I$1126,A18:A10058,'MASTER TT'!$L$2:$L$1126,"&gt;0",'MASTER TT'!$AM$2:$AM$1126,"JAN-APRIL 2025",'MASTER TT'!$AC$2:$AC$1126,"PTTI")</f>
        <v>0</v>
      </c>
      <c r="Q18" s="381">
        <f>SUMIF('MASTER TT'!$I$1:$I$5897,$A$1:$A$721,'MASTER TT'!$O$1:$O$5897)</f>
        <v>0</v>
      </c>
      <c r="R18" s="381">
        <f>SUMIF('MASTER TT'!$I$1:$I$5897,$A$1:$A$721,'MASTER TT'!$N$1:$N$5897)</f>
        <v>0</v>
      </c>
      <c r="S18" s="381">
        <f>SUMIF('MASTER TT'!$I$1:$I$5897,$A$1:$A$721,'MASTER TT'!$Q$1:$Q$5897)</f>
        <v>0</v>
      </c>
      <c r="T18" s="381">
        <f>SUMIF('MASTER TT'!$I$1:$I$5897,$A$1:$A$721,'MASTER TT'!$S$1:$S$5897)</f>
        <v>0</v>
      </c>
      <c r="U18" s="381">
        <f>SUMIF('MASTER TT'!$I$1:$I$5897,$A$1:$A$721,'MASTER TT'!$R$1:$R$5897)</f>
        <v>0</v>
      </c>
      <c r="V18" s="381">
        <f>SUMIF('MASTER TT'!$I$1:$I$5897,$A$1:$A$721,'MASTER TT'!$T$1:$T$5897)</f>
        <v>0</v>
      </c>
      <c r="W18" s="381">
        <f>SUMIF('MASTER TT'!$I$1:$I$5897,$A$1:$A$721,'MASTER TT'!$U$1:$U$5897)</f>
        <v>0</v>
      </c>
      <c r="X18" s="381">
        <f>SUMIF('MASTER TT'!$I$1:$I$5897,$A$1:$A$721,'MASTER TT'!$W$1:$W$5897)</f>
        <v>0</v>
      </c>
      <c r="Y18" s="381">
        <f>SUMIF('MASTER TT'!$I$1:$I$5897,$A$1:$A$721,'MASTER TT'!$X$1:$X$5897)</f>
        <v>0</v>
      </c>
      <c r="Z18" s="381">
        <f>SUMIF('MASTER TT'!$I$1:$I$5897,$A$1:$A$721,'MASTER TT'!$Y$1:$Y$5897)</f>
        <v>0</v>
      </c>
      <c r="AA18" s="381">
        <f>SUMIF('MASTER TT'!$I$1:$I$5897,$A$1:$A$721,'MASTER TT'!$Z$1:$Z$5897)</f>
        <v>0</v>
      </c>
      <c r="AB18" s="381">
        <f>SUMIF('MASTER TT'!$I$1:$I$5905,$A$1:$A$721,'MASTER TT'!$V$1:$V$5905)</f>
        <v>0</v>
      </c>
      <c r="AC18" s="381">
        <f>SUMIF('MASTER TT'!$I$1:$I$5905,$A$1:$A$721,'MASTER TT'!$AB$1:$AB$5905)</f>
        <v>0</v>
      </c>
      <c r="AD18" s="381">
        <f>SUMIF('MASTER TT'!$I$1:$I$5905,$A$1:$A$721,'MASTER TT'!$P$1:$P$5905)</f>
        <v>0</v>
      </c>
      <c r="AE18" s="381">
        <f t="shared" si="2"/>
        <v>0</v>
      </c>
      <c r="AF18" s="382" t="e">
        <f t="shared" si="3"/>
        <v>#REF!</v>
      </c>
      <c r="AG18" s="383"/>
    </row>
    <row r="19" spans="1:33" ht="14.25" customHeight="1">
      <c r="A19" s="374" t="s">
        <v>3698</v>
      </c>
      <c r="B19" s="375" t="str">
        <f>VLOOKUP($A$2:$A$1749,'ENTER STAFF #S HERE'!$A$1:$B$5073,2,FALSE)</f>
        <v>C1811</v>
      </c>
      <c r="C19" s="374" t="s">
        <v>6583</v>
      </c>
      <c r="D19" s="374" t="s">
        <v>460</v>
      </c>
      <c r="E19" s="384"/>
      <c r="F19" s="384"/>
      <c r="G19" s="374" t="s">
        <v>6585</v>
      </c>
      <c r="H19" s="377">
        <f t="shared" si="0"/>
        <v>90</v>
      </c>
      <c r="I19" s="378" t="e">
        <f>SUMIFS('MASTER TT'!$J$2:$J$11126,'MASTER TT'!$I$2:$I$1126,A19:A18395,'MASTER TT'!$L$2:$L$11126,"&gt;0",'MASTER TT'!$AM$2:$AM$11126,"JAN-APRIL 2026")</f>
        <v>#VALUE!</v>
      </c>
      <c r="J19" s="378">
        <f>SUMIFS('MASTER TT'!$J$2:$J$11126,'MASTER TT'!$I$2:$I$11126,A19:A10059,'MASTER TT'!$L$2:$L$11126,"&gt;0",'MASTER TT'!$AM$2:$AM$11126,"MAY-AUG 2025")</f>
        <v>0</v>
      </c>
      <c r="K19" s="378">
        <f>SUMIFS('MASTER TT'!$J$2:$J$11126,'MASTER TT'!$I$2:$I$11126,A19:A10059,'MASTER TT'!$L$2:$L$11126,"&gt;0",'MASTER TT'!$AM$2:$AM$11126,"SEP-DEC 2025")</f>
        <v>0</v>
      </c>
      <c r="L19" s="378" t="e">
        <f t="shared" si="1"/>
        <v>#VALUE!</v>
      </c>
      <c r="M19" s="379">
        <f>SUMIFS('MASTER TT'!$J$2:$J$1126,'MASTER TT'!$I$2:$I$1126,A19:A10059,'MASTER TT'!$L$2:$L$1126,"&gt;0",'MASTER TT'!$AM$2:$AM$1126,"JAN-APRIL 2025",'MASTER TT'!$AC$2:$AC$1126,"SOT")</f>
        <v>0</v>
      </c>
      <c r="N19" s="379">
        <f>SUMIFS('MASTER TT'!$J$2:$J$1126,'MASTER TT'!$I$2:$I$1126,A19:A10059,'MASTER TT'!$L$2:$L$1126,"&gt;0",'MASTER TT'!$AM$2:$AM$1126,"JAN-APRIL 2025",'MASTER TT'!$AC$2:$AC$1126,"SOB")</f>
        <v>0</v>
      </c>
      <c r="O19" s="379">
        <f>SUMIFS('MASTER TT'!$J$2:$J$1126,'MASTER TT'!$I$2:$I$1126,A19:A10059,'MASTER TT'!$L$2:$L$1126,"&gt;0",'MASTER TT'!$AM$2:$AM$1126,"JAN-APRIL 2025",'MASTER TT'!$AC$2:$AC$1126,"SEASS")</f>
        <v>0</v>
      </c>
      <c r="P19" s="379">
        <f>SUMIFS('MASTER TT'!$J$2:$J$1126,'MASTER TT'!$I$2:$I$1126,A19:A10059,'MASTER TT'!$L$2:$L$1126,"&gt;0",'MASTER TT'!$AM$2:$AM$1126,"JAN-APRIL 2025",'MASTER TT'!$AC$2:$AC$1126,"PTTI")</f>
        <v>0</v>
      </c>
      <c r="Q19" s="381">
        <f>SUMIF('MASTER TT'!$I$1:$I$5897,$A$1:$A$721,'MASTER TT'!$O$1:$O$5897)</f>
        <v>0</v>
      </c>
      <c r="R19" s="381">
        <f>SUMIF('MASTER TT'!$I$1:$I$5897,$A$1:$A$721,'MASTER TT'!$N$1:$N$5897)</f>
        <v>0</v>
      </c>
      <c r="S19" s="381">
        <f>SUMIF('MASTER TT'!$I$1:$I$5897,$A$1:$A$721,'MASTER TT'!$Q$1:$Q$5897)</f>
        <v>0</v>
      </c>
      <c r="T19" s="381">
        <f>SUMIF('MASTER TT'!$I$1:$I$5897,$A$1:$A$721,'MASTER TT'!$S$1:$S$5897)</f>
        <v>0</v>
      </c>
      <c r="U19" s="381">
        <f>SUMIF('MASTER TT'!$I$1:$I$5897,$A$1:$A$721,'MASTER TT'!$R$1:$R$5897)</f>
        <v>0</v>
      </c>
      <c r="V19" s="381">
        <f>SUMIF('MASTER TT'!$I$1:$I$5897,$A$1:$A$721,'MASTER TT'!$T$1:$T$5897)</f>
        <v>0</v>
      </c>
      <c r="W19" s="381">
        <f>SUMIF('MASTER TT'!$I$1:$I$5897,$A$1:$A$721,'MASTER TT'!$U$1:$U$5897)</f>
        <v>0</v>
      </c>
      <c r="X19" s="381">
        <f>SUMIF('MASTER TT'!$I$1:$I$5897,$A$1:$A$721,'MASTER TT'!$W$1:$W$5897)</f>
        <v>0</v>
      </c>
      <c r="Y19" s="381">
        <f>SUMIF('MASTER TT'!$I$1:$I$5897,$A$1:$A$721,'MASTER TT'!$X$1:$X$5897)</f>
        <v>0</v>
      </c>
      <c r="Z19" s="381">
        <f>SUMIF('MASTER TT'!$I$1:$I$5897,$A$1:$A$721,'MASTER TT'!$Y$1:$Y$5897)</f>
        <v>0</v>
      </c>
      <c r="AA19" s="381">
        <f>SUMIF('MASTER TT'!$I$1:$I$5897,$A$1:$A$721,'MASTER TT'!$Z$1:$Z$5897)</f>
        <v>0</v>
      </c>
      <c r="AB19" s="381">
        <f>SUMIF('MASTER TT'!$I$1:$I$5905,$A$1:$A$721,'MASTER TT'!$V$1:$V$5905)</f>
        <v>0</v>
      </c>
      <c r="AC19" s="381">
        <f>SUMIF('MASTER TT'!$I$1:$I$5905,$A$1:$A$721,'MASTER TT'!$AB$1:$AB$5905)</f>
        <v>0</v>
      </c>
      <c r="AD19" s="381">
        <f>SUMIF('MASTER TT'!$I$1:$I$5905,$A$1:$A$721,'MASTER TT'!$P$1:$P$5905)</f>
        <v>0</v>
      </c>
      <c r="AE19" s="381">
        <f t="shared" si="2"/>
        <v>0</v>
      </c>
      <c r="AF19" s="382" t="e">
        <f t="shared" si="3"/>
        <v>#REF!</v>
      </c>
      <c r="AG19" s="383"/>
    </row>
    <row r="20" spans="1:33" ht="14.25" customHeight="1">
      <c r="A20" s="376" t="s">
        <v>3700</v>
      </c>
      <c r="B20" s="375" t="str">
        <f>VLOOKUP($A$2:$A$1749,'ENTER STAFF #S HERE'!$A$1:$B$5073,2,FALSE)</f>
        <v>C1983</v>
      </c>
      <c r="C20" s="374" t="s">
        <v>6586</v>
      </c>
      <c r="D20" s="376" t="s">
        <v>454</v>
      </c>
      <c r="E20" s="376" t="s">
        <v>5680</v>
      </c>
      <c r="F20" s="384"/>
      <c r="G20" s="374" t="s">
        <v>5663</v>
      </c>
      <c r="H20" s="377">
        <f t="shared" si="0"/>
        <v>48</v>
      </c>
      <c r="I20" s="378" t="e">
        <f>SUMIFS('MASTER TT'!$J$2:$J$11126,'MASTER TT'!$I$2:$I$1126,A20:A18396,'MASTER TT'!$L$2:$L$11126,"&gt;0",'MASTER TT'!$AM$2:$AM$11126,"JAN-APRIL 2026")</f>
        <v>#VALUE!</v>
      </c>
      <c r="J20" s="378">
        <f>SUMIFS('MASTER TT'!$J$2:$J$11126,'MASTER TT'!$I$2:$I$11126,A20:A10060,'MASTER TT'!$L$2:$L$11126,"&gt;0",'MASTER TT'!$AM$2:$AM$11126,"MAY-AUG 2025")</f>
        <v>0</v>
      </c>
      <c r="K20" s="378">
        <f>SUMIFS('MASTER TT'!$J$2:$J$11126,'MASTER TT'!$I$2:$I$11126,A20:A10060,'MASTER TT'!$L$2:$L$11126,"&gt;0",'MASTER TT'!$AM$2:$AM$11126,"SEP-DEC 2025")</f>
        <v>0</v>
      </c>
      <c r="L20" s="378" t="e">
        <f t="shared" si="1"/>
        <v>#VALUE!</v>
      </c>
      <c r="M20" s="379">
        <f>SUMIFS('MASTER TT'!$J$2:$J$1126,'MASTER TT'!$I$2:$I$1126,A20:A10060,'MASTER TT'!$L$2:$L$1126,"&gt;0",'MASTER TT'!$AM$2:$AM$1126,"JAN-APRIL 2025",'MASTER TT'!$AC$2:$AC$1126,"SOT")</f>
        <v>0</v>
      </c>
      <c r="N20" s="379">
        <f>SUMIFS('MASTER TT'!$J$2:$J$1126,'MASTER TT'!$I$2:$I$1126,A20:A10060,'MASTER TT'!$L$2:$L$1126,"&gt;0",'MASTER TT'!$AM$2:$AM$1126,"JAN-APRIL 2025",'MASTER TT'!$AC$2:$AC$1126,"SOB")</f>
        <v>0</v>
      </c>
      <c r="O20" s="379">
        <f>SUMIFS('MASTER TT'!$J$2:$J$1126,'MASTER TT'!$I$2:$I$1126,A20:A10060,'MASTER TT'!$L$2:$L$1126,"&gt;0",'MASTER TT'!$AM$2:$AM$1126,"JAN-APRIL 2025",'MASTER TT'!$AC$2:$AC$1126,"SEASS")</f>
        <v>0</v>
      </c>
      <c r="P20" s="379">
        <f>SUMIFS('MASTER TT'!$J$2:$J$1126,'MASTER TT'!$I$2:$I$1126,A20:A10060,'MASTER TT'!$L$2:$L$1126,"&gt;0",'MASTER TT'!$AM$2:$AM$1126,"JAN-APRIL 2025",'MASTER TT'!$AC$2:$AC$1126,"PTTI")</f>
        <v>0</v>
      </c>
      <c r="Q20" s="381">
        <f>SUMIF('MASTER TT'!$I$1:$I$5897,$A$1:$A$721,'MASTER TT'!$O$1:$O$5897)</f>
        <v>0</v>
      </c>
      <c r="R20" s="381">
        <f>SUMIF('MASTER TT'!$I$1:$I$5897,$A$1:$A$721,'MASTER TT'!$N$1:$N$5897)</f>
        <v>0</v>
      </c>
      <c r="S20" s="381">
        <f>SUMIF('MASTER TT'!$I$1:$I$5897,$A$1:$A$721,'MASTER TT'!$Q$1:$Q$5897)</f>
        <v>0</v>
      </c>
      <c r="T20" s="381">
        <f>SUMIF('MASTER TT'!$I$1:$I$5897,$A$1:$A$721,'MASTER TT'!$S$1:$S$5897)</f>
        <v>0</v>
      </c>
      <c r="U20" s="381">
        <f>SUMIF('MASTER TT'!$I$1:$I$5897,$A$1:$A$721,'MASTER TT'!$R$1:$R$5897)</f>
        <v>0</v>
      </c>
      <c r="V20" s="381">
        <f>SUMIF('MASTER TT'!$I$1:$I$5897,$A$1:$A$721,'MASTER TT'!$T$1:$T$5897)</f>
        <v>0</v>
      </c>
      <c r="W20" s="381">
        <f>SUMIF('MASTER TT'!$I$1:$I$5897,$A$1:$A$721,'MASTER TT'!$U$1:$U$5897)</f>
        <v>0</v>
      </c>
      <c r="X20" s="381">
        <f>SUMIF('MASTER TT'!$I$1:$I$5897,$A$1:$A$721,'MASTER TT'!$W$1:$W$5897)</f>
        <v>0</v>
      </c>
      <c r="Y20" s="381">
        <f>SUMIF('MASTER TT'!$I$1:$I$5897,$A$1:$A$721,'MASTER TT'!$X$1:$X$5897)</f>
        <v>0</v>
      </c>
      <c r="Z20" s="381">
        <f>SUMIF('MASTER TT'!$I$1:$I$5897,$A$1:$A$721,'MASTER TT'!$Y$1:$Y$5897)</f>
        <v>0</v>
      </c>
      <c r="AA20" s="381">
        <f>SUMIF('MASTER TT'!$I$1:$I$5897,$A$1:$A$721,'MASTER TT'!$Z$1:$Z$5897)</f>
        <v>0</v>
      </c>
      <c r="AB20" s="381">
        <f>SUMIF('MASTER TT'!$I$1:$I$5905,$A$1:$A$721,'MASTER TT'!$V$1:$V$5905)</f>
        <v>0</v>
      </c>
      <c r="AC20" s="381">
        <f>SUMIF('MASTER TT'!$I$1:$I$5905,$A$1:$A$721,'MASTER TT'!$AB$1:$AB$5905)</f>
        <v>0</v>
      </c>
      <c r="AD20" s="381">
        <f>SUMIF('MASTER TT'!$I$1:$I$5905,$A$1:$A$721,'MASTER TT'!$P$1:$P$5905)</f>
        <v>0</v>
      </c>
      <c r="AE20" s="381">
        <f t="shared" si="2"/>
        <v>0</v>
      </c>
      <c r="AF20" s="382" t="e">
        <f t="shared" si="3"/>
        <v>#REF!</v>
      </c>
      <c r="AG20" s="383"/>
    </row>
    <row r="21" spans="1:33" ht="14.25" customHeight="1">
      <c r="A21" s="374" t="s">
        <v>3611</v>
      </c>
      <c r="B21" s="375" t="str">
        <f>VLOOKUP($A$2:$A$1749,'ENTER STAFF #S HERE'!$A$1:$B$5073,2,FALSE)</f>
        <v>C1641</v>
      </c>
      <c r="C21" s="374" t="s">
        <v>6586</v>
      </c>
      <c r="D21" s="374" t="s">
        <v>6591</v>
      </c>
      <c r="E21" s="384" t="s">
        <v>6598</v>
      </c>
      <c r="F21" s="388"/>
      <c r="G21" s="374" t="s">
        <v>5663</v>
      </c>
      <c r="H21" s="377">
        <f t="shared" si="0"/>
        <v>48</v>
      </c>
      <c r="I21" s="378" t="e">
        <f>SUMIFS('MASTER TT'!$J$2:$J$11126,'MASTER TT'!$I$2:$I$1126,A21:A18397,'MASTER TT'!$L$2:$L$11126,"&gt;0",'MASTER TT'!$AM$2:$AM$11126,"JAN-APRIL 2026")</f>
        <v>#VALUE!</v>
      </c>
      <c r="J21" s="378">
        <f>SUMIFS('MASTER TT'!$J$2:$J$11126,'MASTER TT'!$I$2:$I$11126,A21:A10061,'MASTER TT'!$L$2:$L$11126,"&gt;0",'MASTER TT'!$AM$2:$AM$11126,"MAY-AUG 2025")</f>
        <v>0</v>
      </c>
      <c r="K21" s="378">
        <f>SUMIFS('MASTER TT'!$J$2:$J$11126,'MASTER TT'!$I$2:$I$11126,A21:A10061,'MASTER TT'!$L$2:$L$11126,"&gt;0",'MASTER TT'!$AM$2:$AM$11126,"SEP-DEC 2025")</f>
        <v>0</v>
      </c>
      <c r="L21" s="378" t="e">
        <f t="shared" si="1"/>
        <v>#VALUE!</v>
      </c>
      <c r="M21" s="379">
        <f>SUMIFS('MASTER TT'!$J$2:$J$1126,'MASTER TT'!$I$2:$I$1126,A21:A10061,'MASTER TT'!$L$2:$L$1126,"&gt;0",'MASTER TT'!$AM$2:$AM$1126,"JAN-APRIL 2025",'MASTER TT'!$AC$2:$AC$1126,"SOT")</f>
        <v>0</v>
      </c>
      <c r="N21" s="379">
        <f>SUMIFS('MASTER TT'!$J$2:$J$1126,'MASTER TT'!$I$2:$I$1126,A21:A10061,'MASTER TT'!$L$2:$L$1126,"&gt;0",'MASTER TT'!$AM$2:$AM$1126,"JAN-APRIL 2025",'MASTER TT'!$AC$2:$AC$1126,"SOB")</f>
        <v>0</v>
      </c>
      <c r="O21" s="379">
        <f>SUMIFS('MASTER TT'!$J$2:$J$1126,'MASTER TT'!$I$2:$I$1126,A21:A10061,'MASTER TT'!$L$2:$L$1126,"&gt;0",'MASTER TT'!$AM$2:$AM$1126,"JAN-APRIL 2025",'MASTER TT'!$AC$2:$AC$1126,"SEASS")</f>
        <v>0</v>
      </c>
      <c r="P21" s="379">
        <f>SUMIFS('MASTER TT'!$J$2:$J$1126,'MASTER TT'!$I$2:$I$1126,A21:A10061,'MASTER TT'!$L$2:$L$1126,"&gt;0",'MASTER TT'!$AM$2:$AM$1126,"JAN-APRIL 2025",'MASTER TT'!$AC$2:$AC$1126,"PTTI")</f>
        <v>0</v>
      </c>
      <c r="Q21" s="381">
        <f>SUMIF('MASTER TT'!$I$1:$I$5897,$A$1:$A$721,'MASTER TT'!$O$1:$O$5897)</f>
        <v>0</v>
      </c>
      <c r="R21" s="381">
        <f>SUMIF('MASTER TT'!$I$1:$I$5897,$A$1:$A$721,'MASTER TT'!$N$1:$N$5897)</f>
        <v>0</v>
      </c>
      <c r="S21" s="381">
        <f>SUMIF('MASTER TT'!$I$1:$I$5897,$A$1:$A$721,'MASTER TT'!$Q$1:$Q$5897)</f>
        <v>0</v>
      </c>
      <c r="T21" s="381">
        <f>SUMIF('MASTER TT'!$I$1:$I$5897,$A$1:$A$721,'MASTER TT'!$S$1:$S$5897)</f>
        <v>0</v>
      </c>
      <c r="U21" s="381">
        <f>SUMIF('MASTER TT'!$I$1:$I$5897,$A$1:$A$721,'MASTER TT'!$R$1:$R$5897)</f>
        <v>0</v>
      </c>
      <c r="V21" s="381">
        <f>SUMIF('MASTER TT'!$I$1:$I$5897,$A$1:$A$721,'MASTER TT'!$T$1:$T$5897)</f>
        <v>0</v>
      </c>
      <c r="W21" s="381">
        <f>SUMIF('MASTER TT'!$I$1:$I$5897,$A$1:$A$721,'MASTER TT'!$U$1:$U$5897)</f>
        <v>0</v>
      </c>
      <c r="X21" s="381">
        <f>SUMIF('MASTER TT'!$I$1:$I$5897,$A$1:$A$721,'MASTER TT'!$W$1:$W$5897)</f>
        <v>0</v>
      </c>
      <c r="Y21" s="381">
        <f>SUMIF('MASTER TT'!$I$1:$I$5897,$A$1:$A$721,'MASTER TT'!$X$1:$X$5897)</f>
        <v>0</v>
      </c>
      <c r="Z21" s="381">
        <f>SUMIF('MASTER TT'!$I$1:$I$5897,$A$1:$A$721,'MASTER TT'!$Y$1:$Y$5897)</f>
        <v>0</v>
      </c>
      <c r="AA21" s="381">
        <f>SUMIF('MASTER TT'!$I$1:$I$5897,$A$1:$A$721,'MASTER TT'!$Z$1:$Z$5897)</f>
        <v>0</v>
      </c>
      <c r="AB21" s="381">
        <f>SUMIF('MASTER TT'!$I$1:$I$5905,$A$1:$A$721,'MASTER TT'!$V$1:$V$5905)</f>
        <v>0</v>
      </c>
      <c r="AC21" s="381">
        <f>SUMIF('MASTER TT'!$I$1:$I$5905,$A$1:$A$721,'MASTER TT'!$AB$1:$AB$5905)</f>
        <v>0</v>
      </c>
      <c r="AD21" s="381">
        <f>SUMIF('MASTER TT'!$I$1:$I$5905,$A$1:$A$721,'MASTER TT'!$P$1:$P$5905)</f>
        <v>0</v>
      </c>
      <c r="AE21" s="381">
        <f t="shared" si="2"/>
        <v>0</v>
      </c>
      <c r="AF21" s="382" t="e">
        <f t="shared" si="3"/>
        <v>#REF!</v>
      </c>
      <c r="AG21" s="383"/>
    </row>
    <row r="22" spans="1:33" ht="14.25" customHeight="1">
      <c r="A22" s="374" t="s">
        <v>3997</v>
      </c>
      <c r="B22" s="375" t="str">
        <f>VLOOKUP($A$2:$A$1749,'ENTER STAFF #S HERE'!$A$1:$B$5073,2,FALSE)</f>
        <v>C1206</v>
      </c>
      <c r="C22" s="374" t="s">
        <v>6583</v>
      </c>
      <c r="D22" s="374" t="s">
        <v>6591</v>
      </c>
      <c r="E22" s="384" t="s">
        <v>6598</v>
      </c>
      <c r="F22" s="388"/>
      <c r="G22" s="374" t="s">
        <v>63</v>
      </c>
      <c r="H22" s="377">
        <f t="shared" si="0"/>
        <v>72</v>
      </c>
      <c r="I22" s="378" t="e">
        <f>SUMIFS('MASTER TT'!$J$2:$J$11126,'MASTER TT'!$I$2:$I$1126,A22:A18398,'MASTER TT'!$L$2:$L$11126,"&gt;0",'MASTER TT'!$AM$2:$AM$11126,"JAN-APRIL 2026")</f>
        <v>#VALUE!</v>
      </c>
      <c r="J22" s="378">
        <f>SUMIFS('MASTER TT'!$J$2:$J$11126,'MASTER TT'!$I$2:$I$11126,A22:A10062,'MASTER TT'!$L$2:$L$11126,"&gt;0",'MASTER TT'!$AM$2:$AM$11126,"MAY-AUG 2025")</f>
        <v>0</v>
      </c>
      <c r="K22" s="378">
        <f>SUMIFS('MASTER TT'!$J$2:$J$11126,'MASTER TT'!$I$2:$I$11126,A22:A10062,'MASTER TT'!$L$2:$L$11126,"&gt;0",'MASTER TT'!$AM$2:$AM$11126,"SEP-DEC 2025")</f>
        <v>0</v>
      </c>
      <c r="L22" s="378" t="e">
        <f t="shared" si="1"/>
        <v>#VALUE!</v>
      </c>
      <c r="M22" s="379">
        <f>SUMIFS('MASTER TT'!$J$2:$J$1126,'MASTER TT'!$I$2:$I$1126,A22:A10062,'MASTER TT'!$L$2:$L$1126,"&gt;0",'MASTER TT'!$AM$2:$AM$1126,"JAN-APRIL 2025",'MASTER TT'!$AC$2:$AC$1126,"SOT")</f>
        <v>0</v>
      </c>
      <c r="N22" s="379">
        <f>SUMIFS('MASTER TT'!$J$2:$J$1126,'MASTER TT'!$I$2:$I$1126,A22:A10062,'MASTER TT'!$L$2:$L$1126,"&gt;0",'MASTER TT'!$AM$2:$AM$1126,"JAN-APRIL 2025",'MASTER TT'!$AC$2:$AC$1126,"SOB")</f>
        <v>0</v>
      </c>
      <c r="O22" s="379">
        <f>SUMIFS('MASTER TT'!$J$2:$J$1126,'MASTER TT'!$I$2:$I$1126,A22:A10062,'MASTER TT'!$L$2:$L$1126,"&gt;0",'MASTER TT'!$AM$2:$AM$1126,"JAN-APRIL 2025",'MASTER TT'!$AC$2:$AC$1126,"SEASS")</f>
        <v>0</v>
      </c>
      <c r="P22" s="379">
        <f>SUMIFS('MASTER TT'!$J$2:$J$1126,'MASTER TT'!$I$2:$I$1126,A22:A10062,'MASTER TT'!$L$2:$L$1126,"&gt;0",'MASTER TT'!$AM$2:$AM$1126,"JAN-APRIL 2025",'MASTER TT'!$AC$2:$AC$1126,"PTTI")</f>
        <v>0</v>
      </c>
      <c r="Q22" s="381">
        <f>SUMIF('MASTER TT'!$I$1:$I$5897,$A$1:$A$721,'MASTER TT'!$O$1:$O$5897)</f>
        <v>0</v>
      </c>
      <c r="R22" s="381">
        <f>SUMIF('MASTER TT'!$I$1:$I$5897,$A$1:$A$721,'MASTER TT'!$N$1:$N$5897)</f>
        <v>0</v>
      </c>
      <c r="S22" s="381">
        <f>SUMIF('MASTER TT'!$I$1:$I$5897,$A$1:$A$721,'MASTER TT'!$Q$1:$Q$5897)</f>
        <v>0</v>
      </c>
      <c r="T22" s="381">
        <f>SUMIF('MASTER TT'!$I$1:$I$5897,$A$1:$A$721,'MASTER TT'!$S$1:$S$5897)</f>
        <v>0</v>
      </c>
      <c r="U22" s="381">
        <f>SUMIF('MASTER TT'!$I$1:$I$5897,$A$1:$A$721,'MASTER TT'!$R$1:$R$5897)</f>
        <v>0</v>
      </c>
      <c r="V22" s="381">
        <f>SUMIF('MASTER TT'!$I$1:$I$5897,$A$1:$A$721,'MASTER TT'!$T$1:$T$5897)</f>
        <v>0</v>
      </c>
      <c r="W22" s="381">
        <f>SUMIF('MASTER TT'!$I$1:$I$5897,$A$1:$A$721,'MASTER TT'!$U$1:$U$5897)</f>
        <v>0</v>
      </c>
      <c r="X22" s="381">
        <f>SUMIF('MASTER TT'!$I$1:$I$5897,$A$1:$A$721,'MASTER TT'!$W$1:$W$5897)</f>
        <v>0</v>
      </c>
      <c r="Y22" s="381">
        <f>SUMIF('MASTER TT'!$I$1:$I$5897,$A$1:$A$721,'MASTER TT'!$X$1:$X$5897)</f>
        <v>0</v>
      </c>
      <c r="Z22" s="381">
        <f>SUMIF('MASTER TT'!$I$1:$I$5897,$A$1:$A$721,'MASTER TT'!$Y$1:$Y$5897)</f>
        <v>0</v>
      </c>
      <c r="AA22" s="381">
        <f>SUMIF('MASTER TT'!$I$1:$I$5897,$A$1:$A$721,'MASTER TT'!$Z$1:$Z$5897)</f>
        <v>0</v>
      </c>
      <c r="AB22" s="381">
        <f>SUMIF('MASTER TT'!$I$1:$I$5905,$A$1:$A$721,'MASTER TT'!$V$1:$V$5905)</f>
        <v>0</v>
      </c>
      <c r="AC22" s="381">
        <f>SUMIF('MASTER TT'!$I$1:$I$5905,$A$1:$A$721,'MASTER TT'!$AB$1:$AB$5905)</f>
        <v>0</v>
      </c>
      <c r="AD22" s="381">
        <f>SUMIF('MASTER TT'!$I$1:$I$5905,$A$1:$A$721,'MASTER TT'!$P$1:$P$5905)</f>
        <v>0</v>
      </c>
      <c r="AE22" s="381">
        <f t="shared" si="2"/>
        <v>0</v>
      </c>
      <c r="AF22" s="382" t="e">
        <f t="shared" si="3"/>
        <v>#REF!</v>
      </c>
      <c r="AG22" s="383"/>
    </row>
    <row r="23" spans="1:33" ht="14.25" customHeight="1">
      <c r="A23" s="374" t="s">
        <v>3999</v>
      </c>
      <c r="B23" s="375" t="str">
        <f>VLOOKUP($A$2:$A$1749,'ENTER STAFF #S HERE'!$A$1:$B$5073,2,FALSE)</f>
        <v>C1809</v>
      </c>
      <c r="C23" s="374" t="s">
        <v>6583</v>
      </c>
      <c r="D23" s="374" t="s">
        <v>460</v>
      </c>
      <c r="E23" s="388"/>
      <c r="F23" s="388"/>
      <c r="G23" s="374" t="s">
        <v>6585</v>
      </c>
      <c r="H23" s="377">
        <f t="shared" si="0"/>
        <v>90</v>
      </c>
      <c r="I23" s="378" t="e">
        <f>SUMIFS('MASTER TT'!$J$2:$J$11126,'MASTER TT'!$I$2:$I$1126,A23:A18399,'MASTER TT'!$L$2:$L$11126,"&gt;0",'MASTER TT'!$AM$2:$AM$11126,"JAN-APRIL 2026")</f>
        <v>#VALUE!</v>
      </c>
      <c r="J23" s="378">
        <f>SUMIFS('MASTER TT'!$J$2:$J$11126,'MASTER TT'!$I$2:$I$11126,A23:A10063,'MASTER TT'!$L$2:$L$11126,"&gt;0",'MASTER TT'!$AM$2:$AM$11126,"MAY-AUG 2025")</f>
        <v>0</v>
      </c>
      <c r="K23" s="378">
        <f>SUMIFS('MASTER TT'!$J$2:$J$11126,'MASTER TT'!$I$2:$I$11126,A23:A10063,'MASTER TT'!$L$2:$L$11126,"&gt;0",'MASTER TT'!$AM$2:$AM$11126,"SEP-DEC 2025")</f>
        <v>0</v>
      </c>
      <c r="L23" s="378" t="e">
        <f t="shared" si="1"/>
        <v>#VALUE!</v>
      </c>
      <c r="M23" s="379">
        <f>SUMIFS('MASTER TT'!$J$2:$J$1126,'MASTER TT'!$I$2:$I$1126,A23:A10063,'MASTER TT'!$L$2:$L$1126,"&gt;0",'MASTER TT'!$AM$2:$AM$1126,"JAN-APRIL 2025",'MASTER TT'!$AC$2:$AC$1126,"SOT")</f>
        <v>0</v>
      </c>
      <c r="N23" s="379">
        <f>SUMIFS('MASTER TT'!$J$2:$J$1126,'MASTER TT'!$I$2:$I$1126,A23:A10063,'MASTER TT'!$L$2:$L$1126,"&gt;0",'MASTER TT'!$AM$2:$AM$1126,"JAN-APRIL 2025",'MASTER TT'!$AC$2:$AC$1126,"SOB")</f>
        <v>0</v>
      </c>
      <c r="O23" s="379">
        <f>SUMIFS('MASTER TT'!$J$2:$J$1126,'MASTER TT'!$I$2:$I$1126,A23:A10063,'MASTER TT'!$L$2:$L$1126,"&gt;0",'MASTER TT'!$AM$2:$AM$1126,"JAN-APRIL 2025",'MASTER TT'!$AC$2:$AC$1126,"SEASS")</f>
        <v>0</v>
      </c>
      <c r="P23" s="379">
        <f>SUMIFS('MASTER TT'!$J$2:$J$1126,'MASTER TT'!$I$2:$I$1126,A23:A10063,'MASTER TT'!$L$2:$L$1126,"&gt;0",'MASTER TT'!$AM$2:$AM$1126,"JAN-APRIL 2025",'MASTER TT'!$AC$2:$AC$1126,"PTTI")</f>
        <v>0</v>
      </c>
      <c r="Q23" s="381">
        <f>SUMIF('MASTER TT'!$I$1:$I$5897,$A$1:$A$721,'MASTER TT'!$O$1:$O$5897)</f>
        <v>0</v>
      </c>
      <c r="R23" s="381">
        <f>SUMIF('MASTER TT'!$I$1:$I$5897,$A$1:$A$721,'MASTER TT'!$N$1:$N$5897)</f>
        <v>0</v>
      </c>
      <c r="S23" s="381">
        <f>SUMIF('MASTER TT'!$I$1:$I$5897,$A$1:$A$721,'MASTER TT'!$Q$1:$Q$5897)</f>
        <v>0</v>
      </c>
      <c r="T23" s="381">
        <f>SUMIF('MASTER TT'!$I$1:$I$5897,$A$1:$A$721,'MASTER TT'!$S$1:$S$5897)</f>
        <v>0</v>
      </c>
      <c r="U23" s="381">
        <f>SUMIF('MASTER TT'!$I$1:$I$5897,$A$1:$A$721,'MASTER TT'!$R$1:$R$5897)</f>
        <v>0</v>
      </c>
      <c r="V23" s="381">
        <f>SUMIF('MASTER TT'!$I$1:$I$5897,$A$1:$A$721,'MASTER TT'!$T$1:$T$5897)</f>
        <v>0</v>
      </c>
      <c r="W23" s="381">
        <f>SUMIF('MASTER TT'!$I$1:$I$5897,$A$1:$A$721,'MASTER TT'!$U$1:$U$5897)</f>
        <v>0</v>
      </c>
      <c r="X23" s="381">
        <f>SUMIF('MASTER TT'!$I$1:$I$5897,$A$1:$A$721,'MASTER TT'!$W$1:$W$5897)</f>
        <v>0</v>
      </c>
      <c r="Y23" s="381">
        <f>SUMIF('MASTER TT'!$I$1:$I$5897,$A$1:$A$721,'MASTER TT'!$X$1:$X$5897)</f>
        <v>0</v>
      </c>
      <c r="Z23" s="381">
        <f>SUMIF('MASTER TT'!$I$1:$I$5897,$A$1:$A$721,'MASTER TT'!$Y$1:$Y$5897)</f>
        <v>0</v>
      </c>
      <c r="AA23" s="381">
        <f>SUMIF('MASTER TT'!$I$1:$I$5897,$A$1:$A$721,'MASTER TT'!$Z$1:$Z$5897)</f>
        <v>0</v>
      </c>
      <c r="AB23" s="381">
        <f>SUMIF('MASTER TT'!$I$1:$I$5905,$A$1:$A$721,'MASTER TT'!$V$1:$V$5905)</f>
        <v>0</v>
      </c>
      <c r="AC23" s="381">
        <f>SUMIF('MASTER TT'!$I$1:$I$5905,$A$1:$A$721,'MASTER TT'!$AB$1:$AB$5905)</f>
        <v>0</v>
      </c>
      <c r="AD23" s="381">
        <f>SUMIF('MASTER TT'!$I$1:$I$5905,$A$1:$A$721,'MASTER TT'!$P$1:$P$5905)</f>
        <v>0</v>
      </c>
      <c r="AE23" s="381">
        <f t="shared" si="2"/>
        <v>0</v>
      </c>
      <c r="AF23" s="382" t="e">
        <f t="shared" si="3"/>
        <v>#REF!</v>
      </c>
      <c r="AG23" s="383"/>
    </row>
    <row r="24" spans="1:33" ht="14.25" customHeight="1">
      <c r="A24" s="374" t="s">
        <v>4001</v>
      </c>
      <c r="B24" s="375" t="str">
        <f>VLOOKUP($A$2:$A$1749,'ENTER STAFF #S HERE'!$A$1:$B$5073,2,FALSE)</f>
        <v>C1037</v>
      </c>
      <c r="C24" s="374" t="s">
        <v>6586</v>
      </c>
      <c r="D24" s="374" t="s">
        <v>460</v>
      </c>
      <c r="E24" s="388"/>
      <c r="F24" s="388"/>
      <c r="G24" s="384" t="s">
        <v>6585</v>
      </c>
      <c r="H24" s="377">
        <f t="shared" si="0"/>
        <v>90</v>
      </c>
      <c r="I24" s="378" t="e">
        <f>SUMIFS('MASTER TT'!$J$2:$J$11126,'MASTER TT'!$I$2:$I$1126,A24:A18400,'MASTER TT'!$L$2:$L$11126,"&gt;0",'MASTER TT'!$AM$2:$AM$11126,"JAN-APRIL 2026")</f>
        <v>#VALUE!</v>
      </c>
      <c r="J24" s="378">
        <f>SUMIFS('MASTER TT'!$J$2:$J$11126,'MASTER TT'!$I$2:$I$11126,A24:A10064,'MASTER TT'!$L$2:$L$11126,"&gt;0",'MASTER TT'!$AM$2:$AM$11126,"MAY-AUG 2025")</f>
        <v>0</v>
      </c>
      <c r="K24" s="378">
        <f>SUMIFS('MASTER TT'!$J$2:$J$11126,'MASTER TT'!$I$2:$I$11126,A24:A10064,'MASTER TT'!$L$2:$L$11126,"&gt;0",'MASTER TT'!$AM$2:$AM$11126,"SEP-DEC 2025")</f>
        <v>0</v>
      </c>
      <c r="L24" s="378" t="e">
        <f t="shared" si="1"/>
        <v>#VALUE!</v>
      </c>
      <c r="M24" s="379">
        <f>SUMIFS('MASTER TT'!$J$2:$J$1126,'MASTER TT'!$I$2:$I$1126,A24:A10064,'MASTER TT'!$L$2:$L$1126,"&gt;0",'MASTER TT'!$AM$2:$AM$1126,"JAN-APRIL 2025",'MASTER TT'!$AC$2:$AC$1126,"SOT")</f>
        <v>0</v>
      </c>
      <c r="N24" s="379">
        <f>SUMIFS('MASTER TT'!$J$2:$J$1126,'MASTER TT'!$I$2:$I$1126,A24:A10064,'MASTER TT'!$L$2:$L$1126,"&gt;0",'MASTER TT'!$AM$2:$AM$1126,"JAN-APRIL 2025",'MASTER TT'!$AC$2:$AC$1126,"SOB")</f>
        <v>0</v>
      </c>
      <c r="O24" s="379">
        <f>SUMIFS('MASTER TT'!$J$2:$J$1126,'MASTER TT'!$I$2:$I$1126,A24:A10064,'MASTER TT'!$L$2:$L$1126,"&gt;0",'MASTER TT'!$AM$2:$AM$1126,"JAN-APRIL 2025",'MASTER TT'!$AC$2:$AC$1126,"SEASS")</f>
        <v>0</v>
      </c>
      <c r="P24" s="379">
        <f>SUMIFS('MASTER TT'!$J$2:$J$1126,'MASTER TT'!$I$2:$I$1126,A24:A10064,'MASTER TT'!$L$2:$L$1126,"&gt;0",'MASTER TT'!$AM$2:$AM$1126,"JAN-APRIL 2025",'MASTER TT'!$AC$2:$AC$1126,"PTTI")</f>
        <v>0</v>
      </c>
      <c r="Q24" s="381">
        <f>SUMIF('MASTER TT'!$I$1:$I$5897,$A$1:$A$721,'MASTER TT'!$O$1:$O$5897)</f>
        <v>0</v>
      </c>
      <c r="R24" s="381">
        <f>SUMIF('MASTER TT'!$I$1:$I$5897,$A$1:$A$721,'MASTER TT'!$N$1:$N$5897)</f>
        <v>0</v>
      </c>
      <c r="S24" s="381">
        <f>SUMIF('MASTER TT'!$I$1:$I$5897,$A$1:$A$721,'MASTER TT'!$Q$1:$Q$5897)</f>
        <v>0</v>
      </c>
      <c r="T24" s="381">
        <f>SUMIF('MASTER TT'!$I$1:$I$5897,$A$1:$A$721,'MASTER TT'!$S$1:$S$5897)</f>
        <v>0</v>
      </c>
      <c r="U24" s="381">
        <f>SUMIF('MASTER TT'!$I$1:$I$5897,$A$1:$A$721,'MASTER TT'!$R$1:$R$5897)</f>
        <v>0</v>
      </c>
      <c r="V24" s="381">
        <f>SUMIF('MASTER TT'!$I$1:$I$5897,$A$1:$A$721,'MASTER TT'!$T$1:$T$5897)</f>
        <v>0</v>
      </c>
      <c r="W24" s="381">
        <f>SUMIF('MASTER TT'!$I$1:$I$5897,$A$1:$A$721,'MASTER TT'!$U$1:$U$5897)</f>
        <v>0</v>
      </c>
      <c r="X24" s="381">
        <f>SUMIF('MASTER TT'!$I$1:$I$5897,$A$1:$A$721,'MASTER TT'!$W$1:$W$5897)</f>
        <v>0</v>
      </c>
      <c r="Y24" s="381">
        <f>SUMIF('MASTER TT'!$I$1:$I$5897,$A$1:$A$721,'MASTER TT'!$X$1:$X$5897)</f>
        <v>0</v>
      </c>
      <c r="Z24" s="381">
        <f>SUMIF('MASTER TT'!$I$1:$I$5897,$A$1:$A$721,'MASTER TT'!$Y$1:$Y$5897)</f>
        <v>0</v>
      </c>
      <c r="AA24" s="381">
        <f>SUMIF('MASTER TT'!$I$1:$I$5897,$A$1:$A$721,'MASTER TT'!$Z$1:$Z$5897)</f>
        <v>0</v>
      </c>
      <c r="AB24" s="381">
        <f>SUMIF('MASTER TT'!$I$1:$I$5905,$A$1:$A$721,'MASTER TT'!$V$1:$V$5905)</f>
        <v>0</v>
      </c>
      <c r="AC24" s="381">
        <f>SUMIF('MASTER TT'!$I$1:$I$5905,$A$1:$A$721,'MASTER TT'!$AB$1:$AB$5905)</f>
        <v>0</v>
      </c>
      <c r="AD24" s="381">
        <f>SUMIF('MASTER TT'!$I$1:$I$5905,$A$1:$A$721,'MASTER TT'!$P$1:$P$5905)</f>
        <v>0</v>
      </c>
      <c r="AE24" s="381">
        <f t="shared" si="2"/>
        <v>0</v>
      </c>
      <c r="AF24" s="382" t="e">
        <f t="shared" si="3"/>
        <v>#REF!</v>
      </c>
      <c r="AG24" s="383"/>
    </row>
    <row r="25" spans="1:33" ht="14.25" customHeight="1">
      <c r="A25" s="391" t="s">
        <v>6601</v>
      </c>
      <c r="B25" s="375" t="e">
        <f>VLOOKUP($A$2:$A$1749,'ENTER STAFF #S HERE'!$A$1:$B$5073,2,FALSE)</f>
        <v>#N/A</v>
      </c>
      <c r="C25" s="374" t="s">
        <v>6583</v>
      </c>
      <c r="D25" s="374" t="s">
        <v>6595</v>
      </c>
      <c r="E25" s="384"/>
      <c r="F25" s="388"/>
      <c r="G25" s="384" t="s">
        <v>5663</v>
      </c>
      <c r="H25" s="377">
        <f t="shared" si="0"/>
        <v>48</v>
      </c>
      <c r="I25" s="378" t="e">
        <f>SUMIFS('MASTER TT'!$J$2:$J$11126,'MASTER TT'!$I$2:$I$1126,A25:A18401,'MASTER TT'!$L$2:$L$11126,"&gt;0",'MASTER TT'!$AM$2:$AM$11126,"JAN-APRIL 2026")</f>
        <v>#VALUE!</v>
      </c>
      <c r="J25" s="378">
        <f>SUMIFS('MASTER TT'!$J$2:$J$11126,'MASTER TT'!$I$2:$I$11126,A25:A10065,'MASTER TT'!$L$2:$L$11126,"&gt;0",'MASTER TT'!$AM$2:$AM$11126,"MAY-AUG 2025")</f>
        <v>0</v>
      </c>
      <c r="K25" s="378">
        <f>SUMIFS('MASTER TT'!$J$2:$J$11126,'MASTER TT'!$I$2:$I$11126,A25:A10065,'MASTER TT'!$L$2:$L$11126,"&gt;0",'MASTER TT'!$AM$2:$AM$11126,"SEP-DEC 2025")</f>
        <v>0</v>
      </c>
      <c r="L25" s="378" t="e">
        <f t="shared" si="1"/>
        <v>#VALUE!</v>
      </c>
      <c r="M25" s="379">
        <f>SUMIFS('MASTER TT'!$J$2:$J$1126,'MASTER TT'!$I$2:$I$1126,A25:A10065,'MASTER TT'!$L$2:$L$1126,"&gt;0",'MASTER TT'!$AM$2:$AM$1126,"JAN-APRIL 2025",'MASTER TT'!$AC$2:$AC$1126,"SOT")</f>
        <v>0</v>
      </c>
      <c r="N25" s="379">
        <f>SUMIFS('MASTER TT'!$J$2:$J$1126,'MASTER TT'!$I$2:$I$1126,A25:A10065,'MASTER TT'!$L$2:$L$1126,"&gt;0",'MASTER TT'!$AM$2:$AM$1126,"JAN-APRIL 2025",'MASTER TT'!$AC$2:$AC$1126,"SOB")</f>
        <v>0</v>
      </c>
      <c r="O25" s="379">
        <f>SUMIFS('MASTER TT'!$J$2:$J$1126,'MASTER TT'!$I$2:$I$1126,A25:A10065,'MASTER TT'!$L$2:$L$1126,"&gt;0",'MASTER TT'!$AM$2:$AM$1126,"JAN-APRIL 2025",'MASTER TT'!$AC$2:$AC$1126,"SEASS")</f>
        <v>0</v>
      </c>
      <c r="P25" s="379">
        <f>SUMIFS('MASTER TT'!$J$2:$J$1126,'MASTER TT'!$I$2:$I$1126,A25:A10065,'MASTER TT'!$L$2:$L$1126,"&gt;0",'MASTER TT'!$AM$2:$AM$1126,"JAN-APRIL 2025",'MASTER TT'!$AC$2:$AC$1126,"PTTI")</f>
        <v>0</v>
      </c>
      <c r="Q25" s="381">
        <f>SUMIF('MASTER TT'!$I$1:$I$5897,$A$1:$A$721,'MASTER TT'!$O$1:$O$5897)</f>
        <v>0</v>
      </c>
      <c r="R25" s="381">
        <f>SUMIF('MASTER TT'!$I$1:$I$5897,$A$1:$A$721,'MASTER TT'!$N$1:$N$5897)</f>
        <v>0</v>
      </c>
      <c r="S25" s="381">
        <f>SUMIF('MASTER TT'!$I$1:$I$5897,$A$1:$A$721,'MASTER TT'!$Q$1:$Q$5897)</f>
        <v>0</v>
      </c>
      <c r="T25" s="381">
        <f>SUMIF('MASTER TT'!$I$1:$I$5897,$A$1:$A$721,'MASTER TT'!$S$1:$S$5897)</f>
        <v>0</v>
      </c>
      <c r="U25" s="381">
        <f>SUMIF('MASTER TT'!$I$1:$I$5897,$A$1:$A$721,'MASTER TT'!$R$1:$R$5897)</f>
        <v>0</v>
      </c>
      <c r="V25" s="381">
        <f>SUMIF('MASTER TT'!$I$1:$I$5897,$A$1:$A$721,'MASTER TT'!$T$1:$T$5897)</f>
        <v>0</v>
      </c>
      <c r="W25" s="381">
        <f>SUMIF('MASTER TT'!$I$1:$I$5897,$A$1:$A$721,'MASTER TT'!$U$1:$U$5897)</f>
        <v>0</v>
      </c>
      <c r="X25" s="381">
        <f>SUMIF('MASTER TT'!$I$1:$I$5897,$A$1:$A$721,'MASTER TT'!$W$1:$W$5897)</f>
        <v>0</v>
      </c>
      <c r="Y25" s="381">
        <f>SUMIF('MASTER TT'!$I$1:$I$5897,$A$1:$A$721,'MASTER TT'!$X$1:$X$5897)</f>
        <v>0</v>
      </c>
      <c r="Z25" s="381">
        <f>SUMIF('MASTER TT'!$I$1:$I$5897,$A$1:$A$721,'MASTER TT'!$Y$1:$Y$5897)</f>
        <v>0</v>
      </c>
      <c r="AA25" s="381">
        <f>SUMIF('MASTER TT'!$I$1:$I$5897,$A$1:$A$721,'MASTER TT'!$Z$1:$Z$5897)</f>
        <v>0</v>
      </c>
      <c r="AB25" s="381">
        <f>SUMIF('MASTER TT'!$I$1:$I$5905,$A$1:$A$721,'MASTER TT'!$V$1:$V$5905)</f>
        <v>0</v>
      </c>
      <c r="AC25" s="381">
        <f>SUMIF('MASTER TT'!$I$1:$I$5905,$A$1:$A$721,'MASTER TT'!$AB$1:$AB$5905)</f>
        <v>0</v>
      </c>
      <c r="AD25" s="381">
        <f>SUMIF('MASTER TT'!$I$1:$I$5905,$A$1:$A$721,'MASTER TT'!$P$1:$P$5905)</f>
        <v>0</v>
      </c>
      <c r="AE25" s="381">
        <f t="shared" si="2"/>
        <v>0</v>
      </c>
      <c r="AF25" s="382" t="e">
        <f t="shared" si="3"/>
        <v>#REF!</v>
      </c>
      <c r="AG25" s="383"/>
    </row>
    <row r="26" spans="1:33" ht="14.25" customHeight="1">
      <c r="A26" s="374" t="s">
        <v>3537</v>
      </c>
      <c r="B26" s="375" t="str">
        <f>VLOOKUP($A$2:$A$1749,'ENTER STAFF #S HERE'!$A$1:$B$5073,2,FALSE)</f>
        <v>C1694</v>
      </c>
      <c r="C26" s="374" t="s">
        <v>6586</v>
      </c>
      <c r="D26" s="374" t="s">
        <v>6591</v>
      </c>
      <c r="E26" s="384" t="s">
        <v>5640</v>
      </c>
      <c r="F26" s="388"/>
      <c r="G26" s="374" t="s">
        <v>5663</v>
      </c>
      <c r="H26" s="377">
        <f t="shared" si="0"/>
        <v>48</v>
      </c>
      <c r="I26" s="378" t="e">
        <f>SUMIFS('MASTER TT'!$J$2:$J$11126,'MASTER TT'!$I$2:$I$1126,A26:A18402,'MASTER TT'!$L$2:$L$11126,"&gt;0",'MASTER TT'!$AM$2:$AM$11126,"JAN-APRIL 2026")</f>
        <v>#VALUE!</v>
      </c>
      <c r="J26" s="378">
        <f>SUMIFS('MASTER TT'!$J$2:$J$11126,'MASTER TT'!$I$2:$I$11126,A26:A10066,'MASTER TT'!$L$2:$L$11126,"&gt;0",'MASTER TT'!$AM$2:$AM$11126,"MAY-AUG 2025")</f>
        <v>0</v>
      </c>
      <c r="K26" s="378">
        <f>SUMIFS('MASTER TT'!$J$2:$J$11126,'MASTER TT'!$I$2:$I$11126,A26:A10066,'MASTER TT'!$L$2:$L$11126,"&gt;0",'MASTER TT'!$AM$2:$AM$11126,"SEP-DEC 2025")</f>
        <v>0</v>
      </c>
      <c r="L26" s="378" t="e">
        <f t="shared" si="1"/>
        <v>#VALUE!</v>
      </c>
      <c r="M26" s="379">
        <f>SUMIFS('MASTER TT'!$J$2:$J$1126,'MASTER TT'!$I$2:$I$1126,A26:A10066,'MASTER TT'!$L$2:$L$1126,"&gt;0",'MASTER TT'!$AM$2:$AM$1126,"JAN-APRIL 2025",'MASTER TT'!$AC$2:$AC$1126,"SOT")</f>
        <v>0</v>
      </c>
      <c r="N26" s="379">
        <f>SUMIFS('MASTER TT'!$J$2:$J$1126,'MASTER TT'!$I$2:$I$1126,A26:A10066,'MASTER TT'!$L$2:$L$1126,"&gt;0",'MASTER TT'!$AM$2:$AM$1126,"JAN-APRIL 2025",'MASTER TT'!$AC$2:$AC$1126,"SOB")</f>
        <v>0</v>
      </c>
      <c r="O26" s="379">
        <f>SUMIFS('MASTER TT'!$J$2:$J$1126,'MASTER TT'!$I$2:$I$1126,A26:A10066,'MASTER TT'!$L$2:$L$1126,"&gt;0",'MASTER TT'!$AM$2:$AM$1126,"JAN-APRIL 2025",'MASTER TT'!$AC$2:$AC$1126,"SEASS")</f>
        <v>0</v>
      </c>
      <c r="P26" s="379">
        <f>SUMIFS('MASTER TT'!$J$2:$J$1126,'MASTER TT'!$I$2:$I$1126,A26:A10066,'MASTER TT'!$L$2:$L$1126,"&gt;0",'MASTER TT'!$AM$2:$AM$1126,"JAN-APRIL 2025",'MASTER TT'!$AC$2:$AC$1126,"PTTI")</f>
        <v>0</v>
      </c>
      <c r="Q26" s="381">
        <f>SUMIF('MASTER TT'!$I$1:$I$5897,$A$1:$A$721,'MASTER TT'!$O$1:$O$5897)</f>
        <v>0</v>
      </c>
      <c r="R26" s="381">
        <f>SUMIF('MASTER TT'!$I$1:$I$5897,$A$1:$A$721,'MASTER TT'!$N$1:$N$5897)</f>
        <v>0</v>
      </c>
      <c r="S26" s="381">
        <f>SUMIF('MASTER TT'!$I$1:$I$5897,$A$1:$A$721,'MASTER TT'!$Q$1:$Q$5897)</f>
        <v>0</v>
      </c>
      <c r="T26" s="381">
        <f>SUMIF('MASTER TT'!$I$1:$I$5897,$A$1:$A$721,'MASTER TT'!$S$1:$S$5897)</f>
        <v>0</v>
      </c>
      <c r="U26" s="381">
        <f>SUMIF('MASTER TT'!$I$1:$I$5897,$A$1:$A$721,'MASTER TT'!$R$1:$R$5897)</f>
        <v>0</v>
      </c>
      <c r="V26" s="381">
        <f>SUMIF('MASTER TT'!$I$1:$I$5897,$A$1:$A$721,'MASTER TT'!$T$1:$T$5897)</f>
        <v>0</v>
      </c>
      <c r="W26" s="381">
        <f>SUMIF('MASTER TT'!$I$1:$I$5897,$A$1:$A$721,'MASTER TT'!$U$1:$U$5897)</f>
        <v>0</v>
      </c>
      <c r="X26" s="381">
        <f>SUMIF('MASTER TT'!$I$1:$I$5897,$A$1:$A$721,'MASTER TT'!$W$1:$W$5897)</f>
        <v>0</v>
      </c>
      <c r="Y26" s="381">
        <f>SUMIF('MASTER TT'!$I$1:$I$5897,$A$1:$A$721,'MASTER TT'!$X$1:$X$5897)</f>
        <v>0</v>
      </c>
      <c r="Z26" s="381">
        <f>SUMIF('MASTER TT'!$I$1:$I$5897,$A$1:$A$721,'MASTER TT'!$Y$1:$Y$5897)</f>
        <v>0</v>
      </c>
      <c r="AA26" s="381">
        <f>SUMIF('MASTER TT'!$I$1:$I$5897,$A$1:$A$721,'MASTER TT'!$Z$1:$Z$5897)</f>
        <v>0</v>
      </c>
      <c r="AB26" s="381">
        <f>SUMIF('MASTER TT'!$I$1:$I$5905,$A$1:$A$721,'MASTER TT'!$V$1:$V$5905)</f>
        <v>0</v>
      </c>
      <c r="AC26" s="381">
        <f>SUMIF('MASTER TT'!$I$1:$I$5905,$A$1:$A$721,'MASTER TT'!$AB$1:$AB$5905)</f>
        <v>0</v>
      </c>
      <c r="AD26" s="381">
        <f>SUMIF('MASTER TT'!$I$1:$I$5905,$A$1:$A$721,'MASTER TT'!$P$1:$P$5905)</f>
        <v>0</v>
      </c>
      <c r="AE26" s="381">
        <f t="shared" si="2"/>
        <v>0</v>
      </c>
      <c r="AF26" s="382" t="e">
        <f t="shared" si="3"/>
        <v>#REF!</v>
      </c>
      <c r="AG26" s="383"/>
    </row>
    <row r="27" spans="1:33" ht="14.25" customHeight="1">
      <c r="A27" s="374" t="s">
        <v>4286</v>
      </c>
      <c r="B27" s="375" t="str">
        <f>VLOOKUP($A$2:$A$1749,'ENTER STAFF #S HERE'!$A$1:$B$5073,2,FALSE)</f>
        <v>C0895</v>
      </c>
      <c r="C27" s="374" t="s">
        <v>6586</v>
      </c>
      <c r="D27" s="384" t="s">
        <v>6591</v>
      </c>
      <c r="E27" s="374" t="s">
        <v>6598</v>
      </c>
      <c r="F27" s="374" t="s">
        <v>6602</v>
      </c>
      <c r="G27" s="374" t="s">
        <v>5663</v>
      </c>
      <c r="H27" s="377">
        <f t="shared" si="0"/>
        <v>48</v>
      </c>
      <c r="I27" s="378" t="e">
        <f>SUMIFS('MASTER TT'!$J$2:$J$11126,'MASTER TT'!$I$2:$I$1126,A27:A18403,'MASTER TT'!$L$2:$L$11126,"&gt;0",'MASTER TT'!$AM$2:$AM$11126,"JAN-APRIL 2026")</f>
        <v>#VALUE!</v>
      </c>
      <c r="J27" s="378">
        <f>SUMIFS('MASTER TT'!$J$2:$J$11126,'MASTER TT'!$I$2:$I$11126,A27:A10067,'MASTER TT'!$L$2:$L$11126,"&gt;0",'MASTER TT'!$AM$2:$AM$11126,"MAY-AUG 2025")</f>
        <v>0</v>
      </c>
      <c r="K27" s="378">
        <f>SUMIFS('MASTER TT'!$J$2:$J$11126,'MASTER TT'!$I$2:$I$11126,A27:A10067,'MASTER TT'!$L$2:$L$11126,"&gt;0",'MASTER TT'!$AM$2:$AM$11126,"SEP-DEC 2025")</f>
        <v>0</v>
      </c>
      <c r="L27" s="378" t="e">
        <f t="shared" si="1"/>
        <v>#VALUE!</v>
      </c>
      <c r="M27" s="379">
        <f>SUMIFS('MASTER TT'!$J$2:$J$1126,'MASTER TT'!$I$2:$I$1126,A27:A10067,'MASTER TT'!$L$2:$L$1126,"&gt;0",'MASTER TT'!$AM$2:$AM$1126,"JAN-APRIL 2025",'MASTER TT'!$AC$2:$AC$1126,"SOT")</f>
        <v>0</v>
      </c>
      <c r="N27" s="379">
        <f>SUMIFS('MASTER TT'!$J$2:$J$1126,'MASTER TT'!$I$2:$I$1126,A27:A10067,'MASTER TT'!$L$2:$L$1126,"&gt;0",'MASTER TT'!$AM$2:$AM$1126,"JAN-APRIL 2025",'MASTER TT'!$AC$2:$AC$1126,"SOB")</f>
        <v>0</v>
      </c>
      <c r="O27" s="379">
        <f>SUMIFS('MASTER TT'!$J$2:$J$1126,'MASTER TT'!$I$2:$I$1126,A27:A10067,'MASTER TT'!$L$2:$L$1126,"&gt;0",'MASTER TT'!$AM$2:$AM$1126,"JAN-APRIL 2025",'MASTER TT'!$AC$2:$AC$1126,"SEASS")</f>
        <v>0</v>
      </c>
      <c r="P27" s="379">
        <f>SUMIFS('MASTER TT'!$J$2:$J$1126,'MASTER TT'!$I$2:$I$1126,A27:A10067,'MASTER TT'!$L$2:$L$1126,"&gt;0",'MASTER TT'!$AM$2:$AM$1126,"JAN-APRIL 2025",'MASTER TT'!$AC$2:$AC$1126,"PTTI")</f>
        <v>0</v>
      </c>
      <c r="Q27" s="381">
        <f>SUMIF('MASTER TT'!$I$1:$I$5897,$A$1:$A$721,'MASTER TT'!$O$1:$O$5897)</f>
        <v>0</v>
      </c>
      <c r="R27" s="381">
        <f>SUMIF('MASTER TT'!$I$1:$I$5897,$A$1:$A$721,'MASTER TT'!$N$1:$N$5897)</f>
        <v>0</v>
      </c>
      <c r="S27" s="381">
        <f>SUMIF('MASTER TT'!$I$1:$I$5897,$A$1:$A$721,'MASTER TT'!$Q$1:$Q$5897)</f>
        <v>0</v>
      </c>
      <c r="T27" s="381">
        <f>SUMIF('MASTER TT'!$I$1:$I$5897,$A$1:$A$721,'MASTER TT'!$S$1:$S$5897)</f>
        <v>0</v>
      </c>
      <c r="U27" s="381">
        <f>SUMIF('MASTER TT'!$I$1:$I$5897,$A$1:$A$721,'MASTER TT'!$R$1:$R$5897)</f>
        <v>0</v>
      </c>
      <c r="V27" s="381">
        <f>SUMIF('MASTER TT'!$I$1:$I$5897,$A$1:$A$721,'MASTER TT'!$T$1:$T$5897)</f>
        <v>0</v>
      </c>
      <c r="W27" s="381">
        <f>SUMIF('MASTER TT'!$I$1:$I$5897,$A$1:$A$721,'MASTER TT'!$U$1:$U$5897)</f>
        <v>0</v>
      </c>
      <c r="X27" s="381">
        <f>SUMIF('MASTER TT'!$I$1:$I$5897,$A$1:$A$721,'MASTER TT'!$W$1:$W$5897)</f>
        <v>0</v>
      </c>
      <c r="Y27" s="381">
        <f>SUMIF('MASTER TT'!$I$1:$I$5897,$A$1:$A$721,'MASTER TT'!$X$1:$X$5897)</f>
        <v>0</v>
      </c>
      <c r="Z27" s="381">
        <f>SUMIF('MASTER TT'!$I$1:$I$5897,$A$1:$A$721,'MASTER TT'!$Y$1:$Y$5897)</f>
        <v>0</v>
      </c>
      <c r="AA27" s="381">
        <f>SUMIF('MASTER TT'!$I$1:$I$5897,$A$1:$A$721,'MASTER TT'!$Z$1:$Z$5897)</f>
        <v>0</v>
      </c>
      <c r="AB27" s="381">
        <f>SUMIF('MASTER TT'!$I$1:$I$5905,$A$1:$A$721,'MASTER TT'!$V$1:$V$5905)</f>
        <v>0</v>
      </c>
      <c r="AC27" s="381">
        <f>SUMIF('MASTER TT'!$I$1:$I$5905,$A$1:$A$721,'MASTER TT'!$AB$1:$AB$5905)</f>
        <v>0</v>
      </c>
      <c r="AD27" s="381">
        <f>SUMIF('MASTER TT'!$I$1:$I$5905,$A$1:$A$721,'MASTER TT'!$P$1:$P$5905)</f>
        <v>0</v>
      </c>
      <c r="AE27" s="381">
        <f t="shared" si="2"/>
        <v>0</v>
      </c>
      <c r="AF27" s="382" t="e">
        <f t="shared" si="3"/>
        <v>#REF!</v>
      </c>
      <c r="AG27" s="383"/>
    </row>
    <row r="28" spans="1:33" ht="14.25" customHeight="1">
      <c r="A28" s="374" t="s">
        <v>4136</v>
      </c>
      <c r="B28" s="375" t="str">
        <f>VLOOKUP($A$2:$A$1749,'ENTER STAFF #S HERE'!$A$1:$B$5073,2,FALSE)</f>
        <v>C1157</v>
      </c>
      <c r="C28" s="374" t="s">
        <v>6586</v>
      </c>
      <c r="D28" s="374" t="s">
        <v>6597</v>
      </c>
      <c r="E28" s="384" t="s">
        <v>6072</v>
      </c>
      <c r="F28" s="388"/>
      <c r="G28" s="374" t="s">
        <v>5663</v>
      </c>
      <c r="H28" s="377">
        <f t="shared" si="0"/>
        <v>48</v>
      </c>
      <c r="I28" s="378" t="e">
        <f>SUMIFS('MASTER TT'!$J$2:$J$11126,'MASTER TT'!$I$2:$I$1126,A28:A18404,'MASTER TT'!$L$2:$L$11126,"&gt;0",'MASTER TT'!$AM$2:$AM$11126,"JAN-APRIL 2026")</f>
        <v>#VALUE!</v>
      </c>
      <c r="J28" s="378">
        <f>SUMIFS('MASTER TT'!$J$2:$J$11126,'MASTER TT'!$I$2:$I$11126,A28:A10068,'MASTER TT'!$L$2:$L$11126,"&gt;0",'MASTER TT'!$AM$2:$AM$11126,"MAY-AUG 2025")</f>
        <v>0</v>
      </c>
      <c r="K28" s="378">
        <f>SUMIFS('MASTER TT'!$J$2:$J$11126,'MASTER TT'!$I$2:$I$11126,A28:A10068,'MASTER TT'!$L$2:$L$11126,"&gt;0",'MASTER TT'!$AM$2:$AM$11126,"SEP-DEC 2025")</f>
        <v>0</v>
      </c>
      <c r="L28" s="378" t="e">
        <f t="shared" si="1"/>
        <v>#VALUE!</v>
      </c>
      <c r="M28" s="379">
        <f>SUMIFS('MASTER TT'!$J$2:$J$1126,'MASTER TT'!$I$2:$I$1126,A28:A10068,'MASTER TT'!$L$2:$L$1126,"&gt;0",'MASTER TT'!$AM$2:$AM$1126,"JAN-APRIL 2025",'MASTER TT'!$AC$2:$AC$1126,"SOT")</f>
        <v>0</v>
      </c>
      <c r="N28" s="379">
        <f>SUMIFS('MASTER TT'!$J$2:$J$1126,'MASTER TT'!$I$2:$I$1126,A28:A10068,'MASTER TT'!$L$2:$L$1126,"&gt;0",'MASTER TT'!$AM$2:$AM$1126,"JAN-APRIL 2025",'MASTER TT'!$AC$2:$AC$1126,"SOB")</f>
        <v>0</v>
      </c>
      <c r="O28" s="379">
        <f>SUMIFS('MASTER TT'!$J$2:$J$1126,'MASTER TT'!$I$2:$I$1126,A28:A10068,'MASTER TT'!$L$2:$L$1126,"&gt;0",'MASTER TT'!$AM$2:$AM$1126,"JAN-APRIL 2025",'MASTER TT'!$AC$2:$AC$1126,"SEASS")</f>
        <v>0</v>
      </c>
      <c r="P28" s="379">
        <f>SUMIFS('MASTER TT'!$J$2:$J$1126,'MASTER TT'!$I$2:$I$1126,A28:A10068,'MASTER TT'!$L$2:$L$1126,"&gt;0",'MASTER TT'!$AM$2:$AM$1126,"JAN-APRIL 2025",'MASTER TT'!$AC$2:$AC$1126,"PTTI")</f>
        <v>0</v>
      </c>
      <c r="Q28" s="381">
        <f>SUMIF('MASTER TT'!$I$1:$I$5897,$A$1:$A$721,'MASTER TT'!$O$1:$O$5897)</f>
        <v>0</v>
      </c>
      <c r="R28" s="381">
        <f>SUMIF('MASTER TT'!$I$1:$I$5897,$A$1:$A$721,'MASTER TT'!$N$1:$N$5897)</f>
        <v>0</v>
      </c>
      <c r="S28" s="381">
        <f>SUMIF('MASTER TT'!$I$1:$I$5897,$A$1:$A$721,'MASTER TT'!$Q$1:$Q$5897)</f>
        <v>0</v>
      </c>
      <c r="T28" s="381">
        <f>SUMIF('MASTER TT'!$I$1:$I$5897,$A$1:$A$721,'MASTER TT'!$S$1:$S$5897)</f>
        <v>0</v>
      </c>
      <c r="U28" s="381">
        <f>SUMIF('MASTER TT'!$I$1:$I$5897,$A$1:$A$721,'MASTER TT'!$R$1:$R$5897)</f>
        <v>0</v>
      </c>
      <c r="V28" s="381">
        <f>SUMIF('MASTER TT'!$I$1:$I$5897,$A$1:$A$721,'MASTER TT'!$T$1:$T$5897)</f>
        <v>0</v>
      </c>
      <c r="W28" s="381">
        <f>SUMIF('MASTER TT'!$I$1:$I$5897,$A$1:$A$721,'MASTER TT'!$U$1:$U$5897)</f>
        <v>0</v>
      </c>
      <c r="X28" s="381">
        <f>SUMIF('MASTER TT'!$I$1:$I$5897,$A$1:$A$721,'MASTER TT'!$W$1:$W$5897)</f>
        <v>0</v>
      </c>
      <c r="Y28" s="381">
        <f>SUMIF('MASTER TT'!$I$1:$I$5897,$A$1:$A$721,'MASTER TT'!$X$1:$X$5897)</f>
        <v>0</v>
      </c>
      <c r="Z28" s="381">
        <f>SUMIF('MASTER TT'!$I$1:$I$5897,$A$1:$A$721,'MASTER TT'!$Y$1:$Y$5897)</f>
        <v>0</v>
      </c>
      <c r="AA28" s="381">
        <f>SUMIF('MASTER TT'!$I$1:$I$5897,$A$1:$A$721,'MASTER TT'!$Z$1:$Z$5897)</f>
        <v>0</v>
      </c>
      <c r="AB28" s="381">
        <f>SUMIF('MASTER TT'!$I$1:$I$5905,$A$1:$A$721,'MASTER TT'!$V$1:$V$5905)</f>
        <v>0</v>
      </c>
      <c r="AC28" s="381">
        <f>SUMIF('MASTER TT'!$I$1:$I$5905,$A$1:$A$721,'MASTER TT'!$AB$1:$AB$5905)</f>
        <v>0</v>
      </c>
      <c r="AD28" s="381">
        <f>SUMIF('MASTER TT'!$I$1:$I$5905,$A$1:$A$721,'MASTER TT'!$P$1:$P$5905)</f>
        <v>0</v>
      </c>
      <c r="AE28" s="381">
        <f t="shared" si="2"/>
        <v>0</v>
      </c>
      <c r="AF28" s="382"/>
      <c r="AG28" s="383"/>
    </row>
    <row r="29" spans="1:33" ht="14.25" customHeight="1">
      <c r="A29" s="374" t="s">
        <v>4138</v>
      </c>
      <c r="B29" s="375" t="str">
        <f>VLOOKUP($A$2:$A$1749,'ENTER STAFF #S HERE'!$A$1:$B$5073,2,FALSE)</f>
        <v>C1605</v>
      </c>
      <c r="C29" s="374" t="s">
        <v>6586</v>
      </c>
      <c r="D29" s="384" t="s">
        <v>6595</v>
      </c>
      <c r="E29" s="374" t="s">
        <v>6072</v>
      </c>
      <c r="F29" s="374" t="s">
        <v>6600</v>
      </c>
      <c r="G29" s="374" t="s">
        <v>5663</v>
      </c>
      <c r="H29" s="377">
        <f t="shared" si="0"/>
        <v>48</v>
      </c>
      <c r="I29" s="378" t="e">
        <f>SUMIFS('MASTER TT'!$J$2:$J$11126,'MASTER TT'!$I$2:$I$1126,A29:A18405,'MASTER TT'!$L$2:$L$11126,"&gt;0",'MASTER TT'!$AM$2:$AM$11126,"JAN-APRIL 2026")</f>
        <v>#VALUE!</v>
      </c>
      <c r="J29" s="378">
        <f>SUMIFS('MASTER TT'!$J$2:$J$11126,'MASTER TT'!$I$2:$I$11126,A29:A10069,'MASTER TT'!$L$2:$L$11126,"&gt;0",'MASTER TT'!$AM$2:$AM$11126,"MAY-AUG 2025")</f>
        <v>0</v>
      </c>
      <c r="K29" s="378">
        <f>SUMIFS('MASTER TT'!$J$2:$J$11126,'MASTER TT'!$I$2:$I$11126,A29:A10069,'MASTER TT'!$L$2:$L$11126,"&gt;0",'MASTER TT'!$AM$2:$AM$11126,"SEP-DEC 2025")</f>
        <v>0</v>
      </c>
      <c r="L29" s="378" t="e">
        <f t="shared" si="1"/>
        <v>#VALUE!</v>
      </c>
      <c r="M29" s="379">
        <f>SUMIFS('MASTER TT'!$J$2:$J$1126,'MASTER TT'!$I$2:$I$1126,A29:A10069,'MASTER TT'!$L$2:$L$1126,"&gt;0",'MASTER TT'!$AM$2:$AM$1126,"JAN-APRIL 2025",'MASTER TT'!$AC$2:$AC$1126,"SOT")</f>
        <v>0</v>
      </c>
      <c r="N29" s="379">
        <f>SUMIFS('MASTER TT'!$J$2:$J$1126,'MASTER TT'!$I$2:$I$1126,A29:A10069,'MASTER TT'!$L$2:$L$1126,"&gt;0",'MASTER TT'!$AM$2:$AM$1126,"JAN-APRIL 2025",'MASTER TT'!$AC$2:$AC$1126,"SOB")</f>
        <v>0</v>
      </c>
      <c r="O29" s="379">
        <f>SUMIFS('MASTER TT'!$J$2:$J$1126,'MASTER TT'!$I$2:$I$1126,A29:A10069,'MASTER TT'!$L$2:$L$1126,"&gt;0",'MASTER TT'!$AM$2:$AM$1126,"JAN-APRIL 2025",'MASTER TT'!$AC$2:$AC$1126,"SEASS")</f>
        <v>0</v>
      </c>
      <c r="P29" s="379">
        <f>SUMIFS('MASTER TT'!$J$2:$J$1126,'MASTER TT'!$I$2:$I$1126,A29:A10069,'MASTER TT'!$L$2:$L$1126,"&gt;0",'MASTER TT'!$AM$2:$AM$1126,"JAN-APRIL 2025",'MASTER TT'!$AC$2:$AC$1126,"PTTI")</f>
        <v>0</v>
      </c>
      <c r="Q29" s="381">
        <f>SUMIF('MASTER TT'!$I$1:$I$5897,$A$1:$A$721,'MASTER TT'!$O$1:$O$5897)</f>
        <v>0</v>
      </c>
      <c r="R29" s="381">
        <f>SUMIF('MASTER TT'!$I$1:$I$5897,$A$1:$A$721,'MASTER TT'!$N$1:$N$5897)</f>
        <v>0</v>
      </c>
      <c r="S29" s="381">
        <f>SUMIF('MASTER TT'!$I$1:$I$5897,$A$1:$A$721,'MASTER TT'!$Q$1:$Q$5897)</f>
        <v>0</v>
      </c>
      <c r="T29" s="381">
        <f>SUMIF('MASTER TT'!$I$1:$I$5897,$A$1:$A$721,'MASTER TT'!$S$1:$S$5897)</f>
        <v>0</v>
      </c>
      <c r="U29" s="381">
        <f>SUMIF('MASTER TT'!$I$1:$I$5897,$A$1:$A$721,'MASTER TT'!$R$1:$R$5897)</f>
        <v>0</v>
      </c>
      <c r="V29" s="381">
        <f>SUMIF('MASTER TT'!$I$1:$I$5897,$A$1:$A$721,'MASTER TT'!$T$1:$T$5897)</f>
        <v>0</v>
      </c>
      <c r="W29" s="381">
        <f>SUMIF('MASTER TT'!$I$1:$I$5897,$A$1:$A$721,'MASTER TT'!$U$1:$U$5897)</f>
        <v>0</v>
      </c>
      <c r="X29" s="381">
        <f>SUMIF('MASTER TT'!$I$1:$I$5897,$A$1:$A$721,'MASTER TT'!$W$1:$W$5897)</f>
        <v>0</v>
      </c>
      <c r="Y29" s="381">
        <f>SUMIF('MASTER TT'!$I$1:$I$5897,$A$1:$A$721,'MASTER TT'!$X$1:$X$5897)</f>
        <v>0</v>
      </c>
      <c r="Z29" s="381">
        <f>SUMIF('MASTER TT'!$I$1:$I$5897,$A$1:$A$721,'MASTER TT'!$Y$1:$Y$5897)</f>
        <v>0</v>
      </c>
      <c r="AA29" s="381">
        <f>SUMIF('MASTER TT'!$I$1:$I$5897,$A$1:$A$721,'MASTER TT'!$Z$1:$Z$5897)</f>
        <v>0</v>
      </c>
      <c r="AB29" s="381">
        <f>SUMIF('MASTER TT'!$I$1:$I$5905,$A$1:$A$721,'MASTER TT'!$V$1:$V$5905)</f>
        <v>0</v>
      </c>
      <c r="AC29" s="381">
        <f>SUMIF('MASTER TT'!$I$1:$I$5905,$A$1:$A$721,'MASTER TT'!$AB$1:$AB$5905)</f>
        <v>0</v>
      </c>
      <c r="AD29" s="381">
        <f>SUMIF('MASTER TT'!$I$1:$I$5905,$A$1:$A$721,'MASTER TT'!$P$1:$P$5905)</f>
        <v>0</v>
      </c>
      <c r="AE29" s="381">
        <f t="shared" si="2"/>
        <v>0</v>
      </c>
      <c r="AF29" s="382" t="e">
        <f t="shared" ref="AF29:AF34" si="4">#REF!-SUM(Q29:AD29)</f>
        <v>#REF!</v>
      </c>
      <c r="AG29" s="383"/>
    </row>
    <row r="30" spans="1:33" ht="14.25" customHeight="1">
      <c r="A30" s="392" t="s">
        <v>3920</v>
      </c>
      <c r="B30" s="375" t="str">
        <f>VLOOKUP($A$2:$A$1749,'ENTER STAFF #S HERE'!$A$1:$B$5073,2,FALSE)</f>
        <v>C1250</v>
      </c>
      <c r="C30" s="374" t="s">
        <v>6586</v>
      </c>
      <c r="D30" s="384" t="s">
        <v>6597</v>
      </c>
      <c r="E30" s="374" t="s">
        <v>6072</v>
      </c>
      <c r="F30" s="374" t="s">
        <v>6603</v>
      </c>
      <c r="G30" s="376" t="s">
        <v>5663</v>
      </c>
      <c r="H30" s="377">
        <f t="shared" si="0"/>
        <v>48</v>
      </c>
      <c r="I30" s="378" t="e">
        <f>SUMIFS('MASTER TT'!$J$2:$J$11126,'MASTER TT'!$I$2:$I$1126,A30:A18406,'MASTER TT'!$L$2:$L$11126,"&gt;0",'MASTER TT'!$AM$2:$AM$11126,"JAN-APRIL 2026")</f>
        <v>#VALUE!</v>
      </c>
      <c r="J30" s="378">
        <f>SUMIFS('MASTER TT'!$J$2:$J$11126,'MASTER TT'!$I$2:$I$11126,A30:A10070,'MASTER TT'!$L$2:$L$11126,"&gt;0",'MASTER TT'!$AM$2:$AM$11126,"MAY-AUG 2025")</f>
        <v>0</v>
      </c>
      <c r="K30" s="378">
        <f>SUMIFS('MASTER TT'!$J$2:$J$11126,'MASTER TT'!$I$2:$I$11126,A30:A10070,'MASTER TT'!$L$2:$L$11126,"&gt;0",'MASTER TT'!$AM$2:$AM$11126,"SEP-DEC 2025")</f>
        <v>0</v>
      </c>
      <c r="L30" s="378" t="e">
        <f t="shared" si="1"/>
        <v>#VALUE!</v>
      </c>
      <c r="M30" s="379">
        <f>SUMIFS('MASTER TT'!$J$2:$J$1126,'MASTER TT'!$I$2:$I$1126,A30:A10070,'MASTER TT'!$L$2:$L$1126,"&gt;0",'MASTER TT'!$AM$2:$AM$1126,"JAN-APRIL 2025",'MASTER TT'!$AC$2:$AC$1126,"SOT")</f>
        <v>0</v>
      </c>
      <c r="N30" s="379">
        <f>SUMIFS('MASTER TT'!$J$2:$J$1126,'MASTER TT'!$I$2:$I$1126,A30:A10070,'MASTER TT'!$L$2:$L$1126,"&gt;0",'MASTER TT'!$AM$2:$AM$1126,"JAN-APRIL 2025",'MASTER TT'!$AC$2:$AC$1126,"SOB")</f>
        <v>0</v>
      </c>
      <c r="O30" s="379">
        <f>SUMIFS('MASTER TT'!$J$2:$J$1126,'MASTER TT'!$I$2:$I$1126,A30:A10070,'MASTER TT'!$L$2:$L$1126,"&gt;0",'MASTER TT'!$AM$2:$AM$1126,"JAN-APRIL 2025",'MASTER TT'!$AC$2:$AC$1126,"SEASS")</f>
        <v>0</v>
      </c>
      <c r="P30" s="379">
        <f>SUMIFS('MASTER TT'!$J$2:$J$1126,'MASTER TT'!$I$2:$I$1126,A30:A10070,'MASTER TT'!$L$2:$L$1126,"&gt;0",'MASTER TT'!$AM$2:$AM$1126,"JAN-APRIL 2025",'MASTER TT'!$AC$2:$AC$1126,"PTTI")</f>
        <v>0</v>
      </c>
      <c r="Q30" s="381">
        <f>SUMIF('MASTER TT'!$I$1:$I$5897,$A$1:$A$721,'MASTER TT'!$O$1:$O$5897)</f>
        <v>0</v>
      </c>
      <c r="R30" s="381">
        <f>SUMIF('MASTER TT'!$I$1:$I$5897,$A$1:$A$721,'MASTER TT'!$N$1:$N$5897)</f>
        <v>0</v>
      </c>
      <c r="S30" s="381">
        <f>SUMIF('MASTER TT'!$I$1:$I$5897,$A$1:$A$721,'MASTER TT'!$Q$1:$Q$5897)</f>
        <v>0</v>
      </c>
      <c r="T30" s="381">
        <f>SUMIF('MASTER TT'!$I$1:$I$5897,$A$1:$A$721,'MASTER TT'!$S$1:$S$5897)</f>
        <v>0</v>
      </c>
      <c r="U30" s="381">
        <f>SUMIF('MASTER TT'!$I$1:$I$5897,$A$1:$A$721,'MASTER TT'!$R$1:$R$5897)</f>
        <v>0</v>
      </c>
      <c r="V30" s="381">
        <f>SUMIF('MASTER TT'!$I$1:$I$5897,$A$1:$A$721,'MASTER TT'!$T$1:$T$5897)</f>
        <v>0</v>
      </c>
      <c r="W30" s="381">
        <f>SUMIF('MASTER TT'!$I$1:$I$5897,$A$1:$A$721,'MASTER TT'!$U$1:$U$5897)</f>
        <v>0</v>
      </c>
      <c r="X30" s="381">
        <f>SUMIF('MASTER TT'!$I$1:$I$5897,$A$1:$A$721,'MASTER TT'!$W$1:$W$5897)</f>
        <v>4</v>
      </c>
      <c r="Y30" s="381">
        <f>SUMIF('MASTER TT'!$I$1:$I$5897,$A$1:$A$721,'MASTER TT'!$X$1:$X$5897)</f>
        <v>0</v>
      </c>
      <c r="Z30" s="381">
        <f>SUMIF('MASTER TT'!$I$1:$I$5897,$A$1:$A$721,'MASTER TT'!$Y$1:$Y$5897)</f>
        <v>0</v>
      </c>
      <c r="AA30" s="381">
        <f>SUMIF('MASTER TT'!$I$1:$I$5897,$A$1:$A$721,'MASTER TT'!$Z$1:$Z$5897)</f>
        <v>0</v>
      </c>
      <c r="AB30" s="381">
        <f>SUMIF('MASTER TT'!$I$1:$I$5905,$A$1:$A$721,'MASTER TT'!$V$1:$V$5905)</f>
        <v>0</v>
      </c>
      <c r="AC30" s="381">
        <f>SUMIF('MASTER TT'!$I$1:$I$5905,$A$1:$A$721,'MASTER TT'!$AB$1:$AB$5905)</f>
        <v>0</v>
      </c>
      <c r="AD30" s="381">
        <f>SUMIF('MASTER TT'!$I$1:$I$5905,$A$1:$A$721,'MASTER TT'!$P$1:$P$5905)</f>
        <v>0</v>
      </c>
      <c r="AE30" s="381">
        <f t="shared" si="2"/>
        <v>4</v>
      </c>
      <c r="AF30" s="382" t="e">
        <f t="shared" si="4"/>
        <v>#REF!</v>
      </c>
      <c r="AG30" s="383"/>
    </row>
    <row r="31" spans="1:33" ht="14.25" customHeight="1">
      <c r="A31" s="374" t="s">
        <v>4140</v>
      </c>
      <c r="B31" s="375" t="str">
        <f>VLOOKUP($A$2:$A$1749,'ENTER STAFF #S HERE'!$A$1:$B$5073,2,FALSE)</f>
        <v>C1775</v>
      </c>
      <c r="C31" s="374" t="s">
        <v>6586</v>
      </c>
      <c r="D31" s="374" t="s">
        <v>6591</v>
      </c>
      <c r="E31" s="374" t="s">
        <v>5640</v>
      </c>
      <c r="F31" s="387"/>
      <c r="G31" s="374" t="s">
        <v>5663</v>
      </c>
      <c r="H31" s="377">
        <f t="shared" si="0"/>
        <v>48</v>
      </c>
      <c r="I31" s="378" t="e">
        <f>SUMIFS('MASTER TT'!$J$2:$J$11126,'MASTER TT'!$I$2:$I$1126,A31:A18407,'MASTER TT'!$L$2:$L$11126,"&gt;0",'MASTER TT'!$AM$2:$AM$11126,"JAN-APRIL 2026")</f>
        <v>#VALUE!</v>
      </c>
      <c r="J31" s="378">
        <f>SUMIFS('MASTER TT'!$J$2:$J$11126,'MASTER TT'!$I$2:$I$11126,A31:A10071,'MASTER TT'!$L$2:$L$11126,"&gt;0",'MASTER TT'!$AM$2:$AM$11126,"MAY-AUG 2025")</f>
        <v>0</v>
      </c>
      <c r="K31" s="378">
        <f>SUMIFS('MASTER TT'!$J$2:$J$11126,'MASTER TT'!$I$2:$I$11126,A31:A10071,'MASTER TT'!$L$2:$L$11126,"&gt;0",'MASTER TT'!$AM$2:$AM$11126,"SEP-DEC 2025")</f>
        <v>0</v>
      </c>
      <c r="L31" s="378" t="e">
        <f t="shared" si="1"/>
        <v>#VALUE!</v>
      </c>
      <c r="M31" s="379">
        <f>SUMIFS('MASTER TT'!$J$2:$J$1126,'MASTER TT'!$I$2:$I$1126,A31:A10071,'MASTER TT'!$L$2:$L$1126,"&gt;0",'MASTER TT'!$AM$2:$AM$1126,"JAN-APRIL 2025",'MASTER TT'!$AC$2:$AC$1126,"SOT")</f>
        <v>0</v>
      </c>
      <c r="N31" s="379">
        <f>SUMIFS('MASTER TT'!$J$2:$J$1126,'MASTER TT'!$I$2:$I$1126,A31:A10071,'MASTER TT'!$L$2:$L$1126,"&gt;0",'MASTER TT'!$AM$2:$AM$1126,"JAN-APRIL 2025",'MASTER TT'!$AC$2:$AC$1126,"SOB")</f>
        <v>0</v>
      </c>
      <c r="O31" s="379">
        <f>SUMIFS('MASTER TT'!$J$2:$J$1126,'MASTER TT'!$I$2:$I$1126,A31:A10071,'MASTER TT'!$L$2:$L$1126,"&gt;0",'MASTER TT'!$AM$2:$AM$1126,"JAN-APRIL 2025",'MASTER TT'!$AC$2:$AC$1126,"SEASS")</f>
        <v>0</v>
      </c>
      <c r="P31" s="379">
        <f>SUMIFS('MASTER TT'!$J$2:$J$1126,'MASTER TT'!$I$2:$I$1126,A31:A10071,'MASTER TT'!$L$2:$L$1126,"&gt;0",'MASTER TT'!$AM$2:$AM$1126,"JAN-APRIL 2025",'MASTER TT'!$AC$2:$AC$1126,"PTTI")</f>
        <v>0</v>
      </c>
      <c r="Q31" s="381">
        <f>SUMIF('MASTER TT'!$I$1:$I$5897,$A$1:$A$721,'MASTER TT'!$O$1:$O$5897)</f>
        <v>0</v>
      </c>
      <c r="R31" s="381">
        <f>SUMIF('MASTER TT'!$I$1:$I$5897,$A$1:$A$721,'MASTER TT'!$N$1:$N$5897)</f>
        <v>0</v>
      </c>
      <c r="S31" s="381">
        <f>SUMIF('MASTER TT'!$I$1:$I$5897,$A$1:$A$721,'MASTER TT'!$Q$1:$Q$5897)</f>
        <v>0</v>
      </c>
      <c r="T31" s="381">
        <f>SUMIF('MASTER TT'!$I$1:$I$5897,$A$1:$A$721,'MASTER TT'!$S$1:$S$5897)</f>
        <v>0</v>
      </c>
      <c r="U31" s="381">
        <f>SUMIF('MASTER TT'!$I$1:$I$5897,$A$1:$A$721,'MASTER TT'!$R$1:$R$5897)</f>
        <v>0</v>
      </c>
      <c r="V31" s="381">
        <f>SUMIF('MASTER TT'!$I$1:$I$5897,$A$1:$A$721,'MASTER TT'!$T$1:$T$5897)</f>
        <v>0</v>
      </c>
      <c r="W31" s="381">
        <f>SUMIF('MASTER TT'!$I$1:$I$5897,$A$1:$A$721,'MASTER TT'!$U$1:$U$5897)</f>
        <v>0</v>
      </c>
      <c r="X31" s="381">
        <f>SUMIF('MASTER TT'!$I$1:$I$5897,$A$1:$A$721,'MASTER TT'!$W$1:$W$5897)</f>
        <v>0</v>
      </c>
      <c r="Y31" s="381">
        <f>SUMIF('MASTER TT'!$I$1:$I$5897,$A$1:$A$721,'MASTER TT'!$X$1:$X$5897)</f>
        <v>0</v>
      </c>
      <c r="Z31" s="381">
        <f>SUMIF('MASTER TT'!$I$1:$I$5897,$A$1:$A$721,'MASTER TT'!$Y$1:$Y$5897)</f>
        <v>0</v>
      </c>
      <c r="AA31" s="381">
        <f>SUMIF('MASTER TT'!$I$1:$I$5897,$A$1:$A$721,'MASTER TT'!$Z$1:$Z$5897)</f>
        <v>0</v>
      </c>
      <c r="AB31" s="381">
        <f>SUMIF('MASTER TT'!$I$1:$I$5905,$A$1:$A$721,'MASTER TT'!$V$1:$V$5905)</f>
        <v>0</v>
      </c>
      <c r="AC31" s="381">
        <f>SUMIF('MASTER TT'!$I$1:$I$5905,$A$1:$A$721,'MASTER TT'!$AB$1:$AB$5905)</f>
        <v>0</v>
      </c>
      <c r="AD31" s="381">
        <f>SUMIF('MASTER TT'!$I$1:$I$5905,$A$1:$A$721,'MASTER TT'!$P$1:$P$5905)</f>
        <v>0</v>
      </c>
      <c r="AE31" s="381">
        <f t="shared" si="2"/>
        <v>0</v>
      </c>
      <c r="AF31" s="382" t="e">
        <f t="shared" si="4"/>
        <v>#REF!</v>
      </c>
      <c r="AG31" s="383"/>
    </row>
    <row r="32" spans="1:33" ht="14.25" customHeight="1">
      <c r="A32" s="374" t="s">
        <v>4307</v>
      </c>
      <c r="B32" s="375">
        <f>VLOOKUP($A$2:$A$1749,'ENTER STAFF #S HERE'!$A$1:$B$5073,2,FALSE)</f>
        <v>0</v>
      </c>
      <c r="C32" s="374" t="s">
        <v>6586</v>
      </c>
      <c r="D32" s="374" t="s">
        <v>6597</v>
      </c>
      <c r="E32" s="374" t="s">
        <v>6031</v>
      </c>
      <c r="F32" s="388"/>
      <c r="G32" s="374" t="s">
        <v>5663</v>
      </c>
      <c r="H32" s="377">
        <f t="shared" si="0"/>
        <v>48</v>
      </c>
      <c r="I32" s="378" t="e">
        <f>SUMIFS('MASTER TT'!$J$2:$J$11126,'MASTER TT'!$I$2:$I$1126,A32:A18408,'MASTER TT'!$L$2:$L$11126,"&gt;0",'MASTER TT'!$AM$2:$AM$11126,"JAN-APRIL 2026")</f>
        <v>#VALUE!</v>
      </c>
      <c r="J32" s="378">
        <f>SUMIFS('MASTER TT'!$J$2:$J$11126,'MASTER TT'!$I$2:$I$11126,A32:A10072,'MASTER TT'!$L$2:$L$11126,"&gt;0",'MASTER TT'!$AM$2:$AM$11126,"MAY-AUG 2025")</f>
        <v>0</v>
      </c>
      <c r="K32" s="378">
        <f>SUMIFS('MASTER TT'!$J$2:$J$11126,'MASTER TT'!$I$2:$I$11126,A32:A10072,'MASTER TT'!$L$2:$L$11126,"&gt;0",'MASTER TT'!$AM$2:$AM$11126,"SEP-DEC 2025")</f>
        <v>0</v>
      </c>
      <c r="L32" s="378" t="e">
        <f t="shared" si="1"/>
        <v>#VALUE!</v>
      </c>
      <c r="M32" s="379">
        <f>SUMIFS('MASTER TT'!$J$2:$J$1126,'MASTER TT'!$I$2:$I$1126,A32:A10072,'MASTER TT'!$L$2:$L$1126,"&gt;0",'MASTER TT'!$AM$2:$AM$1126,"JAN-APRIL 2025",'MASTER TT'!$AC$2:$AC$1126,"SOT")</f>
        <v>0</v>
      </c>
      <c r="N32" s="379">
        <f>SUMIFS('MASTER TT'!$J$2:$J$1126,'MASTER TT'!$I$2:$I$1126,A32:A10072,'MASTER TT'!$L$2:$L$1126,"&gt;0",'MASTER TT'!$AM$2:$AM$1126,"JAN-APRIL 2025",'MASTER TT'!$AC$2:$AC$1126,"SOB")</f>
        <v>0</v>
      </c>
      <c r="O32" s="379">
        <f>SUMIFS('MASTER TT'!$J$2:$J$1126,'MASTER TT'!$I$2:$I$1126,A32:A10072,'MASTER TT'!$L$2:$L$1126,"&gt;0",'MASTER TT'!$AM$2:$AM$1126,"JAN-APRIL 2025",'MASTER TT'!$AC$2:$AC$1126,"SEASS")</f>
        <v>0</v>
      </c>
      <c r="P32" s="379">
        <f>SUMIFS('MASTER TT'!$J$2:$J$1126,'MASTER TT'!$I$2:$I$1126,A32:A10072,'MASTER TT'!$L$2:$L$1126,"&gt;0",'MASTER TT'!$AM$2:$AM$1126,"JAN-APRIL 2025",'MASTER TT'!$AC$2:$AC$1126,"PTTI")</f>
        <v>0</v>
      </c>
      <c r="Q32" s="381">
        <f>SUMIF('MASTER TT'!$I$1:$I$5897,$A$1:$A$721,'MASTER TT'!$O$1:$O$5897)</f>
        <v>0</v>
      </c>
      <c r="R32" s="381">
        <f>SUMIF('MASTER TT'!$I$1:$I$5897,$A$1:$A$721,'MASTER TT'!$N$1:$N$5897)</f>
        <v>0</v>
      </c>
      <c r="S32" s="381">
        <f>SUMIF('MASTER TT'!$I$1:$I$5897,$A$1:$A$721,'MASTER TT'!$Q$1:$Q$5897)</f>
        <v>0</v>
      </c>
      <c r="T32" s="381">
        <f>SUMIF('MASTER TT'!$I$1:$I$5897,$A$1:$A$721,'MASTER TT'!$S$1:$S$5897)</f>
        <v>0</v>
      </c>
      <c r="U32" s="381">
        <f>SUMIF('MASTER TT'!$I$1:$I$5897,$A$1:$A$721,'MASTER TT'!$R$1:$R$5897)</f>
        <v>0</v>
      </c>
      <c r="V32" s="381">
        <f>SUMIF('MASTER TT'!$I$1:$I$5897,$A$1:$A$721,'MASTER TT'!$T$1:$T$5897)</f>
        <v>0</v>
      </c>
      <c r="W32" s="381">
        <f>SUMIF('MASTER TT'!$I$1:$I$5897,$A$1:$A$721,'MASTER TT'!$U$1:$U$5897)</f>
        <v>0</v>
      </c>
      <c r="X32" s="381">
        <f>SUMIF('MASTER TT'!$I$1:$I$5897,$A$1:$A$721,'MASTER TT'!$W$1:$W$5897)</f>
        <v>0</v>
      </c>
      <c r="Y32" s="381">
        <f>SUMIF('MASTER TT'!$I$1:$I$5897,$A$1:$A$721,'MASTER TT'!$X$1:$X$5897)</f>
        <v>0</v>
      </c>
      <c r="Z32" s="381">
        <f>SUMIF('MASTER TT'!$I$1:$I$5897,$A$1:$A$721,'MASTER TT'!$Y$1:$Y$5897)</f>
        <v>0</v>
      </c>
      <c r="AA32" s="381">
        <f>SUMIF('MASTER TT'!$I$1:$I$5897,$A$1:$A$721,'MASTER TT'!$Z$1:$Z$5897)</f>
        <v>0</v>
      </c>
      <c r="AB32" s="381">
        <f>SUMIF('MASTER TT'!$I$1:$I$5905,$A$1:$A$721,'MASTER TT'!$V$1:$V$5905)</f>
        <v>0</v>
      </c>
      <c r="AC32" s="381">
        <f>SUMIF('MASTER TT'!$I$1:$I$5905,$A$1:$A$721,'MASTER TT'!$AB$1:$AB$5905)</f>
        <v>0</v>
      </c>
      <c r="AD32" s="381">
        <f>SUMIF('MASTER TT'!$I$1:$I$5905,$A$1:$A$721,'MASTER TT'!$P$1:$P$5905)</f>
        <v>0</v>
      </c>
      <c r="AE32" s="381">
        <f t="shared" si="2"/>
        <v>0</v>
      </c>
      <c r="AF32" s="382" t="e">
        <f t="shared" si="4"/>
        <v>#REF!</v>
      </c>
      <c r="AG32" s="383"/>
    </row>
    <row r="33" spans="1:33" ht="14.25" customHeight="1">
      <c r="A33" s="374" t="s">
        <v>4308</v>
      </c>
      <c r="B33" s="375">
        <f>VLOOKUP($A$2:$A$1749,'ENTER STAFF #S HERE'!$A$1:$B$5073,2,FALSE)</f>
        <v>0</v>
      </c>
      <c r="C33" s="374" t="s">
        <v>6586</v>
      </c>
      <c r="D33" s="374" t="s">
        <v>454</v>
      </c>
      <c r="E33" s="384" t="s">
        <v>5680</v>
      </c>
      <c r="F33" s="384" t="s">
        <v>6589</v>
      </c>
      <c r="G33" s="374" t="s">
        <v>5663</v>
      </c>
      <c r="H33" s="377">
        <f t="shared" si="0"/>
        <v>48</v>
      </c>
      <c r="I33" s="378" t="e">
        <f>SUMIFS('MASTER TT'!$J$2:$J$11126,'MASTER TT'!$I$2:$I$1126,A33:A18409,'MASTER TT'!$L$2:$L$11126,"&gt;0",'MASTER TT'!$AM$2:$AM$11126,"JAN-APRIL 2026")</f>
        <v>#VALUE!</v>
      </c>
      <c r="J33" s="378">
        <f>SUMIFS('MASTER TT'!$J$2:$J$11126,'MASTER TT'!$I$2:$I$11126,A33:A10073,'MASTER TT'!$L$2:$L$11126,"&gt;0",'MASTER TT'!$AM$2:$AM$11126,"MAY-AUG 2025")</f>
        <v>0</v>
      </c>
      <c r="K33" s="378">
        <f>SUMIFS('MASTER TT'!$J$2:$J$11126,'MASTER TT'!$I$2:$I$11126,A33:A10073,'MASTER TT'!$L$2:$L$11126,"&gt;0",'MASTER TT'!$AM$2:$AM$11126,"SEP-DEC 2025")</f>
        <v>0</v>
      </c>
      <c r="L33" s="378" t="e">
        <f t="shared" si="1"/>
        <v>#VALUE!</v>
      </c>
      <c r="M33" s="379">
        <f>SUMIFS('MASTER TT'!$J$2:$J$1126,'MASTER TT'!$I$2:$I$1126,A33:A10073,'MASTER TT'!$L$2:$L$1126,"&gt;0",'MASTER TT'!$AM$2:$AM$1126,"JAN-APRIL 2025",'MASTER TT'!$AC$2:$AC$1126,"SOT")</f>
        <v>0</v>
      </c>
      <c r="N33" s="379">
        <f>SUMIFS('MASTER TT'!$J$2:$J$1126,'MASTER TT'!$I$2:$I$1126,A33:A10073,'MASTER TT'!$L$2:$L$1126,"&gt;0",'MASTER TT'!$AM$2:$AM$1126,"JAN-APRIL 2025",'MASTER TT'!$AC$2:$AC$1126,"SOB")</f>
        <v>0</v>
      </c>
      <c r="O33" s="379">
        <f>SUMIFS('MASTER TT'!$J$2:$J$1126,'MASTER TT'!$I$2:$I$1126,A33:A10073,'MASTER TT'!$L$2:$L$1126,"&gt;0",'MASTER TT'!$AM$2:$AM$1126,"JAN-APRIL 2025",'MASTER TT'!$AC$2:$AC$1126,"SEASS")</f>
        <v>0</v>
      </c>
      <c r="P33" s="379">
        <f>SUMIFS('MASTER TT'!$J$2:$J$1126,'MASTER TT'!$I$2:$I$1126,A33:A10073,'MASTER TT'!$L$2:$L$1126,"&gt;0",'MASTER TT'!$AM$2:$AM$1126,"JAN-APRIL 2025",'MASTER TT'!$AC$2:$AC$1126,"PTTI")</f>
        <v>0</v>
      </c>
      <c r="Q33" s="381">
        <f>SUMIF('MASTER TT'!$I$1:$I$5897,$A$1:$A$721,'MASTER TT'!$O$1:$O$5897)</f>
        <v>0</v>
      </c>
      <c r="R33" s="381">
        <f>SUMIF('MASTER TT'!$I$1:$I$5897,$A$1:$A$721,'MASTER TT'!$N$1:$N$5897)</f>
        <v>0</v>
      </c>
      <c r="S33" s="381">
        <f>SUMIF('MASTER TT'!$I$1:$I$5897,$A$1:$A$721,'MASTER TT'!$Q$1:$Q$5897)</f>
        <v>0</v>
      </c>
      <c r="T33" s="381">
        <f>SUMIF('MASTER TT'!$I$1:$I$5897,$A$1:$A$721,'MASTER TT'!$S$1:$S$5897)</f>
        <v>0</v>
      </c>
      <c r="U33" s="381">
        <f>SUMIF('MASTER TT'!$I$1:$I$5897,$A$1:$A$721,'MASTER TT'!$R$1:$R$5897)</f>
        <v>0</v>
      </c>
      <c r="V33" s="381">
        <f>SUMIF('MASTER TT'!$I$1:$I$5897,$A$1:$A$721,'MASTER TT'!$T$1:$T$5897)</f>
        <v>0</v>
      </c>
      <c r="W33" s="381">
        <f>SUMIF('MASTER TT'!$I$1:$I$5897,$A$1:$A$721,'MASTER TT'!$U$1:$U$5897)</f>
        <v>0</v>
      </c>
      <c r="X33" s="381">
        <f>SUMIF('MASTER TT'!$I$1:$I$5897,$A$1:$A$721,'MASTER TT'!$W$1:$W$5897)</f>
        <v>0</v>
      </c>
      <c r="Y33" s="381">
        <f>SUMIF('MASTER TT'!$I$1:$I$5897,$A$1:$A$721,'MASTER TT'!$X$1:$X$5897)</f>
        <v>0</v>
      </c>
      <c r="Z33" s="381">
        <f>SUMIF('MASTER TT'!$I$1:$I$5897,$A$1:$A$721,'MASTER TT'!$Y$1:$Y$5897)</f>
        <v>0</v>
      </c>
      <c r="AA33" s="381">
        <f>SUMIF('MASTER TT'!$I$1:$I$5897,$A$1:$A$721,'MASTER TT'!$Z$1:$Z$5897)</f>
        <v>0</v>
      </c>
      <c r="AB33" s="381">
        <f>SUMIF('MASTER TT'!$I$1:$I$5905,$A$1:$A$721,'MASTER TT'!$V$1:$V$5905)</f>
        <v>0</v>
      </c>
      <c r="AC33" s="381">
        <f>SUMIF('MASTER TT'!$I$1:$I$5905,$A$1:$A$721,'MASTER TT'!$AB$1:$AB$5905)</f>
        <v>0</v>
      </c>
      <c r="AD33" s="381">
        <f>SUMIF('MASTER TT'!$I$1:$I$5905,$A$1:$A$721,'MASTER TT'!$P$1:$P$5905)</f>
        <v>0</v>
      </c>
      <c r="AE33" s="381">
        <f t="shared" si="2"/>
        <v>0</v>
      </c>
      <c r="AF33" s="382" t="e">
        <f t="shared" si="4"/>
        <v>#REF!</v>
      </c>
      <c r="AG33" s="383"/>
    </row>
    <row r="34" spans="1:33" ht="14.25" customHeight="1">
      <c r="A34" s="374" t="s">
        <v>3702</v>
      </c>
      <c r="B34" s="375" t="str">
        <f>VLOOKUP($A$2:$A$1749,'ENTER STAFF #S HERE'!$A$1:$B$5073,2,FALSE)</f>
        <v>C1465</v>
      </c>
      <c r="C34" s="374" t="s">
        <v>6586</v>
      </c>
      <c r="D34" s="374" t="s">
        <v>6587</v>
      </c>
      <c r="E34" s="384" t="s">
        <v>5680</v>
      </c>
      <c r="F34" s="384" t="s">
        <v>6589</v>
      </c>
      <c r="G34" s="376" t="s">
        <v>6588</v>
      </c>
      <c r="H34" s="377">
        <f t="shared" si="0"/>
        <v>55</v>
      </c>
      <c r="I34" s="378" t="e">
        <f>SUMIFS('MASTER TT'!$J$2:$J$11126,'MASTER TT'!$I$2:$I$1126,A34:A18410,'MASTER TT'!$L$2:$L$11126,"&gt;0",'MASTER TT'!$AM$2:$AM$11126,"JAN-APRIL 2026")</f>
        <v>#VALUE!</v>
      </c>
      <c r="J34" s="378">
        <f>SUMIFS('MASTER TT'!$J$2:$J$11126,'MASTER TT'!$I$2:$I$11126,A34:A10074,'MASTER TT'!$L$2:$L$11126,"&gt;0",'MASTER TT'!$AM$2:$AM$11126,"MAY-AUG 2025")</f>
        <v>0</v>
      </c>
      <c r="K34" s="378">
        <f>SUMIFS('MASTER TT'!$J$2:$J$11126,'MASTER TT'!$I$2:$I$11126,A34:A10074,'MASTER TT'!$L$2:$L$11126,"&gt;0",'MASTER TT'!$AM$2:$AM$11126,"SEP-DEC 2025")</f>
        <v>0</v>
      </c>
      <c r="L34" s="378" t="e">
        <f t="shared" si="1"/>
        <v>#VALUE!</v>
      </c>
      <c r="M34" s="379">
        <f>SUMIFS('MASTER TT'!$J$2:$J$1126,'MASTER TT'!$I$2:$I$1126,A34:A10074,'MASTER TT'!$L$2:$L$1126,"&gt;0",'MASTER TT'!$AM$2:$AM$1126,"JAN-APRIL 2025",'MASTER TT'!$AC$2:$AC$1126,"SOT")</f>
        <v>0</v>
      </c>
      <c r="N34" s="379">
        <f>SUMIFS('MASTER TT'!$J$2:$J$1126,'MASTER TT'!$I$2:$I$1126,A34:A10074,'MASTER TT'!$L$2:$L$1126,"&gt;0",'MASTER TT'!$AM$2:$AM$1126,"JAN-APRIL 2025",'MASTER TT'!$AC$2:$AC$1126,"SOB")</f>
        <v>0</v>
      </c>
      <c r="O34" s="379">
        <f>SUMIFS('MASTER TT'!$J$2:$J$1126,'MASTER TT'!$I$2:$I$1126,A34:A10074,'MASTER TT'!$L$2:$L$1126,"&gt;0",'MASTER TT'!$AM$2:$AM$1126,"JAN-APRIL 2025",'MASTER TT'!$AC$2:$AC$1126,"SEASS")</f>
        <v>0</v>
      </c>
      <c r="P34" s="379">
        <f>SUMIFS('MASTER TT'!$J$2:$J$1126,'MASTER TT'!$I$2:$I$1126,A34:A10074,'MASTER TT'!$L$2:$L$1126,"&gt;0",'MASTER TT'!$AM$2:$AM$1126,"JAN-APRIL 2025",'MASTER TT'!$AC$2:$AC$1126,"PTTI")</f>
        <v>0</v>
      </c>
      <c r="Q34" s="381">
        <f>SUMIF('MASTER TT'!$I$1:$I$5897,$A$1:$A$721,'MASTER TT'!$O$1:$O$5897)</f>
        <v>0</v>
      </c>
      <c r="R34" s="381">
        <f>SUMIF('MASTER TT'!$I$1:$I$5897,$A$1:$A$721,'MASTER TT'!$N$1:$N$5897)</f>
        <v>0</v>
      </c>
      <c r="S34" s="381">
        <f>SUMIF('MASTER TT'!$I$1:$I$5897,$A$1:$A$721,'MASTER TT'!$Q$1:$Q$5897)</f>
        <v>0</v>
      </c>
      <c r="T34" s="381">
        <f>SUMIF('MASTER TT'!$I$1:$I$5897,$A$1:$A$721,'MASTER TT'!$S$1:$S$5897)</f>
        <v>0</v>
      </c>
      <c r="U34" s="381">
        <f>SUMIF('MASTER TT'!$I$1:$I$5897,$A$1:$A$721,'MASTER TT'!$R$1:$R$5897)</f>
        <v>0</v>
      </c>
      <c r="V34" s="381">
        <f>SUMIF('MASTER TT'!$I$1:$I$5897,$A$1:$A$721,'MASTER TT'!$T$1:$T$5897)</f>
        <v>0</v>
      </c>
      <c r="W34" s="381">
        <f>SUMIF('MASTER TT'!$I$1:$I$5897,$A$1:$A$721,'MASTER TT'!$U$1:$U$5897)</f>
        <v>0</v>
      </c>
      <c r="X34" s="381">
        <f>SUMIF('MASTER TT'!$I$1:$I$5897,$A$1:$A$721,'MASTER TT'!$W$1:$W$5897)</f>
        <v>0</v>
      </c>
      <c r="Y34" s="381">
        <f>SUMIF('MASTER TT'!$I$1:$I$5897,$A$1:$A$721,'MASTER TT'!$X$1:$X$5897)</f>
        <v>0</v>
      </c>
      <c r="Z34" s="381">
        <f>SUMIF('MASTER TT'!$I$1:$I$5897,$A$1:$A$721,'MASTER TT'!$Y$1:$Y$5897)</f>
        <v>0</v>
      </c>
      <c r="AA34" s="381">
        <f>SUMIF('MASTER TT'!$I$1:$I$5897,$A$1:$A$721,'MASTER TT'!$Z$1:$Z$5897)</f>
        <v>0</v>
      </c>
      <c r="AB34" s="381">
        <f>SUMIF('MASTER TT'!$I$1:$I$5905,$A$1:$A$721,'MASTER TT'!$V$1:$V$5905)</f>
        <v>0</v>
      </c>
      <c r="AC34" s="381">
        <f>SUMIF('MASTER TT'!$I$1:$I$5905,$A$1:$A$721,'MASTER TT'!$AB$1:$AB$5905)</f>
        <v>0</v>
      </c>
      <c r="AD34" s="381">
        <f>SUMIF('MASTER TT'!$I$1:$I$5905,$A$1:$A$721,'MASTER TT'!$P$1:$P$5905)</f>
        <v>0</v>
      </c>
      <c r="AE34" s="381">
        <f t="shared" si="2"/>
        <v>0</v>
      </c>
      <c r="AF34" s="382" t="e">
        <f t="shared" si="4"/>
        <v>#REF!</v>
      </c>
      <c r="AG34" s="383"/>
    </row>
    <row r="35" spans="1:33" ht="14.25" customHeight="1">
      <c r="A35" s="393" t="s">
        <v>4493</v>
      </c>
      <c r="B35" s="375" t="str">
        <f>VLOOKUP($A$2:$A$1749,'ENTER STAFF #S HERE'!$A$1:$B$5073,2,FALSE)</f>
        <v>C2015</v>
      </c>
      <c r="C35" s="376" t="s">
        <v>6586</v>
      </c>
      <c r="D35" s="376" t="s">
        <v>454</v>
      </c>
      <c r="E35" s="384" t="s">
        <v>5680</v>
      </c>
      <c r="F35" s="384"/>
      <c r="G35" s="376" t="s">
        <v>6588</v>
      </c>
      <c r="H35" s="377">
        <f t="shared" si="0"/>
        <v>55</v>
      </c>
      <c r="I35" s="378" t="e">
        <f>SUMIFS('MASTER TT'!$J$2:$J$11126,'MASTER TT'!$I$2:$I$1126,A35:A18411,'MASTER TT'!$L$2:$L$11126,"&gt;0",'MASTER TT'!$AM$2:$AM$11126,"JAN-APRIL 2026")</f>
        <v>#VALUE!</v>
      </c>
      <c r="J35" s="378">
        <f>SUMIFS('MASTER TT'!$J$2:$J$11126,'MASTER TT'!$I$2:$I$11126,A35:A10075,'MASTER TT'!$L$2:$L$11126,"&gt;0",'MASTER TT'!$AM$2:$AM$11126,"MAY-AUG 2025")</f>
        <v>0</v>
      </c>
      <c r="K35" s="378">
        <f>SUMIFS('MASTER TT'!$J$2:$J$11126,'MASTER TT'!$I$2:$I$11126,A35:A10075,'MASTER TT'!$L$2:$L$11126,"&gt;0",'MASTER TT'!$AM$2:$AM$11126,"SEP-DEC 2025")</f>
        <v>0</v>
      </c>
      <c r="L35" s="378" t="e">
        <f t="shared" si="1"/>
        <v>#VALUE!</v>
      </c>
      <c r="M35" s="379">
        <f>SUMIFS('MASTER TT'!$J$2:$J$1126,'MASTER TT'!$I$2:$I$1126,A35:A10075,'MASTER TT'!$L$2:$L$1126,"&gt;0",'MASTER TT'!$AM$2:$AM$1126,"JAN-APRIL 2025",'MASTER TT'!$AC$2:$AC$1126,"SOT")</f>
        <v>0</v>
      </c>
      <c r="N35" s="379">
        <f>SUMIFS('MASTER TT'!$J$2:$J$1126,'MASTER TT'!$I$2:$I$1126,A35:A10075,'MASTER TT'!$L$2:$L$1126,"&gt;0",'MASTER TT'!$AM$2:$AM$1126,"JAN-APRIL 2025",'MASTER TT'!$AC$2:$AC$1126,"SOB")</f>
        <v>0</v>
      </c>
      <c r="O35" s="379">
        <f>SUMIFS('MASTER TT'!$J$2:$J$1126,'MASTER TT'!$I$2:$I$1126,A35:A10075,'MASTER TT'!$L$2:$L$1126,"&gt;0",'MASTER TT'!$AM$2:$AM$1126,"JAN-APRIL 2025",'MASTER TT'!$AC$2:$AC$1126,"SEASS")</f>
        <v>0</v>
      </c>
      <c r="P35" s="379">
        <f>SUMIFS('MASTER TT'!$J$2:$J$1126,'MASTER TT'!$I$2:$I$1126,A35:A10075,'MASTER TT'!$L$2:$L$1126,"&gt;0",'MASTER TT'!$AM$2:$AM$1126,"JAN-APRIL 2025",'MASTER TT'!$AC$2:$AC$1126,"PTTI")</f>
        <v>0</v>
      </c>
      <c r="Q35" s="381">
        <f>SUMIF('MASTER TT'!$I$1:$I$5897,$A$1:$A$721,'MASTER TT'!$O$1:$O$5897)</f>
        <v>0</v>
      </c>
      <c r="R35" s="381">
        <f>SUMIF('MASTER TT'!$I$1:$I$5897,$A$1:$A$721,'MASTER TT'!$N$1:$N$5897)</f>
        <v>0</v>
      </c>
      <c r="S35" s="381">
        <f>SUMIF('MASTER TT'!$I$1:$I$5897,$A$1:$A$721,'MASTER TT'!$Q$1:$Q$5897)</f>
        <v>0</v>
      </c>
      <c r="T35" s="381">
        <f>SUMIF('MASTER TT'!$I$1:$I$5897,$A$1:$A$721,'MASTER TT'!$S$1:$S$5897)</f>
        <v>0</v>
      </c>
      <c r="U35" s="381">
        <f>SUMIF('MASTER TT'!$I$1:$I$5897,$A$1:$A$721,'MASTER TT'!$R$1:$R$5897)</f>
        <v>0</v>
      </c>
      <c r="V35" s="381">
        <f>SUMIF('MASTER TT'!$I$1:$I$5897,$A$1:$A$721,'MASTER TT'!$T$1:$T$5897)</f>
        <v>0</v>
      </c>
      <c r="W35" s="381">
        <f>SUMIF('MASTER TT'!$I$1:$I$5897,$A$1:$A$721,'MASTER TT'!$U$1:$U$5897)</f>
        <v>0</v>
      </c>
      <c r="X35" s="381">
        <f>SUMIF('MASTER TT'!$I$1:$I$5897,$A$1:$A$721,'MASTER TT'!$W$1:$W$5897)</f>
        <v>0</v>
      </c>
      <c r="Y35" s="381">
        <f>SUMIF('MASTER TT'!$I$1:$I$5897,$A$1:$A$721,'MASTER TT'!$X$1:$X$5897)</f>
        <v>0</v>
      </c>
      <c r="Z35" s="381">
        <f>SUMIF('MASTER TT'!$I$1:$I$5897,$A$1:$A$721,'MASTER TT'!$Y$1:$Y$5897)</f>
        <v>0</v>
      </c>
      <c r="AA35" s="381">
        <f>SUMIF('MASTER TT'!$I$1:$I$5897,$A$1:$A$721,'MASTER TT'!$Z$1:$Z$5897)</f>
        <v>0</v>
      </c>
      <c r="AB35" s="381">
        <f>SUMIF('MASTER TT'!$I$1:$I$5905,$A$1:$A$721,'MASTER TT'!$V$1:$V$5905)</f>
        <v>0</v>
      </c>
      <c r="AC35" s="381">
        <f>SUMIF('MASTER TT'!$I$1:$I$5905,$A$1:$A$721,'MASTER TT'!$AB$1:$AB$5905)</f>
        <v>0</v>
      </c>
      <c r="AD35" s="381">
        <f>SUMIF('MASTER TT'!$I$1:$I$5905,$A$1:$A$721,'MASTER TT'!$P$1:$P$5905)</f>
        <v>0</v>
      </c>
      <c r="AE35" s="381">
        <f t="shared" si="2"/>
        <v>0</v>
      </c>
      <c r="AF35" s="382"/>
      <c r="AG35" s="383"/>
    </row>
    <row r="36" spans="1:33" ht="14.25" customHeight="1">
      <c r="A36" s="376" t="s">
        <v>5620</v>
      </c>
      <c r="B36" s="375" t="str">
        <f>VLOOKUP($A$2:$A$1749,'ENTER STAFF #S HERE'!$A$1:$B$5073,2,FALSE)</f>
        <v>C1989</v>
      </c>
      <c r="C36" s="376" t="s">
        <v>6586</v>
      </c>
      <c r="D36" s="376" t="s">
        <v>454</v>
      </c>
      <c r="E36" s="384" t="s">
        <v>5680</v>
      </c>
      <c r="F36" s="384"/>
      <c r="G36" s="376" t="s">
        <v>6588</v>
      </c>
      <c r="H36" s="377">
        <f t="shared" si="0"/>
        <v>55</v>
      </c>
      <c r="I36" s="378" t="e">
        <f>SUMIFS('MASTER TT'!$J$2:$J$11126,'MASTER TT'!$I$2:$I$1126,A36:A18412,'MASTER TT'!$L$2:$L$11126,"&gt;0",'MASTER TT'!$AM$2:$AM$11126,"JAN-APRIL 2026")</f>
        <v>#VALUE!</v>
      </c>
      <c r="J36" s="378">
        <f>SUMIFS('MASTER TT'!$J$2:$J$11126,'MASTER TT'!$I$2:$I$11126,A36:A10076,'MASTER TT'!$L$2:$L$11126,"&gt;0",'MASTER TT'!$AM$2:$AM$11126,"MAY-AUG 2025")</f>
        <v>0</v>
      </c>
      <c r="K36" s="378">
        <f>SUMIFS('MASTER TT'!$J$2:$J$11126,'MASTER TT'!$I$2:$I$11126,A36:A10076,'MASTER TT'!$L$2:$L$11126,"&gt;0",'MASTER TT'!$AM$2:$AM$11126,"SEP-DEC 2025")</f>
        <v>0</v>
      </c>
      <c r="L36" s="378" t="e">
        <f t="shared" si="1"/>
        <v>#VALUE!</v>
      </c>
      <c r="M36" s="379">
        <f>SUMIFS('MASTER TT'!$J$2:$J$1126,'MASTER TT'!$I$2:$I$1126,A36:A10076,'MASTER TT'!$L$2:$L$1126,"&gt;0",'MASTER TT'!$AM$2:$AM$1126,"JAN-APRIL 2025",'MASTER TT'!$AC$2:$AC$1126,"SOT")</f>
        <v>0</v>
      </c>
      <c r="N36" s="379">
        <f>SUMIFS('MASTER TT'!$J$2:$J$1126,'MASTER TT'!$I$2:$I$1126,A36:A10076,'MASTER TT'!$L$2:$L$1126,"&gt;0",'MASTER TT'!$AM$2:$AM$1126,"JAN-APRIL 2025",'MASTER TT'!$AC$2:$AC$1126,"SOB")</f>
        <v>0</v>
      </c>
      <c r="O36" s="379">
        <f>SUMIFS('MASTER TT'!$J$2:$J$1126,'MASTER TT'!$I$2:$I$1126,A36:A10076,'MASTER TT'!$L$2:$L$1126,"&gt;0",'MASTER TT'!$AM$2:$AM$1126,"JAN-APRIL 2025",'MASTER TT'!$AC$2:$AC$1126,"SEASS")</f>
        <v>0</v>
      </c>
      <c r="P36" s="379">
        <f>SUMIFS('MASTER TT'!$J$2:$J$1126,'MASTER TT'!$I$2:$I$1126,A36:A10076,'MASTER TT'!$L$2:$L$1126,"&gt;0",'MASTER TT'!$AM$2:$AM$1126,"JAN-APRIL 2025",'MASTER TT'!$AC$2:$AC$1126,"PTTI")</f>
        <v>0</v>
      </c>
      <c r="Q36" s="381">
        <f>SUMIF('MASTER TT'!$I$1:$I$5897,$A$1:$A$721,'MASTER TT'!$O$1:$O$5897)</f>
        <v>0</v>
      </c>
      <c r="R36" s="381">
        <f>SUMIF('MASTER TT'!$I$1:$I$5897,$A$1:$A$721,'MASTER TT'!$N$1:$N$5897)</f>
        <v>0</v>
      </c>
      <c r="S36" s="381">
        <f>SUMIF('MASTER TT'!$I$1:$I$5897,$A$1:$A$721,'MASTER TT'!$Q$1:$Q$5897)</f>
        <v>0</v>
      </c>
      <c r="T36" s="381">
        <f>SUMIF('MASTER TT'!$I$1:$I$5897,$A$1:$A$721,'MASTER TT'!$S$1:$S$5897)</f>
        <v>0</v>
      </c>
      <c r="U36" s="381">
        <f>SUMIF('MASTER TT'!$I$1:$I$5897,$A$1:$A$721,'MASTER TT'!$R$1:$R$5897)</f>
        <v>0</v>
      </c>
      <c r="V36" s="381">
        <f>SUMIF('MASTER TT'!$I$1:$I$5897,$A$1:$A$721,'MASTER TT'!$T$1:$T$5897)</f>
        <v>0</v>
      </c>
      <c r="W36" s="381">
        <f>SUMIF('MASTER TT'!$I$1:$I$5897,$A$1:$A$721,'MASTER TT'!$U$1:$U$5897)</f>
        <v>0</v>
      </c>
      <c r="X36" s="381">
        <f>SUMIF('MASTER TT'!$I$1:$I$5897,$A$1:$A$721,'MASTER TT'!$W$1:$W$5897)</f>
        <v>0</v>
      </c>
      <c r="Y36" s="381">
        <f>SUMIF('MASTER TT'!$I$1:$I$5897,$A$1:$A$721,'MASTER TT'!$X$1:$X$5897)</f>
        <v>0</v>
      </c>
      <c r="Z36" s="381">
        <f>SUMIF('MASTER TT'!$I$1:$I$5897,$A$1:$A$721,'MASTER TT'!$Y$1:$Y$5897)</f>
        <v>0</v>
      </c>
      <c r="AA36" s="381">
        <f>SUMIF('MASTER TT'!$I$1:$I$5897,$A$1:$A$721,'MASTER TT'!$Z$1:$Z$5897)</f>
        <v>0</v>
      </c>
      <c r="AB36" s="381">
        <f>SUMIF('MASTER TT'!$I$1:$I$5905,$A$1:$A$721,'MASTER TT'!$V$1:$V$5905)</f>
        <v>0</v>
      </c>
      <c r="AC36" s="381">
        <f>SUMIF('MASTER TT'!$I$1:$I$5905,$A$1:$A$721,'MASTER TT'!$AB$1:$AB$5905)</f>
        <v>0</v>
      </c>
      <c r="AD36" s="381">
        <f>SUMIF('MASTER TT'!$I$1:$I$5905,$A$1:$A$721,'MASTER TT'!$P$1:$P$5905)</f>
        <v>0</v>
      </c>
      <c r="AE36" s="381">
        <f t="shared" si="2"/>
        <v>0</v>
      </c>
      <c r="AF36" s="382"/>
      <c r="AG36" s="383"/>
    </row>
    <row r="37" spans="1:33" ht="14.25" customHeight="1">
      <c r="A37" s="376" t="s">
        <v>4489</v>
      </c>
      <c r="B37" s="375" t="str">
        <f>VLOOKUP($A$2:$A$1749,'ENTER STAFF #S HERE'!$A$1:$B$5073,2,FALSE)</f>
        <v>C2016</v>
      </c>
      <c r="C37" s="376" t="s">
        <v>6586</v>
      </c>
      <c r="D37" s="376" t="s">
        <v>454</v>
      </c>
      <c r="E37" s="376" t="s">
        <v>5642</v>
      </c>
      <c r="F37" s="384"/>
      <c r="G37" s="376" t="s">
        <v>6588</v>
      </c>
      <c r="H37" s="377">
        <f t="shared" si="0"/>
        <v>55</v>
      </c>
      <c r="I37" s="378" t="e">
        <f>SUMIFS('MASTER TT'!$J$2:$J$11126,'MASTER TT'!$I$2:$I$1126,A37:A18413,'MASTER TT'!$L$2:$L$11126,"&gt;0",'MASTER TT'!$AM$2:$AM$11126,"JAN-APRIL 2026")</f>
        <v>#VALUE!</v>
      </c>
      <c r="J37" s="378">
        <f>SUMIFS('MASTER TT'!$J$2:$J$11126,'MASTER TT'!$I$2:$I$11126,A37:A10077,'MASTER TT'!$L$2:$L$11126,"&gt;0",'MASTER TT'!$AM$2:$AM$11126,"MAY-AUG 2025")</f>
        <v>0</v>
      </c>
      <c r="K37" s="378">
        <f>SUMIFS('MASTER TT'!$J$2:$J$11126,'MASTER TT'!$I$2:$I$11126,A37:A10077,'MASTER TT'!$L$2:$L$11126,"&gt;0",'MASTER TT'!$AM$2:$AM$11126,"SEP-DEC 2025")</f>
        <v>0</v>
      </c>
      <c r="L37" s="378" t="e">
        <f t="shared" si="1"/>
        <v>#VALUE!</v>
      </c>
      <c r="M37" s="379">
        <f>SUMIFS('MASTER TT'!$J$2:$J$1126,'MASTER TT'!$I$2:$I$1126,A37:A10077,'MASTER TT'!$L$2:$L$1126,"&gt;0",'MASTER TT'!$AM$2:$AM$1126,"JAN-APRIL 2025",'MASTER TT'!$AC$2:$AC$1126,"SOT")</f>
        <v>0</v>
      </c>
      <c r="N37" s="379">
        <f>SUMIFS('MASTER TT'!$J$2:$J$1126,'MASTER TT'!$I$2:$I$1126,A37:A10077,'MASTER TT'!$L$2:$L$1126,"&gt;0",'MASTER TT'!$AM$2:$AM$1126,"JAN-APRIL 2025",'MASTER TT'!$AC$2:$AC$1126,"SOB")</f>
        <v>0</v>
      </c>
      <c r="O37" s="379">
        <f>SUMIFS('MASTER TT'!$J$2:$J$1126,'MASTER TT'!$I$2:$I$1126,A37:A10077,'MASTER TT'!$L$2:$L$1126,"&gt;0",'MASTER TT'!$AM$2:$AM$1126,"JAN-APRIL 2025",'MASTER TT'!$AC$2:$AC$1126,"SEASS")</f>
        <v>0</v>
      </c>
      <c r="P37" s="379">
        <f>SUMIFS('MASTER TT'!$J$2:$J$1126,'MASTER TT'!$I$2:$I$1126,A37:A10077,'MASTER TT'!$L$2:$L$1126,"&gt;0",'MASTER TT'!$AM$2:$AM$1126,"JAN-APRIL 2025",'MASTER TT'!$AC$2:$AC$1126,"PTTI")</f>
        <v>0</v>
      </c>
      <c r="Q37" s="381">
        <f>SUMIF('MASTER TT'!$I$1:$I$5897,$A$1:$A$721,'MASTER TT'!$O$1:$O$5897)</f>
        <v>0</v>
      </c>
      <c r="R37" s="381">
        <f>SUMIF('MASTER TT'!$I$1:$I$5897,$A$1:$A$721,'MASTER TT'!$N$1:$N$5897)</f>
        <v>0</v>
      </c>
      <c r="S37" s="381">
        <f>SUMIF('MASTER TT'!$I$1:$I$5897,$A$1:$A$721,'MASTER TT'!$Q$1:$Q$5897)</f>
        <v>0</v>
      </c>
      <c r="T37" s="381">
        <f>SUMIF('MASTER TT'!$I$1:$I$5897,$A$1:$A$721,'MASTER TT'!$S$1:$S$5897)</f>
        <v>0</v>
      </c>
      <c r="U37" s="381">
        <f>SUMIF('MASTER TT'!$I$1:$I$5897,$A$1:$A$721,'MASTER TT'!$R$1:$R$5897)</f>
        <v>0</v>
      </c>
      <c r="V37" s="381">
        <f>SUMIF('MASTER TT'!$I$1:$I$5897,$A$1:$A$721,'MASTER TT'!$T$1:$T$5897)</f>
        <v>0</v>
      </c>
      <c r="W37" s="381">
        <f>SUMIF('MASTER TT'!$I$1:$I$5897,$A$1:$A$721,'MASTER TT'!$U$1:$U$5897)</f>
        <v>0</v>
      </c>
      <c r="X37" s="381">
        <f>SUMIF('MASTER TT'!$I$1:$I$5897,$A$1:$A$721,'MASTER TT'!$W$1:$W$5897)</f>
        <v>0</v>
      </c>
      <c r="Y37" s="381">
        <f>SUMIF('MASTER TT'!$I$1:$I$5897,$A$1:$A$721,'MASTER TT'!$X$1:$X$5897)</f>
        <v>0</v>
      </c>
      <c r="Z37" s="381">
        <f>SUMIF('MASTER TT'!$I$1:$I$5897,$A$1:$A$721,'MASTER TT'!$Y$1:$Y$5897)</f>
        <v>0</v>
      </c>
      <c r="AA37" s="381">
        <f>SUMIF('MASTER TT'!$I$1:$I$5897,$A$1:$A$721,'MASTER TT'!$Z$1:$Z$5897)</f>
        <v>0</v>
      </c>
      <c r="AB37" s="381">
        <f>SUMIF('MASTER TT'!$I$1:$I$5905,$A$1:$A$721,'MASTER TT'!$V$1:$V$5905)</f>
        <v>0</v>
      </c>
      <c r="AC37" s="381">
        <f>SUMIF('MASTER TT'!$I$1:$I$5905,$A$1:$A$721,'MASTER TT'!$AB$1:$AB$5905)</f>
        <v>0</v>
      </c>
      <c r="AD37" s="381">
        <f>SUMIF('MASTER TT'!$I$1:$I$5905,$A$1:$A$721,'MASTER TT'!$P$1:$P$5905)</f>
        <v>0</v>
      </c>
      <c r="AE37" s="381">
        <f t="shared" si="2"/>
        <v>0</v>
      </c>
      <c r="AF37" s="382"/>
      <c r="AG37" s="383"/>
    </row>
    <row r="38" spans="1:33" ht="14.25" customHeight="1">
      <c r="A38" s="374" t="s">
        <v>5348</v>
      </c>
      <c r="B38" s="375" t="str">
        <f>VLOOKUP($A$2:$A$1749,'ENTER STAFF #S HERE'!$A$1:$B$5073,2,FALSE)</f>
        <v>C1851</v>
      </c>
      <c r="C38" s="374" t="s">
        <v>6586</v>
      </c>
      <c r="D38" s="374" t="s">
        <v>479</v>
      </c>
      <c r="E38" s="388"/>
      <c r="F38" s="388"/>
      <c r="G38" s="374" t="s">
        <v>6592</v>
      </c>
      <c r="H38" s="377">
        <f t="shared" si="0"/>
        <v>24</v>
      </c>
      <c r="I38" s="378" t="e">
        <f>SUMIFS('MASTER TT'!$J$2:$J$11126,'MASTER TT'!$I$2:$I$1126,A38:A18414,'MASTER TT'!$L$2:$L$11126,"&gt;0",'MASTER TT'!$AM$2:$AM$11126,"JAN-APRIL 2026")</f>
        <v>#VALUE!</v>
      </c>
      <c r="J38" s="378">
        <f>SUMIFS('MASTER TT'!$J$2:$J$11126,'MASTER TT'!$I$2:$I$11126,A38:A10078,'MASTER TT'!$L$2:$L$11126,"&gt;0",'MASTER TT'!$AM$2:$AM$11126,"MAY-AUG 2025")</f>
        <v>0</v>
      </c>
      <c r="K38" s="378">
        <f>SUMIFS('MASTER TT'!$J$2:$J$11126,'MASTER TT'!$I$2:$I$11126,A38:A10078,'MASTER TT'!$L$2:$L$11126,"&gt;0",'MASTER TT'!$AM$2:$AM$11126,"SEP-DEC 2025")</f>
        <v>0</v>
      </c>
      <c r="L38" s="378" t="e">
        <f t="shared" si="1"/>
        <v>#VALUE!</v>
      </c>
      <c r="M38" s="379">
        <f>SUMIFS('MASTER TT'!$J$2:$J$1126,'MASTER TT'!$I$2:$I$1126,A38:A10078,'MASTER TT'!$L$2:$L$1126,"&gt;0",'MASTER TT'!$AM$2:$AM$1126,"JAN-APRIL 2025",'MASTER TT'!$AC$2:$AC$1126,"SOT")</f>
        <v>0</v>
      </c>
      <c r="N38" s="379">
        <f>SUMIFS('MASTER TT'!$J$2:$J$1126,'MASTER TT'!$I$2:$I$1126,A38:A10078,'MASTER TT'!$L$2:$L$1126,"&gt;0",'MASTER TT'!$AM$2:$AM$1126,"JAN-APRIL 2025",'MASTER TT'!$AC$2:$AC$1126,"SOB")</f>
        <v>0</v>
      </c>
      <c r="O38" s="379">
        <f>SUMIFS('MASTER TT'!$J$2:$J$1126,'MASTER TT'!$I$2:$I$1126,A38:A10078,'MASTER TT'!$L$2:$L$1126,"&gt;0",'MASTER TT'!$AM$2:$AM$1126,"JAN-APRIL 2025",'MASTER TT'!$AC$2:$AC$1126,"SEASS")</f>
        <v>0</v>
      </c>
      <c r="P38" s="379">
        <f>SUMIFS('MASTER TT'!$J$2:$J$1126,'MASTER TT'!$I$2:$I$1126,A38:A10078,'MASTER TT'!$L$2:$L$1126,"&gt;0",'MASTER TT'!$AM$2:$AM$1126,"JAN-APRIL 2025",'MASTER TT'!$AC$2:$AC$1126,"PTTI")</f>
        <v>0</v>
      </c>
      <c r="Q38" s="381">
        <f>SUMIF('MASTER TT'!$I$1:$I$5897,$A$1:$A$721,'MASTER TT'!$O$1:$O$5897)</f>
        <v>0</v>
      </c>
      <c r="R38" s="381">
        <f>SUMIF('MASTER TT'!$I$1:$I$5897,$A$1:$A$721,'MASTER TT'!$N$1:$N$5897)</f>
        <v>0</v>
      </c>
      <c r="S38" s="381">
        <f>SUMIF('MASTER TT'!$I$1:$I$5897,$A$1:$A$721,'MASTER TT'!$Q$1:$Q$5897)</f>
        <v>0</v>
      </c>
      <c r="T38" s="381">
        <f>SUMIF('MASTER TT'!$I$1:$I$5897,$A$1:$A$721,'MASTER TT'!$S$1:$S$5897)</f>
        <v>0</v>
      </c>
      <c r="U38" s="381">
        <f>SUMIF('MASTER TT'!$I$1:$I$5897,$A$1:$A$721,'MASTER TT'!$R$1:$R$5897)</f>
        <v>0</v>
      </c>
      <c r="V38" s="381">
        <f>SUMIF('MASTER TT'!$I$1:$I$5897,$A$1:$A$721,'MASTER TT'!$T$1:$T$5897)</f>
        <v>0</v>
      </c>
      <c r="W38" s="381">
        <f>SUMIF('MASTER TT'!$I$1:$I$5897,$A$1:$A$721,'MASTER TT'!$U$1:$U$5897)</f>
        <v>0</v>
      </c>
      <c r="X38" s="381">
        <f>SUMIF('MASTER TT'!$I$1:$I$5897,$A$1:$A$721,'MASTER TT'!$W$1:$W$5897)</f>
        <v>0</v>
      </c>
      <c r="Y38" s="381">
        <f>SUMIF('MASTER TT'!$I$1:$I$5897,$A$1:$A$721,'MASTER TT'!$X$1:$X$5897)</f>
        <v>0</v>
      </c>
      <c r="Z38" s="381">
        <f>SUMIF('MASTER TT'!$I$1:$I$5897,$A$1:$A$721,'MASTER TT'!$Y$1:$Y$5897)</f>
        <v>0</v>
      </c>
      <c r="AA38" s="381">
        <f>SUMIF('MASTER TT'!$I$1:$I$5897,$A$1:$A$721,'MASTER TT'!$Z$1:$Z$5897)</f>
        <v>0</v>
      </c>
      <c r="AB38" s="381">
        <f>SUMIF('MASTER TT'!$I$1:$I$5905,$A$1:$A$721,'MASTER TT'!$V$1:$V$5905)</f>
        <v>0</v>
      </c>
      <c r="AC38" s="381">
        <f>SUMIF('MASTER TT'!$I$1:$I$5905,$A$1:$A$721,'MASTER TT'!$AB$1:$AB$5905)</f>
        <v>0</v>
      </c>
      <c r="AD38" s="381">
        <f>SUMIF('MASTER TT'!$I$1:$I$5905,$A$1:$A$721,'MASTER TT'!$P$1:$P$5905)</f>
        <v>0</v>
      </c>
      <c r="AE38" s="381">
        <f t="shared" si="2"/>
        <v>0</v>
      </c>
      <c r="AF38" s="382" t="e">
        <f t="shared" ref="AF38:AF45" si="5">#REF!-SUM(Q38:AD38)</f>
        <v>#REF!</v>
      </c>
      <c r="AG38" s="383"/>
    </row>
    <row r="39" spans="1:33" ht="14.25" customHeight="1">
      <c r="A39" s="374" t="s">
        <v>3511</v>
      </c>
      <c r="B39" s="375" t="str">
        <f>VLOOKUP($A$2:$A$1749,'ENTER STAFF #S HERE'!$A$1:$B$5073,2,FALSE)</f>
        <v>C1663</v>
      </c>
      <c r="C39" s="374" t="s">
        <v>6586</v>
      </c>
      <c r="D39" s="384" t="s">
        <v>6591</v>
      </c>
      <c r="E39" s="387"/>
      <c r="F39" s="387"/>
      <c r="G39" s="374" t="s">
        <v>5663</v>
      </c>
      <c r="H39" s="377">
        <f t="shared" si="0"/>
        <v>48</v>
      </c>
      <c r="I39" s="378" t="e">
        <f>SUMIFS('MASTER TT'!$J$2:$J$11126,'MASTER TT'!$I$2:$I$1126,A39:A18415,'MASTER TT'!$L$2:$L$11126,"&gt;0",'MASTER TT'!$AM$2:$AM$11126,"JAN-APRIL 2026")</f>
        <v>#VALUE!</v>
      </c>
      <c r="J39" s="378">
        <f>SUMIFS('MASTER TT'!$J$2:$J$11126,'MASTER TT'!$I$2:$I$11126,A39:A10079,'MASTER TT'!$L$2:$L$11126,"&gt;0",'MASTER TT'!$AM$2:$AM$11126,"MAY-AUG 2025")</f>
        <v>0</v>
      </c>
      <c r="K39" s="378">
        <f>SUMIFS('MASTER TT'!$J$2:$J$11126,'MASTER TT'!$I$2:$I$11126,A39:A10079,'MASTER TT'!$L$2:$L$11126,"&gt;0",'MASTER TT'!$AM$2:$AM$11126,"SEP-DEC 2025")</f>
        <v>0</v>
      </c>
      <c r="L39" s="378" t="e">
        <f t="shared" si="1"/>
        <v>#VALUE!</v>
      </c>
      <c r="M39" s="379">
        <f>SUMIFS('MASTER TT'!$J$2:$J$1126,'MASTER TT'!$I$2:$I$1126,A39:A10079,'MASTER TT'!$L$2:$L$1126,"&gt;0",'MASTER TT'!$AM$2:$AM$1126,"JAN-APRIL 2025",'MASTER TT'!$AC$2:$AC$1126,"SOT")</f>
        <v>0</v>
      </c>
      <c r="N39" s="379">
        <f>SUMIFS('MASTER TT'!$J$2:$J$1126,'MASTER TT'!$I$2:$I$1126,A39:A10079,'MASTER TT'!$L$2:$L$1126,"&gt;0",'MASTER TT'!$AM$2:$AM$1126,"JAN-APRIL 2025",'MASTER TT'!$AC$2:$AC$1126,"SOB")</f>
        <v>0</v>
      </c>
      <c r="O39" s="379">
        <f>SUMIFS('MASTER TT'!$J$2:$J$1126,'MASTER TT'!$I$2:$I$1126,A39:A10079,'MASTER TT'!$L$2:$L$1126,"&gt;0",'MASTER TT'!$AM$2:$AM$1126,"JAN-APRIL 2025",'MASTER TT'!$AC$2:$AC$1126,"SEASS")</f>
        <v>0</v>
      </c>
      <c r="P39" s="379">
        <f>SUMIFS('MASTER TT'!$J$2:$J$1126,'MASTER TT'!$I$2:$I$1126,A39:A10079,'MASTER TT'!$L$2:$L$1126,"&gt;0",'MASTER TT'!$AM$2:$AM$1126,"JAN-APRIL 2025",'MASTER TT'!$AC$2:$AC$1126,"PTTI")</f>
        <v>0</v>
      </c>
      <c r="Q39" s="381">
        <f>SUMIF('MASTER TT'!$I$1:$I$5897,$A$1:$A$721,'MASTER TT'!$O$1:$O$5897)</f>
        <v>0</v>
      </c>
      <c r="R39" s="381">
        <f>SUMIF('MASTER TT'!$I$1:$I$5897,$A$1:$A$721,'MASTER TT'!$N$1:$N$5897)</f>
        <v>0</v>
      </c>
      <c r="S39" s="381">
        <f>SUMIF('MASTER TT'!$I$1:$I$5897,$A$1:$A$721,'MASTER TT'!$Q$1:$Q$5897)</f>
        <v>0</v>
      </c>
      <c r="T39" s="381">
        <f>SUMIF('MASTER TT'!$I$1:$I$5897,$A$1:$A$721,'MASTER TT'!$S$1:$S$5897)</f>
        <v>0</v>
      </c>
      <c r="U39" s="381">
        <f>SUMIF('MASTER TT'!$I$1:$I$5897,$A$1:$A$721,'MASTER TT'!$R$1:$R$5897)</f>
        <v>0</v>
      </c>
      <c r="V39" s="381">
        <f>SUMIF('MASTER TT'!$I$1:$I$5897,$A$1:$A$721,'MASTER TT'!$T$1:$T$5897)</f>
        <v>0</v>
      </c>
      <c r="W39" s="381">
        <f>SUMIF('MASTER TT'!$I$1:$I$5897,$A$1:$A$721,'MASTER TT'!$U$1:$U$5897)</f>
        <v>0</v>
      </c>
      <c r="X39" s="381">
        <f>SUMIF('MASTER TT'!$I$1:$I$5897,$A$1:$A$721,'MASTER TT'!$W$1:$W$5897)</f>
        <v>0</v>
      </c>
      <c r="Y39" s="381">
        <f>SUMIF('MASTER TT'!$I$1:$I$5897,$A$1:$A$721,'MASTER TT'!$X$1:$X$5897)</f>
        <v>0</v>
      </c>
      <c r="Z39" s="381">
        <f>SUMIF('MASTER TT'!$I$1:$I$5897,$A$1:$A$721,'MASTER TT'!$Y$1:$Y$5897)</f>
        <v>0</v>
      </c>
      <c r="AA39" s="381">
        <f>SUMIF('MASTER TT'!$I$1:$I$5897,$A$1:$A$721,'MASTER TT'!$Z$1:$Z$5897)</f>
        <v>0</v>
      </c>
      <c r="AB39" s="381">
        <f>SUMIF('MASTER TT'!$I$1:$I$5905,$A$1:$A$721,'MASTER TT'!$V$1:$V$5905)</f>
        <v>0</v>
      </c>
      <c r="AC39" s="381">
        <f>SUMIF('MASTER TT'!$I$1:$I$5905,$A$1:$A$721,'MASTER TT'!$AB$1:$AB$5905)</f>
        <v>0</v>
      </c>
      <c r="AD39" s="381">
        <f>SUMIF('MASTER TT'!$I$1:$I$5905,$A$1:$A$721,'MASTER TT'!$P$1:$P$5905)</f>
        <v>0</v>
      </c>
      <c r="AE39" s="381">
        <f t="shared" si="2"/>
        <v>0</v>
      </c>
      <c r="AF39" s="382" t="e">
        <f t="shared" si="5"/>
        <v>#REF!</v>
      </c>
      <c r="AG39" s="383"/>
    </row>
    <row r="40" spans="1:33" ht="14.25" customHeight="1">
      <c r="A40" s="374" t="s">
        <v>4003</v>
      </c>
      <c r="B40" s="375" t="str">
        <f>VLOOKUP($A$2:$A$1749,'ENTER STAFF #S HERE'!$A$1:$B$5073,2,FALSE)</f>
        <v>C1417</v>
      </c>
      <c r="C40" s="374" t="s">
        <v>6586</v>
      </c>
      <c r="D40" s="384" t="s">
        <v>6591</v>
      </c>
      <c r="E40" s="374" t="s">
        <v>6598</v>
      </c>
      <c r="F40" s="387"/>
      <c r="G40" s="374" t="s">
        <v>5663</v>
      </c>
      <c r="H40" s="377">
        <f t="shared" si="0"/>
        <v>48</v>
      </c>
      <c r="I40" s="378" t="e">
        <f>SUMIFS('MASTER TT'!$J$2:$J$11126,'MASTER TT'!$I$2:$I$1126,A40:A18416,'MASTER TT'!$L$2:$L$11126,"&gt;0",'MASTER TT'!$AM$2:$AM$11126,"JAN-APRIL 2026")</f>
        <v>#VALUE!</v>
      </c>
      <c r="J40" s="378">
        <f>SUMIFS('MASTER TT'!$J$2:$J$11126,'MASTER TT'!$I$2:$I$11126,A40:A10080,'MASTER TT'!$L$2:$L$11126,"&gt;0",'MASTER TT'!$AM$2:$AM$11126,"MAY-AUG 2025")</f>
        <v>0</v>
      </c>
      <c r="K40" s="378">
        <f>SUMIFS('MASTER TT'!$J$2:$J$11126,'MASTER TT'!$I$2:$I$11126,A40:A10080,'MASTER TT'!$L$2:$L$11126,"&gt;0",'MASTER TT'!$AM$2:$AM$11126,"SEP-DEC 2025")</f>
        <v>0</v>
      </c>
      <c r="L40" s="378" t="e">
        <f t="shared" si="1"/>
        <v>#VALUE!</v>
      </c>
      <c r="M40" s="379">
        <f>SUMIFS('MASTER TT'!$J$2:$J$1126,'MASTER TT'!$I$2:$I$1126,A40:A10080,'MASTER TT'!$L$2:$L$1126,"&gt;0",'MASTER TT'!$AM$2:$AM$1126,"JAN-APRIL 2025",'MASTER TT'!$AC$2:$AC$1126,"SOT")</f>
        <v>0</v>
      </c>
      <c r="N40" s="379">
        <f>SUMIFS('MASTER TT'!$J$2:$J$1126,'MASTER TT'!$I$2:$I$1126,A40:A10080,'MASTER TT'!$L$2:$L$1126,"&gt;0",'MASTER TT'!$AM$2:$AM$1126,"JAN-APRIL 2025",'MASTER TT'!$AC$2:$AC$1126,"SOB")</f>
        <v>0</v>
      </c>
      <c r="O40" s="379">
        <f>SUMIFS('MASTER TT'!$J$2:$J$1126,'MASTER TT'!$I$2:$I$1126,A40:A10080,'MASTER TT'!$L$2:$L$1126,"&gt;0",'MASTER TT'!$AM$2:$AM$1126,"JAN-APRIL 2025",'MASTER TT'!$AC$2:$AC$1126,"SEASS")</f>
        <v>0</v>
      </c>
      <c r="P40" s="379">
        <f>SUMIFS('MASTER TT'!$J$2:$J$1126,'MASTER TT'!$I$2:$I$1126,A40:A10080,'MASTER TT'!$L$2:$L$1126,"&gt;0",'MASTER TT'!$AM$2:$AM$1126,"JAN-APRIL 2025",'MASTER TT'!$AC$2:$AC$1126,"PTTI")</f>
        <v>0</v>
      </c>
      <c r="Q40" s="381">
        <f>SUMIF('MASTER TT'!$I$1:$I$5897,$A$1:$A$721,'MASTER TT'!$O$1:$O$5897)</f>
        <v>0</v>
      </c>
      <c r="R40" s="381">
        <f>SUMIF('MASTER TT'!$I$1:$I$5897,$A$1:$A$721,'MASTER TT'!$N$1:$N$5897)</f>
        <v>0</v>
      </c>
      <c r="S40" s="381">
        <f>SUMIF('MASTER TT'!$I$1:$I$5897,$A$1:$A$721,'MASTER TT'!$Q$1:$Q$5897)</f>
        <v>0</v>
      </c>
      <c r="T40" s="381">
        <f>SUMIF('MASTER TT'!$I$1:$I$5897,$A$1:$A$721,'MASTER TT'!$S$1:$S$5897)</f>
        <v>0</v>
      </c>
      <c r="U40" s="381">
        <f>SUMIF('MASTER TT'!$I$1:$I$5897,$A$1:$A$721,'MASTER TT'!$R$1:$R$5897)</f>
        <v>0</v>
      </c>
      <c r="V40" s="381">
        <f>SUMIF('MASTER TT'!$I$1:$I$5897,$A$1:$A$721,'MASTER TT'!$T$1:$T$5897)</f>
        <v>0</v>
      </c>
      <c r="W40" s="381">
        <f>SUMIF('MASTER TT'!$I$1:$I$5897,$A$1:$A$721,'MASTER TT'!$U$1:$U$5897)</f>
        <v>0</v>
      </c>
      <c r="X40" s="381">
        <f>SUMIF('MASTER TT'!$I$1:$I$5897,$A$1:$A$721,'MASTER TT'!$W$1:$W$5897)</f>
        <v>0</v>
      </c>
      <c r="Y40" s="381">
        <f>SUMIF('MASTER TT'!$I$1:$I$5897,$A$1:$A$721,'MASTER TT'!$X$1:$X$5897)</f>
        <v>0</v>
      </c>
      <c r="Z40" s="381">
        <f>SUMIF('MASTER TT'!$I$1:$I$5897,$A$1:$A$721,'MASTER TT'!$Y$1:$Y$5897)</f>
        <v>0</v>
      </c>
      <c r="AA40" s="381">
        <f>SUMIF('MASTER TT'!$I$1:$I$5897,$A$1:$A$721,'MASTER TT'!$Z$1:$Z$5897)</f>
        <v>0</v>
      </c>
      <c r="AB40" s="381">
        <f>SUMIF('MASTER TT'!$I$1:$I$5905,$A$1:$A$721,'MASTER TT'!$V$1:$V$5905)</f>
        <v>0</v>
      </c>
      <c r="AC40" s="381">
        <f>SUMIF('MASTER TT'!$I$1:$I$5905,$A$1:$A$721,'MASTER TT'!$AB$1:$AB$5905)</f>
        <v>0</v>
      </c>
      <c r="AD40" s="381">
        <f>SUMIF('MASTER TT'!$I$1:$I$5905,$A$1:$A$721,'MASTER TT'!$P$1:$P$5905)</f>
        <v>0</v>
      </c>
      <c r="AE40" s="381">
        <f t="shared" si="2"/>
        <v>0</v>
      </c>
      <c r="AF40" s="382" t="e">
        <f t="shared" si="5"/>
        <v>#REF!</v>
      </c>
      <c r="AG40" s="383"/>
    </row>
    <row r="41" spans="1:33" ht="14.25" customHeight="1">
      <c r="A41" s="385" t="s">
        <v>4005</v>
      </c>
      <c r="B41" s="375">
        <f>VLOOKUP($A$2:$A$1749,'ENTER STAFF #S HERE'!$A$1:$B$5073,2,FALSE)</f>
        <v>324</v>
      </c>
      <c r="C41" s="385" t="s">
        <v>6586</v>
      </c>
      <c r="D41" s="386" t="s">
        <v>460</v>
      </c>
      <c r="E41" s="390"/>
      <c r="F41" s="390"/>
      <c r="G41" s="385" t="s">
        <v>6604</v>
      </c>
      <c r="H41" s="377">
        <f t="shared" si="0"/>
        <v>94</v>
      </c>
      <c r="I41" s="378" t="e">
        <f>SUMIFS('MASTER TT'!$J$2:$J$11126,'MASTER TT'!$I$2:$I$1126,A41:A18417,'MASTER TT'!$L$2:$L$11126,"&gt;0",'MASTER TT'!$AM$2:$AM$11126,"JAN-APRIL 2026")</f>
        <v>#VALUE!</v>
      </c>
      <c r="J41" s="378">
        <f>SUMIFS('MASTER TT'!$J$2:$J$11126,'MASTER TT'!$I$2:$I$11126,A41:A10081,'MASTER TT'!$L$2:$L$11126,"&gt;0",'MASTER TT'!$AM$2:$AM$11126,"MAY-AUG 2025")</f>
        <v>0</v>
      </c>
      <c r="K41" s="378">
        <f>SUMIFS('MASTER TT'!$J$2:$J$11126,'MASTER TT'!$I$2:$I$11126,A41:A10081,'MASTER TT'!$L$2:$L$11126,"&gt;0",'MASTER TT'!$AM$2:$AM$11126,"SEP-DEC 2025")</f>
        <v>0</v>
      </c>
      <c r="L41" s="378" t="e">
        <f t="shared" si="1"/>
        <v>#VALUE!</v>
      </c>
      <c r="M41" s="379">
        <f>SUMIFS('MASTER TT'!$J$2:$J$1126,'MASTER TT'!$I$2:$I$1126,A41:A10081,'MASTER TT'!$L$2:$L$1126,"&gt;0",'MASTER TT'!$AM$2:$AM$1126,"JAN-APRIL 2025",'MASTER TT'!$AC$2:$AC$1126,"SOT")</f>
        <v>0</v>
      </c>
      <c r="N41" s="379">
        <f>SUMIFS('MASTER TT'!$J$2:$J$1126,'MASTER TT'!$I$2:$I$1126,A41:A10081,'MASTER TT'!$L$2:$L$1126,"&gt;0",'MASTER TT'!$AM$2:$AM$1126,"JAN-APRIL 2025",'MASTER TT'!$AC$2:$AC$1126,"SOB")</f>
        <v>0</v>
      </c>
      <c r="O41" s="379">
        <f>SUMIFS('MASTER TT'!$J$2:$J$1126,'MASTER TT'!$I$2:$I$1126,A41:A10081,'MASTER TT'!$L$2:$L$1126,"&gt;0",'MASTER TT'!$AM$2:$AM$1126,"JAN-APRIL 2025",'MASTER TT'!$AC$2:$AC$1126,"SEASS")</f>
        <v>0</v>
      </c>
      <c r="P41" s="379">
        <f>SUMIFS('MASTER TT'!$J$2:$J$1126,'MASTER TT'!$I$2:$I$1126,A41:A10081,'MASTER TT'!$L$2:$L$1126,"&gt;0",'MASTER TT'!$AM$2:$AM$1126,"JAN-APRIL 2025",'MASTER TT'!$AC$2:$AC$1126,"PTTI")</f>
        <v>0</v>
      </c>
      <c r="Q41" s="381">
        <f>SUMIF('MASTER TT'!$I$1:$I$5897,$A$1:$A$721,'MASTER TT'!$O$1:$O$5897)</f>
        <v>0</v>
      </c>
      <c r="R41" s="381">
        <f>SUMIF('MASTER TT'!$I$1:$I$5897,$A$1:$A$721,'MASTER TT'!$N$1:$N$5897)</f>
        <v>0</v>
      </c>
      <c r="S41" s="381">
        <f>SUMIF('MASTER TT'!$I$1:$I$5897,$A$1:$A$721,'MASTER TT'!$Q$1:$Q$5897)</f>
        <v>0</v>
      </c>
      <c r="T41" s="381">
        <f>SUMIF('MASTER TT'!$I$1:$I$5897,$A$1:$A$721,'MASTER TT'!$S$1:$S$5897)</f>
        <v>0</v>
      </c>
      <c r="U41" s="381">
        <f>SUMIF('MASTER TT'!$I$1:$I$5897,$A$1:$A$721,'MASTER TT'!$R$1:$R$5897)</f>
        <v>0</v>
      </c>
      <c r="V41" s="381">
        <f>SUMIF('MASTER TT'!$I$1:$I$5897,$A$1:$A$721,'MASTER TT'!$T$1:$T$5897)</f>
        <v>0</v>
      </c>
      <c r="W41" s="381">
        <f>SUMIF('MASTER TT'!$I$1:$I$5897,$A$1:$A$721,'MASTER TT'!$U$1:$U$5897)</f>
        <v>0</v>
      </c>
      <c r="X41" s="381">
        <f>SUMIF('MASTER TT'!$I$1:$I$5897,$A$1:$A$721,'MASTER TT'!$W$1:$W$5897)</f>
        <v>0</v>
      </c>
      <c r="Y41" s="381">
        <f>SUMIF('MASTER TT'!$I$1:$I$5897,$A$1:$A$721,'MASTER TT'!$X$1:$X$5897)</f>
        <v>0</v>
      </c>
      <c r="Z41" s="381">
        <f>SUMIF('MASTER TT'!$I$1:$I$5897,$A$1:$A$721,'MASTER TT'!$Y$1:$Y$5897)</f>
        <v>0</v>
      </c>
      <c r="AA41" s="381">
        <f>SUMIF('MASTER TT'!$I$1:$I$5897,$A$1:$A$721,'MASTER TT'!$Z$1:$Z$5897)</f>
        <v>0</v>
      </c>
      <c r="AB41" s="381">
        <f>SUMIF('MASTER TT'!$I$1:$I$5905,$A$1:$A$721,'MASTER TT'!$V$1:$V$5905)</f>
        <v>0</v>
      </c>
      <c r="AC41" s="381">
        <f>SUMIF('MASTER TT'!$I$1:$I$5905,$A$1:$A$721,'MASTER TT'!$AB$1:$AB$5905)</f>
        <v>0</v>
      </c>
      <c r="AD41" s="381">
        <f>SUMIF('MASTER TT'!$I$1:$I$5905,$A$1:$A$721,'MASTER TT'!$P$1:$P$5905)</f>
        <v>0</v>
      </c>
      <c r="AE41" s="381">
        <f t="shared" si="2"/>
        <v>0</v>
      </c>
      <c r="AF41" s="382" t="e">
        <f t="shared" si="5"/>
        <v>#REF!</v>
      </c>
      <c r="AG41" s="383"/>
    </row>
    <row r="42" spans="1:33" ht="14.25" customHeight="1">
      <c r="A42" s="394" t="s">
        <v>6605</v>
      </c>
      <c r="B42" s="375" t="e">
        <f>VLOOKUP($A$2:$A$1749,'ENTER STAFF #S HERE'!$A$1:$B$5073,2,FALSE)</f>
        <v>#N/A</v>
      </c>
      <c r="C42" s="374" t="s">
        <v>6586</v>
      </c>
      <c r="D42" s="374" t="s">
        <v>6595</v>
      </c>
      <c r="E42" s="384" t="s">
        <v>6072</v>
      </c>
      <c r="F42" s="384" t="s">
        <v>6606</v>
      </c>
      <c r="G42" s="384" t="s">
        <v>6588</v>
      </c>
      <c r="H42" s="377">
        <f t="shared" si="0"/>
        <v>55</v>
      </c>
      <c r="I42" s="378" t="e">
        <f>SUMIFS('MASTER TT'!$J$2:$J$11126,'MASTER TT'!$I$2:$I$1126,A42:A18418,'MASTER TT'!$L$2:$L$11126,"&gt;0",'MASTER TT'!$AM$2:$AM$11126,"JAN-APRIL 2026")</f>
        <v>#VALUE!</v>
      </c>
      <c r="J42" s="378">
        <f>SUMIFS('MASTER TT'!$J$2:$J$11126,'MASTER TT'!$I$2:$I$11126,A42:A10082,'MASTER TT'!$L$2:$L$11126,"&gt;0",'MASTER TT'!$AM$2:$AM$11126,"MAY-AUG 2025")</f>
        <v>0</v>
      </c>
      <c r="K42" s="378">
        <f>SUMIFS('MASTER TT'!$J$2:$J$11126,'MASTER TT'!$I$2:$I$11126,A42:A10082,'MASTER TT'!$L$2:$L$11126,"&gt;0",'MASTER TT'!$AM$2:$AM$11126,"SEP-DEC 2025")</f>
        <v>0</v>
      </c>
      <c r="L42" s="378" t="e">
        <f t="shared" si="1"/>
        <v>#VALUE!</v>
      </c>
      <c r="M42" s="379">
        <f>SUMIFS('MASTER TT'!$J$2:$J$1126,'MASTER TT'!$I$2:$I$1126,A42:A10082,'MASTER TT'!$L$2:$L$1126,"&gt;0",'MASTER TT'!$AM$2:$AM$1126,"JAN-APRIL 2025",'MASTER TT'!$AC$2:$AC$1126,"SOT")</f>
        <v>0</v>
      </c>
      <c r="N42" s="379">
        <f>SUMIFS('MASTER TT'!$J$2:$J$1126,'MASTER TT'!$I$2:$I$1126,A42:A10082,'MASTER TT'!$L$2:$L$1126,"&gt;0",'MASTER TT'!$AM$2:$AM$1126,"JAN-APRIL 2025",'MASTER TT'!$AC$2:$AC$1126,"SOB")</f>
        <v>0</v>
      </c>
      <c r="O42" s="379">
        <f>SUMIFS('MASTER TT'!$J$2:$J$1126,'MASTER TT'!$I$2:$I$1126,A42:A10082,'MASTER TT'!$L$2:$L$1126,"&gt;0",'MASTER TT'!$AM$2:$AM$1126,"JAN-APRIL 2025",'MASTER TT'!$AC$2:$AC$1126,"SEASS")</f>
        <v>0</v>
      </c>
      <c r="P42" s="379">
        <f>SUMIFS('MASTER TT'!$J$2:$J$1126,'MASTER TT'!$I$2:$I$1126,A42:A10082,'MASTER TT'!$L$2:$L$1126,"&gt;0",'MASTER TT'!$AM$2:$AM$1126,"JAN-APRIL 2025",'MASTER TT'!$AC$2:$AC$1126,"PTTI")</f>
        <v>0</v>
      </c>
      <c r="Q42" s="381">
        <f>SUMIF('MASTER TT'!$I$1:$I$5897,$A$1:$A$721,'MASTER TT'!$O$1:$O$5897)</f>
        <v>0</v>
      </c>
      <c r="R42" s="381">
        <f>SUMIF('MASTER TT'!$I$1:$I$5897,$A$1:$A$721,'MASTER TT'!$N$1:$N$5897)</f>
        <v>0</v>
      </c>
      <c r="S42" s="381">
        <f>SUMIF('MASTER TT'!$I$1:$I$5897,$A$1:$A$721,'MASTER TT'!$Q$1:$Q$5897)</f>
        <v>0</v>
      </c>
      <c r="T42" s="381">
        <f>SUMIF('MASTER TT'!$I$1:$I$5897,$A$1:$A$721,'MASTER TT'!$S$1:$S$5897)</f>
        <v>0</v>
      </c>
      <c r="U42" s="381">
        <f>SUMIF('MASTER TT'!$I$1:$I$5897,$A$1:$A$721,'MASTER TT'!$R$1:$R$5897)</f>
        <v>0</v>
      </c>
      <c r="V42" s="381">
        <f>SUMIF('MASTER TT'!$I$1:$I$5897,$A$1:$A$721,'MASTER TT'!$T$1:$T$5897)</f>
        <v>0</v>
      </c>
      <c r="W42" s="381">
        <f>SUMIF('MASTER TT'!$I$1:$I$5897,$A$1:$A$721,'MASTER TT'!$U$1:$U$5897)</f>
        <v>0</v>
      </c>
      <c r="X42" s="381">
        <f>SUMIF('MASTER TT'!$I$1:$I$5897,$A$1:$A$721,'MASTER TT'!$W$1:$W$5897)</f>
        <v>0</v>
      </c>
      <c r="Y42" s="381">
        <f>SUMIF('MASTER TT'!$I$1:$I$5897,$A$1:$A$721,'MASTER TT'!$X$1:$X$5897)</f>
        <v>0</v>
      </c>
      <c r="Z42" s="381">
        <f>SUMIF('MASTER TT'!$I$1:$I$5897,$A$1:$A$721,'MASTER TT'!$Y$1:$Y$5897)</f>
        <v>0</v>
      </c>
      <c r="AA42" s="381">
        <f>SUMIF('MASTER TT'!$I$1:$I$5897,$A$1:$A$721,'MASTER TT'!$Z$1:$Z$5897)</f>
        <v>0</v>
      </c>
      <c r="AB42" s="381">
        <f>SUMIF('MASTER TT'!$I$1:$I$5905,$A$1:$A$721,'MASTER TT'!$V$1:$V$5905)</f>
        <v>0</v>
      </c>
      <c r="AC42" s="381">
        <f>SUMIF('MASTER TT'!$I$1:$I$5905,$A$1:$A$721,'MASTER TT'!$AB$1:$AB$5905)</f>
        <v>0</v>
      </c>
      <c r="AD42" s="381">
        <f>SUMIF('MASTER TT'!$I$1:$I$5905,$A$1:$A$721,'MASTER TT'!$P$1:$P$5905)</f>
        <v>0</v>
      </c>
      <c r="AE42" s="381">
        <f t="shared" si="2"/>
        <v>0</v>
      </c>
      <c r="AF42" s="382" t="e">
        <f t="shared" si="5"/>
        <v>#REF!</v>
      </c>
      <c r="AG42" s="383"/>
    </row>
    <row r="43" spans="1:33" ht="14.25" customHeight="1">
      <c r="A43" s="374" t="s">
        <v>4309</v>
      </c>
      <c r="B43" s="375">
        <f>VLOOKUP($A$2:$A$1749,'ENTER STAFF #S HERE'!$A$1:$B$5073,2,FALSE)</f>
        <v>0</v>
      </c>
      <c r="C43" s="374" t="s">
        <v>6583</v>
      </c>
      <c r="D43" s="374" t="s">
        <v>460</v>
      </c>
      <c r="E43" s="388"/>
      <c r="F43" s="388"/>
      <c r="G43" s="374" t="s">
        <v>6585</v>
      </c>
      <c r="H43" s="377">
        <f t="shared" si="0"/>
        <v>90</v>
      </c>
      <c r="I43" s="378" t="e">
        <f>SUMIFS('MASTER TT'!$J$2:$J$11126,'MASTER TT'!$I$2:$I$1126,A43:A18419,'MASTER TT'!$L$2:$L$11126,"&gt;0",'MASTER TT'!$AM$2:$AM$11126,"JAN-APRIL 2026")</f>
        <v>#VALUE!</v>
      </c>
      <c r="J43" s="378">
        <f>SUMIFS('MASTER TT'!$J$2:$J$11126,'MASTER TT'!$I$2:$I$11126,A43:A10083,'MASTER TT'!$L$2:$L$11126,"&gt;0",'MASTER TT'!$AM$2:$AM$11126,"MAY-AUG 2025")</f>
        <v>0</v>
      </c>
      <c r="K43" s="378">
        <f>SUMIFS('MASTER TT'!$J$2:$J$11126,'MASTER TT'!$I$2:$I$11126,A43:A10083,'MASTER TT'!$L$2:$L$11126,"&gt;0",'MASTER TT'!$AM$2:$AM$11126,"SEP-DEC 2025")</f>
        <v>0</v>
      </c>
      <c r="L43" s="378" t="e">
        <f t="shared" si="1"/>
        <v>#VALUE!</v>
      </c>
      <c r="M43" s="379">
        <f>SUMIFS('MASTER TT'!$J$2:$J$1126,'MASTER TT'!$I$2:$I$1126,A43:A10083,'MASTER TT'!$L$2:$L$1126,"&gt;0",'MASTER TT'!$AM$2:$AM$1126,"JAN-APRIL 2025",'MASTER TT'!$AC$2:$AC$1126,"SOT")</f>
        <v>0</v>
      </c>
      <c r="N43" s="379">
        <f>SUMIFS('MASTER TT'!$J$2:$J$1126,'MASTER TT'!$I$2:$I$1126,A43:A10083,'MASTER TT'!$L$2:$L$1126,"&gt;0",'MASTER TT'!$AM$2:$AM$1126,"JAN-APRIL 2025",'MASTER TT'!$AC$2:$AC$1126,"SOB")</f>
        <v>0</v>
      </c>
      <c r="O43" s="379">
        <f>SUMIFS('MASTER TT'!$J$2:$J$1126,'MASTER TT'!$I$2:$I$1126,A43:A10083,'MASTER TT'!$L$2:$L$1126,"&gt;0",'MASTER TT'!$AM$2:$AM$1126,"JAN-APRIL 2025",'MASTER TT'!$AC$2:$AC$1126,"SEASS")</f>
        <v>0</v>
      </c>
      <c r="P43" s="379">
        <f>SUMIFS('MASTER TT'!$J$2:$J$1126,'MASTER TT'!$I$2:$I$1126,A43:A10083,'MASTER TT'!$L$2:$L$1126,"&gt;0",'MASTER TT'!$AM$2:$AM$1126,"JAN-APRIL 2025",'MASTER TT'!$AC$2:$AC$1126,"PTTI")</f>
        <v>0</v>
      </c>
      <c r="Q43" s="381">
        <f>SUMIF('MASTER TT'!$I$1:$I$5897,$A$1:$A$721,'MASTER TT'!$O$1:$O$5897)</f>
        <v>0</v>
      </c>
      <c r="R43" s="381">
        <f>SUMIF('MASTER TT'!$I$1:$I$5897,$A$1:$A$721,'MASTER TT'!$N$1:$N$5897)</f>
        <v>0</v>
      </c>
      <c r="S43" s="381">
        <f>SUMIF('MASTER TT'!$I$1:$I$5897,$A$1:$A$721,'MASTER TT'!$Q$1:$Q$5897)</f>
        <v>0</v>
      </c>
      <c r="T43" s="381">
        <f>SUMIF('MASTER TT'!$I$1:$I$5897,$A$1:$A$721,'MASTER TT'!$S$1:$S$5897)</f>
        <v>0</v>
      </c>
      <c r="U43" s="381">
        <f>SUMIF('MASTER TT'!$I$1:$I$5897,$A$1:$A$721,'MASTER TT'!$R$1:$R$5897)</f>
        <v>0</v>
      </c>
      <c r="V43" s="381">
        <f>SUMIF('MASTER TT'!$I$1:$I$5897,$A$1:$A$721,'MASTER TT'!$T$1:$T$5897)</f>
        <v>0</v>
      </c>
      <c r="W43" s="381">
        <f>SUMIF('MASTER TT'!$I$1:$I$5897,$A$1:$A$721,'MASTER TT'!$U$1:$U$5897)</f>
        <v>0</v>
      </c>
      <c r="X43" s="381">
        <f>SUMIF('MASTER TT'!$I$1:$I$5897,$A$1:$A$721,'MASTER TT'!$W$1:$W$5897)</f>
        <v>0</v>
      </c>
      <c r="Y43" s="381">
        <f>SUMIF('MASTER TT'!$I$1:$I$5897,$A$1:$A$721,'MASTER TT'!$X$1:$X$5897)</f>
        <v>0</v>
      </c>
      <c r="Z43" s="381">
        <f>SUMIF('MASTER TT'!$I$1:$I$5897,$A$1:$A$721,'MASTER TT'!$Y$1:$Y$5897)</f>
        <v>0</v>
      </c>
      <c r="AA43" s="381">
        <f>SUMIF('MASTER TT'!$I$1:$I$5897,$A$1:$A$721,'MASTER TT'!$Z$1:$Z$5897)</f>
        <v>0</v>
      </c>
      <c r="AB43" s="381">
        <f>SUMIF('MASTER TT'!$I$1:$I$5905,$A$1:$A$721,'MASTER TT'!$V$1:$V$5905)</f>
        <v>0</v>
      </c>
      <c r="AC43" s="381">
        <f>SUMIF('MASTER TT'!$I$1:$I$5905,$A$1:$A$721,'MASTER TT'!$AB$1:$AB$5905)</f>
        <v>0</v>
      </c>
      <c r="AD43" s="381">
        <f>SUMIF('MASTER TT'!$I$1:$I$5905,$A$1:$A$721,'MASTER TT'!$P$1:$P$5905)</f>
        <v>0</v>
      </c>
      <c r="AE43" s="381">
        <f t="shared" si="2"/>
        <v>0</v>
      </c>
      <c r="AF43" s="382" t="e">
        <f t="shared" si="5"/>
        <v>#REF!</v>
      </c>
      <c r="AG43" s="383"/>
    </row>
    <row r="44" spans="1:33" ht="14.25" customHeight="1">
      <c r="A44" s="374" t="s">
        <v>4310</v>
      </c>
      <c r="B44" s="375" t="str">
        <f>VLOOKUP($A$2:$A$1749,'ENTER STAFF #S HERE'!$A$1:$B$5073,2,FALSE)</f>
        <v>C0174</v>
      </c>
      <c r="C44" s="374" t="s">
        <v>6586</v>
      </c>
      <c r="D44" s="374" t="s">
        <v>454</v>
      </c>
      <c r="E44" s="374" t="s">
        <v>5680</v>
      </c>
      <c r="F44" s="374" t="s">
        <v>6584</v>
      </c>
      <c r="G44" s="374" t="s">
        <v>5663</v>
      </c>
      <c r="H44" s="377">
        <f t="shared" si="0"/>
        <v>48</v>
      </c>
      <c r="I44" s="378" t="e">
        <f>SUMIFS('MASTER TT'!$J$2:$J$11126,'MASTER TT'!$I$2:$I$1126,A44:A18420,'MASTER TT'!$L$2:$L$11126,"&gt;0",'MASTER TT'!$AM$2:$AM$11126,"JAN-APRIL 2026")</f>
        <v>#VALUE!</v>
      </c>
      <c r="J44" s="378">
        <f>SUMIFS('MASTER TT'!$J$2:$J$11126,'MASTER TT'!$I$2:$I$11126,A44:A10084,'MASTER TT'!$L$2:$L$11126,"&gt;0",'MASTER TT'!$AM$2:$AM$11126,"MAY-AUG 2025")</f>
        <v>0</v>
      </c>
      <c r="K44" s="378">
        <f>SUMIFS('MASTER TT'!$J$2:$J$11126,'MASTER TT'!$I$2:$I$11126,A44:A10084,'MASTER TT'!$L$2:$L$11126,"&gt;0",'MASTER TT'!$AM$2:$AM$11126,"SEP-DEC 2025")</f>
        <v>0</v>
      </c>
      <c r="L44" s="378" t="e">
        <f t="shared" si="1"/>
        <v>#VALUE!</v>
      </c>
      <c r="M44" s="379">
        <f>SUMIFS('MASTER TT'!$J$2:$J$1126,'MASTER TT'!$I$2:$I$1126,A44:A10084,'MASTER TT'!$L$2:$L$1126,"&gt;0",'MASTER TT'!$AM$2:$AM$1126,"JAN-APRIL 2025",'MASTER TT'!$AC$2:$AC$1126,"SOT")</f>
        <v>0</v>
      </c>
      <c r="N44" s="379">
        <f>SUMIFS('MASTER TT'!$J$2:$J$1126,'MASTER TT'!$I$2:$I$1126,A44:A10084,'MASTER TT'!$L$2:$L$1126,"&gt;0",'MASTER TT'!$AM$2:$AM$1126,"JAN-APRIL 2025",'MASTER TT'!$AC$2:$AC$1126,"SOB")</f>
        <v>0</v>
      </c>
      <c r="O44" s="379">
        <f>SUMIFS('MASTER TT'!$J$2:$J$1126,'MASTER TT'!$I$2:$I$1126,A44:A10084,'MASTER TT'!$L$2:$L$1126,"&gt;0",'MASTER TT'!$AM$2:$AM$1126,"JAN-APRIL 2025",'MASTER TT'!$AC$2:$AC$1126,"SEASS")</f>
        <v>0</v>
      </c>
      <c r="P44" s="379">
        <f>SUMIFS('MASTER TT'!$J$2:$J$1126,'MASTER TT'!$I$2:$I$1126,A44:A10084,'MASTER TT'!$L$2:$L$1126,"&gt;0",'MASTER TT'!$AM$2:$AM$1126,"JAN-APRIL 2025",'MASTER TT'!$AC$2:$AC$1126,"PTTI")</f>
        <v>0</v>
      </c>
      <c r="Q44" s="381">
        <f>SUMIF('MASTER TT'!$I$1:$I$5897,$A$1:$A$721,'MASTER TT'!$O$1:$O$5897)</f>
        <v>0</v>
      </c>
      <c r="R44" s="381">
        <f>SUMIF('MASTER TT'!$I$1:$I$5897,$A$1:$A$721,'MASTER TT'!$N$1:$N$5897)</f>
        <v>0</v>
      </c>
      <c r="S44" s="381">
        <f>SUMIF('MASTER TT'!$I$1:$I$5897,$A$1:$A$721,'MASTER TT'!$Q$1:$Q$5897)</f>
        <v>0</v>
      </c>
      <c r="T44" s="381">
        <f>SUMIF('MASTER TT'!$I$1:$I$5897,$A$1:$A$721,'MASTER TT'!$S$1:$S$5897)</f>
        <v>0</v>
      </c>
      <c r="U44" s="381">
        <f>SUMIF('MASTER TT'!$I$1:$I$5897,$A$1:$A$721,'MASTER TT'!$R$1:$R$5897)</f>
        <v>0</v>
      </c>
      <c r="V44" s="381">
        <f>SUMIF('MASTER TT'!$I$1:$I$5897,$A$1:$A$721,'MASTER TT'!$T$1:$T$5897)</f>
        <v>0</v>
      </c>
      <c r="W44" s="381">
        <f>SUMIF('MASTER TT'!$I$1:$I$5897,$A$1:$A$721,'MASTER TT'!$U$1:$U$5897)</f>
        <v>0</v>
      </c>
      <c r="X44" s="381">
        <f>SUMIF('MASTER TT'!$I$1:$I$5897,$A$1:$A$721,'MASTER TT'!$W$1:$W$5897)</f>
        <v>0</v>
      </c>
      <c r="Y44" s="381">
        <f>SUMIF('MASTER TT'!$I$1:$I$5897,$A$1:$A$721,'MASTER TT'!$X$1:$X$5897)</f>
        <v>0</v>
      </c>
      <c r="Z44" s="381">
        <f>SUMIF('MASTER TT'!$I$1:$I$5897,$A$1:$A$721,'MASTER TT'!$Y$1:$Y$5897)</f>
        <v>0</v>
      </c>
      <c r="AA44" s="381">
        <f>SUMIF('MASTER TT'!$I$1:$I$5897,$A$1:$A$721,'MASTER TT'!$Z$1:$Z$5897)</f>
        <v>0</v>
      </c>
      <c r="AB44" s="381">
        <f>SUMIF('MASTER TT'!$I$1:$I$5905,$A$1:$A$721,'MASTER TT'!$V$1:$V$5905)</f>
        <v>0</v>
      </c>
      <c r="AC44" s="381">
        <f>SUMIF('MASTER TT'!$I$1:$I$5905,$A$1:$A$721,'MASTER TT'!$AB$1:$AB$5905)</f>
        <v>0</v>
      </c>
      <c r="AD44" s="381">
        <f>SUMIF('MASTER TT'!$I$1:$I$5905,$A$1:$A$721,'MASTER TT'!$P$1:$P$5905)</f>
        <v>0</v>
      </c>
      <c r="AE44" s="381">
        <f t="shared" si="2"/>
        <v>0</v>
      </c>
      <c r="AF44" s="382" t="e">
        <f t="shared" si="5"/>
        <v>#REF!</v>
      </c>
      <c r="AG44" s="383"/>
    </row>
    <row r="45" spans="1:33" ht="14.25" customHeight="1">
      <c r="A45" s="374" t="s">
        <v>3708</v>
      </c>
      <c r="B45" s="375" t="str">
        <f>VLOOKUP($A$2:$A$1749,'ENTER STAFF #S HERE'!$A$1:$B$5073,2,FALSE)</f>
        <v>C1580</v>
      </c>
      <c r="C45" s="374" t="s">
        <v>6586</v>
      </c>
      <c r="D45" s="384" t="s">
        <v>6597</v>
      </c>
      <c r="E45" s="374" t="s">
        <v>6031</v>
      </c>
      <c r="F45" s="388"/>
      <c r="G45" s="374" t="s">
        <v>5663</v>
      </c>
      <c r="H45" s="377">
        <f t="shared" si="0"/>
        <v>48</v>
      </c>
      <c r="I45" s="378" t="e">
        <f>SUMIFS('MASTER TT'!$J$2:$J$11126,'MASTER TT'!$I$2:$I$1126,A45:A18421,'MASTER TT'!$L$2:$L$11126,"&gt;0",'MASTER TT'!$AM$2:$AM$11126,"JAN-APRIL 2026")</f>
        <v>#VALUE!</v>
      </c>
      <c r="J45" s="378">
        <f>SUMIFS('MASTER TT'!$J$2:$J$11126,'MASTER TT'!$I$2:$I$11126,A45:A10085,'MASTER TT'!$L$2:$L$11126,"&gt;0",'MASTER TT'!$AM$2:$AM$11126,"MAY-AUG 2025")</f>
        <v>0</v>
      </c>
      <c r="K45" s="378">
        <f>SUMIFS('MASTER TT'!$J$2:$J$11126,'MASTER TT'!$I$2:$I$11126,A45:A10085,'MASTER TT'!$L$2:$L$11126,"&gt;0",'MASTER TT'!$AM$2:$AM$11126,"SEP-DEC 2025")</f>
        <v>0</v>
      </c>
      <c r="L45" s="378" t="e">
        <f t="shared" si="1"/>
        <v>#VALUE!</v>
      </c>
      <c r="M45" s="379">
        <f>SUMIFS('MASTER TT'!$J$2:$J$1126,'MASTER TT'!$I$2:$I$1126,A45:A10085,'MASTER TT'!$L$2:$L$1126,"&gt;0",'MASTER TT'!$AM$2:$AM$1126,"JAN-APRIL 2025",'MASTER TT'!$AC$2:$AC$1126,"SOT")</f>
        <v>0</v>
      </c>
      <c r="N45" s="379">
        <f>SUMIFS('MASTER TT'!$J$2:$J$1126,'MASTER TT'!$I$2:$I$1126,A45:A10085,'MASTER TT'!$L$2:$L$1126,"&gt;0",'MASTER TT'!$AM$2:$AM$1126,"JAN-APRIL 2025",'MASTER TT'!$AC$2:$AC$1126,"SOB")</f>
        <v>0</v>
      </c>
      <c r="O45" s="379">
        <f>SUMIFS('MASTER TT'!$J$2:$J$1126,'MASTER TT'!$I$2:$I$1126,A45:A10085,'MASTER TT'!$L$2:$L$1126,"&gt;0",'MASTER TT'!$AM$2:$AM$1126,"JAN-APRIL 2025",'MASTER TT'!$AC$2:$AC$1126,"SEASS")</f>
        <v>0</v>
      </c>
      <c r="P45" s="379">
        <f>SUMIFS('MASTER TT'!$J$2:$J$1126,'MASTER TT'!$I$2:$I$1126,A45:A10085,'MASTER TT'!$L$2:$L$1126,"&gt;0",'MASTER TT'!$AM$2:$AM$1126,"JAN-APRIL 2025",'MASTER TT'!$AC$2:$AC$1126,"PTTI")</f>
        <v>0</v>
      </c>
      <c r="Q45" s="381">
        <f>SUMIF('MASTER TT'!$I$1:$I$5897,$A$1:$A$721,'MASTER TT'!$O$1:$O$5897)</f>
        <v>0</v>
      </c>
      <c r="R45" s="381">
        <f>SUMIF('MASTER TT'!$I$1:$I$5897,$A$1:$A$721,'MASTER TT'!$N$1:$N$5897)</f>
        <v>0</v>
      </c>
      <c r="S45" s="381">
        <f>SUMIF('MASTER TT'!$I$1:$I$5897,$A$1:$A$721,'MASTER TT'!$Q$1:$Q$5897)</f>
        <v>0</v>
      </c>
      <c r="T45" s="381">
        <f>SUMIF('MASTER TT'!$I$1:$I$5897,$A$1:$A$721,'MASTER TT'!$S$1:$S$5897)</f>
        <v>0</v>
      </c>
      <c r="U45" s="381">
        <f>SUMIF('MASTER TT'!$I$1:$I$5897,$A$1:$A$721,'MASTER TT'!$R$1:$R$5897)</f>
        <v>0</v>
      </c>
      <c r="V45" s="381">
        <f>SUMIF('MASTER TT'!$I$1:$I$5897,$A$1:$A$721,'MASTER TT'!$T$1:$T$5897)</f>
        <v>0</v>
      </c>
      <c r="W45" s="381">
        <f>SUMIF('MASTER TT'!$I$1:$I$5897,$A$1:$A$721,'MASTER TT'!$U$1:$U$5897)</f>
        <v>0</v>
      </c>
      <c r="X45" s="381">
        <f>SUMIF('MASTER TT'!$I$1:$I$5897,$A$1:$A$721,'MASTER TT'!$W$1:$W$5897)</f>
        <v>0</v>
      </c>
      <c r="Y45" s="381">
        <f>SUMIF('MASTER TT'!$I$1:$I$5897,$A$1:$A$721,'MASTER TT'!$X$1:$X$5897)</f>
        <v>0</v>
      </c>
      <c r="Z45" s="381">
        <f>SUMIF('MASTER TT'!$I$1:$I$5897,$A$1:$A$721,'MASTER TT'!$Y$1:$Y$5897)</f>
        <v>0</v>
      </c>
      <c r="AA45" s="381">
        <f>SUMIF('MASTER TT'!$I$1:$I$5897,$A$1:$A$721,'MASTER TT'!$Z$1:$Z$5897)</f>
        <v>0</v>
      </c>
      <c r="AB45" s="381">
        <f>SUMIF('MASTER TT'!$I$1:$I$5905,$A$1:$A$721,'MASTER TT'!$V$1:$V$5905)</f>
        <v>0</v>
      </c>
      <c r="AC45" s="381">
        <f>SUMIF('MASTER TT'!$I$1:$I$5905,$A$1:$A$721,'MASTER TT'!$AB$1:$AB$5905)</f>
        <v>0</v>
      </c>
      <c r="AD45" s="381">
        <f>SUMIF('MASTER TT'!$I$1:$I$5905,$A$1:$A$721,'MASTER TT'!$P$1:$P$5905)</f>
        <v>0</v>
      </c>
      <c r="AE45" s="381">
        <f t="shared" si="2"/>
        <v>0</v>
      </c>
      <c r="AF45" s="382" t="e">
        <f t="shared" si="5"/>
        <v>#REF!</v>
      </c>
      <c r="AG45" s="383"/>
    </row>
    <row r="46" spans="1:33" ht="14.25" customHeight="1">
      <c r="A46" s="374" t="s">
        <v>3710</v>
      </c>
      <c r="B46" s="375" t="str">
        <f>VLOOKUP($A$2:$A$1749,'ENTER STAFF #S HERE'!$A$1:$B$5073,2,FALSE)</f>
        <v>C1530</v>
      </c>
      <c r="C46" s="374" t="s">
        <v>6586</v>
      </c>
      <c r="D46" s="384" t="s">
        <v>6587</v>
      </c>
      <c r="E46" s="374" t="s">
        <v>5680</v>
      </c>
      <c r="F46" s="374" t="s">
        <v>6589</v>
      </c>
      <c r="G46" s="374" t="s">
        <v>5663</v>
      </c>
      <c r="H46" s="377">
        <f t="shared" si="0"/>
        <v>48</v>
      </c>
      <c r="I46" s="378" t="e">
        <f>SUMIFS('MASTER TT'!$J$2:$J$11126,'MASTER TT'!$I$2:$I$1126,A46:A18422,'MASTER TT'!$L$2:$L$11126,"&gt;0",'MASTER TT'!$AM$2:$AM$11126,"JAN-APRIL 2026")</f>
        <v>#VALUE!</v>
      </c>
      <c r="J46" s="378">
        <f>SUMIFS('MASTER TT'!$J$2:$J$11126,'MASTER TT'!$I$2:$I$11126,A46:A10086,'MASTER TT'!$L$2:$L$11126,"&gt;0",'MASTER TT'!$AM$2:$AM$11126,"MAY-AUG 2025")</f>
        <v>0</v>
      </c>
      <c r="K46" s="378">
        <f>SUMIFS('MASTER TT'!$J$2:$J$11126,'MASTER TT'!$I$2:$I$11126,A46:A10086,'MASTER TT'!$L$2:$L$11126,"&gt;0",'MASTER TT'!$AM$2:$AM$11126,"SEP-DEC 2025")</f>
        <v>0</v>
      </c>
      <c r="L46" s="378" t="e">
        <f t="shared" si="1"/>
        <v>#VALUE!</v>
      </c>
      <c r="M46" s="379">
        <f>SUMIFS('MASTER TT'!$J$2:$J$1126,'MASTER TT'!$I$2:$I$1126,A46:A10086,'MASTER TT'!$L$2:$L$1126,"&gt;0",'MASTER TT'!$AM$2:$AM$1126,"JAN-APRIL 2025",'MASTER TT'!$AC$2:$AC$1126,"SOT")</f>
        <v>0</v>
      </c>
      <c r="N46" s="379">
        <f>SUMIFS('MASTER TT'!$J$2:$J$1126,'MASTER TT'!$I$2:$I$1126,A46:A10086,'MASTER TT'!$L$2:$L$1126,"&gt;0",'MASTER TT'!$AM$2:$AM$1126,"JAN-APRIL 2025",'MASTER TT'!$AC$2:$AC$1126,"SOB")</f>
        <v>0</v>
      </c>
      <c r="O46" s="379">
        <f>SUMIFS('MASTER TT'!$J$2:$J$1126,'MASTER TT'!$I$2:$I$1126,A46:A10086,'MASTER TT'!$L$2:$L$1126,"&gt;0",'MASTER TT'!$AM$2:$AM$1126,"JAN-APRIL 2025",'MASTER TT'!$AC$2:$AC$1126,"SEASS")</f>
        <v>0</v>
      </c>
      <c r="P46" s="379">
        <f>SUMIFS('MASTER TT'!$J$2:$J$1126,'MASTER TT'!$I$2:$I$1126,A46:A10086,'MASTER TT'!$L$2:$L$1126,"&gt;0",'MASTER TT'!$AM$2:$AM$1126,"JAN-APRIL 2025",'MASTER TT'!$AC$2:$AC$1126,"PTTI")</f>
        <v>0</v>
      </c>
      <c r="Q46" s="381">
        <f>SUMIF('MASTER TT'!$I$1:$I$5897,$A$1:$A$721,'MASTER TT'!$O$1:$O$5897)</f>
        <v>0</v>
      </c>
      <c r="R46" s="381">
        <f>SUMIF('MASTER TT'!$I$1:$I$5897,$A$1:$A$721,'MASTER TT'!$N$1:$N$5897)</f>
        <v>0</v>
      </c>
      <c r="S46" s="381">
        <f>SUMIF('MASTER TT'!$I$1:$I$5897,$A$1:$A$721,'MASTER TT'!$Q$1:$Q$5897)</f>
        <v>0</v>
      </c>
      <c r="T46" s="381">
        <f>SUMIF('MASTER TT'!$I$1:$I$5897,$A$1:$A$721,'MASTER TT'!$S$1:$S$5897)</f>
        <v>0</v>
      </c>
      <c r="U46" s="381">
        <f>SUMIF('MASTER TT'!$I$1:$I$5897,$A$1:$A$721,'MASTER TT'!$R$1:$R$5897)</f>
        <v>0</v>
      </c>
      <c r="V46" s="381">
        <f>SUMIF('MASTER TT'!$I$1:$I$5897,$A$1:$A$721,'MASTER TT'!$T$1:$T$5897)</f>
        <v>0</v>
      </c>
      <c r="W46" s="381">
        <f>SUMIF('MASTER TT'!$I$1:$I$5897,$A$1:$A$721,'MASTER TT'!$U$1:$U$5897)</f>
        <v>0</v>
      </c>
      <c r="X46" s="381">
        <f>SUMIF('MASTER TT'!$I$1:$I$5897,$A$1:$A$721,'MASTER TT'!$W$1:$W$5897)</f>
        <v>0</v>
      </c>
      <c r="Y46" s="381">
        <f>SUMIF('MASTER TT'!$I$1:$I$5897,$A$1:$A$721,'MASTER TT'!$X$1:$X$5897)</f>
        <v>0</v>
      </c>
      <c r="Z46" s="381">
        <f>SUMIF('MASTER TT'!$I$1:$I$5897,$A$1:$A$721,'MASTER TT'!$Y$1:$Y$5897)</f>
        <v>0</v>
      </c>
      <c r="AA46" s="381">
        <f>SUMIF('MASTER TT'!$I$1:$I$5897,$A$1:$A$721,'MASTER TT'!$Z$1:$Z$5897)</f>
        <v>0</v>
      </c>
      <c r="AB46" s="381">
        <f>SUMIF('MASTER TT'!$I$1:$I$5905,$A$1:$A$721,'MASTER TT'!$V$1:$V$5905)</f>
        <v>0</v>
      </c>
      <c r="AC46" s="381">
        <f>SUMIF('MASTER TT'!$I$1:$I$5905,$A$1:$A$721,'MASTER TT'!$AB$1:$AB$5905)</f>
        <v>0</v>
      </c>
      <c r="AD46" s="381">
        <f>SUMIF('MASTER TT'!$I$1:$I$5905,$A$1:$A$721,'MASTER TT'!$P$1:$P$5905)</f>
        <v>0</v>
      </c>
      <c r="AE46" s="381">
        <f t="shared" si="2"/>
        <v>0</v>
      </c>
      <c r="AF46" s="382"/>
      <c r="AG46" s="383"/>
    </row>
    <row r="47" spans="1:33" ht="14.25" customHeight="1">
      <c r="A47" s="374" t="s">
        <v>3928</v>
      </c>
      <c r="B47" s="375" t="str">
        <f>VLOOKUP($A$2:$A$1749,'ENTER STAFF #S HERE'!$A$1:$B$5073,2,FALSE)</f>
        <v>C1606</v>
      </c>
      <c r="C47" s="374" t="s">
        <v>6586</v>
      </c>
      <c r="D47" s="384" t="s">
        <v>6595</v>
      </c>
      <c r="E47" s="374" t="s">
        <v>6031</v>
      </c>
      <c r="F47" s="374" t="s">
        <v>5755</v>
      </c>
      <c r="G47" s="374" t="s">
        <v>5663</v>
      </c>
      <c r="H47" s="377">
        <f t="shared" si="0"/>
        <v>48</v>
      </c>
      <c r="I47" s="378" t="e">
        <f>SUMIFS('MASTER TT'!$J$2:$J$11126,'MASTER TT'!$I$2:$I$1126,A47:A18423,'MASTER TT'!$L$2:$L$11126,"&gt;0",'MASTER TT'!$AM$2:$AM$11126,"JAN-APRIL 2026")</f>
        <v>#VALUE!</v>
      </c>
      <c r="J47" s="378">
        <f>SUMIFS('MASTER TT'!$J$2:$J$11126,'MASTER TT'!$I$2:$I$11126,A47:A10087,'MASTER TT'!$L$2:$L$11126,"&gt;0",'MASTER TT'!$AM$2:$AM$11126,"MAY-AUG 2025")</f>
        <v>0</v>
      </c>
      <c r="K47" s="378">
        <f>SUMIFS('MASTER TT'!$J$2:$J$11126,'MASTER TT'!$I$2:$I$11126,A47:A10087,'MASTER TT'!$L$2:$L$11126,"&gt;0",'MASTER TT'!$AM$2:$AM$11126,"SEP-DEC 2025")</f>
        <v>0</v>
      </c>
      <c r="L47" s="378" t="e">
        <f t="shared" si="1"/>
        <v>#VALUE!</v>
      </c>
      <c r="M47" s="379">
        <f>SUMIFS('MASTER TT'!$J$2:$J$1126,'MASTER TT'!$I$2:$I$1126,A47:A10087,'MASTER TT'!$L$2:$L$1126,"&gt;0",'MASTER TT'!$AM$2:$AM$1126,"JAN-APRIL 2025",'MASTER TT'!$AC$2:$AC$1126,"SOT")</f>
        <v>0</v>
      </c>
      <c r="N47" s="379">
        <f>SUMIFS('MASTER TT'!$J$2:$J$1126,'MASTER TT'!$I$2:$I$1126,A47:A10087,'MASTER TT'!$L$2:$L$1126,"&gt;0",'MASTER TT'!$AM$2:$AM$1126,"JAN-APRIL 2025",'MASTER TT'!$AC$2:$AC$1126,"SOB")</f>
        <v>0</v>
      </c>
      <c r="O47" s="379">
        <f>SUMIFS('MASTER TT'!$J$2:$J$1126,'MASTER TT'!$I$2:$I$1126,A47:A10087,'MASTER TT'!$L$2:$L$1126,"&gt;0",'MASTER TT'!$AM$2:$AM$1126,"JAN-APRIL 2025",'MASTER TT'!$AC$2:$AC$1126,"SEASS")</f>
        <v>0</v>
      </c>
      <c r="P47" s="379">
        <f>SUMIFS('MASTER TT'!$J$2:$J$1126,'MASTER TT'!$I$2:$I$1126,A47:A10087,'MASTER TT'!$L$2:$L$1126,"&gt;0",'MASTER TT'!$AM$2:$AM$1126,"JAN-APRIL 2025",'MASTER TT'!$AC$2:$AC$1126,"PTTI")</f>
        <v>0</v>
      </c>
      <c r="Q47" s="381">
        <f>SUMIF('MASTER TT'!$I$1:$I$5897,$A$1:$A$721,'MASTER TT'!$O$1:$O$5897)</f>
        <v>0</v>
      </c>
      <c r="R47" s="381">
        <f>SUMIF('MASTER TT'!$I$1:$I$5897,$A$1:$A$721,'MASTER TT'!$N$1:$N$5897)</f>
        <v>0</v>
      </c>
      <c r="S47" s="381">
        <f>SUMIF('MASTER TT'!$I$1:$I$5897,$A$1:$A$721,'MASTER TT'!$Q$1:$Q$5897)</f>
        <v>0</v>
      </c>
      <c r="T47" s="381">
        <f>SUMIF('MASTER TT'!$I$1:$I$5897,$A$1:$A$721,'MASTER TT'!$S$1:$S$5897)</f>
        <v>0</v>
      </c>
      <c r="U47" s="381">
        <f>SUMIF('MASTER TT'!$I$1:$I$5897,$A$1:$A$721,'MASTER TT'!$R$1:$R$5897)</f>
        <v>0</v>
      </c>
      <c r="V47" s="381">
        <f>SUMIF('MASTER TT'!$I$1:$I$5897,$A$1:$A$721,'MASTER TT'!$T$1:$T$5897)</f>
        <v>0</v>
      </c>
      <c r="W47" s="381">
        <f>SUMIF('MASTER TT'!$I$1:$I$5897,$A$1:$A$721,'MASTER TT'!$U$1:$U$5897)</f>
        <v>0</v>
      </c>
      <c r="X47" s="381">
        <f>SUMIF('MASTER TT'!$I$1:$I$5897,$A$1:$A$721,'MASTER TT'!$W$1:$W$5897)</f>
        <v>0</v>
      </c>
      <c r="Y47" s="381">
        <f>SUMIF('MASTER TT'!$I$1:$I$5897,$A$1:$A$721,'MASTER TT'!$X$1:$X$5897)</f>
        <v>0</v>
      </c>
      <c r="Z47" s="381">
        <f>SUMIF('MASTER TT'!$I$1:$I$5897,$A$1:$A$721,'MASTER TT'!$Y$1:$Y$5897)</f>
        <v>0</v>
      </c>
      <c r="AA47" s="381">
        <f>SUMIF('MASTER TT'!$I$1:$I$5897,$A$1:$A$721,'MASTER TT'!$Z$1:$Z$5897)</f>
        <v>0</v>
      </c>
      <c r="AB47" s="381">
        <f>SUMIF('MASTER TT'!$I$1:$I$5905,$A$1:$A$721,'MASTER TT'!$V$1:$V$5905)</f>
        <v>0</v>
      </c>
      <c r="AC47" s="381">
        <f>SUMIF('MASTER TT'!$I$1:$I$5905,$A$1:$A$721,'MASTER TT'!$AB$1:$AB$5905)</f>
        <v>0</v>
      </c>
      <c r="AD47" s="381">
        <f>SUMIF('MASTER TT'!$I$1:$I$5905,$A$1:$A$721,'MASTER TT'!$P$1:$P$5905)</f>
        <v>0</v>
      </c>
      <c r="AE47" s="381">
        <f t="shared" si="2"/>
        <v>0</v>
      </c>
      <c r="AF47" s="382" t="e">
        <f t="shared" ref="AF47:AF62" si="6">#REF!-SUM(Q47:AD47)</f>
        <v>#REF!</v>
      </c>
      <c r="AG47" s="383"/>
    </row>
    <row r="48" spans="1:33" ht="14.25" customHeight="1">
      <c r="A48" s="385" t="s">
        <v>5224</v>
      </c>
      <c r="B48" s="375" t="str">
        <f>VLOOKUP($A$2:$A$1749,'ENTER STAFF #S HERE'!$A$1:$B$5073,2,FALSE)</f>
        <v>C1731</v>
      </c>
      <c r="C48" s="385" t="s">
        <v>6583</v>
      </c>
      <c r="D48" s="386" t="s">
        <v>6587</v>
      </c>
      <c r="E48" s="385" t="s">
        <v>5680</v>
      </c>
      <c r="F48" s="385" t="s">
        <v>6584</v>
      </c>
      <c r="G48" s="385" t="s">
        <v>5663</v>
      </c>
      <c r="H48" s="377">
        <f t="shared" si="0"/>
        <v>48</v>
      </c>
      <c r="I48" s="378" t="e">
        <f>SUMIFS('MASTER TT'!$J$2:$J$11126,'MASTER TT'!$I$2:$I$1126,A48:A18424,'MASTER TT'!$L$2:$L$11126,"&gt;0",'MASTER TT'!$AM$2:$AM$11126,"JAN-APRIL 2026")</f>
        <v>#VALUE!</v>
      </c>
      <c r="J48" s="378">
        <f>SUMIFS('MASTER TT'!$J$2:$J$11126,'MASTER TT'!$I$2:$I$11126,A48:A10088,'MASTER TT'!$L$2:$L$11126,"&gt;0",'MASTER TT'!$AM$2:$AM$11126,"MAY-AUG 2025")</f>
        <v>0</v>
      </c>
      <c r="K48" s="378">
        <f>SUMIFS('MASTER TT'!$J$2:$J$11126,'MASTER TT'!$I$2:$I$11126,A48:A10088,'MASTER TT'!$L$2:$L$11126,"&gt;0",'MASTER TT'!$AM$2:$AM$11126,"SEP-DEC 2025")</f>
        <v>0</v>
      </c>
      <c r="L48" s="378" t="e">
        <f t="shared" si="1"/>
        <v>#VALUE!</v>
      </c>
      <c r="M48" s="379">
        <f>SUMIFS('MASTER TT'!$J$2:$J$1126,'MASTER TT'!$I$2:$I$1126,A48:A10088,'MASTER TT'!$L$2:$L$1126,"&gt;0",'MASTER TT'!$AM$2:$AM$1126,"JAN-APRIL 2025",'MASTER TT'!$AC$2:$AC$1126,"SOT")</f>
        <v>0</v>
      </c>
      <c r="N48" s="379">
        <f>SUMIFS('MASTER TT'!$J$2:$J$1126,'MASTER TT'!$I$2:$I$1126,A48:A10088,'MASTER TT'!$L$2:$L$1126,"&gt;0",'MASTER TT'!$AM$2:$AM$1126,"JAN-APRIL 2025",'MASTER TT'!$AC$2:$AC$1126,"SOB")</f>
        <v>0</v>
      </c>
      <c r="O48" s="379">
        <f>SUMIFS('MASTER TT'!$J$2:$J$1126,'MASTER TT'!$I$2:$I$1126,A48:A10088,'MASTER TT'!$L$2:$L$1126,"&gt;0",'MASTER TT'!$AM$2:$AM$1126,"JAN-APRIL 2025",'MASTER TT'!$AC$2:$AC$1126,"SEASS")</f>
        <v>0</v>
      </c>
      <c r="P48" s="379">
        <f>SUMIFS('MASTER TT'!$J$2:$J$1126,'MASTER TT'!$I$2:$I$1126,A48:A10088,'MASTER TT'!$L$2:$L$1126,"&gt;0",'MASTER TT'!$AM$2:$AM$1126,"JAN-APRIL 2025",'MASTER TT'!$AC$2:$AC$1126,"PTTI")</f>
        <v>0</v>
      </c>
      <c r="Q48" s="381">
        <f>SUMIF('MASTER TT'!$I$1:$I$5897,$A$1:$A$721,'MASTER TT'!$O$1:$O$5897)</f>
        <v>0</v>
      </c>
      <c r="R48" s="381">
        <f>SUMIF('MASTER TT'!$I$1:$I$5897,$A$1:$A$721,'MASTER TT'!$N$1:$N$5897)</f>
        <v>0</v>
      </c>
      <c r="S48" s="381">
        <f>SUMIF('MASTER TT'!$I$1:$I$5897,$A$1:$A$721,'MASTER TT'!$Q$1:$Q$5897)</f>
        <v>0</v>
      </c>
      <c r="T48" s="381">
        <f>SUMIF('MASTER TT'!$I$1:$I$5897,$A$1:$A$721,'MASTER TT'!$S$1:$S$5897)</f>
        <v>0</v>
      </c>
      <c r="U48" s="381">
        <f>SUMIF('MASTER TT'!$I$1:$I$5897,$A$1:$A$721,'MASTER TT'!$R$1:$R$5897)</f>
        <v>0</v>
      </c>
      <c r="V48" s="381">
        <f>SUMIF('MASTER TT'!$I$1:$I$5897,$A$1:$A$721,'MASTER TT'!$T$1:$T$5897)</f>
        <v>0</v>
      </c>
      <c r="W48" s="381">
        <f>SUMIF('MASTER TT'!$I$1:$I$5897,$A$1:$A$721,'MASTER TT'!$U$1:$U$5897)</f>
        <v>0</v>
      </c>
      <c r="X48" s="381">
        <f>SUMIF('MASTER TT'!$I$1:$I$5897,$A$1:$A$721,'MASTER TT'!$W$1:$W$5897)</f>
        <v>0</v>
      </c>
      <c r="Y48" s="381">
        <f>SUMIF('MASTER TT'!$I$1:$I$5897,$A$1:$A$721,'MASTER TT'!$X$1:$X$5897)</f>
        <v>0</v>
      </c>
      <c r="Z48" s="381">
        <f>SUMIF('MASTER TT'!$I$1:$I$5897,$A$1:$A$721,'MASTER TT'!$Y$1:$Y$5897)</f>
        <v>0</v>
      </c>
      <c r="AA48" s="381">
        <f>SUMIF('MASTER TT'!$I$1:$I$5897,$A$1:$A$721,'MASTER TT'!$Z$1:$Z$5897)</f>
        <v>0</v>
      </c>
      <c r="AB48" s="381">
        <f>SUMIF('MASTER TT'!$I$1:$I$5905,$A$1:$A$721,'MASTER TT'!$V$1:$V$5905)</f>
        <v>0</v>
      </c>
      <c r="AC48" s="381">
        <f>SUMIF('MASTER TT'!$I$1:$I$5905,$A$1:$A$721,'MASTER TT'!$AB$1:$AB$5905)</f>
        <v>0</v>
      </c>
      <c r="AD48" s="381">
        <f>SUMIF('MASTER TT'!$I$1:$I$5905,$A$1:$A$721,'MASTER TT'!$P$1:$P$5905)</f>
        <v>0</v>
      </c>
      <c r="AE48" s="381">
        <f t="shared" si="2"/>
        <v>0</v>
      </c>
      <c r="AF48" s="382" t="e">
        <f t="shared" si="6"/>
        <v>#REF!</v>
      </c>
      <c r="AG48" s="383"/>
    </row>
    <row r="49" spans="1:33" ht="14.25" customHeight="1">
      <c r="A49" s="395" t="s">
        <v>3333</v>
      </c>
      <c r="B49" s="375">
        <f>VLOOKUP($A$2:$A$1749,'ENTER STAFF #S HERE'!$A$1:$B$5073,2,FALSE)</f>
        <v>314</v>
      </c>
      <c r="C49" s="374" t="s">
        <v>6583</v>
      </c>
      <c r="D49" s="374" t="s">
        <v>460</v>
      </c>
      <c r="E49" s="387"/>
      <c r="F49" s="387"/>
      <c r="G49" s="384" t="s">
        <v>6585</v>
      </c>
      <c r="H49" s="377">
        <f t="shared" si="0"/>
        <v>90</v>
      </c>
      <c r="I49" s="378" t="e">
        <f>SUMIFS('MASTER TT'!$J$2:$J$11126,'MASTER TT'!$I$2:$I$1126,A49:A18425,'MASTER TT'!$L$2:$L$11126,"&gt;0",'MASTER TT'!$AM$2:$AM$11126,"JAN-APRIL 2026")</f>
        <v>#VALUE!</v>
      </c>
      <c r="J49" s="378">
        <f>SUMIFS('MASTER TT'!$J$2:$J$11126,'MASTER TT'!$I$2:$I$11126,A49:A10089,'MASTER TT'!$L$2:$L$11126,"&gt;0",'MASTER TT'!$AM$2:$AM$11126,"MAY-AUG 2025")</f>
        <v>0</v>
      </c>
      <c r="K49" s="378">
        <f>SUMIFS('MASTER TT'!$J$2:$J$11126,'MASTER TT'!$I$2:$I$11126,A49:A10089,'MASTER TT'!$L$2:$L$11126,"&gt;0",'MASTER TT'!$AM$2:$AM$11126,"SEP-DEC 2025")</f>
        <v>0</v>
      </c>
      <c r="L49" s="378" t="e">
        <f t="shared" si="1"/>
        <v>#VALUE!</v>
      </c>
      <c r="M49" s="379">
        <f>SUMIFS('MASTER TT'!$J$2:$J$1126,'MASTER TT'!$I$2:$I$1126,A49:A10089,'MASTER TT'!$L$2:$L$1126,"&gt;0",'MASTER TT'!$AM$2:$AM$1126,"JAN-APRIL 2025",'MASTER TT'!$AC$2:$AC$1126,"SOT")</f>
        <v>0</v>
      </c>
      <c r="N49" s="379">
        <f>SUMIFS('MASTER TT'!$J$2:$J$1126,'MASTER TT'!$I$2:$I$1126,A49:A10089,'MASTER TT'!$L$2:$L$1126,"&gt;0",'MASTER TT'!$AM$2:$AM$1126,"JAN-APRIL 2025",'MASTER TT'!$AC$2:$AC$1126,"SOB")</f>
        <v>0</v>
      </c>
      <c r="O49" s="379">
        <f>SUMIFS('MASTER TT'!$J$2:$J$1126,'MASTER TT'!$I$2:$I$1126,A49:A10089,'MASTER TT'!$L$2:$L$1126,"&gt;0",'MASTER TT'!$AM$2:$AM$1126,"JAN-APRIL 2025",'MASTER TT'!$AC$2:$AC$1126,"SEASS")</f>
        <v>0</v>
      </c>
      <c r="P49" s="379">
        <f>SUMIFS('MASTER TT'!$J$2:$J$1126,'MASTER TT'!$I$2:$I$1126,A49:A10089,'MASTER TT'!$L$2:$L$1126,"&gt;0",'MASTER TT'!$AM$2:$AM$1126,"JAN-APRIL 2025",'MASTER TT'!$AC$2:$AC$1126,"PTTI")</f>
        <v>0</v>
      </c>
      <c r="Q49" s="381">
        <f>SUMIF('MASTER TT'!$I$1:$I$5897,$A$1:$A$721,'MASTER TT'!$O$1:$O$5897)</f>
        <v>0</v>
      </c>
      <c r="R49" s="381">
        <f>SUMIF('MASTER TT'!$I$1:$I$5897,$A$1:$A$721,'MASTER TT'!$N$1:$N$5897)</f>
        <v>0</v>
      </c>
      <c r="S49" s="381">
        <f>SUMIF('MASTER TT'!$I$1:$I$5897,$A$1:$A$721,'MASTER TT'!$Q$1:$Q$5897)</f>
        <v>0</v>
      </c>
      <c r="T49" s="381">
        <f>SUMIF('MASTER TT'!$I$1:$I$5897,$A$1:$A$721,'MASTER TT'!$S$1:$S$5897)</f>
        <v>0</v>
      </c>
      <c r="U49" s="381">
        <f>SUMIF('MASTER TT'!$I$1:$I$5897,$A$1:$A$721,'MASTER TT'!$R$1:$R$5897)</f>
        <v>0</v>
      </c>
      <c r="V49" s="381">
        <f>SUMIF('MASTER TT'!$I$1:$I$5897,$A$1:$A$721,'MASTER TT'!$T$1:$T$5897)</f>
        <v>0</v>
      </c>
      <c r="W49" s="381">
        <f>SUMIF('MASTER TT'!$I$1:$I$5897,$A$1:$A$721,'MASTER TT'!$U$1:$U$5897)</f>
        <v>0</v>
      </c>
      <c r="X49" s="381">
        <f>SUMIF('MASTER TT'!$I$1:$I$5897,$A$1:$A$721,'MASTER TT'!$W$1:$W$5897)</f>
        <v>0</v>
      </c>
      <c r="Y49" s="381">
        <f>SUMIF('MASTER TT'!$I$1:$I$5897,$A$1:$A$721,'MASTER TT'!$X$1:$X$5897)</f>
        <v>0</v>
      </c>
      <c r="Z49" s="381">
        <f>SUMIF('MASTER TT'!$I$1:$I$5897,$A$1:$A$721,'MASTER TT'!$Y$1:$Y$5897)</f>
        <v>0</v>
      </c>
      <c r="AA49" s="381">
        <f>SUMIF('MASTER TT'!$I$1:$I$5897,$A$1:$A$721,'MASTER TT'!$Z$1:$Z$5897)</f>
        <v>0</v>
      </c>
      <c r="AB49" s="381">
        <f>SUMIF('MASTER TT'!$I$1:$I$5905,$A$1:$A$721,'MASTER TT'!$V$1:$V$5905)</f>
        <v>0</v>
      </c>
      <c r="AC49" s="381">
        <f>SUMIF('MASTER TT'!$I$1:$I$5905,$A$1:$A$721,'MASTER TT'!$AB$1:$AB$5905)</f>
        <v>0</v>
      </c>
      <c r="AD49" s="381">
        <f>SUMIF('MASTER TT'!$I$1:$I$5905,$A$1:$A$721,'MASTER TT'!$P$1:$P$5905)</f>
        <v>0</v>
      </c>
      <c r="AE49" s="381">
        <f t="shared" si="2"/>
        <v>0</v>
      </c>
      <c r="AF49" s="382" t="e">
        <f t="shared" si="6"/>
        <v>#REF!</v>
      </c>
      <c r="AG49" s="383"/>
    </row>
    <row r="50" spans="1:33" ht="14.25" customHeight="1">
      <c r="A50" s="374" t="s">
        <v>4312</v>
      </c>
      <c r="B50" s="375">
        <f>VLOOKUP($A$2:$A$1749,'ENTER STAFF #S HERE'!$A$1:$B$5073,2,FALSE)</f>
        <v>0</v>
      </c>
      <c r="C50" s="374" t="s">
        <v>6586</v>
      </c>
      <c r="D50" s="384" t="s">
        <v>6591</v>
      </c>
      <c r="E50" s="374" t="s">
        <v>5640</v>
      </c>
      <c r="F50" s="387"/>
      <c r="G50" s="374" t="s">
        <v>5663</v>
      </c>
      <c r="H50" s="377">
        <f t="shared" si="0"/>
        <v>48</v>
      </c>
      <c r="I50" s="378" t="e">
        <f>SUMIFS('MASTER TT'!$J$2:$J$11126,'MASTER TT'!$I$2:$I$1126,A50:A18426,'MASTER TT'!$L$2:$L$11126,"&gt;0",'MASTER TT'!$AM$2:$AM$11126,"JAN-APRIL 2026")</f>
        <v>#VALUE!</v>
      </c>
      <c r="J50" s="378">
        <f>SUMIFS('MASTER TT'!$J$2:$J$11126,'MASTER TT'!$I$2:$I$11126,A50:A10090,'MASTER TT'!$L$2:$L$11126,"&gt;0",'MASTER TT'!$AM$2:$AM$11126,"MAY-AUG 2025")</f>
        <v>0</v>
      </c>
      <c r="K50" s="378">
        <f>SUMIFS('MASTER TT'!$J$2:$J$11126,'MASTER TT'!$I$2:$I$11126,A50:A10090,'MASTER TT'!$L$2:$L$11126,"&gt;0",'MASTER TT'!$AM$2:$AM$11126,"SEP-DEC 2025")</f>
        <v>0</v>
      </c>
      <c r="L50" s="378" t="e">
        <f t="shared" si="1"/>
        <v>#VALUE!</v>
      </c>
      <c r="M50" s="379">
        <f>SUMIFS('MASTER TT'!$J$2:$J$1126,'MASTER TT'!$I$2:$I$1126,A50:A10090,'MASTER TT'!$L$2:$L$1126,"&gt;0",'MASTER TT'!$AM$2:$AM$1126,"JAN-APRIL 2025",'MASTER TT'!$AC$2:$AC$1126,"SOT")</f>
        <v>0</v>
      </c>
      <c r="N50" s="379">
        <f>SUMIFS('MASTER TT'!$J$2:$J$1126,'MASTER TT'!$I$2:$I$1126,A50:A10090,'MASTER TT'!$L$2:$L$1126,"&gt;0",'MASTER TT'!$AM$2:$AM$1126,"JAN-APRIL 2025",'MASTER TT'!$AC$2:$AC$1126,"SOB")</f>
        <v>0</v>
      </c>
      <c r="O50" s="379">
        <f>SUMIFS('MASTER TT'!$J$2:$J$1126,'MASTER TT'!$I$2:$I$1126,A50:A10090,'MASTER TT'!$L$2:$L$1126,"&gt;0",'MASTER TT'!$AM$2:$AM$1126,"JAN-APRIL 2025",'MASTER TT'!$AC$2:$AC$1126,"SEASS")</f>
        <v>0</v>
      </c>
      <c r="P50" s="379">
        <f>SUMIFS('MASTER TT'!$J$2:$J$1126,'MASTER TT'!$I$2:$I$1126,A50:A10090,'MASTER TT'!$L$2:$L$1126,"&gt;0",'MASTER TT'!$AM$2:$AM$1126,"JAN-APRIL 2025",'MASTER TT'!$AC$2:$AC$1126,"PTTI")</f>
        <v>0</v>
      </c>
      <c r="Q50" s="381">
        <f>SUMIF('MASTER TT'!$I$1:$I$5897,$A$1:$A$721,'MASTER TT'!$O$1:$O$5897)</f>
        <v>0</v>
      </c>
      <c r="R50" s="381">
        <f>SUMIF('MASTER TT'!$I$1:$I$5897,$A$1:$A$721,'MASTER TT'!$N$1:$N$5897)</f>
        <v>0</v>
      </c>
      <c r="S50" s="381">
        <f>SUMIF('MASTER TT'!$I$1:$I$5897,$A$1:$A$721,'MASTER TT'!$Q$1:$Q$5897)</f>
        <v>0</v>
      </c>
      <c r="T50" s="381">
        <f>SUMIF('MASTER TT'!$I$1:$I$5897,$A$1:$A$721,'MASTER TT'!$S$1:$S$5897)</f>
        <v>0</v>
      </c>
      <c r="U50" s="381">
        <f>SUMIF('MASTER TT'!$I$1:$I$5897,$A$1:$A$721,'MASTER TT'!$R$1:$R$5897)</f>
        <v>0</v>
      </c>
      <c r="V50" s="381">
        <f>SUMIF('MASTER TT'!$I$1:$I$5897,$A$1:$A$721,'MASTER TT'!$T$1:$T$5897)</f>
        <v>0</v>
      </c>
      <c r="W50" s="381">
        <f>SUMIF('MASTER TT'!$I$1:$I$5897,$A$1:$A$721,'MASTER TT'!$U$1:$U$5897)</f>
        <v>0</v>
      </c>
      <c r="X50" s="381">
        <f>SUMIF('MASTER TT'!$I$1:$I$5897,$A$1:$A$721,'MASTER TT'!$W$1:$W$5897)</f>
        <v>0</v>
      </c>
      <c r="Y50" s="381">
        <f>SUMIF('MASTER TT'!$I$1:$I$5897,$A$1:$A$721,'MASTER TT'!$X$1:$X$5897)</f>
        <v>0</v>
      </c>
      <c r="Z50" s="381">
        <f>SUMIF('MASTER TT'!$I$1:$I$5897,$A$1:$A$721,'MASTER TT'!$Y$1:$Y$5897)</f>
        <v>0</v>
      </c>
      <c r="AA50" s="381">
        <f>SUMIF('MASTER TT'!$I$1:$I$5897,$A$1:$A$721,'MASTER TT'!$Z$1:$Z$5897)</f>
        <v>0</v>
      </c>
      <c r="AB50" s="381">
        <f>SUMIF('MASTER TT'!$I$1:$I$5905,$A$1:$A$721,'MASTER TT'!$V$1:$V$5905)</f>
        <v>0</v>
      </c>
      <c r="AC50" s="381">
        <f>SUMIF('MASTER TT'!$I$1:$I$5905,$A$1:$A$721,'MASTER TT'!$AB$1:$AB$5905)</f>
        <v>0</v>
      </c>
      <c r="AD50" s="381">
        <f>SUMIF('MASTER TT'!$I$1:$I$5905,$A$1:$A$721,'MASTER TT'!$P$1:$P$5905)</f>
        <v>0</v>
      </c>
      <c r="AE50" s="381">
        <f t="shared" si="2"/>
        <v>0</v>
      </c>
      <c r="AF50" s="382" t="e">
        <f t="shared" si="6"/>
        <v>#REF!</v>
      </c>
      <c r="AG50" s="383"/>
    </row>
    <row r="51" spans="1:33" ht="14.25" customHeight="1">
      <c r="A51" s="374" t="s">
        <v>4313</v>
      </c>
      <c r="B51" s="375">
        <f>VLOOKUP($A$2:$A$1749,'ENTER STAFF #S HERE'!$A$1:$B$5073,2,FALSE)</f>
        <v>0</v>
      </c>
      <c r="C51" s="374" t="s">
        <v>6586</v>
      </c>
      <c r="D51" s="384" t="s">
        <v>6597</v>
      </c>
      <c r="E51" s="374" t="s">
        <v>6072</v>
      </c>
      <c r="F51" s="374" t="s">
        <v>6607</v>
      </c>
      <c r="G51" s="374" t="s">
        <v>5663</v>
      </c>
      <c r="H51" s="377">
        <f t="shared" si="0"/>
        <v>48</v>
      </c>
      <c r="I51" s="378" t="e">
        <f>SUMIFS('MASTER TT'!$J$2:$J$11126,'MASTER TT'!$I$2:$I$1126,A51:A18427,'MASTER TT'!$L$2:$L$11126,"&gt;0",'MASTER TT'!$AM$2:$AM$11126,"JAN-APRIL 2026")</f>
        <v>#VALUE!</v>
      </c>
      <c r="J51" s="378">
        <f>SUMIFS('MASTER TT'!$J$2:$J$11126,'MASTER TT'!$I$2:$I$11126,A51:A10091,'MASTER TT'!$L$2:$L$11126,"&gt;0",'MASTER TT'!$AM$2:$AM$11126,"MAY-AUG 2025")</f>
        <v>0</v>
      </c>
      <c r="K51" s="378">
        <f>SUMIFS('MASTER TT'!$J$2:$J$11126,'MASTER TT'!$I$2:$I$11126,A51:A10091,'MASTER TT'!$L$2:$L$11126,"&gt;0",'MASTER TT'!$AM$2:$AM$11126,"SEP-DEC 2025")</f>
        <v>0</v>
      </c>
      <c r="L51" s="378" t="e">
        <f t="shared" si="1"/>
        <v>#VALUE!</v>
      </c>
      <c r="M51" s="379">
        <f>SUMIFS('MASTER TT'!$J$2:$J$1126,'MASTER TT'!$I$2:$I$1126,A51:A10091,'MASTER TT'!$L$2:$L$1126,"&gt;0",'MASTER TT'!$AM$2:$AM$1126,"JAN-APRIL 2025",'MASTER TT'!$AC$2:$AC$1126,"SOT")</f>
        <v>0</v>
      </c>
      <c r="N51" s="379">
        <f>SUMIFS('MASTER TT'!$J$2:$J$1126,'MASTER TT'!$I$2:$I$1126,A51:A10091,'MASTER TT'!$L$2:$L$1126,"&gt;0",'MASTER TT'!$AM$2:$AM$1126,"JAN-APRIL 2025",'MASTER TT'!$AC$2:$AC$1126,"SOB")</f>
        <v>0</v>
      </c>
      <c r="O51" s="379">
        <f>SUMIFS('MASTER TT'!$J$2:$J$1126,'MASTER TT'!$I$2:$I$1126,A51:A10091,'MASTER TT'!$L$2:$L$1126,"&gt;0",'MASTER TT'!$AM$2:$AM$1126,"JAN-APRIL 2025",'MASTER TT'!$AC$2:$AC$1126,"SEASS")</f>
        <v>0</v>
      </c>
      <c r="P51" s="379">
        <f>SUMIFS('MASTER TT'!$J$2:$J$1126,'MASTER TT'!$I$2:$I$1126,A51:A10091,'MASTER TT'!$L$2:$L$1126,"&gt;0",'MASTER TT'!$AM$2:$AM$1126,"JAN-APRIL 2025",'MASTER TT'!$AC$2:$AC$1126,"PTTI")</f>
        <v>0</v>
      </c>
      <c r="Q51" s="381">
        <f>SUMIF('MASTER TT'!$I$1:$I$5897,$A$1:$A$721,'MASTER TT'!$O$1:$O$5897)</f>
        <v>0</v>
      </c>
      <c r="R51" s="381">
        <f>SUMIF('MASTER TT'!$I$1:$I$5897,$A$1:$A$721,'MASTER TT'!$N$1:$N$5897)</f>
        <v>0</v>
      </c>
      <c r="S51" s="381">
        <f>SUMIF('MASTER TT'!$I$1:$I$5897,$A$1:$A$721,'MASTER TT'!$Q$1:$Q$5897)</f>
        <v>0</v>
      </c>
      <c r="T51" s="381">
        <f>SUMIF('MASTER TT'!$I$1:$I$5897,$A$1:$A$721,'MASTER TT'!$S$1:$S$5897)</f>
        <v>0</v>
      </c>
      <c r="U51" s="381">
        <f>SUMIF('MASTER TT'!$I$1:$I$5897,$A$1:$A$721,'MASTER TT'!$R$1:$R$5897)</f>
        <v>0</v>
      </c>
      <c r="V51" s="381">
        <f>SUMIF('MASTER TT'!$I$1:$I$5897,$A$1:$A$721,'MASTER TT'!$T$1:$T$5897)</f>
        <v>0</v>
      </c>
      <c r="W51" s="381">
        <f>SUMIF('MASTER TT'!$I$1:$I$5897,$A$1:$A$721,'MASTER TT'!$U$1:$U$5897)</f>
        <v>0</v>
      </c>
      <c r="X51" s="381">
        <f>SUMIF('MASTER TT'!$I$1:$I$5897,$A$1:$A$721,'MASTER TT'!$W$1:$W$5897)</f>
        <v>0</v>
      </c>
      <c r="Y51" s="381">
        <f>SUMIF('MASTER TT'!$I$1:$I$5897,$A$1:$A$721,'MASTER TT'!$X$1:$X$5897)</f>
        <v>0</v>
      </c>
      <c r="Z51" s="381">
        <f>SUMIF('MASTER TT'!$I$1:$I$5897,$A$1:$A$721,'MASTER TT'!$Y$1:$Y$5897)</f>
        <v>0</v>
      </c>
      <c r="AA51" s="381">
        <f>SUMIF('MASTER TT'!$I$1:$I$5897,$A$1:$A$721,'MASTER TT'!$Z$1:$Z$5897)</f>
        <v>0</v>
      </c>
      <c r="AB51" s="381">
        <f>SUMIF('MASTER TT'!$I$1:$I$5905,$A$1:$A$721,'MASTER TT'!$V$1:$V$5905)</f>
        <v>0</v>
      </c>
      <c r="AC51" s="381">
        <f>SUMIF('MASTER TT'!$I$1:$I$5905,$A$1:$A$721,'MASTER TT'!$AB$1:$AB$5905)</f>
        <v>0</v>
      </c>
      <c r="AD51" s="381">
        <f>SUMIF('MASTER TT'!$I$1:$I$5905,$A$1:$A$721,'MASTER TT'!$P$1:$P$5905)</f>
        <v>0</v>
      </c>
      <c r="AE51" s="381">
        <f t="shared" si="2"/>
        <v>0</v>
      </c>
      <c r="AF51" s="382" t="e">
        <f t="shared" si="6"/>
        <v>#REF!</v>
      </c>
      <c r="AG51" s="383"/>
    </row>
    <row r="52" spans="1:33" ht="14.25" customHeight="1">
      <c r="A52" s="374" t="s">
        <v>3970</v>
      </c>
      <c r="B52" s="375" t="str">
        <f>VLOOKUP($A$2:$A$1749,'ENTER STAFF #S HERE'!$A$1:$B$5073,2,FALSE)</f>
        <v>C0847</v>
      </c>
      <c r="C52" s="374" t="s">
        <v>6586</v>
      </c>
      <c r="D52" s="384" t="s">
        <v>6597</v>
      </c>
      <c r="E52" s="374" t="s">
        <v>6072</v>
      </c>
      <c r="F52" s="374" t="s">
        <v>6600</v>
      </c>
      <c r="G52" s="374" t="s">
        <v>5663</v>
      </c>
      <c r="H52" s="377">
        <f t="shared" si="0"/>
        <v>48</v>
      </c>
      <c r="I52" s="378" t="e">
        <f>SUMIFS('MASTER TT'!$J$2:$J$11126,'MASTER TT'!$I$2:$I$1126,A52:A18428,'MASTER TT'!$L$2:$L$11126,"&gt;0",'MASTER TT'!$AM$2:$AM$11126,"JAN-APRIL 2026")</f>
        <v>#VALUE!</v>
      </c>
      <c r="J52" s="378">
        <f>SUMIFS('MASTER TT'!$J$2:$J$11126,'MASTER TT'!$I$2:$I$11126,A52:A10092,'MASTER TT'!$L$2:$L$11126,"&gt;0",'MASTER TT'!$AM$2:$AM$11126,"MAY-AUG 2025")</f>
        <v>0</v>
      </c>
      <c r="K52" s="378">
        <f>SUMIFS('MASTER TT'!$J$2:$J$11126,'MASTER TT'!$I$2:$I$11126,A52:A10092,'MASTER TT'!$L$2:$L$11126,"&gt;0",'MASTER TT'!$AM$2:$AM$11126,"SEP-DEC 2025")</f>
        <v>0</v>
      </c>
      <c r="L52" s="378" t="e">
        <f t="shared" si="1"/>
        <v>#VALUE!</v>
      </c>
      <c r="M52" s="379">
        <f>SUMIFS('MASTER TT'!$J$2:$J$1126,'MASTER TT'!$I$2:$I$1126,A52:A10092,'MASTER TT'!$L$2:$L$1126,"&gt;0",'MASTER TT'!$AM$2:$AM$1126,"JAN-APRIL 2025",'MASTER TT'!$AC$2:$AC$1126,"SOT")</f>
        <v>0</v>
      </c>
      <c r="N52" s="379">
        <f>SUMIFS('MASTER TT'!$J$2:$J$1126,'MASTER TT'!$I$2:$I$1126,A52:A10092,'MASTER TT'!$L$2:$L$1126,"&gt;0",'MASTER TT'!$AM$2:$AM$1126,"JAN-APRIL 2025",'MASTER TT'!$AC$2:$AC$1126,"SOB")</f>
        <v>0</v>
      </c>
      <c r="O52" s="379">
        <f>SUMIFS('MASTER TT'!$J$2:$J$1126,'MASTER TT'!$I$2:$I$1126,A52:A10092,'MASTER TT'!$L$2:$L$1126,"&gt;0",'MASTER TT'!$AM$2:$AM$1126,"JAN-APRIL 2025",'MASTER TT'!$AC$2:$AC$1126,"SEASS")</f>
        <v>0</v>
      </c>
      <c r="P52" s="379">
        <f>SUMIFS('MASTER TT'!$J$2:$J$1126,'MASTER TT'!$I$2:$I$1126,A52:A10092,'MASTER TT'!$L$2:$L$1126,"&gt;0",'MASTER TT'!$AM$2:$AM$1126,"JAN-APRIL 2025",'MASTER TT'!$AC$2:$AC$1126,"PTTI")</f>
        <v>0</v>
      </c>
      <c r="Q52" s="381">
        <f>SUMIF('MASTER TT'!$I$1:$I$5897,$A$1:$A$721,'MASTER TT'!$O$1:$O$5897)</f>
        <v>0</v>
      </c>
      <c r="R52" s="381">
        <f>SUMIF('MASTER TT'!$I$1:$I$5897,$A$1:$A$721,'MASTER TT'!$N$1:$N$5897)</f>
        <v>0</v>
      </c>
      <c r="S52" s="381">
        <f>SUMIF('MASTER TT'!$I$1:$I$5897,$A$1:$A$721,'MASTER TT'!$Q$1:$Q$5897)</f>
        <v>0</v>
      </c>
      <c r="T52" s="381">
        <f>SUMIF('MASTER TT'!$I$1:$I$5897,$A$1:$A$721,'MASTER TT'!$S$1:$S$5897)</f>
        <v>0</v>
      </c>
      <c r="U52" s="381">
        <f>SUMIF('MASTER TT'!$I$1:$I$5897,$A$1:$A$721,'MASTER TT'!$R$1:$R$5897)</f>
        <v>0</v>
      </c>
      <c r="V52" s="381">
        <f>SUMIF('MASTER TT'!$I$1:$I$5897,$A$1:$A$721,'MASTER TT'!$T$1:$T$5897)</f>
        <v>0</v>
      </c>
      <c r="W52" s="381">
        <f>SUMIF('MASTER TT'!$I$1:$I$5897,$A$1:$A$721,'MASTER TT'!$U$1:$U$5897)</f>
        <v>0</v>
      </c>
      <c r="X52" s="381">
        <f>SUMIF('MASTER TT'!$I$1:$I$5897,$A$1:$A$721,'MASTER TT'!$W$1:$W$5897)</f>
        <v>0</v>
      </c>
      <c r="Y52" s="381">
        <f>SUMIF('MASTER TT'!$I$1:$I$5897,$A$1:$A$721,'MASTER TT'!$X$1:$X$5897)</f>
        <v>0</v>
      </c>
      <c r="Z52" s="381">
        <f>SUMIF('MASTER TT'!$I$1:$I$5897,$A$1:$A$721,'MASTER TT'!$Y$1:$Y$5897)</f>
        <v>0</v>
      </c>
      <c r="AA52" s="381">
        <f>SUMIF('MASTER TT'!$I$1:$I$5897,$A$1:$A$721,'MASTER TT'!$Z$1:$Z$5897)</f>
        <v>0</v>
      </c>
      <c r="AB52" s="381">
        <f>SUMIF('MASTER TT'!$I$1:$I$5905,$A$1:$A$721,'MASTER TT'!$V$1:$V$5905)</f>
        <v>0</v>
      </c>
      <c r="AC52" s="381">
        <f>SUMIF('MASTER TT'!$I$1:$I$5905,$A$1:$A$721,'MASTER TT'!$AB$1:$AB$5905)</f>
        <v>0</v>
      </c>
      <c r="AD52" s="381">
        <f>SUMIF('MASTER TT'!$I$1:$I$5905,$A$1:$A$721,'MASTER TT'!$P$1:$P$5905)</f>
        <v>0</v>
      </c>
      <c r="AE52" s="381">
        <f t="shared" si="2"/>
        <v>0</v>
      </c>
      <c r="AF52" s="382" t="e">
        <f t="shared" si="6"/>
        <v>#REF!</v>
      </c>
      <c r="AG52" s="383"/>
    </row>
    <row r="53" spans="1:33" ht="14.25" customHeight="1">
      <c r="A53" s="374" t="s">
        <v>4112</v>
      </c>
      <c r="B53" s="375" t="str">
        <f>VLOOKUP($A$2:$A$1749,'ENTER STAFF #S HERE'!$A$1:$B$5073,2,FALSE)</f>
        <v>C1318</v>
      </c>
      <c r="C53" s="374" t="s">
        <v>6586</v>
      </c>
      <c r="D53" s="384" t="s">
        <v>460</v>
      </c>
      <c r="E53" s="387"/>
      <c r="F53" s="387"/>
      <c r="G53" s="376" t="s">
        <v>6608</v>
      </c>
      <c r="H53" s="377">
        <f t="shared" si="0"/>
        <v>28</v>
      </c>
      <c r="I53" s="378" t="e">
        <f>SUMIFS('MASTER TT'!$J$2:$J$11126,'MASTER TT'!$I$2:$I$1126,A53:A18429,'MASTER TT'!$L$2:$L$11126,"&gt;0",'MASTER TT'!$AM$2:$AM$11126,"JAN-APRIL 2026")</f>
        <v>#VALUE!</v>
      </c>
      <c r="J53" s="378">
        <f>SUMIFS('MASTER TT'!$J$2:$J$11126,'MASTER TT'!$I$2:$I$11126,A53:A10093,'MASTER TT'!$L$2:$L$11126,"&gt;0",'MASTER TT'!$AM$2:$AM$11126,"MAY-AUG 2025")</f>
        <v>0</v>
      </c>
      <c r="K53" s="378">
        <f>SUMIFS('MASTER TT'!$J$2:$J$11126,'MASTER TT'!$I$2:$I$11126,A53:A10093,'MASTER TT'!$L$2:$L$11126,"&gt;0",'MASTER TT'!$AM$2:$AM$11126,"SEP-DEC 2025")</f>
        <v>0</v>
      </c>
      <c r="L53" s="378" t="e">
        <f t="shared" si="1"/>
        <v>#VALUE!</v>
      </c>
      <c r="M53" s="379">
        <f>SUMIFS('MASTER TT'!$J$2:$J$1126,'MASTER TT'!$I$2:$I$1126,A53:A10093,'MASTER TT'!$L$2:$L$1126,"&gt;0",'MASTER TT'!$AM$2:$AM$1126,"JAN-APRIL 2025",'MASTER TT'!$AC$2:$AC$1126,"SOT")</f>
        <v>0</v>
      </c>
      <c r="N53" s="379">
        <f>SUMIFS('MASTER TT'!$J$2:$J$1126,'MASTER TT'!$I$2:$I$1126,A53:A10093,'MASTER TT'!$L$2:$L$1126,"&gt;0",'MASTER TT'!$AM$2:$AM$1126,"JAN-APRIL 2025",'MASTER TT'!$AC$2:$AC$1126,"SOB")</f>
        <v>0</v>
      </c>
      <c r="O53" s="379">
        <f>SUMIFS('MASTER TT'!$J$2:$J$1126,'MASTER TT'!$I$2:$I$1126,A53:A10093,'MASTER TT'!$L$2:$L$1126,"&gt;0",'MASTER TT'!$AM$2:$AM$1126,"JAN-APRIL 2025",'MASTER TT'!$AC$2:$AC$1126,"SEASS")</f>
        <v>0</v>
      </c>
      <c r="P53" s="379">
        <f>SUMIFS('MASTER TT'!$J$2:$J$1126,'MASTER TT'!$I$2:$I$1126,A53:A10093,'MASTER TT'!$L$2:$L$1126,"&gt;0",'MASTER TT'!$AM$2:$AM$1126,"JAN-APRIL 2025",'MASTER TT'!$AC$2:$AC$1126,"PTTI")</f>
        <v>0</v>
      </c>
      <c r="Q53" s="381">
        <f>SUMIF('MASTER TT'!$I$1:$I$5897,$A$1:$A$721,'MASTER TT'!$O$1:$O$5897)</f>
        <v>0</v>
      </c>
      <c r="R53" s="381">
        <f>SUMIF('MASTER TT'!$I$1:$I$5897,$A$1:$A$721,'MASTER TT'!$N$1:$N$5897)</f>
        <v>0</v>
      </c>
      <c r="S53" s="381">
        <f>SUMIF('MASTER TT'!$I$1:$I$5897,$A$1:$A$721,'MASTER TT'!$Q$1:$Q$5897)</f>
        <v>0</v>
      </c>
      <c r="T53" s="381">
        <f>SUMIF('MASTER TT'!$I$1:$I$5897,$A$1:$A$721,'MASTER TT'!$S$1:$S$5897)</f>
        <v>0</v>
      </c>
      <c r="U53" s="381">
        <f>SUMIF('MASTER TT'!$I$1:$I$5897,$A$1:$A$721,'MASTER TT'!$R$1:$R$5897)</f>
        <v>0</v>
      </c>
      <c r="V53" s="381">
        <f>SUMIF('MASTER TT'!$I$1:$I$5897,$A$1:$A$721,'MASTER TT'!$T$1:$T$5897)</f>
        <v>0</v>
      </c>
      <c r="W53" s="381">
        <f>SUMIF('MASTER TT'!$I$1:$I$5897,$A$1:$A$721,'MASTER TT'!$U$1:$U$5897)</f>
        <v>0</v>
      </c>
      <c r="X53" s="381">
        <f>SUMIF('MASTER TT'!$I$1:$I$5897,$A$1:$A$721,'MASTER TT'!$W$1:$W$5897)</f>
        <v>0</v>
      </c>
      <c r="Y53" s="381">
        <f>SUMIF('MASTER TT'!$I$1:$I$5897,$A$1:$A$721,'MASTER TT'!$X$1:$X$5897)</f>
        <v>0</v>
      </c>
      <c r="Z53" s="381">
        <f>SUMIF('MASTER TT'!$I$1:$I$5897,$A$1:$A$721,'MASTER TT'!$Y$1:$Y$5897)</f>
        <v>0</v>
      </c>
      <c r="AA53" s="381">
        <f>SUMIF('MASTER TT'!$I$1:$I$5897,$A$1:$A$721,'MASTER TT'!$Z$1:$Z$5897)</f>
        <v>0</v>
      </c>
      <c r="AB53" s="381">
        <f>SUMIF('MASTER TT'!$I$1:$I$5905,$A$1:$A$721,'MASTER TT'!$V$1:$V$5905)</f>
        <v>0</v>
      </c>
      <c r="AC53" s="381">
        <f>SUMIF('MASTER TT'!$I$1:$I$5905,$A$1:$A$721,'MASTER TT'!$AB$1:$AB$5905)</f>
        <v>0</v>
      </c>
      <c r="AD53" s="381">
        <f>SUMIF('MASTER TT'!$I$1:$I$5905,$A$1:$A$721,'MASTER TT'!$P$1:$P$5905)</f>
        <v>0</v>
      </c>
      <c r="AE53" s="381">
        <f t="shared" si="2"/>
        <v>0</v>
      </c>
      <c r="AF53" s="382" t="e">
        <f t="shared" si="6"/>
        <v>#REF!</v>
      </c>
      <c r="AG53" s="383"/>
    </row>
    <row r="54" spans="1:33" ht="14.25" customHeight="1">
      <c r="A54" s="374" t="s">
        <v>4314</v>
      </c>
      <c r="B54" s="375">
        <f>VLOOKUP($A$2:$A$1749,'ENTER STAFF #S HERE'!$A$1:$B$5073,2,FALSE)</f>
        <v>0</v>
      </c>
      <c r="C54" s="374" t="s">
        <v>6583</v>
      </c>
      <c r="D54" s="384" t="s">
        <v>454</v>
      </c>
      <c r="E54" s="374" t="s">
        <v>5680</v>
      </c>
      <c r="F54" s="374" t="s">
        <v>6609</v>
      </c>
      <c r="G54" s="374" t="s">
        <v>5663</v>
      </c>
      <c r="H54" s="377">
        <f t="shared" si="0"/>
        <v>48</v>
      </c>
      <c r="I54" s="378" t="e">
        <f>SUMIFS('MASTER TT'!$J$2:$J$11126,'MASTER TT'!$I$2:$I$1126,A54:A18430,'MASTER TT'!$L$2:$L$11126,"&gt;0",'MASTER TT'!$AM$2:$AM$11126,"JAN-APRIL 2026")</f>
        <v>#VALUE!</v>
      </c>
      <c r="J54" s="378">
        <f>SUMIFS('MASTER TT'!$J$2:$J$11126,'MASTER TT'!$I$2:$I$11126,A54:A10094,'MASTER TT'!$L$2:$L$11126,"&gt;0",'MASTER TT'!$AM$2:$AM$11126,"MAY-AUG 2025")</f>
        <v>0</v>
      </c>
      <c r="K54" s="378">
        <f>SUMIFS('MASTER TT'!$J$2:$J$11126,'MASTER TT'!$I$2:$I$11126,A54:A10094,'MASTER TT'!$L$2:$L$11126,"&gt;0",'MASTER TT'!$AM$2:$AM$11126,"SEP-DEC 2025")</f>
        <v>0</v>
      </c>
      <c r="L54" s="378" t="e">
        <f t="shared" si="1"/>
        <v>#VALUE!</v>
      </c>
      <c r="M54" s="379">
        <f>SUMIFS('MASTER TT'!$J$2:$J$1126,'MASTER TT'!$I$2:$I$1126,A54:A10094,'MASTER TT'!$L$2:$L$1126,"&gt;0",'MASTER TT'!$AM$2:$AM$1126,"JAN-APRIL 2025",'MASTER TT'!$AC$2:$AC$1126,"SOT")</f>
        <v>0</v>
      </c>
      <c r="N54" s="379">
        <f>SUMIFS('MASTER TT'!$J$2:$J$1126,'MASTER TT'!$I$2:$I$1126,A54:A10094,'MASTER TT'!$L$2:$L$1126,"&gt;0",'MASTER TT'!$AM$2:$AM$1126,"JAN-APRIL 2025",'MASTER TT'!$AC$2:$AC$1126,"SOB")</f>
        <v>0</v>
      </c>
      <c r="O54" s="379">
        <f>SUMIFS('MASTER TT'!$J$2:$J$1126,'MASTER TT'!$I$2:$I$1126,A54:A10094,'MASTER TT'!$L$2:$L$1126,"&gt;0",'MASTER TT'!$AM$2:$AM$1126,"JAN-APRIL 2025",'MASTER TT'!$AC$2:$AC$1126,"SEASS")</f>
        <v>0</v>
      </c>
      <c r="P54" s="379">
        <f>SUMIFS('MASTER TT'!$J$2:$J$1126,'MASTER TT'!$I$2:$I$1126,A54:A10094,'MASTER TT'!$L$2:$L$1126,"&gt;0",'MASTER TT'!$AM$2:$AM$1126,"JAN-APRIL 2025",'MASTER TT'!$AC$2:$AC$1126,"PTTI")</f>
        <v>0</v>
      </c>
      <c r="Q54" s="381">
        <f>SUMIF('MASTER TT'!$I$1:$I$5897,$A$1:$A$721,'MASTER TT'!$O$1:$O$5897)</f>
        <v>0</v>
      </c>
      <c r="R54" s="381">
        <f>SUMIF('MASTER TT'!$I$1:$I$5897,$A$1:$A$721,'MASTER TT'!$N$1:$N$5897)</f>
        <v>0</v>
      </c>
      <c r="S54" s="381">
        <f>SUMIF('MASTER TT'!$I$1:$I$5897,$A$1:$A$721,'MASTER TT'!$Q$1:$Q$5897)</f>
        <v>0</v>
      </c>
      <c r="T54" s="381">
        <f>SUMIF('MASTER TT'!$I$1:$I$5897,$A$1:$A$721,'MASTER TT'!$S$1:$S$5897)</f>
        <v>0</v>
      </c>
      <c r="U54" s="381">
        <f>SUMIF('MASTER TT'!$I$1:$I$5897,$A$1:$A$721,'MASTER TT'!$R$1:$R$5897)</f>
        <v>0</v>
      </c>
      <c r="V54" s="381">
        <f>SUMIF('MASTER TT'!$I$1:$I$5897,$A$1:$A$721,'MASTER TT'!$T$1:$T$5897)</f>
        <v>0</v>
      </c>
      <c r="W54" s="381">
        <f>SUMIF('MASTER TT'!$I$1:$I$5897,$A$1:$A$721,'MASTER TT'!$U$1:$U$5897)</f>
        <v>0</v>
      </c>
      <c r="X54" s="381">
        <f>SUMIF('MASTER TT'!$I$1:$I$5897,$A$1:$A$721,'MASTER TT'!$W$1:$W$5897)</f>
        <v>0</v>
      </c>
      <c r="Y54" s="381">
        <f>SUMIF('MASTER TT'!$I$1:$I$5897,$A$1:$A$721,'MASTER TT'!$X$1:$X$5897)</f>
        <v>0</v>
      </c>
      <c r="Z54" s="381">
        <f>SUMIF('MASTER TT'!$I$1:$I$5897,$A$1:$A$721,'MASTER TT'!$Y$1:$Y$5897)</f>
        <v>0</v>
      </c>
      <c r="AA54" s="381">
        <f>SUMIF('MASTER TT'!$I$1:$I$5897,$A$1:$A$721,'MASTER TT'!$Z$1:$Z$5897)</f>
        <v>0</v>
      </c>
      <c r="AB54" s="381">
        <f>SUMIF('MASTER TT'!$I$1:$I$5905,$A$1:$A$721,'MASTER TT'!$V$1:$V$5905)</f>
        <v>0</v>
      </c>
      <c r="AC54" s="381">
        <f>SUMIF('MASTER TT'!$I$1:$I$5905,$A$1:$A$721,'MASTER TT'!$AB$1:$AB$5905)</f>
        <v>0</v>
      </c>
      <c r="AD54" s="381">
        <f>SUMIF('MASTER TT'!$I$1:$I$5905,$A$1:$A$721,'MASTER TT'!$P$1:$P$5905)</f>
        <v>0</v>
      </c>
      <c r="AE54" s="381">
        <f t="shared" si="2"/>
        <v>0</v>
      </c>
      <c r="AF54" s="382" t="e">
        <f t="shared" si="6"/>
        <v>#REF!</v>
      </c>
      <c r="AG54" s="383"/>
    </row>
    <row r="55" spans="1:33" ht="14.25" customHeight="1">
      <c r="A55" s="374" t="s">
        <v>3716</v>
      </c>
      <c r="B55" s="375" t="str">
        <f>VLOOKUP($A$2:$A$1749,'ENTER STAFF #S HERE'!$A$1:$B$5073,2,FALSE)</f>
        <v>C1541</v>
      </c>
      <c r="C55" s="374" t="s">
        <v>6586</v>
      </c>
      <c r="D55" s="374" t="s">
        <v>6587</v>
      </c>
      <c r="E55" s="374" t="s">
        <v>5680</v>
      </c>
      <c r="F55" s="374" t="s">
        <v>6584</v>
      </c>
      <c r="G55" s="374" t="s">
        <v>5663</v>
      </c>
      <c r="H55" s="377">
        <f t="shared" si="0"/>
        <v>48</v>
      </c>
      <c r="I55" s="378" t="e">
        <f>SUMIFS('MASTER TT'!$J$2:$J$11126,'MASTER TT'!$I$2:$I$1126,A55:A18431,'MASTER TT'!$L$2:$L$11126,"&gt;0",'MASTER TT'!$AM$2:$AM$11126,"JAN-APRIL 2026")</f>
        <v>#VALUE!</v>
      </c>
      <c r="J55" s="378">
        <f>SUMIFS('MASTER TT'!$J$2:$J$11126,'MASTER TT'!$I$2:$I$11126,A55:A10095,'MASTER TT'!$L$2:$L$11126,"&gt;0",'MASTER TT'!$AM$2:$AM$11126,"MAY-AUG 2025")</f>
        <v>0</v>
      </c>
      <c r="K55" s="378">
        <f>SUMIFS('MASTER TT'!$J$2:$J$11126,'MASTER TT'!$I$2:$I$11126,A55:A10095,'MASTER TT'!$L$2:$L$11126,"&gt;0",'MASTER TT'!$AM$2:$AM$11126,"SEP-DEC 2025")</f>
        <v>0</v>
      </c>
      <c r="L55" s="378" t="e">
        <f t="shared" si="1"/>
        <v>#VALUE!</v>
      </c>
      <c r="M55" s="379">
        <f>SUMIFS('MASTER TT'!$J$2:$J$1126,'MASTER TT'!$I$2:$I$1126,A55:A10095,'MASTER TT'!$L$2:$L$1126,"&gt;0",'MASTER TT'!$AM$2:$AM$1126,"JAN-APRIL 2025",'MASTER TT'!$AC$2:$AC$1126,"SOT")</f>
        <v>0</v>
      </c>
      <c r="N55" s="379">
        <f>SUMIFS('MASTER TT'!$J$2:$J$1126,'MASTER TT'!$I$2:$I$1126,A55:A10095,'MASTER TT'!$L$2:$L$1126,"&gt;0",'MASTER TT'!$AM$2:$AM$1126,"JAN-APRIL 2025",'MASTER TT'!$AC$2:$AC$1126,"SOB")</f>
        <v>0</v>
      </c>
      <c r="O55" s="379">
        <f>SUMIFS('MASTER TT'!$J$2:$J$1126,'MASTER TT'!$I$2:$I$1126,A55:A10095,'MASTER TT'!$L$2:$L$1126,"&gt;0",'MASTER TT'!$AM$2:$AM$1126,"JAN-APRIL 2025",'MASTER TT'!$AC$2:$AC$1126,"SEASS")</f>
        <v>0</v>
      </c>
      <c r="P55" s="379">
        <f>SUMIFS('MASTER TT'!$J$2:$J$1126,'MASTER TT'!$I$2:$I$1126,A55:A10095,'MASTER TT'!$L$2:$L$1126,"&gt;0",'MASTER TT'!$AM$2:$AM$1126,"JAN-APRIL 2025",'MASTER TT'!$AC$2:$AC$1126,"PTTI")</f>
        <v>0</v>
      </c>
      <c r="Q55" s="381">
        <f>SUMIF('MASTER TT'!$I$1:$I$5897,$A$1:$A$721,'MASTER TT'!$O$1:$O$5897)</f>
        <v>0</v>
      </c>
      <c r="R55" s="381">
        <f>SUMIF('MASTER TT'!$I$1:$I$5897,$A$1:$A$721,'MASTER TT'!$N$1:$N$5897)</f>
        <v>0</v>
      </c>
      <c r="S55" s="381">
        <f>SUMIF('MASTER TT'!$I$1:$I$5897,$A$1:$A$721,'MASTER TT'!$Q$1:$Q$5897)</f>
        <v>0</v>
      </c>
      <c r="T55" s="381">
        <f>SUMIF('MASTER TT'!$I$1:$I$5897,$A$1:$A$721,'MASTER TT'!$S$1:$S$5897)</f>
        <v>0</v>
      </c>
      <c r="U55" s="381">
        <f>SUMIF('MASTER TT'!$I$1:$I$5897,$A$1:$A$721,'MASTER TT'!$R$1:$R$5897)</f>
        <v>0</v>
      </c>
      <c r="V55" s="381">
        <f>SUMIF('MASTER TT'!$I$1:$I$5897,$A$1:$A$721,'MASTER TT'!$T$1:$T$5897)</f>
        <v>0</v>
      </c>
      <c r="W55" s="381">
        <f>SUMIF('MASTER TT'!$I$1:$I$5897,$A$1:$A$721,'MASTER TT'!$U$1:$U$5897)</f>
        <v>0</v>
      </c>
      <c r="X55" s="381">
        <f>SUMIF('MASTER TT'!$I$1:$I$5897,$A$1:$A$721,'MASTER TT'!$W$1:$W$5897)</f>
        <v>0</v>
      </c>
      <c r="Y55" s="381">
        <f>SUMIF('MASTER TT'!$I$1:$I$5897,$A$1:$A$721,'MASTER TT'!$X$1:$X$5897)</f>
        <v>0</v>
      </c>
      <c r="Z55" s="381">
        <f>SUMIF('MASTER TT'!$I$1:$I$5897,$A$1:$A$721,'MASTER TT'!$Y$1:$Y$5897)</f>
        <v>0</v>
      </c>
      <c r="AA55" s="381">
        <f>SUMIF('MASTER TT'!$I$1:$I$5897,$A$1:$A$721,'MASTER TT'!$Z$1:$Z$5897)</f>
        <v>0</v>
      </c>
      <c r="AB55" s="381">
        <f>SUMIF('MASTER TT'!$I$1:$I$5905,$A$1:$A$721,'MASTER TT'!$V$1:$V$5905)</f>
        <v>0</v>
      </c>
      <c r="AC55" s="381">
        <f>SUMIF('MASTER TT'!$I$1:$I$5905,$A$1:$A$721,'MASTER TT'!$AB$1:$AB$5905)</f>
        <v>0</v>
      </c>
      <c r="AD55" s="381">
        <f>SUMIF('MASTER TT'!$I$1:$I$5905,$A$1:$A$721,'MASTER TT'!$P$1:$P$5905)</f>
        <v>0</v>
      </c>
      <c r="AE55" s="381">
        <f t="shared" si="2"/>
        <v>0</v>
      </c>
      <c r="AF55" s="382" t="e">
        <f t="shared" si="6"/>
        <v>#REF!</v>
      </c>
      <c r="AG55" s="383"/>
    </row>
    <row r="56" spans="1:33" ht="14.25" customHeight="1">
      <c r="A56" s="396" t="s">
        <v>5621</v>
      </c>
      <c r="B56" s="375" t="str">
        <f>VLOOKUP($A$2:$A$1749,'ENTER STAFF #S HERE'!$A$1:$B$5073,2,FALSE)</f>
        <v>C2037</v>
      </c>
      <c r="C56" s="374" t="s">
        <v>6586</v>
      </c>
      <c r="D56" s="374" t="s">
        <v>6587</v>
      </c>
      <c r="E56" s="384"/>
      <c r="F56" s="384"/>
      <c r="G56" s="374" t="s">
        <v>5663</v>
      </c>
      <c r="H56" s="377">
        <f t="shared" si="0"/>
        <v>48</v>
      </c>
      <c r="I56" s="378" t="e">
        <f>SUMIFS('MASTER TT'!$J$2:$J$11126,'MASTER TT'!$I$2:$I$1126,A56:A18432,'MASTER TT'!$L$2:$L$11126,"&gt;0",'MASTER TT'!$AM$2:$AM$11126,"JAN-APRIL 2026")</f>
        <v>#VALUE!</v>
      </c>
      <c r="J56" s="378">
        <f>SUMIFS('MASTER TT'!$J$2:$J$11126,'MASTER TT'!$I$2:$I$11126,A56:A10096,'MASTER TT'!$L$2:$L$11126,"&gt;0",'MASTER TT'!$AM$2:$AM$11126,"MAY-AUG 2025")</f>
        <v>0</v>
      </c>
      <c r="K56" s="378">
        <f>SUMIFS('MASTER TT'!$J$2:$J$11126,'MASTER TT'!$I$2:$I$11126,A56:A10096,'MASTER TT'!$L$2:$L$11126,"&gt;0",'MASTER TT'!$AM$2:$AM$11126,"SEP-DEC 2025")</f>
        <v>0</v>
      </c>
      <c r="L56" s="378" t="e">
        <f t="shared" si="1"/>
        <v>#VALUE!</v>
      </c>
      <c r="M56" s="379">
        <f>SUMIFS('MASTER TT'!$J$2:$J$1126,'MASTER TT'!$I$2:$I$1126,A56:A10096,'MASTER TT'!$L$2:$L$1126,"&gt;0",'MASTER TT'!$AM$2:$AM$1126,"JAN-APRIL 2025",'MASTER TT'!$AC$2:$AC$1126,"SOT")</f>
        <v>0</v>
      </c>
      <c r="N56" s="379">
        <f>SUMIFS('MASTER TT'!$J$2:$J$1126,'MASTER TT'!$I$2:$I$1126,A56:A10096,'MASTER TT'!$L$2:$L$1126,"&gt;0",'MASTER TT'!$AM$2:$AM$1126,"JAN-APRIL 2025",'MASTER TT'!$AC$2:$AC$1126,"SOB")</f>
        <v>0</v>
      </c>
      <c r="O56" s="379">
        <f>SUMIFS('MASTER TT'!$J$2:$J$1126,'MASTER TT'!$I$2:$I$1126,A56:A10096,'MASTER TT'!$L$2:$L$1126,"&gt;0",'MASTER TT'!$AM$2:$AM$1126,"JAN-APRIL 2025",'MASTER TT'!$AC$2:$AC$1126,"SEASS")</f>
        <v>0</v>
      </c>
      <c r="P56" s="379">
        <f>SUMIFS('MASTER TT'!$J$2:$J$1126,'MASTER TT'!$I$2:$I$1126,A56:A10096,'MASTER TT'!$L$2:$L$1126,"&gt;0",'MASTER TT'!$AM$2:$AM$1126,"JAN-APRIL 2025",'MASTER TT'!$AC$2:$AC$1126,"PTTI")</f>
        <v>0</v>
      </c>
      <c r="Q56" s="381">
        <f>SUMIF('MASTER TT'!$I$1:$I$5897,$A$1:$A$721,'MASTER TT'!$O$1:$O$5897)</f>
        <v>0</v>
      </c>
      <c r="R56" s="381">
        <f>SUMIF('MASTER TT'!$I$1:$I$5897,$A$1:$A$721,'MASTER TT'!$N$1:$N$5897)</f>
        <v>0</v>
      </c>
      <c r="S56" s="381">
        <f>SUMIF('MASTER TT'!$I$1:$I$5897,$A$1:$A$721,'MASTER TT'!$Q$1:$Q$5897)</f>
        <v>0</v>
      </c>
      <c r="T56" s="381">
        <f>SUMIF('MASTER TT'!$I$1:$I$5897,$A$1:$A$721,'MASTER TT'!$S$1:$S$5897)</f>
        <v>0</v>
      </c>
      <c r="U56" s="381">
        <f>SUMIF('MASTER TT'!$I$1:$I$5897,$A$1:$A$721,'MASTER TT'!$R$1:$R$5897)</f>
        <v>0</v>
      </c>
      <c r="V56" s="381">
        <f>SUMIF('MASTER TT'!$I$1:$I$5897,$A$1:$A$721,'MASTER TT'!$T$1:$T$5897)</f>
        <v>0</v>
      </c>
      <c r="W56" s="381">
        <f>SUMIF('MASTER TT'!$I$1:$I$5897,$A$1:$A$721,'MASTER TT'!$U$1:$U$5897)</f>
        <v>0</v>
      </c>
      <c r="X56" s="381">
        <f>SUMIF('MASTER TT'!$I$1:$I$5897,$A$1:$A$721,'MASTER TT'!$W$1:$W$5897)</f>
        <v>0</v>
      </c>
      <c r="Y56" s="381">
        <f>SUMIF('MASTER TT'!$I$1:$I$5897,$A$1:$A$721,'MASTER TT'!$X$1:$X$5897)</f>
        <v>0</v>
      </c>
      <c r="Z56" s="381">
        <f>SUMIF('MASTER TT'!$I$1:$I$5897,$A$1:$A$721,'MASTER TT'!$Y$1:$Y$5897)</f>
        <v>0</v>
      </c>
      <c r="AA56" s="381">
        <f>SUMIF('MASTER TT'!$I$1:$I$5897,$A$1:$A$721,'MASTER TT'!$Z$1:$Z$5897)</f>
        <v>0</v>
      </c>
      <c r="AB56" s="381">
        <f>SUMIF('MASTER TT'!$I$1:$I$5905,$A$1:$A$721,'MASTER TT'!$V$1:$V$5905)</f>
        <v>0</v>
      </c>
      <c r="AC56" s="381">
        <f>SUMIF('MASTER TT'!$I$1:$I$5905,$A$1:$A$721,'MASTER TT'!$AB$1:$AB$5905)</f>
        <v>0</v>
      </c>
      <c r="AD56" s="381">
        <f>SUMIF('MASTER TT'!$I$1:$I$5905,$A$1:$A$721,'MASTER TT'!$P$1:$P$5905)</f>
        <v>0</v>
      </c>
      <c r="AE56" s="381">
        <f t="shared" si="2"/>
        <v>0</v>
      </c>
      <c r="AF56" s="382" t="e">
        <f t="shared" si="6"/>
        <v>#REF!</v>
      </c>
      <c r="AG56" s="383"/>
    </row>
    <row r="57" spans="1:33" ht="14.25" customHeight="1">
      <c r="A57" s="374" t="s">
        <v>3394</v>
      </c>
      <c r="B57" s="375" t="str">
        <f>VLOOKUP($A$2:$A$1749,'ENTER STAFF #S HERE'!$A$1:$B$5073,2,FALSE)</f>
        <v>C0836</v>
      </c>
      <c r="C57" s="374" t="s">
        <v>6586</v>
      </c>
      <c r="D57" s="384" t="s">
        <v>6591</v>
      </c>
      <c r="E57" s="388"/>
      <c r="F57" s="374" t="s">
        <v>6610</v>
      </c>
      <c r="G57" s="374" t="s">
        <v>5663</v>
      </c>
      <c r="H57" s="377">
        <f t="shared" si="0"/>
        <v>48</v>
      </c>
      <c r="I57" s="378" t="e">
        <f>SUMIFS('MASTER TT'!$J$2:$J$11126,'MASTER TT'!$I$2:$I$1126,A57:A18433,'MASTER TT'!$L$2:$L$11126,"&gt;0",'MASTER TT'!$AM$2:$AM$11126,"JAN-APRIL 2026")</f>
        <v>#VALUE!</v>
      </c>
      <c r="J57" s="378">
        <f>SUMIFS('MASTER TT'!$J$2:$J$11126,'MASTER TT'!$I$2:$I$11126,A57:A10097,'MASTER TT'!$L$2:$L$11126,"&gt;0",'MASTER TT'!$AM$2:$AM$11126,"MAY-AUG 2025")</f>
        <v>0</v>
      </c>
      <c r="K57" s="378">
        <f>SUMIFS('MASTER TT'!$J$2:$J$11126,'MASTER TT'!$I$2:$I$11126,A57:A10097,'MASTER TT'!$L$2:$L$11126,"&gt;0",'MASTER TT'!$AM$2:$AM$11126,"SEP-DEC 2025")</f>
        <v>0</v>
      </c>
      <c r="L57" s="378" t="e">
        <f t="shared" si="1"/>
        <v>#VALUE!</v>
      </c>
      <c r="M57" s="379">
        <f>SUMIFS('MASTER TT'!$J$2:$J$1126,'MASTER TT'!$I$2:$I$1126,A57:A10097,'MASTER TT'!$L$2:$L$1126,"&gt;0",'MASTER TT'!$AM$2:$AM$1126,"JAN-APRIL 2025",'MASTER TT'!$AC$2:$AC$1126,"SOT")</f>
        <v>0</v>
      </c>
      <c r="N57" s="379">
        <f>SUMIFS('MASTER TT'!$J$2:$J$1126,'MASTER TT'!$I$2:$I$1126,A57:A10097,'MASTER TT'!$L$2:$L$1126,"&gt;0",'MASTER TT'!$AM$2:$AM$1126,"JAN-APRIL 2025",'MASTER TT'!$AC$2:$AC$1126,"SOB")</f>
        <v>0</v>
      </c>
      <c r="O57" s="379">
        <f>SUMIFS('MASTER TT'!$J$2:$J$1126,'MASTER TT'!$I$2:$I$1126,A57:A10097,'MASTER TT'!$L$2:$L$1126,"&gt;0",'MASTER TT'!$AM$2:$AM$1126,"JAN-APRIL 2025",'MASTER TT'!$AC$2:$AC$1126,"SEASS")</f>
        <v>0</v>
      </c>
      <c r="P57" s="379">
        <f>SUMIFS('MASTER TT'!$J$2:$J$1126,'MASTER TT'!$I$2:$I$1126,A57:A10097,'MASTER TT'!$L$2:$L$1126,"&gt;0",'MASTER TT'!$AM$2:$AM$1126,"JAN-APRIL 2025",'MASTER TT'!$AC$2:$AC$1126,"PTTI")</f>
        <v>0</v>
      </c>
      <c r="Q57" s="381">
        <f>SUMIF('MASTER TT'!$I$1:$I$5897,$A$1:$A$721,'MASTER TT'!$O$1:$O$5897)</f>
        <v>0</v>
      </c>
      <c r="R57" s="381">
        <f>SUMIF('MASTER TT'!$I$1:$I$5897,$A$1:$A$721,'MASTER TT'!$N$1:$N$5897)</f>
        <v>0</v>
      </c>
      <c r="S57" s="381">
        <f>SUMIF('MASTER TT'!$I$1:$I$5897,$A$1:$A$721,'MASTER TT'!$Q$1:$Q$5897)</f>
        <v>0</v>
      </c>
      <c r="T57" s="381">
        <f>SUMIF('MASTER TT'!$I$1:$I$5897,$A$1:$A$721,'MASTER TT'!$S$1:$S$5897)</f>
        <v>0</v>
      </c>
      <c r="U57" s="381">
        <f>SUMIF('MASTER TT'!$I$1:$I$5897,$A$1:$A$721,'MASTER TT'!$R$1:$R$5897)</f>
        <v>0</v>
      </c>
      <c r="V57" s="381">
        <f>SUMIF('MASTER TT'!$I$1:$I$5897,$A$1:$A$721,'MASTER TT'!$T$1:$T$5897)</f>
        <v>0</v>
      </c>
      <c r="W57" s="381">
        <f>SUMIF('MASTER TT'!$I$1:$I$5897,$A$1:$A$721,'MASTER TT'!$U$1:$U$5897)</f>
        <v>0</v>
      </c>
      <c r="X57" s="381">
        <f>SUMIF('MASTER TT'!$I$1:$I$5897,$A$1:$A$721,'MASTER TT'!$W$1:$W$5897)</f>
        <v>0</v>
      </c>
      <c r="Y57" s="381">
        <f>SUMIF('MASTER TT'!$I$1:$I$5897,$A$1:$A$721,'MASTER TT'!$X$1:$X$5897)</f>
        <v>0</v>
      </c>
      <c r="Z57" s="381">
        <f>SUMIF('MASTER TT'!$I$1:$I$5897,$A$1:$A$721,'MASTER TT'!$Y$1:$Y$5897)</f>
        <v>0</v>
      </c>
      <c r="AA57" s="381">
        <f>SUMIF('MASTER TT'!$I$1:$I$5897,$A$1:$A$721,'MASTER TT'!$Z$1:$Z$5897)</f>
        <v>0</v>
      </c>
      <c r="AB57" s="381">
        <f>SUMIF('MASTER TT'!$I$1:$I$5905,$A$1:$A$721,'MASTER TT'!$V$1:$V$5905)</f>
        <v>0</v>
      </c>
      <c r="AC57" s="381">
        <f>SUMIF('MASTER TT'!$I$1:$I$5905,$A$1:$A$721,'MASTER TT'!$AB$1:$AB$5905)</f>
        <v>0</v>
      </c>
      <c r="AD57" s="381">
        <f>SUMIF('MASTER TT'!$I$1:$I$5905,$A$1:$A$721,'MASTER TT'!$P$1:$P$5905)</f>
        <v>0</v>
      </c>
      <c r="AE57" s="381">
        <f t="shared" si="2"/>
        <v>0</v>
      </c>
      <c r="AF57" s="382" t="e">
        <f t="shared" si="6"/>
        <v>#REF!</v>
      </c>
      <c r="AG57" s="383"/>
    </row>
    <row r="58" spans="1:33" ht="14.25" customHeight="1">
      <c r="A58" s="374" t="s">
        <v>4248</v>
      </c>
      <c r="B58" s="375" t="str">
        <f>VLOOKUP($A$2:$A$1749,'ENTER STAFF #S HERE'!$A$1:$B$5073,2,FALSE)</f>
        <v>C1888</v>
      </c>
      <c r="C58" s="374" t="s">
        <v>6583</v>
      </c>
      <c r="D58" s="384" t="s">
        <v>454</v>
      </c>
      <c r="E58" s="374" t="s">
        <v>5680</v>
      </c>
      <c r="F58" s="374" t="s">
        <v>6589</v>
      </c>
      <c r="G58" s="384" t="s">
        <v>5663</v>
      </c>
      <c r="H58" s="377">
        <f t="shared" si="0"/>
        <v>48</v>
      </c>
      <c r="I58" s="378" t="e">
        <f>SUMIFS('MASTER TT'!$J$2:$J$11126,'MASTER TT'!$I$2:$I$1126,A58:A18434,'MASTER TT'!$L$2:$L$11126,"&gt;0",'MASTER TT'!$AM$2:$AM$11126,"JAN-APRIL 2026")</f>
        <v>#VALUE!</v>
      </c>
      <c r="J58" s="378">
        <f>SUMIFS('MASTER TT'!$J$2:$J$11126,'MASTER TT'!$I$2:$I$11126,A58:A10098,'MASTER TT'!$L$2:$L$11126,"&gt;0",'MASTER TT'!$AM$2:$AM$11126,"MAY-AUG 2025")</f>
        <v>0</v>
      </c>
      <c r="K58" s="378">
        <f>SUMIFS('MASTER TT'!$J$2:$J$11126,'MASTER TT'!$I$2:$I$11126,A58:A10098,'MASTER TT'!$L$2:$L$11126,"&gt;0",'MASTER TT'!$AM$2:$AM$11126,"SEP-DEC 2025")</f>
        <v>0</v>
      </c>
      <c r="L58" s="378" t="e">
        <f t="shared" si="1"/>
        <v>#VALUE!</v>
      </c>
      <c r="M58" s="379">
        <f>SUMIFS('MASTER TT'!$J$2:$J$1126,'MASTER TT'!$I$2:$I$1126,A58:A10098,'MASTER TT'!$L$2:$L$1126,"&gt;0",'MASTER TT'!$AM$2:$AM$1126,"JAN-APRIL 2025",'MASTER TT'!$AC$2:$AC$1126,"SOT")</f>
        <v>0</v>
      </c>
      <c r="N58" s="379">
        <f>SUMIFS('MASTER TT'!$J$2:$J$1126,'MASTER TT'!$I$2:$I$1126,A58:A10098,'MASTER TT'!$L$2:$L$1126,"&gt;0",'MASTER TT'!$AM$2:$AM$1126,"JAN-APRIL 2025",'MASTER TT'!$AC$2:$AC$1126,"SOB")</f>
        <v>0</v>
      </c>
      <c r="O58" s="379">
        <f>SUMIFS('MASTER TT'!$J$2:$J$1126,'MASTER TT'!$I$2:$I$1126,A58:A10098,'MASTER TT'!$L$2:$L$1126,"&gt;0",'MASTER TT'!$AM$2:$AM$1126,"JAN-APRIL 2025",'MASTER TT'!$AC$2:$AC$1126,"SEASS")</f>
        <v>0</v>
      </c>
      <c r="P58" s="379">
        <f>SUMIFS('MASTER TT'!$J$2:$J$1126,'MASTER TT'!$I$2:$I$1126,A58:A10098,'MASTER TT'!$L$2:$L$1126,"&gt;0",'MASTER TT'!$AM$2:$AM$1126,"JAN-APRIL 2025",'MASTER TT'!$AC$2:$AC$1126,"PTTI")</f>
        <v>0</v>
      </c>
      <c r="Q58" s="381">
        <f>SUMIF('MASTER TT'!$I$1:$I$5897,$A$1:$A$721,'MASTER TT'!$O$1:$O$5897)</f>
        <v>0</v>
      </c>
      <c r="R58" s="381">
        <f>SUMIF('MASTER TT'!$I$1:$I$5897,$A$1:$A$721,'MASTER TT'!$N$1:$N$5897)</f>
        <v>0</v>
      </c>
      <c r="S58" s="381">
        <f>SUMIF('MASTER TT'!$I$1:$I$5897,$A$1:$A$721,'MASTER TT'!$Q$1:$Q$5897)</f>
        <v>0</v>
      </c>
      <c r="T58" s="381">
        <f>SUMIF('MASTER TT'!$I$1:$I$5897,$A$1:$A$721,'MASTER TT'!$S$1:$S$5897)</f>
        <v>0</v>
      </c>
      <c r="U58" s="381">
        <f>SUMIF('MASTER TT'!$I$1:$I$5897,$A$1:$A$721,'MASTER TT'!$R$1:$R$5897)</f>
        <v>0</v>
      </c>
      <c r="V58" s="381">
        <f>SUMIF('MASTER TT'!$I$1:$I$5897,$A$1:$A$721,'MASTER TT'!$T$1:$T$5897)</f>
        <v>0</v>
      </c>
      <c r="W58" s="381">
        <f>SUMIF('MASTER TT'!$I$1:$I$5897,$A$1:$A$721,'MASTER TT'!$U$1:$U$5897)</f>
        <v>0</v>
      </c>
      <c r="X58" s="381">
        <f>SUMIF('MASTER TT'!$I$1:$I$5897,$A$1:$A$721,'MASTER TT'!$W$1:$W$5897)</f>
        <v>0</v>
      </c>
      <c r="Y58" s="381">
        <f>SUMIF('MASTER TT'!$I$1:$I$5897,$A$1:$A$721,'MASTER TT'!$X$1:$X$5897)</f>
        <v>0</v>
      </c>
      <c r="Z58" s="381">
        <f>SUMIF('MASTER TT'!$I$1:$I$5897,$A$1:$A$721,'MASTER TT'!$Y$1:$Y$5897)</f>
        <v>0</v>
      </c>
      <c r="AA58" s="381">
        <f>SUMIF('MASTER TT'!$I$1:$I$5897,$A$1:$A$721,'MASTER TT'!$Z$1:$Z$5897)</f>
        <v>0</v>
      </c>
      <c r="AB58" s="381">
        <f>SUMIF('MASTER TT'!$I$1:$I$5905,$A$1:$A$721,'MASTER TT'!$V$1:$V$5905)</f>
        <v>0</v>
      </c>
      <c r="AC58" s="381">
        <f>SUMIF('MASTER TT'!$I$1:$I$5905,$A$1:$A$721,'MASTER TT'!$AB$1:$AB$5905)</f>
        <v>0</v>
      </c>
      <c r="AD58" s="381">
        <f>SUMIF('MASTER TT'!$I$1:$I$5905,$A$1:$A$721,'MASTER TT'!$P$1:$P$5905)</f>
        <v>0</v>
      </c>
      <c r="AE58" s="381">
        <f t="shared" si="2"/>
        <v>0</v>
      </c>
      <c r="AF58" s="382" t="e">
        <f t="shared" si="6"/>
        <v>#REF!</v>
      </c>
      <c r="AG58" s="383"/>
    </row>
    <row r="59" spans="1:33" ht="14.25" customHeight="1">
      <c r="A59" s="374" t="s">
        <v>4315</v>
      </c>
      <c r="B59" s="375">
        <f>VLOOKUP($A$2:$A$1749,'ENTER STAFF #S HERE'!$A$1:$B$5073,2,FALSE)</f>
        <v>0</v>
      </c>
      <c r="C59" s="374" t="s">
        <v>6583</v>
      </c>
      <c r="D59" s="384" t="s">
        <v>460</v>
      </c>
      <c r="E59" s="387"/>
      <c r="F59" s="387"/>
      <c r="G59" s="374" t="s">
        <v>6585</v>
      </c>
      <c r="H59" s="377">
        <f t="shared" si="0"/>
        <v>90</v>
      </c>
      <c r="I59" s="378" t="e">
        <f>SUMIFS('MASTER TT'!$J$2:$J$11126,'MASTER TT'!$I$2:$I$1126,A59:A18435,'MASTER TT'!$L$2:$L$11126,"&gt;0",'MASTER TT'!$AM$2:$AM$11126,"JAN-APRIL 2026")</f>
        <v>#VALUE!</v>
      </c>
      <c r="J59" s="378">
        <f>SUMIFS('MASTER TT'!$J$2:$J$11126,'MASTER TT'!$I$2:$I$11126,A59:A10099,'MASTER TT'!$L$2:$L$11126,"&gt;0",'MASTER TT'!$AM$2:$AM$11126,"MAY-AUG 2025")</f>
        <v>0</v>
      </c>
      <c r="K59" s="378">
        <f>SUMIFS('MASTER TT'!$J$2:$J$11126,'MASTER TT'!$I$2:$I$11126,A59:A10099,'MASTER TT'!$L$2:$L$11126,"&gt;0",'MASTER TT'!$AM$2:$AM$11126,"SEP-DEC 2025")</f>
        <v>0</v>
      </c>
      <c r="L59" s="378" t="e">
        <f t="shared" si="1"/>
        <v>#VALUE!</v>
      </c>
      <c r="M59" s="379">
        <f>SUMIFS('MASTER TT'!$J$2:$J$1126,'MASTER TT'!$I$2:$I$1126,A59:A10099,'MASTER TT'!$L$2:$L$1126,"&gt;0",'MASTER TT'!$AM$2:$AM$1126,"JAN-APRIL 2025",'MASTER TT'!$AC$2:$AC$1126,"SOT")</f>
        <v>0</v>
      </c>
      <c r="N59" s="379">
        <f>SUMIFS('MASTER TT'!$J$2:$J$1126,'MASTER TT'!$I$2:$I$1126,A59:A10099,'MASTER TT'!$L$2:$L$1126,"&gt;0",'MASTER TT'!$AM$2:$AM$1126,"JAN-APRIL 2025",'MASTER TT'!$AC$2:$AC$1126,"SOB")</f>
        <v>0</v>
      </c>
      <c r="O59" s="379">
        <f>SUMIFS('MASTER TT'!$J$2:$J$1126,'MASTER TT'!$I$2:$I$1126,A59:A10099,'MASTER TT'!$L$2:$L$1126,"&gt;0",'MASTER TT'!$AM$2:$AM$1126,"JAN-APRIL 2025",'MASTER TT'!$AC$2:$AC$1126,"SEASS")</f>
        <v>0</v>
      </c>
      <c r="P59" s="379">
        <f>SUMIFS('MASTER TT'!$J$2:$J$1126,'MASTER TT'!$I$2:$I$1126,A59:A10099,'MASTER TT'!$L$2:$L$1126,"&gt;0",'MASTER TT'!$AM$2:$AM$1126,"JAN-APRIL 2025",'MASTER TT'!$AC$2:$AC$1126,"PTTI")</f>
        <v>0</v>
      </c>
      <c r="Q59" s="381">
        <f>SUMIF('MASTER TT'!$I$1:$I$5897,$A$1:$A$721,'MASTER TT'!$O$1:$O$5897)</f>
        <v>0</v>
      </c>
      <c r="R59" s="381">
        <f>SUMIF('MASTER TT'!$I$1:$I$5897,$A$1:$A$721,'MASTER TT'!$N$1:$N$5897)</f>
        <v>0</v>
      </c>
      <c r="S59" s="381">
        <f>SUMIF('MASTER TT'!$I$1:$I$5897,$A$1:$A$721,'MASTER TT'!$Q$1:$Q$5897)</f>
        <v>0</v>
      </c>
      <c r="T59" s="381">
        <f>SUMIF('MASTER TT'!$I$1:$I$5897,$A$1:$A$721,'MASTER TT'!$S$1:$S$5897)</f>
        <v>0</v>
      </c>
      <c r="U59" s="381">
        <f>SUMIF('MASTER TT'!$I$1:$I$5897,$A$1:$A$721,'MASTER TT'!$R$1:$R$5897)</f>
        <v>0</v>
      </c>
      <c r="V59" s="381">
        <f>SUMIF('MASTER TT'!$I$1:$I$5897,$A$1:$A$721,'MASTER TT'!$T$1:$T$5897)</f>
        <v>0</v>
      </c>
      <c r="W59" s="381">
        <f>SUMIF('MASTER TT'!$I$1:$I$5897,$A$1:$A$721,'MASTER TT'!$U$1:$U$5897)</f>
        <v>0</v>
      </c>
      <c r="X59" s="381">
        <f>SUMIF('MASTER TT'!$I$1:$I$5897,$A$1:$A$721,'MASTER TT'!$W$1:$W$5897)</f>
        <v>0</v>
      </c>
      <c r="Y59" s="381">
        <f>SUMIF('MASTER TT'!$I$1:$I$5897,$A$1:$A$721,'MASTER TT'!$X$1:$X$5897)</f>
        <v>0</v>
      </c>
      <c r="Z59" s="381">
        <f>SUMIF('MASTER TT'!$I$1:$I$5897,$A$1:$A$721,'MASTER TT'!$Y$1:$Y$5897)</f>
        <v>0</v>
      </c>
      <c r="AA59" s="381">
        <f>SUMIF('MASTER TT'!$I$1:$I$5897,$A$1:$A$721,'MASTER TT'!$Z$1:$Z$5897)</f>
        <v>0</v>
      </c>
      <c r="AB59" s="381">
        <f>SUMIF('MASTER TT'!$I$1:$I$5905,$A$1:$A$721,'MASTER TT'!$V$1:$V$5905)</f>
        <v>0</v>
      </c>
      <c r="AC59" s="381">
        <f>SUMIF('MASTER TT'!$I$1:$I$5905,$A$1:$A$721,'MASTER TT'!$AB$1:$AB$5905)</f>
        <v>0</v>
      </c>
      <c r="AD59" s="381">
        <f>SUMIF('MASTER TT'!$I$1:$I$5905,$A$1:$A$721,'MASTER TT'!$P$1:$P$5905)</f>
        <v>0</v>
      </c>
      <c r="AE59" s="381">
        <f t="shared" si="2"/>
        <v>0</v>
      </c>
      <c r="AF59" s="382" t="e">
        <f t="shared" si="6"/>
        <v>#REF!</v>
      </c>
      <c r="AG59" s="383"/>
    </row>
    <row r="60" spans="1:33" ht="14.25" customHeight="1">
      <c r="A60" s="374" t="s">
        <v>3591</v>
      </c>
      <c r="B60" s="375" t="str">
        <f>VLOOKUP($A$2:$A$1749,'ENTER STAFF #S HERE'!$A$1:$B$5073,2,FALSE)</f>
        <v>C1664</v>
      </c>
      <c r="C60" s="374" t="s">
        <v>6586</v>
      </c>
      <c r="D60" s="384" t="s">
        <v>6591</v>
      </c>
      <c r="E60" s="387"/>
      <c r="F60" s="374" t="s">
        <v>6611</v>
      </c>
      <c r="G60" s="374" t="s">
        <v>5663</v>
      </c>
      <c r="H60" s="377">
        <f t="shared" si="0"/>
        <v>48</v>
      </c>
      <c r="I60" s="378" t="e">
        <f>SUMIFS('MASTER TT'!$J$2:$J$11126,'MASTER TT'!$I$2:$I$1126,A60:A18436,'MASTER TT'!$L$2:$L$11126,"&gt;0",'MASTER TT'!$AM$2:$AM$11126,"JAN-APRIL 2026")</f>
        <v>#VALUE!</v>
      </c>
      <c r="J60" s="378">
        <f>SUMIFS('MASTER TT'!$J$2:$J$11126,'MASTER TT'!$I$2:$I$11126,A60:A10100,'MASTER TT'!$L$2:$L$11126,"&gt;0",'MASTER TT'!$AM$2:$AM$11126,"MAY-AUG 2025")</f>
        <v>0</v>
      </c>
      <c r="K60" s="378">
        <f>SUMIFS('MASTER TT'!$J$2:$J$11126,'MASTER TT'!$I$2:$I$11126,A60:A10100,'MASTER TT'!$L$2:$L$11126,"&gt;0",'MASTER TT'!$AM$2:$AM$11126,"SEP-DEC 2025")</f>
        <v>0</v>
      </c>
      <c r="L60" s="378" t="e">
        <f t="shared" si="1"/>
        <v>#VALUE!</v>
      </c>
      <c r="M60" s="379">
        <f>SUMIFS('MASTER TT'!$J$2:$J$1126,'MASTER TT'!$I$2:$I$1126,A60:A10100,'MASTER TT'!$L$2:$L$1126,"&gt;0",'MASTER TT'!$AM$2:$AM$1126,"JAN-APRIL 2025",'MASTER TT'!$AC$2:$AC$1126,"SOT")</f>
        <v>0</v>
      </c>
      <c r="N60" s="379">
        <f>SUMIFS('MASTER TT'!$J$2:$J$1126,'MASTER TT'!$I$2:$I$1126,A60:A10100,'MASTER TT'!$L$2:$L$1126,"&gt;0",'MASTER TT'!$AM$2:$AM$1126,"JAN-APRIL 2025",'MASTER TT'!$AC$2:$AC$1126,"SOB")</f>
        <v>0</v>
      </c>
      <c r="O60" s="379">
        <f>SUMIFS('MASTER TT'!$J$2:$J$1126,'MASTER TT'!$I$2:$I$1126,A60:A10100,'MASTER TT'!$L$2:$L$1126,"&gt;0",'MASTER TT'!$AM$2:$AM$1126,"JAN-APRIL 2025",'MASTER TT'!$AC$2:$AC$1126,"SEASS")</f>
        <v>0</v>
      </c>
      <c r="P60" s="379">
        <f>SUMIFS('MASTER TT'!$J$2:$J$1126,'MASTER TT'!$I$2:$I$1126,A60:A10100,'MASTER TT'!$L$2:$L$1126,"&gt;0",'MASTER TT'!$AM$2:$AM$1126,"JAN-APRIL 2025",'MASTER TT'!$AC$2:$AC$1126,"PTTI")</f>
        <v>0</v>
      </c>
      <c r="Q60" s="381">
        <f>SUMIF('MASTER TT'!$I$1:$I$5897,$A$1:$A$721,'MASTER TT'!$O$1:$O$5897)</f>
        <v>0</v>
      </c>
      <c r="R60" s="381">
        <f>SUMIF('MASTER TT'!$I$1:$I$5897,$A$1:$A$721,'MASTER TT'!$N$1:$N$5897)</f>
        <v>0</v>
      </c>
      <c r="S60" s="381">
        <f>SUMIF('MASTER TT'!$I$1:$I$5897,$A$1:$A$721,'MASTER TT'!$Q$1:$Q$5897)</f>
        <v>0</v>
      </c>
      <c r="T60" s="381">
        <f>SUMIF('MASTER TT'!$I$1:$I$5897,$A$1:$A$721,'MASTER TT'!$S$1:$S$5897)</f>
        <v>0</v>
      </c>
      <c r="U60" s="381">
        <f>SUMIF('MASTER TT'!$I$1:$I$5897,$A$1:$A$721,'MASTER TT'!$R$1:$R$5897)</f>
        <v>0</v>
      </c>
      <c r="V60" s="381">
        <f>SUMIF('MASTER TT'!$I$1:$I$5897,$A$1:$A$721,'MASTER TT'!$T$1:$T$5897)</f>
        <v>0</v>
      </c>
      <c r="W60" s="381">
        <f>SUMIF('MASTER TT'!$I$1:$I$5897,$A$1:$A$721,'MASTER TT'!$U$1:$U$5897)</f>
        <v>0</v>
      </c>
      <c r="X60" s="381">
        <f>SUMIF('MASTER TT'!$I$1:$I$5897,$A$1:$A$721,'MASTER TT'!$W$1:$W$5897)</f>
        <v>0</v>
      </c>
      <c r="Y60" s="381">
        <f>SUMIF('MASTER TT'!$I$1:$I$5897,$A$1:$A$721,'MASTER TT'!$X$1:$X$5897)</f>
        <v>0</v>
      </c>
      <c r="Z60" s="381">
        <f>SUMIF('MASTER TT'!$I$1:$I$5897,$A$1:$A$721,'MASTER TT'!$Y$1:$Y$5897)</f>
        <v>0</v>
      </c>
      <c r="AA60" s="381">
        <f>SUMIF('MASTER TT'!$I$1:$I$5897,$A$1:$A$721,'MASTER TT'!$Z$1:$Z$5897)</f>
        <v>0</v>
      </c>
      <c r="AB60" s="381">
        <f>SUMIF('MASTER TT'!$I$1:$I$5905,$A$1:$A$721,'MASTER TT'!$V$1:$V$5905)</f>
        <v>0</v>
      </c>
      <c r="AC60" s="381">
        <f>SUMIF('MASTER TT'!$I$1:$I$5905,$A$1:$A$721,'MASTER TT'!$AB$1:$AB$5905)</f>
        <v>0</v>
      </c>
      <c r="AD60" s="381">
        <f>SUMIF('MASTER TT'!$I$1:$I$5905,$A$1:$A$721,'MASTER TT'!$P$1:$P$5905)</f>
        <v>0</v>
      </c>
      <c r="AE60" s="381">
        <f t="shared" si="2"/>
        <v>0</v>
      </c>
      <c r="AF60" s="382" t="e">
        <f t="shared" si="6"/>
        <v>#REF!</v>
      </c>
      <c r="AG60" s="383"/>
    </row>
    <row r="61" spans="1:33" ht="14.25" customHeight="1">
      <c r="A61" s="374" t="s">
        <v>4012</v>
      </c>
      <c r="B61" s="375" t="str">
        <f>VLOOKUP($A$2:$A$1749,'ENTER STAFF #S HERE'!$A$1:$B$5073,2,FALSE)</f>
        <v>C1686</v>
      </c>
      <c r="C61" s="374" t="s">
        <v>6583</v>
      </c>
      <c r="D61" s="384" t="s">
        <v>460</v>
      </c>
      <c r="E61" s="387"/>
      <c r="F61" s="387"/>
      <c r="G61" s="374" t="s">
        <v>6585</v>
      </c>
      <c r="H61" s="377">
        <f t="shared" si="0"/>
        <v>90</v>
      </c>
      <c r="I61" s="378" t="e">
        <f>SUMIFS('MASTER TT'!$J$2:$J$11126,'MASTER TT'!$I$2:$I$1126,A61:A18437,'MASTER TT'!$L$2:$L$11126,"&gt;0",'MASTER TT'!$AM$2:$AM$11126,"JAN-APRIL 2026")</f>
        <v>#VALUE!</v>
      </c>
      <c r="J61" s="378">
        <f>SUMIFS('MASTER TT'!$J$2:$J$11126,'MASTER TT'!$I$2:$I$11126,A61:A10101,'MASTER TT'!$L$2:$L$11126,"&gt;0",'MASTER TT'!$AM$2:$AM$11126,"MAY-AUG 2025")</f>
        <v>0</v>
      </c>
      <c r="K61" s="378">
        <f>SUMIFS('MASTER TT'!$J$2:$J$11126,'MASTER TT'!$I$2:$I$11126,A61:A10101,'MASTER TT'!$L$2:$L$11126,"&gt;0",'MASTER TT'!$AM$2:$AM$11126,"SEP-DEC 2025")</f>
        <v>0</v>
      </c>
      <c r="L61" s="378" t="e">
        <f t="shared" si="1"/>
        <v>#VALUE!</v>
      </c>
      <c r="M61" s="379">
        <f>SUMIFS('MASTER TT'!$J$2:$J$1126,'MASTER TT'!$I$2:$I$1126,A61:A10101,'MASTER TT'!$L$2:$L$1126,"&gt;0",'MASTER TT'!$AM$2:$AM$1126,"JAN-APRIL 2025",'MASTER TT'!$AC$2:$AC$1126,"SOT")</f>
        <v>0</v>
      </c>
      <c r="N61" s="379">
        <f>SUMIFS('MASTER TT'!$J$2:$J$1126,'MASTER TT'!$I$2:$I$1126,A61:A10101,'MASTER TT'!$L$2:$L$1126,"&gt;0",'MASTER TT'!$AM$2:$AM$1126,"JAN-APRIL 2025",'MASTER TT'!$AC$2:$AC$1126,"SOB")</f>
        <v>0</v>
      </c>
      <c r="O61" s="379">
        <f>SUMIFS('MASTER TT'!$J$2:$J$1126,'MASTER TT'!$I$2:$I$1126,A61:A10101,'MASTER TT'!$L$2:$L$1126,"&gt;0",'MASTER TT'!$AM$2:$AM$1126,"JAN-APRIL 2025",'MASTER TT'!$AC$2:$AC$1126,"SEASS")</f>
        <v>0</v>
      </c>
      <c r="P61" s="379">
        <f>SUMIFS('MASTER TT'!$J$2:$J$1126,'MASTER TT'!$I$2:$I$1126,A61:A10101,'MASTER TT'!$L$2:$L$1126,"&gt;0",'MASTER TT'!$AM$2:$AM$1126,"JAN-APRIL 2025",'MASTER TT'!$AC$2:$AC$1126,"PTTI")</f>
        <v>0</v>
      </c>
      <c r="Q61" s="381">
        <f>SUMIF('MASTER TT'!$I$1:$I$5897,$A$1:$A$721,'MASTER TT'!$O$1:$O$5897)</f>
        <v>0</v>
      </c>
      <c r="R61" s="381">
        <f>SUMIF('MASTER TT'!$I$1:$I$5897,$A$1:$A$721,'MASTER TT'!$N$1:$N$5897)</f>
        <v>0</v>
      </c>
      <c r="S61" s="381">
        <f>SUMIF('MASTER TT'!$I$1:$I$5897,$A$1:$A$721,'MASTER TT'!$Q$1:$Q$5897)</f>
        <v>0</v>
      </c>
      <c r="T61" s="381">
        <f>SUMIF('MASTER TT'!$I$1:$I$5897,$A$1:$A$721,'MASTER TT'!$S$1:$S$5897)</f>
        <v>0</v>
      </c>
      <c r="U61" s="381">
        <f>SUMIF('MASTER TT'!$I$1:$I$5897,$A$1:$A$721,'MASTER TT'!$R$1:$R$5897)</f>
        <v>0</v>
      </c>
      <c r="V61" s="381">
        <f>SUMIF('MASTER TT'!$I$1:$I$5897,$A$1:$A$721,'MASTER TT'!$T$1:$T$5897)</f>
        <v>0</v>
      </c>
      <c r="W61" s="381">
        <f>SUMIF('MASTER TT'!$I$1:$I$5897,$A$1:$A$721,'MASTER TT'!$U$1:$U$5897)</f>
        <v>0</v>
      </c>
      <c r="X61" s="381">
        <f>SUMIF('MASTER TT'!$I$1:$I$5897,$A$1:$A$721,'MASTER TT'!$W$1:$W$5897)</f>
        <v>0</v>
      </c>
      <c r="Y61" s="381">
        <f>SUMIF('MASTER TT'!$I$1:$I$5897,$A$1:$A$721,'MASTER TT'!$X$1:$X$5897)</f>
        <v>0</v>
      </c>
      <c r="Z61" s="381">
        <f>SUMIF('MASTER TT'!$I$1:$I$5897,$A$1:$A$721,'MASTER TT'!$Y$1:$Y$5897)</f>
        <v>0</v>
      </c>
      <c r="AA61" s="381">
        <f>SUMIF('MASTER TT'!$I$1:$I$5897,$A$1:$A$721,'MASTER TT'!$Z$1:$Z$5897)</f>
        <v>0</v>
      </c>
      <c r="AB61" s="381">
        <f>SUMIF('MASTER TT'!$I$1:$I$5905,$A$1:$A$721,'MASTER TT'!$V$1:$V$5905)</f>
        <v>0</v>
      </c>
      <c r="AC61" s="381">
        <f>SUMIF('MASTER TT'!$I$1:$I$5905,$A$1:$A$721,'MASTER TT'!$AB$1:$AB$5905)</f>
        <v>0</v>
      </c>
      <c r="AD61" s="381">
        <f>SUMIF('MASTER TT'!$I$1:$I$5905,$A$1:$A$721,'MASTER TT'!$P$1:$P$5905)</f>
        <v>0</v>
      </c>
      <c r="AE61" s="381">
        <f t="shared" si="2"/>
        <v>0</v>
      </c>
      <c r="AF61" s="382" t="e">
        <f t="shared" si="6"/>
        <v>#REF!</v>
      </c>
      <c r="AG61" s="383"/>
    </row>
    <row r="62" spans="1:33" ht="14.25" customHeight="1">
      <c r="A62" s="374" t="s">
        <v>3723</v>
      </c>
      <c r="B62" s="375" t="str">
        <f>VLOOKUP($A$2:$A$1749,'ENTER STAFF #S HERE'!$A$1:$B$5073,2,FALSE)</f>
        <v>C1736</v>
      </c>
      <c r="C62" s="374" t="s">
        <v>6583</v>
      </c>
      <c r="D62" s="384" t="s">
        <v>6587</v>
      </c>
      <c r="E62" s="374" t="s">
        <v>5680</v>
      </c>
      <c r="F62" s="374" t="s">
        <v>6609</v>
      </c>
      <c r="G62" s="374" t="s">
        <v>5663</v>
      </c>
      <c r="H62" s="377">
        <f t="shared" si="0"/>
        <v>48</v>
      </c>
      <c r="I62" s="378" t="e">
        <f>SUMIFS('MASTER TT'!$J$2:$J$11126,'MASTER TT'!$I$2:$I$1126,A62:A18438,'MASTER TT'!$L$2:$L$11126,"&gt;0",'MASTER TT'!$AM$2:$AM$11126,"JAN-APRIL 2026")</f>
        <v>#VALUE!</v>
      </c>
      <c r="J62" s="378">
        <f>SUMIFS('MASTER TT'!$J$2:$J$11126,'MASTER TT'!$I$2:$I$11126,A62:A10102,'MASTER TT'!$L$2:$L$11126,"&gt;0",'MASTER TT'!$AM$2:$AM$11126,"MAY-AUG 2025")</f>
        <v>0</v>
      </c>
      <c r="K62" s="378">
        <f>SUMIFS('MASTER TT'!$J$2:$J$11126,'MASTER TT'!$I$2:$I$11126,A62:A10102,'MASTER TT'!$L$2:$L$11126,"&gt;0",'MASTER TT'!$AM$2:$AM$11126,"SEP-DEC 2025")</f>
        <v>0</v>
      </c>
      <c r="L62" s="378" t="e">
        <f t="shared" si="1"/>
        <v>#VALUE!</v>
      </c>
      <c r="M62" s="379">
        <f>SUMIFS('MASTER TT'!$J$2:$J$1126,'MASTER TT'!$I$2:$I$1126,A62:A10102,'MASTER TT'!$L$2:$L$1126,"&gt;0",'MASTER TT'!$AM$2:$AM$1126,"JAN-APRIL 2025",'MASTER TT'!$AC$2:$AC$1126,"SOT")</f>
        <v>0</v>
      </c>
      <c r="N62" s="379">
        <f>SUMIFS('MASTER TT'!$J$2:$J$1126,'MASTER TT'!$I$2:$I$1126,A62:A10102,'MASTER TT'!$L$2:$L$1126,"&gt;0",'MASTER TT'!$AM$2:$AM$1126,"JAN-APRIL 2025",'MASTER TT'!$AC$2:$AC$1126,"SOB")</f>
        <v>0</v>
      </c>
      <c r="O62" s="379">
        <f>SUMIFS('MASTER TT'!$J$2:$J$1126,'MASTER TT'!$I$2:$I$1126,A62:A10102,'MASTER TT'!$L$2:$L$1126,"&gt;0",'MASTER TT'!$AM$2:$AM$1126,"JAN-APRIL 2025",'MASTER TT'!$AC$2:$AC$1126,"SEASS")</f>
        <v>0</v>
      </c>
      <c r="P62" s="379">
        <f>SUMIFS('MASTER TT'!$J$2:$J$1126,'MASTER TT'!$I$2:$I$1126,A62:A10102,'MASTER TT'!$L$2:$L$1126,"&gt;0",'MASTER TT'!$AM$2:$AM$1126,"JAN-APRIL 2025",'MASTER TT'!$AC$2:$AC$1126,"PTTI")</f>
        <v>0</v>
      </c>
      <c r="Q62" s="381">
        <f>SUMIF('MASTER TT'!$I$1:$I$5897,$A$1:$A$721,'MASTER TT'!$O$1:$O$5897)</f>
        <v>0</v>
      </c>
      <c r="R62" s="381">
        <f>SUMIF('MASTER TT'!$I$1:$I$5897,$A$1:$A$721,'MASTER TT'!$N$1:$N$5897)</f>
        <v>0</v>
      </c>
      <c r="S62" s="381">
        <f>SUMIF('MASTER TT'!$I$1:$I$5897,$A$1:$A$721,'MASTER TT'!$Q$1:$Q$5897)</f>
        <v>0</v>
      </c>
      <c r="T62" s="381">
        <f>SUMIF('MASTER TT'!$I$1:$I$5897,$A$1:$A$721,'MASTER TT'!$S$1:$S$5897)</f>
        <v>0</v>
      </c>
      <c r="U62" s="381">
        <f>SUMIF('MASTER TT'!$I$1:$I$5897,$A$1:$A$721,'MASTER TT'!$R$1:$R$5897)</f>
        <v>0</v>
      </c>
      <c r="V62" s="381">
        <f>SUMIF('MASTER TT'!$I$1:$I$5897,$A$1:$A$721,'MASTER TT'!$T$1:$T$5897)</f>
        <v>0</v>
      </c>
      <c r="W62" s="381">
        <f>SUMIF('MASTER TT'!$I$1:$I$5897,$A$1:$A$721,'MASTER TT'!$U$1:$U$5897)</f>
        <v>0</v>
      </c>
      <c r="X62" s="381">
        <f>SUMIF('MASTER TT'!$I$1:$I$5897,$A$1:$A$721,'MASTER TT'!$W$1:$W$5897)</f>
        <v>0</v>
      </c>
      <c r="Y62" s="381">
        <f>SUMIF('MASTER TT'!$I$1:$I$5897,$A$1:$A$721,'MASTER TT'!$X$1:$X$5897)</f>
        <v>0</v>
      </c>
      <c r="Z62" s="381">
        <f>SUMIF('MASTER TT'!$I$1:$I$5897,$A$1:$A$721,'MASTER TT'!$Y$1:$Y$5897)</f>
        <v>0</v>
      </c>
      <c r="AA62" s="381">
        <f>SUMIF('MASTER TT'!$I$1:$I$5897,$A$1:$A$721,'MASTER TT'!$Z$1:$Z$5897)</f>
        <v>0</v>
      </c>
      <c r="AB62" s="381">
        <f>SUMIF('MASTER TT'!$I$1:$I$5905,$A$1:$A$721,'MASTER TT'!$V$1:$V$5905)</f>
        <v>0</v>
      </c>
      <c r="AC62" s="381">
        <f>SUMIF('MASTER TT'!$I$1:$I$5905,$A$1:$A$721,'MASTER TT'!$AB$1:$AB$5905)</f>
        <v>0</v>
      </c>
      <c r="AD62" s="381">
        <f>SUMIF('MASTER TT'!$I$1:$I$5905,$A$1:$A$721,'MASTER TT'!$P$1:$P$5905)</f>
        <v>0</v>
      </c>
      <c r="AE62" s="381">
        <f t="shared" si="2"/>
        <v>0</v>
      </c>
      <c r="AF62" s="382" t="e">
        <f t="shared" si="6"/>
        <v>#REF!</v>
      </c>
      <c r="AG62" s="383"/>
    </row>
    <row r="63" spans="1:33" ht="14.25" customHeight="1">
      <c r="A63" s="374" t="s">
        <v>4014</v>
      </c>
      <c r="B63" s="375" t="str">
        <f>VLOOKUP($A$2:$A$1749,'ENTER STAFF #S HERE'!$A$1:$B$5073,2,FALSE)</f>
        <v>C1690</v>
      </c>
      <c r="C63" s="374" t="s">
        <v>6583</v>
      </c>
      <c r="D63" s="384" t="s">
        <v>460</v>
      </c>
      <c r="E63" s="388"/>
      <c r="F63" s="387"/>
      <c r="G63" s="374" t="s">
        <v>6585</v>
      </c>
      <c r="H63" s="377">
        <f t="shared" si="0"/>
        <v>90</v>
      </c>
      <c r="I63" s="378" t="e">
        <f>SUMIFS('MASTER TT'!$J$2:$J$11126,'MASTER TT'!$I$2:$I$1126,A63:A18439,'MASTER TT'!$L$2:$L$11126,"&gt;0",'MASTER TT'!$AM$2:$AM$11126,"JAN-APRIL 2026")</f>
        <v>#VALUE!</v>
      </c>
      <c r="J63" s="378">
        <f>SUMIFS('MASTER TT'!$J$2:$J$11126,'MASTER TT'!$I$2:$I$11126,A63:A10103,'MASTER TT'!$L$2:$L$11126,"&gt;0",'MASTER TT'!$AM$2:$AM$11126,"MAY-AUG 2025")</f>
        <v>0</v>
      </c>
      <c r="K63" s="378">
        <f>SUMIFS('MASTER TT'!$J$2:$J$11126,'MASTER TT'!$I$2:$I$11126,A63:A10103,'MASTER TT'!$L$2:$L$11126,"&gt;0",'MASTER TT'!$AM$2:$AM$11126,"SEP-DEC 2025")</f>
        <v>0</v>
      </c>
      <c r="L63" s="378" t="e">
        <f t="shared" si="1"/>
        <v>#VALUE!</v>
      </c>
      <c r="M63" s="379">
        <f>SUMIFS('MASTER TT'!$J$2:$J$1126,'MASTER TT'!$I$2:$I$1126,A63:A10103,'MASTER TT'!$L$2:$L$1126,"&gt;0",'MASTER TT'!$AM$2:$AM$1126,"JAN-APRIL 2025",'MASTER TT'!$AC$2:$AC$1126,"SOT")</f>
        <v>0</v>
      </c>
      <c r="N63" s="379">
        <f>SUMIFS('MASTER TT'!$J$2:$J$1126,'MASTER TT'!$I$2:$I$1126,A63:A10103,'MASTER TT'!$L$2:$L$1126,"&gt;0",'MASTER TT'!$AM$2:$AM$1126,"JAN-APRIL 2025",'MASTER TT'!$AC$2:$AC$1126,"SOB")</f>
        <v>0</v>
      </c>
      <c r="O63" s="379">
        <f>SUMIFS('MASTER TT'!$J$2:$J$1126,'MASTER TT'!$I$2:$I$1126,A63:A10103,'MASTER TT'!$L$2:$L$1126,"&gt;0",'MASTER TT'!$AM$2:$AM$1126,"JAN-APRIL 2025",'MASTER TT'!$AC$2:$AC$1126,"SEASS")</f>
        <v>0</v>
      </c>
      <c r="P63" s="379">
        <f>SUMIFS('MASTER TT'!$J$2:$J$1126,'MASTER TT'!$I$2:$I$1126,A63:A10103,'MASTER TT'!$L$2:$L$1126,"&gt;0",'MASTER TT'!$AM$2:$AM$1126,"JAN-APRIL 2025",'MASTER TT'!$AC$2:$AC$1126,"PTTI")</f>
        <v>0</v>
      </c>
      <c r="Q63" s="381">
        <f>SUMIF('MASTER TT'!$I$1:$I$5897,$A$1:$A$721,'MASTER TT'!$O$1:$O$5897)</f>
        <v>0</v>
      </c>
      <c r="R63" s="381">
        <f>SUMIF('MASTER TT'!$I$1:$I$5897,$A$1:$A$721,'MASTER TT'!$N$1:$N$5897)</f>
        <v>0</v>
      </c>
      <c r="S63" s="381">
        <f>SUMIF('MASTER TT'!$I$1:$I$5897,$A$1:$A$721,'MASTER TT'!$Q$1:$Q$5897)</f>
        <v>0</v>
      </c>
      <c r="T63" s="381">
        <f>SUMIF('MASTER TT'!$I$1:$I$5897,$A$1:$A$721,'MASTER TT'!$S$1:$S$5897)</f>
        <v>0</v>
      </c>
      <c r="U63" s="381">
        <f>SUMIF('MASTER TT'!$I$1:$I$5897,$A$1:$A$721,'MASTER TT'!$R$1:$R$5897)</f>
        <v>0</v>
      </c>
      <c r="V63" s="381">
        <f>SUMIF('MASTER TT'!$I$1:$I$5897,$A$1:$A$721,'MASTER TT'!$T$1:$T$5897)</f>
        <v>0</v>
      </c>
      <c r="W63" s="381">
        <f>SUMIF('MASTER TT'!$I$1:$I$5897,$A$1:$A$721,'MASTER TT'!$U$1:$U$5897)</f>
        <v>0</v>
      </c>
      <c r="X63" s="381">
        <f>SUMIF('MASTER TT'!$I$1:$I$5897,$A$1:$A$721,'MASTER TT'!$W$1:$W$5897)</f>
        <v>0</v>
      </c>
      <c r="Y63" s="381">
        <f>SUMIF('MASTER TT'!$I$1:$I$5897,$A$1:$A$721,'MASTER TT'!$X$1:$X$5897)</f>
        <v>0</v>
      </c>
      <c r="Z63" s="381">
        <f>SUMIF('MASTER TT'!$I$1:$I$5897,$A$1:$A$721,'MASTER TT'!$Y$1:$Y$5897)</f>
        <v>0</v>
      </c>
      <c r="AA63" s="381">
        <f>SUMIF('MASTER TT'!$I$1:$I$5897,$A$1:$A$721,'MASTER TT'!$Z$1:$Z$5897)</f>
        <v>0</v>
      </c>
      <c r="AB63" s="381">
        <f>SUMIF('MASTER TT'!$I$1:$I$5905,$A$1:$A$721,'MASTER TT'!$V$1:$V$5905)</f>
        <v>0</v>
      </c>
      <c r="AC63" s="381">
        <f>SUMIF('MASTER TT'!$I$1:$I$5905,$A$1:$A$721,'MASTER TT'!$AB$1:$AB$5905)</f>
        <v>0</v>
      </c>
      <c r="AD63" s="381">
        <f>SUMIF('MASTER TT'!$I$1:$I$5905,$A$1:$A$721,'MASTER TT'!$P$1:$P$5905)</f>
        <v>0</v>
      </c>
      <c r="AE63" s="381">
        <f t="shared" si="2"/>
        <v>0</v>
      </c>
      <c r="AF63" s="382"/>
      <c r="AG63" s="383"/>
    </row>
    <row r="64" spans="1:33" ht="14.25" customHeight="1">
      <c r="A64" s="374" t="s">
        <v>4142</v>
      </c>
      <c r="B64" s="375" t="str">
        <f>VLOOKUP($A$2:$A$1749,'ENTER STAFF #S HERE'!$A$1:$B$5073,2,FALSE)</f>
        <v>C1609</v>
      </c>
      <c r="C64" s="374" t="s">
        <v>6586</v>
      </c>
      <c r="D64" s="374" t="s">
        <v>6595</v>
      </c>
      <c r="E64" s="384" t="s">
        <v>6072</v>
      </c>
      <c r="F64" s="388"/>
      <c r="G64" s="374" t="s">
        <v>5663</v>
      </c>
      <c r="H64" s="377">
        <f t="shared" si="0"/>
        <v>48</v>
      </c>
      <c r="I64" s="378" t="e">
        <f>SUMIFS('MASTER TT'!$J$2:$J$11126,'MASTER TT'!$I$2:$I$1126,A64:A18440,'MASTER TT'!$L$2:$L$11126,"&gt;0",'MASTER TT'!$AM$2:$AM$11126,"JAN-APRIL 2026")</f>
        <v>#VALUE!</v>
      </c>
      <c r="J64" s="378">
        <f>SUMIFS('MASTER TT'!$J$2:$J$11126,'MASTER TT'!$I$2:$I$11126,A64:A10104,'MASTER TT'!$L$2:$L$11126,"&gt;0",'MASTER TT'!$AM$2:$AM$11126,"MAY-AUG 2025")</f>
        <v>0</v>
      </c>
      <c r="K64" s="378">
        <f>SUMIFS('MASTER TT'!$J$2:$J$11126,'MASTER TT'!$I$2:$I$11126,A64:A10104,'MASTER TT'!$L$2:$L$11126,"&gt;0",'MASTER TT'!$AM$2:$AM$11126,"SEP-DEC 2025")</f>
        <v>0</v>
      </c>
      <c r="L64" s="378" t="e">
        <f t="shared" si="1"/>
        <v>#VALUE!</v>
      </c>
      <c r="M64" s="379">
        <f>SUMIFS('MASTER TT'!$J$2:$J$1126,'MASTER TT'!$I$2:$I$1126,A64:A10104,'MASTER TT'!$L$2:$L$1126,"&gt;0",'MASTER TT'!$AM$2:$AM$1126,"JAN-APRIL 2025",'MASTER TT'!$AC$2:$AC$1126,"SOT")</f>
        <v>0</v>
      </c>
      <c r="N64" s="379">
        <f>SUMIFS('MASTER TT'!$J$2:$J$1126,'MASTER TT'!$I$2:$I$1126,A64:A10104,'MASTER TT'!$L$2:$L$1126,"&gt;0",'MASTER TT'!$AM$2:$AM$1126,"JAN-APRIL 2025",'MASTER TT'!$AC$2:$AC$1126,"SOB")</f>
        <v>0</v>
      </c>
      <c r="O64" s="379">
        <f>SUMIFS('MASTER TT'!$J$2:$J$1126,'MASTER TT'!$I$2:$I$1126,A64:A10104,'MASTER TT'!$L$2:$L$1126,"&gt;0",'MASTER TT'!$AM$2:$AM$1126,"JAN-APRIL 2025",'MASTER TT'!$AC$2:$AC$1126,"SEASS")</f>
        <v>0</v>
      </c>
      <c r="P64" s="379">
        <f>SUMIFS('MASTER TT'!$J$2:$J$1126,'MASTER TT'!$I$2:$I$1126,A64:A10104,'MASTER TT'!$L$2:$L$1126,"&gt;0",'MASTER TT'!$AM$2:$AM$1126,"JAN-APRIL 2025",'MASTER TT'!$AC$2:$AC$1126,"PTTI")</f>
        <v>0</v>
      </c>
      <c r="Q64" s="381">
        <f>SUMIF('MASTER TT'!$I$1:$I$5897,$A$1:$A$721,'MASTER TT'!$O$1:$O$5897)</f>
        <v>0</v>
      </c>
      <c r="R64" s="381">
        <f>SUMIF('MASTER TT'!$I$1:$I$5897,$A$1:$A$721,'MASTER TT'!$N$1:$N$5897)</f>
        <v>0</v>
      </c>
      <c r="S64" s="381">
        <f>SUMIF('MASTER TT'!$I$1:$I$5897,$A$1:$A$721,'MASTER TT'!$Q$1:$Q$5897)</f>
        <v>0</v>
      </c>
      <c r="T64" s="381">
        <f>SUMIF('MASTER TT'!$I$1:$I$5897,$A$1:$A$721,'MASTER TT'!$S$1:$S$5897)</f>
        <v>0</v>
      </c>
      <c r="U64" s="381">
        <f>SUMIF('MASTER TT'!$I$1:$I$5897,$A$1:$A$721,'MASTER TT'!$R$1:$R$5897)</f>
        <v>0</v>
      </c>
      <c r="V64" s="381">
        <f>SUMIF('MASTER TT'!$I$1:$I$5897,$A$1:$A$721,'MASTER TT'!$T$1:$T$5897)</f>
        <v>0</v>
      </c>
      <c r="W64" s="381">
        <f>SUMIF('MASTER TT'!$I$1:$I$5897,$A$1:$A$721,'MASTER TT'!$U$1:$U$5897)</f>
        <v>0</v>
      </c>
      <c r="X64" s="381">
        <f>SUMIF('MASTER TT'!$I$1:$I$5897,$A$1:$A$721,'MASTER TT'!$W$1:$W$5897)</f>
        <v>0</v>
      </c>
      <c r="Y64" s="381">
        <f>SUMIF('MASTER TT'!$I$1:$I$5897,$A$1:$A$721,'MASTER TT'!$X$1:$X$5897)</f>
        <v>0</v>
      </c>
      <c r="Z64" s="381">
        <f>SUMIF('MASTER TT'!$I$1:$I$5897,$A$1:$A$721,'MASTER TT'!$Y$1:$Y$5897)</f>
        <v>0</v>
      </c>
      <c r="AA64" s="381">
        <f>SUMIF('MASTER TT'!$I$1:$I$5897,$A$1:$A$721,'MASTER TT'!$Z$1:$Z$5897)</f>
        <v>0</v>
      </c>
      <c r="AB64" s="381">
        <f>SUMIF('MASTER TT'!$I$1:$I$5905,$A$1:$A$721,'MASTER TT'!$V$1:$V$5905)</f>
        <v>0</v>
      </c>
      <c r="AC64" s="381">
        <f>SUMIF('MASTER TT'!$I$1:$I$5905,$A$1:$A$721,'MASTER TT'!$AB$1:$AB$5905)</f>
        <v>0</v>
      </c>
      <c r="AD64" s="381">
        <f>SUMIF('MASTER TT'!$I$1:$I$5905,$A$1:$A$721,'MASTER TT'!$P$1:$P$5905)</f>
        <v>0</v>
      </c>
      <c r="AE64" s="381">
        <f t="shared" si="2"/>
        <v>0</v>
      </c>
      <c r="AF64" s="382" t="e">
        <f t="shared" ref="AF64:AF71" si="7">#REF!-SUM(Q64:AD64)</f>
        <v>#REF!</v>
      </c>
      <c r="AG64" s="383"/>
    </row>
    <row r="65" spans="1:33" ht="14.25" customHeight="1">
      <c r="A65" s="374" t="s">
        <v>3938</v>
      </c>
      <c r="B65" s="375" t="str">
        <f>VLOOKUP($A$2:$A$1749,'ENTER STAFF #S HERE'!$A$1:$B$5073,2,FALSE)</f>
        <v>C1761</v>
      </c>
      <c r="C65" s="374" t="s">
        <v>6586</v>
      </c>
      <c r="D65" s="384" t="s">
        <v>6595</v>
      </c>
      <c r="E65" s="374" t="s">
        <v>6072</v>
      </c>
      <c r="F65" s="387"/>
      <c r="G65" s="374" t="s">
        <v>5663</v>
      </c>
      <c r="H65" s="377">
        <f t="shared" si="0"/>
        <v>48</v>
      </c>
      <c r="I65" s="378" t="e">
        <f>SUMIFS('MASTER TT'!$J$2:$J$11126,'MASTER TT'!$I$2:$I$1126,A65:A18441,'MASTER TT'!$L$2:$L$11126,"&gt;0",'MASTER TT'!$AM$2:$AM$11126,"JAN-APRIL 2026")</f>
        <v>#VALUE!</v>
      </c>
      <c r="J65" s="378">
        <f>SUMIFS('MASTER TT'!$J$2:$J$11126,'MASTER TT'!$I$2:$I$11126,A65:A10105,'MASTER TT'!$L$2:$L$11126,"&gt;0",'MASTER TT'!$AM$2:$AM$11126,"MAY-AUG 2025")</f>
        <v>0</v>
      </c>
      <c r="K65" s="378">
        <f>SUMIFS('MASTER TT'!$J$2:$J$11126,'MASTER TT'!$I$2:$I$11126,A65:A10105,'MASTER TT'!$L$2:$L$11126,"&gt;0",'MASTER TT'!$AM$2:$AM$11126,"SEP-DEC 2025")</f>
        <v>0</v>
      </c>
      <c r="L65" s="378" t="e">
        <f t="shared" si="1"/>
        <v>#VALUE!</v>
      </c>
      <c r="M65" s="379">
        <f>SUMIFS('MASTER TT'!$J$2:$J$1126,'MASTER TT'!$I$2:$I$1126,A65:A10105,'MASTER TT'!$L$2:$L$1126,"&gt;0",'MASTER TT'!$AM$2:$AM$1126,"JAN-APRIL 2025",'MASTER TT'!$AC$2:$AC$1126,"SOT")</f>
        <v>0</v>
      </c>
      <c r="N65" s="379">
        <f>SUMIFS('MASTER TT'!$J$2:$J$1126,'MASTER TT'!$I$2:$I$1126,A65:A10105,'MASTER TT'!$L$2:$L$1126,"&gt;0",'MASTER TT'!$AM$2:$AM$1126,"JAN-APRIL 2025",'MASTER TT'!$AC$2:$AC$1126,"SOB")</f>
        <v>0</v>
      </c>
      <c r="O65" s="379">
        <f>SUMIFS('MASTER TT'!$J$2:$J$1126,'MASTER TT'!$I$2:$I$1126,A65:A10105,'MASTER TT'!$L$2:$L$1126,"&gt;0",'MASTER TT'!$AM$2:$AM$1126,"JAN-APRIL 2025",'MASTER TT'!$AC$2:$AC$1126,"SEASS")</f>
        <v>0</v>
      </c>
      <c r="P65" s="379">
        <f>SUMIFS('MASTER TT'!$J$2:$J$1126,'MASTER TT'!$I$2:$I$1126,A65:A10105,'MASTER TT'!$L$2:$L$1126,"&gt;0",'MASTER TT'!$AM$2:$AM$1126,"JAN-APRIL 2025",'MASTER TT'!$AC$2:$AC$1126,"PTTI")</f>
        <v>0</v>
      </c>
      <c r="Q65" s="381">
        <f>SUMIF('MASTER TT'!$I$1:$I$5897,$A$1:$A$721,'MASTER TT'!$O$1:$O$5897)</f>
        <v>0</v>
      </c>
      <c r="R65" s="381">
        <f>SUMIF('MASTER TT'!$I$1:$I$5897,$A$1:$A$721,'MASTER TT'!$N$1:$N$5897)</f>
        <v>0</v>
      </c>
      <c r="S65" s="381">
        <f>SUMIF('MASTER TT'!$I$1:$I$5897,$A$1:$A$721,'MASTER TT'!$Q$1:$Q$5897)</f>
        <v>0</v>
      </c>
      <c r="T65" s="381">
        <f>SUMIF('MASTER TT'!$I$1:$I$5897,$A$1:$A$721,'MASTER TT'!$S$1:$S$5897)</f>
        <v>0</v>
      </c>
      <c r="U65" s="381">
        <f>SUMIF('MASTER TT'!$I$1:$I$5897,$A$1:$A$721,'MASTER TT'!$R$1:$R$5897)</f>
        <v>0</v>
      </c>
      <c r="V65" s="381">
        <f>SUMIF('MASTER TT'!$I$1:$I$5897,$A$1:$A$721,'MASTER TT'!$T$1:$T$5897)</f>
        <v>0</v>
      </c>
      <c r="W65" s="381">
        <f>SUMIF('MASTER TT'!$I$1:$I$5897,$A$1:$A$721,'MASTER TT'!$U$1:$U$5897)</f>
        <v>0</v>
      </c>
      <c r="X65" s="381">
        <f>SUMIF('MASTER TT'!$I$1:$I$5897,$A$1:$A$721,'MASTER TT'!$W$1:$W$5897)</f>
        <v>3</v>
      </c>
      <c r="Y65" s="381">
        <f>SUMIF('MASTER TT'!$I$1:$I$5897,$A$1:$A$721,'MASTER TT'!$X$1:$X$5897)</f>
        <v>0</v>
      </c>
      <c r="Z65" s="381">
        <f>SUMIF('MASTER TT'!$I$1:$I$5897,$A$1:$A$721,'MASTER TT'!$Y$1:$Y$5897)</f>
        <v>0</v>
      </c>
      <c r="AA65" s="381">
        <f>SUMIF('MASTER TT'!$I$1:$I$5897,$A$1:$A$721,'MASTER TT'!$Z$1:$Z$5897)</f>
        <v>0</v>
      </c>
      <c r="AB65" s="381">
        <f>SUMIF('MASTER TT'!$I$1:$I$5905,$A$1:$A$721,'MASTER TT'!$V$1:$V$5905)</f>
        <v>0</v>
      </c>
      <c r="AC65" s="381">
        <f>SUMIF('MASTER TT'!$I$1:$I$5905,$A$1:$A$721,'MASTER TT'!$AB$1:$AB$5905)</f>
        <v>0</v>
      </c>
      <c r="AD65" s="381">
        <f>SUMIF('MASTER TT'!$I$1:$I$5905,$A$1:$A$721,'MASTER TT'!$P$1:$P$5905)</f>
        <v>0</v>
      </c>
      <c r="AE65" s="381">
        <f t="shared" si="2"/>
        <v>3</v>
      </c>
      <c r="AF65" s="382" t="e">
        <f t="shared" si="7"/>
        <v>#REF!</v>
      </c>
      <c r="AG65" s="383"/>
    </row>
    <row r="66" spans="1:33" ht="14.25" customHeight="1">
      <c r="A66" s="374" t="s">
        <v>4016</v>
      </c>
      <c r="B66" s="375" t="str">
        <f>VLOOKUP($A$2:$A$1749,'ENTER STAFF #S HERE'!$A$1:$B$5073,2,FALSE)</f>
        <v>C0900</v>
      </c>
      <c r="C66" s="374" t="s">
        <v>6586</v>
      </c>
      <c r="D66" s="384" t="s">
        <v>460</v>
      </c>
      <c r="E66" s="387"/>
      <c r="F66" s="387"/>
      <c r="G66" s="374" t="s">
        <v>6585</v>
      </c>
      <c r="H66" s="377">
        <f t="shared" si="0"/>
        <v>90</v>
      </c>
      <c r="I66" s="378" t="e">
        <f>SUMIFS('MASTER TT'!$J$2:$J$11126,'MASTER TT'!$I$2:$I$1126,A66:A18442,'MASTER TT'!$L$2:$L$11126,"&gt;0",'MASTER TT'!$AM$2:$AM$11126,"JAN-APRIL 2026")</f>
        <v>#VALUE!</v>
      </c>
      <c r="J66" s="378">
        <f>SUMIFS('MASTER TT'!$J$2:$J$11126,'MASTER TT'!$I$2:$I$11126,A66:A10106,'MASTER TT'!$L$2:$L$11126,"&gt;0",'MASTER TT'!$AM$2:$AM$11126,"MAY-AUG 2025")</f>
        <v>0</v>
      </c>
      <c r="K66" s="378">
        <f>SUMIFS('MASTER TT'!$J$2:$J$11126,'MASTER TT'!$I$2:$I$11126,A66:A10106,'MASTER TT'!$L$2:$L$11126,"&gt;0",'MASTER TT'!$AM$2:$AM$11126,"SEP-DEC 2025")</f>
        <v>0</v>
      </c>
      <c r="L66" s="378" t="e">
        <f t="shared" si="1"/>
        <v>#VALUE!</v>
      </c>
      <c r="M66" s="379">
        <f>SUMIFS('MASTER TT'!$J$2:$J$1126,'MASTER TT'!$I$2:$I$1126,A66:A10106,'MASTER TT'!$L$2:$L$1126,"&gt;0",'MASTER TT'!$AM$2:$AM$1126,"JAN-APRIL 2025",'MASTER TT'!$AC$2:$AC$1126,"SOT")</f>
        <v>0</v>
      </c>
      <c r="N66" s="379">
        <f>SUMIFS('MASTER TT'!$J$2:$J$1126,'MASTER TT'!$I$2:$I$1126,A66:A10106,'MASTER TT'!$L$2:$L$1126,"&gt;0",'MASTER TT'!$AM$2:$AM$1126,"JAN-APRIL 2025",'MASTER TT'!$AC$2:$AC$1126,"SOB")</f>
        <v>0</v>
      </c>
      <c r="O66" s="379">
        <f>SUMIFS('MASTER TT'!$J$2:$J$1126,'MASTER TT'!$I$2:$I$1126,A66:A10106,'MASTER TT'!$L$2:$L$1126,"&gt;0",'MASTER TT'!$AM$2:$AM$1126,"JAN-APRIL 2025",'MASTER TT'!$AC$2:$AC$1126,"SEASS")</f>
        <v>0</v>
      </c>
      <c r="P66" s="379">
        <f>SUMIFS('MASTER TT'!$J$2:$J$1126,'MASTER TT'!$I$2:$I$1126,A66:A10106,'MASTER TT'!$L$2:$L$1126,"&gt;0",'MASTER TT'!$AM$2:$AM$1126,"JAN-APRIL 2025",'MASTER TT'!$AC$2:$AC$1126,"PTTI")</f>
        <v>0</v>
      </c>
      <c r="Q66" s="381">
        <f>SUMIF('MASTER TT'!$I$1:$I$5897,$A$1:$A$721,'MASTER TT'!$O$1:$O$5897)</f>
        <v>0</v>
      </c>
      <c r="R66" s="381">
        <f>SUMIF('MASTER TT'!$I$1:$I$5897,$A$1:$A$721,'MASTER TT'!$N$1:$N$5897)</f>
        <v>0</v>
      </c>
      <c r="S66" s="381">
        <f>SUMIF('MASTER TT'!$I$1:$I$5897,$A$1:$A$721,'MASTER TT'!$Q$1:$Q$5897)</f>
        <v>0</v>
      </c>
      <c r="T66" s="381">
        <f>SUMIF('MASTER TT'!$I$1:$I$5897,$A$1:$A$721,'MASTER TT'!$S$1:$S$5897)</f>
        <v>0</v>
      </c>
      <c r="U66" s="381">
        <f>SUMIF('MASTER TT'!$I$1:$I$5897,$A$1:$A$721,'MASTER TT'!$R$1:$R$5897)</f>
        <v>0</v>
      </c>
      <c r="V66" s="381">
        <f>SUMIF('MASTER TT'!$I$1:$I$5897,$A$1:$A$721,'MASTER TT'!$T$1:$T$5897)</f>
        <v>0</v>
      </c>
      <c r="W66" s="381">
        <f>SUMIF('MASTER TT'!$I$1:$I$5897,$A$1:$A$721,'MASTER TT'!$U$1:$U$5897)</f>
        <v>0</v>
      </c>
      <c r="X66" s="381">
        <f>SUMIF('MASTER TT'!$I$1:$I$5897,$A$1:$A$721,'MASTER TT'!$W$1:$W$5897)</f>
        <v>0</v>
      </c>
      <c r="Y66" s="381">
        <f>SUMIF('MASTER TT'!$I$1:$I$5897,$A$1:$A$721,'MASTER TT'!$X$1:$X$5897)</f>
        <v>0</v>
      </c>
      <c r="Z66" s="381">
        <f>SUMIF('MASTER TT'!$I$1:$I$5897,$A$1:$A$721,'MASTER TT'!$Y$1:$Y$5897)</f>
        <v>0</v>
      </c>
      <c r="AA66" s="381">
        <f>SUMIF('MASTER TT'!$I$1:$I$5897,$A$1:$A$721,'MASTER TT'!$Z$1:$Z$5897)</f>
        <v>0</v>
      </c>
      <c r="AB66" s="381">
        <f>SUMIF('MASTER TT'!$I$1:$I$5905,$A$1:$A$721,'MASTER TT'!$V$1:$V$5905)</f>
        <v>0</v>
      </c>
      <c r="AC66" s="381">
        <f>SUMIF('MASTER TT'!$I$1:$I$5905,$A$1:$A$721,'MASTER TT'!$AB$1:$AB$5905)</f>
        <v>0</v>
      </c>
      <c r="AD66" s="381">
        <f>SUMIF('MASTER TT'!$I$1:$I$5905,$A$1:$A$721,'MASTER TT'!$P$1:$P$5905)</f>
        <v>0</v>
      </c>
      <c r="AE66" s="381">
        <f t="shared" si="2"/>
        <v>0</v>
      </c>
      <c r="AF66" s="382" t="e">
        <f t="shared" si="7"/>
        <v>#REF!</v>
      </c>
      <c r="AG66" s="383"/>
    </row>
    <row r="67" spans="1:33" ht="14.25" customHeight="1">
      <c r="A67" s="374" t="s">
        <v>4317</v>
      </c>
      <c r="B67" s="375">
        <f>VLOOKUP($A$2:$A$1749,'ENTER STAFF #S HERE'!$A$1:$B$5073,2,FALSE)</f>
        <v>0</v>
      </c>
      <c r="C67" s="374" t="s">
        <v>6583</v>
      </c>
      <c r="D67" s="384" t="s">
        <v>460</v>
      </c>
      <c r="E67" s="387"/>
      <c r="F67" s="387"/>
      <c r="G67" s="374" t="s">
        <v>6585</v>
      </c>
      <c r="H67" s="377">
        <f t="shared" si="0"/>
        <v>90</v>
      </c>
      <c r="I67" s="378" t="e">
        <f>SUMIFS('MASTER TT'!$J$2:$J$11126,'MASTER TT'!$I$2:$I$1126,A67:A18443,'MASTER TT'!$L$2:$L$11126,"&gt;0",'MASTER TT'!$AM$2:$AM$11126,"JAN-APRIL 2026")</f>
        <v>#VALUE!</v>
      </c>
      <c r="J67" s="378">
        <f>SUMIFS('MASTER TT'!$J$2:$J$11126,'MASTER TT'!$I$2:$I$11126,A67:A10107,'MASTER TT'!$L$2:$L$11126,"&gt;0",'MASTER TT'!$AM$2:$AM$11126,"MAY-AUG 2025")</f>
        <v>0</v>
      </c>
      <c r="K67" s="378">
        <f>SUMIFS('MASTER TT'!$J$2:$J$11126,'MASTER TT'!$I$2:$I$11126,A67:A10107,'MASTER TT'!$L$2:$L$11126,"&gt;0",'MASTER TT'!$AM$2:$AM$11126,"SEP-DEC 2025")</f>
        <v>0</v>
      </c>
      <c r="L67" s="378" t="e">
        <f t="shared" si="1"/>
        <v>#VALUE!</v>
      </c>
      <c r="M67" s="379">
        <f>SUMIFS('MASTER TT'!$J$2:$J$1126,'MASTER TT'!$I$2:$I$1126,A67:A10107,'MASTER TT'!$L$2:$L$1126,"&gt;0",'MASTER TT'!$AM$2:$AM$1126,"JAN-APRIL 2025",'MASTER TT'!$AC$2:$AC$1126,"SOT")</f>
        <v>0</v>
      </c>
      <c r="N67" s="379">
        <f>SUMIFS('MASTER TT'!$J$2:$J$1126,'MASTER TT'!$I$2:$I$1126,A67:A10107,'MASTER TT'!$L$2:$L$1126,"&gt;0",'MASTER TT'!$AM$2:$AM$1126,"JAN-APRIL 2025",'MASTER TT'!$AC$2:$AC$1126,"SOB")</f>
        <v>0</v>
      </c>
      <c r="O67" s="379">
        <f>SUMIFS('MASTER TT'!$J$2:$J$1126,'MASTER TT'!$I$2:$I$1126,A67:A10107,'MASTER TT'!$L$2:$L$1126,"&gt;0",'MASTER TT'!$AM$2:$AM$1126,"JAN-APRIL 2025",'MASTER TT'!$AC$2:$AC$1126,"SEASS")</f>
        <v>0</v>
      </c>
      <c r="P67" s="379">
        <f>SUMIFS('MASTER TT'!$J$2:$J$1126,'MASTER TT'!$I$2:$I$1126,A67:A10107,'MASTER TT'!$L$2:$L$1126,"&gt;0",'MASTER TT'!$AM$2:$AM$1126,"JAN-APRIL 2025",'MASTER TT'!$AC$2:$AC$1126,"PTTI")</f>
        <v>0</v>
      </c>
      <c r="Q67" s="381">
        <f>SUMIF('MASTER TT'!$I$1:$I$5897,$A$1:$A$721,'MASTER TT'!$O$1:$O$5897)</f>
        <v>0</v>
      </c>
      <c r="R67" s="381">
        <f>SUMIF('MASTER TT'!$I$1:$I$5897,$A$1:$A$721,'MASTER TT'!$N$1:$N$5897)</f>
        <v>0</v>
      </c>
      <c r="S67" s="381">
        <f>SUMIF('MASTER TT'!$I$1:$I$5897,$A$1:$A$721,'MASTER TT'!$Q$1:$Q$5897)</f>
        <v>0</v>
      </c>
      <c r="T67" s="381">
        <f>SUMIF('MASTER TT'!$I$1:$I$5897,$A$1:$A$721,'MASTER TT'!$S$1:$S$5897)</f>
        <v>0</v>
      </c>
      <c r="U67" s="381">
        <f>SUMIF('MASTER TT'!$I$1:$I$5897,$A$1:$A$721,'MASTER TT'!$R$1:$R$5897)</f>
        <v>0</v>
      </c>
      <c r="V67" s="381">
        <f>SUMIF('MASTER TT'!$I$1:$I$5897,$A$1:$A$721,'MASTER TT'!$T$1:$T$5897)</f>
        <v>0</v>
      </c>
      <c r="W67" s="381">
        <f>SUMIF('MASTER TT'!$I$1:$I$5897,$A$1:$A$721,'MASTER TT'!$U$1:$U$5897)</f>
        <v>0</v>
      </c>
      <c r="X67" s="381">
        <f>SUMIF('MASTER TT'!$I$1:$I$5897,$A$1:$A$721,'MASTER TT'!$W$1:$W$5897)</f>
        <v>0</v>
      </c>
      <c r="Y67" s="381">
        <f>SUMIF('MASTER TT'!$I$1:$I$5897,$A$1:$A$721,'MASTER TT'!$X$1:$X$5897)</f>
        <v>0</v>
      </c>
      <c r="Z67" s="381">
        <f>SUMIF('MASTER TT'!$I$1:$I$5897,$A$1:$A$721,'MASTER TT'!$Y$1:$Y$5897)</f>
        <v>0</v>
      </c>
      <c r="AA67" s="381">
        <f>SUMIF('MASTER TT'!$I$1:$I$5897,$A$1:$A$721,'MASTER TT'!$Z$1:$Z$5897)</f>
        <v>0</v>
      </c>
      <c r="AB67" s="381">
        <f>SUMIF('MASTER TT'!$I$1:$I$5905,$A$1:$A$721,'MASTER TT'!$V$1:$V$5905)</f>
        <v>0</v>
      </c>
      <c r="AC67" s="381">
        <f>SUMIF('MASTER TT'!$I$1:$I$5905,$A$1:$A$721,'MASTER TT'!$AB$1:$AB$5905)</f>
        <v>0</v>
      </c>
      <c r="AD67" s="381">
        <f>SUMIF('MASTER TT'!$I$1:$I$5905,$A$1:$A$721,'MASTER TT'!$P$1:$P$5905)</f>
        <v>0</v>
      </c>
      <c r="AE67" s="381">
        <f t="shared" si="2"/>
        <v>0</v>
      </c>
      <c r="AF67" s="382" t="e">
        <f t="shared" si="7"/>
        <v>#REF!</v>
      </c>
      <c r="AG67" s="383"/>
    </row>
    <row r="68" spans="1:33" ht="14.25" customHeight="1">
      <c r="A68" s="374" t="s">
        <v>3725</v>
      </c>
      <c r="B68" s="375" t="str">
        <f>VLOOKUP($A$2:$A$1749,'ENTER STAFF #S HERE'!$A$1:$B$5073,2,FALSE)</f>
        <v>C1821</v>
      </c>
      <c r="C68" s="374" t="s">
        <v>6583</v>
      </c>
      <c r="D68" s="374" t="s">
        <v>6587</v>
      </c>
      <c r="E68" s="384" t="s">
        <v>6594</v>
      </c>
      <c r="F68" s="384" t="s">
        <v>6612</v>
      </c>
      <c r="G68" s="374" t="s">
        <v>5663</v>
      </c>
      <c r="H68" s="377">
        <f t="shared" si="0"/>
        <v>48</v>
      </c>
      <c r="I68" s="378" t="e">
        <f>SUMIFS('MASTER TT'!$J$2:$J$11126,'MASTER TT'!$I$2:$I$1126,A68:A18444,'MASTER TT'!$L$2:$L$11126,"&gt;0",'MASTER TT'!$AM$2:$AM$11126,"JAN-APRIL 2026")</f>
        <v>#VALUE!</v>
      </c>
      <c r="J68" s="378">
        <f>SUMIFS('MASTER TT'!$J$2:$J$11126,'MASTER TT'!$I$2:$I$11126,A68:A10108,'MASTER TT'!$L$2:$L$11126,"&gt;0",'MASTER TT'!$AM$2:$AM$11126,"MAY-AUG 2025")</f>
        <v>0</v>
      </c>
      <c r="K68" s="378">
        <f>SUMIFS('MASTER TT'!$J$2:$J$11126,'MASTER TT'!$I$2:$I$11126,A68:A10108,'MASTER TT'!$L$2:$L$11126,"&gt;0",'MASTER TT'!$AM$2:$AM$11126,"SEP-DEC 2025")</f>
        <v>0</v>
      </c>
      <c r="L68" s="378" t="e">
        <f t="shared" si="1"/>
        <v>#VALUE!</v>
      </c>
      <c r="M68" s="379">
        <f>SUMIFS('MASTER TT'!$J$2:$J$1126,'MASTER TT'!$I$2:$I$1126,A68:A10108,'MASTER TT'!$L$2:$L$1126,"&gt;0",'MASTER TT'!$AM$2:$AM$1126,"JAN-APRIL 2025",'MASTER TT'!$AC$2:$AC$1126,"SOT")</f>
        <v>0</v>
      </c>
      <c r="N68" s="379">
        <f>SUMIFS('MASTER TT'!$J$2:$J$1126,'MASTER TT'!$I$2:$I$1126,A68:A10108,'MASTER TT'!$L$2:$L$1126,"&gt;0",'MASTER TT'!$AM$2:$AM$1126,"JAN-APRIL 2025",'MASTER TT'!$AC$2:$AC$1126,"SOB")</f>
        <v>0</v>
      </c>
      <c r="O68" s="379">
        <f>SUMIFS('MASTER TT'!$J$2:$J$1126,'MASTER TT'!$I$2:$I$1126,A68:A10108,'MASTER TT'!$L$2:$L$1126,"&gt;0",'MASTER TT'!$AM$2:$AM$1126,"JAN-APRIL 2025",'MASTER TT'!$AC$2:$AC$1126,"SEASS")</f>
        <v>0</v>
      </c>
      <c r="P68" s="379">
        <f>SUMIFS('MASTER TT'!$J$2:$J$1126,'MASTER TT'!$I$2:$I$1126,A68:A10108,'MASTER TT'!$L$2:$L$1126,"&gt;0",'MASTER TT'!$AM$2:$AM$1126,"JAN-APRIL 2025",'MASTER TT'!$AC$2:$AC$1126,"PTTI")</f>
        <v>0</v>
      </c>
      <c r="Q68" s="381">
        <f>SUMIF('MASTER TT'!$I$1:$I$5897,$A$1:$A$721,'MASTER TT'!$O$1:$O$5897)</f>
        <v>0</v>
      </c>
      <c r="R68" s="381">
        <f>SUMIF('MASTER TT'!$I$1:$I$5897,$A$1:$A$721,'MASTER TT'!$N$1:$N$5897)</f>
        <v>0</v>
      </c>
      <c r="S68" s="381">
        <f>SUMIF('MASTER TT'!$I$1:$I$5897,$A$1:$A$721,'MASTER TT'!$Q$1:$Q$5897)</f>
        <v>0</v>
      </c>
      <c r="T68" s="381">
        <f>SUMIF('MASTER TT'!$I$1:$I$5897,$A$1:$A$721,'MASTER TT'!$S$1:$S$5897)</f>
        <v>0</v>
      </c>
      <c r="U68" s="381">
        <f>SUMIF('MASTER TT'!$I$1:$I$5897,$A$1:$A$721,'MASTER TT'!$R$1:$R$5897)</f>
        <v>0</v>
      </c>
      <c r="V68" s="381">
        <f>SUMIF('MASTER TT'!$I$1:$I$5897,$A$1:$A$721,'MASTER TT'!$T$1:$T$5897)</f>
        <v>0</v>
      </c>
      <c r="W68" s="381">
        <f>SUMIF('MASTER TT'!$I$1:$I$5897,$A$1:$A$721,'MASTER TT'!$U$1:$U$5897)</f>
        <v>0</v>
      </c>
      <c r="X68" s="381">
        <f>SUMIF('MASTER TT'!$I$1:$I$5897,$A$1:$A$721,'MASTER TT'!$W$1:$W$5897)</f>
        <v>0</v>
      </c>
      <c r="Y68" s="381">
        <f>SUMIF('MASTER TT'!$I$1:$I$5897,$A$1:$A$721,'MASTER TT'!$X$1:$X$5897)</f>
        <v>0</v>
      </c>
      <c r="Z68" s="381">
        <f>SUMIF('MASTER TT'!$I$1:$I$5897,$A$1:$A$721,'MASTER TT'!$Y$1:$Y$5897)</f>
        <v>0</v>
      </c>
      <c r="AA68" s="381">
        <f>SUMIF('MASTER TT'!$I$1:$I$5897,$A$1:$A$721,'MASTER TT'!$Z$1:$Z$5897)</f>
        <v>0</v>
      </c>
      <c r="AB68" s="381">
        <f>SUMIF('MASTER TT'!$I$1:$I$5905,$A$1:$A$721,'MASTER TT'!$V$1:$V$5905)</f>
        <v>0</v>
      </c>
      <c r="AC68" s="381">
        <f>SUMIF('MASTER TT'!$I$1:$I$5905,$A$1:$A$721,'MASTER TT'!$AB$1:$AB$5905)</f>
        <v>0</v>
      </c>
      <c r="AD68" s="381">
        <f>SUMIF('MASTER TT'!$I$1:$I$5905,$A$1:$A$721,'MASTER TT'!$P$1:$P$5905)</f>
        <v>0</v>
      </c>
      <c r="AE68" s="381">
        <f t="shared" si="2"/>
        <v>0</v>
      </c>
      <c r="AF68" s="382" t="e">
        <f t="shared" si="7"/>
        <v>#REF!</v>
      </c>
      <c r="AG68" s="383"/>
    </row>
    <row r="69" spans="1:33" ht="14.25" customHeight="1">
      <c r="A69" s="374" t="s">
        <v>3727</v>
      </c>
      <c r="B69" s="375" t="str">
        <f>VLOOKUP($A$2:$A$1749,'ENTER STAFF #S HERE'!$A$1:$B$5073,2,FALSE)</f>
        <v>C1744</v>
      </c>
      <c r="C69" s="374" t="s">
        <v>6586</v>
      </c>
      <c r="D69" s="374" t="s">
        <v>6587</v>
      </c>
      <c r="E69" s="384" t="s">
        <v>5680</v>
      </c>
      <c r="F69" s="384" t="s">
        <v>6609</v>
      </c>
      <c r="G69" s="384" t="s">
        <v>5663</v>
      </c>
      <c r="H69" s="377">
        <f t="shared" si="0"/>
        <v>48</v>
      </c>
      <c r="I69" s="378" t="e">
        <f>SUMIFS('MASTER TT'!$J$2:$J$11126,'MASTER TT'!$I$2:$I$1126,A69:A18445,'MASTER TT'!$L$2:$L$11126,"&gt;0",'MASTER TT'!$AM$2:$AM$11126,"JAN-APRIL 2026")</f>
        <v>#VALUE!</v>
      </c>
      <c r="J69" s="378">
        <f>SUMIFS('MASTER TT'!$J$2:$J$11126,'MASTER TT'!$I$2:$I$11126,A69:A10109,'MASTER TT'!$L$2:$L$11126,"&gt;0",'MASTER TT'!$AM$2:$AM$11126,"MAY-AUG 2025")</f>
        <v>0</v>
      </c>
      <c r="K69" s="378">
        <f>SUMIFS('MASTER TT'!$J$2:$J$11126,'MASTER TT'!$I$2:$I$11126,A69:A10109,'MASTER TT'!$L$2:$L$11126,"&gt;0",'MASTER TT'!$AM$2:$AM$11126,"SEP-DEC 2025")</f>
        <v>0</v>
      </c>
      <c r="L69" s="378" t="e">
        <f t="shared" si="1"/>
        <v>#VALUE!</v>
      </c>
      <c r="M69" s="379">
        <f>SUMIFS('MASTER TT'!$J$2:$J$1126,'MASTER TT'!$I$2:$I$1126,A69:A10109,'MASTER TT'!$L$2:$L$1126,"&gt;0",'MASTER TT'!$AM$2:$AM$1126,"JAN-APRIL 2025",'MASTER TT'!$AC$2:$AC$1126,"SOT")</f>
        <v>0</v>
      </c>
      <c r="N69" s="379">
        <f>SUMIFS('MASTER TT'!$J$2:$J$1126,'MASTER TT'!$I$2:$I$1126,A69:A10109,'MASTER TT'!$L$2:$L$1126,"&gt;0",'MASTER TT'!$AM$2:$AM$1126,"JAN-APRIL 2025",'MASTER TT'!$AC$2:$AC$1126,"SOB")</f>
        <v>0</v>
      </c>
      <c r="O69" s="379">
        <f>SUMIFS('MASTER TT'!$J$2:$J$1126,'MASTER TT'!$I$2:$I$1126,A69:A10109,'MASTER TT'!$L$2:$L$1126,"&gt;0",'MASTER TT'!$AM$2:$AM$1126,"JAN-APRIL 2025",'MASTER TT'!$AC$2:$AC$1126,"SEASS")</f>
        <v>0</v>
      </c>
      <c r="P69" s="379">
        <f>SUMIFS('MASTER TT'!$J$2:$J$1126,'MASTER TT'!$I$2:$I$1126,A69:A10109,'MASTER TT'!$L$2:$L$1126,"&gt;0",'MASTER TT'!$AM$2:$AM$1126,"JAN-APRIL 2025",'MASTER TT'!$AC$2:$AC$1126,"PTTI")</f>
        <v>0</v>
      </c>
      <c r="Q69" s="381">
        <f>SUMIF('MASTER TT'!$I$1:$I$5897,$A$1:$A$721,'MASTER TT'!$O$1:$O$5897)</f>
        <v>0</v>
      </c>
      <c r="R69" s="381">
        <f>SUMIF('MASTER TT'!$I$1:$I$5897,$A$1:$A$721,'MASTER TT'!$N$1:$N$5897)</f>
        <v>0</v>
      </c>
      <c r="S69" s="381">
        <f>SUMIF('MASTER TT'!$I$1:$I$5897,$A$1:$A$721,'MASTER TT'!$Q$1:$Q$5897)</f>
        <v>0</v>
      </c>
      <c r="T69" s="381">
        <f>SUMIF('MASTER TT'!$I$1:$I$5897,$A$1:$A$721,'MASTER TT'!$S$1:$S$5897)</f>
        <v>0</v>
      </c>
      <c r="U69" s="381">
        <f>SUMIF('MASTER TT'!$I$1:$I$5897,$A$1:$A$721,'MASTER TT'!$R$1:$R$5897)</f>
        <v>0</v>
      </c>
      <c r="V69" s="381">
        <f>SUMIF('MASTER TT'!$I$1:$I$5897,$A$1:$A$721,'MASTER TT'!$T$1:$T$5897)</f>
        <v>0</v>
      </c>
      <c r="W69" s="381">
        <f>SUMIF('MASTER TT'!$I$1:$I$5897,$A$1:$A$721,'MASTER TT'!$U$1:$U$5897)</f>
        <v>0</v>
      </c>
      <c r="X69" s="381">
        <f>SUMIF('MASTER TT'!$I$1:$I$5897,$A$1:$A$721,'MASTER TT'!$W$1:$W$5897)</f>
        <v>0</v>
      </c>
      <c r="Y69" s="381">
        <f>SUMIF('MASTER TT'!$I$1:$I$5897,$A$1:$A$721,'MASTER TT'!$X$1:$X$5897)</f>
        <v>0</v>
      </c>
      <c r="Z69" s="381">
        <f>SUMIF('MASTER TT'!$I$1:$I$5897,$A$1:$A$721,'MASTER TT'!$Y$1:$Y$5897)</f>
        <v>0</v>
      </c>
      <c r="AA69" s="381">
        <f>SUMIF('MASTER TT'!$I$1:$I$5897,$A$1:$A$721,'MASTER TT'!$Z$1:$Z$5897)</f>
        <v>0</v>
      </c>
      <c r="AB69" s="381">
        <f>SUMIF('MASTER TT'!$I$1:$I$5905,$A$1:$A$721,'MASTER TT'!$V$1:$V$5905)</f>
        <v>0</v>
      </c>
      <c r="AC69" s="381">
        <f>SUMIF('MASTER TT'!$I$1:$I$5905,$A$1:$A$721,'MASTER TT'!$AB$1:$AB$5905)</f>
        <v>0</v>
      </c>
      <c r="AD69" s="381">
        <f>SUMIF('MASTER TT'!$I$1:$I$5905,$A$1:$A$721,'MASTER TT'!$P$1:$P$5905)</f>
        <v>0</v>
      </c>
      <c r="AE69" s="381">
        <f t="shared" si="2"/>
        <v>0</v>
      </c>
      <c r="AF69" s="382" t="e">
        <f t="shared" si="7"/>
        <v>#REF!</v>
      </c>
      <c r="AG69" s="383"/>
    </row>
    <row r="70" spans="1:33" ht="14.25" customHeight="1">
      <c r="A70" s="397" t="s">
        <v>4009</v>
      </c>
      <c r="B70" s="375" t="str">
        <f>VLOOKUP($A$2:$A$1749,'ENTER STAFF #S HERE'!$A$1:$B$5073,2,FALSE)</f>
        <v>C1732</v>
      </c>
      <c r="C70" s="384" t="s">
        <v>6583</v>
      </c>
      <c r="D70" s="384" t="s">
        <v>460</v>
      </c>
      <c r="E70" s="387"/>
      <c r="F70" s="387"/>
      <c r="G70" s="374" t="s">
        <v>6585</v>
      </c>
      <c r="H70" s="377">
        <f t="shared" si="0"/>
        <v>90</v>
      </c>
      <c r="I70" s="378" t="e">
        <f>SUMIFS('MASTER TT'!$J$2:$J$11126,'MASTER TT'!$I$2:$I$1126,A70:A18446,'MASTER TT'!$L$2:$L$11126,"&gt;0",'MASTER TT'!$AM$2:$AM$11126,"JAN-APRIL 2026")</f>
        <v>#VALUE!</v>
      </c>
      <c r="J70" s="378">
        <f>SUMIFS('MASTER TT'!$J$2:$J$11126,'MASTER TT'!$I$2:$I$11126,A70:A10110,'MASTER TT'!$L$2:$L$11126,"&gt;0",'MASTER TT'!$AM$2:$AM$11126,"MAY-AUG 2025")</f>
        <v>0</v>
      </c>
      <c r="K70" s="378">
        <f>SUMIFS('MASTER TT'!$J$2:$J$11126,'MASTER TT'!$I$2:$I$11126,A70:A10110,'MASTER TT'!$L$2:$L$11126,"&gt;0",'MASTER TT'!$AM$2:$AM$11126,"SEP-DEC 2025")</f>
        <v>0</v>
      </c>
      <c r="L70" s="378" t="e">
        <f t="shared" si="1"/>
        <v>#VALUE!</v>
      </c>
      <c r="M70" s="379">
        <f>SUMIFS('MASTER TT'!$J$2:$J$1126,'MASTER TT'!$I$2:$I$1126,A70:A10110,'MASTER TT'!$L$2:$L$1126,"&gt;0",'MASTER TT'!$AM$2:$AM$1126,"JAN-APRIL 2025",'MASTER TT'!$AC$2:$AC$1126,"SOT")</f>
        <v>0</v>
      </c>
      <c r="N70" s="379">
        <f>SUMIFS('MASTER TT'!$J$2:$J$1126,'MASTER TT'!$I$2:$I$1126,A70:A10110,'MASTER TT'!$L$2:$L$1126,"&gt;0",'MASTER TT'!$AM$2:$AM$1126,"JAN-APRIL 2025",'MASTER TT'!$AC$2:$AC$1126,"SOB")</f>
        <v>0</v>
      </c>
      <c r="O70" s="379">
        <f>SUMIFS('MASTER TT'!$J$2:$J$1126,'MASTER TT'!$I$2:$I$1126,A70:A10110,'MASTER TT'!$L$2:$L$1126,"&gt;0",'MASTER TT'!$AM$2:$AM$1126,"JAN-APRIL 2025",'MASTER TT'!$AC$2:$AC$1126,"SEASS")</f>
        <v>0</v>
      </c>
      <c r="P70" s="379">
        <f>SUMIFS('MASTER TT'!$J$2:$J$1126,'MASTER TT'!$I$2:$I$1126,A70:A10110,'MASTER TT'!$L$2:$L$1126,"&gt;0",'MASTER TT'!$AM$2:$AM$1126,"JAN-APRIL 2025",'MASTER TT'!$AC$2:$AC$1126,"PTTI")</f>
        <v>0</v>
      </c>
      <c r="Q70" s="381">
        <f>SUMIF('MASTER TT'!$I$1:$I$5897,$A$1:$A$721,'MASTER TT'!$O$1:$O$5897)</f>
        <v>0</v>
      </c>
      <c r="R70" s="381">
        <f>SUMIF('MASTER TT'!$I$1:$I$5897,$A$1:$A$721,'MASTER TT'!$N$1:$N$5897)</f>
        <v>0</v>
      </c>
      <c r="S70" s="381">
        <f>SUMIF('MASTER TT'!$I$1:$I$5897,$A$1:$A$721,'MASTER TT'!$Q$1:$Q$5897)</f>
        <v>0</v>
      </c>
      <c r="T70" s="381">
        <f>SUMIF('MASTER TT'!$I$1:$I$5897,$A$1:$A$721,'MASTER TT'!$S$1:$S$5897)</f>
        <v>0</v>
      </c>
      <c r="U70" s="381">
        <f>SUMIF('MASTER TT'!$I$1:$I$5897,$A$1:$A$721,'MASTER TT'!$R$1:$R$5897)</f>
        <v>0</v>
      </c>
      <c r="V70" s="381">
        <f>SUMIF('MASTER TT'!$I$1:$I$5897,$A$1:$A$721,'MASTER TT'!$T$1:$T$5897)</f>
        <v>0</v>
      </c>
      <c r="W70" s="381">
        <f>SUMIF('MASTER TT'!$I$1:$I$5897,$A$1:$A$721,'MASTER TT'!$U$1:$U$5897)</f>
        <v>0</v>
      </c>
      <c r="X70" s="381">
        <f>SUMIF('MASTER TT'!$I$1:$I$5897,$A$1:$A$721,'MASTER TT'!$W$1:$W$5897)</f>
        <v>0</v>
      </c>
      <c r="Y70" s="381">
        <f>SUMIF('MASTER TT'!$I$1:$I$5897,$A$1:$A$721,'MASTER TT'!$X$1:$X$5897)</f>
        <v>0</v>
      </c>
      <c r="Z70" s="381">
        <f>SUMIF('MASTER TT'!$I$1:$I$5897,$A$1:$A$721,'MASTER TT'!$Y$1:$Y$5897)</f>
        <v>0</v>
      </c>
      <c r="AA70" s="381">
        <f>SUMIF('MASTER TT'!$I$1:$I$5897,$A$1:$A$721,'MASTER TT'!$Z$1:$Z$5897)</f>
        <v>0</v>
      </c>
      <c r="AB70" s="381">
        <f>SUMIF('MASTER TT'!$I$1:$I$5905,$A$1:$A$721,'MASTER TT'!$V$1:$V$5905)</f>
        <v>0</v>
      </c>
      <c r="AC70" s="381">
        <f>SUMIF('MASTER TT'!$I$1:$I$5905,$A$1:$A$721,'MASTER TT'!$AB$1:$AB$5905)</f>
        <v>0</v>
      </c>
      <c r="AD70" s="381">
        <f>SUMIF('MASTER TT'!$I$1:$I$5905,$A$1:$A$721,'MASTER TT'!$P$1:$P$5905)</f>
        <v>0</v>
      </c>
      <c r="AE70" s="381">
        <f t="shared" si="2"/>
        <v>0</v>
      </c>
      <c r="AF70" s="382" t="e">
        <f t="shared" si="7"/>
        <v>#REF!</v>
      </c>
      <c r="AG70" s="383"/>
    </row>
    <row r="71" spans="1:33" ht="14.25" customHeight="1">
      <c r="A71" s="374" t="s">
        <v>4318</v>
      </c>
      <c r="B71" s="375" t="str">
        <f>VLOOKUP($A$2:$A$1749,'ENTER STAFF #S HERE'!$A$1:$B$5073,2,FALSE)</f>
        <v>C1913</v>
      </c>
      <c r="C71" s="374" t="s">
        <v>6586</v>
      </c>
      <c r="D71" s="374" t="s">
        <v>454</v>
      </c>
      <c r="E71" s="384" t="s">
        <v>5680</v>
      </c>
      <c r="F71" s="384" t="s">
        <v>6589</v>
      </c>
      <c r="G71" s="374" t="s">
        <v>5663</v>
      </c>
      <c r="H71" s="377">
        <f t="shared" si="0"/>
        <v>48</v>
      </c>
      <c r="I71" s="378" t="e">
        <f>SUMIFS('MASTER TT'!$J$2:$J$11126,'MASTER TT'!$I$2:$I$1126,A71:A18447,'MASTER TT'!$L$2:$L$11126,"&gt;0",'MASTER TT'!$AM$2:$AM$11126,"JAN-APRIL 2026")</f>
        <v>#VALUE!</v>
      </c>
      <c r="J71" s="378">
        <f>SUMIFS('MASTER TT'!$J$2:$J$11126,'MASTER TT'!$I$2:$I$11126,A71:A10111,'MASTER TT'!$L$2:$L$11126,"&gt;0",'MASTER TT'!$AM$2:$AM$11126,"MAY-AUG 2025")</f>
        <v>0</v>
      </c>
      <c r="K71" s="378">
        <f>SUMIFS('MASTER TT'!$J$2:$J$11126,'MASTER TT'!$I$2:$I$11126,A71:A10111,'MASTER TT'!$L$2:$L$11126,"&gt;0",'MASTER TT'!$AM$2:$AM$11126,"SEP-DEC 2025")</f>
        <v>0</v>
      </c>
      <c r="L71" s="378" t="e">
        <f t="shared" si="1"/>
        <v>#VALUE!</v>
      </c>
      <c r="M71" s="379">
        <f>SUMIFS('MASTER TT'!$J$2:$J$1126,'MASTER TT'!$I$2:$I$1126,A71:A10111,'MASTER TT'!$L$2:$L$1126,"&gt;0",'MASTER TT'!$AM$2:$AM$1126,"JAN-APRIL 2025",'MASTER TT'!$AC$2:$AC$1126,"SOT")</f>
        <v>0</v>
      </c>
      <c r="N71" s="379">
        <f>SUMIFS('MASTER TT'!$J$2:$J$1126,'MASTER TT'!$I$2:$I$1126,A71:A10111,'MASTER TT'!$L$2:$L$1126,"&gt;0",'MASTER TT'!$AM$2:$AM$1126,"JAN-APRIL 2025",'MASTER TT'!$AC$2:$AC$1126,"SOB")</f>
        <v>0</v>
      </c>
      <c r="O71" s="379">
        <f>SUMIFS('MASTER TT'!$J$2:$J$1126,'MASTER TT'!$I$2:$I$1126,A71:A10111,'MASTER TT'!$L$2:$L$1126,"&gt;0",'MASTER TT'!$AM$2:$AM$1126,"JAN-APRIL 2025",'MASTER TT'!$AC$2:$AC$1126,"SEASS")</f>
        <v>0</v>
      </c>
      <c r="P71" s="379">
        <f>SUMIFS('MASTER TT'!$J$2:$J$1126,'MASTER TT'!$I$2:$I$1126,A71:A10111,'MASTER TT'!$L$2:$L$1126,"&gt;0",'MASTER TT'!$AM$2:$AM$1126,"JAN-APRIL 2025",'MASTER TT'!$AC$2:$AC$1126,"PTTI")</f>
        <v>0</v>
      </c>
      <c r="Q71" s="381">
        <f>SUMIF('MASTER TT'!$I$1:$I$5897,$A$1:$A$721,'MASTER TT'!$O$1:$O$5897)</f>
        <v>0</v>
      </c>
      <c r="R71" s="381">
        <f>SUMIF('MASTER TT'!$I$1:$I$5897,$A$1:$A$721,'MASTER TT'!$N$1:$N$5897)</f>
        <v>0</v>
      </c>
      <c r="S71" s="381">
        <f>SUMIF('MASTER TT'!$I$1:$I$5897,$A$1:$A$721,'MASTER TT'!$Q$1:$Q$5897)</f>
        <v>0</v>
      </c>
      <c r="T71" s="381">
        <f>SUMIF('MASTER TT'!$I$1:$I$5897,$A$1:$A$721,'MASTER TT'!$S$1:$S$5897)</f>
        <v>0</v>
      </c>
      <c r="U71" s="381">
        <f>SUMIF('MASTER TT'!$I$1:$I$5897,$A$1:$A$721,'MASTER TT'!$R$1:$R$5897)</f>
        <v>0</v>
      </c>
      <c r="V71" s="381">
        <f>SUMIF('MASTER TT'!$I$1:$I$5897,$A$1:$A$721,'MASTER TT'!$T$1:$T$5897)</f>
        <v>0</v>
      </c>
      <c r="W71" s="381">
        <f>SUMIF('MASTER TT'!$I$1:$I$5897,$A$1:$A$721,'MASTER TT'!$U$1:$U$5897)</f>
        <v>0</v>
      </c>
      <c r="X71" s="381">
        <f>SUMIF('MASTER TT'!$I$1:$I$5897,$A$1:$A$721,'MASTER TT'!$W$1:$W$5897)</f>
        <v>0</v>
      </c>
      <c r="Y71" s="381">
        <f>SUMIF('MASTER TT'!$I$1:$I$5897,$A$1:$A$721,'MASTER TT'!$X$1:$X$5897)</f>
        <v>0</v>
      </c>
      <c r="Z71" s="381">
        <f>SUMIF('MASTER TT'!$I$1:$I$5897,$A$1:$A$721,'MASTER TT'!$Y$1:$Y$5897)</f>
        <v>0</v>
      </c>
      <c r="AA71" s="381">
        <f>SUMIF('MASTER TT'!$I$1:$I$5897,$A$1:$A$721,'MASTER TT'!$Z$1:$Z$5897)</f>
        <v>0</v>
      </c>
      <c r="AB71" s="381">
        <f>SUMIF('MASTER TT'!$I$1:$I$5905,$A$1:$A$721,'MASTER TT'!$V$1:$V$5905)</f>
        <v>0</v>
      </c>
      <c r="AC71" s="381">
        <f>SUMIF('MASTER TT'!$I$1:$I$5905,$A$1:$A$721,'MASTER TT'!$AB$1:$AB$5905)</f>
        <v>0</v>
      </c>
      <c r="AD71" s="381">
        <f>SUMIF('MASTER TT'!$I$1:$I$5905,$A$1:$A$721,'MASTER TT'!$P$1:$P$5905)</f>
        <v>0</v>
      </c>
      <c r="AE71" s="381">
        <f t="shared" si="2"/>
        <v>0</v>
      </c>
      <c r="AF71" s="382" t="e">
        <f t="shared" si="7"/>
        <v>#REF!</v>
      </c>
      <c r="AG71" s="383"/>
    </row>
    <row r="72" spans="1:33" ht="14.25" customHeight="1">
      <c r="A72" s="374" t="s">
        <v>3571</v>
      </c>
      <c r="B72" s="375" t="str">
        <f>VLOOKUP($A$2:$A$1749,'ENTER STAFF #S HERE'!$A$1:$B$5073,2,FALSE)</f>
        <v>C1642</v>
      </c>
      <c r="C72" s="374" t="s">
        <v>6586</v>
      </c>
      <c r="D72" s="374" t="s">
        <v>6591</v>
      </c>
      <c r="E72" s="388"/>
      <c r="F72" s="388"/>
      <c r="G72" s="374" t="s">
        <v>5663</v>
      </c>
      <c r="H72" s="377">
        <f t="shared" si="0"/>
        <v>48</v>
      </c>
      <c r="I72" s="378" t="e">
        <f>SUMIFS('MASTER TT'!$J$2:$J$11126,'MASTER TT'!$I$2:$I$1126,A72:A18448,'MASTER TT'!$L$2:$L$11126,"&gt;0",'MASTER TT'!$AM$2:$AM$11126,"JAN-APRIL 2026")</f>
        <v>#VALUE!</v>
      </c>
      <c r="J72" s="378">
        <f>SUMIFS('MASTER TT'!$J$2:$J$11126,'MASTER TT'!$I$2:$I$11126,A72:A10112,'MASTER TT'!$L$2:$L$11126,"&gt;0",'MASTER TT'!$AM$2:$AM$11126,"MAY-AUG 2025")</f>
        <v>0</v>
      </c>
      <c r="K72" s="378">
        <f>SUMIFS('MASTER TT'!$J$2:$J$11126,'MASTER TT'!$I$2:$I$11126,A72:A10112,'MASTER TT'!$L$2:$L$11126,"&gt;0",'MASTER TT'!$AM$2:$AM$11126,"SEP-DEC 2025")</f>
        <v>0</v>
      </c>
      <c r="L72" s="378" t="e">
        <f t="shared" si="1"/>
        <v>#VALUE!</v>
      </c>
      <c r="M72" s="379">
        <f>SUMIFS('MASTER TT'!$J$2:$J$1126,'MASTER TT'!$I$2:$I$1126,A72:A10112,'MASTER TT'!$L$2:$L$1126,"&gt;0",'MASTER TT'!$AM$2:$AM$1126,"JAN-APRIL 2025",'MASTER TT'!$AC$2:$AC$1126,"SOT")</f>
        <v>0</v>
      </c>
      <c r="N72" s="379">
        <f>SUMIFS('MASTER TT'!$J$2:$J$1126,'MASTER TT'!$I$2:$I$1126,A72:A10112,'MASTER TT'!$L$2:$L$1126,"&gt;0",'MASTER TT'!$AM$2:$AM$1126,"JAN-APRIL 2025",'MASTER TT'!$AC$2:$AC$1126,"SOB")</f>
        <v>0</v>
      </c>
      <c r="O72" s="379">
        <f>SUMIFS('MASTER TT'!$J$2:$J$1126,'MASTER TT'!$I$2:$I$1126,A72:A10112,'MASTER TT'!$L$2:$L$1126,"&gt;0",'MASTER TT'!$AM$2:$AM$1126,"JAN-APRIL 2025",'MASTER TT'!$AC$2:$AC$1126,"SEASS")</f>
        <v>0</v>
      </c>
      <c r="P72" s="379">
        <f>SUMIFS('MASTER TT'!$J$2:$J$1126,'MASTER TT'!$I$2:$I$1126,A72:A10112,'MASTER TT'!$L$2:$L$1126,"&gt;0",'MASTER TT'!$AM$2:$AM$1126,"JAN-APRIL 2025",'MASTER TT'!$AC$2:$AC$1126,"PTTI")</f>
        <v>0</v>
      </c>
      <c r="Q72" s="381">
        <f>SUMIF('MASTER TT'!$I$1:$I$5897,$A$1:$A$721,'MASTER TT'!$O$1:$O$5897)</f>
        <v>0</v>
      </c>
      <c r="R72" s="381">
        <f>SUMIF('MASTER TT'!$I$1:$I$5897,$A$1:$A$721,'MASTER TT'!$N$1:$N$5897)</f>
        <v>0</v>
      </c>
      <c r="S72" s="381">
        <f>SUMIF('MASTER TT'!$I$1:$I$5897,$A$1:$A$721,'MASTER TT'!$Q$1:$Q$5897)</f>
        <v>0</v>
      </c>
      <c r="T72" s="381">
        <f>SUMIF('MASTER TT'!$I$1:$I$5897,$A$1:$A$721,'MASTER TT'!$S$1:$S$5897)</f>
        <v>0</v>
      </c>
      <c r="U72" s="381">
        <f>SUMIF('MASTER TT'!$I$1:$I$5897,$A$1:$A$721,'MASTER TT'!$R$1:$R$5897)</f>
        <v>0</v>
      </c>
      <c r="V72" s="381">
        <f>SUMIF('MASTER TT'!$I$1:$I$5897,$A$1:$A$721,'MASTER TT'!$T$1:$T$5897)</f>
        <v>0</v>
      </c>
      <c r="W72" s="381">
        <f>SUMIF('MASTER TT'!$I$1:$I$5897,$A$1:$A$721,'MASTER TT'!$U$1:$U$5897)</f>
        <v>0</v>
      </c>
      <c r="X72" s="381">
        <f>SUMIF('MASTER TT'!$I$1:$I$5897,$A$1:$A$721,'MASTER TT'!$W$1:$W$5897)</f>
        <v>0</v>
      </c>
      <c r="Y72" s="381">
        <f>SUMIF('MASTER TT'!$I$1:$I$5897,$A$1:$A$721,'MASTER TT'!$X$1:$X$5897)</f>
        <v>0</v>
      </c>
      <c r="Z72" s="381">
        <f>SUMIF('MASTER TT'!$I$1:$I$5897,$A$1:$A$721,'MASTER TT'!$Y$1:$Y$5897)</f>
        <v>0</v>
      </c>
      <c r="AA72" s="381">
        <f>SUMIF('MASTER TT'!$I$1:$I$5897,$A$1:$A$721,'MASTER TT'!$Z$1:$Z$5897)</f>
        <v>0</v>
      </c>
      <c r="AB72" s="381">
        <f>SUMIF('MASTER TT'!$I$1:$I$5905,$A$1:$A$721,'MASTER TT'!$V$1:$V$5905)</f>
        <v>0</v>
      </c>
      <c r="AC72" s="381">
        <f>SUMIF('MASTER TT'!$I$1:$I$5905,$A$1:$A$721,'MASTER TT'!$AB$1:$AB$5905)</f>
        <v>0</v>
      </c>
      <c r="AD72" s="381">
        <f>SUMIF('MASTER TT'!$I$1:$I$5905,$A$1:$A$721,'MASTER TT'!$P$1:$P$5905)</f>
        <v>0</v>
      </c>
      <c r="AE72" s="381">
        <f t="shared" si="2"/>
        <v>0</v>
      </c>
      <c r="AF72" s="382"/>
      <c r="AG72" s="383"/>
    </row>
    <row r="73" spans="1:33" ht="14.25" customHeight="1">
      <c r="A73" s="374" t="s">
        <v>4321</v>
      </c>
      <c r="B73" s="375">
        <f>VLOOKUP($A$2:$A$1749,'ENTER STAFF #S HERE'!$A$1:$B$5073,2,FALSE)</f>
        <v>0</v>
      </c>
      <c r="C73" s="374" t="s">
        <v>6586</v>
      </c>
      <c r="D73" s="384" t="s">
        <v>6597</v>
      </c>
      <c r="E73" s="374" t="s">
        <v>6072</v>
      </c>
      <c r="F73" s="374" t="s">
        <v>6600</v>
      </c>
      <c r="G73" s="374" t="s">
        <v>5663</v>
      </c>
      <c r="H73" s="377">
        <f t="shared" si="0"/>
        <v>48</v>
      </c>
      <c r="I73" s="378" t="e">
        <f>SUMIFS('MASTER TT'!$J$2:$J$11126,'MASTER TT'!$I$2:$I$1126,A73:A18449,'MASTER TT'!$L$2:$L$11126,"&gt;0",'MASTER TT'!$AM$2:$AM$11126,"JAN-APRIL 2026")</f>
        <v>#VALUE!</v>
      </c>
      <c r="J73" s="378">
        <f>SUMIFS('MASTER TT'!$J$2:$J$11126,'MASTER TT'!$I$2:$I$11126,A73:A10113,'MASTER TT'!$L$2:$L$11126,"&gt;0",'MASTER TT'!$AM$2:$AM$11126,"MAY-AUG 2025")</f>
        <v>0</v>
      </c>
      <c r="K73" s="378">
        <f>SUMIFS('MASTER TT'!$J$2:$J$11126,'MASTER TT'!$I$2:$I$11126,A73:A10113,'MASTER TT'!$L$2:$L$11126,"&gt;0",'MASTER TT'!$AM$2:$AM$11126,"SEP-DEC 2025")</f>
        <v>0</v>
      </c>
      <c r="L73" s="378" t="e">
        <f t="shared" si="1"/>
        <v>#VALUE!</v>
      </c>
      <c r="M73" s="379">
        <f>SUMIFS('MASTER TT'!$J$2:$J$1126,'MASTER TT'!$I$2:$I$1126,A73:A10113,'MASTER TT'!$L$2:$L$1126,"&gt;0",'MASTER TT'!$AM$2:$AM$1126,"JAN-APRIL 2025",'MASTER TT'!$AC$2:$AC$1126,"SOT")</f>
        <v>0</v>
      </c>
      <c r="N73" s="379">
        <f>SUMIFS('MASTER TT'!$J$2:$J$1126,'MASTER TT'!$I$2:$I$1126,A73:A10113,'MASTER TT'!$L$2:$L$1126,"&gt;0",'MASTER TT'!$AM$2:$AM$1126,"JAN-APRIL 2025",'MASTER TT'!$AC$2:$AC$1126,"SOB")</f>
        <v>0</v>
      </c>
      <c r="O73" s="379">
        <f>SUMIFS('MASTER TT'!$J$2:$J$1126,'MASTER TT'!$I$2:$I$1126,A73:A10113,'MASTER TT'!$L$2:$L$1126,"&gt;0",'MASTER TT'!$AM$2:$AM$1126,"JAN-APRIL 2025",'MASTER TT'!$AC$2:$AC$1126,"SEASS")</f>
        <v>0</v>
      </c>
      <c r="P73" s="379">
        <f>SUMIFS('MASTER TT'!$J$2:$J$1126,'MASTER TT'!$I$2:$I$1126,A73:A10113,'MASTER TT'!$L$2:$L$1126,"&gt;0",'MASTER TT'!$AM$2:$AM$1126,"JAN-APRIL 2025",'MASTER TT'!$AC$2:$AC$1126,"PTTI")</f>
        <v>0</v>
      </c>
      <c r="Q73" s="381">
        <f>SUMIF('MASTER TT'!$I$1:$I$5897,$A$1:$A$721,'MASTER TT'!$O$1:$O$5897)</f>
        <v>0</v>
      </c>
      <c r="R73" s="381">
        <f>SUMIF('MASTER TT'!$I$1:$I$5897,$A$1:$A$721,'MASTER TT'!$N$1:$N$5897)</f>
        <v>0</v>
      </c>
      <c r="S73" s="381">
        <f>SUMIF('MASTER TT'!$I$1:$I$5897,$A$1:$A$721,'MASTER TT'!$Q$1:$Q$5897)</f>
        <v>0</v>
      </c>
      <c r="T73" s="381">
        <f>SUMIF('MASTER TT'!$I$1:$I$5897,$A$1:$A$721,'MASTER TT'!$S$1:$S$5897)</f>
        <v>0</v>
      </c>
      <c r="U73" s="381">
        <f>SUMIF('MASTER TT'!$I$1:$I$5897,$A$1:$A$721,'MASTER TT'!$R$1:$R$5897)</f>
        <v>0</v>
      </c>
      <c r="V73" s="381">
        <f>SUMIF('MASTER TT'!$I$1:$I$5897,$A$1:$A$721,'MASTER TT'!$T$1:$T$5897)</f>
        <v>0</v>
      </c>
      <c r="W73" s="381">
        <f>SUMIF('MASTER TT'!$I$1:$I$5897,$A$1:$A$721,'MASTER TT'!$U$1:$U$5897)</f>
        <v>0</v>
      </c>
      <c r="X73" s="381">
        <f>SUMIF('MASTER TT'!$I$1:$I$5897,$A$1:$A$721,'MASTER TT'!$W$1:$W$5897)</f>
        <v>0</v>
      </c>
      <c r="Y73" s="381">
        <f>SUMIF('MASTER TT'!$I$1:$I$5897,$A$1:$A$721,'MASTER TT'!$X$1:$X$5897)</f>
        <v>0</v>
      </c>
      <c r="Z73" s="381">
        <f>SUMIF('MASTER TT'!$I$1:$I$5897,$A$1:$A$721,'MASTER TT'!$Y$1:$Y$5897)</f>
        <v>0</v>
      </c>
      <c r="AA73" s="381">
        <f>SUMIF('MASTER TT'!$I$1:$I$5897,$A$1:$A$721,'MASTER TT'!$Z$1:$Z$5897)</f>
        <v>0</v>
      </c>
      <c r="AB73" s="381">
        <f>SUMIF('MASTER TT'!$I$1:$I$5905,$A$1:$A$721,'MASTER TT'!$V$1:$V$5905)</f>
        <v>0</v>
      </c>
      <c r="AC73" s="381">
        <f>SUMIF('MASTER TT'!$I$1:$I$5905,$A$1:$A$721,'MASTER TT'!$AB$1:$AB$5905)</f>
        <v>0</v>
      </c>
      <c r="AD73" s="381">
        <f>SUMIF('MASTER TT'!$I$1:$I$5905,$A$1:$A$721,'MASTER TT'!$P$1:$P$5905)</f>
        <v>0</v>
      </c>
      <c r="AE73" s="381">
        <f t="shared" si="2"/>
        <v>0</v>
      </c>
      <c r="AF73" s="382" t="e">
        <f t="shared" ref="AF73:AF85" si="8">#REF!-SUM(Q73:AD73)</f>
        <v>#REF!</v>
      </c>
      <c r="AG73" s="383"/>
    </row>
    <row r="74" spans="1:33" ht="14.25" customHeight="1">
      <c r="A74" s="374" t="s">
        <v>3926</v>
      </c>
      <c r="B74" s="375" t="str">
        <f>VLOOKUP($A$2:$A$1749,'ENTER STAFF #S HERE'!$A$1:$B$5073,2,FALSE)</f>
        <v>C1610</v>
      </c>
      <c r="C74" s="374" t="s">
        <v>6586</v>
      </c>
      <c r="D74" s="384" t="s">
        <v>6595</v>
      </c>
      <c r="E74" s="374" t="s">
        <v>6031</v>
      </c>
      <c r="F74" s="374" t="s">
        <v>6613</v>
      </c>
      <c r="G74" s="374" t="s">
        <v>5663</v>
      </c>
      <c r="H74" s="377">
        <f t="shared" si="0"/>
        <v>48</v>
      </c>
      <c r="I74" s="378" t="e">
        <f>SUMIFS('MASTER TT'!$J$2:$J$11126,'MASTER TT'!$I$2:$I$1126,A74:A18450,'MASTER TT'!$L$2:$L$11126,"&gt;0",'MASTER TT'!$AM$2:$AM$11126,"JAN-APRIL 2026")</f>
        <v>#VALUE!</v>
      </c>
      <c r="J74" s="378">
        <f>SUMIFS('MASTER TT'!$J$2:$J$11126,'MASTER TT'!$I$2:$I$11126,A74:A10114,'MASTER TT'!$L$2:$L$11126,"&gt;0",'MASTER TT'!$AM$2:$AM$11126,"MAY-AUG 2025")</f>
        <v>0</v>
      </c>
      <c r="K74" s="378">
        <f>SUMIFS('MASTER TT'!$J$2:$J$11126,'MASTER TT'!$I$2:$I$11126,A74:A10114,'MASTER TT'!$L$2:$L$11126,"&gt;0",'MASTER TT'!$AM$2:$AM$11126,"SEP-DEC 2025")</f>
        <v>0</v>
      </c>
      <c r="L74" s="378" t="e">
        <f t="shared" si="1"/>
        <v>#VALUE!</v>
      </c>
      <c r="M74" s="379">
        <f>SUMIFS('MASTER TT'!$J$2:$J$1126,'MASTER TT'!$I$2:$I$1126,A74:A10114,'MASTER TT'!$L$2:$L$1126,"&gt;0",'MASTER TT'!$AM$2:$AM$1126,"JAN-APRIL 2025",'MASTER TT'!$AC$2:$AC$1126,"SOT")</f>
        <v>0</v>
      </c>
      <c r="N74" s="379">
        <f>SUMIFS('MASTER TT'!$J$2:$J$1126,'MASTER TT'!$I$2:$I$1126,A74:A10114,'MASTER TT'!$L$2:$L$1126,"&gt;0",'MASTER TT'!$AM$2:$AM$1126,"JAN-APRIL 2025",'MASTER TT'!$AC$2:$AC$1126,"SOB")</f>
        <v>0</v>
      </c>
      <c r="O74" s="379">
        <f>SUMIFS('MASTER TT'!$J$2:$J$1126,'MASTER TT'!$I$2:$I$1126,A74:A10114,'MASTER TT'!$L$2:$L$1126,"&gt;0",'MASTER TT'!$AM$2:$AM$1126,"JAN-APRIL 2025",'MASTER TT'!$AC$2:$AC$1126,"SEASS")</f>
        <v>0</v>
      </c>
      <c r="P74" s="379">
        <f>SUMIFS('MASTER TT'!$J$2:$J$1126,'MASTER TT'!$I$2:$I$1126,A74:A10114,'MASTER TT'!$L$2:$L$1126,"&gt;0",'MASTER TT'!$AM$2:$AM$1126,"JAN-APRIL 2025",'MASTER TT'!$AC$2:$AC$1126,"PTTI")</f>
        <v>0</v>
      </c>
      <c r="Q74" s="381">
        <f>SUMIF('MASTER TT'!$I$1:$I$5897,$A$1:$A$721,'MASTER TT'!$O$1:$O$5897)</f>
        <v>0</v>
      </c>
      <c r="R74" s="381">
        <f>SUMIF('MASTER TT'!$I$1:$I$5897,$A$1:$A$721,'MASTER TT'!$N$1:$N$5897)</f>
        <v>0</v>
      </c>
      <c r="S74" s="381">
        <f>SUMIF('MASTER TT'!$I$1:$I$5897,$A$1:$A$721,'MASTER TT'!$Q$1:$Q$5897)</f>
        <v>0</v>
      </c>
      <c r="T74" s="381">
        <f>SUMIF('MASTER TT'!$I$1:$I$5897,$A$1:$A$721,'MASTER TT'!$S$1:$S$5897)</f>
        <v>0</v>
      </c>
      <c r="U74" s="381">
        <f>SUMIF('MASTER TT'!$I$1:$I$5897,$A$1:$A$721,'MASTER TT'!$R$1:$R$5897)</f>
        <v>0</v>
      </c>
      <c r="V74" s="381">
        <f>SUMIF('MASTER TT'!$I$1:$I$5897,$A$1:$A$721,'MASTER TT'!$T$1:$T$5897)</f>
        <v>0</v>
      </c>
      <c r="W74" s="381">
        <f>SUMIF('MASTER TT'!$I$1:$I$5897,$A$1:$A$721,'MASTER TT'!$U$1:$U$5897)</f>
        <v>0</v>
      </c>
      <c r="X74" s="381">
        <f>SUMIF('MASTER TT'!$I$1:$I$5897,$A$1:$A$721,'MASTER TT'!$W$1:$W$5897)</f>
        <v>0</v>
      </c>
      <c r="Y74" s="381">
        <f>SUMIF('MASTER TT'!$I$1:$I$5897,$A$1:$A$721,'MASTER TT'!$X$1:$X$5897)</f>
        <v>0</v>
      </c>
      <c r="Z74" s="381">
        <f>SUMIF('MASTER TT'!$I$1:$I$5897,$A$1:$A$721,'MASTER TT'!$Y$1:$Y$5897)</f>
        <v>0</v>
      </c>
      <c r="AA74" s="381">
        <f>SUMIF('MASTER TT'!$I$1:$I$5897,$A$1:$A$721,'MASTER TT'!$Z$1:$Z$5897)</f>
        <v>0</v>
      </c>
      <c r="AB74" s="381">
        <f>SUMIF('MASTER TT'!$I$1:$I$5905,$A$1:$A$721,'MASTER TT'!$V$1:$V$5905)</f>
        <v>0</v>
      </c>
      <c r="AC74" s="381">
        <f>SUMIF('MASTER TT'!$I$1:$I$5905,$A$1:$A$721,'MASTER TT'!$AB$1:$AB$5905)</f>
        <v>0</v>
      </c>
      <c r="AD74" s="381">
        <f>SUMIF('MASTER TT'!$I$1:$I$5905,$A$1:$A$721,'MASTER TT'!$P$1:$P$5905)</f>
        <v>0</v>
      </c>
      <c r="AE74" s="381">
        <f t="shared" si="2"/>
        <v>0</v>
      </c>
      <c r="AF74" s="382" t="e">
        <f t="shared" si="8"/>
        <v>#REF!</v>
      </c>
      <c r="AG74" s="383"/>
    </row>
    <row r="75" spans="1:33" ht="14.25" customHeight="1">
      <c r="A75" s="374" t="s">
        <v>3434</v>
      </c>
      <c r="B75" s="375" t="str">
        <f>VLOOKUP($A$2:$A$1749,'ENTER STAFF #S HERE'!$A$1:$B$5073,2,FALSE)</f>
        <v>C1264</v>
      </c>
      <c r="C75" s="374" t="s">
        <v>6586</v>
      </c>
      <c r="D75" s="384" t="s">
        <v>6591</v>
      </c>
      <c r="E75" s="387"/>
      <c r="F75" s="374" t="s">
        <v>6614</v>
      </c>
      <c r="G75" s="374" t="s">
        <v>5663</v>
      </c>
      <c r="H75" s="377">
        <f t="shared" si="0"/>
        <v>48</v>
      </c>
      <c r="I75" s="378" t="e">
        <f>SUMIFS('MASTER TT'!$J$2:$J$11126,'MASTER TT'!$I$2:$I$1126,A75:A18451,'MASTER TT'!$L$2:$L$11126,"&gt;0",'MASTER TT'!$AM$2:$AM$11126,"JAN-APRIL 2026")</f>
        <v>#VALUE!</v>
      </c>
      <c r="J75" s="378">
        <f>SUMIFS('MASTER TT'!$J$2:$J$11126,'MASTER TT'!$I$2:$I$11126,A75:A10115,'MASTER TT'!$L$2:$L$11126,"&gt;0",'MASTER TT'!$AM$2:$AM$11126,"MAY-AUG 2025")</f>
        <v>0</v>
      </c>
      <c r="K75" s="378">
        <f>SUMIFS('MASTER TT'!$J$2:$J$11126,'MASTER TT'!$I$2:$I$11126,A75:A10115,'MASTER TT'!$L$2:$L$11126,"&gt;0",'MASTER TT'!$AM$2:$AM$11126,"SEP-DEC 2025")</f>
        <v>0</v>
      </c>
      <c r="L75" s="378" t="e">
        <f t="shared" si="1"/>
        <v>#VALUE!</v>
      </c>
      <c r="M75" s="379">
        <f>SUMIFS('MASTER TT'!$J$2:$J$1126,'MASTER TT'!$I$2:$I$1126,A75:A10115,'MASTER TT'!$L$2:$L$1126,"&gt;0",'MASTER TT'!$AM$2:$AM$1126,"JAN-APRIL 2025",'MASTER TT'!$AC$2:$AC$1126,"SOT")</f>
        <v>0</v>
      </c>
      <c r="N75" s="379">
        <f>SUMIFS('MASTER TT'!$J$2:$J$1126,'MASTER TT'!$I$2:$I$1126,A75:A10115,'MASTER TT'!$L$2:$L$1126,"&gt;0",'MASTER TT'!$AM$2:$AM$1126,"JAN-APRIL 2025",'MASTER TT'!$AC$2:$AC$1126,"SOB")</f>
        <v>0</v>
      </c>
      <c r="O75" s="379">
        <f>SUMIFS('MASTER TT'!$J$2:$J$1126,'MASTER TT'!$I$2:$I$1126,A75:A10115,'MASTER TT'!$L$2:$L$1126,"&gt;0",'MASTER TT'!$AM$2:$AM$1126,"JAN-APRIL 2025",'MASTER TT'!$AC$2:$AC$1126,"SEASS")</f>
        <v>0</v>
      </c>
      <c r="P75" s="379">
        <f>SUMIFS('MASTER TT'!$J$2:$J$1126,'MASTER TT'!$I$2:$I$1126,A75:A10115,'MASTER TT'!$L$2:$L$1126,"&gt;0",'MASTER TT'!$AM$2:$AM$1126,"JAN-APRIL 2025",'MASTER TT'!$AC$2:$AC$1126,"PTTI")</f>
        <v>0</v>
      </c>
      <c r="Q75" s="381">
        <f>SUMIF('MASTER TT'!$I$1:$I$5897,$A$1:$A$721,'MASTER TT'!$O$1:$O$5897)</f>
        <v>0</v>
      </c>
      <c r="R75" s="381">
        <f>SUMIF('MASTER TT'!$I$1:$I$5897,$A$1:$A$721,'MASTER TT'!$N$1:$N$5897)</f>
        <v>0</v>
      </c>
      <c r="S75" s="381">
        <f>SUMIF('MASTER TT'!$I$1:$I$5897,$A$1:$A$721,'MASTER TT'!$Q$1:$Q$5897)</f>
        <v>0</v>
      </c>
      <c r="T75" s="381">
        <f>SUMIF('MASTER TT'!$I$1:$I$5897,$A$1:$A$721,'MASTER TT'!$S$1:$S$5897)</f>
        <v>0</v>
      </c>
      <c r="U75" s="381">
        <f>SUMIF('MASTER TT'!$I$1:$I$5897,$A$1:$A$721,'MASTER TT'!$R$1:$R$5897)</f>
        <v>0</v>
      </c>
      <c r="V75" s="381">
        <f>SUMIF('MASTER TT'!$I$1:$I$5897,$A$1:$A$721,'MASTER TT'!$T$1:$T$5897)</f>
        <v>0</v>
      </c>
      <c r="W75" s="381">
        <f>SUMIF('MASTER TT'!$I$1:$I$5897,$A$1:$A$721,'MASTER TT'!$U$1:$U$5897)</f>
        <v>0</v>
      </c>
      <c r="X75" s="381">
        <f>SUMIF('MASTER TT'!$I$1:$I$5897,$A$1:$A$721,'MASTER TT'!$W$1:$W$5897)</f>
        <v>0</v>
      </c>
      <c r="Y75" s="381">
        <f>SUMIF('MASTER TT'!$I$1:$I$5897,$A$1:$A$721,'MASTER TT'!$X$1:$X$5897)</f>
        <v>0</v>
      </c>
      <c r="Z75" s="381">
        <f>SUMIF('MASTER TT'!$I$1:$I$5897,$A$1:$A$721,'MASTER TT'!$Y$1:$Y$5897)</f>
        <v>0</v>
      </c>
      <c r="AA75" s="381">
        <f>SUMIF('MASTER TT'!$I$1:$I$5897,$A$1:$A$721,'MASTER TT'!$Z$1:$Z$5897)</f>
        <v>0</v>
      </c>
      <c r="AB75" s="381">
        <f>SUMIF('MASTER TT'!$I$1:$I$5905,$A$1:$A$721,'MASTER TT'!$V$1:$V$5905)</f>
        <v>0</v>
      </c>
      <c r="AC75" s="381">
        <f>SUMIF('MASTER TT'!$I$1:$I$5905,$A$1:$A$721,'MASTER TT'!$AB$1:$AB$5905)</f>
        <v>0</v>
      </c>
      <c r="AD75" s="381">
        <f>SUMIF('MASTER TT'!$I$1:$I$5905,$A$1:$A$721,'MASTER TT'!$P$1:$P$5905)</f>
        <v>0</v>
      </c>
      <c r="AE75" s="381">
        <f t="shared" si="2"/>
        <v>0</v>
      </c>
      <c r="AF75" s="382" t="e">
        <f t="shared" si="8"/>
        <v>#REF!</v>
      </c>
      <c r="AG75" s="383"/>
    </row>
    <row r="76" spans="1:33" ht="14.25" customHeight="1">
      <c r="A76" s="374" t="s">
        <v>4145</v>
      </c>
      <c r="B76" s="375" t="str">
        <f>VLOOKUP($A$2:$A$1749,'ENTER STAFF #S HERE'!$A$1:$B$5073,2,FALSE)</f>
        <v>C1420</v>
      </c>
      <c r="C76" s="384" t="s">
        <v>6615</v>
      </c>
      <c r="D76" s="374" t="s">
        <v>6591</v>
      </c>
      <c r="E76" s="388"/>
      <c r="F76" s="387"/>
      <c r="G76" s="384" t="s">
        <v>5663</v>
      </c>
      <c r="H76" s="377">
        <f t="shared" si="0"/>
        <v>48</v>
      </c>
      <c r="I76" s="378" t="e">
        <f>SUMIFS('MASTER TT'!$J$2:$J$11126,'MASTER TT'!$I$2:$I$1126,A76:A18452,'MASTER TT'!$L$2:$L$11126,"&gt;0",'MASTER TT'!$AM$2:$AM$11126,"JAN-APRIL 2026")</f>
        <v>#VALUE!</v>
      </c>
      <c r="J76" s="378">
        <f>SUMIFS('MASTER TT'!$J$2:$J$11126,'MASTER TT'!$I$2:$I$11126,A76:A10116,'MASTER TT'!$L$2:$L$11126,"&gt;0",'MASTER TT'!$AM$2:$AM$11126,"MAY-AUG 2025")</f>
        <v>0</v>
      </c>
      <c r="K76" s="378">
        <f>SUMIFS('MASTER TT'!$J$2:$J$11126,'MASTER TT'!$I$2:$I$11126,A76:A10116,'MASTER TT'!$L$2:$L$11126,"&gt;0",'MASTER TT'!$AM$2:$AM$11126,"SEP-DEC 2025")</f>
        <v>0</v>
      </c>
      <c r="L76" s="378" t="e">
        <f t="shared" si="1"/>
        <v>#VALUE!</v>
      </c>
      <c r="M76" s="379">
        <f>SUMIFS('MASTER TT'!$J$2:$J$1126,'MASTER TT'!$I$2:$I$1126,A76:A10116,'MASTER TT'!$L$2:$L$1126,"&gt;0",'MASTER TT'!$AM$2:$AM$1126,"JAN-APRIL 2025",'MASTER TT'!$AC$2:$AC$1126,"SOT")</f>
        <v>0</v>
      </c>
      <c r="N76" s="379">
        <f>SUMIFS('MASTER TT'!$J$2:$J$1126,'MASTER TT'!$I$2:$I$1126,A76:A10116,'MASTER TT'!$L$2:$L$1126,"&gt;0",'MASTER TT'!$AM$2:$AM$1126,"JAN-APRIL 2025",'MASTER TT'!$AC$2:$AC$1126,"SOB")</f>
        <v>0</v>
      </c>
      <c r="O76" s="379">
        <f>SUMIFS('MASTER TT'!$J$2:$J$1126,'MASTER TT'!$I$2:$I$1126,A76:A10116,'MASTER TT'!$L$2:$L$1126,"&gt;0",'MASTER TT'!$AM$2:$AM$1126,"JAN-APRIL 2025",'MASTER TT'!$AC$2:$AC$1126,"SEASS")</f>
        <v>0</v>
      </c>
      <c r="P76" s="379">
        <f>SUMIFS('MASTER TT'!$J$2:$J$1126,'MASTER TT'!$I$2:$I$1126,A76:A10116,'MASTER TT'!$L$2:$L$1126,"&gt;0",'MASTER TT'!$AM$2:$AM$1126,"JAN-APRIL 2025",'MASTER TT'!$AC$2:$AC$1126,"PTTI")</f>
        <v>0</v>
      </c>
      <c r="Q76" s="381">
        <f>SUMIF('MASTER TT'!$I$1:$I$5897,$A$1:$A$721,'MASTER TT'!$O$1:$O$5897)</f>
        <v>0</v>
      </c>
      <c r="R76" s="381">
        <f>SUMIF('MASTER TT'!$I$1:$I$5897,$A$1:$A$721,'MASTER TT'!$N$1:$N$5897)</f>
        <v>0</v>
      </c>
      <c r="S76" s="381">
        <f>SUMIF('MASTER TT'!$I$1:$I$5897,$A$1:$A$721,'MASTER TT'!$Q$1:$Q$5897)</f>
        <v>0</v>
      </c>
      <c r="T76" s="381">
        <f>SUMIF('MASTER TT'!$I$1:$I$5897,$A$1:$A$721,'MASTER TT'!$S$1:$S$5897)</f>
        <v>0</v>
      </c>
      <c r="U76" s="381">
        <f>SUMIF('MASTER TT'!$I$1:$I$5897,$A$1:$A$721,'MASTER TT'!$R$1:$R$5897)</f>
        <v>0</v>
      </c>
      <c r="V76" s="381">
        <f>SUMIF('MASTER TT'!$I$1:$I$5897,$A$1:$A$721,'MASTER TT'!$T$1:$T$5897)</f>
        <v>0</v>
      </c>
      <c r="W76" s="381">
        <f>SUMIF('MASTER TT'!$I$1:$I$5897,$A$1:$A$721,'MASTER TT'!$U$1:$U$5897)</f>
        <v>0</v>
      </c>
      <c r="X76" s="381">
        <f>SUMIF('MASTER TT'!$I$1:$I$5897,$A$1:$A$721,'MASTER TT'!$W$1:$W$5897)</f>
        <v>0</v>
      </c>
      <c r="Y76" s="381">
        <f>SUMIF('MASTER TT'!$I$1:$I$5897,$A$1:$A$721,'MASTER TT'!$X$1:$X$5897)</f>
        <v>0</v>
      </c>
      <c r="Z76" s="381">
        <f>SUMIF('MASTER TT'!$I$1:$I$5897,$A$1:$A$721,'MASTER TT'!$Y$1:$Y$5897)</f>
        <v>0</v>
      </c>
      <c r="AA76" s="381">
        <f>SUMIF('MASTER TT'!$I$1:$I$5897,$A$1:$A$721,'MASTER TT'!$Z$1:$Z$5897)</f>
        <v>0</v>
      </c>
      <c r="AB76" s="381">
        <f>SUMIF('MASTER TT'!$I$1:$I$5905,$A$1:$A$721,'MASTER TT'!$V$1:$V$5905)</f>
        <v>0</v>
      </c>
      <c r="AC76" s="381">
        <f>SUMIF('MASTER TT'!$I$1:$I$5905,$A$1:$A$721,'MASTER TT'!$AB$1:$AB$5905)</f>
        <v>0</v>
      </c>
      <c r="AD76" s="381">
        <f>SUMIF('MASTER TT'!$I$1:$I$5905,$A$1:$A$721,'MASTER TT'!$P$1:$P$5905)</f>
        <v>0</v>
      </c>
      <c r="AE76" s="381">
        <f t="shared" si="2"/>
        <v>0</v>
      </c>
      <c r="AF76" s="382" t="e">
        <f t="shared" si="8"/>
        <v>#REF!</v>
      </c>
      <c r="AG76" s="383"/>
    </row>
    <row r="77" spans="1:33" ht="14.25" customHeight="1">
      <c r="A77" s="397" t="s">
        <v>4147</v>
      </c>
      <c r="B77" s="375" t="str">
        <f>VLOOKUP($A$2:$A$1749,'ENTER STAFF #S HERE'!$A$1:$B$5073,2,FALSE)</f>
        <v>C1593</v>
      </c>
      <c r="C77" s="374" t="s">
        <v>6615</v>
      </c>
      <c r="D77" s="374" t="s">
        <v>6595</v>
      </c>
      <c r="E77" s="374" t="s">
        <v>6031</v>
      </c>
      <c r="F77" s="374" t="s">
        <v>6616</v>
      </c>
      <c r="G77" s="374" t="s">
        <v>63</v>
      </c>
      <c r="H77" s="377">
        <f t="shared" si="0"/>
        <v>72</v>
      </c>
      <c r="I77" s="378" t="e">
        <f>SUMIFS('MASTER TT'!$J$2:$J$11126,'MASTER TT'!$I$2:$I$1126,A77:A18453,'MASTER TT'!$L$2:$L$11126,"&gt;0",'MASTER TT'!$AM$2:$AM$11126,"JAN-APRIL 2026")</f>
        <v>#VALUE!</v>
      </c>
      <c r="J77" s="378">
        <f>SUMIFS('MASTER TT'!$J$2:$J$11126,'MASTER TT'!$I$2:$I$11126,A77:A10117,'MASTER TT'!$L$2:$L$11126,"&gt;0",'MASTER TT'!$AM$2:$AM$11126,"MAY-AUG 2025")</f>
        <v>0</v>
      </c>
      <c r="K77" s="378">
        <f>SUMIFS('MASTER TT'!$J$2:$J$11126,'MASTER TT'!$I$2:$I$11126,A77:A10117,'MASTER TT'!$L$2:$L$11126,"&gt;0",'MASTER TT'!$AM$2:$AM$11126,"SEP-DEC 2025")</f>
        <v>0</v>
      </c>
      <c r="L77" s="378" t="e">
        <f t="shared" si="1"/>
        <v>#VALUE!</v>
      </c>
      <c r="M77" s="379">
        <f>SUMIFS('MASTER TT'!$J$2:$J$1126,'MASTER TT'!$I$2:$I$1126,A77:A10117,'MASTER TT'!$L$2:$L$1126,"&gt;0",'MASTER TT'!$AM$2:$AM$1126,"JAN-APRIL 2025",'MASTER TT'!$AC$2:$AC$1126,"SOT")</f>
        <v>0</v>
      </c>
      <c r="N77" s="379">
        <f>SUMIFS('MASTER TT'!$J$2:$J$1126,'MASTER TT'!$I$2:$I$1126,A77:A10117,'MASTER TT'!$L$2:$L$1126,"&gt;0",'MASTER TT'!$AM$2:$AM$1126,"JAN-APRIL 2025",'MASTER TT'!$AC$2:$AC$1126,"SOB")</f>
        <v>0</v>
      </c>
      <c r="O77" s="379">
        <f>SUMIFS('MASTER TT'!$J$2:$J$1126,'MASTER TT'!$I$2:$I$1126,A77:A10117,'MASTER TT'!$L$2:$L$1126,"&gt;0",'MASTER TT'!$AM$2:$AM$1126,"JAN-APRIL 2025",'MASTER TT'!$AC$2:$AC$1126,"SEASS")</f>
        <v>0</v>
      </c>
      <c r="P77" s="379">
        <f>SUMIFS('MASTER TT'!$J$2:$J$1126,'MASTER TT'!$I$2:$I$1126,A77:A10117,'MASTER TT'!$L$2:$L$1126,"&gt;0",'MASTER TT'!$AM$2:$AM$1126,"JAN-APRIL 2025",'MASTER TT'!$AC$2:$AC$1126,"PTTI")</f>
        <v>0</v>
      </c>
      <c r="Q77" s="381">
        <f>SUMIF('MASTER TT'!$I$1:$I$5897,$A$1:$A$721,'MASTER TT'!$O$1:$O$5897)</f>
        <v>0</v>
      </c>
      <c r="R77" s="381">
        <f>SUMIF('MASTER TT'!$I$1:$I$5897,$A$1:$A$721,'MASTER TT'!$N$1:$N$5897)</f>
        <v>0</v>
      </c>
      <c r="S77" s="381">
        <f>SUMIF('MASTER TT'!$I$1:$I$5897,$A$1:$A$721,'MASTER TT'!$Q$1:$Q$5897)</f>
        <v>0</v>
      </c>
      <c r="T77" s="381">
        <f>SUMIF('MASTER TT'!$I$1:$I$5897,$A$1:$A$721,'MASTER TT'!$S$1:$S$5897)</f>
        <v>0</v>
      </c>
      <c r="U77" s="381">
        <f>SUMIF('MASTER TT'!$I$1:$I$5897,$A$1:$A$721,'MASTER TT'!$R$1:$R$5897)</f>
        <v>0</v>
      </c>
      <c r="V77" s="381">
        <f>SUMIF('MASTER TT'!$I$1:$I$5897,$A$1:$A$721,'MASTER TT'!$T$1:$T$5897)</f>
        <v>0</v>
      </c>
      <c r="W77" s="381">
        <f>SUMIF('MASTER TT'!$I$1:$I$5897,$A$1:$A$721,'MASTER TT'!$U$1:$U$5897)</f>
        <v>0</v>
      </c>
      <c r="X77" s="381">
        <f>SUMIF('MASTER TT'!$I$1:$I$5897,$A$1:$A$721,'MASTER TT'!$W$1:$W$5897)</f>
        <v>1</v>
      </c>
      <c r="Y77" s="381">
        <f>SUMIF('MASTER TT'!$I$1:$I$5897,$A$1:$A$721,'MASTER TT'!$X$1:$X$5897)</f>
        <v>0</v>
      </c>
      <c r="Z77" s="381">
        <f>SUMIF('MASTER TT'!$I$1:$I$5897,$A$1:$A$721,'MASTER TT'!$Y$1:$Y$5897)</f>
        <v>0</v>
      </c>
      <c r="AA77" s="381">
        <f>SUMIF('MASTER TT'!$I$1:$I$5897,$A$1:$A$721,'MASTER TT'!$Z$1:$Z$5897)</f>
        <v>0</v>
      </c>
      <c r="AB77" s="381">
        <f>SUMIF('MASTER TT'!$I$1:$I$5905,$A$1:$A$721,'MASTER TT'!$V$1:$V$5905)</f>
        <v>0</v>
      </c>
      <c r="AC77" s="381">
        <f>SUMIF('MASTER TT'!$I$1:$I$5905,$A$1:$A$721,'MASTER TT'!$AB$1:$AB$5905)</f>
        <v>0</v>
      </c>
      <c r="AD77" s="381">
        <f>SUMIF('MASTER TT'!$I$1:$I$5905,$A$1:$A$721,'MASTER TT'!$P$1:$P$5905)</f>
        <v>1</v>
      </c>
      <c r="AE77" s="381">
        <f t="shared" si="2"/>
        <v>2</v>
      </c>
      <c r="AF77" s="382" t="e">
        <f t="shared" si="8"/>
        <v>#REF!</v>
      </c>
      <c r="AG77" s="383"/>
    </row>
    <row r="78" spans="1:33" ht="14.25" customHeight="1">
      <c r="A78" s="384" t="s">
        <v>4464</v>
      </c>
      <c r="B78" s="375" t="str">
        <f>VLOOKUP($A$2:$A$1749,'ENTER STAFF #S HERE'!$A$1:$B$5073,2,FALSE)</f>
        <v>C0758</v>
      </c>
      <c r="C78" s="376" t="s">
        <v>6586</v>
      </c>
      <c r="D78" s="384" t="s">
        <v>6591</v>
      </c>
      <c r="E78" s="398" t="s">
        <v>5640</v>
      </c>
      <c r="F78" s="398" t="s">
        <v>5949</v>
      </c>
      <c r="G78" s="374" t="s">
        <v>5663</v>
      </c>
      <c r="H78" s="377">
        <f t="shared" si="0"/>
        <v>48</v>
      </c>
      <c r="I78" s="378" t="e">
        <f>SUMIFS('MASTER TT'!$J$2:$J$11126,'MASTER TT'!$I$2:$I$1126,A78:A18454,'MASTER TT'!$L$2:$L$11126,"&gt;0",'MASTER TT'!$AM$2:$AM$11126,"JAN-APRIL 2026")</f>
        <v>#VALUE!</v>
      </c>
      <c r="J78" s="378">
        <f>SUMIFS('MASTER TT'!$J$2:$J$11126,'MASTER TT'!$I$2:$I$11126,A78:A10118,'MASTER TT'!$L$2:$L$11126,"&gt;0",'MASTER TT'!$AM$2:$AM$11126,"MAY-AUG 2025")</f>
        <v>0</v>
      </c>
      <c r="K78" s="378">
        <f>SUMIFS('MASTER TT'!$J$2:$J$11126,'MASTER TT'!$I$2:$I$11126,A78:A10118,'MASTER TT'!$L$2:$L$11126,"&gt;0",'MASTER TT'!$AM$2:$AM$11126,"SEP-DEC 2025")</f>
        <v>0</v>
      </c>
      <c r="L78" s="378" t="e">
        <f t="shared" si="1"/>
        <v>#VALUE!</v>
      </c>
      <c r="M78" s="379">
        <f>SUMIFS('MASTER TT'!$J$2:$J$1126,'MASTER TT'!$I$2:$I$1126,A78:A10118,'MASTER TT'!$L$2:$L$1126,"&gt;0",'MASTER TT'!$AM$2:$AM$1126,"JAN-APRIL 2025",'MASTER TT'!$AC$2:$AC$1126,"SOT")</f>
        <v>0</v>
      </c>
      <c r="N78" s="379">
        <f>SUMIFS('MASTER TT'!$J$2:$J$1126,'MASTER TT'!$I$2:$I$1126,A78:A10118,'MASTER TT'!$L$2:$L$1126,"&gt;0",'MASTER TT'!$AM$2:$AM$1126,"JAN-APRIL 2025",'MASTER TT'!$AC$2:$AC$1126,"SOB")</f>
        <v>0</v>
      </c>
      <c r="O78" s="379">
        <f>SUMIFS('MASTER TT'!$J$2:$J$1126,'MASTER TT'!$I$2:$I$1126,A78:A10118,'MASTER TT'!$L$2:$L$1126,"&gt;0",'MASTER TT'!$AM$2:$AM$1126,"JAN-APRIL 2025",'MASTER TT'!$AC$2:$AC$1126,"SEASS")</f>
        <v>0</v>
      </c>
      <c r="P78" s="379">
        <f>SUMIFS('MASTER TT'!$J$2:$J$1126,'MASTER TT'!$I$2:$I$1126,A78:A10118,'MASTER TT'!$L$2:$L$1126,"&gt;0",'MASTER TT'!$AM$2:$AM$1126,"JAN-APRIL 2025",'MASTER TT'!$AC$2:$AC$1126,"PTTI")</f>
        <v>0</v>
      </c>
      <c r="Q78" s="381">
        <f>SUMIF('MASTER TT'!$I$1:$I$5897,$A$1:$A$721,'MASTER TT'!$O$1:$O$5897)</f>
        <v>0</v>
      </c>
      <c r="R78" s="381">
        <f>SUMIF('MASTER TT'!$I$1:$I$5897,$A$1:$A$721,'MASTER TT'!$N$1:$N$5897)</f>
        <v>0</v>
      </c>
      <c r="S78" s="381">
        <f>SUMIF('MASTER TT'!$I$1:$I$5897,$A$1:$A$721,'MASTER TT'!$Q$1:$Q$5897)</f>
        <v>0</v>
      </c>
      <c r="T78" s="381">
        <f>SUMIF('MASTER TT'!$I$1:$I$5897,$A$1:$A$721,'MASTER TT'!$S$1:$S$5897)</f>
        <v>0</v>
      </c>
      <c r="U78" s="381">
        <f>SUMIF('MASTER TT'!$I$1:$I$5897,$A$1:$A$721,'MASTER TT'!$R$1:$R$5897)</f>
        <v>0</v>
      </c>
      <c r="V78" s="381">
        <f>SUMIF('MASTER TT'!$I$1:$I$5897,$A$1:$A$721,'MASTER TT'!$T$1:$T$5897)</f>
        <v>0</v>
      </c>
      <c r="W78" s="381">
        <f>SUMIF('MASTER TT'!$I$1:$I$5897,$A$1:$A$721,'MASTER TT'!$U$1:$U$5897)</f>
        <v>0</v>
      </c>
      <c r="X78" s="381">
        <f>SUMIF('MASTER TT'!$I$1:$I$5897,$A$1:$A$721,'MASTER TT'!$W$1:$W$5897)</f>
        <v>0</v>
      </c>
      <c r="Y78" s="381">
        <f>SUMIF('MASTER TT'!$I$1:$I$5897,$A$1:$A$721,'MASTER TT'!$X$1:$X$5897)</f>
        <v>0</v>
      </c>
      <c r="Z78" s="381">
        <f>SUMIF('MASTER TT'!$I$1:$I$5897,$A$1:$A$721,'MASTER TT'!$Y$1:$Y$5897)</f>
        <v>0</v>
      </c>
      <c r="AA78" s="381">
        <f>SUMIF('MASTER TT'!$I$1:$I$5897,$A$1:$A$721,'MASTER TT'!$Z$1:$Z$5897)</f>
        <v>0</v>
      </c>
      <c r="AB78" s="381">
        <f>SUMIF('MASTER TT'!$I$1:$I$5905,$A$1:$A$721,'MASTER TT'!$V$1:$V$5905)</f>
        <v>0</v>
      </c>
      <c r="AC78" s="381">
        <f>SUMIF('MASTER TT'!$I$1:$I$5905,$A$1:$A$721,'MASTER TT'!$AB$1:$AB$5905)</f>
        <v>0</v>
      </c>
      <c r="AD78" s="381">
        <f>SUMIF('MASTER TT'!$I$1:$I$5905,$A$1:$A$721,'MASTER TT'!$P$1:$P$5905)</f>
        <v>0</v>
      </c>
      <c r="AE78" s="381">
        <f t="shared" si="2"/>
        <v>0</v>
      </c>
      <c r="AF78" s="382" t="e">
        <f t="shared" si="8"/>
        <v>#REF!</v>
      </c>
      <c r="AG78" s="383"/>
    </row>
    <row r="79" spans="1:33" ht="14.25" customHeight="1">
      <c r="A79" s="374" t="s">
        <v>3450</v>
      </c>
      <c r="B79" s="375" t="str">
        <f>VLOOKUP($A$2:$A$1749,'ENTER STAFF #S HERE'!$A$1:$B$5073,2,FALSE)</f>
        <v>C1083</v>
      </c>
      <c r="C79" s="374" t="s">
        <v>6615</v>
      </c>
      <c r="D79" s="384" t="s">
        <v>6591</v>
      </c>
      <c r="E79" s="388"/>
      <c r="F79" s="387"/>
      <c r="G79" s="374" t="s">
        <v>5663</v>
      </c>
      <c r="H79" s="377">
        <f t="shared" si="0"/>
        <v>48</v>
      </c>
      <c r="I79" s="378" t="e">
        <f>SUMIFS('MASTER TT'!$J$2:$J$11126,'MASTER TT'!$I$2:$I$1126,A79:A18455,'MASTER TT'!$L$2:$L$11126,"&gt;0",'MASTER TT'!$AM$2:$AM$11126,"JAN-APRIL 2026")</f>
        <v>#VALUE!</v>
      </c>
      <c r="J79" s="378">
        <f>SUMIFS('MASTER TT'!$J$2:$J$11126,'MASTER TT'!$I$2:$I$11126,A79:A10119,'MASTER TT'!$L$2:$L$11126,"&gt;0",'MASTER TT'!$AM$2:$AM$11126,"MAY-AUG 2025")</f>
        <v>0</v>
      </c>
      <c r="K79" s="378">
        <f>SUMIFS('MASTER TT'!$J$2:$J$11126,'MASTER TT'!$I$2:$I$11126,A79:A10119,'MASTER TT'!$L$2:$L$11126,"&gt;0",'MASTER TT'!$AM$2:$AM$11126,"SEP-DEC 2025")</f>
        <v>0</v>
      </c>
      <c r="L79" s="378" t="e">
        <f t="shared" si="1"/>
        <v>#VALUE!</v>
      </c>
      <c r="M79" s="379">
        <f>SUMIFS('MASTER TT'!$J$2:$J$1126,'MASTER TT'!$I$2:$I$1126,A79:A10119,'MASTER TT'!$L$2:$L$1126,"&gt;0",'MASTER TT'!$AM$2:$AM$1126,"JAN-APRIL 2025",'MASTER TT'!$AC$2:$AC$1126,"SOT")</f>
        <v>0</v>
      </c>
      <c r="N79" s="379">
        <f>SUMIFS('MASTER TT'!$J$2:$J$1126,'MASTER TT'!$I$2:$I$1126,A79:A10119,'MASTER TT'!$L$2:$L$1126,"&gt;0",'MASTER TT'!$AM$2:$AM$1126,"JAN-APRIL 2025",'MASTER TT'!$AC$2:$AC$1126,"SOB")</f>
        <v>0</v>
      </c>
      <c r="O79" s="379">
        <f>SUMIFS('MASTER TT'!$J$2:$J$1126,'MASTER TT'!$I$2:$I$1126,A79:A10119,'MASTER TT'!$L$2:$L$1126,"&gt;0",'MASTER TT'!$AM$2:$AM$1126,"JAN-APRIL 2025",'MASTER TT'!$AC$2:$AC$1126,"SEASS")</f>
        <v>0</v>
      </c>
      <c r="P79" s="379">
        <f>SUMIFS('MASTER TT'!$J$2:$J$1126,'MASTER TT'!$I$2:$I$1126,A79:A10119,'MASTER TT'!$L$2:$L$1126,"&gt;0",'MASTER TT'!$AM$2:$AM$1126,"JAN-APRIL 2025",'MASTER TT'!$AC$2:$AC$1126,"PTTI")</f>
        <v>0</v>
      </c>
      <c r="Q79" s="381">
        <f>SUMIF('MASTER TT'!$I$1:$I$5897,$A$1:$A$721,'MASTER TT'!$O$1:$O$5897)</f>
        <v>0</v>
      </c>
      <c r="R79" s="381">
        <f>SUMIF('MASTER TT'!$I$1:$I$5897,$A$1:$A$721,'MASTER TT'!$N$1:$N$5897)</f>
        <v>0</v>
      </c>
      <c r="S79" s="381">
        <f>SUMIF('MASTER TT'!$I$1:$I$5897,$A$1:$A$721,'MASTER TT'!$Q$1:$Q$5897)</f>
        <v>0</v>
      </c>
      <c r="T79" s="381">
        <f>SUMIF('MASTER TT'!$I$1:$I$5897,$A$1:$A$721,'MASTER TT'!$S$1:$S$5897)</f>
        <v>0</v>
      </c>
      <c r="U79" s="381">
        <f>SUMIF('MASTER TT'!$I$1:$I$5897,$A$1:$A$721,'MASTER TT'!$R$1:$R$5897)</f>
        <v>0</v>
      </c>
      <c r="V79" s="381">
        <f>SUMIF('MASTER TT'!$I$1:$I$5897,$A$1:$A$721,'MASTER TT'!$T$1:$T$5897)</f>
        <v>0</v>
      </c>
      <c r="W79" s="381">
        <f>SUMIF('MASTER TT'!$I$1:$I$5897,$A$1:$A$721,'MASTER TT'!$U$1:$U$5897)</f>
        <v>0</v>
      </c>
      <c r="X79" s="381">
        <f>SUMIF('MASTER TT'!$I$1:$I$5897,$A$1:$A$721,'MASTER TT'!$W$1:$W$5897)</f>
        <v>0</v>
      </c>
      <c r="Y79" s="381">
        <f>SUMIF('MASTER TT'!$I$1:$I$5897,$A$1:$A$721,'MASTER TT'!$X$1:$X$5897)</f>
        <v>0</v>
      </c>
      <c r="Z79" s="381">
        <f>SUMIF('MASTER TT'!$I$1:$I$5897,$A$1:$A$721,'MASTER TT'!$Y$1:$Y$5897)</f>
        <v>0</v>
      </c>
      <c r="AA79" s="381">
        <f>SUMIF('MASTER TT'!$I$1:$I$5897,$A$1:$A$721,'MASTER TT'!$Z$1:$Z$5897)</f>
        <v>0</v>
      </c>
      <c r="AB79" s="381">
        <f>SUMIF('MASTER TT'!$I$1:$I$5905,$A$1:$A$721,'MASTER TT'!$V$1:$V$5905)</f>
        <v>0</v>
      </c>
      <c r="AC79" s="381">
        <f>SUMIF('MASTER TT'!$I$1:$I$5905,$A$1:$A$721,'MASTER TT'!$AB$1:$AB$5905)</f>
        <v>0</v>
      </c>
      <c r="AD79" s="381">
        <f>SUMIF('MASTER TT'!$I$1:$I$5905,$A$1:$A$721,'MASTER TT'!$P$1:$P$5905)</f>
        <v>0</v>
      </c>
      <c r="AE79" s="381">
        <f t="shared" si="2"/>
        <v>0</v>
      </c>
      <c r="AF79" s="382" t="e">
        <f t="shared" si="8"/>
        <v>#REF!</v>
      </c>
      <c r="AG79" s="383"/>
    </row>
    <row r="80" spans="1:33" ht="14.25" customHeight="1">
      <c r="A80" s="374" t="s">
        <v>3505</v>
      </c>
      <c r="B80" s="375" t="str">
        <f>VLOOKUP($A$2:$A$1749,'ENTER STAFF #S HERE'!$A$1:$B$5073,2,FALSE)</f>
        <v>C1669</v>
      </c>
      <c r="C80" s="374" t="s">
        <v>6615</v>
      </c>
      <c r="D80" s="374" t="s">
        <v>6591</v>
      </c>
      <c r="E80" s="388"/>
      <c r="F80" s="388"/>
      <c r="G80" s="374" t="s">
        <v>5663</v>
      </c>
      <c r="H80" s="377">
        <f t="shared" si="0"/>
        <v>48</v>
      </c>
      <c r="I80" s="378" t="e">
        <f>SUMIFS('MASTER TT'!$J$2:$J$11126,'MASTER TT'!$I$2:$I$1126,A80:A18456,'MASTER TT'!$L$2:$L$11126,"&gt;0",'MASTER TT'!$AM$2:$AM$11126,"JAN-APRIL 2026")</f>
        <v>#VALUE!</v>
      </c>
      <c r="J80" s="378">
        <f>SUMIFS('MASTER TT'!$J$2:$J$11126,'MASTER TT'!$I$2:$I$11126,A80:A10120,'MASTER TT'!$L$2:$L$11126,"&gt;0",'MASTER TT'!$AM$2:$AM$11126,"MAY-AUG 2025")</f>
        <v>0</v>
      </c>
      <c r="K80" s="378">
        <f>SUMIFS('MASTER TT'!$J$2:$J$11126,'MASTER TT'!$I$2:$I$11126,A80:A10120,'MASTER TT'!$L$2:$L$11126,"&gt;0",'MASTER TT'!$AM$2:$AM$11126,"SEP-DEC 2025")</f>
        <v>0</v>
      </c>
      <c r="L80" s="378" t="e">
        <f t="shared" si="1"/>
        <v>#VALUE!</v>
      </c>
      <c r="M80" s="379">
        <f>SUMIFS('MASTER TT'!$J$2:$J$1126,'MASTER TT'!$I$2:$I$1126,A80:A10120,'MASTER TT'!$L$2:$L$1126,"&gt;0",'MASTER TT'!$AM$2:$AM$1126,"JAN-APRIL 2025",'MASTER TT'!$AC$2:$AC$1126,"SOT")</f>
        <v>0</v>
      </c>
      <c r="N80" s="379">
        <f>SUMIFS('MASTER TT'!$J$2:$J$1126,'MASTER TT'!$I$2:$I$1126,A80:A10120,'MASTER TT'!$L$2:$L$1126,"&gt;0",'MASTER TT'!$AM$2:$AM$1126,"JAN-APRIL 2025",'MASTER TT'!$AC$2:$AC$1126,"SOB")</f>
        <v>0</v>
      </c>
      <c r="O80" s="379">
        <f>SUMIFS('MASTER TT'!$J$2:$J$1126,'MASTER TT'!$I$2:$I$1126,A80:A10120,'MASTER TT'!$L$2:$L$1126,"&gt;0",'MASTER TT'!$AM$2:$AM$1126,"JAN-APRIL 2025",'MASTER TT'!$AC$2:$AC$1126,"SEASS")</f>
        <v>0</v>
      </c>
      <c r="P80" s="379">
        <f>SUMIFS('MASTER TT'!$J$2:$J$1126,'MASTER TT'!$I$2:$I$1126,A80:A10120,'MASTER TT'!$L$2:$L$1126,"&gt;0",'MASTER TT'!$AM$2:$AM$1126,"JAN-APRIL 2025",'MASTER TT'!$AC$2:$AC$1126,"PTTI")</f>
        <v>0</v>
      </c>
      <c r="Q80" s="381">
        <f>SUMIF('MASTER TT'!$I$1:$I$5897,$A$1:$A$721,'MASTER TT'!$O$1:$O$5897)</f>
        <v>0</v>
      </c>
      <c r="R80" s="381">
        <f>SUMIF('MASTER TT'!$I$1:$I$5897,$A$1:$A$721,'MASTER TT'!$N$1:$N$5897)</f>
        <v>0</v>
      </c>
      <c r="S80" s="381">
        <f>SUMIF('MASTER TT'!$I$1:$I$5897,$A$1:$A$721,'MASTER TT'!$Q$1:$Q$5897)</f>
        <v>0</v>
      </c>
      <c r="T80" s="381">
        <f>SUMIF('MASTER TT'!$I$1:$I$5897,$A$1:$A$721,'MASTER TT'!$S$1:$S$5897)</f>
        <v>0</v>
      </c>
      <c r="U80" s="381">
        <f>SUMIF('MASTER TT'!$I$1:$I$5897,$A$1:$A$721,'MASTER TT'!$R$1:$R$5897)</f>
        <v>0</v>
      </c>
      <c r="V80" s="381">
        <f>SUMIF('MASTER TT'!$I$1:$I$5897,$A$1:$A$721,'MASTER TT'!$T$1:$T$5897)</f>
        <v>0</v>
      </c>
      <c r="W80" s="381">
        <f>SUMIF('MASTER TT'!$I$1:$I$5897,$A$1:$A$721,'MASTER TT'!$U$1:$U$5897)</f>
        <v>0</v>
      </c>
      <c r="X80" s="381">
        <f>SUMIF('MASTER TT'!$I$1:$I$5897,$A$1:$A$721,'MASTER TT'!$W$1:$W$5897)</f>
        <v>0</v>
      </c>
      <c r="Y80" s="381">
        <f>SUMIF('MASTER TT'!$I$1:$I$5897,$A$1:$A$721,'MASTER TT'!$X$1:$X$5897)</f>
        <v>0</v>
      </c>
      <c r="Z80" s="381">
        <f>SUMIF('MASTER TT'!$I$1:$I$5897,$A$1:$A$721,'MASTER TT'!$Y$1:$Y$5897)</f>
        <v>0</v>
      </c>
      <c r="AA80" s="381">
        <f>SUMIF('MASTER TT'!$I$1:$I$5897,$A$1:$A$721,'MASTER TT'!$Z$1:$Z$5897)</f>
        <v>0</v>
      </c>
      <c r="AB80" s="381">
        <f>SUMIF('MASTER TT'!$I$1:$I$5905,$A$1:$A$721,'MASTER TT'!$V$1:$V$5905)</f>
        <v>0</v>
      </c>
      <c r="AC80" s="381">
        <f>SUMIF('MASTER TT'!$I$1:$I$5905,$A$1:$A$721,'MASTER TT'!$AB$1:$AB$5905)</f>
        <v>0</v>
      </c>
      <c r="AD80" s="381">
        <f>SUMIF('MASTER TT'!$I$1:$I$5905,$A$1:$A$721,'MASTER TT'!$P$1:$P$5905)</f>
        <v>0</v>
      </c>
      <c r="AE80" s="381">
        <f t="shared" si="2"/>
        <v>0</v>
      </c>
      <c r="AF80" s="382" t="e">
        <f t="shared" si="8"/>
        <v>#REF!</v>
      </c>
      <c r="AG80" s="383"/>
    </row>
    <row r="81" spans="1:33" ht="14.25" customHeight="1">
      <c r="A81" s="374" t="s">
        <v>3452</v>
      </c>
      <c r="B81" s="375" t="str">
        <f>VLOOKUP($A$2:$A$1749,'ENTER STAFF #S HERE'!$A$1:$B$5073,2,FALSE)</f>
        <v>C0703</v>
      </c>
      <c r="C81" s="374" t="s">
        <v>6615</v>
      </c>
      <c r="D81" s="384" t="s">
        <v>6591</v>
      </c>
      <c r="E81" s="388"/>
      <c r="F81" s="384" t="s">
        <v>6617</v>
      </c>
      <c r="G81" s="374" t="s">
        <v>5663</v>
      </c>
      <c r="H81" s="377">
        <f t="shared" si="0"/>
        <v>48</v>
      </c>
      <c r="I81" s="378" t="e">
        <f>SUMIFS('MASTER TT'!$J$2:$J$11126,'MASTER TT'!$I$2:$I$1126,A81:A18457,'MASTER TT'!$L$2:$L$11126,"&gt;0",'MASTER TT'!$AM$2:$AM$11126,"JAN-APRIL 2026")</f>
        <v>#VALUE!</v>
      </c>
      <c r="J81" s="378">
        <f>SUMIFS('MASTER TT'!$J$2:$J$11126,'MASTER TT'!$I$2:$I$11126,A81:A10121,'MASTER TT'!$L$2:$L$11126,"&gt;0",'MASTER TT'!$AM$2:$AM$11126,"MAY-AUG 2025")</f>
        <v>0</v>
      </c>
      <c r="K81" s="378">
        <f>SUMIFS('MASTER TT'!$J$2:$J$11126,'MASTER TT'!$I$2:$I$11126,A81:A10121,'MASTER TT'!$L$2:$L$11126,"&gt;0",'MASTER TT'!$AM$2:$AM$11126,"SEP-DEC 2025")</f>
        <v>0</v>
      </c>
      <c r="L81" s="378" t="e">
        <f t="shared" si="1"/>
        <v>#VALUE!</v>
      </c>
      <c r="M81" s="379">
        <f>SUMIFS('MASTER TT'!$J$2:$J$1126,'MASTER TT'!$I$2:$I$1126,A81:A10121,'MASTER TT'!$L$2:$L$1126,"&gt;0",'MASTER TT'!$AM$2:$AM$1126,"JAN-APRIL 2025",'MASTER TT'!$AC$2:$AC$1126,"SOT")</f>
        <v>0</v>
      </c>
      <c r="N81" s="379">
        <f>SUMIFS('MASTER TT'!$J$2:$J$1126,'MASTER TT'!$I$2:$I$1126,A81:A10121,'MASTER TT'!$L$2:$L$1126,"&gt;0",'MASTER TT'!$AM$2:$AM$1126,"JAN-APRIL 2025",'MASTER TT'!$AC$2:$AC$1126,"SOB")</f>
        <v>0</v>
      </c>
      <c r="O81" s="379">
        <f>SUMIFS('MASTER TT'!$J$2:$J$1126,'MASTER TT'!$I$2:$I$1126,A81:A10121,'MASTER TT'!$L$2:$L$1126,"&gt;0",'MASTER TT'!$AM$2:$AM$1126,"JAN-APRIL 2025",'MASTER TT'!$AC$2:$AC$1126,"SEASS")</f>
        <v>0</v>
      </c>
      <c r="P81" s="379">
        <f>SUMIFS('MASTER TT'!$J$2:$J$1126,'MASTER TT'!$I$2:$I$1126,A81:A10121,'MASTER TT'!$L$2:$L$1126,"&gt;0",'MASTER TT'!$AM$2:$AM$1126,"JAN-APRIL 2025",'MASTER TT'!$AC$2:$AC$1126,"PTTI")</f>
        <v>0</v>
      </c>
      <c r="Q81" s="381">
        <f>SUMIF('MASTER TT'!$I$1:$I$5897,$A$1:$A$721,'MASTER TT'!$O$1:$O$5897)</f>
        <v>0</v>
      </c>
      <c r="R81" s="381">
        <f>SUMIF('MASTER TT'!$I$1:$I$5897,$A$1:$A$721,'MASTER TT'!$N$1:$N$5897)</f>
        <v>0</v>
      </c>
      <c r="S81" s="381">
        <f>SUMIF('MASTER TT'!$I$1:$I$5897,$A$1:$A$721,'MASTER TT'!$Q$1:$Q$5897)</f>
        <v>0</v>
      </c>
      <c r="T81" s="381">
        <f>SUMIF('MASTER TT'!$I$1:$I$5897,$A$1:$A$721,'MASTER TT'!$S$1:$S$5897)</f>
        <v>0</v>
      </c>
      <c r="U81" s="381">
        <f>SUMIF('MASTER TT'!$I$1:$I$5897,$A$1:$A$721,'MASTER TT'!$R$1:$R$5897)</f>
        <v>0</v>
      </c>
      <c r="V81" s="381">
        <f>SUMIF('MASTER TT'!$I$1:$I$5897,$A$1:$A$721,'MASTER TT'!$T$1:$T$5897)</f>
        <v>0</v>
      </c>
      <c r="W81" s="381">
        <f>SUMIF('MASTER TT'!$I$1:$I$5897,$A$1:$A$721,'MASTER TT'!$U$1:$U$5897)</f>
        <v>0</v>
      </c>
      <c r="X81" s="381">
        <f>SUMIF('MASTER TT'!$I$1:$I$5897,$A$1:$A$721,'MASTER TT'!$W$1:$W$5897)</f>
        <v>0</v>
      </c>
      <c r="Y81" s="381">
        <f>SUMIF('MASTER TT'!$I$1:$I$5897,$A$1:$A$721,'MASTER TT'!$X$1:$X$5897)</f>
        <v>0</v>
      </c>
      <c r="Z81" s="381">
        <f>SUMIF('MASTER TT'!$I$1:$I$5897,$A$1:$A$721,'MASTER TT'!$Y$1:$Y$5897)</f>
        <v>0</v>
      </c>
      <c r="AA81" s="381">
        <f>SUMIF('MASTER TT'!$I$1:$I$5897,$A$1:$A$721,'MASTER TT'!$Z$1:$Z$5897)</f>
        <v>0</v>
      </c>
      <c r="AB81" s="381">
        <f>SUMIF('MASTER TT'!$I$1:$I$5905,$A$1:$A$721,'MASTER TT'!$V$1:$V$5905)</f>
        <v>0</v>
      </c>
      <c r="AC81" s="381">
        <f>SUMIF('MASTER TT'!$I$1:$I$5905,$A$1:$A$721,'MASTER TT'!$AB$1:$AB$5905)</f>
        <v>0</v>
      </c>
      <c r="AD81" s="381">
        <f>SUMIF('MASTER TT'!$I$1:$I$5905,$A$1:$A$721,'MASTER TT'!$P$1:$P$5905)</f>
        <v>0</v>
      </c>
      <c r="AE81" s="381">
        <f t="shared" si="2"/>
        <v>0</v>
      </c>
      <c r="AF81" s="382" t="e">
        <f t="shared" si="8"/>
        <v>#REF!</v>
      </c>
      <c r="AG81" s="383"/>
    </row>
    <row r="82" spans="1:33" ht="14.25" customHeight="1">
      <c r="A82" s="374" t="s">
        <v>3743</v>
      </c>
      <c r="B82" s="375" t="str">
        <f>VLOOKUP($A$2:$A$1749,'ENTER STAFF #S HERE'!$A$1:$B$5073,2,FALSE)</f>
        <v>C1745</v>
      </c>
      <c r="C82" s="374" t="s">
        <v>6615</v>
      </c>
      <c r="D82" s="374" t="s">
        <v>6587</v>
      </c>
      <c r="E82" s="374" t="s">
        <v>6594</v>
      </c>
      <c r="F82" s="384" t="s">
        <v>6596</v>
      </c>
      <c r="G82" s="374" t="s">
        <v>5663</v>
      </c>
      <c r="H82" s="377">
        <f t="shared" si="0"/>
        <v>48</v>
      </c>
      <c r="I82" s="378" t="e">
        <f>SUMIFS('MASTER TT'!$J$2:$J$11126,'MASTER TT'!$I$2:$I$1126,A82:A18458,'MASTER TT'!$L$2:$L$11126,"&gt;0",'MASTER TT'!$AM$2:$AM$11126,"JAN-APRIL 2026")</f>
        <v>#VALUE!</v>
      </c>
      <c r="J82" s="378">
        <f>SUMIFS('MASTER TT'!$J$2:$J$11126,'MASTER TT'!$I$2:$I$11126,A82:A10122,'MASTER TT'!$L$2:$L$11126,"&gt;0",'MASTER TT'!$AM$2:$AM$11126,"MAY-AUG 2025")</f>
        <v>0</v>
      </c>
      <c r="K82" s="378">
        <f>SUMIFS('MASTER TT'!$J$2:$J$11126,'MASTER TT'!$I$2:$I$11126,A82:A10122,'MASTER TT'!$L$2:$L$11126,"&gt;0",'MASTER TT'!$AM$2:$AM$11126,"SEP-DEC 2025")</f>
        <v>0</v>
      </c>
      <c r="L82" s="378" t="e">
        <f t="shared" si="1"/>
        <v>#VALUE!</v>
      </c>
      <c r="M82" s="379">
        <f>SUMIFS('MASTER TT'!$J$2:$J$1126,'MASTER TT'!$I$2:$I$1126,A82:A10122,'MASTER TT'!$L$2:$L$1126,"&gt;0",'MASTER TT'!$AM$2:$AM$1126,"JAN-APRIL 2025",'MASTER TT'!$AC$2:$AC$1126,"SOT")</f>
        <v>0</v>
      </c>
      <c r="N82" s="379">
        <f>SUMIFS('MASTER TT'!$J$2:$J$1126,'MASTER TT'!$I$2:$I$1126,A82:A10122,'MASTER TT'!$L$2:$L$1126,"&gt;0",'MASTER TT'!$AM$2:$AM$1126,"JAN-APRIL 2025",'MASTER TT'!$AC$2:$AC$1126,"SOB")</f>
        <v>0</v>
      </c>
      <c r="O82" s="379">
        <f>SUMIFS('MASTER TT'!$J$2:$J$1126,'MASTER TT'!$I$2:$I$1126,A82:A10122,'MASTER TT'!$L$2:$L$1126,"&gt;0",'MASTER TT'!$AM$2:$AM$1126,"JAN-APRIL 2025",'MASTER TT'!$AC$2:$AC$1126,"SEASS")</f>
        <v>0</v>
      </c>
      <c r="P82" s="379">
        <f>SUMIFS('MASTER TT'!$J$2:$J$1126,'MASTER TT'!$I$2:$I$1126,A82:A10122,'MASTER TT'!$L$2:$L$1126,"&gt;0",'MASTER TT'!$AM$2:$AM$1126,"JAN-APRIL 2025",'MASTER TT'!$AC$2:$AC$1126,"PTTI")</f>
        <v>0</v>
      </c>
      <c r="Q82" s="381">
        <f>SUMIF('MASTER TT'!$I$1:$I$5897,$A$1:$A$721,'MASTER TT'!$O$1:$O$5897)</f>
        <v>0</v>
      </c>
      <c r="R82" s="381">
        <f>SUMIF('MASTER TT'!$I$1:$I$5897,$A$1:$A$721,'MASTER TT'!$N$1:$N$5897)</f>
        <v>0</v>
      </c>
      <c r="S82" s="381">
        <f>SUMIF('MASTER TT'!$I$1:$I$5897,$A$1:$A$721,'MASTER TT'!$Q$1:$Q$5897)</f>
        <v>0</v>
      </c>
      <c r="T82" s="381">
        <f>SUMIF('MASTER TT'!$I$1:$I$5897,$A$1:$A$721,'MASTER TT'!$S$1:$S$5897)</f>
        <v>0</v>
      </c>
      <c r="U82" s="381">
        <f>SUMIF('MASTER TT'!$I$1:$I$5897,$A$1:$A$721,'MASTER TT'!$R$1:$R$5897)</f>
        <v>0</v>
      </c>
      <c r="V82" s="381">
        <f>SUMIF('MASTER TT'!$I$1:$I$5897,$A$1:$A$721,'MASTER TT'!$T$1:$T$5897)</f>
        <v>0</v>
      </c>
      <c r="W82" s="381">
        <f>SUMIF('MASTER TT'!$I$1:$I$5897,$A$1:$A$721,'MASTER TT'!$U$1:$U$5897)</f>
        <v>0</v>
      </c>
      <c r="X82" s="381">
        <f>SUMIF('MASTER TT'!$I$1:$I$5897,$A$1:$A$721,'MASTER TT'!$W$1:$W$5897)</f>
        <v>0</v>
      </c>
      <c r="Y82" s="381">
        <f>SUMIF('MASTER TT'!$I$1:$I$5897,$A$1:$A$721,'MASTER TT'!$X$1:$X$5897)</f>
        <v>0</v>
      </c>
      <c r="Z82" s="381">
        <f>SUMIF('MASTER TT'!$I$1:$I$5897,$A$1:$A$721,'MASTER TT'!$Y$1:$Y$5897)</f>
        <v>0</v>
      </c>
      <c r="AA82" s="381">
        <f>SUMIF('MASTER TT'!$I$1:$I$5897,$A$1:$A$721,'MASTER TT'!$Z$1:$Z$5897)</f>
        <v>0</v>
      </c>
      <c r="AB82" s="381">
        <f>SUMIF('MASTER TT'!$I$1:$I$5905,$A$1:$A$721,'MASTER TT'!$V$1:$V$5905)</f>
        <v>0</v>
      </c>
      <c r="AC82" s="381">
        <f>SUMIF('MASTER TT'!$I$1:$I$5905,$A$1:$A$721,'MASTER TT'!$AB$1:$AB$5905)</f>
        <v>0</v>
      </c>
      <c r="AD82" s="381">
        <f>SUMIF('MASTER TT'!$I$1:$I$5905,$A$1:$A$721,'MASTER TT'!$P$1:$P$5905)</f>
        <v>0</v>
      </c>
      <c r="AE82" s="381">
        <f t="shared" si="2"/>
        <v>0</v>
      </c>
      <c r="AF82" s="382" t="e">
        <f t="shared" si="8"/>
        <v>#REF!</v>
      </c>
      <c r="AG82" s="383"/>
    </row>
    <row r="83" spans="1:33" ht="14.25" customHeight="1">
      <c r="A83" s="374" t="s">
        <v>3392</v>
      </c>
      <c r="B83" s="375" t="str">
        <f>VLOOKUP($A$2:$A$1749,'ENTER STAFF #S HERE'!$A$1:$B$5073,2,FALSE)</f>
        <v>C1182</v>
      </c>
      <c r="C83" s="374" t="s">
        <v>6615</v>
      </c>
      <c r="D83" s="384" t="s">
        <v>6591</v>
      </c>
      <c r="E83" s="384" t="s">
        <v>5640</v>
      </c>
      <c r="F83" s="384" t="s">
        <v>6602</v>
      </c>
      <c r="G83" s="374" t="s">
        <v>5663</v>
      </c>
      <c r="H83" s="377">
        <f t="shared" si="0"/>
        <v>48</v>
      </c>
      <c r="I83" s="378" t="e">
        <f>SUMIFS('MASTER TT'!$J$2:$J$11126,'MASTER TT'!$I$2:$I$1126,A83:A18459,'MASTER TT'!$L$2:$L$11126,"&gt;0",'MASTER TT'!$AM$2:$AM$11126,"JAN-APRIL 2026")</f>
        <v>#VALUE!</v>
      </c>
      <c r="J83" s="378">
        <f>SUMIFS('MASTER TT'!$J$2:$J$11126,'MASTER TT'!$I$2:$I$11126,A83:A10123,'MASTER TT'!$L$2:$L$11126,"&gt;0",'MASTER TT'!$AM$2:$AM$11126,"MAY-AUG 2025")</f>
        <v>0</v>
      </c>
      <c r="K83" s="378">
        <f>SUMIFS('MASTER TT'!$J$2:$J$11126,'MASTER TT'!$I$2:$I$11126,A83:A10123,'MASTER TT'!$L$2:$L$11126,"&gt;0",'MASTER TT'!$AM$2:$AM$11126,"SEP-DEC 2025")</f>
        <v>0</v>
      </c>
      <c r="L83" s="378" t="e">
        <f t="shared" si="1"/>
        <v>#VALUE!</v>
      </c>
      <c r="M83" s="379">
        <f>SUMIFS('MASTER TT'!$J$2:$J$1126,'MASTER TT'!$I$2:$I$1126,A83:A10123,'MASTER TT'!$L$2:$L$1126,"&gt;0",'MASTER TT'!$AM$2:$AM$1126,"JAN-APRIL 2025",'MASTER TT'!$AC$2:$AC$1126,"SOT")</f>
        <v>0</v>
      </c>
      <c r="N83" s="379">
        <f>SUMIFS('MASTER TT'!$J$2:$J$1126,'MASTER TT'!$I$2:$I$1126,A83:A10123,'MASTER TT'!$L$2:$L$1126,"&gt;0",'MASTER TT'!$AM$2:$AM$1126,"JAN-APRIL 2025",'MASTER TT'!$AC$2:$AC$1126,"SOB")</f>
        <v>0</v>
      </c>
      <c r="O83" s="379">
        <f>SUMIFS('MASTER TT'!$J$2:$J$1126,'MASTER TT'!$I$2:$I$1126,A83:A10123,'MASTER TT'!$L$2:$L$1126,"&gt;0",'MASTER TT'!$AM$2:$AM$1126,"JAN-APRIL 2025",'MASTER TT'!$AC$2:$AC$1126,"SEASS")</f>
        <v>0</v>
      </c>
      <c r="P83" s="379">
        <f>SUMIFS('MASTER TT'!$J$2:$J$1126,'MASTER TT'!$I$2:$I$1126,A83:A10123,'MASTER TT'!$L$2:$L$1126,"&gt;0",'MASTER TT'!$AM$2:$AM$1126,"JAN-APRIL 2025",'MASTER TT'!$AC$2:$AC$1126,"PTTI")</f>
        <v>0</v>
      </c>
      <c r="Q83" s="381">
        <f>SUMIF('MASTER TT'!$I$1:$I$5897,$A$1:$A$721,'MASTER TT'!$O$1:$O$5897)</f>
        <v>0</v>
      </c>
      <c r="R83" s="381">
        <f>SUMIF('MASTER TT'!$I$1:$I$5897,$A$1:$A$721,'MASTER TT'!$N$1:$N$5897)</f>
        <v>0</v>
      </c>
      <c r="S83" s="381">
        <f>SUMIF('MASTER TT'!$I$1:$I$5897,$A$1:$A$721,'MASTER TT'!$Q$1:$Q$5897)</f>
        <v>0</v>
      </c>
      <c r="T83" s="381">
        <f>SUMIF('MASTER TT'!$I$1:$I$5897,$A$1:$A$721,'MASTER TT'!$S$1:$S$5897)</f>
        <v>0</v>
      </c>
      <c r="U83" s="381">
        <f>SUMIF('MASTER TT'!$I$1:$I$5897,$A$1:$A$721,'MASTER TT'!$R$1:$R$5897)</f>
        <v>0</v>
      </c>
      <c r="V83" s="381">
        <f>SUMIF('MASTER TT'!$I$1:$I$5897,$A$1:$A$721,'MASTER TT'!$T$1:$T$5897)</f>
        <v>0</v>
      </c>
      <c r="W83" s="381">
        <f>SUMIF('MASTER TT'!$I$1:$I$5897,$A$1:$A$721,'MASTER TT'!$U$1:$U$5897)</f>
        <v>0</v>
      </c>
      <c r="X83" s="381">
        <f>SUMIF('MASTER TT'!$I$1:$I$5897,$A$1:$A$721,'MASTER TT'!$W$1:$W$5897)</f>
        <v>0</v>
      </c>
      <c r="Y83" s="381">
        <f>SUMIF('MASTER TT'!$I$1:$I$5897,$A$1:$A$721,'MASTER TT'!$X$1:$X$5897)</f>
        <v>0</v>
      </c>
      <c r="Z83" s="381">
        <f>SUMIF('MASTER TT'!$I$1:$I$5897,$A$1:$A$721,'MASTER TT'!$Y$1:$Y$5897)</f>
        <v>0</v>
      </c>
      <c r="AA83" s="381">
        <f>SUMIF('MASTER TT'!$I$1:$I$5897,$A$1:$A$721,'MASTER TT'!$Z$1:$Z$5897)</f>
        <v>0</v>
      </c>
      <c r="AB83" s="381">
        <f>SUMIF('MASTER TT'!$I$1:$I$5905,$A$1:$A$721,'MASTER TT'!$V$1:$V$5905)</f>
        <v>0</v>
      </c>
      <c r="AC83" s="381">
        <f>SUMIF('MASTER TT'!$I$1:$I$5905,$A$1:$A$721,'MASTER TT'!$AB$1:$AB$5905)</f>
        <v>0</v>
      </c>
      <c r="AD83" s="381">
        <f>SUMIF('MASTER TT'!$I$1:$I$5905,$A$1:$A$721,'MASTER TT'!$P$1:$P$5905)</f>
        <v>0</v>
      </c>
      <c r="AE83" s="381">
        <f t="shared" si="2"/>
        <v>0</v>
      </c>
      <c r="AF83" s="382" t="e">
        <f t="shared" si="8"/>
        <v>#REF!</v>
      </c>
      <c r="AG83" s="383"/>
    </row>
    <row r="84" spans="1:33" ht="14.25" customHeight="1">
      <c r="A84" s="374" t="s">
        <v>3428</v>
      </c>
      <c r="B84" s="375" t="str">
        <f>VLOOKUP($A$2:$A$1749,'ENTER STAFF #S HERE'!$A$1:$B$5073,2,FALSE)</f>
        <v>C1381</v>
      </c>
      <c r="C84" s="374" t="s">
        <v>6615</v>
      </c>
      <c r="D84" s="374" t="s">
        <v>6591</v>
      </c>
      <c r="E84" s="387"/>
      <c r="F84" s="384" t="s">
        <v>6614</v>
      </c>
      <c r="G84" s="374" t="s">
        <v>5663</v>
      </c>
      <c r="H84" s="377">
        <f t="shared" si="0"/>
        <v>48</v>
      </c>
      <c r="I84" s="378" t="e">
        <f>SUMIFS('MASTER TT'!$J$2:$J$11126,'MASTER TT'!$I$2:$I$1126,A84:A18460,'MASTER TT'!$L$2:$L$11126,"&gt;0",'MASTER TT'!$AM$2:$AM$11126,"JAN-APRIL 2026")</f>
        <v>#VALUE!</v>
      </c>
      <c r="J84" s="378">
        <f>SUMIFS('MASTER TT'!$J$2:$J$11126,'MASTER TT'!$I$2:$I$11126,A84:A10124,'MASTER TT'!$L$2:$L$11126,"&gt;0",'MASTER TT'!$AM$2:$AM$11126,"MAY-AUG 2025")</f>
        <v>0</v>
      </c>
      <c r="K84" s="378">
        <f>SUMIFS('MASTER TT'!$J$2:$J$11126,'MASTER TT'!$I$2:$I$11126,A84:A10124,'MASTER TT'!$L$2:$L$11126,"&gt;0",'MASTER TT'!$AM$2:$AM$11126,"SEP-DEC 2025")</f>
        <v>0</v>
      </c>
      <c r="L84" s="378" t="e">
        <f t="shared" si="1"/>
        <v>#VALUE!</v>
      </c>
      <c r="M84" s="379">
        <f>SUMIFS('MASTER TT'!$J$2:$J$1126,'MASTER TT'!$I$2:$I$1126,A84:A10124,'MASTER TT'!$L$2:$L$1126,"&gt;0",'MASTER TT'!$AM$2:$AM$1126,"JAN-APRIL 2025",'MASTER TT'!$AC$2:$AC$1126,"SOT")</f>
        <v>0</v>
      </c>
      <c r="N84" s="379">
        <f>SUMIFS('MASTER TT'!$J$2:$J$1126,'MASTER TT'!$I$2:$I$1126,A84:A10124,'MASTER TT'!$L$2:$L$1126,"&gt;0",'MASTER TT'!$AM$2:$AM$1126,"JAN-APRIL 2025",'MASTER TT'!$AC$2:$AC$1126,"SOB")</f>
        <v>0</v>
      </c>
      <c r="O84" s="379">
        <f>SUMIFS('MASTER TT'!$J$2:$J$1126,'MASTER TT'!$I$2:$I$1126,A84:A10124,'MASTER TT'!$L$2:$L$1126,"&gt;0",'MASTER TT'!$AM$2:$AM$1126,"JAN-APRIL 2025",'MASTER TT'!$AC$2:$AC$1126,"SEASS")</f>
        <v>0</v>
      </c>
      <c r="P84" s="379">
        <f>SUMIFS('MASTER TT'!$J$2:$J$1126,'MASTER TT'!$I$2:$I$1126,A84:A10124,'MASTER TT'!$L$2:$L$1126,"&gt;0",'MASTER TT'!$AM$2:$AM$1126,"JAN-APRIL 2025",'MASTER TT'!$AC$2:$AC$1126,"PTTI")</f>
        <v>0</v>
      </c>
      <c r="Q84" s="381">
        <f>SUMIF('MASTER TT'!$I$1:$I$5897,$A$1:$A$721,'MASTER TT'!$O$1:$O$5897)</f>
        <v>0</v>
      </c>
      <c r="R84" s="381">
        <f>SUMIF('MASTER TT'!$I$1:$I$5897,$A$1:$A$721,'MASTER TT'!$N$1:$N$5897)</f>
        <v>0</v>
      </c>
      <c r="S84" s="381">
        <f>SUMIF('MASTER TT'!$I$1:$I$5897,$A$1:$A$721,'MASTER TT'!$Q$1:$Q$5897)</f>
        <v>0</v>
      </c>
      <c r="T84" s="381">
        <f>SUMIF('MASTER TT'!$I$1:$I$5897,$A$1:$A$721,'MASTER TT'!$S$1:$S$5897)</f>
        <v>0</v>
      </c>
      <c r="U84" s="381">
        <f>SUMIF('MASTER TT'!$I$1:$I$5897,$A$1:$A$721,'MASTER TT'!$R$1:$R$5897)</f>
        <v>0</v>
      </c>
      <c r="V84" s="381">
        <f>SUMIF('MASTER TT'!$I$1:$I$5897,$A$1:$A$721,'MASTER TT'!$T$1:$T$5897)</f>
        <v>0</v>
      </c>
      <c r="W84" s="381">
        <f>SUMIF('MASTER TT'!$I$1:$I$5897,$A$1:$A$721,'MASTER TT'!$U$1:$U$5897)</f>
        <v>0</v>
      </c>
      <c r="X84" s="381">
        <f>SUMIF('MASTER TT'!$I$1:$I$5897,$A$1:$A$721,'MASTER TT'!$W$1:$W$5897)</f>
        <v>0</v>
      </c>
      <c r="Y84" s="381">
        <f>SUMIF('MASTER TT'!$I$1:$I$5897,$A$1:$A$721,'MASTER TT'!$X$1:$X$5897)</f>
        <v>0</v>
      </c>
      <c r="Z84" s="381">
        <f>SUMIF('MASTER TT'!$I$1:$I$5897,$A$1:$A$721,'MASTER TT'!$Y$1:$Y$5897)</f>
        <v>0</v>
      </c>
      <c r="AA84" s="381">
        <f>SUMIF('MASTER TT'!$I$1:$I$5897,$A$1:$A$721,'MASTER TT'!$Z$1:$Z$5897)</f>
        <v>0</v>
      </c>
      <c r="AB84" s="381">
        <f>SUMIF('MASTER TT'!$I$1:$I$5905,$A$1:$A$721,'MASTER TT'!$V$1:$V$5905)</f>
        <v>0</v>
      </c>
      <c r="AC84" s="381">
        <f>SUMIF('MASTER TT'!$I$1:$I$5905,$A$1:$A$721,'MASTER TT'!$AB$1:$AB$5905)</f>
        <v>0</v>
      </c>
      <c r="AD84" s="381">
        <f>SUMIF('MASTER TT'!$I$1:$I$5905,$A$1:$A$721,'MASTER TT'!$P$1:$P$5905)</f>
        <v>0</v>
      </c>
      <c r="AE84" s="381">
        <f t="shared" si="2"/>
        <v>0</v>
      </c>
      <c r="AF84" s="382" t="e">
        <f t="shared" si="8"/>
        <v>#REF!</v>
      </c>
      <c r="AG84" s="383"/>
    </row>
    <row r="85" spans="1:33" ht="14.25" customHeight="1">
      <c r="A85" s="374" t="s">
        <v>3595</v>
      </c>
      <c r="B85" s="375" t="str">
        <f>VLOOKUP($A$2:$A$1749,'ENTER STAFF #S HERE'!$A$1:$B$5073,2,FALSE)</f>
        <v>C1666</v>
      </c>
      <c r="C85" s="374" t="s">
        <v>6615</v>
      </c>
      <c r="D85" s="384" t="s">
        <v>6591</v>
      </c>
      <c r="E85" s="387"/>
      <c r="F85" s="387"/>
      <c r="G85" s="374" t="s">
        <v>5663</v>
      </c>
      <c r="H85" s="377">
        <f t="shared" si="0"/>
        <v>48</v>
      </c>
      <c r="I85" s="378" t="e">
        <f>SUMIFS('MASTER TT'!$J$2:$J$11126,'MASTER TT'!$I$2:$I$1126,A85:A18461,'MASTER TT'!$L$2:$L$11126,"&gt;0",'MASTER TT'!$AM$2:$AM$11126,"JAN-APRIL 2026")</f>
        <v>#VALUE!</v>
      </c>
      <c r="J85" s="378">
        <f>SUMIFS('MASTER TT'!$J$2:$J$11126,'MASTER TT'!$I$2:$I$11126,A85:A10125,'MASTER TT'!$L$2:$L$11126,"&gt;0",'MASTER TT'!$AM$2:$AM$11126,"MAY-AUG 2025")</f>
        <v>0</v>
      </c>
      <c r="K85" s="378">
        <f>SUMIFS('MASTER TT'!$J$2:$J$11126,'MASTER TT'!$I$2:$I$11126,A85:A10125,'MASTER TT'!$L$2:$L$11126,"&gt;0",'MASTER TT'!$AM$2:$AM$11126,"SEP-DEC 2025")</f>
        <v>0</v>
      </c>
      <c r="L85" s="378" t="e">
        <f t="shared" si="1"/>
        <v>#VALUE!</v>
      </c>
      <c r="M85" s="379">
        <f>SUMIFS('MASTER TT'!$J$2:$J$1126,'MASTER TT'!$I$2:$I$1126,A85:A10125,'MASTER TT'!$L$2:$L$1126,"&gt;0",'MASTER TT'!$AM$2:$AM$1126,"JAN-APRIL 2025",'MASTER TT'!$AC$2:$AC$1126,"SOT")</f>
        <v>0</v>
      </c>
      <c r="N85" s="379">
        <f>SUMIFS('MASTER TT'!$J$2:$J$1126,'MASTER TT'!$I$2:$I$1126,A85:A10125,'MASTER TT'!$L$2:$L$1126,"&gt;0",'MASTER TT'!$AM$2:$AM$1126,"JAN-APRIL 2025",'MASTER TT'!$AC$2:$AC$1126,"SOB")</f>
        <v>0</v>
      </c>
      <c r="O85" s="379">
        <f>SUMIFS('MASTER TT'!$J$2:$J$1126,'MASTER TT'!$I$2:$I$1126,A85:A10125,'MASTER TT'!$L$2:$L$1126,"&gt;0",'MASTER TT'!$AM$2:$AM$1126,"JAN-APRIL 2025",'MASTER TT'!$AC$2:$AC$1126,"SEASS")</f>
        <v>0</v>
      </c>
      <c r="P85" s="379">
        <f>SUMIFS('MASTER TT'!$J$2:$J$1126,'MASTER TT'!$I$2:$I$1126,A85:A10125,'MASTER TT'!$L$2:$L$1126,"&gt;0",'MASTER TT'!$AM$2:$AM$1126,"JAN-APRIL 2025",'MASTER TT'!$AC$2:$AC$1126,"PTTI")</f>
        <v>0</v>
      </c>
      <c r="Q85" s="381">
        <f>SUMIF('MASTER TT'!$I$1:$I$5897,$A$1:$A$721,'MASTER TT'!$O$1:$O$5897)</f>
        <v>0</v>
      </c>
      <c r="R85" s="381">
        <f>SUMIF('MASTER TT'!$I$1:$I$5897,$A$1:$A$721,'MASTER TT'!$N$1:$N$5897)</f>
        <v>0</v>
      </c>
      <c r="S85" s="381">
        <f>SUMIF('MASTER TT'!$I$1:$I$5897,$A$1:$A$721,'MASTER TT'!$Q$1:$Q$5897)</f>
        <v>0</v>
      </c>
      <c r="T85" s="381">
        <f>SUMIF('MASTER TT'!$I$1:$I$5897,$A$1:$A$721,'MASTER TT'!$S$1:$S$5897)</f>
        <v>0</v>
      </c>
      <c r="U85" s="381">
        <f>SUMIF('MASTER TT'!$I$1:$I$5897,$A$1:$A$721,'MASTER TT'!$R$1:$R$5897)</f>
        <v>0</v>
      </c>
      <c r="V85" s="381">
        <f>SUMIF('MASTER TT'!$I$1:$I$5897,$A$1:$A$721,'MASTER TT'!$T$1:$T$5897)</f>
        <v>0</v>
      </c>
      <c r="W85" s="381">
        <f>SUMIF('MASTER TT'!$I$1:$I$5897,$A$1:$A$721,'MASTER TT'!$U$1:$U$5897)</f>
        <v>0</v>
      </c>
      <c r="X85" s="381">
        <f>SUMIF('MASTER TT'!$I$1:$I$5897,$A$1:$A$721,'MASTER TT'!$W$1:$W$5897)</f>
        <v>0</v>
      </c>
      <c r="Y85" s="381">
        <f>SUMIF('MASTER TT'!$I$1:$I$5897,$A$1:$A$721,'MASTER TT'!$X$1:$X$5897)</f>
        <v>0</v>
      </c>
      <c r="Z85" s="381">
        <f>SUMIF('MASTER TT'!$I$1:$I$5897,$A$1:$A$721,'MASTER TT'!$Y$1:$Y$5897)</f>
        <v>0</v>
      </c>
      <c r="AA85" s="381">
        <f>SUMIF('MASTER TT'!$I$1:$I$5897,$A$1:$A$721,'MASTER TT'!$Z$1:$Z$5897)</f>
        <v>0</v>
      </c>
      <c r="AB85" s="381">
        <f>SUMIF('MASTER TT'!$I$1:$I$5905,$A$1:$A$721,'MASTER TT'!$V$1:$V$5905)</f>
        <v>0</v>
      </c>
      <c r="AC85" s="381">
        <f>SUMIF('MASTER TT'!$I$1:$I$5905,$A$1:$A$721,'MASTER TT'!$AB$1:$AB$5905)</f>
        <v>0</v>
      </c>
      <c r="AD85" s="381">
        <f>SUMIF('MASTER TT'!$I$1:$I$5905,$A$1:$A$721,'MASTER TT'!$P$1:$P$5905)</f>
        <v>0</v>
      </c>
      <c r="AE85" s="381">
        <f t="shared" si="2"/>
        <v>0</v>
      </c>
      <c r="AF85" s="382" t="e">
        <f t="shared" si="8"/>
        <v>#REF!</v>
      </c>
      <c r="AG85" s="383"/>
    </row>
    <row r="86" spans="1:33" ht="14.25" customHeight="1">
      <c r="A86" s="374" t="s">
        <v>3930</v>
      </c>
      <c r="B86" s="375" t="str">
        <f>VLOOKUP($A$2:$A$1749,'ENTER STAFF #S HERE'!$A$1:$B$5073,2,FALSE)</f>
        <v>C1750</v>
      </c>
      <c r="C86" s="384" t="s">
        <v>6615</v>
      </c>
      <c r="D86" s="384" t="s">
        <v>6595</v>
      </c>
      <c r="E86" s="374" t="s">
        <v>6031</v>
      </c>
      <c r="F86" s="374" t="s">
        <v>5755</v>
      </c>
      <c r="G86" s="374" t="s">
        <v>5663</v>
      </c>
      <c r="H86" s="377">
        <f t="shared" si="0"/>
        <v>48</v>
      </c>
      <c r="I86" s="378" t="e">
        <f>SUMIFS('MASTER TT'!$J$2:$J$11126,'MASTER TT'!$I$2:$I$1126,A86:A18462,'MASTER TT'!$L$2:$L$11126,"&gt;0",'MASTER TT'!$AM$2:$AM$11126,"JAN-APRIL 2026")</f>
        <v>#VALUE!</v>
      </c>
      <c r="J86" s="378">
        <f>SUMIFS('MASTER TT'!$J$2:$J$11126,'MASTER TT'!$I$2:$I$11126,A86:A10126,'MASTER TT'!$L$2:$L$11126,"&gt;0",'MASTER TT'!$AM$2:$AM$11126,"MAY-AUG 2025")</f>
        <v>0</v>
      </c>
      <c r="K86" s="378">
        <f>SUMIFS('MASTER TT'!$J$2:$J$11126,'MASTER TT'!$I$2:$I$11126,A86:A10126,'MASTER TT'!$L$2:$L$11126,"&gt;0",'MASTER TT'!$AM$2:$AM$11126,"SEP-DEC 2025")</f>
        <v>0</v>
      </c>
      <c r="L86" s="378" t="e">
        <f t="shared" si="1"/>
        <v>#VALUE!</v>
      </c>
      <c r="M86" s="379">
        <f>SUMIFS('MASTER TT'!$J$2:$J$1126,'MASTER TT'!$I$2:$I$1126,A86:A10126,'MASTER TT'!$L$2:$L$1126,"&gt;0",'MASTER TT'!$AM$2:$AM$1126,"JAN-APRIL 2025",'MASTER TT'!$AC$2:$AC$1126,"SOT")</f>
        <v>0</v>
      </c>
      <c r="N86" s="379">
        <f>SUMIFS('MASTER TT'!$J$2:$J$1126,'MASTER TT'!$I$2:$I$1126,A86:A10126,'MASTER TT'!$L$2:$L$1126,"&gt;0",'MASTER TT'!$AM$2:$AM$1126,"JAN-APRIL 2025",'MASTER TT'!$AC$2:$AC$1126,"SOB")</f>
        <v>0</v>
      </c>
      <c r="O86" s="379">
        <f>SUMIFS('MASTER TT'!$J$2:$J$1126,'MASTER TT'!$I$2:$I$1126,A86:A10126,'MASTER TT'!$L$2:$L$1126,"&gt;0",'MASTER TT'!$AM$2:$AM$1126,"JAN-APRIL 2025",'MASTER TT'!$AC$2:$AC$1126,"SEASS")</f>
        <v>0</v>
      </c>
      <c r="P86" s="379">
        <f>SUMIFS('MASTER TT'!$J$2:$J$1126,'MASTER TT'!$I$2:$I$1126,A86:A10126,'MASTER TT'!$L$2:$L$1126,"&gt;0",'MASTER TT'!$AM$2:$AM$1126,"JAN-APRIL 2025",'MASTER TT'!$AC$2:$AC$1126,"PTTI")</f>
        <v>0</v>
      </c>
      <c r="Q86" s="381">
        <f>SUMIF('MASTER TT'!$I$1:$I$5897,$A$1:$A$721,'MASTER TT'!$O$1:$O$5897)</f>
        <v>0</v>
      </c>
      <c r="R86" s="381">
        <f>SUMIF('MASTER TT'!$I$1:$I$5897,$A$1:$A$721,'MASTER TT'!$N$1:$N$5897)</f>
        <v>0</v>
      </c>
      <c r="S86" s="381">
        <f>SUMIF('MASTER TT'!$I$1:$I$5897,$A$1:$A$721,'MASTER TT'!$Q$1:$Q$5897)</f>
        <v>0</v>
      </c>
      <c r="T86" s="381">
        <f>SUMIF('MASTER TT'!$I$1:$I$5897,$A$1:$A$721,'MASTER TT'!$S$1:$S$5897)</f>
        <v>0</v>
      </c>
      <c r="U86" s="381">
        <f>SUMIF('MASTER TT'!$I$1:$I$5897,$A$1:$A$721,'MASTER TT'!$R$1:$R$5897)</f>
        <v>0</v>
      </c>
      <c r="V86" s="381">
        <f>SUMIF('MASTER TT'!$I$1:$I$5897,$A$1:$A$721,'MASTER TT'!$T$1:$T$5897)</f>
        <v>0</v>
      </c>
      <c r="W86" s="381">
        <f>SUMIF('MASTER TT'!$I$1:$I$5897,$A$1:$A$721,'MASTER TT'!$U$1:$U$5897)</f>
        <v>0</v>
      </c>
      <c r="X86" s="381">
        <f>SUMIF('MASTER TT'!$I$1:$I$5897,$A$1:$A$721,'MASTER TT'!$W$1:$W$5897)</f>
        <v>0</v>
      </c>
      <c r="Y86" s="381">
        <f>SUMIF('MASTER TT'!$I$1:$I$5897,$A$1:$A$721,'MASTER TT'!$X$1:$X$5897)</f>
        <v>0</v>
      </c>
      <c r="Z86" s="381">
        <f>SUMIF('MASTER TT'!$I$1:$I$5897,$A$1:$A$721,'MASTER TT'!$Y$1:$Y$5897)</f>
        <v>0</v>
      </c>
      <c r="AA86" s="381">
        <f>SUMIF('MASTER TT'!$I$1:$I$5897,$A$1:$A$721,'MASTER TT'!$Z$1:$Z$5897)</f>
        <v>0</v>
      </c>
      <c r="AB86" s="381">
        <f>SUMIF('MASTER TT'!$I$1:$I$5905,$A$1:$A$721,'MASTER TT'!$V$1:$V$5905)</f>
        <v>0</v>
      </c>
      <c r="AC86" s="381">
        <f>SUMIF('MASTER TT'!$I$1:$I$5905,$A$1:$A$721,'MASTER TT'!$AB$1:$AB$5905)</f>
        <v>0</v>
      </c>
      <c r="AD86" s="381">
        <f>SUMIF('MASTER TT'!$I$1:$I$5905,$A$1:$A$721,'MASTER TT'!$P$1:$P$5905)</f>
        <v>0</v>
      </c>
      <c r="AE86" s="381">
        <f t="shared" si="2"/>
        <v>0</v>
      </c>
      <c r="AF86" s="382"/>
      <c r="AG86" s="383"/>
    </row>
    <row r="87" spans="1:33" ht="14.25" customHeight="1">
      <c r="A87" s="374" t="s">
        <v>4325</v>
      </c>
      <c r="B87" s="375">
        <f>VLOOKUP($A$2:$A$1749,'ENTER STAFF #S HERE'!$A$1:$B$5073,2,FALSE)</f>
        <v>0</v>
      </c>
      <c r="C87" s="374" t="s">
        <v>6615</v>
      </c>
      <c r="D87" s="384" t="s">
        <v>6597</v>
      </c>
      <c r="E87" s="384" t="s">
        <v>6031</v>
      </c>
      <c r="F87" s="387"/>
      <c r="G87" s="374" t="s">
        <v>5663</v>
      </c>
      <c r="H87" s="377">
        <f t="shared" si="0"/>
        <v>48</v>
      </c>
      <c r="I87" s="378" t="e">
        <f>SUMIFS('MASTER TT'!$J$2:$J$11126,'MASTER TT'!$I$2:$I$1126,A87:A18463,'MASTER TT'!$L$2:$L$11126,"&gt;0",'MASTER TT'!$AM$2:$AM$11126,"JAN-APRIL 2026")</f>
        <v>#VALUE!</v>
      </c>
      <c r="J87" s="378">
        <f>SUMIFS('MASTER TT'!$J$2:$J$11126,'MASTER TT'!$I$2:$I$11126,A87:A10127,'MASTER TT'!$L$2:$L$11126,"&gt;0",'MASTER TT'!$AM$2:$AM$11126,"MAY-AUG 2025")</f>
        <v>0</v>
      </c>
      <c r="K87" s="378">
        <f>SUMIFS('MASTER TT'!$J$2:$J$11126,'MASTER TT'!$I$2:$I$11126,A87:A10127,'MASTER TT'!$L$2:$L$11126,"&gt;0",'MASTER TT'!$AM$2:$AM$11126,"SEP-DEC 2025")</f>
        <v>0</v>
      </c>
      <c r="L87" s="378" t="e">
        <f t="shared" si="1"/>
        <v>#VALUE!</v>
      </c>
      <c r="M87" s="379">
        <f>SUMIFS('MASTER TT'!$J$2:$J$1126,'MASTER TT'!$I$2:$I$1126,A87:A10127,'MASTER TT'!$L$2:$L$1126,"&gt;0",'MASTER TT'!$AM$2:$AM$1126,"JAN-APRIL 2025",'MASTER TT'!$AC$2:$AC$1126,"SOT")</f>
        <v>0</v>
      </c>
      <c r="N87" s="379">
        <f>SUMIFS('MASTER TT'!$J$2:$J$1126,'MASTER TT'!$I$2:$I$1126,A87:A10127,'MASTER TT'!$L$2:$L$1126,"&gt;0",'MASTER TT'!$AM$2:$AM$1126,"JAN-APRIL 2025",'MASTER TT'!$AC$2:$AC$1126,"SOB")</f>
        <v>0</v>
      </c>
      <c r="O87" s="379">
        <f>SUMIFS('MASTER TT'!$J$2:$J$1126,'MASTER TT'!$I$2:$I$1126,A87:A10127,'MASTER TT'!$L$2:$L$1126,"&gt;0",'MASTER TT'!$AM$2:$AM$1126,"JAN-APRIL 2025",'MASTER TT'!$AC$2:$AC$1126,"SEASS")</f>
        <v>0</v>
      </c>
      <c r="P87" s="379">
        <f>SUMIFS('MASTER TT'!$J$2:$J$1126,'MASTER TT'!$I$2:$I$1126,A87:A10127,'MASTER TT'!$L$2:$L$1126,"&gt;0",'MASTER TT'!$AM$2:$AM$1126,"JAN-APRIL 2025",'MASTER TT'!$AC$2:$AC$1126,"PTTI")</f>
        <v>0</v>
      </c>
      <c r="Q87" s="381">
        <f>SUMIF('MASTER TT'!$I$1:$I$5897,$A$1:$A$721,'MASTER TT'!$O$1:$O$5897)</f>
        <v>0</v>
      </c>
      <c r="R87" s="381">
        <f>SUMIF('MASTER TT'!$I$1:$I$5897,$A$1:$A$721,'MASTER TT'!$N$1:$N$5897)</f>
        <v>0</v>
      </c>
      <c r="S87" s="381">
        <f>SUMIF('MASTER TT'!$I$1:$I$5897,$A$1:$A$721,'MASTER TT'!$Q$1:$Q$5897)</f>
        <v>0</v>
      </c>
      <c r="T87" s="381">
        <f>SUMIF('MASTER TT'!$I$1:$I$5897,$A$1:$A$721,'MASTER TT'!$S$1:$S$5897)</f>
        <v>0</v>
      </c>
      <c r="U87" s="381">
        <f>SUMIF('MASTER TT'!$I$1:$I$5897,$A$1:$A$721,'MASTER TT'!$R$1:$R$5897)</f>
        <v>0</v>
      </c>
      <c r="V87" s="381">
        <f>SUMIF('MASTER TT'!$I$1:$I$5897,$A$1:$A$721,'MASTER TT'!$T$1:$T$5897)</f>
        <v>0</v>
      </c>
      <c r="W87" s="381">
        <f>SUMIF('MASTER TT'!$I$1:$I$5897,$A$1:$A$721,'MASTER TT'!$U$1:$U$5897)</f>
        <v>0</v>
      </c>
      <c r="X87" s="381">
        <f>SUMIF('MASTER TT'!$I$1:$I$5897,$A$1:$A$721,'MASTER TT'!$W$1:$W$5897)</f>
        <v>0</v>
      </c>
      <c r="Y87" s="381">
        <f>SUMIF('MASTER TT'!$I$1:$I$5897,$A$1:$A$721,'MASTER TT'!$X$1:$X$5897)</f>
        <v>0</v>
      </c>
      <c r="Z87" s="381">
        <f>SUMIF('MASTER TT'!$I$1:$I$5897,$A$1:$A$721,'MASTER TT'!$Y$1:$Y$5897)</f>
        <v>0</v>
      </c>
      <c r="AA87" s="381">
        <f>SUMIF('MASTER TT'!$I$1:$I$5897,$A$1:$A$721,'MASTER TT'!$Z$1:$Z$5897)</f>
        <v>0</v>
      </c>
      <c r="AB87" s="381">
        <f>SUMIF('MASTER TT'!$I$1:$I$5905,$A$1:$A$721,'MASTER TT'!$V$1:$V$5905)</f>
        <v>0</v>
      </c>
      <c r="AC87" s="381">
        <f>SUMIF('MASTER TT'!$I$1:$I$5905,$A$1:$A$721,'MASTER TT'!$AB$1:$AB$5905)</f>
        <v>0</v>
      </c>
      <c r="AD87" s="381">
        <f>SUMIF('MASTER TT'!$I$1:$I$5905,$A$1:$A$721,'MASTER TT'!$P$1:$P$5905)</f>
        <v>0</v>
      </c>
      <c r="AE87" s="381">
        <f t="shared" si="2"/>
        <v>0</v>
      </c>
      <c r="AF87" s="382" t="e">
        <f t="shared" ref="AF87:AF95" si="9">#REF!-SUM(Q87:AD87)</f>
        <v>#REF!</v>
      </c>
      <c r="AG87" s="383"/>
    </row>
    <row r="88" spans="1:33" ht="14.25" customHeight="1">
      <c r="A88" s="374" t="s">
        <v>4149</v>
      </c>
      <c r="B88" s="375" t="str">
        <f>VLOOKUP($A$2:$A$1749,'ENTER STAFF #S HERE'!$A$1:$B$5073,2,FALSE)</f>
        <v>C1611</v>
      </c>
      <c r="C88" s="374" t="s">
        <v>6615</v>
      </c>
      <c r="D88" s="374" t="s">
        <v>6595</v>
      </c>
      <c r="E88" s="374" t="s">
        <v>6072</v>
      </c>
      <c r="F88" s="388"/>
      <c r="G88" s="374" t="s">
        <v>5663</v>
      </c>
      <c r="H88" s="377">
        <f t="shared" si="0"/>
        <v>48</v>
      </c>
      <c r="I88" s="378" t="e">
        <f>SUMIFS('MASTER TT'!$J$2:$J$11126,'MASTER TT'!$I$2:$I$1126,A88:A18464,'MASTER TT'!$L$2:$L$11126,"&gt;0",'MASTER TT'!$AM$2:$AM$11126,"JAN-APRIL 2026")</f>
        <v>#VALUE!</v>
      </c>
      <c r="J88" s="378">
        <f>SUMIFS('MASTER TT'!$J$2:$J$11126,'MASTER TT'!$I$2:$I$11126,A88:A10128,'MASTER TT'!$L$2:$L$11126,"&gt;0",'MASTER TT'!$AM$2:$AM$11126,"MAY-AUG 2025")</f>
        <v>0</v>
      </c>
      <c r="K88" s="378">
        <f>SUMIFS('MASTER TT'!$J$2:$J$11126,'MASTER TT'!$I$2:$I$11126,A88:A10128,'MASTER TT'!$L$2:$L$11126,"&gt;0",'MASTER TT'!$AM$2:$AM$11126,"SEP-DEC 2025")</f>
        <v>0</v>
      </c>
      <c r="L88" s="378" t="e">
        <f t="shared" si="1"/>
        <v>#VALUE!</v>
      </c>
      <c r="M88" s="379">
        <f>SUMIFS('MASTER TT'!$J$2:$J$1126,'MASTER TT'!$I$2:$I$1126,A88:A10128,'MASTER TT'!$L$2:$L$1126,"&gt;0",'MASTER TT'!$AM$2:$AM$1126,"JAN-APRIL 2025",'MASTER TT'!$AC$2:$AC$1126,"SOT")</f>
        <v>0</v>
      </c>
      <c r="N88" s="379">
        <f>SUMIFS('MASTER TT'!$J$2:$J$1126,'MASTER TT'!$I$2:$I$1126,A88:A10128,'MASTER TT'!$L$2:$L$1126,"&gt;0",'MASTER TT'!$AM$2:$AM$1126,"JAN-APRIL 2025",'MASTER TT'!$AC$2:$AC$1126,"SOB")</f>
        <v>0</v>
      </c>
      <c r="O88" s="379">
        <f>SUMIFS('MASTER TT'!$J$2:$J$1126,'MASTER TT'!$I$2:$I$1126,A88:A10128,'MASTER TT'!$L$2:$L$1126,"&gt;0",'MASTER TT'!$AM$2:$AM$1126,"JAN-APRIL 2025",'MASTER TT'!$AC$2:$AC$1126,"SEASS")</f>
        <v>0</v>
      </c>
      <c r="P88" s="379">
        <f>SUMIFS('MASTER TT'!$J$2:$J$1126,'MASTER TT'!$I$2:$I$1126,A88:A10128,'MASTER TT'!$L$2:$L$1126,"&gt;0",'MASTER TT'!$AM$2:$AM$1126,"JAN-APRIL 2025",'MASTER TT'!$AC$2:$AC$1126,"PTTI")</f>
        <v>0</v>
      </c>
      <c r="Q88" s="381">
        <f>SUMIF('MASTER TT'!$I$1:$I$5897,$A$1:$A$721,'MASTER TT'!$O$1:$O$5897)</f>
        <v>0</v>
      </c>
      <c r="R88" s="381">
        <f>SUMIF('MASTER TT'!$I$1:$I$5897,$A$1:$A$721,'MASTER TT'!$N$1:$N$5897)</f>
        <v>0</v>
      </c>
      <c r="S88" s="381">
        <f>SUMIF('MASTER TT'!$I$1:$I$5897,$A$1:$A$721,'MASTER TT'!$Q$1:$Q$5897)</f>
        <v>0</v>
      </c>
      <c r="T88" s="381">
        <f>SUMIF('MASTER TT'!$I$1:$I$5897,$A$1:$A$721,'MASTER TT'!$S$1:$S$5897)</f>
        <v>0</v>
      </c>
      <c r="U88" s="381">
        <f>SUMIF('MASTER TT'!$I$1:$I$5897,$A$1:$A$721,'MASTER TT'!$R$1:$R$5897)</f>
        <v>0</v>
      </c>
      <c r="V88" s="381">
        <f>SUMIF('MASTER TT'!$I$1:$I$5897,$A$1:$A$721,'MASTER TT'!$T$1:$T$5897)</f>
        <v>0</v>
      </c>
      <c r="W88" s="381">
        <f>SUMIF('MASTER TT'!$I$1:$I$5897,$A$1:$A$721,'MASTER TT'!$U$1:$U$5897)</f>
        <v>0</v>
      </c>
      <c r="X88" s="381">
        <f>SUMIF('MASTER TT'!$I$1:$I$5897,$A$1:$A$721,'MASTER TT'!$W$1:$W$5897)</f>
        <v>2</v>
      </c>
      <c r="Y88" s="381">
        <f>SUMIF('MASTER TT'!$I$1:$I$5897,$A$1:$A$721,'MASTER TT'!$X$1:$X$5897)</f>
        <v>0</v>
      </c>
      <c r="Z88" s="381">
        <f>SUMIF('MASTER TT'!$I$1:$I$5897,$A$1:$A$721,'MASTER TT'!$Y$1:$Y$5897)</f>
        <v>0</v>
      </c>
      <c r="AA88" s="381">
        <f>SUMIF('MASTER TT'!$I$1:$I$5897,$A$1:$A$721,'MASTER TT'!$Z$1:$Z$5897)</f>
        <v>0</v>
      </c>
      <c r="AB88" s="381">
        <f>SUMIF('MASTER TT'!$I$1:$I$5905,$A$1:$A$721,'MASTER TT'!$V$1:$V$5905)</f>
        <v>0</v>
      </c>
      <c r="AC88" s="381">
        <f>SUMIF('MASTER TT'!$I$1:$I$5905,$A$1:$A$721,'MASTER TT'!$AB$1:$AB$5905)</f>
        <v>0</v>
      </c>
      <c r="AD88" s="381">
        <f>SUMIF('MASTER TT'!$I$1:$I$5905,$A$1:$A$721,'MASTER TT'!$P$1:$P$5905)</f>
        <v>0</v>
      </c>
      <c r="AE88" s="381">
        <f t="shared" si="2"/>
        <v>2</v>
      </c>
      <c r="AF88" s="382" t="e">
        <f t="shared" si="9"/>
        <v>#REF!</v>
      </c>
      <c r="AG88" s="383"/>
    </row>
    <row r="89" spans="1:33" ht="14.25" customHeight="1">
      <c r="A89" s="374" t="s">
        <v>4151</v>
      </c>
      <c r="B89" s="375" t="str">
        <f>VLOOKUP($A$2:$A$1749,'ENTER STAFF #S HERE'!$A$1:$B$5073,2,FALSE)</f>
        <v>C1612</v>
      </c>
      <c r="C89" s="374" t="s">
        <v>6615</v>
      </c>
      <c r="D89" s="374" t="s">
        <v>6595</v>
      </c>
      <c r="E89" s="374" t="s">
        <v>6072</v>
      </c>
      <c r="F89" s="374" t="s">
        <v>6600</v>
      </c>
      <c r="G89" s="374" t="s">
        <v>5663</v>
      </c>
      <c r="H89" s="377">
        <f t="shared" si="0"/>
        <v>48</v>
      </c>
      <c r="I89" s="378" t="e">
        <f>SUMIFS('MASTER TT'!$J$2:$J$11126,'MASTER TT'!$I$2:$I$1126,A89:A18465,'MASTER TT'!$L$2:$L$11126,"&gt;0",'MASTER TT'!$AM$2:$AM$11126,"JAN-APRIL 2026")</f>
        <v>#VALUE!</v>
      </c>
      <c r="J89" s="378">
        <f>SUMIFS('MASTER TT'!$J$2:$J$11126,'MASTER TT'!$I$2:$I$11126,A89:A10129,'MASTER TT'!$L$2:$L$11126,"&gt;0",'MASTER TT'!$AM$2:$AM$11126,"MAY-AUG 2025")</f>
        <v>0</v>
      </c>
      <c r="K89" s="378">
        <f>SUMIFS('MASTER TT'!$J$2:$J$11126,'MASTER TT'!$I$2:$I$11126,A89:A10129,'MASTER TT'!$L$2:$L$11126,"&gt;0",'MASTER TT'!$AM$2:$AM$11126,"SEP-DEC 2025")</f>
        <v>0</v>
      </c>
      <c r="L89" s="378" t="e">
        <f t="shared" si="1"/>
        <v>#VALUE!</v>
      </c>
      <c r="M89" s="379">
        <f>SUMIFS('MASTER TT'!$J$2:$J$1126,'MASTER TT'!$I$2:$I$1126,A89:A10129,'MASTER TT'!$L$2:$L$1126,"&gt;0",'MASTER TT'!$AM$2:$AM$1126,"JAN-APRIL 2025",'MASTER TT'!$AC$2:$AC$1126,"SOT")</f>
        <v>0</v>
      </c>
      <c r="N89" s="379">
        <f>SUMIFS('MASTER TT'!$J$2:$J$1126,'MASTER TT'!$I$2:$I$1126,A89:A10129,'MASTER TT'!$L$2:$L$1126,"&gt;0",'MASTER TT'!$AM$2:$AM$1126,"JAN-APRIL 2025",'MASTER TT'!$AC$2:$AC$1126,"SOB")</f>
        <v>0</v>
      </c>
      <c r="O89" s="379">
        <f>SUMIFS('MASTER TT'!$J$2:$J$1126,'MASTER TT'!$I$2:$I$1126,A89:A10129,'MASTER TT'!$L$2:$L$1126,"&gt;0",'MASTER TT'!$AM$2:$AM$1126,"JAN-APRIL 2025",'MASTER TT'!$AC$2:$AC$1126,"SEASS")</f>
        <v>0</v>
      </c>
      <c r="P89" s="379">
        <f>SUMIFS('MASTER TT'!$J$2:$J$1126,'MASTER TT'!$I$2:$I$1126,A89:A10129,'MASTER TT'!$L$2:$L$1126,"&gt;0",'MASTER TT'!$AM$2:$AM$1126,"JAN-APRIL 2025",'MASTER TT'!$AC$2:$AC$1126,"PTTI")</f>
        <v>0</v>
      </c>
      <c r="Q89" s="381">
        <f>SUMIF('MASTER TT'!$I$1:$I$5897,$A$1:$A$721,'MASTER TT'!$O$1:$O$5897)</f>
        <v>0</v>
      </c>
      <c r="R89" s="381">
        <f>SUMIF('MASTER TT'!$I$1:$I$5897,$A$1:$A$721,'MASTER TT'!$N$1:$N$5897)</f>
        <v>0</v>
      </c>
      <c r="S89" s="381">
        <f>SUMIF('MASTER TT'!$I$1:$I$5897,$A$1:$A$721,'MASTER TT'!$Q$1:$Q$5897)</f>
        <v>0</v>
      </c>
      <c r="T89" s="381">
        <f>SUMIF('MASTER TT'!$I$1:$I$5897,$A$1:$A$721,'MASTER TT'!$S$1:$S$5897)</f>
        <v>0</v>
      </c>
      <c r="U89" s="381">
        <f>SUMIF('MASTER TT'!$I$1:$I$5897,$A$1:$A$721,'MASTER TT'!$R$1:$R$5897)</f>
        <v>0</v>
      </c>
      <c r="V89" s="381">
        <f>SUMIF('MASTER TT'!$I$1:$I$5897,$A$1:$A$721,'MASTER TT'!$T$1:$T$5897)</f>
        <v>0</v>
      </c>
      <c r="W89" s="381">
        <f>SUMIF('MASTER TT'!$I$1:$I$5897,$A$1:$A$721,'MASTER TT'!$U$1:$U$5897)</f>
        <v>0</v>
      </c>
      <c r="X89" s="381">
        <f>SUMIF('MASTER TT'!$I$1:$I$5897,$A$1:$A$721,'MASTER TT'!$W$1:$W$5897)</f>
        <v>0</v>
      </c>
      <c r="Y89" s="381">
        <f>SUMIF('MASTER TT'!$I$1:$I$5897,$A$1:$A$721,'MASTER TT'!$X$1:$X$5897)</f>
        <v>0</v>
      </c>
      <c r="Z89" s="381">
        <f>SUMIF('MASTER TT'!$I$1:$I$5897,$A$1:$A$721,'MASTER TT'!$Y$1:$Y$5897)</f>
        <v>0</v>
      </c>
      <c r="AA89" s="381">
        <f>SUMIF('MASTER TT'!$I$1:$I$5897,$A$1:$A$721,'MASTER TT'!$Z$1:$Z$5897)</f>
        <v>0</v>
      </c>
      <c r="AB89" s="381">
        <f>SUMIF('MASTER TT'!$I$1:$I$5905,$A$1:$A$721,'MASTER TT'!$V$1:$V$5905)</f>
        <v>0</v>
      </c>
      <c r="AC89" s="381">
        <f>SUMIF('MASTER TT'!$I$1:$I$5905,$A$1:$A$721,'MASTER TT'!$AB$1:$AB$5905)</f>
        <v>0</v>
      </c>
      <c r="AD89" s="381">
        <f>SUMIF('MASTER TT'!$I$1:$I$5905,$A$1:$A$721,'MASTER TT'!$P$1:$P$5905)</f>
        <v>0</v>
      </c>
      <c r="AE89" s="381">
        <f t="shared" si="2"/>
        <v>0</v>
      </c>
      <c r="AF89" s="382" t="e">
        <f t="shared" si="9"/>
        <v>#REF!</v>
      </c>
      <c r="AG89" s="383"/>
    </row>
    <row r="90" spans="1:33" ht="14.25" customHeight="1">
      <c r="A90" s="374" t="s">
        <v>4326</v>
      </c>
      <c r="B90" s="375">
        <f>VLOOKUP($A$2:$A$1749,'ENTER STAFF #S HERE'!$A$1:$B$5073,2,FALSE)</f>
        <v>0</v>
      </c>
      <c r="C90" s="374" t="s">
        <v>6615</v>
      </c>
      <c r="D90" s="384" t="s">
        <v>6597</v>
      </c>
      <c r="E90" s="384" t="s">
        <v>6031</v>
      </c>
      <c r="F90" s="387"/>
      <c r="G90" s="374" t="s">
        <v>5663</v>
      </c>
      <c r="H90" s="377">
        <f t="shared" si="0"/>
        <v>48</v>
      </c>
      <c r="I90" s="378" t="e">
        <f>SUMIFS('MASTER TT'!$J$2:$J$11126,'MASTER TT'!$I$2:$I$1126,A90:A18466,'MASTER TT'!$L$2:$L$11126,"&gt;0",'MASTER TT'!$AM$2:$AM$11126,"JAN-APRIL 2026")</f>
        <v>#VALUE!</v>
      </c>
      <c r="J90" s="378">
        <f>SUMIFS('MASTER TT'!$J$2:$J$11126,'MASTER TT'!$I$2:$I$11126,A90:A10130,'MASTER TT'!$L$2:$L$11126,"&gt;0",'MASTER TT'!$AM$2:$AM$11126,"MAY-AUG 2025")</f>
        <v>0</v>
      </c>
      <c r="K90" s="378">
        <f>SUMIFS('MASTER TT'!$J$2:$J$11126,'MASTER TT'!$I$2:$I$11126,A90:A10130,'MASTER TT'!$L$2:$L$11126,"&gt;0",'MASTER TT'!$AM$2:$AM$11126,"SEP-DEC 2025")</f>
        <v>0</v>
      </c>
      <c r="L90" s="378" t="e">
        <f t="shared" si="1"/>
        <v>#VALUE!</v>
      </c>
      <c r="M90" s="379">
        <f>SUMIFS('MASTER TT'!$J$2:$J$1126,'MASTER TT'!$I$2:$I$1126,A90:A10130,'MASTER TT'!$L$2:$L$1126,"&gt;0",'MASTER TT'!$AM$2:$AM$1126,"JAN-APRIL 2025",'MASTER TT'!$AC$2:$AC$1126,"SOT")</f>
        <v>0</v>
      </c>
      <c r="N90" s="379">
        <f>SUMIFS('MASTER TT'!$J$2:$J$1126,'MASTER TT'!$I$2:$I$1126,A90:A10130,'MASTER TT'!$L$2:$L$1126,"&gt;0",'MASTER TT'!$AM$2:$AM$1126,"JAN-APRIL 2025",'MASTER TT'!$AC$2:$AC$1126,"SOB")</f>
        <v>0</v>
      </c>
      <c r="O90" s="379">
        <f>SUMIFS('MASTER TT'!$J$2:$J$1126,'MASTER TT'!$I$2:$I$1126,A90:A10130,'MASTER TT'!$L$2:$L$1126,"&gt;0",'MASTER TT'!$AM$2:$AM$1126,"JAN-APRIL 2025",'MASTER TT'!$AC$2:$AC$1126,"SEASS")</f>
        <v>0</v>
      </c>
      <c r="P90" s="379">
        <f>SUMIFS('MASTER TT'!$J$2:$J$1126,'MASTER TT'!$I$2:$I$1126,A90:A10130,'MASTER TT'!$L$2:$L$1126,"&gt;0",'MASTER TT'!$AM$2:$AM$1126,"JAN-APRIL 2025",'MASTER TT'!$AC$2:$AC$1126,"PTTI")</f>
        <v>0</v>
      </c>
      <c r="Q90" s="381">
        <f>SUMIF('MASTER TT'!$I$1:$I$5897,$A$1:$A$721,'MASTER TT'!$O$1:$O$5897)</f>
        <v>0</v>
      </c>
      <c r="R90" s="381">
        <f>SUMIF('MASTER TT'!$I$1:$I$5897,$A$1:$A$721,'MASTER TT'!$N$1:$N$5897)</f>
        <v>0</v>
      </c>
      <c r="S90" s="381">
        <f>SUMIF('MASTER TT'!$I$1:$I$5897,$A$1:$A$721,'MASTER TT'!$Q$1:$Q$5897)</f>
        <v>0</v>
      </c>
      <c r="T90" s="381">
        <f>SUMIF('MASTER TT'!$I$1:$I$5897,$A$1:$A$721,'MASTER TT'!$S$1:$S$5897)</f>
        <v>0</v>
      </c>
      <c r="U90" s="381">
        <f>SUMIF('MASTER TT'!$I$1:$I$5897,$A$1:$A$721,'MASTER TT'!$R$1:$R$5897)</f>
        <v>0</v>
      </c>
      <c r="V90" s="381">
        <f>SUMIF('MASTER TT'!$I$1:$I$5897,$A$1:$A$721,'MASTER TT'!$T$1:$T$5897)</f>
        <v>0</v>
      </c>
      <c r="W90" s="381">
        <f>SUMIF('MASTER TT'!$I$1:$I$5897,$A$1:$A$721,'MASTER TT'!$U$1:$U$5897)</f>
        <v>0</v>
      </c>
      <c r="X90" s="381">
        <f>SUMIF('MASTER TT'!$I$1:$I$5897,$A$1:$A$721,'MASTER TT'!$W$1:$W$5897)</f>
        <v>0</v>
      </c>
      <c r="Y90" s="381">
        <f>SUMIF('MASTER TT'!$I$1:$I$5897,$A$1:$A$721,'MASTER TT'!$X$1:$X$5897)</f>
        <v>0</v>
      </c>
      <c r="Z90" s="381">
        <f>SUMIF('MASTER TT'!$I$1:$I$5897,$A$1:$A$721,'MASTER TT'!$Y$1:$Y$5897)</f>
        <v>0</v>
      </c>
      <c r="AA90" s="381">
        <f>SUMIF('MASTER TT'!$I$1:$I$5897,$A$1:$A$721,'MASTER TT'!$Z$1:$Z$5897)</f>
        <v>0</v>
      </c>
      <c r="AB90" s="381">
        <f>SUMIF('MASTER TT'!$I$1:$I$5905,$A$1:$A$721,'MASTER TT'!$V$1:$V$5905)</f>
        <v>0</v>
      </c>
      <c r="AC90" s="381">
        <f>SUMIF('MASTER TT'!$I$1:$I$5905,$A$1:$A$721,'MASTER TT'!$AB$1:$AB$5905)</f>
        <v>0</v>
      </c>
      <c r="AD90" s="381">
        <f>SUMIF('MASTER TT'!$I$1:$I$5905,$A$1:$A$721,'MASTER TT'!$P$1:$P$5905)</f>
        <v>0</v>
      </c>
      <c r="AE90" s="381">
        <f t="shared" si="2"/>
        <v>0</v>
      </c>
      <c r="AF90" s="382" t="e">
        <f t="shared" si="9"/>
        <v>#REF!</v>
      </c>
      <c r="AG90" s="383"/>
    </row>
    <row r="91" spans="1:33" ht="14.25" customHeight="1">
      <c r="A91" s="374" t="s">
        <v>3642</v>
      </c>
      <c r="B91" s="375" t="str">
        <f>VLOOKUP($A$2:$A$1749,'ENTER STAFF #S HERE'!$A$1:$B$5073,2,FALSE)</f>
        <v>C0754</v>
      </c>
      <c r="C91" s="374" t="s">
        <v>6615</v>
      </c>
      <c r="D91" s="384" t="s">
        <v>6591</v>
      </c>
      <c r="E91" s="388"/>
      <c r="F91" s="388"/>
      <c r="G91" s="374" t="s">
        <v>5663</v>
      </c>
      <c r="H91" s="377">
        <f t="shared" si="0"/>
        <v>48</v>
      </c>
      <c r="I91" s="378" t="e">
        <f>SUMIFS('MASTER TT'!$J$2:$J$11126,'MASTER TT'!$I$2:$I$1126,A91:A18467,'MASTER TT'!$L$2:$L$11126,"&gt;0",'MASTER TT'!$AM$2:$AM$11126,"JAN-APRIL 2026")</f>
        <v>#VALUE!</v>
      </c>
      <c r="J91" s="378">
        <f>SUMIFS('MASTER TT'!$J$2:$J$11126,'MASTER TT'!$I$2:$I$11126,A91:A10131,'MASTER TT'!$L$2:$L$11126,"&gt;0",'MASTER TT'!$AM$2:$AM$11126,"MAY-AUG 2025")</f>
        <v>0</v>
      </c>
      <c r="K91" s="378">
        <f>SUMIFS('MASTER TT'!$J$2:$J$11126,'MASTER TT'!$I$2:$I$11126,A91:A10131,'MASTER TT'!$L$2:$L$11126,"&gt;0",'MASTER TT'!$AM$2:$AM$11126,"SEP-DEC 2025")</f>
        <v>0</v>
      </c>
      <c r="L91" s="378" t="e">
        <f t="shared" si="1"/>
        <v>#VALUE!</v>
      </c>
      <c r="M91" s="379">
        <f>SUMIFS('MASTER TT'!$J$2:$J$1126,'MASTER TT'!$I$2:$I$1126,A91:A10131,'MASTER TT'!$L$2:$L$1126,"&gt;0",'MASTER TT'!$AM$2:$AM$1126,"JAN-APRIL 2025",'MASTER TT'!$AC$2:$AC$1126,"SOT")</f>
        <v>0</v>
      </c>
      <c r="N91" s="379">
        <f>SUMIFS('MASTER TT'!$J$2:$J$1126,'MASTER TT'!$I$2:$I$1126,A91:A10131,'MASTER TT'!$L$2:$L$1126,"&gt;0",'MASTER TT'!$AM$2:$AM$1126,"JAN-APRIL 2025",'MASTER TT'!$AC$2:$AC$1126,"SOB")</f>
        <v>0</v>
      </c>
      <c r="O91" s="379">
        <f>SUMIFS('MASTER TT'!$J$2:$J$1126,'MASTER TT'!$I$2:$I$1126,A91:A10131,'MASTER TT'!$L$2:$L$1126,"&gt;0",'MASTER TT'!$AM$2:$AM$1126,"JAN-APRIL 2025",'MASTER TT'!$AC$2:$AC$1126,"SEASS")</f>
        <v>0</v>
      </c>
      <c r="P91" s="379">
        <f>SUMIFS('MASTER TT'!$J$2:$J$1126,'MASTER TT'!$I$2:$I$1126,A91:A10131,'MASTER TT'!$L$2:$L$1126,"&gt;0",'MASTER TT'!$AM$2:$AM$1126,"JAN-APRIL 2025",'MASTER TT'!$AC$2:$AC$1126,"PTTI")</f>
        <v>0</v>
      </c>
      <c r="Q91" s="381">
        <f>SUMIF('MASTER TT'!$I$1:$I$5897,$A$1:$A$721,'MASTER TT'!$O$1:$O$5897)</f>
        <v>0</v>
      </c>
      <c r="R91" s="381">
        <f>SUMIF('MASTER TT'!$I$1:$I$5897,$A$1:$A$721,'MASTER TT'!$N$1:$N$5897)</f>
        <v>0</v>
      </c>
      <c r="S91" s="381">
        <f>SUMIF('MASTER TT'!$I$1:$I$5897,$A$1:$A$721,'MASTER TT'!$Q$1:$Q$5897)</f>
        <v>0</v>
      </c>
      <c r="T91" s="381">
        <f>SUMIF('MASTER TT'!$I$1:$I$5897,$A$1:$A$721,'MASTER TT'!$S$1:$S$5897)</f>
        <v>0</v>
      </c>
      <c r="U91" s="381">
        <f>SUMIF('MASTER TT'!$I$1:$I$5897,$A$1:$A$721,'MASTER TT'!$R$1:$R$5897)</f>
        <v>0</v>
      </c>
      <c r="V91" s="381">
        <f>SUMIF('MASTER TT'!$I$1:$I$5897,$A$1:$A$721,'MASTER TT'!$T$1:$T$5897)</f>
        <v>0</v>
      </c>
      <c r="W91" s="381">
        <f>SUMIF('MASTER TT'!$I$1:$I$5897,$A$1:$A$721,'MASTER TT'!$U$1:$U$5897)</f>
        <v>0</v>
      </c>
      <c r="X91" s="381">
        <f>SUMIF('MASTER TT'!$I$1:$I$5897,$A$1:$A$721,'MASTER TT'!$W$1:$W$5897)</f>
        <v>0</v>
      </c>
      <c r="Y91" s="381">
        <f>SUMIF('MASTER TT'!$I$1:$I$5897,$A$1:$A$721,'MASTER TT'!$X$1:$X$5897)</f>
        <v>0</v>
      </c>
      <c r="Z91" s="381">
        <f>SUMIF('MASTER TT'!$I$1:$I$5897,$A$1:$A$721,'MASTER TT'!$Y$1:$Y$5897)</f>
        <v>0</v>
      </c>
      <c r="AA91" s="381">
        <f>SUMIF('MASTER TT'!$I$1:$I$5897,$A$1:$A$721,'MASTER TT'!$Z$1:$Z$5897)</f>
        <v>0</v>
      </c>
      <c r="AB91" s="381">
        <f>SUMIF('MASTER TT'!$I$1:$I$5905,$A$1:$A$721,'MASTER TT'!$V$1:$V$5905)</f>
        <v>0</v>
      </c>
      <c r="AC91" s="381">
        <f>SUMIF('MASTER TT'!$I$1:$I$5905,$A$1:$A$721,'MASTER TT'!$AB$1:$AB$5905)</f>
        <v>0</v>
      </c>
      <c r="AD91" s="381">
        <f>SUMIF('MASTER TT'!$I$1:$I$5905,$A$1:$A$721,'MASTER TT'!$P$1:$P$5905)</f>
        <v>0</v>
      </c>
      <c r="AE91" s="381">
        <f t="shared" si="2"/>
        <v>0</v>
      </c>
      <c r="AF91" s="382" t="e">
        <f t="shared" si="9"/>
        <v>#REF!</v>
      </c>
      <c r="AG91" s="383"/>
    </row>
    <row r="92" spans="1:33" ht="14.25" customHeight="1">
      <c r="A92" s="385" t="s">
        <v>4327</v>
      </c>
      <c r="B92" s="375" t="str">
        <f>VLOOKUP($A$2:$A$1749,'ENTER STAFF #S HERE'!$A$1:$B$5073,2,FALSE)</f>
        <v>C1919</v>
      </c>
      <c r="C92" s="385" t="s">
        <v>6615</v>
      </c>
      <c r="D92" s="386" t="s">
        <v>6597</v>
      </c>
      <c r="E92" s="386" t="s">
        <v>6072</v>
      </c>
      <c r="F92" s="386" t="s">
        <v>6618</v>
      </c>
      <c r="G92" s="385" t="s">
        <v>5663</v>
      </c>
      <c r="H92" s="377">
        <f t="shared" si="0"/>
        <v>48</v>
      </c>
      <c r="I92" s="378" t="e">
        <f>SUMIFS('MASTER TT'!$J$2:$J$11126,'MASTER TT'!$I$2:$I$1126,A92:A18468,'MASTER TT'!$L$2:$L$11126,"&gt;0",'MASTER TT'!$AM$2:$AM$11126,"JAN-APRIL 2026")</f>
        <v>#VALUE!</v>
      </c>
      <c r="J92" s="378">
        <f>SUMIFS('MASTER TT'!$J$2:$J$11126,'MASTER TT'!$I$2:$I$11126,A92:A10132,'MASTER TT'!$L$2:$L$11126,"&gt;0",'MASTER TT'!$AM$2:$AM$11126,"MAY-AUG 2025")</f>
        <v>0</v>
      </c>
      <c r="K92" s="378">
        <f>SUMIFS('MASTER TT'!$J$2:$J$11126,'MASTER TT'!$I$2:$I$11126,A92:A10132,'MASTER TT'!$L$2:$L$11126,"&gt;0",'MASTER TT'!$AM$2:$AM$11126,"SEP-DEC 2025")</f>
        <v>0</v>
      </c>
      <c r="L92" s="378" t="e">
        <f t="shared" si="1"/>
        <v>#VALUE!</v>
      </c>
      <c r="M92" s="379">
        <f>SUMIFS('MASTER TT'!$J$2:$J$1126,'MASTER TT'!$I$2:$I$1126,A92:A10132,'MASTER TT'!$L$2:$L$1126,"&gt;0",'MASTER TT'!$AM$2:$AM$1126,"JAN-APRIL 2025",'MASTER TT'!$AC$2:$AC$1126,"SOT")</f>
        <v>0</v>
      </c>
      <c r="N92" s="379">
        <f>SUMIFS('MASTER TT'!$J$2:$J$1126,'MASTER TT'!$I$2:$I$1126,A92:A10132,'MASTER TT'!$L$2:$L$1126,"&gt;0",'MASTER TT'!$AM$2:$AM$1126,"JAN-APRIL 2025",'MASTER TT'!$AC$2:$AC$1126,"SOB")</f>
        <v>0</v>
      </c>
      <c r="O92" s="379">
        <f>SUMIFS('MASTER TT'!$J$2:$J$1126,'MASTER TT'!$I$2:$I$1126,A92:A10132,'MASTER TT'!$L$2:$L$1126,"&gt;0",'MASTER TT'!$AM$2:$AM$1126,"JAN-APRIL 2025",'MASTER TT'!$AC$2:$AC$1126,"SEASS")</f>
        <v>0</v>
      </c>
      <c r="P92" s="379">
        <f>SUMIFS('MASTER TT'!$J$2:$J$1126,'MASTER TT'!$I$2:$I$1126,A92:A10132,'MASTER TT'!$L$2:$L$1126,"&gt;0",'MASTER TT'!$AM$2:$AM$1126,"JAN-APRIL 2025",'MASTER TT'!$AC$2:$AC$1126,"PTTI")</f>
        <v>0</v>
      </c>
      <c r="Q92" s="381">
        <f>SUMIF('MASTER TT'!$I$1:$I$5897,$A$1:$A$721,'MASTER TT'!$O$1:$O$5897)</f>
        <v>0</v>
      </c>
      <c r="R92" s="381">
        <f>SUMIF('MASTER TT'!$I$1:$I$5897,$A$1:$A$721,'MASTER TT'!$N$1:$N$5897)</f>
        <v>0</v>
      </c>
      <c r="S92" s="381">
        <f>SUMIF('MASTER TT'!$I$1:$I$5897,$A$1:$A$721,'MASTER TT'!$Q$1:$Q$5897)</f>
        <v>0</v>
      </c>
      <c r="T92" s="381">
        <f>SUMIF('MASTER TT'!$I$1:$I$5897,$A$1:$A$721,'MASTER TT'!$S$1:$S$5897)</f>
        <v>0</v>
      </c>
      <c r="U92" s="381">
        <f>SUMIF('MASTER TT'!$I$1:$I$5897,$A$1:$A$721,'MASTER TT'!$R$1:$R$5897)</f>
        <v>0</v>
      </c>
      <c r="V92" s="381">
        <f>SUMIF('MASTER TT'!$I$1:$I$5897,$A$1:$A$721,'MASTER TT'!$T$1:$T$5897)</f>
        <v>0</v>
      </c>
      <c r="W92" s="381">
        <f>SUMIF('MASTER TT'!$I$1:$I$5897,$A$1:$A$721,'MASTER TT'!$U$1:$U$5897)</f>
        <v>0</v>
      </c>
      <c r="X92" s="381">
        <f>SUMIF('MASTER TT'!$I$1:$I$5897,$A$1:$A$721,'MASTER TT'!$W$1:$W$5897)</f>
        <v>0</v>
      </c>
      <c r="Y92" s="381">
        <f>SUMIF('MASTER TT'!$I$1:$I$5897,$A$1:$A$721,'MASTER TT'!$X$1:$X$5897)</f>
        <v>0</v>
      </c>
      <c r="Z92" s="381">
        <f>SUMIF('MASTER TT'!$I$1:$I$5897,$A$1:$A$721,'MASTER TT'!$Y$1:$Y$5897)</f>
        <v>0</v>
      </c>
      <c r="AA92" s="381">
        <f>SUMIF('MASTER TT'!$I$1:$I$5897,$A$1:$A$721,'MASTER TT'!$Z$1:$Z$5897)</f>
        <v>0</v>
      </c>
      <c r="AB92" s="381">
        <f>SUMIF('MASTER TT'!$I$1:$I$5905,$A$1:$A$721,'MASTER TT'!$V$1:$V$5905)</f>
        <v>0</v>
      </c>
      <c r="AC92" s="381">
        <f>SUMIF('MASTER TT'!$I$1:$I$5905,$A$1:$A$721,'MASTER TT'!$AB$1:$AB$5905)</f>
        <v>0</v>
      </c>
      <c r="AD92" s="381">
        <f>SUMIF('MASTER TT'!$I$1:$I$5905,$A$1:$A$721,'MASTER TT'!$P$1:$P$5905)</f>
        <v>0</v>
      </c>
      <c r="AE92" s="381">
        <f t="shared" si="2"/>
        <v>0</v>
      </c>
      <c r="AF92" s="382" t="e">
        <f t="shared" si="9"/>
        <v>#REF!</v>
      </c>
      <c r="AG92" s="383"/>
    </row>
    <row r="93" spans="1:33" ht="14.25" customHeight="1">
      <c r="A93" s="374" t="s">
        <v>3974</v>
      </c>
      <c r="B93" s="375" t="str">
        <f>VLOOKUP($A$2:$A$1749,'ENTER STAFF #S HERE'!$A$1:$B$5073,2,FALSE)</f>
        <v>C1796</v>
      </c>
      <c r="C93" s="374" t="s">
        <v>6615</v>
      </c>
      <c r="D93" s="374" t="s">
        <v>6595</v>
      </c>
      <c r="E93" s="384" t="s">
        <v>6031</v>
      </c>
      <c r="F93" s="388"/>
      <c r="G93" s="374" t="s">
        <v>5663</v>
      </c>
      <c r="H93" s="377">
        <f t="shared" si="0"/>
        <v>48</v>
      </c>
      <c r="I93" s="378" t="e">
        <f>SUMIFS('MASTER TT'!$J$2:$J$11126,'MASTER TT'!$I$2:$I$1126,A93:A18469,'MASTER TT'!$L$2:$L$11126,"&gt;0",'MASTER TT'!$AM$2:$AM$11126,"JAN-APRIL 2026")</f>
        <v>#VALUE!</v>
      </c>
      <c r="J93" s="378">
        <f>SUMIFS('MASTER TT'!$J$2:$J$11126,'MASTER TT'!$I$2:$I$11126,A93:A10133,'MASTER TT'!$L$2:$L$11126,"&gt;0",'MASTER TT'!$AM$2:$AM$11126,"MAY-AUG 2025")</f>
        <v>0</v>
      </c>
      <c r="K93" s="378">
        <f>SUMIFS('MASTER TT'!$J$2:$J$11126,'MASTER TT'!$I$2:$I$11126,A93:A10133,'MASTER TT'!$L$2:$L$11126,"&gt;0",'MASTER TT'!$AM$2:$AM$11126,"SEP-DEC 2025")</f>
        <v>0</v>
      </c>
      <c r="L93" s="378" t="e">
        <f t="shared" si="1"/>
        <v>#VALUE!</v>
      </c>
      <c r="M93" s="379">
        <f>SUMIFS('MASTER TT'!$J$2:$J$1126,'MASTER TT'!$I$2:$I$1126,A93:A10133,'MASTER TT'!$L$2:$L$1126,"&gt;0",'MASTER TT'!$AM$2:$AM$1126,"JAN-APRIL 2025",'MASTER TT'!$AC$2:$AC$1126,"SOT")</f>
        <v>0</v>
      </c>
      <c r="N93" s="379">
        <f>SUMIFS('MASTER TT'!$J$2:$J$1126,'MASTER TT'!$I$2:$I$1126,A93:A10133,'MASTER TT'!$L$2:$L$1126,"&gt;0",'MASTER TT'!$AM$2:$AM$1126,"JAN-APRIL 2025",'MASTER TT'!$AC$2:$AC$1126,"SOB")</f>
        <v>0</v>
      </c>
      <c r="O93" s="379">
        <f>SUMIFS('MASTER TT'!$J$2:$J$1126,'MASTER TT'!$I$2:$I$1126,A93:A10133,'MASTER TT'!$L$2:$L$1126,"&gt;0",'MASTER TT'!$AM$2:$AM$1126,"JAN-APRIL 2025",'MASTER TT'!$AC$2:$AC$1126,"SEASS")</f>
        <v>0</v>
      </c>
      <c r="P93" s="379">
        <f>SUMIFS('MASTER TT'!$J$2:$J$1126,'MASTER TT'!$I$2:$I$1126,A93:A10133,'MASTER TT'!$L$2:$L$1126,"&gt;0",'MASTER TT'!$AM$2:$AM$1126,"JAN-APRIL 2025",'MASTER TT'!$AC$2:$AC$1126,"PTTI")</f>
        <v>0</v>
      </c>
      <c r="Q93" s="381">
        <f>SUMIF('MASTER TT'!$I$1:$I$5897,$A$1:$A$721,'MASTER TT'!$O$1:$O$5897)</f>
        <v>0</v>
      </c>
      <c r="R93" s="381">
        <f>SUMIF('MASTER TT'!$I$1:$I$5897,$A$1:$A$721,'MASTER TT'!$N$1:$N$5897)</f>
        <v>0</v>
      </c>
      <c r="S93" s="381">
        <f>SUMIF('MASTER TT'!$I$1:$I$5897,$A$1:$A$721,'MASTER TT'!$Q$1:$Q$5897)</f>
        <v>0</v>
      </c>
      <c r="T93" s="381">
        <f>SUMIF('MASTER TT'!$I$1:$I$5897,$A$1:$A$721,'MASTER TT'!$S$1:$S$5897)</f>
        <v>0</v>
      </c>
      <c r="U93" s="381">
        <f>SUMIF('MASTER TT'!$I$1:$I$5897,$A$1:$A$721,'MASTER TT'!$R$1:$R$5897)</f>
        <v>0</v>
      </c>
      <c r="V93" s="381">
        <f>SUMIF('MASTER TT'!$I$1:$I$5897,$A$1:$A$721,'MASTER TT'!$T$1:$T$5897)</f>
        <v>0</v>
      </c>
      <c r="W93" s="381">
        <f>SUMIF('MASTER TT'!$I$1:$I$5897,$A$1:$A$721,'MASTER TT'!$U$1:$U$5897)</f>
        <v>0</v>
      </c>
      <c r="X93" s="381">
        <f>SUMIF('MASTER TT'!$I$1:$I$5897,$A$1:$A$721,'MASTER TT'!$W$1:$W$5897)</f>
        <v>2</v>
      </c>
      <c r="Y93" s="381">
        <f>SUMIF('MASTER TT'!$I$1:$I$5897,$A$1:$A$721,'MASTER TT'!$X$1:$X$5897)</f>
        <v>0</v>
      </c>
      <c r="Z93" s="381">
        <f>SUMIF('MASTER TT'!$I$1:$I$5897,$A$1:$A$721,'MASTER TT'!$Y$1:$Y$5897)</f>
        <v>0</v>
      </c>
      <c r="AA93" s="381">
        <f>SUMIF('MASTER TT'!$I$1:$I$5897,$A$1:$A$721,'MASTER TT'!$Z$1:$Z$5897)</f>
        <v>0</v>
      </c>
      <c r="AB93" s="381">
        <f>SUMIF('MASTER TT'!$I$1:$I$5905,$A$1:$A$721,'MASTER TT'!$V$1:$V$5905)</f>
        <v>0</v>
      </c>
      <c r="AC93" s="381">
        <f>SUMIF('MASTER TT'!$I$1:$I$5905,$A$1:$A$721,'MASTER TT'!$AB$1:$AB$5905)</f>
        <v>0</v>
      </c>
      <c r="AD93" s="381">
        <f>SUMIF('MASTER TT'!$I$1:$I$5905,$A$1:$A$721,'MASTER TT'!$P$1:$P$5905)</f>
        <v>0</v>
      </c>
      <c r="AE93" s="381">
        <f t="shared" si="2"/>
        <v>2</v>
      </c>
      <c r="AF93" s="382" t="e">
        <f t="shared" si="9"/>
        <v>#REF!</v>
      </c>
      <c r="AG93" s="383"/>
    </row>
    <row r="94" spans="1:33" ht="14.25" customHeight="1">
      <c r="A94" s="374" t="s">
        <v>3747</v>
      </c>
      <c r="B94" s="375" t="str">
        <f>VLOOKUP($A$2:$A$1749,'ENTER STAFF #S HERE'!$A$1:$B$5073,2,FALSE)</f>
        <v>C1806</v>
      </c>
      <c r="C94" s="374" t="s">
        <v>6615</v>
      </c>
      <c r="D94" s="374" t="s">
        <v>6587</v>
      </c>
      <c r="E94" s="384" t="s">
        <v>5680</v>
      </c>
      <c r="F94" s="384" t="s">
        <v>6589</v>
      </c>
      <c r="G94" s="374" t="s">
        <v>5663</v>
      </c>
      <c r="H94" s="377">
        <f t="shared" si="0"/>
        <v>48</v>
      </c>
      <c r="I94" s="378" t="e">
        <f>SUMIFS('MASTER TT'!$J$2:$J$11126,'MASTER TT'!$I$2:$I$1126,A94:A18470,'MASTER TT'!$L$2:$L$11126,"&gt;0",'MASTER TT'!$AM$2:$AM$11126,"JAN-APRIL 2026")</f>
        <v>#VALUE!</v>
      </c>
      <c r="J94" s="378">
        <f>SUMIFS('MASTER TT'!$J$2:$J$11126,'MASTER TT'!$I$2:$I$11126,A94:A10134,'MASTER TT'!$L$2:$L$11126,"&gt;0",'MASTER TT'!$AM$2:$AM$11126,"MAY-AUG 2025")</f>
        <v>0</v>
      </c>
      <c r="K94" s="378">
        <f>SUMIFS('MASTER TT'!$J$2:$J$11126,'MASTER TT'!$I$2:$I$11126,A94:A10134,'MASTER TT'!$L$2:$L$11126,"&gt;0",'MASTER TT'!$AM$2:$AM$11126,"SEP-DEC 2025")</f>
        <v>0</v>
      </c>
      <c r="L94" s="378" t="e">
        <f t="shared" si="1"/>
        <v>#VALUE!</v>
      </c>
      <c r="M94" s="379">
        <f>SUMIFS('MASTER TT'!$J$2:$J$1126,'MASTER TT'!$I$2:$I$1126,A94:A10134,'MASTER TT'!$L$2:$L$1126,"&gt;0",'MASTER TT'!$AM$2:$AM$1126,"JAN-APRIL 2025",'MASTER TT'!$AC$2:$AC$1126,"SOT")</f>
        <v>0</v>
      </c>
      <c r="N94" s="379">
        <f>SUMIFS('MASTER TT'!$J$2:$J$1126,'MASTER TT'!$I$2:$I$1126,A94:A10134,'MASTER TT'!$L$2:$L$1126,"&gt;0",'MASTER TT'!$AM$2:$AM$1126,"JAN-APRIL 2025",'MASTER TT'!$AC$2:$AC$1126,"SOB")</f>
        <v>0</v>
      </c>
      <c r="O94" s="379">
        <f>SUMIFS('MASTER TT'!$J$2:$J$1126,'MASTER TT'!$I$2:$I$1126,A94:A10134,'MASTER TT'!$L$2:$L$1126,"&gt;0",'MASTER TT'!$AM$2:$AM$1126,"JAN-APRIL 2025",'MASTER TT'!$AC$2:$AC$1126,"SEASS")</f>
        <v>0</v>
      </c>
      <c r="P94" s="379">
        <f>SUMIFS('MASTER TT'!$J$2:$J$1126,'MASTER TT'!$I$2:$I$1126,A94:A10134,'MASTER TT'!$L$2:$L$1126,"&gt;0",'MASTER TT'!$AM$2:$AM$1126,"JAN-APRIL 2025",'MASTER TT'!$AC$2:$AC$1126,"PTTI")</f>
        <v>0</v>
      </c>
      <c r="Q94" s="381">
        <f>SUMIF('MASTER TT'!$I$1:$I$5897,$A$1:$A$721,'MASTER TT'!$O$1:$O$5897)</f>
        <v>0</v>
      </c>
      <c r="R94" s="381">
        <f>SUMIF('MASTER TT'!$I$1:$I$5897,$A$1:$A$721,'MASTER TT'!$N$1:$N$5897)</f>
        <v>0</v>
      </c>
      <c r="S94" s="381">
        <f>SUMIF('MASTER TT'!$I$1:$I$5897,$A$1:$A$721,'MASTER TT'!$Q$1:$Q$5897)</f>
        <v>0</v>
      </c>
      <c r="T94" s="381">
        <f>SUMIF('MASTER TT'!$I$1:$I$5897,$A$1:$A$721,'MASTER TT'!$S$1:$S$5897)</f>
        <v>0</v>
      </c>
      <c r="U94" s="381">
        <f>SUMIF('MASTER TT'!$I$1:$I$5897,$A$1:$A$721,'MASTER TT'!$R$1:$R$5897)</f>
        <v>0</v>
      </c>
      <c r="V94" s="381">
        <f>SUMIF('MASTER TT'!$I$1:$I$5897,$A$1:$A$721,'MASTER TT'!$T$1:$T$5897)</f>
        <v>0</v>
      </c>
      <c r="W94" s="381">
        <f>SUMIF('MASTER TT'!$I$1:$I$5897,$A$1:$A$721,'MASTER TT'!$U$1:$U$5897)</f>
        <v>0</v>
      </c>
      <c r="X94" s="381">
        <f>SUMIF('MASTER TT'!$I$1:$I$5897,$A$1:$A$721,'MASTER TT'!$W$1:$W$5897)</f>
        <v>0</v>
      </c>
      <c r="Y94" s="381">
        <f>SUMIF('MASTER TT'!$I$1:$I$5897,$A$1:$A$721,'MASTER TT'!$X$1:$X$5897)</f>
        <v>0</v>
      </c>
      <c r="Z94" s="381">
        <f>SUMIF('MASTER TT'!$I$1:$I$5897,$A$1:$A$721,'MASTER TT'!$Y$1:$Y$5897)</f>
        <v>0</v>
      </c>
      <c r="AA94" s="381">
        <f>SUMIF('MASTER TT'!$I$1:$I$5897,$A$1:$A$721,'MASTER TT'!$Z$1:$Z$5897)</f>
        <v>0</v>
      </c>
      <c r="AB94" s="381">
        <f>SUMIF('MASTER TT'!$I$1:$I$5905,$A$1:$A$721,'MASTER TT'!$V$1:$V$5905)</f>
        <v>0</v>
      </c>
      <c r="AC94" s="381">
        <f>SUMIF('MASTER TT'!$I$1:$I$5905,$A$1:$A$721,'MASTER TT'!$AB$1:$AB$5905)</f>
        <v>0</v>
      </c>
      <c r="AD94" s="381">
        <f>SUMIF('MASTER TT'!$I$1:$I$5905,$A$1:$A$721,'MASTER TT'!$P$1:$P$5905)</f>
        <v>0</v>
      </c>
      <c r="AE94" s="381">
        <f t="shared" si="2"/>
        <v>0</v>
      </c>
      <c r="AF94" s="382" t="e">
        <f t="shared" si="9"/>
        <v>#REF!</v>
      </c>
      <c r="AG94" s="383"/>
    </row>
    <row r="95" spans="1:33" ht="14.25" customHeight="1">
      <c r="A95" s="374" t="s">
        <v>5593</v>
      </c>
      <c r="B95" s="375">
        <f>VLOOKUP($A$2:$A$1749,'ENTER STAFF #S HERE'!$A$1:$B$5073,2,FALSE)</f>
        <v>129</v>
      </c>
      <c r="C95" s="374" t="s">
        <v>6583</v>
      </c>
      <c r="D95" s="384" t="s">
        <v>6591</v>
      </c>
      <c r="E95" s="388" t="s">
        <v>5640</v>
      </c>
      <c r="F95" s="388"/>
      <c r="G95" s="374" t="s">
        <v>5663</v>
      </c>
      <c r="H95" s="377">
        <f t="shared" si="0"/>
        <v>48</v>
      </c>
      <c r="I95" s="378" t="e">
        <f>SUMIFS('MASTER TT'!$J$2:$J$11126,'MASTER TT'!$I$2:$I$1126,A95:A18471,'MASTER TT'!$L$2:$L$11126,"&gt;0",'MASTER TT'!$AM$2:$AM$11126,"JAN-APRIL 2026")</f>
        <v>#VALUE!</v>
      </c>
      <c r="J95" s="378">
        <f>SUMIFS('MASTER TT'!$J$2:$J$11126,'MASTER TT'!$I$2:$I$11126,A95:A10135,'MASTER TT'!$L$2:$L$11126,"&gt;0",'MASTER TT'!$AM$2:$AM$11126,"MAY-AUG 2025")</f>
        <v>0</v>
      </c>
      <c r="K95" s="378">
        <f>SUMIFS('MASTER TT'!$J$2:$J$11126,'MASTER TT'!$I$2:$I$11126,A95:A10135,'MASTER TT'!$L$2:$L$11126,"&gt;0",'MASTER TT'!$AM$2:$AM$11126,"SEP-DEC 2025")</f>
        <v>0</v>
      </c>
      <c r="L95" s="378" t="e">
        <f t="shared" si="1"/>
        <v>#VALUE!</v>
      </c>
      <c r="M95" s="379">
        <f>SUMIFS('MASTER TT'!$J$2:$J$1126,'MASTER TT'!$I$2:$I$1126,A95:A10135,'MASTER TT'!$L$2:$L$1126,"&gt;0",'MASTER TT'!$AM$2:$AM$1126,"JAN-APRIL 2025",'MASTER TT'!$AC$2:$AC$1126,"SOT")</f>
        <v>0</v>
      </c>
      <c r="N95" s="379">
        <f>SUMIFS('MASTER TT'!$J$2:$J$1126,'MASTER TT'!$I$2:$I$1126,A95:A10135,'MASTER TT'!$L$2:$L$1126,"&gt;0",'MASTER TT'!$AM$2:$AM$1126,"JAN-APRIL 2025",'MASTER TT'!$AC$2:$AC$1126,"SOB")</f>
        <v>0</v>
      </c>
      <c r="O95" s="379">
        <f>SUMIFS('MASTER TT'!$J$2:$J$1126,'MASTER TT'!$I$2:$I$1126,A95:A10135,'MASTER TT'!$L$2:$L$1126,"&gt;0",'MASTER TT'!$AM$2:$AM$1126,"JAN-APRIL 2025",'MASTER TT'!$AC$2:$AC$1126,"SEASS")</f>
        <v>0</v>
      </c>
      <c r="P95" s="379">
        <f>SUMIFS('MASTER TT'!$J$2:$J$1126,'MASTER TT'!$I$2:$I$1126,A95:A10135,'MASTER TT'!$L$2:$L$1126,"&gt;0",'MASTER TT'!$AM$2:$AM$1126,"JAN-APRIL 2025",'MASTER TT'!$AC$2:$AC$1126,"PTTI")</f>
        <v>0</v>
      </c>
      <c r="Q95" s="381">
        <f>SUMIF('MASTER TT'!$I$1:$I$5897,$A$1:$A$721,'MASTER TT'!$O$1:$O$5897)</f>
        <v>0</v>
      </c>
      <c r="R95" s="381">
        <f>SUMIF('MASTER TT'!$I$1:$I$5897,$A$1:$A$721,'MASTER TT'!$N$1:$N$5897)</f>
        <v>0</v>
      </c>
      <c r="S95" s="381">
        <f>SUMIF('MASTER TT'!$I$1:$I$5897,$A$1:$A$721,'MASTER TT'!$Q$1:$Q$5897)</f>
        <v>0</v>
      </c>
      <c r="T95" s="381">
        <f>SUMIF('MASTER TT'!$I$1:$I$5897,$A$1:$A$721,'MASTER TT'!$S$1:$S$5897)</f>
        <v>0</v>
      </c>
      <c r="U95" s="381">
        <f>SUMIF('MASTER TT'!$I$1:$I$5897,$A$1:$A$721,'MASTER TT'!$R$1:$R$5897)</f>
        <v>0</v>
      </c>
      <c r="V95" s="381">
        <f>SUMIF('MASTER TT'!$I$1:$I$5897,$A$1:$A$721,'MASTER TT'!$T$1:$T$5897)</f>
        <v>0</v>
      </c>
      <c r="W95" s="381">
        <f>SUMIF('MASTER TT'!$I$1:$I$5897,$A$1:$A$721,'MASTER TT'!$U$1:$U$5897)</f>
        <v>0</v>
      </c>
      <c r="X95" s="381">
        <f>SUMIF('MASTER TT'!$I$1:$I$5897,$A$1:$A$721,'MASTER TT'!$W$1:$W$5897)</f>
        <v>0</v>
      </c>
      <c r="Y95" s="381">
        <f>SUMIF('MASTER TT'!$I$1:$I$5897,$A$1:$A$721,'MASTER TT'!$X$1:$X$5897)</f>
        <v>0</v>
      </c>
      <c r="Z95" s="381">
        <f>SUMIF('MASTER TT'!$I$1:$I$5897,$A$1:$A$721,'MASTER TT'!$Y$1:$Y$5897)</f>
        <v>0</v>
      </c>
      <c r="AA95" s="381">
        <f>SUMIF('MASTER TT'!$I$1:$I$5897,$A$1:$A$721,'MASTER TT'!$Z$1:$Z$5897)</f>
        <v>0</v>
      </c>
      <c r="AB95" s="381">
        <f>SUMIF('MASTER TT'!$I$1:$I$5905,$A$1:$A$721,'MASTER TT'!$V$1:$V$5905)</f>
        <v>0</v>
      </c>
      <c r="AC95" s="381">
        <f>SUMIF('MASTER TT'!$I$1:$I$5905,$A$1:$A$721,'MASTER TT'!$AB$1:$AB$5905)</f>
        <v>0</v>
      </c>
      <c r="AD95" s="381">
        <f>SUMIF('MASTER TT'!$I$1:$I$5905,$A$1:$A$721,'MASTER TT'!$P$1:$P$5905)</f>
        <v>0</v>
      </c>
      <c r="AE95" s="381">
        <f t="shared" si="2"/>
        <v>0</v>
      </c>
      <c r="AF95" s="382" t="e">
        <f t="shared" si="9"/>
        <v>#REF!</v>
      </c>
      <c r="AG95" s="383"/>
    </row>
    <row r="96" spans="1:33" ht="14.25" customHeight="1">
      <c r="A96" s="374" t="s">
        <v>4329</v>
      </c>
      <c r="B96" s="375" t="str">
        <f>VLOOKUP($A$2:$A$1749,'ENTER STAFF #S HERE'!$A$1:$B$5073,2,FALSE)</f>
        <v>C1908</v>
      </c>
      <c r="C96" s="374" t="s">
        <v>6615</v>
      </c>
      <c r="D96" s="384" t="s">
        <v>6591</v>
      </c>
      <c r="E96" s="388"/>
      <c r="F96" s="387"/>
      <c r="G96" s="374" t="s">
        <v>5663</v>
      </c>
      <c r="H96" s="377">
        <f t="shared" si="0"/>
        <v>48</v>
      </c>
      <c r="I96" s="378" t="e">
        <f>SUMIFS('MASTER TT'!$J$2:$J$11126,'MASTER TT'!$I$2:$I$1126,A96:A18472,'MASTER TT'!$L$2:$L$11126,"&gt;0",'MASTER TT'!$AM$2:$AM$11126,"JAN-APRIL 2026")</f>
        <v>#VALUE!</v>
      </c>
      <c r="J96" s="378">
        <f>SUMIFS('MASTER TT'!$J$2:$J$11126,'MASTER TT'!$I$2:$I$11126,A96:A10136,'MASTER TT'!$L$2:$L$11126,"&gt;0",'MASTER TT'!$AM$2:$AM$11126,"MAY-AUG 2025")</f>
        <v>0</v>
      </c>
      <c r="K96" s="378">
        <f>SUMIFS('MASTER TT'!$J$2:$J$11126,'MASTER TT'!$I$2:$I$11126,A96:A10136,'MASTER TT'!$L$2:$L$11126,"&gt;0",'MASTER TT'!$AM$2:$AM$11126,"SEP-DEC 2025")</f>
        <v>0</v>
      </c>
      <c r="L96" s="378" t="e">
        <f t="shared" si="1"/>
        <v>#VALUE!</v>
      </c>
      <c r="M96" s="379">
        <f>SUMIFS('MASTER TT'!$J$2:$J$1126,'MASTER TT'!$I$2:$I$1126,A96:A10136,'MASTER TT'!$L$2:$L$1126,"&gt;0",'MASTER TT'!$AM$2:$AM$1126,"JAN-APRIL 2025",'MASTER TT'!$AC$2:$AC$1126,"SOT")</f>
        <v>0</v>
      </c>
      <c r="N96" s="379">
        <f>SUMIFS('MASTER TT'!$J$2:$J$1126,'MASTER TT'!$I$2:$I$1126,A96:A10136,'MASTER TT'!$L$2:$L$1126,"&gt;0",'MASTER TT'!$AM$2:$AM$1126,"JAN-APRIL 2025",'MASTER TT'!$AC$2:$AC$1126,"SOB")</f>
        <v>0</v>
      </c>
      <c r="O96" s="379">
        <f>SUMIFS('MASTER TT'!$J$2:$J$1126,'MASTER TT'!$I$2:$I$1126,A96:A10136,'MASTER TT'!$L$2:$L$1126,"&gt;0",'MASTER TT'!$AM$2:$AM$1126,"JAN-APRIL 2025",'MASTER TT'!$AC$2:$AC$1126,"SEASS")</f>
        <v>0</v>
      </c>
      <c r="P96" s="379">
        <f>SUMIFS('MASTER TT'!$J$2:$J$1126,'MASTER TT'!$I$2:$I$1126,A96:A10136,'MASTER TT'!$L$2:$L$1126,"&gt;0",'MASTER TT'!$AM$2:$AM$1126,"JAN-APRIL 2025",'MASTER TT'!$AC$2:$AC$1126,"PTTI")</f>
        <v>0</v>
      </c>
      <c r="Q96" s="381">
        <f>SUMIF('MASTER TT'!$I$1:$I$5897,$A$1:$A$721,'MASTER TT'!$O$1:$O$5897)</f>
        <v>0</v>
      </c>
      <c r="R96" s="381">
        <f>SUMIF('MASTER TT'!$I$1:$I$5897,$A$1:$A$721,'MASTER TT'!$N$1:$N$5897)</f>
        <v>0</v>
      </c>
      <c r="S96" s="381">
        <f>SUMIF('MASTER TT'!$I$1:$I$5897,$A$1:$A$721,'MASTER TT'!$Q$1:$Q$5897)</f>
        <v>0</v>
      </c>
      <c r="T96" s="381">
        <f>SUMIF('MASTER TT'!$I$1:$I$5897,$A$1:$A$721,'MASTER TT'!$S$1:$S$5897)</f>
        <v>0</v>
      </c>
      <c r="U96" s="381">
        <f>SUMIF('MASTER TT'!$I$1:$I$5897,$A$1:$A$721,'MASTER TT'!$R$1:$R$5897)</f>
        <v>0</v>
      </c>
      <c r="V96" s="381">
        <f>SUMIF('MASTER TT'!$I$1:$I$5897,$A$1:$A$721,'MASTER TT'!$T$1:$T$5897)</f>
        <v>0</v>
      </c>
      <c r="W96" s="381">
        <f>SUMIF('MASTER TT'!$I$1:$I$5897,$A$1:$A$721,'MASTER TT'!$U$1:$U$5897)</f>
        <v>0</v>
      </c>
      <c r="X96" s="381">
        <f>SUMIF('MASTER TT'!$I$1:$I$5897,$A$1:$A$721,'MASTER TT'!$W$1:$W$5897)</f>
        <v>0</v>
      </c>
      <c r="Y96" s="381">
        <f>SUMIF('MASTER TT'!$I$1:$I$5897,$A$1:$A$721,'MASTER TT'!$X$1:$X$5897)</f>
        <v>0</v>
      </c>
      <c r="Z96" s="381">
        <f>SUMIF('MASTER TT'!$I$1:$I$5897,$A$1:$A$721,'MASTER TT'!$Y$1:$Y$5897)</f>
        <v>0</v>
      </c>
      <c r="AA96" s="381">
        <f>SUMIF('MASTER TT'!$I$1:$I$5897,$A$1:$A$721,'MASTER TT'!$Z$1:$Z$5897)</f>
        <v>0</v>
      </c>
      <c r="AB96" s="381">
        <f>SUMIF('MASTER TT'!$I$1:$I$5905,$A$1:$A$721,'MASTER TT'!$V$1:$V$5905)</f>
        <v>0</v>
      </c>
      <c r="AC96" s="381">
        <f>SUMIF('MASTER TT'!$I$1:$I$5905,$A$1:$A$721,'MASTER TT'!$AB$1:$AB$5905)</f>
        <v>0</v>
      </c>
      <c r="AD96" s="381">
        <f>SUMIF('MASTER TT'!$I$1:$I$5905,$A$1:$A$721,'MASTER TT'!$P$1:$P$5905)</f>
        <v>0</v>
      </c>
      <c r="AE96" s="381">
        <f t="shared" si="2"/>
        <v>0</v>
      </c>
      <c r="AF96" s="382"/>
      <c r="AG96" s="383"/>
    </row>
    <row r="97" spans="1:33" ht="14.25" customHeight="1">
      <c r="A97" s="374" t="s">
        <v>5031</v>
      </c>
      <c r="B97" s="375" t="str">
        <f>VLOOKUP($A$2:$A$1749,'ENTER STAFF #S HERE'!$A$1:$B$5073,2,FALSE)</f>
        <v>C1536</v>
      </c>
      <c r="C97" s="374" t="s">
        <v>6615</v>
      </c>
      <c r="D97" s="374" t="s">
        <v>6587</v>
      </c>
      <c r="E97" s="384" t="s">
        <v>5680</v>
      </c>
      <c r="F97" s="384" t="s">
        <v>6589</v>
      </c>
      <c r="G97" s="374" t="s">
        <v>5663</v>
      </c>
      <c r="H97" s="377">
        <f t="shared" si="0"/>
        <v>48</v>
      </c>
      <c r="I97" s="378" t="e">
        <f>SUMIFS('MASTER TT'!$J$2:$J$11126,'MASTER TT'!$I$2:$I$1126,A97:A18473,'MASTER TT'!$L$2:$L$11126,"&gt;0",'MASTER TT'!$AM$2:$AM$11126,"JAN-APRIL 2026")</f>
        <v>#VALUE!</v>
      </c>
      <c r="J97" s="378">
        <f>SUMIFS('MASTER TT'!$J$2:$J$11126,'MASTER TT'!$I$2:$I$11126,A97:A10137,'MASTER TT'!$L$2:$L$11126,"&gt;0",'MASTER TT'!$AM$2:$AM$11126,"MAY-AUG 2025")</f>
        <v>0</v>
      </c>
      <c r="K97" s="378">
        <f>SUMIFS('MASTER TT'!$J$2:$J$11126,'MASTER TT'!$I$2:$I$11126,A97:A10137,'MASTER TT'!$L$2:$L$11126,"&gt;0",'MASTER TT'!$AM$2:$AM$11126,"SEP-DEC 2025")</f>
        <v>0</v>
      </c>
      <c r="L97" s="378" t="e">
        <f t="shared" si="1"/>
        <v>#VALUE!</v>
      </c>
      <c r="M97" s="379">
        <f>SUMIFS('MASTER TT'!$J$2:$J$1126,'MASTER TT'!$I$2:$I$1126,A97:A10137,'MASTER TT'!$L$2:$L$1126,"&gt;0",'MASTER TT'!$AM$2:$AM$1126,"JAN-APRIL 2025",'MASTER TT'!$AC$2:$AC$1126,"SOT")</f>
        <v>0</v>
      </c>
      <c r="N97" s="379">
        <f>SUMIFS('MASTER TT'!$J$2:$J$1126,'MASTER TT'!$I$2:$I$1126,A97:A10137,'MASTER TT'!$L$2:$L$1126,"&gt;0",'MASTER TT'!$AM$2:$AM$1126,"JAN-APRIL 2025",'MASTER TT'!$AC$2:$AC$1126,"SOB")</f>
        <v>0</v>
      </c>
      <c r="O97" s="379">
        <f>SUMIFS('MASTER TT'!$J$2:$J$1126,'MASTER TT'!$I$2:$I$1126,A97:A10137,'MASTER TT'!$L$2:$L$1126,"&gt;0",'MASTER TT'!$AM$2:$AM$1126,"JAN-APRIL 2025",'MASTER TT'!$AC$2:$AC$1126,"SEASS")</f>
        <v>0</v>
      </c>
      <c r="P97" s="379">
        <f>SUMIFS('MASTER TT'!$J$2:$J$1126,'MASTER TT'!$I$2:$I$1126,A97:A10137,'MASTER TT'!$L$2:$L$1126,"&gt;0",'MASTER TT'!$AM$2:$AM$1126,"JAN-APRIL 2025",'MASTER TT'!$AC$2:$AC$1126,"PTTI")</f>
        <v>0</v>
      </c>
      <c r="Q97" s="381">
        <f>SUMIF('MASTER TT'!$I$1:$I$5897,$A$1:$A$721,'MASTER TT'!$O$1:$O$5897)</f>
        <v>0</v>
      </c>
      <c r="R97" s="381">
        <f>SUMIF('MASTER TT'!$I$1:$I$5897,$A$1:$A$721,'MASTER TT'!$N$1:$N$5897)</f>
        <v>0</v>
      </c>
      <c r="S97" s="381">
        <f>SUMIF('MASTER TT'!$I$1:$I$5897,$A$1:$A$721,'MASTER TT'!$Q$1:$Q$5897)</f>
        <v>0</v>
      </c>
      <c r="T97" s="381">
        <f>SUMIF('MASTER TT'!$I$1:$I$5897,$A$1:$A$721,'MASTER TT'!$S$1:$S$5897)</f>
        <v>0</v>
      </c>
      <c r="U97" s="381">
        <f>SUMIF('MASTER TT'!$I$1:$I$5897,$A$1:$A$721,'MASTER TT'!$R$1:$R$5897)</f>
        <v>0</v>
      </c>
      <c r="V97" s="381">
        <f>SUMIF('MASTER TT'!$I$1:$I$5897,$A$1:$A$721,'MASTER TT'!$T$1:$T$5897)</f>
        <v>0</v>
      </c>
      <c r="W97" s="381">
        <f>SUMIF('MASTER TT'!$I$1:$I$5897,$A$1:$A$721,'MASTER TT'!$U$1:$U$5897)</f>
        <v>0</v>
      </c>
      <c r="X97" s="381">
        <f>SUMIF('MASTER TT'!$I$1:$I$5897,$A$1:$A$721,'MASTER TT'!$W$1:$W$5897)</f>
        <v>0</v>
      </c>
      <c r="Y97" s="381">
        <f>SUMIF('MASTER TT'!$I$1:$I$5897,$A$1:$A$721,'MASTER TT'!$X$1:$X$5897)</f>
        <v>0</v>
      </c>
      <c r="Z97" s="381">
        <f>SUMIF('MASTER TT'!$I$1:$I$5897,$A$1:$A$721,'MASTER TT'!$Y$1:$Y$5897)</f>
        <v>0</v>
      </c>
      <c r="AA97" s="381">
        <f>SUMIF('MASTER TT'!$I$1:$I$5897,$A$1:$A$721,'MASTER TT'!$Z$1:$Z$5897)</f>
        <v>0</v>
      </c>
      <c r="AB97" s="381">
        <f>SUMIF('MASTER TT'!$I$1:$I$5905,$A$1:$A$721,'MASTER TT'!$V$1:$V$5905)</f>
        <v>0</v>
      </c>
      <c r="AC97" s="381">
        <f>SUMIF('MASTER TT'!$I$1:$I$5905,$A$1:$A$721,'MASTER TT'!$AB$1:$AB$5905)</f>
        <v>0</v>
      </c>
      <c r="AD97" s="381">
        <f>SUMIF('MASTER TT'!$I$1:$I$5905,$A$1:$A$721,'MASTER TT'!$P$1:$P$5905)</f>
        <v>0</v>
      </c>
      <c r="AE97" s="381">
        <f t="shared" si="2"/>
        <v>0</v>
      </c>
      <c r="AF97" s="382" t="e">
        <f t="shared" ref="AF97:AF148" si="10">#REF!-SUM(Q97:AD97)</f>
        <v>#REF!</v>
      </c>
      <c r="AG97" s="383"/>
    </row>
    <row r="98" spans="1:33" ht="14.25" customHeight="1">
      <c r="A98" s="374" t="s">
        <v>3361</v>
      </c>
      <c r="B98" s="375" t="str">
        <f>VLOOKUP($A$2:$A$1749,'ENTER STAFF #S HERE'!$A$1:$B$5073,2,FALSE)</f>
        <v>C0856</v>
      </c>
      <c r="C98" s="374" t="s">
        <v>6615</v>
      </c>
      <c r="D98" s="374" t="s">
        <v>6591</v>
      </c>
      <c r="E98" s="388"/>
      <c r="F98" s="388"/>
      <c r="G98" s="374" t="s">
        <v>63</v>
      </c>
      <c r="H98" s="377">
        <f t="shared" si="0"/>
        <v>72</v>
      </c>
      <c r="I98" s="378" t="e">
        <f>SUMIFS('MASTER TT'!$J$2:$J$11126,'MASTER TT'!$I$2:$I$1126,A98:A18474,'MASTER TT'!$L$2:$L$11126,"&gt;0",'MASTER TT'!$AM$2:$AM$11126,"JAN-APRIL 2026")</f>
        <v>#VALUE!</v>
      </c>
      <c r="J98" s="378">
        <f>SUMIFS('MASTER TT'!$J$2:$J$11126,'MASTER TT'!$I$2:$I$11126,A98:A10138,'MASTER TT'!$L$2:$L$11126,"&gt;0",'MASTER TT'!$AM$2:$AM$11126,"MAY-AUG 2025")</f>
        <v>0</v>
      </c>
      <c r="K98" s="378">
        <f>SUMIFS('MASTER TT'!$J$2:$J$11126,'MASTER TT'!$I$2:$I$11126,A98:A10138,'MASTER TT'!$L$2:$L$11126,"&gt;0",'MASTER TT'!$AM$2:$AM$11126,"SEP-DEC 2025")</f>
        <v>0</v>
      </c>
      <c r="L98" s="378" t="e">
        <f t="shared" si="1"/>
        <v>#VALUE!</v>
      </c>
      <c r="M98" s="379">
        <f>SUMIFS('MASTER TT'!$J$2:$J$1126,'MASTER TT'!$I$2:$I$1126,A98:A10138,'MASTER TT'!$L$2:$L$1126,"&gt;0",'MASTER TT'!$AM$2:$AM$1126,"JAN-APRIL 2025",'MASTER TT'!$AC$2:$AC$1126,"SOT")</f>
        <v>0</v>
      </c>
      <c r="N98" s="379">
        <f>SUMIFS('MASTER TT'!$J$2:$J$1126,'MASTER TT'!$I$2:$I$1126,A98:A10138,'MASTER TT'!$L$2:$L$1126,"&gt;0",'MASTER TT'!$AM$2:$AM$1126,"JAN-APRIL 2025",'MASTER TT'!$AC$2:$AC$1126,"SOB")</f>
        <v>0</v>
      </c>
      <c r="O98" s="379">
        <f>SUMIFS('MASTER TT'!$J$2:$J$1126,'MASTER TT'!$I$2:$I$1126,A98:A10138,'MASTER TT'!$L$2:$L$1126,"&gt;0",'MASTER TT'!$AM$2:$AM$1126,"JAN-APRIL 2025",'MASTER TT'!$AC$2:$AC$1126,"SEASS")</f>
        <v>0</v>
      </c>
      <c r="P98" s="379">
        <f>SUMIFS('MASTER TT'!$J$2:$J$1126,'MASTER TT'!$I$2:$I$1126,A98:A10138,'MASTER TT'!$L$2:$L$1126,"&gt;0",'MASTER TT'!$AM$2:$AM$1126,"JAN-APRIL 2025",'MASTER TT'!$AC$2:$AC$1126,"PTTI")</f>
        <v>0</v>
      </c>
      <c r="Q98" s="381">
        <f>SUMIF('MASTER TT'!$I$1:$I$5897,$A$1:$A$721,'MASTER TT'!$O$1:$O$5897)</f>
        <v>0</v>
      </c>
      <c r="R98" s="381">
        <f>SUMIF('MASTER TT'!$I$1:$I$5897,$A$1:$A$721,'MASTER TT'!$N$1:$N$5897)</f>
        <v>0</v>
      </c>
      <c r="S98" s="381">
        <f>SUMIF('MASTER TT'!$I$1:$I$5897,$A$1:$A$721,'MASTER TT'!$Q$1:$Q$5897)</f>
        <v>0</v>
      </c>
      <c r="T98" s="381">
        <f>SUMIF('MASTER TT'!$I$1:$I$5897,$A$1:$A$721,'MASTER TT'!$S$1:$S$5897)</f>
        <v>0</v>
      </c>
      <c r="U98" s="381">
        <f>SUMIF('MASTER TT'!$I$1:$I$5897,$A$1:$A$721,'MASTER TT'!$R$1:$R$5897)</f>
        <v>0</v>
      </c>
      <c r="V98" s="381">
        <f>SUMIF('MASTER TT'!$I$1:$I$5897,$A$1:$A$721,'MASTER TT'!$T$1:$T$5897)</f>
        <v>0</v>
      </c>
      <c r="W98" s="381">
        <f>SUMIF('MASTER TT'!$I$1:$I$5897,$A$1:$A$721,'MASTER TT'!$U$1:$U$5897)</f>
        <v>0</v>
      </c>
      <c r="X98" s="381">
        <f>SUMIF('MASTER TT'!$I$1:$I$5897,$A$1:$A$721,'MASTER TT'!$W$1:$W$5897)</f>
        <v>0</v>
      </c>
      <c r="Y98" s="381">
        <f>SUMIF('MASTER TT'!$I$1:$I$5897,$A$1:$A$721,'MASTER TT'!$X$1:$X$5897)</f>
        <v>0</v>
      </c>
      <c r="Z98" s="381">
        <f>SUMIF('MASTER TT'!$I$1:$I$5897,$A$1:$A$721,'MASTER TT'!$Y$1:$Y$5897)</f>
        <v>0</v>
      </c>
      <c r="AA98" s="381">
        <f>SUMIF('MASTER TT'!$I$1:$I$5897,$A$1:$A$721,'MASTER TT'!$Z$1:$Z$5897)</f>
        <v>0</v>
      </c>
      <c r="AB98" s="381">
        <f>SUMIF('MASTER TT'!$I$1:$I$5905,$A$1:$A$721,'MASTER TT'!$V$1:$V$5905)</f>
        <v>0</v>
      </c>
      <c r="AC98" s="381">
        <f>SUMIF('MASTER TT'!$I$1:$I$5905,$A$1:$A$721,'MASTER TT'!$AB$1:$AB$5905)</f>
        <v>0</v>
      </c>
      <c r="AD98" s="381">
        <f>SUMIF('MASTER TT'!$I$1:$I$5905,$A$1:$A$721,'MASTER TT'!$P$1:$P$5905)</f>
        <v>0</v>
      </c>
      <c r="AE98" s="381">
        <f t="shared" si="2"/>
        <v>0</v>
      </c>
      <c r="AF98" s="382" t="e">
        <f t="shared" si="10"/>
        <v>#REF!</v>
      </c>
      <c r="AG98" s="383"/>
    </row>
    <row r="99" spans="1:33" ht="14.25" customHeight="1">
      <c r="A99" s="374" t="s">
        <v>4331</v>
      </c>
      <c r="B99" s="375">
        <f>VLOOKUP($A$2:$A$1749,'ENTER STAFF #S HERE'!$A$1:$B$5073,2,FALSE)</f>
        <v>0</v>
      </c>
      <c r="C99" s="374" t="s">
        <v>6615</v>
      </c>
      <c r="D99" s="374" t="s">
        <v>6591</v>
      </c>
      <c r="E99" s="388"/>
      <c r="F99" s="388"/>
      <c r="G99" s="384" t="s">
        <v>5663</v>
      </c>
      <c r="H99" s="377">
        <f t="shared" si="0"/>
        <v>48</v>
      </c>
      <c r="I99" s="378" t="e">
        <f>SUMIFS('MASTER TT'!$J$2:$J$11126,'MASTER TT'!$I$2:$I$1126,A99:A18475,'MASTER TT'!$L$2:$L$11126,"&gt;0",'MASTER TT'!$AM$2:$AM$11126,"JAN-APRIL 2026")</f>
        <v>#VALUE!</v>
      </c>
      <c r="J99" s="378">
        <f>SUMIFS('MASTER TT'!$J$2:$J$11126,'MASTER TT'!$I$2:$I$11126,A99:A10139,'MASTER TT'!$L$2:$L$11126,"&gt;0",'MASTER TT'!$AM$2:$AM$11126,"MAY-AUG 2025")</f>
        <v>0</v>
      </c>
      <c r="K99" s="378">
        <f>SUMIFS('MASTER TT'!$J$2:$J$11126,'MASTER TT'!$I$2:$I$11126,A99:A10139,'MASTER TT'!$L$2:$L$11126,"&gt;0",'MASTER TT'!$AM$2:$AM$11126,"SEP-DEC 2025")</f>
        <v>0</v>
      </c>
      <c r="L99" s="378" t="e">
        <f t="shared" si="1"/>
        <v>#VALUE!</v>
      </c>
      <c r="M99" s="379">
        <f>SUMIFS('MASTER TT'!$J$2:$J$1126,'MASTER TT'!$I$2:$I$1126,A99:A10139,'MASTER TT'!$L$2:$L$1126,"&gt;0",'MASTER TT'!$AM$2:$AM$1126,"JAN-APRIL 2025",'MASTER TT'!$AC$2:$AC$1126,"SOT")</f>
        <v>0</v>
      </c>
      <c r="N99" s="379">
        <f>SUMIFS('MASTER TT'!$J$2:$J$1126,'MASTER TT'!$I$2:$I$1126,A99:A10139,'MASTER TT'!$L$2:$L$1126,"&gt;0",'MASTER TT'!$AM$2:$AM$1126,"JAN-APRIL 2025",'MASTER TT'!$AC$2:$AC$1126,"SOB")</f>
        <v>0</v>
      </c>
      <c r="O99" s="379">
        <f>SUMIFS('MASTER TT'!$J$2:$J$1126,'MASTER TT'!$I$2:$I$1126,A99:A10139,'MASTER TT'!$L$2:$L$1126,"&gt;0",'MASTER TT'!$AM$2:$AM$1126,"JAN-APRIL 2025",'MASTER TT'!$AC$2:$AC$1126,"SEASS")</f>
        <v>0</v>
      </c>
      <c r="P99" s="379">
        <f>SUMIFS('MASTER TT'!$J$2:$J$1126,'MASTER TT'!$I$2:$I$1126,A99:A10139,'MASTER TT'!$L$2:$L$1126,"&gt;0",'MASTER TT'!$AM$2:$AM$1126,"JAN-APRIL 2025",'MASTER TT'!$AC$2:$AC$1126,"PTTI")</f>
        <v>0</v>
      </c>
      <c r="Q99" s="381">
        <f>SUMIF('MASTER TT'!$I$1:$I$5897,$A$1:$A$721,'MASTER TT'!$O$1:$O$5897)</f>
        <v>0</v>
      </c>
      <c r="R99" s="381">
        <f>SUMIF('MASTER TT'!$I$1:$I$5897,$A$1:$A$721,'MASTER TT'!$N$1:$N$5897)</f>
        <v>0</v>
      </c>
      <c r="S99" s="381">
        <f>SUMIF('MASTER TT'!$I$1:$I$5897,$A$1:$A$721,'MASTER TT'!$Q$1:$Q$5897)</f>
        <v>0</v>
      </c>
      <c r="T99" s="381">
        <f>SUMIF('MASTER TT'!$I$1:$I$5897,$A$1:$A$721,'MASTER TT'!$S$1:$S$5897)</f>
        <v>0</v>
      </c>
      <c r="U99" s="381">
        <f>SUMIF('MASTER TT'!$I$1:$I$5897,$A$1:$A$721,'MASTER TT'!$R$1:$R$5897)</f>
        <v>0</v>
      </c>
      <c r="V99" s="381">
        <f>SUMIF('MASTER TT'!$I$1:$I$5897,$A$1:$A$721,'MASTER TT'!$T$1:$T$5897)</f>
        <v>0</v>
      </c>
      <c r="W99" s="381">
        <f>SUMIF('MASTER TT'!$I$1:$I$5897,$A$1:$A$721,'MASTER TT'!$U$1:$U$5897)</f>
        <v>0</v>
      </c>
      <c r="X99" s="381">
        <f>SUMIF('MASTER TT'!$I$1:$I$5897,$A$1:$A$721,'MASTER TT'!$W$1:$W$5897)</f>
        <v>0</v>
      </c>
      <c r="Y99" s="381">
        <f>SUMIF('MASTER TT'!$I$1:$I$5897,$A$1:$A$721,'MASTER TT'!$X$1:$X$5897)</f>
        <v>0</v>
      </c>
      <c r="Z99" s="381">
        <f>SUMIF('MASTER TT'!$I$1:$I$5897,$A$1:$A$721,'MASTER TT'!$Y$1:$Y$5897)</f>
        <v>0</v>
      </c>
      <c r="AA99" s="381">
        <f>SUMIF('MASTER TT'!$I$1:$I$5897,$A$1:$A$721,'MASTER TT'!$Z$1:$Z$5897)</f>
        <v>0</v>
      </c>
      <c r="AB99" s="381">
        <f>SUMIF('MASTER TT'!$I$1:$I$5905,$A$1:$A$721,'MASTER TT'!$V$1:$V$5905)</f>
        <v>0</v>
      </c>
      <c r="AC99" s="381">
        <f>SUMIF('MASTER TT'!$I$1:$I$5905,$A$1:$A$721,'MASTER TT'!$AB$1:$AB$5905)</f>
        <v>0</v>
      </c>
      <c r="AD99" s="381">
        <f>SUMIF('MASTER TT'!$I$1:$I$5905,$A$1:$A$721,'MASTER TT'!$P$1:$P$5905)</f>
        <v>0</v>
      </c>
      <c r="AE99" s="381">
        <f t="shared" si="2"/>
        <v>0</v>
      </c>
      <c r="AF99" s="382" t="e">
        <f t="shared" si="10"/>
        <v>#REF!</v>
      </c>
      <c r="AG99" s="383"/>
    </row>
    <row r="100" spans="1:33" ht="14.25" customHeight="1">
      <c r="A100" s="374" t="s">
        <v>3976</v>
      </c>
      <c r="B100" s="375" t="str">
        <f>VLOOKUP($A$2:$A$1749,'ENTER STAFF #S HERE'!$A$1:$B$5073,2,FALSE)</f>
        <v>C1757</v>
      </c>
      <c r="C100" s="374" t="s">
        <v>6615</v>
      </c>
      <c r="D100" s="374" t="s">
        <v>6595</v>
      </c>
      <c r="E100" s="374" t="s">
        <v>6072</v>
      </c>
      <c r="F100" s="387"/>
      <c r="G100" s="384" t="s">
        <v>5663</v>
      </c>
      <c r="H100" s="377">
        <f t="shared" si="0"/>
        <v>48</v>
      </c>
      <c r="I100" s="378" t="e">
        <f>SUMIFS('MASTER TT'!$J$2:$J$11126,'MASTER TT'!$I$2:$I$1126,A100:A18476,'MASTER TT'!$L$2:$L$11126,"&gt;0",'MASTER TT'!$AM$2:$AM$11126,"JAN-APRIL 2026")</f>
        <v>#VALUE!</v>
      </c>
      <c r="J100" s="378">
        <f>SUMIFS('MASTER TT'!$J$2:$J$11126,'MASTER TT'!$I$2:$I$11126,A100:A10140,'MASTER TT'!$L$2:$L$11126,"&gt;0",'MASTER TT'!$AM$2:$AM$11126,"MAY-AUG 2025")</f>
        <v>0</v>
      </c>
      <c r="K100" s="378">
        <f>SUMIFS('MASTER TT'!$J$2:$J$11126,'MASTER TT'!$I$2:$I$11126,A100:A10140,'MASTER TT'!$L$2:$L$11126,"&gt;0",'MASTER TT'!$AM$2:$AM$11126,"SEP-DEC 2025")</f>
        <v>0</v>
      </c>
      <c r="L100" s="378" t="e">
        <f t="shared" si="1"/>
        <v>#VALUE!</v>
      </c>
      <c r="M100" s="379">
        <f>SUMIFS('MASTER TT'!$J$2:$J$1126,'MASTER TT'!$I$2:$I$1126,A100:A10140,'MASTER TT'!$L$2:$L$1126,"&gt;0",'MASTER TT'!$AM$2:$AM$1126,"JAN-APRIL 2025",'MASTER TT'!$AC$2:$AC$1126,"SOT")</f>
        <v>0</v>
      </c>
      <c r="N100" s="379">
        <f>SUMIFS('MASTER TT'!$J$2:$J$1126,'MASTER TT'!$I$2:$I$1126,A100:A10140,'MASTER TT'!$L$2:$L$1126,"&gt;0",'MASTER TT'!$AM$2:$AM$1126,"JAN-APRIL 2025",'MASTER TT'!$AC$2:$AC$1126,"SOB")</f>
        <v>0</v>
      </c>
      <c r="O100" s="379">
        <f>SUMIFS('MASTER TT'!$J$2:$J$1126,'MASTER TT'!$I$2:$I$1126,A100:A10140,'MASTER TT'!$L$2:$L$1126,"&gt;0",'MASTER TT'!$AM$2:$AM$1126,"JAN-APRIL 2025",'MASTER TT'!$AC$2:$AC$1126,"SEASS")</f>
        <v>0</v>
      </c>
      <c r="P100" s="379">
        <f>SUMIFS('MASTER TT'!$J$2:$J$1126,'MASTER TT'!$I$2:$I$1126,A100:A10140,'MASTER TT'!$L$2:$L$1126,"&gt;0",'MASTER TT'!$AM$2:$AM$1126,"JAN-APRIL 2025",'MASTER TT'!$AC$2:$AC$1126,"PTTI")</f>
        <v>0</v>
      </c>
      <c r="Q100" s="381">
        <f>SUMIF('MASTER TT'!$I$1:$I$5897,$A$1:$A$721,'MASTER TT'!$O$1:$O$5897)</f>
        <v>0</v>
      </c>
      <c r="R100" s="381">
        <f>SUMIF('MASTER TT'!$I$1:$I$5897,$A$1:$A$721,'MASTER TT'!$N$1:$N$5897)</f>
        <v>0</v>
      </c>
      <c r="S100" s="381">
        <f>SUMIF('MASTER TT'!$I$1:$I$5897,$A$1:$A$721,'MASTER TT'!$Q$1:$Q$5897)</f>
        <v>0</v>
      </c>
      <c r="T100" s="381">
        <f>SUMIF('MASTER TT'!$I$1:$I$5897,$A$1:$A$721,'MASTER TT'!$S$1:$S$5897)</f>
        <v>0</v>
      </c>
      <c r="U100" s="381">
        <f>SUMIF('MASTER TT'!$I$1:$I$5897,$A$1:$A$721,'MASTER TT'!$R$1:$R$5897)</f>
        <v>0</v>
      </c>
      <c r="V100" s="381">
        <f>SUMIF('MASTER TT'!$I$1:$I$5897,$A$1:$A$721,'MASTER TT'!$T$1:$T$5897)</f>
        <v>0</v>
      </c>
      <c r="W100" s="381">
        <f>SUMIF('MASTER TT'!$I$1:$I$5897,$A$1:$A$721,'MASTER TT'!$U$1:$U$5897)</f>
        <v>0</v>
      </c>
      <c r="X100" s="381">
        <f>SUMIF('MASTER TT'!$I$1:$I$5897,$A$1:$A$721,'MASTER TT'!$W$1:$W$5897)</f>
        <v>0</v>
      </c>
      <c r="Y100" s="381">
        <f>SUMIF('MASTER TT'!$I$1:$I$5897,$A$1:$A$721,'MASTER TT'!$X$1:$X$5897)</f>
        <v>0</v>
      </c>
      <c r="Z100" s="381">
        <f>SUMIF('MASTER TT'!$I$1:$I$5897,$A$1:$A$721,'MASTER TT'!$Y$1:$Y$5897)</f>
        <v>0</v>
      </c>
      <c r="AA100" s="381">
        <f>SUMIF('MASTER TT'!$I$1:$I$5897,$A$1:$A$721,'MASTER TT'!$Z$1:$Z$5897)</f>
        <v>0</v>
      </c>
      <c r="AB100" s="381">
        <f>SUMIF('MASTER TT'!$I$1:$I$5905,$A$1:$A$721,'MASTER TT'!$V$1:$V$5905)</f>
        <v>0</v>
      </c>
      <c r="AC100" s="381">
        <f>SUMIF('MASTER TT'!$I$1:$I$5905,$A$1:$A$721,'MASTER TT'!$AB$1:$AB$5905)</f>
        <v>0</v>
      </c>
      <c r="AD100" s="381">
        <f>SUMIF('MASTER TT'!$I$1:$I$5905,$A$1:$A$721,'MASTER TT'!$P$1:$P$5905)</f>
        <v>0</v>
      </c>
      <c r="AE100" s="381">
        <f t="shared" si="2"/>
        <v>0</v>
      </c>
      <c r="AF100" s="382" t="e">
        <f t="shared" si="10"/>
        <v>#REF!</v>
      </c>
      <c r="AG100" s="383"/>
    </row>
    <row r="101" spans="1:33" ht="14.25" customHeight="1">
      <c r="A101" s="374" t="s">
        <v>4332</v>
      </c>
      <c r="B101" s="375" t="str">
        <f>VLOOKUP($A$2:$A$1749,'ENTER STAFF #S HERE'!$A$1:$B$5073,2,FALSE)</f>
        <v>C1964</v>
      </c>
      <c r="C101" s="374" t="s">
        <v>6615</v>
      </c>
      <c r="D101" s="374" t="s">
        <v>479</v>
      </c>
      <c r="E101" s="387"/>
      <c r="F101" s="388"/>
      <c r="G101" s="374" t="s">
        <v>5663</v>
      </c>
      <c r="H101" s="377">
        <f t="shared" si="0"/>
        <v>48</v>
      </c>
      <c r="I101" s="378" t="e">
        <f>SUMIFS('MASTER TT'!$J$2:$J$11126,'MASTER TT'!$I$2:$I$1126,A101:A18477,'MASTER TT'!$L$2:$L$11126,"&gt;0",'MASTER TT'!$AM$2:$AM$11126,"JAN-APRIL 2026")</f>
        <v>#VALUE!</v>
      </c>
      <c r="J101" s="378">
        <f>SUMIFS('MASTER TT'!$J$2:$J$11126,'MASTER TT'!$I$2:$I$11126,A101:A10141,'MASTER TT'!$L$2:$L$11126,"&gt;0",'MASTER TT'!$AM$2:$AM$11126,"MAY-AUG 2025")</f>
        <v>0</v>
      </c>
      <c r="K101" s="378">
        <f>SUMIFS('MASTER TT'!$J$2:$J$11126,'MASTER TT'!$I$2:$I$11126,A101:A10141,'MASTER TT'!$L$2:$L$11126,"&gt;0",'MASTER TT'!$AM$2:$AM$11126,"SEP-DEC 2025")</f>
        <v>0</v>
      </c>
      <c r="L101" s="378" t="e">
        <f t="shared" si="1"/>
        <v>#VALUE!</v>
      </c>
      <c r="M101" s="379">
        <f>SUMIFS('MASTER TT'!$J$2:$J$1126,'MASTER TT'!$I$2:$I$1126,A101:A10141,'MASTER TT'!$L$2:$L$1126,"&gt;0",'MASTER TT'!$AM$2:$AM$1126,"JAN-APRIL 2025",'MASTER TT'!$AC$2:$AC$1126,"SOT")</f>
        <v>0</v>
      </c>
      <c r="N101" s="379">
        <f>SUMIFS('MASTER TT'!$J$2:$J$1126,'MASTER TT'!$I$2:$I$1126,A101:A10141,'MASTER TT'!$L$2:$L$1126,"&gt;0",'MASTER TT'!$AM$2:$AM$1126,"JAN-APRIL 2025",'MASTER TT'!$AC$2:$AC$1126,"SOB")</f>
        <v>0</v>
      </c>
      <c r="O101" s="379">
        <f>SUMIFS('MASTER TT'!$J$2:$J$1126,'MASTER TT'!$I$2:$I$1126,A101:A10141,'MASTER TT'!$L$2:$L$1126,"&gt;0",'MASTER TT'!$AM$2:$AM$1126,"JAN-APRIL 2025",'MASTER TT'!$AC$2:$AC$1126,"SEASS")</f>
        <v>0</v>
      </c>
      <c r="P101" s="379">
        <f>SUMIFS('MASTER TT'!$J$2:$J$1126,'MASTER TT'!$I$2:$I$1126,A101:A10141,'MASTER TT'!$L$2:$L$1126,"&gt;0",'MASTER TT'!$AM$2:$AM$1126,"JAN-APRIL 2025",'MASTER TT'!$AC$2:$AC$1126,"PTTI")</f>
        <v>0</v>
      </c>
      <c r="Q101" s="381">
        <f>SUMIF('MASTER TT'!$I$1:$I$5897,$A$1:$A$721,'MASTER TT'!$O$1:$O$5897)</f>
        <v>0</v>
      </c>
      <c r="R101" s="381">
        <f>SUMIF('MASTER TT'!$I$1:$I$5897,$A$1:$A$721,'MASTER TT'!$N$1:$N$5897)</f>
        <v>0</v>
      </c>
      <c r="S101" s="381">
        <f>SUMIF('MASTER TT'!$I$1:$I$5897,$A$1:$A$721,'MASTER TT'!$Q$1:$Q$5897)</f>
        <v>0</v>
      </c>
      <c r="T101" s="381">
        <f>SUMIF('MASTER TT'!$I$1:$I$5897,$A$1:$A$721,'MASTER TT'!$S$1:$S$5897)</f>
        <v>0</v>
      </c>
      <c r="U101" s="381">
        <f>SUMIF('MASTER TT'!$I$1:$I$5897,$A$1:$A$721,'MASTER TT'!$R$1:$R$5897)</f>
        <v>0</v>
      </c>
      <c r="V101" s="381">
        <f>SUMIF('MASTER TT'!$I$1:$I$5897,$A$1:$A$721,'MASTER TT'!$T$1:$T$5897)</f>
        <v>0</v>
      </c>
      <c r="W101" s="381">
        <f>SUMIF('MASTER TT'!$I$1:$I$5897,$A$1:$A$721,'MASTER TT'!$U$1:$U$5897)</f>
        <v>0</v>
      </c>
      <c r="X101" s="381">
        <f>SUMIF('MASTER TT'!$I$1:$I$5897,$A$1:$A$721,'MASTER TT'!$W$1:$W$5897)</f>
        <v>0</v>
      </c>
      <c r="Y101" s="381">
        <f>SUMIF('MASTER TT'!$I$1:$I$5897,$A$1:$A$721,'MASTER TT'!$X$1:$X$5897)</f>
        <v>0</v>
      </c>
      <c r="Z101" s="381">
        <f>SUMIF('MASTER TT'!$I$1:$I$5897,$A$1:$A$721,'MASTER TT'!$Y$1:$Y$5897)</f>
        <v>0</v>
      </c>
      <c r="AA101" s="381">
        <f>SUMIF('MASTER TT'!$I$1:$I$5897,$A$1:$A$721,'MASTER TT'!$Z$1:$Z$5897)</f>
        <v>0</v>
      </c>
      <c r="AB101" s="381">
        <f>SUMIF('MASTER TT'!$I$1:$I$5905,$A$1:$A$721,'MASTER TT'!$V$1:$V$5905)</f>
        <v>0</v>
      </c>
      <c r="AC101" s="381">
        <f>SUMIF('MASTER TT'!$I$1:$I$5905,$A$1:$A$721,'MASTER TT'!$AB$1:$AB$5905)</f>
        <v>0</v>
      </c>
      <c r="AD101" s="381">
        <f>SUMIF('MASTER TT'!$I$1:$I$5905,$A$1:$A$721,'MASTER TT'!$P$1:$P$5905)</f>
        <v>0</v>
      </c>
      <c r="AE101" s="381">
        <f t="shared" si="2"/>
        <v>0</v>
      </c>
      <c r="AF101" s="382" t="e">
        <f t="shared" si="10"/>
        <v>#REF!</v>
      </c>
      <c r="AG101" s="383"/>
    </row>
    <row r="102" spans="1:33" ht="14.25" customHeight="1">
      <c r="A102" s="399" t="s">
        <v>4204</v>
      </c>
      <c r="B102" s="375" t="str">
        <f>VLOOKUP($A$2:$A$1749,'ENTER STAFF #S HERE'!$A$1:$B$5073,2,FALSE)</f>
        <v>C1793</v>
      </c>
      <c r="C102" s="376" t="s">
        <v>6586</v>
      </c>
      <c r="D102" s="374" t="s">
        <v>6595</v>
      </c>
      <c r="E102" s="384"/>
      <c r="F102" s="388"/>
      <c r="G102" s="374" t="s">
        <v>5663</v>
      </c>
      <c r="H102" s="377">
        <f t="shared" si="0"/>
        <v>48</v>
      </c>
      <c r="I102" s="378" t="e">
        <f>SUMIFS('MASTER TT'!$J$2:$J$11126,'MASTER TT'!$I$2:$I$1126,A102:A18478,'MASTER TT'!$L$2:$L$11126,"&gt;0",'MASTER TT'!$AM$2:$AM$11126,"JAN-APRIL 2026")</f>
        <v>#VALUE!</v>
      </c>
      <c r="J102" s="378">
        <f>SUMIFS('MASTER TT'!$J$2:$J$11126,'MASTER TT'!$I$2:$I$11126,A102:A10142,'MASTER TT'!$L$2:$L$11126,"&gt;0",'MASTER TT'!$AM$2:$AM$11126,"MAY-AUG 2025")</f>
        <v>0</v>
      </c>
      <c r="K102" s="378">
        <f>SUMIFS('MASTER TT'!$J$2:$J$11126,'MASTER TT'!$I$2:$I$11126,A102:A10142,'MASTER TT'!$L$2:$L$11126,"&gt;0",'MASTER TT'!$AM$2:$AM$11126,"SEP-DEC 2025")</f>
        <v>0</v>
      </c>
      <c r="L102" s="378" t="e">
        <f t="shared" si="1"/>
        <v>#VALUE!</v>
      </c>
      <c r="M102" s="379">
        <f>SUMIFS('MASTER TT'!$J$2:$J$1126,'MASTER TT'!$I$2:$I$1126,A102:A10142,'MASTER TT'!$L$2:$L$1126,"&gt;0",'MASTER TT'!$AM$2:$AM$1126,"JAN-APRIL 2025",'MASTER TT'!$AC$2:$AC$1126,"SOT")</f>
        <v>0</v>
      </c>
      <c r="N102" s="379">
        <f>SUMIFS('MASTER TT'!$J$2:$J$1126,'MASTER TT'!$I$2:$I$1126,A102:A10142,'MASTER TT'!$L$2:$L$1126,"&gt;0",'MASTER TT'!$AM$2:$AM$1126,"JAN-APRIL 2025",'MASTER TT'!$AC$2:$AC$1126,"SOB")</f>
        <v>0</v>
      </c>
      <c r="O102" s="379">
        <f>SUMIFS('MASTER TT'!$J$2:$J$1126,'MASTER TT'!$I$2:$I$1126,A102:A10142,'MASTER TT'!$L$2:$L$1126,"&gt;0",'MASTER TT'!$AM$2:$AM$1126,"JAN-APRIL 2025",'MASTER TT'!$AC$2:$AC$1126,"SEASS")</f>
        <v>0</v>
      </c>
      <c r="P102" s="379">
        <f>SUMIFS('MASTER TT'!$J$2:$J$1126,'MASTER TT'!$I$2:$I$1126,A102:A10142,'MASTER TT'!$L$2:$L$1126,"&gt;0",'MASTER TT'!$AM$2:$AM$1126,"JAN-APRIL 2025",'MASTER TT'!$AC$2:$AC$1126,"PTTI")</f>
        <v>0</v>
      </c>
      <c r="Q102" s="381">
        <f>SUMIF('MASTER TT'!$I$1:$I$5897,$A$1:$A$721,'MASTER TT'!$O$1:$O$5897)</f>
        <v>0</v>
      </c>
      <c r="R102" s="381">
        <f>SUMIF('MASTER TT'!$I$1:$I$5897,$A$1:$A$721,'MASTER TT'!$N$1:$N$5897)</f>
        <v>0</v>
      </c>
      <c r="S102" s="381">
        <f>SUMIF('MASTER TT'!$I$1:$I$5897,$A$1:$A$721,'MASTER TT'!$Q$1:$Q$5897)</f>
        <v>0</v>
      </c>
      <c r="T102" s="381">
        <f>SUMIF('MASTER TT'!$I$1:$I$5897,$A$1:$A$721,'MASTER TT'!$S$1:$S$5897)</f>
        <v>0</v>
      </c>
      <c r="U102" s="381">
        <f>SUMIF('MASTER TT'!$I$1:$I$5897,$A$1:$A$721,'MASTER TT'!$R$1:$R$5897)</f>
        <v>0</v>
      </c>
      <c r="V102" s="381">
        <f>SUMIF('MASTER TT'!$I$1:$I$5897,$A$1:$A$721,'MASTER TT'!$T$1:$T$5897)</f>
        <v>0</v>
      </c>
      <c r="W102" s="381">
        <f>SUMIF('MASTER TT'!$I$1:$I$5897,$A$1:$A$721,'MASTER TT'!$U$1:$U$5897)</f>
        <v>0</v>
      </c>
      <c r="X102" s="381">
        <f>SUMIF('MASTER TT'!$I$1:$I$5897,$A$1:$A$721,'MASTER TT'!$W$1:$W$5897)</f>
        <v>1</v>
      </c>
      <c r="Y102" s="381">
        <f>SUMIF('MASTER TT'!$I$1:$I$5897,$A$1:$A$721,'MASTER TT'!$X$1:$X$5897)</f>
        <v>0</v>
      </c>
      <c r="Z102" s="381">
        <f>SUMIF('MASTER TT'!$I$1:$I$5897,$A$1:$A$721,'MASTER TT'!$Y$1:$Y$5897)</f>
        <v>0</v>
      </c>
      <c r="AA102" s="381">
        <f>SUMIF('MASTER TT'!$I$1:$I$5897,$A$1:$A$721,'MASTER TT'!$Z$1:$Z$5897)</f>
        <v>0</v>
      </c>
      <c r="AB102" s="381">
        <f>SUMIF('MASTER TT'!$I$1:$I$5905,$A$1:$A$721,'MASTER TT'!$V$1:$V$5905)</f>
        <v>0</v>
      </c>
      <c r="AC102" s="381">
        <f>SUMIF('MASTER TT'!$I$1:$I$5905,$A$1:$A$721,'MASTER TT'!$AB$1:$AB$5905)</f>
        <v>0</v>
      </c>
      <c r="AD102" s="381">
        <f>SUMIF('MASTER TT'!$I$1:$I$5905,$A$1:$A$721,'MASTER TT'!$P$1:$P$5905)</f>
        <v>0</v>
      </c>
      <c r="AE102" s="381">
        <f t="shared" si="2"/>
        <v>1</v>
      </c>
      <c r="AF102" s="382" t="e">
        <f t="shared" si="10"/>
        <v>#REF!</v>
      </c>
      <c r="AG102" s="383"/>
    </row>
    <row r="103" spans="1:33" ht="14.25" customHeight="1">
      <c r="A103" s="374" t="s">
        <v>3749</v>
      </c>
      <c r="B103" s="375" t="str">
        <f>VLOOKUP($A$2:$A$1749,'ENTER STAFF #S HERE'!$A$1:$B$5073,2,FALSE)</f>
        <v>C1495</v>
      </c>
      <c r="C103" s="374" t="s">
        <v>6615</v>
      </c>
      <c r="D103" s="374" t="s">
        <v>6587</v>
      </c>
      <c r="E103" s="374" t="s">
        <v>6594</v>
      </c>
      <c r="F103" s="384" t="s">
        <v>6612</v>
      </c>
      <c r="G103" s="374" t="s">
        <v>5663</v>
      </c>
      <c r="H103" s="377">
        <f t="shared" si="0"/>
        <v>48</v>
      </c>
      <c r="I103" s="378" t="e">
        <f>SUMIFS('MASTER TT'!$J$2:$J$11126,'MASTER TT'!$I$2:$I$1126,A103:A18479,'MASTER TT'!$L$2:$L$11126,"&gt;0",'MASTER TT'!$AM$2:$AM$11126,"JAN-APRIL 2026")</f>
        <v>#VALUE!</v>
      </c>
      <c r="J103" s="378">
        <f>SUMIFS('MASTER TT'!$J$2:$J$11126,'MASTER TT'!$I$2:$I$11126,A103:A10143,'MASTER TT'!$L$2:$L$11126,"&gt;0",'MASTER TT'!$AM$2:$AM$11126,"MAY-AUG 2025")</f>
        <v>0</v>
      </c>
      <c r="K103" s="378">
        <f>SUMIFS('MASTER TT'!$J$2:$J$11126,'MASTER TT'!$I$2:$I$11126,A103:A10143,'MASTER TT'!$L$2:$L$11126,"&gt;0",'MASTER TT'!$AM$2:$AM$11126,"SEP-DEC 2025")</f>
        <v>0</v>
      </c>
      <c r="L103" s="378" t="e">
        <f t="shared" si="1"/>
        <v>#VALUE!</v>
      </c>
      <c r="M103" s="379">
        <f>SUMIFS('MASTER TT'!$J$2:$J$1126,'MASTER TT'!$I$2:$I$1126,A103:A10143,'MASTER TT'!$L$2:$L$1126,"&gt;0",'MASTER TT'!$AM$2:$AM$1126,"JAN-APRIL 2025",'MASTER TT'!$AC$2:$AC$1126,"SOT")</f>
        <v>0</v>
      </c>
      <c r="N103" s="379">
        <f>SUMIFS('MASTER TT'!$J$2:$J$1126,'MASTER TT'!$I$2:$I$1126,A103:A10143,'MASTER TT'!$L$2:$L$1126,"&gt;0",'MASTER TT'!$AM$2:$AM$1126,"JAN-APRIL 2025",'MASTER TT'!$AC$2:$AC$1126,"SOB")</f>
        <v>0</v>
      </c>
      <c r="O103" s="379">
        <f>SUMIFS('MASTER TT'!$J$2:$J$1126,'MASTER TT'!$I$2:$I$1126,A103:A10143,'MASTER TT'!$L$2:$L$1126,"&gt;0",'MASTER TT'!$AM$2:$AM$1126,"JAN-APRIL 2025",'MASTER TT'!$AC$2:$AC$1126,"SEASS")</f>
        <v>0</v>
      </c>
      <c r="P103" s="379">
        <f>SUMIFS('MASTER TT'!$J$2:$J$1126,'MASTER TT'!$I$2:$I$1126,A103:A10143,'MASTER TT'!$L$2:$L$1126,"&gt;0",'MASTER TT'!$AM$2:$AM$1126,"JAN-APRIL 2025",'MASTER TT'!$AC$2:$AC$1126,"PTTI")</f>
        <v>0</v>
      </c>
      <c r="Q103" s="381">
        <f>SUMIF('MASTER TT'!$I$1:$I$5897,$A$1:$A$721,'MASTER TT'!$O$1:$O$5897)</f>
        <v>0</v>
      </c>
      <c r="R103" s="381">
        <f>SUMIF('MASTER TT'!$I$1:$I$5897,$A$1:$A$721,'MASTER TT'!$N$1:$N$5897)</f>
        <v>0</v>
      </c>
      <c r="S103" s="381">
        <f>SUMIF('MASTER TT'!$I$1:$I$5897,$A$1:$A$721,'MASTER TT'!$Q$1:$Q$5897)</f>
        <v>0</v>
      </c>
      <c r="T103" s="381">
        <f>SUMIF('MASTER TT'!$I$1:$I$5897,$A$1:$A$721,'MASTER TT'!$S$1:$S$5897)</f>
        <v>0</v>
      </c>
      <c r="U103" s="381">
        <f>SUMIF('MASTER TT'!$I$1:$I$5897,$A$1:$A$721,'MASTER TT'!$R$1:$R$5897)</f>
        <v>0</v>
      </c>
      <c r="V103" s="381">
        <f>SUMIF('MASTER TT'!$I$1:$I$5897,$A$1:$A$721,'MASTER TT'!$T$1:$T$5897)</f>
        <v>0</v>
      </c>
      <c r="W103" s="381">
        <f>SUMIF('MASTER TT'!$I$1:$I$5897,$A$1:$A$721,'MASTER TT'!$U$1:$U$5897)</f>
        <v>0</v>
      </c>
      <c r="X103" s="381">
        <f>SUMIF('MASTER TT'!$I$1:$I$5897,$A$1:$A$721,'MASTER TT'!$W$1:$W$5897)</f>
        <v>0</v>
      </c>
      <c r="Y103" s="381">
        <f>SUMIF('MASTER TT'!$I$1:$I$5897,$A$1:$A$721,'MASTER TT'!$X$1:$X$5897)</f>
        <v>0</v>
      </c>
      <c r="Z103" s="381">
        <f>SUMIF('MASTER TT'!$I$1:$I$5897,$A$1:$A$721,'MASTER TT'!$Y$1:$Y$5897)</f>
        <v>0</v>
      </c>
      <c r="AA103" s="381">
        <f>SUMIF('MASTER TT'!$I$1:$I$5897,$A$1:$A$721,'MASTER TT'!$Z$1:$Z$5897)</f>
        <v>0</v>
      </c>
      <c r="AB103" s="381">
        <f>SUMIF('MASTER TT'!$I$1:$I$5905,$A$1:$A$721,'MASTER TT'!$V$1:$V$5905)</f>
        <v>0</v>
      </c>
      <c r="AC103" s="381">
        <f>SUMIF('MASTER TT'!$I$1:$I$5905,$A$1:$A$721,'MASTER TT'!$AB$1:$AB$5905)</f>
        <v>0</v>
      </c>
      <c r="AD103" s="381">
        <f>SUMIF('MASTER TT'!$I$1:$I$5905,$A$1:$A$721,'MASTER TT'!$P$1:$P$5905)</f>
        <v>0</v>
      </c>
      <c r="AE103" s="381">
        <f t="shared" si="2"/>
        <v>0</v>
      </c>
      <c r="AF103" s="382" t="e">
        <f t="shared" si="10"/>
        <v>#REF!</v>
      </c>
      <c r="AG103" s="383"/>
    </row>
    <row r="104" spans="1:33" ht="14.25" customHeight="1">
      <c r="A104" s="374" t="s">
        <v>4335</v>
      </c>
      <c r="B104" s="375">
        <f>VLOOKUP($A$2:$A$1749,'ENTER STAFF #S HERE'!$A$1:$B$5073,2,FALSE)</f>
        <v>0</v>
      </c>
      <c r="C104" s="374" t="s">
        <v>6615</v>
      </c>
      <c r="D104" s="384" t="s">
        <v>6591</v>
      </c>
      <c r="E104" s="388"/>
      <c r="F104" s="387"/>
      <c r="G104" s="374" t="s">
        <v>5663</v>
      </c>
      <c r="H104" s="377">
        <f t="shared" si="0"/>
        <v>48</v>
      </c>
      <c r="I104" s="378" t="e">
        <f>SUMIFS('MASTER TT'!$J$2:$J$11126,'MASTER TT'!$I$2:$I$1126,A104:A18480,'MASTER TT'!$L$2:$L$11126,"&gt;0",'MASTER TT'!$AM$2:$AM$11126,"JAN-APRIL 2026")</f>
        <v>#VALUE!</v>
      </c>
      <c r="J104" s="378">
        <f>SUMIFS('MASTER TT'!$J$2:$J$11126,'MASTER TT'!$I$2:$I$11126,A104:A10144,'MASTER TT'!$L$2:$L$11126,"&gt;0",'MASTER TT'!$AM$2:$AM$11126,"MAY-AUG 2025")</f>
        <v>0</v>
      </c>
      <c r="K104" s="378">
        <f>SUMIFS('MASTER TT'!$J$2:$J$11126,'MASTER TT'!$I$2:$I$11126,A104:A10144,'MASTER TT'!$L$2:$L$11126,"&gt;0",'MASTER TT'!$AM$2:$AM$11126,"SEP-DEC 2025")</f>
        <v>0</v>
      </c>
      <c r="L104" s="378" t="e">
        <f t="shared" si="1"/>
        <v>#VALUE!</v>
      </c>
      <c r="M104" s="379">
        <f>SUMIFS('MASTER TT'!$J$2:$J$1126,'MASTER TT'!$I$2:$I$1126,A104:A10144,'MASTER TT'!$L$2:$L$1126,"&gt;0",'MASTER TT'!$AM$2:$AM$1126,"JAN-APRIL 2025",'MASTER TT'!$AC$2:$AC$1126,"SOT")</f>
        <v>0</v>
      </c>
      <c r="N104" s="379">
        <f>SUMIFS('MASTER TT'!$J$2:$J$1126,'MASTER TT'!$I$2:$I$1126,A104:A10144,'MASTER TT'!$L$2:$L$1126,"&gt;0",'MASTER TT'!$AM$2:$AM$1126,"JAN-APRIL 2025",'MASTER TT'!$AC$2:$AC$1126,"SOB")</f>
        <v>0</v>
      </c>
      <c r="O104" s="379">
        <f>SUMIFS('MASTER TT'!$J$2:$J$1126,'MASTER TT'!$I$2:$I$1126,A104:A10144,'MASTER TT'!$L$2:$L$1126,"&gt;0",'MASTER TT'!$AM$2:$AM$1126,"JAN-APRIL 2025",'MASTER TT'!$AC$2:$AC$1126,"SEASS")</f>
        <v>0</v>
      </c>
      <c r="P104" s="379">
        <f>SUMIFS('MASTER TT'!$J$2:$J$1126,'MASTER TT'!$I$2:$I$1126,A104:A10144,'MASTER TT'!$L$2:$L$1126,"&gt;0",'MASTER TT'!$AM$2:$AM$1126,"JAN-APRIL 2025",'MASTER TT'!$AC$2:$AC$1126,"PTTI")</f>
        <v>0</v>
      </c>
      <c r="Q104" s="381">
        <f>SUMIF('MASTER TT'!$I$1:$I$5897,$A$1:$A$721,'MASTER TT'!$O$1:$O$5897)</f>
        <v>0</v>
      </c>
      <c r="R104" s="381">
        <f>SUMIF('MASTER TT'!$I$1:$I$5897,$A$1:$A$721,'MASTER TT'!$N$1:$N$5897)</f>
        <v>0</v>
      </c>
      <c r="S104" s="381">
        <f>SUMIF('MASTER TT'!$I$1:$I$5897,$A$1:$A$721,'MASTER TT'!$Q$1:$Q$5897)</f>
        <v>0</v>
      </c>
      <c r="T104" s="381">
        <f>SUMIF('MASTER TT'!$I$1:$I$5897,$A$1:$A$721,'MASTER TT'!$S$1:$S$5897)</f>
        <v>0</v>
      </c>
      <c r="U104" s="381">
        <f>SUMIF('MASTER TT'!$I$1:$I$5897,$A$1:$A$721,'MASTER TT'!$R$1:$R$5897)</f>
        <v>0</v>
      </c>
      <c r="V104" s="381">
        <f>SUMIF('MASTER TT'!$I$1:$I$5897,$A$1:$A$721,'MASTER TT'!$T$1:$T$5897)</f>
        <v>0</v>
      </c>
      <c r="W104" s="381">
        <f>SUMIF('MASTER TT'!$I$1:$I$5897,$A$1:$A$721,'MASTER TT'!$U$1:$U$5897)</f>
        <v>0</v>
      </c>
      <c r="X104" s="381">
        <f>SUMIF('MASTER TT'!$I$1:$I$5897,$A$1:$A$721,'MASTER TT'!$W$1:$W$5897)</f>
        <v>0</v>
      </c>
      <c r="Y104" s="381">
        <f>SUMIF('MASTER TT'!$I$1:$I$5897,$A$1:$A$721,'MASTER TT'!$X$1:$X$5897)</f>
        <v>0</v>
      </c>
      <c r="Z104" s="381">
        <f>SUMIF('MASTER TT'!$I$1:$I$5897,$A$1:$A$721,'MASTER TT'!$Y$1:$Y$5897)</f>
        <v>0</v>
      </c>
      <c r="AA104" s="381">
        <f>SUMIF('MASTER TT'!$I$1:$I$5897,$A$1:$A$721,'MASTER TT'!$Z$1:$Z$5897)</f>
        <v>0</v>
      </c>
      <c r="AB104" s="381">
        <f>SUMIF('MASTER TT'!$I$1:$I$5905,$A$1:$A$721,'MASTER TT'!$V$1:$V$5905)</f>
        <v>0</v>
      </c>
      <c r="AC104" s="381">
        <f>SUMIF('MASTER TT'!$I$1:$I$5905,$A$1:$A$721,'MASTER TT'!$AB$1:$AB$5905)</f>
        <v>0</v>
      </c>
      <c r="AD104" s="381">
        <f>SUMIF('MASTER TT'!$I$1:$I$5905,$A$1:$A$721,'MASTER TT'!$P$1:$P$5905)</f>
        <v>0</v>
      </c>
      <c r="AE104" s="381">
        <f t="shared" si="2"/>
        <v>0</v>
      </c>
      <c r="AF104" s="382" t="e">
        <f t="shared" si="10"/>
        <v>#REF!</v>
      </c>
      <c r="AG104" s="383"/>
    </row>
    <row r="105" spans="1:33" ht="14.25" customHeight="1">
      <c r="A105" s="374" t="s">
        <v>3491</v>
      </c>
      <c r="B105" s="375" t="str">
        <f>VLOOKUP($A$2:$A$1749,'ENTER STAFF #S HERE'!$A$1:$B$5073,2,FALSE)</f>
        <v>C1429</v>
      </c>
      <c r="C105" s="374" t="s">
        <v>6615</v>
      </c>
      <c r="D105" s="384" t="s">
        <v>6591</v>
      </c>
      <c r="E105" s="387"/>
      <c r="F105" s="387"/>
      <c r="G105" s="374" t="s">
        <v>5663</v>
      </c>
      <c r="H105" s="377">
        <f t="shared" si="0"/>
        <v>48</v>
      </c>
      <c r="I105" s="378" t="e">
        <f>SUMIFS('MASTER TT'!$J$2:$J$11126,'MASTER TT'!$I$2:$I$1126,A105:A18481,'MASTER TT'!$L$2:$L$11126,"&gt;0",'MASTER TT'!$AM$2:$AM$11126,"JAN-APRIL 2026")</f>
        <v>#VALUE!</v>
      </c>
      <c r="J105" s="378">
        <f>SUMIFS('MASTER TT'!$J$2:$J$11126,'MASTER TT'!$I$2:$I$11126,A105:A10145,'MASTER TT'!$L$2:$L$11126,"&gt;0",'MASTER TT'!$AM$2:$AM$11126,"MAY-AUG 2025")</f>
        <v>0</v>
      </c>
      <c r="K105" s="378">
        <f>SUMIFS('MASTER TT'!$J$2:$J$11126,'MASTER TT'!$I$2:$I$11126,A105:A10145,'MASTER TT'!$L$2:$L$11126,"&gt;0",'MASTER TT'!$AM$2:$AM$11126,"SEP-DEC 2025")</f>
        <v>0</v>
      </c>
      <c r="L105" s="378" t="e">
        <f t="shared" si="1"/>
        <v>#VALUE!</v>
      </c>
      <c r="M105" s="379">
        <f>SUMIFS('MASTER TT'!$J$2:$J$1126,'MASTER TT'!$I$2:$I$1126,A105:A10145,'MASTER TT'!$L$2:$L$1126,"&gt;0",'MASTER TT'!$AM$2:$AM$1126,"JAN-APRIL 2025",'MASTER TT'!$AC$2:$AC$1126,"SOT")</f>
        <v>0</v>
      </c>
      <c r="N105" s="379">
        <f>SUMIFS('MASTER TT'!$J$2:$J$1126,'MASTER TT'!$I$2:$I$1126,A105:A10145,'MASTER TT'!$L$2:$L$1126,"&gt;0",'MASTER TT'!$AM$2:$AM$1126,"JAN-APRIL 2025",'MASTER TT'!$AC$2:$AC$1126,"SOB")</f>
        <v>0</v>
      </c>
      <c r="O105" s="379">
        <f>SUMIFS('MASTER TT'!$J$2:$J$1126,'MASTER TT'!$I$2:$I$1126,A105:A10145,'MASTER TT'!$L$2:$L$1126,"&gt;0",'MASTER TT'!$AM$2:$AM$1126,"JAN-APRIL 2025",'MASTER TT'!$AC$2:$AC$1126,"SEASS")</f>
        <v>0</v>
      </c>
      <c r="P105" s="379">
        <f>SUMIFS('MASTER TT'!$J$2:$J$1126,'MASTER TT'!$I$2:$I$1126,A105:A10145,'MASTER TT'!$L$2:$L$1126,"&gt;0",'MASTER TT'!$AM$2:$AM$1126,"JAN-APRIL 2025",'MASTER TT'!$AC$2:$AC$1126,"PTTI")</f>
        <v>0</v>
      </c>
      <c r="Q105" s="381">
        <f>SUMIF('MASTER TT'!$I$1:$I$5897,$A$1:$A$721,'MASTER TT'!$O$1:$O$5897)</f>
        <v>0</v>
      </c>
      <c r="R105" s="381">
        <f>SUMIF('MASTER TT'!$I$1:$I$5897,$A$1:$A$721,'MASTER TT'!$N$1:$N$5897)</f>
        <v>0</v>
      </c>
      <c r="S105" s="381">
        <f>SUMIF('MASTER TT'!$I$1:$I$5897,$A$1:$A$721,'MASTER TT'!$Q$1:$Q$5897)</f>
        <v>0</v>
      </c>
      <c r="T105" s="381">
        <f>SUMIF('MASTER TT'!$I$1:$I$5897,$A$1:$A$721,'MASTER TT'!$S$1:$S$5897)</f>
        <v>0</v>
      </c>
      <c r="U105" s="381">
        <f>SUMIF('MASTER TT'!$I$1:$I$5897,$A$1:$A$721,'MASTER TT'!$R$1:$R$5897)</f>
        <v>0</v>
      </c>
      <c r="V105" s="381">
        <f>SUMIF('MASTER TT'!$I$1:$I$5897,$A$1:$A$721,'MASTER TT'!$T$1:$T$5897)</f>
        <v>0</v>
      </c>
      <c r="W105" s="381">
        <f>SUMIF('MASTER TT'!$I$1:$I$5897,$A$1:$A$721,'MASTER TT'!$U$1:$U$5897)</f>
        <v>0</v>
      </c>
      <c r="X105" s="381">
        <f>SUMIF('MASTER TT'!$I$1:$I$5897,$A$1:$A$721,'MASTER TT'!$W$1:$W$5897)</f>
        <v>0</v>
      </c>
      <c r="Y105" s="381">
        <f>SUMIF('MASTER TT'!$I$1:$I$5897,$A$1:$A$721,'MASTER TT'!$X$1:$X$5897)</f>
        <v>0</v>
      </c>
      <c r="Z105" s="381">
        <f>SUMIF('MASTER TT'!$I$1:$I$5897,$A$1:$A$721,'MASTER TT'!$Y$1:$Y$5897)</f>
        <v>0</v>
      </c>
      <c r="AA105" s="381">
        <f>SUMIF('MASTER TT'!$I$1:$I$5897,$A$1:$A$721,'MASTER TT'!$Z$1:$Z$5897)</f>
        <v>0</v>
      </c>
      <c r="AB105" s="381">
        <f>SUMIF('MASTER TT'!$I$1:$I$5905,$A$1:$A$721,'MASTER TT'!$V$1:$V$5905)</f>
        <v>0</v>
      </c>
      <c r="AC105" s="381">
        <f>SUMIF('MASTER TT'!$I$1:$I$5905,$A$1:$A$721,'MASTER TT'!$AB$1:$AB$5905)</f>
        <v>0</v>
      </c>
      <c r="AD105" s="381">
        <f>SUMIF('MASTER TT'!$I$1:$I$5905,$A$1:$A$721,'MASTER TT'!$P$1:$P$5905)</f>
        <v>0</v>
      </c>
      <c r="AE105" s="381">
        <f t="shared" si="2"/>
        <v>0</v>
      </c>
      <c r="AF105" s="382" t="e">
        <f t="shared" si="10"/>
        <v>#REF!</v>
      </c>
      <c r="AG105" s="383"/>
    </row>
    <row r="106" spans="1:33" ht="14.25" customHeight="1">
      <c r="A106" s="374" t="s">
        <v>3936</v>
      </c>
      <c r="B106" s="375" t="str">
        <f>VLOOKUP($A$2:$A$1749,'ENTER STAFF #S HERE'!$A$1:$B$5073,2,FALSE)</f>
        <v>C1696</v>
      </c>
      <c r="C106" s="374" t="s">
        <v>6615</v>
      </c>
      <c r="D106" s="384" t="s">
        <v>6591</v>
      </c>
      <c r="E106" s="388"/>
      <c r="F106" s="388"/>
      <c r="G106" s="374" t="s">
        <v>5663</v>
      </c>
      <c r="H106" s="377">
        <f t="shared" si="0"/>
        <v>48</v>
      </c>
      <c r="I106" s="378" t="e">
        <f>SUMIFS('MASTER TT'!$J$2:$J$11126,'MASTER TT'!$I$2:$I$1126,A106:A18482,'MASTER TT'!$L$2:$L$11126,"&gt;0",'MASTER TT'!$AM$2:$AM$11126,"JAN-APRIL 2026")</f>
        <v>#VALUE!</v>
      </c>
      <c r="J106" s="378">
        <f>SUMIFS('MASTER TT'!$J$2:$J$11126,'MASTER TT'!$I$2:$I$11126,A106:A10146,'MASTER TT'!$L$2:$L$11126,"&gt;0",'MASTER TT'!$AM$2:$AM$11126,"MAY-AUG 2025")</f>
        <v>0</v>
      </c>
      <c r="K106" s="378">
        <f>SUMIFS('MASTER TT'!$J$2:$J$11126,'MASTER TT'!$I$2:$I$11126,A106:A10146,'MASTER TT'!$L$2:$L$11126,"&gt;0",'MASTER TT'!$AM$2:$AM$11126,"SEP-DEC 2025")</f>
        <v>0</v>
      </c>
      <c r="L106" s="378" t="e">
        <f t="shared" si="1"/>
        <v>#VALUE!</v>
      </c>
      <c r="M106" s="379">
        <f>SUMIFS('MASTER TT'!$J$2:$J$1126,'MASTER TT'!$I$2:$I$1126,A106:A10146,'MASTER TT'!$L$2:$L$1126,"&gt;0",'MASTER TT'!$AM$2:$AM$1126,"JAN-APRIL 2025",'MASTER TT'!$AC$2:$AC$1126,"SOT")</f>
        <v>0</v>
      </c>
      <c r="N106" s="379">
        <f>SUMIFS('MASTER TT'!$J$2:$J$1126,'MASTER TT'!$I$2:$I$1126,A106:A10146,'MASTER TT'!$L$2:$L$1126,"&gt;0",'MASTER TT'!$AM$2:$AM$1126,"JAN-APRIL 2025",'MASTER TT'!$AC$2:$AC$1126,"SOB")</f>
        <v>0</v>
      </c>
      <c r="O106" s="379">
        <f>SUMIFS('MASTER TT'!$J$2:$J$1126,'MASTER TT'!$I$2:$I$1126,A106:A10146,'MASTER TT'!$L$2:$L$1126,"&gt;0",'MASTER TT'!$AM$2:$AM$1126,"JAN-APRIL 2025",'MASTER TT'!$AC$2:$AC$1126,"SEASS")</f>
        <v>0</v>
      </c>
      <c r="P106" s="379">
        <f>SUMIFS('MASTER TT'!$J$2:$J$1126,'MASTER TT'!$I$2:$I$1126,A106:A10146,'MASTER TT'!$L$2:$L$1126,"&gt;0",'MASTER TT'!$AM$2:$AM$1126,"JAN-APRIL 2025",'MASTER TT'!$AC$2:$AC$1126,"PTTI")</f>
        <v>0</v>
      </c>
      <c r="Q106" s="381">
        <f>SUMIF('MASTER TT'!$I$1:$I$5897,$A$1:$A$721,'MASTER TT'!$O$1:$O$5897)</f>
        <v>0</v>
      </c>
      <c r="R106" s="381">
        <f>SUMIF('MASTER TT'!$I$1:$I$5897,$A$1:$A$721,'MASTER TT'!$N$1:$N$5897)</f>
        <v>0</v>
      </c>
      <c r="S106" s="381">
        <f>SUMIF('MASTER TT'!$I$1:$I$5897,$A$1:$A$721,'MASTER TT'!$Q$1:$Q$5897)</f>
        <v>0</v>
      </c>
      <c r="T106" s="381">
        <f>SUMIF('MASTER TT'!$I$1:$I$5897,$A$1:$A$721,'MASTER TT'!$S$1:$S$5897)</f>
        <v>0</v>
      </c>
      <c r="U106" s="381">
        <f>SUMIF('MASTER TT'!$I$1:$I$5897,$A$1:$A$721,'MASTER TT'!$R$1:$R$5897)</f>
        <v>0</v>
      </c>
      <c r="V106" s="381">
        <f>SUMIF('MASTER TT'!$I$1:$I$5897,$A$1:$A$721,'MASTER TT'!$T$1:$T$5897)</f>
        <v>0</v>
      </c>
      <c r="W106" s="381">
        <f>SUMIF('MASTER TT'!$I$1:$I$5897,$A$1:$A$721,'MASTER TT'!$U$1:$U$5897)</f>
        <v>0</v>
      </c>
      <c r="X106" s="381">
        <f>SUMIF('MASTER TT'!$I$1:$I$5897,$A$1:$A$721,'MASTER TT'!$W$1:$W$5897)</f>
        <v>0</v>
      </c>
      <c r="Y106" s="381">
        <f>SUMIF('MASTER TT'!$I$1:$I$5897,$A$1:$A$721,'MASTER TT'!$X$1:$X$5897)</f>
        <v>0</v>
      </c>
      <c r="Z106" s="381">
        <f>SUMIF('MASTER TT'!$I$1:$I$5897,$A$1:$A$721,'MASTER TT'!$Y$1:$Y$5897)</f>
        <v>0</v>
      </c>
      <c r="AA106" s="381">
        <f>SUMIF('MASTER TT'!$I$1:$I$5897,$A$1:$A$721,'MASTER TT'!$Z$1:$Z$5897)</f>
        <v>0</v>
      </c>
      <c r="AB106" s="381">
        <f>SUMIF('MASTER TT'!$I$1:$I$5905,$A$1:$A$721,'MASTER TT'!$V$1:$V$5905)</f>
        <v>0</v>
      </c>
      <c r="AC106" s="381">
        <f>SUMIF('MASTER TT'!$I$1:$I$5905,$A$1:$A$721,'MASTER TT'!$AB$1:$AB$5905)</f>
        <v>0</v>
      </c>
      <c r="AD106" s="381">
        <f>SUMIF('MASTER TT'!$I$1:$I$5905,$A$1:$A$721,'MASTER TT'!$P$1:$P$5905)</f>
        <v>0</v>
      </c>
      <c r="AE106" s="381">
        <f t="shared" si="2"/>
        <v>0</v>
      </c>
      <c r="AF106" s="382" t="e">
        <f t="shared" si="10"/>
        <v>#REF!</v>
      </c>
      <c r="AG106" s="383"/>
    </row>
    <row r="107" spans="1:33" ht="14.25" customHeight="1">
      <c r="A107" s="392" t="s">
        <v>5597</v>
      </c>
      <c r="B107" s="375" t="str">
        <f>VLOOKUP($A$2:$A$1749,'ENTER STAFF #S HERE'!$A$1:$B$5073,2,FALSE)</f>
        <v>C2029</v>
      </c>
      <c r="C107" s="384" t="s">
        <v>6615</v>
      </c>
      <c r="D107" s="384" t="s">
        <v>6597</v>
      </c>
      <c r="E107" s="384"/>
      <c r="F107" s="374"/>
      <c r="G107" s="374" t="s">
        <v>5663</v>
      </c>
      <c r="H107" s="377">
        <f t="shared" si="0"/>
        <v>48</v>
      </c>
      <c r="I107" s="378" t="e">
        <f>SUMIFS('MASTER TT'!$J$2:$J$11126,'MASTER TT'!$I$2:$I$1126,A107:A18483,'MASTER TT'!$L$2:$L$11126,"&gt;0",'MASTER TT'!$AM$2:$AM$11126,"JAN-APRIL 2026")</f>
        <v>#VALUE!</v>
      </c>
      <c r="J107" s="378">
        <f>SUMIFS('MASTER TT'!$J$2:$J$11126,'MASTER TT'!$I$2:$I$11126,A107:A10147,'MASTER TT'!$L$2:$L$11126,"&gt;0",'MASTER TT'!$AM$2:$AM$11126,"MAY-AUG 2025")</f>
        <v>0</v>
      </c>
      <c r="K107" s="378">
        <f>SUMIFS('MASTER TT'!$J$2:$J$11126,'MASTER TT'!$I$2:$I$11126,A107:A10147,'MASTER TT'!$L$2:$L$11126,"&gt;0",'MASTER TT'!$AM$2:$AM$11126,"SEP-DEC 2025")</f>
        <v>0</v>
      </c>
      <c r="L107" s="378" t="e">
        <f t="shared" si="1"/>
        <v>#VALUE!</v>
      </c>
      <c r="M107" s="379">
        <f>SUMIFS('MASTER TT'!$J$2:$J$1126,'MASTER TT'!$I$2:$I$1126,A107:A10147,'MASTER TT'!$L$2:$L$1126,"&gt;0",'MASTER TT'!$AM$2:$AM$1126,"JAN-APRIL 2025",'MASTER TT'!$AC$2:$AC$1126,"SOT")</f>
        <v>0</v>
      </c>
      <c r="N107" s="379">
        <f>SUMIFS('MASTER TT'!$J$2:$J$1126,'MASTER TT'!$I$2:$I$1126,A107:A10147,'MASTER TT'!$L$2:$L$1126,"&gt;0",'MASTER TT'!$AM$2:$AM$1126,"JAN-APRIL 2025",'MASTER TT'!$AC$2:$AC$1126,"SOB")</f>
        <v>0</v>
      </c>
      <c r="O107" s="379">
        <f>SUMIFS('MASTER TT'!$J$2:$J$1126,'MASTER TT'!$I$2:$I$1126,A107:A10147,'MASTER TT'!$L$2:$L$1126,"&gt;0",'MASTER TT'!$AM$2:$AM$1126,"JAN-APRIL 2025",'MASTER TT'!$AC$2:$AC$1126,"SEASS")</f>
        <v>0</v>
      </c>
      <c r="P107" s="379">
        <f>SUMIFS('MASTER TT'!$J$2:$J$1126,'MASTER TT'!$I$2:$I$1126,A107:A10147,'MASTER TT'!$L$2:$L$1126,"&gt;0",'MASTER TT'!$AM$2:$AM$1126,"JAN-APRIL 2025",'MASTER TT'!$AC$2:$AC$1126,"PTTI")</f>
        <v>0</v>
      </c>
      <c r="Q107" s="381">
        <f>SUMIF('MASTER TT'!$I$1:$I$5897,$A$1:$A$721,'MASTER TT'!$O$1:$O$5897)</f>
        <v>0</v>
      </c>
      <c r="R107" s="381">
        <f>SUMIF('MASTER TT'!$I$1:$I$5897,$A$1:$A$721,'MASTER TT'!$N$1:$N$5897)</f>
        <v>0</v>
      </c>
      <c r="S107" s="381">
        <f>SUMIF('MASTER TT'!$I$1:$I$5897,$A$1:$A$721,'MASTER TT'!$Q$1:$Q$5897)</f>
        <v>0</v>
      </c>
      <c r="T107" s="381">
        <f>SUMIF('MASTER TT'!$I$1:$I$5897,$A$1:$A$721,'MASTER TT'!$S$1:$S$5897)</f>
        <v>0</v>
      </c>
      <c r="U107" s="381">
        <f>SUMIF('MASTER TT'!$I$1:$I$5897,$A$1:$A$721,'MASTER TT'!$R$1:$R$5897)</f>
        <v>0</v>
      </c>
      <c r="V107" s="381">
        <f>SUMIF('MASTER TT'!$I$1:$I$5897,$A$1:$A$721,'MASTER TT'!$T$1:$T$5897)</f>
        <v>0</v>
      </c>
      <c r="W107" s="381">
        <f>SUMIF('MASTER TT'!$I$1:$I$5897,$A$1:$A$721,'MASTER TT'!$U$1:$U$5897)</f>
        <v>0</v>
      </c>
      <c r="X107" s="381">
        <f>SUMIF('MASTER TT'!$I$1:$I$5897,$A$1:$A$721,'MASTER TT'!$W$1:$W$5897)</f>
        <v>0</v>
      </c>
      <c r="Y107" s="381">
        <f>SUMIF('MASTER TT'!$I$1:$I$5897,$A$1:$A$721,'MASTER TT'!$X$1:$X$5897)</f>
        <v>0</v>
      </c>
      <c r="Z107" s="381">
        <f>SUMIF('MASTER TT'!$I$1:$I$5897,$A$1:$A$721,'MASTER TT'!$Y$1:$Y$5897)</f>
        <v>0</v>
      </c>
      <c r="AA107" s="381">
        <f>SUMIF('MASTER TT'!$I$1:$I$5897,$A$1:$A$721,'MASTER TT'!$Z$1:$Z$5897)</f>
        <v>0</v>
      </c>
      <c r="AB107" s="381">
        <f>SUMIF('MASTER TT'!$I$1:$I$5905,$A$1:$A$721,'MASTER TT'!$V$1:$V$5905)</f>
        <v>0</v>
      </c>
      <c r="AC107" s="381">
        <f>SUMIF('MASTER TT'!$I$1:$I$5905,$A$1:$A$721,'MASTER TT'!$AB$1:$AB$5905)</f>
        <v>0</v>
      </c>
      <c r="AD107" s="381">
        <f>SUMIF('MASTER TT'!$I$1:$I$5905,$A$1:$A$721,'MASTER TT'!$P$1:$P$5905)</f>
        <v>0</v>
      </c>
      <c r="AE107" s="381">
        <f t="shared" si="2"/>
        <v>0</v>
      </c>
      <c r="AF107" s="382" t="e">
        <f t="shared" si="10"/>
        <v>#REF!</v>
      </c>
      <c r="AG107" s="383"/>
    </row>
    <row r="108" spans="1:33" ht="14.25" customHeight="1">
      <c r="A108" s="374" t="s">
        <v>4336</v>
      </c>
      <c r="B108" s="375">
        <f>VLOOKUP($A$2:$A$1749,'ENTER STAFF #S HERE'!$A$1:$B$5073,2,FALSE)</f>
        <v>0</v>
      </c>
      <c r="C108" s="374" t="s">
        <v>6615</v>
      </c>
      <c r="D108" s="384" t="s">
        <v>6591</v>
      </c>
      <c r="E108" s="387"/>
      <c r="F108" s="387"/>
      <c r="G108" s="374" t="s">
        <v>5663</v>
      </c>
      <c r="H108" s="377">
        <f t="shared" si="0"/>
        <v>48</v>
      </c>
      <c r="I108" s="378" t="e">
        <f>SUMIFS('MASTER TT'!$J$2:$J$11126,'MASTER TT'!$I$2:$I$1126,A108:A18484,'MASTER TT'!$L$2:$L$11126,"&gt;0",'MASTER TT'!$AM$2:$AM$11126,"JAN-APRIL 2026")</f>
        <v>#VALUE!</v>
      </c>
      <c r="J108" s="378">
        <f>SUMIFS('MASTER TT'!$J$2:$J$11126,'MASTER TT'!$I$2:$I$11126,A108:A10148,'MASTER TT'!$L$2:$L$11126,"&gt;0",'MASTER TT'!$AM$2:$AM$11126,"MAY-AUG 2025")</f>
        <v>0</v>
      </c>
      <c r="K108" s="378">
        <f>SUMIFS('MASTER TT'!$J$2:$J$11126,'MASTER TT'!$I$2:$I$11126,A108:A10148,'MASTER TT'!$L$2:$L$11126,"&gt;0",'MASTER TT'!$AM$2:$AM$11126,"SEP-DEC 2025")</f>
        <v>0</v>
      </c>
      <c r="L108" s="378" t="e">
        <f t="shared" si="1"/>
        <v>#VALUE!</v>
      </c>
      <c r="M108" s="379">
        <f>SUMIFS('MASTER TT'!$J$2:$J$1126,'MASTER TT'!$I$2:$I$1126,A108:A10148,'MASTER TT'!$L$2:$L$1126,"&gt;0",'MASTER TT'!$AM$2:$AM$1126,"JAN-APRIL 2025",'MASTER TT'!$AC$2:$AC$1126,"SOT")</f>
        <v>0</v>
      </c>
      <c r="N108" s="379">
        <f>SUMIFS('MASTER TT'!$J$2:$J$1126,'MASTER TT'!$I$2:$I$1126,A108:A10148,'MASTER TT'!$L$2:$L$1126,"&gt;0",'MASTER TT'!$AM$2:$AM$1126,"JAN-APRIL 2025",'MASTER TT'!$AC$2:$AC$1126,"SOB")</f>
        <v>0</v>
      </c>
      <c r="O108" s="379">
        <f>SUMIFS('MASTER TT'!$J$2:$J$1126,'MASTER TT'!$I$2:$I$1126,A108:A10148,'MASTER TT'!$L$2:$L$1126,"&gt;0",'MASTER TT'!$AM$2:$AM$1126,"JAN-APRIL 2025",'MASTER TT'!$AC$2:$AC$1126,"SEASS")</f>
        <v>0</v>
      </c>
      <c r="P108" s="379">
        <f>SUMIFS('MASTER TT'!$J$2:$J$1126,'MASTER TT'!$I$2:$I$1126,A108:A10148,'MASTER TT'!$L$2:$L$1126,"&gt;0",'MASTER TT'!$AM$2:$AM$1126,"JAN-APRIL 2025",'MASTER TT'!$AC$2:$AC$1126,"PTTI")</f>
        <v>0</v>
      </c>
      <c r="Q108" s="381">
        <f>SUMIF('MASTER TT'!$I$1:$I$5897,$A$1:$A$721,'MASTER TT'!$O$1:$O$5897)</f>
        <v>0</v>
      </c>
      <c r="R108" s="381">
        <f>SUMIF('MASTER TT'!$I$1:$I$5897,$A$1:$A$721,'MASTER TT'!$N$1:$N$5897)</f>
        <v>0</v>
      </c>
      <c r="S108" s="381">
        <f>SUMIF('MASTER TT'!$I$1:$I$5897,$A$1:$A$721,'MASTER TT'!$Q$1:$Q$5897)</f>
        <v>0</v>
      </c>
      <c r="T108" s="381">
        <f>SUMIF('MASTER TT'!$I$1:$I$5897,$A$1:$A$721,'MASTER TT'!$S$1:$S$5897)</f>
        <v>0</v>
      </c>
      <c r="U108" s="381">
        <f>SUMIF('MASTER TT'!$I$1:$I$5897,$A$1:$A$721,'MASTER TT'!$R$1:$R$5897)</f>
        <v>0</v>
      </c>
      <c r="V108" s="381">
        <f>SUMIF('MASTER TT'!$I$1:$I$5897,$A$1:$A$721,'MASTER TT'!$T$1:$T$5897)</f>
        <v>0</v>
      </c>
      <c r="W108" s="381">
        <f>SUMIF('MASTER TT'!$I$1:$I$5897,$A$1:$A$721,'MASTER TT'!$U$1:$U$5897)</f>
        <v>0</v>
      </c>
      <c r="X108" s="381">
        <f>SUMIF('MASTER TT'!$I$1:$I$5897,$A$1:$A$721,'MASTER TT'!$W$1:$W$5897)</f>
        <v>0</v>
      </c>
      <c r="Y108" s="381">
        <f>SUMIF('MASTER TT'!$I$1:$I$5897,$A$1:$A$721,'MASTER TT'!$X$1:$X$5897)</f>
        <v>0</v>
      </c>
      <c r="Z108" s="381">
        <f>SUMIF('MASTER TT'!$I$1:$I$5897,$A$1:$A$721,'MASTER TT'!$Y$1:$Y$5897)</f>
        <v>0</v>
      </c>
      <c r="AA108" s="381">
        <f>SUMIF('MASTER TT'!$I$1:$I$5897,$A$1:$A$721,'MASTER TT'!$Z$1:$Z$5897)</f>
        <v>0</v>
      </c>
      <c r="AB108" s="381">
        <f>SUMIF('MASTER TT'!$I$1:$I$5905,$A$1:$A$721,'MASTER TT'!$V$1:$V$5905)</f>
        <v>0</v>
      </c>
      <c r="AC108" s="381">
        <f>SUMIF('MASTER TT'!$I$1:$I$5905,$A$1:$A$721,'MASTER TT'!$AB$1:$AB$5905)</f>
        <v>0</v>
      </c>
      <c r="AD108" s="381">
        <f>SUMIF('MASTER TT'!$I$1:$I$5905,$A$1:$A$721,'MASTER TT'!$P$1:$P$5905)</f>
        <v>0</v>
      </c>
      <c r="AE108" s="381">
        <f t="shared" si="2"/>
        <v>0</v>
      </c>
      <c r="AF108" s="382" t="e">
        <f t="shared" si="10"/>
        <v>#REF!</v>
      </c>
      <c r="AG108" s="383"/>
    </row>
    <row r="109" spans="1:33" ht="14.25" customHeight="1">
      <c r="A109" s="374" t="s">
        <v>3485</v>
      </c>
      <c r="B109" s="375" t="str">
        <f>VLOOKUP($A$2:$A$1749,'ENTER STAFF #S HERE'!$A$1:$B$5073,2,FALSE)</f>
        <v>C0666</v>
      </c>
      <c r="C109" s="374" t="s">
        <v>6615</v>
      </c>
      <c r="D109" s="374" t="s">
        <v>6591</v>
      </c>
      <c r="E109" s="388"/>
      <c r="F109" s="388"/>
      <c r="G109" s="374" t="s">
        <v>5663</v>
      </c>
      <c r="H109" s="377">
        <f t="shared" si="0"/>
        <v>48</v>
      </c>
      <c r="I109" s="378" t="e">
        <f>SUMIFS('MASTER TT'!$J$2:$J$11126,'MASTER TT'!$I$2:$I$1126,A109:A18485,'MASTER TT'!$L$2:$L$11126,"&gt;0",'MASTER TT'!$AM$2:$AM$11126,"JAN-APRIL 2026")</f>
        <v>#VALUE!</v>
      </c>
      <c r="J109" s="378">
        <f>SUMIFS('MASTER TT'!$J$2:$J$11126,'MASTER TT'!$I$2:$I$11126,A109:A10149,'MASTER TT'!$L$2:$L$11126,"&gt;0",'MASTER TT'!$AM$2:$AM$11126,"MAY-AUG 2025")</f>
        <v>0</v>
      </c>
      <c r="K109" s="378">
        <f>SUMIFS('MASTER TT'!$J$2:$J$11126,'MASTER TT'!$I$2:$I$11126,A109:A10149,'MASTER TT'!$L$2:$L$11126,"&gt;0",'MASTER TT'!$AM$2:$AM$11126,"SEP-DEC 2025")</f>
        <v>0</v>
      </c>
      <c r="L109" s="378" t="e">
        <f t="shared" si="1"/>
        <v>#VALUE!</v>
      </c>
      <c r="M109" s="379">
        <f>SUMIFS('MASTER TT'!$J$2:$J$1126,'MASTER TT'!$I$2:$I$1126,A109:A10149,'MASTER TT'!$L$2:$L$1126,"&gt;0",'MASTER TT'!$AM$2:$AM$1126,"JAN-APRIL 2025",'MASTER TT'!$AC$2:$AC$1126,"SOT")</f>
        <v>0</v>
      </c>
      <c r="N109" s="379">
        <f>SUMIFS('MASTER TT'!$J$2:$J$1126,'MASTER TT'!$I$2:$I$1126,A109:A10149,'MASTER TT'!$L$2:$L$1126,"&gt;0",'MASTER TT'!$AM$2:$AM$1126,"JAN-APRIL 2025",'MASTER TT'!$AC$2:$AC$1126,"SOB")</f>
        <v>0</v>
      </c>
      <c r="O109" s="379">
        <f>SUMIFS('MASTER TT'!$J$2:$J$1126,'MASTER TT'!$I$2:$I$1126,A109:A10149,'MASTER TT'!$L$2:$L$1126,"&gt;0",'MASTER TT'!$AM$2:$AM$1126,"JAN-APRIL 2025",'MASTER TT'!$AC$2:$AC$1126,"SEASS")</f>
        <v>0</v>
      </c>
      <c r="P109" s="379">
        <f>SUMIFS('MASTER TT'!$J$2:$J$1126,'MASTER TT'!$I$2:$I$1126,A109:A10149,'MASTER TT'!$L$2:$L$1126,"&gt;0",'MASTER TT'!$AM$2:$AM$1126,"JAN-APRIL 2025",'MASTER TT'!$AC$2:$AC$1126,"PTTI")</f>
        <v>0</v>
      </c>
      <c r="Q109" s="381">
        <f>SUMIF('MASTER TT'!$I$1:$I$5897,$A$1:$A$721,'MASTER TT'!$O$1:$O$5897)</f>
        <v>0</v>
      </c>
      <c r="R109" s="381">
        <f>SUMIF('MASTER TT'!$I$1:$I$5897,$A$1:$A$721,'MASTER TT'!$N$1:$N$5897)</f>
        <v>0</v>
      </c>
      <c r="S109" s="381">
        <f>SUMIF('MASTER TT'!$I$1:$I$5897,$A$1:$A$721,'MASTER TT'!$Q$1:$Q$5897)</f>
        <v>0</v>
      </c>
      <c r="T109" s="381">
        <f>SUMIF('MASTER TT'!$I$1:$I$5897,$A$1:$A$721,'MASTER TT'!$S$1:$S$5897)</f>
        <v>0</v>
      </c>
      <c r="U109" s="381">
        <f>SUMIF('MASTER TT'!$I$1:$I$5897,$A$1:$A$721,'MASTER TT'!$R$1:$R$5897)</f>
        <v>0</v>
      </c>
      <c r="V109" s="381">
        <f>SUMIF('MASTER TT'!$I$1:$I$5897,$A$1:$A$721,'MASTER TT'!$T$1:$T$5897)</f>
        <v>0</v>
      </c>
      <c r="W109" s="381">
        <f>SUMIF('MASTER TT'!$I$1:$I$5897,$A$1:$A$721,'MASTER TT'!$U$1:$U$5897)</f>
        <v>0</v>
      </c>
      <c r="X109" s="381">
        <f>SUMIF('MASTER TT'!$I$1:$I$5897,$A$1:$A$721,'MASTER TT'!$W$1:$W$5897)</f>
        <v>0</v>
      </c>
      <c r="Y109" s="381">
        <f>SUMIF('MASTER TT'!$I$1:$I$5897,$A$1:$A$721,'MASTER TT'!$X$1:$X$5897)</f>
        <v>0</v>
      </c>
      <c r="Z109" s="381">
        <f>SUMIF('MASTER TT'!$I$1:$I$5897,$A$1:$A$721,'MASTER TT'!$Y$1:$Y$5897)</f>
        <v>0</v>
      </c>
      <c r="AA109" s="381">
        <f>SUMIF('MASTER TT'!$I$1:$I$5897,$A$1:$A$721,'MASTER TT'!$Z$1:$Z$5897)</f>
        <v>0</v>
      </c>
      <c r="AB109" s="381">
        <f>SUMIF('MASTER TT'!$I$1:$I$5905,$A$1:$A$721,'MASTER TT'!$V$1:$V$5905)</f>
        <v>0</v>
      </c>
      <c r="AC109" s="381">
        <f>SUMIF('MASTER TT'!$I$1:$I$5905,$A$1:$A$721,'MASTER TT'!$AB$1:$AB$5905)</f>
        <v>0</v>
      </c>
      <c r="AD109" s="381">
        <f>SUMIF('MASTER TT'!$I$1:$I$5905,$A$1:$A$721,'MASTER TT'!$P$1:$P$5905)</f>
        <v>0</v>
      </c>
      <c r="AE109" s="381">
        <f t="shared" si="2"/>
        <v>0</v>
      </c>
      <c r="AF109" s="382" t="e">
        <f t="shared" si="10"/>
        <v>#REF!</v>
      </c>
      <c r="AG109" s="383"/>
    </row>
    <row r="110" spans="1:33" ht="14.25" customHeight="1">
      <c r="A110" s="374" t="s">
        <v>3617</v>
      </c>
      <c r="B110" s="375" t="str">
        <f>VLOOKUP($A$2:$A$1749,'ENTER STAFF #S HERE'!$A$1:$B$5073,2,FALSE)</f>
        <v>C1632</v>
      </c>
      <c r="C110" s="374" t="s">
        <v>6615</v>
      </c>
      <c r="D110" s="384" t="s">
        <v>6591</v>
      </c>
      <c r="E110" s="388"/>
      <c r="F110" s="387"/>
      <c r="G110" s="374" t="s">
        <v>5663</v>
      </c>
      <c r="H110" s="377">
        <f t="shared" si="0"/>
        <v>48</v>
      </c>
      <c r="I110" s="378" t="e">
        <f>SUMIFS('MASTER TT'!$J$2:$J$11126,'MASTER TT'!$I$2:$I$1126,A110:A18486,'MASTER TT'!$L$2:$L$11126,"&gt;0",'MASTER TT'!$AM$2:$AM$11126,"JAN-APRIL 2026")</f>
        <v>#VALUE!</v>
      </c>
      <c r="J110" s="378">
        <f>SUMIFS('MASTER TT'!$J$2:$J$11126,'MASTER TT'!$I$2:$I$11126,A110:A10150,'MASTER TT'!$L$2:$L$11126,"&gt;0",'MASTER TT'!$AM$2:$AM$11126,"MAY-AUG 2025")</f>
        <v>0</v>
      </c>
      <c r="K110" s="378">
        <f>SUMIFS('MASTER TT'!$J$2:$J$11126,'MASTER TT'!$I$2:$I$11126,A110:A10150,'MASTER TT'!$L$2:$L$11126,"&gt;0",'MASTER TT'!$AM$2:$AM$11126,"SEP-DEC 2025")</f>
        <v>0</v>
      </c>
      <c r="L110" s="378" t="e">
        <f t="shared" si="1"/>
        <v>#VALUE!</v>
      </c>
      <c r="M110" s="379">
        <f>SUMIFS('MASTER TT'!$J$2:$J$1126,'MASTER TT'!$I$2:$I$1126,A110:A10150,'MASTER TT'!$L$2:$L$1126,"&gt;0",'MASTER TT'!$AM$2:$AM$1126,"JAN-APRIL 2025",'MASTER TT'!$AC$2:$AC$1126,"SOT")</f>
        <v>0</v>
      </c>
      <c r="N110" s="379">
        <f>SUMIFS('MASTER TT'!$J$2:$J$1126,'MASTER TT'!$I$2:$I$1126,A110:A10150,'MASTER TT'!$L$2:$L$1126,"&gt;0",'MASTER TT'!$AM$2:$AM$1126,"JAN-APRIL 2025",'MASTER TT'!$AC$2:$AC$1126,"SOB")</f>
        <v>0</v>
      </c>
      <c r="O110" s="379">
        <f>SUMIFS('MASTER TT'!$J$2:$J$1126,'MASTER TT'!$I$2:$I$1126,A110:A10150,'MASTER TT'!$L$2:$L$1126,"&gt;0",'MASTER TT'!$AM$2:$AM$1126,"JAN-APRIL 2025",'MASTER TT'!$AC$2:$AC$1126,"SEASS")</f>
        <v>0</v>
      </c>
      <c r="P110" s="379">
        <f>SUMIFS('MASTER TT'!$J$2:$J$1126,'MASTER TT'!$I$2:$I$1126,A110:A10150,'MASTER TT'!$L$2:$L$1126,"&gt;0",'MASTER TT'!$AM$2:$AM$1126,"JAN-APRIL 2025",'MASTER TT'!$AC$2:$AC$1126,"PTTI")</f>
        <v>0</v>
      </c>
      <c r="Q110" s="381">
        <f>SUMIF('MASTER TT'!$I$1:$I$5897,$A$1:$A$721,'MASTER TT'!$O$1:$O$5897)</f>
        <v>0</v>
      </c>
      <c r="R110" s="381">
        <f>SUMIF('MASTER TT'!$I$1:$I$5897,$A$1:$A$721,'MASTER TT'!$N$1:$N$5897)</f>
        <v>0</v>
      </c>
      <c r="S110" s="381">
        <f>SUMIF('MASTER TT'!$I$1:$I$5897,$A$1:$A$721,'MASTER TT'!$Q$1:$Q$5897)</f>
        <v>0</v>
      </c>
      <c r="T110" s="381">
        <f>SUMIF('MASTER TT'!$I$1:$I$5897,$A$1:$A$721,'MASTER TT'!$S$1:$S$5897)</f>
        <v>0</v>
      </c>
      <c r="U110" s="381">
        <f>SUMIF('MASTER TT'!$I$1:$I$5897,$A$1:$A$721,'MASTER TT'!$R$1:$R$5897)</f>
        <v>0</v>
      </c>
      <c r="V110" s="381">
        <f>SUMIF('MASTER TT'!$I$1:$I$5897,$A$1:$A$721,'MASTER TT'!$T$1:$T$5897)</f>
        <v>0</v>
      </c>
      <c r="W110" s="381">
        <f>SUMIF('MASTER TT'!$I$1:$I$5897,$A$1:$A$721,'MASTER TT'!$U$1:$U$5897)</f>
        <v>0</v>
      </c>
      <c r="X110" s="381">
        <f>SUMIF('MASTER TT'!$I$1:$I$5897,$A$1:$A$721,'MASTER TT'!$W$1:$W$5897)</f>
        <v>0</v>
      </c>
      <c r="Y110" s="381">
        <f>SUMIF('MASTER TT'!$I$1:$I$5897,$A$1:$A$721,'MASTER TT'!$X$1:$X$5897)</f>
        <v>0</v>
      </c>
      <c r="Z110" s="381">
        <f>SUMIF('MASTER TT'!$I$1:$I$5897,$A$1:$A$721,'MASTER TT'!$Y$1:$Y$5897)</f>
        <v>0</v>
      </c>
      <c r="AA110" s="381">
        <f>SUMIF('MASTER TT'!$I$1:$I$5897,$A$1:$A$721,'MASTER TT'!$Z$1:$Z$5897)</f>
        <v>0</v>
      </c>
      <c r="AB110" s="381">
        <f>SUMIF('MASTER TT'!$I$1:$I$5905,$A$1:$A$721,'MASTER TT'!$V$1:$V$5905)</f>
        <v>0</v>
      </c>
      <c r="AC110" s="381">
        <f>SUMIF('MASTER TT'!$I$1:$I$5905,$A$1:$A$721,'MASTER TT'!$AB$1:$AB$5905)</f>
        <v>0</v>
      </c>
      <c r="AD110" s="381">
        <f>SUMIF('MASTER TT'!$I$1:$I$5905,$A$1:$A$721,'MASTER TT'!$P$1:$P$5905)</f>
        <v>0</v>
      </c>
      <c r="AE110" s="381">
        <f t="shared" si="2"/>
        <v>0</v>
      </c>
      <c r="AF110" s="382" t="e">
        <f t="shared" si="10"/>
        <v>#REF!</v>
      </c>
      <c r="AG110" s="383"/>
    </row>
    <row r="111" spans="1:33" ht="14.25" customHeight="1">
      <c r="A111" s="376" t="s">
        <v>4155</v>
      </c>
      <c r="B111" s="375" t="str">
        <f>VLOOKUP($A$2:$A$1749,'ENTER STAFF #S HERE'!$A$1:$B$5073,2,FALSE)</f>
        <v>C1818</v>
      </c>
      <c r="C111" s="374" t="s">
        <v>6615</v>
      </c>
      <c r="D111" s="384" t="s">
        <v>6597</v>
      </c>
      <c r="E111" s="384" t="s">
        <v>6072</v>
      </c>
      <c r="F111" s="374" t="s">
        <v>6600</v>
      </c>
      <c r="G111" s="374" t="s">
        <v>5663</v>
      </c>
      <c r="H111" s="377">
        <f t="shared" si="0"/>
        <v>48</v>
      </c>
      <c r="I111" s="378" t="e">
        <f>SUMIFS('MASTER TT'!$J$2:$J$11126,'MASTER TT'!$I$2:$I$1126,A111:A18487,'MASTER TT'!$L$2:$L$11126,"&gt;0",'MASTER TT'!$AM$2:$AM$11126,"JAN-APRIL 2026")</f>
        <v>#VALUE!</v>
      </c>
      <c r="J111" s="378">
        <f>SUMIFS('MASTER TT'!$J$2:$J$11126,'MASTER TT'!$I$2:$I$11126,A111:A10151,'MASTER TT'!$L$2:$L$11126,"&gt;0",'MASTER TT'!$AM$2:$AM$11126,"MAY-AUG 2025")</f>
        <v>0</v>
      </c>
      <c r="K111" s="378">
        <f>SUMIFS('MASTER TT'!$J$2:$J$11126,'MASTER TT'!$I$2:$I$11126,A111:A10151,'MASTER TT'!$L$2:$L$11126,"&gt;0",'MASTER TT'!$AM$2:$AM$11126,"SEP-DEC 2025")</f>
        <v>0</v>
      </c>
      <c r="L111" s="378" t="e">
        <f t="shared" si="1"/>
        <v>#VALUE!</v>
      </c>
      <c r="M111" s="379">
        <f>SUMIFS('MASTER TT'!$J$2:$J$1126,'MASTER TT'!$I$2:$I$1126,A111:A10151,'MASTER TT'!$L$2:$L$1126,"&gt;0",'MASTER TT'!$AM$2:$AM$1126,"JAN-APRIL 2025",'MASTER TT'!$AC$2:$AC$1126,"SOT")</f>
        <v>0</v>
      </c>
      <c r="N111" s="379">
        <f>SUMIFS('MASTER TT'!$J$2:$J$1126,'MASTER TT'!$I$2:$I$1126,A111:A10151,'MASTER TT'!$L$2:$L$1126,"&gt;0",'MASTER TT'!$AM$2:$AM$1126,"JAN-APRIL 2025",'MASTER TT'!$AC$2:$AC$1126,"SOB")</f>
        <v>0</v>
      </c>
      <c r="O111" s="379">
        <f>SUMIFS('MASTER TT'!$J$2:$J$1126,'MASTER TT'!$I$2:$I$1126,A111:A10151,'MASTER TT'!$L$2:$L$1126,"&gt;0",'MASTER TT'!$AM$2:$AM$1126,"JAN-APRIL 2025",'MASTER TT'!$AC$2:$AC$1126,"SEASS")</f>
        <v>0</v>
      </c>
      <c r="P111" s="379">
        <f>SUMIFS('MASTER TT'!$J$2:$J$1126,'MASTER TT'!$I$2:$I$1126,A111:A10151,'MASTER TT'!$L$2:$L$1126,"&gt;0",'MASTER TT'!$AM$2:$AM$1126,"JAN-APRIL 2025",'MASTER TT'!$AC$2:$AC$1126,"PTTI")</f>
        <v>0</v>
      </c>
      <c r="Q111" s="381">
        <f>SUMIF('MASTER TT'!$I$1:$I$5897,$A$1:$A$721,'MASTER TT'!$O$1:$O$5897)</f>
        <v>0</v>
      </c>
      <c r="R111" s="381">
        <f>SUMIF('MASTER TT'!$I$1:$I$5897,$A$1:$A$721,'MASTER TT'!$N$1:$N$5897)</f>
        <v>0</v>
      </c>
      <c r="S111" s="381">
        <f>SUMIF('MASTER TT'!$I$1:$I$5897,$A$1:$A$721,'MASTER TT'!$Q$1:$Q$5897)</f>
        <v>0</v>
      </c>
      <c r="T111" s="381">
        <f>SUMIF('MASTER TT'!$I$1:$I$5897,$A$1:$A$721,'MASTER TT'!$S$1:$S$5897)</f>
        <v>0</v>
      </c>
      <c r="U111" s="381">
        <f>SUMIF('MASTER TT'!$I$1:$I$5897,$A$1:$A$721,'MASTER TT'!$R$1:$R$5897)</f>
        <v>0</v>
      </c>
      <c r="V111" s="381">
        <f>SUMIF('MASTER TT'!$I$1:$I$5897,$A$1:$A$721,'MASTER TT'!$T$1:$T$5897)</f>
        <v>0</v>
      </c>
      <c r="W111" s="381">
        <f>SUMIF('MASTER TT'!$I$1:$I$5897,$A$1:$A$721,'MASTER TT'!$U$1:$U$5897)</f>
        <v>0</v>
      </c>
      <c r="X111" s="381">
        <f>SUMIF('MASTER TT'!$I$1:$I$5897,$A$1:$A$721,'MASTER TT'!$W$1:$W$5897)</f>
        <v>8</v>
      </c>
      <c r="Y111" s="381">
        <f>SUMIF('MASTER TT'!$I$1:$I$5897,$A$1:$A$721,'MASTER TT'!$X$1:$X$5897)</f>
        <v>0</v>
      </c>
      <c r="Z111" s="381">
        <f>SUMIF('MASTER TT'!$I$1:$I$5897,$A$1:$A$721,'MASTER TT'!$Y$1:$Y$5897)</f>
        <v>0</v>
      </c>
      <c r="AA111" s="381">
        <f>SUMIF('MASTER TT'!$I$1:$I$5897,$A$1:$A$721,'MASTER TT'!$Z$1:$Z$5897)</f>
        <v>0</v>
      </c>
      <c r="AB111" s="381">
        <f>SUMIF('MASTER TT'!$I$1:$I$5905,$A$1:$A$721,'MASTER TT'!$V$1:$V$5905)</f>
        <v>0</v>
      </c>
      <c r="AC111" s="381">
        <f>SUMIF('MASTER TT'!$I$1:$I$5905,$A$1:$A$721,'MASTER TT'!$AB$1:$AB$5905)</f>
        <v>0</v>
      </c>
      <c r="AD111" s="381">
        <f>SUMIF('MASTER TT'!$I$1:$I$5905,$A$1:$A$721,'MASTER TT'!$P$1:$P$5905)</f>
        <v>0</v>
      </c>
      <c r="AE111" s="381">
        <f t="shared" si="2"/>
        <v>8</v>
      </c>
      <c r="AF111" s="382" t="e">
        <f t="shared" si="10"/>
        <v>#REF!</v>
      </c>
      <c r="AG111" s="383"/>
    </row>
    <row r="112" spans="1:33" ht="14.25" customHeight="1">
      <c r="A112" s="374" t="s">
        <v>4337</v>
      </c>
      <c r="B112" s="375">
        <f>VLOOKUP($A$2:$A$1749,'ENTER STAFF #S HERE'!$A$1:$B$5073,2,FALSE)</f>
        <v>0</v>
      </c>
      <c r="C112" s="374" t="s">
        <v>6615</v>
      </c>
      <c r="D112" s="374" t="s">
        <v>6595</v>
      </c>
      <c r="E112" s="384" t="s">
        <v>6072</v>
      </c>
      <c r="F112" s="388"/>
      <c r="G112" s="374" t="s">
        <v>5663</v>
      </c>
      <c r="H112" s="377">
        <f t="shared" si="0"/>
        <v>48</v>
      </c>
      <c r="I112" s="378" t="e">
        <f>SUMIFS('MASTER TT'!$J$2:$J$11126,'MASTER TT'!$I$2:$I$1126,A112:A18488,'MASTER TT'!$L$2:$L$11126,"&gt;0",'MASTER TT'!$AM$2:$AM$11126,"JAN-APRIL 2026")</f>
        <v>#VALUE!</v>
      </c>
      <c r="J112" s="378">
        <f>SUMIFS('MASTER TT'!$J$2:$J$11126,'MASTER TT'!$I$2:$I$11126,A112:A10152,'MASTER TT'!$L$2:$L$11126,"&gt;0",'MASTER TT'!$AM$2:$AM$11126,"MAY-AUG 2025")</f>
        <v>0</v>
      </c>
      <c r="K112" s="378">
        <f>SUMIFS('MASTER TT'!$J$2:$J$11126,'MASTER TT'!$I$2:$I$11126,A112:A10152,'MASTER TT'!$L$2:$L$11126,"&gt;0",'MASTER TT'!$AM$2:$AM$11126,"SEP-DEC 2025")</f>
        <v>0</v>
      </c>
      <c r="L112" s="378" t="e">
        <f t="shared" si="1"/>
        <v>#VALUE!</v>
      </c>
      <c r="M112" s="379">
        <f>SUMIFS('MASTER TT'!$J$2:$J$1126,'MASTER TT'!$I$2:$I$1126,A112:A10152,'MASTER TT'!$L$2:$L$1126,"&gt;0",'MASTER TT'!$AM$2:$AM$1126,"JAN-APRIL 2025",'MASTER TT'!$AC$2:$AC$1126,"SOT")</f>
        <v>0</v>
      </c>
      <c r="N112" s="379">
        <f>SUMIFS('MASTER TT'!$J$2:$J$1126,'MASTER TT'!$I$2:$I$1126,A112:A10152,'MASTER TT'!$L$2:$L$1126,"&gt;0",'MASTER TT'!$AM$2:$AM$1126,"JAN-APRIL 2025",'MASTER TT'!$AC$2:$AC$1126,"SOB")</f>
        <v>0</v>
      </c>
      <c r="O112" s="379">
        <f>SUMIFS('MASTER TT'!$J$2:$J$1126,'MASTER TT'!$I$2:$I$1126,A112:A10152,'MASTER TT'!$L$2:$L$1126,"&gt;0",'MASTER TT'!$AM$2:$AM$1126,"JAN-APRIL 2025",'MASTER TT'!$AC$2:$AC$1126,"SEASS")</f>
        <v>0</v>
      </c>
      <c r="P112" s="379">
        <f>SUMIFS('MASTER TT'!$J$2:$J$1126,'MASTER TT'!$I$2:$I$1126,A112:A10152,'MASTER TT'!$L$2:$L$1126,"&gt;0",'MASTER TT'!$AM$2:$AM$1126,"JAN-APRIL 2025",'MASTER TT'!$AC$2:$AC$1126,"PTTI")</f>
        <v>0</v>
      </c>
      <c r="Q112" s="381">
        <f>SUMIF('MASTER TT'!$I$1:$I$5897,$A$1:$A$721,'MASTER TT'!$O$1:$O$5897)</f>
        <v>0</v>
      </c>
      <c r="R112" s="381">
        <f>SUMIF('MASTER TT'!$I$1:$I$5897,$A$1:$A$721,'MASTER TT'!$N$1:$N$5897)</f>
        <v>0</v>
      </c>
      <c r="S112" s="381">
        <f>SUMIF('MASTER TT'!$I$1:$I$5897,$A$1:$A$721,'MASTER TT'!$Q$1:$Q$5897)</f>
        <v>0</v>
      </c>
      <c r="T112" s="381">
        <f>SUMIF('MASTER TT'!$I$1:$I$5897,$A$1:$A$721,'MASTER TT'!$S$1:$S$5897)</f>
        <v>0</v>
      </c>
      <c r="U112" s="381">
        <f>SUMIF('MASTER TT'!$I$1:$I$5897,$A$1:$A$721,'MASTER TT'!$R$1:$R$5897)</f>
        <v>0</v>
      </c>
      <c r="V112" s="381">
        <f>SUMIF('MASTER TT'!$I$1:$I$5897,$A$1:$A$721,'MASTER TT'!$T$1:$T$5897)</f>
        <v>0</v>
      </c>
      <c r="W112" s="381">
        <f>SUMIF('MASTER TT'!$I$1:$I$5897,$A$1:$A$721,'MASTER TT'!$U$1:$U$5897)</f>
        <v>0</v>
      </c>
      <c r="X112" s="381">
        <f>SUMIF('MASTER TT'!$I$1:$I$5897,$A$1:$A$721,'MASTER TT'!$W$1:$W$5897)</f>
        <v>0</v>
      </c>
      <c r="Y112" s="381">
        <f>SUMIF('MASTER TT'!$I$1:$I$5897,$A$1:$A$721,'MASTER TT'!$X$1:$X$5897)</f>
        <v>0</v>
      </c>
      <c r="Z112" s="381">
        <f>SUMIF('MASTER TT'!$I$1:$I$5897,$A$1:$A$721,'MASTER TT'!$Y$1:$Y$5897)</f>
        <v>0</v>
      </c>
      <c r="AA112" s="381">
        <f>SUMIF('MASTER TT'!$I$1:$I$5897,$A$1:$A$721,'MASTER TT'!$Z$1:$Z$5897)</f>
        <v>0</v>
      </c>
      <c r="AB112" s="381">
        <f>SUMIF('MASTER TT'!$I$1:$I$5905,$A$1:$A$721,'MASTER TT'!$V$1:$V$5905)</f>
        <v>0</v>
      </c>
      <c r="AC112" s="381">
        <f>SUMIF('MASTER TT'!$I$1:$I$5905,$A$1:$A$721,'MASTER TT'!$AB$1:$AB$5905)</f>
        <v>0</v>
      </c>
      <c r="AD112" s="381">
        <f>SUMIF('MASTER TT'!$I$1:$I$5905,$A$1:$A$721,'MASTER TT'!$P$1:$P$5905)</f>
        <v>0</v>
      </c>
      <c r="AE112" s="381">
        <f t="shared" si="2"/>
        <v>0</v>
      </c>
      <c r="AF112" s="382" t="e">
        <f t="shared" si="10"/>
        <v>#REF!</v>
      </c>
      <c r="AG112" s="383"/>
    </row>
    <row r="113" spans="1:33" ht="14.25" customHeight="1">
      <c r="A113" s="374" t="s">
        <v>3619</v>
      </c>
      <c r="B113" s="375" t="str">
        <f>VLOOKUP($A$2:$A$1749,'ENTER STAFF #S HERE'!$A$1:$B$5073,2,FALSE)</f>
        <v>C1633</v>
      </c>
      <c r="C113" s="374" t="s">
        <v>6615</v>
      </c>
      <c r="D113" s="384" t="s">
        <v>6591</v>
      </c>
      <c r="E113" s="388"/>
      <c r="F113" s="388"/>
      <c r="G113" s="374" t="s">
        <v>63</v>
      </c>
      <c r="H113" s="377">
        <f t="shared" si="0"/>
        <v>72</v>
      </c>
      <c r="I113" s="378" t="e">
        <f>SUMIFS('MASTER TT'!$J$2:$J$11126,'MASTER TT'!$I$2:$I$1126,A113:A18489,'MASTER TT'!$L$2:$L$11126,"&gt;0",'MASTER TT'!$AM$2:$AM$11126,"JAN-APRIL 2026")</f>
        <v>#VALUE!</v>
      </c>
      <c r="J113" s="378">
        <f>SUMIFS('MASTER TT'!$J$2:$J$11126,'MASTER TT'!$I$2:$I$11126,A113:A10153,'MASTER TT'!$L$2:$L$11126,"&gt;0",'MASTER TT'!$AM$2:$AM$11126,"MAY-AUG 2025")</f>
        <v>0</v>
      </c>
      <c r="K113" s="378">
        <f>SUMIFS('MASTER TT'!$J$2:$J$11126,'MASTER TT'!$I$2:$I$11126,A113:A10153,'MASTER TT'!$L$2:$L$11126,"&gt;0",'MASTER TT'!$AM$2:$AM$11126,"SEP-DEC 2025")</f>
        <v>0</v>
      </c>
      <c r="L113" s="378" t="e">
        <f t="shared" si="1"/>
        <v>#VALUE!</v>
      </c>
      <c r="M113" s="379">
        <f>SUMIFS('MASTER TT'!$J$2:$J$1126,'MASTER TT'!$I$2:$I$1126,A113:A10153,'MASTER TT'!$L$2:$L$1126,"&gt;0",'MASTER TT'!$AM$2:$AM$1126,"JAN-APRIL 2025",'MASTER TT'!$AC$2:$AC$1126,"SOT")</f>
        <v>0</v>
      </c>
      <c r="N113" s="379">
        <f>SUMIFS('MASTER TT'!$J$2:$J$1126,'MASTER TT'!$I$2:$I$1126,A113:A10153,'MASTER TT'!$L$2:$L$1126,"&gt;0",'MASTER TT'!$AM$2:$AM$1126,"JAN-APRIL 2025",'MASTER TT'!$AC$2:$AC$1126,"SOB")</f>
        <v>0</v>
      </c>
      <c r="O113" s="379">
        <f>SUMIFS('MASTER TT'!$J$2:$J$1126,'MASTER TT'!$I$2:$I$1126,A113:A10153,'MASTER TT'!$L$2:$L$1126,"&gt;0",'MASTER TT'!$AM$2:$AM$1126,"JAN-APRIL 2025",'MASTER TT'!$AC$2:$AC$1126,"SEASS")</f>
        <v>0</v>
      </c>
      <c r="P113" s="379">
        <f>SUMIFS('MASTER TT'!$J$2:$J$1126,'MASTER TT'!$I$2:$I$1126,A113:A10153,'MASTER TT'!$L$2:$L$1126,"&gt;0",'MASTER TT'!$AM$2:$AM$1126,"JAN-APRIL 2025",'MASTER TT'!$AC$2:$AC$1126,"PTTI")</f>
        <v>0</v>
      </c>
      <c r="Q113" s="381">
        <f>SUMIF('MASTER TT'!$I$1:$I$5897,$A$1:$A$721,'MASTER TT'!$O$1:$O$5897)</f>
        <v>0</v>
      </c>
      <c r="R113" s="381">
        <f>SUMIF('MASTER TT'!$I$1:$I$5897,$A$1:$A$721,'MASTER TT'!$N$1:$N$5897)</f>
        <v>0</v>
      </c>
      <c r="S113" s="381">
        <f>SUMIF('MASTER TT'!$I$1:$I$5897,$A$1:$A$721,'MASTER TT'!$Q$1:$Q$5897)</f>
        <v>0</v>
      </c>
      <c r="T113" s="381">
        <f>SUMIF('MASTER TT'!$I$1:$I$5897,$A$1:$A$721,'MASTER TT'!$S$1:$S$5897)</f>
        <v>0</v>
      </c>
      <c r="U113" s="381">
        <f>SUMIF('MASTER TT'!$I$1:$I$5897,$A$1:$A$721,'MASTER TT'!$R$1:$R$5897)</f>
        <v>0</v>
      </c>
      <c r="V113" s="381">
        <f>SUMIF('MASTER TT'!$I$1:$I$5897,$A$1:$A$721,'MASTER TT'!$T$1:$T$5897)</f>
        <v>0</v>
      </c>
      <c r="W113" s="381">
        <f>SUMIF('MASTER TT'!$I$1:$I$5897,$A$1:$A$721,'MASTER TT'!$U$1:$U$5897)</f>
        <v>0</v>
      </c>
      <c r="X113" s="381">
        <f>SUMIF('MASTER TT'!$I$1:$I$5897,$A$1:$A$721,'MASTER TT'!$W$1:$W$5897)</f>
        <v>0</v>
      </c>
      <c r="Y113" s="381">
        <f>SUMIF('MASTER TT'!$I$1:$I$5897,$A$1:$A$721,'MASTER TT'!$X$1:$X$5897)</f>
        <v>0</v>
      </c>
      <c r="Z113" s="381">
        <f>SUMIF('MASTER TT'!$I$1:$I$5897,$A$1:$A$721,'MASTER TT'!$Y$1:$Y$5897)</f>
        <v>0</v>
      </c>
      <c r="AA113" s="381">
        <f>SUMIF('MASTER TT'!$I$1:$I$5897,$A$1:$A$721,'MASTER TT'!$Z$1:$Z$5897)</f>
        <v>0</v>
      </c>
      <c r="AB113" s="381">
        <f>SUMIF('MASTER TT'!$I$1:$I$5905,$A$1:$A$721,'MASTER TT'!$V$1:$V$5905)</f>
        <v>0</v>
      </c>
      <c r="AC113" s="381">
        <f>SUMIF('MASTER TT'!$I$1:$I$5905,$A$1:$A$721,'MASTER TT'!$AB$1:$AB$5905)</f>
        <v>0</v>
      </c>
      <c r="AD113" s="381">
        <f>SUMIF('MASTER TT'!$I$1:$I$5905,$A$1:$A$721,'MASTER TT'!$P$1:$P$5905)</f>
        <v>0</v>
      </c>
      <c r="AE113" s="381">
        <f t="shared" si="2"/>
        <v>0</v>
      </c>
      <c r="AF113" s="382" t="e">
        <f t="shared" si="10"/>
        <v>#REF!</v>
      </c>
      <c r="AG113" s="383"/>
    </row>
    <row r="114" spans="1:33" ht="14.25" customHeight="1">
      <c r="A114" s="374" t="s">
        <v>4157</v>
      </c>
      <c r="B114" s="375" t="str">
        <f>VLOOKUP($A$2:$A$1749,'ENTER STAFF #S HERE'!$A$1:$B$5073,2,FALSE)</f>
        <v>C1613</v>
      </c>
      <c r="C114" s="374" t="s">
        <v>6615</v>
      </c>
      <c r="D114" s="384" t="s">
        <v>6595</v>
      </c>
      <c r="E114" s="384" t="s">
        <v>6072</v>
      </c>
      <c r="F114" s="384" t="s">
        <v>6619</v>
      </c>
      <c r="G114" s="374" t="s">
        <v>63</v>
      </c>
      <c r="H114" s="377">
        <f t="shared" si="0"/>
        <v>72</v>
      </c>
      <c r="I114" s="378" t="e">
        <f>SUMIFS('MASTER TT'!$J$2:$J$11126,'MASTER TT'!$I$2:$I$1126,A114:A18490,'MASTER TT'!$L$2:$L$11126,"&gt;0",'MASTER TT'!$AM$2:$AM$11126,"JAN-APRIL 2026")</f>
        <v>#VALUE!</v>
      </c>
      <c r="J114" s="378">
        <f>SUMIFS('MASTER TT'!$J$2:$J$11126,'MASTER TT'!$I$2:$I$11126,A114:A10154,'MASTER TT'!$L$2:$L$11126,"&gt;0",'MASTER TT'!$AM$2:$AM$11126,"MAY-AUG 2025")</f>
        <v>0</v>
      </c>
      <c r="K114" s="378">
        <f>SUMIFS('MASTER TT'!$J$2:$J$11126,'MASTER TT'!$I$2:$I$11126,A114:A10154,'MASTER TT'!$L$2:$L$11126,"&gt;0",'MASTER TT'!$AM$2:$AM$11126,"SEP-DEC 2025")</f>
        <v>0</v>
      </c>
      <c r="L114" s="378" t="e">
        <f t="shared" si="1"/>
        <v>#VALUE!</v>
      </c>
      <c r="M114" s="379">
        <f>SUMIFS('MASTER TT'!$J$2:$J$1126,'MASTER TT'!$I$2:$I$1126,A114:A10154,'MASTER TT'!$L$2:$L$1126,"&gt;0",'MASTER TT'!$AM$2:$AM$1126,"JAN-APRIL 2025",'MASTER TT'!$AC$2:$AC$1126,"SOT")</f>
        <v>0</v>
      </c>
      <c r="N114" s="379">
        <f>SUMIFS('MASTER TT'!$J$2:$J$1126,'MASTER TT'!$I$2:$I$1126,A114:A10154,'MASTER TT'!$L$2:$L$1126,"&gt;0",'MASTER TT'!$AM$2:$AM$1126,"JAN-APRIL 2025",'MASTER TT'!$AC$2:$AC$1126,"SOB")</f>
        <v>0</v>
      </c>
      <c r="O114" s="379">
        <f>SUMIFS('MASTER TT'!$J$2:$J$1126,'MASTER TT'!$I$2:$I$1126,A114:A10154,'MASTER TT'!$L$2:$L$1126,"&gt;0",'MASTER TT'!$AM$2:$AM$1126,"JAN-APRIL 2025",'MASTER TT'!$AC$2:$AC$1126,"SEASS")</f>
        <v>0</v>
      </c>
      <c r="P114" s="379">
        <f>SUMIFS('MASTER TT'!$J$2:$J$1126,'MASTER TT'!$I$2:$I$1126,A114:A10154,'MASTER TT'!$L$2:$L$1126,"&gt;0",'MASTER TT'!$AM$2:$AM$1126,"JAN-APRIL 2025",'MASTER TT'!$AC$2:$AC$1126,"PTTI")</f>
        <v>0</v>
      </c>
      <c r="Q114" s="381">
        <f>SUMIF('MASTER TT'!$I$1:$I$5897,$A$1:$A$721,'MASTER TT'!$O$1:$O$5897)</f>
        <v>0</v>
      </c>
      <c r="R114" s="381">
        <f>SUMIF('MASTER TT'!$I$1:$I$5897,$A$1:$A$721,'MASTER TT'!$N$1:$N$5897)</f>
        <v>0</v>
      </c>
      <c r="S114" s="381">
        <f>SUMIF('MASTER TT'!$I$1:$I$5897,$A$1:$A$721,'MASTER TT'!$Q$1:$Q$5897)</f>
        <v>0</v>
      </c>
      <c r="T114" s="381">
        <f>SUMIF('MASTER TT'!$I$1:$I$5897,$A$1:$A$721,'MASTER TT'!$S$1:$S$5897)</f>
        <v>0</v>
      </c>
      <c r="U114" s="381">
        <f>SUMIF('MASTER TT'!$I$1:$I$5897,$A$1:$A$721,'MASTER TT'!$R$1:$R$5897)</f>
        <v>0</v>
      </c>
      <c r="V114" s="381">
        <f>SUMIF('MASTER TT'!$I$1:$I$5897,$A$1:$A$721,'MASTER TT'!$T$1:$T$5897)</f>
        <v>0</v>
      </c>
      <c r="W114" s="381">
        <f>SUMIF('MASTER TT'!$I$1:$I$5897,$A$1:$A$721,'MASTER TT'!$U$1:$U$5897)</f>
        <v>0</v>
      </c>
      <c r="X114" s="381">
        <f>SUMIF('MASTER TT'!$I$1:$I$5897,$A$1:$A$721,'MASTER TT'!$W$1:$W$5897)</f>
        <v>0</v>
      </c>
      <c r="Y114" s="381">
        <f>SUMIF('MASTER TT'!$I$1:$I$5897,$A$1:$A$721,'MASTER TT'!$X$1:$X$5897)</f>
        <v>0</v>
      </c>
      <c r="Z114" s="381">
        <f>SUMIF('MASTER TT'!$I$1:$I$5897,$A$1:$A$721,'MASTER TT'!$Y$1:$Y$5897)</f>
        <v>0</v>
      </c>
      <c r="AA114" s="381">
        <f>SUMIF('MASTER TT'!$I$1:$I$5897,$A$1:$A$721,'MASTER TT'!$Z$1:$Z$5897)</f>
        <v>0</v>
      </c>
      <c r="AB114" s="381">
        <f>SUMIF('MASTER TT'!$I$1:$I$5905,$A$1:$A$721,'MASTER TT'!$V$1:$V$5905)</f>
        <v>0</v>
      </c>
      <c r="AC114" s="381">
        <f>SUMIF('MASTER TT'!$I$1:$I$5905,$A$1:$A$721,'MASTER TT'!$AB$1:$AB$5905)</f>
        <v>0</v>
      </c>
      <c r="AD114" s="381">
        <f>SUMIF('MASTER TT'!$I$1:$I$5905,$A$1:$A$721,'MASTER TT'!$P$1:$P$5905)</f>
        <v>0</v>
      </c>
      <c r="AE114" s="381">
        <f t="shared" si="2"/>
        <v>0</v>
      </c>
      <c r="AF114" s="382" t="e">
        <f t="shared" si="10"/>
        <v>#REF!</v>
      </c>
      <c r="AG114" s="383"/>
    </row>
    <row r="115" spans="1:33" ht="14.25" customHeight="1">
      <c r="A115" s="374" t="s">
        <v>3687</v>
      </c>
      <c r="B115" s="375" t="str">
        <f>VLOOKUP($A$2:$A$1749,'ENTER STAFF #S HERE'!$A$1:$B$5073,2,FALSE)</f>
        <v>C1272</v>
      </c>
      <c r="C115" s="374" t="s">
        <v>6615</v>
      </c>
      <c r="D115" s="374" t="s">
        <v>6591</v>
      </c>
      <c r="E115" s="387"/>
      <c r="F115" s="388"/>
      <c r="G115" s="374" t="s">
        <v>5663</v>
      </c>
      <c r="H115" s="377">
        <f t="shared" si="0"/>
        <v>48</v>
      </c>
      <c r="I115" s="378" t="e">
        <f>SUMIFS('MASTER TT'!$J$2:$J$11126,'MASTER TT'!$I$2:$I$1126,A115:A18491,'MASTER TT'!$L$2:$L$11126,"&gt;0",'MASTER TT'!$AM$2:$AM$11126,"JAN-APRIL 2026")</f>
        <v>#VALUE!</v>
      </c>
      <c r="J115" s="378">
        <f>SUMIFS('MASTER TT'!$J$2:$J$11126,'MASTER TT'!$I$2:$I$11126,A115:A10155,'MASTER TT'!$L$2:$L$11126,"&gt;0",'MASTER TT'!$AM$2:$AM$11126,"MAY-AUG 2025")</f>
        <v>0</v>
      </c>
      <c r="K115" s="378">
        <f>SUMIFS('MASTER TT'!$J$2:$J$11126,'MASTER TT'!$I$2:$I$11126,A115:A10155,'MASTER TT'!$L$2:$L$11126,"&gt;0",'MASTER TT'!$AM$2:$AM$11126,"SEP-DEC 2025")</f>
        <v>0</v>
      </c>
      <c r="L115" s="378" t="e">
        <f t="shared" si="1"/>
        <v>#VALUE!</v>
      </c>
      <c r="M115" s="379">
        <f>SUMIFS('MASTER TT'!$J$2:$J$1126,'MASTER TT'!$I$2:$I$1126,A115:A10155,'MASTER TT'!$L$2:$L$1126,"&gt;0",'MASTER TT'!$AM$2:$AM$1126,"JAN-APRIL 2025",'MASTER TT'!$AC$2:$AC$1126,"SOT")</f>
        <v>0</v>
      </c>
      <c r="N115" s="379">
        <f>SUMIFS('MASTER TT'!$J$2:$J$1126,'MASTER TT'!$I$2:$I$1126,A115:A10155,'MASTER TT'!$L$2:$L$1126,"&gt;0",'MASTER TT'!$AM$2:$AM$1126,"JAN-APRIL 2025",'MASTER TT'!$AC$2:$AC$1126,"SOB")</f>
        <v>0</v>
      </c>
      <c r="O115" s="379">
        <f>SUMIFS('MASTER TT'!$J$2:$J$1126,'MASTER TT'!$I$2:$I$1126,A115:A10155,'MASTER TT'!$L$2:$L$1126,"&gt;0",'MASTER TT'!$AM$2:$AM$1126,"JAN-APRIL 2025",'MASTER TT'!$AC$2:$AC$1126,"SEASS")</f>
        <v>0</v>
      </c>
      <c r="P115" s="379">
        <f>SUMIFS('MASTER TT'!$J$2:$J$1126,'MASTER TT'!$I$2:$I$1126,A115:A10155,'MASTER TT'!$L$2:$L$1126,"&gt;0",'MASTER TT'!$AM$2:$AM$1126,"JAN-APRIL 2025",'MASTER TT'!$AC$2:$AC$1126,"PTTI")</f>
        <v>0</v>
      </c>
      <c r="Q115" s="381">
        <f>SUMIF('MASTER TT'!$I$1:$I$5897,$A$1:$A$721,'MASTER TT'!$O$1:$O$5897)</f>
        <v>0</v>
      </c>
      <c r="R115" s="381">
        <f>SUMIF('MASTER TT'!$I$1:$I$5897,$A$1:$A$721,'MASTER TT'!$N$1:$N$5897)</f>
        <v>0</v>
      </c>
      <c r="S115" s="381">
        <f>SUMIF('MASTER TT'!$I$1:$I$5897,$A$1:$A$721,'MASTER TT'!$Q$1:$Q$5897)</f>
        <v>0</v>
      </c>
      <c r="T115" s="381">
        <f>SUMIF('MASTER TT'!$I$1:$I$5897,$A$1:$A$721,'MASTER TT'!$S$1:$S$5897)</f>
        <v>0</v>
      </c>
      <c r="U115" s="381">
        <f>SUMIF('MASTER TT'!$I$1:$I$5897,$A$1:$A$721,'MASTER TT'!$R$1:$R$5897)</f>
        <v>0</v>
      </c>
      <c r="V115" s="381">
        <f>SUMIF('MASTER TT'!$I$1:$I$5897,$A$1:$A$721,'MASTER TT'!$T$1:$T$5897)</f>
        <v>0</v>
      </c>
      <c r="W115" s="381">
        <f>SUMIF('MASTER TT'!$I$1:$I$5897,$A$1:$A$721,'MASTER TT'!$U$1:$U$5897)</f>
        <v>0</v>
      </c>
      <c r="X115" s="381">
        <f>SUMIF('MASTER TT'!$I$1:$I$5897,$A$1:$A$721,'MASTER TT'!$W$1:$W$5897)</f>
        <v>0</v>
      </c>
      <c r="Y115" s="381">
        <f>SUMIF('MASTER TT'!$I$1:$I$5897,$A$1:$A$721,'MASTER TT'!$X$1:$X$5897)</f>
        <v>0</v>
      </c>
      <c r="Z115" s="381">
        <f>SUMIF('MASTER TT'!$I$1:$I$5897,$A$1:$A$721,'MASTER TT'!$Y$1:$Y$5897)</f>
        <v>0</v>
      </c>
      <c r="AA115" s="381">
        <f>SUMIF('MASTER TT'!$I$1:$I$5897,$A$1:$A$721,'MASTER TT'!$Z$1:$Z$5897)</f>
        <v>0</v>
      </c>
      <c r="AB115" s="381">
        <f>SUMIF('MASTER TT'!$I$1:$I$5905,$A$1:$A$721,'MASTER TT'!$V$1:$V$5905)</f>
        <v>0</v>
      </c>
      <c r="AC115" s="381">
        <f>SUMIF('MASTER TT'!$I$1:$I$5905,$A$1:$A$721,'MASTER TT'!$AB$1:$AB$5905)</f>
        <v>0</v>
      </c>
      <c r="AD115" s="381">
        <f>SUMIF('MASTER TT'!$I$1:$I$5905,$A$1:$A$721,'MASTER TT'!$P$1:$P$5905)</f>
        <v>0</v>
      </c>
      <c r="AE115" s="381">
        <f t="shared" si="2"/>
        <v>0</v>
      </c>
      <c r="AF115" s="382" t="e">
        <f t="shared" si="10"/>
        <v>#REF!</v>
      </c>
      <c r="AG115" s="383"/>
    </row>
    <row r="116" spans="1:33" ht="14.25" customHeight="1">
      <c r="A116" s="374" t="s">
        <v>3911</v>
      </c>
      <c r="B116" s="375">
        <f>VLOOKUP($A$2:$A$1749,'ENTER STAFF #S HERE'!$A$1:$B$5073,2,FALSE)</f>
        <v>385</v>
      </c>
      <c r="C116" s="374" t="s">
        <v>6615</v>
      </c>
      <c r="D116" s="374" t="s">
        <v>6595</v>
      </c>
      <c r="E116" s="384" t="s">
        <v>6072</v>
      </c>
      <c r="F116" s="384" t="s">
        <v>6620</v>
      </c>
      <c r="G116" s="376" t="s">
        <v>6621</v>
      </c>
      <c r="H116" s="377">
        <f t="shared" si="0"/>
        <v>45</v>
      </c>
      <c r="I116" s="378" t="e">
        <f>SUMIFS('MASTER TT'!$J$2:$J$11126,'MASTER TT'!$I$2:$I$1126,A116:A18492,'MASTER TT'!$L$2:$L$11126,"&gt;0",'MASTER TT'!$AM$2:$AM$11126,"JAN-APRIL 2026")</f>
        <v>#VALUE!</v>
      </c>
      <c r="J116" s="378">
        <f>SUMIFS('MASTER TT'!$J$2:$J$11126,'MASTER TT'!$I$2:$I$11126,A116:A10156,'MASTER TT'!$L$2:$L$11126,"&gt;0",'MASTER TT'!$AM$2:$AM$11126,"MAY-AUG 2025")</f>
        <v>0</v>
      </c>
      <c r="K116" s="378">
        <f>SUMIFS('MASTER TT'!$J$2:$J$11126,'MASTER TT'!$I$2:$I$11126,A116:A10156,'MASTER TT'!$L$2:$L$11126,"&gt;0",'MASTER TT'!$AM$2:$AM$11126,"SEP-DEC 2025")</f>
        <v>0</v>
      </c>
      <c r="L116" s="378" t="e">
        <f t="shared" si="1"/>
        <v>#VALUE!</v>
      </c>
      <c r="M116" s="379">
        <f>SUMIFS('MASTER TT'!$J$2:$J$1126,'MASTER TT'!$I$2:$I$1126,A116:A10156,'MASTER TT'!$L$2:$L$1126,"&gt;0",'MASTER TT'!$AM$2:$AM$1126,"JAN-APRIL 2025",'MASTER TT'!$AC$2:$AC$1126,"SOT")</f>
        <v>0</v>
      </c>
      <c r="N116" s="379">
        <f>SUMIFS('MASTER TT'!$J$2:$J$1126,'MASTER TT'!$I$2:$I$1126,A116:A10156,'MASTER TT'!$L$2:$L$1126,"&gt;0",'MASTER TT'!$AM$2:$AM$1126,"JAN-APRIL 2025",'MASTER TT'!$AC$2:$AC$1126,"SOB")</f>
        <v>0</v>
      </c>
      <c r="O116" s="379">
        <f>SUMIFS('MASTER TT'!$J$2:$J$1126,'MASTER TT'!$I$2:$I$1126,A116:A10156,'MASTER TT'!$L$2:$L$1126,"&gt;0",'MASTER TT'!$AM$2:$AM$1126,"JAN-APRIL 2025",'MASTER TT'!$AC$2:$AC$1126,"SEASS")</f>
        <v>0</v>
      </c>
      <c r="P116" s="379">
        <f>SUMIFS('MASTER TT'!$J$2:$J$1126,'MASTER TT'!$I$2:$I$1126,A116:A10156,'MASTER TT'!$L$2:$L$1126,"&gt;0",'MASTER TT'!$AM$2:$AM$1126,"JAN-APRIL 2025",'MASTER TT'!$AC$2:$AC$1126,"PTTI")</f>
        <v>0</v>
      </c>
      <c r="Q116" s="381">
        <f>SUMIF('MASTER TT'!$I$1:$I$5897,$A$1:$A$721,'MASTER TT'!$O$1:$O$5897)</f>
        <v>0</v>
      </c>
      <c r="R116" s="381">
        <f>SUMIF('MASTER TT'!$I$1:$I$5897,$A$1:$A$721,'MASTER TT'!$N$1:$N$5897)</f>
        <v>0</v>
      </c>
      <c r="S116" s="381">
        <f>SUMIF('MASTER TT'!$I$1:$I$5897,$A$1:$A$721,'MASTER TT'!$Q$1:$Q$5897)</f>
        <v>0</v>
      </c>
      <c r="T116" s="381">
        <f>SUMIF('MASTER TT'!$I$1:$I$5897,$A$1:$A$721,'MASTER TT'!$S$1:$S$5897)</f>
        <v>0</v>
      </c>
      <c r="U116" s="381">
        <f>SUMIF('MASTER TT'!$I$1:$I$5897,$A$1:$A$721,'MASTER TT'!$R$1:$R$5897)</f>
        <v>0</v>
      </c>
      <c r="V116" s="381">
        <f>SUMIF('MASTER TT'!$I$1:$I$5897,$A$1:$A$721,'MASTER TT'!$T$1:$T$5897)</f>
        <v>0</v>
      </c>
      <c r="W116" s="381">
        <f>SUMIF('MASTER TT'!$I$1:$I$5897,$A$1:$A$721,'MASTER TT'!$U$1:$U$5897)</f>
        <v>0</v>
      </c>
      <c r="X116" s="381">
        <f>SUMIF('MASTER TT'!$I$1:$I$5897,$A$1:$A$721,'MASTER TT'!$W$1:$W$5897)</f>
        <v>0</v>
      </c>
      <c r="Y116" s="381">
        <f>SUMIF('MASTER TT'!$I$1:$I$5897,$A$1:$A$721,'MASTER TT'!$X$1:$X$5897)</f>
        <v>0</v>
      </c>
      <c r="Z116" s="381">
        <f>SUMIF('MASTER TT'!$I$1:$I$5897,$A$1:$A$721,'MASTER TT'!$Y$1:$Y$5897)</f>
        <v>0</v>
      </c>
      <c r="AA116" s="381">
        <f>SUMIF('MASTER TT'!$I$1:$I$5897,$A$1:$A$721,'MASTER TT'!$Z$1:$Z$5897)</f>
        <v>0</v>
      </c>
      <c r="AB116" s="381">
        <f>SUMIF('MASTER TT'!$I$1:$I$5905,$A$1:$A$721,'MASTER TT'!$V$1:$V$5905)</f>
        <v>0</v>
      </c>
      <c r="AC116" s="381">
        <f>SUMIF('MASTER TT'!$I$1:$I$5905,$A$1:$A$721,'MASTER TT'!$AB$1:$AB$5905)</f>
        <v>0</v>
      </c>
      <c r="AD116" s="381">
        <f>SUMIF('MASTER TT'!$I$1:$I$5905,$A$1:$A$721,'MASTER TT'!$P$1:$P$5905)</f>
        <v>0</v>
      </c>
      <c r="AE116" s="381">
        <f t="shared" si="2"/>
        <v>0</v>
      </c>
      <c r="AF116" s="382" t="e">
        <f t="shared" si="10"/>
        <v>#REF!</v>
      </c>
      <c r="AG116" s="383"/>
    </row>
    <row r="117" spans="1:33" ht="14.25" customHeight="1">
      <c r="A117" s="400" t="s">
        <v>4338</v>
      </c>
      <c r="B117" s="375" t="str">
        <f>VLOOKUP($A$2:$A$1749,'ENTER STAFF #S HERE'!$A$1:$B$5073,2,FALSE)</f>
        <v>C1925</v>
      </c>
      <c r="C117" s="374" t="s">
        <v>6615</v>
      </c>
      <c r="D117" s="384" t="s">
        <v>6597</v>
      </c>
      <c r="E117" s="374" t="s">
        <v>6072</v>
      </c>
      <c r="F117" s="374" t="s">
        <v>6622</v>
      </c>
      <c r="G117" s="374" t="s">
        <v>5663</v>
      </c>
      <c r="H117" s="377">
        <f t="shared" si="0"/>
        <v>48</v>
      </c>
      <c r="I117" s="378" t="e">
        <f>SUMIFS('MASTER TT'!$J$2:$J$11126,'MASTER TT'!$I$2:$I$1126,A117:A18493,'MASTER TT'!$L$2:$L$11126,"&gt;0",'MASTER TT'!$AM$2:$AM$11126,"JAN-APRIL 2026")</f>
        <v>#VALUE!</v>
      </c>
      <c r="J117" s="378">
        <f>SUMIFS('MASTER TT'!$J$2:$J$11126,'MASTER TT'!$I$2:$I$11126,A117:A10157,'MASTER TT'!$L$2:$L$11126,"&gt;0",'MASTER TT'!$AM$2:$AM$11126,"MAY-AUG 2025")</f>
        <v>0</v>
      </c>
      <c r="K117" s="378">
        <f>SUMIFS('MASTER TT'!$J$2:$J$11126,'MASTER TT'!$I$2:$I$11126,A117:A10157,'MASTER TT'!$L$2:$L$11126,"&gt;0",'MASTER TT'!$AM$2:$AM$11126,"SEP-DEC 2025")</f>
        <v>0</v>
      </c>
      <c r="L117" s="378" t="e">
        <f t="shared" si="1"/>
        <v>#VALUE!</v>
      </c>
      <c r="M117" s="379">
        <f>SUMIFS('MASTER TT'!$J$2:$J$1126,'MASTER TT'!$I$2:$I$1126,A117:A10157,'MASTER TT'!$L$2:$L$1126,"&gt;0",'MASTER TT'!$AM$2:$AM$1126,"JAN-APRIL 2025",'MASTER TT'!$AC$2:$AC$1126,"SOT")</f>
        <v>0</v>
      </c>
      <c r="N117" s="379">
        <f>SUMIFS('MASTER TT'!$J$2:$J$1126,'MASTER TT'!$I$2:$I$1126,A117:A10157,'MASTER TT'!$L$2:$L$1126,"&gt;0",'MASTER TT'!$AM$2:$AM$1126,"JAN-APRIL 2025",'MASTER TT'!$AC$2:$AC$1126,"SOB")</f>
        <v>0</v>
      </c>
      <c r="O117" s="379">
        <f>SUMIFS('MASTER TT'!$J$2:$J$1126,'MASTER TT'!$I$2:$I$1126,A117:A10157,'MASTER TT'!$L$2:$L$1126,"&gt;0",'MASTER TT'!$AM$2:$AM$1126,"JAN-APRIL 2025",'MASTER TT'!$AC$2:$AC$1126,"SEASS")</f>
        <v>0</v>
      </c>
      <c r="P117" s="379">
        <f>SUMIFS('MASTER TT'!$J$2:$J$1126,'MASTER TT'!$I$2:$I$1126,A117:A10157,'MASTER TT'!$L$2:$L$1126,"&gt;0",'MASTER TT'!$AM$2:$AM$1126,"JAN-APRIL 2025",'MASTER TT'!$AC$2:$AC$1126,"PTTI")</f>
        <v>0</v>
      </c>
      <c r="Q117" s="381">
        <f>SUMIF('MASTER TT'!$I$1:$I$5897,$A$1:$A$721,'MASTER TT'!$O$1:$O$5897)</f>
        <v>0</v>
      </c>
      <c r="R117" s="381">
        <f>SUMIF('MASTER TT'!$I$1:$I$5897,$A$1:$A$721,'MASTER TT'!$N$1:$N$5897)</f>
        <v>0</v>
      </c>
      <c r="S117" s="381">
        <f>SUMIF('MASTER TT'!$I$1:$I$5897,$A$1:$A$721,'MASTER TT'!$Q$1:$Q$5897)</f>
        <v>0</v>
      </c>
      <c r="T117" s="381">
        <f>SUMIF('MASTER TT'!$I$1:$I$5897,$A$1:$A$721,'MASTER TT'!$S$1:$S$5897)</f>
        <v>0</v>
      </c>
      <c r="U117" s="381">
        <f>SUMIF('MASTER TT'!$I$1:$I$5897,$A$1:$A$721,'MASTER TT'!$R$1:$R$5897)</f>
        <v>0</v>
      </c>
      <c r="V117" s="381">
        <f>SUMIF('MASTER TT'!$I$1:$I$5897,$A$1:$A$721,'MASTER TT'!$T$1:$T$5897)</f>
        <v>0</v>
      </c>
      <c r="W117" s="381">
        <f>SUMIF('MASTER TT'!$I$1:$I$5897,$A$1:$A$721,'MASTER TT'!$U$1:$U$5897)</f>
        <v>0</v>
      </c>
      <c r="X117" s="381">
        <f>SUMIF('MASTER TT'!$I$1:$I$5897,$A$1:$A$721,'MASTER TT'!$W$1:$W$5897)</f>
        <v>1</v>
      </c>
      <c r="Y117" s="381">
        <f>SUMIF('MASTER TT'!$I$1:$I$5897,$A$1:$A$721,'MASTER TT'!$X$1:$X$5897)</f>
        <v>0</v>
      </c>
      <c r="Z117" s="381">
        <f>SUMIF('MASTER TT'!$I$1:$I$5897,$A$1:$A$721,'MASTER TT'!$Y$1:$Y$5897)</f>
        <v>0</v>
      </c>
      <c r="AA117" s="381">
        <f>SUMIF('MASTER TT'!$I$1:$I$5897,$A$1:$A$721,'MASTER TT'!$Z$1:$Z$5897)</f>
        <v>0</v>
      </c>
      <c r="AB117" s="381">
        <f>SUMIF('MASTER TT'!$I$1:$I$5905,$A$1:$A$721,'MASTER TT'!$V$1:$V$5905)</f>
        <v>0</v>
      </c>
      <c r="AC117" s="381">
        <f>SUMIF('MASTER TT'!$I$1:$I$5905,$A$1:$A$721,'MASTER TT'!$AB$1:$AB$5905)</f>
        <v>0</v>
      </c>
      <c r="AD117" s="381">
        <f>SUMIF('MASTER TT'!$I$1:$I$5905,$A$1:$A$721,'MASTER TT'!$P$1:$P$5905)</f>
        <v>0</v>
      </c>
      <c r="AE117" s="381">
        <f t="shared" si="2"/>
        <v>1</v>
      </c>
      <c r="AF117" s="382" t="e">
        <f t="shared" si="10"/>
        <v>#REF!</v>
      </c>
      <c r="AG117" s="383"/>
    </row>
    <row r="118" spans="1:33" ht="14.25" customHeight="1">
      <c r="A118" s="374" t="s">
        <v>3523</v>
      </c>
      <c r="B118" s="375" t="str">
        <f>VLOOKUP($A$2:$A$1749,'ENTER STAFF #S HERE'!$A$1:$B$5073,2,FALSE)</f>
        <v>C1657</v>
      </c>
      <c r="C118" s="384" t="s">
        <v>6615</v>
      </c>
      <c r="D118" s="374" t="s">
        <v>6591</v>
      </c>
      <c r="E118" s="374" t="s">
        <v>6598</v>
      </c>
      <c r="F118" s="384" t="s">
        <v>5755</v>
      </c>
      <c r="G118" s="374" t="s">
        <v>5663</v>
      </c>
      <c r="H118" s="377">
        <f t="shared" si="0"/>
        <v>48</v>
      </c>
      <c r="I118" s="378" t="e">
        <f>SUMIFS('MASTER TT'!$J$2:$J$11126,'MASTER TT'!$I$2:$I$1126,A118:A18494,'MASTER TT'!$L$2:$L$11126,"&gt;0",'MASTER TT'!$AM$2:$AM$11126,"JAN-APRIL 2026")</f>
        <v>#VALUE!</v>
      </c>
      <c r="J118" s="378">
        <f>SUMIFS('MASTER TT'!$J$2:$J$11126,'MASTER TT'!$I$2:$I$11126,A118:A10158,'MASTER TT'!$L$2:$L$11126,"&gt;0",'MASTER TT'!$AM$2:$AM$11126,"MAY-AUG 2025")</f>
        <v>0</v>
      </c>
      <c r="K118" s="378">
        <f>SUMIFS('MASTER TT'!$J$2:$J$11126,'MASTER TT'!$I$2:$I$11126,A118:A10158,'MASTER TT'!$L$2:$L$11126,"&gt;0",'MASTER TT'!$AM$2:$AM$11126,"SEP-DEC 2025")</f>
        <v>0</v>
      </c>
      <c r="L118" s="378" t="e">
        <f t="shared" si="1"/>
        <v>#VALUE!</v>
      </c>
      <c r="M118" s="379">
        <f>SUMIFS('MASTER TT'!$J$2:$J$1126,'MASTER TT'!$I$2:$I$1126,A118:A10158,'MASTER TT'!$L$2:$L$1126,"&gt;0",'MASTER TT'!$AM$2:$AM$1126,"JAN-APRIL 2025",'MASTER TT'!$AC$2:$AC$1126,"SOT")</f>
        <v>0</v>
      </c>
      <c r="N118" s="379">
        <f>SUMIFS('MASTER TT'!$J$2:$J$1126,'MASTER TT'!$I$2:$I$1126,A118:A10158,'MASTER TT'!$L$2:$L$1126,"&gt;0",'MASTER TT'!$AM$2:$AM$1126,"JAN-APRIL 2025",'MASTER TT'!$AC$2:$AC$1126,"SOB")</f>
        <v>0</v>
      </c>
      <c r="O118" s="379">
        <f>SUMIFS('MASTER TT'!$J$2:$J$1126,'MASTER TT'!$I$2:$I$1126,A118:A10158,'MASTER TT'!$L$2:$L$1126,"&gt;0",'MASTER TT'!$AM$2:$AM$1126,"JAN-APRIL 2025",'MASTER TT'!$AC$2:$AC$1126,"SEASS")</f>
        <v>0</v>
      </c>
      <c r="P118" s="379">
        <f>SUMIFS('MASTER TT'!$J$2:$J$1126,'MASTER TT'!$I$2:$I$1126,A118:A10158,'MASTER TT'!$L$2:$L$1126,"&gt;0",'MASTER TT'!$AM$2:$AM$1126,"JAN-APRIL 2025",'MASTER TT'!$AC$2:$AC$1126,"PTTI")</f>
        <v>0</v>
      </c>
      <c r="Q118" s="381">
        <f>SUMIF('MASTER TT'!$I$1:$I$5897,$A$1:$A$721,'MASTER TT'!$O$1:$O$5897)</f>
        <v>0</v>
      </c>
      <c r="R118" s="381">
        <f>SUMIF('MASTER TT'!$I$1:$I$5897,$A$1:$A$721,'MASTER TT'!$N$1:$N$5897)</f>
        <v>0</v>
      </c>
      <c r="S118" s="381">
        <f>SUMIF('MASTER TT'!$I$1:$I$5897,$A$1:$A$721,'MASTER TT'!$Q$1:$Q$5897)</f>
        <v>0</v>
      </c>
      <c r="T118" s="381">
        <f>SUMIF('MASTER TT'!$I$1:$I$5897,$A$1:$A$721,'MASTER TT'!$S$1:$S$5897)</f>
        <v>0</v>
      </c>
      <c r="U118" s="381">
        <f>SUMIF('MASTER TT'!$I$1:$I$5897,$A$1:$A$721,'MASTER TT'!$R$1:$R$5897)</f>
        <v>0</v>
      </c>
      <c r="V118" s="381">
        <f>SUMIF('MASTER TT'!$I$1:$I$5897,$A$1:$A$721,'MASTER TT'!$T$1:$T$5897)</f>
        <v>0</v>
      </c>
      <c r="W118" s="381">
        <f>SUMIF('MASTER TT'!$I$1:$I$5897,$A$1:$A$721,'MASTER TT'!$U$1:$U$5897)</f>
        <v>0</v>
      </c>
      <c r="X118" s="381">
        <f>SUMIF('MASTER TT'!$I$1:$I$5897,$A$1:$A$721,'MASTER TT'!$W$1:$W$5897)</f>
        <v>0</v>
      </c>
      <c r="Y118" s="381">
        <f>SUMIF('MASTER TT'!$I$1:$I$5897,$A$1:$A$721,'MASTER TT'!$X$1:$X$5897)</f>
        <v>0</v>
      </c>
      <c r="Z118" s="381">
        <f>SUMIF('MASTER TT'!$I$1:$I$5897,$A$1:$A$721,'MASTER TT'!$Y$1:$Y$5897)</f>
        <v>0</v>
      </c>
      <c r="AA118" s="381">
        <f>SUMIF('MASTER TT'!$I$1:$I$5897,$A$1:$A$721,'MASTER TT'!$Z$1:$Z$5897)</f>
        <v>0</v>
      </c>
      <c r="AB118" s="381">
        <f>SUMIF('MASTER TT'!$I$1:$I$5905,$A$1:$A$721,'MASTER TT'!$V$1:$V$5905)</f>
        <v>0</v>
      </c>
      <c r="AC118" s="381">
        <f>SUMIF('MASTER TT'!$I$1:$I$5905,$A$1:$A$721,'MASTER TT'!$AB$1:$AB$5905)</f>
        <v>0</v>
      </c>
      <c r="AD118" s="381">
        <f>SUMIF('MASTER TT'!$I$1:$I$5905,$A$1:$A$721,'MASTER TT'!$P$1:$P$5905)</f>
        <v>0</v>
      </c>
      <c r="AE118" s="381">
        <f t="shared" si="2"/>
        <v>0</v>
      </c>
      <c r="AF118" s="382" t="e">
        <f t="shared" si="10"/>
        <v>#REF!</v>
      </c>
      <c r="AG118" s="383"/>
    </row>
    <row r="119" spans="1:33" ht="14.25" customHeight="1">
      <c r="A119" s="374" t="s">
        <v>4340</v>
      </c>
      <c r="B119" s="375" t="str">
        <f>VLOOKUP($A$2:$A$1749,'ENTER STAFF #S HERE'!$A$1:$B$5073,2,FALSE)</f>
        <v>C1924</v>
      </c>
      <c r="C119" s="374" t="s">
        <v>6615</v>
      </c>
      <c r="D119" s="374" t="s">
        <v>6597</v>
      </c>
      <c r="E119" s="384" t="s">
        <v>6072</v>
      </c>
      <c r="F119" s="384" t="s">
        <v>6600</v>
      </c>
      <c r="G119" s="374" t="s">
        <v>5663</v>
      </c>
      <c r="H119" s="377">
        <f t="shared" si="0"/>
        <v>48</v>
      </c>
      <c r="I119" s="378" t="e">
        <f>SUMIFS('MASTER TT'!$J$2:$J$11126,'MASTER TT'!$I$2:$I$1126,A119:A18495,'MASTER TT'!$L$2:$L$11126,"&gt;0",'MASTER TT'!$AM$2:$AM$11126,"JAN-APRIL 2026")</f>
        <v>#VALUE!</v>
      </c>
      <c r="J119" s="378">
        <f>SUMIFS('MASTER TT'!$J$2:$J$11126,'MASTER TT'!$I$2:$I$11126,A119:A10159,'MASTER TT'!$L$2:$L$11126,"&gt;0",'MASTER TT'!$AM$2:$AM$11126,"MAY-AUG 2025")</f>
        <v>0</v>
      </c>
      <c r="K119" s="378">
        <f>SUMIFS('MASTER TT'!$J$2:$J$11126,'MASTER TT'!$I$2:$I$11126,A119:A10159,'MASTER TT'!$L$2:$L$11126,"&gt;0",'MASTER TT'!$AM$2:$AM$11126,"SEP-DEC 2025")</f>
        <v>0</v>
      </c>
      <c r="L119" s="378" t="e">
        <f t="shared" si="1"/>
        <v>#VALUE!</v>
      </c>
      <c r="M119" s="379">
        <f>SUMIFS('MASTER TT'!$J$2:$J$1126,'MASTER TT'!$I$2:$I$1126,A119:A10159,'MASTER TT'!$L$2:$L$1126,"&gt;0",'MASTER TT'!$AM$2:$AM$1126,"JAN-APRIL 2025",'MASTER TT'!$AC$2:$AC$1126,"SOT")</f>
        <v>0</v>
      </c>
      <c r="N119" s="379">
        <f>SUMIFS('MASTER TT'!$J$2:$J$1126,'MASTER TT'!$I$2:$I$1126,A119:A10159,'MASTER TT'!$L$2:$L$1126,"&gt;0",'MASTER TT'!$AM$2:$AM$1126,"JAN-APRIL 2025",'MASTER TT'!$AC$2:$AC$1126,"SOB")</f>
        <v>0</v>
      </c>
      <c r="O119" s="379">
        <f>SUMIFS('MASTER TT'!$J$2:$J$1126,'MASTER TT'!$I$2:$I$1126,A119:A10159,'MASTER TT'!$L$2:$L$1126,"&gt;0",'MASTER TT'!$AM$2:$AM$1126,"JAN-APRIL 2025",'MASTER TT'!$AC$2:$AC$1126,"SEASS")</f>
        <v>0</v>
      </c>
      <c r="P119" s="379">
        <f>SUMIFS('MASTER TT'!$J$2:$J$1126,'MASTER TT'!$I$2:$I$1126,A119:A10159,'MASTER TT'!$L$2:$L$1126,"&gt;0",'MASTER TT'!$AM$2:$AM$1126,"JAN-APRIL 2025",'MASTER TT'!$AC$2:$AC$1126,"PTTI")</f>
        <v>0</v>
      </c>
      <c r="Q119" s="381">
        <f>SUMIF('MASTER TT'!$I$1:$I$5897,$A$1:$A$721,'MASTER TT'!$O$1:$O$5897)</f>
        <v>0</v>
      </c>
      <c r="R119" s="381">
        <f>SUMIF('MASTER TT'!$I$1:$I$5897,$A$1:$A$721,'MASTER TT'!$N$1:$N$5897)</f>
        <v>0</v>
      </c>
      <c r="S119" s="381">
        <f>SUMIF('MASTER TT'!$I$1:$I$5897,$A$1:$A$721,'MASTER TT'!$Q$1:$Q$5897)</f>
        <v>0</v>
      </c>
      <c r="T119" s="381">
        <f>SUMIF('MASTER TT'!$I$1:$I$5897,$A$1:$A$721,'MASTER TT'!$S$1:$S$5897)</f>
        <v>0</v>
      </c>
      <c r="U119" s="381">
        <f>SUMIF('MASTER TT'!$I$1:$I$5897,$A$1:$A$721,'MASTER TT'!$R$1:$R$5897)</f>
        <v>0</v>
      </c>
      <c r="V119" s="381">
        <f>SUMIF('MASTER TT'!$I$1:$I$5897,$A$1:$A$721,'MASTER TT'!$T$1:$T$5897)</f>
        <v>0</v>
      </c>
      <c r="W119" s="381">
        <f>SUMIF('MASTER TT'!$I$1:$I$5897,$A$1:$A$721,'MASTER TT'!$U$1:$U$5897)</f>
        <v>0</v>
      </c>
      <c r="X119" s="381">
        <f>SUMIF('MASTER TT'!$I$1:$I$5897,$A$1:$A$721,'MASTER TT'!$W$1:$W$5897)</f>
        <v>0</v>
      </c>
      <c r="Y119" s="381">
        <f>SUMIF('MASTER TT'!$I$1:$I$5897,$A$1:$A$721,'MASTER TT'!$X$1:$X$5897)</f>
        <v>0</v>
      </c>
      <c r="Z119" s="381">
        <f>SUMIF('MASTER TT'!$I$1:$I$5897,$A$1:$A$721,'MASTER TT'!$Y$1:$Y$5897)</f>
        <v>0</v>
      </c>
      <c r="AA119" s="381">
        <f>SUMIF('MASTER TT'!$I$1:$I$5897,$A$1:$A$721,'MASTER TT'!$Z$1:$Z$5897)</f>
        <v>0</v>
      </c>
      <c r="AB119" s="381">
        <f>SUMIF('MASTER TT'!$I$1:$I$5905,$A$1:$A$721,'MASTER TT'!$V$1:$V$5905)</f>
        <v>0</v>
      </c>
      <c r="AC119" s="381">
        <f>SUMIF('MASTER TT'!$I$1:$I$5905,$A$1:$A$721,'MASTER TT'!$AB$1:$AB$5905)</f>
        <v>0</v>
      </c>
      <c r="AD119" s="381">
        <f>SUMIF('MASTER TT'!$I$1:$I$5905,$A$1:$A$721,'MASTER TT'!$P$1:$P$5905)</f>
        <v>0</v>
      </c>
      <c r="AE119" s="381">
        <f t="shared" si="2"/>
        <v>0</v>
      </c>
      <c r="AF119" s="382" t="e">
        <f t="shared" si="10"/>
        <v>#REF!</v>
      </c>
      <c r="AG119" s="383"/>
    </row>
    <row r="120" spans="1:33" ht="14.25" customHeight="1">
      <c r="A120" s="374" t="s">
        <v>3940</v>
      </c>
      <c r="B120" s="375" t="str">
        <f>VLOOKUP($A$2:$A$1749,'ENTER STAFF #S HERE'!$A$1:$B$5073,2,FALSE)</f>
        <v>C0998</v>
      </c>
      <c r="C120" s="374" t="s">
        <v>6615</v>
      </c>
      <c r="D120" s="384" t="s">
        <v>6597</v>
      </c>
      <c r="E120" s="384" t="s">
        <v>6072</v>
      </c>
      <c r="F120" s="384" t="s">
        <v>6622</v>
      </c>
      <c r="G120" s="374" t="s">
        <v>5663</v>
      </c>
      <c r="H120" s="377">
        <f t="shared" si="0"/>
        <v>48</v>
      </c>
      <c r="I120" s="378" t="e">
        <f>SUMIFS('MASTER TT'!$J$2:$J$11126,'MASTER TT'!$I$2:$I$1126,A120:A18496,'MASTER TT'!$L$2:$L$11126,"&gt;0",'MASTER TT'!$AM$2:$AM$11126,"JAN-APRIL 2026")</f>
        <v>#VALUE!</v>
      </c>
      <c r="J120" s="378">
        <f>SUMIFS('MASTER TT'!$J$2:$J$11126,'MASTER TT'!$I$2:$I$11126,A120:A10160,'MASTER TT'!$L$2:$L$11126,"&gt;0",'MASTER TT'!$AM$2:$AM$11126,"MAY-AUG 2025")</f>
        <v>0</v>
      </c>
      <c r="K120" s="378">
        <f>SUMIFS('MASTER TT'!$J$2:$J$11126,'MASTER TT'!$I$2:$I$11126,A120:A10160,'MASTER TT'!$L$2:$L$11126,"&gt;0",'MASTER TT'!$AM$2:$AM$11126,"SEP-DEC 2025")</f>
        <v>0</v>
      </c>
      <c r="L120" s="378" t="e">
        <f t="shared" si="1"/>
        <v>#VALUE!</v>
      </c>
      <c r="M120" s="379">
        <f>SUMIFS('MASTER TT'!$J$2:$J$1126,'MASTER TT'!$I$2:$I$1126,A120:A10160,'MASTER TT'!$L$2:$L$1126,"&gt;0",'MASTER TT'!$AM$2:$AM$1126,"JAN-APRIL 2025",'MASTER TT'!$AC$2:$AC$1126,"SOT")</f>
        <v>0</v>
      </c>
      <c r="N120" s="379">
        <f>SUMIFS('MASTER TT'!$J$2:$J$1126,'MASTER TT'!$I$2:$I$1126,A120:A10160,'MASTER TT'!$L$2:$L$1126,"&gt;0",'MASTER TT'!$AM$2:$AM$1126,"JAN-APRIL 2025",'MASTER TT'!$AC$2:$AC$1126,"SOB")</f>
        <v>0</v>
      </c>
      <c r="O120" s="379">
        <f>SUMIFS('MASTER TT'!$J$2:$J$1126,'MASTER TT'!$I$2:$I$1126,A120:A10160,'MASTER TT'!$L$2:$L$1126,"&gt;0",'MASTER TT'!$AM$2:$AM$1126,"JAN-APRIL 2025",'MASTER TT'!$AC$2:$AC$1126,"SEASS")</f>
        <v>0</v>
      </c>
      <c r="P120" s="379">
        <f>SUMIFS('MASTER TT'!$J$2:$J$1126,'MASTER TT'!$I$2:$I$1126,A120:A10160,'MASTER TT'!$L$2:$L$1126,"&gt;0",'MASTER TT'!$AM$2:$AM$1126,"JAN-APRIL 2025",'MASTER TT'!$AC$2:$AC$1126,"PTTI")</f>
        <v>0</v>
      </c>
      <c r="Q120" s="381">
        <f>SUMIF('MASTER TT'!$I$1:$I$5897,$A$1:$A$721,'MASTER TT'!$O$1:$O$5897)</f>
        <v>0</v>
      </c>
      <c r="R120" s="381">
        <f>SUMIF('MASTER TT'!$I$1:$I$5897,$A$1:$A$721,'MASTER TT'!$N$1:$N$5897)</f>
        <v>0</v>
      </c>
      <c r="S120" s="381">
        <f>SUMIF('MASTER TT'!$I$1:$I$5897,$A$1:$A$721,'MASTER TT'!$Q$1:$Q$5897)</f>
        <v>0</v>
      </c>
      <c r="T120" s="381">
        <f>SUMIF('MASTER TT'!$I$1:$I$5897,$A$1:$A$721,'MASTER TT'!$S$1:$S$5897)</f>
        <v>0</v>
      </c>
      <c r="U120" s="381">
        <f>SUMIF('MASTER TT'!$I$1:$I$5897,$A$1:$A$721,'MASTER TT'!$R$1:$R$5897)</f>
        <v>0</v>
      </c>
      <c r="V120" s="381">
        <f>SUMIF('MASTER TT'!$I$1:$I$5897,$A$1:$A$721,'MASTER TT'!$T$1:$T$5897)</f>
        <v>0</v>
      </c>
      <c r="W120" s="381">
        <f>SUMIF('MASTER TT'!$I$1:$I$5897,$A$1:$A$721,'MASTER TT'!$U$1:$U$5897)</f>
        <v>0</v>
      </c>
      <c r="X120" s="381">
        <f>SUMIF('MASTER TT'!$I$1:$I$5897,$A$1:$A$721,'MASTER TT'!$W$1:$W$5897)</f>
        <v>1</v>
      </c>
      <c r="Y120" s="381">
        <f>SUMIF('MASTER TT'!$I$1:$I$5897,$A$1:$A$721,'MASTER TT'!$X$1:$X$5897)</f>
        <v>0</v>
      </c>
      <c r="Z120" s="381">
        <f>SUMIF('MASTER TT'!$I$1:$I$5897,$A$1:$A$721,'MASTER TT'!$Y$1:$Y$5897)</f>
        <v>0</v>
      </c>
      <c r="AA120" s="381">
        <f>SUMIF('MASTER TT'!$I$1:$I$5897,$A$1:$A$721,'MASTER TT'!$Z$1:$Z$5897)</f>
        <v>0</v>
      </c>
      <c r="AB120" s="381">
        <f>SUMIF('MASTER TT'!$I$1:$I$5905,$A$1:$A$721,'MASTER TT'!$V$1:$V$5905)</f>
        <v>0</v>
      </c>
      <c r="AC120" s="381">
        <f>SUMIF('MASTER TT'!$I$1:$I$5905,$A$1:$A$721,'MASTER TT'!$AB$1:$AB$5905)</f>
        <v>0</v>
      </c>
      <c r="AD120" s="381">
        <f>SUMIF('MASTER TT'!$I$1:$I$5905,$A$1:$A$721,'MASTER TT'!$P$1:$P$5905)</f>
        <v>0</v>
      </c>
      <c r="AE120" s="381">
        <f t="shared" si="2"/>
        <v>1</v>
      </c>
      <c r="AF120" s="382" t="e">
        <f t="shared" si="10"/>
        <v>#REF!</v>
      </c>
      <c r="AG120" s="383"/>
    </row>
    <row r="121" spans="1:33" ht="14.25" customHeight="1">
      <c r="A121" s="374" t="s">
        <v>3621</v>
      </c>
      <c r="B121" s="375" t="str">
        <f>VLOOKUP($A$2:$A$1749,'ENTER STAFF #S HERE'!$A$1:$B$5073,2,FALSE)</f>
        <v>C1634</v>
      </c>
      <c r="C121" s="374" t="s">
        <v>6615</v>
      </c>
      <c r="D121" s="384" t="s">
        <v>6591</v>
      </c>
      <c r="E121" s="388"/>
      <c r="F121" s="388"/>
      <c r="G121" s="374" t="s">
        <v>5663</v>
      </c>
      <c r="H121" s="377">
        <f t="shared" si="0"/>
        <v>48</v>
      </c>
      <c r="I121" s="378" t="e">
        <f>SUMIFS('MASTER TT'!$J$2:$J$11126,'MASTER TT'!$I$2:$I$1126,A121:A18497,'MASTER TT'!$L$2:$L$11126,"&gt;0",'MASTER TT'!$AM$2:$AM$11126,"JAN-APRIL 2026")</f>
        <v>#VALUE!</v>
      </c>
      <c r="J121" s="378">
        <f>SUMIFS('MASTER TT'!$J$2:$J$11126,'MASTER TT'!$I$2:$I$11126,A121:A10161,'MASTER TT'!$L$2:$L$11126,"&gt;0",'MASTER TT'!$AM$2:$AM$11126,"MAY-AUG 2025")</f>
        <v>0</v>
      </c>
      <c r="K121" s="378">
        <f>SUMIFS('MASTER TT'!$J$2:$J$11126,'MASTER TT'!$I$2:$I$11126,A121:A10161,'MASTER TT'!$L$2:$L$11126,"&gt;0",'MASTER TT'!$AM$2:$AM$11126,"SEP-DEC 2025")</f>
        <v>0</v>
      </c>
      <c r="L121" s="378" t="e">
        <f t="shared" si="1"/>
        <v>#VALUE!</v>
      </c>
      <c r="M121" s="379">
        <f>SUMIFS('MASTER TT'!$J$2:$J$1126,'MASTER TT'!$I$2:$I$1126,A121:A10161,'MASTER TT'!$L$2:$L$1126,"&gt;0",'MASTER TT'!$AM$2:$AM$1126,"JAN-APRIL 2025",'MASTER TT'!$AC$2:$AC$1126,"SOT")</f>
        <v>0</v>
      </c>
      <c r="N121" s="379">
        <f>SUMIFS('MASTER TT'!$J$2:$J$1126,'MASTER TT'!$I$2:$I$1126,A121:A10161,'MASTER TT'!$L$2:$L$1126,"&gt;0",'MASTER TT'!$AM$2:$AM$1126,"JAN-APRIL 2025",'MASTER TT'!$AC$2:$AC$1126,"SOB")</f>
        <v>0</v>
      </c>
      <c r="O121" s="379">
        <f>SUMIFS('MASTER TT'!$J$2:$J$1126,'MASTER TT'!$I$2:$I$1126,A121:A10161,'MASTER TT'!$L$2:$L$1126,"&gt;0",'MASTER TT'!$AM$2:$AM$1126,"JAN-APRIL 2025",'MASTER TT'!$AC$2:$AC$1126,"SEASS")</f>
        <v>0</v>
      </c>
      <c r="P121" s="379">
        <f>SUMIFS('MASTER TT'!$J$2:$J$1126,'MASTER TT'!$I$2:$I$1126,A121:A10161,'MASTER TT'!$L$2:$L$1126,"&gt;0",'MASTER TT'!$AM$2:$AM$1126,"JAN-APRIL 2025",'MASTER TT'!$AC$2:$AC$1126,"PTTI")</f>
        <v>0</v>
      </c>
      <c r="Q121" s="381">
        <f>SUMIF('MASTER TT'!$I$1:$I$5897,$A$1:$A$721,'MASTER TT'!$O$1:$O$5897)</f>
        <v>0</v>
      </c>
      <c r="R121" s="381">
        <f>SUMIF('MASTER TT'!$I$1:$I$5897,$A$1:$A$721,'MASTER TT'!$N$1:$N$5897)</f>
        <v>0</v>
      </c>
      <c r="S121" s="381">
        <f>SUMIF('MASTER TT'!$I$1:$I$5897,$A$1:$A$721,'MASTER TT'!$Q$1:$Q$5897)</f>
        <v>0</v>
      </c>
      <c r="T121" s="381">
        <f>SUMIF('MASTER TT'!$I$1:$I$5897,$A$1:$A$721,'MASTER TT'!$S$1:$S$5897)</f>
        <v>0</v>
      </c>
      <c r="U121" s="381">
        <f>SUMIF('MASTER TT'!$I$1:$I$5897,$A$1:$A$721,'MASTER TT'!$R$1:$R$5897)</f>
        <v>0</v>
      </c>
      <c r="V121" s="381">
        <f>SUMIF('MASTER TT'!$I$1:$I$5897,$A$1:$A$721,'MASTER TT'!$T$1:$T$5897)</f>
        <v>0</v>
      </c>
      <c r="W121" s="381">
        <f>SUMIF('MASTER TT'!$I$1:$I$5897,$A$1:$A$721,'MASTER TT'!$U$1:$U$5897)</f>
        <v>0</v>
      </c>
      <c r="X121" s="381">
        <f>SUMIF('MASTER TT'!$I$1:$I$5897,$A$1:$A$721,'MASTER TT'!$W$1:$W$5897)</f>
        <v>0</v>
      </c>
      <c r="Y121" s="381">
        <f>SUMIF('MASTER TT'!$I$1:$I$5897,$A$1:$A$721,'MASTER TT'!$X$1:$X$5897)</f>
        <v>0</v>
      </c>
      <c r="Z121" s="381">
        <f>SUMIF('MASTER TT'!$I$1:$I$5897,$A$1:$A$721,'MASTER TT'!$Y$1:$Y$5897)</f>
        <v>0</v>
      </c>
      <c r="AA121" s="381">
        <f>SUMIF('MASTER TT'!$I$1:$I$5897,$A$1:$A$721,'MASTER TT'!$Z$1:$Z$5897)</f>
        <v>0</v>
      </c>
      <c r="AB121" s="381">
        <f>SUMIF('MASTER TT'!$I$1:$I$5905,$A$1:$A$721,'MASTER TT'!$V$1:$V$5905)</f>
        <v>0</v>
      </c>
      <c r="AC121" s="381">
        <f>SUMIF('MASTER TT'!$I$1:$I$5905,$A$1:$A$721,'MASTER TT'!$AB$1:$AB$5905)</f>
        <v>0</v>
      </c>
      <c r="AD121" s="381">
        <f>SUMIF('MASTER TT'!$I$1:$I$5905,$A$1:$A$721,'MASTER TT'!$P$1:$P$5905)</f>
        <v>0</v>
      </c>
      <c r="AE121" s="381">
        <f t="shared" si="2"/>
        <v>0</v>
      </c>
      <c r="AF121" s="382" t="e">
        <f t="shared" si="10"/>
        <v>#REF!</v>
      </c>
      <c r="AG121" s="383"/>
    </row>
    <row r="122" spans="1:33" ht="14.25" customHeight="1">
      <c r="A122" s="374" t="s">
        <v>4342</v>
      </c>
      <c r="B122" s="375">
        <f>VLOOKUP($A$2:$A$1749,'ENTER STAFF #S HERE'!$A$1:$B$5073,2,FALSE)</f>
        <v>0</v>
      </c>
      <c r="C122" s="374" t="s">
        <v>6615</v>
      </c>
      <c r="D122" s="374" t="s">
        <v>6591</v>
      </c>
      <c r="E122" s="388"/>
      <c r="F122" s="387"/>
      <c r="G122" s="374" t="s">
        <v>5663</v>
      </c>
      <c r="H122" s="377">
        <f t="shared" si="0"/>
        <v>48</v>
      </c>
      <c r="I122" s="378" t="e">
        <f>SUMIFS('MASTER TT'!$J$2:$J$11126,'MASTER TT'!$I$2:$I$1126,A122:A18498,'MASTER TT'!$L$2:$L$11126,"&gt;0",'MASTER TT'!$AM$2:$AM$11126,"JAN-APRIL 2026")</f>
        <v>#VALUE!</v>
      </c>
      <c r="J122" s="378">
        <f>SUMIFS('MASTER TT'!$J$2:$J$11126,'MASTER TT'!$I$2:$I$11126,A122:A10162,'MASTER TT'!$L$2:$L$11126,"&gt;0",'MASTER TT'!$AM$2:$AM$11126,"MAY-AUG 2025")</f>
        <v>0</v>
      </c>
      <c r="K122" s="378">
        <f>SUMIFS('MASTER TT'!$J$2:$J$11126,'MASTER TT'!$I$2:$I$11126,A122:A10162,'MASTER TT'!$L$2:$L$11126,"&gt;0",'MASTER TT'!$AM$2:$AM$11126,"SEP-DEC 2025")</f>
        <v>0</v>
      </c>
      <c r="L122" s="378" t="e">
        <f t="shared" si="1"/>
        <v>#VALUE!</v>
      </c>
      <c r="M122" s="379">
        <f>SUMIFS('MASTER TT'!$J$2:$J$1126,'MASTER TT'!$I$2:$I$1126,A122:A10162,'MASTER TT'!$L$2:$L$1126,"&gt;0",'MASTER TT'!$AM$2:$AM$1126,"JAN-APRIL 2025",'MASTER TT'!$AC$2:$AC$1126,"SOT")</f>
        <v>0</v>
      </c>
      <c r="N122" s="379">
        <f>SUMIFS('MASTER TT'!$J$2:$J$1126,'MASTER TT'!$I$2:$I$1126,A122:A10162,'MASTER TT'!$L$2:$L$1126,"&gt;0",'MASTER TT'!$AM$2:$AM$1126,"JAN-APRIL 2025",'MASTER TT'!$AC$2:$AC$1126,"SOB")</f>
        <v>0</v>
      </c>
      <c r="O122" s="379">
        <f>SUMIFS('MASTER TT'!$J$2:$J$1126,'MASTER TT'!$I$2:$I$1126,A122:A10162,'MASTER TT'!$L$2:$L$1126,"&gt;0",'MASTER TT'!$AM$2:$AM$1126,"JAN-APRIL 2025",'MASTER TT'!$AC$2:$AC$1126,"SEASS")</f>
        <v>0</v>
      </c>
      <c r="P122" s="379">
        <f>SUMIFS('MASTER TT'!$J$2:$J$1126,'MASTER TT'!$I$2:$I$1126,A122:A10162,'MASTER TT'!$L$2:$L$1126,"&gt;0",'MASTER TT'!$AM$2:$AM$1126,"JAN-APRIL 2025",'MASTER TT'!$AC$2:$AC$1126,"PTTI")</f>
        <v>0</v>
      </c>
      <c r="Q122" s="381">
        <f>SUMIF('MASTER TT'!$I$1:$I$5897,$A$1:$A$721,'MASTER TT'!$O$1:$O$5897)</f>
        <v>0</v>
      </c>
      <c r="R122" s="381">
        <f>SUMIF('MASTER TT'!$I$1:$I$5897,$A$1:$A$721,'MASTER TT'!$N$1:$N$5897)</f>
        <v>0</v>
      </c>
      <c r="S122" s="381">
        <f>SUMIF('MASTER TT'!$I$1:$I$5897,$A$1:$A$721,'MASTER TT'!$Q$1:$Q$5897)</f>
        <v>0</v>
      </c>
      <c r="T122" s="381">
        <f>SUMIF('MASTER TT'!$I$1:$I$5897,$A$1:$A$721,'MASTER TT'!$S$1:$S$5897)</f>
        <v>0</v>
      </c>
      <c r="U122" s="381">
        <f>SUMIF('MASTER TT'!$I$1:$I$5897,$A$1:$A$721,'MASTER TT'!$R$1:$R$5897)</f>
        <v>0</v>
      </c>
      <c r="V122" s="381">
        <f>SUMIF('MASTER TT'!$I$1:$I$5897,$A$1:$A$721,'MASTER TT'!$T$1:$T$5897)</f>
        <v>0</v>
      </c>
      <c r="W122" s="381">
        <f>SUMIF('MASTER TT'!$I$1:$I$5897,$A$1:$A$721,'MASTER TT'!$U$1:$U$5897)</f>
        <v>0</v>
      </c>
      <c r="X122" s="381">
        <f>SUMIF('MASTER TT'!$I$1:$I$5897,$A$1:$A$721,'MASTER TT'!$W$1:$W$5897)</f>
        <v>0</v>
      </c>
      <c r="Y122" s="381">
        <f>SUMIF('MASTER TT'!$I$1:$I$5897,$A$1:$A$721,'MASTER TT'!$X$1:$X$5897)</f>
        <v>0</v>
      </c>
      <c r="Z122" s="381">
        <f>SUMIF('MASTER TT'!$I$1:$I$5897,$A$1:$A$721,'MASTER TT'!$Y$1:$Y$5897)</f>
        <v>0</v>
      </c>
      <c r="AA122" s="381">
        <f>SUMIF('MASTER TT'!$I$1:$I$5897,$A$1:$A$721,'MASTER TT'!$Z$1:$Z$5897)</f>
        <v>0</v>
      </c>
      <c r="AB122" s="381">
        <f>SUMIF('MASTER TT'!$I$1:$I$5905,$A$1:$A$721,'MASTER TT'!$V$1:$V$5905)</f>
        <v>0</v>
      </c>
      <c r="AC122" s="381">
        <f>SUMIF('MASTER TT'!$I$1:$I$5905,$A$1:$A$721,'MASTER TT'!$AB$1:$AB$5905)</f>
        <v>0</v>
      </c>
      <c r="AD122" s="381">
        <f>SUMIF('MASTER TT'!$I$1:$I$5905,$A$1:$A$721,'MASTER TT'!$P$1:$P$5905)</f>
        <v>0</v>
      </c>
      <c r="AE122" s="381">
        <f t="shared" si="2"/>
        <v>0</v>
      </c>
      <c r="AF122" s="382" t="e">
        <f t="shared" si="10"/>
        <v>#REF!</v>
      </c>
      <c r="AG122" s="383"/>
    </row>
    <row r="123" spans="1:33" ht="14.25" customHeight="1">
      <c r="A123" s="374" t="s">
        <v>4343</v>
      </c>
      <c r="B123" s="375" t="str">
        <f>VLOOKUP($A$2:$A$1749,'ENTER STAFF #S HERE'!$A$1:$B$5073,2,FALSE)</f>
        <v>C1909</v>
      </c>
      <c r="C123" s="374" t="s">
        <v>6615</v>
      </c>
      <c r="D123" s="384" t="s">
        <v>6591</v>
      </c>
      <c r="E123" s="387"/>
      <c r="F123" s="387"/>
      <c r="G123" s="374" t="s">
        <v>5663</v>
      </c>
      <c r="H123" s="377">
        <f t="shared" si="0"/>
        <v>48</v>
      </c>
      <c r="I123" s="378" t="e">
        <f>SUMIFS('MASTER TT'!$J$2:$J$11126,'MASTER TT'!$I$2:$I$1126,A123:A18499,'MASTER TT'!$L$2:$L$11126,"&gt;0",'MASTER TT'!$AM$2:$AM$11126,"JAN-APRIL 2026")</f>
        <v>#VALUE!</v>
      </c>
      <c r="J123" s="378">
        <f>SUMIFS('MASTER TT'!$J$2:$J$11126,'MASTER TT'!$I$2:$I$11126,A123:A10163,'MASTER TT'!$L$2:$L$11126,"&gt;0",'MASTER TT'!$AM$2:$AM$11126,"MAY-AUG 2025")</f>
        <v>0</v>
      </c>
      <c r="K123" s="378">
        <f>SUMIFS('MASTER TT'!$J$2:$J$11126,'MASTER TT'!$I$2:$I$11126,A123:A10163,'MASTER TT'!$L$2:$L$11126,"&gt;0",'MASTER TT'!$AM$2:$AM$11126,"SEP-DEC 2025")</f>
        <v>0</v>
      </c>
      <c r="L123" s="378" t="e">
        <f t="shared" si="1"/>
        <v>#VALUE!</v>
      </c>
      <c r="M123" s="379">
        <f>SUMIFS('MASTER TT'!$J$2:$J$1126,'MASTER TT'!$I$2:$I$1126,A123:A10163,'MASTER TT'!$L$2:$L$1126,"&gt;0",'MASTER TT'!$AM$2:$AM$1126,"JAN-APRIL 2025",'MASTER TT'!$AC$2:$AC$1126,"SOT")</f>
        <v>0</v>
      </c>
      <c r="N123" s="379">
        <f>SUMIFS('MASTER TT'!$J$2:$J$1126,'MASTER TT'!$I$2:$I$1126,A123:A10163,'MASTER TT'!$L$2:$L$1126,"&gt;0",'MASTER TT'!$AM$2:$AM$1126,"JAN-APRIL 2025",'MASTER TT'!$AC$2:$AC$1126,"SOB")</f>
        <v>0</v>
      </c>
      <c r="O123" s="379">
        <f>SUMIFS('MASTER TT'!$J$2:$J$1126,'MASTER TT'!$I$2:$I$1126,A123:A10163,'MASTER TT'!$L$2:$L$1126,"&gt;0",'MASTER TT'!$AM$2:$AM$1126,"JAN-APRIL 2025",'MASTER TT'!$AC$2:$AC$1126,"SEASS")</f>
        <v>0</v>
      </c>
      <c r="P123" s="379">
        <f>SUMIFS('MASTER TT'!$J$2:$J$1126,'MASTER TT'!$I$2:$I$1126,A123:A10163,'MASTER TT'!$L$2:$L$1126,"&gt;0",'MASTER TT'!$AM$2:$AM$1126,"JAN-APRIL 2025",'MASTER TT'!$AC$2:$AC$1126,"PTTI")</f>
        <v>0</v>
      </c>
      <c r="Q123" s="381">
        <f>SUMIF('MASTER TT'!$I$1:$I$5897,$A$1:$A$721,'MASTER TT'!$O$1:$O$5897)</f>
        <v>0</v>
      </c>
      <c r="R123" s="381">
        <f>SUMIF('MASTER TT'!$I$1:$I$5897,$A$1:$A$721,'MASTER TT'!$N$1:$N$5897)</f>
        <v>0</v>
      </c>
      <c r="S123" s="381">
        <f>SUMIF('MASTER TT'!$I$1:$I$5897,$A$1:$A$721,'MASTER TT'!$Q$1:$Q$5897)</f>
        <v>0</v>
      </c>
      <c r="T123" s="381">
        <f>SUMIF('MASTER TT'!$I$1:$I$5897,$A$1:$A$721,'MASTER TT'!$S$1:$S$5897)</f>
        <v>0</v>
      </c>
      <c r="U123" s="381">
        <f>SUMIF('MASTER TT'!$I$1:$I$5897,$A$1:$A$721,'MASTER TT'!$R$1:$R$5897)</f>
        <v>0</v>
      </c>
      <c r="V123" s="381">
        <f>SUMIF('MASTER TT'!$I$1:$I$5897,$A$1:$A$721,'MASTER TT'!$T$1:$T$5897)</f>
        <v>0</v>
      </c>
      <c r="W123" s="381">
        <f>SUMIF('MASTER TT'!$I$1:$I$5897,$A$1:$A$721,'MASTER TT'!$U$1:$U$5897)</f>
        <v>0</v>
      </c>
      <c r="X123" s="381">
        <f>SUMIF('MASTER TT'!$I$1:$I$5897,$A$1:$A$721,'MASTER TT'!$W$1:$W$5897)</f>
        <v>0</v>
      </c>
      <c r="Y123" s="381">
        <f>SUMIF('MASTER TT'!$I$1:$I$5897,$A$1:$A$721,'MASTER TT'!$X$1:$X$5897)</f>
        <v>0</v>
      </c>
      <c r="Z123" s="381">
        <f>SUMIF('MASTER TT'!$I$1:$I$5897,$A$1:$A$721,'MASTER TT'!$Y$1:$Y$5897)</f>
        <v>0</v>
      </c>
      <c r="AA123" s="381">
        <f>SUMIF('MASTER TT'!$I$1:$I$5897,$A$1:$A$721,'MASTER TT'!$Z$1:$Z$5897)</f>
        <v>0</v>
      </c>
      <c r="AB123" s="381">
        <f>SUMIF('MASTER TT'!$I$1:$I$5905,$A$1:$A$721,'MASTER TT'!$V$1:$V$5905)</f>
        <v>0</v>
      </c>
      <c r="AC123" s="381">
        <f>SUMIF('MASTER TT'!$I$1:$I$5905,$A$1:$A$721,'MASTER TT'!$AB$1:$AB$5905)</f>
        <v>0</v>
      </c>
      <c r="AD123" s="381">
        <f>SUMIF('MASTER TT'!$I$1:$I$5905,$A$1:$A$721,'MASTER TT'!$P$1:$P$5905)</f>
        <v>0</v>
      </c>
      <c r="AE123" s="381">
        <f t="shared" si="2"/>
        <v>0</v>
      </c>
      <c r="AF123" s="382" t="e">
        <f t="shared" si="10"/>
        <v>#REF!</v>
      </c>
      <c r="AG123" s="383"/>
    </row>
    <row r="124" spans="1:33" ht="14.25" customHeight="1">
      <c r="A124" s="376" t="s">
        <v>4238</v>
      </c>
      <c r="B124" s="375" t="str">
        <f>VLOOKUP($A$2:$A$1749,'ENTER STAFF #S HERE'!$A$1:$B$5073,2,FALSE)</f>
        <v>C1945</v>
      </c>
      <c r="C124" s="376" t="s">
        <v>6586</v>
      </c>
      <c r="D124" s="374" t="s">
        <v>6587</v>
      </c>
      <c r="E124" s="376" t="s">
        <v>5680</v>
      </c>
      <c r="F124" s="384" t="s">
        <v>6593</v>
      </c>
      <c r="G124" s="374" t="s">
        <v>5663</v>
      </c>
      <c r="H124" s="377">
        <f t="shared" si="0"/>
        <v>48</v>
      </c>
      <c r="I124" s="378" t="e">
        <f>SUMIFS('MASTER TT'!$J$2:$J$11126,'MASTER TT'!$I$2:$I$1126,A124:A18500,'MASTER TT'!$L$2:$L$11126,"&gt;0",'MASTER TT'!$AM$2:$AM$11126,"JAN-APRIL 2026")</f>
        <v>#VALUE!</v>
      </c>
      <c r="J124" s="378">
        <f>SUMIFS('MASTER TT'!$J$2:$J$11126,'MASTER TT'!$I$2:$I$11126,A124:A10164,'MASTER TT'!$L$2:$L$11126,"&gt;0",'MASTER TT'!$AM$2:$AM$11126,"MAY-AUG 2025")</f>
        <v>0</v>
      </c>
      <c r="K124" s="378">
        <f>SUMIFS('MASTER TT'!$J$2:$J$11126,'MASTER TT'!$I$2:$I$11126,A124:A10164,'MASTER TT'!$L$2:$L$11126,"&gt;0",'MASTER TT'!$AM$2:$AM$11126,"SEP-DEC 2025")</f>
        <v>0</v>
      </c>
      <c r="L124" s="378" t="e">
        <f t="shared" si="1"/>
        <v>#VALUE!</v>
      </c>
      <c r="M124" s="379">
        <f>SUMIFS('MASTER TT'!$J$2:$J$1126,'MASTER TT'!$I$2:$I$1126,A124:A10164,'MASTER TT'!$L$2:$L$1126,"&gt;0",'MASTER TT'!$AM$2:$AM$1126,"JAN-APRIL 2025",'MASTER TT'!$AC$2:$AC$1126,"SOT")</f>
        <v>0</v>
      </c>
      <c r="N124" s="379">
        <f>SUMIFS('MASTER TT'!$J$2:$J$1126,'MASTER TT'!$I$2:$I$1126,A124:A10164,'MASTER TT'!$L$2:$L$1126,"&gt;0",'MASTER TT'!$AM$2:$AM$1126,"JAN-APRIL 2025",'MASTER TT'!$AC$2:$AC$1126,"SOB")</f>
        <v>0</v>
      </c>
      <c r="O124" s="379">
        <f>SUMIFS('MASTER TT'!$J$2:$J$1126,'MASTER TT'!$I$2:$I$1126,A124:A10164,'MASTER TT'!$L$2:$L$1126,"&gt;0",'MASTER TT'!$AM$2:$AM$1126,"JAN-APRIL 2025",'MASTER TT'!$AC$2:$AC$1126,"SEASS")</f>
        <v>0</v>
      </c>
      <c r="P124" s="379">
        <f>SUMIFS('MASTER TT'!$J$2:$J$1126,'MASTER TT'!$I$2:$I$1126,A124:A10164,'MASTER TT'!$L$2:$L$1126,"&gt;0",'MASTER TT'!$AM$2:$AM$1126,"JAN-APRIL 2025",'MASTER TT'!$AC$2:$AC$1126,"PTTI")</f>
        <v>0</v>
      </c>
      <c r="Q124" s="381">
        <f>SUMIF('MASTER TT'!$I$1:$I$5897,$A$1:$A$721,'MASTER TT'!$O$1:$O$5897)</f>
        <v>0</v>
      </c>
      <c r="R124" s="381">
        <f>SUMIF('MASTER TT'!$I$1:$I$5897,$A$1:$A$721,'MASTER TT'!$N$1:$N$5897)</f>
        <v>0</v>
      </c>
      <c r="S124" s="381">
        <f>SUMIF('MASTER TT'!$I$1:$I$5897,$A$1:$A$721,'MASTER TT'!$Q$1:$Q$5897)</f>
        <v>0</v>
      </c>
      <c r="T124" s="381">
        <f>SUMIF('MASTER TT'!$I$1:$I$5897,$A$1:$A$721,'MASTER TT'!$S$1:$S$5897)</f>
        <v>0</v>
      </c>
      <c r="U124" s="381">
        <f>SUMIF('MASTER TT'!$I$1:$I$5897,$A$1:$A$721,'MASTER TT'!$R$1:$R$5897)</f>
        <v>0</v>
      </c>
      <c r="V124" s="381">
        <f>SUMIF('MASTER TT'!$I$1:$I$5897,$A$1:$A$721,'MASTER TT'!$T$1:$T$5897)</f>
        <v>0</v>
      </c>
      <c r="W124" s="381">
        <f>SUMIF('MASTER TT'!$I$1:$I$5897,$A$1:$A$721,'MASTER TT'!$U$1:$U$5897)</f>
        <v>0</v>
      </c>
      <c r="X124" s="381">
        <f>SUMIF('MASTER TT'!$I$1:$I$5897,$A$1:$A$721,'MASTER TT'!$W$1:$W$5897)</f>
        <v>0</v>
      </c>
      <c r="Y124" s="381">
        <f>SUMIF('MASTER TT'!$I$1:$I$5897,$A$1:$A$721,'MASTER TT'!$X$1:$X$5897)</f>
        <v>0</v>
      </c>
      <c r="Z124" s="381">
        <f>SUMIF('MASTER TT'!$I$1:$I$5897,$A$1:$A$721,'MASTER TT'!$Y$1:$Y$5897)</f>
        <v>0</v>
      </c>
      <c r="AA124" s="381">
        <f>SUMIF('MASTER TT'!$I$1:$I$5897,$A$1:$A$721,'MASTER TT'!$Z$1:$Z$5897)</f>
        <v>0</v>
      </c>
      <c r="AB124" s="381">
        <f>SUMIF('MASTER TT'!$I$1:$I$5905,$A$1:$A$721,'MASTER TT'!$V$1:$V$5905)</f>
        <v>0</v>
      </c>
      <c r="AC124" s="381">
        <f>SUMIF('MASTER TT'!$I$1:$I$5905,$A$1:$A$721,'MASTER TT'!$AB$1:$AB$5905)</f>
        <v>0</v>
      </c>
      <c r="AD124" s="381">
        <f>SUMIF('MASTER TT'!$I$1:$I$5905,$A$1:$A$721,'MASTER TT'!$P$1:$P$5905)</f>
        <v>0</v>
      </c>
      <c r="AE124" s="381">
        <f t="shared" si="2"/>
        <v>0</v>
      </c>
      <c r="AF124" s="382" t="e">
        <f t="shared" si="10"/>
        <v>#REF!</v>
      </c>
      <c r="AG124" s="383"/>
    </row>
    <row r="125" spans="1:33" ht="14.25" customHeight="1">
      <c r="A125" s="374" t="s">
        <v>3751</v>
      </c>
      <c r="B125" s="375">
        <f>VLOOKUP($A$2:$A$1749,'ENTER STAFF #S HERE'!$A$1:$B$5073,2,FALSE)</f>
        <v>389</v>
      </c>
      <c r="C125" s="374" t="s">
        <v>6615</v>
      </c>
      <c r="D125" s="374" t="s">
        <v>6587</v>
      </c>
      <c r="E125" s="384" t="s">
        <v>6594</v>
      </c>
      <c r="F125" s="384" t="s">
        <v>6599</v>
      </c>
      <c r="G125" s="374" t="s">
        <v>6621</v>
      </c>
      <c r="H125" s="377">
        <f t="shared" si="0"/>
        <v>45</v>
      </c>
      <c r="I125" s="378" t="e">
        <f>SUMIFS('MASTER TT'!$J$2:$J$11126,'MASTER TT'!$I$2:$I$1126,A125:A18501,'MASTER TT'!$L$2:$L$11126,"&gt;0",'MASTER TT'!$AM$2:$AM$11126,"JAN-APRIL 2026")</f>
        <v>#VALUE!</v>
      </c>
      <c r="J125" s="378">
        <f>SUMIFS('MASTER TT'!$J$2:$J$11126,'MASTER TT'!$I$2:$I$11126,A125:A10165,'MASTER TT'!$L$2:$L$11126,"&gt;0",'MASTER TT'!$AM$2:$AM$11126,"MAY-AUG 2025")</f>
        <v>0</v>
      </c>
      <c r="K125" s="378">
        <f>SUMIFS('MASTER TT'!$J$2:$J$11126,'MASTER TT'!$I$2:$I$11126,A125:A10165,'MASTER TT'!$L$2:$L$11126,"&gt;0",'MASTER TT'!$AM$2:$AM$11126,"SEP-DEC 2025")</f>
        <v>0</v>
      </c>
      <c r="L125" s="378" t="e">
        <f t="shared" si="1"/>
        <v>#VALUE!</v>
      </c>
      <c r="M125" s="379">
        <f>SUMIFS('MASTER TT'!$J$2:$J$1126,'MASTER TT'!$I$2:$I$1126,A125:A10165,'MASTER TT'!$L$2:$L$1126,"&gt;0",'MASTER TT'!$AM$2:$AM$1126,"JAN-APRIL 2025",'MASTER TT'!$AC$2:$AC$1126,"SOT")</f>
        <v>0</v>
      </c>
      <c r="N125" s="379">
        <f>SUMIFS('MASTER TT'!$J$2:$J$1126,'MASTER TT'!$I$2:$I$1126,A125:A10165,'MASTER TT'!$L$2:$L$1126,"&gt;0",'MASTER TT'!$AM$2:$AM$1126,"JAN-APRIL 2025",'MASTER TT'!$AC$2:$AC$1126,"SOB")</f>
        <v>0</v>
      </c>
      <c r="O125" s="379">
        <f>SUMIFS('MASTER TT'!$J$2:$J$1126,'MASTER TT'!$I$2:$I$1126,A125:A10165,'MASTER TT'!$L$2:$L$1126,"&gt;0",'MASTER TT'!$AM$2:$AM$1126,"JAN-APRIL 2025",'MASTER TT'!$AC$2:$AC$1126,"SEASS")</f>
        <v>0</v>
      </c>
      <c r="P125" s="379">
        <f>SUMIFS('MASTER TT'!$J$2:$J$1126,'MASTER TT'!$I$2:$I$1126,A125:A10165,'MASTER TT'!$L$2:$L$1126,"&gt;0",'MASTER TT'!$AM$2:$AM$1126,"JAN-APRIL 2025",'MASTER TT'!$AC$2:$AC$1126,"PTTI")</f>
        <v>0</v>
      </c>
      <c r="Q125" s="381">
        <f>SUMIF('MASTER TT'!$I$1:$I$5897,$A$1:$A$721,'MASTER TT'!$O$1:$O$5897)</f>
        <v>0</v>
      </c>
      <c r="R125" s="381">
        <f>SUMIF('MASTER TT'!$I$1:$I$5897,$A$1:$A$721,'MASTER TT'!$N$1:$N$5897)</f>
        <v>0</v>
      </c>
      <c r="S125" s="381">
        <f>SUMIF('MASTER TT'!$I$1:$I$5897,$A$1:$A$721,'MASTER TT'!$Q$1:$Q$5897)</f>
        <v>0</v>
      </c>
      <c r="T125" s="381">
        <f>SUMIF('MASTER TT'!$I$1:$I$5897,$A$1:$A$721,'MASTER TT'!$S$1:$S$5897)</f>
        <v>0</v>
      </c>
      <c r="U125" s="381">
        <f>SUMIF('MASTER TT'!$I$1:$I$5897,$A$1:$A$721,'MASTER TT'!$R$1:$R$5897)</f>
        <v>0</v>
      </c>
      <c r="V125" s="381">
        <f>SUMIF('MASTER TT'!$I$1:$I$5897,$A$1:$A$721,'MASTER TT'!$T$1:$T$5897)</f>
        <v>0</v>
      </c>
      <c r="W125" s="381">
        <f>SUMIF('MASTER TT'!$I$1:$I$5897,$A$1:$A$721,'MASTER TT'!$U$1:$U$5897)</f>
        <v>0</v>
      </c>
      <c r="X125" s="381">
        <f>SUMIF('MASTER TT'!$I$1:$I$5897,$A$1:$A$721,'MASTER TT'!$W$1:$W$5897)</f>
        <v>0</v>
      </c>
      <c r="Y125" s="381">
        <f>SUMIF('MASTER TT'!$I$1:$I$5897,$A$1:$A$721,'MASTER TT'!$X$1:$X$5897)</f>
        <v>0</v>
      </c>
      <c r="Z125" s="381">
        <f>SUMIF('MASTER TT'!$I$1:$I$5897,$A$1:$A$721,'MASTER TT'!$Y$1:$Y$5897)</f>
        <v>0</v>
      </c>
      <c r="AA125" s="381">
        <f>SUMIF('MASTER TT'!$I$1:$I$5897,$A$1:$A$721,'MASTER TT'!$Z$1:$Z$5897)</f>
        <v>0</v>
      </c>
      <c r="AB125" s="381">
        <f>SUMIF('MASTER TT'!$I$1:$I$5905,$A$1:$A$721,'MASTER TT'!$V$1:$V$5905)</f>
        <v>0</v>
      </c>
      <c r="AC125" s="381">
        <f>SUMIF('MASTER TT'!$I$1:$I$5905,$A$1:$A$721,'MASTER TT'!$AB$1:$AB$5905)</f>
        <v>0</v>
      </c>
      <c r="AD125" s="381">
        <f>SUMIF('MASTER TT'!$I$1:$I$5905,$A$1:$A$721,'MASTER TT'!$P$1:$P$5905)</f>
        <v>0</v>
      </c>
      <c r="AE125" s="381">
        <f t="shared" si="2"/>
        <v>0</v>
      </c>
      <c r="AF125" s="382" t="e">
        <f t="shared" si="10"/>
        <v>#REF!</v>
      </c>
      <c r="AG125" s="383"/>
    </row>
    <row r="126" spans="1:33" ht="14.25" customHeight="1">
      <c r="A126" s="374" t="s">
        <v>4158</v>
      </c>
      <c r="B126" s="375" t="str">
        <f>VLOOKUP($A$2:$A$1749,'ENTER STAFF #S HERE'!$A$1:$B$5073,2,FALSE)</f>
        <v>C1852</v>
      </c>
      <c r="C126" s="374" t="s">
        <v>6615</v>
      </c>
      <c r="D126" s="384" t="s">
        <v>6597</v>
      </c>
      <c r="E126" s="374" t="s">
        <v>6072</v>
      </c>
      <c r="F126" s="374" t="s">
        <v>6623</v>
      </c>
      <c r="G126" s="374" t="s">
        <v>5663</v>
      </c>
      <c r="H126" s="377">
        <f t="shared" si="0"/>
        <v>48</v>
      </c>
      <c r="I126" s="378" t="e">
        <f>SUMIFS('MASTER TT'!$J$2:$J$11126,'MASTER TT'!$I$2:$I$1126,A126:A18502,'MASTER TT'!$L$2:$L$11126,"&gt;0",'MASTER TT'!$AM$2:$AM$11126,"JAN-APRIL 2026")</f>
        <v>#VALUE!</v>
      </c>
      <c r="J126" s="378">
        <f>SUMIFS('MASTER TT'!$J$2:$J$11126,'MASTER TT'!$I$2:$I$11126,A126:A10166,'MASTER TT'!$L$2:$L$11126,"&gt;0",'MASTER TT'!$AM$2:$AM$11126,"MAY-AUG 2025")</f>
        <v>0</v>
      </c>
      <c r="K126" s="378">
        <f>SUMIFS('MASTER TT'!$J$2:$J$11126,'MASTER TT'!$I$2:$I$11126,A126:A10166,'MASTER TT'!$L$2:$L$11126,"&gt;0",'MASTER TT'!$AM$2:$AM$11126,"SEP-DEC 2025")</f>
        <v>0</v>
      </c>
      <c r="L126" s="378" t="e">
        <f t="shared" si="1"/>
        <v>#VALUE!</v>
      </c>
      <c r="M126" s="379">
        <f>SUMIFS('MASTER TT'!$J$2:$J$1126,'MASTER TT'!$I$2:$I$1126,A126:A10166,'MASTER TT'!$L$2:$L$1126,"&gt;0",'MASTER TT'!$AM$2:$AM$1126,"JAN-APRIL 2025",'MASTER TT'!$AC$2:$AC$1126,"SOT")</f>
        <v>0</v>
      </c>
      <c r="N126" s="379">
        <f>SUMIFS('MASTER TT'!$J$2:$J$1126,'MASTER TT'!$I$2:$I$1126,A126:A10166,'MASTER TT'!$L$2:$L$1126,"&gt;0",'MASTER TT'!$AM$2:$AM$1126,"JAN-APRIL 2025",'MASTER TT'!$AC$2:$AC$1126,"SOB")</f>
        <v>0</v>
      </c>
      <c r="O126" s="379">
        <f>SUMIFS('MASTER TT'!$J$2:$J$1126,'MASTER TT'!$I$2:$I$1126,A126:A10166,'MASTER TT'!$L$2:$L$1126,"&gt;0",'MASTER TT'!$AM$2:$AM$1126,"JAN-APRIL 2025",'MASTER TT'!$AC$2:$AC$1126,"SEASS")</f>
        <v>0</v>
      </c>
      <c r="P126" s="379">
        <f>SUMIFS('MASTER TT'!$J$2:$J$1126,'MASTER TT'!$I$2:$I$1126,A126:A10166,'MASTER TT'!$L$2:$L$1126,"&gt;0",'MASTER TT'!$AM$2:$AM$1126,"JAN-APRIL 2025",'MASTER TT'!$AC$2:$AC$1126,"PTTI")</f>
        <v>0</v>
      </c>
      <c r="Q126" s="381">
        <f>SUMIF('MASTER TT'!$I$1:$I$5897,$A$1:$A$721,'MASTER TT'!$O$1:$O$5897)</f>
        <v>0</v>
      </c>
      <c r="R126" s="381">
        <f>SUMIF('MASTER TT'!$I$1:$I$5897,$A$1:$A$721,'MASTER TT'!$N$1:$N$5897)</f>
        <v>0</v>
      </c>
      <c r="S126" s="381">
        <f>SUMIF('MASTER TT'!$I$1:$I$5897,$A$1:$A$721,'MASTER TT'!$Q$1:$Q$5897)</f>
        <v>0</v>
      </c>
      <c r="T126" s="381">
        <f>SUMIF('MASTER TT'!$I$1:$I$5897,$A$1:$A$721,'MASTER TT'!$S$1:$S$5897)</f>
        <v>0</v>
      </c>
      <c r="U126" s="381">
        <f>SUMIF('MASTER TT'!$I$1:$I$5897,$A$1:$A$721,'MASTER TT'!$R$1:$R$5897)</f>
        <v>0</v>
      </c>
      <c r="V126" s="381">
        <f>SUMIF('MASTER TT'!$I$1:$I$5897,$A$1:$A$721,'MASTER TT'!$T$1:$T$5897)</f>
        <v>0</v>
      </c>
      <c r="W126" s="381">
        <f>SUMIF('MASTER TT'!$I$1:$I$5897,$A$1:$A$721,'MASTER TT'!$U$1:$U$5897)</f>
        <v>0</v>
      </c>
      <c r="X126" s="381">
        <f>SUMIF('MASTER TT'!$I$1:$I$5897,$A$1:$A$721,'MASTER TT'!$W$1:$W$5897)</f>
        <v>0</v>
      </c>
      <c r="Y126" s="381">
        <f>SUMIF('MASTER TT'!$I$1:$I$5897,$A$1:$A$721,'MASTER TT'!$X$1:$X$5897)</f>
        <v>0</v>
      </c>
      <c r="Z126" s="381">
        <f>SUMIF('MASTER TT'!$I$1:$I$5897,$A$1:$A$721,'MASTER TT'!$Y$1:$Y$5897)</f>
        <v>0</v>
      </c>
      <c r="AA126" s="381">
        <f>SUMIF('MASTER TT'!$I$1:$I$5897,$A$1:$A$721,'MASTER TT'!$Z$1:$Z$5897)</f>
        <v>0</v>
      </c>
      <c r="AB126" s="381">
        <f>SUMIF('MASTER TT'!$I$1:$I$5905,$A$1:$A$721,'MASTER TT'!$V$1:$V$5905)</f>
        <v>0</v>
      </c>
      <c r="AC126" s="381">
        <f>SUMIF('MASTER TT'!$I$1:$I$5905,$A$1:$A$721,'MASTER TT'!$AB$1:$AB$5905)</f>
        <v>0</v>
      </c>
      <c r="AD126" s="381">
        <f>SUMIF('MASTER TT'!$I$1:$I$5905,$A$1:$A$721,'MASTER TT'!$P$1:$P$5905)</f>
        <v>0</v>
      </c>
      <c r="AE126" s="381">
        <f t="shared" si="2"/>
        <v>0</v>
      </c>
      <c r="AF126" s="382" t="e">
        <f t="shared" si="10"/>
        <v>#REF!</v>
      </c>
      <c r="AG126" s="383"/>
    </row>
    <row r="127" spans="1:33" ht="14.25" customHeight="1">
      <c r="A127" s="374" t="s">
        <v>4345</v>
      </c>
      <c r="B127" s="375">
        <f>VLOOKUP($A$2:$A$1749,'ENTER STAFF #S HERE'!$A$1:$B$5073,2,FALSE)</f>
        <v>0</v>
      </c>
      <c r="C127" s="374" t="s">
        <v>6615</v>
      </c>
      <c r="D127" s="374" t="s">
        <v>6591</v>
      </c>
      <c r="E127" s="388"/>
      <c r="F127" s="388"/>
      <c r="G127" s="374" t="s">
        <v>5663</v>
      </c>
      <c r="H127" s="377">
        <f t="shared" si="0"/>
        <v>48</v>
      </c>
      <c r="I127" s="378" t="e">
        <f>SUMIFS('MASTER TT'!$J$2:$J$11126,'MASTER TT'!$I$2:$I$1126,A127:A18503,'MASTER TT'!$L$2:$L$11126,"&gt;0",'MASTER TT'!$AM$2:$AM$11126,"JAN-APRIL 2026")</f>
        <v>#VALUE!</v>
      </c>
      <c r="J127" s="378">
        <f>SUMIFS('MASTER TT'!$J$2:$J$11126,'MASTER TT'!$I$2:$I$11126,A127:A10167,'MASTER TT'!$L$2:$L$11126,"&gt;0",'MASTER TT'!$AM$2:$AM$11126,"MAY-AUG 2025")</f>
        <v>0</v>
      </c>
      <c r="K127" s="378">
        <f>SUMIFS('MASTER TT'!$J$2:$J$11126,'MASTER TT'!$I$2:$I$11126,A127:A10167,'MASTER TT'!$L$2:$L$11126,"&gt;0",'MASTER TT'!$AM$2:$AM$11126,"SEP-DEC 2025")</f>
        <v>0</v>
      </c>
      <c r="L127" s="378" t="e">
        <f t="shared" si="1"/>
        <v>#VALUE!</v>
      </c>
      <c r="M127" s="379">
        <f>SUMIFS('MASTER TT'!$J$2:$J$1126,'MASTER TT'!$I$2:$I$1126,A127:A10167,'MASTER TT'!$L$2:$L$1126,"&gt;0",'MASTER TT'!$AM$2:$AM$1126,"JAN-APRIL 2025",'MASTER TT'!$AC$2:$AC$1126,"SOT")</f>
        <v>0</v>
      </c>
      <c r="N127" s="379">
        <f>SUMIFS('MASTER TT'!$J$2:$J$1126,'MASTER TT'!$I$2:$I$1126,A127:A10167,'MASTER TT'!$L$2:$L$1126,"&gt;0",'MASTER TT'!$AM$2:$AM$1126,"JAN-APRIL 2025",'MASTER TT'!$AC$2:$AC$1126,"SOB")</f>
        <v>0</v>
      </c>
      <c r="O127" s="379">
        <f>SUMIFS('MASTER TT'!$J$2:$J$1126,'MASTER TT'!$I$2:$I$1126,A127:A10167,'MASTER TT'!$L$2:$L$1126,"&gt;0",'MASTER TT'!$AM$2:$AM$1126,"JAN-APRIL 2025",'MASTER TT'!$AC$2:$AC$1126,"SEASS")</f>
        <v>0</v>
      </c>
      <c r="P127" s="379">
        <f>SUMIFS('MASTER TT'!$J$2:$J$1126,'MASTER TT'!$I$2:$I$1126,A127:A10167,'MASTER TT'!$L$2:$L$1126,"&gt;0",'MASTER TT'!$AM$2:$AM$1126,"JAN-APRIL 2025",'MASTER TT'!$AC$2:$AC$1126,"PTTI")</f>
        <v>0</v>
      </c>
      <c r="Q127" s="381">
        <f>SUMIF('MASTER TT'!$I$1:$I$5897,$A$1:$A$721,'MASTER TT'!$O$1:$O$5897)</f>
        <v>0</v>
      </c>
      <c r="R127" s="381">
        <f>SUMIF('MASTER TT'!$I$1:$I$5897,$A$1:$A$721,'MASTER TT'!$N$1:$N$5897)</f>
        <v>0</v>
      </c>
      <c r="S127" s="381">
        <f>SUMIF('MASTER TT'!$I$1:$I$5897,$A$1:$A$721,'MASTER TT'!$Q$1:$Q$5897)</f>
        <v>0</v>
      </c>
      <c r="T127" s="381">
        <f>SUMIF('MASTER TT'!$I$1:$I$5897,$A$1:$A$721,'MASTER TT'!$S$1:$S$5897)</f>
        <v>0</v>
      </c>
      <c r="U127" s="381">
        <f>SUMIF('MASTER TT'!$I$1:$I$5897,$A$1:$A$721,'MASTER TT'!$R$1:$R$5897)</f>
        <v>0</v>
      </c>
      <c r="V127" s="381">
        <f>SUMIF('MASTER TT'!$I$1:$I$5897,$A$1:$A$721,'MASTER TT'!$T$1:$T$5897)</f>
        <v>0</v>
      </c>
      <c r="W127" s="381">
        <f>SUMIF('MASTER TT'!$I$1:$I$5897,$A$1:$A$721,'MASTER TT'!$U$1:$U$5897)</f>
        <v>0</v>
      </c>
      <c r="X127" s="381">
        <f>SUMIF('MASTER TT'!$I$1:$I$5897,$A$1:$A$721,'MASTER TT'!$W$1:$W$5897)</f>
        <v>0</v>
      </c>
      <c r="Y127" s="381">
        <f>SUMIF('MASTER TT'!$I$1:$I$5897,$A$1:$A$721,'MASTER TT'!$X$1:$X$5897)</f>
        <v>0</v>
      </c>
      <c r="Z127" s="381">
        <f>SUMIF('MASTER TT'!$I$1:$I$5897,$A$1:$A$721,'MASTER TT'!$Y$1:$Y$5897)</f>
        <v>0</v>
      </c>
      <c r="AA127" s="381">
        <f>SUMIF('MASTER TT'!$I$1:$I$5897,$A$1:$A$721,'MASTER TT'!$Z$1:$Z$5897)</f>
        <v>0</v>
      </c>
      <c r="AB127" s="381">
        <f>SUMIF('MASTER TT'!$I$1:$I$5905,$A$1:$A$721,'MASTER TT'!$V$1:$V$5905)</f>
        <v>0</v>
      </c>
      <c r="AC127" s="381">
        <f>SUMIF('MASTER TT'!$I$1:$I$5905,$A$1:$A$721,'MASTER TT'!$AB$1:$AB$5905)</f>
        <v>0</v>
      </c>
      <c r="AD127" s="381">
        <f>SUMIF('MASTER TT'!$I$1:$I$5905,$A$1:$A$721,'MASTER TT'!$P$1:$P$5905)</f>
        <v>0</v>
      </c>
      <c r="AE127" s="381">
        <f t="shared" si="2"/>
        <v>0</v>
      </c>
      <c r="AF127" s="382" t="e">
        <f t="shared" si="10"/>
        <v>#REF!</v>
      </c>
      <c r="AG127" s="383"/>
    </row>
    <row r="128" spans="1:33" ht="12" customHeight="1">
      <c r="A128" s="374" t="s">
        <v>3535</v>
      </c>
      <c r="B128" s="375" t="str">
        <f>VLOOKUP($A$2:$A$1749,'ENTER STAFF #S HERE'!$A$1:$B$5073,2,FALSE)</f>
        <v>C1637</v>
      </c>
      <c r="C128" s="374" t="s">
        <v>6615</v>
      </c>
      <c r="D128" s="384" t="s">
        <v>6591</v>
      </c>
      <c r="E128" s="374" t="s">
        <v>5640</v>
      </c>
      <c r="F128" s="374" t="s">
        <v>6602</v>
      </c>
      <c r="G128" s="376" t="s">
        <v>6621</v>
      </c>
      <c r="H128" s="377">
        <f t="shared" si="0"/>
        <v>45</v>
      </c>
      <c r="I128" s="378" t="e">
        <f>SUMIFS('MASTER TT'!$J$2:$J$11126,'MASTER TT'!$I$2:$I$1126,A128:A18504,'MASTER TT'!$L$2:$L$11126,"&gt;0",'MASTER TT'!$AM$2:$AM$11126,"JAN-APRIL 2026")</f>
        <v>#VALUE!</v>
      </c>
      <c r="J128" s="378">
        <f>SUMIFS('MASTER TT'!$J$2:$J$11126,'MASTER TT'!$I$2:$I$11126,A128:A10168,'MASTER TT'!$L$2:$L$11126,"&gt;0",'MASTER TT'!$AM$2:$AM$11126,"MAY-AUG 2025")</f>
        <v>0</v>
      </c>
      <c r="K128" s="378">
        <f>SUMIFS('MASTER TT'!$J$2:$J$11126,'MASTER TT'!$I$2:$I$11126,A128:A10168,'MASTER TT'!$L$2:$L$11126,"&gt;0",'MASTER TT'!$AM$2:$AM$11126,"SEP-DEC 2025")</f>
        <v>0</v>
      </c>
      <c r="L128" s="378" t="e">
        <f t="shared" si="1"/>
        <v>#VALUE!</v>
      </c>
      <c r="M128" s="379">
        <f>SUMIFS('MASTER TT'!$J$2:$J$1126,'MASTER TT'!$I$2:$I$1126,A128:A10168,'MASTER TT'!$L$2:$L$1126,"&gt;0",'MASTER TT'!$AM$2:$AM$1126,"JAN-APRIL 2025",'MASTER TT'!$AC$2:$AC$1126,"SOT")</f>
        <v>0</v>
      </c>
      <c r="N128" s="379">
        <f>SUMIFS('MASTER TT'!$J$2:$J$1126,'MASTER TT'!$I$2:$I$1126,A128:A10168,'MASTER TT'!$L$2:$L$1126,"&gt;0",'MASTER TT'!$AM$2:$AM$1126,"JAN-APRIL 2025",'MASTER TT'!$AC$2:$AC$1126,"SOB")</f>
        <v>0</v>
      </c>
      <c r="O128" s="379">
        <f>SUMIFS('MASTER TT'!$J$2:$J$1126,'MASTER TT'!$I$2:$I$1126,A128:A10168,'MASTER TT'!$L$2:$L$1126,"&gt;0",'MASTER TT'!$AM$2:$AM$1126,"JAN-APRIL 2025",'MASTER TT'!$AC$2:$AC$1126,"SEASS")</f>
        <v>0</v>
      </c>
      <c r="P128" s="379">
        <f>SUMIFS('MASTER TT'!$J$2:$J$1126,'MASTER TT'!$I$2:$I$1126,A128:A10168,'MASTER TT'!$L$2:$L$1126,"&gt;0",'MASTER TT'!$AM$2:$AM$1126,"JAN-APRIL 2025",'MASTER TT'!$AC$2:$AC$1126,"PTTI")</f>
        <v>0</v>
      </c>
      <c r="Q128" s="381">
        <f>SUMIF('MASTER TT'!$I$1:$I$5897,$A$1:$A$721,'MASTER TT'!$O$1:$O$5897)</f>
        <v>0</v>
      </c>
      <c r="R128" s="381">
        <f>SUMIF('MASTER TT'!$I$1:$I$5897,$A$1:$A$721,'MASTER TT'!$N$1:$N$5897)</f>
        <v>0</v>
      </c>
      <c r="S128" s="381">
        <f>SUMIF('MASTER TT'!$I$1:$I$5897,$A$1:$A$721,'MASTER TT'!$Q$1:$Q$5897)</f>
        <v>0</v>
      </c>
      <c r="T128" s="381">
        <f>SUMIF('MASTER TT'!$I$1:$I$5897,$A$1:$A$721,'MASTER TT'!$S$1:$S$5897)</f>
        <v>0</v>
      </c>
      <c r="U128" s="381">
        <f>SUMIF('MASTER TT'!$I$1:$I$5897,$A$1:$A$721,'MASTER TT'!$R$1:$R$5897)</f>
        <v>0</v>
      </c>
      <c r="V128" s="381">
        <f>SUMIF('MASTER TT'!$I$1:$I$5897,$A$1:$A$721,'MASTER TT'!$T$1:$T$5897)</f>
        <v>0</v>
      </c>
      <c r="W128" s="381">
        <f>SUMIF('MASTER TT'!$I$1:$I$5897,$A$1:$A$721,'MASTER TT'!$U$1:$U$5897)</f>
        <v>0</v>
      </c>
      <c r="X128" s="381">
        <f>SUMIF('MASTER TT'!$I$1:$I$5897,$A$1:$A$721,'MASTER TT'!$W$1:$W$5897)</f>
        <v>0</v>
      </c>
      <c r="Y128" s="381">
        <f>SUMIF('MASTER TT'!$I$1:$I$5897,$A$1:$A$721,'MASTER TT'!$X$1:$X$5897)</f>
        <v>0</v>
      </c>
      <c r="Z128" s="381">
        <f>SUMIF('MASTER TT'!$I$1:$I$5897,$A$1:$A$721,'MASTER TT'!$Y$1:$Y$5897)</f>
        <v>0</v>
      </c>
      <c r="AA128" s="381">
        <f>SUMIF('MASTER TT'!$I$1:$I$5897,$A$1:$A$721,'MASTER TT'!$Z$1:$Z$5897)</f>
        <v>0</v>
      </c>
      <c r="AB128" s="381">
        <f>SUMIF('MASTER TT'!$I$1:$I$5905,$A$1:$A$721,'MASTER TT'!$V$1:$V$5905)</f>
        <v>0</v>
      </c>
      <c r="AC128" s="381">
        <f>SUMIF('MASTER TT'!$I$1:$I$5905,$A$1:$A$721,'MASTER TT'!$AB$1:$AB$5905)</f>
        <v>0</v>
      </c>
      <c r="AD128" s="381">
        <f>SUMIF('MASTER TT'!$I$1:$I$5905,$A$1:$A$721,'MASTER TT'!$P$1:$P$5905)</f>
        <v>0</v>
      </c>
      <c r="AE128" s="381">
        <f t="shared" si="2"/>
        <v>0</v>
      </c>
      <c r="AF128" s="382" t="e">
        <f t="shared" si="10"/>
        <v>#REF!</v>
      </c>
      <c r="AG128" s="383"/>
    </row>
    <row r="129" spans="1:33" ht="14.25" customHeight="1">
      <c r="A129" s="374" t="s">
        <v>4160</v>
      </c>
      <c r="B129" s="375" t="str">
        <f>VLOOKUP($A$2:$A$1749,'ENTER STAFF #S HERE'!$A$1:$B$5073,2,FALSE)</f>
        <v>C1777</v>
      </c>
      <c r="C129" s="374" t="s">
        <v>6615</v>
      </c>
      <c r="D129" s="374" t="s">
        <v>6591</v>
      </c>
      <c r="E129" s="388"/>
      <c r="F129" s="388"/>
      <c r="G129" s="374" t="s">
        <v>5663</v>
      </c>
      <c r="H129" s="377">
        <f t="shared" si="0"/>
        <v>48</v>
      </c>
      <c r="I129" s="378" t="e">
        <f>SUMIFS('MASTER TT'!$J$2:$J$11126,'MASTER TT'!$I$2:$I$1126,A129:A18505,'MASTER TT'!$L$2:$L$11126,"&gt;0",'MASTER TT'!$AM$2:$AM$11126,"JAN-APRIL 2026")</f>
        <v>#VALUE!</v>
      </c>
      <c r="J129" s="378">
        <f>SUMIFS('MASTER TT'!$J$2:$J$11126,'MASTER TT'!$I$2:$I$11126,A129:A10169,'MASTER TT'!$L$2:$L$11126,"&gt;0",'MASTER TT'!$AM$2:$AM$11126,"MAY-AUG 2025")</f>
        <v>0</v>
      </c>
      <c r="K129" s="378">
        <f>SUMIFS('MASTER TT'!$J$2:$J$11126,'MASTER TT'!$I$2:$I$11126,A129:A10169,'MASTER TT'!$L$2:$L$11126,"&gt;0",'MASTER TT'!$AM$2:$AM$11126,"SEP-DEC 2025")</f>
        <v>0</v>
      </c>
      <c r="L129" s="378" t="e">
        <f t="shared" si="1"/>
        <v>#VALUE!</v>
      </c>
      <c r="M129" s="379">
        <f>SUMIFS('MASTER TT'!$J$2:$J$1126,'MASTER TT'!$I$2:$I$1126,A129:A10169,'MASTER TT'!$L$2:$L$1126,"&gt;0",'MASTER TT'!$AM$2:$AM$1126,"JAN-APRIL 2025",'MASTER TT'!$AC$2:$AC$1126,"SOT")</f>
        <v>0</v>
      </c>
      <c r="N129" s="379">
        <f>SUMIFS('MASTER TT'!$J$2:$J$1126,'MASTER TT'!$I$2:$I$1126,A129:A10169,'MASTER TT'!$L$2:$L$1126,"&gt;0",'MASTER TT'!$AM$2:$AM$1126,"JAN-APRIL 2025",'MASTER TT'!$AC$2:$AC$1126,"SOB")</f>
        <v>0</v>
      </c>
      <c r="O129" s="379">
        <f>SUMIFS('MASTER TT'!$J$2:$J$1126,'MASTER TT'!$I$2:$I$1126,A129:A10169,'MASTER TT'!$L$2:$L$1126,"&gt;0",'MASTER TT'!$AM$2:$AM$1126,"JAN-APRIL 2025",'MASTER TT'!$AC$2:$AC$1126,"SEASS")</f>
        <v>0</v>
      </c>
      <c r="P129" s="379">
        <f>SUMIFS('MASTER TT'!$J$2:$J$1126,'MASTER TT'!$I$2:$I$1126,A129:A10169,'MASTER TT'!$L$2:$L$1126,"&gt;0",'MASTER TT'!$AM$2:$AM$1126,"JAN-APRIL 2025",'MASTER TT'!$AC$2:$AC$1126,"PTTI")</f>
        <v>0</v>
      </c>
      <c r="Q129" s="381">
        <f>SUMIF('MASTER TT'!$I$1:$I$5897,$A$1:$A$721,'MASTER TT'!$O$1:$O$5897)</f>
        <v>0</v>
      </c>
      <c r="R129" s="381">
        <f>SUMIF('MASTER TT'!$I$1:$I$5897,$A$1:$A$721,'MASTER TT'!$N$1:$N$5897)</f>
        <v>0</v>
      </c>
      <c r="S129" s="381">
        <f>SUMIF('MASTER TT'!$I$1:$I$5897,$A$1:$A$721,'MASTER TT'!$Q$1:$Q$5897)</f>
        <v>0</v>
      </c>
      <c r="T129" s="381">
        <f>SUMIF('MASTER TT'!$I$1:$I$5897,$A$1:$A$721,'MASTER TT'!$S$1:$S$5897)</f>
        <v>0</v>
      </c>
      <c r="U129" s="381">
        <f>SUMIF('MASTER TT'!$I$1:$I$5897,$A$1:$A$721,'MASTER TT'!$R$1:$R$5897)</f>
        <v>0</v>
      </c>
      <c r="V129" s="381">
        <f>SUMIF('MASTER TT'!$I$1:$I$5897,$A$1:$A$721,'MASTER TT'!$T$1:$T$5897)</f>
        <v>0</v>
      </c>
      <c r="W129" s="381">
        <f>SUMIF('MASTER TT'!$I$1:$I$5897,$A$1:$A$721,'MASTER TT'!$U$1:$U$5897)</f>
        <v>0</v>
      </c>
      <c r="X129" s="381">
        <f>SUMIF('MASTER TT'!$I$1:$I$5897,$A$1:$A$721,'MASTER TT'!$W$1:$W$5897)</f>
        <v>0</v>
      </c>
      <c r="Y129" s="381">
        <f>SUMIF('MASTER TT'!$I$1:$I$5897,$A$1:$A$721,'MASTER TT'!$X$1:$X$5897)</f>
        <v>0</v>
      </c>
      <c r="Z129" s="381">
        <f>SUMIF('MASTER TT'!$I$1:$I$5897,$A$1:$A$721,'MASTER TT'!$Y$1:$Y$5897)</f>
        <v>0</v>
      </c>
      <c r="AA129" s="381">
        <f>SUMIF('MASTER TT'!$I$1:$I$5897,$A$1:$A$721,'MASTER TT'!$Z$1:$Z$5897)</f>
        <v>0</v>
      </c>
      <c r="AB129" s="381">
        <f>SUMIF('MASTER TT'!$I$1:$I$5905,$A$1:$A$721,'MASTER TT'!$V$1:$V$5905)</f>
        <v>0</v>
      </c>
      <c r="AC129" s="381">
        <f>SUMIF('MASTER TT'!$I$1:$I$5905,$A$1:$A$721,'MASTER TT'!$AB$1:$AB$5905)</f>
        <v>0</v>
      </c>
      <c r="AD129" s="381">
        <f>SUMIF('MASTER TT'!$I$1:$I$5905,$A$1:$A$721,'MASTER TT'!$P$1:$P$5905)</f>
        <v>0</v>
      </c>
      <c r="AE129" s="381">
        <f t="shared" si="2"/>
        <v>0</v>
      </c>
      <c r="AF129" s="382" t="e">
        <f t="shared" si="10"/>
        <v>#REF!</v>
      </c>
      <c r="AG129" s="383"/>
    </row>
    <row r="130" spans="1:33" ht="14.25" customHeight="1">
      <c r="A130" s="374" t="s">
        <v>4162</v>
      </c>
      <c r="B130" s="375" t="str">
        <f>VLOOKUP($A$2:$A$1749,'ENTER STAFF #S HERE'!$A$1:$B$5073,2,FALSE)</f>
        <v>C1843</v>
      </c>
      <c r="C130" s="374" t="s">
        <v>6615</v>
      </c>
      <c r="D130" s="374" t="s">
        <v>6591</v>
      </c>
      <c r="E130" s="388"/>
      <c r="F130" s="388"/>
      <c r="G130" s="374" t="s">
        <v>5663</v>
      </c>
      <c r="H130" s="377">
        <f t="shared" si="0"/>
        <v>48</v>
      </c>
      <c r="I130" s="378" t="e">
        <f>SUMIFS('MASTER TT'!$J$2:$J$11126,'MASTER TT'!$I$2:$I$1126,A130:A18506,'MASTER TT'!$L$2:$L$11126,"&gt;0",'MASTER TT'!$AM$2:$AM$11126,"JAN-APRIL 2026")</f>
        <v>#VALUE!</v>
      </c>
      <c r="J130" s="378">
        <f>SUMIFS('MASTER TT'!$J$2:$J$11126,'MASTER TT'!$I$2:$I$11126,A130:A10170,'MASTER TT'!$L$2:$L$11126,"&gt;0",'MASTER TT'!$AM$2:$AM$11126,"MAY-AUG 2025")</f>
        <v>0</v>
      </c>
      <c r="K130" s="378">
        <f>SUMIFS('MASTER TT'!$J$2:$J$11126,'MASTER TT'!$I$2:$I$11126,A130:A10170,'MASTER TT'!$L$2:$L$11126,"&gt;0",'MASTER TT'!$AM$2:$AM$11126,"SEP-DEC 2025")</f>
        <v>0</v>
      </c>
      <c r="L130" s="378" t="e">
        <f t="shared" si="1"/>
        <v>#VALUE!</v>
      </c>
      <c r="M130" s="379">
        <f>SUMIFS('MASTER TT'!$J$2:$J$1126,'MASTER TT'!$I$2:$I$1126,A130:A10170,'MASTER TT'!$L$2:$L$1126,"&gt;0",'MASTER TT'!$AM$2:$AM$1126,"JAN-APRIL 2025",'MASTER TT'!$AC$2:$AC$1126,"SOT")</f>
        <v>0</v>
      </c>
      <c r="N130" s="379">
        <f>SUMIFS('MASTER TT'!$J$2:$J$1126,'MASTER TT'!$I$2:$I$1126,A130:A10170,'MASTER TT'!$L$2:$L$1126,"&gt;0",'MASTER TT'!$AM$2:$AM$1126,"JAN-APRIL 2025",'MASTER TT'!$AC$2:$AC$1126,"SOB")</f>
        <v>0</v>
      </c>
      <c r="O130" s="379">
        <f>SUMIFS('MASTER TT'!$J$2:$J$1126,'MASTER TT'!$I$2:$I$1126,A130:A10170,'MASTER TT'!$L$2:$L$1126,"&gt;0",'MASTER TT'!$AM$2:$AM$1126,"JAN-APRIL 2025",'MASTER TT'!$AC$2:$AC$1126,"SEASS")</f>
        <v>0</v>
      </c>
      <c r="P130" s="379">
        <f>SUMIFS('MASTER TT'!$J$2:$J$1126,'MASTER TT'!$I$2:$I$1126,A130:A10170,'MASTER TT'!$L$2:$L$1126,"&gt;0",'MASTER TT'!$AM$2:$AM$1126,"JAN-APRIL 2025",'MASTER TT'!$AC$2:$AC$1126,"PTTI")</f>
        <v>0</v>
      </c>
      <c r="Q130" s="381">
        <f>SUMIF('MASTER TT'!$I$1:$I$5897,$A$1:$A$721,'MASTER TT'!$O$1:$O$5897)</f>
        <v>0</v>
      </c>
      <c r="R130" s="381">
        <f>SUMIF('MASTER TT'!$I$1:$I$5897,$A$1:$A$721,'MASTER TT'!$N$1:$N$5897)</f>
        <v>0</v>
      </c>
      <c r="S130" s="381">
        <f>SUMIF('MASTER TT'!$I$1:$I$5897,$A$1:$A$721,'MASTER TT'!$Q$1:$Q$5897)</f>
        <v>0</v>
      </c>
      <c r="T130" s="381">
        <f>SUMIF('MASTER TT'!$I$1:$I$5897,$A$1:$A$721,'MASTER TT'!$S$1:$S$5897)</f>
        <v>0</v>
      </c>
      <c r="U130" s="381">
        <f>SUMIF('MASTER TT'!$I$1:$I$5897,$A$1:$A$721,'MASTER TT'!$R$1:$R$5897)</f>
        <v>0</v>
      </c>
      <c r="V130" s="381">
        <f>SUMIF('MASTER TT'!$I$1:$I$5897,$A$1:$A$721,'MASTER TT'!$T$1:$T$5897)</f>
        <v>0</v>
      </c>
      <c r="W130" s="381">
        <f>SUMIF('MASTER TT'!$I$1:$I$5897,$A$1:$A$721,'MASTER TT'!$U$1:$U$5897)</f>
        <v>0</v>
      </c>
      <c r="X130" s="381">
        <f>SUMIF('MASTER TT'!$I$1:$I$5897,$A$1:$A$721,'MASTER TT'!$W$1:$W$5897)</f>
        <v>0</v>
      </c>
      <c r="Y130" s="381">
        <f>SUMIF('MASTER TT'!$I$1:$I$5897,$A$1:$A$721,'MASTER TT'!$X$1:$X$5897)</f>
        <v>0</v>
      </c>
      <c r="Z130" s="381">
        <f>SUMIF('MASTER TT'!$I$1:$I$5897,$A$1:$A$721,'MASTER TT'!$Y$1:$Y$5897)</f>
        <v>0</v>
      </c>
      <c r="AA130" s="381">
        <f>SUMIF('MASTER TT'!$I$1:$I$5897,$A$1:$A$721,'MASTER TT'!$Z$1:$Z$5897)</f>
        <v>0</v>
      </c>
      <c r="AB130" s="381">
        <f>SUMIF('MASTER TT'!$I$1:$I$5905,$A$1:$A$721,'MASTER TT'!$V$1:$V$5905)</f>
        <v>0</v>
      </c>
      <c r="AC130" s="381">
        <f>SUMIF('MASTER TT'!$I$1:$I$5905,$A$1:$A$721,'MASTER TT'!$AB$1:$AB$5905)</f>
        <v>0</v>
      </c>
      <c r="AD130" s="381">
        <f>SUMIF('MASTER TT'!$I$1:$I$5905,$A$1:$A$721,'MASTER TT'!$P$1:$P$5905)</f>
        <v>0</v>
      </c>
      <c r="AE130" s="381">
        <f t="shared" si="2"/>
        <v>0</v>
      </c>
      <c r="AF130" s="382" t="e">
        <f t="shared" si="10"/>
        <v>#REF!</v>
      </c>
      <c r="AG130" s="383"/>
    </row>
    <row r="131" spans="1:33" ht="14.25" customHeight="1">
      <c r="A131" s="374" t="s">
        <v>3752</v>
      </c>
      <c r="B131" s="375" t="str">
        <f>VLOOKUP($A$2:$A$1749,'ENTER STAFF #S HERE'!$A$1:$B$5073,2,FALSE)</f>
        <v>C0384</v>
      </c>
      <c r="C131" s="384" t="s">
        <v>6615</v>
      </c>
      <c r="D131" s="384" t="s">
        <v>6591</v>
      </c>
      <c r="E131" s="388"/>
      <c r="F131" s="388"/>
      <c r="G131" s="384" t="s">
        <v>5663</v>
      </c>
      <c r="H131" s="377">
        <f t="shared" si="0"/>
        <v>48</v>
      </c>
      <c r="I131" s="378" t="e">
        <f>SUMIFS('MASTER TT'!$J$2:$J$11126,'MASTER TT'!$I$2:$I$1126,A131:A18507,'MASTER TT'!$L$2:$L$11126,"&gt;0",'MASTER TT'!$AM$2:$AM$11126,"JAN-APRIL 2026")</f>
        <v>#VALUE!</v>
      </c>
      <c r="J131" s="378">
        <f>SUMIFS('MASTER TT'!$J$2:$J$11126,'MASTER TT'!$I$2:$I$11126,A131:A10171,'MASTER TT'!$L$2:$L$11126,"&gt;0",'MASTER TT'!$AM$2:$AM$11126,"MAY-AUG 2025")</f>
        <v>0</v>
      </c>
      <c r="K131" s="378">
        <f>SUMIFS('MASTER TT'!$J$2:$J$11126,'MASTER TT'!$I$2:$I$11126,A131:A10171,'MASTER TT'!$L$2:$L$11126,"&gt;0",'MASTER TT'!$AM$2:$AM$11126,"SEP-DEC 2025")</f>
        <v>0</v>
      </c>
      <c r="L131" s="378" t="e">
        <f t="shared" si="1"/>
        <v>#VALUE!</v>
      </c>
      <c r="M131" s="379">
        <f>SUMIFS('MASTER TT'!$J$2:$J$1126,'MASTER TT'!$I$2:$I$1126,A131:A10171,'MASTER TT'!$L$2:$L$1126,"&gt;0",'MASTER TT'!$AM$2:$AM$1126,"JAN-APRIL 2025",'MASTER TT'!$AC$2:$AC$1126,"SOT")</f>
        <v>0</v>
      </c>
      <c r="N131" s="379">
        <f>SUMIFS('MASTER TT'!$J$2:$J$1126,'MASTER TT'!$I$2:$I$1126,A131:A10171,'MASTER TT'!$L$2:$L$1126,"&gt;0",'MASTER TT'!$AM$2:$AM$1126,"JAN-APRIL 2025",'MASTER TT'!$AC$2:$AC$1126,"SOB")</f>
        <v>0</v>
      </c>
      <c r="O131" s="379">
        <f>SUMIFS('MASTER TT'!$J$2:$J$1126,'MASTER TT'!$I$2:$I$1126,A131:A10171,'MASTER TT'!$L$2:$L$1126,"&gt;0",'MASTER TT'!$AM$2:$AM$1126,"JAN-APRIL 2025",'MASTER TT'!$AC$2:$AC$1126,"SEASS")</f>
        <v>0</v>
      </c>
      <c r="P131" s="379">
        <f>SUMIFS('MASTER TT'!$J$2:$J$1126,'MASTER TT'!$I$2:$I$1126,A131:A10171,'MASTER TT'!$L$2:$L$1126,"&gt;0",'MASTER TT'!$AM$2:$AM$1126,"JAN-APRIL 2025",'MASTER TT'!$AC$2:$AC$1126,"PTTI")</f>
        <v>0</v>
      </c>
      <c r="Q131" s="381">
        <f>SUMIF('MASTER TT'!$I$1:$I$5897,$A$1:$A$721,'MASTER TT'!$O$1:$O$5897)</f>
        <v>0</v>
      </c>
      <c r="R131" s="381">
        <f>SUMIF('MASTER TT'!$I$1:$I$5897,$A$1:$A$721,'MASTER TT'!$N$1:$N$5897)</f>
        <v>0</v>
      </c>
      <c r="S131" s="381">
        <f>SUMIF('MASTER TT'!$I$1:$I$5897,$A$1:$A$721,'MASTER TT'!$Q$1:$Q$5897)</f>
        <v>0</v>
      </c>
      <c r="T131" s="381">
        <f>SUMIF('MASTER TT'!$I$1:$I$5897,$A$1:$A$721,'MASTER TT'!$S$1:$S$5897)</f>
        <v>0</v>
      </c>
      <c r="U131" s="381">
        <f>SUMIF('MASTER TT'!$I$1:$I$5897,$A$1:$A$721,'MASTER TT'!$R$1:$R$5897)</f>
        <v>0</v>
      </c>
      <c r="V131" s="381">
        <f>SUMIF('MASTER TT'!$I$1:$I$5897,$A$1:$A$721,'MASTER TT'!$T$1:$T$5897)</f>
        <v>0</v>
      </c>
      <c r="W131" s="381">
        <f>SUMIF('MASTER TT'!$I$1:$I$5897,$A$1:$A$721,'MASTER TT'!$U$1:$U$5897)</f>
        <v>0</v>
      </c>
      <c r="X131" s="381">
        <f>SUMIF('MASTER TT'!$I$1:$I$5897,$A$1:$A$721,'MASTER TT'!$W$1:$W$5897)</f>
        <v>0</v>
      </c>
      <c r="Y131" s="381">
        <f>SUMIF('MASTER TT'!$I$1:$I$5897,$A$1:$A$721,'MASTER TT'!$X$1:$X$5897)</f>
        <v>0</v>
      </c>
      <c r="Z131" s="381">
        <f>SUMIF('MASTER TT'!$I$1:$I$5897,$A$1:$A$721,'MASTER TT'!$Y$1:$Y$5897)</f>
        <v>0</v>
      </c>
      <c r="AA131" s="381">
        <f>SUMIF('MASTER TT'!$I$1:$I$5897,$A$1:$A$721,'MASTER TT'!$Z$1:$Z$5897)</f>
        <v>0</v>
      </c>
      <c r="AB131" s="381">
        <f>SUMIF('MASTER TT'!$I$1:$I$5905,$A$1:$A$721,'MASTER TT'!$V$1:$V$5905)</f>
        <v>0</v>
      </c>
      <c r="AC131" s="381">
        <f>SUMIF('MASTER TT'!$I$1:$I$5905,$A$1:$A$721,'MASTER TT'!$AB$1:$AB$5905)</f>
        <v>0</v>
      </c>
      <c r="AD131" s="381">
        <f>SUMIF('MASTER TT'!$I$1:$I$5905,$A$1:$A$721,'MASTER TT'!$P$1:$P$5905)</f>
        <v>0</v>
      </c>
      <c r="AE131" s="381">
        <f t="shared" si="2"/>
        <v>0</v>
      </c>
      <c r="AF131" s="382" t="e">
        <f t="shared" si="10"/>
        <v>#REF!</v>
      </c>
      <c r="AG131" s="383"/>
    </row>
    <row r="132" spans="1:33" ht="14.25" customHeight="1">
      <c r="A132" s="374" t="s">
        <v>3623</v>
      </c>
      <c r="B132" s="375" t="str">
        <f>VLOOKUP($A$2:$A$1749,'ENTER STAFF #S HERE'!$A$1:$B$5073,2,FALSE)</f>
        <v>C1635</v>
      </c>
      <c r="C132" s="374" t="s">
        <v>6615</v>
      </c>
      <c r="D132" s="384" t="s">
        <v>6591</v>
      </c>
      <c r="E132" s="388"/>
      <c r="F132" s="388"/>
      <c r="G132" s="374" t="s">
        <v>5663</v>
      </c>
      <c r="H132" s="377">
        <f t="shared" si="0"/>
        <v>48</v>
      </c>
      <c r="I132" s="378" t="e">
        <f>SUMIFS('MASTER TT'!$J$2:$J$11126,'MASTER TT'!$I$2:$I$1126,A132:A18508,'MASTER TT'!$L$2:$L$11126,"&gt;0",'MASTER TT'!$AM$2:$AM$11126,"JAN-APRIL 2026")</f>
        <v>#VALUE!</v>
      </c>
      <c r="J132" s="378">
        <f>SUMIFS('MASTER TT'!$J$2:$J$11126,'MASTER TT'!$I$2:$I$11126,A132:A10172,'MASTER TT'!$L$2:$L$11126,"&gt;0",'MASTER TT'!$AM$2:$AM$11126,"MAY-AUG 2025")</f>
        <v>0</v>
      </c>
      <c r="K132" s="378">
        <f>SUMIFS('MASTER TT'!$J$2:$J$11126,'MASTER TT'!$I$2:$I$11126,A132:A10172,'MASTER TT'!$L$2:$L$11126,"&gt;0",'MASTER TT'!$AM$2:$AM$11126,"SEP-DEC 2025")</f>
        <v>0</v>
      </c>
      <c r="L132" s="378" t="e">
        <f t="shared" si="1"/>
        <v>#VALUE!</v>
      </c>
      <c r="M132" s="379">
        <f>SUMIFS('MASTER TT'!$J$2:$J$1126,'MASTER TT'!$I$2:$I$1126,A132:A10172,'MASTER TT'!$L$2:$L$1126,"&gt;0",'MASTER TT'!$AM$2:$AM$1126,"JAN-APRIL 2025",'MASTER TT'!$AC$2:$AC$1126,"SOT")</f>
        <v>0</v>
      </c>
      <c r="N132" s="379">
        <f>SUMIFS('MASTER TT'!$J$2:$J$1126,'MASTER TT'!$I$2:$I$1126,A132:A10172,'MASTER TT'!$L$2:$L$1126,"&gt;0",'MASTER TT'!$AM$2:$AM$1126,"JAN-APRIL 2025",'MASTER TT'!$AC$2:$AC$1126,"SOB")</f>
        <v>0</v>
      </c>
      <c r="O132" s="379">
        <f>SUMIFS('MASTER TT'!$J$2:$J$1126,'MASTER TT'!$I$2:$I$1126,A132:A10172,'MASTER TT'!$L$2:$L$1126,"&gt;0",'MASTER TT'!$AM$2:$AM$1126,"JAN-APRIL 2025",'MASTER TT'!$AC$2:$AC$1126,"SEASS")</f>
        <v>0</v>
      </c>
      <c r="P132" s="379">
        <f>SUMIFS('MASTER TT'!$J$2:$J$1126,'MASTER TT'!$I$2:$I$1126,A132:A10172,'MASTER TT'!$L$2:$L$1126,"&gt;0",'MASTER TT'!$AM$2:$AM$1126,"JAN-APRIL 2025",'MASTER TT'!$AC$2:$AC$1126,"PTTI")</f>
        <v>0</v>
      </c>
      <c r="Q132" s="381">
        <f>SUMIF('MASTER TT'!$I$1:$I$5897,$A$1:$A$721,'MASTER TT'!$O$1:$O$5897)</f>
        <v>0</v>
      </c>
      <c r="R132" s="381">
        <f>SUMIF('MASTER TT'!$I$1:$I$5897,$A$1:$A$721,'MASTER TT'!$N$1:$N$5897)</f>
        <v>0</v>
      </c>
      <c r="S132" s="381">
        <f>SUMIF('MASTER TT'!$I$1:$I$5897,$A$1:$A$721,'MASTER TT'!$Q$1:$Q$5897)</f>
        <v>0</v>
      </c>
      <c r="T132" s="381">
        <f>SUMIF('MASTER TT'!$I$1:$I$5897,$A$1:$A$721,'MASTER TT'!$S$1:$S$5897)</f>
        <v>0</v>
      </c>
      <c r="U132" s="381">
        <f>SUMIF('MASTER TT'!$I$1:$I$5897,$A$1:$A$721,'MASTER TT'!$R$1:$R$5897)</f>
        <v>0</v>
      </c>
      <c r="V132" s="381">
        <f>SUMIF('MASTER TT'!$I$1:$I$5897,$A$1:$A$721,'MASTER TT'!$T$1:$T$5897)</f>
        <v>0</v>
      </c>
      <c r="W132" s="381">
        <f>SUMIF('MASTER TT'!$I$1:$I$5897,$A$1:$A$721,'MASTER TT'!$U$1:$U$5897)</f>
        <v>0</v>
      </c>
      <c r="X132" s="381">
        <f>SUMIF('MASTER TT'!$I$1:$I$5897,$A$1:$A$721,'MASTER TT'!$W$1:$W$5897)</f>
        <v>0</v>
      </c>
      <c r="Y132" s="381">
        <f>SUMIF('MASTER TT'!$I$1:$I$5897,$A$1:$A$721,'MASTER TT'!$X$1:$X$5897)</f>
        <v>0</v>
      </c>
      <c r="Z132" s="381">
        <f>SUMIF('MASTER TT'!$I$1:$I$5897,$A$1:$A$721,'MASTER TT'!$Y$1:$Y$5897)</f>
        <v>0</v>
      </c>
      <c r="AA132" s="381">
        <f>SUMIF('MASTER TT'!$I$1:$I$5897,$A$1:$A$721,'MASTER TT'!$Z$1:$Z$5897)</f>
        <v>0</v>
      </c>
      <c r="AB132" s="381">
        <f>SUMIF('MASTER TT'!$I$1:$I$5905,$A$1:$A$721,'MASTER TT'!$V$1:$V$5905)</f>
        <v>0</v>
      </c>
      <c r="AC132" s="381">
        <f>SUMIF('MASTER TT'!$I$1:$I$5905,$A$1:$A$721,'MASTER TT'!$AB$1:$AB$5905)</f>
        <v>0</v>
      </c>
      <c r="AD132" s="381">
        <f>SUMIF('MASTER TT'!$I$1:$I$5905,$A$1:$A$721,'MASTER TT'!$P$1:$P$5905)</f>
        <v>0</v>
      </c>
      <c r="AE132" s="381">
        <f t="shared" si="2"/>
        <v>0</v>
      </c>
      <c r="AF132" s="382" t="e">
        <f t="shared" si="10"/>
        <v>#REF!</v>
      </c>
      <c r="AG132" s="383"/>
    </row>
    <row r="133" spans="1:33" ht="14.25" customHeight="1">
      <c r="A133" s="374" t="s">
        <v>3754</v>
      </c>
      <c r="B133" s="375" t="str">
        <f>VLOOKUP($A$2:$A$1749,'ENTER STAFF #S HERE'!$A$1:$B$5073,2,FALSE)</f>
        <v>C1558</v>
      </c>
      <c r="C133" s="374" t="s">
        <v>6615</v>
      </c>
      <c r="D133" s="384" t="s">
        <v>6587</v>
      </c>
      <c r="E133" s="384" t="s">
        <v>5680</v>
      </c>
      <c r="F133" s="374" t="s">
        <v>6589</v>
      </c>
      <c r="G133" s="374" t="s">
        <v>5663</v>
      </c>
      <c r="H133" s="377">
        <f t="shared" si="0"/>
        <v>48</v>
      </c>
      <c r="I133" s="378" t="e">
        <f>SUMIFS('MASTER TT'!$J$2:$J$11126,'MASTER TT'!$I$2:$I$1126,A133:A18509,'MASTER TT'!$L$2:$L$11126,"&gt;0",'MASTER TT'!$AM$2:$AM$11126,"JAN-APRIL 2026")</f>
        <v>#VALUE!</v>
      </c>
      <c r="J133" s="378">
        <f>SUMIFS('MASTER TT'!$J$2:$J$11126,'MASTER TT'!$I$2:$I$11126,A133:A10173,'MASTER TT'!$L$2:$L$11126,"&gt;0",'MASTER TT'!$AM$2:$AM$11126,"MAY-AUG 2025")</f>
        <v>0</v>
      </c>
      <c r="K133" s="378">
        <f>SUMIFS('MASTER TT'!$J$2:$J$11126,'MASTER TT'!$I$2:$I$11126,A133:A10173,'MASTER TT'!$L$2:$L$11126,"&gt;0",'MASTER TT'!$AM$2:$AM$11126,"SEP-DEC 2025")</f>
        <v>0</v>
      </c>
      <c r="L133" s="378" t="e">
        <f t="shared" si="1"/>
        <v>#VALUE!</v>
      </c>
      <c r="M133" s="379">
        <f>SUMIFS('MASTER TT'!$J$2:$J$1126,'MASTER TT'!$I$2:$I$1126,A133:A10173,'MASTER TT'!$L$2:$L$1126,"&gt;0",'MASTER TT'!$AM$2:$AM$1126,"JAN-APRIL 2025",'MASTER TT'!$AC$2:$AC$1126,"SOT")</f>
        <v>0</v>
      </c>
      <c r="N133" s="379">
        <f>SUMIFS('MASTER TT'!$J$2:$J$1126,'MASTER TT'!$I$2:$I$1126,A133:A10173,'MASTER TT'!$L$2:$L$1126,"&gt;0",'MASTER TT'!$AM$2:$AM$1126,"JAN-APRIL 2025",'MASTER TT'!$AC$2:$AC$1126,"SOB")</f>
        <v>0</v>
      </c>
      <c r="O133" s="379">
        <f>SUMIFS('MASTER TT'!$J$2:$J$1126,'MASTER TT'!$I$2:$I$1126,A133:A10173,'MASTER TT'!$L$2:$L$1126,"&gt;0",'MASTER TT'!$AM$2:$AM$1126,"JAN-APRIL 2025",'MASTER TT'!$AC$2:$AC$1126,"SEASS")</f>
        <v>0</v>
      </c>
      <c r="P133" s="379">
        <f>SUMIFS('MASTER TT'!$J$2:$J$1126,'MASTER TT'!$I$2:$I$1126,A133:A10173,'MASTER TT'!$L$2:$L$1126,"&gt;0",'MASTER TT'!$AM$2:$AM$1126,"JAN-APRIL 2025",'MASTER TT'!$AC$2:$AC$1126,"PTTI")</f>
        <v>0</v>
      </c>
      <c r="Q133" s="381">
        <f>SUMIF('MASTER TT'!$I$1:$I$5897,$A$1:$A$721,'MASTER TT'!$O$1:$O$5897)</f>
        <v>0</v>
      </c>
      <c r="R133" s="381">
        <f>SUMIF('MASTER TT'!$I$1:$I$5897,$A$1:$A$721,'MASTER TT'!$N$1:$N$5897)</f>
        <v>0</v>
      </c>
      <c r="S133" s="381">
        <f>SUMIF('MASTER TT'!$I$1:$I$5897,$A$1:$A$721,'MASTER TT'!$Q$1:$Q$5897)</f>
        <v>0</v>
      </c>
      <c r="T133" s="381">
        <f>SUMIF('MASTER TT'!$I$1:$I$5897,$A$1:$A$721,'MASTER TT'!$S$1:$S$5897)</f>
        <v>0</v>
      </c>
      <c r="U133" s="381">
        <f>SUMIF('MASTER TT'!$I$1:$I$5897,$A$1:$A$721,'MASTER TT'!$R$1:$R$5897)</f>
        <v>0</v>
      </c>
      <c r="V133" s="381">
        <f>SUMIF('MASTER TT'!$I$1:$I$5897,$A$1:$A$721,'MASTER TT'!$T$1:$T$5897)</f>
        <v>0</v>
      </c>
      <c r="W133" s="381">
        <f>SUMIF('MASTER TT'!$I$1:$I$5897,$A$1:$A$721,'MASTER TT'!$U$1:$U$5897)</f>
        <v>0</v>
      </c>
      <c r="X133" s="381">
        <f>SUMIF('MASTER TT'!$I$1:$I$5897,$A$1:$A$721,'MASTER TT'!$W$1:$W$5897)</f>
        <v>0</v>
      </c>
      <c r="Y133" s="381">
        <f>SUMIF('MASTER TT'!$I$1:$I$5897,$A$1:$A$721,'MASTER TT'!$X$1:$X$5897)</f>
        <v>0</v>
      </c>
      <c r="Z133" s="381">
        <f>SUMIF('MASTER TT'!$I$1:$I$5897,$A$1:$A$721,'MASTER TT'!$Y$1:$Y$5897)</f>
        <v>0</v>
      </c>
      <c r="AA133" s="381">
        <f>SUMIF('MASTER TT'!$I$1:$I$5897,$A$1:$A$721,'MASTER TT'!$Z$1:$Z$5897)</f>
        <v>0</v>
      </c>
      <c r="AB133" s="381">
        <f>SUMIF('MASTER TT'!$I$1:$I$5905,$A$1:$A$721,'MASTER TT'!$V$1:$V$5905)</f>
        <v>0</v>
      </c>
      <c r="AC133" s="381">
        <f>SUMIF('MASTER TT'!$I$1:$I$5905,$A$1:$A$721,'MASTER TT'!$AB$1:$AB$5905)</f>
        <v>0</v>
      </c>
      <c r="AD133" s="381">
        <f>SUMIF('MASTER TT'!$I$1:$I$5905,$A$1:$A$721,'MASTER TT'!$P$1:$P$5905)</f>
        <v>0</v>
      </c>
      <c r="AE133" s="381">
        <f t="shared" si="2"/>
        <v>0</v>
      </c>
      <c r="AF133" s="382" t="e">
        <f t="shared" si="10"/>
        <v>#REF!</v>
      </c>
      <c r="AG133" s="383"/>
    </row>
    <row r="134" spans="1:33" ht="14.25" customHeight="1">
      <c r="A134" s="374" t="s">
        <v>4346</v>
      </c>
      <c r="B134" s="375">
        <f>VLOOKUP($A$2:$A$1749,'ENTER STAFF #S HERE'!$A$1:$B$5073,2,FALSE)</f>
        <v>0</v>
      </c>
      <c r="C134" s="374" t="s">
        <v>6615</v>
      </c>
      <c r="D134" s="384" t="s">
        <v>479</v>
      </c>
      <c r="E134" s="387"/>
      <c r="F134" s="387"/>
      <c r="G134" s="374" t="s">
        <v>5663</v>
      </c>
      <c r="H134" s="377">
        <f t="shared" si="0"/>
        <v>48</v>
      </c>
      <c r="I134" s="378" t="e">
        <f>SUMIFS('MASTER TT'!$J$2:$J$11126,'MASTER TT'!$I$2:$I$1126,A134:A18510,'MASTER TT'!$L$2:$L$11126,"&gt;0",'MASTER TT'!$AM$2:$AM$11126,"JAN-APRIL 2026")</f>
        <v>#VALUE!</v>
      </c>
      <c r="J134" s="378">
        <f>SUMIFS('MASTER TT'!$J$2:$J$11126,'MASTER TT'!$I$2:$I$11126,A134:A10174,'MASTER TT'!$L$2:$L$11126,"&gt;0",'MASTER TT'!$AM$2:$AM$11126,"MAY-AUG 2025")</f>
        <v>0</v>
      </c>
      <c r="K134" s="378">
        <f>SUMIFS('MASTER TT'!$J$2:$J$11126,'MASTER TT'!$I$2:$I$11126,A134:A10174,'MASTER TT'!$L$2:$L$11126,"&gt;0",'MASTER TT'!$AM$2:$AM$11126,"SEP-DEC 2025")</f>
        <v>0</v>
      </c>
      <c r="L134" s="378" t="e">
        <f t="shared" si="1"/>
        <v>#VALUE!</v>
      </c>
      <c r="M134" s="379">
        <f>SUMIFS('MASTER TT'!$J$2:$J$1126,'MASTER TT'!$I$2:$I$1126,A134:A10174,'MASTER TT'!$L$2:$L$1126,"&gt;0",'MASTER TT'!$AM$2:$AM$1126,"JAN-APRIL 2025",'MASTER TT'!$AC$2:$AC$1126,"SOT")</f>
        <v>0</v>
      </c>
      <c r="N134" s="379">
        <f>SUMIFS('MASTER TT'!$J$2:$J$1126,'MASTER TT'!$I$2:$I$1126,A134:A10174,'MASTER TT'!$L$2:$L$1126,"&gt;0",'MASTER TT'!$AM$2:$AM$1126,"JAN-APRIL 2025",'MASTER TT'!$AC$2:$AC$1126,"SOB")</f>
        <v>0</v>
      </c>
      <c r="O134" s="379">
        <f>SUMIFS('MASTER TT'!$J$2:$J$1126,'MASTER TT'!$I$2:$I$1126,A134:A10174,'MASTER TT'!$L$2:$L$1126,"&gt;0",'MASTER TT'!$AM$2:$AM$1126,"JAN-APRIL 2025",'MASTER TT'!$AC$2:$AC$1126,"SEASS")</f>
        <v>0</v>
      </c>
      <c r="P134" s="379">
        <f>SUMIFS('MASTER TT'!$J$2:$J$1126,'MASTER TT'!$I$2:$I$1126,A134:A10174,'MASTER TT'!$L$2:$L$1126,"&gt;0",'MASTER TT'!$AM$2:$AM$1126,"JAN-APRIL 2025",'MASTER TT'!$AC$2:$AC$1126,"PTTI")</f>
        <v>0</v>
      </c>
      <c r="Q134" s="381">
        <f>SUMIF('MASTER TT'!$I$1:$I$5897,$A$1:$A$721,'MASTER TT'!$O$1:$O$5897)</f>
        <v>0</v>
      </c>
      <c r="R134" s="381">
        <f>SUMIF('MASTER TT'!$I$1:$I$5897,$A$1:$A$721,'MASTER TT'!$N$1:$N$5897)</f>
        <v>0</v>
      </c>
      <c r="S134" s="381">
        <f>SUMIF('MASTER TT'!$I$1:$I$5897,$A$1:$A$721,'MASTER TT'!$Q$1:$Q$5897)</f>
        <v>0</v>
      </c>
      <c r="T134" s="381">
        <f>SUMIF('MASTER TT'!$I$1:$I$5897,$A$1:$A$721,'MASTER TT'!$S$1:$S$5897)</f>
        <v>0</v>
      </c>
      <c r="U134" s="381">
        <f>SUMIF('MASTER TT'!$I$1:$I$5897,$A$1:$A$721,'MASTER TT'!$R$1:$R$5897)</f>
        <v>0</v>
      </c>
      <c r="V134" s="381">
        <f>SUMIF('MASTER TT'!$I$1:$I$5897,$A$1:$A$721,'MASTER TT'!$T$1:$T$5897)</f>
        <v>0</v>
      </c>
      <c r="W134" s="381">
        <f>SUMIF('MASTER TT'!$I$1:$I$5897,$A$1:$A$721,'MASTER TT'!$U$1:$U$5897)</f>
        <v>0</v>
      </c>
      <c r="X134" s="381">
        <f>SUMIF('MASTER TT'!$I$1:$I$5897,$A$1:$A$721,'MASTER TT'!$W$1:$W$5897)</f>
        <v>0</v>
      </c>
      <c r="Y134" s="381">
        <f>SUMIF('MASTER TT'!$I$1:$I$5897,$A$1:$A$721,'MASTER TT'!$X$1:$X$5897)</f>
        <v>0</v>
      </c>
      <c r="Z134" s="381">
        <f>SUMIF('MASTER TT'!$I$1:$I$5897,$A$1:$A$721,'MASTER TT'!$Y$1:$Y$5897)</f>
        <v>0</v>
      </c>
      <c r="AA134" s="381">
        <f>SUMIF('MASTER TT'!$I$1:$I$5897,$A$1:$A$721,'MASTER TT'!$Z$1:$Z$5897)</f>
        <v>0</v>
      </c>
      <c r="AB134" s="381">
        <f>SUMIF('MASTER TT'!$I$1:$I$5905,$A$1:$A$721,'MASTER TT'!$V$1:$V$5905)</f>
        <v>0</v>
      </c>
      <c r="AC134" s="381">
        <f>SUMIF('MASTER TT'!$I$1:$I$5905,$A$1:$A$721,'MASTER TT'!$AB$1:$AB$5905)</f>
        <v>0</v>
      </c>
      <c r="AD134" s="381">
        <f>SUMIF('MASTER TT'!$I$1:$I$5905,$A$1:$A$721,'MASTER TT'!$P$1:$P$5905)</f>
        <v>0</v>
      </c>
      <c r="AE134" s="381">
        <f t="shared" si="2"/>
        <v>0</v>
      </c>
      <c r="AF134" s="382" t="e">
        <f t="shared" si="10"/>
        <v>#REF!</v>
      </c>
      <c r="AG134" s="383"/>
    </row>
    <row r="135" spans="1:33" ht="14.25" customHeight="1">
      <c r="A135" s="374" t="s">
        <v>4347</v>
      </c>
      <c r="B135" s="375">
        <f>VLOOKUP($A$2:$A$1749,'ENTER STAFF #S HERE'!$A$1:$B$5073,2,FALSE)</f>
        <v>0</v>
      </c>
      <c r="C135" s="374" t="s">
        <v>6615</v>
      </c>
      <c r="D135" s="374" t="s">
        <v>6591</v>
      </c>
      <c r="E135" s="388"/>
      <c r="F135" s="388"/>
      <c r="G135" s="374" t="s">
        <v>5663</v>
      </c>
      <c r="H135" s="377">
        <f t="shared" si="0"/>
        <v>48</v>
      </c>
      <c r="I135" s="378" t="e">
        <f>SUMIFS('MASTER TT'!$J$2:$J$11126,'MASTER TT'!$I$2:$I$1126,A135:A18511,'MASTER TT'!$L$2:$L$11126,"&gt;0",'MASTER TT'!$AM$2:$AM$11126,"JAN-APRIL 2026")</f>
        <v>#VALUE!</v>
      </c>
      <c r="J135" s="378">
        <f>SUMIFS('MASTER TT'!$J$2:$J$11126,'MASTER TT'!$I$2:$I$11126,A135:A10175,'MASTER TT'!$L$2:$L$11126,"&gt;0",'MASTER TT'!$AM$2:$AM$11126,"MAY-AUG 2025")</f>
        <v>0</v>
      </c>
      <c r="K135" s="378">
        <f>SUMIFS('MASTER TT'!$J$2:$J$11126,'MASTER TT'!$I$2:$I$11126,A135:A10175,'MASTER TT'!$L$2:$L$11126,"&gt;0",'MASTER TT'!$AM$2:$AM$11126,"SEP-DEC 2025")</f>
        <v>0</v>
      </c>
      <c r="L135" s="378" t="e">
        <f t="shared" si="1"/>
        <v>#VALUE!</v>
      </c>
      <c r="M135" s="379">
        <f>SUMIFS('MASTER TT'!$J$2:$J$1126,'MASTER TT'!$I$2:$I$1126,A135:A10175,'MASTER TT'!$L$2:$L$1126,"&gt;0",'MASTER TT'!$AM$2:$AM$1126,"JAN-APRIL 2025",'MASTER TT'!$AC$2:$AC$1126,"SOT")</f>
        <v>0</v>
      </c>
      <c r="N135" s="379">
        <f>SUMIFS('MASTER TT'!$J$2:$J$1126,'MASTER TT'!$I$2:$I$1126,A135:A10175,'MASTER TT'!$L$2:$L$1126,"&gt;0",'MASTER TT'!$AM$2:$AM$1126,"JAN-APRIL 2025",'MASTER TT'!$AC$2:$AC$1126,"SOB")</f>
        <v>0</v>
      </c>
      <c r="O135" s="379">
        <f>SUMIFS('MASTER TT'!$J$2:$J$1126,'MASTER TT'!$I$2:$I$1126,A135:A10175,'MASTER TT'!$L$2:$L$1126,"&gt;0",'MASTER TT'!$AM$2:$AM$1126,"JAN-APRIL 2025",'MASTER TT'!$AC$2:$AC$1126,"SEASS")</f>
        <v>0</v>
      </c>
      <c r="P135" s="379">
        <f>SUMIFS('MASTER TT'!$J$2:$J$1126,'MASTER TT'!$I$2:$I$1126,A135:A10175,'MASTER TT'!$L$2:$L$1126,"&gt;0",'MASTER TT'!$AM$2:$AM$1126,"JAN-APRIL 2025",'MASTER TT'!$AC$2:$AC$1126,"PTTI")</f>
        <v>0</v>
      </c>
      <c r="Q135" s="381">
        <f>SUMIF('MASTER TT'!$I$1:$I$5897,$A$1:$A$721,'MASTER TT'!$O$1:$O$5897)</f>
        <v>0</v>
      </c>
      <c r="R135" s="381">
        <f>SUMIF('MASTER TT'!$I$1:$I$5897,$A$1:$A$721,'MASTER TT'!$N$1:$N$5897)</f>
        <v>0</v>
      </c>
      <c r="S135" s="381">
        <f>SUMIF('MASTER TT'!$I$1:$I$5897,$A$1:$A$721,'MASTER TT'!$Q$1:$Q$5897)</f>
        <v>0</v>
      </c>
      <c r="T135" s="381">
        <f>SUMIF('MASTER TT'!$I$1:$I$5897,$A$1:$A$721,'MASTER TT'!$S$1:$S$5897)</f>
        <v>0</v>
      </c>
      <c r="U135" s="381">
        <f>SUMIF('MASTER TT'!$I$1:$I$5897,$A$1:$A$721,'MASTER TT'!$R$1:$R$5897)</f>
        <v>0</v>
      </c>
      <c r="V135" s="381">
        <f>SUMIF('MASTER TT'!$I$1:$I$5897,$A$1:$A$721,'MASTER TT'!$T$1:$T$5897)</f>
        <v>0</v>
      </c>
      <c r="W135" s="381">
        <f>SUMIF('MASTER TT'!$I$1:$I$5897,$A$1:$A$721,'MASTER TT'!$U$1:$U$5897)</f>
        <v>0</v>
      </c>
      <c r="X135" s="381">
        <f>SUMIF('MASTER TT'!$I$1:$I$5897,$A$1:$A$721,'MASTER TT'!$W$1:$W$5897)</f>
        <v>0</v>
      </c>
      <c r="Y135" s="381">
        <f>SUMIF('MASTER TT'!$I$1:$I$5897,$A$1:$A$721,'MASTER TT'!$X$1:$X$5897)</f>
        <v>0</v>
      </c>
      <c r="Z135" s="381">
        <f>SUMIF('MASTER TT'!$I$1:$I$5897,$A$1:$A$721,'MASTER TT'!$Y$1:$Y$5897)</f>
        <v>0</v>
      </c>
      <c r="AA135" s="381">
        <f>SUMIF('MASTER TT'!$I$1:$I$5897,$A$1:$A$721,'MASTER TT'!$Z$1:$Z$5897)</f>
        <v>0</v>
      </c>
      <c r="AB135" s="381">
        <f>SUMIF('MASTER TT'!$I$1:$I$5905,$A$1:$A$721,'MASTER TT'!$V$1:$V$5905)</f>
        <v>0</v>
      </c>
      <c r="AC135" s="381">
        <f>SUMIF('MASTER TT'!$I$1:$I$5905,$A$1:$A$721,'MASTER TT'!$AB$1:$AB$5905)</f>
        <v>0</v>
      </c>
      <c r="AD135" s="381">
        <f>SUMIF('MASTER TT'!$I$1:$I$5905,$A$1:$A$721,'MASTER TT'!$P$1:$P$5905)</f>
        <v>0</v>
      </c>
      <c r="AE135" s="381">
        <f t="shared" si="2"/>
        <v>0</v>
      </c>
      <c r="AF135" s="382" t="e">
        <f t="shared" si="10"/>
        <v>#REF!</v>
      </c>
      <c r="AG135" s="383"/>
    </row>
    <row r="136" spans="1:33" ht="14.25" customHeight="1">
      <c r="A136" s="374" t="s">
        <v>6624</v>
      </c>
      <c r="B136" s="375" t="e">
        <f>VLOOKUP($A$2:$A$1749,'ENTER STAFF #S HERE'!$A$1:$B$5073,2,FALSE)</f>
        <v>#N/A</v>
      </c>
      <c r="C136" s="374" t="s">
        <v>6615</v>
      </c>
      <c r="D136" s="374" t="s">
        <v>6587</v>
      </c>
      <c r="E136" s="374" t="s">
        <v>6594</v>
      </c>
      <c r="F136" s="384" t="s">
        <v>6589</v>
      </c>
      <c r="G136" s="376" t="s">
        <v>63</v>
      </c>
      <c r="H136" s="377">
        <f t="shared" si="0"/>
        <v>72</v>
      </c>
      <c r="I136" s="378" t="e">
        <f>SUMIFS('MASTER TT'!$J$2:$J$11126,'MASTER TT'!$I$2:$I$1126,A136:A18512,'MASTER TT'!$L$2:$L$11126,"&gt;0",'MASTER TT'!$AM$2:$AM$11126,"JAN-APRIL 2026")</f>
        <v>#VALUE!</v>
      </c>
      <c r="J136" s="378">
        <f>SUMIFS('MASTER TT'!$J$2:$J$11126,'MASTER TT'!$I$2:$I$11126,A136:A10176,'MASTER TT'!$L$2:$L$11126,"&gt;0",'MASTER TT'!$AM$2:$AM$11126,"MAY-AUG 2025")</f>
        <v>0</v>
      </c>
      <c r="K136" s="378">
        <f>SUMIFS('MASTER TT'!$J$2:$J$11126,'MASTER TT'!$I$2:$I$11126,A136:A10176,'MASTER TT'!$L$2:$L$11126,"&gt;0",'MASTER TT'!$AM$2:$AM$11126,"SEP-DEC 2025")</f>
        <v>0</v>
      </c>
      <c r="L136" s="378" t="e">
        <f t="shared" si="1"/>
        <v>#VALUE!</v>
      </c>
      <c r="M136" s="379">
        <f>SUMIFS('MASTER TT'!$J$2:$J$1126,'MASTER TT'!$I$2:$I$1126,A136:A10176,'MASTER TT'!$L$2:$L$1126,"&gt;0",'MASTER TT'!$AM$2:$AM$1126,"JAN-APRIL 2025",'MASTER TT'!$AC$2:$AC$1126,"SOT")</f>
        <v>0</v>
      </c>
      <c r="N136" s="379">
        <f>SUMIFS('MASTER TT'!$J$2:$J$1126,'MASTER TT'!$I$2:$I$1126,A136:A10176,'MASTER TT'!$L$2:$L$1126,"&gt;0",'MASTER TT'!$AM$2:$AM$1126,"JAN-APRIL 2025",'MASTER TT'!$AC$2:$AC$1126,"SOB")</f>
        <v>0</v>
      </c>
      <c r="O136" s="379">
        <f>SUMIFS('MASTER TT'!$J$2:$J$1126,'MASTER TT'!$I$2:$I$1126,A136:A10176,'MASTER TT'!$L$2:$L$1126,"&gt;0",'MASTER TT'!$AM$2:$AM$1126,"JAN-APRIL 2025",'MASTER TT'!$AC$2:$AC$1126,"SEASS")</f>
        <v>0</v>
      </c>
      <c r="P136" s="379">
        <f>SUMIFS('MASTER TT'!$J$2:$J$1126,'MASTER TT'!$I$2:$I$1126,A136:A10176,'MASTER TT'!$L$2:$L$1126,"&gt;0",'MASTER TT'!$AM$2:$AM$1126,"JAN-APRIL 2025",'MASTER TT'!$AC$2:$AC$1126,"PTTI")</f>
        <v>0</v>
      </c>
      <c r="Q136" s="381">
        <f>SUMIF('MASTER TT'!$I$1:$I$5897,$A$1:$A$721,'MASTER TT'!$O$1:$O$5897)</f>
        <v>0</v>
      </c>
      <c r="R136" s="381">
        <f>SUMIF('MASTER TT'!$I$1:$I$5897,$A$1:$A$721,'MASTER TT'!$N$1:$N$5897)</f>
        <v>0</v>
      </c>
      <c r="S136" s="381">
        <f>SUMIF('MASTER TT'!$I$1:$I$5897,$A$1:$A$721,'MASTER TT'!$Q$1:$Q$5897)</f>
        <v>0</v>
      </c>
      <c r="T136" s="381">
        <f>SUMIF('MASTER TT'!$I$1:$I$5897,$A$1:$A$721,'MASTER TT'!$S$1:$S$5897)</f>
        <v>0</v>
      </c>
      <c r="U136" s="381">
        <f>SUMIF('MASTER TT'!$I$1:$I$5897,$A$1:$A$721,'MASTER TT'!$R$1:$R$5897)</f>
        <v>0</v>
      </c>
      <c r="V136" s="381">
        <f>SUMIF('MASTER TT'!$I$1:$I$5897,$A$1:$A$721,'MASTER TT'!$T$1:$T$5897)</f>
        <v>0</v>
      </c>
      <c r="W136" s="381">
        <f>SUMIF('MASTER TT'!$I$1:$I$5897,$A$1:$A$721,'MASTER TT'!$U$1:$U$5897)</f>
        <v>0</v>
      </c>
      <c r="X136" s="381">
        <f>SUMIF('MASTER TT'!$I$1:$I$5897,$A$1:$A$721,'MASTER TT'!$W$1:$W$5897)</f>
        <v>0</v>
      </c>
      <c r="Y136" s="381">
        <f>SUMIF('MASTER TT'!$I$1:$I$5897,$A$1:$A$721,'MASTER TT'!$X$1:$X$5897)</f>
        <v>0</v>
      </c>
      <c r="Z136" s="381">
        <f>SUMIF('MASTER TT'!$I$1:$I$5897,$A$1:$A$721,'MASTER TT'!$Y$1:$Y$5897)</f>
        <v>0</v>
      </c>
      <c r="AA136" s="381">
        <f>SUMIF('MASTER TT'!$I$1:$I$5897,$A$1:$A$721,'MASTER TT'!$Z$1:$Z$5897)</f>
        <v>0</v>
      </c>
      <c r="AB136" s="381">
        <f>SUMIF('MASTER TT'!$I$1:$I$5905,$A$1:$A$721,'MASTER TT'!$V$1:$V$5905)</f>
        <v>0</v>
      </c>
      <c r="AC136" s="381">
        <f>SUMIF('MASTER TT'!$I$1:$I$5905,$A$1:$A$721,'MASTER TT'!$AB$1:$AB$5905)</f>
        <v>0</v>
      </c>
      <c r="AD136" s="381">
        <f>SUMIF('MASTER TT'!$I$1:$I$5905,$A$1:$A$721,'MASTER TT'!$P$1:$P$5905)</f>
        <v>0</v>
      </c>
      <c r="AE136" s="381">
        <f t="shared" si="2"/>
        <v>0</v>
      </c>
      <c r="AF136" s="382" t="e">
        <f t="shared" si="10"/>
        <v>#REF!</v>
      </c>
      <c r="AG136" s="383"/>
    </row>
    <row r="137" spans="1:33" ht="14.25" customHeight="1">
      <c r="A137" s="374" t="s">
        <v>4348</v>
      </c>
      <c r="B137" s="375">
        <f>VLOOKUP($A$2:$A$1749,'ENTER STAFF #S HERE'!$A$1:$B$5073,2,FALSE)</f>
        <v>0</v>
      </c>
      <c r="C137" s="374" t="s">
        <v>6615</v>
      </c>
      <c r="D137" s="374" t="s">
        <v>6595</v>
      </c>
      <c r="E137" s="384" t="s">
        <v>6072</v>
      </c>
      <c r="F137" s="388"/>
      <c r="G137" s="374" t="s">
        <v>5663</v>
      </c>
      <c r="H137" s="377">
        <f t="shared" si="0"/>
        <v>48</v>
      </c>
      <c r="I137" s="378" t="e">
        <f>SUMIFS('MASTER TT'!$J$2:$J$11126,'MASTER TT'!$I$2:$I$1126,A137:A18513,'MASTER TT'!$L$2:$L$11126,"&gt;0",'MASTER TT'!$AM$2:$AM$11126,"JAN-APRIL 2026")</f>
        <v>#VALUE!</v>
      </c>
      <c r="J137" s="378">
        <f>SUMIFS('MASTER TT'!$J$2:$J$11126,'MASTER TT'!$I$2:$I$11126,A137:A10177,'MASTER TT'!$L$2:$L$11126,"&gt;0",'MASTER TT'!$AM$2:$AM$11126,"MAY-AUG 2025")</f>
        <v>0</v>
      </c>
      <c r="K137" s="378">
        <f>SUMIFS('MASTER TT'!$J$2:$J$11126,'MASTER TT'!$I$2:$I$11126,A137:A10177,'MASTER TT'!$L$2:$L$11126,"&gt;0",'MASTER TT'!$AM$2:$AM$11126,"SEP-DEC 2025")</f>
        <v>0</v>
      </c>
      <c r="L137" s="378" t="e">
        <f t="shared" si="1"/>
        <v>#VALUE!</v>
      </c>
      <c r="M137" s="379">
        <f>SUMIFS('MASTER TT'!$J$2:$J$1126,'MASTER TT'!$I$2:$I$1126,A137:A10177,'MASTER TT'!$L$2:$L$1126,"&gt;0",'MASTER TT'!$AM$2:$AM$1126,"JAN-APRIL 2025",'MASTER TT'!$AC$2:$AC$1126,"SOT")</f>
        <v>0</v>
      </c>
      <c r="N137" s="379">
        <f>SUMIFS('MASTER TT'!$J$2:$J$1126,'MASTER TT'!$I$2:$I$1126,A137:A10177,'MASTER TT'!$L$2:$L$1126,"&gt;0",'MASTER TT'!$AM$2:$AM$1126,"JAN-APRIL 2025",'MASTER TT'!$AC$2:$AC$1126,"SOB")</f>
        <v>0</v>
      </c>
      <c r="O137" s="379">
        <f>SUMIFS('MASTER TT'!$J$2:$J$1126,'MASTER TT'!$I$2:$I$1126,A137:A10177,'MASTER TT'!$L$2:$L$1126,"&gt;0",'MASTER TT'!$AM$2:$AM$1126,"JAN-APRIL 2025",'MASTER TT'!$AC$2:$AC$1126,"SEASS")</f>
        <v>0</v>
      </c>
      <c r="P137" s="379">
        <f>SUMIFS('MASTER TT'!$J$2:$J$1126,'MASTER TT'!$I$2:$I$1126,A137:A10177,'MASTER TT'!$L$2:$L$1126,"&gt;0",'MASTER TT'!$AM$2:$AM$1126,"JAN-APRIL 2025",'MASTER TT'!$AC$2:$AC$1126,"PTTI")</f>
        <v>0</v>
      </c>
      <c r="Q137" s="381">
        <f>SUMIF('MASTER TT'!$I$1:$I$5897,$A$1:$A$721,'MASTER TT'!$O$1:$O$5897)</f>
        <v>0</v>
      </c>
      <c r="R137" s="381">
        <f>SUMIF('MASTER TT'!$I$1:$I$5897,$A$1:$A$721,'MASTER TT'!$N$1:$N$5897)</f>
        <v>0</v>
      </c>
      <c r="S137" s="381">
        <f>SUMIF('MASTER TT'!$I$1:$I$5897,$A$1:$A$721,'MASTER TT'!$Q$1:$Q$5897)</f>
        <v>0</v>
      </c>
      <c r="T137" s="381">
        <f>SUMIF('MASTER TT'!$I$1:$I$5897,$A$1:$A$721,'MASTER TT'!$S$1:$S$5897)</f>
        <v>0</v>
      </c>
      <c r="U137" s="381">
        <f>SUMIF('MASTER TT'!$I$1:$I$5897,$A$1:$A$721,'MASTER TT'!$R$1:$R$5897)</f>
        <v>0</v>
      </c>
      <c r="V137" s="381">
        <f>SUMIF('MASTER TT'!$I$1:$I$5897,$A$1:$A$721,'MASTER TT'!$T$1:$T$5897)</f>
        <v>0</v>
      </c>
      <c r="W137" s="381">
        <f>SUMIF('MASTER TT'!$I$1:$I$5897,$A$1:$A$721,'MASTER TT'!$U$1:$U$5897)</f>
        <v>0</v>
      </c>
      <c r="X137" s="381">
        <f>SUMIF('MASTER TT'!$I$1:$I$5897,$A$1:$A$721,'MASTER TT'!$W$1:$W$5897)</f>
        <v>0</v>
      </c>
      <c r="Y137" s="381">
        <f>SUMIF('MASTER TT'!$I$1:$I$5897,$A$1:$A$721,'MASTER TT'!$X$1:$X$5897)</f>
        <v>0</v>
      </c>
      <c r="Z137" s="381">
        <f>SUMIF('MASTER TT'!$I$1:$I$5897,$A$1:$A$721,'MASTER TT'!$Y$1:$Y$5897)</f>
        <v>0</v>
      </c>
      <c r="AA137" s="381">
        <f>SUMIF('MASTER TT'!$I$1:$I$5897,$A$1:$A$721,'MASTER TT'!$Z$1:$Z$5897)</f>
        <v>0</v>
      </c>
      <c r="AB137" s="381">
        <f>SUMIF('MASTER TT'!$I$1:$I$5905,$A$1:$A$721,'MASTER TT'!$V$1:$V$5905)</f>
        <v>0</v>
      </c>
      <c r="AC137" s="381">
        <f>SUMIF('MASTER TT'!$I$1:$I$5905,$A$1:$A$721,'MASTER TT'!$AB$1:$AB$5905)</f>
        <v>0</v>
      </c>
      <c r="AD137" s="381">
        <f>SUMIF('MASTER TT'!$I$1:$I$5905,$A$1:$A$721,'MASTER TT'!$P$1:$P$5905)</f>
        <v>0</v>
      </c>
      <c r="AE137" s="381">
        <f t="shared" si="2"/>
        <v>0</v>
      </c>
      <c r="AF137" s="382" t="e">
        <f t="shared" si="10"/>
        <v>#REF!</v>
      </c>
      <c r="AG137" s="383"/>
    </row>
    <row r="138" spans="1:33" ht="14.25" customHeight="1">
      <c r="A138" s="374" t="s">
        <v>4164</v>
      </c>
      <c r="B138" s="375" t="str">
        <f>VLOOKUP($A$2:$A$1749,'ENTER STAFF #S HERE'!$A$1:$B$5073,2,FALSE)</f>
        <v>C1781</v>
      </c>
      <c r="C138" s="374" t="s">
        <v>6615</v>
      </c>
      <c r="D138" s="384" t="s">
        <v>6595</v>
      </c>
      <c r="E138" s="374" t="s">
        <v>6072</v>
      </c>
      <c r="F138" s="374" t="s">
        <v>6600</v>
      </c>
      <c r="G138" s="374" t="s">
        <v>5663</v>
      </c>
      <c r="H138" s="377">
        <f t="shared" si="0"/>
        <v>48</v>
      </c>
      <c r="I138" s="378" t="e">
        <f>SUMIFS('MASTER TT'!$J$2:$J$11126,'MASTER TT'!$I$2:$I$1126,A138:A18514,'MASTER TT'!$L$2:$L$11126,"&gt;0",'MASTER TT'!$AM$2:$AM$11126,"JAN-APRIL 2026")</f>
        <v>#VALUE!</v>
      </c>
      <c r="J138" s="378">
        <f>SUMIFS('MASTER TT'!$J$2:$J$11126,'MASTER TT'!$I$2:$I$11126,A138:A10178,'MASTER TT'!$L$2:$L$11126,"&gt;0",'MASTER TT'!$AM$2:$AM$11126,"MAY-AUG 2025")</f>
        <v>0</v>
      </c>
      <c r="K138" s="378">
        <f>SUMIFS('MASTER TT'!$J$2:$J$11126,'MASTER TT'!$I$2:$I$11126,A138:A10178,'MASTER TT'!$L$2:$L$11126,"&gt;0",'MASTER TT'!$AM$2:$AM$11126,"SEP-DEC 2025")</f>
        <v>0</v>
      </c>
      <c r="L138" s="378" t="e">
        <f t="shared" si="1"/>
        <v>#VALUE!</v>
      </c>
      <c r="M138" s="379">
        <f>SUMIFS('MASTER TT'!$J$2:$J$1126,'MASTER TT'!$I$2:$I$1126,A138:A10178,'MASTER TT'!$L$2:$L$1126,"&gt;0",'MASTER TT'!$AM$2:$AM$1126,"JAN-APRIL 2025",'MASTER TT'!$AC$2:$AC$1126,"SOT")</f>
        <v>0</v>
      </c>
      <c r="N138" s="379">
        <f>SUMIFS('MASTER TT'!$J$2:$J$1126,'MASTER TT'!$I$2:$I$1126,A138:A10178,'MASTER TT'!$L$2:$L$1126,"&gt;0",'MASTER TT'!$AM$2:$AM$1126,"JAN-APRIL 2025",'MASTER TT'!$AC$2:$AC$1126,"SOB")</f>
        <v>0</v>
      </c>
      <c r="O138" s="379">
        <f>SUMIFS('MASTER TT'!$J$2:$J$1126,'MASTER TT'!$I$2:$I$1126,A138:A10178,'MASTER TT'!$L$2:$L$1126,"&gt;0",'MASTER TT'!$AM$2:$AM$1126,"JAN-APRIL 2025",'MASTER TT'!$AC$2:$AC$1126,"SEASS")</f>
        <v>0</v>
      </c>
      <c r="P138" s="379">
        <f>SUMIFS('MASTER TT'!$J$2:$J$1126,'MASTER TT'!$I$2:$I$1126,A138:A10178,'MASTER TT'!$L$2:$L$1126,"&gt;0",'MASTER TT'!$AM$2:$AM$1126,"JAN-APRIL 2025",'MASTER TT'!$AC$2:$AC$1126,"PTTI")</f>
        <v>0</v>
      </c>
      <c r="Q138" s="381">
        <f>SUMIF('MASTER TT'!$I$1:$I$5897,$A$1:$A$721,'MASTER TT'!$O$1:$O$5897)</f>
        <v>0</v>
      </c>
      <c r="R138" s="381">
        <f>SUMIF('MASTER TT'!$I$1:$I$5897,$A$1:$A$721,'MASTER TT'!$N$1:$N$5897)</f>
        <v>0</v>
      </c>
      <c r="S138" s="381">
        <f>SUMIF('MASTER TT'!$I$1:$I$5897,$A$1:$A$721,'MASTER TT'!$Q$1:$Q$5897)</f>
        <v>0</v>
      </c>
      <c r="T138" s="381">
        <f>SUMIF('MASTER TT'!$I$1:$I$5897,$A$1:$A$721,'MASTER TT'!$S$1:$S$5897)</f>
        <v>0</v>
      </c>
      <c r="U138" s="381">
        <f>SUMIF('MASTER TT'!$I$1:$I$5897,$A$1:$A$721,'MASTER TT'!$R$1:$R$5897)</f>
        <v>0</v>
      </c>
      <c r="V138" s="381">
        <f>SUMIF('MASTER TT'!$I$1:$I$5897,$A$1:$A$721,'MASTER TT'!$T$1:$T$5897)</f>
        <v>0</v>
      </c>
      <c r="W138" s="381">
        <f>SUMIF('MASTER TT'!$I$1:$I$5897,$A$1:$A$721,'MASTER TT'!$U$1:$U$5897)</f>
        <v>0</v>
      </c>
      <c r="X138" s="381">
        <f>SUMIF('MASTER TT'!$I$1:$I$5897,$A$1:$A$721,'MASTER TT'!$W$1:$W$5897)</f>
        <v>7</v>
      </c>
      <c r="Y138" s="381">
        <f>SUMIF('MASTER TT'!$I$1:$I$5897,$A$1:$A$721,'MASTER TT'!$X$1:$X$5897)</f>
        <v>0</v>
      </c>
      <c r="Z138" s="381">
        <f>SUMIF('MASTER TT'!$I$1:$I$5897,$A$1:$A$721,'MASTER TT'!$Y$1:$Y$5897)</f>
        <v>0</v>
      </c>
      <c r="AA138" s="381">
        <f>SUMIF('MASTER TT'!$I$1:$I$5897,$A$1:$A$721,'MASTER TT'!$Z$1:$Z$5897)</f>
        <v>0</v>
      </c>
      <c r="AB138" s="381">
        <f>SUMIF('MASTER TT'!$I$1:$I$5905,$A$1:$A$721,'MASTER TT'!$V$1:$V$5905)</f>
        <v>0</v>
      </c>
      <c r="AC138" s="381">
        <f>SUMIF('MASTER TT'!$I$1:$I$5905,$A$1:$A$721,'MASTER TT'!$AB$1:$AB$5905)</f>
        <v>0</v>
      </c>
      <c r="AD138" s="381">
        <f>SUMIF('MASTER TT'!$I$1:$I$5905,$A$1:$A$721,'MASTER TT'!$P$1:$P$5905)</f>
        <v>0</v>
      </c>
      <c r="AE138" s="381">
        <f t="shared" si="2"/>
        <v>7</v>
      </c>
      <c r="AF138" s="382" t="e">
        <f t="shared" si="10"/>
        <v>#REF!</v>
      </c>
      <c r="AG138" s="383"/>
    </row>
    <row r="139" spans="1:33" ht="14.25" customHeight="1">
      <c r="A139" s="374" t="s">
        <v>3978</v>
      </c>
      <c r="B139" s="375" t="str">
        <f>VLOOKUP($A$2:$A$1749,'ENTER STAFF #S HERE'!$A$1:$B$5073,2,FALSE)</f>
        <v>C1824</v>
      </c>
      <c r="C139" s="374" t="s">
        <v>6615</v>
      </c>
      <c r="D139" s="384" t="s">
        <v>6595</v>
      </c>
      <c r="E139" s="384" t="s">
        <v>6072</v>
      </c>
      <c r="F139" s="387"/>
      <c r="G139" s="374" t="s">
        <v>5663</v>
      </c>
      <c r="H139" s="377">
        <f t="shared" si="0"/>
        <v>48</v>
      </c>
      <c r="I139" s="378" t="e">
        <f>SUMIFS('MASTER TT'!$J$2:$J$11126,'MASTER TT'!$I$2:$I$1126,A139:A18515,'MASTER TT'!$L$2:$L$11126,"&gt;0",'MASTER TT'!$AM$2:$AM$11126,"JAN-APRIL 2026")</f>
        <v>#VALUE!</v>
      </c>
      <c r="J139" s="378">
        <f>SUMIFS('MASTER TT'!$J$2:$J$11126,'MASTER TT'!$I$2:$I$11126,A139:A10179,'MASTER TT'!$L$2:$L$11126,"&gt;0",'MASTER TT'!$AM$2:$AM$11126,"MAY-AUG 2025")</f>
        <v>0</v>
      </c>
      <c r="K139" s="378">
        <f>SUMIFS('MASTER TT'!$J$2:$J$11126,'MASTER TT'!$I$2:$I$11126,A139:A10179,'MASTER TT'!$L$2:$L$11126,"&gt;0",'MASTER TT'!$AM$2:$AM$11126,"SEP-DEC 2025")</f>
        <v>0</v>
      </c>
      <c r="L139" s="378" t="e">
        <f t="shared" si="1"/>
        <v>#VALUE!</v>
      </c>
      <c r="M139" s="379">
        <f>SUMIFS('MASTER TT'!$J$2:$J$1126,'MASTER TT'!$I$2:$I$1126,A139:A10179,'MASTER TT'!$L$2:$L$1126,"&gt;0",'MASTER TT'!$AM$2:$AM$1126,"JAN-APRIL 2025",'MASTER TT'!$AC$2:$AC$1126,"SOT")</f>
        <v>0</v>
      </c>
      <c r="N139" s="379">
        <f>SUMIFS('MASTER TT'!$J$2:$J$1126,'MASTER TT'!$I$2:$I$1126,A139:A10179,'MASTER TT'!$L$2:$L$1126,"&gt;0",'MASTER TT'!$AM$2:$AM$1126,"JAN-APRIL 2025",'MASTER TT'!$AC$2:$AC$1126,"SOB")</f>
        <v>0</v>
      </c>
      <c r="O139" s="379">
        <f>SUMIFS('MASTER TT'!$J$2:$J$1126,'MASTER TT'!$I$2:$I$1126,A139:A10179,'MASTER TT'!$L$2:$L$1126,"&gt;0",'MASTER TT'!$AM$2:$AM$1126,"JAN-APRIL 2025",'MASTER TT'!$AC$2:$AC$1126,"SEASS")</f>
        <v>0</v>
      </c>
      <c r="P139" s="379">
        <f>SUMIFS('MASTER TT'!$J$2:$J$1126,'MASTER TT'!$I$2:$I$1126,A139:A10179,'MASTER TT'!$L$2:$L$1126,"&gt;0",'MASTER TT'!$AM$2:$AM$1126,"JAN-APRIL 2025",'MASTER TT'!$AC$2:$AC$1126,"PTTI")</f>
        <v>0</v>
      </c>
      <c r="Q139" s="381">
        <f>SUMIF('MASTER TT'!$I$1:$I$5897,$A$1:$A$721,'MASTER TT'!$O$1:$O$5897)</f>
        <v>0</v>
      </c>
      <c r="R139" s="381">
        <f>SUMIF('MASTER TT'!$I$1:$I$5897,$A$1:$A$721,'MASTER TT'!$N$1:$N$5897)</f>
        <v>0</v>
      </c>
      <c r="S139" s="381">
        <f>SUMIF('MASTER TT'!$I$1:$I$5897,$A$1:$A$721,'MASTER TT'!$Q$1:$Q$5897)</f>
        <v>0</v>
      </c>
      <c r="T139" s="381">
        <f>SUMIF('MASTER TT'!$I$1:$I$5897,$A$1:$A$721,'MASTER TT'!$S$1:$S$5897)</f>
        <v>0</v>
      </c>
      <c r="U139" s="381">
        <f>SUMIF('MASTER TT'!$I$1:$I$5897,$A$1:$A$721,'MASTER TT'!$R$1:$R$5897)</f>
        <v>0</v>
      </c>
      <c r="V139" s="381">
        <f>SUMIF('MASTER TT'!$I$1:$I$5897,$A$1:$A$721,'MASTER TT'!$T$1:$T$5897)</f>
        <v>0</v>
      </c>
      <c r="W139" s="381">
        <f>SUMIF('MASTER TT'!$I$1:$I$5897,$A$1:$A$721,'MASTER TT'!$U$1:$U$5897)</f>
        <v>0</v>
      </c>
      <c r="X139" s="381">
        <f>SUMIF('MASTER TT'!$I$1:$I$5897,$A$1:$A$721,'MASTER TT'!$W$1:$W$5897)</f>
        <v>0</v>
      </c>
      <c r="Y139" s="381">
        <f>SUMIF('MASTER TT'!$I$1:$I$5897,$A$1:$A$721,'MASTER TT'!$X$1:$X$5897)</f>
        <v>0</v>
      </c>
      <c r="Z139" s="381">
        <f>SUMIF('MASTER TT'!$I$1:$I$5897,$A$1:$A$721,'MASTER TT'!$Y$1:$Y$5897)</f>
        <v>0</v>
      </c>
      <c r="AA139" s="381">
        <f>SUMIF('MASTER TT'!$I$1:$I$5897,$A$1:$A$721,'MASTER TT'!$Z$1:$Z$5897)</f>
        <v>0</v>
      </c>
      <c r="AB139" s="381">
        <f>SUMIF('MASTER TT'!$I$1:$I$5905,$A$1:$A$721,'MASTER TT'!$V$1:$V$5905)</f>
        <v>0</v>
      </c>
      <c r="AC139" s="381">
        <f>SUMIF('MASTER TT'!$I$1:$I$5905,$A$1:$A$721,'MASTER TT'!$AB$1:$AB$5905)</f>
        <v>0</v>
      </c>
      <c r="AD139" s="381">
        <f>SUMIF('MASTER TT'!$I$1:$I$5905,$A$1:$A$721,'MASTER TT'!$P$1:$P$5905)</f>
        <v>0</v>
      </c>
      <c r="AE139" s="381">
        <f t="shared" si="2"/>
        <v>0</v>
      </c>
      <c r="AF139" s="382" t="e">
        <f t="shared" si="10"/>
        <v>#REF!</v>
      </c>
      <c r="AG139" s="383"/>
    </row>
    <row r="140" spans="1:33" ht="14.25" customHeight="1">
      <c r="A140" s="400" t="s">
        <v>4165</v>
      </c>
      <c r="B140" s="375" t="str">
        <f>VLOOKUP($A$2:$A$1749,'ENTER STAFF #S HERE'!$A$1:$B$5073,2,FALSE)</f>
        <v>C1782</v>
      </c>
      <c r="C140" s="374" t="s">
        <v>6615</v>
      </c>
      <c r="D140" s="384" t="s">
        <v>6595</v>
      </c>
      <c r="E140" s="384" t="s">
        <v>6072</v>
      </c>
      <c r="F140" s="374" t="s">
        <v>6619</v>
      </c>
      <c r="G140" s="374" t="s">
        <v>5663</v>
      </c>
      <c r="H140" s="377">
        <f t="shared" si="0"/>
        <v>48</v>
      </c>
      <c r="I140" s="378" t="e">
        <f>SUMIFS('MASTER TT'!$J$2:$J$11126,'MASTER TT'!$I$2:$I$1126,A140:A18516,'MASTER TT'!$L$2:$L$11126,"&gt;0",'MASTER TT'!$AM$2:$AM$11126,"JAN-APRIL 2026")</f>
        <v>#VALUE!</v>
      </c>
      <c r="J140" s="378">
        <f>SUMIFS('MASTER TT'!$J$2:$J$11126,'MASTER TT'!$I$2:$I$11126,A140:A10180,'MASTER TT'!$L$2:$L$11126,"&gt;0",'MASTER TT'!$AM$2:$AM$11126,"MAY-AUG 2025")</f>
        <v>0</v>
      </c>
      <c r="K140" s="378">
        <f>SUMIFS('MASTER TT'!$J$2:$J$11126,'MASTER TT'!$I$2:$I$11126,A140:A10180,'MASTER TT'!$L$2:$L$11126,"&gt;0",'MASTER TT'!$AM$2:$AM$11126,"SEP-DEC 2025")</f>
        <v>0</v>
      </c>
      <c r="L140" s="378" t="e">
        <f t="shared" si="1"/>
        <v>#VALUE!</v>
      </c>
      <c r="M140" s="379">
        <f>SUMIFS('MASTER TT'!$J$2:$J$1126,'MASTER TT'!$I$2:$I$1126,A140:A10180,'MASTER TT'!$L$2:$L$1126,"&gt;0",'MASTER TT'!$AM$2:$AM$1126,"JAN-APRIL 2025",'MASTER TT'!$AC$2:$AC$1126,"SOT")</f>
        <v>0</v>
      </c>
      <c r="N140" s="379">
        <f>SUMIFS('MASTER TT'!$J$2:$J$1126,'MASTER TT'!$I$2:$I$1126,A140:A10180,'MASTER TT'!$L$2:$L$1126,"&gt;0",'MASTER TT'!$AM$2:$AM$1126,"JAN-APRIL 2025",'MASTER TT'!$AC$2:$AC$1126,"SOB")</f>
        <v>0</v>
      </c>
      <c r="O140" s="379">
        <f>SUMIFS('MASTER TT'!$J$2:$J$1126,'MASTER TT'!$I$2:$I$1126,A140:A10180,'MASTER TT'!$L$2:$L$1126,"&gt;0",'MASTER TT'!$AM$2:$AM$1126,"JAN-APRIL 2025",'MASTER TT'!$AC$2:$AC$1126,"SEASS")</f>
        <v>0</v>
      </c>
      <c r="P140" s="379">
        <f>SUMIFS('MASTER TT'!$J$2:$J$1126,'MASTER TT'!$I$2:$I$1126,A140:A10180,'MASTER TT'!$L$2:$L$1126,"&gt;0",'MASTER TT'!$AM$2:$AM$1126,"JAN-APRIL 2025",'MASTER TT'!$AC$2:$AC$1126,"PTTI")</f>
        <v>0</v>
      </c>
      <c r="Q140" s="381">
        <f>SUMIF('MASTER TT'!$I$1:$I$5897,$A$1:$A$721,'MASTER TT'!$O$1:$O$5897)</f>
        <v>0</v>
      </c>
      <c r="R140" s="381">
        <f>SUMIF('MASTER TT'!$I$1:$I$5897,$A$1:$A$721,'MASTER TT'!$N$1:$N$5897)</f>
        <v>0</v>
      </c>
      <c r="S140" s="381">
        <f>SUMIF('MASTER TT'!$I$1:$I$5897,$A$1:$A$721,'MASTER TT'!$Q$1:$Q$5897)</f>
        <v>0</v>
      </c>
      <c r="T140" s="381">
        <f>SUMIF('MASTER TT'!$I$1:$I$5897,$A$1:$A$721,'MASTER TT'!$S$1:$S$5897)</f>
        <v>0</v>
      </c>
      <c r="U140" s="381">
        <f>SUMIF('MASTER TT'!$I$1:$I$5897,$A$1:$A$721,'MASTER TT'!$R$1:$R$5897)</f>
        <v>0</v>
      </c>
      <c r="V140" s="381">
        <f>SUMIF('MASTER TT'!$I$1:$I$5897,$A$1:$A$721,'MASTER TT'!$T$1:$T$5897)</f>
        <v>0</v>
      </c>
      <c r="W140" s="381">
        <f>SUMIF('MASTER TT'!$I$1:$I$5897,$A$1:$A$721,'MASTER TT'!$U$1:$U$5897)</f>
        <v>0</v>
      </c>
      <c r="X140" s="381">
        <f>SUMIF('MASTER TT'!$I$1:$I$5897,$A$1:$A$721,'MASTER TT'!$W$1:$W$5897)</f>
        <v>0</v>
      </c>
      <c r="Y140" s="381">
        <f>SUMIF('MASTER TT'!$I$1:$I$5897,$A$1:$A$721,'MASTER TT'!$X$1:$X$5897)</f>
        <v>0</v>
      </c>
      <c r="Z140" s="381">
        <f>SUMIF('MASTER TT'!$I$1:$I$5897,$A$1:$A$721,'MASTER TT'!$Y$1:$Y$5897)</f>
        <v>0</v>
      </c>
      <c r="AA140" s="381">
        <f>SUMIF('MASTER TT'!$I$1:$I$5897,$A$1:$A$721,'MASTER TT'!$Z$1:$Z$5897)</f>
        <v>0</v>
      </c>
      <c r="AB140" s="381">
        <f>SUMIF('MASTER TT'!$I$1:$I$5905,$A$1:$A$721,'MASTER TT'!$V$1:$V$5905)</f>
        <v>0</v>
      </c>
      <c r="AC140" s="381">
        <f>SUMIF('MASTER TT'!$I$1:$I$5905,$A$1:$A$721,'MASTER TT'!$AB$1:$AB$5905)</f>
        <v>0</v>
      </c>
      <c r="AD140" s="381">
        <f>SUMIF('MASTER TT'!$I$1:$I$5905,$A$1:$A$721,'MASTER TT'!$P$1:$P$5905)</f>
        <v>0</v>
      </c>
      <c r="AE140" s="381">
        <f t="shared" si="2"/>
        <v>0</v>
      </c>
      <c r="AF140" s="382" t="e">
        <f t="shared" si="10"/>
        <v>#REF!</v>
      </c>
      <c r="AG140" s="383"/>
    </row>
    <row r="141" spans="1:33" ht="14.25" customHeight="1">
      <c r="A141" s="374" t="s">
        <v>4349</v>
      </c>
      <c r="B141" s="375">
        <f>VLOOKUP($A$2:$A$1749,'ENTER STAFF #S HERE'!$A$1:$B$5073,2,FALSE)</f>
        <v>0</v>
      </c>
      <c r="C141" s="374" t="s">
        <v>6615</v>
      </c>
      <c r="D141" s="384" t="s">
        <v>6595</v>
      </c>
      <c r="E141" s="374" t="s">
        <v>6072</v>
      </c>
      <c r="F141" s="387"/>
      <c r="G141" s="374" t="s">
        <v>5663</v>
      </c>
      <c r="H141" s="377">
        <f t="shared" si="0"/>
        <v>48</v>
      </c>
      <c r="I141" s="378" t="e">
        <f>SUMIFS('MASTER TT'!$J$2:$J$11126,'MASTER TT'!$I$2:$I$1126,A141:A18517,'MASTER TT'!$L$2:$L$11126,"&gt;0",'MASTER TT'!$AM$2:$AM$11126,"JAN-APRIL 2026")</f>
        <v>#VALUE!</v>
      </c>
      <c r="J141" s="378">
        <f>SUMIFS('MASTER TT'!$J$2:$J$11126,'MASTER TT'!$I$2:$I$11126,A141:A10181,'MASTER TT'!$L$2:$L$11126,"&gt;0",'MASTER TT'!$AM$2:$AM$11126,"MAY-AUG 2025")</f>
        <v>0</v>
      </c>
      <c r="K141" s="378">
        <f>SUMIFS('MASTER TT'!$J$2:$J$11126,'MASTER TT'!$I$2:$I$11126,A141:A10181,'MASTER TT'!$L$2:$L$11126,"&gt;0",'MASTER TT'!$AM$2:$AM$11126,"SEP-DEC 2025")</f>
        <v>0</v>
      </c>
      <c r="L141" s="378" t="e">
        <f t="shared" si="1"/>
        <v>#VALUE!</v>
      </c>
      <c r="M141" s="379">
        <f>SUMIFS('MASTER TT'!$J$2:$J$1126,'MASTER TT'!$I$2:$I$1126,A141:A10181,'MASTER TT'!$L$2:$L$1126,"&gt;0",'MASTER TT'!$AM$2:$AM$1126,"JAN-APRIL 2025",'MASTER TT'!$AC$2:$AC$1126,"SOT")</f>
        <v>0</v>
      </c>
      <c r="N141" s="379">
        <f>SUMIFS('MASTER TT'!$J$2:$J$1126,'MASTER TT'!$I$2:$I$1126,A141:A10181,'MASTER TT'!$L$2:$L$1126,"&gt;0",'MASTER TT'!$AM$2:$AM$1126,"JAN-APRIL 2025",'MASTER TT'!$AC$2:$AC$1126,"SOB")</f>
        <v>0</v>
      </c>
      <c r="O141" s="379">
        <f>SUMIFS('MASTER TT'!$J$2:$J$1126,'MASTER TT'!$I$2:$I$1126,A141:A10181,'MASTER TT'!$L$2:$L$1126,"&gt;0",'MASTER TT'!$AM$2:$AM$1126,"JAN-APRIL 2025",'MASTER TT'!$AC$2:$AC$1126,"SEASS")</f>
        <v>0</v>
      </c>
      <c r="P141" s="379">
        <f>SUMIFS('MASTER TT'!$J$2:$J$1126,'MASTER TT'!$I$2:$I$1126,A141:A10181,'MASTER TT'!$L$2:$L$1126,"&gt;0",'MASTER TT'!$AM$2:$AM$1126,"JAN-APRIL 2025",'MASTER TT'!$AC$2:$AC$1126,"PTTI")</f>
        <v>0</v>
      </c>
      <c r="Q141" s="381">
        <f>SUMIF('MASTER TT'!$I$1:$I$5897,$A$1:$A$721,'MASTER TT'!$O$1:$O$5897)</f>
        <v>0</v>
      </c>
      <c r="R141" s="381">
        <f>SUMIF('MASTER TT'!$I$1:$I$5897,$A$1:$A$721,'MASTER TT'!$N$1:$N$5897)</f>
        <v>0</v>
      </c>
      <c r="S141" s="381">
        <f>SUMIF('MASTER TT'!$I$1:$I$5897,$A$1:$A$721,'MASTER TT'!$Q$1:$Q$5897)</f>
        <v>0</v>
      </c>
      <c r="T141" s="381">
        <f>SUMIF('MASTER TT'!$I$1:$I$5897,$A$1:$A$721,'MASTER TT'!$S$1:$S$5897)</f>
        <v>0</v>
      </c>
      <c r="U141" s="381">
        <f>SUMIF('MASTER TT'!$I$1:$I$5897,$A$1:$A$721,'MASTER TT'!$R$1:$R$5897)</f>
        <v>0</v>
      </c>
      <c r="V141" s="381">
        <f>SUMIF('MASTER TT'!$I$1:$I$5897,$A$1:$A$721,'MASTER TT'!$T$1:$T$5897)</f>
        <v>0</v>
      </c>
      <c r="W141" s="381">
        <f>SUMIF('MASTER TT'!$I$1:$I$5897,$A$1:$A$721,'MASTER TT'!$U$1:$U$5897)</f>
        <v>0</v>
      </c>
      <c r="X141" s="381">
        <f>SUMIF('MASTER TT'!$I$1:$I$5897,$A$1:$A$721,'MASTER TT'!$W$1:$W$5897)</f>
        <v>0</v>
      </c>
      <c r="Y141" s="381">
        <f>SUMIF('MASTER TT'!$I$1:$I$5897,$A$1:$A$721,'MASTER TT'!$X$1:$X$5897)</f>
        <v>0</v>
      </c>
      <c r="Z141" s="381">
        <f>SUMIF('MASTER TT'!$I$1:$I$5897,$A$1:$A$721,'MASTER TT'!$Y$1:$Y$5897)</f>
        <v>0</v>
      </c>
      <c r="AA141" s="381">
        <f>SUMIF('MASTER TT'!$I$1:$I$5897,$A$1:$A$721,'MASTER TT'!$Z$1:$Z$5897)</f>
        <v>0</v>
      </c>
      <c r="AB141" s="381">
        <f>SUMIF('MASTER TT'!$I$1:$I$5905,$A$1:$A$721,'MASTER TT'!$V$1:$V$5905)</f>
        <v>0</v>
      </c>
      <c r="AC141" s="381">
        <f>SUMIF('MASTER TT'!$I$1:$I$5905,$A$1:$A$721,'MASTER TT'!$AB$1:$AB$5905)</f>
        <v>0</v>
      </c>
      <c r="AD141" s="381">
        <f>SUMIF('MASTER TT'!$I$1:$I$5905,$A$1:$A$721,'MASTER TT'!$P$1:$P$5905)</f>
        <v>0</v>
      </c>
      <c r="AE141" s="381">
        <f t="shared" si="2"/>
        <v>0</v>
      </c>
      <c r="AF141" s="382" t="e">
        <f t="shared" si="10"/>
        <v>#REF!</v>
      </c>
      <c r="AG141" s="383"/>
    </row>
    <row r="142" spans="1:33" ht="14.25" customHeight="1">
      <c r="A142" s="374" t="s">
        <v>4350</v>
      </c>
      <c r="B142" s="375">
        <f>VLOOKUP($A$2:$A$1749,'ENTER STAFF #S HERE'!$A$1:$B$5073,2,FALSE)</f>
        <v>0</v>
      </c>
      <c r="C142" s="374" t="s">
        <v>6615</v>
      </c>
      <c r="D142" s="374" t="s">
        <v>6595</v>
      </c>
      <c r="E142" s="384" t="s">
        <v>6072</v>
      </c>
      <c r="F142" s="388"/>
      <c r="G142" s="374" t="s">
        <v>5663</v>
      </c>
      <c r="H142" s="377">
        <f t="shared" si="0"/>
        <v>48</v>
      </c>
      <c r="I142" s="378" t="e">
        <f>SUMIFS('MASTER TT'!$J$2:$J$11126,'MASTER TT'!$I$2:$I$1126,A142:A18518,'MASTER TT'!$L$2:$L$11126,"&gt;0",'MASTER TT'!$AM$2:$AM$11126,"JAN-APRIL 2026")</f>
        <v>#VALUE!</v>
      </c>
      <c r="J142" s="378">
        <f>SUMIFS('MASTER TT'!$J$2:$J$11126,'MASTER TT'!$I$2:$I$11126,A142:A10182,'MASTER TT'!$L$2:$L$11126,"&gt;0",'MASTER TT'!$AM$2:$AM$11126,"MAY-AUG 2025")</f>
        <v>0</v>
      </c>
      <c r="K142" s="378">
        <f>SUMIFS('MASTER TT'!$J$2:$J$11126,'MASTER TT'!$I$2:$I$11126,A142:A10182,'MASTER TT'!$L$2:$L$11126,"&gt;0",'MASTER TT'!$AM$2:$AM$11126,"SEP-DEC 2025")</f>
        <v>0</v>
      </c>
      <c r="L142" s="378" t="e">
        <f t="shared" si="1"/>
        <v>#VALUE!</v>
      </c>
      <c r="M142" s="379">
        <f>SUMIFS('MASTER TT'!$J$2:$J$1126,'MASTER TT'!$I$2:$I$1126,A142:A10182,'MASTER TT'!$L$2:$L$1126,"&gt;0",'MASTER TT'!$AM$2:$AM$1126,"JAN-APRIL 2025",'MASTER TT'!$AC$2:$AC$1126,"SOT")</f>
        <v>0</v>
      </c>
      <c r="N142" s="379">
        <f>SUMIFS('MASTER TT'!$J$2:$J$1126,'MASTER TT'!$I$2:$I$1126,A142:A10182,'MASTER TT'!$L$2:$L$1126,"&gt;0",'MASTER TT'!$AM$2:$AM$1126,"JAN-APRIL 2025",'MASTER TT'!$AC$2:$AC$1126,"SOB")</f>
        <v>0</v>
      </c>
      <c r="O142" s="379">
        <f>SUMIFS('MASTER TT'!$J$2:$J$1126,'MASTER TT'!$I$2:$I$1126,A142:A10182,'MASTER TT'!$L$2:$L$1126,"&gt;0",'MASTER TT'!$AM$2:$AM$1126,"JAN-APRIL 2025",'MASTER TT'!$AC$2:$AC$1126,"SEASS")</f>
        <v>0</v>
      </c>
      <c r="P142" s="379">
        <f>SUMIFS('MASTER TT'!$J$2:$J$1126,'MASTER TT'!$I$2:$I$1126,A142:A10182,'MASTER TT'!$L$2:$L$1126,"&gt;0",'MASTER TT'!$AM$2:$AM$1126,"JAN-APRIL 2025",'MASTER TT'!$AC$2:$AC$1126,"PTTI")</f>
        <v>0</v>
      </c>
      <c r="Q142" s="381">
        <f>SUMIF('MASTER TT'!$I$1:$I$5897,$A$1:$A$721,'MASTER TT'!$O$1:$O$5897)</f>
        <v>0</v>
      </c>
      <c r="R142" s="381">
        <f>SUMIF('MASTER TT'!$I$1:$I$5897,$A$1:$A$721,'MASTER TT'!$N$1:$N$5897)</f>
        <v>0</v>
      </c>
      <c r="S142" s="381">
        <f>SUMIF('MASTER TT'!$I$1:$I$5897,$A$1:$A$721,'MASTER TT'!$Q$1:$Q$5897)</f>
        <v>0</v>
      </c>
      <c r="T142" s="381">
        <f>SUMIF('MASTER TT'!$I$1:$I$5897,$A$1:$A$721,'MASTER TT'!$S$1:$S$5897)</f>
        <v>0</v>
      </c>
      <c r="U142" s="381">
        <f>SUMIF('MASTER TT'!$I$1:$I$5897,$A$1:$A$721,'MASTER TT'!$R$1:$R$5897)</f>
        <v>0</v>
      </c>
      <c r="V142" s="381">
        <f>SUMIF('MASTER TT'!$I$1:$I$5897,$A$1:$A$721,'MASTER TT'!$T$1:$T$5897)</f>
        <v>0</v>
      </c>
      <c r="W142" s="381">
        <f>SUMIF('MASTER TT'!$I$1:$I$5897,$A$1:$A$721,'MASTER TT'!$U$1:$U$5897)</f>
        <v>0</v>
      </c>
      <c r="X142" s="381">
        <f>SUMIF('MASTER TT'!$I$1:$I$5897,$A$1:$A$721,'MASTER TT'!$W$1:$W$5897)</f>
        <v>0</v>
      </c>
      <c r="Y142" s="381">
        <f>SUMIF('MASTER TT'!$I$1:$I$5897,$A$1:$A$721,'MASTER TT'!$X$1:$X$5897)</f>
        <v>0</v>
      </c>
      <c r="Z142" s="381">
        <f>SUMIF('MASTER TT'!$I$1:$I$5897,$A$1:$A$721,'MASTER TT'!$Y$1:$Y$5897)</f>
        <v>0</v>
      </c>
      <c r="AA142" s="381">
        <f>SUMIF('MASTER TT'!$I$1:$I$5897,$A$1:$A$721,'MASTER TT'!$Z$1:$Z$5897)</f>
        <v>0</v>
      </c>
      <c r="AB142" s="381">
        <f>SUMIF('MASTER TT'!$I$1:$I$5905,$A$1:$A$721,'MASTER TT'!$V$1:$V$5905)</f>
        <v>0</v>
      </c>
      <c r="AC142" s="381">
        <f>SUMIF('MASTER TT'!$I$1:$I$5905,$A$1:$A$721,'MASTER TT'!$AB$1:$AB$5905)</f>
        <v>0</v>
      </c>
      <c r="AD142" s="381">
        <f>SUMIF('MASTER TT'!$I$1:$I$5905,$A$1:$A$721,'MASTER TT'!$P$1:$P$5905)</f>
        <v>0</v>
      </c>
      <c r="AE142" s="381">
        <f t="shared" si="2"/>
        <v>0</v>
      </c>
      <c r="AF142" s="382" t="e">
        <f t="shared" si="10"/>
        <v>#REF!</v>
      </c>
      <c r="AG142" s="383"/>
    </row>
    <row r="143" spans="1:33" ht="14.25" customHeight="1">
      <c r="A143" s="374" t="s">
        <v>4351</v>
      </c>
      <c r="B143" s="375">
        <f>VLOOKUP($A$2:$A$1749,'ENTER STAFF #S HERE'!$A$1:$B$5073,2,FALSE)</f>
        <v>0</v>
      </c>
      <c r="C143" s="374" t="s">
        <v>6615</v>
      </c>
      <c r="D143" s="374" t="s">
        <v>6591</v>
      </c>
      <c r="E143" s="388"/>
      <c r="F143" s="388"/>
      <c r="G143" s="374" t="s">
        <v>5663</v>
      </c>
      <c r="H143" s="377">
        <f t="shared" si="0"/>
        <v>48</v>
      </c>
      <c r="I143" s="378" t="e">
        <f>SUMIFS('MASTER TT'!$J$2:$J$11126,'MASTER TT'!$I$2:$I$1126,A143:A18519,'MASTER TT'!$L$2:$L$11126,"&gt;0",'MASTER TT'!$AM$2:$AM$11126,"JAN-APRIL 2026")</f>
        <v>#VALUE!</v>
      </c>
      <c r="J143" s="378">
        <f>SUMIFS('MASTER TT'!$J$2:$J$11126,'MASTER TT'!$I$2:$I$11126,A143:A10183,'MASTER TT'!$L$2:$L$11126,"&gt;0",'MASTER TT'!$AM$2:$AM$11126,"MAY-AUG 2025")</f>
        <v>0</v>
      </c>
      <c r="K143" s="378">
        <f>SUMIFS('MASTER TT'!$J$2:$J$11126,'MASTER TT'!$I$2:$I$11126,A143:A10183,'MASTER TT'!$L$2:$L$11126,"&gt;0",'MASTER TT'!$AM$2:$AM$11126,"SEP-DEC 2025")</f>
        <v>0</v>
      </c>
      <c r="L143" s="378" t="e">
        <f t="shared" si="1"/>
        <v>#VALUE!</v>
      </c>
      <c r="M143" s="379">
        <f>SUMIFS('MASTER TT'!$J$2:$J$1126,'MASTER TT'!$I$2:$I$1126,A143:A10183,'MASTER TT'!$L$2:$L$1126,"&gt;0",'MASTER TT'!$AM$2:$AM$1126,"JAN-APRIL 2025",'MASTER TT'!$AC$2:$AC$1126,"SOT")</f>
        <v>0</v>
      </c>
      <c r="N143" s="379">
        <f>SUMIFS('MASTER TT'!$J$2:$J$1126,'MASTER TT'!$I$2:$I$1126,A143:A10183,'MASTER TT'!$L$2:$L$1126,"&gt;0",'MASTER TT'!$AM$2:$AM$1126,"JAN-APRIL 2025",'MASTER TT'!$AC$2:$AC$1126,"SOB")</f>
        <v>0</v>
      </c>
      <c r="O143" s="379">
        <f>SUMIFS('MASTER TT'!$J$2:$J$1126,'MASTER TT'!$I$2:$I$1126,A143:A10183,'MASTER TT'!$L$2:$L$1126,"&gt;0",'MASTER TT'!$AM$2:$AM$1126,"JAN-APRIL 2025",'MASTER TT'!$AC$2:$AC$1126,"SEASS")</f>
        <v>0</v>
      </c>
      <c r="P143" s="379">
        <f>SUMIFS('MASTER TT'!$J$2:$J$1126,'MASTER TT'!$I$2:$I$1126,A143:A10183,'MASTER TT'!$L$2:$L$1126,"&gt;0",'MASTER TT'!$AM$2:$AM$1126,"JAN-APRIL 2025",'MASTER TT'!$AC$2:$AC$1126,"PTTI")</f>
        <v>0</v>
      </c>
      <c r="Q143" s="381">
        <f>SUMIF('MASTER TT'!$I$1:$I$5897,$A$1:$A$721,'MASTER TT'!$O$1:$O$5897)</f>
        <v>0</v>
      </c>
      <c r="R143" s="381">
        <f>SUMIF('MASTER TT'!$I$1:$I$5897,$A$1:$A$721,'MASTER TT'!$N$1:$N$5897)</f>
        <v>0</v>
      </c>
      <c r="S143" s="381">
        <f>SUMIF('MASTER TT'!$I$1:$I$5897,$A$1:$A$721,'MASTER TT'!$Q$1:$Q$5897)</f>
        <v>0</v>
      </c>
      <c r="T143" s="381">
        <f>SUMIF('MASTER TT'!$I$1:$I$5897,$A$1:$A$721,'MASTER TT'!$S$1:$S$5897)</f>
        <v>0</v>
      </c>
      <c r="U143" s="381">
        <f>SUMIF('MASTER TT'!$I$1:$I$5897,$A$1:$A$721,'MASTER TT'!$R$1:$R$5897)</f>
        <v>0</v>
      </c>
      <c r="V143" s="381">
        <f>SUMIF('MASTER TT'!$I$1:$I$5897,$A$1:$A$721,'MASTER TT'!$T$1:$T$5897)</f>
        <v>0</v>
      </c>
      <c r="W143" s="381">
        <f>SUMIF('MASTER TT'!$I$1:$I$5897,$A$1:$A$721,'MASTER TT'!$U$1:$U$5897)</f>
        <v>0</v>
      </c>
      <c r="X143" s="381">
        <f>SUMIF('MASTER TT'!$I$1:$I$5897,$A$1:$A$721,'MASTER TT'!$W$1:$W$5897)</f>
        <v>0</v>
      </c>
      <c r="Y143" s="381">
        <f>SUMIF('MASTER TT'!$I$1:$I$5897,$A$1:$A$721,'MASTER TT'!$X$1:$X$5897)</f>
        <v>0</v>
      </c>
      <c r="Z143" s="381">
        <f>SUMIF('MASTER TT'!$I$1:$I$5897,$A$1:$A$721,'MASTER TT'!$Y$1:$Y$5897)</f>
        <v>0</v>
      </c>
      <c r="AA143" s="381">
        <f>SUMIF('MASTER TT'!$I$1:$I$5897,$A$1:$A$721,'MASTER TT'!$Z$1:$Z$5897)</f>
        <v>0</v>
      </c>
      <c r="AB143" s="381">
        <f>SUMIF('MASTER TT'!$I$1:$I$5905,$A$1:$A$721,'MASTER TT'!$V$1:$V$5905)</f>
        <v>0</v>
      </c>
      <c r="AC143" s="381">
        <f>SUMIF('MASTER TT'!$I$1:$I$5905,$A$1:$A$721,'MASTER TT'!$AB$1:$AB$5905)</f>
        <v>0</v>
      </c>
      <c r="AD143" s="381">
        <f>SUMIF('MASTER TT'!$I$1:$I$5905,$A$1:$A$721,'MASTER TT'!$P$1:$P$5905)</f>
        <v>0</v>
      </c>
      <c r="AE143" s="381">
        <f t="shared" si="2"/>
        <v>0</v>
      </c>
      <c r="AF143" s="382" t="e">
        <f t="shared" si="10"/>
        <v>#REF!</v>
      </c>
      <c r="AG143" s="383"/>
    </row>
    <row r="144" spans="1:33" ht="14.25" customHeight="1">
      <c r="A144" s="401" t="s">
        <v>3569</v>
      </c>
      <c r="B144" s="375" t="str">
        <f>VLOOKUP($A$2:$A$1749,'ENTER STAFF #S HERE'!$A$1:$B$5073,2,FALSE)</f>
        <v>C1698</v>
      </c>
      <c r="C144" s="374" t="s">
        <v>6615</v>
      </c>
      <c r="D144" s="374" t="s">
        <v>6591</v>
      </c>
      <c r="E144" s="388"/>
      <c r="F144" s="388"/>
      <c r="G144" s="374" t="s">
        <v>63</v>
      </c>
      <c r="H144" s="377">
        <f t="shared" si="0"/>
        <v>72</v>
      </c>
      <c r="I144" s="378" t="e">
        <f>SUMIFS('MASTER TT'!$J$2:$J$11126,'MASTER TT'!$I$2:$I$1126,A144:A18520,'MASTER TT'!$L$2:$L$11126,"&gt;0",'MASTER TT'!$AM$2:$AM$11126,"JAN-APRIL 2026")</f>
        <v>#VALUE!</v>
      </c>
      <c r="J144" s="378">
        <f>SUMIFS('MASTER TT'!$J$2:$J$11126,'MASTER TT'!$I$2:$I$11126,A144:A10184,'MASTER TT'!$L$2:$L$11126,"&gt;0",'MASTER TT'!$AM$2:$AM$11126,"MAY-AUG 2025")</f>
        <v>0</v>
      </c>
      <c r="K144" s="378">
        <f>SUMIFS('MASTER TT'!$J$2:$J$11126,'MASTER TT'!$I$2:$I$11126,A144:A10184,'MASTER TT'!$L$2:$L$11126,"&gt;0",'MASTER TT'!$AM$2:$AM$11126,"SEP-DEC 2025")</f>
        <v>0</v>
      </c>
      <c r="L144" s="378" t="e">
        <f t="shared" si="1"/>
        <v>#VALUE!</v>
      </c>
      <c r="M144" s="379">
        <f>SUMIFS('MASTER TT'!$J$2:$J$1126,'MASTER TT'!$I$2:$I$1126,A144:A10184,'MASTER TT'!$L$2:$L$1126,"&gt;0",'MASTER TT'!$AM$2:$AM$1126,"JAN-APRIL 2025",'MASTER TT'!$AC$2:$AC$1126,"SOT")</f>
        <v>0</v>
      </c>
      <c r="N144" s="379">
        <f>SUMIFS('MASTER TT'!$J$2:$J$1126,'MASTER TT'!$I$2:$I$1126,A144:A10184,'MASTER TT'!$L$2:$L$1126,"&gt;0",'MASTER TT'!$AM$2:$AM$1126,"JAN-APRIL 2025",'MASTER TT'!$AC$2:$AC$1126,"SOB")</f>
        <v>0</v>
      </c>
      <c r="O144" s="379">
        <f>SUMIFS('MASTER TT'!$J$2:$J$1126,'MASTER TT'!$I$2:$I$1126,A144:A10184,'MASTER TT'!$L$2:$L$1126,"&gt;0",'MASTER TT'!$AM$2:$AM$1126,"JAN-APRIL 2025",'MASTER TT'!$AC$2:$AC$1126,"SEASS")</f>
        <v>0</v>
      </c>
      <c r="P144" s="379">
        <f>SUMIFS('MASTER TT'!$J$2:$J$1126,'MASTER TT'!$I$2:$I$1126,A144:A10184,'MASTER TT'!$L$2:$L$1126,"&gt;0",'MASTER TT'!$AM$2:$AM$1126,"JAN-APRIL 2025",'MASTER TT'!$AC$2:$AC$1126,"PTTI")</f>
        <v>0</v>
      </c>
      <c r="Q144" s="381">
        <f>SUMIF('MASTER TT'!$I$1:$I$5897,$A$1:$A$721,'MASTER TT'!$O$1:$O$5897)</f>
        <v>0</v>
      </c>
      <c r="R144" s="381">
        <f>SUMIF('MASTER TT'!$I$1:$I$5897,$A$1:$A$721,'MASTER TT'!$N$1:$N$5897)</f>
        <v>0</v>
      </c>
      <c r="S144" s="381">
        <f>SUMIF('MASTER TT'!$I$1:$I$5897,$A$1:$A$721,'MASTER TT'!$Q$1:$Q$5897)</f>
        <v>0</v>
      </c>
      <c r="T144" s="381">
        <f>SUMIF('MASTER TT'!$I$1:$I$5897,$A$1:$A$721,'MASTER TT'!$S$1:$S$5897)</f>
        <v>0</v>
      </c>
      <c r="U144" s="381">
        <f>SUMIF('MASTER TT'!$I$1:$I$5897,$A$1:$A$721,'MASTER TT'!$R$1:$R$5897)</f>
        <v>0</v>
      </c>
      <c r="V144" s="381">
        <f>SUMIF('MASTER TT'!$I$1:$I$5897,$A$1:$A$721,'MASTER TT'!$T$1:$T$5897)</f>
        <v>0</v>
      </c>
      <c r="W144" s="381">
        <f>SUMIF('MASTER TT'!$I$1:$I$5897,$A$1:$A$721,'MASTER TT'!$U$1:$U$5897)</f>
        <v>0</v>
      </c>
      <c r="X144" s="381">
        <f>SUMIF('MASTER TT'!$I$1:$I$5897,$A$1:$A$721,'MASTER TT'!$W$1:$W$5897)</f>
        <v>0</v>
      </c>
      <c r="Y144" s="381">
        <f>SUMIF('MASTER TT'!$I$1:$I$5897,$A$1:$A$721,'MASTER TT'!$X$1:$X$5897)</f>
        <v>0</v>
      </c>
      <c r="Z144" s="381">
        <f>SUMIF('MASTER TT'!$I$1:$I$5897,$A$1:$A$721,'MASTER TT'!$Y$1:$Y$5897)</f>
        <v>0</v>
      </c>
      <c r="AA144" s="381">
        <f>SUMIF('MASTER TT'!$I$1:$I$5897,$A$1:$A$721,'MASTER TT'!$Z$1:$Z$5897)</f>
        <v>0</v>
      </c>
      <c r="AB144" s="381">
        <f>SUMIF('MASTER TT'!$I$1:$I$5905,$A$1:$A$721,'MASTER TT'!$V$1:$V$5905)</f>
        <v>0</v>
      </c>
      <c r="AC144" s="381">
        <f>SUMIF('MASTER TT'!$I$1:$I$5905,$A$1:$A$721,'MASTER TT'!$AB$1:$AB$5905)</f>
        <v>0</v>
      </c>
      <c r="AD144" s="381">
        <f>SUMIF('MASTER TT'!$I$1:$I$5905,$A$1:$A$721,'MASTER TT'!$P$1:$P$5905)</f>
        <v>0</v>
      </c>
      <c r="AE144" s="381">
        <f t="shared" si="2"/>
        <v>0</v>
      </c>
      <c r="AF144" s="382" t="e">
        <f t="shared" si="10"/>
        <v>#REF!</v>
      </c>
      <c r="AG144" s="383"/>
    </row>
    <row r="145" spans="1:33" ht="14.25" customHeight="1">
      <c r="A145" s="374" t="s">
        <v>3541</v>
      </c>
      <c r="B145" s="375" t="str">
        <f>VLOOKUP($A$2:$A$1749,'ENTER STAFF #S HERE'!$A$1:$B$5073,2,FALSE)</f>
        <v>C1799</v>
      </c>
      <c r="C145" s="374" t="s">
        <v>6615</v>
      </c>
      <c r="D145" s="374" t="s">
        <v>6591</v>
      </c>
      <c r="E145" s="388"/>
      <c r="F145" s="388"/>
      <c r="G145" s="374" t="s">
        <v>5663</v>
      </c>
      <c r="H145" s="377">
        <f t="shared" si="0"/>
        <v>48</v>
      </c>
      <c r="I145" s="378" t="e">
        <f>SUMIFS('MASTER TT'!$J$2:$J$11126,'MASTER TT'!$I$2:$I$1126,A145:A18521,'MASTER TT'!$L$2:$L$11126,"&gt;0",'MASTER TT'!$AM$2:$AM$11126,"JAN-APRIL 2026")</f>
        <v>#VALUE!</v>
      </c>
      <c r="J145" s="378">
        <f>SUMIFS('MASTER TT'!$J$2:$J$11126,'MASTER TT'!$I$2:$I$11126,A145:A10185,'MASTER TT'!$L$2:$L$11126,"&gt;0",'MASTER TT'!$AM$2:$AM$11126,"MAY-AUG 2025")</f>
        <v>0</v>
      </c>
      <c r="K145" s="378">
        <f>SUMIFS('MASTER TT'!$J$2:$J$11126,'MASTER TT'!$I$2:$I$11126,A145:A10185,'MASTER TT'!$L$2:$L$11126,"&gt;0",'MASTER TT'!$AM$2:$AM$11126,"SEP-DEC 2025")</f>
        <v>0</v>
      </c>
      <c r="L145" s="378" t="e">
        <f t="shared" si="1"/>
        <v>#VALUE!</v>
      </c>
      <c r="M145" s="379">
        <f>SUMIFS('MASTER TT'!$J$2:$J$1126,'MASTER TT'!$I$2:$I$1126,A145:A10185,'MASTER TT'!$L$2:$L$1126,"&gt;0",'MASTER TT'!$AM$2:$AM$1126,"JAN-APRIL 2025",'MASTER TT'!$AC$2:$AC$1126,"SOT")</f>
        <v>0</v>
      </c>
      <c r="N145" s="379">
        <f>SUMIFS('MASTER TT'!$J$2:$J$1126,'MASTER TT'!$I$2:$I$1126,A145:A10185,'MASTER TT'!$L$2:$L$1126,"&gt;0",'MASTER TT'!$AM$2:$AM$1126,"JAN-APRIL 2025",'MASTER TT'!$AC$2:$AC$1126,"SOB")</f>
        <v>0</v>
      </c>
      <c r="O145" s="379">
        <f>SUMIFS('MASTER TT'!$J$2:$J$1126,'MASTER TT'!$I$2:$I$1126,A145:A10185,'MASTER TT'!$L$2:$L$1126,"&gt;0",'MASTER TT'!$AM$2:$AM$1126,"JAN-APRIL 2025",'MASTER TT'!$AC$2:$AC$1126,"SEASS")</f>
        <v>0</v>
      </c>
      <c r="P145" s="379">
        <f>SUMIFS('MASTER TT'!$J$2:$J$1126,'MASTER TT'!$I$2:$I$1126,A145:A10185,'MASTER TT'!$L$2:$L$1126,"&gt;0",'MASTER TT'!$AM$2:$AM$1126,"JAN-APRIL 2025",'MASTER TT'!$AC$2:$AC$1126,"PTTI")</f>
        <v>0</v>
      </c>
      <c r="Q145" s="381">
        <f>SUMIF('MASTER TT'!$I$1:$I$5897,$A$1:$A$721,'MASTER TT'!$O$1:$O$5897)</f>
        <v>0</v>
      </c>
      <c r="R145" s="381">
        <f>SUMIF('MASTER TT'!$I$1:$I$5897,$A$1:$A$721,'MASTER TT'!$N$1:$N$5897)</f>
        <v>0</v>
      </c>
      <c r="S145" s="381">
        <f>SUMIF('MASTER TT'!$I$1:$I$5897,$A$1:$A$721,'MASTER TT'!$Q$1:$Q$5897)</f>
        <v>0</v>
      </c>
      <c r="T145" s="381">
        <f>SUMIF('MASTER TT'!$I$1:$I$5897,$A$1:$A$721,'MASTER TT'!$S$1:$S$5897)</f>
        <v>0</v>
      </c>
      <c r="U145" s="381">
        <f>SUMIF('MASTER TT'!$I$1:$I$5897,$A$1:$A$721,'MASTER TT'!$R$1:$R$5897)</f>
        <v>0</v>
      </c>
      <c r="V145" s="381">
        <f>SUMIF('MASTER TT'!$I$1:$I$5897,$A$1:$A$721,'MASTER TT'!$T$1:$T$5897)</f>
        <v>0</v>
      </c>
      <c r="W145" s="381">
        <f>SUMIF('MASTER TT'!$I$1:$I$5897,$A$1:$A$721,'MASTER TT'!$U$1:$U$5897)</f>
        <v>0</v>
      </c>
      <c r="X145" s="381">
        <f>SUMIF('MASTER TT'!$I$1:$I$5897,$A$1:$A$721,'MASTER TT'!$W$1:$W$5897)</f>
        <v>0</v>
      </c>
      <c r="Y145" s="381">
        <f>SUMIF('MASTER TT'!$I$1:$I$5897,$A$1:$A$721,'MASTER TT'!$X$1:$X$5897)</f>
        <v>0</v>
      </c>
      <c r="Z145" s="381">
        <f>SUMIF('MASTER TT'!$I$1:$I$5897,$A$1:$A$721,'MASTER TT'!$Y$1:$Y$5897)</f>
        <v>0</v>
      </c>
      <c r="AA145" s="381">
        <f>SUMIF('MASTER TT'!$I$1:$I$5897,$A$1:$A$721,'MASTER TT'!$Z$1:$Z$5897)</f>
        <v>0</v>
      </c>
      <c r="AB145" s="381">
        <f>SUMIF('MASTER TT'!$I$1:$I$5905,$A$1:$A$721,'MASTER TT'!$V$1:$V$5905)</f>
        <v>0</v>
      </c>
      <c r="AC145" s="381">
        <f>SUMIF('MASTER TT'!$I$1:$I$5905,$A$1:$A$721,'MASTER TT'!$AB$1:$AB$5905)</f>
        <v>0</v>
      </c>
      <c r="AD145" s="381">
        <f>SUMIF('MASTER TT'!$I$1:$I$5905,$A$1:$A$721,'MASTER TT'!$P$1:$P$5905)</f>
        <v>0</v>
      </c>
      <c r="AE145" s="381">
        <f t="shared" si="2"/>
        <v>0</v>
      </c>
      <c r="AF145" s="382" t="e">
        <f t="shared" si="10"/>
        <v>#REF!</v>
      </c>
      <c r="AG145" s="383"/>
    </row>
    <row r="146" spans="1:33" ht="14.25" customHeight="1">
      <c r="A146" s="374" t="s">
        <v>4290</v>
      </c>
      <c r="B146" s="375" t="str">
        <f>VLOOKUP($A$2:$A$1749,'ENTER STAFF #S HERE'!$A$1:$B$5073,2,FALSE)</f>
        <v>C1879</v>
      </c>
      <c r="C146" s="374" t="s">
        <v>6615</v>
      </c>
      <c r="D146" s="374" t="s">
        <v>6597</v>
      </c>
      <c r="E146" s="384" t="s">
        <v>6072</v>
      </c>
      <c r="F146" s="384" t="s">
        <v>6606</v>
      </c>
      <c r="G146" s="374" t="s">
        <v>5663</v>
      </c>
      <c r="H146" s="377">
        <f t="shared" si="0"/>
        <v>48</v>
      </c>
      <c r="I146" s="378" t="e">
        <f>SUMIFS('MASTER TT'!$J$2:$J$11126,'MASTER TT'!$I$2:$I$1126,A146:A18522,'MASTER TT'!$L$2:$L$11126,"&gt;0",'MASTER TT'!$AM$2:$AM$11126,"JAN-APRIL 2026")</f>
        <v>#VALUE!</v>
      </c>
      <c r="J146" s="378">
        <f>SUMIFS('MASTER TT'!$J$2:$J$11126,'MASTER TT'!$I$2:$I$11126,A146:A10186,'MASTER TT'!$L$2:$L$11126,"&gt;0",'MASTER TT'!$AM$2:$AM$11126,"MAY-AUG 2025")</f>
        <v>0</v>
      </c>
      <c r="K146" s="378">
        <f>SUMIFS('MASTER TT'!$J$2:$J$11126,'MASTER TT'!$I$2:$I$11126,A146:A10186,'MASTER TT'!$L$2:$L$11126,"&gt;0",'MASTER TT'!$AM$2:$AM$11126,"SEP-DEC 2025")</f>
        <v>0</v>
      </c>
      <c r="L146" s="378" t="e">
        <f t="shared" si="1"/>
        <v>#VALUE!</v>
      </c>
      <c r="M146" s="379">
        <f>SUMIFS('MASTER TT'!$J$2:$J$1126,'MASTER TT'!$I$2:$I$1126,A146:A10186,'MASTER TT'!$L$2:$L$1126,"&gt;0",'MASTER TT'!$AM$2:$AM$1126,"JAN-APRIL 2025",'MASTER TT'!$AC$2:$AC$1126,"SOT")</f>
        <v>0</v>
      </c>
      <c r="N146" s="379">
        <f>SUMIFS('MASTER TT'!$J$2:$J$1126,'MASTER TT'!$I$2:$I$1126,A146:A10186,'MASTER TT'!$L$2:$L$1126,"&gt;0",'MASTER TT'!$AM$2:$AM$1126,"JAN-APRIL 2025",'MASTER TT'!$AC$2:$AC$1126,"SOB")</f>
        <v>0</v>
      </c>
      <c r="O146" s="379">
        <f>SUMIFS('MASTER TT'!$J$2:$J$1126,'MASTER TT'!$I$2:$I$1126,A146:A10186,'MASTER TT'!$L$2:$L$1126,"&gt;0",'MASTER TT'!$AM$2:$AM$1126,"JAN-APRIL 2025",'MASTER TT'!$AC$2:$AC$1126,"SEASS")</f>
        <v>0</v>
      </c>
      <c r="P146" s="379">
        <f>SUMIFS('MASTER TT'!$J$2:$J$1126,'MASTER TT'!$I$2:$I$1126,A146:A10186,'MASTER TT'!$L$2:$L$1126,"&gt;0",'MASTER TT'!$AM$2:$AM$1126,"JAN-APRIL 2025",'MASTER TT'!$AC$2:$AC$1126,"PTTI")</f>
        <v>0</v>
      </c>
      <c r="Q146" s="381">
        <f>SUMIF('MASTER TT'!$I$1:$I$5897,$A$1:$A$721,'MASTER TT'!$O$1:$O$5897)</f>
        <v>0</v>
      </c>
      <c r="R146" s="381">
        <f>SUMIF('MASTER TT'!$I$1:$I$5897,$A$1:$A$721,'MASTER TT'!$N$1:$N$5897)</f>
        <v>0</v>
      </c>
      <c r="S146" s="381">
        <f>SUMIF('MASTER TT'!$I$1:$I$5897,$A$1:$A$721,'MASTER TT'!$Q$1:$Q$5897)</f>
        <v>0</v>
      </c>
      <c r="T146" s="381">
        <f>SUMIF('MASTER TT'!$I$1:$I$5897,$A$1:$A$721,'MASTER TT'!$S$1:$S$5897)</f>
        <v>0</v>
      </c>
      <c r="U146" s="381">
        <f>SUMIF('MASTER TT'!$I$1:$I$5897,$A$1:$A$721,'MASTER TT'!$R$1:$R$5897)</f>
        <v>0</v>
      </c>
      <c r="V146" s="381">
        <f>SUMIF('MASTER TT'!$I$1:$I$5897,$A$1:$A$721,'MASTER TT'!$T$1:$T$5897)</f>
        <v>0</v>
      </c>
      <c r="W146" s="381">
        <f>SUMIF('MASTER TT'!$I$1:$I$5897,$A$1:$A$721,'MASTER TT'!$U$1:$U$5897)</f>
        <v>0</v>
      </c>
      <c r="X146" s="381">
        <f>SUMIF('MASTER TT'!$I$1:$I$5897,$A$1:$A$721,'MASTER TT'!$W$1:$W$5897)</f>
        <v>0</v>
      </c>
      <c r="Y146" s="381">
        <f>SUMIF('MASTER TT'!$I$1:$I$5897,$A$1:$A$721,'MASTER TT'!$X$1:$X$5897)</f>
        <v>0</v>
      </c>
      <c r="Z146" s="381">
        <f>SUMIF('MASTER TT'!$I$1:$I$5897,$A$1:$A$721,'MASTER TT'!$Y$1:$Y$5897)</f>
        <v>0</v>
      </c>
      <c r="AA146" s="381">
        <f>SUMIF('MASTER TT'!$I$1:$I$5897,$A$1:$A$721,'MASTER TT'!$Z$1:$Z$5897)</f>
        <v>0</v>
      </c>
      <c r="AB146" s="381">
        <f>SUMIF('MASTER TT'!$I$1:$I$5905,$A$1:$A$721,'MASTER TT'!$V$1:$V$5905)</f>
        <v>0</v>
      </c>
      <c r="AC146" s="381">
        <f>SUMIF('MASTER TT'!$I$1:$I$5905,$A$1:$A$721,'MASTER TT'!$AB$1:$AB$5905)</f>
        <v>0</v>
      </c>
      <c r="AD146" s="381">
        <f>SUMIF('MASTER TT'!$I$1:$I$5905,$A$1:$A$721,'MASTER TT'!$P$1:$P$5905)</f>
        <v>0</v>
      </c>
      <c r="AE146" s="381">
        <f t="shared" si="2"/>
        <v>0</v>
      </c>
      <c r="AF146" s="382" t="e">
        <f t="shared" si="10"/>
        <v>#REF!</v>
      </c>
      <c r="AG146" s="383"/>
    </row>
    <row r="147" spans="1:33" ht="14.25" customHeight="1">
      <c r="A147" s="374" t="s">
        <v>3942</v>
      </c>
      <c r="B147" s="375" t="str">
        <f>VLOOKUP($A$2:$A$1749,'ENTER STAFF #S HERE'!$A$1:$B$5073,2,FALSE)</f>
        <v>C1752</v>
      </c>
      <c r="C147" s="374" t="s">
        <v>6615</v>
      </c>
      <c r="D147" s="374" t="s">
        <v>6595</v>
      </c>
      <c r="E147" s="384" t="s">
        <v>6072</v>
      </c>
      <c r="F147" s="384" t="s">
        <v>6618</v>
      </c>
      <c r="G147" s="374" t="s">
        <v>5663</v>
      </c>
      <c r="H147" s="377">
        <f t="shared" si="0"/>
        <v>48</v>
      </c>
      <c r="I147" s="378" t="e">
        <f>SUMIFS('MASTER TT'!$J$2:$J$11126,'MASTER TT'!$I$2:$I$1126,A147:A18523,'MASTER TT'!$L$2:$L$11126,"&gt;0",'MASTER TT'!$AM$2:$AM$11126,"JAN-APRIL 2026")</f>
        <v>#VALUE!</v>
      </c>
      <c r="J147" s="378">
        <f>SUMIFS('MASTER TT'!$J$2:$J$11126,'MASTER TT'!$I$2:$I$11126,A147:A10187,'MASTER TT'!$L$2:$L$11126,"&gt;0",'MASTER TT'!$AM$2:$AM$11126,"MAY-AUG 2025")</f>
        <v>0</v>
      </c>
      <c r="K147" s="378">
        <f>SUMIFS('MASTER TT'!$J$2:$J$11126,'MASTER TT'!$I$2:$I$11126,A147:A10187,'MASTER TT'!$L$2:$L$11126,"&gt;0",'MASTER TT'!$AM$2:$AM$11126,"SEP-DEC 2025")</f>
        <v>0</v>
      </c>
      <c r="L147" s="378" t="e">
        <f t="shared" si="1"/>
        <v>#VALUE!</v>
      </c>
      <c r="M147" s="379">
        <f>SUMIFS('MASTER TT'!$J$2:$J$1126,'MASTER TT'!$I$2:$I$1126,A147:A10187,'MASTER TT'!$L$2:$L$1126,"&gt;0",'MASTER TT'!$AM$2:$AM$1126,"JAN-APRIL 2025",'MASTER TT'!$AC$2:$AC$1126,"SOT")</f>
        <v>0</v>
      </c>
      <c r="N147" s="379">
        <f>SUMIFS('MASTER TT'!$J$2:$J$1126,'MASTER TT'!$I$2:$I$1126,A147:A10187,'MASTER TT'!$L$2:$L$1126,"&gt;0",'MASTER TT'!$AM$2:$AM$1126,"JAN-APRIL 2025",'MASTER TT'!$AC$2:$AC$1126,"SOB")</f>
        <v>0</v>
      </c>
      <c r="O147" s="379">
        <f>SUMIFS('MASTER TT'!$J$2:$J$1126,'MASTER TT'!$I$2:$I$1126,A147:A10187,'MASTER TT'!$L$2:$L$1126,"&gt;0",'MASTER TT'!$AM$2:$AM$1126,"JAN-APRIL 2025",'MASTER TT'!$AC$2:$AC$1126,"SEASS")</f>
        <v>0</v>
      </c>
      <c r="P147" s="379">
        <f>SUMIFS('MASTER TT'!$J$2:$J$1126,'MASTER TT'!$I$2:$I$1126,A147:A10187,'MASTER TT'!$L$2:$L$1126,"&gt;0",'MASTER TT'!$AM$2:$AM$1126,"JAN-APRIL 2025",'MASTER TT'!$AC$2:$AC$1126,"PTTI")</f>
        <v>0</v>
      </c>
      <c r="Q147" s="381">
        <f>SUMIF('MASTER TT'!$I$1:$I$5897,$A$1:$A$721,'MASTER TT'!$O$1:$O$5897)</f>
        <v>0</v>
      </c>
      <c r="R147" s="381">
        <f>SUMIF('MASTER TT'!$I$1:$I$5897,$A$1:$A$721,'MASTER TT'!$N$1:$N$5897)</f>
        <v>0</v>
      </c>
      <c r="S147" s="381">
        <f>SUMIF('MASTER TT'!$I$1:$I$5897,$A$1:$A$721,'MASTER TT'!$Q$1:$Q$5897)</f>
        <v>0</v>
      </c>
      <c r="T147" s="381">
        <f>SUMIF('MASTER TT'!$I$1:$I$5897,$A$1:$A$721,'MASTER TT'!$S$1:$S$5897)</f>
        <v>0</v>
      </c>
      <c r="U147" s="381">
        <f>SUMIF('MASTER TT'!$I$1:$I$5897,$A$1:$A$721,'MASTER TT'!$R$1:$R$5897)</f>
        <v>0</v>
      </c>
      <c r="V147" s="381">
        <f>SUMIF('MASTER TT'!$I$1:$I$5897,$A$1:$A$721,'MASTER TT'!$T$1:$T$5897)</f>
        <v>0</v>
      </c>
      <c r="W147" s="381">
        <f>SUMIF('MASTER TT'!$I$1:$I$5897,$A$1:$A$721,'MASTER TT'!$U$1:$U$5897)</f>
        <v>0</v>
      </c>
      <c r="X147" s="381">
        <f>SUMIF('MASTER TT'!$I$1:$I$5897,$A$1:$A$721,'MASTER TT'!$W$1:$W$5897)</f>
        <v>1</v>
      </c>
      <c r="Y147" s="381">
        <f>SUMIF('MASTER TT'!$I$1:$I$5897,$A$1:$A$721,'MASTER TT'!$X$1:$X$5897)</f>
        <v>0</v>
      </c>
      <c r="Z147" s="381">
        <f>SUMIF('MASTER TT'!$I$1:$I$5897,$A$1:$A$721,'MASTER TT'!$Y$1:$Y$5897)</f>
        <v>0</v>
      </c>
      <c r="AA147" s="381">
        <f>SUMIF('MASTER TT'!$I$1:$I$5897,$A$1:$A$721,'MASTER TT'!$Z$1:$Z$5897)</f>
        <v>0</v>
      </c>
      <c r="AB147" s="381">
        <f>SUMIF('MASTER TT'!$I$1:$I$5905,$A$1:$A$721,'MASTER TT'!$V$1:$V$5905)</f>
        <v>0</v>
      </c>
      <c r="AC147" s="381">
        <f>SUMIF('MASTER TT'!$I$1:$I$5905,$A$1:$A$721,'MASTER TT'!$AB$1:$AB$5905)</f>
        <v>0</v>
      </c>
      <c r="AD147" s="381">
        <f>SUMIF('MASTER TT'!$I$1:$I$5905,$A$1:$A$721,'MASTER TT'!$P$1:$P$5905)</f>
        <v>0</v>
      </c>
      <c r="AE147" s="381">
        <f t="shared" si="2"/>
        <v>1</v>
      </c>
      <c r="AF147" s="382" t="e">
        <f t="shared" si="10"/>
        <v>#REF!</v>
      </c>
      <c r="AG147" s="383"/>
    </row>
    <row r="148" spans="1:33" ht="14.25" customHeight="1">
      <c r="A148" s="374" t="s">
        <v>3757</v>
      </c>
      <c r="B148" s="375" t="str">
        <f>VLOOKUP($A$2:$A$1749,'ENTER STAFF #S HERE'!$A$1:$B$5073,2,FALSE)</f>
        <v>C0561</v>
      </c>
      <c r="C148" s="374" t="s">
        <v>6615</v>
      </c>
      <c r="D148" s="384" t="s">
        <v>6587</v>
      </c>
      <c r="E148" s="374" t="s">
        <v>6594</v>
      </c>
      <c r="F148" s="374" t="s">
        <v>6599</v>
      </c>
      <c r="G148" s="374" t="s">
        <v>5663</v>
      </c>
      <c r="H148" s="377">
        <f t="shared" si="0"/>
        <v>48</v>
      </c>
      <c r="I148" s="378" t="e">
        <f>SUMIFS('MASTER TT'!$J$2:$J$11126,'MASTER TT'!$I$2:$I$1126,A148:A18524,'MASTER TT'!$L$2:$L$11126,"&gt;0",'MASTER TT'!$AM$2:$AM$11126,"JAN-APRIL 2026")</f>
        <v>#VALUE!</v>
      </c>
      <c r="J148" s="378">
        <f>SUMIFS('MASTER TT'!$J$2:$J$11126,'MASTER TT'!$I$2:$I$11126,A148:A10188,'MASTER TT'!$L$2:$L$11126,"&gt;0",'MASTER TT'!$AM$2:$AM$11126,"MAY-AUG 2025")</f>
        <v>0</v>
      </c>
      <c r="K148" s="378">
        <f>SUMIFS('MASTER TT'!$J$2:$J$11126,'MASTER TT'!$I$2:$I$11126,A148:A10188,'MASTER TT'!$L$2:$L$11126,"&gt;0",'MASTER TT'!$AM$2:$AM$11126,"SEP-DEC 2025")</f>
        <v>0</v>
      </c>
      <c r="L148" s="378" t="e">
        <f t="shared" si="1"/>
        <v>#VALUE!</v>
      </c>
      <c r="M148" s="379">
        <f>SUMIFS('MASTER TT'!$J$2:$J$1126,'MASTER TT'!$I$2:$I$1126,A148:A10188,'MASTER TT'!$L$2:$L$1126,"&gt;0",'MASTER TT'!$AM$2:$AM$1126,"JAN-APRIL 2025",'MASTER TT'!$AC$2:$AC$1126,"SOT")</f>
        <v>0</v>
      </c>
      <c r="N148" s="379">
        <f>SUMIFS('MASTER TT'!$J$2:$J$1126,'MASTER TT'!$I$2:$I$1126,A148:A10188,'MASTER TT'!$L$2:$L$1126,"&gt;0",'MASTER TT'!$AM$2:$AM$1126,"JAN-APRIL 2025",'MASTER TT'!$AC$2:$AC$1126,"SOB")</f>
        <v>0</v>
      </c>
      <c r="O148" s="379">
        <f>SUMIFS('MASTER TT'!$J$2:$J$1126,'MASTER TT'!$I$2:$I$1126,A148:A10188,'MASTER TT'!$L$2:$L$1126,"&gt;0",'MASTER TT'!$AM$2:$AM$1126,"JAN-APRIL 2025",'MASTER TT'!$AC$2:$AC$1126,"SEASS")</f>
        <v>0</v>
      </c>
      <c r="P148" s="379">
        <f>SUMIFS('MASTER TT'!$J$2:$J$1126,'MASTER TT'!$I$2:$I$1126,A148:A10188,'MASTER TT'!$L$2:$L$1126,"&gt;0",'MASTER TT'!$AM$2:$AM$1126,"JAN-APRIL 2025",'MASTER TT'!$AC$2:$AC$1126,"PTTI")</f>
        <v>0</v>
      </c>
      <c r="Q148" s="381">
        <f>SUMIF('MASTER TT'!$I$1:$I$5897,$A$1:$A$721,'MASTER TT'!$O$1:$O$5897)</f>
        <v>0</v>
      </c>
      <c r="R148" s="381">
        <f>SUMIF('MASTER TT'!$I$1:$I$5897,$A$1:$A$721,'MASTER TT'!$N$1:$N$5897)</f>
        <v>0</v>
      </c>
      <c r="S148" s="381">
        <f>SUMIF('MASTER TT'!$I$1:$I$5897,$A$1:$A$721,'MASTER TT'!$Q$1:$Q$5897)</f>
        <v>0</v>
      </c>
      <c r="T148" s="381">
        <f>SUMIF('MASTER TT'!$I$1:$I$5897,$A$1:$A$721,'MASTER TT'!$S$1:$S$5897)</f>
        <v>0</v>
      </c>
      <c r="U148" s="381">
        <f>SUMIF('MASTER TT'!$I$1:$I$5897,$A$1:$A$721,'MASTER TT'!$R$1:$R$5897)</f>
        <v>0</v>
      </c>
      <c r="V148" s="381">
        <f>SUMIF('MASTER TT'!$I$1:$I$5897,$A$1:$A$721,'MASTER TT'!$T$1:$T$5897)</f>
        <v>0</v>
      </c>
      <c r="W148" s="381">
        <f>SUMIF('MASTER TT'!$I$1:$I$5897,$A$1:$A$721,'MASTER TT'!$U$1:$U$5897)</f>
        <v>0</v>
      </c>
      <c r="X148" s="381">
        <f>SUMIF('MASTER TT'!$I$1:$I$5897,$A$1:$A$721,'MASTER TT'!$W$1:$W$5897)</f>
        <v>0</v>
      </c>
      <c r="Y148" s="381">
        <f>SUMIF('MASTER TT'!$I$1:$I$5897,$A$1:$A$721,'MASTER TT'!$X$1:$X$5897)</f>
        <v>0</v>
      </c>
      <c r="Z148" s="381">
        <f>SUMIF('MASTER TT'!$I$1:$I$5897,$A$1:$A$721,'MASTER TT'!$Y$1:$Y$5897)</f>
        <v>0</v>
      </c>
      <c r="AA148" s="381">
        <f>SUMIF('MASTER TT'!$I$1:$I$5897,$A$1:$A$721,'MASTER TT'!$Z$1:$Z$5897)</f>
        <v>0</v>
      </c>
      <c r="AB148" s="381">
        <f>SUMIF('MASTER TT'!$I$1:$I$5905,$A$1:$A$721,'MASTER TT'!$V$1:$V$5905)</f>
        <v>0</v>
      </c>
      <c r="AC148" s="381">
        <f>SUMIF('MASTER TT'!$I$1:$I$5905,$A$1:$A$721,'MASTER TT'!$AB$1:$AB$5905)</f>
        <v>0</v>
      </c>
      <c r="AD148" s="381">
        <f>SUMIF('MASTER TT'!$I$1:$I$5905,$A$1:$A$721,'MASTER TT'!$P$1:$P$5905)</f>
        <v>0</v>
      </c>
      <c r="AE148" s="381">
        <f t="shared" si="2"/>
        <v>0</v>
      </c>
      <c r="AF148" s="382" t="e">
        <f t="shared" si="10"/>
        <v>#REF!</v>
      </c>
      <c r="AG148" s="383"/>
    </row>
    <row r="149" spans="1:33" ht="14.25" customHeight="1">
      <c r="A149" s="374" t="s">
        <v>3456</v>
      </c>
      <c r="B149" s="375" t="str">
        <f>VLOOKUP($A$2:$A$1749,'ENTER STAFF #S HERE'!$A$1:$B$5073,2,FALSE)</f>
        <v>C1079</v>
      </c>
      <c r="C149" s="384" t="s">
        <v>6615</v>
      </c>
      <c r="D149" s="374" t="s">
        <v>6591</v>
      </c>
      <c r="E149" s="388"/>
      <c r="F149" s="388"/>
      <c r="G149" s="374" t="s">
        <v>5663</v>
      </c>
      <c r="H149" s="377">
        <f t="shared" si="0"/>
        <v>48</v>
      </c>
      <c r="I149" s="378" t="e">
        <f>SUMIFS('MASTER TT'!$J$2:$J$11126,'MASTER TT'!$I$2:$I$1126,A149:A18525,'MASTER TT'!$L$2:$L$11126,"&gt;0",'MASTER TT'!$AM$2:$AM$11126,"JAN-APRIL 2026")</f>
        <v>#VALUE!</v>
      </c>
      <c r="J149" s="378">
        <f>SUMIFS('MASTER TT'!$J$2:$J$11126,'MASTER TT'!$I$2:$I$11126,A149:A10189,'MASTER TT'!$L$2:$L$11126,"&gt;0",'MASTER TT'!$AM$2:$AM$11126,"MAY-AUG 2025")</f>
        <v>0</v>
      </c>
      <c r="K149" s="378">
        <f>SUMIFS('MASTER TT'!$J$2:$J$11126,'MASTER TT'!$I$2:$I$11126,A149:A10189,'MASTER TT'!$L$2:$L$11126,"&gt;0",'MASTER TT'!$AM$2:$AM$11126,"SEP-DEC 2025")</f>
        <v>0</v>
      </c>
      <c r="L149" s="378" t="e">
        <f t="shared" si="1"/>
        <v>#VALUE!</v>
      </c>
      <c r="M149" s="379">
        <f>SUMIFS('MASTER TT'!$J$2:$J$1126,'MASTER TT'!$I$2:$I$1126,A149:A10189,'MASTER TT'!$L$2:$L$1126,"&gt;0",'MASTER TT'!$AM$2:$AM$1126,"JAN-APRIL 2025",'MASTER TT'!$AC$2:$AC$1126,"SOT")</f>
        <v>0</v>
      </c>
      <c r="N149" s="379">
        <f>SUMIFS('MASTER TT'!$J$2:$J$1126,'MASTER TT'!$I$2:$I$1126,A149:A10189,'MASTER TT'!$L$2:$L$1126,"&gt;0",'MASTER TT'!$AM$2:$AM$1126,"JAN-APRIL 2025",'MASTER TT'!$AC$2:$AC$1126,"SOB")</f>
        <v>0</v>
      </c>
      <c r="O149" s="379">
        <f>SUMIFS('MASTER TT'!$J$2:$J$1126,'MASTER TT'!$I$2:$I$1126,A149:A10189,'MASTER TT'!$L$2:$L$1126,"&gt;0",'MASTER TT'!$AM$2:$AM$1126,"JAN-APRIL 2025",'MASTER TT'!$AC$2:$AC$1126,"SEASS")</f>
        <v>0</v>
      </c>
      <c r="P149" s="379">
        <f>SUMIFS('MASTER TT'!$J$2:$J$1126,'MASTER TT'!$I$2:$I$1126,A149:A10189,'MASTER TT'!$L$2:$L$1126,"&gt;0",'MASTER TT'!$AM$2:$AM$1126,"JAN-APRIL 2025",'MASTER TT'!$AC$2:$AC$1126,"PTTI")</f>
        <v>0</v>
      </c>
      <c r="Q149" s="381">
        <f>SUMIF('MASTER TT'!$I$1:$I$5897,$A$1:$A$721,'MASTER TT'!$O$1:$O$5897)</f>
        <v>0</v>
      </c>
      <c r="R149" s="381">
        <f>SUMIF('MASTER TT'!$I$1:$I$5897,$A$1:$A$721,'MASTER TT'!$N$1:$N$5897)</f>
        <v>0</v>
      </c>
      <c r="S149" s="381">
        <f>SUMIF('MASTER TT'!$I$1:$I$5897,$A$1:$A$721,'MASTER TT'!$Q$1:$Q$5897)</f>
        <v>0</v>
      </c>
      <c r="T149" s="381">
        <f>SUMIF('MASTER TT'!$I$1:$I$5897,$A$1:$A$721,'MASTER TT'!$S$1:$S$5897)</f>
        <v>0</v>
      </c>
      <c r="U149" s="381">
        <f>SUMIF('MASTER TT'!$I$1:$I$5897,$A$1:$A$721,'MASTER TT'!$R$1:$R$5897)</f>
        <v>0</v>
      </c>
      <c r="V149" s="381">
        <f>SUMIF('MASTER TT'!$I$1:$I$5897,$A$1:$A$721,'MASTER TT'!$T$1:$T$5897)</f>
        <v>0</v>
      </c>
      <c r="W149" s="381">
        <f>SUMIF('MASTER TT'!$I$1:$I$5897,$A$1:$A$721,'MASTER TT'!$U$1:$U$5897)</f>
        <v>0</v>
      </c>
      <c r="X149" s="381">
        <f>SUMIF('MASTER TT'!$I$1:$I$5897,$A$1:$A$721,'MASTER TT'!$W$1:$W$5897)</f>
        <v>0</v>
      </c>
      <c r="Y149" s="381">
        <f>SUMIF('MASTER TT'!$I$1:$I$5897,$A$1:$A$721,'MASTER TT'!$X$1:$X$5897)</f>
        <v>0</v>
      </c>
      <c r="Z149" s="381">
        <f>SUMIF('MASTER TT'!$I$1:$I$5897,$A$1:$A$721,'MASTER TT'!$Y$1:$Y$5897)</f>
        <v>0</v>
      </c>
      <c r="AA149" s="381">
        <f>SUMIF('MASTER TT'!$I$1:$I$5897,$A$1:$A$721,'MASTER TT'!$Z$1:$Z$5897)</f>
        <v>0</v>
      </c>
      <c r="AB149" s="381">
        <f>SUMIF('MASTER TT'!$I$1:$I$5905,$A$1:$A$721,'MASTER TT'!$V$1:$V$5905)</f>
        <v>0</v>
      </c>
      <c r="AC149" s="381">
        <f>SUMIF('MASTER TT'!$I$1:$I$5905,$A$1:$A$721,'MASTER TT'!$AB$1:$AB$5905)</f>
        <v>0</v>
      </c>
      <c r="AD149" s="381">
        <f>SUMIF('MASTER TT'!$I$1:$I$5905,$A$1:$A$721,'MASTER TT'!$P$1:$P$5905)</f>
        <v>0</v>
      </c>
      <c r="AE149" s="381">
        <f t="shared" si="2"/>
        <v>0</v>
      </c>
      <c r="AF149" s="382"/>
      <c r="AG149" s="383"/>
    </row>
    <row r="150" spans="1:33" ht="14.25" customHeight="1">
      <c r="A150" s="374" t="s">
        <v>4167</v>
      </c>
      <c r="B150" s="375" t="str">
        <f>VLOOKUP($A$2:$A$1749,'ENTER STAFF #S HERE'!$A$1:$B$5073,2,FALSE)</f>
        <v>C1614</v>
      </c>
      <c r="C150" s="374" t="s">
        <v>6615</v>
      </c>
      <c r="D150" s="374" t="s">
        <v>6595</v>
      </c>
      <c r="E150" s="384" t="s">
        <v>6072</v>
      </c>
      <c r="F150" s="388"/>
      <c r="G150" s="374" t="s">
        <v>5663</v>
      </c>
      <c r="H150" s="377">
        <f t="shared" si="0"/>
        <v>48</v>
      </c>
      <c r="I150" s="378" t="e">
        <f>SUMIFS('MASTER TT'!$J$2:$J$11126,'MASTER TT'!$I$2:$I$1126,A150:A18526,'MASTER TT'!$L$2:$L$11126,"&gt;0",'MASTER TT'!$AM$2:$AM$11126,"JAN-APRIL 2026")</f>
        <v>#VALUE!</v>
      </c>
      <c r="J150" s="378">
        <f>SUMIFS('MASTER TT'!$J$2:$J$11126,'MASTER TT'!$I$2:$I$11126,A150:A10190,'MASTER TT'!$L$2:$L$11126,"&gt;0",'MASTER TT'!$AM$2:$AM$11126,"MAY-AUG 2025")</f>
        <v>0</v>
      </c>
      <c r="K150" s="378">
        <f>SUMIFS('MASTER TT'!$J$2:$J$11126,'MASTER TT'!$I$2:$I$11126,A150:A10190,'MASTER TT'!$L$2:$L$11126,"&gt;0",'MASTER TT'!$AM$2:$AM$11126,"SEP-DEC 2025")</f>
        <v>0</v>
      </c>
      <c r="L150" s="378" t="e">
        <f t="shared" si="1"/>
        <v>#VALUE!</v>
      </c>
      <c r="M150" s="379">
        <f>SUMIFS('MASTER TT'!$J$2:$J$1126,'MASTER TT'!$I$2:$I$1126,A150:A10190,'MASTER TT'!$L$2:$L$1126,"&gt;0",'MASTER TT'!$AM$2:$AM$1126,"JAN-APRIL 2025",'MASTER TT'!$AC$2:$AC$1126,"SOT")</f>
        <v>0</v>
      </c>
      <c r="N150" s="379">
        <f>SUMIFS('MASTER TT'!$J$2:$J$1126,'MASTER TT'!$I$2:$I$1126,A150:A10190,'MASTER TT'!$L$2:$L$1126,"&gt;0",'MASTER TT'!$AM$2:$AM$1126,"JAN-APRIL 2025",'MASTER TT'!$AC$2:$AC$1126,"SOB")</f>
        <v>0</v>
      </c>
      <c r="O150" s="379">
        <f>SUMIFS('MASTER TT'!$J$2:$J$1126,'MASTER TT'!$I$2:$I$1126,A150:A10190,'MASTER TT'!$L$2:$L$1126,"&gt;0",'MASTER TT'!$AM$2:$AM$1126,"JAN-APRIL 2025",'MASTER TT'!$AC$2:$AC$1126,"SEASS")</f>
        <v>0</v>
      </c>
      <c r="P150" s="379">
        <f>SUMIFS('MASTER TT'!$J$2:$J$1126,'MASTER TT'!$I$2:$I$1126,A150:A10190,'MASTER TT'!$L$2:$L$1126,"&gt;0",'MASTER TT'!$AM$2:$AM$1126,"JAN-APRIL 2025",'MASTER TT'!$AC$2:$AC$1126,"PTTI")</f>
        <v>0</v>
      </c>
      <c r="Q150" s="381">
        <f>SUMIF('MASTER TT'!$I$1:$I$5897,$A$1:$A$721,'MASTER TT'!$O$1:$O$5897)</f>
        <v>0</v>
      </c>
      <c r="R150" s="381">
        <f>SUMIF('MASTER TT'!$I$1:$I$5897,$A$1:$A$721,'MASTER TT'!$N$1:$N$5897)</f>
        <v>0</v>
      </c>
      <c r="S150" s="381">
        <f>SUMIF('MASTER TT'!$I$1:$I$5897,$A$1:$A$721,'MASTER TT'!$Q$1:$Q$5897)</f>
        <v>0</v>
      </c>
      <c r="T150" s="381">
        <f>SUMIF('MASTER TT'!$I$1:$I$5897,$A$1:$A$721,'MASTER TT'!$S$1:$S$5897)</f>
        <v>0</v>
      </c>
      <c r="U150" s="381">
        <f>SUMIF('MASTER TT'!$I$1:$I$5897,$A$1:$A$721,'MASTER TT'!$R$1:$R$5897)</f>
        <v>0</v>
      </c>
      <c r="V150" s="381">
        <f>SUMIF('MASTER TT'!$I$1:$I$5897,$A$1:$A$721,'MASTER TT'!$T$1:$T$5897)</f>
        <v>0</v>
      </c>
      <c r="W150" s="381">
        <f>SUMIF('MASTER TT'!$I$1:$I$5897,$A$1:$A$721,'MASTER TT'!$U$1:$U$5897)</f>
        <v>0</v>
      </c>
      <c r="X150" s="381">
        <f>SUMIF('MASTER TT'!$I$1:$I$5897,$A$1:$A$721,'MASTER TT'!$W$1:$W$5897)</f>
        <v>0</v>
      </c>
      <c r="Y150" s="381">
        <f>SUMIF('MASTER TT'!$I$1:$I$5897,$A$1:$A$721,'MASTER TT'!$X$1:$X$5897)</f>
        <v>0</v>
      </c>
      <c r="Z150" s="381">
        <f>SUMIF('MASTER TT'!$I$1:$I$5897,$A$1:$A$721,'MASTER TT'!$Y$1:$Y$5897)</f>
        <v>0</v>
      </c>
      <c r="AA150" s="381">
        <f>SUMIF('MASTER TT'!$I$1:$I$5897,$A$1:$A$721,'MASTER TT'!$Z$1:$Z$5897)</f>
        <v>0</v>
      </c>
      <c r="AB150" s="381">
        <f>SUMIF('MASTER TT'!$I$1:$I$5905,$A$1:$A$721,'MASTER TT'!$V$1:$V$5905)</f>
        <v>0</v>
      </c>
      <c r="AC150" s="381">
        <f>SUMIF('MASTER TT'!$I$1:$I$5905,$A$1:$A$721,'MASTER TT'!$AB$1:$AB$5905)</f>
        <v>0</v>
      </c>
      <c r="AD150" s="381">
        <f>SUMIF('MASTER TT'!$I$1:$I$5905,$A$1:$A$721,'MASTER TT'!$P$1:$P$5905)</f>
        <v>0</v>
      </c>
      <c r="AE150" s="381">
        <f t="shared" si="2"/>
        <v>0</v>
      </c>
      <c r="AF150" s="382"/>
      <c r="AG150" s="383"/>
    </row>
    <row r="151" spans="1:33" ht="14.25" customHeight="1">
      <c r="A151" s="374" t="s">
        <v>4469</v>
      </c>
      <c r="B151" s="375">
        <f>VLOOKUP($A$2:$A$1749,'ENTER STAFF #S HERE'!$A$1:$B$5073,2,FALSE)</f>
        <v>0</v>
      </c>
      <c r="C151" s="374" t="s">
        <v>6615</v>
      </c>
      <c r="D151" s="374" t="s">
        <v>479</v>
      </c>
      <c r="E151" s="387"/>
      <c r="F151" s="388"/>
      <c r="G151" s="374" t="s">
        <v>5663</v>
      </c>
      <c r="H151" s="377">
        <f t="shared" si="0"/>
        <v>48</v>
      </c>
      <c r="I151" s="378" t="e">
        <f>SUMIFS('MASTER TT'!$J$2:$J$11126,'MASTER TT'!$I$2:$I$1126,A151:A18527,'MASTER TT'!$L$2:$L$11126,"&gt;0",'MASTER TT'!$AM$2:$AM$11126,"JAN-APRIL 2026")</f>
        <v>#VALUE!</v>
      </c>
      <c r="J151" s="378">
        <f>SUMIFS('MASTER TT'!$J$2:$J$11126,'MASTER TT'!$I$2:$I$11126,A151:A10191,'MASTER TT'!$L$2:$L$11126,"&gt;0",'MASTER TT'!$AM$2:$AM$11126,"MAY-AUG 2025")</f>
        <v>0</v>
      </c>
      <c r="K151" s="378">
        <f>SUMIFS('MASTER TT'!$J$2:$J$11126,'MASTER TT'!$I$2:$I$11126,A151:A10191,'MASTER TT'!$L$2:$L$11126,"&gt;0",'MASTER TT'!$AM$2:$AM$11126,"SEP-DEC 2025")</f>
        <v>0</v>
      </c>
      <c r="L151" s="378" t="e">
        <f t="shared" si="1"/>
        <v>#VALUE!</v>
      </c>
      <c r="M151" s="379">
        <f>SUMIFS('MASTER TT'!$J$2:$J$1126,'MASTER TT'!$I$2:$I$1126,A151:A10191,'MASTER TT'!$L$2:$L$1126,"&gt;0",'MASTER TT'!$AM$2:$AM$1126,"JAN-APRIL 2025",'MASTER TT'!$AC$2:$AC$1126,"SOT")</f>
        <v>0</v>
      </c>
      <c r="N151" s="379">
        <f>SUMIFS('MASTER TT'!$J$2:$J$1126,'MASTER TT'!$I$2:$I$1126,A151:A10191,'MASTER TT'!$L$2:$L$1126,"&gt;0",'MASTER TT'!$AM$2:$AM$1126,"JAN-APRIL 2025",'MASTER TT'!$AC$2:$AC$1126,"SOB")</f>
        <v>0</v>
      </c>
      <c r="O151" s="379">
        <f>SUMIFS('MASTER TT'!$J$2:$J$1126,'MASTER TT'!$I$2:$I$1126,A151:A10191,'MASTER TT'!$L$2:$L$1126,"&gt;0",'MASTER TT'!$AM$2:$AM$1126,"JAN-APRIL 2025",'MASTER TT'!$AC$2:$AC$1126,"SEASS")</f>
        <v>0</v>
      </c>
      <c r="P151" s="379">
        <f>SUMIFS('MASTER TT'!$J$2:$J$1126,'MASTER TT'!$I$2:$I$1126,A151:A10191,'MASTER TT'!$L$2:$L$1126,"&gt;0",'MASTER TT'!$AM$2:$AM$1126,"JAN-APRIL 2025",'MASTER TT'!$AC$2:$AC$1126,"PTTI")</f>
        <v>0</v>
      </c>
      <c r="Q151" s="381">
        <f>SUMIF('MASTER TT'!$I$1:$I$5897,$A$1:$A$721,'MASTER TT'!$O$1:$O$5897)</f>
        <v>0</v>
      </c>
      <c r="R151" s="381">
        <f>SUMIF('MASTER TT'!$I$1:$I$5897,$A$1:$A$721,'MASTER TT'!$N$1:$N$5897)</f>
        <v>0</v>
      </c>
      <c r="S151" s="381">
        <f>SUMIF('MASTER TT'!$I$1:$I$5897,$A$1:$A$721,'MASTER TT'!$Q$1:$Q$5897)</f>
        <v>0</v>
      </c>
      <c r="T151" s="381">
        <f>SUMIF('MASTER TT'!$I$1:$I$5897,$A$1:$A$721,'MASTER TT'!$S$1:$S$5897)</f>
        <v>0</v>
      </c>
      <c r="U151" s="381">
        <f>SUMIF('MASTER TT'!$I$1:$I$5897,$A$1:$A$721,'MASTER TT'!$R$1:$R$5897)</f>
        <v>0</v>
      </c>
      <c r="V151" s="381">
        <f>SUMIF('MASTER TT'!$I$1:$I$5897,$A$1:$A$721,'MASTER TT'!$T$1:$T$5897)</f>
        <v>0</v>
      </c>
      <c r="W151" s="381">
        <f>SUMIF('MASTER TT'!$I$1:$I$5897,$A$1:$A$721,'MASTER TT'!$U$1:$U$5897)</f>
        <v>0</v>
      </c>
      <c r="X151" s="381">
        <f>SUMIF('MASTER TT'!$I$1:$I$5897,$A$1:$A$721,'MASTER TT'!$W$1:$W$5897)</f>
        <v>0</v>
      </c>
      <c r="Y151" s="381">
        <f>SUMIF('MASTER TT'!$I$1:$I$5897,$A$1:$A$721,'MASTER TT'!$X$1:$X$5897)</f>
        <v>0</v>
      </c>
      <c r="Z151" s="381">
        <f>SUMIF('MASTER TT'!$I$1:$I$5897,$A$1:$A$721,'MASTER TT'!$Y$1:$Y$5897)</f>
        <v>0</v>
      </c>
      <c r="AA151" s="381">
        <f>SUMIF('MASTER TT'!$I$1:$I$5897,$A$1:$A$721,'MASTER TT'!$Z$1:$Z$5897)</f>
        <v>0</v>
      </c>
      <c r="AB151" s="381">
        <f>SUMIF('MASTER TT'!$I$1:$I$5905,$A$1:$A$721,'MASTER TT'!$V$1:$V$5905)</f>
        <v>0</v>
      </c>
      <c r="AC151" s="381">
        <f>SUMIF('MASTER TT'!$I$1:$I$5905,$A$1:$A$721,'MASTER TT'!$AB$1:$AB$5905)</f>
        <v>0</v>
      </c>
      <c r="AD151" s="381">
        <f>SUMIF('MASTER TT'!$I$1:$I$5905,$A$1:$A$721,'MASTER TT'!$P$1:$P$5905)</f>
        <v>0</v>
      </c>
      <c r="AE151" s="381">
        <f t="shared" si="2"/>
        <v>0</v>
      </c>
      <c r="AF151" s="382" t="e">
        <f t="shared" ref="AF151:AF206" si="11">#REF!-SUM(Q151:AD151)</f>
        <v>#REF!</v>
      </c>
      <c r="AG151" s="383"/>
    </row>
    <row r="152" spans="1:33" ht="14.25" customHeight="1">
      <c r="A152" s="374" t="s">
        <v>4353</v>
      </c>
      <c r="B152" s="375">
        <f>VLOOKUP($A$2:$A$1749,'ENTER STAFF #S HERE'!$A$1:$B$5073,2,FALSE)</f>
        <v>0</v>
      </c>
      <c r="C152" s="374" t="s">
        <v>6615</v>
      </c>
      <c r="D152" s="374" t="s">
        <v>6597</v>
      </c>
      <c r="E152" s="384" t="s">
        <v>6072</v>
      </c>
      <c r="F152" s="388"/>
      <c r="G152" s="374" t="s">
        <v>5663</v>
      </c>
      <c r="H152" s="377">
        <f t="shared" si="0"/>
        <v>48</v>
      </c>
      <c r="I152" s="378" t="e">
        <f>SUMIFS('MASTER TT'!$J$2:$J$11126,'MASTER TT'!$I$2:$I$1126,A152:A18528,'MASTER TT'!$L$2:$L$11126,"&gt;0",'MASTER TT'!$AM$2:$AM$11126,"JAN-APRIL 2026")</f>
        <v>#VALUE!</v>
      </c>
      <c r="J152" s="378">
        <f>SUMIFS('MASTER TT'!$J$2:$J$11126,'MASTER TT'!$I$2:$I$11126,A152:A10192,'MASTER TT'!$L$2:$L$11126,"&gt;0",'MASTER TT'!$AM$2:$AM$11126,"MAY-AUG 2025")</f>
        <v>0</v>
      </c>
      <c r="K152" s="378">
        <f>SUMIFS('MASTER TT'!$J$2:$J$11126,'MASTER TT'!$I$2:$I$11126,A152:A10192,'MASTER TT'!$L$2:$L$11126,"&gt;0",'MASTER TT'!$AM$2:$AM$11126,"SEP-DEC 2025")</f>
        <v>0</v>
      </c>
      <c r="L152" s="378" t="e">
        <f t="shared" si="1"/>
        <v>#VALUE!</v>
      </c>
      <c r="M152" s="379">
        <f>SUMIFS('MASTER TT'!$J$2:$J$1126,'MASTER TT'!$I$2:$I$1126,A152:A10192,'MASTER TT'!$L$2:$L$1126,"&gt;0",'MASTER TT'!$AM$2:$AM$1126,"JAN-APRIL 2025",'MASTER TT'!$AC$2:$AC$1126,"SOT")</f>
        <v>0</v>
      </c>
      <c r="N152" s="379">
        <f>SUMIFS('MASTER TT'!$J$2:$J$1126,'MASTER TT'!$I$2:$I$1126,A152:A10192,'MASTER TT'!$L$2:$L$1126,"&gt;0",'MASTER TT'!$AM$2:$AM$1126,"JAN-APRIL 2025",'MASTER TT'!$AC$2:$AC$1126,"SOB")</f>
        <v>0</v>
      </c>
      <c r="O152" s="379">
        <f>SUMIFS('MASTER TT'!$J$2:$J$1126,'MASTER TT'!$I$2:$I$1126,A152:A10192,'MASTER TT'!$L$2:$L$1126,"&gt;0",'MASTER TT'!$AM$2:$AM$1126,"JAN-APRIL 2025",'MASTER TT'!$AC$2:$AC$1126,"SEASS")</f>
        <v>0</v>
      </c>
      <c r="P152" s="379">
        <f>SUMIFS('MASTER TT'!$J$2:$J$1126,'MASTER TT'!$I$2:$I$1126,A152:A10192,'MASTER TT'!$L$2:$L$1126,"&gt;0",'MASTER TT'!$AM$2:$AM$1126,"JAN-APRIL 2025",'MASTER TT'!$AC$2:$AC$1126,"PTTI")</f>
        <v>0</v>
      </c>
      <c r="Q152" s="381">
        <f>SUMIF('MASTER TT'!$I$1:$I$5897,$A$1:$A$721,'MASTER TT'!$O$1:$O$5897)</f>
        <v>0</v>
      </c>
      <c r="R152" s="381">
        <f>SUMIF('MASTER TT'!$I$1:$I$5897,$A$1:$A$721,'MASTER TT'!$N$1:$N$5897)</f>
        <v>0</v>
      </c>
      <c r="S152" s="381">
        <f>SUMIF('MASTER TT'!$I$1:$I$5897,$A$1:$A$721,'MASTER TT'!$Q$1:$Q$5897)</f>
        <v>0</v>
      </c>
      <c r="T152" s="381">
        <f>SUMIF('MASTER TT'!$I$1:$I$5897,$A$1:$A$721,'MASTER TT'!$S$1:$S$5897)</f>
        <v>0</v>
      </c>
      <c r="U152" s="381">
        <f>SUMIF('MASTER TT'!$I$1:$I$5897,$A$1:$A$721,'MASTER TT'!$R$1:$R$5897)</f>
        <v>0</v>
      </c>
      <c r="V152" s="381">
        <f>SUMIF('MASTER TT'!$I$1:$I$5897,$A$1:$A$721,'MASTER TT'!$T$1:$T$5897)</f>
        <v>0</v>
      </c>
      <c r="W152" s="381">
        <f>SUMIF('MASTER TT'!$I$1:$I$5897,$A$1:$A$721,'MASTER TT'!$U$1:$U$5897)</f>
        <v>0</v>
      </c>
      <c r="X152" s="381">
        <f>SUMIF('MASTER TT'!$I$1:$I$5897,$A$1:$A$721,'MASTER TT'!$W$1:$W$5897)</f>
        <v>0</v>
      </c>
      <c r="Y152" s="381">
        <f>SUMIF('MASTER TT'!$I$1:$I$5897,$A$1:$A$721,'MASTER TT'!$X$1:$X$5897)</f>
        <v>0</v>
      </c>
      <c r="Z152" s="381">
        <f>SUMIF('MASTER TT'!$I$1:$I$5897,$A$1:$A$721,'MASTER TT'!$Y$1:$Y$5897)</f>
        <v>0</v>
      </c>
      <c r="AA152" s="381">
        <f>SUMIF('MASTER TT'!$I$1:$I$5897,$A$1:$A$721,'MASTER TT'!$Z$1:$Z$5897)</f>
        <v>0</v>
      </c>
      <c r="AB152" s="381">
        <f>SUMIF('MASTER TT'!$I$1:$I$5905,$A$1:$A$721,'MASTER TT'!$V$1:$V$5905)</f>
        <v>0</v>
      </c>
      <c r="AC152" s="381">
        <f>SUMIF('MASTER TT'!$I$1:$I$5905,$A$1:$A$721,'MASTER TT'!$AB$1:$AB$5905)</f>
        <v>0</v>
      </c>
      <c r="AD152" s="381">
        <f>SUMIF('MASTER TT'!$I$1:$I$5905,$A$1:$A$721,'MASTER TT'!$P$1:$P$5905)</f>
        <v>0</v>
      </c>
      <c r="AE152" s="381">
        <f t="shared" si="2"/>
        <v>0</v>
      </c>
      <c r="AF152" s="382" t="e">
        <f t="shared" si="11"/>
        <v>#REF!</v>
      </c>
      <c r="AG152" s="383"/>
    </row>
    <row r="153" spans="1:33" ht="14.25" customHeight="1">
      <c r="A153" s="374" t="s">
        <v>3555</v>
      </c>
      <c r="B153" s="375" t="str">
        <f>VLOOKUP($A$2:$A$1749,'ENTER STAFF #S HERE'!$A$1:$B$5073,2,FALSE)</f>
        <v>C1630</v>
      </c>
      <c r="C153" s="374" t="s">
        <v>6615</v>
      </c>
      <c r="D153" s="374" t="s">
        <v>6591</v>
      </c>
      <c r="E153" s="388"/>
      <c r="F153" s="388"/>
      <c r="G153" s="374" t="s">
        <v>5663</v>
      </c>
      <c r="H153" s="377">
        <f t="shared" si="0"/>
        <v>48</v>
      </c>
      <c r="I153" s="378" t="e">
        <f>SUMIFS('MASTER TT'!$J$2:$J$11126,'MASTER TT'!$I$2:$I$1126,A153:A18529,'MASTER TT'!$L$2:$L$11126,"&gt;0",'MASTER TT'!$AM$2:$AM$11126,"JAN-APRIL 2026")</f>
        <v>#VALUE!</v>
      </c>
      <c r="J153" s="378">
        <f>SUMIFS('MASTER TT'!$J$2:$J$11126,'MASTER TT'!$I$2:$I$11126,A153:A10193,'MASTER TT'!$L$2:$L$11126,"&gt;0",'MASTER TT'!$AM$2:$AM$11126,"MAY-AUG 2025")</f>
        <v>0</v>
      </c>
      <c r="K153" s="378">
        <f>SUMIFS('MASTER TT'!$J$2:$J$11126,'MASTER TT'!$I$2:$I$11126,A153:A10193,'MASTER TT'!$L$2:$L$11126,"&gt;0",'MASTER TT'!$AM$2:$AM$11126,"SEP-DEC 2025")</f>
        <v>0</v>
      </c>
      <c r="L153" s="378" t="e">
        <f t="shared" si="1"/>
        <v>#VALUE!</v>
      </c>
      <c r="M153" s="379">
        <f>SUMIFS('MASTER TT'!$J$2:$J$1126,'MASTER TT'!$I$2:$I$1126,A153:A10193,'MASTER TT'!$L$2:$L$1126,"&gt;0",'MASTER TT'!$AM$2:$AM$1126,"JAN-APRIL 2025",'MASTER TT'!$AC$2:$AC$1126,"SOT")</f>
        <v>0</v>
      </c>
      <c r="N153" s="379">
        <f>SUMIFS('MASTER TT'!$J$2:$J$1126,'MASTER TT'!$I$2:$I$1126,A153:A10193,'MASTER TT'!$L$2:$L$1126,"&gt;0",'MASTER TT'!$AM$2:$AM$1126,"JAN-APRIL 2025",'MASTER TT'!$AC$2:$AC$1126,"SOB")</f>
        <v>0</v>
      </c>
      <c r="O153" s="379">
        <f>SUMIFS('MASTER TT'!$J$2:$J$1126,'MASTER TT'!$I$2:$I$1126,A153:A10193,'MASTER TT'!$L$2:$L$1126,"&gt;0",'MASTER TT'!$AM$2:$AM$1126,"JAN-APRIL 2025",'MASTER TT'!$AC$2:$AC$1126,"SEASS")</f>
        <v>0</v>
      </c>
      <c r="P153" s="379">
        <f>SUMIFS('MASTER TT'!$J$2:$J$1126,'MASTER TT'!$I$2:$I$1126,A153:A10193,'MASTER TT'!$L$2:$L$1126,"&gt;0",'MASTER TT'!$AM$2:$AM$1126,"JAN-APRIL 2025",'MASTER TT'!$AC$2:$AC$1126,"PTTI")</f>
        <v>0</v>
      </c>
      <c r="Q153" s="381">
        <f>SUMIF('MASTER TT'!$I$1:$I$5897,$A$1:$A$721,'MASTER TT'!$O$1:$O$5897)</f>
        <v>0</v>
      </c>
      <c r="R153" s="381">
        <f>SUMIF('MASTER TT'!$I$1:$I$5897,$A$1:$A$721,'MASTER TT'!$N$1:$N$5897)</f>
        <v>0</v>
      </c>
      <c r="S153" s="381">
        <f>SUMIF('MASTER TT'!$I$1:$I$5897,$A$1:$A$721,'MASTER TT'!$Q$1:$Q$5897)</f>
        <v>0</v>
      </c>
      <c r="T153" s="381">
        <f>SUMIF('MASTER TT'!$I$1:$I$5897,$A$1:$A$721,'MASTER TT'!$S$1:$S$5897)</f>
        <v>0</v>
      </c>
      <c r="U153" s="381">
        <f>SUMIF('MASTER TT'!$I$1:$I$5897,$A$1:$A$721,'MASTER TT'!$R$1:$R$5897)</f>
        <v>0</v>
      </c>
      <c r="V153" s="381">
        <f>SUMIF('MASTER TT'!$I$1:$I$5897,$A$1:$A$721,'MASTER TT'!$T$1:$T$5897)</f>
        <v>0</v>
      </c>
      <c r="W153" s="381">
        <f>SUMIF('MASTER TT'!$I$1:$I$5897,$A$1:$A$721,'MASTER TT'!$U$1:$U$5897)</f>
        <v>0</v>
      </c>
      <c r="X153" s="381">
        <f>SUMIF('MASTER TT'!$I$1:$I$5897,$A$1:$A$721,'MASTER TT'!$W$1:$W$5897)</f>
        <v>0</v>
      </c>
      <c r="Y153" s="381">
        <f>SUMIF('MASTER TT'!$I$1:$I$5897,$A$1:$A$721,'MASTER TT'!$X$1:$X$5897)</f>
        <v>0</v>
      </c>
      <c r="Z153" s="381">
        <f>SUMIF('MASTER TT'!$I$1:$I$5897,$A$1:$A$721,'MASTER TT'!$Y$1:$Y$5897)</f>
        <v>0</v>
      </c>
      <c r="AA153" s="381">
        <f>SUMIF('MASTER TT'!$I$1:$I$5897,$A$1:$A$721,'MASTER TT'!$Z$1:$Z$5897)</f>
        <v>0</v>
      </c>
      <c r="AB153" s="381">
        <f>SUMIF('MASTER TT'!$I$1:$I$5905,$A$1:$A$721,'MASTER TT'!$V$1:$V$5905)</f>
        <v>0</v>
      </c>
      <c r="AC153" s="381">
        <f>SUMIF('MASTER TT'!$I$1:$I$5905,$A$1:$A$721,'MASTER TT'!$AB$1:$AB$5905)</f>
        <v>0</v>
      </c>
      <c r="AD153" s="381">
        <f>SUMIF('MASTER TT'!$I$1:$I$5905,$A$1:$A$721,'MASTER TT'!$P$1:$P$5905)</f>
        <v>0</v>
      </c>
      <c r="AE153" s="381">
        <f t="shared" si="2"/>
        <v>0</v>
      </c>
      <c r="AF153" s="382" t="e">
        <f t="shared" si="11"/>
        <v>#REF!</v>
      </c>
      <c r="AG153" s="383"/>
    </row>
    <row r="154" spans="1:33" ht="14.25" customHeight="1">
      <c r="A154" s="374" t="s">
        <v>4354</v>
      </c>
      <c r="B154" s="375">
        <f>VLOOKUP($A$2:$A$1749,'ENTER STAFF #S HERE'!$A$1:$B$5073,2,FALSE)</f>
        <v>0</v>
      </c>
      <c r="C154" s="374" t="s">
        <v>6615</v>
      </c>
      <c r="D154" s="374" t="s">
        <v>6591</v>
      </c>
      <c r="E154" s="388"/>
      <c r="F154" s="388"/>
      <c r="G154" s="374" t="s">
        <v>5663</v>
      </c>
      <c r="H154" s="377">
        <f t="shared" si="0"/>
        <v>48</v>
      </c>
      <c r="I154" s="378" t="e">
        <f>SUMIFS('MASTER TT'!$J$2:$J$11126,'MASTER TT'!$I$2:$I$1126,A154:A18530,'MASTER TT'!$L$2:$L$11126,"&gt;0",'MASTER TT'!$AM$2:$AM$11126,"JAN-APRIL 2026")</f>
        <v>#VALUE!</v>
      </c>
      <c r="J154" s="378">
        <f>SUMIFS('MASTER TT'!$J$2:$J$11126,'MASTER TT'!$I$2:$I$11126,A154:A10194,'MASTER TT'!$L$2:$L$11126,"&gt;0",'MASTER TT'!$AM$2:$AM$11126,"MAY-AUG 2025")</f>
        <v>0</v>
      </c>
      <c r="K154" s="378">
        <f>SUMIFS('MASTER TT'!$J$2:$J$11126,'MASTER TT'!$I$2:$I$11126,A154:A10194,'MASTER TT'!$L$2:$L$11126,"&gt;0",'MASTER TT'!$AM$2:$AM$11126,"SEP-DEC 2025")</f>
        <v>0</v>
      </c>
      <c r="L154" s="378" t="e">
        <f t="shared" si="1"/>
        <v>#VALUE!</v>
      </c>
      <c r="M154" s="379">
        <f>SUMIFS('MASTER TT'!$J$2:$J$1126,'MASTER TT'!$I$2:$I$1126,A154:A10194,'MASTER TT'!$L$2:$L$1126,"&gt;0",'MASTER TT'!$AM$2:$AM$1126,"JAN-APRIL 2025",'MASTER TT'!$AC$2:$AC$1126,"SOT")</f>
        <v>0</v>
      </c>
      <c r="N154" s="379">
        <f>SUMIFS('MASTER TT'!$J$2:$J$1126,'MASTER TT'!$I$2:$I$1126,A154:A10194,'MASTER TT'!$L$2:$L$1126,"&gt;0",'MASTER TT'!$AM$2:$AM$1126,"JAN-APRIL 2025",'MASTER TT'!$AC$2:$AC$1126,"SOB")</f>
        <v>0</v>
      </c>
      <c r="O154" s="379">
        <f>SUMIFS('MASTER TT'!$J$2:$J$1126,'MASTER TT'!$I$2:$I$1126,A154:A10194,'MASTER TT'!$L$2:$L$1126,"&gt;0",'MASTER TT'!$AM$2:$AM$1126,"JAN-APRIL 2025",'MASTER TT'!$AC$2:$AC$1126,"SEASS")</f>
        <v>0</v>
      </c>
      <c r="P154" s="379">
        <f>SUMIFS('MASTER TT'!$J$2:$J$1126,'MASTER TT'!$I$2:$I$1126,A154:A10194,'MASTER TT'!$L$2:$L$1126,"&gt;0",'MASTER TT'!$AM$2:$AM$1126,"JAN-APRIL 2025",'MASTER TT'!$AC$2:$AC$1126,"PTTI")</f>
        <v>0</v>
      </c>
      <c r="Q154" s="381">
        <f>SUMIF('MASTER TT'!$I$1:$I$5897,$A$1:$A$721,'MASTER TT'!$O$1:$O$5897)</f>
        <v>0</v>
      </c>
      <c r="R154" s="381">
        <f>SUMIF('MASTER TT'!$I$1:$I$5897,$A$1:$A$721,'MASTER TT'!$N$1:$N$5897)</f>
        <v>0</v>
      </c>
      <c r="S154" s="381">
        <f>SUMIF('MASTER TT'!$I$1:$I$5897,$A$1:$A$721,'MASTER TT'!$Q$1:$Q$5897)</f>
        <v>0</v>
      </c>
      <c r="T154" s="381">
        <f>SUMIF('MASTER TT'!$I$1:$I$5897,$A$1:$A$721,'MASTER TT'!$S$1:$S$5897)</f>
        <v>0</v>
      </c>
      <c r="U154" s="381">
        <f>SUMIF('MASTER TT'!$I$1:$I$5897,$A$1:$A$721,'MASTER TT'!$R$1:$R$5897)</f>
        <v>0</v>
      </c>
      <c r="V154" s="381">
        <f>SUMIF('MASTER TT'!$I$1:$I$5897,$A$1:$A$721,'MASTER TT'!$T$1:$T$5897)</f>
        <v>0</v>
      </c>
      <c r="W154" s="381">
        <f>SUMIF('MASTER TT'!$I$1:$I$5897,$A$1:$A$721,'MASTER TT'!$U$1:$U$5897)</f>
        <v>0</v>
      </c>
      <c r="X154" s="381">
        <f>SUMIF('MASTER TT'!$I$1:$I$5897,$A$1:$A$721,'MASTER TT'!$W$1:$W$5897)</f>
        <v>0</v>
      </c>
      <c r="Y154" s="381">
        <f>SUMIF('MASTER TT'!$I$1:$I$5897,$A$1:$A$721,'MASTER TT'!$X$1:$X$5897)</f>
        <v>0</v>
      </c>
      <c r="Z154" s="381">
        <f>SUMIF('MASTER TT'!$I$1:$I$5897,$A$1:$A$721,'MASTER TT'!$Y$1:$Y$5897)</f>
        <v>0</v>
      </c>
      <c r="AA154" s="381">
        <f>SUMIF('MASTER TT'!$I$1:$I$5897,$A$1:$A$721,'MASTER TT'!$Z$1:$Z$5897)</f>
        <v>0</v>
      </c>
      <c r="AB154" s="381">
        <f>SUMIF('MASTER TT'!$I$1:$I$5905,$A$1:$A$721,'MASTER TT'!$V$1:$V$5905)</f>
        <v>0</v>
      </c>
      <c r="AC154" s="381">
        <f>SUMIF('MASTER TT'!$I$1:$I$5905,$A$1:$A$721,'MASTER TT'!$AB$1:$AB$5905)</f>
        <v>0</v>
      </c>
      <c r="AD154" s="381">
        <f>SUMIF('MASTER TT'!$I$1:$I$5905,$A$1:$A$721,'MASTER TT'!$P$1:$P$5905)</f>
        <v>0</v>
      </c>
      <c r="AE154" s="381">
        <f t="shared" si="2"/>
        <v>0</v>
      </c>
      <c r="AF154" s="382" t="e">
        <f t="shared" si="11"/>
        <v>#REF!</v>
      </c>
      <c r="AG154" s="383"/>
    </row>
    <row r="155" spans="1:33" ht="14.25" customHeight="1">
      <c r="A155" s="374" t="s">
        <v>4355</v>
      </c>
      <c r="B155" s="375">
        <f>VLOOKUP($A$2:$A$1749,'ENTER STAFF #S HERE'!$A$1:$B$5073,2,FALSE)</f>
        <v>0</v>
      </c>
      <c r="C155" s="374" t="s">
        <v>6615</v>
      </c>
      <c r="D155" s="374" t="s">
        <v>6597</v>
      </c>
      <c r="E155" s="384" t="s">
        <v>6072</v>
      </c>
      <c r="F155" s="388"/>
      <c r="G155" s="374" t="s">
        <v>5663</v>
      </c>
      <c r="H155" s="377">
        <f t="shared" si="0"/>
        <v>48</v>
      </c>
      <c r="I155" s="378" t="e">
        <f>SUMIFS('MASTER TT'!$J$2:$J$11126,'MASTER TT'!$I$2:$I$1126,A155:A18531,'MASTER TT'!$L$2:$L$11126,"&gt;0",'MASTER TT'!$AM$2:$AM$11126,"JAN-APRIL 2026")</f>
        <v>#VALUE!</v>
      </c>
      <c r="J155" s="378">
        <f>SUMIFS('MASTER TT'!$J$2:$J$11126,'MASTER TT'!$I$2:$I$11126,A155:A10195,'MASTER TT'!$L$2:$L$11126,"&gt;0",'MASTER TT'!$AM$2:$AM$11126,"MAY-AUG 2025")</f>
        <v>0</v>
      </c>
      <c r="K155" s="378">
        <f>SUMIFS('MASTER TT'!$J$2:$J$11126,'MASTER TT'!$I$2:$I$11126,A155:A10195,'MASTER TT'!$L$2:$L$11126,"&gt;0",'MASTER TT'!$AM$2:$AM$11126,"SEP-DEC 2025")</f>
        <v>0</v>
      </c>
      <c r="L155" s="378" t="e">
        <f t="shared" si="1"/>
        <v>#VALUE!</v>
      </c>
      <c r="M155" s="379">
        <f>SUMIFS('MASTER TT'!$J$2:$J$1126,'MASTER TT'!$I$2:$I$1126,A155:A10195,'MASTER TT'!$L$2:$L$1126,"&gt;0",'MASTER TT'!$AM$2:$AM$1126,"JAN-APRIL 2025",'MASTER TT'!$AC$2:$AC$1126,"SOT")</f>
        <v>0</v>
      </c>
      <c r="N155" s="379">
        <f>SUMIFS('MASTER TT'!$J$2:$J$1126,'MASTER TT'!$I$2:$I$1126,A155:A10195,'MASTER TT'!$L$2:$L$1126,"&gt;0",'MASTER TT'!$AM$2:$AM$1126,"JAN-APRIL 2025",'MASTER TT'!$AC$2:$AC$1126,"SOB")</f>
        <v>0</v>
      </c>
      <c r="O155" s="379">
        <f>SUMIFS('MASTER TT'!$J$2:$J$1126,'MASTER TT'!$I$2:$I$1126,A155:A10195,'MASTER TT'!$L$2:$L$1126,"&gt;0",'MASTER TT'!$AM$2:$AM$1126,"JAN-APRIL 2025",'MASTER TT'!$AC$2:$AC$1126,"SEASS")</f>
        <v>0</v>
      </c>
      <c r="P155" s="379">
        <f>SUMIFS('MASTER TT'!$J$2:$J$1126,'MASTER TT'!$I$2:$I$1126,A155:A10195,'MASTER TT'!$L$2:$L$1126,"&gt;0",'MASTER TT'!$AM$2:$AM$1126,"JAN-APRIL 2025",'MASTER TT'!$AC$2:$AC$1126,"PTTI")</f>
        <v>0</v>
      </c>
      <c r="Q155" s="381">
        <f>SUMIF('MASTER TT'!$I$1:$I$5897,$A$1:$A$721,'MASTER TT'!$O$1:$O$5897)</f>
        <v>0</v>
      </c>
      <c r="R155" s="381">
        <f>SUMIF('MASTER TT'!$I$1:$I$5897,$A$1:$A$721,'MASTER TT'!$N$1:$N$5897)</f>
        <v>0</v>
      </c>
      <c r="S155" s="381">
        <f>SUMIF('MASTER TT'!$I$1:$I$5897,$A$1:$A$721,'MASTER TT'!$Q$1:$Q$5897)</f>
        <v>0</v>
      </c>
      <c r="T155" s="381">
        <f>SUMIF('MASTER TT'!$I$1:$I$5897,$A$1:$A$721,'MASTER TT'!$S$1:$S$5897)</f>
        <v>0</v>
      </c>
      <c r="U155" s="381">
        <f>SUMIF('MASTER TT'!$I$1:$I$5897,$A$1:$A$721,'MASTER TT'!$R$1:$R$5897)</f>
        <v>0</v>
      </c>
      <c r="V155" s="381">
        <f>SUMIF('MASTER TT'!$I$1:$I$5897,$A$1:$A$721,'MASTER TT'!$T$1:$T$5897)</f>
        <v>0</v>
      </c>
      <c r="W155" s="381">
        <f>SUMIF('MASTER TT'!$I$1:$I$5897,$A$1:$A$721,'MASTER TT'!$U$1:$U$5897)</f>
        <v>0</v>
      </c>
      <c r="X155" s="381">
        <f>SUMIF('MASTER TT'!$I$1:$I$5897,$A$1:$A$721,'MASTER TT'!$W$1:$W$5897)</f>
        <v>0</v>
      </c>
      <c r="Y155" s="381">
        <f>SUMIF('MASTER TT'!$I$1:$I$5897,$A$1:$A$721,'MASTER TT'!$X$1:$X$5897)</f>
        <v>0</v>
      </c>
      <c r="Z155" s="381">
        <f>SUMIF('MASTER TT'!$I$1:$I$5897,$A$1:$A$721,'MASTER TT'!$Y$1:$Y$5897)</f>
        <v>0</v>
      </c>
      <c r="AA155" s="381">
        <f>SUMIF('MASTER TT'!$I$1:$I$5897,$A$1:$A$721,'MASTER TT'!$Z$1:$Z$5897)</f>
        <v>0</v>
      </c>
      <c r="AB155" s="381">
        <f>SUMIF('MASTER TT'!$I$1:$I$5905,$A$1:$A$721,'MASTER TT'!$V$1:$V$5905)</f>
        <v>0</v>
      </c>
      <c r="AC155" s="381">
        <f>SUMIF('MASTER TT'!$I$1:$I$5905,$A$1:$A$721,'MASTER TT'!$AB$1:$AB$5905)</f>
        <v>0</v>
      </c>
      <c r="AD155" s="381">
        <f>SUMIF('MASTER TT'!$I$1:$I$5905,$A$1:$A$721,'MASTER TT'!$P$1:$P$5905)</f>
        <v>0</v>
      </c>
      <c r="AE155" s="381">
        <f t="shared" si="2"/>
        <v>0</v>
      </c>
      <c r="AF155" s="382" t="e">
        <f t="shared" si="11"/>
        <v>#REF!</v>
      </c>
      <c r="AG155" s="383"/>
    </row>
    <row r="156" spans="1:33" ht="14.25" customHeight="1">
      <c r="A156" s="374" t="s">
        <v>4356</v>
      </c>
      <c r="B156" s="375">
        <f>VLOOKUP($A$2:$A$1749,'ENTER STAFF #S HERE'!$A$1:$B$5073,2,FALSE)</f>
        <v>430</v>
      </c>
      <c r="C156" s="374" t="s">
        <v>6615</v>
      </c>
      <c r="D156" s="384" t="s">
        <v>479</v>
      </c>
      <c r="E156" s="388"/>
      <c r="F156" s="388"/>
      <c r="G156" s="374" t="s">
        <v>63</v>
      </c>
      <c r="H156" s="377">
        <f t="shared" si="0"/>
        <v>72</v>
      </c>
      <c r="I156" s="378" t="e">
        <f>SUMIFS('MASTER TT'!$J$2:$J$11126,'MASTER TT'!$I$2:$I$1126,A156:A18532,'MASTER TT'!$L$2:$L$11126,"&gt;0",'MASTER TT'!$AM$2:$AM$11126,"JAN-APRIL 2026")</f>
        <v>#VALUE!</v>
      </c>
      <c r="J156" s="378">
        <f>SUMIFS('MASTER TT'!$J$2:$J$11126,'MASTER TT'!$I$2:$I$11126,A156:A10196,'MASTER TT'!$L$2:$L$11126,"&gt;0",'MASTER TT'!$AM$2:$AM$11126,"MAY-AUG 2025")</f>
        <v>0</v>
      </c>
      <c r="K156" s="378">
        <f>SUMIFS('MASTER TT'!$J$2:$J$11126,'MASTER TT'!$I$2:$I$11126,A156:A10196,'MASTER TT'!$L$2:$L$11126,"&gt;0",'MASTER TT'!$AM$2:$AM$11126,"SEP-DEC 2025")</f>
        <v>0</v>
      </c>
      <c r="L156" s="378" t="e">
        <f t="shared" si="1"/>
        <v>#VALUE!</v>
      </c>
      <c r="M156" s="379">
        <f>SUMIFS('MASTER TT'!$J$2:$J$1126,'MASTER TT'!$I$2:$I$1126,A156:A10196,'MASTER TT'!$L$2:$L$1126,"&gt;0",'MASTER TT'!$AM$2:$AM$1126,"JAN-APRIL 2025",'MASTER TT'!$AC$2:$AC$1126,"SOT")</f>
        <v>0</v>
      </c>
      <c r="N156" s="379">
        <f>SUMIFS('MASTER TT'!$J$2:$J$1126,'MASTER TT'!$I$2:$I$1126,A156:A10196,'MASTER TT'!$L$2:$L$1126,"&gt;0",'MASTER TT'!$AM$2:$AM$1126,"JAN-APRIL 2025",'MASTER TT'!$AC$2:$AC$1126,"SOB")</f>
        <v>0</v>
      </c>
      <c r="O156" s="379">
        <f>SUMIFS('MASTER TT'!$J$2:$J$1126,'MASTER TT'!$I$2:$I$1126,A156:A10196,'MASTER TT'!$L$2:$L$1126,"&gt;0",'MASTER TT'!$AM$2:$AM$1126,"JAN-APRIL 2025",'MASTER TT'!$AC$2:$AC$1126,"SEASS")</f>
        <v>0</v>
      </c>
      <c r="P156" s="379">
        <f>SUMIFS('MASTER TT'!$J$2:$J$1126,'MASTER TT'!$I$2:$I$1126,A156:A10196,'MASTER TT'!$L$2:$L$1126,"&gt;0",'MASTER TT'!$AM$2:$AM$1126,"JAN-APRIL 2025",'MASTER TT'!$AC$2:$AC$1126,"PTTI")</f>
        <v>0</v>
      </c>
      <c r="Q156" s="381">
        <f>SUMIF('MASTER TT'!$I$1:$I$5897,$A$1:$A$721,'MASTER TT'!$O$1:$O$5897)</f>
        <v>0</v>
      </c>
      <c r="R156" s="381">
        <f>SUMIF('MASTER TT'!$I$1:$I$5897,$A$1:$A$721,'MASTER TT'!$N$1:$N$5897)</f>
        <v>0</v>
      </c>
      <c r="S156" s="381">
        <f>SUMIF('MASTER TT'!$I$1:$I$5897,$A$1:$A$721,'MASTER TT'!$Q$1:$Q$5897)</f>
        <v>0</v>
      </c>
      <c r="T156" s="381">
        <f>SUMIF('MASTER TT'!$I$1:$I$5897,$A$1:$A$721,'MASTER TT'!$S$1:$S$5897)</f>
        <v>0</v>
      </c>
      <c r="U156" s="381">
        <f>SUMIF('MASTER TT'!$I$1:$I$5897,$A$1:$A$721,'MASTER TT'!$R$1:$R$5897)</f>
        <v>0</v>
      </c>
      <c r="V156" s="381">
        <f>SUMIF('MASTER TT'!$I$1:$I$5897,$A$1:$A$721,'MASTER TT'!$T$1:$T$5897)</f>
        <v>0</v>
      </c>
      <c r="W156" s="381">
        <f>SUMIF('MASTER TT'!$I$1:$I$5897,$A$1:$A$721,'MASTER TT'!$U$1:$U$5897)</f>
        <v>0</v>
      </c>
      <c r="X156" s="381">
        <f>SUMIF('MASTER TT'!$I$1:$I$5897,$A$1:$A$721,'MASTER TT'!$W$1:$W$5897)</f>
        <v>0</v>
      </c>
      <c r="Y156" s="381">
        <f>SUMIF('MASTER TT'!$I$1:$I$5897,$A$1:$A$721,'MASTER TT'!$X$1:$X$5897)</f>
        <v>0</v>
      </c>
      <c r="Z156" s="381">
        <f>SUMIF('MASTER TT'!$I$1:$I$5897,$A$1:$A$721,'MASTER TT'!$Y$1:$Y$5897)</f>
        <v>0</v>
      </c>
      <c r="AA156" s="381">
        <f>SUMIF('MASTER TT'!$I$1:$I$5897,$A$1:$A$721,'MASTER TT'!$Z$1:$Z$5897)</f>
        <v>0</v>
      </c>
      <c r="AB156" s="381">
        <f>SUMIF('MASTER TT'!$I$1:$I$5905,$A$1:$A$721,'MASTER TT'!$V$1:$V$5905)</f>
        <v>0</v>
      </c>
      <c r="AC156" s="381">
        <f>SUMIF('MASTER TT'!$I$1:$I$5905,$A$1:$A$721,'MASTER TT'!$AB$1:$AB$5905)</f>
        <v>0</v>
      </c>
      <c r="AD156" s="381">
        <f>SUMIF('MASTER TT'!$I$1:$I$5905,$A$1:$A$721,'MASTER TT'!$P$1:$P$5905)</f>
        <v>0</v>
      </c>
      <c r="AE156" s="381">
        <f t="shared" si="2"/>
        <v>0</v>
      </c>
      <c r="AF156" s="382" t="e">
        <f t="shared" si="11"/>
        <v>#REF!</v>
      </c>
      <c r="AG156" s="383"/>
    </row>
    <row r="157" spans="1:33" ht="14.25" customHeight="1">
      <c r="A157" s="374" t="s">
        <v>3625</v>
      </c>
      <c r="B157" s="375" t="str">
        <f>VLOOKUP($A$2:$A$1749,'ENTER STAFF #S HERE'!$A$1:$B$5073,2,FALSE)</f>
        <v>C1636</v>
      </c>
      <c r="C157" s="374" t="s">
        <v>6615</v>
      </c>
      <c r="D157" s="374" t="s">
        <v>6591</v>
      </c>
      <c r="E157" s="388"/>
      <c r="F157" s="388"/>
      <c r="G157" s="374" t="s">
        <v>5663</v>
      </c>
      <c r="H157" s="377">
        <f t="shared" si="0"/>
        <v>48</v>
      </c>
      <c r="I157" s="378" t="e">
        <f>SUMIFS('MASTER TT'!$J$2:$J$11126,'MASTER TT'!$I$2:$I$1126,A157:A18533,'MASTER TT'!$L$2:$L$11126,"&gt;0",'MASTER TT'!$AM$2:$AM$11126,"JAN-APRIL 2026")</f>
        <v>#VALUE!</v>
      </c>
      <c r="J157" s="378">
        <f>SUMIFS('MASTER TT'!$J$2:$J$11126,'MASTER TT'!$I$2:$I$11126,A157:A10197,'MASTER TT'!$L$2:$L$11126,"&gt;0",'MASTER TT'!$AM$2:$AM$11126,"MAY-AUG 2025")</f>
        <v>0</v>
      </c>
      <c r="K157" s="378">
        <f>SUMIFS('MASTER TT'!$J$2:$J$11126,'MASTER TT'!$I$2:$I$11126,A157:A10197,'MASTER TT'!$L$2:$L$11126,"&gt;0",'MASTER TT'!$AM$2:$AM$11126,"SEP-DEC 2025")</f>
        <v>0</v>
      </c>
      <c r="L157" s="378" t="e">
        <f t="shared" si="1"/>
        <v>#VALUE!</v>
      </c>
      <c r="M157" s="379">
        <f>SUMIFS('MASTER TT'!$J$2:$J$1126,'MASTER TT'!$I$2:$I$1126,A157:A10197,'MASTER TT'!$L$2:$L$1126,"&gt;0",'MASTER TT'!$AM$2:$AM$1126,"JAN-APRIL 2025",'MASTER TT'!$AC$2:$AC$1126,"SOT")</f>
        <v>0</v>
      </c>
      <c r="N157" s="379">
        <f>SUMIFS('MASTER TT'!$J$2:$J$1126,'MASTER TT'!$I$2:$I$1126,A157:A10197,'MASTER TT'!$L$2:$L$1126,"&gt;0",'MASTER TT'!$AM$2:$AM$1126,"JAN-APRIL 2025",'MASTER TT'!$AC$2:$AC$1126,"SOB")</f>
        <v>0</v>
      </c>
      <c r="O157" s="379">
        <f>SUMIFS('MASTER TT'!$J$2:$J$1126,'MASTER TT'!$I$2:$I$1126,A157:A10197,'MASTER TT'!$L$2:$L$1126,"&gt;0",'MASTER TT'!$AM$2:$AM$1126,"JAN-APRIL 2025",'MASTER TT'!$AC$2:$AC$1126,"SEASS")</f>
        <v>0</v>
      </c>
      <c r="P157" s="379">
        <f>SUMIFS('MASTER TT'!$J$2:$J$1126,'MASTER TT'!$I$2:$I$1126,A157:A10197,'MASTER TT'!$L$2:$L$1126,"&gt;0",'MASTER TT'!$AM$2:$AM$1126,"JAN-APRIL 2025",'MASTER TT'!$AC$2:$AC$1126,"PTTI")</f>
        <v>0</v>
      </c>
      <c r="Q157" s="381">
        <f>SUMIF('MASTER TT'!$I$1:$I$5897,$A$1:$A$721,'MASTER TT'!$O$1:$O$5897)</f>
        <v>0</v>
      </c>
      <c r="R157" s="381">
        <f>SUMIF('MASTER TT'!$I$1:$I$5897,$A$1:$A$721,'MASTER TT'!$N$1:$N$5897)</f>
        <v>0</v>
      </c>
      <c r="S157" s="381">
        <f>SUMIF('MASTER TT'!$I$1:$I$5897,$A$1:$A$721,'MASTER TT'!$Q$1:$Q$5897)</f>
        <v>0</v>
      </c>
      <c r="T157" s="381">
        <f>SUMIF('MASTER TT'!$I$1:$I$5897,$A$1:$A$721,'MASTER TT'!$S$1:$S$5897)</f>
        <v>0</v>
      </c>
      <c r="U157" s="381">
        <f>SUMIF('MASTER TT'!$I$1:$I$5897,$A$1:$A$721,'MASTER TT'!$R$1:$R$5897)</f>
        <v>0</v>
      </c>
      <c r="V157" s="381">
        <f>SUMIF('MASTER TT'!$I$1:$I$5897,$A$1:$A$721,'MASTER TT'!$T$1:$T$5897)</f>
        <v>0</v>
      </c>
      <c r="W157" s="381">
        <f>SUMIF('MASTER TT'!$I$1:$I$5897,$A$1:$A$721,'MASTER TT'!$U$1:$U$5897)</f>
        <v>0</v>
      </c>
      <c r="X157" s="381">
        <f>SUMIF('MASTER TT'!$I$1:$I$5897,$A$1:$A$721,'MASTER TT'!$W$1:$W$5897)</f>
        <v>0</v>
      </c>
      <c r="Y157" s="381">
        <f>SUMIF('MASTER TT'!$I$1:$I$5897,$A$1:$A$721,'MASTER TT'!$X$1:$X$5897)</f>
        <v>0</v>
      </c>
      <c r="Z157" s="381">
        <f>SUMIF('MASTER TT'!$I$1:$I$5897,$A$1:$A$721,'MASTER TT'!$Y$1:$Y$5897)</f>
        <v>0</v>
      </c>
      <c r="AA157" s="381">
        <f>SUMIF('MASTER TT'!$I$1:$I$5897,$A$1:$A$721,'MASTER TT'!$Z$1:$Z$5897)</f>
        <v>0</v>
      </c>
      <c r="AB157" s="381">
        <f>SUMIF('MASTER TT'!$I$1:$I$5905,$A$1:$A$721,'MASTER TT'!$V$1:$V$5905)</f>
        <v>0</v>
      </c>
      <c r="AC157" s="381">
        <f>SUMIF('MASTER TT'!$I$1:$I$5905,$A$1:$A$721,'MASTER TT'!$AB$1:$AB$5905)</f>
        <v>0</v>
      </c>
      <c r="AD157" s="381">
        <f>SUMIF('MASTER TT'!$I$1:$I$5905,$A$1:$A$721,'MASTER TT'!$P$1:$P$5905)</f>
        <v>0</v>
      </c>
      <c r="AE157" s="381">
        <f t="shared" si="2"/>
        <v>0</v>
      </c>
      <c r="AF157" s="382" t="e">
        <f t="shared" si="11"/>
        <v>#REF!</v>
      </c>
      <c r="AG157" s="383"/>
    </row>
    <row r="158" spans="1:33" ht="14.25" customHeight="1">
      <c r="A158" s="374" t="s">
        <v>3674</v>
      </c>
      <c r="B158" s="375">
        <f>VLOOKUP($A$2:$A$1749,'ENTER STAFF #S HERE'!$A$1:$B$5073,2,FALSE)</f>
        <v>289</v>
      </c>
      <c r="C158" s="374" t="s">
        <v>6586</v>
      </c>
      <c r="D158" s="384" t="s">
        <v>6591</v>
      </c>
      <c r="E158" s="388"/>
      <c r="F158" s="388"/>
      <c r="G158" s="374" t="s">
        <v>63</v>
      </c>
      <c r="H158" s="377">
        <f t="shared" si="0"/>
        <v>72</v>
      </c>
      <c r="I158" s="378" t="e">
        <f>SUMIFS('MASTER TT'!$J$2:$J$11126,'MASTER TT'!$I$2:$I$1126,A158:A18534,'MASTER TT'!$L$2:$L$11126,"&gt;0",'MASTER TT'!$AM$2:$AM$11126,"JAN-APRIL 2026")</f>
        <v>#VALUE!</v>
      </c>
      <c r="J158" s="378">
        <f>SUMIFS('MASTER TT'!$J$2:$J$11126,'MASTER TT'!$I$2:$I$11126,A158:A10198,'MASTER TT'!$L$2:$L$11126,"&gt;0",'MASTER TT'!$AM$2:$AM$11126,"MAY-AUG 2025")</f>
        <v>0</v>
      </c>
      <c r="K158" s="378">
        <f>SUMIFS('MASTER TT'!$J$2:$J$11126,'MASTER TT'!$I$2:$I$11126,A158:A10198,'MASTER TT'!$L$2:$L$11126,"&gt;0",'MASTER TT'!$AM$2:$AM$11126,"SEP-DEC 2025")</f>
        <v>0</v>
      </c>
      <c r="L158" s="378" t="e">
        <f t="shared" si="1"/>
        <v>#VALUE!</v>
      </c>
      <c r="M158" s="379">
        <f>SUMIFS('MASTER TT'!$J$2:$J$1126,'MASTER TT'!$I$2:$I$1126,A158:A10198,'MASTER TT'!$L$2:$L$1126,"&gt;0",'MASTER TT'!$AM$2:$AM$1126,"JAN-APRIL 2025",'MASTER TT'!$AC$2:$AC$1126,"SOT")</f>
        <v>0</v>
      </c>
      <c r="N158" s="379">
        <f>SUMIFS('MASTER TT'!$J$2:$J$1126,'MASTER TT'!$I$2:$I$1126,A158:A10198,'MASTER TT'!$L$2:$L$1126,"&gt;0",'MASTER TT'!$AM$2:$AM$1126,"JAN-APRIL 2025",'MASTER TT'!$AC$2:$AC$1126,"SOB")</f>
        <v>0</v>
      </c>
      <c r="O158" s="379">
        <f>SUMIFS('MASTER TT'!$J$2:$J$1126,'MASTER TT'!$I$2:$I$1126,A158:A10198,'MASTER TT'!$L$2:$L$1126,"&gt;0",'MASTER TT'!$AM$2:$AM$1126,"JAN-APRIL 2025",'MASTER TT'!$AC$2:$AC$1126,"SEASS")</f>
        <v>0</v>
      </c>
      <c r="P158" s="379">
        <f>SUMIFS('MASTER TT'!$J$2:$J$1126,'MASTER TT'!$I$2:$I$1126,A158:A10198,'MASTER TT'!$L$2:$L$1126,"&gt;0",'MASTER TT'!$AM$2:$AM$1126,"JAN-APRIL 2025",'MASTER TT'!$AC$2:$AC$1126,"PTTI")</f>
        <v>0</v>
      </c>
      <c r="Q158" s="381">
        <f>SUMIF('MASTER TT'!$I$1:$I$5897,$A$1:$A$721,'MASTER TT'!$O$1:$O$5897)</f>
        <v>0</v>
      </c>
      <c r="R158" s="381">
        <f>SUMIF('MASTER TT'!$I$1:$I$5897,$A$1:$A$721,'MASTER TT'!$N$1:$N$5897)</f>
        <v>0</v>
      </c>
      <c r="S158" s="381">
        <f>SUMIF('MASTER TT'!$I$1:$I$5897,$A$1:$A$721,'MASTER TT'!$Q$1:$Q$5897)</f>
        <v>0</v>
      </c>
      <c r="T158" s="381">
        <f>SUMIF('MASTER TT'!$I$1:$I$5897,$A$1:$A$721,'MASTER TT'!$S$1:$S$5897)</f>
        <v>0</v>
      </c>
      <c r="U158" s="381">
        <f>SUMIF('MASTER TT'!$I$1:$I$5897,$A$1:$A$721,'MASTER TT'!$R$1:$R$5897)</f>
        <v>0</v>
      </c>
      <c r="V158" s="381">
        <f>SUMIF('MASTER TT'!$I$1:$I$5897,$A$1:$A$721,'MASTER TT'!$T$1:$T$5897)</f>
        <v>0</v>
      </c>
      <c r="W158" s="381">
        <f>SUMIF('MASTER TT'!$I$1:$I$5897,$A$1:$A$721,'MASTER TT'!$U$1:$U$5897)</f>
        <v>0</v>
      </c>
      <c r="X158" s="381">
        <f>SUMIF('MASTER TT'!$I$1:$I$5897,$A$1:$A$721,'MASTER TT'!$W$1:$W$5897)</f>
        <v>0</v>
      </c>
      <c r="Y158" s="381">
        <f>SUMIF('MASTER TT'!$I$1:$I$5897,$A$1:$A$721,'MASTER TT'!$X$1:$X$5897)</f>
        <v>0</v>
      </c>
      <c r="Z158" s="381">
        <f>SUMIF('MASTER TT'!$I$1:$I$5897,$A$1:$A$721,'MASTER TT'!$Y$1:$Y$5897)</f>
        <v>0</v>
      </c>
      <c r="AA158" s="381">
        <f>SUMIF('MASTER TT'!$I$1:$I$5897,$A$1:$A$721,'MASTER TT'!$Z$1:$Z$5897)</f>
        <v>0</v>
      </c>
      <c r="AB158" s="381">
        <f>SUMIF('MASTER TT'!$I$1:$I$5905,$A$1:$A$721,'MASTER TT'!$V$1:$V$5905)</f>
        <v>0</v>
      </c>
      <c r="AC158" s="381">
        <f>SUMIF('MASTER TT'!$I$1:$I$5905,$A$1:$A$721,'MASTER TT'!$AB$1:$AB$5905)</f>
        <v>0</v>
      </c>
      <c r="AD158" s="381">
        <f>SUMIF('MASTER TT'!$I$1:$I$5905,$A$1:$A$721,'MASTER TT'!$P$1:$P$5905)</f>
        <v>0</v>
      </c>
      <c r="AE158" s="381">
        <f t="shared" si="2"/>
        <v>0</v>
      </c>
      <c r="AF158" s="382" t="e">
        <f t="shared" si="11"/>
        <v>#REF!</v>
      </c>
      <c r="AG158" s="383"/>
    </row>
    <row r="159" spans="1:33" ht="14.25" customHeight="1">
      <c r="A159" s="374" t="s">
        <v>3647</v>
      </c>
      <c r="B159" s="375" t="str">
        <f>VLOOKUP($A$2:$A$1749,'ENTER STAFF #S HERE'!$A$1:$B$5073,2,FALSE)</f>
        <v>C1700</v>
      </c>
      <c r="C159" s="374" t="s">
        <v>6615</v>
      </c>
      <c r="D159" s="374" t="s">
        <v>6591</v>
      </c>
      <c r="E159" s="388"/>
      <c r="F159" s="388"/>
      <c r="G159" s="374" t="s">
        <v>5663</v>
      </c>
      <c r="H159" s="377">
        <f t="shared" si="0"/>
        <v>48</v>
      </c>
      <c r="I159" s="378" t="e">
        <f>SUMIFS('MASTER TT'!$J$2:$J$11126,'MASTER TT'!$I$2:$I$1126,A159:A18535,'MASTER TT'!$L$2:$L$11126,"&gt;0",'MASTER TT'!$AM$2:$AM$11126,"JAN-APRIL 2026")</f>
        <v>#VALUE!</v>
      </c>
      <c r="J159" s="378">
        <f>SUMIFS('MASTER TT'!$J$2:$J$11126,'MASTER TT'!$I$2:$I$11126,A159:A10199,'MASTER TT'!$L$2:$L$11126,"&gt;0",'MASTER TT'!$AM$2:$AM$11126,"MAY-AUG 2025")</f>
        <v>0</v>
      </c>
      <c r="K159" s="378">
        <f>SUMIFS('MASTER TT'!$J$2:$J$11126,'MASTER TT'!$I$2:$I$11126,A159:A10199,'MASTER TT'!$L$2:$L$11126,"&gt;0",'MASTER TT'!$AM$2:$AM$11126,"SEP-DEC 2025")</f>
        <v>0</v>
      </c>
      <c r="L159" s="378" t="e">
        <f t="shared" si="1"/>
        <v>#VALUE!</v>
      </c>
      <c r="M159" s="379">
        <f>SUMIFS('MASTER TT'!$J$2:$J$1126,'MASTER TT'!$I$2:$I$1126,A159:A10199,'MASTER TT'!$L$2:$L$1126,"&gt;0",'MASTER TT'!$AM$2:$AM$1126,"JAN-APRIL 2025",'MASTER TT'!$AC$2:$AC$1126,"SOT")</f>
        <v>0</v>
      </c>
      <c r="N159" s="379">
        <f>SUMIFS('MASTER TT'!$J$2:$J$1126,'MASTER TT'!$I$2:$I$1126,A159:A10199,'MASTER TT'!$L$2:$L$1126,"&gt;0",'MASTER TT'!$AM$2:$AM$1126,"JAN-APRIL 2025",'MASTER TT'!$AC$2:$AC$1126,"SOB")</f>
        <v>0</v>
      </c>
      <c r="O159" s="379">
        <f>SUMIFS('MASTER TT'!$J$2:$J$1126,'MASTER TT'!$I$2:$I$1126,A159:A10199,'MASTER TT'!$L$2:$L$1126,"&gt;0",'MASTER TT'!$AM$2:$AM$1126,"JAN-APRIL 2025",'MASTER TT'!$AC$2:$AC$1126,"SEASS")</f>
        <v>0</v>
      </c>
      <c r="P159" s="379">
        <f>SUMIFS('MASTER TT'!$J$2:$J$1126,'MASTER TT'!$I$2:$I$1126,A159:A10199,'MASTER TT'!$L$2:$L$1126,"&gt;0",'MASTER TT'!$AM$2:$AM$1126,"JAN-APRIL 2025",'MASTER TT'!$AC$2:$AC$1126,"PTTI")</f>
        <v>0</v>
      </c>
      <c r="Q159" s="381">
        <f>SUMIF('MASTER TT'!$I$1:$I$5897,$A$1:$A$721,'MASTER TT'!$O$1:$O$5897)</f>
        <v>0</v>
      </c>
      <c r="R159" s="381">
        <f>SUMIF('MASTER TT'!$I$1:$I$5897,$A$1:$A$721,'MASTER TT'!$N$1:$N$5897)</f>
        <v>0</v>
      </c>
      <c r="S159" s="381">
        <f>SUMIF('MASTER TT'!$I$1:$I$5897,$A$1:$A$721,'MASTER TT'!$Q$1:$Q$5897)</f>
        <v>0</v>
      </c>
      <c r="T159" s="381">
        <f>SUMIF('MASTER TT'!$I$1:$I$5897,$A$1:$A$721,'MASTER TT'!$S$1:$S$5897)</f>
        <v>0</v>
      </c>
      <c r="U159" s="381">
        <f>SUMIF('MASTER TT'!$I$1:$I$5897,$A$1:$A$721,'MASTER TT'!$R$1:$R$5897)</f>
        <v>0</v>
      </c>
      <c r="V159" s="381">
        <f>SUMIF('MASTER TT'!$I$1:$I$5897,$A$1:$A$721,'MASTER TT'!$T$1:$T$5897)</f>
        <v>0</v>
      </c>
      <c r="W159" s="381">
        <f>SUMIF('MASTER TT'!$I$1:$I$5897,$A$1:$A$721,'MASTER TT'!$U$1:$U$5897)</f>
        <v>0</v>
      </c>
      <c r="X159" s="381">
        <f>SUMIF('MASTER TT'!$I$1:$I$5897,$A$1:$A$721,'MASTER TT'!$W$1:$W$5897)</f>
        <v>0</v>
      </c>
      <c r="Y159" s="381">
        <f>SUMIF('MASTER TT'!$I$1:$I$5897,$A$1:$A$721,'MASTER TT'!$X$1:$X$5897)</f>
        <v>0</v>
      </c>
      <c r="Z159" s="381">
        <f>SUMIF('MASTER TT'!$I$1:$I$5897,$A$1:$A$721,'MASTER TT'!$Y$1:$Y$5897)</f>
        <v>0</v>
      </c>
      <c r="AA159" s="381">
        <f>SUMIF('MASTER TT'!$I$1:$I$5897,$A$1:$A$721,'MASTER TT'!$Z$1:$Z$5897)</f>
        <v>0</v>
      </c>
      <c r="AB159" s="381">
        <f>SUMIF('MASTER TT'!$I$1:$I$5905,$A$1:$A$721,'MASTER TT'!$V$1:$V$5905)</f>
        <v>0</v>
      </c>
      <c r="AC159" s="381">
        <f>SUMIF('MASTER TT'!$I$1:$I$5905,$A$1:$A$721,'MASTER TT'!$AB$1:$AB$5905)</f>
        <v>0</v>
      </c>
      <c r="AD159" s="381">
        <f>SUMIF('MASTER TT'!$I$1:$I$5905,$A$1:$A$721,'MASTER TT'!$P$1:$P$5905)</f>
        <v>0</v>
      </c>
      <c r="AE159" s="381">
        <f t="shared" si="2"/>
        <v>0</v>
      </c>
      <c r="AF159" s="382" t="e">
        <f t="shared" si="11"/>
        <v>#REF!</v>
      </c>
      <c r="AG159" s="383"/>
    </row>
    <row r="160" spans="1:33" ht="14.25" customHeight="1">
      <c r="A160" s="374" t="s">
        <v>3460</v>
      </c>
      <c r="B160" s="375" t="str">
        <f>VLOOKUP($A$2:$A$1749,'ENTER STAFF #S HERE'!$A$1:$B$5073,2,FALSE)</f>
        <v>C1414</v>
      </c>
      <c r="C160" s="374" t="s">
        <v>6615</v>
      </c>
      <c r="D160" s="374" t="s">
        <v>6591</v>
      </c>
      <c r="E160" s="388"/>
      <c r="F160" s="388"/>
      <c r="G160" s="374" t="s">
        <v>5663</v>
      </c>
      <c r="H160" s="377">
        <f t="shared" si="0"/>
        <v>48</v>
      </c>
      <c r="I160" s="378" t="e">
        <f>SUMIFS('MASTER TT'!$J$2:$J$11126,'MASTER TT'!$I$2:$I$1126,A160:A18536,'MASTER TT'!$L$2:$L$11126,"&gt;0",'MASTER TT'!$AM$2:$AM$11126,"JAN-APRIL 2026")</f>
        <v>#VALUE!</v>
      </c>
      <c r="J160" s="378">
        <f>SUMIFS('MASTER TT'!$J$2:$J$11126,'MASTER TT'!$I$2:$I$11126,A160:A10200,'MASTER TT'!$L$2:$L$11126,"&gt;0",'MASTER TT'!$AM$2:$AM$11126,"MAY-AUG 2025")</f>
        <v>0</v>
      </c>
      <c r="K160" s="378">
        <f>SUMIFS('MASTER TT'!$J$2:$J$11126,'MASTER TT'!$I$2:$I$11126,A160:A10200,'MASTER TT'!$L$2:$L$11126,"&gt;0",'MASTER TT'!$AM$2:$AM$11126,"SEP-DEC 2025")</f>
        <v>0</v>
      </c>
      <c r="L160" s="378" t="e">
        <f t="shared" si="1"/>
        <v>#VALUE!</v>
      </c>
      <c r="M160" s="379">
        <f>SUMIFS('MASTER TT'!$J$2:$J$1126,'MASTER TT'!$I$2:$I$1126,A160:A10200,'MASTER TT'!$L$2:$L$1126,"&gt;0",'MASTER TT'!$AM$2:$AM$1126,"JAN-APRIL 2025",'MASTER TT'!$AC$2:$AC$1126,"SOT")</f>
        <v>0</v>
      </c>
      <c r="N160" s="379">
        <f>SUMIFS('MASTER TT'!$J$2:$J$1126,'MASTER TT'!$I$2:$I$1126,A160:A10200,'MASTER TT'!$L$2:$L$1126,"&gt;0",'MASTER TT'!$AM$2:$AM$1126,"JAN-APRIL 2025",'MASTER TT'!$AC$2:$AC$1126,"SOB")</f>
        <v>0</v>
      </c>
      <c r="O160" s="379">
        <f>SUMIFS('MASTER TT'!$J$2:$J$1126,'MASTER TT'!$I$2:$I$1126,A160:A10200,'MASTER TT'!$L$2:$L$1126,"&gt;0",'MASTER TT'!$AM$2:$AM$1126,"JAN-APRIL 2025",'MASTER TT'!$AC$2:$AC$1126,"SEASS")</f>
        <v>0</v>
      </c>
      <c r="P160" s="379">
        <f>SUMIFS('MASTER TT'!$J$2:$J$1126,'MASTER TT'!$I$2:$I$1126,A160:A10200,'MASTER TT'!$L$2:$L$1126,"&gt;0",'MASTER TT'!$AM$2:$AM$1126,"JAN-APRIL 2025",'MASTER TT'!$AC$2:$AC$1126,"PTTI")</f>
        <v>0</v>
      </c>
      <c r="Q160" s="381">
        <f>SUMIF('MASTER TT'!$I$1:$I$5897,$A$1:$A$721,'MASTER TT'!$O$1:$O$5897)</f>
        <v>0</v>
      </c>
      <c r="R160" s="381">
        <f>SUMIF('MASTER TT'!$I$1:$I$5897,$A$1:$A$721,'MASTER TT'!$N$1:$N$5897)</f>
        <v>0</v>
      </c>
      <c r="S160" s="381">
        <f>SUMIF('MASTER TT'!$I$1:$I$5897,$A$1:$A$721,'MASTER TT'!$Q$1:$Q$5897)</f>
        <v>0</v>
      </c>
      <c r="T160" s="381">
        <f>SUMIF('MASTER TT'!$I$1:$I$5897,$A$1:$A$721,'MASTER TT'!$S$1:$S$5897)</f>
        <v>0</v>
      </c>
      <c r="U160" s="381">
        <f>SUMIF('MASTER TT'!$I$1:$I$5897,$A$1:$A$721,'MASTER TT'!$R$1:$R$5897)</f>
        <v>0</v>
      </c>
      <c r="V160" s="381">
        <f>SUMIF('MASTER TT'!$I$1:$I$5897,$A$1:$A$721,'MASTER TT'!$T$1:$T$5897)</f>
        <v>0</v>
      </c>
      <c r="W160" s="381">
        <f>SUMIF('MASTER TT'!$I$1:$I$5897,$A$1:$A$721,'MASTER TT'!$U$1:$U$5897)</f>
        <v>0</v>
      </c>
      <c r="X160" s="381">
        <f>SUMIF('MASTER TT'!$I$1:$I$5897,$A$1:$A$721,'MASTER TT'!$W$1:$W$5897)</f>
        <v>0</v>
      </c>
      <c r="Y160" s="381">
        <f>SUMIF('MASTER TT'!$I$1:$I$5897,$A$1:$A$721,'MASTER TT'!$X$1:$X$5897)</f>
        <v>0</v>
      </c>
      <c r="Z160" s="381">
        <f>SUMIF('MASTER TT'!$I$1:$I$5897,$A$1:$A$721,'MASTER TT'!$Y$1:$Y$5897)</f>
        <v>0</v>
      </c>
      <c r="AA160" s="381">
        <f>SUMIF('MASTER TT'!$I$1:$I$5897,$A$1:$A$721,'MASTER TT'!$Z$1:$Z$5897)</f>
        <v>0</v>
      </c>
      <c r="AB160" s="381">
        <f>SUMIF('MASTER TT'!$I$1:$I$5905,$A$1:$A$721,'MASTER TT'!$V$1:$V$5905)</f>
        <v>0</v>
      </c>
      <c r="AC160" s="381">
        <f>SUMIF('MASTER TT'!$I$1:$I$5905,$A$1:$A$721,'MASTER TT'!$AB$1:$AB$5905)</f>
        <v>0</v>
      </c>
      <c r="AD160" s="381">
        <f>SUMIF('MASTER TT'!$I$1:$I$5905,$A$1:$A$721,'MASTER TT'!$P$1:$P$5905)</f>
        <v>0</v>
      </c>
      <c r="AE160" s="381">
        <f t="shared" si="2"/>
        <v>0</v>
      </c>
      <c r="AF160" s="382" t="e">
        <f t="shared" si="11"/>
        <v>#REF!</v>
      </c>
      <c r="AG160" s="383"/>
    </row>
    <row r="161" spans="1:33" ht="14.25" customHeight="1">
      <c r="A161" s="374" t="s">
        <v>4292</v>
      </c>
      <c r="B161" s="375" t="str">
        <f>VLOOKUP($A$2:$A$1749,'ENTER STAFF #S HERE'!$A$1:$B$5073,2,FALSE)</f>
        <v>C1880</v>
      </c>
      <c r="C161" s="374" t="s">
        <v>6615</v>
      </c>
      <c r="D161" s="374" t="s">
        <v>6597</v>
      </c>
      <c r="E161" s="384" t="s">
        <v>6072</v>
      </c>
      <c r="F161" s="384" t="s">
        <v>6620</v>
      </c>
      <c r="G161" s="384" t="s">
        <v>5663</v>
      </c>
      <c r="H161" s="377">
        <f t="shared" si="0"/>
        <v>48</v>
      </c>
      <c r="I161" s="378" t="e">
        <f>SUMIFS('MASTER TT'!$J$2:$J$11126,'MASTER TT'!$I$2:$I$1126,A161:A18537,'MASTER TT'!$L$2:$L$11126,"&gt;0",'MASTER TT'!$AM$2:$AM$11126,"JAN-APRIL 2026")</f>
        <v>#VALUE!</v>
      </c>
      <c r="J161" s="378">
        <f>SUMIFS('MASTER TT'!$J$2:$J$11126,'MASTER TT'!$I$2:$I$11126,A161:A10201,'MASTER TT'!$L$2:$L$11126,"&gt;0",'MASTER TT'!$AM$2:$AM$11126,"MAY-AUG 2025")</f>
        <v>0</v>
      </c>
      <c r="K161" s="378">
        <f>SUMIFS('MASTER TT'!$J$2:$J$11126,'MASTER TT'!$I$2:$I$11126,A161:A10201,'MASTER TT'!$L$2:$L$11126,"&gt;0",'MASTER TT'!$AM$2:$AM$11126,"SEP-DEC 2025")</f>
        <v>0</v>
      </c>
      <c r="L161" s="378" t="e">
        <f t="shared" si="1"/>
        <v>#VALUE!</v>
      </c>
      <c r="M161" s="379">
        <f>SUMIFS('MASTER TT'!$J$2:$J$1126,'MASTER TT'!$I$2:$I$1126,A161:A10201,'MASTER TT'!$L$2:$L$1126,"&gt;0",'MASTER TT'!$AM$2:$AM$1126,"JAN-APRIL 2025",'MASTER TT'!$AC$2:$AC$1126,"SOT")</f>
        <v>0</v>
      </c>
      <c r="N161" s="379">
        <f>SUMIFS('MASTER TT'!$J$2:$J$1126,'MASTER TT'!$I$2:$I$1126,A161:A10201,'MASTER TT'!$L$2:$L$1126,"&gt;0",'MASTER TT'!$AM$2:$AM$1126,"JAN-APRIL 2025",'MASTER TT'!$AC$2:$AC$1126,"SOB")</f>
        <v>0</v>
      </c>
      <c r="O161" s="379">
        <f>SUMIFS('MASTER TT'!$J$2:$J$1126,'MASTER TT'!$I$2:$I$1126,A161:A10201,'MASTER TT'!$L$2:$L$1126,"&gt;0",'MASTER TT'!$AM$2:$AM$1126,"JAN-APRIL 2025",'MASTER TT'!$AC$2:$AC$1126,"SEASS")</f>
        <v>0</v>
      </c>
      <c r="P161" s="379">
        <f>SUMIFS('MASTER TT'!$J$2:$J$1126,'MASTER TT'!$I$2:$I$1126,A161:A10201,'MASTER TT'!$L$2:$L$1126,"&gt;0",'MASTER TT'!$AM$2:$AM$1126,"JAN-APRIL 2025",'MASTER TT'!$AC$2:$AC$1126,"PTTI")</f>
        <v>0</v>
      </c>
      <c r="Q161" s="381">
        <f>SUMIF('MASTER TT'!$I$1:$I$5897,$A$1:$A$721,'MASTER TT'!$O$1:$O$5897)</f>
        <v>0</v>
      </c>
      <c r="R161" s="381">
        <f>SUMIF('MASTER TT'!$I$1:$I$5897,$A$1:$A$721,'MASTER TT'!$N$1:$N$5897)</f>
        <v>0</v>
      </c>
      <c r="S161" s="381">
        <f>SUMIF('MASTER TT'!$I$1:$I$5897,$A$1:$A$721,'MASTER TT'!$Q$1:$Q$5897)</f>
        <v>0</v>
      </c>
      <c r="T161" s="381">
        <f>SUMIF('MASTER TT'!$I$1:$I$5897,$A$1:$A$721,'MASTER TT'!$S$1:$S$5897)</f>
        <v>0</v>
      </c>
      <c r="U161" s="381">
        <f>SUMIF('MASTER TT'!$I$1:$I$5897,$A$1:$A$721,'MASTER TT'!$R$1:$R$5897)</f>
        <v>0</v>
      </c>
      <c r="V161" s="381">
        <f>SUMIF('MASTER TT'!$I$1:$I$5897,$A$1:$A$721,'MASTER TT'!$T$1:$T$5897)</f>
        <v>0</v>
      </c>
      <c r="W161" s="381">
        <f>SUMIF('MASTER TT'!$I$1:$I$5897,$A$1:$A$721,'MASTER TT'!$U$1:$U$5897)</f>
        <v>0</v>
      </c>
      <c r="X161" s="381">
        <f>SUMIF('MASTER TT'!$I$1:$I$5897,$A$1:$A$721,'MASTER TT'!$W$1:$W$5897)</f>
        <v>1</v>
      </c>
      <c r="Y161" s="381">
        <f>SUMIF('MASTER TT'!$I$1:$I$5897,$A$1:$A$721,'MASTER TT'!$X$1:$X$5897)</f>
        <v>0</v>
      </c>
      <c r="Z161" s="381">
        <f>SUMIF('MASTER TT'!$I$1:$I$5897,$A$1:$A$721,'MASTER TT'!$Y$1:$Y$5897)</f>
        <v>0</v>
      </c>
      <c r="AA161" s="381">
        <f>SUMIF('MASTER TT'!$I$1:$I$5897,$A$1:$A$721,'MASTER TT'!$Z$1:$Z$5897)</f>
        <v>0</v>
      </c>
      <c r="AB161" s="381">
        <f>SUMIF('MASTER TT'!$I$1:$I$5905,$A$1:$A$721,'MASTER TT'!$V$1:$V$5905)</f>
        <v>0</v>
      </c>
      <c r="AC161" s="381">
        <f>SUMIF('MASTER TT'!$I$1:$I$5905,$A$1:$A$721,'MASTER TT'!$AB$1:$AB$5905)</f>
        <v>0</v>
      </c>
      <c r="AD161" s="381">
        <f>SUMIF('MASTER TT'!$I$1:$I$5905,$A$1:$A$721,'MASTER TT'!$P$1:$P$5905)</f>
        <v>0</v>
      </c>
      <c r="AE161" s="381">
        <f t="shared" si="2"/>
        <v>1</v>
      </c>
      <c r="AF161" s="382" t="e">
        <f t="shared" si="11"/>
        <v>#REF!</v>
      </c>
      <c r="AG161" s="383"/>
    </row>
    <row r="162" spans="1:33" ht="14.25" customHeight="1">
      <c r="A162" s="374" t="s">
        <v>3565</v>
      </c>
      <c r="B162" s="375" t="str">
        <f>VLOOKUP($A$2:$A$1749,'ENTER STAFF #S HERE'!$A$1:$B$5073,2,FALSE)</f>
        <v>C1701</v>
      </c>
      <c r="C162" s="374" t="s">
        <v>6615</v>
      </c>
      <c r="D162" s="374" t="s">
        <v>6591</v>
      </c>
      <c r="E162" s="388"/>
      <c r="F162" s="388"/>
      <c r="G162" s="374" t="s">
        <v>5663</v>
      </c>
      <c r="H162" s="377">
        <f t="shared" si="0"/>
        <v>48</v>
      </c>
      <c r="I162" s="378" t="e">
        <f>SUMIFS('MASTER TT'!$J$2:$J$11126,'MASTER TT'!$I$2:$I$1126,A162:A18538,'MASTER TT'!$L$2:$L$11126,"&gt;0",'MASTER TT'!$AM$2:$AM$11126,"JAN-APRIL 2026")</f>
        <v>#VALUE!</v>
      </c>
      <c r="J162" s="378">
        <f>SUMIFS('MASTER TT'!$J$2:$J$11126,'MASTER TT'!$I$2:$I$11126,A162:A10202,'MASTER TT'!$L$2:$L$11126,"&gt;0",'MASTER TT'!$AM$2:$AM$11126,"MAY-AUG 2025")</f>
        <v>0</v>
      </c>
      <c r="K162" s="378">
        <f>SUMIFS('MASTER TT'!$J$2:$J$11126,'MASTER TT'!$I$2:$I$11126,A162:A10202,'MASTER TT'!$L$2:$L$11126,"&gt;0",'MASTER TT'!$AM$2:$AM$11126,"SEP-DEC 2025")</f>
        <v>0</v>
      </c>
      <c r="L162" s="378" t="e">
        <f t="shared" si="1"/>
        <v>#VALUE!</v>
      </c>
      <c r="M162" s="379">
        <f>SUMIFS('MASTER TT'!$J$2:$J$1126,'MASTER TT'!$I$2:$I$1126,A162:A10202,'MASTER TT'!$L$2:$L$1126,"&gt;0",'MASTER TT'!$AM$2:$AM$1126,"JAN-APRIL 2025",'MASTER TT'!$AC$2:$AC$1126,"SOT")</f>
        <v>0</v>
      </c>
      <c r="N162" s="379">
        <f>SUMIFS('MASTER TT'!$J$2:$J$1126,'MASTER TT'!$I$2:$I$1126,A162:A10202,'MASTER TT'!$L$2:$L$1126,"&gt;0",'MASTER TT'!$AM$2:$AM$1126,"JAN-APRIL 2025",'MASTER TT'!$AC$2:$AC$1126,"SOB")</f>
        <v>0</v>
      </c>
      <c r="O162" s="379">
        <f>SUMIFS('MASTER TT'!$J$2:$J$1126,'MASTER TT'!$I$2:$I$1126,A162:A10202,'MASTER TT'!$L$2:$L$1126,"&gt;0",'MASTER TT'!$AM$2:$AM$1126,"JAN-APRIL 2025",'MASTER TT'!$AC$2:$AC$1126,"SEASS")</f>
        <v>0</v>
      </c>
      <c r="P162" s="379">
        <f>SUMIFS('MASTER TT'!$J$2:$J$1126,'MASTER TT'!$I$2:$I$1126,A162:A10202,'MASTER TT'!$L$2:$L$1126,"&gt;0",'MASTER TT'!$AM$2:$AM$1126,"JAN-APRIL 2025",'MASTER TT'!$AC$2:$AC$1126,"PTTI")</f>
        <v>0</v>
      </c>
      <c r="Q162" s="381">
        <f>SUMIF('MASTER TT'!$I$1:$I$5897,$A$1:$A$721,'MASTER TT'!$O$1:$O$5897)</f>
        <v>0</v>
      </c>
      <c r="R162" s="381">
        <f>SUMIF('MASTER TT'!$I$1:$I$5897,$A$1:$A$721,'MASTER TT'!$N$1:$N$5897)</f>
        <v>0</v>
      </c>
      <c r="S162" s="381">
        <f>SUMIF('MASTER TT'!$I$1:$I$5897,$A$1:$A$721,'MASTER TT'!$Q$1:$Q$5897)</f>
        <v>0</v>
      </c>
      <c r="T162" s="381">
        <f>SUMIF('MASTER TT'!$I$1:$I$5897,$A$1:$A$721,'MASTER TT'!$S$1:$S$5897)</f>
        <v>0</v>
      </c>
      <c r="U162" s="381">
        <f>SUMIF('MASTER TT'!$I$1:$I$5897,$A$1:$A$721,'MASTER TT'!$R$1:$R$5897)</f>
        <v>0</v>
      </c>
      <c r="V162" s="381">
        <f>SUMIF('MASTER TT'!$I$1:$I$5897,$A$1:$A$721,'MASTER TT'!$T$1:$T$5897)</f>
        <v>0</v>
      </c>
      <c r="W162" s="381">
        <f>SUMIF('MASTER TT'!$I$1:$I$5897,$A$1:$A$721,'MASTER TT'!$U$1:$U$5897)</f>
        <v>0</v>
      </c>
      <c r="X162" s="381">
        <f>SUMIF('MASTER TT'!$I$1:$I$5897,$A$1:$A$721,'MASTER TT'!$W$1:$W$5897)</f>
        <v>0</v>
      </c>
      <c r="Y162" s="381">
        <f>SUMIF('MASTER TT'!$I$1:$I$5897,$A$1:$A$721,'MASTER TT'!$X$1:$X$5897)</f>
        <v>0</v>
      </c>
      <c r="Z162" s="381">
        <f>SUMIF('MASTER TT'!$I$1:$I$5897,$A$1:$A$721,'MASTER TT'!$Y$1:$Y$5897)</f>
        <v>0</v>
      </c>
      <c r="AA162" s="381">
        <f>SUMIF('MASTER TT'!$I$1:$I$5897,$A$1:$A$721,'MASTER TT'!$Z$1:$Z$5897)</f>
        <v>0</v>
      </c>
      <c r="AB162" s="381">
        <f>SUMIF('MASTER TT'!$I$1:$I$5905,$A$1:$A$721,'MASTER TT'!$V$1:$V$5905)</f>
        <v>0</v>
      </c>
      <c r="AC162" s="381">
        <f>SUMIF('MASTER TT'!$I$1:$I$5905,$A$1:$A$721,'MASTER TT'!$AB$1:$AB$5905)</f>
        <v>0</v>
      </c>
      <c r="AD162" s="381">
        <f>SUMIF('MASTER TT'!$I$1:$I$5905,$A$1:$A$721,'MASTER TT'!$P$1:$P$5905)</f>
        <v>0</v>
      </c>
      <c r="AE162" s="381">
        <f t="shared" si="2"/>
        <v>0</v>
      </c>
      <c r="AF162" s="382" t="e">
        <f t="shared" si="11"/>
        <v>#REF!</v>
      </c>
      <c r="AG162" s="383"/>
    </row>
    <row r="163" spans="1:33" ht="14.25" customHeight="1">
      <c r="A163" s="374" t="s">
        <v>4357</v>
      </c>
      <c r="B163" s="375">
        <f>VLOOKUP($A$2:$A$1749,'ENTER STAFF #S HERE'!$A$1:$B$5073,2,FALSE)</f>
        <v>0</v>
      </c>
      <c r="C163" s="374" t="s">
        <v>6615</v>
      </c>
      <c r="D163" s="384" t="s">
        <v>6591</v>
      </c>
      <c r="E163" s="388"/>
      <c r="F163" s="388"/>
      <c r="G163" s="374" t="s">
        <v>5663</v>
      </c>
      <c r="H163" s="377">
        <f t="shared" si="0"/>
        <v>48</v>
      </c>
      <c r="I163" s="378" t="e">
        <f>SUMIFS('MASTER TT'!$J$2:$J$11126,'MASTER TT'!$I$2:$I$1126,A163:A18539,'MASTER TT'!$L$2:$L$11126,"&gt;0",'MASTER TT'!$AM$2:$AM$11126,"JAN-APRIL 2026")</f>
        <v>#VALUE!</v>
      </c>
      <c r="J163" s="378">
        <f>SUMIFS('MASTER TT'!$J$2:$J$11126,'MASTER TT'!$I$2:$I$11126,A163:A10203,'MASTER TT'!$L$2:$L$11126,"&gt;0",'MASTER TT'!$AM$2:$AM$11126,"MAY-AUG 2025")</f>
        <v>0</v>
      </c>
      <c r="K163" s="378">
        <f>SUMIFS('MASTER TT'!$J$2:$J$11126,'MASTER TT'!$I$2:$I$11126,A163:A10203,'MASTER TT'!$L$2:$L$11126,"&gt;0",'MASTER TT'!$AM$2:$AM$11126,"SEP-DEC 2025")</f>
        <v>0</v>
      </c>
      <c r="L163" s="378" t="e">
        <f t="shared" si="1"/>
        <v>#VALUE!</v>
      </c>
      <c r="M163" s="379">
        <f>SUMIFS('MASTER TT'!$J$2:$J$1126,'MASTER TT'!$I$2:$I$1126,A163:A10203,'MASTER TT'!$L$2:$L$1126,"&gt;0",'MASTER TT'!$AM$2:$AM$1126,"JAN-APRIL 2025",'MASTER TT'!$AC$2:$AC$1126,"SOT")</f>
        <v>0</v>
      </c>
      <c r="N163" s="379">
        <f>SUMIFS('MASTER TT'!$J$2:$J$1126,'MASTER TT'!$I$2:$I$1126,A163:A10203,'MASTER TT'!$L$2:$L$1126,"&gt;0",'MASTER TT'!$AM$2:$AM$1126,"JAN-APRIL 2025",'MASTER TT'!$AC$2:$AC$1126,"SOB")</f>
        <v>0</v>
      </c>
      <c r="O163" s="379">
        <f>SUMIFS('MASTER TT'!$J$2:$J$1126,'MASTER TT'!$I$2:$I$1126,A163:A10203,'MASTER TT'!$L$2:$L$1126,"&gt;0",'MASTER TT'!$AM$2:$AM$1126,"JAN-APRIL 2025",'MASTER TT'!$AC$2:$AC$1126,"SEASS")</f>
        <v>0</v>
      </c>
      <c r="P163" s="379">
        <f>SUMIFS('MASTER TT'!$J$2:$J$1126,'MASTER TT'!$I$2:$I$1126,A163:A10203,'MASTER TT'!$L$2:$L$1126,"&gt;0",'MASTER TT'!$AM$2:$AM$1126,"JAN-APRIL 2025",'MASTER TT'!$AC$2:$AC$1126,"PTTI")</f>
        <v>0</v>
      </c>
      <c r="Q163" s="381">
        <f>SUMIF('MASTER TT'!$I$1:$I$5897,$A$1:$A$721,'MASTER TT'!$O$1:$O$5897)</f>
        <v>0</v>
      </c>
      <c r="R163" s="381">
        <f>SUMIF('MASTER TT'!$I$1:$I$5897,$A$1:$A$721,'MASTER TT'!$N$1:$N$5897)</f>
        <v>0</v>
      </c>
      <c r="S163" s="381">
        <f>SUMIF('MASTER TT'!$I$1:$I$5897,$A$1:$A$721,'MASTER TT'!$Q$1:$Q$5897)</f>
        <v>0</v>
      </c>
      <c r="T163" s="381">
        <f>SUMIF('MASTER TT'!$I$1:$I$5897,$A$1:$A$721,'MASTER TT'!$S$1:$S$5897)</f>
        <v>0</v>
      </c>
      <c r="U163" s="381">
        <f>SUMIF('MASTER TT'!$I$1:$I$5897,$A$1:$A$721,'MASTER TT'!$R$1:$R$5897)</f>
        <v>0</v>
      </c>
      <c r="V163" s="381">
        <f>SUMIF('MASTER TT'!$I$1:$I$5897,$A$1:$A$721,'MASTER TT'!$T$1:$T$5897)</f>
        <v>0</v>
      </c>
      <c r="W163" s="381">
        <f>SUMIF('MASTER TT'!$I$1:$I$5897,$A$1:$A$721,'MASTER TT'!$U$1:$U$5897)</f>
        <v>0</v>
      </c>
      <c r="X163" s="381">
        <f>SUMIF('MASTER TT'!$I$1:$I$5897,$A$1:$A$721,'MASTER TT'!$W$1:$W$5897)</f>
        <v>0</v>
      </c>
      <c r="Y163" s="381">
        <f>SUMIF('MASTER TT'!$I$1:$I$5897,$A$1:$A$721,'MASTER TT'!$X$1:$X$5897)</f>
        <v>0</v>
      </c>
      <c r="Z163" s="381">
        <f>SUMIF('MASTER TT'!$I$1:$I$5897,$A$1:$A$721,'MASTER TT'!$Y$1:$Y$5897)</f>
        <v>0</v>
      </c>
      <c r="AA163" s="381">
        <f>SUMIF('MASTER TT'!$I$1:$I$5897,$A$1:$A$721,'MASTER TT'!$Z$1:$Z$5897)</f>
        <v>0</v>
      </c>
      <c r="AB163" s="381">
        <f>SUMIF('MASTER TT'!$I$1:$I$5905,$A$1:$A$721,'MASTER TT'!$V$1:$V$5905)</f>
        <v>0</v>
      </c>
      <c r="AC163" s="381">
        <f>SUMIF('MASTER TT'!$I$1:$I$5905,$A$1:$A$721,'MASTER TT'!$AB$1:$AB$5905)</f>
        <v>0</v>
      </c>
      <c r="AD163" s="381">
        <f>SUMIF('MASTER TT'!$I$1:$I$5905,$A$1:$A$721,'MASTER TT'!$P$1:$P$5905)</f>
        <v>0</v>
      </c>
      <c r="AE163" s="381">
        <f t="shared" si="2"/>
        <v>0</v>
      </c>
      <c r="AF163" s="382" t="e">
        <f t="shared" si="11"/>
        <v>#REF!</v>
      </c>
      <c r="AG163" s="383"/>
    </row>
    <row r="164" spans="1:33" ht="14.25" customHeight="1">
      <c r="A164" s="374" t="s">
        <v>4358</v>
      </c>
      <c r="B164" s="375" t="str">
        <f>VLOOKUP($A$2:$A$1749,'ENTER STAFF #S HERE'!$A$1:$B$5073,2,FALSE)</f>
        <v>C1854</v>
      </c>
      <c r="C164" s="374" t="s">
        <v>6615</v>
      </c>
      <c r="D164" s="384" t="s">
        <v>6597</v>
      </c>
      <c r="E164" s="384" t="s">
        <v>6072</v>
      </c>
      <c r="F164" s="384" t="s">
        <v>6600</v>
      </c>
      <c r="G164" s="374" t="s">
        <v>5663</v>
      </c>
      <c r="H164" s="377">
        <f t="shared" si="0"/>
        <v>48</v>
      </c>
      <c r="I164" s="378" t="e">
        <f>SUMIFS('MASTER TT'!$J$2:$J$11126,'MASTER TT'!$I$2:$I$1126,A164:A18540,'MASTER TT'!$L$2:$L$11126,"&gt;0",'MASTER TT'!$AM$2:$AM$11126,"JAN-APRIL 2026")</f>
        <v>#VALUE!</v>
      </c>
      <c r="J164" s="378">
        <f>SUMIFS('MASTER TT'!$J$2:$J$11126,'MASTER TT'!$I$2:$I$11126,A164:A10204,'MASTER TT'!$L$2:$L$11126,"&gt;0",'MASTER TT'!$AM$2:$AM$11126,"MAY-AUG 2025")</f>
        <v>0</v>
      </c>
      <c r="K164" s="378">
        <f>SUMIFS('MASTER TT'!$J$2:$J$11126,'MASTER TT'!$I$2:$I$11126,A164:A10204,'MASTER TT'!$L$2:$L$11126,"&gt;0",'MASTER TT'!$AM$2:$AM$11126,"SEP-DEC 2025")</f>
        <v>0</v>
      </c>
      <c r="L164" s="378" t="e">
        <f t="shared" si="1"/>
        <v>#VALUE!</v>
      </c>
      <c r="M164" s="379">
        <f>SUMIFS('MASTER TT'!$J$2:$J$1126,'MASTER TT'!$I$2:$I$1126,A164:A10204,'MASTER TT'!$L$2:$L$1126,"&gt;0",'MASTER TT'!$AM$2:$AM$1126,"JAN-APRIL 2025",'MASTER TT'!$AC$2:$AC$1126,"SOT")</f>
        <v>0</v>
      </c>
      <c r="N164" s="379">
        <f>SUMIFS('MASTER TT'!$J$2:$J$1126,'MASTER TT'!$I$2:$I$1126,A164:A10204,'MASTER TT'!$L$2:$L$1126,"&gt;0",'MASTER TT'!$AM$2:$AM$1126,"JAN-APRIL 2025",'MASTER TT'!$AC$2:$AC$1126,"SOB")</f>
        <v>0</v>
      </c>
      <c r="O164" s="379">
        <f>SUMIFS('MASTER TT'!$J$2:$J$1126,'MASTER TT'!$I$2:$I$1126,A164:A10204,'MASTER TT'!$L$2:$L$1126,"&gt;0",'MASTER TT'!$AM$2:$AM$1126,"JAN-APRIL 2025",'MASTER TT'!$AC$2:$AC$1126,"SEASS")</f>
        <v>0</v>
      </c>
      <c r="P164" s="379">
        <f>SUMIFS('MASTER TT'!$J$2:$J$1126,'MASTER TT'!$I$2:$I$1126,A164:A10204,'MASTER TT'!$L$2:$L$1126,"&gt;0",'MASTER TT'!$AM$2:$AM$1126,"JAN-APRIL 2025",'MASTER TT'!$AC$2:$AC$1126,"PTTI")</f>
        <v>0</v>
      </c>
      <c r="Q164" s="381">
        <f>SUMIF('MASTER TT'!$I$1:$I$5897,$A$1:$A$721,'MASTER TT'!$O$1:$O$5897)</f>
        <v>0</v>
      </c>
      <c r="R164" s="381">
        <f>SUMIF('MASTER TT'!$I$1:$I$5897,$A$1:$A$721,'MASTER TT'!$N$1:$N$5897)</f>
        <v>0</v>
      </c>
      <c r="S164" s="381">
        <f>SUMIF('MASTER TT'!$I$1:$I$5897,$A$1:$A$721,'MASTER TT'!$Q$1:$Q$5897)</f>
        <v>0</v>
      </c>
      <c r="T164" s="381">
        <f>SUMIF('MASTER TT'!$I$1:$I$5897,$A$1:$A$721,'MASTER TT'!$S$1:$S$5897)</f>
        <v>0</v>
      </c>
      <c r="U164" s="381">
        <f>SUMIF('MASTER TT'!$I$1:$I$5897,$A$1:$A$721,'MASTER TT'!$R$1:$R$5897)</f>
        <v>0</v>
      </c>
      <c r="V164" s="381">
        <f>SUMIF('MASTER TT'!$I$1:$I$5897,$A$1:$A$721,'MASTER TT'!$T$1:$T$5897)</f>
        <v>0</v>
      </c>
      <c r="W164" s="381">
        <f>SUMIF('MASTER TT'!$I$1:$I$5897,$A$1:$A$721,'MASTER TT'!$U$1:$U$5897)</f>
        <v>0</v>
      </c>
      <c r="X164" s="381">
        <f>SUMIF('MASTER TT'!$I$1:$I$5897,$A$1:$A$721,'MASTER TT'!$W$1:$W$5897)</f>
        <v>7</v>
      </c>
      <c r="Y164" s="381">
        <f>SUMIF('MASTER TT'!$I$1:$I$5897,$A$1:$A$721,'MASTER TT'!$X$1:$X$5897)</f>
        <v>0</v>
      </c>
      <c r="Z164" s="381">
        <f>SUMIF('MASTER TT'!$I$1:$I$5897,$A$1:$A$721,'MASTER TT'!$Y$1:$Y$5897)</f>
        <v>0</v>
      </c>
      <c r="AA164" s="381">
        <f>SUMIF('MASTER TT'!$I$1:$I$5897,$A$1:$A$721,'MASTER TT'!$Z$1:$Z$5897)</f>
        <v>0</v>
      </c>
      <c r="AB164" s="381">
        <f>SUMIF('MASTER TT'!$I$1:$I$5905,$A$1:$A$721,'MASTER TT'!$V$1:$V$5905)</f>
        <v>0</v>
      </c>
      <c r="AC164" s="381">
        <f>SUMIF('MASTER TT'!$I$1:$I$5905,$A$1:$A$721,'MASTER TT'!$AB$1:$AB$5905)</f>
        <v>0</v>
      </c>
      <c r="AD164" s="381">
        <f>SUMIF('MASTER TT'!$I$1:$I$5905,$A$1:$A$721,'MASTER TT'!$P$1:$P$5905)</f>
        <v>0</v>
      </c>
      <c r="AE164" s="381">
        <f t="shared" si="2"/>
        <v>7</v>
      </c>
      <c r="AF164" s="382" t="e">
        <f t="shared" si="11"/>
        <v>#REF!</v>
      </c>
      <c r="AG164" s="383"/>
    </row>
    <row r="165" spans="1:33" ht="14.25" customHeight="1">
      <c r="A165" s="374" t="s">
        <v>3462</v>
      </c>
      <c r="B165" s="375" t="str">
        <f>VLOOKUP($A$2:$A$1749,'ENTER STAFF #S HERE'!$A$1:$B$5073,2,FALSE)</f>
        <v>C1520</v>
      </c>
      <c r="C165" s="374" t="s">
        <v>6615</v>
      </c>
      <c r="D165" s="374" t="s">
        <v>6591</v>
      </c>
      <c r="E165" s="384" t="s">
        <v>6598</v>
      </c>
      <c r="F165" s="384" t="s">
        <v>6625</v>
      </c>
      <c r="G165" s="374" t="s">
        <v>5663</v>
      </c>
      <c r="H165" s="377">
        <f t="shared" si="0"/>
        <v>48</v>
      </c>
      <c r="I165" s="378" t="e">
        <f>SUMIFS('MASTER TT'!$J$2:$J$11126,'MASTER TT'!$I$2:$I$1126,A165:A18541,'MASTER TT'!$L$2:$L$11126,"&gt;0",'MASTER TT'!$AM$2:$AM$11126,"JAN-APRIL 2026")</f>
        <v>#VALUE!</v>
      </c>
      <c r="J165" s="378">
        <f>SUMIFS('MASTER TT'!$J$2:$J$11126,'MASTER TT'!$I$2:$I$11126,A165:A10205,'MASTER TT'!$L$2:$L$11126,"&gt;0",'MASTER TT'!$AM$2:$AM$11126,"MAY-AUG 2025")</f>
        <v>0</v>
      </c>
      <c r="K165" s="378">
        <f>SUMIFS('MASTER TT'!$J$2:$J$11126,'MASTER TT'!$I$2:$I$11126,A165:A10205,'MASTER TT'!$L$2:$L$11126,"&gt;0",'MASTER TT'!$AM$2:$AM$11126,"SEP-DEC 2025")</f>
        <v>0</v>
      </c>
      <c r="L165" s="378" t="e">
        <f t="shared" si="1"/>
        <v>#VALUE!</v>
      </c>
      <c r="M165" s="379">
        <f>SUMIFS('MASTER TT'!$J$2:$J$1126,'MASTER TT'!$I$2:$I$1126,A165:A10205,'MASTER TT'!$L$2:$L$1126,"&gt;0",'MASTER TT'!$AM$2:$AM$1126,"JAN-APRIL 2025",'MASTER TT'!$AC$2:$AC$1126,"SOT")</f>
        <v>0</v>
      </c>
      <c r="N165" s="379">
        <f>SUMIFS('MASTER TT'!$J$2:$J$1126,'MASTER TT'!$I$2:$I$1126,A165:A10205,'MASTER TT'!$L$2:$L$1126,"&gt;0",'MASTER TT'!$AM$2:$AM$1126,"JAN-APRIL 2025",'MASTER TT'!$AC$2:$AC$1126,"SOB")</f>
        <v>0</v>
      </c>
      <c r="O165" s="379">
        <f>SUMIFS('MASTER TT'!$J$2:$J$1126,'MASTER TT'!$I$2:$I$1126,A165:A10205,'MASTER TT'!$L$2:$L$1126,"&gt;0",'MASTER TT'!$AM$2:$AM$1126,"JAN-APRIL 2025",'MASTER TT'!$AC$2:$AC$1126,"SEASS")</f>
        <v>0</v>
      </c>
      <c r="P165" s="379">
        <f>SUMIFS('MASTER TT'!$J$2:$J$1126,'MASTER TT'!$I$2:$I$1126,A165:A10205,'MASTER TT'!$L$2:$L$1126,"&gt;0",'MASTER TT'!$AM$2:$AM$1126,"JAN-APRIL 2025",'MASTER TT'!$AC$2:$AC$1126,"PTTI")</f>
        <v>0</v>
      </c>
      <c r="Q165" s="381">
        <f>SUMIF('MASTER TT'!$I$1:$I$5897,$A$1:$A$721,'MASTER TT'!$O$1:$O$5897)</f>
        <v>0</v>
      </c>
      <c r="R165" s="381">
        <f>SUMIF('MASTER TT'!$I$1:$I$5897,$A$1:$A$721,'MASTER TT'!$N$1:$N$5897)</f>
        <v>0</v>
      </c>
      <c r="S165" s="381">
        <f>SUMIF('MASTER TT'!$I$1:$I$5897,$A$1:$A$721,'MASTER TT'!$Q$1:$Q$5897)</f>
        <v>0</v>
      </c>
      <c r="T165" s="381">
        <f>SUMIF('MASTER TT'!$I$1:$I$5897,$A$1:$A$721,'MASTER TT'!$S$1:$S$5897)</f>
        <v>0</v>
      </c>
      <c r="U165" s="381">
        <f>SUMIF('MASTER TT'!$I$1:$I$5897,$A$1:$A$721,'MASTER TT'!$R$1:$R$5897)</f>
        <v>0</v>
      </c>
      <c r="V165" s="381">
        <f>SUMIF('MASTER TT'!$I$1:$I$5897,$A$1:$A$721,'MASTER TT'!$T$1:$T$5897)</f>
        <v>0</v>
      </c>
      <c r="W165" s="381">
        <f>SUMIF('MASTER TT'!$I$1:$I$5897,$A$1:$A$721,'MASTER TT'!$U$1:$U$5897)</f>
        <v>0</v>
      </c>
      <c r="X165" s="381">
        <f>SUMIF('MASTER TT'!$I$1:$I$5897,$A$1:$A$721,'MASTER TT'!$W$1:$W$5897)</f>
        <v>0</v>
      </c>
      <c r="Y165" s="381">
        <f>SUMIF('MASTER TT'!$I$1:$I$5897,$A$1:$A$721,'MASTER TT'!$X$1:$X$5897)</f>
        <v>0</v>
      </c>
      <c r="Z165" s="381">
        <f>SUMIF('MASTER TT'!$I$1:$I$5897,$A$1:$A$721,'MASTER TT'!$Y$1:$Y$5897)</f>
        <v>0</v>
      </c>
      <c r="AA165" s="381">
        <f>SUMIF('MASTER TT'!$I$1:$I$5897,$A$1:$A$721,'MASTER TT'!$Z$1:$Z$5897)</f>
        <v>0</v>
      </c>
      <c r="AB165" s="381">
        <f>SUMIF('MASTER TT'!$I$1:$I$5905,$A$1:$A$721,'MASTER TT'!$V$1:$V$5905)</f>
        <v>0</v>
      </c>
      <c r="AC165" s="381">
        <f>SUMIF('MASTER TT'!$I$1:$I$5905,$A$1:$A$721,'MASTER TT'!$AB$1:$AB$5905)</f>
        <v>0</v>
      </c>
      <c r="AD165" s="381">
        <f>SUMIF('MASTER TT'!$I$1:$I$5905,$A$1:$A$721,'MASTER TT'!$P$1:$P$5905)</f>
        <v>0</v>
      </c>
      <c r="AE165" s="381">
        <f t="shared" si="2"/>
        <v>0</v>
      </c>
      <c r="AF165" s="382" t="e">
        <f t="shared" si="11"/>
        <v>#REF!</v>
      </c>
      <c r="AG165" s="383"/>
    </row>
    <row r="166" spans="1:33" ht="14.25" customHeight="1">
      <c r="A166" s="374" t="s">
        <v>4360</v>
      </c>
      <c r="B166" s="375" t="str">
        <f>VLOOKUP($A$2:$A$1749,'ENTER STAFF #S HERE'!$A$1:$B$5073,2,FALSE)</f>
        <v>C1936</v>
      </c>
      <c r="C166" s="374" t="s">
        <v>6615</v>
      </c>
      <c r="D166" s="374" t="s">
        <v>479</v>
      </c>
      <c r="E166" s="388"/>
      <c r="F166" s="388"/>
      <c r="G166" s="374" t="s">
        <v>5663</v>
      </c>
      <c r="H166" s="377">
        <f t="shared" si="0"/>
        <v>48</v>
      </c>
      <c r="I166" s="378" t="e">
        <f>SUMIFS('MASTER TT'!$J$2:$J$11126,'MASTER TT'!$I$2:$I$1126,A166:A18542,'MASTER TT'!$L$2:$L$11126,"&gt;0",'MASTER TT'!$AM$2:$AM$11126,"JAN-APRIL 2026")</f>
        <v>#VALUE!</v>
      </c>
      <c r="J166" s="378">
        <f>SUMIFS('MASTER TT'!$J$2:$J$11126,'MASTER TT'!$I$2:$I$11126,A166:A10206,'MASTER TT'!$L$2:$L$11126,"&gt;0",'MASTER TT'!$AM$2:$AM$11126,"MAY-AUG 2025")</f>
        <v>0</v>
      </c>
      <c r="K166" s="378">
        <f>SUMIFS('MASTER TT'!$J$2:$J$11126,'MASTER TT'!$I$2:$I$11126,A166:A10206,'MASTER TT'!$L$2:$L$11126,"&gt;0",'MASTER TT'!$AM$2:$AM$11126,"SEP-DEC 2025")</f>
        <v>0</v>
      </c>
      <c r="L166" s="378" t="e">
        <f t="shared" si="1"/>
        <v>#VALUE!</v>
      </c>
      <c r="M166" s="379">
        <f>SUMIFS('MASTER TT'!$J$2:$J$1126,'MASTER TT'!$I$2:$I$1126,A166:A10206,'MASTER TT'!$L$2:$L$1126,"&gt;0",'MASTER TT'!$AM$2:$AM$1126,"JAN-APRIL 2025",'MASTER TT'!$AC$2:$AC$1126,"SOT")</f>
        <v>0</v>
      </c>
      <c r="N166" s="379">
        <f>SUMIFS('MASTER TT'!$J$2:$J$1126,'MASTER TT'!$I$2:$I$1126,A166:A10206,'MASTER TT'!$L$2:$L$1126,"&gt;0",'MASTER TT'!$AM$2:$AM$1126,"JAN-APRIL 2025",'MASTER TT'!$AC$2:$AC$1126,"SOB")</f>
        <v>0</v>
      </c>
      <c r="O166" s="379">
        <f>SUMIFS('MASTER TT'!$J$2:$J$1126,'MASTER TT'!$I$2:$I$1126,A166:A10206,'MASTER TT'!$L$2:$L$1126,"&gt;0",'MASTER TT'!$AM$2:$AM$1126,"JAN-APRIL 2025",'MASTER TT'!$AC$2:$AC$1126,"SEASS")</f>
        <v>0</v>
      </c>
      <c r="P166" s="379">
        <f>SUMIFS('MASTER TT'!$J$2:$J$1126,'MASTER TT'!$I$2:$I$1126,A166:A10206,'MASTER TT'!$L$2:$L$1126,"&gt;0",'MASTER TT'!$AM$2:$AM$1126,"JAN-APRIL 2025",'MASTER TT'!$AC$2:$AC$1126,"PTTI")</f>
        <v>0</v>
      </c>
      <c r="Q166" s="381">
        <f>SUMIF('MASTER TT'!$I$1:$I$5897,$A$1:$A$721,'MASTER TT'!$O$1:$O$5897)</f>
        <v>0</v>
      </c>
      <c r="R166" s="381">
        <f>SUMIF('MASTER TT'!$I$1:$I$5897,$A$1:$A$721,'MASTER TT'!$N$1:$N$5897)</f>
        <v>0</v>
      </c>
      <c r="S166" s="381">
        <f>SUMIF('MASTER TT'!$I$1:$I$5897,$A$1:$A$721,'MASTER TT'!$Q$1:$Q$5897)</f>
        <v>0</v>
      </c>
      <c r="T166" s="381">
        <f>SUMIF('MASTER TT'!$I$1:$I$5897,$A$1:$A$721,'MASTER TT'!$S$1:$S$5897)</f>
        <v>0</v>
      </c>
      <c r="U166" s="381">
        <f>SUMIF('MASTER TT'!$I$1:$I$5897,$A$1:$A$721,'MASTER TT'!$R$1:$R$5897)</f>
        <v>0</v>
      </c>
      <c r="V166" s="381">
        <f>SUMIF('MASTER TT'!$I$1:$I$5897,$A$1:$A$721,'MASTER TT'!$T$1:$T$5897)</f>
        <v>0</v>
      </c>
      <c r="W166" s="381">
        <f>SUMIF('MASTER TT'!$I$1:$I$5897,$A$1:$A$721,'MASTER TT'!$U$1:$U$5897)</f>
        <v>0</v>
      </c>
      <c r="X166" s="381">
        <f>SUMIF('MASTER TT'!$I$1:$I$5897,$A$1:$A$721,'MASTER TT'!$W$1:$W$5897)</f>
        <v>0</v>
      </c>
      <c r="Y166" s="381">
        <f>SUMIF('MASTER TT'!$I$1:$I$5897,$A$1:$A$721,'MASTER TT'!$X$1:$X$5897)</f>
        <v>0</v>
      </c>
      <c r="Z166" s="381">
        <f>SUMIF('MASTER TT'!$I$1:$I$5897,$A$1:$A$721,'MASTER TT'!$Y$1:$Y$5897)</f>
        <v>0</v>
      </c>
      <c r="AA166" s="381">
        <f>SUMIF('MASTER TT'!$I$1:$I$5897,$A$1:$A$721,'MASTER TT'!$Z$1:$Z$5897)</f>
        <v>0</v>
      </c>
      <c r="AB166" s="381">
        <f>SUMIF('MASTER TT'!$I$1:$I$5905,$A$1:$A$721,'MASTER TT'!$V$1:$V$5905)</f>
        <v>0</v>
      </c>
      <c r="AC166" s="381">
        <f>SUMIF('MASTER TT'!$I$1:$I$5905,$A$1:$A$721,'MASTER TT'!$AB$1:$AB$5905)</f>
        <v>0</v>
      </c>
      <c r="AD166" s="381">
        <f>SUMIF('MASTER TT'!$I$1:$I$5905,$A$1:$A$721,'MASTER TT'!$P$1:$P$5905)</f>
        <v>0</v>
      </c>
      <c r="AE166" s="381">
        <f t="shared" si="2"/>
        <v>0</v>
      </c>
      <c r="AF166" s="382" t="e">
        <f t="shared" si="11"/>
        <v>#REF!</v>
      </c>
      <c r="AG166" s="383"/>
    </row>
    <row r="167" spans="1:33" ht="14.25" customHeight="1">
      <c r="A167" s="374" t="s">
        <v>4362</v>
      </c>
      <c r="B167" s="375" t="str">
        <f>VLOOKUP($A$2:$A$1749,'ENTER STAFF #S HERE'!$A$1:$B$5073,2,FALSE)</f>
        <v>C1813</v>
      </c>
      <c r="C167" s="374" t="s">
        <v>6615</v>
      </c>
      <c r="D167" s="374" t="s">
        <v>6591</v>
      </c>
      <c r="E167" s="388"/>
      <c r="F167" s="388"/>
      <c r="G167" s="374" t="s">
        <v>5663</v>
      </c>
      <c r="H167" s="377">
        <f t="shared" si="0"/>
        <v>48</v>
      </c>
      <c r="I167" s="378" t="e">
        <f>SUMIFS('MASTER TT'!$J$2:$J$11126,'MASTER TT'!$I$2:$I$1126,A167:A18543,'MASTER TT'!$L$2:$L$11126,"&gt;0",'MASTER TT'!$AM$2:$AM$11126,"JAN-APRIL 2026")</f>
        <v>#VALUE!</v>
      </c>
      <c r="J167" s="378">
        <f>SUMIFS('MASTER TT'!$J$2:$J$11126,'MASTER TT'!$I$2:$I$11126,A167:A10207,'MASTER TT'!$L$2:$L$11126,"&gt;0",'MASTER TT'!$AM$2:$AM$11126,"MAY-AUG 2025")</f>
        <v>0</v>
      </c>
      <c r="K167" s="378">
        <f>SUMIFS('MASTER TT'!$J$2:$J$11126,'MASTER TT'!$I$2:$I$11126,A167:A10207,'MASTER TT'!$L$2:$L$11126,"&gt;0",'MASTER TT'!$AM$2:$AM$11126,"SEP-DEC 2025")</f>
        <v>0</v>
      </c>
      <c r="L167" s="378" t="e">
        <f t="shared" si="1"/>
        <v>#VALUE!</v>
      </c>
      <c r="M167" s="379">
        <f>SUMIFS('MASTER TT'!$J$2:$J$1126,'MASTER TT'!$I$2:$I$1126,A167:A10207,'MASTER TT'!$L$2:$L$1126,"&gt;0",'MASTER TT'!$AM$2:$AM$1126,"JAN-APRIL 2025",'MASTER TT'!$AC$2:$AC$1126,"SOT")</f>
        <v>0</v>
      </c>
      <c r="N167" s="379">
        <f>SUMIFS('MASTER TT'!$J$2:$J$1126,'MASTER TT'!$I$2:$I$1126,A167:A10207,'MASTER TT'!$L$2:$L$1126,"&gt;0",'MASTER TT'!$AM$2:$AM$1126,"JAN-APRIL 2025",'MASTER TT'!$AC$2:$AC$1126,"SOB")</f>
        <v>0</v>
      </c>
      <c r="O167" s="379">
        <f>SUMIFS('MASTER TT'!$J$2:$J$1126,'MASTER TT'!$I$2:$I$1126,A167:A10207,'MASTER TT'!$L$2:$L$1126,"&gt;0",'MASTER TT'!$AM$2:$AM$1126,"JAN-APRIL 2025",'MASTER TT'!$AC$2:$AC$1126,"SEASS")</f>
        <v>0</v>
      </c>
      <c r="P167" s="379">
        <f>SUMIFS('MASTER TT'!$J$2:$J$1126,'MASTER TT'!$I$2:$I$1126,A167:A10207,'MASTER TT'!$L$2:$L$1126,"&gt;0",'MASTER TT'!$AM$2:$AM$1126,"JAN-APRIL 2025",'MASTER TT'!$AC$2:$AC$1126,"PTTI")</f>
        <v>0</v>
      </c>
      <c r="Q167" s="381">
        <f>SUMIF('MASTER TT'!$I$1:$I$5897,$A$1:$A$721,'MASTER TT'!$O$1:$O$5897)</f>
        <v>0</v>
      </c>
      <c r="R167" s="381">
        <f>SUMIF('MASTER TT'!$I$1:$I$5897,$A$1:$A$721,'MASTER TT'!$N$1:$N$5897)</f>
        <v>0</v>
      </c>
      <c r="S167" s="381">
        <f>SUMIF('MASTER TT'!$I$1:$I$5897,$A$1:$A$721,'MASTER TT'!$Q$1:$Q$5897)</f>
        <v>0</v>
      </c>
      <c r="T167" s="381">
        <f>SUMIF('MASTER TT'!$I$1:$I$5897,$A$1:$A$721,'MASTER TT'!$S$1:$S$5897)</f>
        <v>0</v>
      </c>
      <c r="U167" s="381">
        <f>SUMIF('MASTER TT'!$I$1:$I$5897,$A$1:$A$721,'MASTER TT'!$R$1:$R$5897)</f>
        <v>0</v>
      </c>
      <c r="V167" s="381">
        <f>SUMIF('MASTER TT'!$I$1:$I$5897,$A$1:$A$721,'MASTER TT'!$T$1:$T$5897)</f>
        <v>0</v>
      </c>
      <c r="W167" s="381">
        <f>SUMIF('MASTER TT'!$I$1:$I$5897,$A$1:$A$721,'MASTER TT'!$U$1:$U$5897)</f>
        <v>0</v>
      </c>
      <c r="X167" s="381">
        <f>SUMIF('MASTER TT'!$I$1:$I$5897,$A$1:$A$721,'MASTER TT'!$W$1:$W$5897)</f>
        <v>0</v>
      </c>
      <c r="Y167" s="381">
        <f>SUMIF('MASTER TT'!$I$1:$I$5897,$A$1:$A$721,'MASTER TT'!$X$1:$X$5897)</f>
        <v>0</v>
      </c>
      <c r="Z167" s="381">
        <f>SUMIF('MASTER TT'!$I$1:$I$5897,$A$1:$A$721,'MASTER TT'!$Y$1:$Y$5897)</f>
        <v>0</v>
      </c>
      <c r="AA167" s="381">
        <f>SUMIF('MASTER TT'!$I$1:$I$5897,$A$1:$A$721,'MASTER TT'!$Z$1:$Z$5897)</f>
        <v>0</v>
      </c>
      <c r="AB167" s="381">
        <f>SUMIF('MASTER TT'!$I$1:$I$5905,$A$1:$A$721,'MASTER TT'!$V$1:$V$5905)</f>
        <v>0</v>
      </c>
      <c r="AC167" s="381">
        <f>SUMIF('MASTER TT'!$I$1:$I$5905,$A$1:$A$721,'MASTER TT'!$AB$1:$AB$5905)</f>
        <v>0</v>
      </c>
      <c r="AD167" s="381">
        <f>SUMIF('MASTER TT'!$I$1:$I$5905,$A$1:$A$721,'MASTER TT'!$P$1:$P$5905)</f>
        <v>0</v>
      </c>
      <c r="AE167" s="381">
        <f t="shared" si="2"/>
        <v>0</v>
      </c>
      <c r="AF167" s="382" t="e">
        <f t="shared" si="11"/>
        <v>#REF!</v>
      </c>
      <c r="AG167" s="383"/>
    </row>
    <row r="168" spans="1:33" ht="14.25" customHeight="1">
      <c r="A168" s="374" t="s">
        <v>3761</v>
      </c>
      <c r="B168" s="375" t="str">
        <f>VLOOKUP($A$2:$A$1749,'ENTER STAFF #S HERE'!$A$1:$B$5073,2,FALSE)</f>
        <v>C0153</v>
      </c>
      <c r="C168" s="374" t="s">
        <v>6615</v>
      </c>
      <c r="D168" s="374" t="s">
        <v>6587</v>
      </c>
      <c r="E168" s="384" t="s">
        <v>5680</v>
      </c>
      <c r="F168" s="384" t="s">
        <v>6589</v>
      </c>
      <c r="G168" s="374" t="s">
        <v>5663</v>
      </c>
      <c r="H168" s="377">
        <f t="shared" si="0"/>
        <v>48</v>
      </c>
      <c r="I168" s="378" t="e">
        <f>SUMIFS('MASTER TT'!$J$2:$J$11126,'MASTER TT'!$I$2:$I$1126,A168:A18544,'MASTER TT'!$L$2:$L$11126,"&gt;0",'MASTER TT'!$AM$2:$AM$11126,"JAN-APRIL 2026")</f>
        <v>#VALUE!</v>
      </c>
      <c r="J168" s="378">
        <f>SUMIFS('MASTER TT'!$J$2:$J$11126,'MASTER TT'!$I$2:$I$11126,A168:A10208,'MASTER TT'!$L$2:$L$11126,"&gt;0",'MASTER TT'!$AM$2:$AM$11126,"MAY-AUG 2025")</f>
        <v>0</v>
      </c>
      <c r="K168" s="378">
        <f>SUMIFS('MASTER TT'!$J$2:$J$11126,'MASTER TT'!$I$2:$I$11126,A168:A10208,'MASTER TT'!$L$2:$L$11126,"&gt;0",'MASTER TT'!$AM$2:$AM$11126,"SEP-DEC 2025")</f>
        <v>0</v>
      </c>
      <c r="L168" s="378" t="e">
        <f t="shared" si="1"/>
        <v>#VALUE!</v>
      </c>
      <c r="M168" s="379">
        <f>SUMIFS('MASTER TT'!$J$2:$J$1126,'MASTER TT'!$I$2:$I$1126,A168:A10208,'MASTER TT'!$L$2:$L$1126,"&gt;0",'MASTER TT'!$AM$2:$AM$1126,"JAN-APRIL 2025",'MASTER TT'!$AC$2:$AC$1126,"SOT")</f>
        <v>0</v>
      </c>
      <c r="N168" s="379">
        <f>SUMIFS('MASTER TT'!$J$2:$J$1126,'MASTER TT'!$I$2:$I$1126,A168:A10208,'MASTER TT'!$L$2:$L$1126,"&gt;0",'MASTER TT'!$AM$2:$AM$1126,"JAN-APRIL 2025",'MASTER TT'!$AC$2:$AC$1126,"SOB")</f>
        <v>0</v>
      </c>
      <c r="O168" s="379">
        <f>SUMIFS('MASTER TT'!$J$2:$J$1126,'MASTER TT'!$I$2:$I$1126,A168:A10208,'MASTER TT'!$L$2:$L$1126,"&gt;0",'MASTER TT'!$AM$2:$AM$1126,"JAN-APRIL 2025",'MASTER TT'!$AC$2:$AC$1126,"SEASS")</f>
        <v>0</v>
      </c>
      <c r="P168" s="379">
        <f>SUMIFS('MASTER TT'!$J$2:$J$1126,'MASTER TT'!$I$2:$I$1126,A168:A10208,'MASTER TT'!$L$2:$L$1126,"&gt;0",'MASTER TT'!$AM$2:$AM$1126,"JAN-APRIL 2025",'MASTER TT'!$AC$2:$AC$1126,"PTTI")</f>
        <v>0</v>
      </c>
      <c r="Q168" s="381">
        <f>SUMIF('MASTER TT'!$I$1:$I$5897,$A$1:$A$721,'MASTER TT'!$O$1:$O$5897)</f>
        <v>0</v>
      </c>
      <c r="R168" s="381">
        <f>SUMIF('MASTER TT'!$I$1:$I$5897,$A$1:$A$721,'MASTER TT'!$N$1:$N$5897)</f>
        <v>0</v>
      </c>
      <c r="S168" s="381">
        <f>SUMIF('MASTER TT'!$I$1:$I$5897,$A$1:$A$721,'MASTER TT'!$Q$1:$Q$5897)</f>
        <v>0</v>
      </c>
      <c r="T168" s="381">
        <f>SUMIF('MASTER TT'!$I$1:$I$5897,$A$1:$A$721,'MASTER TT'!$S$1:$S$5897)</f>
        <v>0</v>
      </c>
      <c r="U168" s="381">
        <f>SUMIF('MASTER TT'!$I$1:$I$5897,$A$1:$A$721,'MASTER TT'!$R$1:$R$5897)</f>
        <v>0</v>
      </c>
      <c r="V168" s="381">
        <f>SUMIF('MASTER TT'!$I$1:$I$5897,$A$1:$A$721,'MASTER TT'!$T$1:$T$5897)</f>
        <v>0</v>
      </c>
      <c r="W168" s="381">
        <f>SUMIF('MASTER TT'!$I$1:$I$5897,$A$1:$A$721,'MASTER TT'!$U$1:$U$5897)</f>
        <v>0</v>
      </c>
      <c r="X168" s="381">
        <f>SUMIF('MASTER TT'!$I$1:$I$5897,$A$1:$A$721,'MASTER TT'!$W$1:$W$5897)</f>
        <v>0</v>
      </c>
      <c r="Y168" s="381">
        <f>SUMIF('MASTER TT'!$I$1:$I$5897,$A$1:$A$721,'MASTER TT'!$X$1:$X$5897)</f>
        <v>0</v>
      </c>
      <c r="Z168" s="381">
        <f>SUMIF('MASTER TT'!$I$1:$I$5897,$A$1:$A$721,'MASTER TT'!$Y$1:$Y$5897)</f>
        <v>0</v>
      </c>
      <c r="AA168" s="381">
        <f>SUMIF('MASTER TT'!$I$1:$I$5897,$A$1:$A$721,'MASTER TT'!$Z$1:$Z$5897)</f>
        <v>0</v>
      </c>
      <c r="AB168" s="381">
        <f>SUMIF('MASTER TT'!$I$1:$I$5905,$A$1:$A$721,'MASTER TT'!$V$1:$V$5905)</f>
        <v>0</v>
      </c>
      <c r="AC168" s="381">
        <f>SUMIF('MASTER TT'!$I$1:$I$5905,$A$1:$A$721,'MASTER TT'!$AB$1:$AB$5905)</f>
        <v>0</v>
      </c>
      <c r="AD168" s="381">
        <f>SUMIF('MASTER TT'!$I$1:$I$5905,$A$1:$A$721,'MASTER TT'!$P$1:$P$5905)</f>
        <v>0</v>
      </c>
      <c r="AE168" s="381">
        <f t="shared" si="2"/>
        <v>0</v>
      </c>
      <c r="AF168" s="382" t="e">
        <f t="shared" si="11"/>
        <v>#REF!</v>
      </c>
      <c r="AG168" s="383"/>
    </row>
    <row r="169" spans="1:33" ht="14.25" customHeight="1">
      <c r="A169" s="397" t="s">
        <v>5399</v>
      </c>
      <c r="B169" s="375" t="str">
        <f>VLOOKUP($A$2:$A$1749,'ENTER STAFF #S HERE'!$A$1:$B$5073,2,FALSE)</f>
        <v>C1901</v>
      </c>
      <c r="C169" s="384" t="s">
        <v>6615</v>
      </c>
      <c r="D169" s="384" t="s">
        <v>460</v>
      </c>
      <c r="E169" s="387"/>
      <c r="F169" s="387"/>
      <c r="G169" s="374" t="s">
        <v>6585</v>
      </c>
      <c r="H169" s="377">
        <f t="shared" si="0"/>
        <v>90</v>
      </c>
      <c r="I169" s="378" t="e">
        <f>SUMIFS('MASTER TT'!$J$2:$J$11126,'MASTER TT'!$I$2:$I$1126,A169:A18545,'MASTER TT'!$L$2:$L$11126,"&gt;0",'MASTER TT'!$AM$2:$AM$11126,"JAN-APRIL 2026")</f>
        <v>#VALUE!</v>
      </c>
      <c r="J169" s="378">
        <f>SUMIFS('MASTER TT'!$J$2:$J$11126,'MASTER TT'!$I$2:$I$11126,A169:A10209,'MASTER TT'!$L$2:$L$11126,"&gt;0",'MASTER TT'!$AM$2:$AM$11126,"MAY-AUG 2025")</f>
        <v>0</v>
      </c>
      <c r="K169" s="378">
        <f>SUMIFS('MASTER TT'!$J$2:$J$11126,'MASTER TT'!$I$2:$I$11126,A169:A10209,'MASTER TT'!$L$2:$L$11126,"&gt;0",'MASTER TT'!$AM$2:$AM$11126,"SEP-DEC 2025")</f>
        <v>0</v>
      </c>
      <c r="L169" s="378" t="e">
        <f t="shared" si="1"/>
        <v>#VALUE!</v>
      </c>
      <c r="M169" s="379">
        <f>SUMIFS('MASTER TT'!$J$2:$J$1126,'MASTER TT'!$I$2:$I$1126,A169:A10209,'MASTER TT'!$L$2:$L$1126,"&gt;0",'MASTER TT'!$AM$2:$AM$1126,"JAN-APRIL 2025",'MASTER TT'!$AC$2:$AC$1126,"SOT")</f>
        <v>0</v>
      </c>
      <c r="N169" s="379">
        <f>SUMIFS('MASTER TT'!$J$2:$J$1126,'MASTER TT'!$I$2:$I$1126,A169:A10209,'MASTER TT'!$L$2:$L$1126,"&gt;0",'MASTER TT'!$AM$2:$AM$1126,"JAN-APRIL 2025",'MASTER TT'!$AC$2:$AC$1126,"SOB")</f>
        <v>0</v>
      </c>
      <c r="O169" s="379">
        <f>SUMIFS('MASTER TT'!$J$2:$J$1126,'MASTER TT'!$I$2:$I$1126,A169:A10209,'MASTER TT'!$L$2:$L$1126,"&gt;0",'MASTER TT'!$AM$2:$AM$1126,"JAN-APRIL 2025",'MASTER TT'!$AC$2:$AC$1126,"SEASS")</f>
        <v>0</v>
      </c>
      <c r="P169" s="379">
        <f>SUMIFS('MASTER TT'!$J$2:$J$1126,'MASTER TT'!$I$2:$I$1126,A169:A10209,'MASTER TT'!$L$2:$L$1126,"&gt;0",'MASTER TT'!$AM$2:$AM$1126,"JAN-APRIL 2025",'MASTER TT'!$AC$2:$AC$1126,"PTTI")</f>
        <v>0</v>
      </c>
      <c r="Q169" s="381">
        <f>SUMIF('MASTER TT'!$I$1:$I$5897,$A$1:$A$721,'MASTER TT'!$O$1:$O$5897)</f>
        <v>0</v>
      </c>
      <c r="R169" s="381">
        <f>SUMIF('MASTER TT'!$I$1:$I$5897,$A$1:$A$721,'MASTER TT'!$N$1:$N$5897)</f>
        <v>0</v>
      </c>
      <c r="S169" s="381">
        <f>SUMIF('MASTER TT'!$I$1:$I$5897,$A$1:$A$721,'MASTER TT'!$Q$1:$Q$5897)</f>
        <v>0</v>
      </c>
      <c r="T169" s="381">
        <f>SUMIF('MASTER TT'!$I$1:$I$5897,$A$1:$A$721,'MASTER TT'!$S$1:$S$5897)</f>
        <v>0</v>
      </c>
      <c r="U169" s="381">
        <f>SUMIF('MASTER TT'!$I$1:$I$5897,$A$1:$A$721,'MASTER TT'!$R$1:$R$5897)</f>
        <v>0</v>
      </c>
      <c r="V169" s="381">
        <f>SUMIF('MASTER TT'!$I$1:$I$5897,$A$1:$A$721,'MASTER TT'!$T$1:$T$5897)</f>
        <v>0</v>
      </c>
      <c r="W169" s="381">
        <f>SUMIF('MASTER TT'!$I$1:$I$5897,$A$1:$A$721,'MASTER TT'!$U$1:$U$5897)</f>
        <v>0</v>
      </c>
      <c r="X169" s="381">
        <f>SUMIF('MASTER TT'!$I$1:$I$5897,$A$1:$A$721,'MASTER TT'!$W$1:$W$5897)</f>
        <v>0</v>
      </c>
      <c r="Y169" s="381">
        <f>SUMIF('MASTER TT'!$I$1:$I$5897,$A$1:$A$721,'MASTER TT'!$X$1:$X$5897)</f>
        <v>0</v>
      </c>
      <c r="Z169" s="381">
        <f>SUMIF('MASTER TT'!$I$1:$I$5897,$A$1:$A$721,'MASTER TT'!$Y$1:$Y$5897)</f>
        <v>0</v>
      </c>
      <c r="AA169" s="381">
        <f>SUMIF('MASTER TT'!$I$1:$I$5897,$A$1:$A$721,'MASTER TT'!$Z$1:$Z$5897)</f>
        <v>0</v>
      </c>
      <c r="AB169" s="381">
        <f>SUMIF('MASTER TT'!$I$1:$I$5905,$A$1:$A$721,'MASTER TT'!$V$1:$V$5905)</f>
        <v>0</v>
      </c>
      <c r="AC169" s="381">
        <f>SUMIF('MASTER TT'!$I$1:$I$5905,$A$1:$A$721,'MASTER TT'!$AB$1:$AB$5905)</f>
        <v>0</v>
      </c>
      <c r="AD169" s="381">
        <f>SUMIF('MASTER TT'!$I$1:$I$5905,$A$1:$A$721,'MASTER TT'!$P$1:$P$5905)</f>
        <v>0</v>
      </c>
      <c r="AE169" s="381">
        <f t="shared" si="2"/>
        <v>0</v>
      </c>
      <c r="AF169" s="382" t="e">
        <f t="shared" si="11"/>
        <v>#REF!</v>
      </c>
      <c r="AG169" s="383"/>
    </row>
    <row r="170" spans="1:33" ht="14.25" customHeight="1">
      <c r="A170" s="374" t="s">
        <v>3599</v>
      </c>
      <c r="B170" s="375" t="str">
        <f>VLOOKUP($A$2:$A$1749,'ENTER STAFF #S HERE'!$A$1:$B$5073,2,FALSE)</f>
        <v>C1668</v>
      </c>
      <c r="C170" s="384" t="s">
        <v>6615</v>
      </c>
      <c r="D170" s="374" t="s">
        <v>6591</v>
      </c>
      <c r="E170" s="374" t="s">
        <v>6598</v>
      </c>
      <c r="F170" s="388"/>
      <c r="G170" s="374" t="s">
        <v>5663</v>
      </c>
      <c r="H170" s="377">
        <f t="shared" si="0"/>
        <v>48</v>
      </c>
      <c r="I170" s="378" t="e">
        <f>SUMIFS('MASTER TT'!$J$2:$J$11126,'MASTER TT'!$I$2:$I$1126,A170:A18546,'MASTER TT'!$L$2:$L$11126,"&gt;0",'MASTER TT'!$AM$2:$AM$11126,"JAN-APRIL 2026")</f>
        <v>#VALUE!</v>
      </c>
      <c r="J170" s="378">
        <f>SUMIFS('MASTER TT'!$J$2:$J$11126,'MASTER TT'!$I$2:$I$11126,A170:A10210,'MASTER TT'!$L$2:$L$11126,"&gt;0",'MASTER TT'!$AM$2:$AM$11126,"MAY-AUG 2025")</f>
        <v>0</v>
      </c>
      <c r="K170" s="378">
        <f>SUMIFS('MASTER TT'!$J$2:$J$11126,'MASTER TT'!$I$2:$I$11126,A170:A10210,'MASTER TT'!$L$2:$L$11126,"&gt;0",'MASTER TT'!$AM$2:$AM$11126,"SEP-DEC 2025")</f>
        <v>0</v>
      </c>
      <c r="L170" s="378" t="e">
        <f t="shared" si="1"/>
        <v>#VALUE!</v>
      </c>
      <c r="M170" s="379">
        <f>SUMIFS('MASTER TT'!$J$2:$J$1126,'MASTER TT'!$I$2:$I$1126,A170:A10210,'MASTER TT'!$L$2:$L$1126,"&gt;0",'MASTER TT'!$AM$2:$AM$1126,"JAN-APRIL 2025",'MASTER TT'!$AC$2:$AC$1126,"SOT")</f>
        <v>0</v>
      </c>
      <c r="N170" s="379">
        <f>SUMIFS('MASTER TT'!$J$2:$J$1126,'MASTER TT'!$I$2:$I$1126,A170:A10210,'MASTER TT'!$L$2:$L$1126,"&gt;0",'MASTER TT'!$AM$2:$AM$1126,"JAN-APRIL 2025",'MASTER TT'!$AC$2:$AC$1126,"SOB")</f>
        <v>0</v>
      </c>
      <c r="O170" s="379">
        <f>SUMIFS('MASTER TT'!$J$2:$J$1126,'MASTER TT'!$I$2:$I$1126,A170:A10210,'MASTER TT'!$L$2:$L$1126,"&gt;0",'MASTER TT'!$AM$2:$AM$1126,"JAN-APRIL 2025",'MASTER TT'!$AC$2:$AC$1126,"SEASS")</f>
        <v>0</v>
      </c>
      <c r="P170" s="379">
        <f>SUMIFS('MASTER TT'!$J$2:$J$1126,'MASTER TT'!$I$2:$I$1126,A170:A10210,'MASTER TT'!$L$2:$L$1126,"&gt;0",'MASTER TT'!$AM$2:$AM$1126,"JAN-APRIL 2025",'MASTER TT'!$AC$2:$AC$1126,"PTTI")</f>
        <v>0</v>
      </c>
      <c r="Q170" s="381">
        <f>SUMIF('MASTER TT'!$I$1:$I$5897,$A$1:$A$721,'MASTER TT'!$O$1:$O$5897)</f>
        <v>0</v>
      </c>
      <c r="R170" s="381">
        <f>SUMIF('MASTER TT'!$I$1:$I$5897,$A$1:$A$721,'MASTER TT'!$N$1:$N$5897)</f>
        <v>0</v>
      </c>
      <c r="S170" s="381">
        <f>SUMIF('MASTER TT'!$I$1:$I$5897,$A$1:$A$721,'MASTER TT'!$Q$1:$Q$5897)</f>
        <v>0</v>
      </c>
      <c r="T170" s="381">
        <f>SUMIF('MASTER TT'!$I$1:$I$5897,$A$1:$A$721,'MASTER TT'!$S$1:$S$5897)</f>
        <v>0</v>
      </c>
      <c r="U170" s="381">
        <f>SUMIF('MASTER TT'!$I$1:$I$5897,$A$1:$A$721,'MASTER TT'!$R$1:$R$5897)</f>
        <v>0</v>
      </c>
      <c r="V170" s="381">
        <f>SUMIF('MASTER TT'!$I$1:$I$5897,$A$1:$A$721,'MASTER TT'!$T$1:$T$5897)</f>
        <v>0</v>
      </c>
      <c r="W170" s="381">
        <f>SUMIF('MASTER TT'!$I$1:$I$5897,$A$1:$A$721,'MASTER TT'!$U$1:$U$5897)</f>
        <v>0</v>
      </c>
      <c r="X170" s="381">
        <f>SUMIF('MASTER TT'!$I$1:$I$5897,$A$1:$A$721,'MASTER TT'!$W$1:$W$5897)</f>
        <v>0</v>
      </c>
      <c r="Y170" s="381">
        <f>SUMIF('MASTER TT'!$I$1:$I$5897,$A$1:$A$721,'MASTER TT'!$X$1:$X$5897)</f>
        <v>0</v>
      </c>
      <c r="Z170" s="381">
        <f>SUMIF('MASTER TT'!$I$1:$I$5897,$A$1:$A$721,'MASTER TT'!$Y$1:$Y$5897)</f>
        <v>0</v>
      </c>
      <c r="AA170" s="381">
        <f>SUMIF('MASTER TT'!$I$1:$I$5897,$A$1:$A$721,'MASTER TT'!$Z$1:$Z$5897)</f>
        <v>0</v>
      </c>
      <c r="AB170" s="381">
        <f>SUMIF('MASTER TT'!$I$1:$I$5905,$A$1:$A$721,'MASTER TT'!$V$1:$V$5905)</f>
        <v>0</v>
      </c>
      <c r="AC170" s="381">
        <f>SUMIF('MASTER TT'!$I$1:$I$5905,$A$1:$A$721,'MASTER TT'!$AB$1:$AB$5905)</f>
        <v>0</v>
      </c>
      <c r="AD170" s="381">
        <f>SUMIF('MASTER TT'!$I$1:$I$5905,$A$1:$A$721,'MASTER TT'!$P$1:$P$5905)</f>
        <v>0</v>
      </c>
      <c r="AE170" s="381">
        <f t="shared" si="2"/>
        <v>0</v>
      </c>
      <c r="AF170" s="382" t="e">
        <f t="shared" si="11"/>
        <v>#REF!</v>
      </c>
      <c r="AG170" s="383"/>
    </row>
    <row r="171" spans="1:33" ht="14.25" customHeight="1">
      <c r="A171" s="374" t="s">
        <v>3988</v>
      </c>
      <c r="B171" s="375" t="str">
        <f>VLOOKUP($A$2:$A$1749,'ENTER STAFF #S HERE'!$A$1:$B$5073,2,FALSE)</f>
        <v>C1798</v>
      </c>
      <c r="C171" s="374" t="s">
        <v>6615</v>
      </c>
      <c r="D171" s="374" t="s">
        <v>6595</v>
      </c>
      <c r="E171" s="384" t="s">
        <v>6072</v>
      </c>
      <c r="F171" s="388"/>
      <c r="G171" s="374" t="s">
        <v>5663</v>
      </c>
      <c r="H171" s="377">
        <f t="shared" si="0"/>
        <v>48</v>
      </c>
      <c r="I171" s="378" t="e">
        <f>SUMIFS('MASTER TT'!$J$2:$J$11126,'MASTER TT'!$I$2:$I$1126,A171:A18547,'MASTER TT'!$L$2:$L$11126,"&gt;0",'MASTER TT'!$AM$2:$AM$11126,"JAN-APRIL 2026")</f>
        <v>#VALUE!</v>
      </c>
      <c r="J171" s="378">
        <f>SUMIFS('MASTER TT'!$J$2:$J$11126,'MASTER TT'!$I$2:$I$11126,A171:A10211,'MASTER TT'!$L$2:$L$11126,"&gt;0",'MASTER TT'!$AM$2:$AM$11126,"MAY-AUG 2025")</f>
        <v>0</v>
      </c>
      <c r="K171" s="378">
        <f>SUMIFS('MASTER TT'!$J$2:$J$11126,'MASTER TT'!$I$2:$I$11126,A171:A10211,'MASTER TT'!$L$2:$L$11126,"&gt;0",'MASTER TT'!$AM$2:$AM$11126,"SEP-DEC 2025")</f>
        <v>0</v>
      </c>
      <c r="L171" s="378" t="e">
        <f t="shared" si="1"/>
        <v>#VALUE!</v>
      </c>
      <c r="M171" s="379">
        <f>SUMIFS('MASTER TT'!$J$2:$J$1126,'MASTER TT'!$I$2:$I$1126,A171:A10211,'MASTER TT'!$L$2:$L$1126,"&gt;0",'MASTER TT'!$AM$2:$AM$1126,"JAN-APRIL 2025",'MASTER TT'!$AC$2:$AC$1126,"SOT")</f>
        <v>0</v>
      </c>
      <c r="N171" s="379">
        <f>SUMIFS('MASTER TT'!$J$2:$J$1126,'MASTER TT'!$I$2:$I$1126,A171:A10211,'MASTER TT'!$L$2:$L$1126,"&gt;0",'MASTER TT'!$AM$2:$AM$1126,"JAN-APRIL 2025",'MASTER TT'!$AC$2:$AC$1126,"SOB")</f>
        <v>0</v>
      </c>
      <c r="O171" s="379">
        <f>SUMIFS('MASTER TT'!$J$2:$J$1126,'MASTER TT'!$I$2:$I$1126,A171:A10211,'MASTER TT'!$L$2:$L$1126,"&gt;0",'MASTER TT'!$AM$2:$AM$1126,"JAN-APRIL 2025",'MASTER TT'!$AC$2:$AC$1126,"SEASS")</f>
        <v>0</v>
      </c>
      <c r="P171" s="379">
        <f>SUMIFS('MASTER TT'!$J$2:$J$1126,'MASTER TT'!$I$2:$I$1126,A171:A10211,'MASTER TT'!$L$2:$L$1126,"&gt;0",'MASTER TT'!$AM$2:$AM$1126,"JAN-APRIL 2025",'MASTER TT'!$AC$2:$AC$1126,"PTTI")</f>
        <v>0</v>
      </c>
      <c r="Q171" s="381">
        <f>SUMIF('MASTER TT'!$I$1:$I$5897,$A$1:$A$721,'MASTER TT'!$O$1:$O$5897)</f>
        <v>0</v>
      </c>
      <c r="R171" s="381">
        <f>SUMIF('MASTER TT'!$I$1:$I$5897,$A$1:$A$721,'MASTER TT'!$N$1:$N$5897)</f>
        <v>0</v>
      </c>
      <c r="S171" s="381">
        <f>SUMIF('MASTER TT'!$I$1:$I$5897,$A$1:$A$721,'MASTER TT'!$Q$1:$Q$5897)</f>
        <v>0</v>
      </c>
      <c r="T171" s="381">
        <f>SUMIF('MASTER TT'!$I$1:$I$5897,$A$1:$A$721,'MASTER TT'!$S$1:$S$5897)</f>
        <v>0</v>
      </c>
      <c r="U171" s="381">
        <f>SUMIF('MASTER TT'!$I$1:$I$5897,$A$1:$A$721,'MASTER TT'!$R$1:$R$5897)</f>
        <v>1</v>
      </c>
      <c r="V171" s="381">
        <f>SUMIF('MASTER TT'!$I$1:$I$5897,$A$1:$A$721,'MASTER TT'!$T$1:$T$5897)</f>
        <v>0</v>
      </c>
      <c r="W171" s="381">
        <f>SUMIF('MASTER TT'!$I$1:$I$5897,$A$1:$A$721,'MASTER TT'!$U$1:$U$5897)</f>
        <v>0</v>
      </c>
      <c r="X171" s="381">
        <f>SUMIF('MASTER TT'!$I$1:$I$5897,$A$1:$A$721,'MASTER TT'!$W$1:$W$5897)</f>
        <v>1</v>
      </c>
      <c r="Y171" s="381">
        <f>SUMIF('MASTER TT'!$I$1:$I$5897,$A$1:$A$721,'MASTER TT'!$X$1:$X$5897)</f>
        <v>0</v>
      </c>
      <c r="Z171" s="381">
        <f>SUMIF('MASTER TT'!$I$1:$I$5897,$A$1:$A$721,'MASTER TT'!$Y$1:$Y$5897)</f>
        <v>0</v>
      </c>
      <c r="AA171" s="381">
        <f>SUMIF('MASTER TT'!$I$1:$I$5897,$A$1:$A$721,'MASTER TT'!$Z$1:$Z$5897)</f>
        <v>0</v>
      </c>
      <c r="AB171" s="381">
        <f>SUMIF('MASTER TT'!$I$1:$I$5905,$A$1:$A$721,'MASTER TT'!$V$1:$V$5905)</f>
        <v>0</v>
      </c>
      <c r="AC171" s="381">
        <f>SUMIF('MASTER TT'!$I$1:$I$5905,$A$1:$A$721,'MASTER TT'!$AB$1:$AB$5905)</f>
        <v>0</v>
      </c>
      <c r="AD171" s="381">
        <f>SUMIF('MASTER TT'!$I$1:$I$5905,$A$1:$A$721,'MASTER TT'!$P$1:$P$5905)</f>
        <v>0</v>
      </c>
      <c r="AE171" s="381">
        <f t="shared" si="2"/>
        <v>2</v>
      </c>
      <c r="AF171" s="382" t="e">
        <f t="shared" si="11"/>
        <v>#REF!</v>
      </c>
      <c r="AG171" s="383"/>
    </row>
    <row r="172" spans="1:33" ht="14.25" customHeight="1">
      <c r="A172" s="374" t="s">
        <v>4366</v>
      </c>
      <c r="B172" s="375" t="str">
        <f>VLOOKUP($A$2:$A$1749,'ENTER STAFF #S HERE'!$A$1:$B$5073,2,FALSE)</f>
        <v>C1921</v>
      </c>
      <c r="C172" s="374" t="s">
        <v>6615</v>
      </c>
      <c r="D172" s="374" t="s">
        <v>6597</v>
      </c>
      <c r="E172" s="384" t="s">
        <v>6072</v>
      </c>
      <c r="F172" s="388"/>
      <c r="G172" s="374" t="s">
        <v>5663</v>
      </c>
      <c r="H172" s="377">
        <f t="shared" si="0"/>
        <v>48</v>
      </c>
      <c r="I172" s="378" t="e">
        <f>SUMIFS('MASTER TT'!$J$2:$J$11126,'MASTER TT'!$I$2:$I$1126,A172:A18548,'MASTER TT'!$L$2:$L$11126,"&gt;0",'MASTER TT'!$AM$2:$AM$11126,"JAN-APRIL 2026")</f>
        <v>#VALUE!</v>
      </c>
      <c r="J172" s="378">
        <f>SUMIFS('MASTER TT'!$J$2:$J$11126,'MASTER TT'!$I$2:$I$11126,A172:A10212,'MASTER TT'!$L$2:$L$11126,"&gt;0",'MASTER TT'!$AM$2:$AM$11126,"MAY-AUG 2025")</f>
        <v>0</v>
      </c>
      <c r="K172" s="378">
        <f>SUMIFS('MASTER TT'!$J$2:$J$11126,'MASTER TT'!$I$2:$I$11126,A172:A10212,'MASTER TT'!$L$2:$L$11126,"&gt;0",'MASTER TT'!$AM$2:$AM$11126,"SEP-DEC 2025")</f>
        <v>0</v>
      </c>
      <c r="L172" s="378" t="e">
        <f t="shared" si="1"/>
        <v>#VALUE!</v>
      </c>
      <c r="M172" s="379">
        <f>SUMIFS('MASTER TT'!$J$2:$J$1126,'MASTER TT'!$I$2:$I$1126,A172:A10212,'MASTER TT'!$L$2:$L$1126,"&gt;0",'MASTER TT'!$AM$2:$AM$1126,"JAN-APRIL 2025",'MASTER TT'!$AC$2:$AC$1126,"SOT")</f>
        <v>0</v>
      </c>
      <c r="N172" s="379">
        <f>SUMIFS('MASTER TT'!$J$2:$J$1126,'MASTER TT'!$I$2:$I$1126,A172:A10212,'MASTER TT'!$L$2:$L$1126,"&gt;0",'MASTER TT'!$AM$2:$AM$1126,"JAN-APRIL 2025",'MASTER TT'!$AC$2:$AC$1126,"SOB")</f>
        <v>0</v>
      </c>
      <c r="O172" s="379">
        <f>SUMIFS('MASTER TT'!$J$2:$J$1126,'MASTER TT'!$I$2:$I$1126,A172:A10212,'MASTER TT'!$L$2:$L$1126,"&gt;0",'MASTER TT'!$AM$2:$AM$1126,"JAN-APRIL 2025",'MASTER TT'!$AC$2:$AC$1126,"SEASS")</f>
        <v>0</v>
      </c>
      <c r="P172" s="379">
        <f>SUMIFS('MASTER TT'!$J$2:$J$1126,'MASTER TT'!$I$2:$I$1126,A172:A10212,'MASTER TT'!$L$2:$L$1126,"&gt;0",'MASTER TT'!$AM$2:$AM$1126,"JAN-APRIL 2025",'MASTER TT'!$AC$2:$AC$1126,"PTTI")</f>
        <v>0</v>
      </c>
      <c r="Q172" s="381">
        <f>SUMIF('MASTER TT'!$I$1:$I$5897,$A$1:$A$721,'MASTER TT'!$O$1:$O$5897)</f>
        <v>0</v>
      </c>
      <c r="R172" s="381">
        <f>SUMIF('MASTER TT'!$I$1:$I$5897,$A$1:$A$721,'MASTER TT'!$N$1:$N$5897)</f>
        <v>0</v>
      </c>
      <c r="S172" s="381">
        <f>SUMIF('MASTER TT'!$I$1:$I$5897,$A$1:$A$721,'MASTER TT'!$Q$1:$Q$5897)</f>
        <v>0</v>
      </c>
      <c r="T172" s="381">
        <f>SUMIF('MASTER TT'!$I$1:$I$5897,$A$1:$A$721,'MASTER TT'!$S$1:$S$5897)</f>
        <v>0</v>
      </c>
      <c r="U172" s="381">
        <f>SUMIF('MASTER TT'!$I$1:$I$5897,$A$1:$A$721,'MASTER TT'!$R$1:$R$5897)</f>
        <v>0</v>
      </c>
      <c r="V172" s="381">
        <f>SUMIF('MASTER TT'!$I$1:$I$5897,$A$1:$A$721,'MASTER TT'!$T$1:$T$5897)</f>
        <v>0</v>
      </c>
      <c r="W172" s="381">
        <f>SUMIF('MASTER TT'!$I$1:$I$5897,$A$1:$A$721,'MASTER TT'!$U$1:$U$5897)</f>
        <v>0</v>
      </c>
      <c r="X172" s="381">
        <f>SUMIF('MASTER TT'!$I$1:$I$5897,$A$1:$A$721,'MASTER TT'!$W$1:$W$5897)</f>
        <v>1</v>
      </c>
      <c r="Y172" s="381">
        <f>SUMIF('MASTER TT'!$I$1:$I$5897,$A$1:$A$721,'MASTER TT'!$X$1:$X$5897)</f>
        <v>0</v>
      </c>
      <c r="Z172" s="381">
        <f>SUMIF('MASTER TT'!$I$1:$I$5897,$A$1:$A$721,'MASTER TT'!$Y$1:$Y$5897)</f>
        <v>0</v>
      </c>
      <c r="AA172" s="381">
        <f>SUMIF('MASTER TT'!$I$1:$I$5897,$A$1:$A$721,'MASTER TT'!$Z$1:$Z$5897)</f>
        <v>0</v>
      </c>
      <c r="AB172" s="381">
        <f>SUMIF('MASTER TT'!$I$1:$I$5905,$A$1:$A$721,'MASTER TT'!$V$1:$V$5905)</f>
        <v>0</v>
      </c>
      <c r="AC172" s="381">
        <f>SUMIF('MASTER TT'!$I$1:$I$5905,$A$1:$A$721,'MASTER TT'!$AB$1:$AB$5905)</f>
        <v>0</v>
      </c>
      <c r="AD172" s="381">
        <f>SUMIF('MASTER TT'!$I$1:$I$5905,$A$1:$A$721,'MASTER TT'!$P$1:$P$5905)</f>
        <v>0</v>
      </c>
      <c r="AE172" s="381">
        <f t="shared" si="2"/>
        <v>1</v>
      </c>
      <c r="AF172" s="382" t="e">
        <f t="shared" si="11"/>
        <v>#REF!</v>
      </c>
      <c r="AG172" s="383"/>
    </row>
    <row r="173" spans="1:33" ht="14.25" customHeight="1">
      <c r="A173" s="374" t="s">
        <v>3390</v>
      </c>
      <c r="B173" s="375" t="str">
        <f>VLOOKUP($A$2:$A$1749,'ENTER STAFF #S HERE'!$A$1:$B$5073,2,FALSE)</f>
        <v>C1565</v>
      </c>
      <c r="C173" s="374" t="s">
        <v>6615</v>
      </c>
      <c r="D173" s="374" t="s">
        <v>6591</v>
      </c>
      <c r="E173" s="388"/>
      <c r="F173" s="388"/>
      <c r="G173" s="374" t="s">
        <v>5663</v>
      </c>
      <c r="H173" s="377">
        <f t="shared" si="0"/>
        <v>48</v>
      </c>
      <c r="I173" s="378" t="e">
        <f>SUMIFS('MASTER TT'!$J$2:$J$11126,'MASTER TT'!$I$2:$I$1126,A173:A18549,'MASTER TT'!$L$2:$L$11126,"&gt;0",'MASTER TT'!$AM$2:$AM$11126,"JAN-APRIL 2026")</f>
        <v>#VALUE!</v>
      </c>
      <c r="J173" s="378">
        <f>SUMIFS('MASTER TT'!$J$2:$J$11126,'MASTER TT'!$I$2:$I$11126,A173:A10213,'MASTER TT'!$L$2:$L$11126,"&gt;0",'MASTER TT'!$AM$2:$AM$11126,"MAY-AUG 2025")</f>
        <v>0</v>
      </c>
      <c r="K173" s="378">
        <f>SUMIFS('MASTER TT'!$J$2:$J$11126,'MASTER TT'!$I$2:$I$11126,A173:A10213,'MASTER TT'!$L$2:$L$11126,"&gt;0",'MASTER TT'!$AM$2:$AM$11126,"SEP-DEC 2025")</f>
        <v>0</v>
      </c>
      <c r="L173" s="378" t="e">
        <f t="shared" si="1"/>
        <v>#VALUE!</v>
      </c>
      <c r="M173" s="379">
        <f>SUMIFS('MASTER TT'!$J$2:$J$1126,'MASTER TT'!$I$2:$I$1126,A173:A10213,'MASTER TT'!$L$2:$L$1126,"&gt;0",'MASTER TT'!$AM$2:$AM$1126,"JAN-APRIL 2025",'MASTER TT'!$AC$2:$AC$1126,"SOT")</f>
        <v>0</v>
      </c>
      <c r="N173" s="379">
        <f>SUMIFS('MASTER TT'!$J$2:$J$1126,'MASTER TT'!$I$2:$I$1126,A173:A10213,'MASTER TT'!$L$2:$L$1126,"&gt;0",'MASTER TT'!$AM$2:$AM$1126,"JAN-APRIL 2025",'MASTER TT'!$AC$2:$AC$1126,"SOB")</f>
        <v>0</v>
      </c>
      <c r="O173" s="379">
        <f>SUMIFS('MASTER TT'!$J$2:$J$1126,'MASTER TT'!$I$2:$I$1126,A173:A10213,'MASTER TT'!$L$2:$L$1126,"&gt;0",'MASTER TT'!$AM$2:$AM$1126,"JAN-APRIL 2025",'MASTER TT'!$AC$2:$AC$1126,"SEASS")</f>
        <v>0</v>
      </c>
      <c r="P173" s="379">
        <f>SUMIFS('MASTER TT'!$J$2:$J$1126,'MASTER TT'!$I$2:$I$1126,A173:A10213,'MASTER TT'!$L$2:$L$1126,"&gt;0",'MASTER TT'!$AM$2:$AM$1126,"JAN-APRIL 2025",'MASTER TT'!$AC$2:$AC$1126,"PTTI")</f>
        <v>0</v>
      </c>
      <c r="Q173" s="381">
        <f>SUMIF('MASTER TT'!$I$1:$I$5897,$A$1:$A$721,'MASTER TT'!$O$1:$O$5897)</f>
        <v>0</v>
      </c>
      <c r="R173" s="381">
        <f>SUMIF('MASTER TT'!$I$1:$I$5897,$A$1:$A$721,'MASTER TT'!$N$1:$N$5897)</f>
        <v>0</v>
      </c>
      <c r="S173" s="381">
        <f>SUMIF('MASTER TT'!$I$1:$I$5897,$A$1:$A$721,'MASTER TT'!$Q$1:$Q$5897)</f>
        <v>0</v>
      </c>
      <c r="T173" s="381">
        <f>SUMIF('MASTER TT'!$I$1:$I$5897,$A$1:$A$721,'MASTER TT'!$S$1:$S$5897)</f>
        <v>0</v>
      </c>
      <c r="U173" s="381">
        <f>SUMIF('MASTER TT'!$I$1:$I$5897,$A$1:$A$721,'MASTER TT'!$R$1:$R$5897)</f>
        <v>0</v>
      </c>
      <c r="V173" s="381">
        <f>SUMIF('MASTER TT'!$I$1:$I$5897,$A$1:$A$721,'MASTER TT'!$T$1:$T$5897)</f>
        <v>0</v>
      </c>
      <c r="W173" s="381">
        <f>SUMIF('MASTER TT'!$I$1:$I$5897,$A$1:$A$721,'MASTER TT'!$U$1:$U$5897)</f>
        <v>0</v>
      </c>
      <c r="X173" s="381">
        <f>SUMIF('MASTER TT'!$I$1:$I$5897,$A$1:$A$721,'MASTER TT'!$W$1:$W$5897)</f>
        <v>0</v>
      </c>
      <c r="Y173" s="381">
        <f>SUMIF('MASTER TT'!$I$1:$I$5897,$A$1:$A$721,'MASTER TT'!$X$1:$X$5897)</f>
        <v>0</v>
      </c>
      <c r="Z173" s="381">
        <f>SUMIF('MASTER TT'!$I$1:$I$5897,$A$1:$A$721,'MASTER TT'!$Y$1:$Y$5897)</f>
        <v>0</v>
      </c>
      <c r="AA173" s="381">
        <f>SUMIF('MASTER TT'!$I$1:$I$5897,$A$1:$A$721,'MASTER TT'!$Z$1:$Z$5897)</f>
        <v>0</v>
      </c>
      <c r="AB173" s="381">
        <f>SUMIF('MASTER TT'!$I$1:$I$5905,$A$1:$A$721,'MASTER TT'!$V$1:$V$5905)</f>
        <v>0</v>
      </c>
      <c r="AC173" s="381">
        <f>SUMIF('MASTER TT'!$I$1:$I$5905,$A$1:$A$721,'MASTER TT'!$AB$1:$AB$5905)</f>
        <v>0</v>
      </c>
      <c r="AD173" s="381">
        <f>SUMIF('MASTER TT'!$I$1:$I$5905,$A$1:$A$721,'MASTER TT'!$P$1:$P$5905)</f>
        <v>0</v>
      </c>
      <c r="AE173" s="381">
        <f t="shared" si="2"/>
        <v>0</v>
      </c>
      <c r="AF173" s="382" t="e">
        <f t="shared" si="11"/>
        <v>#REF!</v>
      </c>
      <c r="AG173" s="383"/>
    </row>
    <row r="174" spans="1:33" ht="14.25" customHeight="1">
      <c r="A174" s="374" t="s">
        <v>4368</v>
      </c>
      <c r="B174" s="375">
        <f>VLOOKUP($A$2:$A$1749,'ENTER STAFF #S HERE'!$A$1:$B$5073,2,FALSE)</f>
        <v>0</v>
      </c>
      <c r="C174" s="374" t="s">
        <v>6615</v>
      </c>
      <c r="D174" s="374" t="s">
        <v>6591</v>
      </c>
      <c r="E174" s="388"/>
      <c r="F174" s="388"/>
      <c r="G174" s="374" t="s">
        <v>5663</v>
      </c>
      <c r="H174" s="377">
        <f t="shared" si="0"/>
        <v>48</v>
      </c>
      <c r="I174" s="378" t="e">
        <f>SUMIFS('MASTER TT'!$J$2:$J$11126,'MASTER TT'!$I$2:$I$1126,A174:A18550,'MASTER TT'!$L$2:$L$11126,"&gt;0",'MASTER TT'!$AM$2:$AM$11126,"JAN-APRIL 2026")</f>
        <v>#VALUE!</v>
      </c>
      <c r="J174" s="378">
        <f>SUMIFS('MASTER TT'!$J$2:$J$11126,'MASTER TT'!$I$2:$I$11126,A174:A10214,'MASTER TT'!$L$2:$L$11126,"&gt;0",'MASTER TT'!$AM$2:$AM$11126,"MAY-AUG 2025")</f>
        <v>0</v>
      </c>
      <c r="K174" s="378">
        <f>SUMIFS('MASTER TT'!$J$2:$J$11126,'MASTER TT'!$I$2:$I$11126,A174:A10214,'MASTER TT'!$L$2:$L$11126,"&gt;0",'MASTER TT'!$AM$2:$AM$11126,"SEP-DEC 2025")</f>
        <v>0</v>
      </c>
      <c r="L174" s="378" t="e">
        <f t="shared" si="1"/>
        <v>#VALUE!</v>
      </c>
      <c r="M174" s="379">
        <f>SUMIFS('MASTER TT'!$J$2:$J$1126,'MASTER TT'!$I$2:$I$1126,A174:A10214,'MASTER TT'!$L$2:$L$1126,"&gt;0",'MASTER TT'!$AM$2:$AM$1126,"JAN-APRIL 2025",'MASTER TT'!$AC$2:$AC$1126,"SOT")</f>
        <v>0</v>
      </c>
      <c r="N174" s="379">
        <f>SUMIFS('MASTER TT'!$J$2:$J$1126,'MASTER TT'!$I$2:$I$1126,A174:A10214,'MASTER TT'!$L$2:$L$1126,"&gt;0",'MASTER TT'!$AM$2:$AM$1126,"JAN-APRIL 2025",'MASTER TT'!$AC$2:$AC$1126,"SOB")</f>
        <v>0</v>
      </c>
      <c r="O174" s="379">
        <f>SUMIFS('MASTER TT'!$J$2:$J$1126,'MASTER TT'!$I$2:$I$1126,A174:A10214,'MASTER TT'!$L$2:$L$1126,"&gt;0",'MASTER TT'!$AM$2:$AM$1126,"JAN-APRIL 2025",'MASTER TT'!$AC$2:$AC$1126,"SEASS")</f>
        <v>0</v>
      </c>
      <c r="P174" s="379">
        <f>SUMIFS('MASTER TT'!$J$2:$J$1126,'MASTER TT'!$I$2:$I$1126,A174:A10214,'MASTER TT'!$L$2:$L$1126,"&gt;0",'MASTER TT'!$AM$2:$AM$1126,"JAN-APRIL 2025",'MASTER TT'!$AC$2:$AC$1126,"PTTI")</f>
        <v>0</v>
      </c>
      <c r="Q174" s="381">
        <f>SUMIF('MASTER TT'!$I$1:$I$5897,$A$1:$A$721,'MASTER TT'!$O$1:$O$5897)</f>
        <v>0</v>
      </c>
      <c r="R174" s="381">
        <f>SUMIF('MASTER TT'!$I$1:$I$5897,$A$1:$A$721,'MASTER TT'!$N$1:$N$5897)</f>
        <v>0</v>
      </c>
      <c r="S174" s="381">
        <f>SUMIF('MASTER TT'!$I$1:$I$5897,$A$1:$A$721,'MASTER TT'!$Q$1:$Q$5897)</f>
        <v>0</v>
      </c>
      <c r="T174" s="381">
        <f>SUMIF('MASTER TT'!$I$1:$I$5897,$A$1:$A$721,'MASTER TT'!$S$1:$S$5897)</f>
        <v>0</v>
      </c>
      <c r="U174" s="381">
        <f>SUMIF('MASTER TT'!$I$1:$I$5897,$A$1:$A$721,'MASTER TT'!$R$1:$R$5897)</f>
        <v>0</v>
      </c>
      <c r="V174" s="381">
        <f>SUMIF('MASTER TT'!$I$1:$I$5897,$A$1:$A$721,'MASTER TT'!$T$1:$T$5897)</f>
        <v>0</v>
      </c>
      <c r="W174" s="381">
        <f>SUMIF('MASTER TT'!$I$1:$I$5897,$A$1:$A$721,'MASTER TT'!$U$1:$U$5897)</f>
        <v>0</v>
      </c>
      <c r="X174" s="381">
        <f>SUMIF('MASTER TT'!$I$1:$I$5897,$A$1:$A$721,'MASTER TT'!$W$1:$W$5897)</f>
        <v>0</v>
      </c>
      <c r="Y174" s="381">
        <f>SUMIF('MASTER TT'!$I$1:$I$5897,$A$1:$A$721,'MASTER TT'!$X$1:$X$5897)</f>
        <v>0</v>
      </c>
      <c r="Z174" s="381">
        <f>SUMIF('MASTER TT'!$I$1:$I$5897,$A$1:$A$721,'MASTER TT'!$Y$1:$Y$5897)</f>
        <v>0</v>
      </c>
      <c r="AA174" s="381">
        <f>SUMIF('MASTER TT'!$I$1:$I$5897,$A$1:$A$721,'MASTER TT'!$Z$1:$Z$5897)</f>
        <v>0</v>
      </c>
      <c r="AB174" s="381">
        <f>SUMIF('MASTER TT'!$I$1:$I$5905,$A$1:$A$721,'MASTER TT'!$V$1:$V$5905)</f>
        <v>0</v>
      </c>
      <c r="AC174" s="381">
        <f>SUMIF('MASTER TT'!$I$1:$I$5905,$A$1:$A$721,'MASTER TT'!$AB$1:$AB$5905)</f>
        <v>0</v>
      </c>
      <c r="AD174" s="381">
        <f>SUMIF('MASTER TT'!$I$1:$I$5905,$A$1:$A$721,'MASTER TT'!$P$1:$P$5905)</f>
        <v>0</v>
      </c>
      <c r="AE174" s="381">
        <f t="shared" si="2"/>
        <v>0</v>
      </c>
      <c r="AF174" s="382" t="e">
        <f t="shared" si="11"/>
        <v>#REF!</v>
      </c>
      <c r="AG174" s="383"/>
    </row>
    <row r="175" spans="1:33" ht="14.25" customHeight="1">
      <c r="A175" s="374" t="s">
        <v>4369</v>
      </c>
      <c r="B175" s="375">
        <f>VLOOKUP($A$2:$A$1749,'ENTER STAFF #S HERE'!$A$1:$B$5073,2,FALSE)</f>
        <v>0</v>
      </c>
      <c r="C175" s="374" t="s">
        <v>6615</v>
      </c>
      <c r="D175" s="384" t="s">
        <v>6595</v>
      </c>
      <c r="E175" s="384" t="s">
        <v>6072</v>
      </c>
      <c r="F175" s="388"/>
      <c r="G175" s="374" t="s">
        <v>5663</v>
      </c>
      <c r="H175" s="377">
        <f t="shared" si="0"/>
        <v>48</v>
      </c>
      <c r="I175" s="378" t="e">
        <f>SUMIFS('MASTER TT'!$J$2:$J$11126,'MASTER TT'!$I$2:$I$1126,A175:A18551,'MASTER TT'!$L$2:$L$11126,"&gt;0",'MASTER TT'!$AM$2:$AM$11126,"JAN-APRIL 2026")</f>
        <v>#VALUE!</v>
      </c>
      <c r="J175" s="378">
        <f>SUMIFS('MASTER TT'!$J$2:$J$11126,'MASTER TT'!$I$2:$I$11126,A175:A10215,'MASTER TT'!$L$2:$L$11126,"&gt;0",'MASTER TT'!$AM$2:$AM$11126,"MAY-AUG 2025")</f>
        <v>0</v>
      </c>
      <c r="K175" s="378">
        <f>SUMIFS('MASTER TT'!$J$2:$J$11126,'MASTER TT'!$I$2:$I$11126,A175:A10215,'MASTER TT'!$L$2:$L$11126,"&gt;0",'MASTER TT'!$AM$2:$AM$11126,"SEP-DEC 2025")</f>
        <v>0</v>
      </c>
      <c r="L175" s="378" t="e">
        <f t="shared" si="1"/>
        <v>#VALUE!</v>
      </c>
      <c r="M175" s="379">
        <f>SUMIFS('MASTER TT'!$J$2:$J$1126,'MASTER TT'!$I$2:$I$1126,A175:A10215,'MASTER TT'!$L$2:$L$1126,"&gt;0",'MASTER TT'!$AM$2:$AM$1126,"JAN-APRIL 2025",'MASTER TT'!$AC$2:$AC$1126,"SOT")</f>
        <v>0</v>
      </c>
      <c r="N175" s="379">
        <f>SUMIFS('MASTER TT'!$J$2:$J$1126,'MASTER TT'!$I$2:$I$1126,A175:A10215,'MASTER TT'!$L$2:$L$1126,"&gt;0",'MASTER TT'!$AM$2:$AM$1126,"JAN-APRIL 2025",'MASTER TT'!$AC$2:$AC$1126,"SOB")</f>
        <v>0</v>
      </c>
      <c r="O175" s="379">
        <f>SUMIFS('MASTER TT'!$J$2:$J$1126,'MASTER TT'!$I$2:$I$1126,A175:A10215,'MASTER TT'!$L$2:$L$1126,"&gt;0",'MASTER TT'!$AM$2:$AM$1126,"JAN-APRIL 2025",'MASTER TT'!$AC$2:$AC$1126,"SEASS")</f>
        <v>0</v>
      </c>
      <c r="P175" s="379">
        <f>SUMIFS('MASTER TT'!$J$2:$J$1126,'MASTER TT'!$I$2:$I$1126,A175:A10215,'MASTER TT'!$L$2:$L$1126,"&gt;0",'MASTER TT'!$AM$2:$AM$1126,"JAN-APRIL 2025",'MASTER TT'!$AC$2:$AC$1126,"PTTI")</f>
        <v>0</v>
      </c>
      <c r="Q175" s="381">
        <f>SUMIF('MASTER TT'!$I$1:$I$5897,$A$1:$A$721,'MASTER TT'!$O$1:$O$5897)</f>
        <v>0</v>
      </c>
      <c r="R175" s="381">
        <f>SUMIF('MASTER TT'!$I$1:$I$5897,$A$1:$A$721,'MASTER TT'!$N$1:$N$5897)</f>
        <v>0</v>
      </c>
      <c r="S175" s="381">
        <f>SUMIF('MASTER TT'!$I$1:$I$5897,$A$1:$A$721,'MASTER TT'!$Q$1:$Q$5897)</f>
        <v>0</v>
      </c>
      <c r="T175" s="381">
        <f>SUMIF('MASTER TT'!$I$1:$I$5897,$A$1:$A$721,'MASTER TT'!$S$1:$S$5897)</f>
        <v>0</v>
      </c>
      <c r="U175" s="381">
        <f>SUMIF('MASTER TT'!$I$1:$I$5897,$A$1:$A$721,'MASTER TT'!$R$1:$R$5897)</f>
        <v>0</v>
      </c>
      <c r="V175" s="381">
        <f>SUMIF('MASTER TT'!$I$1:$I$5897,$A$1:$A$721,'MASTER TT'!$T$1:$T$5897)</f>
        <v>0</v>
      </c>
      <c r="W175" s="381">
        <f>SUMIF('MASTER TT'!$I$1:$I$5897,$A$1:$A$721,'MASTER TT'!$U$1:$U$5897)</f>
        <v>0</v>
      </c>
      <c r="X175" s="381">
        <f>SUMIF('MASTER TT'!$I$1:$I$5897,$A$1:$A$721,'MASTER TT'!$W$1:$W$5897)</f>
        <v>0</v>
      </c>
      <c r="Y175" s="381">
        <f>SUMIF('MASTER TT'!$I$1:$I$5897,$A$1:$A$721,'MASTER TT'!$X$1:$X$5897)</f>
        <v>0</v>
      </c>
      <c r="Z175" s="381">
        <f>SUMIF('MASTER TT'!$I$1:$I$5897,$A$1:$A$721,'MASTER TT'!$Y$1:$Y$5897)</f>
        <v>0</v>
      </c>
      <c r="AA175" s="381">
        <f>SUMIF('MASTER TT'!$I$1:$I$5897,$A$1:$A$721,'MASTER TT'!$Z$1:$Z$5897)</f>
        <v>0</v>
      </c>
      <c r="AB175" s="381">
        <f>SUMIF('MASTER TT'!$I$1:$I$5905,$A$1:$A$721,'MASTER TT'!$V$1:$V$5905)</f>
        <v>0</v>
      </c>
      <c r="AC175" s="381">
        <f>SUMIF('MASTER TT'!$I$1:$I$5905,$A$1:$A$721,'MASTER TT'!$AB$1:$AB$5905)</f>
        <v>0</v>
      </c>
      <c r="AD175" s="381">
        <f>SUMIF('MASTER TT'!$I$1:$I$5905,$A$1:$A$721,'MASTER TT'!$P$1:$P$5905)</f>
        <v>0</v>
      </c>
      <c r="AE175" s="381">
        <f t="shared" si="2"/>
        <v>0</v>
      </c>
      <c r="AF175" s="382" t="e">
        <f t="shared" si="11"/>
        <v>#REF!</v>
      </c>
      <c r="AG175" s="383"/>
    </row>
    <row r="176" spans="1:33" ht="14.25" customHeight="1">
      <c r="A176" s="374" t="s">
        <v>4294</v>
      </c>
      <c r="B176" s="375" t="str">
        <f>VLOOKUP($A$2:$A$1749,'ENTER STAFF #S HERE'!$A$1:$B$5073,2,FALSE)</f>
        <v>C1045</v>
      </c>
      <c r="C176" s="374" t="s">
        <v>6586</v>
      </c>
      <c r="D176" s="384" t="s">
        <v>6597</v>
      </c>
      <c r="E176" s="384" t="s">
        <v>6072</v>
      </c>
      <c r="F176" s="384" t="s">
        <v>6600</v>
      </c>
      <c r="G176" s="374" t="s">
        <v>6588</v>
      </c>
      <c r="H176" s="377">
        <f t="shared" si="0"/>
        <v>55</v>
      </c>
      <c r="I176" s="378" t="e">
        <f>SUMIFS('MASTER TT'!$J$2:$J$11126,'MASTER TT'!$I$2:$I$1126,A176:A18552,'MASTER TT'!$L$2:$L$11126,"&gt;0",'MASTER TT'!$AM$2:$AM$11126,"JAN-APRIL 2026")</f>
        <v>#VALUE!</v>
      </c>
      <c r="J176" s="378">
        <f>SUMIFS('MASTER TT'!$J$2:$J$11126,'MASTER TT'!$I$2:$I$11126,A176:A10216,'MASTER TT'!$L$2:$L$11126,"&gt;0",'MASTER TT'!$AM$2:$AM$11126,"MAY-AUG 2025")</f>
        <v>0</v>
      </c>
      <c r="K176" s="378">
        <f>SUMIFS('MASTER TT'!$J$2:$J$11126,'MASTER TT'!$I$2:$I$11126,A176:A10216,'MASTER TT'!$L$2:$L$11126,"&gt;0",'MASTER TT'!$AM$2:$AM$11126,"SEP-DEC 2025")</f>
        <v>0</v>
      </c>
      <c r="L176" s="378" t="e">
        <f t="shared" si="1"/>
        <v>#VALUE!</v>
      </c>
      <c r="M176" s="379">
        <f>SUMIFS('MASTER TT'!$J$2:$J$1126,'MASTER TT'!$I$2:$I$1126,A176:A10216,'MASTER TT'!$L$2:$L$1126,"&gt;0",'MASTER TT'!$AM$2:$AM$1126,"JAN-APRIL 2025",'MASTER TT'!$AC$2:$AC$1126,"SOT")</f>
        <v>0</v>
      </c>
      <c r="N176" s="379">
        <f>SUMIFS('MASTER TT'!$J$2:$J$1126,'MASTER TT'!$I$2:$I$1126,A176:A10216,'MASTER TT'!$L$2:$L$1126,"&gt;0",'MASTER TT'!$AM$2:$AM$1126,"JAN-APRIL 2025",'MASTER TT'!$AC$2:$AC$1126,"SOB")</f>
        <v>0</v>
      </c>
      <c r="O176" s="379">
        <f>SUMIFS('MASTER TT'!$J$2:$J$1126,'MASTER TT'!$I$2:$I$1126,A176:A10216,'MASTER TT'!$L$2:$L$1126,"&gt;0",'MASTER TT'!$AM$2:$AM$1126,"JAN-APRIL 2025",'MASTER TT'!$AC$2:$AC$1126,"SEASS")</f>
        <v>0</v>
      </c>
      <c r="P176" s="379">
        <f>SUMIFS('MASTER TT'!$J$2:$J$1126,'MASTER TT'!$I$2:$I$1126,A176:A10216,'MASTER TT'!$L$2:$L$1126,"&gt;0",'MASTER TT'!$AM$2:$AM$1126,"JAN-APRIL 2025",'MASTER TT'!$AC$2:$AC$1126,"PTTI")</f>
        <v>0</v>
      </c>
      <c r="Q176" s="381">
        <f>SUMIF('MASTER TT'!$I$1:$I$5897,$A$1:$A$721,'MASTER TT'!$O$1:$O$5897)</f>
        <v>0</v>
      </c>
      <c r="R176" s="381">
        <f>SUMIF('MASTER TT'!$I$1:$I$5897,$A$1:$A$721,'MASTER TT'!$N$1:$N$5897)</f>
        <v>0</v>
      </c>
      <c r="S176" s="381">
        <f>SUMIF('MASTER TT'!$I$1:$I$5897,$A$1:$A$721,'MASTER TT'!$Q$1:$Q$5897)</f>
        <v>0</v>
      </c>
      <c r="T176" s="381">
        <f>SUMIF('MASTER TT'!$I$1:$I$5897,$A$1:$A$721,'MASTER TT'!$S$1:$S$5897)</f>
        <v>0</v>
      </c>
      <c r="U176" s="381">
        <f>SUMIF('MASTER TT'!$I$1:$I$5897,$A$1:$A$721,'MASTER TT'!$R$1:$R$5897)</f>
        <v>0</v>
      </c>
      <c r="V176" s="381">
        <f>SUMIF('MASTER TT'!$I$1:$I$5897,$A$1:$A$721,'MASTER TT'!$T$1:$T$5897)</f>
        <v>0</v>
      </c>
      <c r="W176" s="381">
        <f>SUMIF('MASTER TT'!$I$1:$I$5897,$A$1:$A$721,'MASTER TT'!$U$1:$U$5897)</f>
        <v>0</v>
      </c>
      <c r="X176" s="381">
        <f>SUMIF('MASTER TT'!$I$1:$I$5897,$A$1:$A$721,'MASTER TT'!$W$1:$W$5897)</f>
        <v>6</v>
      </c>
      <c r="Y176" s="381">
        <f>SUMIF('MASTER TT'!$I$1:$I$5897,$A$1:$A$721,'MASTER TT'!$X$1:$X$5897)</f>
        <v>0</v>
      </c>
      <c r="Z176" s="381">
        <f>SUMIF('MASTER TT'!$I$1:$I$5897,$A$1:$A$721,'MASTER TT'!$Y$1:$Y$5897)</f>
        <v>0</v>
      </c>
      <c r="AA176" s="381">
        <f>SUMIF('MASTER TT'!$I$1:$I$5897,$A$1:$A$721,'MASTER TT'!$Z$1:$Z$5897)</f>
        <v>0</v>
      </c>
      <c r="AB176" s="381">
        <f>SUMIF('MASTER TT'!$I$1:$I$5905,$A$1:$A$721,'MASTER TT'!$V$1:$V$5905)</f>
        <v>0</v>
      </c>
      <c r="AC176" s="381">
        <f>SUMIF('MASTER TT'!$I$1:$I$5905,$A$1:$A$721,'MASTER TT'!$AB$1:$AB$5905)</f>
        <v>0</v>
      </c>
      <c r="AD176" s="381">
        <f>SUMIF('MASTER TT'!$I$1:$I$5905,$A$1:$A$721,'MASTER TT'!$P$1:$P$5905)</f>
        <v>0</v>
      </c>
      <c r="AE176" s="381">
        <f t="shared" si="2"/>
        <v>6</v>
      </c>
      <c r="AF176" s="382" t="e">
        <f t="shared" si="11"/>
        <v>#REF!</v>
      </c>
      <c r="AG176" s="383"/>
    </row>
    <row r="177" spans="1:33" ht="14.25" customHeight="1">
      <c r="A177" s="374" t="s">
        <v>3649</v>
      </c>
      <c r="B177" s="375">
        <f>VLOOKUP($A$2:$A$1749,'ENTER STAFF #S HERE'!$A$1:$B$5073,2,FALSE)</f>
        <v>98</v>
      </c>
      <c r="C177" s="374" t="s">
        <v>6615</v>
      </c>
      <c r="D177" s="374" t="s">
        <v>6591</v>
      </c>
      <c r="E177" s="384" t="s">
        <v>5640</v>
      </c>
      <c r="F177" s="384" t="s">
        <v>6626</v>
      </c>
      <c r="G177" s="374" t="s">
        <v>63</v>
      </c>
      <c r="H177" s="377">
        <f t="shared" si="0"/>
        <v>72</v>
      </c>
      <c r="I177" s="378" t="e">
        <f>SUMIFS('MASTER TT'!$J$2:$J$11126,'MASTER TT'!$I$2:$I$1126,A177:A18553,'MASTER TT'!$L$2:$L$11126,"&gt;0",'MASTER TT'!$AM$2:$AM$11126,"JAN-APRIL 2026")</f>
        <v>#VALUE!</v>
      </c>
      <c r="J177" s="378">
        <f>SUMIFS('MASTER TT'!$J$2:$J$11126,'MASTER TT'!$I$2:$I$11126,A177:A10217,'MASTER TT'!$L$2:$L$11126,"&gt;0",'MASTER TT'!$AM$2:$AM$11126,"MAY-AUG 2025")</f>
        <v>0</v>
      </c>
      <c r="K177" s="378">
        <f>SUMIFS('MASTER TT'!$J$2:$J$11126,'MASTER TT'!$I$2:$I$11126,A177:A10217,'MASTER TT'!$L$2:$L$11126,"&gt;0",'MASTER TT'!$AM$2:$AM$11126,"SEP-DEC 2025")</f>
        <v>0</v>
      </c>
      <c r="L177" s="378" t="e">
        <f t="shared" si="1"/>
        <v>#VALUE!</v>
      </c>
      <c r="M177" s="379">
        <f>SUMIFS('MASTER TT'!$J$2:$J$1126,'MASTER TT'!$I$2:$I$1126,A177:A10217,'MASTER TT'!$L$2:$L$1126,"&gt;0",'MASTER TT'!$AM$2:$AM$1126,"JAN-APRIL 2025",'MASTER TT'!$AC$2:$AC$1126,"SOT")</f>
        <v>0</v>
      </c>
      <c r="N177" s="379">
        <f>SUMIFS('MASTER TT'!$J$2:$J$1126,'MASTER TT'!$I$2:$I$1126,A177:A10217,'MASTER TT'!$L$2:$L$1126,"&gt;0",'MASTER TT'!$AM$2:$AM$1126,"JAN-APRIL 2025",'MASTER TT'!$AC$2:$AC$1126,"SOB")</f>
        <v>0</v>
      </c>
      <c r="O177" s="379">
        <f>SUMIFS('MASTER TT'!$J$2:$J$1126,'MASTER TT'!$I$2:$I$1126,A177:A10217,'MASTER TT'!$L$2:$L$1126,"&gt;0",'MASTER TT'!$AM$2:$AM$1126,"JAN-APRIL 2025",'MASTER TT'!$AC$2:$AC$1126,"SEASS")</f>
        <v>0</v>
      </c>
      <c r="P177" s="379">
        <f>SUMIFS('MASTER TT'!$J$2:$J$1126,'MASTER TT'!$I$2:$I$1126,A177:A10217,'MASTER TT'!$L$2:$L$1126,"&gt;0",'MASTER TT'!$AM$2:$AM$1126,"JAN-APRIL 2025",'MASTER TT'!$AC$2:$AC$1126,"PTTI")</f>
        <v>0</v>
      </c>
      <c r="Q177" s="381">
        <f>SUMIF('MASTER TT'!$I$1:$I$5897,$A$1:$A$721,'MASTER TT'!$O$1:$O$5897)</f>
        <v>0</v>
      </c>
      <c r="R177" s="381">
        <f>SUMIF('MASTER TT'!$I$1:$I$5897,$A$1:$A$721,'MASTER TT'!$N$1:$N$5897)</f>
        <v>0</v>
      </c>
      <c r="S177" s="381">
        <f>SUMIF('MASTER TT'!$I$1:$I$5897,$A$1:$A$721,'MASTER TT'!$Q$1:$Q$5897)</f>
        <v>0</v>
      </c>
      <c r="T177" s="381">
        <f>SUMIF('MASTER TT'!$I$1:$I$5897,$A$1:$A$721,'MASTER TT'!$S$1:$S$5897)</f>
        <v>0</v>
      </c>
      <c r="U177" s="381">
        <f>SUMIF('MASTER TT'!$I$1:$I$5897,$A$1:$A$721,'MASTER TT'!$R$1:$R$5897)</f>
        <v>0</v>
      </c>
      <c r="V177" s="381">
        <f>SUMIF('MASTER TT'!$I$1:$I$5897,$A$1:$A$721,'MASTER TT'!$T$1:$T$5897)</f>
        <v>0</v>
      </c>
      <c r="W177" s="381">
        <f>SUMIF('MASTER TT'!$I$1:$I$5897,$A$1:$A$721,'MASTER TT'!$U$1:$U$5897)</f>
        <v>0</v>
      </c>
      <c r="X177" s="381">
        <f>SUMIF('MASTER TT'!$I$1:$I$5897,$A$1:$A$721,'MASTER TT'!$W$1:$W$5897)</f>
        <v>0</v>
      </c>
      <c r="Y177" s="381">
        <f>SUMIF('MASTER TT'!$I$1:$I$5897,$A$1:$A$721,'MASTER TT'!$X$1:$X$5897)</f>
        <v>0</v>
      </c>
      <c r="Z177" s="381">
        <f>SUMIF('MASTER TT'!$I$1:$I$5897,$A$1:$A$721,'MASTER TT'!$Y$1:$Y$5897)</f>
        <v>0</v>
      </c>
      <c r="AA177" s="381">
        <f>SUMIF('MASTER TT'!$I$1:$I$5897,$A$1:$A$721,'MASTER TT'!$Z$1:$Z$5897)</f>
        <v>0</v>
      </c>
      <c r="AB177" s="381">
        <f>SUMIF('MASTER TT'!$I$1:$I$5905,$A$1:$A$721,'MASTER TT'!$V$1:$V$5905)</f>
        <v>0</v>
      </c>
      <c r="AC177" s="381">
        <f>SUMIF('MASTER TT'!$I$1:$I$5905,$A$1:$A$721,'MASTER TT'!$AB$1:$AB$5905)</f>
        <v>0</v>
      </c>
      <c r="AD177" s="381">
        <f>SUMIF('MASTER TT'!$I$1:$I$5905,$A$1:$A$721,'MASTER TT'!$P$1:$P$5905)</f>
        <v>0</v>
      </c>
      <c r="AE177" s="381">
        <f t="shared" si="2"/>
        <v>0</v>
      </c>
      <c r="AF177" s="382" t="e">
        <f t="shared" si="11"/>
        <v>#REF!</v>
      </c>
      <c r="AG177" s="383"/>
    </row>
    <row r="178" spans="1:33" ht="14.25" customHeight="1">
      <c r="A178" s="402" t="s">
        <v>3910</v>
      </c>
      <c r="B178" s="375">
        <f>VLOOKUP($A$2:$A$1749,'ENTER STAFF #S HERE'!$A$1:$B$5073,2,FALSE)</f>
        <v>383</v>
      </c>
      <c r="C178" s="374" t="s">
        <v>6615</v>
      </c>
      <c r="D178" s="374" t="s">
        <v>6595</v>
      </c>
      <c r="E178" s="384" t="s">
        <v>6031</v>
      </c>
      <c r="F178" s="384" t="s">
        <v>6627</v>
      </c>
      <c r="G178" s="374" t="s">
        <v>6621</v>
      </c>
      <c r="H178" s="377">
        <f t="shared" si="0"/>
        <v>45</v>
      </c>
      <c r="I178" s="378" t="e">
        <f>SUMIFS('MASTER TT'!$J$2:$J$11126,'MASTER TT'!$I$2:$I$1126,A178:A18554,'MASTER TT'!$L$2:$L$11126,"&gt;0",'MASTER TT'!$AM$2:$AM$11126,"JAN-APRIL 2026")</f>
        <v>#VALUE!</v>
      </c>
      <c r="J178" s="378">
        <f>SUMIFS('MASTER TT'!$J$2:$J$11126,'MASTER TT'!$I$2:$I$11126,A178:A10218,'MASTER TT'!$L$2:$L$11126,"&gt;0",'MASTER TT'!$AM$2:$AM$11126,"MAY-AUG 2025")</f>
        <v>0</v>
      </c>
      <c r="K178" s="378">
        <f>SUMIFS('MASTER TT'!$J$2:$J$11126,'MASTER TT'!$I$2:$I$11126,A178:A10218,'MASTER TT'!$L$2:$L$11126,"&gt;0",'MASTER TT'!$AM$2:$AM$11126,"SEP-DEC 2025")</f>
        <v>0</v>
      </c>
      <c r="L178" s="378" t="e">
        <f t="shared" si="1"/>
        <v>#VALUE!</v>
      </c>
      <c r="M178" s="379">
        <f>SUMIFS('MASTER TT'!$J$2:$J$1126,'MASTER TT'!$I$2:$I$1126,A178:A10218,'MASTER TT'!$L$2:$L$1126,"&gt;0",'MASTER TT'!$AM$2:$AM$1126,"JAN-APRIL 2025",'MASTER TT'!$AC$2:$AC$1126,"SOT")</f>
        <v>0</v>
      </c>
      <c r="N178" s="379">
        <f>SUMIFS('MASTER TT'!$J$2:$J$1126,'MASTER TT'!$I$2:$I$1126,A178:A10218,'MASTER TT'!$L$2:$L$1126,"&gt;0",'MASTER TT'!$AM$2:$AM$1126,"JAN-APRIL 2025",'MASTER TT'!$AC$2:$AC$1126,"SOB")</f>
        <v>0</v>
      </c>
      <c r="O178" s="379">
        <f>SUMIFS('MASTER TT'!$J$2:$J$1126,'MASTER TT'!$I$2:$I$1126,A178:A10218,'MASTER TT'!$L$2:$L$1126,"&gt;0",'MASTER TT'!$AM$2:$AM$1126,"JAN-APRIL 2025",'MASTER TT'!$AC$2:$AC$1126,"SEASS")</f>
        <v>0</v>
      </c>
      <c r="P178" s="379">
        <f>SUMIFS('MASTER TT'!$J$2:$J$1126,'MASTER TT'!$I$2:$I$1126,A178:A10218,'MASTER TT'!$L$2:$L$1126,"&gt;0",'MASTER TT'!$AM$2:$AM$1126,"JAN-APRIL 2025",'MASTER TT'!$AC$2:$AC$1126,"PTTI")</f>
        <v>0</v>
      </c>
      <c r="Q178" s="381">
        <f>SUMIF('MASTER TT'!$I$1:$I$5897,$A$1:$A$721,'MASTER TT'!$O$1:$O$5897)</f>
        <v>0</v>
      </c>
      <c r="R178" s="381">
        <f>SUMIF('MASTER TT'!$I$1:$I$5897,$A$1:$A$721,'MASTER TT'!$N$1:$N$5897)</f>
        <v>0</v>
      </c>
      <c r="S178" s="381">
        <f>SUMIF('MASTER TT'!$I$1:$I$5897,$A$1:$A$721,'MASTER TT'!$Q$1:$Q$5897)</f>
        <v>0</v>
      </c>
      <c r="T178" s="381">
        <f>SUMIF('MASTER TT'!$I$1:$I$5897,$A$1:$A$721,'MASTER TT'!$S$1:$S$5897)</f>
        <v>0</v>
      </c>
      <c r="U178" s="381">
        <f>SUMIF('MASTER TT'!$I$1:$I$5897,$A$1:$A$721,'MASTER TT'!$R$1:$R$5897)</f>
        <v>0</v>
      </c>
      <c r="V178" s="381">
        <f>SUMIF('MASTER TT'!$I$1:$I$5897,$A$1:$A$721,'MASTER TT'!$T$1:$T$5897)</f>
        <v>0</v>
      </c>
      <c r="W178" s="381">
        <f>SUMIF('MASTER TT'!$I$1:$I$5897,$A$1:$A$721,'MASTER TT'!$U$1:$U$5897)</f>
        <v>0</v>
      </c>
      <c r="X178" s="381">
        <f>SUMIF('MASTER TT'!$I$1:$I$5897,$A$1:$A$721,'MASTER TT'!$W$1:$W$5897)</f>
        <v>4</v>
      </c>
      <c r="Y178" s="381">
        <f>SUMIF('MASTER TT'!$I$1:$I$5897,$A$1:$A$721,'MASTER TT'!$X$1:$X$5897)</f>
        <v>0</v>
      </c>
      <c r="Z178" s="381">
        <f>SUMIF('MASTER TT'!$I$1:$I$5897,$A$1:$A$721,'MASTER TT'!$Y$1:$Y$5897)</f>
        <v>0</v>
      </c>
      <c r="AA178" s="381">
        <f>SUMIF('MASTER TT'!$I$1:$I$5897,$A$1:$A$721,'MASTER TT'!$Z$1:$Z$5897)</f>
        <v>0</v>
      </c>
      <c r="AB178" s="381">
        <f>SUMIF('MASTER TT'!$I$1:$I$5905,$A$1:$A$721,'MASTER TT'!$V$1:$V$5905)</f>
        <v>0</v>
      </c>
      <c r="AC178" s="381">
        <f>SUMIF('MASTER TT'!$I$1:$I$5905,$A$1:$A$721,'MASTER TT'!$AB$1:$AB$5905)</f>
        <v>0</v>
      </c>
      <c r="AD178" s="381">
        <f>SUMIF('MASTER TT'!$I$1:$I$5905,$A$1:$A$721,'MASTER TT'!$P$1:$P$5905)</f>
        <v>0</v>
      </c>
      <c r="AE178" s="381">
        <f t="shared" si="2"/>
        <v>4</v>
      </c>
      <c r="AF178" s="382" t="e">
        <f t="shared" si="11"/>
        <v>#REF!</v>
      </c>
      <c r="AG178" s="383"/>
    </row>
    <row r="179" spans="1:33" ht="14.25" customHeight="1">
      <c r="A179" s="374" t="s">
        <v>3493</v>
      </c>
      <c r="B179" s="375" t="str">
        <f>VLOOKUP($A$2:$A$1749,'ENTER STAFF #S HERE'!$A$1:$B$5073,2,FALSE)</f>
        <v>C1413</v>
      </c>
      <c r="C179" s="374" t="s">
        <v>6586</v>
      </c>
      <c r="D179" s="374" t="s">
        <v>6591</v>
      </c>
      <c r="E179" s="384" t="s">
        <v>6598</v>
      </c>
      <c r="F179" s="384" t="s">
        <v>6628</v>
      </c>
      <c r="G179" s="374" t="s">
        <v>5663</v>
      </c>
      <c r="H179" s="377">
        <f t="shared" si="0"/>
        <v>48</v>
      </c>
      <c r="I179" s="378" t="e">
        <f>SUMIFS('MASTER TT'!$J$2:$J$11126,'MASTER TT'!$I$2:$I$1126,A179:A18555,'MASTER TT'!$L$2:$L$11126,"&gt;0",'MASTER TT'!$AM$2:$AM$11126,"JAN-APRIL 2026")</f>
        <v>#VALUE!</v>
      </c>
      <c r="J179" s="378">
        <f>SUMIFS('MASTER TT'!$J$2:$J$11126,'MASTER TT'!$I$2:$I$11126,A179:A10219,'MASTER TT'!$L$2:$L$11126,"&gt;0",'MASTER TT'!$AM$2:$AM$11126,"MAY-AUG 2025")</f>
        <v>0</v>
      </c>
      <c r="K179" s="378">
        <f>SUMIFS('MASTER TT'!$J$2:$J$11126,'MASTER TT'!$I$2:$I$11126,A179:A10219,'MASTER TT'!$L$2:$L$11126,"&gt;0",'MASTER TT'!$AM$2:$AM$11126,"SEP-DEC 2025")</f>
        <v>0</v>
      </c>
      <c r="L179" s="378" t="e">
        <f t="shared" si="1"/>
        <v>#VALUE!</v>
      </c>
      <c r="M179" s="379">
        <f>SUMIFS('MASTER TT'!$J$2:$J$1126,'MASTER TT'!$I$2:$I$1126,A179:A10219,'MASTER TT'!$L$2:$L$1126,"&gt;0",'MASTER TT'!$AM$2:$AM$1126,"JAN-APRIL 2025",'MASTER TT'!$AC$2:$AC$1126,"SOT")</f>
        <v>0</v>
      </c>
      <c r="N179" s="379">
        <f>SUMIFS('MASTER TT'!$J$2:$J$1126,'MASTER TT'!$I$2:$I$1126,A179:A10219,'MASTER TT'!$L$2:$L$1126,"&gt;0",'MASTER TT'!$AM$2:$AM$1126,"JAN-APRIL 2025",'MASTER TT'!$AC$2:$AC$1126,"SOB")</f>
        <v>0</v>
      </c>
      <c r="O179" s="379">
        <f>SUMIFS('MASTER TT'!$J$2:$J$1126,'MASTER TT'!$I$2:$I$1126,A179:A10219,'MASTER TT'!$L$2:$L$1126,"&gt;0",'MASTER TT'!$AM$2:$AM$1126,"JAN-APRIL 2025",'MASTER TT'!$AC$2:$AC$1126,"SEASS")</f>
        <v>0</v>
      </c>
      <c r="P179" s="379">
        <f>SUMIFS('MASTER TT'!$J$2:$J$1126,'MASTER TT'!$I$2:$I$1126,A179:A10219,'MASTER TT'!$L$2:$L$1126,"&gt;0",'MASTER TT'!$AM$2:$AM$1126,"JAN-APRIL 2025",'MASTER TT'!$AC$2:$AC$1126,"PTTI")</f>
        <v>0</v>
      </c>
      <c r="Q179" s="381">
        <f>SUMIF('MASTER TT'!$I$1:$I$5897,$A$1:$A$721,'MASTER TT'!$O$1:$O$5897)</f>
        <v>0</v>
      </c>
      <c r="R179" s="381">
        <f>SUMIF('MASTER TT'!$I$1:$I$5897,$A$1:$A$721,'MASTER TT'!$N$1:$N$5897)</f>
        <v>0</v>
      </c>
      <c r="S179" s="381">
        <f>SUMIF('MASTER TT'!$I$1:$I$5897,$A$1:$A$721,'MASTER TT'!$Q$1:$Q$5897)</f>
        <v>0</v>
      </c>
      <c r="T179" s="381">
        <f>SUMIF('MASTER TT'!$I$1:$I$5897,$A$1:$A$721,'MASTER TT'!$S$1:$S$5897)</f>
        <v>0</v>
      </c>
      <c r="U179" s="381">
        <f>SUMIF('MASTER TT'!$I$1:$I$5897,$A$1:$A$721,'MASTER TT'!$R$1:$R$5897)</f>
        <v>0</v>
      </c>
      <c r="V179" s="381">
        <f>SUMIF('MASTER TT'!$I$1:$I$5897,$A$1:$A$721,'MASTER TT'!$T$1:$T$5897)</f>
        <v>0</v>
      </c>
      <c r="W179" s="381">
        <f>SUMIF('MASTER TT'!$I$1:$I$5897,$A$1:$A$721,'MASTER TT'!$U$1:$U$5897)</f>
        <v>0</v>
      </c>
      <c r="X179" s="381">
        <f>SUMIF('MASTER TT'!$I$1:$I$5897,$A$1:$A$721,'MASTER TT'!$W$1:$W$5897)</f>
        <v>0</v>
      </c>
      <c r="Y179" s="381">
        <f>SUMIF('MASTER TT'!$I$1:$I$5897,$A$1:$A$721,'MASTER TT'!$X$1:$X$5897)</f>
        <v>0</v>
      </c>
      <c r="Z179" s="381">
        <f>SUMIF('MASTER TT'!$I$1:$I$5897,$A$1:$A$721,'MASTER TT'!$Y$1:$Y$5897)</f>
        <v>0</v>
      </c>
      <c r="AA179" s="381">
        <f>SUMIF('MASTER TT'!$I$1:$I$5897,$A$1:$A$721,'MASTER TT'!$Z$1:$Z$5897)</f>
        <v>0</v>
      </c>
      <c r="AB179" s="381">
        <f>SUMIF('MASTER TT'!$I$1:$I$5905,$A$1:$A$721,'MASTER TT'!$V$1:$V$5905)</f>
        <v>0</v>
      </c>
      <c r="AC179" s="381">
        <f>SUMIF('MASTER TT'!$I$1:$I$5905,$A$1:$A$721,'MASTER TT'!$AB$1:$AB$5905)</f>
        <v>0</v>
      </c>
      <c r="AD179" s="381">
        <f>SUMIF('MASTER TT'!$I$1:$I$5905,$A$1:$A$721,'MASTER TT'!$P$1:$P$5905)</f>
        <v>0</v>
      </c>
      <c r="AE179" s="381">
        <f t="shared" si="2"/>
        <v>0</v>
      </c>
      <c r="AF179" s="382" t="e">
        <f t="shared" si="11"/>
        <v>#REF!</v>
      </c>
      <c r="AG179" s="383"/>
    </row>
    <row r="180" spans="1:33" ht="14.25" customHeight="1">
      <c r="A180" s="374" t="s">
        <v>4019</v>
      </c>
      <c r="B180" s="375" t="str">
        <f>VLOOKUP($A$2:$A$1749,'ENTER STAFF #S HERE'!$A$1:$B$5073,2,FALSE)</f>
        <v>C1404</v>
      </c>
      <c r="C180" s="374" t="s">
        <v>6583</v>
      </c>
      <c r="D180" s="374" t="s">
        <v>460</v>
      </c>
      <c r="E180" s="388"/>
      <c r="F180" s="388"/>
      <c r="G180" s="374" t="s">
        <v>6604</v>
      </c>
      <c r="H180" s="377">
        <f t="shared" si="0"/>
        <v>94</v>
      </c>
      <c r="I180" s="378" t="e">
        <f>SUMIFS('MASTER TT'!$J$2:$J$11126,'MASTER TT'!$I$2:$I$1126,A180:A18556,'MASTER TT'!$L$2:$L$11126,"&gt;0",'MASTER TT'!$AM$2:$AM$11126,"JAN-APRIL 2026")</f>
        <v>#VALUE!</v>
      </c>
      <c r="J180" s="378">
        <f>SUMIFS('MASTER TT'!$J$2:$J$11126,'MASTER TT'!$I$2:$I$11126,A180:A10220,'MASTER TT'!$L$2:$L$11126,"&gt;0",'MASTER TT'!$AM$2:$AM$11126,"MAY-AUG 2025")</f>
        <v>0</v>
      </c>
      <c r="K180" s="378">
        <f>SUMIFS('MASTER TT'!$J$2:$J$11126,'MASTER TT'!$I$2:$I$11126,A180:A10220,'MASTER TT'!$L$2:$L$11126,"&gt;0",'MASTER TT'!$AM$2:$AM$11126,"SEP-DEC 2025")</f>
        <v>0</v>
      </c>
      <c r="L180" s="378" t="e">
        <f t="shared" si="1"/>
        <v>#VALUE!</v>
      </c>
      <c r="M180" s="379">
        <f>SUMIFS('MASTER TT'!$J$2:$J$1126,'MASTER TT'!$I$2:$I$1126,A180:A10220,'MASTER TT'!$L$2:$L$1126,"&gt;0",'MASTER TT'!$AM$2:$AM$1126,"JAN-APRIL 2025",'MASTER TT'!$AC$2:$AC$1126,"SOT")</f>
        <v>0</v>
      </c>
      <c r="N180" s="379">
        <f>SUMIFS('MASTER TT'!$J$2:$J$1126,'MASTER TT'!$I$2:$I$1126,A180:A10220,'MASTER TT'!$L$2:$L$1126,"&gt;0",'MASTER TT'!$AM$2:$AM$1126,"JAN-APRIL 2025",'MASTER TT'!$AC$2:$AC$1126,"SOB")</f>
        <v>0</v>
      </c>
      <c r="O180" s="379">
        <f>SUMIFS('MASTER TT'!$J$2:$J$1126,'MASTER TT'!$I$2:$I$1126,A180:A10220,'MASTER TT'!$L$2:$L$1126,"&gt;0",'MASTER TT'!$AM$2:$AM$1126,"JAN-APRIL 2025",'MASTER TT'!$AC$2:$AC$1126,"SEASS")</f>
        <v>0</v>
      </c>
      <c r="P180" s="379">
        <f>SUMIFS('MASTER TT'!$J$2:$J$1126,'MASTER TT'!$I$2:$I$1126,A180:A10220,'MASTER TT'!$L$2:$L$1126,"&gt;0",'MASTER TT'!$AM$2:$AM$1126,"JAN-APRIL 2025",'MASTER TT'!$AC$2:$AC$1126,"PTTI")</f>
        <v>0</v>
      </c>
      <c r="Q180" s="381">
        <f>SUMIF('MASTER TT'!$I$1:$I$5897,$A$1:$A$721,'MASTER TT'!$O$1:$O$5897)</f>
        <v>0</v>
      </c>
      <c r="R180" s="381">
        <f>SUMIF('MASTER TT'!$I$1:$I$5897,$A$1:$A$721,'MASTER TT'!$N$1:$N$5897)</f>
        <v>0</v>
      </c>
      <c r="S180" s="381">
        <f>SUMIF('MASTER TT'!$I$1:$I$5897,$A$1:$A$721,'MASTER TT'!$Q$1:$Q$5897)</f>
        <v>0</v>
      </c>
      <c r="T180" s="381">
        <f>SUMIF('MASTER TT'!$I$1:$I$5897,$A$1:$A$721,'MASTER TT'!$S$1:$S$5897)</f>
        <v>0</v>
      </c>
      <c r="U180" s="381">
        <f>SUMIF('MASTER TT'!$I$1:$I$5897,$A$1:$A$721,'MASTER TT'!$R$1:$R$5897)</f>
        <v>0</v>
      </c>
      <c r="V180" s="381">
        <f>SUMIF('MASTER TT'!$I$1:$I$5897,$A$1:$A$721,'MASTER TT'!$T$1:$T$5897)</f>
        <v>0</v>
      </c>
      <c r="W180" s="381">
        <f>SUMIF('MASTER TT'!$I$1:$I$5897,$A$1:$A$721,'MASTER TT'!$U$1:$U$5897)</f>
        <v>0</v>
      </c>
      <c r="X180" s="381">
        <f>SUMIF('MASTER TT'!$I$1:$I$5897,$A$1:$A$721,'MASTER TT'!$W$1:$W$5897)</f>
        <v>0</v>
      </c>
      <c r="Y180" s="381">
        <f>SUMIF('MASTER TT'!$I$1:$I$5897,$A$1:$A$721,'MASTER TT'!$X$1:$X$5897)</f>
        <v>0</v>
      </c>
      <c r="Z180" s="381">
        <f>SUMIF('MASTER TT'!$I$1:$I$5897,$A$1:$A$721,'MASTER TT'!$Y$1:$Y$5897)</f>
        <v>0</v>
      </c>
      <c r="AA180" s="381">
        <f>SUMIF('MASTER TT'!$I$1:$I$5897,$A$1:$A$721,'MASTER TT'!$Z$1:$Z$5897)</f>
        <v>0</v>
      </c>
      <c r="AB180" s="381">
        <f>SUMIF('MASTER TT'!$I$1:$I$5905,$A$1:$A$721,'MASTER TT'!$V$1:$V$5905)</f>
        <v>0</v>
      </c>
      <c r="AC180" s="381">
        <f>SUMIF('MASTER TT'!$I$1:$I$5905,$A$1:$A$721,'MASTER TT'!$AB$1:$AB$5905)</f>
        <v>0</v>
      </c>
      <c r="AD180" s="381">
        <f>SUMIF('MASTER TT'!$I$1:$I$5905,$A$1:$A$721,'MASTER TT'!$P$1:$P$5905)</f>
        <v>0</v>
      </c>
      <c r="AE180" s="381">
        <f t="shared" si="2"/>
        <v>0</v>
      </c>
      <c r="AF180" s="382" t="e">
        <f t="shared" si="11"/>
        <v>#REF!</v>
      </c>
      <c r="AG180" s="383"/>
    </row>
    <row r="181" spans="1:33" ht="14.25" customHeight="1">
      <c r="A181" s="374" t="s">
        <v>3650</v>
      </c>
      <c r="B181" s="375">
        <f>VLOOKUP($A$2:$A$1749,'ENTER STAFF #S HERE'!$A$1:$B$5073,2,FALSE)</f>
        <v>308</v>
      </c>
      <c r="C181" s="374" t="s">
        <v>6586</v>
      </c>
      <c r="D181" s="384" t="s">
        <v>460</v>
      </c>
      <c r="E181" s="388"/>
      <c r="F181" s="388"/>
      <c r="G181" s="374" t="s">
        <v>6604</v>
      </c>
      <c r="H181" s="377">
        <f t="shared" si="0"/>
        <v>94</v>
      </c>
      <c r="I181" s="378" t="e">
        <f>SUMIFS('MASTER TT'!$J$2:$J$11126,'MASTER TT'!$I$2:$I$1126,A181:A18557,'MASTER TT'!$L$2:$L$11126,"&gt;0",'MASTER TT'!$AM$2:$AM$11126,"JAN-APRIL 2026")</f>
        <v>#VALUE!</v>
      </c>
      <c r="J181" s="378">
        <f>SUMIFS('MASTER TT'!$J$2:$J$11126,'MASTER TT'!$I$2:$I$11126,A181:A10221,'MASTER TT'!$L$2:$L$11126,"&gt;0",'MASTER TT'!$AM$2:$AM$11126,"MAY-AUG 2025")</f>
        <v>0</v>
      </c>
      <c r="K181" s="378">
        <f>SUMIFS('MASTER TT'!$J$2:$J$11126,'MASTER TT'!$I$2:$I$11126,A181:A10221,'MASTER TT'!$L$2:$L$11126,"&gt;0",'MASTER TT'!$AM$2:$AM$11126,"SEP-DEC 2025")</f>
        <v>0</v>
      </c>
      <c r="L181" s="378" t="e">
        <f t="shared" si="1"/>
        <v>#VALUE!</v>
      </c>
      <c r="M181" s="379">
        <f>SUMIFS('MASTER TT'!$J$2:$J$1126,'MASTER TT'!$I$2:$I$1126,A181:A10221,'MASTER TT'!$L$2:$L$1126,"&gt;0",'MASTER TT'!$AM$2:$AM$1126,"JAN-APRIL 2025",'MASTER TT'!$AC$2:$AC$1126,"SOT")</f>
        <v>0</v>
      </c>
      <c r="N181" s="379">
        <f>SUMIFS('MASTER TT'!$J$2:$J$1126,'MASTER TT'!$I$2:$I$1126,A181:A10221,'MASTER TT'!$L$2:$L$1126,"&gt;0",'MASTER TT'!$AM$2:$AM$1126,"JAN-APRIL 2025",'MASTER TT'!$AC$2:$AC$1126,"SOB")</f>
        <v>0</v>
      </c>
      <c r="O181" s="379">
        <f>SUMIFS('MASTER TT'!$J$2:$J$1126,'MASTER TT'!$I$2:$I$1126,A181:A10221,'MASTER TT'!$L$2:$L$1126,"&gt;0",'MASTER TT'!$AM$2:$AM$1126,"JAN-APRIL 2025",'MASTER TT'!$AC$2:$AC$1126,"SEASS")</f>
        <v>0</v>
      </c>
      <c r="P181" s="379">
        <f>SUMIFS('MASTER TT'!$J$2:$J$1126,'MASTER TT'!$I$2:$I$1126,A181:A10221,'MASTER TT'!$L$2:$L$1126,"&gt;0",'MASTER TT'!$AM$2:$AM$1126,"JAN-APRIL 2025",'MASTER TT'!$AC$2:$AC$1126,"PTTI")</f>
        <v>0</v>
      </c>
      <c r="Q181" s="381">
        <f>SUMIF('MASTER TT'!$I$1:$I$5897,$A$1:$A$721,'MASTER TT'!$O$1:$O$5897)</f>
        <v>0</v>
      </c>
      <c r="R181" s="381">
        <f>SUMIF('MASTER TT'!$I$1:$I$5897,$A$1:$A$721,'MASTER TT'!$N$1:$N$5897)</f>
        <v>0</v>
      </c>
      <c r="S181" s="381">
        <f>SUMIF('MASTER TT'!$I$1:$I$5897,$A$1:$A$721,'MASTER TT'!$Q$1:$Q$5897)</f>
        <v>0</v>
      </c>
      <c r="T181" s="381">
        <f>SUMIF('MASTER TT'!$I$1:$I$5897,$A$1:$A$721,'MASTER TT'!$S$1:$S$5897)</f>
        <v>0</v>
      </c>
      <c r="U181" s="381">
        <f>SUMIF('MASTER TT'!$I$1:$I$5897,$A$1:$A$721,'MASTER TT'!$R$1:$R$5897)</f>
        <v>0</v>
      </c>
      <c r="V181" s="381">
        <f>SUMIF('MASTER TT'!$I$1:$I$5897,$A$1:$A$721,'MASTER TT'!$T$1:$T$5897)</f>
        <v>0</v>
      </c>
      <c r="W181" s="381">
        <f>SUMIF('MASTER TT'!$I$1:$I$5897,$A$1:$A$721,'MASTER TT'!$U$1:$U$5897)</f>
        <v>0</v>
      </c>
      <c r="X181" s="381">
        <f>SUMIF('MASTER TT'!$I$1:$I$5897,$A$1:$A$721,'MASTER TT'!$W$1:$W$5897)</f>
        <v>2</v>
      </c>
      <c r="Y181" s="381">
        <f>SUMIF('MASTER TT'!$I$1:$I$5897,$A$1:$A$721,'MASTER TT'!$X$1:$X$5897)</f>
        <v>0</v>
      </c>
      <c r="Z181" s="381">
        <f>SUMIF('MASTER TT'!$I$1:$I$5897,$A$1:$A$721,'MASTER TT'!$Y$1:$Y$5897)</f>
        <v>0</v>
      </c>
      <c r="AA181" s="381">
        <f>SUMIF('MASTER TT'!$I$1:$I$5897,$A$1:$A$721,'MASTER TT'!$Z$1:$Z$5897)</f>
        <v>0</v>
      </c>
      <c r="AB181" s="381">
        <f>SUMIF('MASTER TT'!$I$1:$I$5905,$A$1:$A$721,'MASTER TT'!$V$1:$V$5905)</f>
        <v>0</v>
      </c>
      <c r="AC181" s="381">
        <f>SUMIF('MASTER TT'!$I$1:$I$5905,$A$1:$A$721,'MASTER TT'!$AB$1:$AB$5905)</f>
        <v>0</v>
      </c>
      <c r="AD181" s="381">
        <f>SUMIF('MASTER TT'!$I$1:$I$5905,$A$1:$A$721,'MASTER TT'!$P$1:$P$5905)</f>
        <v>0</v>
      </c>
      <c r="AE181" s="381">
        <f t="shared" si="2"/>
        <v>2</v>
      </c>
      <c r="AF181" s="382" t="e">
        <f t="shared" si="11"/>
        <v>#REF!</v>
      </c>
      <c r="AG181" s="383"/>
    </row>
    <row r="182" spans="1:33" ht="14.25" customHeight="1">
      <c r="A182" s="374" t="s">
        <v>4023</v>
      </c>
      <c r="B182" s="375" t="str">
        <f>VLOOKUP($A$2:$A$1749,'ENTER STAFF #S HERE'!$A$1:$B$5073,2,FALSE)</f>
        <v>C1145</v>
      </c>
      <c r="C182" s="374" t="s">
        <v>6586</v>
      </c>
      <c r="D182" s="374" t="s">
        <v>460</v>
      </c>
      <c r="E182" s="388"/>
      <c r="F182" s="388"/>
      <c r="G182" s="374" t="s">
        <v>6629</v>
      </c>
      <c r="H182" s="377">
        <f t="shared" si="0"/>
        <v>106</v>
      </c>
      <c r="I182" s="378" t="e">
        <f>SUMIFS('MASTER TT'!$J$2:$J$11126,'MASTER TT'!$I$2:$I$1126,A182:A18558,'MASTER TT'!$L$2:$L$11126,"&gt;0",'MASTER TT'!$AM$2:$AM$11126,"JAN-APRIL 2026")</f>
        <v>#VALUE!</v>
      </c>
      <c r="J182" s="378">
        <f>SUMIFS('MASTER TT'!$J$2:$J$11126,'MASTER TT'!$I$2:$I$11126,A182:A10222,'MASTER TT'!$L$2:$L$11126,"&gt;0",'MASTER TT'!$AM$2:$AM$11126,"MAY-AUG 2025")</f>
        <v>0</v>
      </c>
      <c r="K182" s="378">
        <f>SUMIFS('MASTER TT'!$J$2:$J$11126,'MASTER TT'!$I$2:$I$11126,A182:A10222,'MASTER TT'!$L$2:$L$11126,"&gt;0",'MASTER TT'!$AM$2:$AM$11126,"SEP-DEC 2025")</f>
        <v>0</v>
      </c>
      <c r="L182" s="378" t="e">
        <f t="shared" si="1"/>
        <v>#VALUE!</v>
      </c>
      <c r="M182" s="379">
        <f>SUMIFS('MASTER TT'!$J$2:$J$1126,'MASTER TT'!$I$2:$I$1126,A182:A10223,'MASTER TT'!$L$2:$L$1126,"&gt;0",'MASTER TT'!$AM$2:$AM$1126,"JAN-APRIL 2025",'MASTER TT'!$AC$2:$AC$1126,"SOT")</f>
        <v>0</v>
      </c>
      <c r="N182" s="379">
        <f>SUMIFS('MASTER TT'!$J$2:$J$1126,'MASTER TT'!$I$2:$I$1126,A182:A10223,'MASTER TT'!$L$2:$L$1126,"&gt;0",'MASTER TT'!$AM$2:$AM$1126,"JAN-APRIL 2025",'MASTER TT'!$AC$2:$AC$1126,"SOB")</f>
        <v>0</v>
      </c>
      <c r="O182" s="379">
        <f>SUMIFS('MASTER TT'!$J$2:$J$1126,'MASTER TT'!$I$2:$I$1126,A182:A10223,'MASTER TT'!$L$2:$L$1126,"&gt;0",'MASTER TT'!$AM$2:$AM$1126,"JAN-APRIL 2025",'MASTER TT'!$AC$2:$AC$1126,"SEASS")</f>
        <v>0</v>
      </c>
      <c r="P182" s="379">
        <f>SUMIFS('MASTER TT'!$J$2:$J$1126,'MASTER TT'!$I$2:$I$1126,A182:A10223,'MASTER TT'!$L$2:$L$1126,"&gt;0",'MASTER TT'!$AM$2:$AM$1126,"JAN-APRIL 2025",'MASTER TT'!$AC$2:$AC$1126,"PTTI")</f>
        <v>0</v>
      </c>
      <c r="Q182" s="381">
        <f>SUMIF('MASTER TT'!$I$1:$I$5897,$A$1:$A$721,'MASTER TT'!$O$1:$O$5897)</f>
        <v>0</v>
      </c>
      <c r="R182" s="381">
        <f>SUMIF('MASTER TT'!$I$1:$I$5897,$A$1:$A$721,'MASTER TT'!$N$1:$N$5897)</f>
        <v>0</v>
      </c>
      <c r="S182" s="381">
        <f>SUMIF('MASTER TT'!$I$1:$I$5897,$A$1:$A$721,'MASTER TT'!$Q$1:$Q$5897)</f>
        <v>0</v>
      </c>
      <c r="T182" s="381">
        <f>SUMIF('MASTER TT'!$I$1:$I$5897,$A$1:$A$721,'MASTER TT'!$S$1:$S$5897)</f>
        <v>0</v>
      </c>
      <c r="U182" s="381">
        <f>SUMIF('MASTER TT'!$I$1:$I$5897,$A$1:$A$721,'MASTER TT'!$R$1:$R$5897)</f>
        <v>0</v>
      </c>
      <c r="V182" s="381">
        <f>SUMIF('MASTER TT'!$I$1:$I$5897,$A$1:$A$721,'MASTER TT'!$T$1:$T$5897)</f>
        <v>0</v>
      </c>
      <c r="W182" s="381">
        <f>SUMIF('MASTER TT'!$I$1:$I$5897,$A$1:$A$721,'MASTER TT'!$U$1:$U$5897)</f>
        <v>0</v>
      </c>
      <c r="X182" s="381">
        <f>SUMIF('MASTER TT'!$I$1:$I$5897,$A$1:$A$721,'MASTER TT'!$W$1:$W$5897)</f>
        <v>0</v>
      </c>
      <c r="Y182" s="381">
        <f>SUMIF('MASTER TT'!$I$1:$I$5897,$A$1:$A$721,'MASTER TT'!$X$1:$X$5897)</f>
        <v>0</v>
      </c>
      <c r="Z182" s="381">
        <f>SUMIF('MASTER TT'!$I$1:$I$5897,$A$1:$A$721,'MASTER TT'!$Y$1:$Y$5897)</f>
        <v>0</v>
      </c>
      <c r="AA182" s="381">
        <f>SUMIF('MASTER TT'!$I$1:$I$5897,$A$1:$A$721,'MASTER TT'!$Z$1:$Z$5897)</f>
        <v>0</v>
      </c>
      <c r="AB182" s="381">
        <f>SUMIF('MASTER TT'!$I$1:$I$5905,$A$1:$A$721,'MASTER TT'!$V$1:$V$5905)</f>
        <v>0</v>
      </c>
      <c r="AC182" s="381">
        <f>SUMIF('MASTER TT'!$I$1:$I$5905,$A$1:$A$721,'MASTER TT'!$AB$1:$AB$5905)</f>
        <v>0</v>
      </c>
      <c r="AD182" s="381">
        <f>SUMIF('MASTER TT'!$I$1:$I$5905,$A$1:$A$721,'MASTER TT'!$P$1:$P$5905)</f>
        <v>0</v>
      </c>
      <c r="AE182" s="381">
        <f t="shared" si="2"/>
        <v>0</v>
      </c>
      <c r="AF182" s="382" t="e">
        <f t="shared" si="11"/>
        <v>#REF!</v>
      </c>
      <c r="AG182" s="383"/>
    </row>
    <row r="183" spans="1:33" ht="14.25" customHeight="1">
      <c r="A183" s="374" t="s">
        <v>4370</v>
      </c>
      <c r="B183" s="375">
        <f>VLOOKUP($A$2:$A$1749,'ENTER STAFF #S HERE'!$A$1:$B$5073,2,FALSE)</f>
        <v>0</v>
      </c>
      <c r="C183" s="374" t="s">
        <v>6586</v>
      </c>
      <c r="D183" s="384" t="s">
        <v>6595</v>
      </c>
      <c r="E183" s="384" t="s">
        <v>6072</v>
      </c>
      <c r="F183" s="374" t="s">
        <v>6606</v>
      </c>
      <c r="G183" s="374" t="s">
        <v>5663</v>
      </c>
      <c r="H183" s="377">
        <f t="shared" si="0"/>
        <v>48</v>
      </c>
      <c r="I183" s="378" t="e">
        <f>SUMIFS('MASTER TT'!$J$2:$J$11126,'MASTER TT'!$I$2:$I$1126,A183:A18559,'MASTER TT'!$L$2:$L$11126,"&gt;0",'MASTER TT'!$AM$2:$AM$11126,"JAN-APRIL 2026")</f>
        <v>#VALUE!</v>
      </c>
      <c r="J183" s="378">
        <f>SUMIFS('MASTER TT'!$J$2:$J$11126,'MASTER TT'!$I$2:$I$11126,A183:A10223,'MASTER TT'!$L$2:$L$11126,"&gt;0",'MASTER TT'!$AM$2:$AM$11126,"MAY-AUG 2025")</f>
        <v>0</v>
      </c>
      <c r="K183" s="378">
        <f>SUMIFS('MASTER TT'!$J$2:$J$11126,'MASTER TT'!$I$2:$I$11126,A183:A10223,'MASTER TT'!$L$2:$L$11126,"&gt;0",'MASTER TT'!$AM$2:$AM$11126,"SEP-DEC 2025")</f>
        <v>0</v>
      </c>
      <c r="L183" s="378" t="e">
        <f t="shared" si="1"/>
        <v>#VALUE!</v>
      </c>
      <c r="M183" s="379">
        <f>SUMIFS('MASTER TT'!$J$2:$J$1126,'MASTER TT'!$I$2:$I$1126,A183:A10224,'MASTER TT'!$L$2:$L$1126,"&gt;0",'MASTER TT'!$AM$2:$AM$1126,"JAN-APRIL 2025",'MASTER TT'!$AC$2:$AC$1126,"SOT")</f>
        <v>0</v>
      </c>
      <c r="N183" s="379">
        <f>SUMIFS('MASTER TT'!$J$2:$J$1126,'MASTER TT'!$I$2:$I$1126,A183:A10224,'MASTER TT'!$L$2:$L$1126,"&gt;0",'MASTER TT'!$AM$2:$AM$1126,"JAN-APRIL 2025",'MASTER TT'!$AC$2:$AC$1126,"SOB")</f>
        <v>0</v>
      </c>
      <c r="O183" s="379">
        <f>SUMIFS('MASTER TT'!$J$2:$J$1126,'MASTER TT'!$I$2:$I$1126,A183:A10224,'MASTER TT'!$L$2:$L$1126,"&gt;0",'MASTER TT'!$AM$2:$AM$1126,"JAN-APRIL 2025",'MASTER TT'!$AC$2:$AC$1126,"SEASS")</f>
        <v>0</v>
      </c>
      <c r="P183" s="379">
        <f>SUMIFS('MASTER TT'!$J$2:$J$1126,'MASTER TT'!$I$2:$I$1126,A183:A10224,'MASTER TT'!$L$2:$L$1126,"&gt;0",'MASTER TT'!$AM$2:$AM$1126,"JAN-APRIL 2025",'MASTER TT'!$AC$2:$AC$1126,"PTTI")</f>
        <v>0</v>
      </c>
      <c r="Q183" s="381">
        <f>SUMIF('MASTER TT'!$I$1:$I$5897,$A$1:$A$721,'MASTER TT'!$O$1:$O$5897)</f>
        <v>0</v>
      </c>
      <c r="R183" s="381">
        <f>SUMIF('MASTER TT'!$I$1:$I$5897,$A$1:$A$721,'MASTER TT'!$N$1:$N$5897)</f>
        <v>0</v>
      </c>
      <c r="S183" s="381">
        <f>SUMIF('MASTER TT'!$I$1:$I$5897,$A$1:$A$721,'MASTER TT'!$Q$1:$Q$5897)</f>
        <v>0</v>
      </c>
      <c r="T183" s="381">
        <f>SUMIF('MASTER TT'!$I$1:$I$5897,$A$1:$A$721,'MASTER TT'!$S$1:$S$5897)</f>
        <v>0</v>
      </c>
      <c r="U183" s="381">
        <f>SUMIF('MASTER TT'!$I$1:$I$5897,$A$1:$A$721,'MASTER TT'!$R$1:$R$5897)</f>
        <v>0</v>
      </c>
      <c r="V183" s="381">
        <f>SUMIF('MASTER TT'!$I$1:$I$5897,$A$1:$A$721,'MASTER TT'!$T$1:$T$5897)</f>
        <v>0</v>
      </c>
      <c r="W183" s="381">
        <f>SUMIF('MASTER TT'!$I$1:$I$5897,$A$1:$A$721,'MASTER TT'!$U$1:$U$5897)</f>
        <v>0</v>
      </c>
      <c r="X183" s="381">
        <f>SUMIF('MASTER TT'!$I$1:$I$5897,$A$1:$A$721,'MASTER TT'!$W$1:$W$5897)</f>
        <v>0</v>
      </c>
      <c r="Y183" s="381">
        <f>SUMIF('MASTER TT'!$I$1:$I$5897,$A$1:$A$721,'MASTER TT'!$X$1:$X$5897)</f>
        <v>0</v>
      </c>
      <c r="Z183" s="381">
        <f>SUMIF('MASTER TT'!$I$1:$I$5897,$A$1:$A$721,'MASTER TT'!$Y$1:$Y$5897)</f>
        <v>0</v>
      </c>
      <c r="AA183" s="381">
        <f>SUMIF('MASTER TT'!$I$1:$I$5897,$A$1:$A$721,'MASTER TT'!$Z$1:$Z$5897)</f>
        <v>0</v>
      </c>
      <c r="AB183" s="381">
        <f>SUMIF('MASTER TT'!$I$1:$I$5905,$A$1:$A$721,'MASTER TT'!$V$1:$V$5905)</f>
        <v>0</v>
      </c>
      <c r="AC183" s="381">
        <f>SUMIF('MASTER TT'!$I$1:$I$5905,$A$1:$A$721,'MASTER TT'!$AB$1:$AB$5905)</f>
        <v>0</v>
      </c>
      <c r="AD183" s="381">
        <f>SUMIF('MASTER TT'!$I$1:$I$5905,$A$1:$A$721,'MASTER TT'!$P$1:$P$5905)</f>
        <v>0</v>
      </c>
      <c r="AE183" s="381">
        <f t="shared" si="2"/>
        <v>0</v>
      </c>
      <c r="AF183" s="382" t="e">
        <f t="shared" si="11"/>
        <v>#REF!</v>
      </c>
      <c r="AG183" s="383"/>
    </row>
    <row r="184" spans="1:33" ht="14.25" customHeight="1">
      <c r="A184" s="374" t="s">
        <v>4115</v>
      </c>
      <c r="B184" s="375" t="str">
        <f>VLOOKUP($A$2:$A$1749,'ENTER STAFF #S HERE'!$A$1:$B$5073,2,FALSE)</f>
        <v>C0112</v>
      </c>
      <c r="C184" s="374" t="s">
        <v>6586</v>
      </c>
      <c r="D184" s="384" t="s">
        <v>6587</v>
      </c>
      <c r="E184" s="388"/>
      <c r="F184" s="388"/>
      <c r="G184" s="374" t="s">
        <v>5663</v>
      </c>
      <c r="H184" s="377">
        <f t="shared" si="0"/>
        <v>48</v>
      </c>
      <c r="I184" s="378" t="e">
        <f>SUMIFS('MASTER TT'!$J$2:$J$11126,'MASTER TT'!$I$2:$I$1126,A184:A18560,'MASTER TT'!$L$2:$L$11126,"&gt;0",'MASTER TT'!$AM$2:$AM$11126,"JAN-APRIL 2026")</f>
        <v>#VALUE!</v>
      </c>
      <c r="J184" s="378">
        <f>SUMIFS('MASTER TT'!$J$2:$J$11126,'MASTER TT'!$I$2:$I$11126,A184:A10224,'MASTER TT'!$L$2:$L$11126,"&gt;0",'MASTER TT'!$AM$2:$AM$11126,"MAY-AUG 2025")</f>
        <v>0</v>
      </c>
      <c r="K184" s="378">
        <f>SUMIFS('MASTER TT'!$J$2:$J$11126,'MASTER TT'!$I$2:$I$11126,A184:A10224,'MASTER TT'!$L$2:$L$11126,"&gt;0",'MASTER TT'!$AM$2:$AM$11126,"SEP-DEC 2025")</f>
        <v>0</v>
      </c>
      <c r="L184" s="378" t="e">
        <f t="shared" si="1"/>
        <v>#VALUE!</v>
      </c>
      <c r="M184" s="379">
        <f>SUMIFS('MASTER TT'!$J$2:$J$1126,'MASTER TT'!$I$2:$I$1126,A184:A10225,'MASTER TT'!$L$2:$L$1126,"&gt;0",'MASTER TT'!$AM$2:$AM$1126,"JAN-APRIL 2025",'MASTER TT'!$AC$2:$AC$1126,"SOT")</f>
        <v>0</v>
      </c>
      <c r="N184" s="379">
        <f>SUMIFS('MASTER TT'!$J$2:$J$1126,'MASTER TT'!$I$2:$I$1126,A184:A10225,'MASTER TT'!$L$2:$L$1126,"&gt;0",'MASTER TT'!$AM$2:$AM$1126,"JAN-APRIL 2025",'MASTER TT'!$AC$2:$AC$1126,"SOB")</f>
        <v>0</v>
      </c>
      <c r="O184" s="379">
        <f>SUMIFS('MASTER TT'!$J$2:$J$1126,'MASTER TT'!$I$2:$I$1126,A184:A10225,'MASTER TT'!$L$2:$L$1126,"&gt;0",'MASTER TT'!$AM$2:$AM$1126,"JAN-APRIL 2025",'MASTER TT'!$AC$2:$AC$1126,"SEASS")</f>
        <v>0</v>
      </c>
      <c r="P184" s="379">
        <f>SUMIFS('MASTER TT'!$J$2:$J$1126,'MASTER TT'!$I$2:$I$1126,A184:A10225,'MASTER TT'!$L$2:$L$1126,"&gt;0",'MASTER TT'!$AM$2:$AM$1126,"JAN-APRIL 2025",'MASTER TT'!$AC$2:$AC$1126,"PTTI")</f>
        <v>0</v>
      </c>
      <c r="Q184" s="381">
        <f>SUMIF('MASTER TT'!$I$1:$I$5897,$A$1:$A$721,'MASTER TT'!$O$1:$O$5897)</f>
        <v>0</v>
      </c>
      <c r="R184" s="381">
        <f>SUMIF('MASTER TT'!$I$1:$I$5897,$A$1:$A$721,'MASTER TT'!$N$1:$N$5897)</f>
        <v>0</v>
      </c>
      <c r="S184" s="381">
        <f>SUMIF('MASTER TT'!$I$1:$I$5897,$A$1:$A$721,'MASTER TT'!$Q$1:$Q$5897)</f>
        <v>0</v>
      </c>
      <c r="T184" s="381">
        <f>SUMIF('MASTER TT'!$I$1:$I$5897,$A$1:$A$721,'MASTER TT'!$S$1:$S$5897)</f>
        <v>0</v>
      </c>
      <c r="U184" s="381">
        <f>SUMIF('MASTER TT'!$I$1:$I$5897,$A$1:$A$721,'MASTER TT'!$R$1:$R$5897)</f>
        <v>0</v>
      </c>
      <c r="V184" s="381">
        <f>SUMIF('MASTER TT'!$I$1:$I$5897,$A$1:$A$721,'MASTER TT'!$T$1:$T$5897)</f>
        <v>0</v>
      </c>
      <c r="W184" s="381">
        <f>SUMIF('MASTER TT'!$I$1:$I$5897,$A$1:$A$721,'MASTER TT'!$U$1:$U$5897)</f>
        <v>0</v>
      </c>
      <c r="X184" s="381">
        <f>SUMIF('MASTER TT'!$I$1:$I$5897,$A$1:$A$721,'MASTER TT'!$W$1:$W$5897)</f>
        <v>0</v>
      </c>
      <c r="Y184" s="381">
        <f>SUMIF('MASTER TT'!$I$1:$I$5897,$A$1:$A$721,'MASTER TT'!$X$1:$X$5897)</f>
        <v>0</v>
      </c>
      <c r="Z184" s="381">
        <f>SUMIF('MASTER TT'!$I$1:$I$5897,$A$1:$A$721,'MASTER TT'!$Y$1:$Y$5897)</f>
        <v>0</v>
      </c>
      <c r="AA184" s="381">
        <f>SUMIF('MASTER TT'!$I$1:$I$5897,$A$1:$A$721,'MASTER TT'!$Z$1:$Z$5897)</f>
        <v>0</v>
      </c>
      <c r="AB184" s="381">
        <f>SUMIF('MASTER TT'!$I$1:$I$5905,$A$1:$A$721,'MASTER TT'!$V$1:$V$5905)</f>
        <v>0</v>
      </c>
      <c r="AC184" s="381">
        <f>SUMIF('MASTER TT'!$I$1:$I$5905,$A$1:$A$721,'MASTER TT'!$AB$1:$AB$5905)</f>
        <v>0</v>
      </c>
      <c r="AD184" s="381">
        <f>SUMIF('MASTER TT'!$I$1:$I$5905,$A$1:$A$721,'MASTER TT'!$P$1:$P$5905)</f>
        <v>0</v>
      </c>
      <c r="AE184" s="381">
        <f t="shared" si="2"/>
        <v>0</v>
      </c>
      <c r="AF184" s="382" t="e">
        <f t="shared" si="11"/>
        <v>#REF!</v>
      </c>
      <c r="AG184" s="383"/>
    </row>
    <row r="185" spans="1:33" ht="14.25" customHeight="1">
      <c r="A185" s="374" t="s">
        <v>3767</v>
      </c>
      <c r="B185" s="375" t="str">
        <f>VLOOKUP($A$2:$A$1749,'ENTER STAFF #S HERE'!$A$1:$B$5073,2,FALSE)</f>
        <v>C1740</v>
      </c>
      <c r="C185" s="374" t="s">
        <v>6586</v>
      </c>
      <c r="D185" s="384" t="s">
        <v>6587</v>
      </c>
      <c r="E185" s="384" t="s">
        <v>5680</v>
      </c>
      <c r="F185" s="374" t="s">
        <v>6589</v>
      </c>
      <c r="G185" s="374" t="s">
        <v>5663</v>
      </c>
      <c r="H185" s="377">
        <f t="shared" si="0"/>
        <v>48</v>
      </c>
      <c r="I185" s="378" t="e">
        <f>SUMIFS('MASTER TT'!$J$2:$J$11126,'MASTER TT'!$I$2:$I$1126,A185:A18561,'MASTER TT'!$L$2:$L$11126,"&gt;0",'MASTER TT'!$AM$2:$AM$11126,"JAN-APRIL 2026")</f>
        <v>#VALUE!</v>
      </c>
      <c r="J185" s="378">
        <f>SUMIFS('MASTER TT'!$J$2:$J$11126,'MASTER TT'!$I$2:$I$11126,A185:A10225,'MASTER TT'!$L$2:$L$11126,"&gt;0",'MASTER TT'!$AM$2:$AM$11126,"MAY-AUG 2025")</f>
        <v>0</v>
      </c>
      <c r="K185" s="378">
        <f>SUMIFS('MASTER TT'!$J$2:$J$11126,'MASTER TT'!$I$2:$I$11126,A185:A10225,'MASTER TT'!$L$2:$L$11126,"&gt;0",'MASTER TT'!$AM$2:$AM$11126,"SEP-DEC 2025")</f>
        <v>0</v>
      </c>
      <c r="L185" s="378" t="e">
        <f t="shared" si="1"/>
        <v>#VALUE!</v>
      </c>
      <c r="M185" s="379">
        <f>SUMIFS('MASTER TT'!$J$2:$J$1126,'MASTER TT'!$I$2:$I$1126,A185:A10226,'MASTER TT'!$L$2:$L$1126,"&gt;0",'MASTER TT'!$AM$2:$AM$1126,"JAN-APRIL 2025",'MASTER TT'!$AC$2:$AC$1126,"SOT")</f>
        <v>0</v>
      </c>
      <c r="N185" s="379">
        <f>SUMIFS('MASTER TT'!$J$2:$J$1126,'MASTER TT'!$I$2:$I$1126,A185:A10226,'MASTER TT'!$L$2:$L$1126,"&gt;0",'MASTER TT'!$AM$2:$AM$1126,"JAN-APRIL 2025",'MASTER TT'!$AC$2:$AC$1126,"SOB")</f>
        <v>0</v>
      </c>
      <c r="O185" s="379">
        <f>SUMIFS('MASTER TT'!$J$2:$J$1126,'MASTER TT'!$I$2:$I$1126,A185:A10226,'MASTER TT'!$L$2:$L$1126,"&gt;0",'MASTER TT'!$AM$2:$AM$1126,"JAN-APRIL 2025",'MASTER TT'!$AC$2:$AC$1126,"SEASS")</f>
        <v>0</v>
      </c>
      <c r="P185" s="379">
        <f>SUMIFS('MASTER TT'!$J$2:$J$1126,'MASTER TT'!$I$2:$I$1126,A185:A10226,'MASTER TT'!$L$2:$L$1126,"&gt;0",'MASTER TT'!$AM$2:$AM$1126,"JAN-APRIL 2025",'MASTER TT'!$AC$2:$AC$1126,"PTTI")</f>
        <v>0</v>
      </c>
      <c r="Q185" s="381">
        <f>SUMIF('MASTER TT'!$I$1:$I$5897,$A$1:$A$721,'MASTER TT'!$O$1:$O$5897)</f>
        <v>0</v>
      </c>
      <c r="R185" s="381">
        <f>SUMIF('MASTER TT'!$I$1:$I$5897,$A$1:$A$721,'MASTER TT'!$N$1:$N$5897)</f>
        <v>0</v>
      </c>
      <c r="S185" s="381">
        <f>SUMIF('MASTER TT'!$I$1:$I$5897,$A$1:$A$721,'MASTER TT'!$Q$1:$Q$5897)</f>
        <v>0</v>
      </c>
      <c r="T185" s="381">
        <f>SUMIF('MASTER TT'!$I$1:$I$5897,$A$1:$A$721,'MASTER TT'!$S$1:$S$5897)</f>
        <v>0</v>
      </c>
      <c r="U185" s="381">
        <f>SUMIF('MASTER TT'!$I$1:$I$5897,$A$1:$A$721,'MASTER TT'!$R$1:$R$5897)</f>
        <v>0</v>
      </c>
      <c r="V185" s="381">
        <f>SUMIF('MASTER TT'!$I$1:$I$5897,$A$1:$A$721,'MASTER TT'!$T$1:$T$5897)</f>
        <v>0</v>
      </c>
      <c r="W185" s="381">
        <f>SUMIF('MASTER TT'!$I$1:$I$5897,$A$1:$A$721,'MASTER TT'!$U$1:$U$5897)</f>
        <v>0</v>
      </c>
      <c r="X185" s="381">
        <f>SUMIF('MASTER TT'!$I$1:$I$5897,$A$1:$A$721,'MASTER TT'!$W$1:$W$5897)</f>
        <v>0</v>
      </c>
      <c r="Y185" s="381">
        <f>SUMIF('MASTER TT'!$I$1:$I$5897,$A$1:$A$721,'MASTER TT'!$X$1:$X$5897)</f>
        <v>0</v>
      </c>
      <c r="Z185" s="381">
        <f>SUMIF('MASTER TT'!$I$1:$I$5897,$A$1:$A$721,'MASTER TT'!$Y$1:$Y$5897)</f>
        <v>0</v>
      </c>
      <c r="AA185" s="381">
        <f>SUMIF('MASTER TT'!$I$1:$I$5897,$A$1:$A$721,'MASTER TT'!$Z$1:$Z$5897)</f>
        <v>0</v>
      </c>
      <c r="AB185" s="381">
        <f>SUMIF('MASTER TT'!$I$1:$I$5905,$A$1:$A$721,'MASTER TT'!$V$1:$V$5905)</f>
        <v>0</v>
      </c>
      <c r="AC185" s="381">
        <f>SUMIF('MASTER TT'!$I$1:$I$5905,$A$1:$A$721,'MASTER TT'!$AB$1:$AB$5905)</f>
        <v>0</v>
      </c>
      <c r="AD185" s="381">
        <f>SUMIF('MASTER TT'!$I$1:$I$5905,$A$1:$A$721,'MASTER TT'!$P$1:$P$5905)</f>
        <v>0</v>
      </c>
      <c r="AE185" s="381">
        <f t="shared" si="2"/>
        <v>0</v>
      </c>
      <c r="AF185" s="382" t="e">
        <f t="shared" si="11"/>
        <v>#REF!</v>
      </c>
      <c r="AG185" s="383"/>
    </row>
    <row r="186" spans="1:33" ht="14.25" customHeight="1">
      <c r="A186" s="403" t="s">
        <v>3769</v>
      </c>
      <c r="B186" s="375" t="str">
        <f>VLOOKUP($A$2:$A$1749,'ENTER STAFF #S HERE'!$A$1:$B$5073,2,FALSE)</f>
        <v>C1721</v>
      </c>
      <c r="C186" s="374" t="s">
        <v>6586</v>
      </c>
      <c r="D186" s="374" t="s">
        <v>6587</v>
      </c>
      <c r="E186" s="384" t="s">
        <v>6594</v>
      </c>
      <c r="F186" s="384" t="s">
        <v>6630</v>
      </c>
      <c r="G186" s="374" t="s">
        <v>5663</v>
      </c>
      <c r="H186" s="377">
        <f t="shared" si="0"/>
        <v>48</v>
      </c>
      <c r="I186" s="378" t="e">
        <f>SUMIFS('MASTER TT'!$J$2:$J$11126,'MASTER TT'!$I$2:$I$1126,A186:A18562,'MASTER TT'!$L$2:$L$11126,"&gt;0",'MASTER TT'!$AM$2:$AM$11126,"JAN-APRIL 2026")</f>
        <v>#VALUE!</v>
      </c>
      <c r="J186" s="378">
        <f>SUMIFS('MASTER TT'!$J$2:$J$11126,'MASTER TT'!$I$2:$I$11126,A186:A10226,'MASTER TT'!$L$2:$L$11126,"&gt;0",'MASTER TT'!$AM$2:$AM$11126,"MAY-AUG 2025")</f>
        <v>0</v>
      </c>
      <c r="K186" s="378">
        <f>SUMIFS('MASTER TT'!$J$2:$J$11126,'MASTER TT'!$I$2:$I$11126,A186:A10226,'MASTER TT'!$L$2:$L$11126,"&gt;0",'MASTER TT'!$AM$2:$AM$11126,"SEP-DEC 2025")</f>
        <v>0</v>
      </c>
      <c r="L186" s="378" t="e">
        <f t="shared" si="1"/>
        <v>#VALUE!</v>
      </c>
      <c r="M186" s="379">
        <f>SUMIFS('MASTER TT'!$J$2:$J$1126,'MASTER TT'!$I$2:$I$1126,A186:A10227,'MASTER TT'!$L$2:$L$1126,"&gt;0",'MASTER TT'!$AM$2:$AM$1126,"JAN-APRIL 2025",'MASTER TT'!$AC$2:$AC$1126,"SOT")</f>
        <v>0</v>
      </c>
      <c r="N186" s="379">
        <f>SUMIFS('MASTER TT'!$J$2:$J$1126,'MASTER TT'!$I$2:$I$1126,A186:A10227,'MASTER TT'!$L$2:$L$1126,"&gt;0",'MASTER TT'!$AM$2:$AM$1126,"JAN-APRIL 2025",'MASTER TT'!$AC$2:$AC$1126,"SOB")</f>
        <v>0</v>
      </c>
      <c r="O186" s="379">
        <f>SUMIFS('MASTER TT'!$J$2:$J$1126,'MASTER TT'!$I$2:$I$1126,A186:A10227,'MASTER TT'!$L$2:$L$1126,"&gt;0",'MASTER TT'!$AM$2:$AM$1126,"JAN-APRIL 2025",'MASTER TT'!$AC$2:$AC$1126,"SEASS")</f>
        <v>0</v>
      </c>
      <c r="P186" s="379">
        <f>SUMIFS('MASTER TT'!$J$2:$J$1126,'MASTER TT'!$I$2:$I$1126,A186:A10227,'MASTER TT'!$L$2:$L$1126,"&gt;0",'MASTER TT'!$AM$2:$AM$1126,"JAN-APRIL 2025",'MASTER TT'!$AC$2:$AC$1126,"PTTI")</f>
        <v>0</v>
      </c>
      <c r="Q186" s="381">
        <f>SUMIF('MASTER TT'!$I$1:$I$5897,$A$1:$A$721,'MASTER TT'!$O$1:$O$5897)</f>
        <v>0</v>
      </c>
      <c r="R186" s="381">
        <f>SUMIF('MASTER TT'!$I$1:$I$5897,$A$1:$A$721,'MASTER TT'!$N$1:$N$5897)</f>
        <v>0</v>
      </c>
      <c r="S186" s="381">
        <f>SUMIF('MASTER TT'!$I$1:$I$5897,$A$1:$A$721,'MASTER TT'!$Q$1:$Q$5897)</f>
        <v>0</v>
      </c>
      <c r="T186" s="381">
        <f>SUMIF('MASTER TT'!$I$1:$I$5897,$A$1:$A$721,'MASTER TT'!$S$1:$S$5897)</f>
        <v>0</v>
      </c>
      <c r="U186" s="381">
        <f>SUMIF('MASTER TT'!$I$1:$I$5897,$A$1:$A$721,'MASTER TT'!$R$1:$R$5897)</f>
        <v>0</v>
      </c>
      <c r="V186" s="381">
        <f>SUMIF('MASTER TT'!$I$1:$I$5897,$A$1:$A$721,'MASTER TT'!$T$1:$T$5897)</f>
        <v>0</v>
      </c>
      <c r="W186" s="381">
        <f>SUMIF('MASTER TT'!$I$1:$I$5897,$A$1:$A$721,'MASTER TT'!$U$1:$U$5897)</f>
        <v>0</v>
      </c>
      <c r="X186" s="381">
        <f>SUMIF('MASTER TT'!$I$1:$I$5897,$A$1:$A$721,'MASTER TT'!$W$1:$W$5897)</f>
        <v>0</v>
      </c>
      <c r="Y186" s="381">
        <f>SUMIF('MASTER TT'!$I$1:$I$5897,$A$1:$A$721,'MASTER TT'!$X$1:$X$5897)</f>
        <v>0</v>
      </c>
      <c r="Z186" s="381">
        <f>SUMIF('MASTER TT'!$I$1:$I$5897,$A$1:$A$721,'MASTER TT'!$Y$1:$Y$5897)</f>
        <v>0</v>
      </c>
      <c r="AA186" s="381">
        <f>SUMIF('MASTER TT'!$I$1:$I$5897,$A$1:$A$721,'MASTER TT'!$Z$1:$Z$5897)</f>
        <v>0</v>
      </c>
      <c r="AB186" s="381">
        <f>SUMIF('MASTER TT'!$I$1:$I$5905,$A$1:$A$721,'MASTER TT'!$V$1:$V$5905)</f>
        <v>0</v>
      </c>
      <c r="AC186" s="381">
        <f>SUMIF('MASTER TT'!$I$1:$I$5905,$A$1:$A$721,'MASTER TT'!$AB$1:$AB$5905)</f>
        <v>0</v>
      </c>
      <c r="AD186" s="381">
        <f>SUMIF('MASTER TT'!$I$1:$I$5905,$A$1:$A$721,'MASTER TT'!$P$1:$P$5905)</f>
        <v>0</v>
      </c>
      <c r="AE186" s="381">
        <f t="shared" si="2"/>
        <v>0</v>
      </c>
      <c r="AF186" s="382" t="e">
        <f t="shared" si="11"/>
        <v>#REF!</v>
      </c>
      <c r="AG186" s="383"/>
    </row>
    <row r="187" spans="1:33" ht="14.25" customHeight="1">
      <c r="A187" s="374" t="s">
        <v>3651</v>
      </c>
      <c r="B187" s="375">
        <f>VLOOKUP($A$2:$A$1749,'ENTER STAFF #S HERE'!$A$1:$B$5073,2,FALSE)</f>
        <v>264</v>
      </c>
      <c r="C187" s="374" t="s">
        <v>6586</v>
      </c>
      <c r="D187" s="384" t="s">
        <v>479</v>
      </c>
      <c r="E187" s="384" t="s">
        <v>6598</v>
      </c>
      <c r="F187" s="384" t="s">
        <v>6631</v>
      </c>
      <c r="G187" s="374" t="s">
        <v>63</v>
      </c>
      <c r="H187" s="377">
        <f t="shared" si="0"/>
        <v>72</v>
      </c>
      <c r="I187" s="378" t="e">
        <f>SUMIFS('MASTER TT'!$J$2:$J$11126,'MASTER TT'!$I$2:$I$1126,A187:A18563,'MASTER TT'!$L$2:$L$11126,"&gt;0",'MASTER TT'!$AM$2:$AM$11126,"JAN-APRIL 2026")</f>
        <v>#VALUE!</v>
      </c>
      <c r="J187" s="378">
        <f>SUMIFS('MASTER TT'!$J$2:$J$11126,'MASTER TT'!$I$2:$I$11126,A187:A10227,'MASTER TT'!$L$2:$L$11126,"&gt;0",'MASTER TT'!$AM$2:$AM$11126,"MAY-AUG 2025")</f>
        <v>0</v>
      </c>
      <c r="K187" s="378">
        <f>SUMIFS('MASTER TT'!$J$2:$J$11126,'MASTER TT'!$I$2:$I$11126,A187:A10227,'MASTER TT'!$L$2:$L$11126,"&gt;0",'MASTER TT'!$AM$2:$AM$11126,"SEP-DEC 2025")</f>
        <v>0</v>
      </c>
      <c r="L187" s="378" t="e">
        <f t="shared" si="1"/>
        <v>#VALUE!</v>
      </c>
      <c r="M187" s="379">
        <f>SUMIFS('MASTER TT'!$J$2:$J$1126,'MASTER TT'!$I$2:$I$1126,A187:A10228,'MASTER TT'!$L$2:$L$1126,"&gt;0",'MASTER TT'!$AM$2:$AM$1126,"JAN-APRIL 2025",'MASTER TT'!$AC$2:$AC$1126,"SOT")</f>
        <v>0</v>
      </c>
      <c r="N187" s="379">
        <f>SUMIFS('MASTER TT'!$J$2:$J$1126,'MASTER TT'!$I$2:$I$1126,A187:A10228,'MASTER TT'!$L$2:$L$1126,"&gt;0",'MASTER TT'!$AM$2:$AM$1126,"JAN-APRIL 2025",'MASTER TT'!$AC$2:$AC$1126,"SOB")</f>
        <v>0</v>
      </c>
      <c r="O187" s="379">
        <f>SUMIFS('MASTER TT'!$J$2:$J$1126,'MASTER TT'!$I$2:$I$1126,A187:A10228,'MASTER TT'!$L$2:$L$1126,"&gt;0",'MASTER TT'!$AM$2:$AM$1126,"JAN-APRIL 2025",'MASTER TT'!$AC$2:$AC$1126,"SEASS")</f>
        <v>0</v>
      </c>
      <c r="P187" s="379">
        <f>SUMIFS('MASTER TT'!$J$2:$J$1126,'MASTER TT'!$I$2:$I$1126,A187:A10228,'MASTER TT'!$L$2:$L$1126,"&gt;0",'MASTER TT'!$AM$2:$AM$1126,"JAN-APRIL 2025",'MASTER TT'!$AC$2:$AC$1126,"PTTI")</f>
        <v>0</v>
      </c>
      <c r="Q187" s="381">
        <f>SUMIF('MASTER TT'!$I$1:$I$5897,$A$1:$A$721,'MASTER TT'!$O$1:$O$5897)</f>
        <v>0</v>
      </c>
      <c r="R187" s="381">
        <f>SUMIF('MASTER TT'!$I$1:$I$5897,$A$1:$A$721,'MASTER TT'!$N$1:$N$5897)</f>
        <v>0</v>
      </c>
      <c r="S187" s="381">
        <f>SUMIF('MASTER TT'!$I$1:$I$5897,$A$1:$A$721,'MASTER TT'!$Q$1:$Q$5897)</f>
        <v>0</v>
      </c>
      <c r="T187" s="381">
        <f>SUMIF('MASTER TT'!$I$1:$I$5897,$A$1:$A$721,'MASTER TT'!$S$1:$S$5897)</f>
        <v>0</v>
      </c>
      <c r="U187" s="381">
        <f>SUMIF('MASTER TT'!$I$1:$I$5897,$A$1:$A$721,'MASTER TT'!$R$1:$R$5897)</f>
        <v>0</v>
      </c>
      <c r="V187" s="381">
        <f>SUMIF('MASTER TT'!$I$1:$I$5897,$A$1:$A$721,'MASTER TT'!$T$1:$T$5897)</f>
        <v>0</v>
      </c>
      <c r="W187" s="381">
        <f>SUMIF('MASTER TT'!$I$1:$I$5897,$A$1:$A$721,'MASTER TT'!$U$1:$U$5897)</f>
        <v>0</v>
      </c>
      <c r="X187" s="381">
        <f>SUMIF('MASTER TT'!$I$1:$I$5897,$A$1:$A$721,'MASTER TT'!$W$1:$W$5897)</f>
        <v>0</v>
      </c>
      <c r="Y187" s="381">
        <f>SUMIF('MASTER TT'!$I$1:$I$5897,$A$1:$A$721,'MASTER TT'!$X$1:$X$5897)</f>
        <v>0</v>
      </c>
      <c r="Z187" s="381">
        <f>SUMIF('MASTER TT'!$I$1:$I$5897,$A$1:$A$721,'MASTER TT'!$Y$1:$Y$5897)</f>
        <v>0</v>
      </c>
      <c r="AA187" s="381">
        <f>SUMIF('MASTER TT'!$I$1:$I$5897,$A$1:$A$721,'MASTER TT'!$Z$1:$Z$5897)</f>
        <v>0</v>
      </c>
      <c r="AB187" s="381">
        <f>SUMIF('MASTER TT'!$I$1:$I$5905,$A$1:$A$721,'MASTER TT'!$V$1:$V$5905)</f>
        <v>0</v>
      </c>
      <c r="AC187" s="381">
        <f>SUMIF('MASTER TT'!$I$1:$I$5905,$A$1:$A$721,'MASTER TT'!$AB$1:$AB$5905)</f>
        <v>0</v>
      </c>
      <c r="AD187" s="381">
        <f>SUMIF('MASTER TT'!$I$1:$I$5905,$A$1:$A$721,'MASTER TT'!$P$1:$P$5905)</f>
        <v>0</v>
      </c>
      <c r="AE187" s="381">
        <f t="shared" si="2"/>
        <v>0</v>
      </c>
      <c r="AF187" s="382" t="e">
        <f t="shared" si="11"/>
        <v>#REF!</v>
      </c>
      <c r="AG187" s="383"/>
    </row>
    <row r="188" spans="1:33" ht="14.25" customHeight="1">
      <c r="A188" s="374" t="s">
        <v>3771</v>
      </c>
      <c r="B188" s="375" t="str">
        <f>VLOOKUP($A$2:$A$1749,'ENTER STAFF #S HERE'!$A$1:$B$5073,2,FALSE)</f>
        <v>C1733</v>
      </c>
      <c r="C188" s="374" t="s">
        <v>6586</v>
      </c>
      <c r="D188" s="374" t="s">
        <v>6587</v>
      </c>
      <c r="E188" s="384" t="s">
        <v>5680</v>
      </c>
      <c r="F188" s="384" t="s">
        <v>6589</v>
      </c>
      <c r="G188" s="374" t="s">
        <v>5663</v>
      </c>
      <c r="H188" s="377">
        <f t="shared" si="0"/>
        <v>48</v>
      </c>
      <c r="I188" s="378" t="e">
        <f>SUMIFS('MASTER TT'!$J$2:$J$11126,'MASTER TT'!$I$2:$I$1126,A188:A18564,'MASTER TT'!$L$2:$L$11126,"&gt;0",'MASTER TT'!$AM$2:$AM$11126,"JAN-APRIL 2026")</f>
        <v>#VALUE!</v>
      </c>
      <c r="J188" s="378">
        <f>SUMIFS('MASTER TT'!$J$2:$J$11126,'MASTER TT'!$I$2:$I$11126,A188:A10228,'MASTER TT'!$L$2:$L$11126,"&gt;0",'MASTER TT'!$AM$2:$AM$11126,"MAY-AUG 2025")</f>
        <v>0</v>
      </c>
      <c r="K188" s="378">
        <f>SUMIFS('MASTER TT'!$J$2:$J$11126,'MASTER TT'!$I$2:$I$11126,A188:A10228,'MASTER TT'!$L$2:$L$11126,"&gt;0",'MASTER TT'!$AM$2:$AM$11126,"SEP-DEC 2025")</f>
        <v>0</v>
      </c>
      <c r="L188" s="378" t="e">
        <f t="shared" si="1"/>
        <v>#VALUE!</v>
      </c>
      <c r="M188" s="379">
        <f>SUMIFS('MASTER TT'!$J$2:$J$1126,'MASTER TT'!$I$2:$I$1126,A188:A10229,'MASTER TT'!$L$2:$L$1126,"&gt;0",'MASTER TT'!$AM$2:$AM$1126,"JAN-APRIL 2025",'MASTER TT'!$AC$2:$AC$1126,"SOT")</f>
        <v>0</v>
      </c>
      <c r="N188" s="379">
        <f>SUMIFS('MASTER TT'!$J$2:$J$1126,'MASTER TT'!$I$2:$I$1126,A188:A10229,'MASTER TT'!$L$2:$L$1126,"&gt;0",'MASTER TT'!$AM$2:$AM$1126,"JAN-APRIL 2025",'MASTER TT'!$AC$2:$AC$1126,"SOB")</f>
        <v>0</v>
      </c>
      <c r="O188" s="379">
        <f>SUMIFS('MASTER TT'!$J$2:$J$1126,'MASTER TT'!$I$2:$I$1126,A188:A10229,'MASTER TT'!$L$2:$L$1126,"&gt;0",'MASTER TT'!$AM$2:$AM$1126,"JAN-APRIL 2025",'MASTER TT'!$AC$2:$AC$1126,"SEASS")</f>
        <v>0</v>
      </c>
      <c r="P188" s="379">
        <f>SUMIFS('MASTER TT'!$J$2:$J$1126,'MASTER TT'!$I$2:$I$1126,A188:A10229,'MASTER TT'!$L$2:$L$1126,"&gt;0",'MASTER TT'!$AM$2:$AM$1126,"JAN-APRIL 2025",'MASTER TT'!$AC$2:$AC$1126,"PTTI")</f>
        <v>0</v>
      </c>
      <c r="Q188" s="381">
        <f>SUMIF('MASTER TT'!$I$1:$I$5897,$A$1:$A$721,'MASTER TT'!$O$1:$O$5897)</f>
        <v>0</v>
      </c>
      <c r="R188" s="381">
        <f>SUMIF('MASTER TT'!$I$1:$I$5897,$A$1:$A$721,'MASTER TT'!$N$1:$N$5897)</f>
        <v>0</v>
      </c>
      <c r="S188" s="381">
        <f>SUMIF('MASTER TT'!$I$1:$I$5897,$A$1:$A$721,'MASTER TT'!$Q$1:$Q$5897)</f>
        <v>0</v>
      </c>
      <c r="T188" s="381">
        <f>SUMIF('MASTER TT'!$I$1:$I$5897,$A$1:$A$721,'MASTER TT'!$S$1:$S$5897)</f>
        <v>0</v>
      </c>
      <c r="U188" s="381">
        <f>SUMIF('MASTER TT'!$I$1:$I$5897,$A$1:$A$721,'MASTER TT'!$R$1:$R$5897)</f>
        <v>0</v>
      </c>
      <c r="V188" s="381">
        <f>SUMIF('MASTER TT'!$I$1:$I$5897,$A$1:$A$721,'MASTER TT'!$T$1:$T$5897)</f>
        <v>0</v>
      </c>
      <c r="W188" s="381">
        <f>SUMIF('MASTER TT'!$I$1:$I$5897,$A$1:$A$721,'MASTER TT'!$U$1:$U$5897)</f>
        <v>0</v>
      </c>
      <c r="X188" s="381">
        <f>SUMIF('MASTER TT'!$I$1:$I$5897,$A$1:$A$721,'MASTER TT'!$W$1:$W$5897)</f>
        <v>0</v>
      </c>
      <c r="Y188" s="381">
        <f>SUMIF('MASTER TT'!$I$1:$I$5897,$A$1:$A$721,'MASTER TT'!$X$1:$X$5897)</f>
        <v>0</v>
      </c>
      <c r="Z188" s="381">
        <f>SUMIF('MASTER TT'!$I$1:$I$5897,$A$1:$A$721,'MASTER TT'!$Y$1:$Y$5897)</f>
        <v>0</v>
      </c>
      <c r="AA188" s="381">
        <f>SUMIF('MASTER TT'!$I$1:$I$5897,$A$1:$A$721,'MASTER TT'!$Z$1:$Z$5897)</f>
        <v>0</v>
      </c>
      <c r="AB188" s="381">
        <f>SUMIF('MASTER TT'!$I$1:$I$5905,$A$1:$A$721,'MASTER TT'!$V$1:$V$5905)</f>
        <v>0</v>
      </c>
      <c r="AC188" s="381">
        <f>SUMIF('MASTER TT'!$I$1:$I$5905,$A$1:$A$721,'MASTER TT'!$AB$1:$AB$5905)</f>
        <v>0</v>
      </c>
      <c r="AD188" s="381">
        <f>SUMIF('MASTER TT'!$I$1:$I$5905,$A$1:$A$721,'MASTER TT'!$P$1:$P$5905)</f>
        <v>0</v>
      </c>
      <c r="AE188" s="381">
        <f t="shared" si="2"/>
        <v>0</v>
      </c>
      <c r="AF188" s="382" t="e">
        <f t="shared" si="11"/>
        <v>#REF!</v>
      </c>
      <c r="AG188" s="383"/>
    </row>
    <row r="189" spans="1:33" ht="14.25" customHeight="1">
      <c r="A189" s="374" t="s">
        <v>3507</v>
      </c>
      <c r="B189" s="375" t="str">
        <f>VLOOKUP($A$2:$A$1749,'ENTER STAFF #S HERE'!$A$1:$B$5073,2,FALSE)</f>
        <v>C1670</v>
      </c>
      <c r="C189" s="374" t="s">
        <v>6586</v>
      </c>
      <c r="D189" s="384" t="s">
        <v>6591</v>
      </c>
      <c r="E189" s="388"/>
      <c r="F189" s="387"/>
      <c r="G189" s="374" t="s">
        <v>5663</v>
      </c>
      <c r="H189" s="377">
        <f t="shared" si="0"/>
        <v>48</v>
      </c>
      <c r="I189" s="378" t="e">
        <f>SUMIFS('MASTER TT'!$J$2:$J$11126,'MASTER TT'!$I$2:$I$1126,A189:A18565,'MASTER TT'!$L$2:$L$11126,"&gt;0",'MASTER TT'!$AM$2:$AM$11126,"JAN-APRIL 2026")</f>
        <v>#VALUE!</v>
      </c>
      <c r="J189" s="378">
        <f>SUMIFS('MASTER TT'!$J$2:$J$11126,'MASTER TT'!$I$2:$I$11126,A189:A10229,'MASTER TT'!$L$2:$L$11126,"&gt;0",'MASTER TT'!$AM$2:$AM$11126,"MAY-AUG 2025")</f>
        <v>0</v>
      </c>
      <c r="K189" s="378">
        <f>SUMIFS('MASTER TT'!$J$2:$J$11126,'MASTER TT'!$I$2:$I$11126,A189:A10229,'MASTER TT'!$L$2:$L$11126,"&gt;0",'MASTER TT'!$AM$2:$AM$11126,"SEP-DEC 2025")</f>
        <v>0</v>
      </c>
      <c r="L189" s="378" t="e">
        <f t="shared" si="1"/>
        <v>#VALUE!</v>
      </c>
      <c r="M189" s="379">
        <f>SUMIFS('MASTER TT'!$J$2:$J$1126,'MASTER TT'!$I$2:$I$1126,A189:A10230,'MASTER TT'!$L$2:$L$1126,"&gt;0",'MASTER TT'!$AM$2:$AM$1126,"JAN-APRIL 2025",'MASTER TT'!$AC$2:$AC$1126,"SOT")</f>
        <v>0</v>
      </c>
      <c r="N189" s="379">
        <f>SUMIFS('MASTER TT'!$J$2:$J$1126,'MASTER TT'!$I$2:$I$1126,A189:A10230,'MASTER TT'!$L$2:$L$1126,"&gt;0",'MASTER TT'!$AM$2:$AM$1126,"JAN-APRIL 2025",'MASTER TT'!$AC$2:$AC$1126,"SOB")</f>
        <v>0</v>
      </c>
      <c r="O189" s="379">
        <f>SUMIFS('MASTER TT'!$J$2:$J$1126,'MASTER TT'!$I$2:$I$1126,A189:A10230,'MASTER TT'!$L$2:$L$1126,"&gt;0",'MASTER TT'!$AM$2:$AM$1126,"JAN-APRIL 2025",'MASTER TT'!$AC$2:$AC$1126,"SEASS")</f>
        <v>0</v>
      </c>
      <c r="P189" s="379">
        <f>SUMIFS('MASTER TT'!$J$2:$J$1126,'MASTER TT'!$I$2:$I$1126,A189:A10230,'MASTER TT'!$L$2:$L$1126,"&gt;0",'MASTER TT'!$AM$2:$AM$1126,"JAN-APRIL 2025",'MASTER TT'!$AC$2:$AC$1126,"PTTI")</f>
        <v>0</v>
      </c>
      <c r="Q189" s="381">
        <f>SUMIF('MASTER TT'!$I$1:$I$5897,$A$1:$A$721,'MASTER TT'!$O$1:$O$5897)</f>
        <v>0</v>
      </c>
      <c r="R189" s="381">
        <f>SUMIF('MASTER TT'!$I$1:$I$5897,$A$1:$A$721,'MASTER TT'!$N$1:$N$5897)</f>
        <v>0</v>
      </c>
      <c r="S189" s="381">
        <f>SUMIF('MASTER TT'!$I$1:$I$5897,$A$1:$A$721,'MASTER TT'!$Q$1:$Q$5897)</f>
        <v>0</v>
      </c>
      <c r="T189" s="381">
        <f>SUMIF('MASTER TT'!$I$1:$I$5897,$A$1:$A$721,'MASTER TT'!$S$1:$S$5897)</f>
        <v>0</v>
      </c>
      <c r="U189" s="381">
        <f>SUMIF('MASTER TT'!$I$1:$I$5897,$A$1:$A$721,'MASTER TT'!$R$1:$R$5897)</f>
        <v>0</v>
      </c>
      <c r="V189" s="381">
        <f>SUMIF('MASTER TT'!$I$1:$I$5897,$A$1:$A$721,'MASTER TT'!$T$1:$T$5897)</f>
        <v>0</v>
      </c>
      <c r="W189" s="381">
        <f>SUMIF('MASTER TT'!$I$1:$I$5897,$A$1:$A$721,'MASTER TT'!$U$1:$U$5897)</f>
        <v>0</v>
      </c>
      <c r="X189" s="381">
        <f>SUMIF('MASTER TT'!$I$1:$I$5897,$A$1:$A$721,'MASTER TT'!$W$1:$W$5897)</f>
        <v>0</v>
      </c>
      <c r="Y189" s="381">
        <f>SUMIF('MASTER TT'!$I$1:$I$5897,$A$1:$A$721,'MASTER TT'!$X$1:$X$5897)</f>
        <v>0</v>
      </c>
      <c r="Z189" s="381">
        <f>SUMIF('MASTER TT'!$I$1:$I$5897,$A$1:$A$721,'MASTER TT'!$Y$1:$Y$5897)</f>
        <v>0</v>
      </c>
      <c r="AA189" s="381">
        <f>SUMIF('MASTER TT'!$I$1:$I$5897,$A$1:$A$721,'MASTER TT'!$Z$1:$Z$5897)</f>
        <v>0</v>
      </c>
      <c r="AB189" s="381">
        <f>SUMIF('MASTER TT'!$I$1:$I$5905,$A$1:$A$721,'MASTER TT'!$V$1:$V$5905)</f>
        <v>0</v>
      </c>
      <c r="AC189" s="381">
        <f>SUMIF('MASTER TT'!$I$1:$I$5905,$A$1:$A$721,'MASTER TT'!$AB$1:$AB$5905)</f>
        <v>0</v>
      </c>
      <c r="AD189" s="381">
        <f>SUMIF('MASTER TT'!$I$1:$I$5905,$A$1:$A$721,'MASTER TT'!$P$1:$P$5905)</f>
        <v>0</v>
      </c>
      <c r="AE189" s="381">
        <f t="shared" si="2"/>
        <v>0</v>
      </c>
      <c r="AF189" s="382" t="e">
        <f t="shared" si="11"/>
        <v>#REF!</v>
      </c>
      <c r="AG189" s="383"/>
    </row>
    <row r="190" spans="1:33" ht="14.25" customHeight="1">
      <c r="A190" s="374" t="s">
        <v>3944</v>
      </c>
      <c r="B190" s="375" t="str">
        <f>VLOOKUP($A$2:$A$1749,'ENTER STAFF #S HERE'!$A$1:$B$5073,2,FALSE)</f>
        <v>C1856</v>
      </c>
      <c r="C190" s="374" t="s">
        <v>6586</v>
      </c>
      <c r="D190" s="374" t="s">
        <v>6597</v>
      </c>
      <c r="E190" s="384" t="s">
        <v>6031</v>
      </c>
      <c r="F190" s="384" t="s">
        <v>5755</v>
      </c>
      <c r="G190" s="374" t="s">
        <v>5663</v>
      </c>
      <c r="H190" s="377">
        <f t="shared" si="0"/>
        <v>48</v>
      </c>
      <c r="I190" s="378" t="e">
        <f>SUMIFS('MASTER TT'!$J$2:$J$11126,'MASTER TT'!$I$2:$I$1126,A190:A18566,'MASTER TT'!$L$2:$L$11126,"&gt;0",'MASTER TT'!$AM$2:$AM$11126,"JAN-APRIL 2026")</f>
        <v>#VALUE!</v>
      </c>
      <c r="J190" s="378">
        <f>SUMIFS('MASTER TT'!$J$2:$J$11126,'MASTER TT'!$I$2:$I$11126,A190:A10230,'MASTER TT'!$L$2:$L$11126,"&gt;0",'MASTER TT'!$AM$2:$AM$11126,"MAY-AUG 2025")</f>
        <v>0</v>
      </c>
      <c r="K190" s="378">
        <f>SUMIFS('MASTER TT'!$J$2:$J$11126,'MASTER TT'!$I$2:$I$11126,A190:A10230,'MASTER TT'!$L$2:$L$11126,"&gt;0",'MASTER TT'!$AM$2:$AM$11126,"SEP-DEC 2025")</f>
        <v>0</v>
      </c>
      <c r="L190" s="378" t="e">
        <f t="shared" si="1"/>
        <v>#VALUE!</v>
      </c>
      <c r="M190" s="379">
        <f>SUMIFS('MASTER TT'!$J$2:$J$1126,'MASTER TT'!$I$2:$I$1126,A190:A10231,'MASTER TT'!$L$2:$L$1126,"&gt;0",'MASTER TT'!$AM$2:$AM$1126,"JAN-APRIL 2025",'MASTER TT'!$AC$2:$AC$1126,"SOT")</f>
        <v>0</v>
      </c>
      <c r="N190" s="379">
        <f>SUMIFS('MASTER TT'!$J$2:$J$1126,'MASTER TT'!$I$2:$I$1126,A190:A10231,'MASTER TT'!$L$2:$L$1126,"&gt;0",'MASTER TT'!$AM$2:$AM$1126,"JAN-APRIL 2025",'MASTER TT'!$AC$2:$AC$1126,"SOB")</f>
        <v>0</v>
      </c>
      <c r="O190" s="379">
        <f>SUMIFS('MASTER TT'!$J$2:$J$1126,'MASTER TT'!$I$2:$I$1126,A190:A10231,'MASTER TT'!$L$2:$L$1126,"&gt;0",'MASTER TT'!$AM$2:$AM$1126,"JAN-APRIL 2025",'MASTER TT'!$AC$2:$AC$1126,"SEASS")</f>
        <v>0</v>
      </c>
      <c r="P190" s="379">
        <f>SUMIFS('MASTER TT'!$J$2:$J$1126,'MASTER TT'!$I$2:$I$1126,A190:A10231,'MASTER TT'!$L$2:$L$1126,"&gt;0",'MASTER TT'!$AM$2:$AM$1126,"JAN-APRIL 2025",'MASTER TT'!$AC$2:$AC$1126,"PTTI")</f>
        <v>0</v>
      </c>
      <c r="Q190" s="381">
        <f>SUMIF('MASTER TT'!$I$1:$I$5897,$A$1:$A$721,'MASTER TT'!$O$1:$O$5897)</f>
        <v>0</v>
      </c>
      <c r="R190" s="381">
        <f>SUMIF('MASTER TT'!$I$1:$I$5897,$A$1:$A$721,'MASTER TT'!$N$1:$N$5897)</f>
        <v>0</v>
      </c>
      <c r="S190" s="381">
        <f>SUMIF('MASTER TT'!$I$1:$I$5897,$A$1:$A$721,'MASTER TT'!$Q$1:$Q$5897)</f>
        <v>0</v>
      </c>
      <c r="T190" s="381">
        <f>SUMIF('MASTER TT'!$I$1:$I$5897,$A$1:$A$721,'MASTER TT'!$S$1:$S$5897)</f>
        <v>0</v>
      </c>
      <c r="U190" s="381">
        <f>SUMIF('MASTER TT'!$I$1:$I$5897,$A$1:$A$721,'MASTER TT'!$R$1:$R$5897)</f>
        <v>0</v>
      </c>
      <c r="V190" s="381">
        <f>SUMIF('MASTER TT'!$I$1:$I$5897,$A$1:$A$721,'MASTER TT'!$T$1:$T$5897)</f>
        <v>0</v>
      </c>
      <c r="W190" s="381">
        <f>SUMIF('MASTER TT'!$I$1:$I$5897,$A$1:$A$721,'MASTER TT'!$U$1:$U$5897)</f>
        <v>0</v>
      </c>
      <c r="X190" s="381">
        <f>SUMIF('MASTER TT'!$I$1:$I$5897,$A$1:$A$721,'MASTER TT'!$W$1:$W$5897)</f>
        <v>0</v>
      </c>
      <c r="Y190" s="381">
        <f>SUMIF('MASTER TT'!$I$1:$I$5897,$A$1:$A$721,'MASTER TT'!$X$1:$X$5897)</f>
        <v>0</v>
      </c>
      <c r="Z190" s="381">
        <f>SUMIF('MASTER TT'!$I$1:$I$5897,$A$1:$A$721,'MASTER TT'!$Y$1:$Y$5897)</f>
        <v>0</v>
      </c>
      <c r="AA190" s="381">
        <f>SUMIF('MASTER TT'!$I$1:$I$5897,$A$1:$A$721,'MASTER TT'!$Z$1:$Z$5897)</f>
        <v>0</v>
      </c>
      <c r="AB190" s="381">
        <f>SUMIF('MASTER TT'!$I$1:$I$5905,$A$1:$A$721,'MASTER TT'!$V$1:$V$5905)</f>
        <v>0</v>
      </c>
      <c r="AC190" s="381">
        <f>SUMIF('MASTER TT'!$I$1:$I$5905,$A$1:$A$721,'MASTER TT'!$AB$1:$AB$5905)</f>
        <v>0</v>
      </c>
      <c r="AD190" s="381">
        <f>SUMIF('MASTER TT'!$I$1:$I$5905,$A$1:$A$721,'MASTER TT'!$P$1:$P$5905)</f>
        <v>0</v>
      </c>
      <c r="AE190" s="381">
        <f t="shared" si="2"/>
        <v>0</v>
      </c>
      <c r="AF190" s="382" t="e">
        <f t="shared" si="11"/>
        <v>#REF!</v>
      </c>
      <c r="AG190" s="383"/>
    </row>
    <row r="191" spans="1:33" ht="14.25" customHeight="1">
      <c r="A191" s="374" t="s">
        <v>4371</v>
      </c>
      <c r="B191" s="375" t="str">
        <f>VLOOKUP($A$2:$A$1749,'ENTER STAFF #S HERE'!$A$1:$B$5073,2,FALSE)</f>
        <v>C1778</v>
      </c>
      <c r="C191" s="374" t="s">
        <v>6586</v>
      </c>
      <c r="D191" s="374" t="s">
        <v>6591</v>
      </c>
      <c r="E191" s="388"/>
      <c r="F191" s="388"/>
      <c r="G191" s="374" t="s">
        <v>5663</v>
      </c>
      <c r="H191" s="377">
        <f t="shared" si="0"/>
        <v>48</v>
      </c>
      <c r="I191" s="378" t="e">
        <f>SUMIFS('MASTER TT'!$J$2:$J$11126,'MASTER TT'!$I$2:$I$1126,A191:A18567,'MASTER TT'!$L$2:$L$11126,"&gt;0",'MASTER TT'!$AM$2:$AM$11126,"JAN-APRIL 2026")</f>
        <v>#VALUE!</v>
      </c>
      <c r="J191" s="378">
        <f>SUMIFS('MASTER TT'!$J$2:$J$11126,'MASTER TT'!$I$2:$I$11126,A191:A10231,'MASTER TT'!$L$2:$L$11126,"&gt;0",'MASTER TT'!$AM$2:$AM$11126,"MAY-AUG 2025")</f>
        <v>0</v>
      </c>
      <c r="K191" s="378">
        <f>SUMIFS('MASTER TT'!$J$2:$J$11126,'MASTER TT'!$I$2:$I$11126,A191:A10231,'MASTER TT'!$L$2:$L$11126,"&gt;0",'MASTER TT'!$AM$2:$AM$11126,"SEP-DEC 2025")</f>
        <v>0</v>
      </c>
      <c r="L191" s="378" t="e">
        <f t="shared" si="1"/>
        <v>#VALUE!</v>
      </c>
      <c r="M191" s="379">
        <f>SUMIFS('MASTER TT'!$J$2:$J$1126,'MASTER TT'!$I$2:$I$1126,A191:A10232,'MASTER TT'!$L$2:$L$1126,"&gt;0",'MASTER TT'!$AM$2:$AM$1126,"JAN-APRIL 2025",'MASTER TT'!$AC$2:$AC$1126,"SOT")</f>
        <v>0</v>
      </c>
      <c r="N191" s="379">
        <f>SUMIFS('MASTER TT'!$J$2:$J$1126,'MASTER TT'!$I$2:$I$1126,A191:A10232,'MASTER TT'!$L$2:$L$1126,"&gt;0",'MASTER TT'!$AM$2:$AM$1126,"JAN-APRIL 2025",'MASTER TT'!$AC$2:$AC$1126,"SOB")</f>
        <v>0</v>
      </c>
      <c r="O191" s="379">
        <f>SUMIFS('MASTER TT'!$J$2:$J$1126,'MASTER TT'!$I$2:$I$1126,A191:A10232,'MASTER TT'!$L$2:$L$1126,"&gt;0",'MASTER TT'!$AM$2:$AM$1126,"JAN-APRIL 2025",'MASTER TT'!$AC$2:$AC$1126,"SEASS")</f>
        <v>0</v>
      </c>
      <c r="P191" s="379">
        <f>SUMIFS('MASTER TT'!$J$2:$J$1126,'MASTER TT'!$I$2:$I$1126,A191:A10232,'MASTER TT'!$L$2:$L$1126,"&gt;0",'MASTER TT'!$AM$2:$AM$1126,"JAN-APRIL 2025",'MASTER TT'!$AC$2:$AC$1126,"PTTI")</f>
        <v>0</v>
      </c>
      <c r="Q191" s="381">
        <f>SUMIF('MASTER TT'!$I$1:$I$5897,$A$1:$A$721,'MASTER TT'!$O$1:$O$5897)</f>
        <v>0</v>
      </c>
      <c r="R191" s="381">
        <f>SUMIF('MASTER TT'!$I$1:$I$5897,$A$1:$A$721,'MASTER TT'!$N$1:$N$5897)</f>
        <v>0</v>
      </c>
      <c r="S191" s="381">
        <f>SUMIF('MASTER TT'!$I$1:$I$5897,$A$1:$A$721,'MASTER TT'!$Q$1:$Q$5897)</f>
        <v>0</v>
      </c>
      <c r="T191" s="381">
        <f>SUMIF('MASTER TT'!$I$1:$I$5897,$A$1:$A$721,'MASTER TT'!$S$1:$S$5897)</f>
        <v>0</v>
      </c>
      <c r="U191" s="381">
        <f>SUMIF('MASTER TT'!$I$1:$I$5897,$A$1:$A$721,'MASTER TT'!$R$1:$R$5897)</f>
        <v>0</v>
      </c>
      <c r="V191" s="381">
        <f>SUMIF('MASTER TT'!$I$1:$I$5897,$A$1:$A$721,'MASTER TT'!$T$1:$T$5897)</f>
        <v>0</v>
      </c>
      <c r="W191" s="381">
        <f>SUMIF('MASTER TT'!$I$1:$I$5897,$A$1:$A$721,'MASTER TT'!$U$1:$U$5897)</f>
        <v>0</v>
      </c>
      <c r="X191" s="381">
        <f>SUMIF('MASTER TT'!$I$1:$I$5897,$A$1:$A$721,'MASTER TT'!$W$1:$W$5897)</f>
        <v>0</v>
      </c>
      <c r="Y191" s="381">
        <f>SUMIF('MASTER TT'!$I$1:$I$5897,$A$1:$A$721,'MASTER TT'!$X$1:$X$5897)</f>
        <v>0</v>
      </c>
      <c r="Z191" s="381">
        <f>SUMIF('MASTER TT'!$I$1:$I$5897,$A$1:$A$721,'MASTER TT'!$Y$1:$Y$5897)</f>
        <v>0</v>
      </c>
      <c r="AA191" s="381">
        <f>SUMIF('MASTER TT'!$I$1:$I$5897,$A$1:$A$721,'MASTER TT'!$Z$1:$Z$5897)</f>
        <v>0</v>
      </c>
      <c r="AB191" s="381">
        <f>SUMIF('MASTER TT'!$I$1:$I$5905,$A$1:$A$721,'MASTER TT'!$V$1:$V$5905)</f>
        <v>0</v>
      </c>
      <c r="AC191" s="381">
        <f>SUMIF('MASTER TT'!$I$1:$I$5905,$A$1:$A$721,'MASTER TT'!$AB$1:$AB$5905)</f>
        <v>0</v>
      </c>
      <c r="AD191" s="381">
        <f>SUMIF('MASTER TT'!$I$1:$I$5905,$A$1:$A$721,'MASTER TT'!$P$1:$P$5905)</f>
        <v>0</v>
      </c>
      <c r="AE191" s="381">
        <f t="shared" si="2"/>
        <v>0</v>
      </c>
      <c r="AF191" s="382" t="e">
        <f t="shared" si="11"/>
        <v>#REF!</v>
      </c>
      <c r="AG191" s="383"/>
    </row>
    <row r="192" spans="1:33" ht="14.25" customHeight="1">
      <c r="A192" s="374" t="s">
        <v>4373</v>
      </c>
      <c r="B192" s="375" t="str">
        <f>VLOOKUP($A$2:$A$1749,'ENTER STAFF #S HERE'!$A$1:$B$5073,2,FALSE)</f>
        <v>C1906</v>
      </c>
      <c r="C192" s="374" t="s">
        <v>6583</v>
      </c>
      <c r="D192" s="374" t="s">
        <v>460</v>
      </c>
      <c r="E192" s="388"/>
      <c r="F192" s="388"/>
      <c r="G192" s="374" t="s">
        <v>6585</v>
      </c>
      <c r="H192" s="377">
        <f t="shared" si="0"/>
        <v>90</v>
      </c>
      <c r="I192" s="378" t="e">
        <f>SUMIFS('MASTER TT'!$J$2:$J$11126,'MASTER TT'!$I$2:$I$1126,A192:A18568,'MASTER TT'!$L$2:$L$11126,"&gt;0",'MASTER TT'!$AM$2:$AM$11126,"JAN-APRIL 2026")</f>
        <v>#VALUE!</v>
      </c>
      <c r="J192" s="378">
        <f>SUMIFS('MASTER TT'!$J$2:$J$11126,'MASTER TT'!$I$2:$I$11126,A192:A10232,'MASTER TT'!$L$2:$L$11126,"&gt;0",'MASTER TT'!$AM$2:$AM$11126,"MAY-AUG 2025")</f>
        <v>0</v>
      </c>
      <c r="K192" s="378">
        <f>SUMIFS('MASTER TT'!$J$2:$J$11126,'MASTER TT'!$I$2:$I$11126,A192:A10232,'MASTER TT'!$L$2:$L$11126,"&gt;0",'MASTER TT'!$AM$2:$AM$11126,"SEP-DEC 2025")</f>
        <v>0</v>
      </c>
      <c r="L192" s="378" t="e">
        <f t="shared" si="1"/>
        <v>#VALUE!</v>
      </c>
      <c r="M192" s="379">
        <f>SUMIFS('MASTER TT'!$J$2:$J$1126,'MASTER TT'!$I$2:$I$1126,A192:A10233,'MASTER TT'!$L$2:$L$1126,"&gt;0",'MASTER TT'!$AM$2:$AM$1126,"JAN-APRIL 2025",'MASTER TT'!$AC$2:$AC$1126,"SOT")</f>
        <v>0</v>
      </c>
      <c r="N192" s="379">
        <f>SUMIFS('MASTER TT'!$J$2:$J$1126,'MASTER TT'!$I$2:$I$1126,A192:A10233,'MASTER TT'!$L$2:$L$1126,"&gt;0",'MASTER TT'!$AM$2:$AM$1126,"JAN-APRIL 2025",'MASTER TT'!$AC$2:$AC$1126,"SOB")</f>
        <v>0</v>
      </c>
      <c r="O192" s="379">
        <f>SUMIFS('MASTER TT'!$J$2:$J$1126,'MASTER TT'!$I$2:$I$1126,A192:A10233,'MASTER TT'!$L$2:$L$1126,"&gt;0",'MASTER TT'!$AM$2:$AM$1126,"JAN-APRIL 2025",'MASTER TT'!$AC$2:$AC$1126,"SEASS")</f>
        <v>0</v>
      </c>
      <c r="P192" s="379">
        <f>SUMIFS('MASTER TT'!$J$2:$J$1126,'MASTER TT'!$I$2:$I$1126,A192:A10233,'MASTER TT'!$L$2:$L$1126,"&gt;0",'MASTER TT'!$AM$2:$AM$1126,"JAN-APRIL 2025",'MASTER TT'!$AC$2:$AC$1126,"PTTI")</f>
        <v>0</v>
      </c>
      <c r="Q192" s="381">
        <f>SUMIF('MASTER TT'!$I$1:$I$5897,$A$1:$A$721,'MASTER TT'!$O$1:$O$5897)</f>
        <v>0</v>
      </c>
      <c r="R192" s="381">
        <f>SUMIF('MASTER TT'!$I$1:$I$5897,$A$1:$A$721,'MASTER TT'!$N$1:$N$5897)</f>
        <v>0</v>
      </c>
      <c r="S192" s="381">
        <f>SUMIF('MASTER TT'!$I$1:$I$5897,$A$1:$A$721,'MASTER TT'!$Q$1:$Q$5897)</f>
        <v>0</v>
      </c>
      <c r="T192" s="381">
        <f>SUMIF('MASTER TT'!$I$1:$I$5897,$A$1:$A$721,'MASTER TT'!$S$1:$S$5897)</f>
        <v>0</v>
      </c>
      <c r="U192" s="381">
        <f>SUMIF('MASTER TT'!$I$1:$I$5897,$A$1:$A$721,'MASTER TT'!$R$1:$R$5897)</f>
        <v>0</v>
      </c>
      <c r="V192" s="381">
        <f>SUMIF('MASTER TT'!$I$1:$I$5897,$A$1:$A$721,'MASTER TT'!$T$1:$T$5897)</f>
        <v>0</v>
      </c>
      <c r="W192" s="381">
        <f>SUMIF('MASTER TT'!$I$1:$I$5897,$A$1:$A$721,'MASTER TT'!$U$1:$U$5897)</f>
        <v>0</v>
      </c>
      <c r="X192" s="381">
        <f>SUMIF('MASTER TT'!$I$1:$I$5897,$A$1:$A$721,'MASTER TT'!$W$1:$W$5897)</f>
        <v>0</v>
      </c>
      <c r="Y192" s="381">
        <f>SUMIF('MASTER TT'!$I$1:$I$5897,$A$1:$A$721,'MASTER TT'!$X$1:$X$5897)</f>
        <v>0</v>
      </c>
      <c r="Z192" s="381">
        <f>SUMIF('MASTER TT'!$I$1:$I$5897,$A$1:$A$721,'MASTER TT'!$Y$1:$Y$5897)</f>
        <v>0</v>
      </c>
      <c r="AA192" s="381">
        <f>SUMIF('MASTER TT'!$I$1:$I$5897,$A$1:$A$721,'MASTER TT'!$Z$1:$Z$5897)</f>
        <v>0</v>
      </c>
      <c r="AB192" s="381">
        <f>SUMIF('MASTER TT'!$I$1:$I$5905,$A$1:$A$721,'MASTER TT'!$V$1:$V$5905)</f>
        <v>0</v>
      </c>
      <c r="AC192" s="381">
        <f>SUMIF('MASTER TT'!$I$1:$I$5905,$A$1:$A$721,'MASTER TT'!$AB$1:$AB$5905)</f>
        <v>0</v>
      </c>
      <c r="AD192" s="381">
        <f>SUMIF('MASTER TT'!$I$1:$I$5905,$A$1:$A$721,'MASTER TT'!$P$1:$P$5905)</f>
        <v>0</v>
      </c>
      <c r="AE192" s="381">
        <f t="shared" si="2"/>
        <v>0</v>
      </c>
      <c r="AF192" s="382" t="e">
        <f t="shared" si="11"/>
        <v>#REF!</v>
      </c>
      <c r="AG192" s="383"/>
    </row>
    <row r="193" spans="1:33" ht="14.25" customHeight="1">
      <c r="A193" s="374" t="s">
        <v>3422</v>
      </c>
      <c r="B193" s="375" t="str">
        <f>VLOOKUP($A$2:$A$1749,'ENTER STAFF #S HERE'!$A$1:$B$5073,2,FALSE)</f>
        <v>C1476</v>
      </c>
      <c r="C193" s="374" t="s">
        <v>6586</v>
      </c>
      <c r="D193" s="374" t="s">
        <v>6591</v>
      </c>
      <c r="E193" s="384" t="s">
        <v>5640</v>
      </c>
      <c r="F193" s="384" t="s">
        <v>6614</v>
      </c>
      <c r="G193" s="374" t="s">
        <v>5663</v>
      </c>
      <c r="H193" s="377">
        <f t="shared" si="0"/>
        <v>48</v>
      </c>
      <c r="I193" s="378" t="e">
        <f>SUMIFS('MASTER TT'!$J$2:$J$11126,'MASTER TT'!$I$2:$I$1126,A193:A18569,'MASTER TT'!$L$2:$L$11126,"&gt;0",'MASTER TT'!$AM$2:$AM$11126,"JAN-APRIL 2026")</f>
        <v>#VALUE!</v>
      </c>
      <c r="J193" s="378">
        <f>SUMIFS('MASTER TT'!$J$2:$J$11126,'MASTER TT'!$I$2:$I$11126,A193:A10233,'MASTER TT'!$L$2:$L$11126,"&gt;0",'MASTER TT'!$AM$2:$AM$11126,"MAY-AUG 2025")</f>
        <v>0</v>
      </c>
      <c r="K193" s="378">
        <f>SUMIFS('MASTER TT'!$J$2:$J$11126,'MASTER TT'!$I$2:$I$11126,A193:A10233,'MASTER TT'!$L$2:$L$11126,"&gt;0",'MASTER TT'!$AM$2:$AM$11126,"SEP-DEC 2025")</f>
        <v>0</v>
      </c>
      <c r="L193" s="378" t="e">
        <f t="shared" si="1"/>
        <v>#VALUE!</v>
      </c>
      <c r="M193" s="379">
        <f>SUMIFS('MASTER TT'!$J$2:$J$1126,'MASTER TT'!$I$2:$I$1126,A193:A10234,'MASTER TT'!$L$2:$L$1126,"&gt;0",'MASTER TT'!$AM$2:$AM$1126,"JAN-APRIL 2025",'MASTER TT'!$AC$2:$AC$1126,"SOT")</f>
        <v>0</v>
      </c>
      <c r="N193" s="379">
        <f>SUMIFS('MASTER TT'!$J$2:$J$1126,'MASTER TT'!$I$2:$I$1126,A193:A10234,'MASTER TT'!$L$2:$L$1126,"&gt;0",'MASTER TT'!$AM$2:$AM$1126,"JAN-APRIL 2025",'MASTER TT'!$AC$2:$AC$1126,"SOB")</f>
        <v>0</v>
      </c>
      <c r="O193" s="379">
        <f>SUMIFS('MASTER TT'!$J$2:$J$1126,'MASTER TT'!$I$2:$I$1126,A193:A10234,'MASTER TT'!$L$2:$L$1126,"&gt;0",'MASTER TT'!$AM$2:$AM$1126,"JAN-APRIL 2025",'MASTER TT'!$AC$2:$AC$1126,"SEASS")</f>
        <v>0</v>
      </c>
      <c r="P193" s="379">
        <f>SUMIFS('MASTER TT'!$J$2:$J$1126,'MASTER TT'!$I$2:$I$1126,A193:A10234,'MASTER TT'!$L$2:$L$1126,"&gt;0",'MASTER TT'!$AM$2:$AM$1126,"JAN-APRIL 2025",'MASTER TT'!$AC$2:$AC$1126,"PTTI")</f>
        <v>0</v>
      </c>
      <c r="Q193" s="381">
        <f>SUMIF('MASTER TT'!$I$1:$I$5897,$A$1:$A$721,'MASTER TT'!$O$1:$O$5897)</f>
        <v>0</v>
      </c>
      <c r="R193" s="381">
        <f>SUMIF('MASTER TT'!$I$1:$I$5897,$A$1:$A$721,'MASTER TT'!$N$1:$N$5897)</f>
        <v>0</v>
      </c>
      <c r="S193" s="381">
        <f>SUMIF('MASTER TT'!$I$1:$I$5897,$A$1:$A$721,'MASTER TT'!$Q$1:$Q$5897)</f>
        <v>0</v>
      </c>
      <c r="T193" s="381">
        <f>SUMIF('MASTER TT'!$I$1:$I$5897,$A$1:$A$721,'MASTER TT'!$S$1:$S$5897)</f>
        <v>0</v>
      </c>
      <c r="U193" s="381">
        <f>SUMIF('MASTER TT'!$I$1:$I$5897,$A$1:$A$721,'MASTER TT'!$R$1:$R$5897)</f>
        <v>0</v>
      </c>
      <c r="V193" s="381">
        <f>SUMIF('MASTER TT'!$I$1:$I$5897,$A$1:$A$721,'MASTER TT'!$T$1:$T$5897)</f>
        <v>0</v>
      </c>
      <c r="W193" s="381">
        <f>SUMIF('MASTER TT'!$I$1:$I$5897,$A$1:$A$721,'MASTER TT'!$U$1:$U$5897)</f>
        <v>0</v>
      </c>
      <c r="X193" s="381">
        <f>SUMIF('MASTER TT'!$I$1:$I$5897,$A$1:$A$721,'MASTER TT'!$W$1:$W$5897)</f>
        <v>0</v>
      </c>
      <c r="Y193" s="381">
        <f>SUMIF('MASTER TT'!$I$1:$I$5897,$A$1:$A$721,'MASTER TT'!$X$1:$X$5897)</f>
        <v>0</v>
      </c>
      <c r="Z193" s="381">
        <f>SUMIF('MASTER TT'!$I$1:$I$5897,$A$1:$A$721,'MASTER TT'!$Y$1:$Y$5897)</f>
        <v>0</v>
      </c>
      <c r="AA193" s="381">
        <f>SUMIF('MASTER TT'!$I$1:$I$5897,$A$1:$A$721,'MASTER TT'!$Z$1:$Z$5897)</f>
        <v>0</v>
      </c>
      <c r="AB193" s="381">
        <f>SUMIF('MASTER TT'!$I$1:$I$5905,$A$1:$A$721,'MASTER TT'!$V$1:$V$5905)</f>
        <v>0</v>
      </c>
      <c r="AC193" s="381">
        <f>SUMIF('MASTER TT'!$I$1:$I$5905,$A$1:$A$721,'MASTER TT'!$AB$1:$AB$5905)</f>
        <v>0</v>
      </c>
      <c r="AD193" s="381">
        <f>SUMIF('MASTER TT'!$I$1:$I$5905,$A$1:$A$721,'MASTER TT'!$P$1:$P$5905)</f>
        <v>0</v>
      </c>
      <c r="AE193" s="381">
        <f t="shared" si="2"/>
        <v>0</v>
      </c>
      <c r="AF193" s="382" t="e">
        <f t="shared" si="11"/>
        <v>#REF!</v>
      </c>
      <c r="AG193" s="383"/>
    </row>
    <row r="194" spans="1:33" ht="14.25" customHeight="1">
      <c r="A194" s="374" t="s">
        <v>4028</v>
      </c>
      <c r="B194" s="375" t="str">
        <f>VLOOKUP($A$2:$A$1749,'ENTER STAFF #S HERE'!$A$1:$B$5073,2,FALSE)</f>
        <v>C1446</v>
      </c>
      <c r="C194" s="374" t="s">
        <v>6583</v>
      </c>
      <c r="D194" s="374" t="s">
        <v>460</v>
      </c>
      <c r="E194" s="388"/>
      <c r="F194" s="388"/>
      <c r="G194" s="374" t="s">
        <v>6585</v>
      </c>
      <c r="H194" s="377">
        <f t="shared" si="0"/>
        <v>90</v>
      </c>
      <c r="I194" s="378" t="e">
        <f>SUMIFS('MASTER TT'!$J$2:$J$11126,'MASTER TT'!$I$2:$I$1126,A194:A18570,'MASTER TT'!$L$2:$L$11126,"&gt;0",'MASTER TT'!$AM$2:$AM$11126,"JAN-APRIL 2026")</f>
        <v>#VALUE!</v>
      </c>
      <c r="J194" s="378">
        <f>SUMIFS('MASTER TT'!$J$2:$J$11126,'MASTER TT'!$I$2:$I$11126,A194:A10234,'MASTER TT'!$L$2:$L$11126,"&gt;0",'MASTER TT'!$AM$2:$AM$11126,"MAY-AUG 2025")</f>
        <v>0</v>
      </c>
      <c r="K194" s="378">
        <f>SUMIFS('MASTER TT'!$J$2:$J$11126,'MASTER TT'!$I$2:$I$11126,A194:A10234,'MASTER TT'!$L$2:$L$11126,"&gt;0",'MASTER TT'!$AM$2:$AM$11126,"SEP-DEC 2025")</f>
        <v>0</v>
      </c>
      <c r="L194" s="378" t="e">
        <f t="shared" si="1"/>
        <v>#VALUE!</v>
      </c>
      <c r="M194" s="379">
        <f>SUMIFS('MASTER TT'!$J$2:$J$1126,'MASTER TT'!$I$2:$I$1126,A194:A10235,'MASTER TT'!$L$2:$L$1126,"&gt;0",'MASTER TT'!$AM$2:$AM$1126,"JAN-APRIL 2025",'MASTER TT'!$AC$2:$AC$1126,"SOT")</f>
        <v>0</v>
      </c>
      <c r="N194" s="379">
        <f>SUMIFS('MASTER TT'!$J$2:$J$1126,'MASTER TT'!$I$2:$I$1126,A194:A10235,'MASTER TT'!$L$2:$L$1126,"&gt;0",'MASTER TT'!$AM$2:$AM$1126,"JAN-APRIL 2025",'MASTER TT'!$AC$2:$AC$1126,"SOB")</f>
        <v>0</v>
      </c>
      <c r="O194" s="379">
        <f>SUMIFS('MASTER TT'!$J$2:$J$1126,'MASTER TT'!$I$2:$I$1126,A194:A10235,'MASTER TT'!$L$2:$L$1126,"&gt;0",'MASTER TT'!$AM$2:$AM$1126,"JAN-APRIL 2025",'MASTER TT'!$AC$2:$AC$1126,"SEASS")</f>
        <v>0</v>
      </c>
      <c r="P194" s="379">
        <f>SUMIFS('MASTER TT'!$J$2:$J$1126,'MASTER TT'!$I$2:$I$1126,A194:A10235,'MASTER TT'!$L$2:$L$1126,"&gt;0",'MASTER TT'!$AM$2:$AM$1126,"JAN-APRIL 2025",'MASTER TT'!$AC$2:$AC$1126,"PTTI")</f>
        <v>0</v>
      </c>
      <c r="Q194" s="381">
        <f>SUMIF('MASTER TT'!$I$1:$I$5897,$A$1:$A$721,'MASTER TT'!$O$1:$O$5897)</f>
        <v>0</v>
      </c>
      <c r="R194" s="381">
        <f>SUMIF('MASTER TT'!$I$1:$I$5897,$A$1:$A$721,'MASTER TT'!$N$1:$N$5897)</f>
        <v>0</v>
      </c>
      <c r="S194" s="381">
        <f>SUMIF('MASTER TT'!$I$1:$I$5897,$A$1:$A$721,'MASTER TT'!$Q$1:$Q$5897)</f>
        <v>0</v>
      </c>
      <c r="T194" s="381">
        <f>SUMIF('MASTER TT'!$I$1:$I$5897,$A$1:$A$721,'MASTER TT'!$S$1:$S$5897)</f>
        <v>0</v>
      </c>
      <c r="U194" s="381">
        <f>SUMIF('MASTER TT'!$I$1:$I$5897,$A$1:$A$721,'MASTER TT'!$R$1:$R$5897)</f>
        <v>0</v>
      </c>
      <c r="V194" s="381">
        <f>SUMIF('MASTER TT'!$I$1:$I$5897,$A$1:$A$721,'MASTER TT'!$T$1:$T$5897)</f>
        <v>0</v>
      </c>
      <c r="W194" s="381">
        <f>SUMIF('MASTER TT'!$I$1:$I$5897,$A$1:$A$721,'MASTER TT'!$U$1:$U$5897)</f>
        <v>0</v>
      </c>
      <c r="X194" s="381">
        <f>SUMIF('MASTER TT'!$I$1:$I$5897,$A$1:$A$721,'MASTER TT'!$W$1:$W$5897)</f>
        <v>0</v>
      </c>
      <c r="Y194" s="381">
        <f>SUMIF('MASTER TT'!$I$1:$I$5897,$A$1:$A$721,'MASTER TT'!$X$1:$X$5897)</f>
        <v>0</v>
      </c>
      <c r="Z194" s="381">
        <f>SUMIF('MASTER TT'!$I$1:$I$5897,$A$1:$A$721,'MASTER TT'!$Y$1:$Y$5897)</f>
        <v>0</v>
      </c>
      <c r="AA194" s="381">
        <f>SUMIF('MASTER TT'!$I$1:$I$5897,$A$1:$A$721,'MASTER TT'!$Z$1:$Z$5897)</f>
        <v>0</v>
      </c>
      <c r="AB194" s="381">
        <f>SUMIF('MASTER TT'!$I$1:$I$5905,$A$1:$A$721,'MASTER TT'!$V$1:$V$5905)</f>
        <v>0</v>
      </c>
      <c r="AC194" s="381">
        <f>SUMIF('MASTER TT'!$I$1:$I$5905,$A$1:$A$721,'MASTER TT'!$AB$1:$AB$5905)</f>
        <v>0</v>
      </c>
      <c r="AD194" s="381">
        <f>SUMIF('MASTER TT'!$I$1:$I$5905,$A$1:$A$721,'MASTER TT'!$P$1:$P$5905)</f>
        <v>0</v>
      </c>
      <c r="AE194" s="381">
        <f t="shared" si="2"/>
        <v>0</v>
      </c>
      <c r="AF194" s="382" t="e">
        <f t="shared" si="11"/>
        <v>#REF!</v>
      </c>
      <c r="AG194" s="383"/>
    </row>
    <row r="195" spans="1:33" ht="14.25" customHeight="1">
      <c r="A195" s="374" t="s">
        <v>3774</v>
      </c>
      <c r="B195" s="375" t="str">
        <f>VLOOKUP($A$2:$A$1749,'ENTER STAFF #S HERE'!$A$1:$B$5073,2,FALSE)</f>
        <v>C1769</v>
      </c>
      <c r="C195" s="374" t="s">
        <v>6583</v>
      </c>
      <c r="D195" s="374" t="s">
        <v>6587</v>
      </c>
      <c r="E195" s="384" t="s">
        <v>6594</v>
      </c>
      <c r="F195" s="374" t="s">
        <v>6584</v>
      </c>
      <c r="G195" s="374" t="s">
        <v>5663</v>
      </c>
      <c r="H195" s="377">
        <f t="shared" si="0"/>
        <v>48</v>
      </c>
      <c r="I195" s="378" t="e">
        <f>SUMIFS('MASTER TT'!$J$2:$J$11126,'MASTER TT'!$I$2:$I$1126,A195:A18571,'MASTER TT'!$L$2:$L$11126,"&gt;0",'MASTER TT'!$AM$2:$AM$11126,"JAN-APRIL 2026")</f>
        <v>#VALUE!</v>
      </c>
      <c r="J195" s="378">
        <f>SUMIFS('MASTER TT'!$J$2:$J$11126,'MASTER TT'!$I$2:$I$11126,A195:A10235,'MASTER TT'!$L$2:$L$11126,"&gt;0",'MASTER TT'!$AM$2:$AM$11126,"MAY-AUG 2025")</f>
        <v>0</v>
      </c>
      <c r="K195" s="378">
        <f>SUMIFS('MASTER TT'!$J$2:$J$11126,'MASTER TT'!$I$2:$I$11126,A195:A10235,'MASTER TT'!$L$2:$L$11126,"&gt;0",'MASTER TT'!$AM$2:$AM$11126,"SEP-DEC 2025")</f>
        <v>0</v>
      </c>
      <c r="L195" s="378" t="e">
        <f t="shared" si="1"/>
        <v>#VALUE!</v>
      </c>
      <c r="M195" s="379">
        <f>SUMIFS('MASTER TT'!$J$2:$J$1126,'MASTER TT'!$I$2:$I$1126,A195:A10236,'MASTER TT'!$L$2:$L$1126,"&gt;0",'MASTER TT'!$AM$2:$AM$1126,"JAN-APRIL 2025",'MASTER TT'!$AC$2:$AC$1126,"SOT")</f>
        <v>0</v>
      </c>
      <c r="N195" s="379">
        <f>SUMIFS('MASTER TT'!$J$2:$J$1126,'MASTER TT'!$I$2:$I$1126,A195:A10236,'MASTER TT'!$L$2:$L$1126,"&gt;0",'MASTER TT'!$AM$2:$AM$1126,"JAN-APRIL 2025",'MASTER TT'!$AC$2:$AC$1126,"SOB")</f>
        <v>0</v>
      </c>
      <c r="O195" s="379">
        <f>SUMIFS('MASTER TT'!$J$2:$J$1126,'MASTER TT'!$I$2:$I$1126,A195:A10236,'MASTER TT'!$L$2:$L$1126,"&gt;0",'MASTER TT'!$AM$2:$AM$1126,"JAN-APRIL 2025",'MASTER TT'!$AC$2:$AC$1126,"SEASS")</f>
        <v>0</v>
      </c>
      <c r="P195" s="379">
        <f>SUMIFS('MASTER TT'!$J$2:$J$1126,'MASTER TT'!$I$2:$I$1126,A195:A10236,'MASTER TT'!$L$2:$L$1126,"&gt;0",'MASTER TT'!$AM$2:$AM$1126,"JAN-APRIL 2025",'MASTER TT'!$AC$2:$AC$1126,"PTTI")</f>
        <v>0</v>
      </c>
      <c r="Q195" s="381">
        <f>SUMIF('MASTER TT'!$I$1:$I$5897,$A$1:$A$721,'MASTER TT'!$O$1:$O$5897)</f>
        <v>0</v>
      </c>
      <c r="R195" s="381">
        <f>SUMIF('MASTER TT'!$I$1:$I$5897,$A$1:$A$721,'MASTER TT'!$N$1:$N$5897)</f>
        <v>0</v>
      </c>
      <c r="S195" s="381">
        <f>SUMIF('MASTER TT'!$I$1:$I$5897,$A$1:$A$721,'MASTER TT'!$Q$1:$Q$5897)</f>
        <v>0</v>
      </c>
      <c r="T195" s="381">
        <f>SUMIF('MASTER TT'!$I$1:$I$5897,$A$1:$A$721,'MASTER TT'!$S$1:$S$5897)</f>
        <v>0</v>
      </c>
      <c r="U195" s="381">
        <f>SUMIF('MASTER TT'!$I$1:$I$5897,$A$1:$A$721,'MASTER TT'!$R$1:$R$5897)</f>
        <v>0</v>
      </c>
      <c r="V195" s="381">
        <f>SUMIF('MASTER TT'!$I$1:$I$5897,$A$1:$A$721,'MASTER TT'!$T$1:$T$5897)</f>
        <v>0</v>
      </c>
      <c r="W195" s="381">
        <f>SUMIF('MASTER TT'!$I$1:$I$5897,$A$1:$A$721,'MASTER TT'!$U$1:$U$5897)</f>
        <v>0</v>
      </c>
      <c r="X195" s="381">
        <f>SUMIF('MASTER TT'!$I$1:$I$5897,$A$1:$A$721,'MASTER TT'!$W$1:$W$5897)</f>
        <v>0</v>
      </c>
      <c r="Y195" s="381">
        <f>SUMIF('MASTER TT'!$I$1:$I$5897,$A$1:$A$721,'MASTER TT'!$X$1:$X$5897)</f>
        <v>0</v>
      </c>
      <c r="Z195" s="381">
        <f>SUMIF('MASTER TT'!$I$1:$I$5897,$A$1:$A$721,'MASTER TT'!$Y$1:$Y$5897)</f>
        <v>0</v>
      </c>
      <c r="AA195" s="381">
        <f>SUMIF('MASTER TT'!$I$1:$I$5897,$A$1:$A$721,'MASTER TT'!$Z$1:$Z$5897)</f>
        <v>0</v>
      </c>
      <c r="AB195" s="381">
        <f>SUMIF('MASTER TT'!$I$1:$I$5905,$A$1:$A$721,'MASTER TT'!$V$1:$V$5905)</f>
        <v>0</v>
      </c>
      <c r="AC195" s="381">
        <f>SUMIF('MASTER TT'!$I$1:$I$5905,$A$1:$A$721,'MASTER TT'!$AB$1:$AB$5905)</f>
        <v>0</v>
      </c>
      <c r="AD195" s="381">
        <f>SUMIF('MASTER TT'!$I$1:$I$5905,$A$1:$A$721,'MASTER TT'!$P$1:$P$5905)</f>
        <v>0</v>
      </c>
      <c r="AE195" s="381">
        <f t="shared" si="2"/>
        <v>0</v>
      </c>
      <c r="AF195" s="382" t="e">
        <f t="shared" si="11"/>
        <v>#REF!</v>
      </c>
      <c r="AG195" s="383"/>
    </row>
    <row r="196" spans="1:33" ht="14.25" customHeight="1">
      <c r="A196" s="374" t="s">
        <v>4375</v>
      </c>
      <c r="B196" s="375" t="str">
        <f>VLOOKUP($A$2:$A$1749,'ENTER STAFF #S HERE'!$A$1:$B$5073,2,FALSE)</f>
        <v>C1753</v>
      </c>
      <c r="C196" s="374" t="s">
        <v>6586</v>
      </c>
      <c r="D196" s="384" t="s">
        <v>6595</v>
      </c>
      <c r="E196" s="388"/>
      <c r="F196" s="387"/>
      <c r="G196" s="374" t="s">
        <v>5663</v>
      </c>
      <c r="H196" s="377">
        <f t="shared" si="0"/>
        <v>48</v>
      </c>
      <c r="I196" s="378" t="e">
        <f>SUMIFS('MASTER TT'!$J$2:$J$11126,'MASTER TT'!$I$2:$I$1126,A196:A18572,'MASTER TT'!$L$2:$L$11126,"&gt;0",'MASTER TT'!$AM$2:$AM$11126,"JAN-APRIL 2026")</f>
        <v>#VALUE!</v>
      </c>
      <c r="J196" s="378">
        <f>SUMIFS('MASTER TT'!$J$2:$J$11126,'MASTER TT'!$I$2:$I$11126,A196:A10236,'MASTER TT'!$L$2:$L$11126,"&gt;0",'MASTER TT'!$AM$2:$AM$11126,"MAY-AUG 2025")</f>
        <v>0</v>
      </c>
      <c r="K196" s="378">
        <f>SUMIFS('MASTER TT'!$J$2:$J$11126,'MASTER TT'!$I$2:$I$11126,A196:A10236,'MASTER TT'!$L$2:$L$11126,"&gt;0",'MASTER TT'!$AM$2:$AM$11126,"SEP-DEC 2025")</f>
        <v>0</v>
      </c>
      <c r="L196" s="378" t="e">
        <f t="shared" si="1"/>
        <v>#VALUE!</v>
      </c>
      <c r="M196" s="379">
        <f>SUMIFS('MASTER TT'!$J$2:$J$1126,'MASTER TT'!$I$2:$I$1126,A196:A10237,'MASTER TT'!$L$2:$L$1126,"&gt;0",'MASTER TT'!$AM$2:$AM$1126,"JAN-APRIL 2025",'MASTER TT'!$AC$2:$AC$1126,"SOT")</f>
        <v>0</v>
      </c>
      <c r="N196" s="379">
        <f>SUMIFS('MASTER TT'!$J$2:$J$1126,'MASTER TT'!$I$2:$I$1126,A196:A10237,'MASTER TT'!$L$2:$L$1126,"&gt;0",'MASTER TT'!$AM$2:$AM$1126,"JAN-APRIL 2025",'MASTER TT'!$AC$2:$AC$1126,"SOB")</f>
        <v>0</v>
      </c>
      <c r="O196" s="379">
        <f>SUMIFS('MASTER TT'!$J$2:$J$1126,'MASTER TT'!$I$2:$I$1126,A196:A10237,'MASTER TT'!$L$2:$L$1126,"&gt;0",'MASTER TT'!$AM$2:$AM$1126,"JAN-APRIL 2025",'MASTER TT'!$AC$2:$AC$1126,"SEASS")</f>
        <v>0</v>
      </c>
      <c r="P196" s="379">
        <f>SUMIFS('MASTER TT'!$J$2:$J$1126,'MASTER TT'!$I$2:$I$1126,A196:A10237,'MASTER TT'!$L$2:$L$1126,"&gt;0",'MASTER TT'!$AM$2:$AM$1126,"JAN-APRIL 2025",'MASTER TT'!$AC$2:$AC$1126,"PTTI")</f>
        <v>0</v>
      </c>
      <c r="Q196" s="381">
        <f>SUMIF('MASTER TT'!$I$1:$I$5897,$A$1:$A$721,'MASTER TT'!$O$1:$O$5897)</f>
        <v>0</v>
      </c>
      <c r="R196" s="381">
        <f>SUMIF('MASTER TT'!$I$1:$I$5897,$A$1:$A$721,'MASTER TT'!$N$1:$N$5897)</f>
        <v>0</v>
      </c>
      <c r="S196" s="381">
        <f>SUMIF('MASTER TT'!$I$1:$I$5897,$A$1:$A$721,'MASTER TT'!$Q$1:$Q$5897)</f>
        <v>0</v>
      </c>
      <c r="T196" s="381">
        <f>SUMIF('MASTER TT'!$I$1:$I$5897,$A$1:$A$721,'MASTER TT'!$S$1:$S$5897)</f>
        <v>0</v>
      </c>
      <c r="U196" s="381">
        <f>SUMIF('MASTER TT'!$I$1:$I$5897,$A$1:$A$721,'MASTER TT'!$R$1:$R$5897)</f>
        <v>0</v>
      </c>
      <c r="V196" s="381">
        <f>SUMIF('MASTER TT'!$I$1:$I$5897,$A$1:$A$721,'MASTER TT'!$T$1:$T$5897)</f>
        <v>0</v>
      </c>
      <c r="W196" s="381">
        <f>SUMIF('MASTER TT'!$I$1:$I$5897,$A$1:$A$721,'MASTER TT'!$U$1:$U$5897)</f>
        <v>0</v>
      </c>
      <c r="X196" s="381">
        <f>SUMIF('MASTER TT'!$I$1:$I$5897,$A$1:$A$721,'MASTER TT'!$W$1:$W$5897)</f>
        <v>0</v>
      </c>
      <c r="Y196" s="381">
        <f>SUMIF('MASTER TT'!$I$1:$I$5897,$A$1:$A$721,'MASTER TT'!$X$1:$X$5897)</f>
        <v>0</v>
      </c>
      <c r="Z196" s="381">
        <f>SUMIF('MASTER TT'!$I$1:$I$5897,$A$1:$A$721,'MASTER TT'!$Y$1:$Y$5897)</f>
        <v>0</v>
      </c>
      <c r="AA196" s="381">
        <f>SUMIF('MASTER TT'!$I$1:$I$5897,$A$1:$A$721,'MASTER TT'!$Z$1:$Z$5897)</f>
        <v>0</v>
      </c>
      <c r="AB196" s="381">
        <f>SUMIF('MASTER TT'!$I$1:$I$5905,$A$1:$A$721,'MASTER TT'!$V$1:$V$5905)</f>
        <v>0</v>
      </c>
      <c r="AC196" s="381">
        <f>SUMIF('MASTER TT'!$I$1:$I$5905,$A$1:$A$721,'MASTER TT'!$AB$1:$AB$5905)</f>
        <v>0</v>
      </c>
      <c r="AD196" s="381">
        <f>SUMIF('MASTER TT'!$I$1:$I$5905,$A$1:$A$721,'MASTER TT'!$P$1:$P$5905)</f>
        <v>0</v>
      </c>
      <c r="AE196" s="381">
        <f t="shared" si="2"/>
        <v>0</v>
      </c>
      <c r="AF196" s="382" t="e">
        <f t="shared" si="11"/>
        <v>#REF!</v>
      </c>
      <c r="AG196" s="383"/>
    </row>
    <row r="197" spans="1:33" ht="14.25" customHeight="1">
      <c r="A197" s="374" t="s">
        <v>4295</v>
      </c>
      <c r="B197" s="375" t="str">
        <f>VLOOKUP($A$2:$A$1749,'ENTER STAFF #S HERE'!$A$1:$B$5073,2,FALSE)</f>
        <v>C0881</v>
      </c>
      <c r="C197" s="374" t="s">
        <v>6586</v>
      </c>
      <c r="D197" s="374" t="s">
        <v>6597</v>
      </c>
      <c r="E197" s="384" t="s">
        <v>6031</v>
      </c>
      <c r="F197" s="388"/>
      <c r="G197" s="374" t="s">
        <v>5663</v>
      </c>
      <c r="H197" s="377">
        <f t="shared" si="0"/>
        <v>48</v>
      </c>
      <c r="I197" s="378" t="e">
        <f>SUMIFS('MASTER TT'!$J$2:$J$11126,'MASTER TT'!$I$2:$I$1126,A197:A18573,'MASTER TT'!$L$2:$L$11126,"&gt;0",'MASTER TT'!$AM$2:$AM$11126,"JAN-APRIL 2026")</f>
        <v>#VALUE!</v>
      </c>
      <c r="J197" s="378">
        <f>SUMIFS('MASTER TT'!$J$2:$J$11126,'MASTER TT'!$I$2:$I$11126,A197:A10237,'MASTER TT'!$L$2:$L$11126,"&gt;0",'MASTER TT'!$AM$2:$AM$11126,"MAY-AUG 2025")</f>
        <v>0</v>
      </c>
      <c r="K197" s="378">
        <f>SUMIFS('MASTER TT'!$J$2:$J$11126,'MASTER TT'!$I$2:$I$11126,A197:A10237,'MASTER TT'!$L$2:$L$11126,"&gt;0",'MASTER TT'!$AM$2:$AM$11126,"SEP-DEC 2025")</f>
        <v>0</v>
      </c>
      <c r="L197" s="378" t="e">
        <f t="shared" si="1"/>
        <v>#VALUE!</v>
      </c>
      <c r="M197" s="379">
        <f>SUMIFS('MASTER TT'!$J$2:$J$1126,'MASTER TT'!$I$2:$I$1126,A197:A10238,'MASTER TT'!$L$2:$L$1126,"&gt;0",'MASTER TT'!$AM$2:$AM$1126,"JAN-APRIL 2025",'MASTER TT'!$AC$2:$AC$1126,"SOT")</f>
        <v>0</v>
      </c>
      <c r="N197" s="379">
        <f>SUMIFS('MASTER TT'!$J$2:$J$1126,'MASTER TT'!$I$2:$I$1126,A197:A10238,'MASTER TT'!$L$2:$L$1126,"&gt;0",'MASTER TT'!$AM$2:$AM$1126,"JAN-APRIL 2025",'MASTER TT'!$AC$2:$AC$1126,"SOB")</f>
        <v>0</v>
      </c>
      <c r="O197" s="379">
        <f>SUMIFS('MASTER TT'!$J$2:$J$1126,'MASTER TT'!$I$2:$I$1126,A197:A10238,'MASTER TT'!$L$2:$L$1126,"&gt;0",'MASTER TT'!$AM$2:$AM$1126,"JAN-APRIL 2025",'MASTER TT'!$AC$2:$AC$1126,"SEASS")</f>
        <v>0</v>
      </c>
      <c r="P197" s="379">
        <f>SUMIFS('MASTER TT'!$J$2:$J$1126,'MASTER TT'!$I$2:$I$1126,A197:A10238,'MASTER TT'!$L$2:$L$1126,"&gt;0",'MASTER TT'!$AM$2:$AM$1126,"JAN-APRIL 2025",'MASTER TT'!$AC$2:$AC$1126,"PTTI")</f>
        <v>0</v>
      </c>
      <c r="Q197" s="381">
        <f>SUMIF('MASTER TT'!$I$1:$I$5897,$A$1:$A$721,'MASTER TT'!$O$1:$O$5897)</f>
        <v>0</v>
      </c>
      <c r="R197" s="381">
        <f>SUMIF('MASTER TT'!$I$1:$I$5897,$A$1:$A$721,'MASTER TT'!$N$1:$N$5897)</f>
        <v>0</v>
      </c>
      <c r="S197" s="381">
        <f>SUMIF('MASTER TT'!$I$1:$I$5897,$A$1:$A$721,'MASTER TT'!$Q$1:$Q$5897)</f>
        <v>0</v>
      </c>
      <c r="T197" s="381">
        <f>SUMIF('MASTER TT'!$I$1:$I$5897,$A$1:$A$721,'MASTER TT'!$S$1:$S$5897)</f>
        <v>0</v>
      </c>
      <c r="U197" s="381">
        <f>SUMIF('MASTER TT'!$I$1:$I$5897,$A$1:$A$721,'MASTER TT'!$R$1:$R$5897)</f>
        <v>0</v>
      </c>
      <c r="V197" s="381">
        <f>SUMIF('MASTER TT'!$I$1:$I$5897,$A$1:$A$721,'MASTER TT'!$T$1:$T$5897)</f>
        <v>0</v>
      </c>
      <c r="W197" s="381">
        <f>SUMIF('MASTER TT'!$I$1:$I$5897,$A$1:$A$721,'MASTER TT'!$U$1:$U$5897)</f>
        <v>0</v>
      </c>
      <c r="X197" s="381">
        <f>SUMIF('MASTER TT'!$I$1:$I$5897,$A$1:$A$721,'MASTER TT'!$W$1:$W$5897)</f>
        <v>0</v>
      </c>
      <c r="Y197" s="381">
        <f>SUMIF('MASTER TT'!$I$1:$I$5897,$A$1:$A$721,'MASTER TT'!$X$1:$X$5897)</f>
        <v>0</v>
      </c>
      <c r="Z197" s="381">
        <f>SUMIF('MASTER TT'!$I$1:$I$5897,$A$1:$A$721,'MASTER TT'!$Y$1:$Y$5897)</f>
        <v>0</v>
      </c>
      <c r="AA197" s="381">
        <f>SUMIF('MASTER TT'!$I$1:$I$5897,$A$1:$A$721,'MASTER TT'!$Z$1:$Z$5897)</f>
        <v>0</v>
      </c>
      <c r="AB197" s="381">
        <f>SUMIF('MASTER TT'!$I$1:$I$5905,$A$1:$A$721,'MASTER TT'!$V$1:$V$5905)</f>
        <v>0</v>
      </c>
      <c r="AC197" s="381">
        <f>SUMIF('MASTER TT'!$I$1:$I$5905,$A$1:$A$721,'MASTER TT'!$AB$1:$AB$5905)</f>
        <v>0</v>
      </c>
      <c r="AD197" s="381">
        <f>SUMIF('MASTER TT'!$I$1:$I$5905,$A$1:$A$721,'MASTER TT'!$P$1:$P$5905)</f>
        <v>0</v>
      </c>
      <c r="AE197" s="381">
        <f t="shared" si="2"/>
        <v>0</v>
      </c>
      <c r="AF197" s="382" t="e">
        <f t="shared" si="11"/>
        <v>#REF!</v>
      </c>
      <c r="AG197" s="383"/>
    </row>
    <row r="198" spans="1:33" ht="14.25" customHeight="1">
      <c r="A198" s="374" t="s">
        <v>3776</v>
      </c>
      <c r="B198" s="375" t="str">
        <f>VLOOKUP($A$2:$A$1749,'ENTER STAFF #S HERE'!$A$1:$B$5073,2,FALSE)</f>
        <v>C1725</v>
      </c>
      <c r="C198" s="374" t="s">
        <v>6586</v>
      </c>
      <c r="D198" s="384" t="s">
        <v>6587</v>
      </c>
      <c r="E198" s="384" t="s">
        <v>6594</v>
      </c>
      <c r="F198" s="374" t="s">
        <v>6630</v>
      </c>
      <c r="G198" s="374" t="s">
        <v>5663</v>
      </c>
      <c r="H198" s="377">
        <f t="shared" si="0"/>
        <v>48</v>
      </c>
      <c r="I198" s="378" t="e">
        <f>SUMIFS('MASTER TT'!$J$2:$J$11126,'MASTER TT'!$I$2:$I$1126,A198:A18574,'MASTER TT'!$L$2:$L$11126,"&gt;0",'MASTER TT'!$AM$2:$AM$11126,"JAN-APRIL 2026")</f>
        <v>#VALUE!</v>
      </c>
      <c r="J198" s="378">
        <f>SUMIFS('MASTER TT'!$J$2:$J$11126,'MASTER TT'!$I$2:$I$11126,A198:A10238,'MASTER TT'!$L$2:$L$11126,"&gt;0",'MASTER TT'!$AM$2:$AM$11126,"MAY-AUG 2025")</f>
        <v>0</v>
      </c>
      <c r="K198" s="378">
        <f>SUMIFS('MASTER TT'!$J$2:$J$11126,'MASTER TT'!$I$2:$I$11126,A198:A10238,'MASTER TT'!$L$2:$L$11126,"&gt;0",'MASTER TT'!$AM$2:$AM$11126,"SEP-DEC 2025")</f>
        <v>0</v>
      </c>
      <c r="L198" s="378" t="e">
        <f t="shared" si="1"/>
        <v>#VALUE!</v>
      </c>
      <c r="M198" s="379">
        <f>SUMIFS('MASTER TT'!$J$2:$J$1126,'MASTER TT'!$I$2:$I$1126,A198:A10239,'MASTER TT'!$L$2:$L$1126,"&gt;0",'MASTER TT'!$AM$2:$AM$1126,"JAN-APRIL 2025",'MASTER TT'!$AC$2:$AC$1126,"SOT")</f>
        <v>0</v>
      </c>
      <c r="N198" s="379">
        <f>SUMIFS('MASTER TT'!$J$2:$J$1126,'MASTER TT'!$I$2:$I$1126,A198:A10239,'MASTER TT'!$L$2:$L$1126,"&gt;0",'MASTER TT'!$AM$2:$AM$1126,"JAN-APRIL 2025",'MASTER TT'!$AC$2:$AC$1126,"SOB")</f>
        <v>0</v>
      </c>
      <c r="O198" s="379">
        <f>SUMIFS('MASTER TT'!$J$2:$J$1126,'MASTER TT'!$I$2:$I$1126,A198:A10239,'MASTER TT'!$L$2:$L$1126,"&gt;0",'MASTER TT'!$AM$2:$AM$1126,"JAN-APRIL 2025",'MASTER TT'!$AC$2:$AC$1126,"SEASS")</f>
        <v>0</v>
      </c>
      <c r="P198" s="379">
        <f>SUMIFS('MASTER TT'!$J$2:$J$1126,'MASTER TT'!$I$2:$I$1126,A198:A10239,'MASTER TT'!$L$2:$L$1126,"&gt;0",'MASTER TT'!$AM$2:$AM$1126,"JAN-APRIL 2025",'MASTER TT'!$AC$2:$AC$1126,"PTTI")</f>
        <v>0</v>
      </c>
      <c r="Q198" s="381">
        <f>SUMIF('MASTER TT'!$I$1:$I$5897,$A$1:$A$721,'MASTER TT'!$O$1:$O$5897)</f>
        <v>0</v>
      </c>
      <c r="R198" s="381">
        <f>SUMIF('MASTER TT'!$I$1:$I$5897,$A$1:$A$721,'MASTER TT'!$N$1:$N$5897)</f>
        <v>0</v>
      </c>
      <c r="S198" s="381">
        <f>SUMIF('MASTER TT'!$I$1:$I$5897,$A$1:$A$721,'MASTER TT'!$Q$1:$Q$5897)</f>
        <v>0</v>
      </c>
      <c r="T198" s="381">
        <f>SUMIF('MASTER TT'!$I$1:$I$5897,$A$1:$A$721,'MASTER TT'!$S$1:$S$5897)</f>
        <v>0</v>
      </c>
      <c r="U198" s="381">
        <f>SUMIF('MASTER TT'!$I$1:$I$5897,$A$1:$A$721,'MASTER TT'!$R$1:$R$5897)</f>
        <v>0</v>
      </c>
      <c r="V198" s="381">
        <f>SUMIF('MASTER TT'!$I$1:$I$5897,$A$1:$A$721,'MASTER TT'!$T$1:$T$5897)</f>
        <v>0</v>
      </c>
      <c r="W198" s="381">
        <f>SUMIF('MASTER TT'!$I$1:$I$5897,$A$1:$A$721,'MASTER TT'!$U$1:$U$5897)</f>
        <v>0</v>
      </c>
      <c r="X198" s="381">
        <f>SUMIF('MASTER TT'!$I$1:$I$5897,$A$1:$A$721,'MASTER TT'!$W$1:$W$5897)</f>
        <v>0</v>
      </c>
      <c r="Y198" s="381">
        <f>SUMIF('MASTER TT'!$I$1:$I$5897,$A$1:$A$721,'MASTER TT'!$X$1:$X$5897)</f>
        <v>0</v>
      </c>
      <c r="Z198" s="381">
        <f>SUMIF('MASTER TT'!$I$1:$I$5897,$A$1:$A$721,'MASTER TT'!$Y$1:$Y$5897)</f>
        <v>0</v>
      </c>
      <c r="AA198" s="381">
        <f>SUMIF('MASTER TT'!$I$1:$I$5897,$A$1:$A$721,'MASTER TT'!$Z$1:$Z$5897)</f>
        <v>0</v>
      </c>
      <c r="AB198" s="381">
        <f>SUMIF('MASTER TT'!$I$1:$I$5905,$A$1:$A$721,'MASTER TT'!$V$1:$V$5905)</f>
        <v>0</v>
      </c>
      <c r="AC198" s="381">
        <f>SUMIF('MASTER TT'!$I$1:$I$5905,$A$1:$A$721,'MASTER TT'!$AB$1:$AB$5905)</f>
        <v>0</v>
      </c>
      <c r="AD198" s="381">
        <f>SUMIF('MASTER TT'!$I$1:$I$5905,$A$1:$A$721,'MASTER TT'!$P$1:$P$5905)</f>
        <v>0</v>
      </c>
      <c r="AE198" s="381">
        <f t="shared" si="2"/>
        <v>0</v>
      </c>
      <c r="AF198" s="382" t="e">
        <f t="shared" si="11"/>
        <v>#REF!</v>
      </c>
      <c r="AG198" s="383"/>
    </row>
    <row r="199" spans="1:33" ht="14.25" customHeight="1">
      <c r="A199" s="374" t="s">
        <v>3509</v>
      </c>
      <c r="B199" s="375" t="str">
        <f>VLOOKUP($A$2:$A$1749,'ENTER STAFF #S HERE'!$A$1:$B$5073,2,FALSE)</f>
        <v>C1671</v>
      </c>
      <c r="C199" s="374" t="s">
        <v>6586</v>
      </c>
      <c r="D199" s="384" t="s">
        <v>6591</v>
      </c>
      <c r="E199" s="388"/>
      <c r="F199" s="388"/>
      <c r="G199" s="374" t="s">
        <v>5663</v>
      </c>
      <c r="H199" s="377">
        <f t="shared" si="0"/>
        <v>48</v>
      </c>
      <c r="I199" s="378" t="e">
        <f>SUMIFS('MASTER TT'!$J$2:$J$11126,'MASTER TT'!$I$2:$I$1126,A199:A18575,'MASTER TT'!$L$2:$L$11126,"&gt;0",'MASTER TT'!$AM$2:$AM$11126,"JAN-APRIL 2026")</f>
        <v>#VALUE!</v>
      </c>
      <c r="J199" s="378">
        <f>SUMIFS('MASTER TT'!$J$2:$J$11126,'MASTER TT'!$I$2:$I$11126,A199:A10239,'MASTER TT'!$L$2:$L$11126,"&gt;0",'MASTER TT'!$AM$2:$AM$11126,"MAY-AUG 2025")</f>
        <v>0</v>
      </c>
      <c r="K199" s="378">
        <f>SUMIFS('MASTER TT'!$J$2:$J$11126,'MASTER TT'!$I$2:$I$11126,A199:A10239,'MASTER TT'!$L$2:$L$11126,"&gt;0",'MASTER TT'!$AM$2:$AM$11126,"SEP-DEC 2025")</f>
        <v>0</v>
      </c>
      <c r="L199" s="378" t="e">
        <f t="shared" si="1"/>
        <v>#VALUE!</v>
      </c>
      <c r="M199" s="379">
        <f>SUMIFS('MASTER TT'!$J$2:$J$1126,'MASTER TT'!$I$2:$I$1126,A199:A10240,'MASTER TT'!$L$2:$L$1126,"&gt;0",'MASTER TT'!$AM$2:$AM$1126,"JAN-APRIL 2025",'MASTER TT'!$AC$2:$AC$1126,"SOT")</f>
        <v>0</v>
      </c>
      <c r="N199" s="379">
        <f>SUMIFS('MASTER TT'!$J$2:$J$1126,'MASTER TT'!$I$2:$I$1126,A199:A10240,'MASTER TT'!$L$2:$L$1126,"&gt;0",'MASTER TT'!$AM$2:$AM$1126,"JAN-APRIL 2025",'MASTER TT'!$AC$2:$AC$1126,"SOB")</f>
        <v>0</v>
      </c>
      <c r="O199" s="379">
        <f>SUMIFS('MASTER TT'!$J$2:$J$1126,'MASTER TT'!$I$2:$I$1126,A199:A10240,'MASTER TT'!$L$2:$L$1126,"&gt;0",'MASTER TT'!$AM$2:$AM$1126,"JAN-APRIL 2025",'MASTER TT'!$AC$2:$AC$1126,"SEASS")</f>
        <v>0</v>
      </c>
      <c r="P199" s="379">
        <f>SUMIFS('MASTER TT'!$J$2:$J$1126,'MASTER TT'!$I$2:$I$1126,A199:A10240,'MASTER TT'!$L$2:$L$1126,"&gt;0",'MASTER TT'!$AM$2:$AM$1126,"JAN-APRIL 2025",'MASTER TT'!$AC$2:$AC$1126,"PTTI")</f>
        <v>0</v>
      </c>
      <c r="Q199" s="381">
        <f>SUMIF('MASTER TT'!$I$1:$I$5897,$A$1:$A$721,'MASTER TT'!$O$1:$O$5897)</f>
        <v>0</v>
      </c>
      <c r="R199" s="381">
        <f>SUMIF('MASTER TT'!$I$1:$I$5897,$A$1:$A$721,'MASTER TT'!$N$1:$N$5897)</f>
        <v>0</v>
      </c>
      <c r="S199" s="381">
        <f>SUMIF('MASTER TT'!$I$1:$I$5897,$A$1:$A$721,'MASTER TT'!$Q$1:$Q$5897)</f>
        <v>0</v>
      </c>
      <c r="T199" s="381">
        <f>SUMIF('MASTER TT'!$I$1:$I$5897,$A$1:$A$721,'MASTER TT'!$S$1:$S$5897)</f>
        <v>0</v>
      </c>
      <c r="U199" s="381">
        <f>SUMIF('MASTER TT'!$I$1:$I$5897,$A$1:$A$721,'MASTER TT'!$R$1:$R$5897)</f>
        <v>0</v>
      </c>
      <c r="V199" s="381">
        <f>SUMIF('MASTER TT'!$I$1:$I$5897,$A$1:$A$721,'MASTER TT'!$T$1:$T$5897)</f>
        <v>0</v>
      </c>
      <c r="W199" s="381">
        <f>SUMIF('MASTER TT'!$I$1:$I$5897,$A$1:$A$721,'MASTER TT'!$U$1:$U$5897)</f>
        <v>0</v>
      </c>
      <c r="X199" s="381">
        <f>SUMIF('MASTER TT'!$I$1:$I$5897,$A$1:$A$721,'MASTER TT'!$W$1:$W$5897)</f>
        <v>0</v>
      </c>
      <c r="Y199" s="381">
        <f>SUMIF('MASTER TT'!$I$1:$I$5897,$A$1:$A$721,'MASTER TT'!$X$1:$X$5897)</f>
        <v>0</v>
      </c>
      <c r="Z199" s="381">
        <f>SUMIF('MASTER TT'!$I$1:$I$5897,$A$1:$A$721,'MASTER TT'!$Y$1:$Y$5897)</f>
        <v>0</v>
      </c>
      <c r="AA199" s="381">
        <f>SUMIF('MASTER TT'!$I$1:$I$5897,$A$1:$A$721,'MASTER TT'!$Z$1:$Z$5897)</f>
        <v>0</v>
      </c>
      <c r="AB199" s="381">
        <f>SUMIF('MASTER TT'!$I$1:$I$5905,$A$1:$A$721,'MASTER TT'!$V$1:$V$5905)</f>
        <v>0</v>
      </c>
      <c r="AC199" s="381">
        <f>SUMIF('MASTER TT'!$I$1:$I$5905,$A$1:$A$721,'MASTER TT'!$AB$1:$AB$5905)</f>
        <v>0</v>
      </c>
      <c r="AD199" s="381">
        <f>SUMIF('MASTER TT'!$I$1:$I$5905,$A$1:$A$721,'MASTER TT'!$P$1:$P$5905)</f>
        <v>0</v>
      </c>
      <c r="AE199" s="381">
        <f t="shared" si="2"/>
        <v>0</v>
      </c>
      <c r="AF199" s="382" t="e">
        <f t="shared" si="11"/>
        <v>#REF!</v>
      </c>
      <c r="AG199" s="383"/>
    </row>
    <row r="200" spans="1:33" ht="14.25" customHeight="1">
      <c r="A200" s="374" t="s">
        <v>4376</v>
      </c>
      <c r="B200" s="375" t="str">
        <f>VLOOKUP($A$2:$A$1749,'ENTER STAFF #S HERE'!$A$1:$B$5073,2,FALSE)</f>
        <v>C1021</v>
      </c>
      <c r="C200" s="374" t="s">
        <v>6586</v>
      </c>
      <c r="D200" s="374" t="s">
        <v>460</v>
      </c>
      <c r="E200" s="388"/>
      <c r="F200" s="388"/>
      <c r="G200" s="374" t="s">
        <v>6585</v>
      </c>
      <c r="H200" s="377">
        <f t="shared" si="0"/>
        <v>90</v>
      </c>
      <c r="I200" s="378" t="e">
        <f>SUMIFS('MASTER TT'!$J$2:$J$11126,'MASTER TT'!$I$2:$I$1126,A200:A18576,'MASTER TT'!$L$2:$L$11126,"&gt;0",'MASTER TT'!$AM$2:$AM$11126,"JAN-APRIL 2026")</f>
        <v>#VALUE!</v>
      </c>
      <c r="J200" s="378">
        <f>SUMIFS('MASTER TT'!$J$2:$J$11126,'MASTER TT'!$I$2:$I$11126,A200:A10240,'MASTER TT'!$L$2:$L$11126,"&gt;0",'MASTER TT'!$AM$2:$AM$11126,"MAY-AUG 2025")</f>
        <v>0</v>
      </c>
      <c r="K200" s="378">
        <f>SUMIFS('MASTER TT'!$J$2:$J$11126,'MASTER TT'!$I$2:$I$11126,A200:A10240,'MASTER TT'!$L$2:$L$11126,"&gt;0",'MASTER TT'!$AM$2:$AM$11126,"SEP-DEC 2025")</f>
        <v>0</v>
      </c>
      <c r="L200" s="378" t="e">
        <f t="shared" si="1"/>
        <v>#VALUE!</v>
      </c>
      <c r="M200" s="379">
        <f>SUMIFS('MASTER TT'!$J$2:$J$1126,'MASTER TT'!$I$2:$I$1126,A200:A10241,'MASTER TT'!$L$2:$L$1126,"&gt;0",'MASTER TT'!$AM$2:$AM$1126,"JAN-APRIL 2025",'MASTER TT'!$AC$2:$AC$1126,"SOT")</f>
        <v>0</v>
      </c>
      <c r="N200" s="379">
        <f>SUMIFS('MASTER TT'!$J$2:$J$1126,'MASTER TT'!$I$2:$I$1126,A200:A10241,'MASTER TT'!$L$2:$L$1126,"&gt;0",'MASTER TT'!$AM$2:$AM$1126,"JAN-APRIL 2025",'MASTER TT'!$AC$2:$AC$1126,"SOB")</f>
        <v>0</v>
      </c>
      <c r="O200" s="379">
        <f>SUMIFS('MASTER TT'!$J$2:$J$1126,'MASTER TT'!$I$2:$I$1126,A200:A10241,'MASTER TT'!$L$2:$L$1126,"&gt;0",'MASTER TT'!$AM$2:$AM$1126,"JAN-APRIL 2025",'MASTER TT'!$AC$2:$AC$1126,"SEASS")</f>
        <v>0</v>
      </c>
      <c r="P200" s="379">
        <f>SUMIFS('MASTER TT'!$J$2:$J$1126,'MASTER TT'!$I$2:$I$1126,A200:A10241,'MASTER TT'!$L$2:$L$1126,"&gt;0",'MASTER TT'!$AM$2:$AM$1126,"JAN-APRIL 2025",'MASTER TT'!$AC$2:$AC$1126,"PTTI")</f>
        <v>0</v>
      </c>
      <c r="Q200" s="381">
        <f>SUMIF('MASTER TT'!$I$1:$I$5897,$A$1:$A$721,'MASTER TT'!$O$1:$O$5897)</f>
        <v>0</v>
      </c>
      <c r="R200" s="381">
        <f>SUMIF('MASTER TT'!$I$1:$I$5897,$A$1:$A$721,'MASTER TT'!$N$1:$N$5897)</f>
        <v>0</v>
      </c>
      <c r="S200" s="381">
        <f>SUMIF('MASTER TT'!$I$1:$I$5897,$A$1:$A$721,'MASTER TT'!$Q$1:$Q$5897)</f>
        <v>0</v>
      </c>
      <c r="T200" s="381">
        <f>SUMIF('MASTER TT'!$I$1:$I$5897,$A$1:$A$721,'MASTER TT'!$S$1:$S$5897)</f>
        <v>0</v>
      </c>
      <c r="U200" s="381">
        <f>SUMIF('MASTER TT'!$I$1:$I$5897,$A$1:$A$721,'MASTER TT'!$R$1:$R$5897)</f>
        <v>0</v>
      </c>
      <c r="V200" s="381">
        <f>SUMIF('MASTER TT'!$I$1:$I$5897,$A$1:$A$721,'MASTER TT'!$T$1:$T$5897)</f>
        <v>0</v>
      </c>
      <c r="W200" s="381">
        <f>SUMIF('MASTER TT'!$I$1:$I$5897,$A$1:$A$721,'MASTER TT'!$U$1:$U$5897)</f>
        <v>0</v>
      </c>
      <c r="X200" s="381">
        <f>SUMIF('MASTER TT'!$I$1:$I$5897,$A$1:$A$721,'MASTER TT'!$W$1:$W$5897)</f>
        <v>0</v>
      </c>
      <c r="Y200" s="381">
        <f>SUMIF('MASTER TT'!$I$1:$I$5897,$A$1:$A$721,'MASTER TT'!$X$1:$X$5897)</f>
        <v>0</v>
      </c>
      <c r="Z200" s="381">
        <f>SUMIF('MASTER TT'!$I$1:$I$5897,$A$1:$A$721,'MASTER TT'!$Y$1:$Y$5897)</f>
        <v>0</v>
      </c>
      <c r="AA200" s="381">
        <f>SUMIF('MASTER TT'!$I$1:$I$5897,$A$1:$A$721,'MASTER TT'!$Z$1:$Z$5897)</f>
        <v>0</v>
      </c>
      <c r="AB200" s="381">
        <f>SUMIF('MASTER TT'!$I$1:$I$5905,$A$1:$A$721,'MASTER TT'!$V$1:$V$5905)</f>
        <v>0</v>
      </c>
      <c r="AC200" s="381">
        <f>SUMIF('MASTER TT'!$I$1:$I$5905,$A$1:$A$721,'MASTER TT'!$AB$1:$AB$5905)</f>
        <v>0</v>
      </c>
      <c r="AD200" s="381">
        <f>SUMIF('MASTER TT'!$I$1:$I$5905,$A$1:$A$721,'MASTER TT'!$P$1:$P$5905)</f>
        <v>0</v>
      </c>
      <c r="AE200" s="381">
        <f t="shared" si="2"/>
        <v>0</v>
      </c>
      <c r="AF200" s="382" t="e">
        <f t="shared" si="11"/>
        <v>#REF!</v>
      </c>
      <c r="AG200" s="383"/>
    </row>
    <row r="201" spans="1:33" ht="14.25" customHeight="1">
      <c r="A201" s="374" t="s">
        <v>3779</v>
      </c>
      <c r="B201" s="375">
        <f>VLOOKUP($A$2:$A$1749,'ENTER STAFF #S HERE'!$A$1:$B$5073,2,FALSE)</f>
        <v>48</v>
      </c>
      <c r="C201" s="374" t="s">
        <v>6586</v>
      </c>
      <c r="D201" s="374" t="s">
        <v>6587</v>
      </c>
      <c r="E201" s="374" t="s">
        <v>6594</v>
      </c>
      <c r="F201" s="374" t="s">
        <v>6609</v>
      </c>
      <c r="G201" s="374" t="s">
        <v>63</v>
      </c>
      <c r="H201" s="377">
        <f t="shared" si="0"/>
        <v>72</v>
      </c>
      <c r="I201" s="378" t="e">
        <f>SUMIFS('MASTER TT'!$J$2:$J$11126,'MASTER TT'!$I$2:$I$1126,A201:A18577,'MASTER TT'!$L$2:$L$11126,"&gt;0",'MASTER TT'!$AM$2:$AM$11126,"JAN-APRIL 2026")</f>
        <v>#VALUE!</v>
      </c>
      <c r="J201" s="378">
        <f>SUMIFS('MASTER TT'!$J$2:$J$11126,'MASTER TT'!$I$2:$I$11126,A201:A10241,'MASTER TT'!$L$2:$L$11126,"&gt;0",'MASTER TT'!$AM$2:$AM$11126,"MAY-AUG 2025")</f>
        <v>0</v>
      </c>
      <c r="K201" s="378">
        <f>SUMIFS('MASTER TT'!$J$2:$J$11126,'MASTER TT'!$I$2:$I$11126,A201:A10241,'MASTER TT'!$L$2:$L$11126,"&gt;0",'MASTER TT'!$AM$2:$AM$11126,"SEP-DEC 2025")</f>
        <v>0</v>
      </c>
      <c r="L201" s="378" t="e">
        <f t="shared" si="1"/>
        <v>#VALUE!</v>
      </c>
      <c r="M201" s="379">
        <f>SUMIFS('MASTER TT'!$J$2:$J$1126,'MASTER TT'!$I$2:$I$1126,A201:A10242,'MASTER TT'!$L$2:$L$1126,"&gt;0",'MASTER TT'!$AM$2:$AM$1126,"JAN-APRIL 2025",'MASTER TT'!$AC$2:$AC$1126,"SOT")</f>
        <v>0</v>
      </c>
      <c r="N201" s="379">
        <f>SUMIFS('MASTER TT'!$J$2:$J$1126,'MASTER TT'!$I$2:$I$1126,A201:A10242,'MASTER TT'!$L$2:$L$1126,"&gt;0",'MASTER TT'!$AM$2:$AM$1126,"JAN-APRIL 2025",'MASTER TT'!$AC$2:$AC$1126,"SOB")</f>
        <v>0</v>
      </c>
      <c r="O201" s="379">
        <f>SUMIFS('MASTER TT'!$J$2:$J$1126,'MASTER TT'!$I$2:$I$1126,A201:A10242,'MASTER TT'!$L$2:$L$1126,"&gt;0",'MASTER TT'!$AM$2:$AM$1126,"JAN-APRIL 2025",'MASTER TT'!$AC$2:$AC$1126,"SEASS")</f>
        <v>0</v>
      </c>
      <c r="P201" s="379">
        <f>SUMIFS('MASTER TT'!$J$2:$J$1126,'MASTER TT'!$I$2:$I$1126,A201:A10242,'MASTER TT'!$L$2:$L$1126,"&gt;0",'MASTER TT'!$AM$2:$AM$1126,"JAN-APRIL 2025",'MASTER TT'!$AC$2:$AC$1126,"PTTI")</f>
        <v>0</v>
      </c>
      <c r="Q201" s="381">
        <f>SUMIF('MASTER TT'!$I$1:$I$5897,$A$1:$A$721,'MASTER TT'!$O$1:$O$5897)</f>
        <v>0</v>
      </c>
      <c r="R201" s="381">
        <f>SUMIF('MASTER TT'!$I$1:$I$5897,$A$1:$A$721,'MASTER TT'!$N$1:$N$5897)</f>
        <v>0</v>
      </c>
      <c r="S201" s="381">
        <f>SUMIF('MASTER TT'!$I$1:$I$5897,$A$1:$A$721,'MASTER TT'!$Q$1:$Q$5897)</f>
        <v>0</v>
      </c>
      <c r="T201" s="381">
        <f>SUMIF('MASTER TT'!$I$1:$I$5897,$A$1:$A$721,'MASTER TT'!$S$1:$S$5897)</f>
        <v>0</v>
      </c>
      <c r="U201" s="381">
        <f>SUMIF('MASTER TT'!$I$1:$I$5897,$A$1:$A$721,'MASTER TT'!$R$1:$R$5897)</f>
        <v>0</v>
      </c>
      <c r="V201" s="381">
        <f>SUMIF('MASTER TT'!$I$1:$I$5897,$A$1:$A$721,'MASTER TT'!$T$1:$T$5897)</f>
        <v>0</v>
      </c>
      <c r="W201" s="381">
        <f>SUMIF('MASTER TT'!$I$1:$I$5897,$A$1:$A$721,'MASTER TT'!$U$1:$U$5897)</f>
        <v>0</v>
      </c>
      <c r="X201" s="381">
        <f>SUMIF('MASTER TT'!$I$1:$I$5897,$A$1:$A$721,'MASTER TT'!$W$1:$W$5897)</f>
        <v>0</v>
      </c>
      <c r="Y201" s="381">
        <f>SUMIF('MASTER TT'!$I$1:$I$5897,$A$1:$A$721,'MASTER TT'!$X$1:$X$5897)</f>
        <v>0</v>
      </c>
      <c r="Z201" s="381">
        <f>SUMIF('MASTER TT'!$I$1:$I$5897,$A$1:$A$721,'MASTER TT'!$Y$1:$Y$5897)</f>
        <v>0</v>
      </c>
      <c r="AA201" s="381">
        <f>SUMIF('MASTER TT'!$I$1:$I$5897,$A$1:$A$721,'MASTER TT'!$Z$1:$Z$5897)</f>
        <v>0</v>
      </c>
      <c r="AB201" s="381">
        <f>SUMIF('MASTER TT'!$I$1:$I$5905,$A$1:$A$721,'MASTER TT'!$V$1:$V$5905)</f>
        <v>0</v>
      </c>
      <c r="AC201" s="381">
        <f>SUMIF('MASTER TT'!$I$1:$I$5905,$A$1:$A$721,'MASTER TT'!$AB$1:$AB$5905)</f>
        <v>0</v>
      </c>
      <c r="AD201" s="381">
        <f>SUMIF('MASTER TT'!$I$1:$I$5905,$A$1:$A$721,'MASTER TT'!$P$1:$P$5905)</f>
        <v>0</v>
      </c>
      <c r="AE201" s="381">
        <f t="shared" si="2"/>
        <v>0</v>
      </c>
      <c r="AF201" s="382" t="e">
        <f t="shared" si="11"/>
        <v>#REF!</v>
      </c>
      <c r="AG201" s="383"/>
    </row>
    <row r="202" spans="1:33" ht="14.25" customHeight="1">
      <c r="A202" s="374" t="s">
        <v>3464</v>
      </c>
      <c r="B202" s="375" t="str">
        <f>VLOOKUP($A$2:$A$1749,'ENTER STAFF #S HERE'!$A$1:$B$5073,2,FALSE)</f>
        <v>C1521</v>
      </c>
      <c r="C202" s="374" t="s">
        <v>6586</v>
      </c>
      <c r="D202" s="374" t="s">
        <v>6591</v>
      </c>
      <c r="E202" s="384" t="s">
        <v>6598</v>
      </c>
      <c r="F202" s="384" t="s">
        <v>6632</v>
      </c>
      <c r="G202" s="374" t="s">
        <v>5663</v>
      </c>
      <c r="H202" s="377">
        <f t="shared" si="0"/>
        <v>48</v>
      </c>
      <c r="I202" s="378" t="e">
        <f>SUMIFS('MASTER TT'!$J$2:$J$11126,'MASTER TT'!$I$2:$I$1126,A202:A18578,'MASTER TT'!$L$2:$L$11126,"&gt;0",'MASTER TT'!$AM$2:$AM$11126,"JAN-APRIL 2026")</f>
        <v>#VALUE!</v>
      </c>
      <c r="J202" s="378">
        <f>SUMIFS('MASTER TT'!$J$2:$J$11126,'MASTER TT'!$I$2:$I$11126,A202:A10242,'MASTER TT'!$L$2:$L$11126,"&gt;0",'MASTER TT'!$AM$2:$AM$11126,"MAY-AUG 2025")</f>
        <v>0</v>
      </c>
      <c r="K202" s="378">
        <f>SUMIFS('MASTER TT'!$J$2:$J$11126,'MASTER TT'!$I$2:$I$11126,A202:A10242,'MASTER TT'!$L$2:$L$11126,"&gt;0",'MASTER TT'!$AM$2:$AM$11126,"SEP-DEC 2025")</f>
        <v>0</v>
      </c>
      <c r="L202" s="378" t="e">
        <f t="shared" si="1"/>
        <v>#VALUE!</v>
      </c>
      <c r="M202" s="379">
        <f>SUMIFS('MASTER TT'!$J$2:$J$1126,'MASTER TT'!$I$2:$I$1126,A202:A10243,'MASTER TT'!$L$2:$L$1126,"&gt;0",'MASTER TT'!$AM$2:$AM$1126,"JAN-APRIL 2025",'MASTER TT'!$AC$2:$AC$1126,"SOT")</f>
        <v>0</v>
      </c>
      <c r="N202" s="379">
        <f>SUMIFS('MASTER TT'!$J$2:$J$1126,'MASTER TT'!$I$2:$I$1126,A202:A10243,'MASTER TT'!$L$2:$L$1126,"&gt;0",'MASTER TT'!$AM$2:$AM$1126,"JAN-APRIL 2025",'MASTER TT'!$AC$2:$AC$1126,"SOB")</f>
        <v>0</v>
      </c>
      <c r="O202" s="379">
        <f>SUMIFS('MASTER TT'!$J$2:$J$1126,'MASTER TT'!$I$2:$I$1126,A202:A10243,'MASTER TT'!$L$2:$L$1126,"&gt;0",'MASTER TT'!$AM$2:$AM$1126,"JAN-APRIL 2025",'MASTER TT'!$AC$2:$AC$1126,"SEASS")</f>
        <v>0</v>
      </c>
      <c r="P202" s="379">
        <f>SUMIFS('MASTER TT'!$J$2:$J$1126,'MASTER TT'!$I$2:$I$1126,A202:A10243,'MASTER TT'!$L$2:$L$1126,"&gt;0",'MASTER TT'!$AM$2:$AM$1126,"JAN-APRIL 2025",'MASTER TT'!$AC$2:$AC$1126,"PTTI")</f>
        <v>0</v>
      </c>
      <c r="Q202" s="381">
        <f>SUMIF('MASTER TT'!$I$1:$I$5897,$A$1:$A$721,'MASTER TT'!$O$1:$O$5897)</f>
        <v>0</v>
      </c>
      <c r="R202" s="381">
        <f>SUMIF('MASTER TT'!$I$1:$I$5897,$A$1:$A$721,'MASTER TT'!$N$1:$N$5897)</f>
        <v>0</v>
      </c>
      <c r="S202" s="381">
        <f>SUMIF('MASTER TT'!$I$1:$I$5897,$A$1:$A$721,'MASTER TT'!$Q$1:$Q$5897)</f>
        <v>0</v>
      </c>
      <c r="T202" s="381">
        <f>SUMIF('MASTER TT'!$I$1:$I$5897,$A$1:$A$721,'MASTER TT'!$S$1:$S$5897)</f>
        <v>0</v>
      </c>
      <c r="U202" s="381">
        <f>SUMIF('MASTER TT'!$I$1:$I$5897,$A$1:$A$721,'MASTER TT'!$R$1:$R$5897)</f>
        <v>0</v>
      </c>
      <c r="V202" s="381">
        <f>SUMIF('MASTER TT'!$I$1:$I$5897,$A$1:$A$721,'MASTER TT'!$T$1:$T$5897)</f>
        <v>0</v>
      </c>
      <c r="W202" s="381">
        <f>SUMIF('MASTER TT'!$I$1:$I$5897,$A$1:$A$721,'MASTER TT'!$U$1:$U$5897)</f>
        <v>0</v>
      </c>
      <c r="X202" s="381">
        <f>SUMIF('MASTER TT'!$I$1:$I$5897,$A$1:$A$721,'MASTER TT'!$W$1:$W$5897)</f>
        <v>0</v>
      </c>
      <c r="Y202" s="381">
        <f>SUMIF('MASTER TT'!$I$1:$I$5897,$A$1:$A$721,'MASTER TT'!$X$1:$X$5897)</f>
        <v>0</v>
      </c>
      <c r="Z202" s="381">
        <f>SUMIF('MASTER TT'!$I$1:$I$5897,$A$1:$A$721,'MASTER TT'!$Y$1:$Y$5897)</f>
        <v>0</v>
      </c>
      <c r="AA202" s="381">
        <f>SUMIF('MASTER TT'!$I$1:$I$5897,$A$1:$A$721,'MASTER TT'!$Z$1:$Z$5897)</f>
        <v>0</v>
      </c>
      <c r="AB202" s="381">
        <f>SUMIF('MASTER TT'!$I$1:$I$5905,$A$1:$A$721,'MASTER TT'!$V$1:$V$5905)</f>
        <v>0</v>
      </c>
      <c r="AC202" s="381">
        <f>SUMIF('MASTER TT'!$I$1:$I$5905,$A$1:$A$721,'MASTER TT'!$AB$1:$AB$5905)</f>
        <v>0</v>
      </c>
      <c r="AD202" s="381">
        <f>SUMIF('MASTER TT'!$I$1:$I$5905,$A$1:$A$721,'MASTER TT'!$P$1:$P$5905)</f>
        <v>0</v>
      </c>
      <c r="AE202" s="381">
        <f t="shared" si="2"/>
        <v>0</v>
      </c>
      <c r="AF202" s="382" t="e">
        <f t="shared" si="11"/>
        <v>#REF!</v>
      </c>
      <c r="AG202" s="383"/>
    </row>
    <row r="203" spans="1:33" ht="14.25" customHeight="1">
      <c r="A203" s="374" t="s">
        <v>4177</v>
      </c>
      <c r="B203" s="375" t="str">
        <f>VLOOKUP($A$2:$A$1749,'ENTER STAFF #S HERE'!$A$1:$B$5073,2,FALSE)</f>
        <v>C1617</v>
      </c>
      <c r="C203" s="374" t="s">
        <v>6586</v>
      </c>
      <c r="D203" s="374" t="s">
        <v>6595</v>
      </c>
      <c r="E203" s="384" t="s">
        <v>6072</v>
      </c>
      <c r="F203" s="384" t="s">
        <v>6600</v>
      </c>
      <c r="G203" s="374" t="s">
        <v>5663</v>
      </c>
      <c r="H203" s="377">
        <f t="shared" si="0"/>
        <v>48</v>
      </c>
      <c r="I203" s="378" t="e">
        <f>SUMIFS('MASTER TT'!$J$2:$J$11126,'MASTER TT'!$I$2:$I$1126,A203:A18579,'MASTER TT'!$L$2:$L$11126,"&gt;0",'MASTER TT'!$AM$2:$AM$11126,"JAN-APRIL 2026")</f>
        <v>#VALUE!</v>
      </c>
      <c r="J203" s="378">
        <f>SUMIFS('MASTER TT'!$J$2:$J$11126,'MASTER TT'!$I$2:$I$11126,A203:A10243,'MASTER TT'!$L$2:$L$11126,"&gt;0",'MASTER TT'!$AM$2:$AM$11126,"MAY-AUG 2025")</f>
        <v>0</v>
      </c>
      <c r="K203" s="378">
        <f>SUMIFS('MASTER TT'!$J$2:$J$11126,'MASTER TT'!$I$2:$I$11126,A203:A10243,'MASTER TT'!$L$2:$L$11126,"&gt;0",'MASTER TT'!$AM$2:$AM$11126,"SEP-DEC 2025")</f>
        <v>0</v>
      </c>
      <c r="L203" s="378" t="e">
        <f t="shared" si="1"/>
        <v>#VALUE!</v>
      </c>
      <c r="M203" s="379">
        <f>SUMIFS('MASTER TT'!$J$2:$J$1126,'MASTER TT'!$I$2:$I$1126,A203:A10244,'MASTER TT'!$L$2:$L$1126,"&gt;0",'MASTER TT'!$AM$2:$AM$1126,"JAN-APRIL 2025",'MASTER TT'!$AC$2:$AC$1126,"SOT")</f>
        <v>0</v>
      </c>
      <c r="N203" s="379">
        <f>SUMIFS('MASTER TT'!$J$2:$J$1126,'MASTER TT'!$I$2:$I$1126,A203:A10244,'MASTER TT'!$L$2:$L$1126,"&gt;0",'MASTER TT'!$AM$2:$AM$1126,"JAN-APRIL 2025",'MASTER TT'!$AC$2:$AC$1126,"SOB")</f>
        <v>0</v>
      </c>
      <c r="O203" s="379">
        <f>SUMIFS('MASTER TT'!$J$2:$J$1126,'MASTER TT'!$I$2:$I$1126,A203:A10244,'MASTER TT'!$L$2:$L$1126,"&gt;0",'MASTER TT'!$AM$2:$AM$1126,"JAN-APRIL 2025",'MASTER TT'!$AC$2:$AC$1126,"SEASS")</f>
        <v>0</v>
      </c>
      <c r="P203" s="379">
        <f>SUMIFS('MASTER TT'!$J$2:$J$1126,'MASTER TT'!$I$2:$I$1126,A203:A10244,'MASTER TT'!$L$2:$L$1126,"&gt;0",'MASTER TT'!$AM$2:$AM$1126,"JAN-APRIL 2025",'MASTER TT'!$AC$2:$AC$1126,"PTTI")</f>
        <v>0</v>
      </c>
      <c r="Q203" s="381">
        <f>SUMIF('MASTER TT'!$I$1:$I$5897,$A$1:$A$721,'MASTER TT'!$O$1:$O$5897)</f>
        <v>0</v>
      </c>
      <c r="R203" s="381">
        <f>SUMIF('MASTER TT'!$I$1:$I$5897,$A$1:$A$721,'MASTER TT'!$N$1:$N$5897)</f>
        <v>0</v>
      </c>
      <c r="S203" s="381">
        <f>SUMIF('MASTER TT'!$I$1:$I$5897,$A$1:$A$721,'MASTER TT'!$Q$1:$Q$5897)</f>
        <v>0</v>
      </c>
      <c r="T203" s="381">
        <f>SUMIF('MASTER TT'!$I$1:$I$5897,$A$1:$A$721,'MASTER TT'!$S$1:$S$5897)</f>
        <v>0</v>
      </c>
      <c r="U203" s="381">
        <f>SUMIF('MASTER TT'!$I$1:$I$5897,$A$1:$A$721,'MASTER TT'!$R$1:$R$5897)</f>
        <v>0</v>
      </c>
      <c r="V203" s="381">
        <f>SUMIF('MASTER TT'!$I$1:$I$5897,$A$1:$A$721,'MASTER TT'!$T$1:$T$5897)</f>
        <v>0</v>
      </c>
      <c r="W203" s="381">
        <f>SUMIF('MASTER TT'!$I$1:$I$5897,$A$1:$A$721,'MASTER TT'!$U$1:$U$5897)</f>
        <v>0</v>
      </c>
      <c r="X203" s="381">
        <f>SUMIF('MASTER TT'!$I$1:$I$5897,$A$1:$A$721,'MASTER TT'!$W$1:$W$5897)</f>
        <v>4</v>
      </c>
      <c r="Y203" s="381">
        <f>SUMIF('MASTER TT'!$I$1:$I$5897,$A$1:$A$721,'MASTER TT'!$X$1:$X$5897)</f>
        <v>0</v>
      </c>
      <c r="Z203" s="381">
        <f>SUMIF('MASTER TT'!$I$1:$I$5897,$A$1:$A$721,'MASTER TT'!$Y$1:$Y$5897)</f>
        <v>0</v>
      </c>
      <c r="AA203" s="381">
        <f>SUMIF('MASTER TT'!$I$1:$I$5897,$A$1:$A$721,'MASTER TT'!$Z$1:$Z$5897)</f>
        <v>0</v>
      </c>
      <c r="AB203" s="381">
        <f>SUMIF('MASTER TT'!$I$1:$I$5905,$A$1:$A$721,'MASTER TT'!$V$1:$V$5905)</f>
        <v>0</v>
      </c>
      <c r="AC203" s="381">
        <f>SUMIF('MASTER TT'!$I$1:$I$5905,$A$1:$A$721,'MASTER TT'!$AB$1:$AB$5905)</f>
        <v>0</v>
      </c>
      <c r="AD203" s="381">
        <f>SUMIF('MASTER TT'!$I$1:$I$5905,$A$1:$A$721,'MASTER TT'!$P$1:$P$5905)</f>
        <v>0</v>
      </c>
      <c r="AE203" s="381">
        <f t="shared" si="2"/>
        <v>4</v>
      </c>
      <c r="AF203" s="382" t="e">
        <f t="shared" si="11"/>
        <v>#REF!</v>
      </c>
      <c r="AG203" s="383"/>
    </row>
    <row r="204" spans="1:33" ht="14.25" customHeight="1">
      <c r="A204" s="374" t="s">
        <v>4179</v>
      </c>
      <c r="B204" s="375" t="str">
        <f>VLOOKUP($A$2:$A$1749,'ENTER STAFF #S HERE'!$A$1:$B$5073,2,FALSE)</f>
        <v>C1618</v>
      </c>
      <c r="C204" s="374" t="s">
        <v>6586</v>
      </c>
      <c r="D204" s="374" t="s">
        <v>6595</v>
      </c>
      <c r="E204" s="384" t="s">
        <v>6072</v>
      </c>
      <c r="F204" s="388"/>
      <c r="G204" s="374" t="s">
        <v>5663</v>
      </c>
      <c r="H204" s="377">
        <f t="shared" si="0"/>
        <v>48</v>
      </c>
      <c r="I204" s="378" t="e">
        <f>SUMIFS('MASTER TT'!$J$2:$J$11126,'MASTER TT'!$I$2:$I$1126,A204:A18580,'MASTER TT'!$L$2:$L$11126,"&gt;0",'MASTER TT'!$AM$2:$AM$11126,"JAN-APRIL 2026")</f>
        <v>#VALUE!</v>
      </c>
      <c r="J204" s="378">
        <f>SUMIFS('MASTER TT'!$J$2:$J$11126,'MASTER TT'!$I$2:$I$11126,A204:A10244,'MASTER TT'!$L$2:$L$11126,"&gt;0",'MASTER TT'!$AM$2:$AM$11126,"MAY-AUG 2025")</f>
        <v>0</v>
      </c>
      <c r="K204" s="378">
        <f>SUMIFS('MASTER TT'!$J$2:$J$11126,'MASTER TT'!$I$2:$I$11126,A204:A10244,'MASTER TT'!$L$2:$L$11126,"&gt;0",'MASTER TT'!$AM$2:$AM$11126,"SEP-DEC 2025")</f>
        <v>0</v>
      </c>
      <c r="L204" s="378" t="e">
        <f t="shared" si="1"/>
        <v>#VALUE!</v>
      </c>
      <c r="M204" s="379">
        <f>SUMIFS('MASTER TT'!$J$2:$J$1126,'MASTER TT'!$I$2:$I$1126,A204:A10245,'MASTER TT'!$L$2:$L$1126,"&gt;0",'MASTER TT'!$AM$2:$AM$1126,"JAN-APRIL 2025",'MASTER TT'!$AC$2:$AC$1126,"SOT")</f>
        <v>0</v>
      </c>
      <c r="N204" s="379">
        <f>SUMIFS('MASTER TT'!$J$2:$J$1126,'MASTER TT'!$I$2:$I$1126,A204:A10245,'MASTER TT'!$L$2:$L$1126,"&gt;0",'MASTER TT'!$AM$2:$AM$1126,"JAN-APRIL 2025",'MASTER TT'!$AC$2:$AC$1126,"SOB")</f>
        <v>0</v>
      </c>
      <c r="O204" s="379">
        <f>SUMIFS('MASTER TT'!$J$2:$J$1126,'MASTER TT'!$I$2:$I$1126,A204:A10245,'MASTER TT'!$L$2:$L$1126,"&gt;0",'MASTER TT'!$AM$2:$AM$1126,"JAN-APRIL 2025",'MASTER TT'!$AC$2:$AC$1126,"SEASS")</f>
        <v>0</v>
      </c>
      <c r="P204" s="379">
        <f>SUMIFS('MASTER TT'!$J$2:$J$1126,'MASTER TT'!$I$2:$I$1126,A204:A10245,'MASTER TT'!$L$2:$L$1126,"&gt;0",'MASTER TT'!$AM$2:$AM$1126,"JAN-APRIL 2025",'MASTER TT'!$AC$2:$AC$1126,"PTTI")</f>
        <v>0</v>
      </c>
      <c r="Q204" s="381">
        <f>SUMIF('MASTER TT'!$I$1:$I$5897,$A$1:$A$721,'MASTER TT'!$O$1:$O$5897)</f>
        <v>0</v>
      </c>
      <c r="R204" s="381">
        <f>SUMIF('MASTER TT'!$I$1:$I$5897,$A$1:$A$721,'MASTER TT'!$N$1:$N$5897)</f>
        <v>0</v>
      </c>
      <c r="S204" s="381">
        <f>SUMIF('MASTER TT'!$I$1:$I$5897,$A$1:$A$721,'MASTER TT'!$Q$1:$Q$5897)</f>
        <v>0</v>
      </c>
      <c r="T204" s="381">
        <f>SUMIF('MASTER TT'!$I$1:$I$5897,$A$1:$A$721,'MASTER TT'!$S$1:$S$5897)</f>
        <v>0</v>
      </c>
      <c r="U204" s="381">
        <f>SUMIF('MASTER TT'!$I$1:$I$5897,$A$1:$A$721,'MASTER TT'!$R$1:$R$5897)</f>
        <v>0</v>
      </c>
      <c r="V204" s="381">
        <f>SUMIF('MASTER TT'!$I$1:$I$5897,$A$1:$A$721,'MASTER TT'!$T$1:$T$5897)</f>
        <v>0</v>
      </c>
      <c r="W204" s="381">
        <f>SUMIF('MASTER TT'!$I$1:$I$5897,$A$1:$A$721,'MASTER TT'!$U$1:$U$5897)</f>
        <v>0</v>
      </c>
      <c r="X204" s="381">
        <f>SUMIF('MASTER TT'!$I$1:$I$5897,$A$1:$A$721,'MASTER TT'!$W$1:$W$5897)</f>
        <v>0</v>
      </c>
      <c r="Y204" s="381">
        <f>SUMIF('MASTER TT'!$I$1:$I$5897,$A$1:$A$721,'MASTER TT'!$X$1:$X$5897)</f>
        <v>0</v>
      </c>
      <c r="Z204" s="381">
        <f>SUMIF('MASTER TT'!$I$1:$I$5897,$A$1:$A$721,'MASTER TT'!$Y$1:$Y$5897)</f>
        <v>0</v>
      </c>
      <c r="AA204" s="381">
        <f>SUMIF('MASTER TT'!$I$1:$I$5897,$A$1:$A$721,'MASTER TT'!$Z$1:$Z$5897)</f>
        <v>0</v>
      </c>
      <c r="AB204" s="381">
        <f>SUMIF('MASTER TT'!$I$1:$I$5905,$A$1:$A$721,'MASTER TT'!$V$1:$V$5905)</f>
        <v>0</v>
      </c>
      <c r="AC204" s="381">
        <f>SUMIF('MASTER TT'!$I$1:$I$5905,$A$1:$A$721,'MASTER TT'!$AB$1:$AB$5905)</f>
        <v>0</v>
      </c>
      <c r="AD204" s="381">
        <f>SUMIF('MASTER TT'!$I$1:$I$5905,$A$1:$A$721,'MASTER TT'!$P$1:$P$5905)</f>
        <v>0</v>
      </c>
      <c r="AE204" s="381">
        <f t="shared" si="2"/>
        <v>0</v>
      </c>
      <c r="AF204" s="382" t="e">
        <f t="shared" si="11"/>
        <v>#REF!</v>
      </c>
      <c r="AG204" s="383"/>
    </row>
    <row r="205" spans="1:33" ht="14.25" customHeight="1">
      <c r="A205" s="374" t="s">
        <v>4378</v>
      </c>
      <c r="B205" s="375">
        <f>VLOOKUP($A$2:$A$1749,'ENTER STAFF #S HERE'!$A$1:$B$5073,2,FALSE)</f>
        <v>0</v>
      </c>
      <c r="C205" s="374" t="s">
        <v>6586</v>
      </c>
      <c r="D205" s="384" t="s">
        <v>6587</v>
      </c>
      <c r="E205" s="388"/>
      <c r="F205" s="388"/>
      <c r="G205" s="374" t="s">
        <v>5663</v>
      </c>
      <c r="H205" s="377">
        <f t="shared" si="0"/>
        <v>48</v>
      </c>
      <c r="I205" s="378" t="e">
        <f>SUMIFS('MASTER TT'!$J$2:$J$11126,'MASTER TT'!$I$2:$I$1126,A205:A18581,'MASTER TT'!$L$2:$L$11126,"&gt;0",'MASTER TT'!$AM$2:$AM$11126,"JAN-APRIL 2026")</f>
        <v>#VALUE!</v>
      </c>
      <c r="J205" s="378">
        <f>SUMIFS('MASTER TT'!$J$2:$J$11126,'MASTER TT'!$I$2:$I$11126,A205:A10245,'MASTER TT'!$L$2:$L$11126,"&gt;0",'MASTER TT'!$AM$2:$AM$11126,"MAY-AUG 2025")</f>
        <v>0</v>
      </c>
      <c r="K205" s="378">
        <f>SUMIFS('MASTER TT'!$J$2:$J$11126,'MASTER TT'!$I$2:$I$11126,A205:A10245,'MASTER TT'!$L$2:$L$11126,"&gt;0",'MASTER TT'!$AM$2:$AM$11126,"SEP-DEC 2025")</f>
        <v>0</v>
      </c>
      <c r="L205" s="378" t="e">
        <f t="shared" si="1"/>
        <v>#VALUE!</v>
      </c>
      <c r="M205" s="379">
        <f>SUMIFS('MASTER TT'!$J$2:$J$1126,'MASTER TT'!$I$2:$I$1126,A205:A10246,'MASTER TT'!$L$2:$L$1126,"&gt;0",'MASTER TT'!$AM$2:$AM$1126,"JAN-APRIL 2025",'MASTER TT'!$AC$2:$AC$1126,"SOT")</f>
        <v>0</v>
      </c>
      <c r="N205" s="379">
        <f>SUMIFS('MASTER TT'!$J$2:$J$1126,'MASTER TT'!$I$2:$I$1126,A205:A10246,'MASTER TT'!$L$2:$L$1126,"&gt;0",'MASTER TT'!$AM$2:$AM$1126,"JAN-APRIL 2025",'MASTER TT'!$AC$2:$AC$1126,"SOB")</f>
        <v>0</v>
      </c>
      <c r="O205" s="379">
        <f>SUMIFS('MASTER TT'!$J$2:$J$1126,'MASTER TT'!$I$2:$I$1126,A205:A10246,'MASTER TT'!$L$2:$L$1126,"&gt;0",'MASTER TT'!$AM$2:$AM$1126,"JAN-APRIL 2025",'MASTER TT'!$AC$2:$AC$1126,"SEASS")</f>
        <v>0</v>
      </c>
      <c r="P205" s="379">
        <f>SUMIFS('MASTER TT'!$J$2:$J$1126,'MASTER TT'!$I$2:$I$1126,A205:A10246,'MASTER TT'!$L$2:$L$1126,"&gt;0",'MASTER TT'!$AM$2:$AM$1126,"JAN-APRIL 2025",'MASTER TT'!$AC$2:$AC$1126,"PTTI")</f>
        <v>0</v>
      </c>
      <c r="Q205" s="381">
        <f>SUMIF('MASTER TT'!$I$1:$I$5897,$A$1:$A$721,'MASTER TT'!$O$1:$O$5897)</f>
        <v>0</v>
      </c>
      <c r="R205" s="381">
        <f>SUMIF('MASTER TT'!$I$1:$I$5897,$A$1:$A$721,'MASTER TT'!$N$1:$N$5897)</f>
        <v>0</v>
      </c>
      <c r="S205" s="381">
        <f>SUMIF('MASTER TT'!$I$1:$I$5897,$A$1:$A$721,'MASTER TT'!$Q$1:$Q$5897)</f>
        <v>0</v>
      </c>
      <c r="T205" s="381">
        <f>SUMIF('MASTER TT'!$I$1:$I$5897,$A$1:$A$721,'MASTER TT'!$S$1:$S$5897)</f>
        <v>0</v>
      </c>
      <c r="U205" s="381">
        <f>SUMIF('MASTER TT'!$I$1:$I$5897,$A$1:$A$721,'MASTER TT'!$R$1:$R$5897)</f>
        <v>0</v>
      </c>
      <c r="V205" s="381">
        <f>SUMIF('MASTER TT'!$I$1:$I$5897,$A$1:$A$721,'MASTER TT'!$T$1:$T$5897)</f>
        <v>0</v>
      </c>
      <c r="W205" s="381">
        <f>SUMIF('MASTER TT'!$I$1:$I$5897,$A$1:$A$721,'MASTER TT'!$U$1:$U$5897)</f>
        <v>0</v>
      </c>
      <c r="X205" s="381">
        <f>SUMIF('MASTER TT'!$I$1:$I$5897,$A$1:$A$721,'MASTER TT'!$W$1:$W$5897)</f>
        <v>0</v>
      </c>
      <c r="Y205" s="381">
        <f>SUMIF('MASTER TT'!$I$1:$I$5897,$A$1:$A$721,'MASTER TT'!$X$1:$X$5897)</f>
        <v>0</v>
      </c>
      <c r="Z205" s="381">
        <f>SUMIF('MASTER TT'!$I$1:$I$5897,$A$1:$A$721,'MASTER TT'!$Y$1:$Y$5897)</f>
        <v>0</v>
      </c>
      <c r="AA205" s="381">
        <f>SUMIF('MASTER TT'!$I$1:$I$5897,$A$1:$A$721,'MASTER TT'!$Z$1:$Z$5897)</f>
        <v>0</v>
      </c>
      <c r="AB205" s="381">
        <f>SUMIF('MASTER TT'!$I$1:$I$5905,$A$1:$A$721,'MASTER TT'!$V$1:$V$5905)</f>
        <v>0</v>
      </c>
      <c r="AC205" s="381">
        <f>SUMIF('MASTER TT'!$I$1:$I$5905,$A$1:$A$721,'MASTER TT'!$AB$1:$AB$5905)</f>
        <v>0</v>
      </c>
      <c r="AD205" s="381">
        <f>SUMIF('MASTER TT'!$I$1:$I$5905,$A$1:$A$721,'MASTER TT'!$P$1:$P$5905)</f>
        <v>0</v>
      </c>
      <c r="AE205" s="381">
        <f t="shared" si="2"/>
        <v>0</v>
      </c>
      <c r="AF205" s="382" t="e">
        <f t="shared" si="11"/>
        <v>#REF!</v>
      </c>
      <c r="AG205" s="383"/>
    </row>
    <row r="206" spans="1:33" ht="14.25" customHeight="1">
      <c r="A206" s="376" t="s">
        <v>3567</v>
      </c>
      <c r="B206" s="375" t="str">
        <f>VLOOKUP($A$2:$A$1749,'ENTER STAFF #S HERE'!$A$1:$B$5073,2,FALSE)</f>
        <v>C1703</v>
      </c>
      <c r="C206" s="374" t="s">
        <v>6586</v>
      </c>
      <c r="D206" s="374" t="s">
        <v>6591</v>
      </c>
      <c r="E206" s="388"/>
      <c r="F206" s="388"/>
      <c r="G206" s="376" t="s">
        <v>6621</v>
      </c>
      <c r="H206" s="377">
        <f t="shared" si="0"/>
        <v>45</v>
      </c>
      <c r="I206" s="378" t="e">
        <f>SUMIFS('MASTER TT'!$J$2:$J$11126,'MASTER TT'!$I$2:$I$1126,A206:A18582,'MASTER TT'!$L$2:$L$11126,"&gt;0",'MASTER TT'!$AM$2:$AM$11126,"JAN-APRIL 2026")</f>
        <v>#VALUE!</v>
      </c>
      <c r="J206" s="378">
        <f>SUMIFS('MASTER TT'!$J$2:$J$11126,'MASTER TT'!$I$2:$I$11126,A206:A10246,'MASTER TT'!$L$2:$L$11126,"&gt;0",'MASTER TT'!$AM$2:$AM$11126,"MAY-AUG 2025")</f>
        <v>0</v>
      </c>
      <c r="K206" s="378">
        <f>SUMIFS('MASTER TT'!$J$2:$J$11126,'MASTER TT'!$I$2:$I$11126,A206:A10246,'MASTER TT'!$L$2:$L$11126,"&gt;0",'MASTER TT'!$AM$2:$AM$11126,"SEP-DEC 2025")</f>
        <v>0</v>
      </c>
      <c r="L206" s="378" t="e">
        <f t="shared" si="1"/>
        <v>#VALUE!</v>
      </c>
      <c r="M206" s="379">
        <f>SUMIFS('MASTER TT'!$J$2:$J$1126,'MASTER TT'!$I$2:$I$1126,A206:A10247,'MASTER TT'!$L$2:$L$1126,"&gt;0",'MASTER TT'!$AM$2:$AM$1126,"JAN-APRIL 2025",'MASTER TT'!$AC$2:$AC$1126,"SOT")</f>
        <v>0</v>
      </c>
      <c r="N206" s="379">
        <f>SUMIFS('MASTER TT'!$J$2:$J$1126,'MASTER TT'!$I$2:$I$1126,A206:A10247,'MASTER TT'!$L$2:$L$1126,"&gt;0",'MASTER TT'!$AM$2:$AM$1126,"JAN-APRIL 2025",'MASTER TT'!$AC$2:$AC$1126,"SOB")</f>
        <v>0</v>
      </c>
      <c r="O206" s="379">
        <f>SUMIFS('MASTER TT'!$J$2:$J$1126,'MASTER TT'!$I$2:$I$1126,A206:A10247,'MASTER TT'!$L$2:$L$1126,"&gt;0",'MASTER TT'!$AM$2:$AM$1126,"JAN-APRIL 2025",'MASTER TT'!$AC$2:$AC$1126,"SEASS")</f>
        <v>0</v>
      </c>
      <c r="P206" s="379">
        <f>SUMIFS('MASTER TT'!$J$2:$J$1126,'MASTER TT'!$I$2:$I$1126,A206:A10247,'MASTER TT'!$L$2:$L$1126,"&gt;0",'MASTER TT'!$AM$2:$AM$1126,"JAN-APRIL 2025",'MASTER TT'!$AC$2:$AC$1126,"PTTI")</f>
        <v>0</v>
      </c>
      <c r="Q206" s="381">
        <f>SUMIF('MASTER TT'!$I$1:$I$5897,$A$1:$A$721,'MASTER TT'!$O$1:$O$5897)</f>
        <v>0</v>
      </c>
      <c r="R206" s="381">
        <f>SUMIF('MASTER TT'!$I$1:$I$5897,$A$1:$A$721,'MASTER TT'!$N$1:$N$5897)</f>
        <v>0</v>
      </c>
      <c r="S206" s="381">
        <f>SUMIF('MASTER TT'!$I$1:$I$5897,$A$1:$A$721,'MASTER TT'!$Q$1:$Q$5897)</f>
        <v>0</v>
      </c>
      <c r="T206" s="381">
        <f>SUMIF('MASTER TT'!$I$1:$I$5897,$A$1:$A$721,'MASTER TT'!$S$1:$S$5897)</f>
        <v>0</v>
      </c>
      <c r="U206" s="381">
        <f>SUMIF('MASTER TT'!$I$1:$I$5897,$A$1:$A$721,'MASTER TT'!$R$1:$R$5897)</f>
        <v>0</v>
      </c>
      <c r="V206" s="381">
        <f>SUMIF('MASTER TT'!$I$1:$I$5897,$A$1:$A$721,'MASTER TT'!$T$1:$T$5897)</f>
        <v>0</v>
      </c>
      <c r="W206" s="381">
        <f>SUMIF('MASTER TT'!$I$1:$I$5897,$A$1:$A$721,'MASTER TT'!$U$1:$U$5897)</f>
        <v>0</v>
      </c>
      <c r="X206" s="381">
        <f>SUMIF('MASTER TT'!$I$1:$I$5897,$A$1:$A$721,'MASTER TT'!$W$1:$W$5897)</f>
        <v>0</v>
      </c>
      <c r="Y206" s="381">
        <f>SUMIF('MASTER TT'!$I$1:$I$5897,$A$1:$A$721,'MASTER TT'!$X$1:$X$5897)</f>
        <v>0</v>
      </c>
      <c r="Z206" s="381">
        <f>SUMIF('MASTER TT'!$I$1:$I$5897,$A$1:$A$721,'MASTER TT'!$Y$1:$Y$5897)</f>
        <v>0</v>
      </c>
      <c r="AA206" s="381">
        <f>SUMIF('MASTER TT'!$I$1:$I$5897,$A$1:$A$721,'MASTER TT'!$Z$1:$Z$5897)</f>
        <v>0</v>
      </c>
      <c r="AB206" s="381">
        <f>SUMIF('MASTER TT'!$I$1:$I$5905,$A$1:$A$721,'MASTER TT'!$V$1:$V$5905)</f>
        <v>0</v>
      </c>
      <c r="AC206" s="381">
        <f>SUMIF('MASTER TT'!$I$1:$I$5905,$A$1:$A$721,'MASTER TT'!$AB$1:$AB$5905)</f>
        <v>0</v>
      </c>
      <c r="AD206" s="381">
        <f>SUMIF('MASTER TT'!$I$1:$I$5905,$A$1:$A$721,'MASTER TT'!$P$1:$P$5905)</f>
        <v>0</v>
      </c>
      <c r="AE206" s="381">
        <f t="shared" si="2"/>
        <v>0</v>
      </c>
      <c r="AF206" s="382" t="e">
        <f t="shared" si="11"/>
        <v>#REF!</v>
      </c>
      <c r="AG206" s="383"/>
    </row>
    <row r="207" spans="1:33" ht="14.25" customHeight="1">
      <c r="A207" s="374" t="s">
        <v>3691</v>
      </c>
      <c r="B207" s="375" t="str">
        <f>VLOOKUP($A$2:$A$1749,'ENTER STAFF #S HERE'!$A$1:$B$5073,2,FALSE)</f>
        <v>C0842</v>
      </c>
      <c r="C207" s="374" t="s">
        <v>6586</v>
      </c>
      <c r="D207" s="374" t="s">
        <v>6591</v>
      </c>
      <c r="E207" s="384" t="s">
        <v>5640</v>
      </c>
      <c r="F207" s="384" t="s">
        <v>6633</v>
      </c>
      <c r="G207" s="374" t="s">
        <v>5663</v>
      </c>
      <c r="H207" s="377">
        <f t="shared" si="0"/>
        <v>48</v>
      </c>
      <c r="I207" s="378" t="e">
        <f>SUMIFS('MASTER TT'!$J$2:$J$11126,'MASTER TT'!$I$2:$I$1126,A207:A18583,'MASTER TT'!$L$2:$L$11126,"&gt;0",'MASTER TT'!$AM$2:$AM$11126,"JAN-APRIL 2026")</f>
        <v>#VALUE!</v>
      </c>
      <c r="J207" s="378">
        <f>SUMIFS('MASTER TT'!$J$2:$J$11126,'MASTER TT'!$I$2:$I$11126,A207:A10247,'MASTER TT'!$L$2:$L$11126,"&gt;0",'MASTER TT'!$AM$2:$AM$11126,"MAY-AUG 2025")</f>
        <v>0</v>
      </c>
      <c r="K207" s="378">
        <f>SUMIFS('MASTER TT'!$J$2:$J$11126,'MASTER TT'!$I$2:$I$11126,A207:A10247,'MASTER TT'!$L$2:$L$11126,"&gt;0",'MASTER TT'!$AM$2:$AM$11126,"SEP-DEC 2025")</f>
        <v>0</v>
      </c>
      <c r="L207" s="378" t="e">
        <f t="shared" si="1"/>
        <v>#VALUE!</v>
      </c>
      <c r="M207" s="379">
        <f>SUMIFS('MASTER TT'!$J$2:$J$1126,'MASTER TT'!$I$2:$I$1126,A207:A10248,'MASTER TT'!$L$2:$L$1126,"&gt;0",'MASTER TT'!$AM$2:$AM$1126,"JAN-APRIL 2025",'MASTER TT'!$AC$2:$AC$1126,"SOT")</f>
        <v>0</v>
      </c>
      <c r="N207" s="379">
        <f>SUMIFS('MASTER TT'!$J$2:$J$1126,'MASTER TT'!$I$2:$I$1126,A207:A10248,'MASTER TT'!$L$2:$L$1126,"&gt;0",'MASTER TT'!$AM$2:$AM$1126,"JAN-APRIL 2025",'MASTER TT'!$AC$2:$AC$1126,"SOB")</f>
        <v>0</v>
      </c>
      <c r="O207" s="379">
        <f>SUMIFS('MASTER TT'!$J$2:$J$1126,'MASTER TT'!$I$2:$I$1126,A207:A10248,'MASTER TT'!$L$2:$L$1126,"&gt;0",'MASTER TT'!$AM$2:$AM$1126,"JAN-APRIL 2025",'MASTER TT'!$AC$2:$AC$1126,"SEASS")</f>
        <v>0</v>
      </c>
      <c r="P207" s="379">
        <f>SUMIFS('MASTER TT'!$J$2:$J$1126,'MASTER TT'!$I$2:$I$1126,A207:A10248,'MASTER TT'!$L$2:$L$1126,"&gt;0",'MASTER TT'!$AM$2:$AM$1126,"JAN-APRIL 2025",'MASTER TT'!$AC$2:$AC$1126,"PTTI")</f>
        <v>0</v>
      </c>
      <c r="Q207" s="381">
        <f>SUMIF('MASTER TT'!$I$1:$I$5897,$A$1:$A$721,'MASTER TT'!$O$1:$O$5897)</f>
        <v>0</v>
      </c>
      <c r="R207" s="381">
        <f>SUMIF('MASTER TT'!$I$1:$I$5897,$A$1:$A$721,'MASTER TT'!$N$1:$N$5897)</f>
        <v>0</v>
      </c>
      <c r="S207" s="381">
        <f>SUMIF('MASTER TT'!$I$1:$I$5897,$A$1:$A$721,'MASTER TT'!$Q$1:$Q$5897)</f>
        <v>0</v>
      </c>
      <c r="T207" s="381">
        <f>SUMIF('MASTER TT'!$I$1:$I$5897,$A$1:$A$721,'MASTER TT'!$S$1:$S$5897)</f>
        <v>0</v>
      </c>
      <c r="U207" s="381">
        <f>SUMIF('MASTER TT'!$I$1:$I$5897,$A$1:$A$721,'MASTER TT'!$R$1:$R$5897)</f>
        <v>0</v>
      </c>
      <c r="V207" s="381">
        <f>SUMIF('MASTER TT'!$I$1:$I$5897,$A$1:$A$721,'MASTER TT'!$T$1:$T$5897)</f>
        <v>0</v>
      </c>
      <c r="W207" s="381">
        <f>SUMIF('MASTER TT'!$I$1:$I$5897,$A$1:$A$721,'MASTER TT'!$U$1:$U$5897)</f>
        <v>0</v>
      </c>
      <c r="X207" s="381">
        <f>SUMIF('MASTER TT'!$I$1:$I$5897,$A$1:$A$721,'MASTER TT'!$W$1:$W$5897)</f>
        <v>0</v>
      </c>
      <c r="Y207" s="381">
        <f>SUMIF('MASTER TT'!$I$1:$I$5897,$A$1:$A$721,'MASTER TT'!$X$1:$X$5897)</f>
        <v>0</v>
      </c>
      <c r="Z207" s="381">
        <f>SUMIF('MASTER TT'!$I$1:$I$5897,$A$1:$A$721,'MASTER TT'!$Y$1:$Y$5897)</f>
        <v>0</v>
      </c>
      <c r="AA207" s="381">
        <f>SUMIF('MASTER TT'!$I$1:$I$5897,$A$1:$A$721,'MASTER TT'!$Z$1:$Z$5897)</f>
        <v>0</v>
      </c>
      <c r="AB207" s="381">
        <f>SUMIF('MASTER TT'!$I$1:$I$5905,$A$1:$A$721,'MASTER TT'!$V$1:$V$5905)</f>
        <v>0</v>
      </c>
      <c r="AC207" s="381">
        <f>SUMIF('MASTER TT'!$I$1:$I$5905,$A$1:$A$721,'MASTER TT'!$AB$1:$AB$5905)</f>
        <v>0</v>
      </c>
      <c r="AD207" s="381">
        <f>SUMIF('MASTER TT'!$I$1:$I$5905,$A$1:$A$721,'MASTER TT'!$P$1:$P$5905)</f>
        <v>0</v>
      </c>
      <c r="AE207" s="381">
        <f t="shared" si="2"/>
        <v>0</v>
      </c>
      <c r="AF207" s="382"/>
      <c r="AG207" s="383"/>
    </row>
    <row r="208" spans="1:33" ht="14.25" customHeight="1">
      <c r="A208" s="374" t="s">
        <v>4181</v>
      </c>
      <c r="B208" s="375" t="str">
        <f>VLOOKUP($A$2:$A$1749,'ENTER STAFF #S HERE'!$A$1:$B$5073,2,FALSE)</f>
        <v>C1753</v>
      </c>
      <c r="C208" s="374" t="s">
        <v>6586</v>
      </c>
      <c r="D208" s="374" t="s">
        <v>6591</v>
      </c>
      <c r="E208" s="388"/>
      <c r="F208" s="388"/>
      <c r="G208" s="374" t="s">
        <v>5663</v>
      </c>
      <c r="H208" s="377">
        <f t="shared" si="0"/>
        <v>48</v>
      </c>
      <c r="I208" s="378" t="e">
        <f>SUMIFS('MASTER TT'!$J$2:$J$11126,'MASTER TT'!$I$2:$I$1126,A208:A18584,'MASTER TT'!$L$2:$L$11126,"&gt;0",'MASTER TT'!$AM$2:$AM$11126,"JAN-APRIL 2026")</f>
        <v>#VALUE!</v>
      </c>
      <c r="J208" s="378">
        <f>SUMIFS('MASTER TT'!$J$2:$J$11126,'MASTER TT'!$I$2:$I$11126,A208:A10248,'MASTER TT'!$L$2:$L$11126,"&gt;0",'MASTER TT'!$AM$2:$AM$11126,"MAY-AUG 2025")</f>
        <v>0</v>
      </c>
      <c r="K208" s="378">
        <f>SUMIFS('MASTER TT'!$J$2:$J$11126,'MASTER TT'!$I$2:$I$11126,A208:A10248,'MASTER TT'!$L$2:$L$11126,"&gt;0",'MASTER TT'!$AM$2:$AM$11126,"SEP-DEC 2025")</f>
        <v>0</v>
      </c>
      <c r="L208" s="378" t="e">
        <f t="shared" si="1"/>
        <v>#VALUE!</v>
      </c>
      <c r="M208" s="379">
        <f>SUMIFS('MASTER TT'!$J$2:$J$1126,'MASTER TT'!$I$2:$I$1126,A208:A10249,'MASTER TT'!$L$2:$L$1126,"&gt;0",'MASTER TT'!$AM$2:$AM$1126,"JAN-APRIL 2025",'MASTER TT'!$AC$2:$AC$1126,"SOT")</f>
        <v>0</v>
      </c>
      <c r="N208" s="379">
        <f>SUMIFS('MASTER TT'!$J$2:$J$1126,'MASTER TT'!$I$2:$I$1126,A208:A10249,'MASTER TT'!$L$2:$L$1126,"&gt;0",'MASTER TT'!$AM$2:$AM$1126,"JAN-APRIL 2025",'MASTER TT'!$AC$2:$AC$1126,"SOB")</f>
        <v>0</v>
      </c>
      <c r="O208" s="379">
        <f>SUMIFS('MASTER TT'!$J$2:$J$1126,'MASTER TT'!$I$2:$I$1126,A208:A10249,'MASTER TT'!$L$2:$L$1126,"&gt;0",'MASTER TT'!$AM$2:$AM$1126,"JAN-APRIL 2025",'MASTER TT'!$AC$2:$AC$1126,"SEASS")</f>
        <v>0</v>
      </c>
      <c r="P208" s="379">
        <f>SUMIFS('MASTER TT'!$J$2:$J$1126,'MASTER TT'!$I$2:$I$1126,A208:A10249,'MASTER TT'!$L$2:$L$1126,"&gt;0",'MASTER TT'!$AM$2:$AM$1126,"JAN-APRIL 2025",'MASTER TT'!$AC$2:$AC$1126,"PTTI")</f>
        <v>0</v>
      </c>
      <c r="Q208" s="381">
        <f>SUMIF('MASTER TT'!$I$1:$I$5897,$A$1:$A$721,'MASTER TT'!$O$1:$O$5897)</f>
        <v>0</v>
      </c>
      <c r="R208" s="381">
        <f>SUMIF('MASTER TT'!$I$1:$I$5897,$A$1:$A$721,'MASTER TT'!$N$1:$N$5897)</f>
        <v>0</v>
      </c>
      <c r="S208" s="381">
        <f>SUMIF('MASTER TT'!$I$1:$I$5897,$A$1:$A$721,'MASTER TT'!$Q$1:$Q$5897)</f>
        <v>0</v>
      </c>
      <c r="T208" s="381">
        <f>SUMIF('MASTER TT'!$I$1:$I$5897,$A$1:$A$721,'MASTER TT'!$S$1:$S$5897)</f>
        <v>0</v>
      </c>
      <c r="U208" s="381">
        <f>SUMIF('MASTER TT'!$I$1:$I$5897,$A$1:$A$721,'MASTER TT'!$R$1:$R$5897)</f>
        <v>0</v>
      </c>
      <c r="V208" s="381">
        <f>SUMIF('MASTER TT'!$I$1:$I$5897,$A$1:$A$721,'MASTER TT'!$T$1:$T$5897)</f>
        <v>0</v>
      </c>
      <c r="W208" s="381">
        <f>SUMIF('MASTER TT'!$I$1:$I$5897,$A$1:$A$721,'MASTER TT'!$U$1:$U$5897)</f>
        <v>0</v>
      </c>
      <c r="X208" s="381">
        <f>SUMIF('MASTER TT'!$I$1:$I$5897,$A$1:$A$721,'MASTER TT'!$W$1:$W$5897)</f>
        <v>0</v>
      </c>
      <c r="Y208" s="381">
        <f>SUMIF('MASTER TT'!$I$1:$I$5897,$A$1:$A$721,'MASTER TT'!$X$1:$X$5897)</f>
        <v>0</v>
      </c>
      <c r="Z208" s="381">
        <f>SUMIF('MASTER TT'!$I$1:$I$5897,$A$1:$A$721,'MASTER TT'!$Y$1:$Y$5897)</f>
        <v>0</v>
      </c>
      <c r="AA208" s="381">
        <f>SUMIF('MASTER TT'!$I$1:$I$5897,$A$1:$A$721,'MASTER TT'!$Z$1:$Z$5897)</f>
        <v>0</v>
      </c>
      <c r="AB208" s="381">
        <f>SUMIF('MASTER TT'!$I$1:$I$5905,$A$1:$A$721,'MASTER TT'!$V$1:$V$5905)</f>
        <v>0</v>
      </c>
      <c r="AC208" s="381">
        <f>SUMIF('MASTER TT'!$I$1:$I$5905,$A$1:$A$721,'MASTER TT'!$AB$1:$AB$5905)</f>
        <v>0</v>
      </c>
      <c r="AD208" s="381">
        <f>SUMIF('MASTER TT'!$I$1:$I$5905,$A$1:$A$721,'MASTER TT'!$P$1:$P$5905)</f>
        <v>0</v>
      </c>
      <c r="AE208" s="381">
        <f t="shared" si="2"/>
        <v>0</v>
      </c>
      <c r="AF208" s="382" t="e">
        <f t="shared" ref="AF208:AF214" si="12">#REF!-SUM(Q208:AD208)</f>
        <v>#REF!</v>
      </c>
      <c r="AG208" s="383"/>
    </row>
    <row r="209" spans="1:33" ht="14.25" customHeight="1">
      <c r="A209" s="374" t="s">
        <v>3659</v>
      </c>
      <c r="B209" s="375">
        <f>VLOOKUP($A$2:$A$1749,'ENTER STAFF #S HERE'!$A$1:$B$5073,2,FALSE)</f>
        <v>116</v>
      </c>
      <c r="C209" s="374" t="s">
        <v>6583</v>
      </c>
      <c r="D209" s="384" t="s">
        <v>460</v>
      </c>
      <c r="E209" s="388"/>
      <c r="F209" s="388"/>
      <c r="G209" s="374" t="s">
        <v>6585</v>
      </c>
      <c r="H209" s="377">
        <f t="shared" si="0"/>
        <v>90</v>
      </c>
      <c r="I209" s="378" t="e">
        <f>SUMIFS('MASTER TT'!$J$2:$J$11126,'MASTER TT'!$I$2:$I$1126,A209:A18585,'MASTER TT'!$L$2:$L$11126,"&gt;0",'MASTER TT'!$AM$2:$AM$11126,"JAN-APRIL 2026")</f>
        <v>#VALUE!</v>
      </c>
      <c r="J209" s="378">
        <f>SUMIFS('MASTER TT'!$J$2:$J$11126,'MASTER TT'!$I$2:$I$11126,A209:A10249,'MASTER TT'!$L$2:$L$11126,"&gt;0",'MASTER TT'!$AM$2:$AM$11126,"MAY-AUG 2025")</f>
        <v>0</v>
      </c>
      <c r="K209" s="378">
        <f>SUMIFS('MASTER TT'!$J$2:$J$11126,'MASTER TT'!$I$2:$I$11126,A209:A10249,'MASTER TT'!$L$2:$L$11126,"&gt;0",'MASTER TT'!$AM$2:$AM$11126,"SEP-DEC 2025")</f>
        <v>0</v>
      </c>
      <c r="L209" s="378" t="e">
        <f t="shared" si="1"/>
        <v>#VALUE!</v>
      </c>
      <c r="M209" s="379">
        <f>SUMIFS('MASTER TT'!$J$2:$J$1126,'MASTER TT'!$I$2:$I$1126,A209:A10250,'MASTER TT'!$L$2:$L$1126,"&gt;0",'MASTER TT'!$AM$2:$AM$1126,"JAN-APRIL 2025",'MASTER TT'!$AC$2:$AC$1126,"SOT")</f>
        <v>0</v>
      </c>
      <c r="N209" s="379">
        <f>SUMIFS('MASTER TT'!$J$2:$J$1126,'MASTER TT'!$I$2:$I$1126,A209:A10250,'MASTER TT'!$L$2:$L$1126,"&gt;0",'MASTER TT'!$AM$2:$AM$1126,"JAN-APRIL 2025",'MASTER TT'!$AC$2:$AC$1126,"SOB")</f>
        <v>0</v>
      </c>
      <c r="O209" s="379">
        <f>SUMIFS('MASTER TT'!$J$2:$J$1126,'MASTER TT'!$I$2:$I$1126,A209:A10250,'MASTER TT'!$L$2:$L$1126,"&gt;0",'MASTER TT'!$AM$2:$AM$1126,"JAN-APRIL 2025",'MASTER TT'!$AC$2:$AC$1126,"SEASS")</f>
        <v>0</v>
      </c>
      <c r="P209" s="379">
        <f>SUMIFS('MASTER TT'!$J$2:$J$1126,'MASTER TT'!$I$2:$I$1126,A209:A10250,'MASTER TT'!$L$2:$L$1126,"&gt;0",'MASTER TT'!$AM$2:$AM$1126,"JAN-APRIL 2025",'MASTER TT'!$AC$2:$AC$1126,"PTTI")</f>
        <v>0</v>
      </c>
      <c r="Q209" s="381">
        <f>SUMIF('MASTER TT'!$I$1:$I$5897,$A$1:$A$721,'MASTER TT'!$O$1:$O$5897)</f>
        <v>0</v>
      </c>
      <c r="R209" s="381">
        <f>SUMIF('MASTER TT'!$I$1:$I$5897,$A$1:$A$721,'MASTER TT'!$N$1:$N$5897)</f>
        <v>0</v>
      </c>
      <c r="S209" s="381">
        <f>SUMIF('MASTER TT'!$I$1:$I$5897,$A$1:$A$721,'MASTER TT'!$Q$1:$Q$5897)</f>
        <v>0</v>
      </c>
      <c r="T209" s="381">
        <f>SUMIF('MASTER TT'!$I$1:$I$5897,$A$1:$A$721,'MASTER TT'!$S$1:$S$5897)</f>
        <v>0</v>
      </c>
      <c r="U209" s="381">
        <f>SUMIF('MASTER TT'!$I$1:$I$5897,$A$1:$A$721,'MASTER TT'!$R$1:$R$5897)</f>
        <v>0</v>
      </c>
      <c r="V209" s="381">
        <f>SUMIF('MASTER TT'!$I$1:$I$5897,$A$1:$A$721,'MASTER TT'!$T$1:$T$5897)</f>
        <v>0</v>
      </c>
      <c r="W209" s="381">
        <f>SUMIF('MASTER TT'!$I$1:$I$5897,$A$1:$A$721,'MASTER TT'!$U$1:$U$5897)</f>
        <v>0</v>
      </c>
      <c r="X209" s="381">
        <f>SUMIF('MASTER TT'!$I$1:$I$5897,$A$1:$A$721,'MASTER TT'!$W$1:$W$5897)</f>
        <v>0</v>
      </c>
      <c r="Y209" s="381">
        <f>SUMIF('MASTER TT'!$I$1:$I$5897,$A$1:$A$721,'MASTER TT'!$X$1:$X$5897)</f>
        <v>0</v>
      </c>
      <c r="Z209" s="381">
        <f>SUMIF('MASTER TT'!$I$1:$I$5897,$A$1:$A$721,'MASTER TT'!$Y$1:$Y$5897)</f>
        <v>0</v>
      </c>
      <c r="AA209" s="381">
        <f>SUMIF('MASTER TT'!$I$1:$I$5897,$A$1:$A$721,'MASTER TT'!$Z$1:$Z$5897)</f>
        <v>0</v>
      </c>
      <c r="AB209" s="381">
        <f>SUMIF('MASTER TT'!$I$1:$I$5905,$A$1:$A$721,'MASTER TT'!$V$1:$V$5905)</f>
        <v>0</v>
      </c>
      <c r="AC209" s="381">
        <f>SUMIF('MASTER TT'!$I$1:$I$5905,$A$1:$A$721,'MASTER TT'!$AB$1:$AB$5905)</f>
        <v>0</v>
      </c>
      <c r="AD209" s="381">
        <f>SUMIF('MASTER TT'!$I$1:$I$5905,$A$1:$A$721,'MASTER TT'!$P$1:$P$5905)</f>
        <v>0</v>
      </c>
      <c r="AE209" s="381">
        <f t="shared" si="2"/>
        <v>0</v>
      </c>
      <c r="AF209" s="382" t="e">
        <f t="shared" si="12"/>
        <v>#REF!</v>
      </c>
      <c r="AG209" s="383"/>
    </row>
    <row r="210" spans="1:33" ht="14.25" customHeight="1">
      <c r="A210" s="374" t="s">
        <v>4256</v>
      </c>
      <c r="B210" s="375" t="str">
        <f>VLOOKUP($A$2:$A$1749,'ENTER STAFF #S HERE'!$A$1:$B$5073,2,FALSE)</f>
        <v>C1822</v>
      </c>
      <c r="C210" s="387"/>
      <c r="D210" s="384" t="s">
        <v>6597</v>
      </c>
      <c r="E210" s="388"/>
      <c r="F210" s="387"/>
      <c r="G210" s="374" t="s">
        <v>5663</v>
      </c>
      <c r="H210" s="377">
        <f t="shared" si="0"/>
        <v>48</v>
      </c>
      <c r="I210" s="378" t="e">
        <f>SUMIFS('MASTER TT'!$J$2:$J$11126,'MASTER TT'!$I$2:$I$1126,A210:A18586,'MASTER TT'!$L$2:$L$11126,"&gt;0",'MASTER TT'!$AM$2:$AM$11126,"JAN-APRIL 2026")</f>
        <v>#VALUE!</v>
      </c>
      <c r="J210" s="378">
        <f>SUMIFS('MASTER TT'!$J$2:$J$11126,'MASTER TT'!$I$2:$I$11126,A210:A10250,'MASTER TT'!$L$2:$L$11126,"&gt;0",'MASTER TT'!$AM$2:$AM$11126,"MAY-AUG 2025")</f>
        <v>0</v>
      </c>
      <c r="K210" s="378">
        <f>SUMIFS('MASTER TT'!$J$2:$J$11126,'MASTER TT'!$I$2:$I$11126,A210:A10250,'MASTER TT'!$L$2:$L$11126,"&gt;0",'MASTER TT'!$AM$2:$AM$11126,"SEP-DEC 2025")</f>
        <v>0</v>
      </c>
      <c r="L210" s="378" t="e">
        <f t="shared" si="1"/>
        <v>#VALUE!</v>
      </c>
      <c r="M210" s="379">
        <f>SUMIFS('MASTER TT'!$J$2:$J$1126,'MASTER TT'!$I$2:$I$1126,A210:A10251,'MASTER TT'!$L$2:$L$1126,"&gt;0",'MASTER TT'!$AM$2:$AM$1126,"JAN-APRIL 2025",'MASTER TT'!$AC$2:$AC$1126,"SOT")</f>
        <v>0</v>
      </c>
      <c r="N210" s="379">
        <f>SUMIFS('MASTER TT'!$J$2:$J$1126,'MASTER TT'!$I$2:$I$1126,A210:A10251,'MASTER TT'!$L$2:$L$1126,"&gt;0",'MASTER TT'!$AM$2:$AM$1126,"JAN-APRIL 2025",'MASTER TT'!$AC$2:$AC$1126,"SOB")</f>
        <v>0</v>
      </c>
      <c r="O210" s="379">
        <f>SUMIFS('MASTER TT'!$J$2:$J$1126,'MASTER TT'!$I$2:$I$1126,A210:A10251,'MASTER TT'!$L$2:$L$1126,"&gt;0",'MASTER TT'!$AM$2:$AM$1126,"JAN-APRIL 2025",'MASTER TT'!$AC$2:$AC$1126,"SEASS")</f>
        <v>0</v>
      </c>
      <c r="P210" s="379">
        <f>SUMIFS('MASTER TT'!$J$2:$J$1126,'MASTER TT'!$I$2:$I$1126,A210:A10251,'MASTER TT'!$L$2:$L$1126,"&gt;0",'MASTER TT'!$AM$2:$AM$1126,"JAN-APRIL 2025",'MASTER TT'!$AC$2:$AC$1126,"PTTI")</f>
        <v>0</v>
      </c>
      <c r="Q210" s="381">
        <f>SUMIF('MASTER TT'!$I$1:$I$5897,$A$1:$A$721,'MASTER TT'!$O$1:$O$5897)</f>
        <v>0</v>
      </c>
      <c r="R210" s="381">
        <f>SUMIF('MASTER TT'!$I$1:$I$5897,$A$1:$A$721,'MASTER TT'!$N$1:$N$5897)</f>
        <v>0</v>
      </c>
      <c r="S210" s="381">
        <f>SUMIF('MASTER TT'!$I$1:$I$5897,$A$1:$A$721,'MASTER TT'!$Q$1:$Q$5897)</f>
        <v>0</v>
      </c>
      <c r="T210" s="381">
        <f>SUMIF('MASTER TT'!$I$1:$I$5897,$A$1:$A$721,'MASTER TT'!$S$1:$S$5897)</f>
        <v>0</v>
      </c>
      <c r="U210" s="381">
        <f>SUMIF('MASTER TT'!$I$1:$I$5897,$A$1:$A$721,'MASTER TT'!$R$1:$R$5897)</f>
        <v>0</v>
      </c>
      <c r="V210" s="381">
        <f>SUMIF('MASTER TT'!$I$1:$I$5897,$A$1:$A$721,'MASTER TT'!$T$1:$T$5897)</f>
        <v>0</v>
      </c>
      <c r="W210" s="381">
        <f>SUMIF('MASTER TT'!$I$1:$I$5897,$A$1:$A$721,'MASTER TT'!$U$1:$U$5897)</f>
        <v>0</v>
      </c>
      <c r="X210" s="381">
        <f>SUMIF('MASTER TT'!$I$1:$I$5897,$A$1:$A$721,'MASTER TT'!$W$1:$W$5897)</f>
        <v>0</v>
      </c>
      <c r="Y210" s="381">
        <f>SUMIF('MASTER TT'!$I$1:$I$5897,$A$1:$A$721,'MASTER TT'!$X$1:$X$5897)</f>
        <v>0</v>
      </c>
      <c r="Z210" s="381">
        <f>SUMIF('MASTER TT'!$I$1:$I$5897,$A$1:$A$721,'MASTER TT'!$Y$1:$Y$5897)</f>
        <v>0</v>
      </c>
      <c r="AA210" s="381">
        <f>SUMIF('MASTER TT'!$I$1:$I$5897,$A$1:$A$721,'MASTER TT'!$Z$1:$Z$5897)</f>
        <v>0</v>
      </c>
      <c r="AB210" s="381">
        <f>SUMIF('MASTER TT'!$I$1:$I$5905,$A$1:$A$721,'MASTER TT'!$V$1:$V$5905)</f>
        <v>0</v>
      </c>
      <c r="AC210" s="381">
        <f>SUMIF('MASTER TT'!$I$1:$I$5905,$A$1:$A$721,'MASTER TT'!$AB$1:$AB$5905)</f>
        <v>0</v>
      </c>
      <c r="AD210" s="381">
        <f>SUMIF('MASTER TT'!$I$1:$I$5905,$A$1:$A$721,'MASTER TT'!$P$1:$P$5905)</f>
        <v>0</v>
      </c>
      <c r="AE210" s="381">
        <f t="shared" si="2"/>
        <v>0</v>
      </c>
      <c r="AF210" s="382" t="e">
        <f t="shared" si="12"/>
        <v>#REF!</v>
      </c>
      <c r="AG210" s="383"/>
    </row>
    <row r="211" spans="1:33" ht="14.25" customHeight="1">
      <c r="A211" s="374" t="s">
        <v>4183</v>
      </c>
      <c r="B211" s="375" t="str">
        <f>VLOOKUP($A$2:$A$1749,'ENTER STAFF #S HERE'!$A$1:$B$5073,2,FALSE)</f>
        <v>C1878</v>
      </c>
      <c r="C211" s="374" t="s">
        <v>6586</v>
      </c>
      <c r="D211" s="374" t="s">
        <v>6597</v>
      </c>
      <c r="E211" s="384" t="s">
        <v>6072</v>
      </c>
      <c r="F211" s="384" t="s">
        <v>6600</v>
      </c>
      <c r="G211" s="374" t="s">
        <v>5663</v>
      </c>
      <c r="H211" s="377">
        <f t="shared" si="0"/>
        <v>48</v>
      </c>
      <c r="I211" s="378" t="e">
        <f>SUMIFS('MASTER TT'!$J$2:$J$11126,'MASTER TT'!$I$2:$I$1126,A211:A18587,'MASTER TT'!$L$2:$L$11126,"&gt;0",'MASTER TT'!$AM$2:$AM$11126,"JAN-APRIL 2026")</f>
        <v>#VALUE!</v>
      </c>
      <c r="J211" s="378">
        <f>SUMIFS('MASTER TT'!$J$2:$J$11126,'MASTER TT'!$I$2:$I$11126,A211:A10251,'MASTER TT'!$L$2:$L$11126,"&gt;0",'MASTER TT'!$AM$2:$AM$11126,"MAY-AUG 2025")</f>
        <v>0</v>
      </c>
      <c r="K211" s="378">
        <f>SUMIFS('MASTER TT'!$J$2:$J$11126,'MASTER TT'!$I$2:$I$11126,A211:A10251,'MASTER TT'!$L$2:$L$11126,"&gt;0",'MASTER TT'!$AM$2:$AM$11126,"SEP-DEC 2025")</f>
        <v>0</v>
      </c>
      <c r="L211" s="378" t="e">
        <f t="shared" si="1"/>
        <v>#VALUE!</v>
      </c>
      <c r="M211" s="379">
        <f>SUMIFS('MASTER TT'!$J$2:$J$1126,'MASTER TT'!$I$2:$I$1126,A211:A10252,'MASTER TT'!$L$2:$L$1126,"&gt;0",'MASTER TT'!$AM$2:$AM$1126,"JAN-APRIL 2025",'MASTER TT'!$AC$2:$AC$1126,"SOT")</f>
        <v>0</v>
      </c>
      <c r="N211" s="379">
        <f>SUMIFS('MASTER TT'!$J$2:$J$1126,'MASTER TT'!$I$2:$I$1126,A211:A10252,'MASTER TT'!$L$2:$L$1126,"&gt;0",'MASTER TT'!$AM$2:$AM$1126,"JAN-APRIL 2025",'MASTER TT'!$AC$2:$AC$1126,"SOB")</f>
        <v>0</v>
      </c>
      <c r="O211" s="379">
        <f>SUMIFS('MASTER TT'!$J$2:$J$1126,'MASTER TT'!$I$2:$I$1126,A211:A10252,'MASTER TT'!$L$2:$L$1126,"&gt;0",'MASTER TT'!$AM$2:$AM$1126,"JAN-APRIL 2025",'MASTER TT'!$AC$2:$AC$1126,"SEASS")</f>
        <v>0</v>
      </c>
      <c r="P211" s="379">
        <f>SUMIFS('MASTER TT'!$J$2:$J$1126,'MASTER TT'!$I$2:$I$1126,A211:A10252,'MASTER TT'!$L$2:$L$1126,"&gt;0",'MASTER TT'!$AM$2:$AM$1126,"JAN-APRIL 2025",'MASTER TT'!$AC$2:$AC$1126,"PTTI")</f>
        <v>0</v>
      </c>
      <c r="Q211" s="381">
        <f>SUMIF('MASTER TT'!$I$1:$I$5897,$A$1:$A$721,'MASTER TT'!$O$1:$O$5897)</f>
        <v>0</v>
      </c>
      <c r="R211" s="381">
        <f>SUMIF('MASTER TT'!$I$1:$I$5897,$A$1:$A$721,'MASTER TT'!$N$1:$N$5897)</f>
        <v>0</v>
      </c>
      <c r="S211" s="381">
        <f>SUMIF('MASTER TT'!$I$1:$I$5897,$A$1:$A$721,'MASTER TT'!$Q$1:$Q$5897)</f>
        <v>0</v>
      </c>
      <c r="T211" s="381">
        <f>SUMIF('MASTER TT'!$I$1:$I$5897,$A$1:$A$721,'MASTER TT'!$S$1:$S$5897)</f>
        <v>0</v>
      </c>
      <c r="U211" s="381">
        <f>SUMIF('MASTER TT'!$I$1:$I$5897,$A$1:$A$721,'MASTER TT'!$R$1:$R$5897)</f>
        <v>3</v>
      </c>
      <c r="V211" s="381">
        <f>SUMIF('MASTER TT'!$I$1:$I$5897,$A$1:$A$721,'MASTER TT'!$T$1:$T$5897)</f>
        <v>0</v>
      </c>
      <c r="W211" s="381">
        <f>SUMIF('MASTER TT'!$I$1:$I$5897,$A$1:$A$721,'MASTER TT'!$U$1:$U$5897)</f>
        <v>0</v>
      </c>
      <c r="X211" s="381">
        <f>SUMIF('MASTER TT'!$I$1:$I$5897,$A$1:$A$721,'MASTER TT'!$W$1:$W$5897)</f>
        <v>0</v>
      </c>
      <c r="Y211" s="381">
        <f>SUMIF('MASTER TT'!$I$1:$I$5897,$A$1:$A$721,'MASTER TT'!$X$1:$X$5897)</f>
        <v>0</v>
      </c>
      <c r="Z211" s="381">
        <f>SUMIF('MASTER TT'!$I$1:$I$5897,$A$1:$A$721,'MASTER TT'!$Y$1:$Y$5897)</f>
        <v>0</v>
      </c>
      <c r="AA211" s="381">
        <f>SUMIF('MASTER TT'!$I$1:$I$5897,$A$1:$A$721,'MASTER TT'!$Z$1:$Z$5897)</f>
        <v>0</v>
      </c>
      <c r="AB211" s="381">
        <f>SUMIF('MASTER TT'!$I$1:$I$5905,$A$1:$A$721,'MASTER TT'!$V$1:$V$5905)</f>
        <v>0</v>
      </c>
      <c r="AC211" s="381">
        <f>SUMIF('MASTER TT'!$I$1:$I$5905,$A$1:$A$721,'MASTER TT'!$AB$1:$AB$5905)</f>
        <v>0</v>
      </c>
      <c r="AD211" s="381">
        <f>SUMIF('MASTER TT'!$I$1:$I$5905,$A$1:$A$721,'MASTER TT'!$P$1:$P$5905)</f>
        <v>0</v>
      </c>
      <c r="AE211" s="381">
        <f t="shared" si="2"/>
        <v>3</v>
      </c>
      <c r="AF211" s="382" t="e">
        <f t="shared" si="12"/>
        <v>#REF!</v>
      </c>
      <c r="AG211" s="383"/>
    </row>
    <row r="212" spans="1:33" ht="14.25" customHeight="1">
      <c r="A212" s="374" t="s">
        <v>3781</v>
      </c>
      <c r="B212" s="375" t="str">
        <f>VLOOKUP($A$2:$A$1749,'ENTER STAFF #S HERE'!$A$1:$B$5073,2,FALSE)</f>
        <v>C1483</v>
      </c>
      <c r="C212" s="374" t="s">
        <v>6583</v>
      </c>
      <c r="D212" s="384" t="s">
        <v>6587</v>
      </c>
      <c r="E212" s="388"/>
      <c r="F212" s="388"/>
      <c r="G212" s="374" t="s">
        <v>5663</v>
      </c>
      <c r="H212" s="377">
        <f t="shared" si="0"/>
        <v>48</v>
      </c>
      <c r="I212" s="378" t="e">
        <f>SUMIFS('MASTER TT'!$J$2:$J$11126,'MASTER TT'!$I$2:$I$1126,A212:A18588,'MASTER TT'!$L$2:$L$11126,"&gt;0",'MASTER TT'!$AM$2:$AM$11126,"JAN-APRIL 2026")</f>
        <v>#VALUE!</v>
      </c>
      <c r="J212" s="378">
        <f>SUMIFS('MASTER TT'!$J$2:$J$11126,'MASTER TT'!$I$2:$I$11126,A212:A10252,'MASTER TT'!$L$2:$L$11126,"&gt;0",'MASTER TT'!$AM$2:$AM$11126,"MAY-AUG 2025")</f>
        <v>0</v>
      </c>
      <c r="K212" s="378">
        <f>SUMIFS('MASTER TT'!$J$2:$J$11126,'MASTER TT'!$I$2:$I$11126,A212:A10252,'MASTER TT'!$L$2:$L$11126,"&gt;0",'MASTER TT'!$AM$2:$AM$11126,"SEP-DEC 2025")</f>
        <v>0</v>
      </c>
      <c r="L212" s="378" t="e">
        <f t="shared" si="1"/>
        <v>#VALUE!</v>
      </c>
      <c r="M212" s="379">
        <f>SUMIFS('MASTER TT'!$J$2:$J$1126,'MASTER TT'!$I$2:$I$1126,A212:A10253,'MASTER TT'!$L$2:$L$1126,"&gt;0",'MASTER TT'!$AM$2:$AM$1126,"JAN-APRIL 2025",'MASTER TT'!$AC$2:$AC$1126,"SOT")</f>
        <v>0</v>
      </c>
      <c r="N212" s="379">
        <f>SUMIFS('MASTER TT'!$J$2:$J$1126,'MASTER TT'!$I$2:$I$1126,A212:A10253,'MASTER TT'!$L$2:$L$1126,"&gt;0",'MASTER TT'!$AM$2:$AM$1126,"JAN-APRIL 2025",'MASTER TT'!$AC$2:$AC$1126,"SOB")</f>
        <v>0</v>
      </c>
      <c r="O212" s="379">
        <f>SUMIFS('MASTER TT'!$J$2:$J$1126,'MASTER TT'!$I$2:$I$1126,A212:A10253,'MASTER TT'!$L$2:$L$1126,"&gt;0",'MASTER TT'!$AM$2:$AM$1126,"JAN-APRIL 2025",'MASTER TT'!$AC$2:$AC$1126,"SEASS")</f>
        <v>0</v>
      </c>
      <c r="P212" s="379">
        <f>SUMIFS('MASTER TT'!$J$2:$J$1126,'MASTER TT'!$I$2:$I$1126,A212:A10253,'MASTER TT'!$L$2:$L$1126,"&gt;0",'MASTER TT'!$AM$2:$AM$1126,"JAN-APRIL 2025",'MASTER TT'!$AC$2:$AC$1126,"PTTI")</f>
        <v>0</v>
      </c>
      <c r="Q212" s="381">
        <f>SUMIF('MASTER TT'!$I$1:$I$5897,$A$1:$A$721,'MASTER TT'!$O$1:$O$5897)</f>
        <v>0</v>
      </c>
      <c r="R212" s="381">
        <f>SUMIF('MASTER TT'!$I$1:$I$5897,$A$1:$A$721,'MASTER TT'!$N$1:$N$5897)</f>
        <v>0</v>
      </c>
      <c r="S212" s="381">
        <f>SUMIF('MASTER TT'!$I$1:$I$5897,$A$1:$A$721,'MASTER TT'!$Q$1:$Q$5897)</f>
        <v>0</v>
      </c>
      <c r="T212" s="381">
        <f>SUMIF('MASTER TT'!$I$1:$I$5897,$A$1:$A$721,'MASTER TT'!$S$1:$S$5897)</f>
        <v>0</v>
      </c>
      <c r="U212" s="381">
        <f>SUMIF('MASTER TT'!$I$1:$I$5897,$A$1:$A$721,'MASTER TT'!$R$1:$R$5897)</f>
        <v>0</v>
      </c>
      <c r="V212" s="381">
        <f>SUMIF('MASTER TT'!$I$1:$I$5897,$A$1:$A$721,'MASTER TT'!$T$1:$T$5897)</f>
        <v>0</v>
      </c>
      <c r="W212" s="381">
        <f>SUMIF('MASTER TT'!$I$1:$I$5897,$A$1:$A$721,'MASTER TT'!$U$1:$U$5897)</f>
        <v>0</v>
      </c>
      <c r="X212" s="381">
        <f>SUMIF('MASTER TT'!$I$1:$I$5897,$A$1:$A$721,'MASTER TT'!$W$1:$W$5897)</f>
        <v>0</v>
      </c>
      <c r="Y212" s="381">
        <f>SUMIF('MASTER TT'!$I$1:$I$5897,$A$1:$A$721,'MASTER TT'!$X$1:$X$5897)</f>
        <v>0</v>
      </c>
      <c r="Z212" s="381">
        <f>SUMIF('MASTER TT'!$I$1:$I$5897,$A$1:$A$721,'MASTER TT'!$Y$1:$Y$5897)</f>
        <v>0</v>
      </c>
      <c r="AA212" s="381">
        <f>SUMIF('MASTER TT'!$I$1:$I$5897,$A$1:$A$721,'MASTER TT'!$Z$1:$Z$5897)</f>
        <v>0</v>
      </c>
      <c r="AB212" s="381">
        <f>SUMIF('MASTER TT'!$I$1:$I$5905,$A$1:$A$721,'MASTER TT'!$V$1:$V$5905)</f>
        <v>0</v>
      </c>
      <c r="AC212" s="381">
        <f>SUMIF('MASTER TT'!$I$1:$I$5905,$A$1:$A$721,'MASTER TT'!$AB$1:$AB$5905)</f>
        <v>0</v>
      </c>
      <c r="AD212" s="381">
        <f>SUMIF('MASTER TT'!$I$1:$I$5905,$A$1:$A$721,'MASTER TT'!$P$1:$P$5905)</f>
        <v>0</v>
      </c>
      <c r="AE212" s="381">
        <f t="shared" si="2"/>
        <v>0</v>
      </c>
      <c r="AF212" s="382" t="e">
        <f t="shared" si="12"/>
        <v>#REF!</v>
      </c>
      <c r="AG212" s="383"/>
    </row>
    <row r="213" spans="1:33" ht="14.25" customHeight="1">
      <c r="A213" s="374" t="s">
        <v>3420</v>
      </c>
      <c r="B213" s="375" t="str">
        <f>VLOOKUP($A$2:$A$1749,'ENTER STAFF #S HERE'!$A$1:$B$5073,2,FALSE)</f>
        <v>C1427</v>
      </c>
      <c r="C213" s="374" t="s">
        <v>6586</v>
      </c>
      <c r="D213" s="374" t="s">
        <v>6591</v>
      </c>
      <c r="E213" s="384" t="s">
        <v>5640</v>
      </c>
      <c r="F213" s="384" t="s">
        <v>6626</v>
      </c>
      <c r="G213" s="374" t="s">
        <v>5663</v>
      </c>
      <c r="H213" s="377">
        <f t="shared" si="0"/>
        <v>48</v>
      </c>
      <c r="I213" s="378" t="e">
        <f>SUMIFS('MASTER TT'!$J$2:$J$11126,'MASTER TT'!$I$2:$I$1126,A213:A18589,'MASTER TT'!$L$2:$L$11126,"&gt;0",'MASTER TT'!$AM$2:$AM$11126,"JAN-APRIL 2026")</f>
        <v>#VALUE!</v>
      </c>
      <c r="J213" s="378">
        <f>SUMIFS('MASTER TT'!$J$2:$J$11126,'MASTER TT'!$I$2:$I$11126,A213:A10253,'MASTER TT'!$L$2:$L$11126,"&gt;0",'MASTER TT'!$AM$2:$AM$11126,"MAY-AUG 2025")</f>
        <v>0</v>
      </c>
      <c r="K213" s="378">
        <f>SUMIFS('MASTER TT'!$J$2:$J$11126,'MASTER TT'!$I$2:$I$11126,A213:A10253,'MASTER TT'!$L$2:$L$11126,"&gt;0",'MASTER TT'!$AM$2:$AM$11126,"SEP-DEC 2025")</f>
        <v>0</v>
      </c>
      <c r="L213" s="378" t="e">
        <f t="shared" si="1"/>
        <v>#VALUE!</v>
      </c>
      <c r="M213" s="379">
        <f>SUMIFS('MASTER TT'!$J$2:$J$1126,'MASTER TT'!$I$2:$I$1126,A213:A10254,'MASTER TT'!$L$2:$L$1126,"&gt;0",'MASTER TT'!$AM$2:$AM$1126,"JAN-APRIL 2025",'MASTER TT'!$AC$2:$AC$1126,"SOT")</f>
        <v>0</v>
      </c>
      <c r="N213" s="379">
        <f>SUMIFS('MASTER TT'!$J$2:$J$1126,'MASTER TT'!$I$2:$I$1126,A213:A10254,'MASTER TT'!$L$2:$L$1126,"&gt;0",'MASTER TT'!$AM$2:$AM$1126,"JAN-APRIL 2025",'MASTER TT'!$AC$2:$AC$1126,"SOB")</f>
        <v>0</v>
      </c>
      <c r="O213" s="379">
        <f>SUMIFS('MASTER TT'!$J$2:$J$1126,'MASTER TT'!$I$2:$I$1126,A213:A10254,'MASTER TT'!$L$2:$L$1126,"&gt;0",'MASTER TT'!$AM$2:$AM$1126,"JAN-APRIL 2025",'MASTER TT'!$AC$2:$AC$1126,"SEASS")</f>
        <v>0</v>
      </c>
      <c r="P213" s="379">
        <f>SUMIFS('MASTER TT'!$J$2:$J$1126,'MASTER TT'!$I$2:$I$1126,A213:A10254,'MASTER TT'!$L$2:$L$1126,"&gt;0",'MASTER TT'!$AM$2:$AM$1126,"JAN-APRIL 2025",'MASTER TT'!$AC$2:$AC$1126,"PTTI")</f>
        <v>0</v>
      </c>
      <c r="Q213" s="381">
        <f>SUMIF('MASTER TT'!$I$1:$I$5897,$A$1:$A$721,'MASTER TT'!$O$1:$O$5897)</f>
        <v>0</v>
      </c>
      <c r="R213" s="381">
        <f>SUMIF('MASTER TT'!$I$1:$I$5897,$A$1:$A$721,'MASTER TT'!$N$1:$N$5897)</f>
        <v>0</v>
      </c>
      <c r="S213" s="381">
        <f>SUMIF('MASTER TT'!$I$1:$I$5897,$A$1:$A$721,'MASTER TT'!$Q$1:$Q$5897)</f>
        <v>0</v>
      </c>
      <c r="T213" s="381">
        <f>SUMIF('MASTER TT'!$I$1:$I$5897,$A$1:$A$721,'MASTER TT'!$S$1:$S$5897)</f>
        <v>0</v>
      </c>
      <c r="U213" s="381">
        <f>SUMIF('MASTER TT'!$I$1:$I$5897,$A$1:$A$721,'MASTER TT'!$R$1:$R$5897)</f>
        <v>0</v>
      </c>
      <c r="V213" s="381">
        <f>SUMIF('MASTER TT'!$I$1:$I$5897,$A$1:$A$721,'MASTER TT'!$T$1:$T$5897)</f>
        <v>0</v>
      </c>
      <c r="W213" s="381">
        <f>SUMIF('MASTER TT'!$I$1:$I$5897,$A$1:$A$721,'MASTER TT'!$U$1:$U$5897)</f>
        <v>0</v>
      </c>
      <c r="X213" s="381">
        <f>SUMIF('MASTER TT'!$I$1:$I$5897,$A$1:$A$721,'MASTER TT'!$W$1:$W$5897)</f>
        <v>0</v>
      </c>
      <c r="Y213" s="381">
        <f>SUMIF('MASTER TT'!$I$1:$I$5897,$A$1:$A$721,'MASTER TT'!$X$1:$X$5897)</f>
        <v>0</v>
      </c>
      <c r="Z213" s="381">
        <f>SUMIF('MASTER TT'!$I$1:$I$5897,$A$1:$A$721,'MASTER TT'!$Y$1:$Y$5897)</f>
        <v>0</v>
      </c>
      <c r="AA213" s="381">
        <f>SUMIF('MASTER TT'!$I$1:$I$5897,$A$1:$A$721,'MASTER TT'!$Z$1:$Z$5897)</f>
        <v>0</v>
      </c>
      <c r="AB213" s="381">
        <f>SUMIF('MASTER TT'!$I$1:$I$5905,$A$1:$A$721,'MASTER TT'!$V$1:$V$5905)</f>
        <v>0</v>
      </c>
      <c r="AC213" s="381">
        <f>SUMIF('MASTER TT'!$I$1:$I$5905,$A$1:$A$721,'MASTER TT'!$AB$1:$AB$5905)</f>
        <v>0</v>
      </c>
      <c r="AD213" s="381">
        <f>SUMIF('MASTER TT'!$I$1:$I$5905,$A$1:$A$721,'MASTER TT'!$P$1:$P$5905)</f>
        <v>0</v>
      </c>
      <c r="AE213" s="381">
        <f t="shared" si="2"/>
        <v>0</v>
      </c>
      <c r="AF213" s="382" t="e">
        <f t="shared" si="12"/>
        <v>#REF!</v>
      </c>
      <c r="AG213" s="383"/>
    </row>
    <row r="214" spans="1:33" ht="14.25" customHeight="1">
      <c r="A214" s="374" t="s">
        <v>3660</v>
      </c>
      <c r="B214" s="375" t="str">
        <f>VLOOKUP($A$2:$A$1749,'ENTER STAFF #S HERE'!$A$1:$B$5073,2,FALSE)</f>
        <v>C1408</v>
      </c>
      <c r="C214" s="374" t="s">
        <v>6586</v>
      </c>
      <c r="D214" s="374" t="s">
        <v>6591</v>
      </c>
      <c r="E214" s="388"/>
      <c r="F214" s="388"/>
      <c r="G214" s="374" t="s">
        <v>5663</v>
      </c>
      <c r="H214" s="377">
        <f t="shared" si="0"/>
        <v>48</v>
      </c>
      <c r="I214" s="378" t="e">
        <f>SUMIFS('MASTER TT'!$J$2:$J$11126,'MASTER TT'!$I$2:$I$1126,A214:A18590,'MASTER TT'!$L$2:$L$11126,"&gt;0",'MASTER TT'!$AM$2:$AM$11126,"JAN-APRIL 2026")</f>
        <v>#VALUE!</v>
      </c>
      <c r="J214" s="378">
        <f>SUMIFS('MASTER TT'!$J$2:$J$11126,'MASTER TT'!$I$2:$I$11126,A214:A10254,'MASTER TT'!$L$2:$L$11126,"&gt;0",'MASTER TT'!$AM$2:$AM$11126,"MAY-AUG 2025")</f>
        <v>0</v>
      </c>
      <c r="K214" s="378">
        <f>SUMIFS('MASTER TT'!$J$2:$J$11126,'MASTER TT'!$I$2:$I$11126,A214:A10254,'MASTER TT'!$L$2:$L$11126,"&gt;0",'MASTER TT'!$AM$2:$AM$11126,"SEP-DEC 2025")</f>
        <v>0</v>
      </c>
      <c r="L214" s="378" t="e">
        <f t="shared" si="1"/>
        <v>#VALUE!</v>
      </c>
      <c r="M214" s="379">
        <f>SUMIFS('MASTER TT'!$J$2:$J$1126,'MASTER TT'!$I$2:$I$1126,A214:A10255,'MASTER TT'!$L$2:$L$1126,"&gt;0",'MASTER TT'!$AM$2:$AM$1126,"JAN-APRIL 2025",'MASTER TT'!$AC$2:$AC$1126,"SOT")</f>
        <v>0</v>
      </c>
      <c r="N214" s="379">
        <f>SUMIFS('MASTER TT'!$J$2:$J$1126,'MASTER TT'!$I$2:$I$1126,A214:A10255,'MASTER TT'!$L$2:$L$1126,"&gt;0",'MASTER TT'!$AM$2:$AM$1126,"JAN-APRIL 2025",'MASTER TT'!$AC$2:$AC$1126,"SOB")</f>
        <v>0</v>
      </c>
      <c r="O214" s="379">
        <f>SUMIFS('MASTER TT'!$J$2:$J$1126,'MASTER TT'!$I$2:$I$1126,A214:A10255,'MASTER TT'!$L$2:$L$1126,"&gt;0",'MASTER TT'!$AM$2:$AM$1126,"JAN-APRIL 2025",'MASTER TT'!$AC$2:$AC$1126,"SEASS")</f>
        <v>0</v>
      </c>
      <c r="P214" s="379">
        <f>SUMIFS('MASTER TT'!$J$2:$J$1126,'MASTER TT'!$I$2:$I$1126,A214:A10255,'MASTER TT'!$L$2:$L$1126,"&gt;0",'MASTER TT'!$AM$2:$AM$1126,"JAN-APRIL 2025",'MASTER TT'!$AC$2:$AC$1126,"PTTI")</f>
        <v>0</v>
      </c>
      <c r="Q214" s="381">
        <f>SUMIF('MASTER TT'!$I$1:$I$5897,$A$1:$A$721,'MASTER TT'!$O$1:$O$5897)</f>
        <v>0</v>
      </c>
      <c r="R214" s="381">
        <f>SUMIF('MASTER TT'!$I$1:$I$5897,$A$1:$A$721,'MASTER TT'!$N$1:$N$5897)</f>
        <v>0</v>
      </c>
      <c r="S214" s="381">
        <f>SUMIF('MASTER TT'!$I$1:$I$5897,$A$1:$A$721,'MASTER TT'!$Q$1:$Q$5897)</f>
        <v>0</v>
      </c>
      <c r="T214" s="381">
        <f>SUMIF('MASTER TT'!$I$1:$I$5897,$A$1:$A$721,'MASTER TT'!$S$1:$S$5897)</f>
        <v>0</v>
      </c>
      <c r="U214" s="381">
        <f>SUMIF('MASTER TT'!$I$1:$I$5897,$A$1:$A$721,'MASTER TT'!$R$1:$R$5897)</f>
        <v>0</v>
      </c>
      <c r="V214" s="381">
        <f>SUMIF('MASTER TT'!$I$1:$I$5897,$A$1:$A$721,'MASTER TT'!$T$1:$T$5897)</f>
        <v>0</v>
      </c>
      <c r="W214" s="381">
        <f>SUMIF('MASTER TT'!$I$1:$I$5897,$A$1:$A$721,'MASTER TT'!$U$1:$U$5897)</f>
        <v>0</v>
      </c>
      <c r="X214" s="381">
        <f>SUMIF('MASTER TT'!$I$1:$I$5897,$A$1:$A$721,'MASTER TT'!$W$1:$W$5897)</f>
        <v>0</v>
      </c>
      <c r="Y214" s="381">
        <f>SUMIF('MASTER TT'!$I$1:$I$5897,$A$1:$A$721,'MASTER TT'!$X$1:$X$5897)</f>
        <v>0</v>
      </c>
      <c r="Z214" s="381">
        <f>SUMIF('MASTER TT'!$I$1:$I$5897,$A$1:$A$721,'MASTER TT'!$Y$1:$Y$5897)</f>
        <v>0</v>
      </c>
      <c r="AA214" s="381">
        <f>SUMIF('MASTER TT'!$I$1:$I$5897,$A$1:$A$721,'MASTER TT'!$Z$1:$Z$5897)</f>
        <v>0</v>
      </c>
      <c r="AB214" s="381">
        <f>SUMIF('MASTER TT'!$I$1:$I$5905,$A$1:$A$721,'MASTER TT'!$V$1:$V$5905)</f>
        <v>0</v>
      </c>
      <c r="AC214" s="381">
        <f>SUMIF('MASTER TT'!$I$1:$I$5905,$A$1:$A$721,'MASTER TT'!$AB$1:$AB$5905)</f>
        <v>0</v>
      </c>
      <c r="AD214" s="381">
        <f>SUMIF('MASTER TT'!$I$1:$I$5905,$A$1:$A$721,'MASTER TT'!$P$1:$P$5905)</f>
        <v>0</v>
      </c>
      <c r="AE214" s="381">
        <f t="shared" si="2"/>
        <v>0</v>
      </c>
      <c r="AF214" s="382" t="e">
        <f t="shared" si="12"/>
        <v>#REF!</v>
      </c>
      <c r="AG214" s="383"/>
    </row>
    <row r="215" spans="1:33" ht="14.25" customHeight="1">
      <c r="A215" s="374" t="s">
        <v>3603</v>
      </c>
      <c r="B215" s="375" t="str">
        <f>VLOOKUP($A$2:$A$1749,'ENTER STAFF #S HERE'!$A$1:$B$5073,2,FALSE)</f>
        <v>C1673</v>
      </c>
      <c r="C215" s="374" t="s">
        <v>6586</v>
      </c>
      <c r="D215" s="384" t="s">
        <v>6591</v>
      </c>
      <c r="E215" s="384" t="s">
        <v>6598</v>
      </c>
      <c r="F215" s="384" t="s">
        <v>6634</v>
      </c>
      <c r="G215" s="374" t="s">
        <v>5663</v>
      </c>
      <c r="H215" s="377">
        <f t="shared" si="0"/>
        <v>48</v>
      </c>
      <c r="I215" s="378" t="e">
        <f>SUMIFS('MASTER TT'!$J$2:$J$11126,'MASTER TT'!$I$2:$I$1126,A215:A18591,'MASTER TT'!$L$2:$L$11126,"&gt;0",'MASTER TT'!$AM$2:$AM$11126,"JAN-APRIL 2026")</f>
        <v>#VALUE!</v>
      </c>
      <c r="J215" s="378">
        <f>SUMIFS('MASTER TT'!$J$2:$J$11126,'MASTER TT'!$I$2:$I$11126,A215:A10255,'MASTER TT'!$L$2:$L$11126,"&gt;0",'MASTER TT'!$AM$2:$AM$11126,"MAY-AUG 2025")</f>
        <v>0</v>
      </c>
      <c r="K215" s="378">
        <f>SUMIFS('MASTER TT'!$J$2:$J$11126,'MASTER TT'!$I$2:$I$11126,A215:A10255,'MASTER TT'!$L$2:$L$11126,"&gt;0",'MASTER TT'!$AM$2:$AM$11126,"SEP-DEC 2025")</f>
        <v>0</v>
      </c>
      <c r="L215" s="378" t="e">
        <f t="shared" si="1"/>
        <v>#VALUE!</v>
      </c>
      <c r="M215" s="379">
        <f>SUMIFS('MASTER TT'!$J$2:$J$1126,'MASTER TT'!$I$2:$I$1126,A215:A10256,'MASTER TT'!$L$2:$L$1126,"&gt;0",'MASTER TT'!$AM$2:$AM$1126,"JAN-APRIL 2025",'MASTER TT'!$AC$2:$AC$1126,"SOT")</f>
        <v>0</v>
      </c>
      <c r="N215" s="379">
        <f>SUMIFS('MASTER TT'!$J$2:$J$1126,'MASTER TT'!$I$2:$I$1126,A215:A10256,'MASTER TT'!$L$2:$L$1126,"&gt;0",'MASTER TT'!$AM$2:$AM$1126,"JAN-APRIL 2025",'MASTER TT'!$AC$2:$AC$1126,"SOB")</f>
        <v>0</v>
      </c>
      <c r="O215" s="379">
        <f>SUMIFS('MASTER TT'!$J$2:$J$1126,'MASTER TT'!$I$2:$I$1126,A215:A10256,'MASTER TT'!$L$2:$L$1126,"&gt;0",'MASTER TT'!$AM$2:$AM$1126,"JAN-APRIL 2025",'MASTER TT'!$AC$2:$AC$1126,"SEASS")</f>
        <v>0</v>
      </c>
      <c r="P215" s="379">
        <f>SUMIFS('MASTER TT'!$J$2:$J$1126,'MASTER TT'!$I$2:$I$1126,A215:A10256,'MASTER TT'!$L$2:$L$1126,"&gt;0",'MASTER TT'!$AM$2:$AM$1126,"JAN-APRIL 2025",'MASTER TT'!$AC$2:$AC$1126,"PTTI")</f>
        <v>0</v>
      </c>
      <c r="Q215" s="381">
        <f>SUMIF('MASTER TT'!$I$1:$I$5897,$A$1:$A$721,'MASTER TT'!$O$1:$O$5897)</f>
        <v>0</v>
      </c>
      <c r="R215" s="381">
        <f>SUMIF('MASTER TT'!$I$1:$I$5897,$A$1:$A$721,'MASTER TT'!$N$1:$N$5897)</f>
        <v>0</v>
      </c>
      <c r="S215" s="381">
        <f>SUMIF('MASTER TT'!$I$1:$I$5897,$A$1:$A$721,'MASTER TT'!$Q$1:$Q$5897)</f>
        <v>0</v>
      </c>
      <c r="T215" s="381">
        <f>SUMIF('MASTER TT'!$I$1:$I$5897,$A$1:$A$721,'MASTER TT'!$S$1:$S$5897)</f>
        <v>0</v>
      </c>
      <c r="U215" s="381">
        <f>SUMIF('MASTER TT'!$I$1:$I$5897,$A$1:$A$721,'MASTER TT'!$R$1:$R$5897)</f>
        <v>0</v>
      </c>
      <c r="V215" s="381">
        <f>SUMIF('MASTER TT'!$I$1:$I$5897,$A$1:$A$721,'MASTER TT'!$T$1:$T$5897)</f>
        <v>0</v>
      </c>
      <c r="W215" s="381">
        <f>SUMIF('MASTER TT'!$I$1:$I$5897,$A$1:$A$721,'MASTER TT'!$U$1:$U$5897)</f>
        <v>0</v>
      </c>
      <c r="X215" s="381">
        <f>SUMIF('MASTER TT'!$I$1:$I$5897,$A$1:$A$721,'MASTER TT'!$W$1:$W$5897)</f>
        <v>0</v>
      </c>
      <c r="Y215" s="381">
        <f>SUMIF('MASTER TT'!$I$1:$I$5897,$A$1:$A$721,'MASTER TT'!$X$1:$X$5897)</f>
        <v>0</v>
      </c>
      <c r="Z215" s="381">
        <f>SUMIF('MASTER TT'!$I$1:$I$5897,$A$1:$A$721,'MASTER TT'!$Y$1:$Y$5897)</f>
        <v>0</v>
      </c>
      <c r="AA215" s="381">
        <f>SUMIF('MASTER TT'!$I$1:$I$5897,$A$1:$A$721,'MASTER TT'!$Z$1:$Z$5897)</f>
        <v>0</v>
      </c>
      <c r="AB215" s="381">
        <f>SUMIF('MASTER TT'!$I$1:$I$5905,$A$1:$A$721,'MASTER TT'!$V$1:$V$5905)</f>
        <v>0</v>
      </c>
      <c r="AC215" s="381">
        <f>SUMIF('MASTER TT'!$I$1:$I$5905,$A$1:$A$721,'MASTER TT'!$AB$1:$AB$5905)</f>
        <v>0</v>
      </c>
      <c r="AD215" s="381">
        <f>SUMIF('MASTER TT'!$I$1:$I$5905,$A$1:$A$721,'MASTER TT'!$P$1:$P$5905)</f>
        <v>0</v>
      </c>
      <c r="AE215" s="381">
        <f t="shared" si="2"/>
        <v>0</v>
      </c>
      <c r="AF215" s="382"/>
      <c r="AG215" s="383"/>
    </row>
    <row r="216" spans="1:33" ht="14.25" customHeight="1">
      <c r="A216" s="374" t="s">
        <v>4185</v>
      </c>
      <c r="B216" s="375" t="str">
        <f>VLOOKUP($A$2:$A$1749,'ENTER STAFF #S HERE'!$A$1:$B$5073,2,FALSE)</f>
        <v>C1688</v>
      </c>
      <c r="C216" s="374" t="s">
        <v>6583</v>
      </c>
      <c r="D216" s="384" t="s">
        <v>6595</v>
      </c>
      <c r="E216" s="384" t="s">
        <v>6031</v>
      </c>
      <c r="F216" s="388"/>
      <c r="G216" s="374" t="s">
        <v>5663</v>
      </c>
      <c r="H216" s="377">
        <f t="shared" si="0"/>
        <v>48</v>
      </c>
      <c r="I216" s="378" t="e">
        <f>SUMIFS('MASTER TT'!$J$2:$J$11126,'MASTER TT'!$I$2:$I$1126,A216:A18592,'MASTER TT'!$L$2:$L$11126,"&gt;0",'MASTER TT'!$AM$2:$AM$11126,"JAN-APRIL 2026")</f>
        <v>#VALUE!</v>
      </c>
      <c r="J216" s="378">
        <f>SUMIFS('MASTER TT'!$J$2:$J$11126,'MASTER TT'!$I$2:$I$11126,A216:A10256,'MASTER TT'!$L$2:$L$11126,"&gt;0",'MASTER TT'!$AM$2:$AM$11126,"MAY-AUG 2025")</f>
        <v>0</v>
      </c>
      <c r="K216" s="378">
        <f>SUMIFS('MASTER TT'!$J$2:$J$11126,'MASTER TT'!$I$2:$I$11126,A216:A10256,'MASTER TT'!$L$2:$L$11126,"&gt;0",'MASTER TT'!$AM$2:$AM$11126,"SEP-DEC 2025")</f>
        <v>0</v>
      </c>
      <c r="L216" s="378" t="e">
        <f t="shared" si="1"/>
        <v>#VALUE!</v>
      </c>
      <c r="M216" s="379">
        <f>SUMIFS('MASTER TT'!$J$2:$J$1126,'MASTER TT'!$I$2:$I$1126,A216:A10257,'MASTER TT'!$L$2:$L$1126,"&gt;0",'MASTER TT'!$AM$2:$AM$1126,"JAN-APRIL 2025",'MASTER TT'!$AC$2:$AC$1126,"SOT")</f>
        <v>0</v>
      </c>
      <c r="N216" s="379">
        <f>SUMIFS('MASTER TT'!$J$2:$J$1126,'MASTER TT'!$I$2:$I$1126,A216:A10257,'MASTER TT'!$L$2:$L$1126,"&gt;0",'MASTER TT'!$AM$2:$AM$1126,"JAN-APRIL 2025",'MASTER TT'!$AC$2:$AC$1126,"SOB")</f>
        <v>0</v>
      </c>
      <c r="O216" s="379">
        <f>SUMIFS('MASTER TT'!$J$2:$J$1126,'MASTER TT'!$I$2:$I$1126,A216:A10257,'MASTER TT'!$L$2:$L$1126,"&gt;0",'MASTER TT'!$AM$2:$AM$1126,"JAN-APRIL 2025",'MASTER TT'!$AC$2:$AC$1126,"SEASS")</f>
        <v>0</v>
      </c>
      <c r="P216" s="379">
        <f>SUMIFS('MASTER TT'!$J$2:$J$1126,'MASTER TT'!$I$2:$I$1126,A216:A10257,'MASTER TT'!$L$2:$L$1126,"&gt;0",'MASTER TT'!$AM$2:$AM$1126,"JAN-APRIL 2025",'MASTER TT'!$AC$2:$AC$1126,"PTTI")</f>
        <v>0</v>
      </c>
      <c r="Q216" s="381">
        <f>SUMIF('MASTER TT'!$I$1:$I$5897,$A$1:$A$721,'MASTER TT'!$O$1:$O$5897)</f>
        <v>0</v>
      </c>
      <c r="R216" s="381">
        <f>SUMIF('MASTER TT'!$I$1:$I$5897,$A$1:$A$721,'MASTER TT'!$N$1:$N$5897)</f>
        <v>0</v>
      </c>
      <c r="S216" s="381">
        <f>SUMIF('MASTER TT'!$I$1:$I$5897,$A$1:$A$721,'MASTER TT'!$Q$1:$Q$5897)</f>
        <v>0</v>
      </c>
      <c r="T216" s="381">
        <f>SUMIF('MASTER TT'!$I$1:$I$5897,$A$1:$A$721,'MASTER TT'!$S$1:$S$5897)</f>
        <v>0</v>
      </c>
      <c r="U216" s="381">
        <f>SUMIF('MASTER TT'!$I$1:$I$5897,$A$1:$A$721,'MASTER TT'!$R$1:$R$5897)</f>
        <v>3</v>
      </c>
      <c r="V216" s="381">
        <f>SUMIF('MASTER TT'!$I$1:$I$5897,$A$1:$A$721,'MASTER TT'!$T$1:$T$5897)</f>
        <v>0</v>
      </c>
      <c r="W216" s="381">
        <f>SUMIF('MASTER TT'!$I$1:$I$5897,$A$1:$A$721,'MASTER TT'!$U$1:$U$5897)</f>
        <v>0</v>
      </c>
      <c r="X216" s="381">
        <f>SUMIF('MASTER TT'!$I$1:$I$5897,$A$1:$A$721,'MASTER TT'!$W$1:$W$5897)</f>
        <v>0</v>
      </c>
      <c r="Y216" s="381">
        <f>SUMIF('MASTER TT'!$I$1:$I$5897,$A$1:$A$721,'MASTER TT'!$X$1:$X$5897)</f>
        <v>0</v>
      </c>
      <c r="Z216" s="381">
        <f>SUMIF('MASTER TT'!$I$1:$I$5897,$A$1:$A$721,'MASTER TT'!$Y$1:$Y$5897)</f>
        <v>0</v>
      </c>
      <c r="AA216" s="381">
        <f>SUMIF('MASTER TT'!$I$1:$I$5897,$A$1:$A$721,'MASTER TT'!$Z$1:$Z$5897)</f>
        <v>0</v>
      </c>
      <c r="AB216" s="381">
        <f>SUMIF('MASTER TT'!$I$1:$I$5905,$A$1:$A$721,'MASTER TT'!$V$1:$V$5905)</f>
        <v>0</v>
      </c>
      <c r="AC216" s="381">
        <f>SUMIF('MASTER TT'!$I$1:$I$5905,$A$1:$A$721,'MASTER TT'!$AB$1:$AB$5905)</f>
        <v>0</v>
      </c>
      <c r="AD216" s="381">
        <f>SUMIF('MASTER TT'!$I$1:$I$5905,$A$1:$A$721,'MASTER TT'!$P$1:$P$5905)</f>
        <v>0</v>
      </c>
      <c r="AE216" s="381">
        <f t="shared" si="2"/>
        <v>3</v>
      </c>
      <c r="AF216" s="382" t="e">
        <f t="shared" ref="AF216:AF228" si="13">#REF!-SUM(Q216:AD216)</f>
        <v>#REF!</v>
      </c>
      <c r="AG216" s="383"/>
    </row>
    <row r="217" spans="1:33" ht="14.25" customHeight="1">
      <c r="A217" s="374" t="s">
        <v>3783</v>
      </c>
      <c r="B217" s="375">
        <f>VLOOKUP($A$2:$A$1749,'ENTER STAFF #S HERE'!$A$1:$B$5073,2,FALSE)</f>
        <v>173</v>
      </c>
      <c r="C217" s="374" t="s">
        <v>6586</v>
      </c>
      <c r="D217" s="374" t="s">
        <v>6587</v>
      </c>
      <c r="E217" s="374" t="s">
        <v>5680</v>
      </c>
      <c r="F217" s="374" t="s">
        <v>6589</v>
      </c>
      <c r="G217" s="374" t="s">
        <v>63</v>
      </c>
      <c r="H217" s="377">
        <f t="shared" si="0"/>
        <v>72</v>
      </c>
      <c r="I217" s="378" t="e">
        <f>SUMIFS('MASTER TT'!$J$2:$J$11126,'MASTER TT'!$I$2:$I$1126,A217:A18593,'MASTER TT'!$L$2:$L$11126,"&gt;0",'MASTER TT'!$AM$2:$AM$11126,"JAN-APRIL 2026")</f>
        <v>#VALUE!</v>
      </c>
      <c r="J217" s="378">
        <f>SUMIFS('MASTER TT'!$J$2:$J$11126,'MASTER TT'!$I$2:$I$11126,A217:A10257,'MASTER TT'!$L$2:$L$11126,"&gt;0",'MASTER TT'!$AM$2:$AM$11126,"MAY-AUG 2025")</f>
        <v>0</v>
      </c>
      <c r="K217" s="378">
        <f>SUMIFS('MASTER TT'!$J$2:$J$11126,'MASTER TT'!$I$2:$I$11126,A217:A10257,'MASTER TT'!$L$2:$L$11126,"&gt;0",'MASTER TT'!$AM$2:$AM$11126,"SEP-DEC 2025")</f>
        <v>0</v>
      </c>
      <c r="L217" s="378" t="e">
        <f t="shared" si="1"/>
        <v>#VALUE!</v>
      </c>
      <c r="M217" s="379">
        <f>SUMIFS('MASTER TT'!$J$2:$J$1126,'MASTER TT'!$I$2:$I$1126,A217:A10258,'MASTER TT'!$L$2:$L$1126,"&gt;0",'MASTER TT'!$AM$2:$AM$1126,"JAN-APRIL 2025",'MASTER TT'!$AC$2:$AC$1126,"SOT")</f>
        <v>0</v>
      </c>
      <c r="N217" s="379">
        <f>SUMIFS('MASTER TT'!$J$2:$J$1126,'MASTER TT'!$I$2:$I$1126,A217:A10258,'MASTER TT'!$L$2:$L$1126,"&gt;0",'MASTER TT'!$AM$2:$AM$1126,"JAN-APRIL 2025",'MASTER TT'!$AC$2:$AC$1126,"SOB")</f>
        <v>0</v>
      </c>
      <c r="O217" s="379">
        <f>SUMIFS('MASTER TT'!$J$2:$J$1126,'MASTER TT'!$I$2:$I$1126,A217:A10258,'MASTER TT'!$L$2:$L$1126,"&gt;0",'MASTER TT'!$AM$2:$AM$1126,"JAN-APRIL 2025",'MASTER TT'!$AC$2:$AC$1126,"SEASS")</f>
        <v>0</v>
      </c>
      <c r="P217" s="379">
        <f>SUMIFS('MASTER TT'!$J$2:$J$1126,'MASTER TT'!$I$2:$I$1126,A217:A10258,'MASTER TT'!$L$2:$L$1126,"&gt;0",'MASTER TT'!$AM$2:$AM$1126,"JAN-APRIL 2025",'MASTER TT'!$AC$2:$AC$1126,"PTTI")</f>
        <v>0</v>
      </c>
      <c r="Q217" s="381">
        <f>SUMIF('MASTER TT'!$I$1:$I$5897,$A$1:$A$721,'MASTER TT'!$O$1:$O$5897)</f>
        <v>0</v>
      </c>
      <c r="R217" s="381">
        <f>SUMIF('MASTER TT'!$I$1:$I$5897,$A$1:$A$721,'MASTER TT'!$N$1:$N$5897)</f>
        <v>0</v>
      </c>
      <c r="S217" s="381">
        <f>SUMIF('MASTER TT'!$I$1:$I$5897,$A$1:$A$721,'MASTER TT'!$Q$1:$Q$5897)</f>
        <v>0</v>
      </c>
      <c r="T217" s="381">
        <f>SUMIF('MASTER TT'!$I$1:$I$5897,$A$1:$A$721,'MASTER TT'!$S$1:$S$5897)</f>
        <v>0</v>
      </c>
      <c r="U217" s="381">
        <f>SUMIF('MASTER TT'!$I$1:$I$5897,$A$1:$A$721,'MASTER TT'!$R$1:$R$5897)</f>
        <v>0</v>
      </c>
      <c r="V217" s="381">
        <f>SUMIF('MASTER TT'!$I$1:$I$5897,$A$1:$A$721,'MASTER TT'!$T$1:$T$5897)</f>
        <v>0</v>
      </c>
      <c r="W217" s="381">
        <f>SUMIF('MASTER TT'!$I$1:$I$5897,$A$1:$A$721,'MASTER TT'!$U$1:$U$5897)</f>
        <v>0</v>
      </c>
      <c r="X217" s="381">
        <f>SUMIF('MASTER TT'!$I$1:$I$5897,$A$1:$A$721,'MASTER TT'!$W$1:$W$5897)</f>
        <v>0</v>
      </c>
      <c r="Y217" s="381">
        <f>SUMIF('MASTER TT'!$I$1:$I$5897,$A$1:$A$721,'MASTER TT'!$X$1:$X$5897)</f>
        <v>0</v>
      </c>
      <c r="Z217" s="381">
        <f>SUMIF('MASTER TT'!$I$1:$I$5897,$A$1:$A$721,'MASTER TT'!$Y$1:$Y$5897)</f>
        <v>0</v>
      </c>
      <c r="AA217" s="381">
        <f>SUMIF('MASTER TT'!$I$1:$I$5897,$A$1:$A$721,'MASTER TT'!$Z$1:$Z$5897)</f>
        <v>0</v>
      </c>
      <c r="AB217" s="381">
        <f>SUMIF('MASTER TT'!$I$1:$I$5905,$A$1:$A$721,'MASTER TT'!$V$1:$V$5905)</f>
        <v>0</v>
      </c>
      <c r="AC217" s="381">
        <f>SUMIF('MASTER TT'!$I$1:$I$5905,$A$1:$A$721,'MASTER TT'!$AB$1:$AB$5905)</f>
        <v>0</v>
      </c>
      <c r="AD217" s="381">
        <f>SUMIF('MASTER TT'!$I$1:$I$5905,$A$1:$A$721,'MASTER TT'!$P$1:$P$5905)</f>
        <v>0</v>
      </c>
      <c r="AE217" s="381">
        <f t="shared" si="2"/>
        <v>0</v>
      </c>
      <c r="AF217" s="382" t="e">
        <f t="shared" si="13"/>
        <v>#REF!</v>
      </c>
      <c r="AG217" s="383"/>
    </row>
    <row r="218" spans="1:33" ht="14.25" customHeight="1">
      <c r="A218" s="400" t="s">
        <v>3946</v>
      </c>
      <c r="B218" s="375" t="str">
        <f>VLOOKUP($A$2:$A$1749,'ENTER STAFF #S HERE'!$A$1:$B$5073,2,FALSE)</f>
        <v>C1619</v>
      </c>
      <c r="C218" s="374" t="s">
        <v>6586</v>
      </c>
      <c r="D218" s="384" t="s">
        <v>6595</v>
      </c>
      <c r="E218" s="384" t="s">
        <v>6072</v>
      </c>
      <c r="F218" s="384" t="s">
        <v>6635</v>
      </c>
      <c r="G218" s="374" t="s">
        <v>5663</v>
      </c>
      <c r="H218" s="377">
        <f t="shared" si="0"/>
        <v>48</v>
      </c>
      <c r="I218" s="378" t="e">
        <f>SUMIFS('MASTER TT'!$J$2:$J$11126,'MASTER TT'!$I$2:$I$1126,A218:A18594,'MASTER TT'!$L$2:$L$11126,"&gt;0",'MASTER TT'!$AM$2:$AM$11126,"JAN-APRIL 2026")</f>
        <v>#VALUE!</v>
      </c>
      <c r="J218" s="378">
        <f>SUMIFS('MASTER TT'!$J$2:$J$11126,'MASTER TT'!$I$2:$I$11126,A218:A10258,'MASTER TT'!$L$2:$L$11126,"&gt;0",'MASTER TT'!$AM$2:$AM$11126,"MAY-AUG 2025")</f>
        <v>0</v>
      </c>
      <c r="K218" s="378">
        <f>SUMIFS('MASTER TT'!$J$2:$J$11126,'MASTER TT'!$I$2:$I$11126,A218:A10258,'MASTER TT'!$L$2:$L$11126,"&gt;0",'MASTER TT'!$AM$2:$AM$11126,"SEP-DEC 2025")</f>
        <v>0</v>
      </c>
      <c r="L218" s="378" t="e">
        <f t="shared" si="1"/>
        <v>#VALUE!</v>
      </c>
      <c r="M218" s="379">
        <f>SUMIFS('MASTER TT'!$J$2:$J$1126,'MASTER TT'!$I$2:$I$1126,A218:A10259,'MASTER TT'!$L$2:$L$1126,"&gt;0",'MASTER TT'!$AM$2:$AM$1126,"JAN-APRIL 2025",'MASTER TT'!$AC$2:$AC$1126,"SOT")</f>
        <v>0</v>
      </c>
      <c r="N218" s="379">
        <f>SUMIFS('MASTER TT'!$J$2:$J$1126,'MASTER TT'!$I$2:$I$1126,A218:A10259,'MASTER TT'!$L$2:$L$1126,"&gt;0",'MASTER TT'!$AM$2:$AM$1126,"JAN-APRIL 2025",'MASTER TT'!$AC$2:$AC$1126,"SOB")</f>
        <v>0</v>
      </c>
      <c r="O218" s="379">
        <f>SUMIFS('MASTER TT'!$J$2:$J$1126,'MASTER TT'!$I$2:$I$1126,A218:A10259,'MASTER TT'!$L$2:$L$1126,"&gt;0",'MASTER TT'!$AM$2:$AM$1126,"JAN-APRIL 2025",'MASTER TT'!$AC$2:$AC$1126,"SEASS")</f>
        <v>0</v>
      </c>
      <c r="P218" s="379">
        <f>SUMIFS('MASTER TT'!$J$2:$J$1126,'MASTER TT'!$I$2:$I$1126,A218:A10259,'MASTER TT'!$L$2:$L$1126,"&gt;0",'MASTER TT'!$AM$2:$AM$1126,"JAN-APRIL 2025",'MASTER TT'!$AC$2:$AC$1126,"PTTI")</f>
        <v>0</v>
      </c>
      <c r="Q218" s="381">
        <f>SUMIF('MASTER TT'!$I$1:$I$5897,$A$1:$A$721,'MASTER TT'!$O$1:$O$5897)</f>
        <v>0</v>
      </c>
      <c r="R218" s="381">
        <f>SUMIF('MASTER TT'!$I$1:$I$5897,$A$1:$A$721,'MASTER TT'!$N$1:$N$5897)</f>
        <v>0</v>
      </c>
      <c r="S218" s="381">
        <f>SUMIF('MASTER TT'!$I$1:$I$5897,$A$1:$A$721,'MASTER TT'!$Q$1:$Q$5897)</f>
        <v>0</v>
      </c>
      <c r="T218" s="381">
        <f>SUMIF('MASTER TT'!$I$1:$I$5897,$A$1:$A$721,'MASTER TT'!$S$1:$S$5897)</f>
        <v>0</v>
      </c>
      <c r="U218" s="381">
        <f>SUMIF('MASTER TT'!$I$1:$I$5897,$A$1:$A$721,'MASTER TT'!$R$1:$R$5897)</f>
        <v>0</v>
      </c>
      <c r="V218" s="381">
        <f>SUMIF('MASTER TT'!$I$1:$I$5897,$A$1:$A$721,'MASTER TT'!$T$1:$T$5897)</f>
        <v>0</v>
      </c>
      <c r="W218" s="381">
        <f>SUMIF('MASTER TT'!$I$1:$I$5897,$A$1:$A$721,'MASTER TT'!$U$1:$U$5897)</f>
        <v>0</v>
      </c>
      <c r="X218" s="381" t="e">
        <f>SUMIF('MASTER TT'!$I$1:$I$5897,$A$1:$A$721,'MASTER TT'!$W$1:$W$5897)</f>
        <v>#REF!</v>
      </c>
      <c r="Y218" s="381">
        <f>SUMIF('MASTER TT'!$I$1:$I$5897,$A$1:$A$721,'MASTER TT'!$X$1:$X$5897)</f>
        <v>0</v>
      </c>
      <c r="Z218" s="381">
        <f>SUMIF('MASTER TT'!$I$1:$I$5897,$A$1:$A$721,'MASTER TT'!$Y$1:$Y$5897)</f>
        <v>0</v>
      </c>
      <c r="AA218" s="381">
        <f>SUMIF('MASTER TT'!$I$1:$I$5897,$A$1:$A$721,'MASTER TT'!$Z$1:$Z$5897)</f>
        <v>0</v>
      </c>
      <c r="AB218" s="381">
        <f>SUMIF('MASTER TT'!$I$1:$I$5905,$A$1:$A$721,'MASTER TT'!$V$1:$V$5905)</f>
        <v>0</v>
      </c>
      <c r="AC218" s="381">
        <f>SUMIF('MASTER TT'!$I$1:$I$5905,$A$1:$A$721,'MASTER TT'!$AB$1:$AB$5905)</f>
        <v>0</v>
      </c>
      <c r="AD218" s="381">
        <f>SUMIF('MASTER TT'!$I$1:$I$5905,$A$1:$A$721,'MASTER TT'!$P$1:$P$5905)</f>
        <v>0</v>
      </c>
      <c r="AE218" s="381" t="e">
        <f t="shared" si="2"/>
        <v>#REF!</v>
      </c>
      <c r="AF218" s="382" t="e">
        <f t="shared" si="13"/>
        <v>#REF!</v>
      </c>
      <c r="AG218" s="383"/>
    </row>
    <row r="219" spans="1:33" ht="14.25" customHeight="1">
      <c r="A219" s="374" t="s">
        <v>3527</v>
      </c>
      <c r="B219" s="375" t="str">
        <f>VLOOKUP($A$2:$A$1749,'ENTER STAFF #S HERE'!$A$1:$B$5073,2,FALSE)</f>
        <v>C1655</v>
      </c>
      <c r="C219" s="374" t="s">
        <v>6586</v>
      </c>
      <c r="D219" s="374" t="s">
        <v>6591</v>
      </c>
      <c r="E219" s="384" t="s">
        <v>5640</v>
      </c>
      <c r="F219" s="384" t="s">
        <v>6636</v>
      </c>
      <c r="G219" s="374" t="s">
        <v>5663</v>
      </c>
      <c r="H219" s="377">
        <f t="shared" si="0"/>
        <v>48</v>
      </c>
      <c r="I219" s="378" t="e">
        <f>SUMIFS('MASTER TT'!$J$2:$J$11126,'MASTER TT'!$I$2:$I$1126,A219:A18595,'MASTER TT'!$L$2:$L$11126,"&gt;0",'MASTER TT'!$AM$2:$AM$11126,"JAN-APRIL 2026")</f>
        <v>#VALUE!</v>
      </c>
      <c r="J219" s="378">
        <f>SUMIFS('MASTER TT'!$J$2:$J$11126,'MASTER TT'!$I$2:$I$11126,A219:A10259,'MASTER TT'!$L$2:$L$11126,"&gt;0",'MASTER TT'!$AM$2:$AM$11126,"MAY-AUG 2025")</f>
        <v>0</v>
      </c>
      <c r="K219" s="378">
        <f>SUMIFS('MASTER TT'!$J$2:$J$11126,'MASTER TT'!$I$2:$I$11126,A219:A10259,'MASTER TT'!$L$2:$L$11126,"&gt;0",'MASTER TT'!$AM$2:$AM$11126,"SEP-DEC 2025")</f>
        <v>0</v>
      </c>
      <c r="L219" s="378" t="e">
        <f t="shared" si="1"/>
        <v>#VALUE!</v>
      </c>
      <c r="M219" s="379">
        <f>SUMIFS('MASTER TT'!$J$2:$J$1126,'MASTER TT'!$I$2:$I$1126,A219:A10260,'MASTER TT'!$L$2:$L$1126,"&gt;0",'MASTER TT'!$AM$2:$AM$1126,"JAN-APRIL 2025",'MASTER TT'!$AC$2:$AC$1126,"SOT")</f>
        <v>0</v>
      </c>
      <c r="N219" s="379">
        <f>SUMIFS('MASTER TT'!$J$2:$J$1126,'MASTER TT'!$I$2:$I$1126,A219:A10260,'MASTER TT'!$L$2:$L$1126,"&gt;0",'MASTER TT'!$AM$2:$AM$1126,"JAN-APRIL 2025",'MASTER TT'!$AC$2:$AC$1126,"SOB")</f>
        <v>0</v>
      </c>
      <c r="O219" s="379">
        <f>SUMIFS('MASTER TT'!$J$2:$J$1126,'MASTER TT'!$I$2:$I$1126,A219:A10260,'MASTER TT'!$L$2:$L$1126,"&gt;0",'MASTER TT'!$AM$2:$AM$1126,"JAN-APRIL 2025",'MASTER TT'!$AC$2:$AC$1126,"SEASS")</f>
        <v>0</v>
      </c>
      <c r="P219" s="379">
        <f>SUMIFS('MASTER TT'!$J$2:$J$1126,'MASTER TT'!$I$2:$I$1126,A219:A10260,'MASTER TT'!$L$2:$L$1126,"&gt;0",'MASTER TT'!$AM$2:$AM$1126,"JAN-APRIL 2025",'MASTER TT'!$AC$2:$AC$1126,"PTTI")</f>
        <v>0</v>
      </c>
      <c r="Q219" s="381">
        <f>SUMIF('MASTER TT'!$I$1:$I$5897,$A$1:$A$721,'MASTER TT'!$O$1:$O$5897)</f>
        <v>0</v>
      </c>
      <c r="R219" s="381">
        <f>SUMIF('MASTER TT'!$I$1:$I$5897,$A$1:$A$721,'MASTER TT'!$N$1:$N$5897)</f>
        <v>0</v>
      </c>
      <c r="S219" s="381">
        <f>SUMIF('MASTER TT'!$I$1:$I$5897,$A$1:$A$721,'MASTER TT'!$Q$1:$Q$5897)</f>
        <v>0</v>
      </c>
      <c r="T219" s="381">
        <f>SUMIF('MASTER TT'!$I$1:$I$5897,$A$1:$A$721,'MASTER TT'!$S$1:$S$5897)</f>
        <v>0</v>
      </c>
      <c r="U219" s="381">
        <f>SUMIF('MASTER TT'!$I$1:$I$5897,$A$1:$A$721,'MASTER TT'!$R$1:$R$5897)</f>
        <v>0</v>
      </c>
      <c r="V219" s="381">
        <f>SUMIF('MASTER TT'!$I$1:$I$5897,$A$1:$A$721,'MASTER TT'!$T$1:$T$5897)</f>
        <v>0</v>
      </c>
      <c r="W219" s="381">
        <f>SUMIF('MASTER TT'!$I$1:$I$5897,$A$1:$A$721,'MASTER TT'!$U$1:$U$5897)</f>
        <v>0</v>
      </c>
      <c r="X219" s="381">
        <f>SUMIF('MASTER TT'!$I$1:$I$5897,$A$1:$A$721,'MASTER TT'!$W$1:$W$5897)</f>
        <v>0</v>
      </c>
      <c r="Y219" s="381">
        <f>SUMIF('MASTER TT'!$I$1:$I$5897,$A$1:$A$721,'MASTER TT'!$X$1:$X$5897)</f>
        <v>0</v>
      </c>
      <c r="Z219" s="381">
        <f>SUMIF('MASTER TT'!$I$1:$I$5897,$A$1:$A$721,'MASTER TT'!$Y$1:$Y$5897)</f>
        <v>0</v>
      </c>
      <c r="AA219" s="381">
        <f>SUMIF('MASTER TT'!$I$1:$I$5897,$A$1:$A$721,'MASTER TT'!$Z$1:$Z$5897)</f>
        <v>0</v>
      </c>
      <c r="AB219" s="381">
        <f>SUMIF('MASTER TT'!$I$1:$I$5905,$A$1:$A$721,'MASTER TT'!$V$1:$V$5905)</f>
        <v>0</v>
      </c>
      <c r="AC219" s="381">
        <f>SUMIF('MASTER TT'!$I$1:$I$5905,$A$1:$A$721,'MASTER TT'!$AB$1:$AB$5905)</f>
        <v>0</v>
      </c>
      <c r="AD219" s="381">
        <f>SUMIF('MASTER TT'!$I$1:$I$5905,$A$1:$A$721,'MASTER TT'!$P$1:$P$5905)</f>
        <v>0</v>
      </c>
      <c r="AE219" s="381">
        <f t="shared" si="2"/>
        <v>0</v>
      </c>
      <c r="AF219" s="382" t="e">
        <f t="shared" si="13"/>
        <v>#REF!</v>
      </c>
      <c r="AG219" s="383"/>
    </row>
    <row r="220" spans="1:33" ht="14.25" customHeight="1">
      <c r="A220" s="374" t="s">
        <v>4031</v>
      </c>
      <c r="B220" s="375" t="str">
        <f>VLOOKUP($A$2:$A$1749,'ENTER STAFF #S HERE'!$A$1:$B$5073,2,FALSE)</f>
        <v>C1516</v>
      </c>
      <c r="C220" s="374" t="s">
        <v>6583</v>
      </c>
      <c r="D220" s="384" t="s">
        <v>460</v>
      </c>
      <c r="E220" s="388"/>
      <c r="F220" s="388"/>
      <c r="G220" s="374" t="s">
        <v>6585</v>
      </c>
      <c r="H220" s="377">
        <f t="shared" si="0"/>
        <v>90</v>
      </c>
      <c r="I220" s="378" t="e">
        <f>SUMIFS('MASTER TT'!$J$2:$J$11126,'MASTER TT'!$I$2:$I$1126,A220:A18596,'MASTER TT'!$L$2:$L$11126,"&gt;0",'MASTER TT'!$AM$2:$AM$11126,"JAN-APRIL 2026")</f>
        <v>#VALUE!</v>
      </c>
      <c r="J220" s="378">
        <f>SUMIFS('MASTER TT'!$J$2:$J$11126,'MASTER TT'!$I$2:$I$11126,A220:A10260,'MASTER TT'!$L$2:$L$11126,"&gt;0",'MASTER TT'!$AM$2:$AM$11126,"MAY-AUG 2025")</f>
        <v>0</v>
      </c>
      <c r="K220" s="378">
        <f>SUMIFS('MASTER TT'!$J$2:$J$11126,'MASTER TT'!$I$2:$I$11126,A220:A10260,'MASTER TT'!$L$2:$L$11126,"&gt;0",'MASTER TT'!$AM$2:$AM$11126,"SEP-DEC 2025")</f>
        <v>0</v>
      </c>
      <c r="L220" s="378" t="e">
        <f t="shared" si="1"/>
        <v>#VALUE!</v>
      </c>
      <c r="M220" s="379">
        <f>SUMIFS('MASTER TT'!$J$2:$J$1126,'MASTER TT'!$I$2:$I$1126,A220:A10261,'MASTER TT'!$L$2:$L$1126,"&gt;0",'MASTER TT'!$AM$2:$AM$1126,"JAN-APRIL 2025",'MASTER TT'!$AC$2:$AC$1126,"SOT")</f>
        <v>0</v>
      </c>
      <c r="N220" s="379">
        <f>SUMIFS('MASTER TT'!$J$2:$J$1126,'MASTER TT'!$I$2:$I$1126,A220:A10261,'MASTER TT'!$L$2:$L$1126,"&gt;0",'MASTER TT'!$AM$2:$AM$1126,"JAN-APRIL 2025",'MASTER TT'!$AC$2:$AC$1126,"SOB")</f>
        <v>0</v>
      </c>
      <c r="O220" s="379">
        <f>SUMIFS('MASTER TT'!$J$2:$J$1126,'MASTER TT'!$I$2:$I$1126,A220:A10261,'MASTER TT'!$L$2:$L$1126,"&gt;0",'MASTER TT'!$AM$2:$AM$1126,"JAN-APRIL 2025",'MASTER TT'!$AC$2:$AC$1126,"SEASS")</f>
        <v>0</v>
      </c>
      <c r="P220" s="379">
        <f>SUMIFS('MASTER TT'!$J$2:$J$1126,'MASTER TT'!$I$2:$I$1126,A220:A10261,'MASTER TT'!$L$2:$L$1126,"&gt;0",'MASTER TT'!$AM$2:$AM$1126,"JAN-APRIL 2025",'MASTER TT'!$AC$2:$AC$1126,"PTTI")</f>
        <v>0</v>
      </c>
      <c r="Q220" s="381">
        <f>SUMIF('MASTER TT'!$I$1:$I$5897,$A$1:$A$721,'MASTER TT'!$O$1:$O$5897)</f>
        <v>0</v>
      </c>
      <c r="R220" s="381">
        <f>SUMIF('MASTER TT'!$I$1:$I$5897,$A$1:$A$721,'MASTER TT'!$N$1:$N$5897)</f>
        <v>0</v>
      </c>
      <c r="S220" s="381">
        <f>SUMIF('MASTER TT'!$I$1:$I$5897,$A$1:$A$721,'MASTER TT'!$Q$1:$Q$5897)</f>
        <v>0</v>
      </c>
      <c r="T220" s="381">
        <f>SUMIF('MASTER TT'!$I$1:$I$5897,$A$1:$A$721,'MASTER TT'!$S$1:$S$5897)</f>
        <v>0</v>
      </c>
      <c r="U220" s="381">
        <f>SUMIF('MASTER TT'!$I$1:$I$5897,$A$1:$A$721,'MASTER TT'!$R$1:$R$5897)</f>
        <v>0</v>
      </c>
      <c r="V220" s="381">
        <f>SUMIF('MASTER TT'!$I$1:$I$5897,$A$1:$A$721,'MASTER TT'!$T$1:$T$5897)</f>
        <v>0</v>
      </c>
      <c r="W220" s="381">
        <f>SUMIF('MASTER TT'!$I$1:$I$5897,$A$1:$A$721,'MASTER TT'!$U$1:$U$5897)</f>
        <v>0</v>
      </c>
      <c r="X220" s="381">
        <f>SUMIF('MASTER TT'!$I$1:$I$5897,$A$1:$A$721,'MASTER TT'!$W$1:$W$5897)</f>
        <v>0</v>
      </c>
      <c r="Y220" s="381">
        <f>SUMIF('MASTER TT'!$I$1:$I$5897,$A$1:$A$721,'MASTER TT'!$X$1:$X$5897)</f>
        <v>0</v>
      </c>
      <c r="Z220" s="381">
        <f>SUMIF('MASTER TT'!$I$1:$I$5897,$A$1:$A$721,'MASTER TT'!$Y$1:$Y$5897)</f>
        <v>0</v>
      </c>
      <c r="AA220" s="381">
        <f>SUMIF('MASTER TT'!$I$1:$I$5897,$A$1:$A$721,'MASTER TT'!$Z$1:$Z$5897)</f>
        <v>0</v>
      </c>
      <c r="AB220" s="381">
        <f>SUMIF('MASTER TT'!$I$1:$I$5905,$A$1:$A$721,'MASTER TT'!$V$1:$V$5905)</f>
        <v>0</v>
      </c>
      <c r="AC220" s="381">
        <f>SUMIF('MASTER TT'!$I$1:$I$5905,$A$1:$A$721,'MASTER TT'!$AB$1:$AB$5905)</f>
        <v>0</v>
      </c>
      <c r="AD220" s="381">
        <f>SUMIF('MASTER TT'!$I$1:$I$5905,$A$1:$A$721,'MASTER TT'!$P$1:$P$5905)</f>
        <v>0</v>
      </c>
      <c r="AE220" s="381">
        <f t="shared" si="2"/>
        <v>0</v>
      </c>
      <c r="AF220" s="382" t="e">
        <f t="shared" si="13"/>
        <v>#REF!</v>
      </c>
      <c r="AG220" s="383"/>
    </row>
    <row r="221" spans="1:33" ht="14.25" customHeight="1">
      <c r="A221" s="374" t="s">
        <v>4187</v>
      </c>
      <c r="B221" s="375" t="str">
        <f>VLOOKUP($A$2:$A$1749,'ENTER STAFF #S HERE'!$A$1:$B$5073,2,FALSE)</f>
        <v>C1780</v>
      </c>
      <c r="C221" s="374" t="s">
        <v>6586</v>
      </c>
      <c r="D221" s="374" t="s">
        <v>6597</v>
      </c>
      <c r="E221" s="374" t="s">
        <v>6072</v>
      </c>
      <c r="F221" s="374" t="s">
        <v>6637</v>
      </c>
      <c r="G221" s="374" t="s">
        <v>5663</v>
      </c>
      <c r="H221" s="377">
        <f t="shared" si="0"/>
        <v>48</v>
      </c>
      <c r="I221" s="378" t="e">
        <f>SUMIFS('MASTER TT'!$J$2:$J$11126,'MASTER TT'!$I$2:$I$1126,A221:A18597,'MASTER TT'!$L$2:$L$11126,"&gt;0",'MASTER TT'!$AM$2:$AM$11126,"JAN-APRIL 2026")</f>
        <v>#VALUE!</v>
      </c>
      <c r="J221" s="378">
        <f>SUMIFS('MASTER TT'!$J$2:$J$11126,'MASTER TT'!$I$2:$I$11126,A221:A10261,'MASTER TT'!$L$2:$L$11126,"&gt;0",'MASTER TT'!$AM$2:$AM$11126,"MAY-AUG 2025")</f>
        <v>0</v>
      </c>
      <c r="K221" s="378">
        <f>SUMIFS('MASTER TT'!$J$2:$J$11126,'MASTER TT'!$I$2:$I$11126,A221:A10261,'MASTER TT'!$L$2:$L$11126,"&gt;0",'MASTER TT'!$AM$2:$AM$11126,"SEP-DEC 2025")</f>
        <v>0</v>
      </c>
      <c r="L221" s="378" t="e">
        <f t="shared" si="1"/>
        <v>#VALUE!</v>
      </c>
      <c r="M221" s="379">
        <f>SUMIFS('MASTER TT'!$J$2:$J$1126,'MASTER TT'!$I$2:$I$1126,A221:A10262,'MASTER TT'!$L$2:$L$1126,"&gt;0",'MASTER TT'!$AM$2:$AM$1126,"JAN-APRIL 2025",'MASTER TT'!$AC$2:$AC$1126,"SOT")</f>
        <v>0</v>
      </c>
      <c r="N221" s="379">
        <f>SUMIFS('MASTER TT'!$J$2:$J$1126,'MASTER TT'!$I$2:$I$1126,A221:A10262,'MASTER TT'!$L$2:$L$1126,"&gt;0",'MASTER TT'!$AM$2:$AM$1126,"JAN-APRIL 2025",'MASTER TT'!$AC$2:$AC$1126,"SOB")</f>
        <v>0</v>
      </c>
      <c r="O221" s="379">
        <f>SUMIFS('MASTER TT'!$J$2:$J$1126,'MASTER TT'!$I$2:$I$1126,A221:A10262,'MASTER TT'!$L$2:$L$1126,"&gt;0",'MASTER TT'!$AM$2:$AM$1126,"JAN-APRIL 2025",'MASTER TT'!$AC$2:$AC$1126,"SEASS")</f>
        <v>0</v>
      </c>
      <c r="P221" s="379">
        <f>SUMIFS('MASTER TT'!$J$2:$J$1126,'MASTER TT'!$I$2:$I$1126,A221:A10262,'MASTER TT'!$L$2:$L$1126,"&gt;0",'MASTER TT'!$AM$2:$AM$1126,"JAN-APRIL 2025",'MASTER TT'!$AC$2:$AC$1126,"PTTI")</f>
        <v>0</v>
      </c>
      <c r="Q221" s="381">
        <f>SUMIF('MASTER TT'!$I$1:$I$5897,$A$1:$A$721,'MASTER TT'!$O$1:$O$5897)</f>
        <v>0</v>
      </c>
      <c r="R221" s="381">
        <f>SUMIF('MASTER TT'!$I$1:$I$5897,$A$1:$A$721,'MASTER TT'!$N$1:$N$5897)</f>
        <v>0</v>
      </c>
      <c r="S221" s="381">
        <f>SUMIF('MASTER TT'!$I$1:$I$5897,$A$1:$A$721,'MASTER TT'!$Q$1:$Q$5897)</f>
        <v>0</v>
      </c>
      <c r="T221" s="381">
        <f>SUMIF('MASTER TT'!$I$1:$I$5897,$A$1:$A$721,'MASTER TT'!$S$1:$S$5897)</f>
        <v>0</v>
      </c>
      <c r="U221" s="381">
        <f>SUMIF('MASTER TT'!$I$1:$I$5897,$A$1:$A$721,'MASTER TT'!$R$1:$R$5897)</f>
        <v>0</v>
      </c>
      <c r="V221" s="381">
        <f>SUMIF('MASTER TT'!$I$1:$I$5897,$A$1:$A$721,'MASTER TT'!$T$1:$T$5897)</f>
        <v>0</v>
      </c>
      <c r="W221" s="381">
        <f>SUMIF('MASTER TT'!$I$1:$I$5897,$A$1:$A$721,'MASTER TT'!$U$1:$U$5897)</f>
        <v>0</v>
      </c>
      <c r="X221" s="381">
        <f>SUMIF('MASTER TT'!$I$1:$I$5897,$A$1:$A$721,'MASTER TT'!$W$1:$W$5897)</f>
        <v>0</v>
      </c>
      <c r="Y221" s="381">
        <f>SUMIF('MASTER TT'!$I$1:$I$5897,$A$1:$A$721,'MASTER TT'!$X$1:$X$5897)</f>
        <v>0</v>
      </c>
      <c r="Z221" s="381">
        <f>SUMIF('MASTER TT'!$I$1:$I$5897,$A$1:$A$721,'MASTER TT'!$Y$1:$Y$5897)</f>
        <v>0</v>
      </c>
      <c r="AA221" s="381">
        <f>SUMIF('MASTER TT'!$I$1:$I$5897,$A$1:$A$721,'MASTER TT'!$Z$1:$Z$5897)</f>
        <v>0</v>
      </c>
      <c r="AB221" s="381">
        <f>SUMIF('MASTER TT'!$I$1:$I$5905,$A$1:$A$721,'MASTER TT'!$V$1:$V$5905)</f>
        <v>0</v>
      </c>
      <c r="AC221" s="381">
        <f>SUMIF('MASTER TT'!$I$1:$I$5905,$A$1:$A$721,'MASTER TT'!$AB$1:$AB$5905)</f>
        <v>0</v>
      </c>
      <c r="AD221" s="381">
        <f>SUMIF('MASTER TT'!$I$1:$I$5905,$A$1:$A$721,'MASTER TT'!$P$1:$P$5905)</f>
        <v>0</v>
      </c>
      <c r="AE221" s="381">
        <f t="shared" si="2"/>
        <v>0</v>
      </c>
      <c r="AF221" s="382" t="e">
        <f t="shared" si="13"/>
        <v>#REF!</v>
      </c>
      <c r="AG221" s="383"/>
    </row>
    <row r="222" spans="1:33" ht="14.25" customHeight="1">
      <c r="A222" s="385" t="s">
        <v>4729</v>
      </c>
      <c r="B222" s="375" t="str">
        <f>VLOOKUP($A$2:$A$1749,'ENTER STAFF #S HERE'!$A$1:$B$5073,2,FALSE)</f>
        <v>C0995</v>
      </c>
      <c r="C222" s="385" t="s">
        <v>6583</v>
      </c>
      <c r="D222" s="385" t="s">
        <v>460</v>
      </c>
      <c r="E222" s="390"/>
      <c r="F222" s="390"/>
      <c r="G222" s="385" t="s">
        <v>6629</v>
      </c>
      <c r="H222" s="377">
        <f t="shared" si="0"/>
        <v>106</v>
      </c>
      <c r="I222" s="378" t="e">
        <f>SUMIFS('MASTER TT'!$J$2:$J$11126,'MASTER TT'!$I$2:$I$1126,A222:A18598,'MASTER TT'!$L$2:$L$11126,"&gt;0",'MASTER TT'!$AM$2:$AM$11126,"JAN-APRIL 2026")</f>
        <v>#VALUE!</v>
      </c>
      <c r="J222" s="378">
        <f>SUMIFS('MASTER TT'!$J$2:$J$11126,'MASTER TT'!$I$2:$I$11126,A222:A10262,'MASTER TT'!$L$2:$L$11126,"&gt;0",'MASTER TT'!$AM$2:$AM$11126,"MAY-AUG 2025")</f>
        <v>0</v>
      </c>
      <c r="K222" s="378">
        <f>SUMIFS('MASTER TT'!$J$2:$J$11126,'MASTER TT'!$I$2:$I$11126,A222:A10262,'MASTER TT'!$L$2:$L$11126,"&gt;0",'MASTER TT'!$AM$2:$AM$11126,"SEP-DEC 2025")</f>
        <v>0</v>
      </c>
      <c r="L222" s="378" t="e">
        <f t="shared" si="1"/>
        <v>#VALUE!</v>
      </c>
      <c r="M222" s="379">
        <f>SUMIFS('MASTER TT'!$J$2:$J$1126,'MASTER TT'!$I$2:$I$1126,A222:A10263,'MASTER TT'!$L$2:$L$1126,"&gt;0",'MASTER TT'!$AM$2:$AM$1126,"JAN-APRIL 2025",'MASTER TT'!$AC$2:$AC$1126,"SOT")</f>
        <v>0</v>
      </c>
      <c r="N222" s="379">
        <f>SUMIFS('MASTER TT'!$J$2:$J$1126,'MASTER TT'!$I$2:$I$1126,A222:A10263,'MASTER TT'!$L$2:$L$1126,"&gt;0",'MASTER TT'!$AM$2:$AM$1126,"JAN-APRIL 2025",'MASTER TT'!$AC$2:$AC$1126,"SOB")</f>
        <v>0</v>
      </c>
      <c r="O222" s="379">
        <f>SUMIFS('MASTER TT'!$J$2:$J$1126,'MASTER TT'!$I$2:$I$1126,A222:A10263,'MASTER TT'!$L$2:$L$1126,"&gt;0",'MASTER TT'!$AM$2:$AM$1126,"JAN-APRIL 2025",'MASTER TT'!$AC$2:$AC$1126,"SEASS")</f>
        <v>0</v>
      </c>
      <c r="P222" s="379">
        <f>SUMIFS('MASTER TT'!$J$2:$J$1126,'MASTER TT'!$I$2:$I$1126,A222:A10263,'MASTER TT'!$L$2:$L$1126,"&gt;0",'MASTER TT'!$AM$2:$AM$1126,"JAN-APRIL 2025",'MASTER TT'!$AC$2:$AC$1126,"PTTI")</f>
        <v>0</v>
      </c>
      <c r="Q222" s="381">
        <f>SUMIF('MASTER TT'!$I$1:$I$5897,$A$1:$A$721,'MASTER TT'!$O$1:$O$5897)</f>
        <v>0</v>
      </c>
      <c r="R222" s="381">
        <f>SUMIF('MASTER TT'!$I$1:$I$5897,$A$1:$A$721,'MASTER TT'!$N$1:$N$5897)</f>
        <v>0</v>
      </c>
      <c r="S222" s="381">
        <f>SUMIF('MASTER TT'!$I$1:$I$5897,$A$1:$A$721,'MASTER TT'!$Q$1:$Q$5897)</f>
        <v>0</v>
      </c>
      <c r="T222" s="381">
        <f>SUMIF('MASTER TT'!$I$1:$I$5897,$A$1:$A$721,'MASTER TT'!$S$1:$S$5897)</f>
        <v>0</v>
      </c>
      <c r="U222" s="381">
        <f>SUMIF('MASTER TT'!$I$1:$I$5897,$A$1:$A$721,'MASTER TT'!$R$1:$R$5897)</f>
        <v>0</v>
      </c>
      <c r="V222" s="381">
        <f>SUMIF('MASTER TT'!$I$1:$I$5897,$A$1:$A$721,'MASTER TT'!$T$1:$T$5897)</f>
        <v>0</v>
      </c>
      <c r="W222" s="381">
        <f>SUMIF('MASTER TT'!$I$1:$I$5897,$A$1:$A$721,'MASTER TT'!$U$1:$U$5897)</f>
        <v>0</v>
      </c>
      <c r="X222" s="381">
        <f>SUMIF('MASTER TT'!$I$1:$I$5897,$A$1:$A$721,'MASTER TT'!$W$1:$W$5897)</f>
        <v>0</v>
      </c>
      <c r="Y222" s="381">
        <f>SUMIF('MASTER TT'!$I$1:$I$5897,$A$1:$A$721,'MASTER TT'!$X$1:$X$5897)</f>
        <v>0</v>
      </c>
      <c r="Z222" s="381">
        <f>SUMIF('MASTER TT'!$I$1:$I$5897,$A$1:$A$721,'MASTER TT'!$Y$1:$Y$5897)</f>
        <v>0</v>
      </c>
      <c r="AA222" s="381">
        <f>SUMIF('MASTER TT'!$I$1:$I$5897,$A$1:$A$721,'MASTER TT'!$Z$1:$Z$5897)</f>
        <v>0</v>
      </c>
      <c r="AB222" s="381">
        <f>SUMIF('MASTER TT'!$I$1:$I$5905,$A$1:$A$721,'MASTER TT'!$V$1:$V$5905)</f>
        <v>0</v>
      </c>
      <c r="AC222" s="381">
        <f>SUMIF('MASTER TT'!$I$1:$I$5905,$A$1:$A$721,'MASTER TT'!$AB$1:$AB$5905)</f>
        <v>0</v>
      </c>
      <c r="AD222" s="381">
        <f>SUMIF('MASTER TT'!$I$1:$I$5905,$A$1:$A$721,'MASTER TT'!$P$1:$P$5905)</f>
        <v>0</v>
      </c>
      <c r="AE222" s="381">
        <f t="shared" si="2"/>
        <v>0</v>
      </c>
      <c r="AF222" s="382" t="e">
        <f t="shared" si="13"/>
        <v>#REF!</v>
      </c>
      <c r="AG222" s="383"/>
    </row>
    <row r="223" spans="1:33" ht="14.25" customHeight="1">
      <c r="A223" s="374" t="s">
        <v>4380</v>
      </c>
      <c r="B223" s="375" t="str">
        <f>VLOOKUP($A$2:$A$1749,'ENTER STAFF #S HERE'!$A$1:$B$5073,2,FALSE)</f>
        <v>C1877</v>
      </c>
      <c r="C223" s="387"/>
      <c r="D223" s="374" t="s">
        <v>460</v>
      </c>
      <c r="E223" s="387"/>
      <c r="F223" s="387"/>
      <c r="G223" s="384" t="s">
        <v>6585</v>
      </c>
      <c r="H223" s="377">
        <f t="shared" si="0"/>
        <v>90</v>
      </c>
      <c r="I223" s="378" t="e">
        <f>SUMIFS('MASTER TT'!$J$2:$J$11126,'MASTER TT'!$I$2:$I$1126,A223:A18599,'MASTER TT'!$L$2:$L$11126,"&gt;0",'MASTER TT'!$AM$2:$AM$11126,"JAN-APRIL 2026")</f>
        <v>#VALUE!</v>
      </c>
      <c r="J223" s="378">
        <f>SUMIFS('MASTER TT'!$J$2:$J$11126,'MASTER TT'!$I$2:$I$11126,A223:A10263,'MASTER TT'!$L$2:$L$11126,"&gt;0",'MASTER TT'!$AM$2:$AM$11126,"MAY-AUG 2025")</f>
        <v>0</v>
      </c>
      <c r="K223" s="378">
        <f>SUMIFS('MASTER TT'!$J$2:$J$11126,'MASTER TT'!$I$2:$I$11126,A223:A10263,'MASTER TT'!$L$2:$L$11126,"&gt;0",'MASTER TT'!$AM$2:$AM$11126,"SEP-DEC 2025")</f>
        <v>0</v>
      </c>
      <c r="L223" s="378" t="e">
        <f t="shared" si="1"/>
        <v>#VALUE!</v>
      </c>
      <c r="M223" s="379">
        <f>SUMIFS('MASTER TT'!$J$2:$J$1126,'MASTER TT'!$I$2:$I$1126,A223:A10264,'MASTER TT'!$L$2:$L$1126,"&gt;0",'MASTER TT'!$AM$2:$AM$1126,"JAN-APRIL 2025",'MASTER TT'!$AC$2:$AC$1126,"SOT")</f>
        <v>0</v>
      </c>
      <c r="N223" s="379">
        <f>SUMIFS('MASTER TT'!$J$2:$J$1126,'MASTER TT'!$I$2:$I$1126,A223:A10264,'MASTER TT'!$L$2:$L$1126,"&gt;0",'MASTER TT'!$AM$2:$AM$1126,"JAN-APRIL 2025",'MASTER TT'!$AC$2:$AC$1126,"SOB")</f>
        <v>0</v>
      </c>
      <c r="O223" s="379">
        <f>SUMIFS('MASTER TT'!$J$2:$J$1126,'MASTER TT'!$I$2:$I$1126,A223:A10264,'MASTER TT'!$L$2:$L$1126,"&gt;0",'MASTER TT'!$AM$2:$AM$1126,"JAN-APRIL 2025",'MASTER TT'!$AC$2:$AC$1126,"SEASS")</f>
        <v>0</v>
      </c>
      <c r="P223" s="379">
        <f>SUMIFS('MASTER TT'!$J$2:$J$1126,'MASTER TT'!$I$2:$I$1126,A223:A10264,'MASTER TT'!$L$2:$L$1126,"&gt;0",'MASTER TT'!$AM$2:$AM$1126,"JAN-APRIL 2025",'MASTER TT'!$AC$2:$AC$1126,"PTTI")</f>
        <v>0</v>
      </c>
      <c r="Q223" s="381">
        <f>SUMIF('MASTER TT'!$I$1:$I$5897,$A$1:$A$721,'MASTER TT'!$O$1:$O$5897)</f>
        <v>0</v>
      </c>
      <c r="R223" s="381">
        <f>SUMIF('MASTER TT'!$I$1:$I$5897,$A$1:$A$721,'MASTER TT'!$N$1:$N$5897)</f>
        <v>0</v>
      </c>
      <c r="S223" s="381">
        <f>SUMIF('MASTER TT'!$I$1:$I$5897,$A$1:$A$721,'MASTER TT'!$Q$1:$Q$5897)</f>
        <v>0</v>
      </c>
      <c r="T223" s="381">
        <f>SUMIF('MASTER TT'!$I$1:$I$5897,$A$1:$A$721,'MASTER TT'!$S$1:$S$5897)</f>
        <v>0</v>
      </c>
      <c r="U223" s="381">
        <f>SUMIF('MASTER TT'!$I$1:$I$5897,$A$1:$A$721,'MASTER TT'!$R$1:$R$5897)</f>
        <v>0</v>
      </c>
      <c r="V223" s="381">
        <f>SUMIF('MASTER TT'!$I$1:$I$5897,$A$1:$A$721,'MASTER TT'!$T$1:$T$5897)</f>
        <v>0</v>
      </c>
      <c r="W223" s="381">
        <f>SUMIF('MASTER TT'!$I$1:$I$5897,$A$1:$A$721,'MASTER TT'!$U$1:$U$5897)</f>
        <v>0</v>
      </c>
      <c r="X223" s="381">
        <f>SUMIF('MASTER TT'!$I$1:$I$5897,$A$1:$A$721,'MASTER TT'!$W$1:$W$5897)</f>
        <v>0</v>
      </c>
      <c r="Y223" s="381">
        <f>SUMIF('MASTER TT'!$I$1:$I$5897,$A$1:$A$721,'MASTER TT'!$X$1:$X$5897)</f>
        <v>0</v>
      </c>
      <c r="Z223" s="381">
        <f>SUMIF('MASTER TT'!$I$1:$I$5897,$A$1:$A$721,'MASTER TT'!$Y$1:$Y$5897)</f>
        <v>0</v>
      </c>
      <c r="AA223" s="381">
        <f>SUMIF('MASTER TT'!$I$1:$I$5897,$A$1:$A$721,'MASTER TT'!$Z$1:$Z$5897)</f>
        <v>0</v>
      </c>
      <c r="AB223" s="381">
        <f>SUMIF('MASTER TT'!$I$1:$I$5905,$A$1:$A$721,'MASTER TT'!$V$1:$V$5905)</f>
        <v>0</v>
      </c>
      <c r="AC223" s="381">
        <f>SUMIF('MASTER TT'!$I$1:$I$5905,$A$1:$A$721,'MASTER TT'!$AB$1:$AB$5905)</f>
        <v>0</v>
      </c>
      <c r="AD223" s="381">
        <f>SUMIF('MASTER TT'!$I$1:$I$5905,$A$1:$A$721,'MASTER TT'!$P$1:$P$5905)</f>
        <v>0</v>
      </c>
      <c r="AE223" s="381">
        <f t="shared" si="2"/>
        <v>0</v>
      </c>
      <c r="AF223" s="382" t="e">
        <f t="shared" si="13"/>
        <v>#REF!</v>
      </c>
      <c r="AG223" s="383"/>
    </row>
    <row r="224" spans="1:33" ht="14.25" customHeight="1">
      <c r="A224" s="374" t="s">
        <v>6638</v>
      </c>
      <c r="B224" s="375" t="e">
        <f>VLOOKUP($A$2:$A$1749,'ENTER STAFF #S HERE'!$A$1:$B$5073,2,FALSE)</f>
        <v>#N/A</v>
      </c>
      <c r="C224" s="387"/>
      <c r="D224" s="384" t="s">
        <v>6597</v>
      </c>
      <c r="E224" s="388"/>
      <c r="F224" s="388"/>
      <c r="G224" s="374" t="s">
        <v>5663</v>
      </c>
      <c r="H224" s="377">
        <f t="shared" si="0"/>
        <v>48</v>
      </c>
      <c r="I224" s="378" t="e">
        <f>SUMIFS('MASTER TT'!$J$2:$J$11126,'MASTER TT'!$I$2:$I$1126,A224:A18600,'MASTER TT'!$L$2:$L$11126,"&gt;0",'MASTER TT'!$AM$2:$AM$11126,"JAN-APRIL 2026")</f>
        <v>#VALUE!</v>
      </c>
      <c r="J224" s="378">
        <f>SUMIFS('MASTER TT'!$J$2:$J$11126,'MASTER TT'!$I$2:$I$11126,A224:A10264,'MASTER TT'!$L$2:$L$11126,"&gt;0",'MASTER TT'!$AM$2:$AM$11126,"MAY-AUG 2025")</f>
        <v>0</v>
      </c>
      <c r="K224" s="378">
        <f>SUMIFS('MASTER TT'!$J$2:$J$11126,'MASTER TT'!$I$2:$I$11126,A224:A10264,'MASTER TT'!$L$2:$L$11126,"&gt;0",'MASTER TT'!$AM$2:$AM$11126,"SEP-DEC 2025")</f>
        <v>0</v>
      </c>
      <c r="L224" s="378" t="e">
        <f t="shared" si="1"/>
        <v>#VALUE!</v>
      </c>
      <c r="M224" s="379">
        <f>SUMIFS('MASTER TT'!$J$2:$J$1126,'MASTER TT'!$I$2:$I$1126,A224:A10265,'MASTER TT'!$L$2:$L$1126,"&gt;0",'MASTER TT'!$AM$2:$AM$1126,"JAN-APRIL 2025",'MASTER TT'!$AC$2:$AC$1126,"SOT")</f>
        <v>0</v>
      </c>
      <c r="N224" s="379">
        <f>SUMIFS('MASTER TT'!$J$2:$J$1126,'MASTER TT'!$I$2:$I$1126,A224:A10265,'MASTER TT'!$L$2:$L$1126,"&gt;0",'MASTER TT'!$AM$2:$AM$1126,"JAN-APRIL 2025",'MASTER TT'!$AC$2:$AC$1126,"SOB")</f>
        <v>0</v>
      </c>
      <c r="O224" s="379">
        <f>SUMIFS('MASTER TT'!$J$2:$J$1126,'MASTER TT'!$I$2:$I$1126,A224:A10265,'MASTER TT'!$L$2:$L$1126,"&gt;0",'MASTER TT'!$AM$2:$AM$1126,"JAN-APRIL 2025",'MASTER TT'!$AC$2:$AC$1126,"SEASS")</f>
        <v>0</v>
      </c>
      <c r="P224" s="379">
        <f>SUMIFS('MASTER TT'!$J$2:$J$1126,'MASTER TT'!$I$2:$I$1126,A224:A10265,'MASTER TT'!$L$2:$L$1126,"&gt;0",'MASTER TT'!$AM$2:$AM$1126,"JAN-APRIL 2025",'MASTER TT'!$AC$2:$AC$1126,"PTTI")</f>
        <v>0</v>
      </c>
      <c r="Q224" s="381">
        <f>SUMIF('MASTER TT'!$I$1:$I$5897,$A$1:$A$721,'MASTER TT'!$O$1:$O$5897)</f>
        <v>0</v>
      </c>
      <c r="R224" s="381">
        <f>SUMIF('MASTER TT'!$I$1:$I$5897,$A$1:$A$721,'MASTER TT'!$N$1:$N$5897)</f>
        <v>0</v>
      </c>
      <c r="S224" s="381">
        <f>SUMIF('MASTER TT'!$I$1:$I$5897,$A$1:$A$721,'MASTER TT'!$Q$1:$Q$5897)</f>
        <v>0</v>
      </c>
      <c r="T224" s="381">
        <f>SUMIF('MASTER TT'!$I$1:$I$5897,$A$1:$A$721,'MASTER TT'!$S$1:$S$5897)</f>
        <v>0</v>
      </c>
      <c r="U224" s="381">
        <f>SUMIF('MASTER TT'!$I$1:$I$5897,$A$1:$A$721,'MASTER TT'!$R$1:$R$5897)</f>
        <v>0</v>
      </c>
      <c r="V224" s="381">
        <f>SUMIF('MASTER TT'!$I$1:$I$5897,$A$1:$A$721,'MASTER TT'!$T$1:$T$5897)</f>
        <v>0</v>
      </c>
      <c r="W224" s="381">
        <f>SUMIF('MASTER TT'!$I$1:$I$5897,$A$1:$A$721,'MASTER TT'!$U$1:$U$5897)</f>
        <v>0</v>
      </c>
      <c r="X224" s="381">
        <f>SUMIF('MASTER TT'!$I$1:$I$5897,$A$1:$A$721,'MASTER TT'!$W$1:$W$5897)</f>
        <v>0</v>
      </c>
      <c r="Y224" s="381">
        <f>SUMIF('MASTER TT'!$I$1:$I$5897,$A$1:$A$721,'MASTER TT'!$X$1:$X$5897)</f>
        <v>0</v>
      </c>
      <c r="Z224" s="381">
        <f>SUMIF('MASTER TT'!$I$1:$I$5897,$A$1:$A$721,'MASTER TT'!$Y$1:$Y$5897)</f>
        <v>0</v>
      </c>
      <c r="AA224" s="381">
        <f>SUMIF('MASTER TT'!$I$1:$I$5897,$A$1:$A$721,'MASTER TT'!$Z$1:$Z$5897)</f>
        <v>0</v>
      </c>
      <c r="AB224" s="381">
        <f>SUMIF('MASTER TT'!$I$1:$I$5905,$A$1:$A$721,'MASTER TT'!$V$1:$V$5905)</f>
        <v>0</v>
      </c>
      <c r="AC224" s="381">
        <f>SUMIF('MASTER TT'!$I$1:$I$5905,$A$1:$A$721,'MASTER TT'!$AB$1:$AB$5905)</f>
        <v>0</v>
      </c>
      <c r="AD224" s="381">
        <f>SUMIF('MASTER TT'!$I$1:$I$5905,$A$1:$A$721,'MASTER TT'!$P$1:$P$5905)</f>
        <v>0</v>
      </c>
      <c r="AE224" s="381">
        <f t="shared" si="2"/>
        <v>0</v>
      </c>
      <c r="AF224" s="382" t="e">
        <f t="shared" si="13"/>
        <v>#REF!</v>
      </c>
      <c r="AG224" s="383"/>
    </row>
    <row r="225" spans="1:33" ht="14.25" customHeight="1">
      <c r="A225" s="374" t="s">
        <v>3788</v>
      </c>
      <c r="B225" s="375" t="str">
        <f>VLOOKUP($A$2:$A$1749,'ENTER STAFF #S HERE'!$A$1:$B$5073,2,FALSE)</f>
        <v>C1723</v>
      </c>
      <c r="C225" s="374" t="s">
        <v>6586</v>
      </c>
      <c r="D225" s="374" t="s">
        <v>6587</v>
      </c>
      <c r="E225" s="384" t="s">
        <v>6594</v>
      </c>
      <c r="F225" s="384" t="s">
        <v>6609</v>
      </c>
      <c r="G225" s="374" t="s">
        <v>5663</v>
      </c>
      <c r="H225" s="377">
        <f t="shared" si="0"/>
        <v>48</v>
      </c>
      <c r="I225" s="378" t="e">
        <f>SUMIFS('MASTER TT'!$J$2:$J$11126,'MASTER TT'!$I$2:$I$1126,A225:A18601,'MASTER TT'!$L$2:$L$11126,"&gt;0",'MASTER TT'!$AM$2:$AM$11126,"JAN-APRIL 2026")</f>
        <v>#VALUE!</v>
      </c>
      <c r="J225" s="378">
        <f>SUMIFS('MASTER TT'!$J$2:$J$11126,'MASTER TT'!$I$2:$I$11126,A225:A10265,'MASTER TT'!$L$2:$L$11126,"&gt;0",'MASTER TT'!$AM$2:$AM$11126,"MAY-AUG 2025")</f>
        <v>0</v>
      </c>
      <c r="K225" s="378">
        <f>SUMIFS('MASTER TT'!$J$2:$J$11126,'MASTER TT'!$I$2:$I$11126,A225:A10265,'MASTER TT'!$L$2:$L$11126,"&gt;0",'MASTER TT'!$AM$2:$AM$11126,"SEP-DEC 2025")</f>
        <v>0</v>
      </c>
      <c r="L225" s="378" t="e">
        <f t="shared" si="1"/>
        <v>#VALUE!</v>
      </c>
      <c r="M225" s="379">
        <f>SUMIFS('MASTER TT'!$J$2:$J$1126,'MASTER TT'!$I$2:$I$1126,A225:A10266,'MASTER TT'!$L$2:$L$1126,"&gt;0",'MASTER TT'!$AM$2:$AM$1126,"JAN-APRIL 2025",'MASTER TT'!$AC$2:$AC$1126,"SOT")</f>
        <v>0</v>
      </c>
      <c r="N225" s="379">
        <f>SUMIFS('MASTER TT'!$J$2:$J$1126,'MASTER TT'!$I$2:$I$1126,A225:A10266,'MASTER TT'!$L$2:$L$1126,"&gt;0",'MASTER TT'!$AM$2:$AM$1126,"JAN-APRIL 2025",'MASTER TT'!$AC$2:$AC$1126,"SOB")</f>
        <v>0</v>
      </c>
      <c r="O225" s="379">
        <f>SUMIFS('MASTER TT'!$J$2:$J$1126,'MASTER TT'!$I$2:$I$1126,A225:A10266,'MASTER TT'!$L$2:$L$1126,"&gt;0",'MASTER TT'!$AM$2:$AM$1126,"JAN-APRIL 2025",'MASTER TT'!$AC$2:$AC$1126,"SEASS")</f>
        <v>0</v>
      </c>
      <c r="P225" s="379">
        <f>SUMIFS('MASTER TT'!$J$2:$J$1126,'MASTER TT'!$I$2:$I$1126,A225:A10266,'MASTER TT'!$L$2:$L$1126,"&gt;0",'MASTER TT'!$AM$2:$AM$1126,"JAN-APRIL 2025",'MASTER TT'!$AC$2:$AC$1126,"PTTI")</f>
        <v>0</v>
      </c>
      <c r="Q225" s="381">
        <f>SUMIF('MASTER TT'!$I$1:$I$5897,$A$1:$A$721,'MASTER TT'!$O$1:$O$5897)</f>
        <v>0</v>
      </c>
      <c r="R225" s="381">
        <f>SUMIF('MASTER TT'!$I$1:$I$5897,$A$1:$A$721,'MASTER TT'!$N$1:$N$5897)</f>
        <v>0</v>
      </c>
      <c r="S225" s="381">
        <f>SUMIF('MASTER TT'!$I$1:$I$5897,$A$1:$A$721,'MASTER TT'!$Q$1:$Q$5897)</f>
        <v>0</v>
      </c>
      <c r="T225" s="381">
        <f>SUMIF('MASTER TT'!$I$1:$I$5897,$A$1:$A$721,'MASTER TT'!$S$1:$S$5897)</f>
        <v>0</v>
      </c>
      <c r="U225" s="381">
        <f>SUMIF('MASTER TT'!$I$1:$I$5897,$A$1:$A$721,'MASTER TT'!$R$1:$R$5897)</f>
        <v>0</v>
      </c>
      <c r="V225" s="381">
        <f>SUMIF('MASTER TT'!$I$1:$I$5897,$A$1:$A$721,'MASTER TT'!$T$1:$T$5897)</f>
        <v>0</v>
      </c>
      <c r="W225" s="381">
        <f>SUMIF('MASTER TT'!$I$1:$I$5897,$A$1:$A$721,'MASTER TT'!$U$1:$U$5897)</f>
        <v>0</v>
      </c>
      <c r="X225" s="381">
        <f>SUMIF('MASTER TT'!$I$1:$I$5897,$A$1:$A$721,'MASTER TT'!$W$1:$W$5897)</f>
        <v>0</v>
      </c>
      <c r="Y225" s="381">
        <f>SUMIF('MASTER TT'!$I$1:$I$5897,$A$1:$A$721,'MASTER TT'!$X$1:$X$5897)</f>
        <v>0</v>
      </c>
      <c r="Z225" s="381">
        <f>SUMIF('MASTER TT'!$I$1:$I$5897,$A$1:$A$721,'MASTER TT'!$Y$1:$Y$5897)</f>
        <v>0</v>
      </c>
      <c r="AA225" s="381">
        <f>SUMIF('MASTER TT'!$I$1:$I$5897,$A$1:$A$721,'MASTER TT'!$Z$1:$Z$5897)</f>
        <v>0</v>
      </c>
      <c r="AB225" s="381">
        <f>SUMIF('MASTER TT'!$I$1:$I$5905,$A$1:$A$721,'MASTER TT'!$V$1:$V$5905)</f>
        <v>0</v>
      </c>
      <c r="AC225" s="381">
        <f>SUMIF('MASTER TT'!$I$1:$I$5905,$A$1:$A$721,'MASTER TT'!$AB$1:$AB$5905)</f>
        <v>0</v>
      </c>
      <c r="AD225" s="381">
        <f>SUMIF('MASTER TT'!$I$1:$I$5905,$A$1:$A$721,'MASTER TT'!$P$1:$P$5905)</f>
        <v>0</v>
      </c>
      <c r="AE225" s="381">
        <f t="shared" si="2"/>
        <v>0</v>
      </c>
      <c r="AF225" s="382" t="e">
        <f t="shared" si="13"/>
        <v>#REF!</v>
      </c>
      <c r="AG225" s="383"/>
    </row>
    <row r="226" spans="1:33" ht="14.25" customHeight="1">
      <c r="A226" s="374" t="s">
        <v>4127</v>
      </c>
      <c r="B226" s="375" t="str">
        <f>VLOOKUP($A$2:$A$1749,'ENTER STAFF #S HERE'!$A$1:$B$5073,2,FALSE)</f>
        <v>C1318</v>
      </c>
      <c r="C226" s="374" t="s">
        <v>6583</v>
      </c>
      <c r="D226" s="374" t="s">
        <v>460</v>
      </c>
      <c r="E226" s="388"/>
      <c r="F226" s="388"/>
      <c r="G226" s="374" t="s">
        <v>6585</v>
      </c>
      <c r="H226" s="377">
        <f t="shared" si="0"/>
        <v>90</v>
      </c>
      <c r="I226" s="378" t="e">
        <f>SUMIFS('MASTER TT'!$J$2:$J$11126,'MASTER TT'!$I$2:$I$1126,A226:A18602,'MASTER TT'!$L$2:$L$11126,"&gt;0",'MASTER TT'!$AM$2:$AM$11126,"JAN-APRIL 2026")</f>
        <v>#VALUE!</v>
      </c>
      <c r="J226" s="378">
        <f>SUMIFS('MASTER TT'!$J$2:$J$11126,'MASTER TT'!$I$2:$I$11126,A226:A10266,'MASTER TT'!$L$2:$L$11126,"&gt;0",'MASTER TT'!$AM$2:$AM$11126,"MAY-AUG 2025")</f>
        <v>0</v>
      </c>
      <c r="K226" s="378">
        <f>SUMIFS('MASTER TT'!$J$2:$J$11126,'MASTER TT'!$I$2:$I$11126,A226:A10266,'MASTER TT'!$L$2:$L$11126,"&gt;0",'MASTER TT'!$AM$2:$AM$11126,"SEP-DEC 2025")</f>
        <v>0</v>
      </c>
      <c r="L226" s="378" t="e">
        <f t="shared" si="1"/>
        <v>#VALUE!</v>
      </c>
      <c r="M226" s="379">
        <f>SUMIFS('MASTER TT'!$J$2:$J$1126,'MASTER TT'!$I$2:$I$1126,A226:A10267,'MASTER TT'!$L$2:$L$1126,"&gt;0",'MASTER TT'!$AM$2:$AM$1126,"JAN-APRIL 2025",'MASTER TT'!$AC$2:$AC$1126,"SOT")</f>
        <v>0</v>
      </c>
      <c r="N226" s="379">
        <f>SUMIFS('MASTER TT'!$J$2:$J$1126,'MASTER TT'!$I$2:$I$1126,A226:A10267,'MASTER TT'!$L$2:$L$1126,"&gt;0",'MASTER TT'!$AM$2:$AM$1126,"JAN-APRIL 2025",'MASTER TT'!$AC$2:$AC$1126,"SOB")</f>
        <v>0</v>
      </c>
      <c r="O226" s="379">
        <f>SUMIFS('MASTER TT'!$J$2:$J$1126,'MASTER TT'!$I$2:$I$1126,A226:A10267,'MASTER TT'!$L$2:$L$1126,"&gt;0",'MASTER TT'!$AM$2:$AM$1126,"JAN-APRIL 2025",'MASTER TT'!$AC$2:$AC$1126,"SEASS")</f>
        <v>0</v>
      </c>
      <c r="P226" s="379">
        <f>SUMIFS('MASTER TT'!$J$2:$J$1126,'MASTER TT'!$I$2:$I$1126,A226:A10267,'MASTER TT'!$L$2:$L$1126,"&gt;0",'MASTER TT'!$AM$2:$AM$1126,"JAN-APRIL 2025",'MASTER TT'!$AC$2:$AC$1126,"PTTI")</f>
        <v>0</v>
      </c>
      <c r="Q226" s="381">
        <f>SUMIF('MASTER TT'!$I$1:$I$5897,$A$1:$A$721,'MASTER TT'!$O$1:$O$5897)</f>
        <v>0</v>
      </c>
      <c r="R226" s="381">
        <f>SUMIF('MASTER TT'!$I$1:$I$5897,$A$1:$A$721,'MASTER TT'!$N$1:$N$5897)</f>
        <v>0</v>
      </c>
      <c r="S226" s="381">
        <f>SUMIF('MASTER TT'!$I$1:$I$5897,$A$1:$A$721,'MASTER TT'!$Q$1:$Q$5897)</f>
        <v>0</v>
      </c>
      <c r="T226" s="381">
        <f>SUMIF('MASTER TT'!$I$1:$I$5897,$A$1:$A$721,'MASTER TT'!$S$1:$S$5897)</f>
        <v>0</v>
      </c>
      <c r="U226" s="381">
        <f>SUMIF('MASTER TT'!$I$1:$I$5897,$A$1:$A$721,'MASTER TT'!$R$1:$R$5897)</f>
        <v>0</v>
      </c>
      <c r="V226" s="381">
        <f>SUMIF('MASTER TT'!$I$1:$I$5897,$A$1:$A$721,'MASTER TT'!$T$1:$T$5897)</f>
        <v>0</v>
      </c>
      <c r="W226" s="381">
        <f>SUMIF('MASTER TT'!$I$1:$I$5897,$A$1:$A$721,'MASTER TT'!$U$1:$U$5897)</f>
        <v>0</v>
      </c>
      <c r="X226" s="381">
        <f>SUMIF('MASTER TT'!$I$1:$I$5897,$A$1:$A$721,'MASTER TT'!$W$1:$W$5897)</f>
        <v>0</v>
      </c>
      <c r="Y226" s="381">
        <f>SUMIF('MASTER TT'!$I$1:$I$5897,$A$1:$A$721,'MASTER TT'!$X$1:$X$5897)</f>
        <v>0</v>
      </c>
      <c r="Z226" s="381">
        <f>SUMIF('MASTER TT'!$I$1:$I$5897,$A$1:$A$721,'MASTER TT'!$Y$1:$Y$5897)</f>
        <v>0</v>
      </c>
      <c r="AA226" s="381">
        <f>SUMIF('MASTER TT'!$I$1:$I$5897,$A$1:$A$721,'MASTER TT'!$Z$1:$Z$5897)</f>
        <v>0</v>
      </c>
      <c r="AB226" s="381">
        <f>SUMIF('MASTER TT'!$I$1:$I$5905,$A$1:$A$721,'MASTER TT'!$V$1:$V$5905)</f>
        <v>0</v>
      </c>
      <c r="AC226" s="381">
        <f>SUMIF('MASTER TT'!$I$1:$I$5905,$A$1:$A$721,'MASTER TT'!$AB$1:$AB$5905)</f>
        <v>0</v>
      </c>
      <c r="AD226" s="381">
        <f>SUMIF('MASTER TT'!$I$1:$I$5905,$A$1:$A$721,'MASTER TT'!$P$1:$P$5905)</f>
        <v>0</v>
      </c>
      <c r="AE226" s="381">
        <f t="shared" si="2"/>
        <v>0</v>
      </c>
      <c r="AF226" s="382" t="e">
        <f t="shared" si="13"/>
        <v>#REF!</v>
      </c>
      <c r="AG226" s="383"/>
    </row>
    <row r="227" spans="1:33" ht="14.25" customHeight="1">
      <c r="A227" s="374" t="s">
        <v>4382</v>
      </c>
      <c r="B227" s="375" t="str">
        <f>VLOOKUP($A$2:$A$1749,'ENTER STAFF #S HERE'!$A$1:$B$5073,2,FALSE)</f>
        <v>C1912</v>
      </c>
      <c r="C227" s="374" t="s">
        <v>6586</v>
      </c>
      <c r="D227" s="374" t="s">
        <v>6591</v>
      </c>
      <c r="E227" s="384" t="s">
        <v>5640</v>
      </c>
      <c r="F227" s="384" t="s">
        <v>6610</v>
      </c>
      <c r="G227" s="374" t="s">
        <v>5663</v>
      </c>
      <c r="H227" s="377">
        <f t="shared" si="0"/>
        <v>48</v>
      </c>
      <c r="I227" s="378" t="e">
        <f>SUMIFS('MASTER TT'!$J$2:$J$11126,'MASTER TT'!$I$2:$I$1126,A227:A18603,'MASTER TT'!$L$2:$L$11126,"&gt;0",'MASTER TT'!$AM$2:$AM$11126,"JAN-APRIL 2026")</f>
        <v>#VALUE!</v>
      </c>
      <c r="J227" s="378">
        <f>SUMIFS('MASTER TT'!$J$2:$J$11126,'MASTER TT'!$I$2:$I$11126,A227:A10267,'MASTER TT'!$L$2:$L$11126,"&gt;0",'MASTER TT'!$AM$2:$AM$11126,"MAY-AUG 2025")</f>
        <v>0</v>
      </c>
      <c r="K227" s="378">
        <f>SUMIFS('MASTER TT'!$J$2:$J$11126,'MASTER TT'!$I$2:$I$11126,A227:A10267,'MASTER TT'!$L$2:$L$11126,"&gt;0",'MASTER TT'!$AM$2:$AM$11126,"SEP-DEC 2025")</f>
        <v>0</v>
      </c>
      <c r="L227" s="378" t="e">
        <f t="shared" si="1"/>
        <v>#VALUE!</v>
      </c>
      <c r="M227" s="379">
        <f>SUMIFS('MASTER TT'!$J$2:$J$1126,'MASTER TT'!$I$2:$I$1126,A227:A10268,'MASTER TT'!$L$2:$L$1126,"&gt;0",'MASTER TT'!$AM$2:$AM$1126,"JAN-APRIL 2025",'MASTER TT'!$AC$2:$AC$1126,"SOT")</f>
        <v>0</v>
      </c>
      <c r="N227" s="379">
        <f>SUMIFS('MASTER TT'!$J$2:$J$1126,'MASTER TT'!$I$2:$I$1126,A227:A10268,'MASTER TT'!$L$2:$L$1126,"&gt;0",'MASTER TT'!$AM$2:$AM$1126,"JAN-APRIL 2025",'MASTER TT'!$AC$2:$AC$1126,"SOB")</f>
        <v>0</v>
      </c>
      <c r="O227" s="379">
        <f>SUMIFS('MASTER TT'!$J$2:$J$1126,'MASTER TT'!$I$2:$I$1126,A227:A10268,'MASTER TT'!$L$2:$L$1126,"&gt;0",'MASTER TT'!$AM$2:$AM$1126,"JAN-APRIL 2025",'MASTER TT'!$AC$2:$AC$1126,"SEASS")</f>
        <v>0</v>
      </c>
      <c r="P227" s="379">
        <f>SUMIFS('MASTER TT'!$J$2:$J$1126,'MASTER TT'!$I$2:$I$1126,A227:A10268,'MASTER TT'!$L$2:$L$1126,"&gt;0",'MASTER TT'!$AM$2:$AM$1126,"JAN-APRIL 2025",'MASTER TT'!$AC$2:$AC$1126,"PTTI")</f>
        <v>0</v>
      </c>
      <c r="Q227" s="381">
        <f>SUMIF('MASTER TT'!$I$1:$I$5897,$A$1:$A$721,'MASTER TT'!$O$1:$O$5897)</f>
        <v>0</v>
      </c>
      <c r="R227" s="381">
        <f>SUMIF('MASTER TT'!$I$1:$I$5897,$A$1:$A$721,'MASTER TT'!$N$1:$N$5897)</f>
        <v>0</v>
      </c>
      <c r="S227" s="381">
        <f>SUMIF('MASTER TT'!$I$1:$I$5897,$A$1:$A$721,'MASTER TT'!$Q$1:$Q$5897)</f>
        <v>0</v>
      </c>
      <c r="T227" s="381">
        <f>SUMIF('MASTER TT'!$I$1:$I$5897,$A$1:$A$721,'MASTER TT'!$S$1:$S$5897)</f>
        <v>0</v>
      </c>
      <c r="U227" s="381">
        <f>SUMIF('MASTER TT'!$I$1:$I$5897,$A$1:$A$721,'MASTER TT'!$R$1:$R$5897)</f>
        <v>0</v>
      </c>
      <c r="V227" s="381">
        <f>SUMIF('MASTER TT'!$I$1:$I$5897,$A$1:$A$721,'MASTER TT'!$T$1:$T$5897)</f>
        <v>0</v>
      </c>
      <c r="W227" s="381">
        <f>SUMIF('MASTER TT'!$I$1:$I$5897,$A$1:$A$721,'MASTER TT'!$U$1:$U$5897)</f>
        <v>0</v>
      </c>
      <c r="X227" s="381">
        <f>SUMIF('MASTER TT'!$I$1:$I$5897,$A$1:$A$721,'MASTER TT'!$W$1:$W$5897)</f>
        <v>0</v>
      </c>
      <c r="Y227" s="381">
        <f>SUMIF('MASTER TT'!$I$1:$I$5897,$A$1:$A$721,'MASTER TT'!$X$1:$X$5897)</f>
        <v>0</v>
      </c>
      <c r="Z227" s="381">
        <f>SUMIF('MASTER TT'!$I$1:$I$5897,$A$1:$A$721,'MASTER TT'!$Y$1:$Y$5897)</f>
        <v>0</v>
      </c>
      <c r="AA227" s="381">
        <f>SUMIF('MASTER TT'!$I$1:$I$5897,$A$1:$A$721,'MASTER TT'!$Z$1:$Z$5897)</f>
        <v>0</v>
      </c>
      <c r="AB227" s="381">
        <f>SUMIF('MASTER TT'!$I$1:$I$5905,$A$1:$A$721,'MASTER TT'!$V$1:$V$5905)</f>
        <v>0</v>
      </c>
      <c r="AC227" s="381">
        <f>SUMIF('MASTER TT'!$I$1:$I$5905,$A$1:$A$721,'MASTER TT'!$AB$1:$AB$5905)</f>
        <v>0</v>
      </c>
      <c r="AD227" s="381">
        <f>SUMIF('MASTER TT'!$I$1:$I$5905,$A$1:$A$721,'MASTER TT'!$P$1:$P$5905)</f>
        <v>0</v>
      </c>
      <c r="AE227" s="381">
        <f t="shared" si="2"/>
        <v>0</v>
      </c>
      <c r="AF227" s="382" t="e">
        <f t="shared" si="13"/>
        <v>#REF!</v>
      </c>
      <c r="AG227" s="383"/>
    </row>
    <row r="228" spans="1:33" ht="14.25" customHeight="1">
      <c r="A228" s="374" t="s">
        <v>4035</v>
      </c>
      <c r="B228" s="375" t="str">
        <f>VLOOKUP($A$2:$A$1749,'ENTER STAFF #S HERE'!$A$1:$B$5073,2,FALSE)</f>
        <v>C1030</v>
      </c>
      <c r="C228" s="374" t="s">
        <v>6586</v>
      </c>
      <c r="D228" s="374" t="s">
        <v>6587</v>
      </c>
      <c r="E228" s="384" t="s">
        <v>6594</v>
      </c>
      <c r="F228" s="384" t="s">
        <v>6639</v>
      </c>
      <c r="G228" s="374" t="s">
        <v>5663</v>
      </c>
      <c r="H228" s="377">
        <f t="shared" si="0"/>
        <v>48</v>
      </c>
      <c r="I228" s="378" t="e">
        <f>SUMIFS('MASTER TT'!$J$2:$J$11126,'MASTER TT'!$I$2:$I$1126,A228:A18604,'MASTER TT'!$L$2:$L$11126,"&gt;0",'MASTER TT'!$AM$2:$AM$11126,"JAN-APRIL 2026")</f>
        <v>#VALUE!</v>
      </c>
      <c r="J228" s="378">
        <f>SUMIFS('MASTER TT'!$J$2:$J$11126,'MASTER TT'!$I$2:$I$11126,A228:A10268,'MASTER TT'!$L$2:$L$11126,"&gt;0",'MASTER TT'!$AM$2:$AM$11126,"MAY-AUG 2025")</f>
        <v>0</v>
      </c>
      <c r="K228" s="378">
        <f>SUMIFS('MASTER TT'!$J$2:$J$11126,'MASTER TT'!$I$2:$I$11126,A228:A10268,'MASTER TT'!$L$2:$L$11126,"&gt;0",'MASTER TT'!$AM$2:$AM$11126,"SEP-DEC 2025")</f>
        <v>0</v>
      </c>
      <c r="L228" s="378" t="e">
        <f t="shared" si="1"/>
        <v>#VALUE!</v>
      </c>
      <c r="M228" s="379">
        <f>SUMIFS('MASTER TT'!$J$2:$J$1126,'MASTER TT'!$I$2:$I$1126,A228:A10269,'MASTER TT'!$L$2:$L$1126,"&gt;0",'MASTER TT'!$AM$2:$AM$1126,"JAN-APRIL 2025",'MASTER TT'!$AC$2:$AC$1126,"SOT")</f>
        <v>0</v>
      </c>
      <c r="N228" s="379">
        <f>SUMIFS('MASTER TT'!$J$2:$J$1126,'MASTER TT'!$I$2:$I$1126,A228:A10269,'MASTER TT'!$L$2:$L$1126,"&gt;0",'MASTER TT'!$AM$2:$AM$1126,"JAN-APRIL 2025",'MASTER TT'!$AC$2:$AC$1126,"SOB")</f>
        <v>0</v>
      </c>
      <c r="O228" s="379">
        <f>SUMIFS('MASTER TT'!$J$2:$J$1126,'MASTER TT'!$I$2:$I$1126,A228:A10269,'MASTER TT'!$L$2:$L$1126,"&gt;0",'MASTER TT'!$AM$2:$AM$1126,"JAN-APRIL 2025",'MASTER TT'!$AC$2:$AC$1126,"SEASS")</f>
        <v>0</v>
      </c>
      <c r="P228" s="379">
        <f>SUMIFS('MASTER TT'!$J$2:$J$1126,'MASTER TT'!$I$2:$I$1126,A228:A10269,'MASTER TT'!$L$2:$L$1126,"&gt;0",'MASTER TT'!$AM$2:$AM$1126,"JAN-APRIL 2025",'MASTER TT'!$AC$2:$AC$1126,"PTTI")</f>
        <v>0</v>
      </c>
      <c r="Q228" s="381">
        <f>SUMIF('MASTER TT'!$I$1:$I$5897,$A$1:$A$721,'MASTER TT'!$O$1:$O$5897)</f>
        <v>0</v>
      </c>
      <c r="R228" s="381">
        <f>SUMIF('MASTER TT'!$I$1:$I$5897,$A$1:$A$721,'MASTER TT'!$N$1:$N$5897)</f>
        <v>0</v>
      </c>
      <c r="S228" s="381">
        <f>SUMIF('MASTER TT'!$I$1:$I$5897,$A$1:$A$721,'MASTER TT'!$Q$1:$Q$5897)</f>
        <v>0</v>
      </c>
      <c r="T228" s="381">
        <f>SUMIF('MASTER TT'!$I$1:$I$5897,$A$1:$A$721,'MASTER TT'!$S$1:$S$5897)</f>
        <v>0</v>
      </c>
      <c r="U228" s="381">
        <f>SUMIF('MASTER TT'!$I$1:$I$5897,$A$1:$A$721,'MASTER TT'!$R$1:$R$5897)</f>
        <v>0</v>
      </c>
      <c r="V228" s="381">
        <f>SUMIF('MASTER TT'!$I$1:$I$5897,$A$1:$A$721,'MASTER TT'!$T$1:$T$5897)</f>
        <v>0</v>
      </c>
      <c r="W228" s="381">
        <f>SUMIF('MASTER TT'!$I$1:$I$5897,$A$1:$A$721,'MASTER TT'!$U$1:$U$5897)</f>
        <v>0</v>
      </c>
      <c r="X228" s="381">
        <f>SUMIF('MASTER TT'!$I$1:$I$5897,$A$1:$A$721,'MASTER TT'!$W$1:$W$5897)</f>
        <v>0</v>
      </c>
      <c r="Y228" s="381">
        <f>SUMIF('MASTER TT'!$I$1:$I$5897,$A$1:$A$721,'MASTER TT'!$X$1:$X$5897)</f>
        <v>0</v>
      </c>
      <c r="Z228" s="381">
        <f>SUMIF('MASTER TT'!$I$1:$I$5897,$A$1:$A$721,'MASTER TT'!$Y$1:$Y$5897)</f>
        <v>0</v>
      </c>
      <c r="AA228" s="381">
        <f>SUMIF('MASTER TT'!$I$1:$I$5897,$A$1:$A$721,'MASTER TT'!$Z$1:$Z$5897)</f>
        <v>0</v>
      </c>
      <c r="AB228" s="381">
        <f>SUMIF('MASTER TT'!$I$1:$I$5905,$A$1:$A$721,'MASTER TT'!$V$1:$V$5905)</f>
        <v>0</v>
      </c>
      <c r="AC228" s="381">
        <f>SUMIF('MASTER TT'!$I$1:$I$5905,$A$1:$A$721,'MASTER TT'!$AB$1:$AB$5905)</f>
        <v>0</v>
      </c>
      <c r="AD228" s="381">
        <f>SUMIF('MASTER TT'!$I$1:$I$5905,$A$1:$A$721,'MASTER TT'!$P$1:$P$5905)</f>
        <v>0</v>
      </c>
      <c r="AE228" s="381">
        <f t="shared" si="2"/>
        <v>0</v>
      </c>
      <c r="AF228" s="382" t="e">
        <f t="shared" si="13"/>
        <v>#REF!</v>
      </c>
      <c r="AG228" s="383"/>
    </row>
    <row r="229" spans="1:33" ht="14.25" customHeight="1">
      <c r="A229" s="374" t="s">
        <v>4189</v>
      </c>
      <c r="B229" s="375" t="str">
        <f>VLOOKUP($A$2:$A$1749,'ENTER STAFF #S HERE'!$A$1:$B$5073,2,FALSE)</f>
        <v>C1868</v>
      </c>
      <c r="C229" s="374" t="s">
        <v>6586</v>
      </c>
      <c r="D229" s="374" t="s">
        <v>6587</v>
      </c>
      <c r="E229" s="384" t="s">
        <v>5680</v>
      </c>
      <c r="F229" s="384" t="s">
        <v>6589</v>
      </c>
      <c r="G229" s="374" t="s">
        <v>5663</v>
      </c>
      <c r="H229" s="377">
        <f t="shared" si="0"/>
        <v>48</v>
      </c>
      <c r="I229" s="378" t="e">
        <f>SUMIFS('MASTER TT'!$J$2:$J$11126,'MASTER TT'!$I$2:$I$1126,A229:A18605,'MASTER TT'!$L$2:$L$11126,"&gt;0",'MASTER TT'!$AM$2:$AM$11126,"JAN-APRIL 2026")</f>
        <v>#VALUE!</v>
      </c>
      <c r="J229" s="378">
        <f>SUMIFS('MASTER TT'!$J$2:$J$11126,'MASTER TT'!$I$2:$I$11126,A229:A10269,'MASTER TT'!$L$2:$L$11126,"&gt;0",'MASTER TT'!$AM$2:$AM$11126,"MAY-AUG 2025")</f>
        <v>0</v>
      </c>
      <c r="K229" s="378">
        <f>SUMIFS('MASTER TT'!$J$2:$J$11126,'MASTER TT'!$I$2:$I$11126,A229:A10269,'MASTER TT'!$L$2:$L$11126,"&gt;0",'MASTER TT'!$AM$2:$AM$11126,"SEP-DEC 2025")</f>
        <v>0</v>
      </c>
      <c r="L229" s="378" t="e">
        <f t="shared" si="1"/>
        <v>#VALUE!</v>
      </c>
      <c r="M229" s="379">
        <f>SUMIFS('MASTER TT'!$J$2:$J$1126,'MASTER TT'!$I$2:$I$1126,A229:A10270,'MASTER TT'!$L$2:$L$1126,"&gt;0",'MASTER TT'!$AM$2:$AM$1126,"JAN-APRIL 2025",'MASTER TT'!$AC$2:$AC$1126,"SOT")</f>
        <v>0</v>
      </c>
      <c r="N229" s="379">
        <f>SUMIFS('MASTER TT'!$J$2:$J$1126,'MASTER TT'!$I$2:$I$1126,A229:A10270,'MASTER TT'!$L$2:$L$1126,"&gt;0",'MASTER TT'!$AM$2:$AM$1126,"JAN-APRIL 2025",'MASTER TT'!$AC$2:$AC$1126,"SOB")</f>
        <v>0</v>
      </c>
      <c r="O229" s="379">
        <f>SUMIFS('MASTER TT'!$J$2:$J$1126,'MASTER TT'!$I$2:$I$1126,A229:A10270,'MASTER TT'!$L$2:$L$1126,"&gt;0",'MASTER TT'!$AM$2:$AM$1126,"JAN-APRIL 2025",'MASTER TT'!$AC$2:$AC$1126,"SEASS")</f>
        <v>0</v>
      </c>
      <c r="P229" s="379">
        <f>SUMIFS('MASTER TT'!$J$2:$J$1126,'MASTER TT'!$I$2:$I$1126,A229:A10270,'MASTER TT'!$L$2:$L$1126,"&gt;0",'MASTER TT'!$AM$2:$AM$1126,"JAN-APRIL 2025",'MASTER TT'!$AC$2:$AC$1126,"PTTI")</f>
        <v>0</v>
      </c>
      <c r="Q229" s="381">
        <f>SUMIF('MASTER TT'!$I$1:$I$5897,$A$1:$A$721,'MASTER TT'!$O$1:$O$5897)</f>
        <v>0</v>
      </c>
      <c r="R229" s="381">
        <f>SUMIF('MASTER TT'!$I$1:$I$5897,$A$1:$A$721,'MASTER TT'!$N$1:$N$5897)</f>
        <v>0</v>
      </c>
      <c r="S229" s="381">
        <f>SUMIF('MASTER TT'!$I$1:$I$5897,$A$1:$A$721,'MASTER TT'!$Q$1:$Q$5897)</f>
        <v>0</v>
      </c>
      <c r="T229" s="381">
        <f>SUMIF('MASTER TT'!$I$1:$I$5897,$A$1:$A$721,'MASTER TT'!$S$1:$S$5897)</f>
        <v>0</v>
      </c>
      <c r="U229" s="381">
        <f>SUMIF('MASTER TT'!$I$1:$I$5897,$A$1:$A$721,'MASTER TT'!$R$1:$R$5897)</f>
        <v>0</v>
      </c>
      <c r="V229" s="381">
        <f>SUMIF('MASTER TT'!$I$1:$I$5897,$A$1:$A$721,'MASTER TT'!$T$1:$T$5897)</f>
        <v>0</v>
      </c>
      <c r="W229" s="381">
        <f>SUMIF('MASTER TT'!$I$1:$I$5897,$A$1:$A$721,'MASTER TT'!$U$1:$U$5897)</f>
        <v>0</v>
      </c>
      <c r="X229" s="381">
        <f>SUMIF('MASTER TT'!$I$1:$I$5897,$A$1:$A$721,'MASTER TT'!$W$1:$W$5897)</f>
        <v>0</v>
      </c>
      <c r="Y229" s="381">
        <f>SUMIF('MASTER TT'!$I$1:$I$5897,$A$1:$A$721,'MASTER TT'!$X$1:$X$5897)</f>
        <v>0</v>
      </c>
      <c r="Z229" s="381">
        <f>SUMIF('MASTER TT'!$I$1:$I$5897,$A$1:$A$721,'MASTER TT'!$Y$1:$Y$5897)</f>
        <v>0</v>
      </c>
      <c r="AA229" s="381">
        <f>SUMIF('MASTER TT'!$I$1:$I$5897,$A$1:$A$721,'MASTER TT'!$Z$1:$Z$5897)</f>
        <v>0</v>
      </c>
      <c r="AB229" s="381">
        <f>SUMIF('MASTER TT'!$I$1:$I$5905,$A$1:$A$721,'MASTER TT'!$V$1:$V$5905)</f>
        <v>0</v>
      </c>
      <c r="AC229" s="381">
        <f>SUMIF('MASTER TT'!$I$1:$I$5905,$A$1:$A$721,'MASTER TT'!$AB$1:$AB$5905)</f>
        <v>0</v>
      </c>
      <c r="AD229" s="381">
        <f>SUMIF('MASTER TT'!$I$1:$I$5905,$A$1:$A$721,'MASTER TT'!$P$1:$P$5905)</f>
        <v>0</v>
      </c>
      <c r="AE229" s="381">
        <f t="shared" si="2"/>
        <v>0</v>
      </c>
      <c r="AF229" s="382"/>
      <c r="AG229" s="383"/>
    </row>
    <row r="230" spans="1:33" ht="14.25" customHeight="1">
      <c r="A230" s="374" t="s">
        <v>3351</v>
      </c>
      <c r="B230" s="375">
        <f>VLOOKUP($A$2:$A$1749,'ENTER STAFF #S HERE'!$A$1:$B$5073,2,FALSE)</f>
        <v>149</v>
      </c>
      <c r="C230" s="374" t="s">
        <v>6586</v>
      </c>
      <c r="D230" s="374" t="s">
        <v>6591</v>
      </c>
      <c r="E230" s="374" t="s">
        <v>6598</v>
      </c>
      <c r="F230" s="374" t="s">
        <v>6640</v>
      </c>
      <c r="G230" s="374" t="s">
        <v>63</v>
      </c>
      <c r="H230" s="377">
        <f t="shared" si="0"/>
        <v>72</v>
      </c>
      <c r="I230" s="378" t="e">
        <f>SUMIFS('MASTER TT'!$J$2:$J$11126,'MASTER TT'!$I$2:$I$1126,A230:A18606,'MASTER TT'!$L$2:$L$11126,"&gt;0",'MASTER TT'!$AM$2:$AM$11126,"JAN-APRIL 2026")</f>
        <v>#VALUE!</v>
      </c>
      <c r="J230" s="378">
        <f>SUMIFS('MASTER TT'!$J$2:$J$11126,'MASTER TT'!$I$2:$I$11126,A230:A10270,'MASTER TT'!$L$2:$L$11126,"&gt;0",'MASTER TT'!$AM$2:$AM$11126,"MAY-AUG 2025")</f>
        <v>0</v>
      </c>
      <c r="K230" s="378">
        <f>SUMIFS('MASTER TT'!$J$2:$J$11126,'MASTER TT'!$I$2:$I$11126,A230:A10270,'MASTER TT'!$L$2:$L$11126,"&gt;0",'MASTER TT'!$AM$2:$AM$11126,"SEP-DEC 2025")</f>
        <v>0</v>
      </c>
      <c r="L230" s="378" t="e">
        <f t="shared" si="1"/>
        <v>#VALUE!</v>
      </c>
      <c r="M230" s="379">
        <f>SUMIFS('MASTER TT'!$J$2:$J$1126,'MASTER TT'!$I$2:$I$1126,A230:A10271,'MASTER TT'!$L$2:$L$1126,"&gt;0",'MASTER TT'!$AM$2:$AM$1126,"JAN-APRIL 2025",'MASTER TT'!$AC$2:$AC$1126,"SOT")</f>
        <v>0</v>
      </c>
      <c r="N230" s="379">
        <f>SUMIFS('MASTER TT'!$J$2:$J$1126,'MASTER TT'!$I$2:$I$1126,A230:A10271,'MASTER TT'!$L$2:$L$1126,"&gt;0",'MASTER TT'!$AM$2:$AM$1126,"JAN-APRIL 2025",'MASTER TT'!$AC$2:$AC$1126,"SOB")</f>
        <v>0</v>
      </c>
      <c r="O230" s="379">
        <f>SUMIFS('MASTER TT'!$J$2:$J$1126,'MASTER TT'!$I$2:$I$1126,A230:A10271,'MASTER TT'!$L$2:$L$1126,"&gt;0",'MASTER TT'!$AM$2:$AM$1126,"JAN-APRIL 2025",'MASTER TT'!$AC$2:$AC$1126,"SEASS")</f>
        <v>0</v>
      </c>
      <c r="P230" s="379">
        <f>SUMIFS('MASTER TT'!$J$2:$J$1126,'MASTER TT'!$I$2:$I$1126,A230:A10271,'MASTER TT'!$L$2:$L$1126,"&gt;0",'MASTER TT'!$AM$2:$AM$1126,"JAN-APRIL 2025",'MASTER TT'!$AC$2:$AC$1126,"PTTI")</f>
        <v>0</v>
      </c>
      <c r="Q230" s="381">
        <f>SUMIF('MASTER TT'!$I$1:$I$5897,$A$1:$A$721,'MASTER TT'!$O$1:$O$5897)</f>
        <v>0</v>
      </c>
      <c r="R230" s="381">
        <f>SUMIF('MASTER TT'!$I$1:$I$5897,$A$1:$A$721,'MASTER TT'!$N$1:$N$5897)</f>
        <v>0</v>
      </c>
      <c r="S230" s="381">
        <f>SUMIF('MASTER TT'!$I$1:$I$5897,$A$1:$A$721,'MASTER TT'!$Q$1:$Q$5897)</f>
        <v>0</v>
      </c>
      <c r="T230" s="381">
        <f>SUMIF('MASTER TT'!$I$1:$I$5897,$A$1:$A$721,'MASTER TT'!$S$1:$S$5897)</f>
        <v>0</v>
      </c>
      <c r="U230" s="381">
        <f>SUMIF('MASTER TT'!$I$1:$I$5897,$A$1:$A$721,'MASTER TT'!$R$1:$R$5897)</f>
        <v>0</v>
      </c>
      <c r="V230" s="381">
        <f>SUMIF('MASTER TT'!$I$1:$I$5897,$A$1:$A$721,'MASTER TT'!$T$1:$T$5897)</f>
        <v>0</v>
      </c>
      <c r="W230" s="381">
        <f>SUMIF('MASTER TT'!$I$1:$I$5897,$A$1:$A$721,'MASTER TT'!$U$1:$U$5897)</f>
        <v>0</v>
      </c>
      <c r="X230" s="381">
        <f>SUMIF('MASTER TT'!$I$1:$I$5897,$A$1:$A$721,'MASTER TT'!$W$1:$W$5897)</f>
        <v>0</v>
      </c>
      <c r="Y230" s="381">
        <f>SUMIF('MASTER TT'!$I$1:$I$5897,$A$1:$A$721,'MASTER TT'!$X$1:$X$5897)</f>
        <v>0</v>
      </c>
      <c r="Z230" s="381">
        <f>SUMIF('MASTER TT'!$I$1:$I$5897,$A$1:$A$721,'MASTER TT'!$Y$1:$Y$5897)</f>
        <v>0</v>
      </c>
      <c r="AA230" s="381">
        <f>SUMIF('MASTER TT'!$I$1:$I$5897,$A$1:$A$721,'MASTER TT'!$Z$1:$Z$5897)</f>
        <v>0</v>
      </c>
      <c r="AB230" s="381">
        <f>SUMIF('MASTER TT'!$I$1:$I$5905,$A$1:$A$721,'MASTER TT'!$V$1:$V$5905)</f>
        <v>0</v>
      </c>
      <c r="AC230" s="381">
        <f>SUMIF('MASTER TT'!$I$1:$I$5905,$A$1:$A$721,'MASTER TT'!$AB$1:$AB$5905)</f>
        <v>0</v>
      </c>
      <c r="AD230" s="381">
        <f>SUMIF('MASTER TT'!$I$1:$I$5905,$A$1:$A$721,'MASTER TT'!$P$1:$P$5905)</f>
        <v>0</v>
      </c>
      <c r="AE230" s="381">
        <f t="shared" si="2"/>
        <v>0</v>
      </c>
      <c r="AF230" s="382" t="e">
        <f t="shared" ref="AF230:AF231" si="14">#REF!-SUM(Q230:AD230)</f>
        <v>#REF!</v>
      </c>
      <c r="AG230" s="383"/>
    </row>
    <row r="231" spans="1:33" ht="14.25" customHeight="1">
      <c r="A231" s="374" t="s">
        <v>5248</v>
      </c>
      <c r="B231" s="375" t="str">
        <f>VLOOKUP($A$2:$A$1749,'ENTER STAFF #S HERE'!$A$1:$B$5073,2,FALSE)</f>
        <v>C1754</v>
      </c>
      <c r="C231" s="374" t="s">
        <v>6586</v>
      </c>
      <c r="D231" s="374" t="s">
        <v>6595</v>
      </c>
      <c r="E231" s="384" t="s">
        <v>6072</v>
      </c>
      <c r="F231" s="384" t="s">
        <v>6641</v>
      </c>
      <c r="G231" s="374" t="s">
        <v>5663</v>
      </c>
      <c r="H231" s="377">
        <f t="shared" si="0"/>
        <v>48</v>
      </c>
      <c r="I231" s="378" t="e">
        <f>SUMIFS('MASTER TT'!$J$2:$J$11126,'MASTER TT'!$I$2:$I$1126,A231:A18607,'MASTER TT'!$L$2:$L$11126,"&gt;0",'MASTER TT'!$AM$2:$AM$11126,"JAN-APRIL 2026")</f>
        <v>#VALUE!</v>
      </c>
      <c r="J231" s="378">
        <f>SUMIFS('MASTER TT'!$J$2:$J$11126,'MASTER TT'!$I$2:$I$11126,A231:A10271,'MASTER TT'!$L$2:$L$11126,"&gt;0",'MASTER TT'!$AM$2:$AM$11126,"MAY-AUG 2025")</f>
        <v>0</v>
      </c>
      <c r="K231" s="378">
        <f>SUMIFS('MASTER TT'!$J$2:$J$11126,'MASTER TT'!$I$2:$I$11126,A231:A10271,'MASTER TT'!$L$2:$L$11126,"&gt;0",'MASTER TT'!$AM$2:$AM$11126,"SEP-DEC 2025")</f>
        <v>0</v>
      </c>
      <c r="L231" s="378" t="e">
        <f t="shared" si="1"/>
        <v>#VALUE!</v>
      </c>
      <c r="M231" s="379">
        <f>SUMIFS('MASTER TT'!$J$2:$J$1126,'MASTER TT'!$I$2:$I$1126,A231:A10272,'MASTER TT'!$L$2:$L$1126,"&gt;0",'MASTER TT'!$AM$2:$AM$1126,"JAN-APRIL 2025",'MASTER TT'!$AC$2:$AC$1126,"SOT")</f>
        <v>0</v>
      </c>
      <c r="N231" s="379">
        <f>SUMIFS('MASTER TT'!$J$2:$J$1126,'MASTER TT'!$I$2:$I$1126,A231:A10272,'MASTER TT'!$L$2:$L$1126,"&gt;0",'MASTER TT'!$AM$2:$AM$1126,"JAN-APRIL 2025",'MASTER TT'!$AC$2:$AC$1126,"SOB")</f>
        <v>0</v>
      </c>
      <c r="O231" s="379">
        <f>SUMIFS('MASTER TT'!$J$2:$J$1126,'MASTER TT'!$I$2:$I$1126,A231:A10272,'MASTER TT'!$L$2:$L$1126,"&gt;0",'MASTER TT'!$AM$2:$AM$1126,"JAN-APRIL 2025",'MASTER TT'!$AC$2:$AC$1126,"SEASS")</f>
        <v>0</v>
      </c>
      <c r="P231" s="379">
        <f>SUMIFS('MASTER TT'!$J$2:$J$1126,'MASTER TT'!$I$2:$I$1126,A231:A10272,'MASTER TT'!$L$2:$L$1126,"&gt;0",'MASTER TT'!$AM$2:$AM$1126,"JAN-APRIL 2025",'MASTER TT'!$AC$2:$AC$1126,"PTTI")</f>
        <v>0</v>
      </c>
      <c r="Q231" s="381">
        <f>SUMIF('MASTER TT'!$I$1:$I$5897,$A$1:$A$721,'MASTER TT'!$O$1:$O$5897)</f>
        <v>0</v>
      </c>
      <c r="R231" s="381">
        <f>SUMIF('MASTER TT'!$I$1:$I$5897,$A$1:$A$721,'MASTER TT'!$N$1:$N$5897)</f>
        <v>0</v>
      </c>
      <c r="S231" s="381">
        <f>SUMIF('MASTER TT'!$I$1:$I$5897,$A$1:$A$721,'MASTER TT'!$Q$1:$Q$5897)</f>
        <v>0</v>
      </c>
      <c r="T231" s="381">
        <f>SUMIF('MASTER TT'!$I$1:$I$5897,$A$1:$A$721,'MASTER TT'!$S$1:$S$5897)</f>
        <v>0</v>
      </c>
      <c r="U231" s="381">
        <f>SUMIF('MASTER TT'!$I$1:$I$5897,$A$1:$A$721,'MASTER TT'!$R$1:$R$5897)</f>
        <v>2</v>
      </c>
      <c r="V231" s="381">
        <f>SUMIF('MASTER TT'!$I$1:$I$5897,$A$1:$A$721,'MASTER TT'!$T$1:$T$5897)</f>
        <v>0</v>
      </c>
      <c r="W231" s="381">
        <f>SUMIF('MASTER TT'!$I$1:$I$5897,$A$1:$A$721,'MASTER TT'!$U$1:$U$5897)</f>
        <v>0</v>
      </c>
      <c r="X231" s="381">
        <f>SUMIF('MASTER TT'!$I$1:$I$5897,$A$1:$A$721,'MASTER TT'!$W$1:$W$5897)</f>
        <v>2</v>
      </c>
      <c r="Y231" s="381">
        <f>SUMIF('MASTER TT'!$I$1:$I$5897,$A$1:$A$721,'MASTER TT'!$X$1:$X$5897)</f>
        <v>0</v>
      </c>
      <c r="Z231" s="381">
        <f>SUMIF('MASTER TT'!$I$1:$I$5897,$A$1:$A$721,'MASTER TT'!$Y$1:$Y$5897)</f>
        <v>0</v>
      </c>
      <c r="AA231" s="381">
        <f>SUMIF('MASTER TT'!$I$1:$I$5897,$A$1:$A$721,'MASTER TT'!$Z$1:$Z$5897)</f>
        <v>0</v>
      </c>
      <c r="AB231" s="381">
        <f>SUMIF('MASTER TT'!$I$1:$I$5905,$A$1:$A$721,'MASTER TT'!$V$1:$V$5905)</f>
        <v>0</v>
      </c>
      <c r="AC231" s="381">
        <f>SUMIF('MASTER TT'!$I$1:$I$5905,$A$1:$A$721,'MASTER TT'!$AB$1:$AB$5905)</f>
        <v>0</v>
      </c>
      <c r="AD231" s="381">
        <f>SUMIF('MASTER TT'!$I$1:$I$5905,$A$1:$A$721,'MASTER TT'!$P$1:$P$5905)</f>
        <v>0</v>
      </c>
      <c r="AE231" s="381">
        <f t="shared" si="2"/>
        <v>4</v>
      </c>
      <c r="AF231" s="382" t="e">
        <f t="shared" si="14"/>
        <v>#REF!</v>
      </c>
      <c r="AG231" s="383"/>
    </row>
    <row r="232" spans="1:33" ht="14.25" customHeight="1">
      <c r="A232" s="385" t="s">
        <v>4280</v>
      </c>
      <c r="B232" s="375" t="str">
        <f>VLOOKUP($A$2:$A$1749,'ENTER STAFF #S HERE'!$A$1:$B$5073,2,FALSE)</f>
        <v>C1070</v>
      </c>
      <c r="C232" s="385" t="s">
        <v>6586</v>
      </c>
      <c r="D232" s="385" t="s">
        <v>6587</v>
      </c>
      <c r="E232" s="385" t="s">
        <v>5680</v>
      </c>
      <c r="F232" s="385" t="s">
        <v>6584</v>
      </c>
      <c r="G232" s="385" t="s">
        <v>63</v>
      </c>
      <c r="H232" s="377">
        <f t="shared" si="0"/>
        <v>72</v>
      </c>
      <c r="I232" s="378" t="e">
        <f>SUMIFS('MASTER TT'!$J$2:$J$11126,'MASTER TT'!$I$2:$I$1126,A232:A18608,'MASTER TT'!$L$2:$L$11126,"&gt;0",'MASTER TT'!$AM$2:$AM$11126,"JAN-APRIL 2026")</f>
        <v>#VALUE!</v>
      </c>
      <c r="J232" s="378">
        <f>SUMIFS('MASTER TT'!$J$2:$J$11126,'MASTER TT'!$I$2:$I$11126,A232:A10272,'MASTER TT'!$L$2:$L$11126,"&gt;0",'MASTER TT'!$AM$2:$AM$11126,"MAY-AUG 2025")</f>
        <v>0</v>
      </c>
      <c r="K232" s="378">
        <f>SUMIFS('MASTER TT'!$J$2:$J$11126,'MASTER TT'!$I$2:$I$11126,A232:A10272,'MASTER TT'!$L$2:$L$11126,"&gt;0",'MASTER TT'!$AM$2:$AM$11126,"SEP-DEC 2025")</f>
        <v>0</v>
      </c>
      <c r="L232" s="378" t="e">
        <f t="shared" si="1"/>
        <v>#VALUE!</v>
      </c>
      <c r="M232" s="379">
        <f>SUMIFS('MASTER TT'!$J$2:$J$1126,'MASTER TT'!$I$2:$I$1126,A232:A10273,'MASTER TT'!$L$2:$L$1126,"&gt;0",'MASTER TT'!$AM$2:$AM$1126,"JAN-APRIL 2025",'MASTER TT'!$AC$2:$AC$1126,"SOT")</f>
        <v>0</v>
      </c>
      <c r="N232" s="379">
        <f>SUMIFS('MASTER TT'!$J$2:$J$1126,'MASTER TT'!$I$2:$I$1126,A232:A10273,'MASTER TT'!$L$2:$L$1126,"&gt;0",'MASTER TT'!$AM$2:$AM$1126,"JAN-APRIL 2025",'MASTER TT'!$AC$2:$AC$1126,"SOB")</f>
        <v>0</v>
      </c>
      <c r="O232" s="379">
        <f>SUMIFS('MASTER TT'!$J$2:$J$1126,'MASTER TT'!$I$2:$I$1126,A232:A10273,'MASTER TT'!$L$2:$L$1126,"&gt;0",'MASTER TT'!$AM$2:$AM$1126,"JAN-APRIL 2025",'MASTER TT'!$AC$2:$AC$1126,"SEASS")</f>
        <v>0</v>
      </c>
      <c r="P232" s="379">
        <f>SUMIFS('MASTER TT'!$J$2:$J$1126,'MASTER TT'!$I$2:$I$1126,A232:A10273,'MASTER TT'!$L$2:$L$1126,"&gt;0",'MASTER TT'!$AM$2:$AM$1126,"JAN-APRIL 2025",'MASTER TT'!$AC$2:$AC$1126,"PTTI")</f>
        <v>0</v>
      </c>
      <c r="Q232" s="381">
        <f>SUMIF('MASTER TT'!$I$1:$I$5897,$A$1:$A$721,'MASTER TT'!$O$1:$O$5897)</f>
        <v>0</v>
      </c>
      <c r="R232" s="381">
        <f>SUMIF('MASTER TT'!$I$1:$I$5897,$A$1:$A$721,'MASTER TT'!$N$1:$N$5897)</f>
        <v>0</v>
      </c>
      <c r="S232" s="381">
        <f>SUMIF('MASTER TT'!$I$1:$I$5897,$A$1:$A$721,'MASTER TT'!$Q$1:$Q$5897)</f>
        <v>0</v>
      </c>
      <c r="T232" s="381">
        <f>SUMIF('MASTER TT'!$I$1:$I$5897,$A$1:$A$721,'MASTER TT'!$S$1:$S$5897)</f>
        <v>0</v>
      </c>
      <c r="U232" s="381">
        <f>SUMIF('MASTER TT'!$I$1:$I$5897,$A$1:$A$721,'MASTER TT'!$R$1:$R$5897)</f>
        <v>0</v>
      </c>
      <c r="V232" s="381">
        <f>SUMIF('MASTER TT'!$I$1:$I$5897,$A$1:$A$721,'MASTER TT'!$T$1:$T$5897)</f>
        <v>0</v>
      </c>
      <c r="W232" s="381">
        <f>SUMIF('MASTER TT'!$I$1:$I$5897,$A$1:$A$721,'MASTER TT'!$U$1:$U$5897)</f>
        <v>0</v>
      </c>
      <c r="X232" s="381">
        <f>SUMIF('MASTER TT'!$I$1:$I$5897,$A$1:$A$721,'MASTER TT'!$W$1:$W$5897)</f>
        <v>0</v>
      </c>
      <c r="Y232" s="381">
        <f>SUMIF('MASTER TT'!$I$1:$I$5897,$A$1:$A$721,'MASTER TT'!$X$1:$X$5897)</f>
        <v>0</v>
      </c>
      <c r="Z232" s="381">
        <f>SUMIF('MASTER TT'!$I$1:$I$5897,$A$1:$A$721,'MASTER TT'!$Y$1:$Y$5897)</f>
        <v>0</v>
      </c>
      <c r="AA232" s="381">
        <f>SUMIF('MASTER TT'!$I$1:$I$5897,$A$1:$A$721,'MASTER TT'!$Z$1:$Z$5897)</f>
        <v>0</v>
      </c>
      <c r="AB232" s="381">
        <f>SUMIF('MASTER TT'!$I$1:$I$5905,$A$1:$A$721,'MASTER TT'!$V$1:$V$5905)</f>
        <v>0</v>
      </c>
      <c r="AC232" s="381">
        <f>SUMIF('MASTER TT'!$I$1:$I$5905,$A$1:$A$721,'MASTER TT'!$AB$1:$AB$5905)</f>
        <v>0</v>
      </c>
      <c r="AD232" s="381">
        <f>SUMIF('MASTER TT'!$I$1:$I$5905,$A$1:$A$721,'MASTER TT'!$P$1:$P$5905)</f>
        <v>0</v>
      </c>
      <c r="AE232" s="381">
        <f t="shared" si="2"/>
        <v>0</v>
      </c>
      <c r="AF232" s="382"/>
      <c r="AG232" s="383"/>
    </row>
    <row r="233" spans="1:33" ht="14.25" customHeight="1">
      <c r="A233" s="374" t="s">
        <v>3794</v>
      </c>
      <c r="B233" s="375" t="str">
        <f>VLOOKUP($A$2:$A$1749,'ENTER STAFF #S HERE'!$A$1:$B$5073,2,FALSE)</f>
        <v>C1765</v>
      </c>
      <c r="C233" s="374" t="s">
        <v>6586</v>
      </c>
      <c r="D233" s="374" t="s">
        <v>6587</v>
      </c>
      <c r="E233" s="374" t="s">
        <v>5680</v>
      </c>
      <c r="F233" s="374" t="s">
        <v>6589</v>
      </c>
      <c r="G233" s="374" t="s">
        <v>5663</v>
      </c>
      <c r="H233" s="377">
        <f t="shared" si="0"/>
        <v>48</v>
      </c>
      <c r="I233" s="378" t="e">
        <f>SUMIFS('MASTER TT'!$J$2:$J$11126,'MASTER TT'!$I$2:$I$1126,A233:A18609,'MASTER TT'!$L$2:$L$11126,"&gt;0",'MASTER TT'!$AM$2:$AM$11126,"JAN-APRIL 2026")</f>
        <v>#VALUE!</v>
      </c>
      <c r="J233" s="378">
        <f>SUMIFS('MASTER TT'!$J$2:$J$11126,'MASTER TT'!$I$2:$I$11126,A233:A10273,'MASTER TT'!$L$2:$L$11126,"&gt;0",'MASTER TT'!$AM$2:$AM$11126,"MAY-AUG 2025")</f>
        <v>0</v>
      </c>
      <c r="K233" s="378">
        <f>SUMIFS('MASTER TT'!$J$2:$J$11126,'MASTER TT'!$I$2:$I$11126,A233:A10273,'MASTER TT'!$L$2:$L$11126,"&gt;0",'MASTER TT'!$AM$2:$AM$11126,"SEP-DEC 2025")</f>
        <v>0</v>
      </c>
      <c r="L233" s="378" t="e">
        <f t="shared" si="1"/>
        <v>#VALUE!</v>
      </c>
      <c r="M233" s="379">
        <f>SUMIFS('MASTER TT'!$J$2:$J$1126,'MASTER TT'!$I$2:$I$1126,A233:A10274,'MASTER TT'!$L$2:$L$1126,"&gt;0",'MASTER TT'!$AM$2:$AM$1126,"JAN-APRIL 2025",'MASTER TT'!$AC$2:$AC$1126,"SOT")</f>
        <v>0</v>
      </c>
      <c r="N233" s="379">
        <f>SUMIFS('MASTER TT'!$J$2:$J$1126,'MASTER TT'!$I$2:$I$1126,A233:A10274,'MASTER TT'!$L$2:$L$1126,"&gt;0",'MASTER TT'!$AM$2:$AM$1126,"JAN-APRIL 2025",'MASTER TT'!$AC$2:$AC$1126,"SOB")</f>
        <v>0</v>
      </c>
      <c r="O233" s="379">
        <f>SUMIFS('MASTER TT'!$J$2:$J$1126,'MASTER TT'!$I$2:$I$1126,A233:A10274,'MASTER TT'!$L$2:$L$1126,"&gt;0",'MASTER TT'!$AM$2:$AM$1126,"JAN-APRIL 2025",'MASTER TT'!$AC$2:$AC$1126,"SEASS")</f>
        <v>0</v>
      </c>
      <c r="P233" s="379">
        <f>SUMIFS('MASTER TT'!$J$2:$J$1126,'MASTER TT'!$I$2:$I$1126,A233:A10274,'MASTER TT'!$L$2:$L$1126,"&gt;0",'MASTER TT'!$AM$2:$AM$1126,"JAN-APRIL 2025",'MASTER TT'!$AC$2:$AC$1126,"PTTI")</f>
        <v>0</v>
      </c>
      <c r="Q233" s="381">
        <f>SUMIF('MASTER TT'!$I$1:$I$5897,$A$1:$A$721,'MASTER TT'!$O$1:$O$5897)</f>
        <v>0</v>
      </c>
      <c r="R233" s="381">
        <f>SUMIF('MASTER TT'!$I$1:$I$5897,$A$1:$A$721,'MASTER TT'!$N$1:$N$5897)</f>
        <v>0</v>
      </c>
      <c r="S233" s="381">
        <f>SUMIF('MASTER TT'!$I$1:$I$5897,$A$1:$A$721,'MASTER TT'!$Q$1:$Q$5897)</f>
        <v>0</v>
      </c>
      <c r="T233" s="381">
        <f>SUMIF('MASTER TT'!$I$1:$I$5897,$A$1:$A$721,'MASTER TT'!$S$1:$S$5897)</f>
        <v>0</v>
      </c>
      <c r="U233" s="381">
        <f>SUMIF('MASTER TT'!$I$1:$I$5897,$A$1:$A$721,'MASTER TT'!$R$1:$R$5897)</f>
        <v>0</v>
      </c>
      <c r="V233" s="381">
        <f>SUMIF('MASTER TT'!$I$1:$I$5897,$A$1:$A$721,'MASTER TT'!$T$1:$T$5897)</f>
        <v>0</v>
      </c>
      <c r="W233" s="381">
        <f>SUMIF('MASTER TT'!$I$1:$I$5897,$A$1:$A$721,'MASTER TT'!$U$1:$U$5897)</f>
        <v>0</v>
      </c>
      <c r="X233" s="381">
        <f>SUMIF('MASTER TT'!$I$1:$I$5897,$A$1:$A$721,'MASTER TT'!$W$1:$W$5897)</f>
        <v>0</v>
      </c>
      <c r="Y233" s="381">
        <f>SUMIF('MASTER TT'!$I$1:$I$5897,$A$1:$A$721,'MASTER TT'!$X$1:$X$5897)</f>
        <v>0</v>
      </c>
      <c r="Z233" s="381">
        <f>SUMIF('MASTER TT'!$I$1:$I$5897,$A$1:$A$721,'MASTER TT'!$Y$1:$Y$5897)</f>
        <v>0</v>
      </c>
      <c r="AA233" s="381">
        <f>SUMIF('MASTER TT'!$I$1:$I$5897,$A$1:$A$721,'MASTER TT'!$Z$1:$Z$5897)</f>
        <v>0</v>
      </c>
      <c r="AB233" s="381">
        <f>SUMIF('MASTER TT'!$I$1:$I$5905,$A$1:$A$721,'MASTER TT'!$V$1:$V$5905)</f>
        <v>0</v>
      </c>
      <c r="AC233" s="381">
        <f>SUMIF('MASTER TT'!$I$1:$I$5905,$A$1:$A$721,'MASTER TT'!$AB$1:$AB$5905)</f>
        <v>0</v>
      </c>
      <c r="AD233" s="381">
        <f>SUMIF('MASTER TT'!$I$1:$I$5905,$A$1:$A$721,'MASTER TT'!$P$1:$P$5905)</f>
        <v>0</v>
      </c>
      <c r="AE233" s="381">
        <f t="shared" si="2"/>
        <v>0</v>
      </c>
      <c r="AF233" s="382" t="e">
        <f t="shared" ref="AF233:AF266" si="15">#REF!-SUM(Q233:AD233)</f>
        <v>#REF!</v>
      </c>
      <c r="AG233" s="383"/>
    </row>
    <row r="234" spans="1:33" ht="14.25" customHeight="1">
      <c r="A234" s="374" t="s">
        <v>3796</v>
      </c>
      <c r="B234" s="375" t="str">
        <f>VLOOKUP($A$2:$A$1749,'ENTER STAFF #S HERE'!$A$1:$B$5073,2,FALSE)</f>
        <v>C01766</v>
      </c>
      <c r="C234" s="374" t="s">
        <v>6586</v>
      </c>
      <c r="D234" s="374" t="s">
        <v>6587</v>
      </c>
      <c r="E234" s="384" t="s">
        <v>6594</v>
      </c>
      <c r="F234" s="384" t="s">
        <v>6642</v>
      </c>
      <c r="G234" s="374" t="s">
        <v>5663</v>
      </c>
      <c r="H234" s="377">
        <f t="shared" si="0"/>
        <v>48</v>
      </c>
      <c r="I234" s="378" t="e">
        <f>SUMIFS('MASTER TT'!$J$2:$J$11126,'MASTER TT'!$I$2:$I$1126,A234:A18610,'MASTER TT'!$L$2:$L$11126,"&gt;0",'MASTER TT'!$AM$2:$AM$11126,"JAN-APRIL 2026")</f>
        <v>#VALUE!</v>
      </c>
      <c r="J234" s="378">
        <f>SUMIFS('MASTER TT'!$J$2:$J$11126,'MASTER TT'!$I$2:$I$11126,A234:A10274,'MASTER TT'!$L$2:$L$11126,"&gt;0",'MASTER TT'!$AM$2:$AM$11126,"MAY-AUG 2025")</f>
        <v>0</v>
      </c>
      <c r="K234" s="378">
        <f>SUMIFS('MASTER TT'!$J$2:$J$11126,'MASTER TT'!$I$2:$I$11126,A234:A10274,'MASTER TT'!$L$2:$L$11126,"&gt;0",'MASTER TT'!$AM$2:$AM$11126,"SEP-DEC 2025")</f>
        <v>0</v>
      </c>
      <c r="L234" s="378" t="e">
        <f t="shared" si="1"/>
        <v>#VALUE!</v>
      </c>
      <c r="M234" s="379">
        <f>SUMIFS('MASTER TT'!$J$2:$J$1126,'MASTER TT'!$I$2:$I$1126,A234:A10275,'MASTER TT'!$L$2:$L$1126,"&gt;0",'MASTER TT'!$AM$2:$AM$1126,"JAN-APRIL 2025",'MASTER TT'!$AC$2:$AC$1126,"SOT")</f>
        <v>0</v>
      </c>
      <c r="N234" s="379">
        <f>SUMIFS('MASTER TT'!$J$2:$J$1126,'MASTER TT'!$I$2:$I$1126,A234:A10275,'MASTER TT'!$L$2:$L$1126,"&gt;0",'MASTER TT'!$AM$2:$AM$1126,"JAN-APRIL 2025",'MASTER TT'!$AC$2:$AC$1126,"SOB")</f>
        <v>0</v>
      </c>
      <c r="O234" s="379">
        <f>SUMIFS('MASTER TT'!$J$2:$J$1126,'MASTER TT'!$I$2:$I$1126,A234:A10275,'MASTER TT'!$L$2:$L$1126,"&gt;0",'MASTER TT'!$AM$2:$AM$1126,"JAN-APRIL 2025",'MASTER TT'!$AC$2:$AC$1126,"SEASS")</f>
        <v>0</v>
      </c>
      <c r="P234" s="379">
        <f>SUMIFS('MASTER TT'!$J$2:$J$1126,'MASTER TT'!$I$2:$I$1126,A234:A10275,'MASTER TT'!$L$2:$L$1126,"&gt;0",'MASTER TT'!$AM$2:$AM$1126,"JAN-APRIL 2025",'MASTER TT'!$AC$2:$AC$1126,"PTTI")</f>
        <v>0</v>
      </c>
      <c r="Q234" s="381">
        <f>SUMIF('MASTER TT'!$I$1:$I$5897,$A$1:$A$721,'MASTER TT'!$O$1:$O$5897)</f>
        <v>0</v>
      </c>
      <c r="R234" s="381">
        <f>SUMIF('MASTER TT'!$I$1:$I$5897,$A$1:$A$721,'MASTER TT'!$N$1:$N$5897)</f>
        <v>0</v>
      </c>
      <c r="S234" s="381">
        <f>SUMIF('MASTER TT'!$I$1:$I$5897,$A$1:$A$721,'MASTER TT'!$Q$1:$Q$5897)</f>
        <v>0</v>
      </c>
      <c r="T234" s="381">
        <f>SUMIF('MASTER TT'!$I$1:$I$5897,$A$1:$A$721,'MASTER TT'!$S$1:$S$5897)</f>
        <v>0</v>
      </c>
      <c r="U234" s="381">
        <f>SUMIF('MASTER TT'!$I$1:$I$5897,$A$1:$A$721,'MASTER TT'!$R$1:$R$5897)</f>
        <v>0</v>
      </c>
      <c r="V234" s="381">
        <f>SUMIF('MASTER TT'!$I$1:$I$5897,$A$1:$A$721,'MASTER TT'!$T$1:$T$5897)</f>
        <v>0</v>
      </c>
      <c r="W234" s="381">
        <f>SUMIF('MASTER TT'!$I$1:$I$5897,$A$1:$A$721,'MASTER TT'!$U$1:$U$5897)</f>
        <v>0</v>
      </c>
      <c r="X234" s="381">
        <f>SUMIF('MASTER TT'!$I$1:$I$5897,$A$1:$A$721,'MASTER TT'!$W$1:$W$5897)</f>
        <v>1</v>
      </c>
      <c r="Y234" s="381">
        <f>SUMIF('MASTER TT'!$I$1:$I$5897,$A$1:$A$721,'MASTER TT'!$X$1:$X$5897)</f>
        <v>0</v>
      </c>
      <c r="Z234" s="381">
        <f>SUMIF('MASTER TT'!$I$1:$I$5897,$A$1:$A$721,'MASTER TT'!$Y$1:$Y$5897)</f>
        <v>0</v>
      </c>
      <c r="AA234" s="381">
        <f>SUMIF('MASTER TT'!$I$1:$I$5897,$A$1:$A$721,'MASTER TT'!$Z$1:$Z$5897)</f>
        <v>0</v>
      </c>
      <c r="AB234" s="381">
        <f>SUMIF('MASTER TT'!$I$1:$I$5905,$A$1:$A$721,'MASTER TT'!$V$1:$V$5905)</f>
        <v>0</v>
      </c>
      <c r="AC234" s="381">
        <f>SUMIF('MASTER TT'!$I$1:$I$5905,$A$1:$A$721,'MASTER TT'!$AB$1:$AB$5905)</f>
        <v>0</v>
      </c>
      <c r="AD234" s="381">
        <f>SUMIF('MASTER TT'!$I$1:$I$5905,$A$1:$A$721,'MASTER TT'!$P$1:$P$5905)</f>
        <v>0</v>
      </c>
      <c r="AE234" s="381">
        <f t="shared" si="2"/>
        <v>1</v>
      </c>
      <c r="AF234" s="382" t="e">
        <f t="shared" si="15"/>
        <v>#REF!</v>
      </c>
      <c r="AG234" s="383"/>
    </row>
    <row r="235" spans="1:33" ht="14.25" customHeight="1">
      <c r="A235" s="397" t="s">
        <v>5048</v>
      </c>
      <c r="B235" s="375" t="str">
        <f>VLOOKUP($A$2:$A$1749,'ENTER STAFF #S HERE'!$A$1:$B$5073,2,FALSE)</f>
        <v>C1549</v>
      </c>
      <c r="C235" s="374" t="s">
        <v>6586</v>
      </c>
      <c r="D235" s="384" t="s">
        <v>6595</v>
      </c>
      <c r="E235" s="384" t="s">
        <v>6072</v>
      </c>
      <c r="F235" s="374" t="s">
        <v>6637</v>
      </c>
      <c r="G235" s="374" t="s">
        <v>5663</v>
      </c>
      <c r="H235" s="377">
        <f t="shared" si="0"/>
        <v>48</v>
      </c>
      <c r="I235" s="378" t="e">
        <f>SUMIFS('MASTER TT'!$J$2:$J$11126,'MASTER TT'!$I$2:$I$1126,A235:A18611,'MASTER TT'!$L$2:$L$11126,"&gt;0",'MASTER TT'!$AM$2:$AM$11126,"JAN-APRIL 2026")</f>
        <v>#VALUE!</v>
      </c>
      <c r="J235" s="378">
        <f>SUMIFS('MASTER TT'!$J$2:$J$11126,'MASTER TT'!$I$2:$I$11126,A235:A10275,'MASTER TT'!$L$2:$L$11126,"&gt;0",'MASTER TT'!$AM$2:$AM$11126,"MAY-AUG 2025")</f>
        <v>0</v>
      </c>
      <c r="K235" s="378">
        <f>SUMIFS('MASTER TT'!$J$2:$J$11126,'MASTER TT'!$I$2:$I$11126,A235:A10275,'MASTER TT'!$L$2:$L$11126,"&gt;0",'MASTER TT'!$AM$2:$AM$11126,"SEP-DEC 2025")</f>
        <v>0</v>
      </c>
      <c r="L235" s="378" t="e">
        <f t="shared" si="1"/>
        <v>#VALUE!</v>
      </c>
      <c r="M235" s="379">
        <f>SUMIFS('MASTER TT'!$J$2:$J$1126,'MASTER TT'!$I$2:$I$1126,A235:A10276,'MASTER TT'!$L$2:$L$1126,"&gt;0",'MASTER TT'!$AM$2:$AM$1126,"JAN-APRIL 2025",'MASTER TT'!$AC$2:$AC$1126,"SOT")</f>
        <v>0</v>
      </c>
      <c r="N235" s="379">
        <f>SUMIFS('MASTER TT'!$J$2:$J$1126,'MASTER TT'!$I$2:$I$1126,A235:A10276,'MASTER TT'!$L$2:$L$1126,"&gt;0",'MASTER TT'!$AM$2:$AM$1126,"JAN-APRIL 2025",'MASTER TT'!$AC$2:$AC$1126,"SOB")</f>
        <v>0</v>
      </c>
      <c r="O235" s="379">
        <f>SUMIFS('MASTER TT'!$J$2:$J$1126,'MASTER TT'!$I$2:$I$1126,A235:A10276,'MASTER TT'!$L$2:$L$1126,"&gt;0",'MASTER TT'!$AM$2:$AM$1126,"JAN-APRIL 2025",'MASTER TT'!$AC$2:$AC$1126,"SEASS")</f>
        <v>0</v>
      </c>
      <c r="P235" s="379">
        <f>SUMIFS('MASTER TT'!$J$2:$J$1126,'MASTER TT'!$I$2:$I$1126,A235:A10276,'MASTER TT'!$L$2:$L$1126,"&gt;0",'MASTER TT'!$AM$2:$AM$1126,"JAN-APRIL 2025",'MASTER TT'!$AC$2:$AC$1126,"PTTI")</f>
        <v>0</v>
      </c>
      <c r="Q235" s="381">
        <f>SUMIF('MASTER TT'!$I$1:$I$5897,$A$1:$A$721,'MASTER TT'!$O$1:$O$5897)</f>
        <v>0</v>
      </c>
      <c r="R235" s="381">
        <f>SUMIF('MASTER TT'!$I$1:$I$5897,$A$1:$A$721,'MASTER TT'!$N$1:$N$5897)</f>
        <v>0</v>
      </c>
      <c r="S235" s="381">
        <f>SUMIF('MASTER TT'!$I$1:$I$5897,$A$1:$A$721,'MASTER TT'!$Q$1:$Q$5897)</f>
        <v>0</v>
      </c>
      <c r="T235" s="381">
        <f>SUMIF('MASTER TT'!$I$1:$I$5897,$A$1:$A$721,'MASTER TT'!$S$1:$S$5897)</f>
        <v>0</v>
      </c>
      <c r="U235" s="381">
        <f>SUMIF('MASTER TT'!$I$1:$I$5897,$A$1:$A$721,'MASTER TT'!$R$1:$R$5897)</f>
        <v>0</v>
      </c>
      <c r="V235" s="381">
        <f>SUMIF('MASTER TT'!$I$1:$I$5897,$A$1:$A$721,'MASTER TT'!$T$1:$T$5897)</f>
        <v>0</v>
      </c>
      <c r="W235" s="381">
        <f>SUMIF('MASTER TT'!$I$1:$I$5897,$A$1:$A$721,'MASTER TT'!$U$1:$U$5897)</f>
        <v>0</v>
      </c>
      <c r="X235" s="381">
        <f>SUMIF('MASTER TT'!$I$1:$I$5897,$A$1:$A$721,'MASTER TT'!$W$1:$W$5897)</f>
        <v>0</v>
      </c>
      <c r="Y235" s="381">
        <f>SUMIF('MASTER TT'!$I$1:$I$5897,$A$1:$A$721,'MASTER TT'!$X$1:$X$5897)</f>
        <v>0</v>
      </c>
      <c r="Z235" s="381">
        <f>SUMIF('MASTER TT'!$I$1:$I$5897,$A$1:$A$721,'MASTER TT'!$Y$1:$Y$5897)</f>
        <v>0</v>
      </c>
      <c r="AA235" s="381">
        <f>SUMIF('MASTER TT'!$I$1:$I$5897,$A$1:$A$721,'MASTER TT'!$Z$1:$Z$5897)</f>
        <v>0</v>
      </c>
      <c r="AB235" s="381">
        <f>SUMIF('MASTER TT'!$I$1:$I$5905,$A$1:$A$721,'MASTER TT'!$V$1:$V$5905)</f>
        <v>0</v>
      </c>
      <c r="AC235" s="381">
        <f>SUMIF('MASTER TT'!$I$1:$I$5905,$A$1:$A$721,'MASTER TT'!$AB$1:$AB$5905)</f>
        <v>0</v>
      </c>
      <c r="AD235" s="381">
        <f>SUMIF('MASTER TT'!$I$1:$I$5905,$A$1:$A$721,'MASTER TT'!$P$1:$P$5905)</f>
        <v>0</v>
      </c>
      <c r="AE235" s="381">
        <f t="shared" si="2"/>
        <v>0</v>
      </c>
      <c r="AF235" s="382" t="e">
        <f t="shared" si="15"/>
        <v>#REF!</v>
      </c>
      <c r="AG235" s="383"/>
    </row>
    <row r="236" spans="1:33" ht="14.25" customHeight="1">
      <c r="A236" s="374" t="s">
        <v>4288</v>
      </c>
      <c r="B236" s="375" t="str">
        <f>VLOOKUP($A$2:$A$1749,'ENTER STAFF #S HERE'!$A$1:$B$5073,2,FALSE)</f>
        <v>C1150</v>
      </c>
      <c r="C236" s="374" t="s">
        <v>6586</v>
      </c>
      <c r="D236" s="384" t="s">
        <v>479</v>
      </c>
      <c r="E236" s="388"/>
      <c r="F236" s="388"/>
      <c r="G236" s="374" t="s">
        <v>5663</v>
      </c>
      <c r="H236" s="377">
        <f t="shared" si="0"/>
        <v>48</v>
      </c>
      <c r="I236" s="378" t="e">
        <f>SUMIFS('MASTER TT'!$J$2:$J$11126,'MASTER TT'!$I$2:$I$1126,A236:A18612,'MASTER TT'!$L$2:$L$11126,"&gt;0",'MASTER TT'!$AM$2:$AM$11126,"JAN-APRIL 2026")</f>
        <v>#VALUE!</v>
      </c>
      <c r="J236" s="378">
        <f>SUMIFS('MASTER TT'!$J$2:$J$11126,'MASTER TT'!$I$2:$I$11126,A236:A10276,'MASTER TT'!$L$2:$L$11126,"&gt;0",'MASTER TT'!$AM$2:$AM$11126,"MAY-AUG 2025")</f>
        <v>0</v>
      </c>
      <c r="K236" s="378">
        <f>SUMIFS('MASTER TT'!$J$2:$J$11126,'MASTER TT'!$I$2:$I$11126,A236:A10276,'MASTER TT'!$L$2:$L$11126,"&gt;0",'MASTER TT'!$AM$2:$AM$11126,"SEP-DEC 2025")</f>
        <v>0</v>
      </c>
      <c r="L236" s="378" t="e">
        <f t="shared" si="1"/>
        <v>#VALUE!</v>
      </c>
      <c r="M236" s="379">
        <f>SUMIFS('MASTER TT'!$J$2:$J$1126,'MASTER TT'!$I$2:$I$1126,A236:A10277,'MASTER TT'!$L$2:$L$1126,"&gt;0",'MASTER TT'!$AM$2:$AM$1126,"JAN-APRIL 2025",'MASTER TT'!$AC$2:$AC$1126,"SOT")</f>
        <v>0</v>
      </c>
      <c r="N236" s="379">
        <f>SUMIFS('MASTER TT'!$J$2:$J$1126,'MASTER TT'!$I$2:$I$1126,A236:A10277,'MASTER TT'!$L$2:$L$1126,"&gt;0",'MASTER TT'!$AM$2:$AM$1126,"JAN-APRIL 2025",'MASTER TT'!$AC$2:$AC$1126,"SOB")</f>
        <v>0</v>
      </c>
      <c r="O236" s="379">
        <f>SUMIFS('MASTER TT'!$J$2:$J$1126,'MASTER TT'!$I$2:$I$1126,A236:A10277,'MASTER TT'!$L$2:$L$1126,"&gt;0",'MASTER TT'!$AM$2:$AM$1126,"JAN-APRIL 2025",'MASTER TT'!$AC$2:$AC$1126,"SEASS")</f>
        <v>0</v>
      </c>
      <c r="P236" s="379">
        <f>SUMIFS('MASTER TT'!$J$2:$J$1126,'MASTER TT'!$I$2:$I$1126,A236:A10277,'MASTER TT'!$L$2:$L$1126,"&gt;0",'MASTER TT'!$AM$2:$AM$1126,"JAN-APRIL 2025",'MASTER TT'!$AC$2:$AC$1126,"PTTI")</f>
        <v>0</v>
      </c>
      <c r="Q236" s="381">
        <f>SUMIF('MASTER TT'!$I$1:$I$5897,$A$1:$A$721,'MASTER TT'!$O$1:$O$5897)</f>
        <v>0</v>
      </c>
      <c r="R236" s="381">
        <f>SUMIF('MASTER TT'!$I$1:$I$5897,$A$1:$A$721,'MASTER TT'!$N$1:$N$5897)</f>
        <v>0</v>
      </c>
      <c r="S236" s="381">
        <f>SUMIF('MASTER TT'!$I$1:$I$5897,$A$1:$A$721,'MASTER TT'!$Q$1:$Q$5897)</f>
        <v>0</v>
      </c>
      <c r="T236" s="381">
        <f>SUMIF('MASTER TT'!$I$1:$I$5897,$A$1:$A$721,'MASTER TT'!$S$1:$S$5897)</f>
        <v>0</v>
      </c>
      <c r="U236" s="381">
        <f>SUMIF('MASTER TT'!$I$1:$I$5897,$A$1:$A$721,'MASTER TT'!$R$1:$R$5897)</f>
        <v>0</v>
      </c>
      <c r="V236" s="381">
        <f>SUMIF('MASTER TT'!$I$1:$I$5897,$A$1:$A$721,'MASTER TT'!$T$1:$T$5897)</f>
        <v>0</v>
      </c>
      <c r="W236" s="381">
        <f>SUMIF('MASTER TT'!$I$1:$I$5897,$A$1:$A$721,'MASTER TT'!$U$1:$U$5897)</f>
        <v>0</v>
      </c>
      <c r="X236" s="381">
        <f>SUMIF('MASTER TT'!$I$1:$I$5897,$A$1:$A$721,'MASTER TT'!$W$1:$W$5897)</f>
        <v>0</v>
      </c>
      <c r="Y236" s="381">
        <f>SUMIF('MASTER TT'!$I$1:$I$5897,$A$1:$A$721,'MASTER TT'!$X$1:$X$5897)</f>
        <v>0</v>
      </c>
      <c r="Z236" s="381">
        <f>SUMIF('MASTER TT'!$I$1:$I$5897,$A$1:$A$721,'MASTER TT'!$Y$1:$Y$5897)</f>
        <v>0</v>
      </c>
      <c r="AA236" s="381">
        <f>SUMIF('MASTER TT'!$I$1:$I$5897,$A$1:$A$721,'MASTER TT'!$Z$1:$Z$5897)</f>
        <v>0</v>
      </c>
      <c r="AB236" s="381">
        <f>SUMIF('MASTER TT'!$I$1:$I$5905,$A$1:$A$721,'MASTER TT'!$V$1:$V$5905)</f>
        <v>0</v>
      </c>
      <c r="AC236" s="381">
        <f>SUMIF('MASTER TT'!$I$1:$I$5905,$A$1:$A$721,'MASTER TT'!$AB$1:$AB$5905)</f>
        <v>0</v>
      </c>
      <c r="AD236" s="381">
        <f>SUMIF('MASTER TT'!$I$1:$I$5905,$A$1:$A$721,'MASTER TT'!$P$1:$P$5905)</f>
        <v>0</v>
      </c>
      <c r="AE236" s="381">
        <f t="shared" si="2"/>
        <v>0</v>
      </c>
      <c r="AF236" s="382" t="e">
        <f t="shared" si="15"/>
        <v>#REF!</v>
      </c>
      <c r="AG236" s="383"/>
    </row>
    <row r="237" spans="1:33" ht="14.25" customHeight="1">
      <c r="A237" s="374" t="s">
        <v>3799</v>
      </c>
      <c r="B237" s="375" t="str">
        <f>VLOOKUP($A$2:$A$1749,'ENTER STAFF #S HERE'!$A$1:$B$5073,2,FALSE)</f>
        <v>C1803</v>
      </c>
      <c r="C237" s="374" t="s">
        <v>6586</v>
      </c>
      <c r="D237" s="384" t="s">
        <v>6587</v>
      </c>
      <c r="E237" s="384" t="s">
        <v>6594</v>
      </c>
      <c r="F237" s="374" t="s">
        <v>6643</v>
      </c>
      <c r="G237" s="374" t="s">
        <v>5663</v>
      </c>
      <c r="H237" s="377">
        <f t="shared" si="0"/>
        <v>48</v>
      </c>
      <c r="I237" s="378" t="e">
        <f>SUMIFS('MASTER TT'!$J$2:$J$11126,'MASTER TT'!$I$2:$I$1126,A237:A18613,'MASTER TT'!$L$2:$L$11126,"&gt;0",'MASTER TT'!$AM$2:$AM$11126,"JAN-APRIL 2026")</f>
        <v>#VALUE!</v>
      </c>
      <c r="J237" s="378">
        <f>SUMIFS('MASTER TT'!$J$2:$J$11126,'MASTER TT'!$I$2:$I$11126,A237:A10277,'MASTER TT'!$L$2:$L$11126,"&gt;0",'MASTER TT'!$AM$2:$AM$11126,"MAY-AUG 2025")</f>
        <v>0</v>
      </c>
      <c r="K237" s="378">
        <f>SUMIFS('MASTER TT'!$J$2:$J$11126,'MASTER TT'!$I$2:$I$11126,A237:A10277,'MASTER TT'!$L$2:$L$11126,"&gt;0",'MASTER TT'!$AM$2:$AM$11126,"SEP-DEC 2025")</f>
        <v>0</v>
      </c>
      <c r="L237" s="378" t="e">
        <f t="shared" si="1"/>
        <v>#VALUE!</v>
      </c>
      <c r="M237" s="379">
        <f>SUMIFS('MASTER TT'!$J$2:$J$1126,'MASTER TT'!$I$2:$I$1126,A237:A10278,'MASTER TT'!$L$2:$L$1126,"&gt;0",'MASTER TT'!$AM$2:$AM$1126,"JAN-APRIL 2025",'MASTER TT'!$AC$2:$AC$1126,"SOT")</f>
        <v>0</v>
      </c>
      <c r="N237" s="379">
        <f>SUMIFS('MASTER TT'!$J$2:$J$1126,'MASTER TT'!$I$2:$I$1126,A237:A10278,'MASTER TT'!$L$2:$L$1126,"&gt;0",'MASTER TT'!$AM$2:$AM$1126,"JAN-APRIL 2025",'MASTER TT'!$AC$2:$AC$1126,"SOB")</f>
        <v>0</v>
      </c>
      <c r="O237" s="379">
        <f>SUMIFS('MASTER TT'!$J$2:$J$1126,'MASTER TT'!$I$2:$I$1126,A237:A10278,'MASTER TT'!$L$2:$L$1126,"&gt;0",'MASTER TT'!$AM$2:$AM$1126,"JAN-APRIL 2025",'MASTER TT'!$AC$2:$AC$1126,"SEASS")</f>
        <v>0</v>
      </c>
      <c r="P237" s="379">
        <f>SUMIFS('MASTER TT'!$J$2:$J$1126,'MASTER TT'!$I$2:$I$1126,A237:A10278,'MASTER TT'!$L$2:$L$1126,"&gt;0",'MASTER TT'!$AM$2:$AM$1126,"JAN-APRIL 2025",'MASTER TT'!$AC$2:$AC$1126,"PTTI")</f>
        <v>0</v>
      </c>
      <c r="Q237" s="381">
        <f>SUMIF('MASTER TT'!$I$1:$I$5897,$A$1:$A$721,'MASTER TT'!$O$1:$O$5897)</f>
        <v>0</v>
      </c>
      <c r="R237" s="381">
        <f>SUMIF('MASTER TT'!$I$1:$I$5897,$A$1:$A$721,'MASTER TT'!$N$1:$N$5897)</f>
        <v>0</v>
      </c>
      <c r="S237" s="381">
        <f>SUMIF('MASTER TT'!$I$1:$I$5897,$A$1:$A$721,'MASTER TT'!$Q$1:$Q$5897)</f>
        <v>0</v>
      </c>
      <c r="T237" s="381">
        <f>SUMIF('MASTER TT'!$I$1:$I$5897,$A$1:$A$721,'MASTER TT'!$S$1:$S$5897)</f>
        <v>0</v>
      </c>
      <c r="U237" s="381">
        <f>SUMIF('MASTER TT'!$I$1:$I$5897,$A$1:$A$721,'MASTER TT'!$R$1:$R$5897)</f>
        <v>0</v>
      </c>
      <c r="V237" s="381">
        <f>SUMIF('MASTER TT'!$I$1:$I$5897,$A$1:$A$721,'MASTER TT'!$T$1:$T$5897)</f>
        <v>0</v>
      </c>
      <c r="W237" s="381">
        <f>SUMIF('MASTER TT'!$I$1:$I$5897,$A$1:$A$721,'MASTER TT'!$U$1:$U$5897)</f>
        <v>0</v>
      </c>
      <c r="X237" s="381">
        <f>SUMIF('MASTER TT'!$I$1:$I$5897,$A$1:$A$721,'MASTER TT'!$W$1:$W$5897)</f>
        <v>0</v>
      </c>
      <c r="Y237" s="381">
        <f>SUMIF('MASTER TT'!$I$1:$I$5897,$A$1:$A$721,'MASTER TT'!$X$1:$X$5897)</f>
        <v>0</v>
      </c>
      <c r="Z237" s="381">
        <f>SUMIF('MASTER TT'!$I$1:$I$5897,$A$1:$A$721,'MASTER TT'!$Y$1:$Y$5897)</f>
        <v>0</v>
      </c>
      <c r="AA237" s="381">
        <f>SUMIF('MASTER TT'!$I$1:$I$5897,$A$1:$A$721,'MASTER TT'!$Z$1:$Z$5897)</f>
        <v>0</v>
      </c>
      <c r="AB237" s="381">
        <f>SUMIF('MASTER TT'!$I$1:$I$5905,$A$1:$A$721,'MASTER TT'!$V$1:$V$5905)</f>
        <v>0</v>
      </c>
      <c r="AC237" s="381">
        <f>SUMIF('MASTER TT'!$I$1:$I$5905,$A$1:$A$721,'MASTER TT'!$AB$1:$AB$5905)</f>
        <v>0</v>
      </c>
      <c r="AD237" s="381">
        <f>SUMIF('MASTER TT'!$I$1:$I$5905,$A$1:$A$721,'MASTER TT'!$P$1:$P$5905)</f>
        <v>0</v>
      </c>
      <c r="AE237" s="381">
        <f t="shared" si="2"/>
        <v>0</v>
      </c>
      <c r="AF237" s="382" t="e">
        <f t="shared" si="15"/>
        <v>#REF!</v>
      </c>
      <c r="AG237" s="383"/>
    </row>
    <row r="238" spans="1:33" ht="14.25" customHeight="1">
      <c r="A238" s="374" t="s">
        <v>3525</v>
      </c>
      <c r="B238" s="375" t="str">
        <f>VLOOKUP($A$2:$A$1749,'ENTER STAFF #S HERE'!$A$1:$B$5073,2,FALSE)</f>
        <v>C1656</v>
      </c>
      <c r="C238" s="374" t="s">
        <v>6586</v>
      </c>
      <c r="D238" s="384" t="s">
        <v>6591</v>
      </c>
      <c r="E238" s="384" t="s">
        <v>5640</v>
      </c>
      <c r="F238" s="384" t="s">
        <v>6633</v>
      </c>
      <c r="G238" s="374" t="s">
        <v>5663</v>
      </c>
      <c r="H238" s="377">
        <f t="shared" si="0"/>
        <v>48</v>
      </c>
      <c r="I238" s="378" t="e">
        <f>SUMIFS('MASTER TT'!$J$2:$J$11126,'MASTER TT'!$I$2:$I$1126,A238:A18614,'MASTER TT'!$L$2:$L$11126,"&gt;0",'MASTER TT'!$AM$2:$AM$11126,"JAN-APRIL 2026")</f>
        <v>#VALUE!</v>
      </c>
      <c r="J238" s="378">
        <f>SUMIFS('MASTER TT'!$J$2:$J$11126,'MASTER TT'!$I$2:$I$11126,A238:A10278,'MASTER TT'!$L$2:$L$11126,"&gt;0",'MASTER TT'!$AM$2:$AM$11126,"MAY-AUG 2025")</f>
        <v>0</v>
      </c>
      <c r="K238" s="378">
        <f>SUMIFS('MASTER TT'!$J$2:$J$11126,'MASTER TT'!$I$2:$I$11126,A238:A10278,'MASTER TT'!$L$2:$L$11126,"&gt;0",'MASTER TT'!$AM$2:$AM$11126,"SEP-DEC 2025")</f>
        <v>0</v>
      </c>
      <c r="L238" s="378" t="e">
        <f t="shared" si="1"/>
        <v>#VALUE!</v>
      </c>
      <c r="M238" s="379">
        <f>SUMIFS('MASTER TT'!$J$2:$J$1126,'MASTER TT'!$I$2:$I$1126,A238:A10279,'MASTER TT'!$L$2:$L$1126,"&gt;0",'MASTER TT'!$AM$2:$AM$1126,"JAN-APRIL 2025",'MASTER TT'!$AC$2:$AC$1126,"SOT")</f>
        <v>0</v>
      </c>
      <c r="N238" s="379">
        <f>SUMIFS('MASTER TT'!$J$2:$J$1126,'MASTER TT'!$I$2:$I$1126,A238:A10279,'MASTER TT'!$L$2:$L$1126,"&gt;0",'MASTER TT'!$AM$2:$AM$1126,"JAN-APRIL 2025",'MASTER TT'!$AC$2:$AC$1126,"SOB")</f>
        <v>0</v>
      </c>
      <c r="O238" s="379">
        <f>SUMIFS('MASTER TT'!$J$2:$J$1126,'MASTER TT'!$I$2:$I$1126,A238:A10279,'MASTER TT'!$L$2:$L$1126,"&gt;0",'MASTER TT'!$AM$2:$AM$1126,"JAN-APRIL 2025",'MASTER TT'!$AC$2:$AC$1126,"SEASS")</f>
        <v>0</v>
      </c>
      <c r="P238" s="379">
        <f>SUMIFS('MASTER TT'!$J$2:$J$1126,'MASTER TT'!$I$2:$I$1126,A238:A10279,'MASTER TT'!$L$2:$L$1126,"&gt;0",'MASTER TT'!$AM$2:$AM$1126,"JAN-APRIL 2025",'MASTER TT'!$AC$2:$AC$1126,"PTTI")</f>
        <v>0</v>
      </c>
      <c r="Q238" s="381">
        <f>SUMIF('MASTER TT'!$I$1:$I$5897,$A$1:$A$721,'MASTER TT'!$O$1:$O$5897)</f>
        <v>0</v>
      </c>
      <c r="R238" s="381">
        <f>SUMIF('MASTER TT'!$I$1:$I$5897,$A$1:$A$721,'MASTER TT'!$N$1:$N$5897)</f>
        <v>0</v>
      </c>
      <c r="S238" s="381">
        <f>SUMIF('MASTER TT'!$I$1:$I$5897,$A$1:$A$721,'MASTER TT'!$Q$1:$Q$5897)</f>
        <v>0</v>
      </c>
      <c r="T238" s="381">
        <f>SUMIF('MASTER TT'!$I$1:$I$5897,$A$1:$A$721,'MASTER TT'!$S$1:$S$5897)</f>
        <v>0</v>
      </c>
      <c r="U238" s="381">
        <f>SUMIF('MASTER TT'!$I$1:$I$5897,$A$1:$A$721,'MASTER TT'!$R$1:$R$5897)</f>
        <v>0</v>
      </c>
      <c r="V238" s="381">
        <f>SUMIF('MASTER TT'!$I$1:$I$5897,$A$1:$A$721,'MASTER TT'!$T$1:$T$5897)</f>
        <v>0</v>
      </c>
      <c r="W238" s="381">
        <f>SUMIF('MASTER TT'!$I$1:$I$5897,$A$1:$A$721,'MASTER TT'!$U$1:$U$5897)</f>
        <v>0</v>
      </c>
      <c r="X238" s="381">
        <f>SUMIF('MASTER TT'!$I$1:$I$5897,$A$1:$A$721,'MASTER TT'!$W$1:$W$5897)</f>
        <v>0</v>
      </c>
      <c r="Y238" s="381">
        <f>SUMIF('MASTER TT'!$I$1:$I$5897,$A$1:$A$721,'MASTER TT'!$X$1:$X$5897)</f>
        <v>0</v>
      </c>
      <c r="Z238" s="381">
        <f>SUMIF('MASTER TT'!$I$1:$I$5897,$A$1:$A$721,'MASTER TT'!$Y$1:$Y$5897)</f>
        <v>0</v>
      </c>
      <c r="AA238" s="381">
        <f>SUMIF('MASTER TT'!$I$1:$I$5897,$A$1:$A$721,'MASTER TT'!$Z$1:$Z$5897)</f>
        <v>0</v>
      </c>
      <c r="AB238" s="381">
        <f>SUMIF('MASTER TT'!$I$1:$I$5905,$A$1:$A$721,'MASTER TT'!$V$1:$V$5905)</f>
        <v>0</v>
      </c>
      <c r="AC238" s="381">
        <f>SUMIF('MASTER TT'!$I$1:$I$5905,$A$1:$A$721,'MASTER TT'!$AB$1:$AB$5905)</f>
        <v>0</v>
      </c>
      <c r="AD238" s="381">
        <f>SUMIF('MASTER TT'!$I$1:$I$5905,$A$1:$A$721,'MASTER TT'!$P$1:$P$5905)</f>
        <v>0</v>
      </c>
      <c r="AE238" s="381">
        <f t="shared" si="2"/>
        <v>0</v>
      </c>
      <c r="AF238" s="382" t="e">
        <f t="shared" si="15"/>
        <v>#REF!</v>
      </c>
      <c r="AG238" s="383"/>
    </row>
    <row r="239" spans="1:33" ht="14.25" customHeight="1">
      <c r="A239" s="374" t="s">
        <v>4389</v>
      </c>
      <c r="B239" s="375">
        <f>VLOOKUP($A$2:$A$1749,'ENTER STAFF #S HERE'!$A$1:$B$5073,2,FALSE)</f>
        <v>0</v>
      </c>
      <c r="C239" s="374" t="s">
        <v>6586</v>
      </c>
      <c r="D239" s="384" t="s">
        <v>6587</v>
      </c>
      <c r="E239" s="388"/>
      <c r="F239" s="387"/>
      <c r="G239" s="374" t="s">
        <v>5663</v>
      </c>
      <c r="H239" s="377">
        <f t="shared" si="0"/>
        <v>48</v>
      </c>
      <c r="I239" s="378" t="e">
        <f>SUMIFS('MASTER TT'!$J$2:$J$11126,'MASTER TT'!$I$2:$I$1126,A239:A18615,'MASTER TT'!$L$2:$L$11126,"&gt;0",'MASTER TT'!$AM$2:$AM$11126,"JAN-APRIL 2026")</f>
        <v>#VALUE!</v>
      </c>
      <c r="J239" s="378">
        <f>SUMIFS('MASTER TT'!$J$2:$J$11126,'MASTER TT'!$I$2:$I$11126,A239:A10279,'MASTER TT'!$L$2:$L$11126,"&gt;0",'MASTER TT'!$AM$2:$AM$11126,"MAY-AUG 2025")</f>
        <v>0</v>
      </c>
      <c r="K239" s="378">
        <f>SUMIFS('MASTER TT'!$J$2:$J$11126,'MASTER TT'!$I$2:$I$11126,A239:A10279,'MASTER TT'!$L$2:$L$11126,"&gt;0",'MASTER TT'!$AM$2:$AM$11126,"SEP-DEC 2025")</f>
        <v>0</v>
      </c>
      <c r="L239" s="378" t="e">
        <f t="shared" si="1"/>
        <v>#VALUE!</v>
      </c>
      <c r="M239" s="379">
        <f>SUMIFS('MASTER TT'!$J$2:$J$1126,'MASTER TT'!$I$2:$I$1126,A239:A10280,'MASTER TT'!$L$2:$L$1126,"&gt;0",'MASTER TT'!$AM$2:$AM$1126,"JAN-APRIL 2025",'MASTER TT'!$AC$2:$AC$1126,"SOT")</f>
        <v>0</v>
      </c>
      <c r="N239" s="379">
        <f>SUMIFS('MASTER TT'!$J$2:$J$1126,'MASTER TT'!$I$2:$I$1126,A239:A10280,'MASTER TT'!$L$2:$L$1126,"&gt;0",'MASTER TT'!$AM$2:$AM$1126,"JAN-APRIL 2025",'MASTER TT'!$AC$2:$AC$1126,"SOB")</f>
        <v>0</v>
      </c>
      <c r="O239" s="379">
        <f>SUMIFS('MASTER TT'!$J$2:$J$1126,'MASTER TT'!$I$2:$I$1126,A239:A10280,'MASTER TT'!$L$2:$L$1126,"&gt;0",'MASTER TT'!$AM$2:$AM$1126,"JAN-APRIL 2025",'MASTER TT'!$AC$2:$AC$1126,"SEASS")</f>
        <v>0</v>
      </c>
      <c r="P239" s="379">
        <f>SUMIFS('MASTER TT'!$J$2:$J$1126,'MASTER TT'!$I$2:$I$1126,A239:A10280,'MASTER TT'!$L$2:$L$1126,"&gt;0",'MASTER TT'!$AM$2:$AM$1126,"JAN-APRIL 2025",'MASTER TT'!$AC$2:$AC$1126,"PTTI")</f>
        <v>0</v>
      </c>
      <c r="Q239" s="381">
        <f>SUMIF('MASTER TT'!$I$1:$I$5897,$A$1:$A$721,'MASTER TT'!$O$1:$O$5897)</f>
        <v>0</v>
      </c>
      <c r="R239" s="381">
        <f>SUMIF('MASTER TT'!$I$1:$I$5897,$A$1:$A$721,'MASTER TT'!$N$1:$N$5897)</f>
        <v>0</v>
      </c>
      <c r="S239" s="381">
        <f>SUMIF('MASTER TT'!$I$1:$I$5897,$A$1:$A$721,'MASTER TT'!$Q$1:$Q$5897)</f>
        <v>0</v>
      </c>
      <c r="T239" s="381">
        <f>SUMIF('MASTER TT'!$I$1:$I$5897,$A$1:$A$721,'MASTER TT'!$S$1:$S$5897)</f>
        <v>0</v>
      </c>
      <c r="U239" s="381">
        <f>SUMIF('MASTER TT'!$I$1:$I$5897,$A$1:$A$721,'MASTER TT'!$R$1:$R$5897)</f>
        <v>0</v>
      </c>
      <c r="V239" s="381">
        <f>SUMIF('MASTER TT'!$I$1:$I$5897,$A$1:$A$721,'MASTER TT'!$T$1:$T$5897)</f>
        <v>0</v>
      </c>
      <c r="W239" s="381">
        <f>SUMIF('MASTER TT'!$I$1:$I$5897,$A$1:$A$721,'MASTER TT'!$U$1:$U$5897)</f>
        <v>0</v>
      </c>
      <c r="X239" s="381">
        <f>SUMIF('MASTER TT'!$I$1:$I$5897,$A$1:$A$721,'MASTER TT'!$W$1:$W$5897)</f>
        <v>0</v>
      </c>
      <c r="Y239" s="381">
        <f>SUMIF('MASTER TT'!$I$1:$I$5897,$A$1:$A$721,'MASTER TT'!$X$1:$X$5897)</f>
        <v>0</v>
      </c>
      <c r="Z239" s="381">
        <f>SUMIF('MASTER TT'!$I$1:$I$5897,$A$1:$A$721,'MASTER TT'!$Y$1:$Y$5897)</f>
        <v>0</v>
      </c>
      <c r="AA239" s="381">
        <f>SUMIF('MASTER TT'!$I$1:$I$5897,$A$1:$A$721,'MASTER TT'!$Z$1:$Z$5897)</f>
        <v>0</v>
      </c>
      <c r="AB239" s="381">
        <f>SUMIF('MASTER TT'!$I$1:$I$5905,$A$1:$A$721,'MASTER TT'!$V$1:$V$5905)</f>
        <v>0</v>
      </c>
      <c r="AC239" s="381">
        <f>SUMIF('MASTER TT'!$I$1:$I$5905,$A$1:$A$721,'MASTER TT'!$AB$1:$AB$5905)</f>
        <v>0</v>
      </c>
      <c r="AD239" s="381">
        <f>SUMIF('MASTER TT'!$I$1:$I$5905,$A$1:$A$721,'MASTER TT'!$P$1:$P$5905)</f>
        <v>0</v>
      </c>
      <c r="AE239" s="381">
        <f t="shared" si="2"/>
        <v>0</v>
      </c>
      <c r="AF239" s="382" t="e">
        <f t="shared" si="15"/>
        <v>#REF!</v>
      </c>
      <c r="AG239" s="383"/>
    </row>
    <row r="240" spans="1:33" ht="14.25" customHeight="1">
      <c r="A240" s="374" t="s">
        <v>3664</v>
      </c>
      <c r="B240" s="375">
        <f>VLOOKUP($A$2:$A$1749,'ENTER STAFF #S HERE'!$A$1:$B$5073,2,FALSE)</f>
        <v>239</v>
      </c>
      <c r="C240" s="374" t="s">
        <v>6586</v>
      </c>
      <c r="D240" s="374" t="s">
        <v>6591</v>
      </c>
      <c r="E240" s="384" t="s">
        <v>5640</v>
      </c>
      <c r="F240" s="384" t="s">
        <v>5949</v>
      </c>
      <c r="G240" s="374" t="s">
        <v>63</v>
      </c>
      <c r="H240" s="377">
        <f t="shared" si="0"/>
        <v>72</v>
      </c>
      <c r="I240" s="378" t="e">
        <f>SUMIFS('MASTER TT'!$J$2:$J$11126,'MASTER TT'!$I$2:$I$1126,A240:A18616,'MASTER TT'!$L$2:$L$11126,"&gt;0",'MASTER TT'!$AM$2:$AM$11126,"JAN-APRIL 2026")</f>
        <v>#VALUE!</v>
      </c>
      <c r="J240" s="378">
        <f>SUMIFS('MASTER TT'!$J$2:$J$11126,'MASTER TT'!$I$2:$I$11126,A240:A10280,'MASTER TT'!$L$2:$L$11126,"&gt;0",'MASTER TT'!$AM$2:$AM$11126,"MAY-AUG 2025")</f>
        <v>0</v>
      </c>
      <c r="K240" s="378">
        <f>SUMIFS('MASTER TT'!$J$2:$J$11126,'MASTER TT'!$I$2:$I$11126,A240:A10280,'MASTER TT'!$L$2:$L$11126,"&gt;0",'MASTER TT'!$AM$2:$AM$11126,"SEP-DEC 2025")</f>
        <v>0</v>
      </c>
      <c r="L240" s="378" t="e">
        <f t="shared" si="1"/>
        <v>#VALUE!</v>
      </c>
      <c r="M240" s="379">
        <f>SUMIFS('MASTER TT'!$J$2:$J$1126,'MASTER TT'!$I$2:$I$1126,A240:A10281,'MASTER TT'!$L$2:$L$1126,"&gt;0",'MASTER TT'!$AM$2:$AM$1126,"JAN-APRIL 2025",'MASTER TT'!$AC$2:$AC$1126,"SOT")</f>
        <v>0</v>
      </c>
      <c r="N240" s="379">
        <f>SUMIFS('MASTER TT'!$J$2:$J$1126,'MASTER TT'!$I$2:$I$1126,A240:A10281,'MASTER TT'!$L$2:$L$1126,"&gt;0",'MASTER TT'!$AM$2:$AM$1126,"JAN-APRIL 2025",'MASTER TT'!$AC$2:$AC$1126,"SOB")</f>
        <v>0</v>
      </c>
      <c r="O240" s="379">
        <f>SUMIFS('MASTER TT'!$J$2:$J$1126,'MASTER TT'!$I$2:$I$1126,A240:A10281,'MASTER TT'!$L$2:$L$1126,"&gt;0",'MASTER TT'!$AM$2:$AM$1126,"JAN-APRIL 2025",'MASTER TT'!$AC$2:$AC$1126,"SEASS")</f>
        <v>0</v>
      </c>
      <c r="P240" s="379">
        <f>SUMIFS('MASTER TT'!$J$2:$J$1126,'MASTER TT'!$I$2:$I$1126,A240:A10281,'MASTER TT'!$L$2:$L$1126,"&gt;0",'MASTER TT'!$AM$2:$AM$1126,"JAN-APRIL 2025",'MASTER TT'!$AC$2:$AC$1126,"PTTI")</f>
        <v>0</v>
      </c>
      <c r="Q240" s="381">
        <f>SUMIF('MASTER TT'!$I$1:$I$5897,$A$1:$A$721,'MASTER TT'!$O$1:$O$5897)</f>
        <v>0</v>
      </c>
      <c r="R240" s="381">
        <f>SUMIF('MASTER TT'!$I$1:$I$5897,$A$1:$A$721,'MASTER TT'!$N$1:$N$5897)</f>
        <v>0</v>
      </c>
      <c r="S240" s="381">
        <f>SUMIF('MASTER TT'!$I$1:$I$5897,$A$1:$A$721,'MASTER TT'!$Q$1:$Q$5897)</f>
        <v>0</v>
      </c>
      <c r="T240" s="381">
        <f>SUMIF('MASTER TT'!$I$1:$I$5897,$A$1:$A$721,'MASTER TT'!$S$1:$S$5897)</f>
        <v>0</v>
      </c>
      <c r="U240" s="381">
        <f>SUMIF('MASTER TT'!$I$1:$I$5897,$A$1:$A$721,'MASTER TT'!$R$1:$R$5897)</f>
        <v>0</v>
      </c>
      <c r="V240" s="381">
        <f>SUMIF('MASTER TT'!$I$1:$I$5897,$A$1:$A$721,'MASTER TT'!$T$1:$T$5897)</f>
        <v>0</v>
      </c>
      <c r="W240" s="381">
        <f>SUMIF('MASTER TT'!$I$1:$I$5897,$A$1:$A$721,'MASTER TT'!$U$1:$U$5897)</f>
        <v>0</v>
      </c>
      <c r="X240" s="381">
        <f>SUMIF('MASTER TT'!$I$1:$I$5897,$A$1:$A$721,'MASTER TT'!$W$1:$W$5897)</f>
        <v>0</v>
      </c>
      <c r="Y240" s="381">
        <f>SUMIF('MASTER TT'!$I$1:$I$5897,$A$1:$A$721,'MASTER TT'!$X$1:$X$5897)</f>
        <v>0</v>
      </c>
      <c r="Z240" s="381">
        <f>SUMIF('MASTER TT'!$I$1:$I$5897,$A$1:$A$721,'MASTER TT'!$Y$1:$Y$5897)</f>
        <v>0</v>
      </c>
      <c r="AA240" s="381">
        <f>SUMIF('MASTER TT'!$I$1:$I$5897,$A$1:$A$721,'MASTER TT'!$Z$1:$Z$5897)</f>
        <v>0</v>
      </c>
      <c r="AB240" s="381">
        <f>SUMIF('MASTER TT'!$I$1:$I$5905,$A$1:$A$721,'MASTER TT'!$V$1:$V$5905)</f>
        <v>0</v>
      </c>
      <c r="AC240" s="381">
        <f>SUMIF('MASTER TT'!$I$1:$I$5905,$A$1:$A$721,'MASTER TT'!$AB$1:$AB$5905)</f>
        <v>0</v>
      </c>
      <c r="AD240" s="381">
        <f>SUMIF('MASTER TT'!$I$1:$I$5905,$A$1:$A$721,'MASTER TT'!$P$1:$P$5905)</f>
        <v>0</v>
      </c>
      <c r="AE240" s="381">
        <f t="shared" si="2"/>
        <v>0</v>
      </c>
      <c r="AF240" s="382" t="e">
        <f t="shared" si="15"/>
        <v>#REF!</v>
      </c>
      <c r="AG240" s="383"/>
    </row>
    <row r="241" spans="1:33" ht="14.25" customHeight="1">
      <c r="A241" s="374" t="s">
        <v>4391</v>
      </c>
      <c r="B241" s="375">
        <f>VLOOKUP($A$2:$A$1749,'ENTER STAFF #S HERE'!$A$1:$B$5073,2,FALSE)</f>
        <v>0</v>
      </c>
      <c r="C241" s="374" t="s">
        <v>6583</v>
      </c>
      <c r="D241" s="384" t="s">
        <v>460</v>
      </c>
      <c r="E241" s="388"/>
      <c r="F241" s="387"/>
      <c r="G241" s="374" t="s">
        <v>6585</v>
      </c>
      <c r="H241" s="377">
        <f t="shared" si="0"/>
        <v>90</v>
      </c>
      <c r="I241" s="378" t="e">
        <f>SUMIFS('MASTER TT'!$J$2:$J$11126,'MASTER TT'!$I$2:$I$1126,A241:A18617,'MASTER TT'!$L$2:$L$11126,"&gt;0",'MASTER TT'!$AM$2:$AM$11126,"JAN-APRIL 2026")</f>
        <v>#VALUE!</v>
      </c>
      <c r="J241" s="378">
        <f>SUMIFS('MASTER TT'!$J$2:$J$11126,'MASTER TT'!$I$2:$I$11126,A241:A10281,'MASTER TT'!$L$2:$L$11126,"&gt;0",'MASTER TT'!$AM$2:$AM$11126,"MAY-AUG 2025")</f>
        <v>0</v>
      </c>
      <c r="K241" s="378">
        <f>SUMIFS('MASTER TT'!$J$2:$J$11126,'MASTER TT'!$I$2:$I$11126,A241:A10281,'MASTER TT'!$L$2:$L$11126,"&gt;0",'MASTER TT'!$AM$2:$AM$11126,"SEP-DEC 2025")</f>
        <v>0</v>
      </c>
      <c r="L241" s="378" t="e">
        <f t="shared" si="1"/>
        <v>#VALUE!</v>
      </c>
      <c r="M241" s="379">
        <f>SUMIFS('MASTER TT'!$J$2:$J$1126,'MASTER TT'!$I$2:$I$1126,A241:A10282,'MASTER TT'!$L$2:$L$1126,"&gt;0",'MASTER TT'!$AM$2:$AM$1126,"JAN-APRIL 2025",'MASTER TT'!$AC$2:$AC$1126,"SOT")</f>
        <v>0</v>
      </c>
      <c r="N241" s="379">
        <f>SUMIFS('MASTER TT'!$J$2:$J$1126,'MASTER TT'!$I$2:$I$1126,A241:A10282,'MASTER TT'!$L$2:$L$1126,"&gt;0",'MASTER TT'!$AM$2:$AM$1126,"JAN-APRIL 2025",'MASTER TT'!$AC$2:$AC$1126,"SOB")</f>
        <v>0</v>
      </c>
      <c r="O241" s="379">
        <f>SUMIFS('MASTER TT'!$J$2:$J$1126,'MASTER TT'!$I$2:$I$1126,A241:A10282,'MASTER TT'!$L$2:$L$1126,"&gt;0",'MASTER TT'!$AM$2:$AM$1126,"JAN-APRIL 2025",'MASTER TT'!$AC$2:$AC$1126,"SEASS")</f>
        <v>0</v>
      </c>
      <c r="P241" s="379">
        <f>SUMIFS('MASTER TT'!$J$2:$J$1126,'MASTER TT'!$I$2:$I$1126,A241:A10282,'MASTER TT'!$L$2:$L$1126,"&gt;0",'MASTER TT'!$AM$2:$AM$1126,"JAN-APRIL 2025",'MASTER TT'!$AC$2:$AC$1126,"PTTI")</f>
        <v>0</v>
      </c>
      <c r="Q241" s="381">
        <f>SUMIF('MASTER TT'!$I$1:$I$5897,$A$1:$A$721,'MASTER TT'!$O$1:$O$5897)</f>
        <v>0</v>
      </c>
      <c r="R241" s="381">
        <f>SUMIF('MASTER TT'!$I$1:$I$5897,$A$1:$A$721,'MASTER TT'!$N$1:$N$5897)</f>
        <v>0</v>
      </c>
      <c r="S241" s="381">
        <f>SUMIF('MASTER TT'!$I$1:$I$5897,$A$1:$A$721,'MASTER TT'!$Q$1:$Q$5897)</f>
        <v>0</v>
      </c>
      <c r="T241" s="381">
        <f>SUMIF('MASTER TT'!$I$1:$I$5897,$A$1:$A$721,'MASTER TT'!$S$1:$S$5897)</f>
        <v>0</v>
      </c>
      <c r="U241" s="381">
        <f>SUMIF('MASTER TT'!$I$1:$I$5897,$A$1:$A$721,'MASTER TT'!$R$1:$R$5897)</f>
        <v>0</v>
      </c>
      <c r="V241" s="381">
        <f>SUMIF('MASTER TT'!$I$1:$I$5897,$A$1:$A$721,'MASTER TT'!$T$1:$T$5897)</f>
        <v>0</v>
      </c>
      <c r="W241" s="381">
        <f>SUMIF('MASTER TT'!$I$1:$I$5897,$A$1:$A$721,'MASTER TT'!$U$1:$U$5897)</f>
        <v>0</v>
      </c>
      <c r="X241" s="381">
        <f>SUMIF('MASTER TT'!$I$1:$I$5897,$A$1:$A$721,'MASTER TT'!$W$1:$W$5897)</f>
        <v>0</v>
      </c>
      <c r="Y241" s="381">
        <f>SUMIF('MASTER TT'!$I$1:$I$5897,$A$1:$A$721,'MASTER TT'!$X$1:$X$5897)</f>
        <v>0</v>
      </c>
      <c r="Z241" s="381">
        <f>SUMIF('MASTER TT'!$I$1:$I$5897,$A$1:$A$721,'MASTER TT'!$Y$1:$Y$5897)</f>
        <v>0</v>
      </c>
      <c r="AA241" s="381">
        <f>SUMIF('MASTER TT'!$I$1:$I$5897,$A$1:$A$721,'MASTER TT'!$Z$1:$Z$5897)</f>
        <v>0</v>
      </c>
      <c r="AB241" s="381">
        <f>SUMIF('MASTER TT'!$I$1:$I$5905,$A$1:$A$721,'MASTER TT'!$V$1:$V$5905)</f>
        <v>0</v>
      </c>
      <c r="AC241" s="381">
        <f>SUMIF('MASTER TT'!$I$1:$I$5905,$A$1:$A$721,'MASTER TT'!$AB$1:$AB$5905)</f>
        <v>0</v>
      </c>
      <c r="AD241" s="381">
        <f>SUMIF('MASTER TT'!$I$1:$I$5905,$A$1:$A$721,'MASTER TT'!$P$1:$P$5905)</f>
        <v>0</v>
      </c>
      <c r="AE241" s="381">
        <f t="shared" si="2"/>
        <v>0</v>
      </c>
      <c r="AF241" s="382" t="e">
        <f t="shared" si="15"/>
        <v>#REF!</v>
      </c>
      <c r="AG241" s="383"/>
    </row>
    <row r="242" spans="1:33" ht="14.25" customHeight="1">
      <c r="A242" s="374" t="s">
        <v>4392</v>
      </c>
      <c r="B242" s="375">
        <f>VLOOKUP($A$2:$A$1749,'ENTER STAFF #S HERE'!$A$1:$B$5073,2,FALSE)</f>
        <v>0</v>
      </c>
      <c r="C242" s="374" t="s">
        <v>6586</v>
      </c>
      <c r="D242" s="374" t="s">
        <v>6587</v>
      </c>
      <c r="E242" s="387"/>
      <c r="F242" s="387"/>
      <c r="G242" s="374" t="s">
        <v>5663</v>
      </c>
      <c r="H242" s="377">
        <f t="shared" si="0"/>
        <v>48</v>
      </c>
      <c r="I242" s="378" t="e">
        <f>SUMIFS('MASTER TT'!$J$2:$J$11126,'MASTER TT'!$I$2:$I$1126,A242:A18618,'MASTER TT'!$L$2:$L$11126,"&gt;0",'MASTER TT'!$AM$2:$AM$11126,"JAN-APRIL 2026")</f>
        <v>#VALUE!</v>
      </c>
      <c r="J242" s="378">
        <f>SUMIFS('MASTER TT'!$J$2:$J$11126,'MASTER TT'!$I$2:$I$11126,A242:A10282,'MASTER TT'!$L$2:$L$11126,"&gt;0",'MASTER TT'!$AM$2:$AM$11126,"MAY-AUG 2025")</f>
        <v>0</v>
      </c>
      <c r="K242" s="378">
        <f>SUMIFS('MASTER TT'!$J$2:$J$11126,'MASTER TT'!$I$2:$I$11126,A242:A10282,'MASTER TT'!$L$2:$L$11126,"&gt;0",'MASTER TT'!$AM$2:$AM$11126,"SEP-DEC 2025")</f>
        <v>0</v>
      </c>
      <c r="L242" s="378" t="e">
        <f t="shared" si="1"/>
        <v>#VALUE!</v>
      </c>
      <c r="M242" s="379">
        <f>SUMIFS('MASTER TT'!$J$2:$J$1126,'MASTER TT'!$I$2:$I$1126,A242:A10283,'MASTER TT'!$L$2:$L$1126,"&gt;0",'MASTER TT'!$AM$2:$AM$1126,"JAN-APRIL 2025",'MASTER TT'!$AC$2:$AC$1126,"SOT")</f>
        <v>0</v>
      </c>
      <c r="N242" s="379">
        <f>SUMIFS('MASTER TT'!$J$2:$J$1126,'MASTER TT'!$I$2:$I$1126,A242:A10283,'MASTER TT'!$L$2:$L$1126,"&gt;0",'MASTER TT'!$AM$2:$AM$1126,"JAN-APRIL 2025",'MASTER TT'!$AC$2:$AC$1126,"SOB")</f>
        <v>0</v>
      </c>
      <c r="O242" s="379">
        <f>SUMIFS('MASTER TT'!$J$2:$J$1126,'MASTER TT'!$I$2:$I$1126,A242:A10283,'MASTER TT'!$L$2:$L$1126,"&gt;0",'MASTER TT'!$AM$2:$AM$1126,"JAN-APRIL 2025",'MASTER TT'!$AC$2:$AC$1126,"SEASS")</f>
        <v>0</v>
      </c>
      <c r="P242" s="379">
        <f>SUMIFS('MASTER TT'!$J$2:$J$1126,'MASTER TT'!$I$2:$I$1126,A242:A10283,'MASTER TT'!$L$2:$L$1126,"&gt;0",'MASTER TT'!$AM$2:$AM$1126,"JAN-APRIL 2025",'MASTER TT'!$AC$2:$AC$1126,"PTTI")</f>
        <v>0</v>
      </c>
      <c r="Q242" s="381">
        <f>SUMIF('MASTER TT'!$I$1:$I$5897,$A$1:$A$721,'MASTER TT'!$O$1:$O$5897)</f>
        <v>0</v>
      </c>
      <c r="R242" s="381">
        <f>SUMIF('MASTER TT'!$I$1:$I$5897,$A$1:$A$721,'MASTER TT'!$N$1:$N$5897)</f>
        <v>0</v>
      </c>
      <c r="S242" s="381">
        <f>SUMIF('MASTER TT'!$I$1:$I$5897,$A$1:$A$721,'MASTER TT'!$Q$1:$Q$5897)</f>
        <v>0</v>
      </c>
      <c r="T242" s="381">
        <f>SUMIF('MASTER TT'!$I$1:$I$5897,$A$1:$A$721,'MASTER TT'!$S$1:$S$5897)</f>
        <v>0</v>
      </c>
      <c r="U242" s="381">
        <f>SUMIF('MASTER TT'!$I$1:$I$5897,$A$1:$A$721,'MASTER TT'!$R$1:$R$5897)</f>
        <v>0</v>
      </c>
      <c r="V242" s="381">
        <f>SUMIF('MASTER TT'!$I$1:$I$5897,$A$1:$A$721,'MASTER TT'!$T$1:$T$5897)</f>
        <v>0</v>
      </c>
      <c r="W242" s="381">
        <f>SUMIF('MASTER TT'!$I$1:$I$5897,$A$1:$A$721,'MASTER TT'!$U$1:$U$5897)</f>
        <v>0</v>
      </c>
      <c r="X242" s="381">
        <f>SUMIF('MASTER TT'!$I$1:$I$5897,$A$1:$A$721,'MASTER TT'!$W$1:$W$5897)</f>
        <v>0</v>
      </c>
      <c r="Y242" s="381">
        <f>SUMIF('MASTER TT'!$I$1:$I$5897,$A$1:$A$721,'MASTER TT'!$X$1:$X$5897)</f>
        <v>0</v>
      </c>
      <c r="Z242" s="381">
        <f>SUMIF('MASTER TT'!$I$1:$I$5897,$A$1:$A$721,'MASTER TT'!$Y$1:$Y$5897)</f>
        <v>0</v>
      </c>
      <c r="AA242" s="381">
        <f>SUMIF('MASTER TT'!$I$1:$I$5897,$A$1:$A$721,'MASTER TT'!$Z$1:$Z$5897)</f>
        <v>0</v>
      </c>
      <c r="AB242" s="381">
        <f>SUMIF('MASTER TT'!$I$1:$I$5905,$A$1:$A$721,'MASTER TT'!$V$1:$V$5905)</f>
        <v>0</v>
      </c>
      <c r="AC242" s="381">
        <f>SUMIF('MASTER TT'!$I$1:$I$5905,$A$1:$A$721,'MASTER TT'!$AB$1:$AB$5905)</f>
        <v>0</v>
      </c>
      <c r="AD242" s="381">
        <f>SUMIF('MASTER TT'!$I$1:$I$5905,$A$1:$A$721,'MASTER TT'!$P$1:$P$5905)</f>
        <v>0</v>
      </c>
      <c r="AE242" s="381">
        <f t="shared" si="2"/>
        <v>0</v>
      </c>
      <c r="AF242" s="382" t="e">
        <f t="shared" si="15"/>
        <v>#REF!</v>
      </c>
      <c r="AG242" s="383"/>
    </row>
    <row r="243" spans="1:33" ht="14.25" customHeight="1">
      <c r="A243" s="403" t="s">
        <v>3803</v>
      </c>
      <c r="B243" s="375" t="str">
        <f>VLOOKUP($A$2:$A$1749,'ENTER STAFF #S HERE'!$A$1:$B$5073,2,FALSE)</f>
        <v>C0476</v>
      </c>
      <c r="C243" s="374" t="s">
        <v>6586</v>
      </c>
      <c r="D243" s="374" t="s">
        <v>6587</v>
      </c>
      <c r="E243" s="384" t="s">
        <v>6594</v>
      </c>
      <c r="F243" s="384" t="s">
        <v>6643</v>
      </c>
      <c r="G243" s="374" t="s">
        <v>5663</v>
      </c>
      <c r="H243" s="377">
        <f t="shared" si="0"/>
        <v>48</v>
      </c>
      <c r="I243" s="378" t="e">
        <f>SUMIFS('MASTER TT'!$J$2:$J$11126,'MASTER TT'!$I$2:$I$1126,A243:A18619,'MASTER TT'!$L$2:$L$11126,"&gt;0",'MASTER TT'!$AM$2:$AM$11126,"JAN-APRIL 2026")</f>
        <v>#VALUE!</v>
      </c>
      <c r="J243" s="378">
        <f>SUMIFS('MASTER TT'!$J$2:$J$11126,'MASTER TT'!$I$2:$I$11126,A243:A10283,'MASTER TT'!$L$2:$L$11126,"&gt;0",'MASTER TT'!$AM$2:$AM$11126,"MAY-AUG 2025")</f>
        <v>0</v>
      </c>
      <c r="K243" s="378">
        <f>SUMIFS('MASTER TT'!$J$2:$J$11126,'MASTER TT'!$I$2:$I$11126,A243:A10283,'MASTER TT'!$L$2:$L$11126,"&gt;0",'MASTER TT'!$AM$2:$AM$11126,"SEP-DEC 2025")</f>
        <v>0</v>
      </c>
      <c r="L243" s="378" t="e">
        <f t="shared" si="1"/>
        <v>#VALUE!</v>
      </c>
      <c r="M243" s="379">
        <f>SUMIFS('MASTER TT'!$J$2:$J$1126,'MASTER TT'!$I$2:$I$1126,A243:A10284,'MASTER TT'!$L$2:$L$1126,"&gt;0",'MASTER TT'!$AM$2:$AM$1126,"JAN-APRIL 2025",'MASTER TT'!$AC$2:$AC$1126,"SOT")</f>
        <v>0</v>
      </c>
      <c r="N243" s="379">
        <f>SUMIFS('MASTER TT'!$J$2:$J$1126,'MASTER TT'!$I$2:$I$1126,A243:A10284,'MASTER TT'!$L$2:$L$1126,"&gt;0",'MASTER TT'!$AM$2:$AM$1126,"JAN-APRIL 2025",'MASTER TT'!$AC$2:$AC$1126,"SOB")</f>
        <v>0</v>
      </c>
      <c r="O243" s="379">
        <f>SUMIFS('MASTER TT'!$J$2:$J$1126,'MASTER TT'!$I$2:$I$1126,A243:A10284,'MASTER TT'!$L$2:$L$1126,"&gt;0",'MASTER TT'!$AM$2:$AM$1126,"JAN-APRIL 2025",'MASTER TT'!$AC$2:$AC$1126,"SEASS")</f>
        <v>0</v>
      </c>
      <c r="P243" s="379">
        <f>SUMIFS('MASTER TT'!$J$2:$J$1126,'MASTER TT'!$I$2:$I$1126,A243:A10284,'MASTER TT'!$L$2:$L$1126,"&gt;0",'MASTER TT'!$AM$2:$AM$1126,"JAN-APRIL 2025",'MASTER TT'!$AC$2:$AC$1126,"PTTI")</f>
        <v>0</v>
      </c>
      <c r="Q243" s="381">
        <f>SUMIF('MASTER TT'!$I$1:$I$5897,$A$1:$A$721,'MASTER TT'!$O$1:$O$5897)</f>
        <v>0</v>
      </c>
      <c r="R243" s="381">
        <f>SUMIF('MASTER TT'!$I$1:$I$5897,$A$1:$A$721,'MASTER TT'!$N$1:$N$5897)</f>
        <v>0</v>
      </c>
      <c r="S243" s="381">
        <f>SUMIF('MASTER TT'!$I$1:$I$5897,$A$1:$A$721,'MASTER TT'!$Q$1:$Q$5897)</f>
        <v>0</v>
      </c>
      <c r="T243" s="381">
        <f>SUMIF('MASTER TT'!$I$1:$I$5897,$A$1:$A$721,'MASTER TT'!$S$1:$S$5897)</f>
        <v>0</v>
      </c>
      <c r="U243" s="381">
        <f>SUMIF('MASTER TT'!$I$1:$I$5897,$A$1:$A$721,'MASTER TT'!$R$1:$R$5897)</f>
        <v>0</v>
      </c>
      <c r="V243" s="381">
        <f>SUMIF('MASTER TT'!$I$1:$I$5897,$A$1:$A$721,'MASTER TT'!$T$1:$T$5897)</f>
        <v>0</v>
      </c>
      <c r="W243" s="381">
        <f>SUMIF('MASTER TT'!$I$1:$I$5897,$A$1:$A$721,'MASTER TT'!$U$1:$U$5897)</f>
        <v>0</v>
      </c>
      <c r="X243" s="381">
        <f>SUMIF('MASTER TT'!$I$1:$I$5897,$A$1:$A$721,'MASTER TT'!$W$1:$W$5897)</f>
        <v>0</v>
      </c>
      <c r="Y243" s="381">
        <f>SUMIF('MASTER TT'!$I$1:$I$5897,$A$1:$A$721,'MASTER TT'!$X$1:$X$5897)</f>
        <v>0</v>
      </c>
      <c r="Z243" s="381">
        <f>SUMIF('MASTER TT'!$I$1:$I$5897,$A$1:$A$721,'MASTER TT'!$Y$1:$Y$5897)</f>
        <v>0</v>
      </c>
      <c r="AA243" s="381">
        <f>SUMIF('MASTER TT'!$I$1:$I$5897,$A$1:$A$721,'MASTER TT'!$Z$1:$Z$5897)</f>
        <v>0</v>
      </c>
      <c r="AB243" s="381">
        <f>SUMIF('MASTER TT'!$I$1:$I$5905,$A$1:$A$721,'MASTER TT'!$V$1:$V$5905)</f>
        <v>0</v>
      </c>
      <c r="AC243" s="381">
        <f>SUMIF('MASTER TT'!$I$1:$I$5905,$A$1:$A$721,'MASTER TT'!$AB$1:$AB$5905)</f>
        <v>0</v>
      </c>
      <c r="AD243" s="381">
        <f>SUMIF('MASTER TT'!$I$1:$I$5905,$A$1:$A$721,'MASTER TT'!$P$1:$P$5905)</f>
        <v>0</v>
      </c>
      <c r="AE243" s="381">
        <f t="shared" si="2"/>
        <v>0</v>
      </c>
      <c r="AF243" s="382" t="e">
        <f t="shared" si="15"/>
        <v>#REF!</v>
      </c>
      <c r="AG243" s="383"/>
    </row>
    <row r="244" spans="1:33" ht="14.25" customHeight="1">
      <c r="A244" s="374" t="s">
        <v>4191</v>
      </c>
      <c r="B244" s="375" t="str">
        <f>VLOOKUP($A$2:$A$1749,'ENTER STAFF #S HERE'!$A$1:$B$5073,2,FALSE)</f>
        <v>C1762</v>
      </c>
      <c r="C244" s="374" t="s">
        <v>6583</v>
      </c>
      <c r="D244" s="374" t="s">
        <v>6595</v>
      </c>
      <c r="E244" s="384" t="s">
        <v>6072</v>
      </c>
      <c r="F244" s="388"/>
      <c r="G244" s="374" t="s">
        <v>5663</v>
      </c>
      <c r="H244" s="377">
        <f t="shared" si="0"/>
        <v>48</v>
      </c>
      <c r="I244" s="378" t="e">
        <f>SUMIFS('MASTER TT'!$J$2:$J$11126,'MASTER TT'!$I$2:$I$1126,A244:A18620,'MASTER TT'!$L$2:$L$11126,"&gt;0",'MASTER TT'!$AM$2:$AM$11126,"JAN-APRIL 2026")</f>
        <v>#VALUE!</v>
      </c>
      <c r="J244" s="378">
        <f>SUMIFS('MASTER TT'!$J$2:$J$11126,'MASTER TT'!$I$2:$I$11126,A244:A10284,'MASTER TT'!$L$2:$L$11126,"&gt;0",'MASTER TT'!$AM$2:$AM$11126,"MAY-AUG 2025")</f>
        <v>0</v>
      </c>
      <c r="K244" s="378">
        <f>SUMIFS('MASTER TT'!$J$2:$J$11126,'MASTER TT'!$I$2:$I$11126,A244:A10284,'MASTER TT'!$L$2:$L$11126,"&gt;0",'MASTER TT'!$AM$2:$AM$11126,"SEP-DEC 2025")</f>
        <v>0</v>
      </c>
      <c r="L244" s="378" t="e">
        <f t="shared" si="1"/>
        <v>#VALUE!</v>
      </c>
      <c r="M244" s="379">
        <f>SUMIFS('MASTER TT'!$J$2:$J$1126,'MASTER TT'!$I$2:$I$1126,A244:A10285,'MASTER TT'!$L$2:$L$1126,"&gt;0",'MASTER TT'!$AM$2:$AM$1126,"JAN-APRIL 2025",'MASTER TT'!$AC$2:$AC$1126,"SOT")</f>
        <v>0</v>
      </c>
      <c r="N244" s="379">
        <f>SUMIFS('MASTER TT'!$J$2:$J$1126,'MASTER TT'!$I$2:$I$1126,A244:A10285,'MASTER TT'!$L$2:$L$1126,"&gt;0",'MASTER TT'!$AM$2:$AM$1126,"JAN-APRIL 2025",'MASTER TT'!$AC$2:$AC$1126,"SOB")</f>
        <v>0</v>
      </c>
      <c r="O244" s="379">
        <f>SUMIFS('MASTER TT'!$J$2:$J$1126,'MASTER TT'!$I$2:$I$1126,A244:A10285,'MASTER TT'!$L$2:$L$1126,"&gt;0",'MASTER TT'!$AM$2:$AM$1126,"JAN-APRIL 2025",'MASTER TT'!$AC$2:$AC$1126,"SEASS")</f>
        <v>0</v>
      </c>
      <c r="P244" s="379">
        <f>SUMIFS('MASTER TT'!$J$2:$J$1126,'MASTER TT'!$I$2:$I$1126,A244:A10285,'MASTER TT'!$L$2:$L$1126,"&gt;0",'MASTER TT'!$AM$2:$AM$1126,"JAN-APRIL 2025",'MASTER TT'!$AC$2:$AC$1126,"PTTI")</f>
        <v>0</v>
      </c>
      <c r="Q244" s="381">
        <f>SUMIF('MASTER TT'!$I$1:$I$5897,$A$1:$A$721,'MASTER TT'!$O$1:$O$5897)</f>
        <v>0</v>
      </c>
      <c r="R244" s="381">
        <f>SUMIF('MASTER TT'!$I$1:$I$5897,$A$1:$A$721,'MASTER TT'!$N$1:$N$5897)</f>
        <v>0</v>
      </c>
      <c r="S244" s="381">
        <f>SUMIF('MASTER TT'!$I$1:$I$5897,$A$1:$A$721,'MASTER TT'!$Q$1:$Q$5897)</f>
        <v>0</v>
      </c>
      <c r="T244" s="381">
        <f>SUMIF('MASTER TT'!$I$1:$I$5897,$A$1:$A$721,'MASTER TT'!$S$1:$S$5897)</f>
        <v>0</v>
      </c>
      <c r="U244" s="381">
        <f>SUMIF('MASTER TT'!$I$1:$I$5897,$A$1:$A$721,'MASTER TT'!$R$1:$R$5897)</f>
        <v>0</v>
      </c>
      <c r="V244" s="381">
        <f>SUMIF('MASTER TT'!$I$1:$I$5897,$A$1:$A$721,'MASTER TT'!$T$1:$T$5897)</f>
        <v>0</v>
      </c>
      <c r="W244" s="381">
        <f>SUMIF('MASTER TT'!$I$1:$I$5897,$A$1:$A$721,'MASTER TT'!$U$1:$U$5897)</f>
        <v>0</v>
      </c>
      <c r="X244" s="381">
        <f>SUMIF('MASTER TT'!$I$1:$I$5897,$A$1:$A$721,'MASTER TT'!$W$1:$W$5897)</f>
        <v>0</v>
      </c>
      <c r="Y244" s="381">
        <f>SUMIF('MASTER TT'!$I$1:$I$5897,$A$1:$A$721,'MASTER TT'!$X$1:$X$5897)</f>
        <v>0</v>
      </c>
      <c r="Z244" s="381">
        <f>SUMIF('MASTER TT'!$I$1:$I$5897,$A$1:$A$721,'MASTER TT'!$Y$1:$Y$5897)</f>
        <v>0</v>
      </c>
      <c r="AA244" s="381">
        <f>SUMIF('MASTER TT'!$I$1:$I$5897,$A$1:$A$721,'MASTER TT'!$Z$1:$Z$5897)</f>
        <v>0</v>
      </c>
      <c r="AB244" s="381">
        <f>SUMIF('MASTER TT'!$I$1:$I$5905,$A$1:$A$721,'MASTER TT'!$V$1:$V$5905)</f>
        <v>0</v>
      </c>
      <c r="AC244" s="381">
        <f>SUMIF('MASTER TT'!$I$1:$I$5905,$A$1:$A$721,'MASTER TT'!$AB$1:$AB$5905)</f>
        <v>0</v>
      </c>
      <c r="AD244" s="381">
        <f>SUMIF('MASTER TT'!$I$1:$I$5905,$A$1:$A$721,'MASTER TT'!$P$1:$P$5905)</f>
        <v>0</v>
      </c>
      <c r="AE244" s="381">
        <f t="shared" si="2"/>
        <v>0</v>
      </c>
      <c r="AF244" s="382" t="e">
        <f t="shared" si="15"/>
        <v>#REF!</v>
      </c>
      <c r="AG244" s="383"/>
    </row>
    <row r="245" spans="1:33" ht="14.25" customHeight="1">
      <c r="A245" s="374" t="s">
        <v>4041</v>
      </c>
      <c r="B245" s="375" t="str">
        <f>VLOOKUP($A$2:$A$1749,'ENTER STAFF #S HERE'!$A$1:$B$5073,2,FALSE)</f>
        <v>C1455</v>
      </c>
      <c r="C245" s="374" t="s">
        <v>6583</v>
      </c>
      <c r="D245" s="384" t="s">
        <v>460</v>
      </c>
      <c r="E245" s="388"/>
      <c r="F245" s="388"/>
      <c r="G245" s="374" t="s">
        <v>6585</v>
      </c>
      <c r="H245" s="377">
        <f t="shared" si="0"/>
        <v>90</v>
      </c>
      <c r="I245" s="378" t="e">
        <f>SUMIFS('MASTER TT'!$J$2:$J$11126,'MASTER TT'!$I$2:$I$1126,A245:A18621,'MASTER TT'!$L$2:$L$11126,"&gt;0",'MASTER TT'!$AM$2:$AM$11126,"JAN-APRIL 2026")</f>
        <v>#VALUE!</v>
      </c>
      <c r="J245" s="378">
        <f>SUMIFS('MASTER TT'!$J$2:$J$11126,'MASTER TT'!$I$2:$I$11126,A245:A10285,'MASTER TT'!$L$2:$L$11126,"&gt;0",'MASTER TT'!$AM$2:$AM$11126,"MAY-AUG 2025")</f>
        <v>0</v>
      </c>
      <c r="K245" s="378">
        <f>SUMIFS('MASTER TT'!$J$2:$J$11126,'MASTER TT'!$I$2:$I$11126,A245:A10285,'MASTER TT'!$L$2:$L$11126,"&gt;0",'MASTER TT'!$AM$2:$AM$11126,"SEP-DEC 2025")</f>
        <v>0</v>
      </c>
      <c r="L245" s="378" t="e">
        <f t="shared" si="1"/>
        <v>#VALUE!</v>
      </c>
      <c r="M245" s="379">
        <f>SUMIFS('MASTER TT'!$J$2:$J$1126,'MASTER TT'!$I$2:$I$1126,A245:A10286,'MASTER TT'!$L$2:$L$1126,"&gt;0",'MASTER TT'!$AM$2:$AM$1126,"JAN-APRIL 2025",'MASTER TT'!$AC$2:$AC$1126,"SOT")</f>
        <v>0</v>
      </c>
      <c r="N245" s="379">
        <f>SUMIFS('MASTER TT'!$J$2:$J$1126,'MASTER TT'!$I$2:$I$1126,A245:A10286,'MASTER TT'!$L$2:$L$1126,"&gt;0",'MASTER TT'!$AM$2:$AM$1126,"JAN-APRIL 2025",'MASTER TT'!$AC$2:$AC$1126,"SOB")</f>
        <v>0</v>
      </c>
      <c r="O245" s="379">
        <f>SUMIFS('MASTER TT'!$J$2:$J$1126,'MASTER TT'!$I$2:$I$1126,A245:A10286,'MASTER TT'!$L$2:$L$1126,"&gt;0",'MASTER TT'!$AM$2:$AM$1126,"JAN-APRIL 2025",'MASTER TT'!$AC$2:$AC$1126,"SEASS")</f>
        <v>0</v>
      </c>
      <c r="P245" s="379">
        <f>SUMIFS('MASTER TT'!$J$2:$J$1126,'MASTER TT'!$I$2:$I$1126,A245:A10286,'MASTER TT'!$L$2:$L$1126,"&gt;0",'MASTER TT'!$AM$2:$AM$1126,"JAN-APRIL 2025",'MASTER TT'!$AC$2:$AC$1126,"PTTI")</f>
        <v>0</v>
      </c>
      <c r="Q245" s="381">
        <f>SUMIF('MASTER TT'!$I$1:$I$5897,$A$1:$A$721,'MASTER TT'!$O$1:$O$5897)</f>
        <v>0</v>
      </c>
      <c r="R245" s="381">
        <f>SUMIF('MASTER TT'!$I$1:$I$5897,$A$1:$A$721,'MASTER TT'!$N$1:$N$5897)</f>
        <v>0</v>
      </c>
      <c r="S245" s="381">
        <f>SUMIF('MASTER TT'!$I$1:$I$5897,$A$1:$A$721,'MASTER TT'!$Q$1:$Q$5897)</f>
        <v>0</v>
      </c>
      <c r="T245" s="381">
        <f>SUMIF('MASTER TT'!$I$1:$I$5897,$A$1:$A$721,'MASTER TT'!$S$1:$S$5897)</f>
        <v>0</v>
      </c>
      <c r="U245" s="381">
        <f>SUMIF('MASTER TT'!$I$1:$I$5897,$A$1:$A$721,'MASTER TT'!$R$1:$R$5897)</f>
        <v>0</v>
      </c>
      <c r="V245" s="381">
        <f>SUMIF('MASTER TT'!$I$1:$I$5897,$A$1:$A$721,'MASTER TT'!$T$1:$T$5897)</f>
        <v>0</v>
      </c>
      <c r="W245" s="381">
        <f>SUMIF('MASTER TT'!$I$1:$I$5897,$A$1:$A$721,'MASTER TT'!$U$1:$U$5897)</f>
        <v>0</v>
      </c>
      <c r="X245" s="381">
        <f>SUMIF('MASTER TT'!$I$1:$I$5897,$A$1:$A$721,'MASTER TT'!$W$1:$W$5897)</f>
        <v>0</v>
      </c>
      <c r="Y245" s="381">
        <f>SUMIF('MASTER TT'!$I$1:$I$5897,$A$1:$A$721,'MASTER TT'!$X$1:$X$5897)</f>
        <v>0</v>
      </c>
      <c r="Z245" s="381">
        <f>SUMIF('MASTER TT'!$I$1:$I$5897,$A$1:$A$721,'MASTER TT'!$Y$1:$Y$5897)</f>
        <v>0</v>
      </c>
      <c r="AA245" s="381">
        <f>SUMIF('MASTER TT'!$I$1:$I$5897,$A$1:$A$721,'MASTER TT'!$Z$1:$Z$5897)</f>
        <v>0</v>
      </c>
      <c r="AB245" s="381">
        <f>SUMIF('MASTER TT'!$I$1:$I$5905,$A$1:$A$721,'MASTER TT'!$V$1:$V$5905)</f>
        <v>0</v>
      </c>
      <c r="AC245" s="381">
        <f>SUMIF('MASTER TT'!$I$1:$I$5905,$A$1:$A$721,'MASTER TT'!$AB$1:$AB$5905)</f>
        <v>0</v>
      </c>
      <c r="AD245" s="381">
        <f>SUMIF('MASTER TT'!$I$1:$I$5905,$A$1:$A$721,'MASTER TT'!$P$1:$P$5905)</f>
        <v>0</v>
      </c>
      <c r="AE245" s="381">
        <f t="shared" si="2"/>
        <v>0</v>
      </c>
      <c r="AF245" s="382" t="e">
        <f t="shared" si="15"/>
        <v>#REF!</v>
      </c>
      <c r="AG245" s="383"/>
    </row>
    <row r="246" spans="1:33" ht="14.25" customHeight="1">
      <c r="A246" s="374" t="s">
        <v>4042</v>
      </c>
      <c r="B246" s="375" t="str">
        <f>VLOOKUP($A$2:$A$1749,'ENTER STAFF #S HERE'!$A$1:$B$5073,2,FALSE)</f>
        <v>C1017</v>
      </c>
      <c r="C246" s="374" t="s">
        <v>6583</v>
      </c>
      <c r="D246" s="384" t="s">
        <v>460</v>
      </c>
      <c r="E246" s="388"/>
      <c r="F246" s="388"/>
      <c r="G246" s="374" t="s">
        <v>6585</v>
      </c>
      <c r="H246" s="377">
        <f t="shared" si="0"/>
        <v>90</v>
      </c>
      <c r="I246" s="378" t="e">
        <f>SUMIFS('MASTER TT'!$J$2:$J$11126,'MASTER TT'!$I$2:$I$1126,A246:A18622,'MASTER TT'!$L$2:$L$11126,"&gt;0",'MASTER TT'!$AM$2:$AM$11126,"JAN-APRIL 2026")</f>
        <v>#VALUE!</v>
      </c>
      <c r="J246" s="378">
        <f>SUMIFS('MASTER TT'!$J$2:$J$11126,'MASTER TT'!$I$2:$I$11126,A246:A10286,'MASTER TT'!$L$2:$L$11126,"&gt;0",'MASTER TT'!$AM$2:$AM$11126,"MAY-AUG 2025")</f>
        <v>0</v>
      </c>
      <c r="K246" s="378">
        <f>SUMIFS('MASTER TT'!$J$2:$J$11126,'MASTER TT'!$I$2:$I$11126,A246:A10286,'MASTER TT'!$L$2:$L$11126,"&gt;0",'MASTER TT'!$AM$2:$AM$11126,"SEP-DEC 2025")</f>
        <v>0</v>
      </c>
      <c r="L246" s="378" t="e">
        <f t="shared" si="1"/>
        <v>#VALUE!</v>
      </c>
      <c r="M246" s="379">
        <f>SUMIFS('MASTER TT'!$J$2:$J$1126,'MASTER TT'!$I$2:$I$1126,A246:A10287,'MASTER TT'!$L$2:$L$1126,"&gt;0",'MASTER TT'!$AM$2:$AM$1126,"JAN-APRIL 2025",'MASTER TT'!$AC$2:$AC$1126,"SOT")</f>
        <v>0</v>
      </c>
      <c r="N246" s="379">
        <f>SUMIFS('MASTER TT'!$J$2:$J$1126,'MASTER TT'!$I$2:$I$1126,A246:A10287,'MASTER TT'!$L$2:$L$1126,"&gt;0",'MASTER TT'!$AM$2:$AM$1126,"JAN-APRIL 2025",'MASTER TT'!$AC$2:$AC$1126,"SOB")</f>
        <v>0</v>
      </c>
      <c r="O246" s="379">
        <f>SUMIFS('MASTER TT'!$J$2:$J$1126,'MASTER TT'!$I$2:$I$1126,A246:A10287,'MASTER TT'!$L$2:$L$1126,"&gt;0",'MASTER TT'!$AM$2:$AM$1126,"JAN-APRIL 2025",'MASTER TT'!$AC$2:$AC$1126,"SEASS")</f>
        <v>0</v>
      </c>
      <c r="P246" s="379">
        <f>SUMIFS('MASTER TT'!$J$2:$J$1126,'MASTER TT'!$I$2:$I$1126,A246:A10287,'MASTER TT'!$L$2:$L$1126,"&gt;0",'MASTER TT'!$AM$2:$AM$1126,"JAN-APRIL 2025",'MASTER TT'!$AC$2:$AC$1126,"PTTI")</f>
        <v>0</v>
      </c>
      <c r="Q246" s="381">
        <f>SUMIF('MASTER TT'!$I$1:$I$5897,$A$1:$A$721,'MASTER TT'!$O$1:$O$5897)</f>
        <v>0</v>
      </c>
      <c r="R246" s="381">
        <f>SUMIF('MASTER TT'!$I$1:$I$5897,$A$1:$A$721,'MASTER TT'!$N$1:$N$5897)</f>
        <v>0</v>
      </c>
      <c r="S246" s="381">
        <f>SUMIF('MASTER TT'!$I$1:$I$5897,$A$1:$A$721,'MASTER TT'!$Q$1:$Q$5897)</f>
        <v>0</v>
      </c>
      <c r="T246" s="381">
        <f>SUMIF('MASTER TT'!$I$1:$I$5897,$A$1:$A$721,'MASTER TT'!$S$1:$S$5897)</f>
        <v>0</v>
      </c>
      <c r="U246" s="381">
        <f>SUMIF('MASTER TT'!$I$1:$I$5897,$A$1:$A$721,'MASTER TT'!$R$1:$R$5897)</f>
        <v>0</v>
      </c>
      <c r="V246" s="381">
        <f>SUMIF('MASTER TT'!$I$1:$I$5897,$A$1:$A$721,'MASTER TT'!$T$1:$T$5897)</f>
        <v>0</v>
      </c>
      <c r="W246" s="381">
        <f>SUMIF('MASTER TT'!$I$1:$I$5897,$A$1:$A$721,'MASTER TT'!$U$1:$U$5897)</f>
        <v>0</v>
      </c>
      <c r="X246" s="381">
        <f>SUMIF('MASTER TT'!$I$1:$I$5897,$A$1:$A$721,'MASTER TT'!$W$1:$W$5897)</f>
        <v>0</v>
      </c>
      <c r="Y246" s="381">
        <f>SUMIF('MASTER TT'!$I$1:$I$5897,$A$1:$A$721,'MASTER TT'!$X$1:$X$5897)</f>
        <v>0</v>
      </c>
      <c r="Z246" s="381">
        <f>SUMIF('MASTER TT'!$I$1:$I$5897,$A$1:$A$721,'MASTER TT'!$Y$1:$Y$5897)</f>
        <v>0</v>
      </c>
      <c r="AA246" s="381">
        <f>SUMIF('MASTER TT'!$I$1:$I$5897,$A$1:$A$721,'MASTER TT'!$Z$1:$Z$5897)</f>
        <v>0</v>
      </c>
      <c r="AB246" s="381">
        <f>SUMIF('MASTER TT'!$I$1:$I$5905,$A$1:$A$721,'MASTER TT'!$V$1:$V$5905)</f>
        <v>0</v>
      </c>
      <c r="AC246" s="381">
        <f>SUMIF('MASTER TT'!$I$1:$I$5905,$A$1:$A$721,'MASTER TT'!$AB$1:$AB$5905)</f>
        <v>0</v>
      </c>
      <c r="AD246" s="381">
        <f>SUMIF('MASTER TT'!$I$1:$I$5905,$A$1:$A$721,'MASTER TT'!$P$1:$P$5905)</f>
        <v>0</v>
      </c>
      <c r="AE246" s="381">
        <f t="shared" si="2"/>
        <v>0</v>
      </c>
      <c r="AF246" s="382" t="e">
        <f t="shared" si="15"/>
        <v>#REF!</v>
      </c>
      <c r="AG246" s="383"/>
    </row>
    <row r="247" spans="1:33" ht="14.25" customHeight="1">
      <c r="A247" s="374" t="s">
        <v>4393</v>
      </c>
      <c r="B247" s="375">
        <f>VLOOKUP($A$2:$A$1749,'ENTER STAFF #S HERE'!$A$1:$B$5073,2,FALSE)</f>
        <v>0</v>
      </c>
      <c r="C247" s="374" t="s">
        <v>6586</v>
      </c>
      <c r="D247" s="374" t="s">
        <v>6595</v>
      </c>
      <c r="E247" s="384" t="s">
        <v>6072</v>
      </c>
      <c r="F247" s="388"/>
      <c r="G247" s="374" t="s">
        <v>5663</v>
      </c>
      <c r="H247" s="377">
        <f t="shared" si="0"/>
        <v>48</v>
      </c>
      <c r="I247" s="378" t="e">
        <f>SUMIFS('MASTER TT'!$J$2:$J$11126,'MASTER TT'!$I$2:$I$1126,A247:A18623,'MASTER TT'!$L$2:$L$11126,"&gt;0",'MASTER TT'!$AM$2:$AM$11126,"JAN-APRIL 2026")</f>
        <v>#VALUE!</v>
      </c>
      <c r="J247" s="378">
        <f>SUMIFS('MASTER TT'!$J$2:$J$11126,'MASTER TT'!$I$2:$I$11126,A247:A10287,'MASTER TT'!$L$2:$L$11126,"&gt;0",'MASTER TT'!$AM$2:$AM$11126,"MAY-AUG 2025")</f>
        <v>0</v>
      </c>
      <c r="K247" s="378">
        <f>SUMIFS('MASTER TT'!$J$2:$J$11126,'MASTER TT'!$I$2:$I$11126,A247:A10287,'MASTER TT'!$L$2:$L$11126,"&gt;0",'MASTER TT'!$AM$2:$AM$11126,"SEP-DEC 2025")</f>
        <v>0</v>
      </c>
      <c r="L247" s="378" t="e">
        <f t="shared" si="1"/>
        <v>#VALUE!</v>
      </c>
      <c r="M247" s="379">
        <f>SUMIFS('MASTER TT'!$J$2:$J$1126,'MASTER TT'!$I$2:$I$1126,A247:A10288,'MASTER TT'!$L$2:$L$1126,"&gt;0",'MASTER TT'!$AM$2:$AM$1126,"JAN-APRIL 2025",'MASTER TT'!$AC$2:$AC$1126,"SOT")</f>
        <v>0</v>
      </c>
      <c r="N247" s="379">
        <f>SUMIFS('MASTER TT'!$J$2:$J$1126,'MASTER TT'!$I$2:$I$1126,A247:A10288,'MASTER TT'!$L$2:$L$1126,"&gt;0",'MASTER TT'!$AM$2:$AM$1126,"JAN-APRIL 2025",'MASTER TT'!$AC$2:$AC$1126,"SOB")</f>
        <v>0</v>
      </c>
      <c r="O247" s="379">
        <f>SUMIFS('MASTER TT'!$J$2:$J$1126,'MASTER TT'!$I$2:$I$1126,A247:A10288,'MASTER TT'!$L$2:$L$1126,"&gt;0",'MASTER TT'!$AM$2:$AM$1126,"JAN-APRIL 2025",'MASTER TT'!$AC$2:$AC$1126,"SEASS")</f>
        <v>0</v>
      </c>
      <c r="P247" s="379">
        <f>SUMIFS('MASTER TT'!$J$2:$J$1126,'MASTER TT'!$I$2:$I$1126,A247:A10288,'MASTER TT'!$L$2:$L$1126,"&gt;0",'MASTER TT'!$AM$2:$AM$1126,"JAN-APRIL 2025",'MASTER TT'!$AC$2:$AC$1126,"PTTI")</f>
        <v>0</v>
      </c>
      <c r="Q247" s="381">
        <f>SUMIF('MASTER TT'!$I$1:$I$5897,$A$1:$A$721,'MASTER TT'!$O$1:$O$5897)</f>
        <v>0</v>
      </c>
      <c r="R247" s="381">
        <f>SUMIF('MASTER TT'!$I$1:$I$5897,$A$1:$A$721,'MASTER TT'!$N$1:$N$5897)</f>
        <v>0</v>
      </c>
      <c r="S247" s="381">
        <f>SUMIF('MASTER TT'!$I$1:$I$5897,$A$1:$A$721,'MASTER TT'!$Q$1:$Q$5897)</f>
        <v>0</v>
      </c>
      <c r="T247" s="381">
        <f>SUMIF('MASTER TT'!$I$1:$I$5897,$A$1:$A$721,'MASTER TT'!$S$1:$S$5897)</f>
        <v>0</v>
      </c>
      <c r="U247" s="381">
        <f>SUMIF('MASTER TT'!$I$1:$I$5897,$A$1:$A$721,'MASTER TT'!$R$1:$R$5897)</f>
        <v>0</v>
      </c>
      <c r="V247" s="381">
        <f>SUMIF('MASTER TT'!$I$1:$I$5897,$A$1:$A$721,'MASTER TT'!$T$1:$T$5897)</f>
        <v>0</v>
      </c>
      <c r="W247" s="381">
        <f>SUMIF('MASTER TT'!$I$1:$I$5897,$A$1:$A$721,'MASTER TT'!$U$1:$U$5897)</f>
        <v>0</v>
      </c>
      <c r="X247" s="381">
        <f>SUMIF('MASTER TT'!$I$1:$I$5897,$A$1:$A$721,'MASTER TT'!$W$1:$W$5897)</f>
        <v>0</v>
      </c>
      <c r="Y247" s="381">
        <f>SUMIF('MASTER TT'!$I$1:$I$5897,$A$1:$A$721,'MASTER TT'!$X$1:$X$5897)</f>
        <v>0</v>
      </c>
      <c r="Z247" s="381">
        <f>SUMIF('MASTER TT'!$I$1:$I$5897,$A$1:$A$721,'MASTER TT'!$Y$1:$Y$5897)</f>
        <v>0</v>
      </c>
      <c r="AA247" s="381">
        <f>SUMIF('MASTER TT'!$I$1:$I$5897,$A$1:$A$721,'MASTER TT'!$Z$1:$Z$5897)</f>
        <v>0</v>
      </c>
      <c r="AB247" s="381">
        <f>SUMIF('MASTER TT'!$I$1:$I$5905,$A$1:$A$721,'MASTER TT'!$V$1:$V$5905)</f>
        <v>0</v>
      </c>
      <c r="AC247" s="381">
        <f>SUMIF('MASTER TT'!$I$1:$I$5905,$A$1:$A$721,'MASTER TT'!$AB$1:$AB$5905)</f>
        <v>0</v>
      </c>
      <c r="AD247" s="381">
        <f>SUMIF('MASTER TT'!$I$1:$I$5905,$A$1:$A$721,'MASTER TT'!$P$1:$P$5905)</f>
        <v>0</v>
      </c>
      <c r="AE247" s="381">
        <f t="shared" si="2"/>
        <v>0</v>
      </c>
      <c r="AF247" s="382" t="e">
        <f t="shared" si="15"/>
        <v>#REF!</v>
      </c>
      <c r="AG247" s="383"/>
    </row>
    <row r="248" spans="1:33" ht="14.25" customHeight="1">
      <c r="A248" s="374" t="s">
        <v>4044</v>
      </c>
      <c r="B248" s="375" t="str">
        <f>VLOOKUP($A$2:$A$1749,'ENTER STAFF #S HERE'!$A$1:$B$5073,2,FALSE)</f>
        <v>C1448</v>
      </c>
      <c r="C248" s="374" t="s">
        <v>6583</v>
      </c>
      <c r="D248" s="374" t="s">
        <v>460</v>
      </c>
      <c r="E248" s="388"/>
      <c r="F248" s="388"/>
      <c r="G248" s="374" t="s">
        <v>6585</v>
      </c>
      <c r="H248" s="377">
        <f t="shared" si="0"/>
        <v>90</v>
      </c>
      <c r="I248" s="378" t="e">
        <f>SUMIFS('MASTER TT'!$J$2:$J$11126,'MASTER TT'!$I$2:$I$1126,A248:A18624,'MASTER TT'!$L$2:$L$11126,"&gt;0",'MASTER TT'!$AM$2:$AM$11126,"JAN-APRIL 2026")</f>
        <v>#VALUE!</v>
      </c>
      <c r="J248" s="378">
        <f>SUMIFS('MASTER TT'!$J$2:$J$11126,'MASTER TT'!$I$2:$I$11126,A248:A10288,'MASTER TT'!$L$2:$L$11126,"&gt;0",'MASTER TT'!$AM$2:$AM$11126,"MAY-AUG 2025")</f>
        <v>0</v>
      </c>
      <c r="K248" s="378">
        <f>SUMIFS('MASTER TT'!$J$2:$J$11126,'MASTER TT'!$I$2:$I$11126,A248:A10288,'MASTER TT'!$L$2:$L$11126,"&gt;0",'MASTER TT'!$AM$2:$AM$11126,"SEP-DEC 2025")</f>
        <v>0</v>
      </c>
      <c r="L248" s="378" t="e">
        <f t="shared" si="1"/>
        <v>#VALUE!</v>
      </c>
      <c r="M248" s="379">
        <f>SUMIFS('MASTER TT'!$J$2:$J$1126,'MASTER TT'!$I$2:$I$1126,A248:A10289,'MASTER TT'!$L$2:$L$1126,"&gt;0",'MASTER TT'!$AM$2:$AM$1126,"JAN-APRIL 2025",'MASTER TT'!$AC$2:$AC$1126,"SOT")</f>
        <v>0</v>
      </c>
      <c r="N248" s="379">
        <f>SUMIFS('MASTER TT'!$J$2:$J$1126,'MASTER TT'!$I$2:$I$1126,A248:A10289,'MASTER TT'!$L$2:$L$1126,"&gt;0",'MASTER TT'!$AM$2:$AM$1126,"JAN-APRIL 2025",'MASTER TT'!$AC$2:$AC$1126,"SOB")</f>
        <v>0</v>
      </c>
      <c r="O248" s="379">
        <f>SUMIFS('MASTER TT'!$J$2:$J$1126,'MASTER TT'!$I$2:$I$1126,A248:A10289,'MASTER TT'!$L$2:$L$1126,"&gt;0",'MASTER TT'!$AM$2:$AM$1126,"JAN-APRIL 2025",'MASTER TT'!$AC$2:$AC$1126,"SEASS")</f>
        <v>0</v>
      </c>
      <c r="P248" s="379">
        <f>SUMIFS('MASTER TT'!$J$2:$J$1126,'MASTER TT'!$I$2:$I$1126,A248:A10289,'MASTER TT'!$L$2:$L$1126,"&gt;0",'MASTER TT'!$AM$2:$AM$1126,"JAN-APRIL 2025",'MASTER TT'!$AC$2:$AC$1126,"PTTI")</f>
        <v>0</v>
      </c>
      <c r="Q248" s="381">
        <f>SUMIF('MASTER TT'!$I$1:$I$5897,$A$1:$A$721,'MASTER TT'!$O$1:$O$5897)</f>
        <v>0</v>
      </c>
      <c r="R248" s="381">
        <f>SUMIF('MASTER TT'!$I$1:$I$5897,$A$1:$A$721,'MASTER TT'!$N$1:$N$5897)</f>
        <v>0</v>
      </c>
      <c r="S248" s="381">
        <f>SUMIF('MASTER TT'!$I$1:$I$5897,$A$1:$A$721,'MASTER TT'!$Q$1:$Q$5897)</f>
        <v>0</v>
      </c>
      <c r="T248" s="381">
        <f>SUMIF('MASTER TT'!$I$1:$I$5897,$A$1:$A$721,'MASTER TT'!$S$1:$S$5897)</f>
        <v>0</v>
      </c>
      <c r="U248" s="381">
        <f>SUMIF('MASTER TT'!$I$1:$I$5897,$A$1:$A$721,'MASTER TT'!$R$1:$R$5897)</f>
        <v>0</v>
      </c>
      <c r="V248" s="381">
        <f>SUMIF('MASTER TT'!$I$1:$I$5897,$A$1:$A$721,'MASTER TT'!$T$1:$T$5897)</f>
        <v>0</v>
      </c>
      <c r="W248" s="381">
        <f>SUMIF('MASTER TT'!$I$1:$I$5897,$A$1:$A$721,'MASTER TT'!$U$1:$U$5897)</f>
        <v>0</v>
      </c>
      <c r="X248" s="381">
        <f>SUMIF('MASTER TT'!$I$1:$I$5897,$A$1:$A$721,'MASTER TT'!$W$1:$W$5897)</f>
        <v>0</v>
      </c>
      <c r="Y248" s="381">
        <f>SUMIF('MASTER TT'!$I$1:$I$5897,$A$1:$A$721,'MASTER TT'!$X$1:$X$5897)</f>
        <v>0</v>
      </c>
      <c r="Z248" s="381">
        <f>SUMIF('MASTER TT'!$I$1:$I$5897,$A$1:$A$721,'MASTER TT'!$Y$1:$Y$5897)</f>
        <v>0</v>
      </c>
      <c r="AA248" s="381">
        <f>SUMIF('MASTER TT'!$I$1:$I$5897,$A$1:$A$721,'MASTER TT'!$Z$1:$Z$5897)</f>
        <v>0</v>
      </c>
      <c r="AB248" s="381">
        <f>SUMIF('MASTER TT'!$I$1:$I$5905,$A$1:$A$721,'MASTER TT'!$V$1:$V$5905)</f>
        <v>0</v>
      </c>
      <c r="AC248" s="381">
        <f>SUMIF('MASTER TT'!$I$1:$I$5905,$A$1:$A$721,'MASTER TT'!$AB$1:$AB$5905)</f>
        <v>0</v>
      </c>
      <c r="AD248" s="381">
        <f>SUMIF('MASTER TT'!$I$1:$I$5905,$A$1:$A$721,'MASTER TT'!$P$1:$P$5905)</f>
        <v>0</v>
      </c>
      <c r="AE248" s="381">
        <f t="shared" si="2"/>
        <v>0</v>
      </c>
      <c r="AF248" s="382" t="e">
        <f t="shared" si="15"/>
        <v>#REF!</v>
      </c>
      <c r="AG248" s="383"/>
    </row>
    <row r="249" spans="1:33" ht="14.25" customHeight="1">
      <c r="A249" s="374" t="s">
        <v>3375</v>
      </c>
      <c r="B249" s="375" t="str">
        <f>VLOOKUP($A$2:$A$1749,'ENTER STAFF #S HERE'!$A$1:$B$5073,2,FALSE)</f>
        <v>C1428</v>
      </c>
      <c r="C249" s="374" t="s">
        <v>6586</v>
      </c>
      <c r="D249" s="384" t="s">
        <v>6591</v>
      </c>
      <c r="E249" s="384" t="s">
        <v>5640</v>
      </c>
      <c r="F249" s="374" t="s">
        <v>6614</v>
      </c>
      <c r="G249" s="374" t="s">
        <v>5663</v>
      </c>
      <c r="H249" s="377">
        <f t="shared" si="0"/>
        <v>48</v>
      </c>
      <c r="I249" s="378" t="e">
        <f>SUMIFS('MASTER TT'!$J$2:$J$11126,'MASTER TT'!$I$2:$I$1126,A249:A18625,'MASTER TT'!$L$2:$L$11126,"&gt;0",'MASTER TT'!$AM$2:$AM$11126,"JAN-APRIL 2026")</f>
        <v>#VALUE!</v>
      </c>
      <c r="J249" s="378">
        <f>SUMIFS('MASTER TT'!$J$2:$J$11126,'MASTER TT'!$I$2:$I$11126,A249:A10289,'MASTER TT'!$L$2:$L$11126,"&gt;0",'MASTER TT'!$AM$2:$AM$11126,"MAY-AUG 2025")</f>
        <v>0</v>
      </c>
      <c r="K249" s="378">
        <f>SUMIFS('MASTER TT'!$J$2:$J$11126,'MASTER TT'!$I$2:$I$11126,A249:A10289,'MASTER TT'!$L$2:$L$11126,"&gt;0",'MASTER TT'!$AM$2:$AM$11126,"SEP-DEC 2025")</f>
        <v>0</v>
      </c>
      <c r="L249" s="378" t="e">
        <f t="shared" si="1"/>
        <v>#VALUE!</v>
      </c>
      <c r="M249" s="379">
        <f>SUMIFS('MASTER TT'!$J$2:$J$1126,'MASTER TT'!$I$2:$I$1126,A249:A10290,'MASTER TT'!$L$2:$L$1126,"&gt;0",'MASTER TT'!$AM$2:$AM$1126,"JAN-APRIL 2025",'MASTER TT'!$AC$2:$AC$1126,"SOT")</f>
        <v>0</v>
      </c>
      <c r="N249" s="379">
        <f>SUMIFS('MASTER TT'!$J$2:$J$1126,'MASTER TT'!$I$2:$I$1126,A249:A10290,'MASTER TT'!$L$2:$L$1126,"&gt;0",'MASTER TT'!$AM$2:$AM$1126,"JAN-APRIL 2025",'MASTER TT'!$AC$2:$AC$1126,"SOB")</f>
        <v>0</v>
      </c>
      <c r="O249" s="379">
        <f>SUMIFS('MASTER TT'!$J$2:$J$1126,'MASTER TT'!$I$2:$I$1126,A249:A10290,'MASTER TT'!$L$2:$L$1126,"&gt;0",'MASTER TT'!$AM$2:$AM$1126,"JAN-APRIL 2025",'MASTER TT'!$AC$2:$AC$1126,"SEASS")</f>
        <v>0</v>
      </c>
      <c r="P249" s="379">
        <f>SUMIFS('MASTER TT'!$J$2:$J$1126,'MASTER TT'!$I$2:$I$1126,A249:A10290,'MASTER TT'!$L$2:$L$1126,"&gt;0",'MASTER TT'!$AM$2:$AM$1126,"JAN-APRIL 2025",'MASTER TT'!$AC$2:$AC$1126,"PTTI")</f>
        <v>0</v>
      </c>
      <c r="Q249" s="381">
        <f>SUMIF('MASTER TT'!$I$1:$I$5897,$A$1:$A$721,'MASTER TT'!$O$1:$O$5897)</f>
        <v>0</v>
      </c>
      <c r="R249" s="381">
        <f>SUMIF('MASTER TT'!$I$1:$I$5897,$A$1:$A$721,'MASTER TT'!$N$1:$N$5897)</f>
        <v>0</v>
      </c>
      <c r="S249" s="381">
        <f>SUMIF('MASTER TT'!$I$1:$I$5897,$A$1:$A$721,'MASTER TT'!$Q$1:$Q$5897)</f>
        <v>0</v>
      </c>
      <c r="T249" s="381">
        <f>SUMIF('MASTER TT'!$I$1:$I$5897,$A$1:$A$721,'MASTER TT'!$S$1:$S$5897)</f>
        <v>0</v>
      </c>
      <c r="U249" s="381">
        <f>SUMIF('MASTER TT'!$I$1:$I$5897,$A$1:$A$721,'MASTER TT'!$R$1:$R$5897)</f>
        <v>0</v>
      </c>
      <c r="V249" s="381">
        <f>SUMIF('MASTER TT'!$I$1:$I$5897,$A$1:$A$721,'MASTER TT'!$T$1:$T$5897)</f>
        <v>0</v>
      </c>
      <c r="W249" s="381">
        <f>SUMIF('MASTER TT'!$I$1:$I$5897,$A$1:$A$721,'MASTER TT'!$U$1:$U$5897)</f>
        <v>0</v>
      </c>
      <c r="X249" s="381">
        <f>SUMIF('MASTER TT'!$I$1:$I$5897,$A$1:$A$721,'MASTER TT'!$W$1:$W$5897)</f>
        <v>0</v>
      </c>
      <c r="Y249" s="381">
        <f>SUMIF('MASTER TT'!$I$1:$I$5897,$A$1:$A$721,'MASTER TT'!$X$1:$X$5897)</f>
        <v>0</v>
      </c>
      <c r="Z249" s="381">
        <f>SUMIF('MASTER TT'!$I$1:$I$5897,$A$1:$A$721,'MASTER TT'!$Y$1:$Y$5897)</f>
        <v>0</v>
      </c>
      <c r="AA249" s="381">
        <f>SUMIF('MASTER TT'!$I$1:$I$5897,$A$1:$A$721,'MASTER TT'!$Z$1:$Z$5897)</f>
        <v>0</v>
      </c>
      <c r="AB249" s="381">
        <f>SUMIF('MASTER TT'!$I$1:$I$5905,$A$1:$A$721,'MASTER TT'!$V$1:$V$5905)</f>
        <v>0</v>
      </c>
      <c r="AC249" s="381">
        <f>SUMIF('MASTER TT'!$I$1:$I$5905,$A$1:$A$721,'MASTER TT'!$AB$1:$AB$5905)</f>
        <v>0</v>
      </c>
      <c r="AD249" s="381">
        <f>SUMIF('MASTER TT'!$I$1:$I$5905,$A$1:$A$721,'MASTER TT'!$P$1:$P$5905)</f>
        <v>0</v>
      </c>
      <c r="AE249" s="381">
        <f t="shared" si="2"/>
        <v>0</v>
      </c>
      <c r="AF249" s="382" t="e">
        <f t="shared" si="15"/>
        <v>#REF!</v>
      </c>
      <c r="AG249" s="383"/>
    </row>
    <row r="250" spans="1:33" ht="14.25" customHeight="1">
      <c r="A250" s="374" t="s">
        <v>4394</v>
      </c>
      <c r="B250" s="375">
        <f>VLOOKUP($A$2:$A$1749,'ENTER STAFF #S HERE'!$A$1:$B$5073,2,FALSE)</f>
        <v>0</v>
      </c>
      <c r="C250" s="374" t="s">
        <v>6583</v>
      </c>
      <c r="D250" s="374" t="s">
        <v>460</v>
      </c>
      <c r="E250" s="388"/>
      <c r="F250" s="388"/>
      <c r="G250" s="374" t="s">
        <v>6585</v>
      </c>
      <c r="H250" s="377">
        <f t="shared" si="0"/>
        <v>90</v>
      </c>
      <c r="I250" s="378" t="e">
        <f>SUMIFS('MASTER TT'!$J$2:$J$11126,'MASTER TT'!$I$2:$I$1126,A250:A18626,'MASTER TT'!$L$2:$L$11126,"&gt;0",'MASTER TT'!$AM$2:$AM$11126,"JAN-APRIL 2026")</f>
        <v>#VALUE!</v>
      </c>
      <c r="J250" s="378">
        <f>SUMIFS('MASTER TT'!$J$2:$J$11126,'MASTER TT'!$I$2:$I$11126,A250:A10290,'MASTER TT'!$L$2:$L$11126,"&gt;0",'MASTER TT'!$AM$2:$AM$11126,"MAY-AUG 2025")</f>
        <v>0</v>
      </c>
      <c r="K250" s="378">
        <f>SUMIFS('MASTER TT'!$J$2:$J$11126,'MASTER TT'!$I$2:$I$11126,A250:A10290,'MASTER TT'!$L$2:$L$11126,"&gt;0",'MASTER TT'!$AM$2:$AM$11126,"SEP-DEC 2025")</f>
        <v>0</v>
      </c>
      <c r="L250" s="378" t="e">
        <f t="shared" si="1"/>
        <v>#VALUE!</v>
      </c>
      <c r="M250" s="379">
        <f>SUMIFS('MASTER TT'!$J$2:$J$1126,'MASTER TT'!$I$2:$I$1126,A250:A10291,'MASTER TT'!$L$2:$L$1126,"&gt;0",'MASTER TT'!$AM$2:$AM$1126,"JAN-APRIL 2025",'MASTER TT'!$AC$2:$AC$1126,"SOT")</f>
        <v>0</v>
      </c>
      <c r="N250" s="379">
        <f>SUMIFS('MASTER TT'!$J$2:$J$1126,'MASTER TT'!$I$2:$I$1126,A250:A10291,'MASTER TT'!$L$2:$L$1126,"&gt;0",'MASTER TT'!$AM$2:$AM$1126,"JAN-APRIL 2025",'MASTER TT'!$AC$2:$AC$1126,"SOB")</f>
        <v>0</v>
      </c>
      <c r="O250" s="379">
        <f>SUMIFS('MASTER TT'!$J$2:$J$1126,'MASTER TT'!$I$2:$I$1126,A250:A10291,'MASTER TT'!$L$2:$L$1126,"&gt;0",'MASTER TT'!$AM$2:$AM$1126,"JAN-APRIL 2025",'MASTER TT'!$AC$2:$AC$1126,"SEASS")</f>
        <v>0</v>
      </c>
      <c r="P250" s="379">
        <f>SUMIFS('MASTER TT'!$J$2:$J$1126,'MASTER TT'!$I$2:$I$1126,A250:A10291,'MASTER TT'!$L$2:$L$1126,"&gt;0",'MASTER TT'!$AM$2:$AM$1126,"JAN-APRIL 2025",'MASTER TT'!$AC$2:$AC$1126,"PTTI")</f>
        <v>0</v>
      </c>
      <c r="Q250" s="381">
        <f>SUMIF('MASTER TT'!$I$1:$I$5897,$A$1:$A$721,'MASTER TT'!$O$1:$O$5897)</f>
        <v>0</v>
      </c>
      <c r="R250" s="381">
        <f>SUMIF('MASTER TT'!$I$1:$I$5897,$A$1:$A$721,'MASTER TT'!$N$1:$N$5897)</f>
        <v>0</v>
      </c>
      <c r="S250" s="381">
        <f>SUMIF('MASTER TT'!$I$1:$I$5897,$A$1:$A$721,'MASTER TT'!$Q$1:$Q$5897)</f>
        <v>0</v>
      </c>
      <c r="T250" s="381">
        <f>SUMIF('MASTER TT'!$I$1:$I$5897,$A$1:$A$721,'MASTER TT'!$S$1:$S$5897)</f>
        <v>0</v>
      </c>
      <c r="U250" s="381">
        <f>SUMIF('MASTER TT'!$I$1:$I$5897,$A$1:$A$721,'MASTER TT'!$R$1:$R$5897)</f>
        <v>0</v>
      </c>
      <c r="V250" s="381">
        <f>SUMIF('MASTER TT'!$I$1:$I$5897,$A$1:$A$721,'MASTER TT'!$T$1:$T$5897)</f>
        <v>0</v>
      </c>
      <c r="W250" s="381">
        <f>SUMIF('MASTER TT'!$I$1:$I$5897,$A$1:$A$721,'MASTER TT'!$U$1:$U$5897)</f>
        <v>0</v>
      </c>
      <c r="X250" s="381">
        <f>SUMIF('MASTER TT'!$I$1:$I$5897,$A$1:$A$721,'MASTER TT'!$W$1:$W$5897)</f>
        <v>0</v>
      </c>
      <c r="Y250" s="381">
        <f>SUMIF('MASTER TT'!$I$1:$I$5897,$A$1:$A$721,'MASTER TT'!$X$1:$X$5897)</f>
        <v>0</v>
      </c>
      <c r="Z250" s="381">
        <f>SUMIF('MASTER TT'!$I$1:$I$5897,$A$1:$A$721,'MASTER TT'!$Y$1:$Y$5897)</f>
        <v>0</v>
      </c>
      <c r="AA250" s="381">
        <f>SUMIF('MASTER TT'!$I$1:$I$5897,$A$1:$A$721,'MASTER TT'!$Z$1:$Z$5897)</f>
        <v>0</v>
      </c>
      <c r="AB250" s="381">
        <f>SUMIF('MASTER TT'!$I$1:$I$5905,$A$1:$A$721,'MASTER TT'!$V$1:$V$5905)</f>
        <v>0</v>
      </c>
      <c r="AC250" s="381">
        <f>SUMIF('MASTER TT'!$I$1:$I$5905,$A$1:$A$721,'MASTER TT'!$AB$1:$AB$5905)</f>
        <v>0</v>
      </c>
      <c r="AD250" s="381">
        <f>SUMIF('MASTER TT'!$I$1:$I$5905,$A$1:$A$721,'MASTER TT'!$P$1:$P$5905)</f>
        <v>0</v>
      </c>
      <c r="AE250" s="381">
        <f t="shared" si="2"/>
        <v>0</v>
      </c>
      <c r="AF250" s="382" t="e">
        <f t="shared" si="15"/>
        <v>#REF!</v>
      </c>
      <c r="AG250" s="383"/>
    </row>
    <row r="251" spans="1:33" ht="14.25" customHeight="1">
      <c r="A251" s="374" t="s">
        <v>4395</v>
      </c>
      <c r="B251" s="375" t="str">
        <f>VLOOKUP($A$2:$A$1749,'ENTER STAFF #S HERE'!$A$1:$B$5073,2,FALSE)</f>
        <v>C1488</v>
      </c>
      <c r="C251" s="374" t="s">
        <v>6583</v>
      </c>
      <c r="D251" s="384" t="s">
        <v>460</v>
      </c>
      <c r="E251" s="388"/>
      <c r="F251" s="387"/>
      <c r="G251" s="374" t="s">
        <v>6585</v>
      </c>
      <c r="H251" s="377">
        <f t="shared" si="0"/>
        <v>90</v>
      </c>
      <c r="I251" s="378" t="e">
        <f>SUMIFS('MASTER TT'!$J$2:$J$11126,'MASTER TT'!$I$2:$I$1126,A251:A18627,'MASTER TT'!$L$2:$L$11126,"&gt;0",'MASTER TT'!$AM$2:$AM$11126,"JAN-APRIL 2026")</f>
        <v>#VALUE!</v>
      </c>
      <c r="J251" s="378">
        <f>SUMIFS('MASTER TT'!$J$2:$J$11126,'MASTER TT'!$I$2:$I$11126,A251:A10291,'MASTER TT'!$L$2:$L$11126,"&gt;0",'MASTER TT'!$AM$2:$AM$11126,"MAY-AUG 2025")</f>
        <v>0</v>
      </c>
      <c r="K251" s="378">
        <f>SUMIFS('MASTER TT'!$J$2:$J$11126,'MASTER TT'!$I$2:$I$11126,A251:A10291,'MASTER TT'!$L$2:$L$11126,"&gt;0",'MASTER TT'!$AM$2:$AM$11126,"SEP-DEC 2025")</f>
        <v>0</v>
      </c>
      <c r="L251" s="378" t="e">
        <f t="shared" si="1"/>
        <v>#VALUE!</v>
      </c>
      <c r="M251" s="379">
        <f>SUMIFS('MASTER TT'!$J$2:$J$1126,'MASTER TT'!$I$2:$I$1126,A251:A10292,'MASTER TT'!$L$2:$L$1126,"&gt;0",'MASTER TT'!$AM$2:$AM$1126,"JAN-APRIL 2025",'MASTER TT'!$AC$2:$AC$1126,"SOT")</f>
        <v>0</v>
      </c>
      <c r="N251" s="379">
        <f>SUMIFS('MASTER TT'!$J$2:$J$1126,'MASTER TT'!$I$2:$I$1126,A251:A10292,'MASTER TT'!$L$2:$L$1126,"&gt;0",'MASTER TT'!$AM$2:$AM$1126,"JAN-APRIL 2025",'MASTER TT'!$AC$2:$AC$1126,"SOB")</f>
        <v>0</v>
      </c>
      <c r="O251" s="379">
        <f>SUMIFS('MASTER TT'!$J$2:$J$1126,'MASTER TT'!$I$2:$I$1126,A251:A10292,'MASTER TT'!$L$2:$L$1126,"&gt;0",'MASTER TT'!$AM$2:$AM$1126,"JAN-APRIL 2025",'MASTER TT'!$AC$2:$AC$1126,"SEASS")</f>
        <v>0</v>
      </c>
      <c r="P251" s="379">
        <f>SUMIFS('MASTER TT'!$J$2:$J$1126,'MASTER TT'!$I$2:$I$1126,A251:A10292,'MASTER TT'!$L$2:$L$1126,"&gt;0",'MASTER TT'!$AM$2:$AM$1126,"JAN-APRIL 2025",'MASTER TT'!$AC$2:$AC$1126,"PTTI")</f>
        <v>0</v>
      </c>
      <c r="Q251" s="381">
        <f>SUMIF('MASTER TT'!$I$1:$I$5897,$A$1:$A$721,'MASTER TT'!$O$1:$O$5897)</f>
        <v>0</v>
      </c>
      <c r="R251" s="381">
        <f>SUMIF('MASTER TT'!$I$1:$I$5897,$A$1:$A$721,'MASTER TT'!$N$1:$N$5897)</f>
        <v>0</v>
      </c>
      <c r="S251" s="381">
        <f>SUMIF('MASTER TT'!$I$1:$I$5897,$A$1:$A$721,'MASTER TT'!$Q$1:$Q$5897)</f>
        <v>0</v>
      </c>
      <c r="T251" s="381">
        <f>SUMIF('MASTER TT'!$I$1:$I$5897,$A$1:$A$721,'MASTER TT'!$S$1:$S$5897)</f>
        <v>0</v>
      </c>
      <c r="U251" s="381">
        <f>SUMIF('MASTER TT'!$I$1:$I$5897,$A$1:$A$721,'MASTER TT'!$R$1:$R$5897)</f>
        <v>0</v>
      </c>
      <c r="V251" s="381">
        <f>SUMIF('MASTER TT'!$I$1:$I$5897,$A$1:$A$721,'MASTER TT'!$T$1:$T$5897)</f>
        <v>0</v>
      </c>
      <c r="W251" s="381">
        <f>SUMIF('MASTER TT'!$I$1:$I$5897,$A$1:$A$721,'MASTER TT'!$U$1:$U$5897)</f>
        <v>0</v>
      </c>
      <c r="X251" s="381">
        <f>SUMIF('MASTER TT'!$I$1:$I$5897,$A$1:$A$721,'MASTER TT'!$W$1:$W$5897)</f>
        <v>0</v>
      </c>
      <c r="Y251" s="381">
        <f>SUMIF('MASTER TT'!$I$1:$I$5897,$A$1:$A$721,'MASTER TT'!$X$1:$X$5897)</f>
        <v>0</v>
      </c>
      <c r="Z251" s="381">
        <f>SUMIF('MASTER TT'!$I$1:$I$5897,$A$1:$A$721,'MASTER TT'!$Y$1:$Y$5897)</f>
        <v>0</v>
      </c>
      <c r="AA251" s="381">
        <f>SUMIF('MASTER TT'!$I$1:$I$5897,$A$1:$A$721,'MASTER TT'!$Z$1:$Z$5897)</f>
        <v>0</v>
      </c>
      <c r="AB251" s="381">
        <f>SUMIF('MASTER TT'!$I$1:$I$5905,$A$1:$A$721,'MASTER TT'!$V$1:$V$5905)</f>
        <v>0</v>
      </c>
      <c r="AC251" s="381">
        <f>SUMIF('MASTER TT'!$I$1:$I$5905,$A$1:$A$721,'MASTER TT'!$AB$1:$AB$5905)</f>
        <v>0</v>
      </c>
      <c r="AD251" s="381">
        <f>SUMIF('MASTER TT'!$I$1:$I$5905,$A$1:$A$721,'MASTER TT'!$P$1:$P$5905)</f>
        <v>0</v>
      </c>
      <c r="AE251" s="381">
        <f t="shared" si="2"/>
        <v>0</v>
      </c>
      <c r="AF251" s="382" t="e">
        <f t="shared" si="15"/>
        <v>#REF!</v>
      </c>
      <c r="AG251" s="383"/>
    </row>
    <row r="252" spans="1:33" ht="14.25" customHeight="1">
      <c r="A252" s="374" t="s">
        <v>3418</v>
      </c>
      <c r="B252" s="375" t="str">
        <f>VLOOKUP($A$2:$A$1749,'ENTER STAFF #S HERE'!$A$1:$B$5073,2,FALSE)</f>
        <v>C1288</v>
      </c>
      <c r="C252" s="374" t="s">
        <v>6586</v>
      </c>
      <c r="D252" s="374" t="s">
        <v>6591</v>
      </c>
      <c r="E252" s="374" t="s">
        <v>5640</v>
      </c>
      <c r="F252" s="374" t="s">
        <v>6614</v>
      </c>
      <c r="G252" s="374" t="s">
        <v>5663</v>
      </c>
      <c r="H252" s="377">
        <f t="shared" si="0"/>
        <v>48</v>
      </c>
      <c r="I252" s="378" t="e">
        <f>SUMIFS('MASTER TT'!$J$2:$J$11126,'MASTER TT'!$I$2:$I$1126,A252:A18628,'MASTER TT'!$L$2:$L$11126,"&gt;0",'MASTER TT'!$AM$2:$AM$11126,"JAN-APRIL 2026")</f>
        <v>#VALUE!</v>
      </c>
      <c r="J252" s="378">
        <f>SUMIFS('MASTER TT'!$J$2:$J$11126,'MASTER TT'!$I$2:$I$11126,A252:A10292,'MASTER TT'!$L$2:$L$11126,"&gt;0",'MASTER TT'!$AM$2:$AM$11126,"MAY-AUG 2025")</f>
        <v>0</v>
      </c>
      <c r="K252" s="378">
        <f>SUMIFS('MASTER TT'!$J$2:$J$11126,'MASTER TT'!$I$2:$I$11126,A252:A10292,'MASTER TT'!$L$2:$L$11126,"&gt;0",'MASTER TT'!$AM$2:$AM$11126,"SEP-DEC 2025")</f>
        <v>0</v>
      </c>
      <c r="L252" s="378" t="e">
        <f t="shared" si="1"/>
        <v>#VALUE!</v>
      </c>
      <c r="M252" s="379">
        <f>SUMIFS('MASTER TT'!$J$2:$J$1126,'MASTER TT'!$I$2:$I$1126,A252:A10293,'MASTER TT'!$L$2:$L$1126,"&gt;0",'MASTER TT'!$AM$2:$AM$1126,"JAN-APRIL 2025",'MASTER TT'!$AC$2:$AC$1126,"SOT")</f>
        <v>0</v>
      </c>
      <c r="N252" s="379">
        <f>SUMIFS('MASTER TT'!$J$2:$J$1126,'MASTER TT'!$I$2:$I$1126,A252:A10293,'MASTER TT'!$L$2:$L$1126,"&gt;0",'MASTER TT'!$AM$2:$AM$1126,"JAN-APRIL 2025",'MASTER TT'!$AC$2:$AC$1126,"SOB")</f>
        <v>0</v>
      </c>
      <c r="O252" s="379">
        <f>SUMIFS('MASTER TT'!$J$2:$J$1126,'MASTER TT'!$I$2:$I$1126,A252:A10293,'MASTER TT'!$L$2:$L$1126,"&gt;0",'MASTER TT'!$AM$2:$AM$1126,"JAN-APRIL 2025",'MASTER TT'!$AC$2:$AC$1126,"SEASS")</f>
        <v>0</v>
      </c>
      <c r="P252" s="379">
        <f>SUMIFS('MASTER TT'!$J$2:$J$1126,'MASTER TT'!$I$2:$I$1126,A252:A10293,'MASTER TT'!$L$2:$L$1126,"&gt;0",'MASTER TT'!$AM$2:$AM$1126,"JAN-APRIL 2025",'MASTER TT'!$AC$2:$AC$1126,"PTTI")</f>
        <v>0</v>
      </c>
      <c r="Q252" s="381">
        <f>SUMIF('MASTER TT'!$I$1:$I$5897,$A$1:$A$721,'MASTER TT'!$O$1:$O$5897)</f>
        <v>0</v>
      </c>
      <c r="R252" s="381">
        <f>SUMIF('MASTER TT'!$I$1:$I$5897,$A$1:$A$721,'MASTER TT'!$N$1:$N$5897)</f>
        <v>0</v>
      </c>
      <c r="S252" s="381">
        <f>SUMIF('MASTER TT'!$I$1:$I$5897,$A$1:$A$721,'MASTER TT'!$Q$1:$Q$5897)</f>
        <v>0</v>
      </c>
      <c r="T252" s="381">
        <f>SUMIF('MASTER TT'!$I$1:$I$5897,$A$1:$A$721,'MASTER TT'!$S$1:$S$5897)</f>
        <v>0</v>
      </c>
      <c r="U252" s="381">
        <f>SUMIF('MASTER TT'!$I$1:$I$5897,$A$1:$A$721,'MASTER TT'!$R$1:$R$5897)</f>
        <v>0</v>
      </c>
      <c r="V252" s="381">
        <f>SUMIF('MASTER TT'!$I$1:$I$5897,$A$1:$A$721,'MASTER TT'!$T$1:$T$5897)</f>
        <v>0</v>
      </c>
      <c r="W252" s="381">
        <f>SUMIF('MASTER TT'!$I$1:$I$5897,$A$1:$A$721,'MASTER TT'!$U$1:$U$5897)</f>
        <v>0</v>
      </c>
      <c r="X252" s="381">
        <f>SUMIF('MASTER TT'!$I$1:$I$5897,$A$1:$A$721,'MASTER TT'!$W$1:$W$5897)</f>
        <v>0</v>
      </c>
      <c r="Y252" s="381">
        <f>SUMIF('MASTER TT'!$I$1:$I$5897,$A$1:$A$721,'MASTER TT'!$X$1:$X$5897)</f>
        <v>0</v>
      </c>
      <c r="Z252" s="381">
        <f>SUMIF('MASTER TT'!$I$1:$I$5897,$A$1:$A$721,'MASTER TT'!$Y$1:$Y$5897)</f>
        <v>0</v>
      </c>
      <c r="AA252" s="381">
        <f>SUMIF('MASTER TT'!$I$1:$I$5897,$A$1:$A$721,'MASTER TT'!$Z$1:$Z$5897)</f>
        <v>0</v>
      </c>
      <c r="AB252" s="381">
        <f>SUMIF('MASTER TT'!$I$1:$I$5905,$A$1:$A$721,'MASTER TT'!$V$1:$V$5905)</f>
        <v>0</v>
      </c>
      <c r="AC252" s="381">
        <f>SUMIF('MASTER TT'!$I$1:$I$5905,$A$1:$A$721,'MASTER TT'!$AB$1:$AB$5905)</f>
        <v>0</v>
      </c>
      <c r="AD252" s="381">
        <f>SUMIF('MASTER TT'!$I$1:$I$5905,$A$1:$A$721,'MASTER TT'!$P$1:$P$5905)</f>
        <v>0</v>
      </c>
      <c r="AE252" s="381">
        <f t="shared" si="2"/>
        <v>0</v>
      </c>
      <c r="AF252" s="382" t="e">
        <f t="shared" si="15"/>
        <v>#REF!</v>
      </c>
      <c r="AG252" s="383"/>
    </row>
    <row r="253" spans="1:33" ht="14.25" customHeight="1">
      <c r="A253" s="374" t="s">
        <v>3354</v>
      </c>
      <c r="B253" s="375">
        <f>VLOOKUP($A$2:$A$1749,'ENTER STAFF #S HERE'!$A$1:$B$5073,2,FALSE)</f>
        <v>73</v>
      </c>
      <c r="C253" s="374" t="s">
        <v>6586</v>
      </c>
      <c r="D253" s="374" t="s">
        <v>6591</v>
      </c>
      <c r="E253" s="384" t="s">
        <v>6598</v>
      </c>
      <c r="F253" s="384" t="s">
        <v>6644</v>
      </c>
      <c r="G253" s="374" t="s">
        <v>63</v>
      </c>
      <c r="H253" s="377">
        <f t="shared" si="0"/>
        <v>72</v>
      </c>
      <c r="I253" s="378" t="e">
        <f>SUMIFS('MASTER TT'!$J$2:$J$11126,'MASTER TT'!$I$2:$I$1126,A253:A18629,'MASTER TT'!$L$2:$L$11126,"&gt;0",'MASTER TT'!$AM$2:$AM$11126,"JAN-APRIL 2026")</f>
        <v>#VALUE!</v>
      </c>
      <c r="J253" s="378">
        <f>SUMIFS('MASTER TT'!$J$2:$J$11126,'MASTER TT'!$I$2:$I$11126,A253:A10293,'MASTER TT'!$L$2:$L$11126,"&gt;0",'MASTER TT'!$AM$2:$AM$11126,"MAY-AUG 2025")</f>
        <v>0</v>
      </c>
      <c r="K253" s="378">
        <f>SUMIFS('MASTER TT'!$J$2:$J$11126,'MASTER TT'!$I$2:$I$11126,A253:A10293,'MASTER TT'!$L$2:$L$11126,"&gt;0",'MASTER TT'!$AM$2:$AM$11126,"SEP-DEC 2025")</f>
        <v>0</v>
      </c>
      <c r="L253" s="378" t="e">
        <f t="shared" si="1"/>
        <v>#VALUE!</v>
      </c>
      <c r="M253" s="379">
        <f>SUMIFS('MASTER TT'!$J$2:$J$1126,'MASTER TT'!$I$2:$I$1126,A253:A10294,'MASTER TT'!$L$2:$L$1126,"&gt;0",'MASTER TT'!$AM$2:$AM$1126,"JAN-APRIL 2025",'MASTER TT'!$AC$2:$AC$1126,"SOT")</f>
        <v>0</v>
      </c>
      <c r="N253" s="379">
        <f>SUMIFS('MASTER TT'!$J$2:$J$1126,'MASTER TT'!$I$2:$I$1126,A253:A10294,'MASTER TT'!$L$2:$L$1126,"&gt;0",'MASTER TT'!$AM$2:$AM$1126,"JAN-APRIL 2025",'MASTER TT'!$AC$2:$AC$1126,"SOB")</f>
        <v>0</v>
      </c>
      <c r="O253" s="379">
        <f>SUMIFS('MASTER TT'!$J$2:$J$1126,'MASTER TT'!$I$2:$I$1126,A253:A10294,'MASTER TT'!$L$2:$L$1126,"&gt;0",'MASTER TT'!$AM$2:$AM$1126,"JAN-APRIL 2025",'MASTER TT'!$AC$2:$AC$1126,"SEASS")</f>
        <v>0</v>
      </c>
      <c r="P253" s="379">
        <f>SUMIFS('MASTER TT'!$J$2:$J$1126,'MASTER TT'!$I$2:$I$1126,A253:A10294,'MASTER TT'!$L$2:$L$1126,"&gt;0",'MASTER TT'!$AM$2:$AM$1126,"JAN-APRIL 2025",'MASTER TT'!$AC$2:$AC$1126,"PTTI")</f>
        <v>0</v>
      </c>
      <c r="Q253" s="381">
        <f>SUMIF('MASTER TT'!$I$1:$I$5897,$A$1:$A$721,'MASTER TT'!$O$1:$O$5897)</f>
        <v>0</v>
      </c>
      <c r="R253" s="381">
        <f>SUMIF('MASTER TT'!$I$1:$I$5897,$A$1:$A$721,'MASTER TT'!$N$1:$N$5897)</f>
        <v>0</v>
      </c>
      <c r="S253" s="381">
        <f>SUMIF('MASTER TT'!$I$1:$I$5897,$A$1:$A$721,'MASTER TT'!$Q$1:$Q$5897)</f>
        <v>0</v>
      </c>
      <c r="T253" s="381">
        <f>SUMIF('MASTER TT'!$I$1:$I$5897,$A$1:$A$721,'MASTER TT'!$S$1:$S$5897)</f>
        <v>0</v>
      </c>
      <c r="U253" s="381">
        <f>SUMIF('MASTER TT'!$I$1:$I$5897,$A$1:$A$721,'MASTER TT'!$R$1:$R$5897)</f>
        <v>0</v>
      </c>
      <c r="V253" s="381">
        <f>SUMIF('MASTER TT'!$I$1:$I$5897,$A$1:$A$721,'MASTER TT'!$T$1:$T$5897)</f>
        <v>0</v>
      </c>
      <c r="W253" s="381">
        <f>SUMIF('MASTER TT'!$I$1:$I$5897,$A$1:$A$721,'MASTER TT'!$U$1:$U$5897)</f>
        <v>0</v>
      </c>
      <c r="X253" s="381">
        <f>SUMIF('MASTER TT'!$I$1:$I$5897,$A$1:$A$721,'MASTER TT'!$W$1:$W$5897)</f>
        <v>0</v>
      </c>
      <c r="Y253" s="381">
        <f>SUMIF('MASTER TT'!$I$1:$I$5897,$A$1:$A$721,'MASTER TT'!$X$1:$X$5897)</f>
        <v>0</v>
      </c>
      <c r="Z253" s="381">
        <f>SUMIF('MASTER TT'!$I$1:$I$5897,$A$1:$A$721,'MASTER TT'!$Y$1:$Y$5897)</f>
        <v>0</v>
      </c>
      <c r="AA253" s="381">
        <f>SUMIF('MASTER TT'!$I$1:$I$5897,$A$1:$A$721,'MASTER TT'!$Z$1:$Z$5897)</f>
        <v>0</v>
      </c>
      <c r="AB253" s="381">
        <f>SUMIF('MASTER TT'!$I$1:$I$5905,$A$1:$A$721,'MASTER TT'!$V$1:$V$5905)</f>
        <v>0</v>
      </c>
      <c r="AC253" s="381">
        <f>SUMIF('MASTER TT'!$I$1:$I$5905,$A$1:$A$721,'MASTER TT'!$AB$1:$AB$5905)</f>
        <v>0</v>
      </c>
      <c r="AD253" s="381">
        <f>SUMIF('MASTER TT'!$I$1:$I$5905,$A$1:$A$721,'MASTER TT'!$P$1:$P$5905)</f>
        <v>0</v>
      </c>
      <c r="AE253" s="381">
        <f t="shared" si="2"/>
        <v>0</v>
      </c>
      <c r="AF253" s="382" t="e">
        <f t="shared" si="15"/>
        <v>#REF!</v>
      </c>
      <c r="AG253" s="383"/>
    </row>
    <row r="254" spans="1:33" ht="14.25" customHeight="1">
      <c r="A254" s="374" t="s">
        <v>3350</v>
      </c>
      <c r="B254" s="375">
        <f>VLOOKUP($A$2:$A$1749,'ENTER STAFF #S HERE'!$A$1:$B$5073,2,FALSE)</f>
        <v>137</v>
      </c>
      <c r="C254" s="374" t="s">
        <v>6586</v>
      </c>
      <c r="D254" s="374" t="s">
        <v>6591</v>
      </c>
      <c r="E254" s="384" t="s">
        <v>6598</v>
      </c>
      <c r="F254" s="384" t="s">
        <v>6645</v>
      </c>
      <c r="G254" s="374" t="s">
        <v>63</v>
      </c>
      <c r="H254" s="377">
        <f t="shared" si="0"/>
        <v>72</v>
      </c>
      <c r="I254" s="378" t="e">
        <f>SUMIFS('MASTER TT'!$J$2:$J$11126,'MASTER TT'!$I$2:$I$1126,A254:A18630,'MASTER TT'!$L$2:$L$11126,"&gt;0",'MASTER TT'!$AM$2:$AM$11126,"JAN-APRIL 2026")</f>
        <v>#VALUE!</v>
      </c>
      <c r="J254" s="378">
        <f>SUMIFS('MASTER TT'!$J$2:$J$11126,'MASTER TT'!$I$2:$I$11126,A254:A10294,'MASTER TT'!$L$2:$L$11126,"&gt;0",'MASTER TT'!$AM$2:$AM$11126,"MAY-AUG 2025")</f>
        <v>0</v>
      </c>
      <c r="K254" s="378">
        <f>SUMIFS('MASTER TT'!$J$2:$J$11126,'MASTER TT'!$I$2:$I$11126,A254:A10294,'MASTER TT'!$L$2:$L$11126,"&gt;0",'MASTER TT'!$AM$2:$AM$11126,"SEP-DEC 2025")</f>
        <v>0</v>
      </c>
      <c r="L254" s="378" t="e">
        <f t="shared" si="1"/>
        <v>#VALUE!</v>
      </c>
      <c r="M254" s="379">
        <f>SUMIFS('MASTER TT'!$J$2:$J$1126,'MASTER TT'!$I$2:$I$1126,A254:A10295,'MASTER TT'!$L$2:$L$1126,"&gt;0",'MASTER TT'!$AM$2:$AM$1126,"JAN-APRIL 2025",'MASTER TT'!$AC$2:$AC$1126,"SOT")</f>
        <v>0</v>
      </c>
      <c r="N254" s="379">
        <f>SUMIFS('MASTER TT'!$J$2:$J$1126,'MASTER TT'!$I$2:$I$1126,A254:A10295,'MASTER TT'!$L$2:$L$1126,"&gt;0",'MASTER TT'!$AM$2:$AM$1126,"JAN-APRIL 2025",'MASTER TT'!$AC$2:$AC$1126,"SOB")</f>
        <v>0</v>
      </c>
      <c r="O254" s="379">
        <f>SUMIFS('MASTER TT'!$J$2:$J$1126,'MASTER TT'!$I$2:$I$1126,A254:A10295,'MASTER TT'!$L$2:$L$1126,"&gt;0",'MASTER TT'!$AM$2:$AM$1126,"JAN-APRIL 2025",'MASTER TT'!$AC$2:$AC$1126,"SEASS")</f>
        <v>0</v>
      </c>
      <c r="P254" s="379">
        <f>SUMIFS('MASTER TT'!$J$2:$J$1126,'MASTER TT'!$I$2:$I$1126,A254:A10295,'MASTER TT'!$L$2:$L$1126,"&gt;0",'MASTER TT'!$AM$2:$AM$1126,"JAN-APRIL 2025",'MASTER TT'!$AC$2:$AC$1126,"PTTI")</f>
        <v>0</v>
      </c>
      <c r="Q254" s="381">
        <f>SUMIF('MASTER TT'!$I$1:$I$5897,$A$1:$A$721,'MASTER TT'!$O$1:$O$5897)</f>
        <v>0</v>
      </c>
      <c r="R254" s="381">
        <f>SUMIF('MASTER TT'!$I$1:$I$5897,$A$1:$A$721,'MASTER TT'!$N$1:$N$5897)</f>
        <v>0</v>
      </c>
      <c r="S254" s="381">
        <f>SUMIF('MASTER TT'!$I$1:$I$5897,$A$1:$A$721,'MASTER TT'!$Q$1:$Q$5897)</f>
        <v>0</v>
      </c>
      <c r="T254" s="381">
        <f>SUMIF('MASTER TT'!$I$1:$I$5897,$A$1:$A$721,'MASTER TT'!$S$1:$S$5897)</f>
        <v>0</v>
      </c>
      <c r="U254" s="381">
        <f>SUMIF('MASTER TT'!$I$1:$I$5897,$A$1:$A$721,'MASTER TT'!$R$1:$R$5897)</f>
        <v>0</v>
      </c>
      <c r="V254" s="381">
        <f>SUMIF('MASTER TT'!$I$1:$I$5897,$A$1:$A$721,'MASTER TT'!$T$1:$T$5897)</f>
        <v>0</v>
      </c>
      <c r="W254" s="381">
        <f>SUMIF('MASTER TT'!$I$1:$I$5897,$A$1:$A$721,'MASTER TT'!$U$1:$U$5897)</f>
        <v>0</v>
      </c>
      <c r="X254" s="381">
        <f>SUMIF('MASTER TT'!$I$1:$I$5897,$A$1:$A$721,'MASTER TT'!$W$1:$W$5897)</f>
        <v>0</v>
      </c>
      <c r="Y254" s="381">
        <f>SUMIF('MASTER TT'!$I$1:$I$5897,$A$1:$A$721,'MASTER TT'!$X$1:$X$5897)</f>
        <v>0</v>
      </c>
      <c r="Z254" s="381">
        <f>SUMIF('MASTER TT'!$I$1:$I$5897,$A$1:$A$721,'MASTER TT'!$Y$1:$Y$5897)</f>
        <v>0</v>
      </c>
      <c r="AA254" s="381">
        <f>SUMIF('MASTER TT'!$I$1:$I$5897,$A$1:$A$721,'MASTER TT'!$Z$1:$Z$5897)</f>
        <v>0</v>
      </c>
      <c r="AB254" s="381">
        <f>SUMIF('MASTER TT'!$I$1:$I$5905,$A$1:$A$721,'MASTER TT'!$V$1:$V$5905)</f>
        <v>0</v>
      </c>
      <c r="AC254" s="381">
        <f>SUMIF('MASTER TT'!$I$1:$I$5905,$A$1:$A$721,'MASTER TT'!$AB$1:$AB$5905)</f>
        <v>0</v>
      </c>
      <c r="AD254" s="381">
        <f>SUMIF('MASTER TT'!$I$1:$I$5905,$A$1:$A$721,'MASTER TT'!$P$1:$P$5905)</f>
        <v>0</v>
      </c>
      <c r="AE254" s="381">
        <f t="shared" si="2"/>
        <v>0</v>
      </c>
      <c r="AF254" s="382" t="e">
        <f t="shared" si="15"/>
        <v>#REF!</v>
      </c>
      <c r="AG254" s="383"/>
    </row>
    <row r="255" spans="1:33" ht="14.25" customHeight="1">
      <c r="A255" s="385" t="s">
        <v>4048</v>
      </c>
      <c r="B255" s="375" t="str">
        <f>VLOOKUP($A$2:$A$1749,'ENTER STAFF #S HERE'!$A$1:$B$5073,2,FALSE)</f>
        <v>C0854</v>
      </c>
      <c r="C255" s="385" t="s">
        <v>6583</v>
      </c>
      <c r="D255" s="385" t="s">
        <v>460</v>
      </c>
      <c r="E255" s="390"/>
      <c r="F255" s="390"/>
      <c r="G255" s="385" t="s">
        <v>6629</v>
      </c>
      <c r="H255" s="377">
        <f t="shared" si="0"/>
        <v>106</v>
      </c>
      <c r="I255" s="378" t="e">
        <f>SUMIFS('MASTER TT'!$J$2:$J$11126,'MASTER TT'!$I$2:$I$1126,A255:A18631,'MASTER TT'!$L$2:$L$11126,"&gt;0",'MASTER TT'!$AM$2:$AM$11126,"JAN-APRIL 2026")</f>
        <v>#VALUE!</v>
      </c>
      <c r="J255" s="378">
        <f>SUMIFS('MASTER TT'!$J$2:$J$11126,'MASTER TT'!$I$2:$I$11126,A255:A10295,'MASTER TT'!$L$2:$L$11126,"&gt;0",'MASTER TT'!$AM$2:$AM$11126,"MAY-AUG 2025")</f>
        <v>0</v>
      </c>
      <c r="K255" s="378">
        <f>SUMIFS('MASTER TT'!$J$2:$J$11126,'MASTER TT'!$I$2:$I$11126,A255:A10295,'MASTER TT'!$L$2:$L$11126,"&gt;0",'MASTER TT'!$AM$2:$AM$11126,"SEP-DEC 2025")</f>
        <v>0</v>
      </c>
      <c r="L255" s="378" t="e">
        <f t="shared" si="1"/>
        <v>#VALUE!</v>
      </c>
      <c r="M255" s="379">
        <f>SUMIFS('MASTER TT'!$J$2:$J$1126,'MASTER TT'!$I$2:$I$1126,A255:A10296,'MASTER TT'!$L$2:$L$1126,"&gt;0",'MASTER TT'!$AM$2:$AM$1126,"JAN-APRIL 2025",'MASTER TT'!$AC$2:$AC$1126,"SOT")</f>
        <v>0</v>
      </c>
      <c r="N255" s="379">
        <f>SUMIFS('MASTER TT'!$J$2:$J$1126,'MASTER TT'!$I$2:$I$1126,A255:A10296,'MASTER TT'!$L$2:$L$1126,"&gt;0",'MASTER TT'!$AM$2:$AM$1126,"JAN-APRIL 2025",'MASTER TT'!$AC$2:$AC$1126,"SOB")</f>
        <v>0</v>
      </c>
      <c r="O255" s="379">
        <f>SUMIFS('MASTER TT'!$J$2:$J$1126,'MASTER TT'!$I$2:$I$1126,A255:A10296,'MASTER TT'!$L$2:$L$1126,"&gt;0",'MASTER TT'!$AM$2:$AM$1126,"JAN-APRIL 2025",'MASTER TT'!$AC$2:$AC$1126,"SEASS")</f>
        <v>0</v>
      </c>
      <c r="P255" s="379">
        <f>SUMIFS('MASTER TT'!$J$2:$J$1126,'MASTER TT'!$I$2:$I$1126,A255:A10296,'MASTER TT'!$L$2:$L$1126,"&gt;0",'MASTER TT'!$AM$2:$AM$1126,"JAN-APRIL 2025",'MASTER TT'!$AC$2:$AC$1126,"PTTI")</f>
        <v>0</v>
      </c>
      <c r="Q255" s="381">
        <f>SUMIF('MASTER TT'!$I$1:$I$5897,$A$1:$A$721,'MASTER TT'!$O$1:$O$5897)</f>
        <v>0</v>
      </c>
      <c r="R255" s="381">
        <f>SUMIF('MASTER TT'!$I$1:$I$5897,$A$1:$A$721,'MASTER TT'!$N$1:$N$5897)</f>
        <v>0</v>
      </c>
      <c r="S255" s="381">
        <f>SUMIF('MASTER TT'!$I$1:$I$5897,$A$1:$A$721,'MASTER TT'!$Q$1:$Q$5897)</f>
        <v>0</v>
      </c>
      <c r="T255" s="381">
        <f>SUMIF('MASTER TT'!$I$1:$I$5897,$A$1:$A$721,'MASTER TT'!$S$1:$S$5897)</f>
        <v>0</v>
      </c>
      <c r="U255" s="381">
        <f>SUMIF('MASTER TT'!$I$1:$I$5897,$A$1:$A$721,'MASTER TT'!$R$1:$R$5897)</f>
        <v>0</v>
      </c>
      <c r="V255" s="381">
        <f>SUMIF('MASTER TT'!$I$1:$I$5897,$A$1:$A$721,'MASTER TT'!$T$1:$T$5897)</f>
        <v>0</v>
      </c>
      <c r="W255" s="381">
        <f>SUMIF('MASTER TT'!$I$1:$I$5897,$A$1:$A$721,'MASTER TT'!$U$1:$U$5897)</f>
        <v>0</v>
      </c>
      <c r="X255" s="381">
        <f>SUMIF('MASTER TT'!$I$1:$I$5897,$A$1:$A$721,'MASTER TT'!$W$1:$W$5897)</f>
        <v>0</v>
      </c>
      <c r="Y255" s="381">
        <f>SUMIF('MASTER TT'!$I$1:$I$5897,$A$1:$A$721,'MASTER TT'!$X$1:$X$5897)</f>
        <v>0</v>
      </c>
      <c r="Z255" s="381">
        <f>SUMIF('MASTER TT'!$I$1:$I$5897,$A$1:$A$721,'MASTER TT'!$Y$1:$Y$5897)</f>
        <v>0</v>
      </c>
      <c r="AA255" s="381">
        <f>SUMIF('MASTER TT'!$I$1:$I$5897,$A$1:$A$721,'MASTER TT'!$Z$1:$Z$5897)</f>
        <v>0</v>
      </c>
      <c r="AB255" s="381">
        <f>SUMIF('MASTER TT'!$I$1:$I$5905,$A$1:$A$721,'MASTER TT'!$V$1:$V$5905)</f>
        <v>0</v>
      </c>
      <c r="AC255" s="381">
        <f>SUMIF('MASTER TT'!$I$1:$I$5905,$A$1:$A$721,'MASTER TT'!$AB$1:$AB$5905)</f>
        <v>0</v>
      </c>
      <c r="AD255" s="381">
        <f>SUMIF('MASTER TT'!$I$1:$I$5905,$A$1:$A$721,'MASTER TT'!$P$1:$P$5905)</f>
        <v>0</v>
      </c>
      <c r="AE255" s="381">
        <f t="shared" si="2"/>
        <v>0</v>
      </c>
      <c r="AF255" s="382" t="e">
        <f t="shared" si="15"/>
        <v>#REF!</v>
      </c>
      <c r="AG255" s="383"/>
    </row>
    <row r="256" spans="1:33" ht="14.25" customHeight="1">
      <c r="A256" s="374" t="s">
        <v>3908</v>
      </c>
      <c r="B256" s="375" t="str">
        <f>VLOOKUP($A$2:$A$1749,'ENTER STAFF #S HERE'!$A$1:$B$5073,2,FALSE)</f>
        <v>C1552</v>
      </c>
      <c r="C256" s="374" t="s">
        <v>6586</v>
      </c>
      <c r="D256" s="384" t="s">
        <v>6597</v>
      </c>
      <c r="E256" s="384" t="s">
        <v>6031</v>
      </c>
      <c r="F256" s="374" t="s">
        <v>5755</v>
      </c>
      <c r="G256" s="374" t="s">
        <v>6621</v>
      </c>
      <c r="H256" s="377">
        <f t="shared" si="0"/>
        <v>45</v>
      </c>
      <c r="I256" s="378" t="e">
        <f>SUMIFS('MASTER TT'!$J$2:$J$11126,'MASTER TT'!$I$2:$I$1126,A256:A18632,'MASTER TT'!$L$2:$L$11126,"&gt;0",'MASTER TT'!$AM$2:$AM$11126,"JAN-APRIL 2026")</f>
        <v>#VALUE!</v>
      </c>
      <c r="J256" s="378">
        <f>SUMIFS('MASTER TT'!$J$2:$J$11126,'MASTER TT'!$I$2:$I$11126,A256:A10296,'MASTER TT'!$L$2:$L$11126,"&gt;0",'MASTER TT'!$AM$2:$AM$11126,"MAY-AUG 2025")</f>
        <v>0</v>
      </c>
      <c r="K256" s="378">
        <f>SUMIFS('MASTER TT'!$J$2:$J$11126,'MASTER TT'!$I$2:$I$11126,A256:A10296,'MASTER TT'!$L$2:$L$11126,"&gt;0",'MASTER TT'!$AM$2:$AM$11126,"SEP-DEC 2025")</f>
        <v>0</v>
      </c>
      <c r="L256" s="378" t="e">
        <f t="shared" si="1"/>
        <v>#VALUE!</v>
      </c>
      <c r="M256" s="379">
        <f>SUMIFS('MASTER TT'!$J$2:$J$1126,'MASTER TT'!$I$2:$I$1126,A256:A10297,'MASTER TT'!$L$2:$L$1126,"&gt;0",'MASTER TT'!$AM$2:$AM$1126,"JAN-APRIL 2025",'MASTER TT'!$AC$2:$AC$1126,"SOT")</f>
        <v>0</v>
      </c>
      <c r="N256" s="379">
        <f>SUMIFS('MASTER TT'!$J$2:$J$1126,'MASTER TT'!$I$2:$I$1126,A256:A10297,'MASTER TT'!$L$2:$L$1126,"&gt;0",'MASTER TT'!$AM$2:$AM$1126,"JAN-APRIL 2025",'MASTER TT'!$AC$2:$AC$1126,"SOB")</f>
        <v>0</v>
      </c>
      <c r="O256" s="379">
        <f>SUMIFS('MASTER TT'!$J$2:$J$1126,'MASTER TT'!$I$2:$I$1126,A256:A10297,'MASTER TT'!$L$2:$L$1126,"&gt;0",'MASTER TT'!$AM$2:$AM$1126,"JAN-APRIL 2025",'MASTER TT'!$AC$2:$AC$1126,"SEASS")</f>
        <v>0</v>
      </c>
      <c r="P256" s="379">
        <f>SUMIFS('MASTER TT'!$J$2:$J$1126,'MASTER TT'!$I$2:$I$1126,A256:A10297,'MASTER TT'!$L$2:$L$1126,"&gt;0",'MASTER TT'!$AM$2:$AM$1126,"JAN-APRIL 2025",'MASTER TT'!$AC$2:$AC$1126,"PTTI")</f>
        <v>0</v>
      </c>
      <c r="Q256" s="381">
        <f>SUMIF('MASTER TT'!$I$1:$I$5897,$A$1:$A$721,'MASTER TT'!$O$1:$O$5897)</f>
        <v>0</v>
      </c>
      <c r="R256" s="381">
        <f>SUMIF('MASTER TT'!$I$1:$I$5897,$A$1:$A$721,'MASTER TT'!$N$1:$N$5897)</f>
        <v>0</v>
      </c>
      <c r="S256" s="381">
        <f>SUMIF('MASTER TT'!$I$1:$I$5897,$A$1:$A$721,'MASTER TT'!$Q$1:$Q$5897)</f>
        <v>0</v>
      </c>
      <c r="T256" s="381">
        <f>SUMIF('MASTER TT'!$I$1:$I$5897,$A$1:$A$721,'MASTER TT'!$S$1:$S$5897)</f>
        <v>0</v>
      </c>
      <c r="U256" s="381">
        <f>SUMIF('MASTER TT'!$I$1:$I$5897,$A$1:$A$721,'MASTER TT'!$R$1:$R$5897)</f>
        <v>0</v>
      </c>
      <c r="V256" s="381">
        <f>SUMIF('MASTER TT'!$I$1:$I$5897,$A$1:$A$721,'MASTER TT'!$T$1:$T$5897)</f>
        <v>0</v>
      </c>
      <c r="W256" s="381">
        <f>SUMIF('MASTER TT'!$I$1:$I$5897,$A$1:$A$721,'MASTER TT'!$U$1:$U$5897)</f>
        <v>0</v>
      </c>
      <c r="X256" s="381">
        <f>SUMIF('MASTER TT'!$I$1:$I$5897,$A$1:$A$721,'MASTER TT'!$W$1:$W$5897)</f>
        <v>0</v>
      </c>
      <c r="Y256" s="381">
        <f>SUMIF('MASTER TT'!$I$1:$I$5897,$A$1:$A$721,'MASTER TT'!$X$1:$X$5897)</f>
        <v>0</v>
      </c>
      <c r="Z256" s="381">
        <f>SUMIF('MASTER TT'!$I$1:$I$5897,$A$1:$A$721,'MASTER TT'!$Y$1:$Y$5897)</f>
        <v>0</v>
      </c>
      <c r="AA256" s="381">
        <f>SUMIF('MASTER TT'!$I$1:$I$5897,$A$1:$A$721,'MASTER TT'!$Z$1:$Z$5897)</f>
        <v>0</v>
      </c>
      <c r="AB256" s="381">
        <f>SUMIF('MASTER TT'!$I$1:$I$5905,$A$1:$A$721,'MASTER TT'!$V$1:$V$5905)</f>
        <v>0</v>
      </c>
      <c r="AC256" s="381">
        <f>SUMIF('MASTER TT'!$I$1:$I$5905,$A$1:$A$721,'MASTER TT'!$AB$1:$AB$5905)</f>
        <v>0</v>
      </c>
      <c r="AD256" s="381">
        <f>SUMIF('MASTER TT'!$I$1:$I$5905,$A$1:$A$721,'MASTER TT'!$P$1:$P$5905)</f>
        <v>0</v>
      </c>
      <c r="AE256" s="381">
        <f t="shared" si="2"/>
        <v>0</v>
      </c>
      <c r="AF256" s="382" t="e">
        <f t="shared" si="15"/>
        <v>#REF!</v>
      </c>
      <c r="AG256" s="383"/>
    </row>
    <row r="257" spans="1:33" ht="14.25" customHeight="1">
      <c r="A257" s="374" t="s">
        <v>4194</v>
      </c>
      <c r="B257" s="375" t="str">
        <f>VLOOKUP($A$2:$A$1749,'ENTER STAFF #S HERE'!$A$1:$B$5073,2,FALSE)</f>
        <v>C1826</v>
      </c>
      <c r="C257" s="374" t="s">
        <v>6586</v>
      </c>
      <c r="D257" s="374" t="s">
        <v>6595</v>
      </c>
      <c r="E257" s="384" t="s">
        <v>6072</v>
      </c>
      <c r="F257" s="384" t="s">
        <v>6600</v>
      </c>
      <c r="G257" s="374" t="s">
        <v>5663</v>
      </c>
      <c r="H257" s="377">
        <f t="shared" si="0"/>
        <v>48</v>
      </c>
      <c r="I257" s="378" t="e">
        <f>SUMIFS('MASTER TT'!$J$2:$J$11126,'MASTER TT'!$I$2:$I$1126,A257:A18633,'MASTER TT'!$L$2:$L$11126,"&gt;0",'MASTER TT'!$AM$2:$AM$11126,"JAN-APRIL 2026")</f>
        <v>#VALUE!</v>
      </c>
      <c r="J257" s="378">
        <f>SUMIFS('MASTER TT'!$J$2:$J$11126,'MASTER TT'!$I$2:$I$11126,A257:A10297,'MASTER TT'!$L$2:$L$11126,"&gt;0",'MASTER TT'!$AM$2:$AM$11126,"MAY-AUG 2025")</f>
        <v>0</v>
      </c>
      <c r="K257" s="378">
        <f>SUMIFS('MASTER TT'!$J$2:$J$11126,'MASTER TT'!$I$2:$I$11126,A257:A10297,'MASTER TT'!$L$2:$L$11126,"&gt;0",'MASTER TT'!$AM$2:$AM$11126,"SEP-DEC 2025")</f>
        <v>0</v>
      </c>
      <c r="L257" s="378" t="e">
        <f t="shared" si="1"/>
        <v>#VALUE!</v>
      </c>
      <c r="M257" s="379">
        <f>SUMIFS('MASTER TT'!$J$2:$J$1126,'MASTER TT'!$I$2:$I$1126,A257:A10298,'MASTER TT'!$L$2:$L$1126,"&gt;0",'MASTER TT'!$AM$2:$AM$1126,"JAN-APRIL 2025",'MASTER TT'!$AC$2:$AC$1126,"SOT")</f>
        <v>0</v>
      </c>
      <c r="N257" s="379">
        <f>SUMIFS('MASTER TT'!$J$2:$J$1126,'MASTER TT'!$I$2:$I$1126,A257:A10298,'MASTER TT'!$L$2:$L$1126,"&gt;0",'MASTER TT'!$AM$2:$AM$1126,"JAN-APRIL 2025",'MASTER TT'!$AC$2:$AC$1126,"SOB")</f>
        <v>0</v>
      </c>
      <c r="O257" s="379">
        <f>SUMIFS('MASTER TT'!$J$2:$J$1126,'MASTER TT'!$I$2:$I$1126,A257:A10298,'MASTER TT'!$L$2:$L$1126,"&gt;0",'MASTER TT'!$AM$2:$AM$1126,"JAN-APRIL 2025",'MASTER TT'!$AC$2:$AC$1126,"SEASS")</f>
        <v>0</v>
      </c>
      <c r="P257" s="379">
        <f>SUMIFS('MASTER TT'!$J$2:$J$1126,'MASTER TT'!$I$2:$I$1126,A257:A10298,'MASTER TT'!$L$2:$L$1126,"&gt;0",'MASTER TT'!$AM$2:$AM$1126,"JAN-APRIL 2025",'MASTER TT'!$AC$2:$AC$1126,"PTTI")</f>
        <v>0</v>
      </c>
      <c r="Q257" s="381">
        <f>SUMIF('MASTER TT'!$I$1:$I$5897,$A$1:$A$721,'MASTER TT'!$O$1:$O$5897)</f>
        <v>0</v>
      </c>
      <c r="R257" s="381">
        <f>SUMIF('MASTER TT'!$I$1:$I$5897,$A$1:$A$721,'MASTER TT'!$N$1:$N$5897)</f>
        <v>0</v>
      </c>
      <c r="S257" s="381">
        <f>SUMIF('MASTER TT'!$I$1:$I$5897,$A$1:$A$721,'MASTER TT'!$Q$1:$Q$5897)</f>
        <v>0</v>
      </c>
      <c r="T257" s="381">
        <f>SUMIF('MASTER TT'!$I$1:$I$5897,$A$1:$A$721,'MASTER TT'!$S$1:$S$5897)</f>
        <v>0</v>
      </c>
      <c r="U257" s="381">
        <f>SUMIF('MASTER TT'!$I$1:$I$5897,$A$1:$A$721,'MASTER TT'!$R$1:$R$5897)</f>
        <v>0</v>
      </c>
      <c r="V257" s="381">
        <f>SUMIF('MASTER TT'!$I$1:$I$5897,$A$1:$A$721,'MASTER TT'!$T$1:$T$5897)</f>
        <v>0</v>
      </c>
      <c r="W257" s="381">
        <f>SUMIF('MASTER TT'!$I$1:$I$5897,$A$1:$A$721,'MASTER TT'!$U$1:$U$5897)</f>
        <v>0</v>
      </c>
      <c r="X257" s="381">
        <f>SUMIF('MASTER TT'!$I$1:$I$5897,$A$1:$A$721,'MASTER TT'!$W$1:$W$5897)</f>
        <v>3</v>
      </c>
      <c r="Y257" s="381">
        <f>SUMIF('MASTER TT'!$I$1:$I$5897,$A$1:$A$721,'MASTER TT'!$X$1:$X$5897)</f>
        <v>0</v>
      </c>
      <c r="Z257" s="381">
        <f>SUMIF('MASTER TT'!$I$1:$I$5897,$A$1:$A$721,'MASTER TT'!$Y$1:$Y$5897)</f>
        <v>0</v>
      </c>
      <c r="AA257" s="381">
        <f>SUMIF('MASTER TT'!$I$1:$I$5897,$A$1:$A$721,'MASTER TT'!$Z$1:$Z$5897)</f>
        <v>0</v>
      </c>
      <c r="AB257" s="381">
        <f>SUMIF('MASTER TT'!$I$1:$I$5905,$A$1:$A$721,'MASTER TT'!$V$1:$V$5905)</f>
        <v>0</v>
      </c>
      <c r="AC257" s="381">
        <f>SUMIF('MASTER TT'!$I$1:$I$5905,$A$1:$A$721,'MASTER TT'!$AB$1:$AB$5905)</f>
        <v>0</v>
      </c>
      <c r="AD257" s="381">
        <f>SUMIF('MASTER TT'!$I$1:$I$5905,$A$1:$A$721,'MASTER TT'!$P$1:$P$5905)</f>
        <v>0</v>
      </c>
      <c r="AE257" s="381">
        <f t="shared" si="2"/>
        <v>3</v>
      </c>
      <c r="AF257" s="382" t="e">
        <f t="shared" si="15"/>
        <v>#REF!</v>
      </c>
      <c r="AG257" s="383"/>
    </row>
    <row r="258" spans="1:33" ht="14.25" customHeight="1">
      <c r="A258" s="374" t="s">
        <v>3808</v>
      </c>
      <c r="B258" s="375" t="str">
        <f>VLOOKUP($A$2:$A$1749,'ENTER STAFF #S HERE'!$A$1:$B$5073,2,FALSE)</f>
        <v>C1847</v>
      </c>
      <c r="C258" s="374" t="s">
        <v>6586</v>
      </c>
      <c r="D258" s="374" t="s">
        <v>6587</v>
      </c>
      <c r="E258" s="384" t="s">
        <v>6594</v>
      </c>
      <c r="F258" s="384" t="s">
        <v>6589</v>
      </c>
      <c r="G258" s="384" t="s">
        <v>5663</v>
      </c>
      <c r="H258" s="377">
        <f t="shared" si="0"/>
        <v>48</v>
      </c>
      <c r="I258" s="378" t="e">
        <f>SUMIFS('MASTER TT'!$J$2:$J$11126,'MASTER TT'!$I$2:$I$1126,A258:A18634,'MASTER TT'!$L$2:$L$11126,"&gt;0",'MASTER TT'!$AM$2:$AM$11126,"JAN-APRIL 2026")</f>
        <v>#VALUE!</v>
      </c>
      <c r="J258" s="378">
        <f>SUMIFS('MASTER TT'!$J$2:$J$11126,'MASTER TT'!$I$2:$I$11126,A258:A10298,'MASTER TT'!$L$2:$L$11126,"&gt;0",'MASTER TT'!$AM$2:$AM$11126,"MAY-AUG 2025")</f>
        <v>0</v>
      </c>
      <c r="K258" s="378">
        <f>SUMIFS('MASTER TT'!$J$2:$J$11126,'MASTER TT'!$I$2:$I$11126,A258:A10298,'MASTER TT'!$L$2:$L$11126,"&gt;0",'MASTER TT'!$AM$2:$AM$11126,"SEP-DEC 2025")</f>
        <v>0</v>
      </c>
      <c r="L258" s="378" t="e">
        <f t="shared" si="1"/>
        <v>#VALUE!</v>
      </c>
      <c r="M258" s="379">
        <f>SUMIFS('MASTER TT'!$J$2:$J$1126,'MASTER TT'!$I$2:$I$1126,A258:A10299,'MASTER TT'!$L$2:$L$1126,"&gt;0",'MASTER TT'!$AM$2:$AM$1126,"JAN-APRIL 2025",'MASTER TT'!$AC$2:$AC$1126,"SOT")</f>
        <v>0</v>
      </c>
      <c r="N258" s="379">
        <f>SUMIFS('MASTER TT'!$J$2:$J$1126,'MASTER TT'!$I$2:$I$1126,A258:A10299,'MASTER TT'!$L$2:$L$1126,"&gt;0",'MASTER TT'!$AM$2:$AM$1126,"JAN-APRIL 2025",'MASTER TT'!$AC$2:$AC$1126,"SOB")</f>
        <v>0</v>
      </c>
      <c r="O258" s="379">
        <f>SUMIFS('MASTER TT'!$J$2:$J$1126,'MASTER TT'!$I$2:$I$1126,A258:A10299,'MASTER TT'!$L$2:$L$1126,"&gt;0",'MASTER TT'!$AM$2:$AM$1126,"JAN-APRIL 2025",'MASTER TT'!$AC$2:$AC$1126,"SEASS")</f>
        <v>0</v>
      </c>
      <c r="P258" s="379">
        <f>SUMIFS('MASTER TT'!$J$2:$J$1126,'MASTER TT'!$I$2:$I$1126,A258:A10299,'MASTER TT'!$L$2:$L$1126,"&gt;0",'MASTER TT'!$AM$2:$AM$1126,"JAN-APRIL 2025",'MASTER TT'!$AC$2:$AC$1126,"PTTI")</f>
        <v>0</v>
      </c>
      <c r="Q258" s="381">
        <f>SUMIF('MASTER TT'!$I$1:$I$5897,$A$1:$A$721,'MASTER TT'!$O$1:$O$5897)</f>
        <v>0</v>
      </c>
      <c r="R258" s="381">
        <f>SUMIF('MASTER TT'!$I$1:$I$5897,$A$1:$A$721,'MASTER TT'!$N$1:$N$5897)</f>
        <v>0</v>
      </c>
      <c r="S258" s="381">
        <f>SUMIF('MASTER TT'!$I$1:$I$5897,$A$1:$A$721,'MASTER TT'!$Q$1:$Q$5897)</f>
        <v>0</v>
      </c>
      <c r="T258" s="381">
        <f>SUMIF('MASTER TT'!$I$1:$I$5897,$A$1:$A$721,'MASTER TT'!$S$1:$S$5897)</f>
        <v>0</v>
      </c>
      <c r="U258" s="381">
        <f>SUMIF('MASTER TT'!$I$1:$I$5897,$A$1:$A$721,'MASTER TT'!$R$1:$R$5897)</f>
        <v>0</v>
      </c>
      <c r="V258" s="381">
        <f>SUMIF('MASTER TT'!$I$1:$I$5897,$A$1:$A$721,'MASTER TT'!$T$1:$T$5897)</f>
        <v>0</v>
      </c>
      <c r="W258" s="381">
        <f>SUMIF('MASTER TT'!$I$1:$I$5897,$A$1:$A$721,'MASTER TT'!$U$1:$U$5897)</f>
        <v>0</v>
      </c>
      <c r="X258" s="381">
        <f>SUMIF('MASTER TT'!$I$1:$I$5897,$A$1:$A$721,'MASTER TT'!$W$1:$W$5897)</f>
        <v>0</v>
      </c>
      <c r="Y258" s="381">
        <f>SUMIF('MASTER TT'!$I$1:$I$5897,$A$1:$A$721,'MASTER TT'!$X$1:$X$5897)</f>
        <v>0</v>
      </c>
      <c r="Z258" s="381">
        <f>SUMIF('MASTER TT'!$I$1:$I$5897,$A$1:$A$721,'MASTER TT'!$Y$1:$Y$5897)</f>
        <v>0</v>
      </c>
      <c r="AA258" s="381">
        <f>SUMIF('MASTER TT'!$I$1:$I$5897,$A$1:$A$721,'MASTER TT'!$Z$1:$Z$5897)</f>
        <v>0</v>
      </c>
      <c r="AB258" s="381">
        <f>SUMIF('MASTER TT'!$I$1:$I$5905,$A$1:$A$721,'MASTER TT'!$V$1:$V$5905)</f>
        <v>0</v>
      </c>
      <c r="AC258" s="381">
        <f>SUMIF('MASTER TT'!$I$1:$I$5905,$A$1:$A$721,'MASTER TT'!$AB$1:$AB$5905)</f>
        <v>0</v>
      </c>
      <c r="AD258" s="381">
        <f>SUMIF('MASTER TT'!$I$1:$I$5905,$A$1:$A$721,'MASTER TT'!$P$1:$P$5905)</f>
        <v>0</v>
      </c>
      <c r="AE258" s="381">
        <f t="shared" si="2"/>
        <v>0</v>
      </c>
      <c r="AF258" s="382" t="e">
        <f t="shared" si="15"/>
        <v>#REF!</v>
      </c>
      <c r="AG258" s="383"/>
    </row>
    <row r="259" spans="1:33" ht="14.25" customHeight="1">
      <c r="A259" s="374" t="s">
        <v>3416</v>
      </c>
      <c r="B259" s="375" t="str">
        <f>VLOOKUP($A$2:$A$1749,'ENTER STAFF #S HERE'!$A$1:$B$5073,2,FALSE)</f>
        <v>C1100</v>
      </c>
      <c r="C259" s="374" t="s">
        <v>6586</v>
      </c>
      <c r="D259" s="384" t="s">
        <v>6591</v>
      </c>
      <c r="E259" s="384" t="s">
        <v>6598</v>
      </c>
      <c r="F259" s="384" t="s">
        <v>6602</v>
      </c>
      <c r="G259" s="374" t="s">
        <v>5663</v>
      </c>
      <c r="H259" s="377">
        <f t="shared" si="0"/>
        <v>48</v>
      </c>
      <c r="I259" s="378" t="e">
        <f>SUMIFS('MASTER TT'!$J$2:$J$11126,'MASTER TT'!$I$2:$I$1126,A259:A18635,'MASTER TT'!$L$2:$L$11126,"&gt;0",'MASTER TT'!$AM$2:$AM$11126,"JAN-APRIL 2026")</f>
        <v>#VALUE!</v>
      </c>
      <c r="J259" s="378">
        <f>SUMIFS('MASTER TT'!$J$2:$J$11126,'MASTER TT'!$I$2:$I$11126,A259:A10299,'MASTER TT'!$L$2:$L$11126,"&gt;0",'MASTER TT'!$AM$2:$AM$11126,"MAY-AUG 2025")</f>
        <v>0</v>
      </c>
      <c r="K259" s="378">
        <f>SUMIFS('MASTER TT'!$J$2:$J$11126,'MASTER TT'!$I$2:$I$11126,A259:A10299,'MASTER TT'!$L$2:$L$11126,"&gt;0",'MASTER TT'!$AM$2:$AM$11126,"SEP-DEC 2025")</f>
        <v>0</v>
      </c>
      <c r="L259" s="378" t="e">
        <f t="shared" si="1"/>
        <v>#VALUE!</v>
      </c>
      <c r="M259" s="379">
        <f>SUMIFS('MASTER TT'!$J$2:$J$1126,'MASTER TT'!$I$2:$I$1126,A259:A10300,'MASTER TT'!$L$2:$L$1126,"&gt;0",'MASTER TT'!$AM$2:$AM$1126,"JAN-APRIL 2025",'MASTER TT'!$AC$2:$AC$1126,"SOT")</f>
        <v>0</v>
      </c>
      <c r="N259" s="379">
        <f>SUMIFS('MASTER TT'!$J$2:$J$1126,'MASTER TT'!$I$2:$I$1126,A259:A10300,'MASTER TT'!$L$2:$L$1126,"&gt;0",'MASTER TT'!$AM$2:$AM$1126,"JAN-APRIL 2025",'MASTER TT'!$AC$2:$AC$1126,"SOB")</f>
        <v>0</v>
      </c>
      <c r="O259" s="379">
        <f>SUMIFS('MASTER TT'!$J$2:$J$1126,'MASTER TT'!$I$2:$I$1126,A259:A10300,'MASTER TT'!$L$2:$L$1126,"&gt;0",'MASTER TT'!$AM$2:$AM$1126,"JAN-APRIL 2025",'MASTER TT'!$AC$2:$AC$1126,"SEASS")</f>
        <v>0</v>
      </c>
      <c r="P259" s="379">
        <f>SUMIFS('MASTER TT'!$J$2:$J$1126,'MASTER TT'!$I$2:$I$1126,A259:A10300,'MASTER TT'!$L$2:$L$1126,"&gt;0",'MASTER TT'!$AM$2:$AM$1126,"JAN-APRIL 2025",'MASTER TT'!$AC$2:$AC$1126,"PTTI")</f>
        <v>0</v>
      </c>
      <c r="Q259" s="381">
        <f>SUMIF('MASTER TT'!$I$1:$I$5897,$A$1:$A$721,'MASTER TT'!$O$1:$O$5897)</f>
        <v>0</v>
      </c>
      <c r="R259" s="381">
        <f>SUMIF('MASTER TT'!$I$1:$I$5897,$A$1:$A$721,'MASTER TT'!$N$1:$N$5897)</f>
        <v>0</v>
      </c>
      <c r="S259" s="381">
        <f>SUMIF('MASTER TT'!$I$1:$I$5897,$A$1:$A$721,'MASTER TT'!$Q$1:$Q$5897)</f>
        <v>0</v>
      </c>
      <c r="T259" s="381">
        <f>SUMIF('MASTER TT'!$I$1:$I$5897,$A$1:$A$721,'MASTER TT'!$S$1:$S$5897)</f>
        <v>0</v>
      </c>
      <c r="U259" s="381">
        <f>SUMIF('MASTER TT'!$I$1:$I$5897,$A$1:$A$721,'MASTER TT'!$R$1:$R$5897)</f>
        <v>0</v>
      </c>
      <c r="V259" s="381">
        <f>SUMIF('MASTER TT'!$I$1:$I$5897,$A$1:$A$721,'MASTER TT'!$T$1:$T$5897)</f>
        <v>0</v>
      </c>
      <c r="W259" s="381">
        <f>SUMIF('MASTER TT'!$I$1:$I$5897,$A$1:$A$721,'MASTER TT'!$U$1:$U$5897)</f>
        <v>0</v>
      </c>
      <c r="X259" s="381">
        <f>SUMIF('MASTER TT'!$I$1:$I$5897,$A$1:$A$721,'MASTER TT'!$W$1:$W$5897)</f>
        <v>0</v>
      </c>
      <c r="Y259" s="381">
        <f>SUMIF('MASTER TT'!$I$1:$I$5897,$A$1:$A$721,'MASTER TT'!$X$1:$X$5897)</f>
        <v>0</v>
      </c>
      <c r="Z259" s="381">
        <f>SUMIF('MASTER TT'!$I$1:$I$5897,$A$1:$A$721,'MASTER TT'!$Y$1:$Y$5897)</f>
        <v>0</v>
      </c>
      <c r="AA259" s="381">
        <f>SUMIF('MASTER TT'!$I$1:$I$5897,$A$1:$A$721,'MASTER TT'!$Z$1:$Z$5897)</f>
        <v>0</v>
      </c>
      <c r="AB259" s="381">
        <f>SUMIF('MASTER TT'!$I$1:$I$5905,$A$1:$A$721,'MASTER TT'!$V$1:$V$5905)</f>
        <v>0</v>
      </c>
      <c r="AC259" s="381">
        <f>SUMIF('MASTER TT'!$I$1:$I$5905,$A$1:$A$721,'MASTER TT'!$AB$1:$AB$5905)</f>
        <v>0</v>
      </c>
      <c r="AD259" s="381">
        <f>SUMIF('MASTER TT'!$I$1:$I$5905,$A$1:$A$721,'MASTER TT'!$P$1:$P$5905)</f>
        <v>0</v>
      </c>
      <c r="AE259" s="381">
        <f t="shared" si="2"/>
        <v>0</v>
      </c>
      <c r="AF259" s="382" t="e">
        <f t="shared" si="15"/>
        <v>#REF!</v>
      </c>
      <c r="AG259" s="383"/>
    </row>
    <row r="260" spans="1:33" ht="14.25" customHeight="1">
      <c r="A260" s="374" t="s">
        <v>3605</v>
      </c>
      <c r="B260" s="375" t="str">
        <f>VLOOKUP($A$2:$A$1749,'ENTER STAFF #S HERE'!$A$1:$B$5073,2,FALSE)</f>
        <v>C1674</v>
      </c>
      <c r="C260" s="374" t="s">
        <v>6586</v>
      </c>
      <c r="D260" s="374" t="s">
        <v>6591</v>
      </c>
      <c r="E260" s="384" t="s">
        <v>6598</v>
      </c>
      <c r="F260" s="384" t="s">
        <v>5755</v>
      </c>
      <c r="G260" s="374" t="s">
        <v>5663</v>
      </c>
      <c r="H260" s="377">
        <f t="shared" si="0"/>
        <v>48</v>
      </c>
      <c r="I260" s="378" t="e">
        <f>SUMIFS('MASTER TT'!$J$2:$J$11126,'MASTER TT'!$I$2:$I$1126,A260:A18636,'MASTER TT'!$L$2:$L$11126,"&gt;0",'MASTER TT'!$AM$2:$AM$11126,"JAN-APRIL 2026")</f>
        <v>#VALUE!</v>
      </c>
      <c r="J260" s="378">
        <f>SUMIFS('MASTER TT'!$J$2:$J$11126,'MASTER TT'!$I$2:$I$11126,A260:A10300,'MASTER TT'!$L$2:$L$11126,"&gt;0",'MASTER TT'!$AM$2:$AM$11126,"MAY-AUG 2025")</f>
        <v>0</v>
      </c>
      <c r="K260" s="378">
        <f>SUMIFS('MASTER TT'!$J$2:$J$11126,'MASTER TT'!$I$2:$I$11126,A260:A10300,'MASTER TT'!$L$2:$L$11126,"&gt;0",'MASTER TT'!$AM$2:$AM$11126,"SEP-DEC 2025")</f>
        <v>0</v>
      </c>
      <c r="L260" s="378" t="e">
        <f t="shared" si="1"/>
        <v>#VALUE!</v>
      </c>
      <c r="M260" s="379">
        <f>SUMIFS('MASTER TT'!$J$2:$J$1126,'MASTER TT'!$I$2:$I$1126,A260:A10301,'MASTER TT'!$L$2:$L$1126,"&gt;0",'MASTER TT'!$AM$2:$AM$1126,"JAN-APRIL 2025",'MASTER TT'!$AC$2:$AC$1126,"SOT")</f>
        <v>0</v>
      </c>
      <c r="N260" s="379">
        <f>SUMIFS('MASTER TT'!$J$2:$J$1126,'MASTER TT'!$I$2:$I$1126,A260:A10301,'MASTER TT'!$L$2:$L$1126,"&gt;0",'MASTER TT'!$AM$2:$AM$1126,"JAN-APRIL 2025",'MASTER TT'!$AC$2:$AC$1126,"SOB")</f>
        <v>0</v>
      </c>
      <c r="O260" s="379">
        <f>SUMIFS('MASTER TT'!$J$2:$J$1126,'MASTER TT'!$I$2:$I$1126,A260:A10301,'MASTER TT'!$L$2:$L$1126,"&gt;0",'MASTER TT'!$AM$2:$AM$1126,"JAN-APRIL 2025",'MASTER TT'!$AC$2:$AC$1126,"SEASS")</f>
        <v>0</v>
      </c>
      <c r="P260" s="379">
        <f>SUMIFS('MASTER TT'!$J$2:$J$1126,'MASTER TT'!$I$2:$I$1126,A260:A10301,'MASTER TT'!$L$2:$L$1126,"&gt;0",'MASTER TT'!$AM$2:$AM$1126,"JAN-APRIL 2025",'MASTER TT'!$AC$2:$AC$1126,"PTTI")</f>
        <v>0</v>
      </c>
      <c r="Q260" s="381">
        <f>SUMIF('MASTER TT'!$I$1:$I$5897,$A$1:$A$721,'MASTER TT'!$O$1:$O$5897)</f>
        <v>0</v>
      </c>
      <c r="R260" s="381">
        <f>SUMIF('MASTER TT'!$I$1:$I$5897,$A$1:$A$721,'MASTER TT'!$N$1:$N$5897)</f>
        <v>0</v>
      </c>
      <c r="S260" s="381">
        <f>SUMIF('MASTER TT'!$I$1:$I$5897,$A$1:$A$721,'MASTER TT'!$Q$1:$Q$5897)</f>
        <v>0</v>
      </c>
      <c r="T260" s="381">
        <f>SUMIF('MASTER TT'!$I$1:$I$5897,$A$1:$A$721,'MASTER TT'!$S$1:$S$5897)</f>
        <v>0</v>
      </c>
      <c r="U260" s="381">
        <f>SUMIF('MASTER TT'!$I$1:$I$5897,$A$1:$A$721,'MASTER TT'!$R$1:$R$5897)</f>
        <v>0</v>
      </c>
      <c r="V260" s="381">
        <f>SUMIF('MASTER TT'!$I$1:$I$5897,$A$1:$A$721,'MASTER TT'!$T$1:$T$5897)</f>
        <v>0</v>
      </c>
      <c r="W260" s="381">
        <f>SUMIF('MASTER TT'!$I$1:$I$5897,$A$1:$A$721,'MASTER TT'!$U$1:$U$5897)</f>
        <v>0</v>
      </c>
      <c r="X260" s="381">
        <f>SUMIF('MASTER TT'!$I$1:$I$5897,$A$1:$A$721,'MASTER TT'!$W$1:$W$5897)</f>
        <v>0</v>
      </c>
      <c r="Y260" s="381">
        <f>SUMIF('MASTER TT'!$I$1:$I$5897,$A$1:$A$721,'MASTER TT'!$X$1:$X$5897)</f>
        <v>0</v>
      </c>
      <c r="Z260" s="381">
        <f>SUMIF('MASTER TT'!$I$1:$I$5897,$A$1:$A$721,'MASTER TT'!$Y$1:$Y$5897)</f>
        <v>0</v>
      </c>
      <c r="AA260" s="381">
        <f>SUMIF('MASTER TT'!$I$1:$I$5897,$A$1:$A$721,'MASTER TT'!$Z$1:$Z$5897)</f>
        <v>0</v>
      </c>
      <c r="AB260" s="381">
        <f>SUMIF('MASTER TT'!$I$1:$I$5905,$A$1:$A$721,'MASTER TT'!$V$1:$V$5905)</f>
        <v>0</v>
      </c>
      <c r="AC260" s="381">
        <f>SUMIF('MASTER TT'!$I$1:$I$5905,$A$1:$A$721,'MASTER TT'!$AB$1:$AB$5905)</f>
        <v>0</v>
      </c>
      <c r="AD260" s="381">
        <f>SUMIF('MASTER TT'!$I$1:$I$5905,$A$1:$A$721,'MASTER TT'!$P$1:$P$5905)</f>
        <v>0</v>
      </c>
      <c r="AE260" s="381">
        <f t="shared" si="2"/>
        <v>0</v>
      </c>
      <c r="AF260" s="382" t="e">
        <f t="shared" si="15"/>
        <v>#REF!</v>
      </c>
      <c r="AG260" s="383"/>
    </row>
    <row r="261" spans="1:33" ht="14.25" customHeight="1">
      <c r="A261" s="385" t="s">
        <v>4050</v>
      </c>
      <c r="B261" s="375" t="str">
        <f>VLOOKUP($A$2:$A$1749,'ENTER STAFF #S HERE'!$A$1:$B$5073,2,FALSE)</f>
        <v>C1400</v>
      </c>
      <c r="C261" s="385" t="s">
        <v>6583</v>
      </c>
      <c r="D261" s="385" t="s">
        <v>460</v>
      </c>
      <c r="E261" s="404"/>
      <c r="F261" s="404"/>
      <c r="G261" s="385" t="s">
        <v>6629</v>
      </c>
      <c r="H261" s="377">
        <f t="shared" si="0"/>
        <v>106</v>
      </c>
      <c r="I261" s="378" t="e">
        <f>SUMIFS('MASTER TT'!$J$2:$J$11126,'MASTER TT'!$I$2:$I$1126,A261:A18637,'MASTER TT'!$L$2:$L$11126,"&gt;0",'MASTER TT'!$AM$2:$AM$11126,"JAN-APRIL 2026")</f>
        <v>#VALUE!</v>
      </c>
      <c r="J261" s="378">
        <f>SUMIFS('MASTER TT'!$J$2:$J$11126,'MASTER TT'!$I$2:$I$11126,A261:A10301,'MASTER TT'!$L$2:$L$11126,"&gt;0",'MASTER TT'!$AM$2:$AM$11126,"MAY-AUG 2025")</f>
        <v>0</v>
      </c>
      <c r="K261" s="378">
        <f>SUMIFS('MASTER TT'!$J$2:$J$11126,'MASTER TT'!$I$2:$I$11126,A261:A10301,'MASTER TT'!$L$2:$L$11126,"&gt;0",'MASTER TT'!$AM$2:$AM$11126,"SEP-DEC 2025")</f>
        <v>0</v>
      </c>
      <c r="L261" s="378" t="e">
        <f t="shared" si="1"/>
        <v>#VALUE!</v>
      </c>
      <c r="M261" s="379">
        <f>SUMIFS('MASTER TT'!$J$2:$J$1126,'MASTER TT'!$I$2:$I$1126,A261:A10302,'MASTER TT'!$L$2:$L$1126,"&gt;0",'MASTER TT'!$AM$2:$AM$1126,"JAN-APRIL 2025",'MASTER TT'!$AC$2:$AC$1126,"SOT")</f>
        <v>0</v>
      </c>
      <c r="N261" s="379">
        <f>SUMIFS('MASTER TT'!$J$2:$J$1126,'MASTER TT'!$I$2:$I$1126,A261:A10302,'MASTER TT'!$L$2:$L$1126,"&gt;0",'MASTER TT'!$AM$2:$AM$1126,"JAN-APRIL 2025",'MASTER TT'!$AC$2:$AC$1126,"SOB")</f>
        <v>0</v>
      </c>
      <c r="O261" s="379">
        <f>SUMIFS('MASTER TT'!$J$2:$J$1126,'MASTER TT'!$I$2:$I$1126,A261:A10302,'MASTER TT'!$L$2:$L$1126,"&gt;0",'MASTER TT'!$AM$2:$AM$1126,"JAN-APRIL 2025",'MASTER TT'!$AC$2:$AC$1126,"SEASS")</f>
        <v>0</v>
      </c>
      <c r="P261" s="379">
        <f>SUMIFS('MASTER TT'!$J$2:$J$1126,'MASTER TT'!$I$2:$I$1126,A261:A10302,'MASTER TT'!$L$2:$L$1126,"&gt;0",'MASTER TT'!$AM$2:$AM$1126,"JAN-APRIL 2025",'MASTER TT'!$AC$2:$AC$1126,"PTTI")</f>
        <v>0</v>
      </c>
      <c r="Q261" s="381">
        <f>SUMIF('MASTER TT'!$I$1:$I$5897,$A$1:$A$721,'MASTER TT'!$O$1:$O$5897)</f>
        <v>0</v>
      </c>
      <c r="R261" s="381">
        <f>SUMIF('MASTER TT'!$I$1:$I$5897,$A$1:$A$721,'MASTER TT'!$N$1:$N$5897)</f>
        <v>0</v>
      </c>
      <c r="S261" s="381">
        <f>SUMIF('MASTER TT'!$I$1:$I$5897,$A$1:$A$721,'MASTER TT'!$Q$1:$Q$5897)</f>
        <v>0</v>
      </c>
      <c r="T261" s="381">
        <f>SUMIF('MASTER TT'!$I$1:$I$5897,$A$1:$A$721,'MASTER TT'!$S$1:$S$5897)</f>
        <v>0</v>
      </c>
      <c r="U261" s="381">
        <f>SUMIF('MASTER TT'!$I$1:$I$5897,$A$1:$A$721,'MASTER TT'!$R$1:$R$5897)</f>
        <v>0</v>
      </c>
      <c r="V261" s="381">
        <f>SUMIF('MASTER TT'!$I$1:$I$5897,$A$1:$A$721,'MASTER TT'!$T$1:$T$5897)</f>
        <v>0</v>
      </c>
      <c r="W261" s="381">
        <f>SUMIF('MASTER TT'!$I$1:$I$5897,$A$1:$A$721,'MASTER TT'!$U$1:$U$5897)</f>
        <v>0</v>
      </c>
      <c r="X261" s="381">
        <f>SUMIF('MASTER TT'!$I$1:$I$5897,$A$1:$A$721,'MASTER TT'!$W$1:$W$5897)</f>
        <v>0</v>
      </c>
      <c r="Y261" s="381">
        <f>SUMIF('MASTER TT'!$I$1:$I$5897,$A$1:$A$721,'MASTER TT'!$X$1:$X$5897)</f>
        <v>0</v>
      </c>
      <c r="Z261" s="381">
        <f>SUMIF('MASTER TT'!$I$1:$I$5897,$A$1:$A$721,'MASTER TT'!$Y$1:$Y$5897)</f>
        <v>0</v>
      </c>
      <c r="AA261" s="381">
        <f>SUMIF('MASTER TT'!$I$1:$I$5897,$A$1:$A$721,'MASTER TT'!$Z$1:$Z$5897)</f>
        <v>0</v>
      </c>
      <c r="AB261" s="381">
        <f>SUMIF('MASTER TT'!$I$1:$I$5905,$A$1:$A$721,'MASTER TT'!$V$1:$V$5905)</f>
        <v>0</v>
      </c>
      <c r="AC261" s="381">
        <f>SUMIF('MASTER TT'!$I$1:$I$5905,$A$1:$A$721,'MASTER TT'!$AB$1:$AB$5905)</f>
        <v>0</v>
      </c>
      <c r="AD261" s="381">
        <f>SUMIF('MASTER TT'!$I$1:$I$5905,$A$1:$A$721,'MASTER TT'!$P$1:$P$5905)</f>
        <v>0</v>
      </c>
      <c r="AE261" s="381">
        <f t="shared" si="2"/>
        <v>0</v>
      </c>
      <c r="AF261" s="382" t="e">
        <f t="shared" si="15"/>
        <v>#REF!</v>
      </c>
      <c r="AG261" s="383"/>
    </row>
    <row r="262" spans="1:33" ht="14.25" customHeight="1">
      <c r="A262" s="374" t="s">
        <v>4196</v>
      </c>
      <c r="B262" s="375" t="str">
        <f>VLOOKUP($A$2:$A$1749,'ENTER STAFF #S HERE'!$A$1:$B$5073,2,FALSE)</f>
        <v>C1459</v>
      </c>
      <c r="C262" s="374" t="s">
        <v>6586</v>
      </c>
      <c r="D262" s="374" t="s">
        <v>6597</v>
      </c>
      <c r="E262" s="384" t="s">
        <v>6031</v>
      </c>
      <c r="F262" s="388"/>
      <c r="G262" s="374" t="s">
        <v>5663</v>
      </c>
      <c r="H262" s="377">
        <f t="shared" si="0"/>
        <v>48</v>
      </c>
      <c r="I262" s="378" t="e">
        <f>SUMIFS('MASTER TT'!$J$2:$J$11126,'MASTER TT'!$I$2:$I$1126,A262:A18638,'MASTER TT'!$L$2:$L$11126,"&gt;0",'MASTER TT'!$AM$2:$AM$11126,"JAN-APRIL 2026")</f>
        <v>#VALUE!</v>
      </c>
      <c r="J262" s="378">
        <f>SUMIFS('MASTER TT'!$J$2:$J$11126,'MASTER TT'!$I$2:$I$11126,A262:A10302,'MASTER TT'!$L$2:$L$11126,"&gt;0",'MASTER TT'!$AM$2:$AM$11126,"MAY-AUG 2025")</f>
        <v>0</v>
      </c>
      <c r="K262" s="378">
        <f>SUMIFS('MASTER TT'!$J$2:$J$11126,'MASTER TT'!$I$2:$I$11126,A262:A10302,'MASTER TT'!$L$2:$L$11126,"&gt;0",'MASTER TT'!$AM$2:$AM$11126,"SEP-DEC 2025")</f>
        <v>0</v>
      </c>
      <c r="L262" s="378" t="e">
        <f t="shared" si="1"/>
        <v>#VALUE!</v>
      </c>
      <c r="M262" s="379">
        <f>SUMIFS('MASTER TT'!$J$2:$J$1126,'MASTER TT'!$I$2:$I$1126,A262:A10303,'MASTER TT'!$L$2:$L$1126,"&gt;0",'MASTER TT'!$AM$2:$AM$1126,"JAN-APRIL 2025",'MASTER TT'!$AC$2:$AC$1126,"SOT")</f>
        <v>0</v>
      </c>
      <c r="N262" s="379">
        <f>SUMIFS('MASTER TT'!$J$2:$J$1126,'MASTER TT'!$I$2:$I$1126,A262:A10303,'MASTER TT'!$L$2:$L$1126,"&gt;0",'MASTER TT'!$AM$2:$AM$1126,"JAN-APRIL 2025",'MASTER TT'!$AC$2:$AC$1126,"SOB")</f>
        <v>0</v>
      </c>
      <c r="O262" s="379">
        <f>SUMIFS('MASTER TT'!$J$2:$J$1126,'MASTER TT'!$I$2:$I$1126,A262:A10303,'MASTER TT'!$L$2:$L$1126,"&gt;0",'MASTER TT'!$AM$2:$AM$1126,"JAN-APRIL 2025",'MASTER TT'!$AC$2:$AC$1126,"SEASS")</f>
        <v>0</v>
      </c>
      <c r="P262" s="379">
        <f>SUMIFS('MASTER TT'!$J$2:$J$1126,'MASTER TT'!$I$2:$I$1126,A262:A10303,'MASTER TT'!$L$2:$L$1126,"&gt;0",'MASTER TT'!$AM$2:$AM$1126,"JAN-APRIL 2025",'MASTER TT'!$AC$2:$AC$1126,"PTTI")</f>
        <v>0</v>
      </c>
      <c r="Q262" s="381">
        <f>SUMIF('MASTER TT'!$I$1:$I$5897,$A$1:$A$721,'MASTER TT'!$O$1:$O$5897)</f>
        <v>0</v>
      </c>
      <c r="R262" s="381">
        <f>SUMIF('MASTER TT'!$I$1:$I$5897,$A$1:$A$721,'MASTER TT'!$N$1:$N$5897)</f>
        <v>0</v>
      </c>
      <c r="S262" s="381">
        <f>SUMIF('MASTER TT'!$I$1:$I$5897,$A$1:$A$721,'MASTER TT'!$Q$1:$Q$5897)</f>
        <v>0</v>
      </c>
      <c r="T262" s="381">
        <f>SUMIF('MASTER TT'!$I$1:$I$5897,$A$1:$A$721,'MASTER TT'!$S$1:$S$5897)</f>
        <v>0</v>
      </c>
      <c r="U262" s="381">
        <f>SUMIF('MASTER TT'!$I$1:$I$5897,$A$1:$A$721,'MASTER TT'!$R$1:$R$5897)</f>
        <v>1</v>
      </c>
      <c r="V262" s="381">
        <f>SUMIF('MASTER TT'!$I$1:$I$5897,$A$1:$A$721,'MASTER TT'!$T$1:$T$5897)</f>
        <v>0</v>
      </c>
      <c r="W262" s="381">
        <f>SUMIF('MASTER TT'!$I$1:$I$5897,$A$1:$A$721,'MASTER TT'!$U$1:$U$5897)</f>
        <v>0</v>
      </c>
      <c r="X262" s="381">
        <f>SUMIF('MASTER TT'!$I$1:$I$5897,$A$1:$A$721,'MASTER TT'!$W$1:$W$5897)</f>
        <v>1</v>
      </c>
      <c r="Y262" s="381">
        <f>SUMIF('MASTER TT'!$I$1:$I$5897,$A$1:$A$721,'MASTER TT'!$X$1:$X$5897)</f>
        <v>0</v>
      </c>
      <c r="Z262" s="381">
        <f>SUMIF('MASTER TT'!$I$1:$I$5897,$A$1:$A$721,'MASTER TT'!$Y$1:$Y$5897)</f>
        <v>0</v>
      </c>
      <c r="AA262" s="381">
        <f>SUMIF('MASTER TT'!$I$1:$I$5897,$A$1:$A$721,'MASTER TT'!$Z$1:$Z$5897)</f>
        <v>0</v>
      </c>
      <c r="AB262" s="381">
        <f>SUMIF('MASTER TT'!$I$1:$I$5905,$A$1:$A$721,'MASTER TT'!$V$1:$V$5905)</f>
        <v>0</v>
      </c>
      <c r="AC262" s="381">
        <f>SUMIF('MASTER TT'!$I$1:$I$5905,$A$1:$A$721,'MASTER TT'!$AB$1:$AB$5905)</f>
        <v>0</v>
      </c>
      <c r="AD262" s="381">
        <f>SUMIF('MASTER TT'!$I$1:$I$5905,$A$1:$A$721,'MASTER TT'!$P$1:$P$5905)</f>
        <v>0</v>
      </c>
      <c r="AE262" s="381">
        <f t="shared" si="2"/>
        <v>2</v>
      </c>
      <c r="AF262" s="382" t="e">
        <f t="shared" si="15"/>
        <v>#REF!</v>
      </c>
      <c r="AG262" s="383"/>
    </row>
    <row r="263" spans="1:33" ht="14.25" customHeight="1">
      <c r="A263" s="374" t="s">
        <v>3812</v>
      </c>
      <c r="B263" s="375" t="str">
        <f>VLOOKUP($A$2:$A$1749,'ENTER STAFF #S HERE'!$A$1:$B$5073,2,FALSE)</f>
        <v>C1849</v>
      </c>
      <c r="C263" s="374" t="s">
        <v>6586</v>
      </c>
      <c r="D263" s="374" t="s">
        <v>6587</v>
      </c>
      <c r="E263" s="374" t="s">
        <v>5680</v>
      </c>
      <c r="F263" s="374" t="s">
        <v>6589</v>
      </c>
      <c r="G263" s="374" t="s">
        <v>5663</v>
      </c>
      <c r="H263" s="377">
        <f t="shared" si="0"/>
        <v>48</v>
      </c>
      <c r="I263" s="378" t="e">
        <f>SUMIFS('MASTER TT'!$J$2:$J$11126,'MASTER TT'!$I$2:$I$1126,A263:A18639,'MASTER TT'!$L$2:$L$11126,"&gt;0",'MASTER TT'!$AM$2:$AM$11126,"JAN-APRIL 2026")</f>
        <v>#VALUE!</v>
      </c>
      <c r="J263" s="378">
        <f>SUMIFS('MASTER TT'!$J$2:$J$11126,'MASTER TT'!$I$2:$I$11126,A263:A10303,'MASTER TT'!$L$2:$L$11126,"&gt;0",'MASTER TT'!$AM$2:$AM$11126,"MAY-AUG 2025")</f>
        <v>0</v>
      </c>
      <c r="K263" s="378">
        <f>SUMIFS('MASTER TT'!$J$2:$J$11126,'MASTER TT'!$I$2:$I$11126,A263:A10303,'MASTER TT'!$L$2:$L$11126,"&gt;0",'MASTER TT'!$AM$2:$AM$11126,"SEP-DEC 2025")</f>
        <v>0</v>
      </c>
      <c r="L263" s="378" t="e">
        <f t="shared" si="1"/>
        <v>#VALUE!</v>
      </c>
      <c r="M263" s="379">
        <f>SUMIFS('MASTER TT'!$J$2:$J$1126,'MASTER TT'!$I$2:$I$1126,A263:A10304,'MASTER TT'!$L$2:$L$1126,"&gt;0",'MASTER TT'!$AM$2:$AM$1126,"JAN-APRIL 2025",'MASTER TT'!$AC$2:$AC$1126,"SOT")</f>
        <v>0</v>
      </c>
      <c r="N263" s="379">
        <f>SUMIFS('MASTER TT'!$J$2:$J$1126,'MASTER TT'!$I$2:$I$1126,A263:A10304,'MASTER TT'!$L$2:$L$1126,"&gt;0",'MASTER TT'!$AM$2:$AM$1126,"JAN-APRIL 2025",'MASTER TT'!$AC$2:$AC$1126,"SOB")</f>
        <v>0</v>
      </c>
      <c r="O263" s="379">
        <f>SUMIFS('MASTER TT'!$J$2:$J$1126,'MASTER TT'!$I$2:$I$1126,A263:A10304,'MASTER TT'!$L$2:$L$1126,"&gt;0",'MASTER TT'!$AM$2:$AM$1126,"JAN-APRIL 2025",'MASTER TT'!$AC$2:$AC$1126,"SEASS")</f>
        <v>0</v>
      </c>
      <c r="P263" s="379">
        <f>SUMIFS('MASTER TT'!$J$2:$J$1126,'MASTER TT'!$I$2:$I$1126,A263:A10304,'MASTER TT'!$L$2:$L$1126,"&gt;0",'MASTER TT'!$AM$2:$AM$1126,"JAN-APRIL 2025",'MASTER TT'!$AC$2:$AC$1126,"PTTI")</f>
        <v>0</v>
      </c>
      <c r="Q263" s="381">
        <f>SUMIF('MASTER TT'!$I$1:$I$5897,$A$1:$A$721,'MASTER TT'!$O$1:$O$5897)</f>
        <v>0</v>
      </c>
      <c r="R263" s="381">
        <f>SUMIF('MASTER TT'!$I$1:$I$5897,$A$1:$A$721,'MASTER TT'!$N$1:$N$5897)</f>
        <v>0</v>
      </c>
      <c r="S263" s="381">
        <f>SUMIF('MASTER TT'!$I$1:$I$5897,$A$1:$A$721,'MASTER TT'!$Q$1:$Q$5897)</f>
        <v>0</v>
      </c>
      <c r="T263" s="381">
        <f>SUMIF('MASTER TT'!$I$1:$I$5897,$A$1:$A$721,'MASTER TT'!$S$1:$S$5897)</f>
        <v>0</v>
      </c>
      <c r="U263" s="381">
        <f>SUMIF('MASTER TT'!$I$1:$I$5897,$A$1:$A$721,'MASTER TT'!$R$1:$R$5897)</f>
        <v>0</v>
      </c>
      <c r="V263" s="381">
        <f>SUMIF('MASTER TT'!$I$1:$I$5897,$A$1:$A$721,'MASTER TT'!$T$1:$T$5897)</f>
        <v>0</v>
      </c>
      <c r="W263" s="381">
        <f>SUMIF('MASTER TT'!$I$1:$I$5897,$A$1:$A$721,'MASTER TT'!$U$1:$U$5897)</f>
        <v>0</v>
      </c>
      <c r="X263" s="381">
        <f>SUMIF('MASTER TT'!$I$1:$I$5897,$A$1:$A$721,'MASTER TT'!$W$1:$W$5897)</f>
        <v>0</v>
      </c>
      <c r="Y263" s="381">
        <f>SUMIF('MASTER TT'!$I$1:$I$5897,$A$1:$A$721,'MASTER TT'!$X$1:$X$5897)</f>
        <v>0</v>
      </c>
      <c r="Z263" s="381">
        <f>SUMIF('MASTER TT'!$I$1:$I$5897,$A$1:$A$721,'MASTER TT'!$Y$1:$Y$5897)</f>
        <v>0</v>
      </c>
      <c r="AA263" s="381">
        <f>SUMIF('MASTER TT'!$I$1:$I$5897,$A$1:$A$721,'MASTER TT'!$Z$1:$Z$5897)</f>
        <v>0</v>
      </c>
      <c r="AB263" s="381">
        <f>SUMIF('MASTER TT'!$I$1:$I$5905,$A$1:$A$721,'MASTER TT'!$V$1:$V$5905)</f>
        <v>0</v>
      </c>
      <c r="AC263" s="381">
        <f>SUMIF('MASTER TT'!$I$1:$I$5905,$A$1:$A$721,'MASTER TT'!$AB$1:$AB$5905)</f>
        <v>0</v>
      </c>
      <c r="AD263" s="381">
        <f>SUMIF('MASTER TT'!$I$1:$I$5905,$A$1:$A$721,'MASTER TT'!$P$1:$P$5905)</f>
        <v>0</v>
      </c>
      <c r="AE263" s="381">
        <f t="shared" si="2"/>
        <v>0</v>
      </c>
      <c r="AF263" s="382" t="e">
        <f t="shared" si="15"/>
        <v>#REF!</v>
      </c>
      <c r="AG263" s="383"/>
    </row>
    <row r="264" spans="1:33" ht="14.25" customHeight="1">
      <c r="A264" s="374" t="s">
        <v>3814</v>
      </c>
      <c r="B264" s="375" t="str">
        <f>VLOOKUP($A$2:$A$1749,'ENTER STAFF #S HERE'!$A$1:$B$5073,2,FALSE)</f>
        <v>C1730</v>
      </c>
      <c r="C264" s="374" t="s">
        <v>6586</v>
      </c>
      <c r="D264" s="374" t="s">
        <v>6587</v>
      </c>
      <c r="E264" s="384" t="s">
        <v>5680</v>
      </c>
      <c r="F264" s="384" t="s">
        <v>6584</v>
      </c>
      <c r="G264" s="374" t="s">
        <v>5663</v>
      </c>
      <c r="H264" s="377">
        <f t="shared" si="0"/>
        <v>48</v>
      </c>
      <c r="I264" s="378" t="e">
        <f>SUMIFS('MASTER TT'!$J$2:$J$11126,'MASTER TT'!$I$2:$I$1126,A264:A18640,'MASTER TT'!$L$2:$L$11126,"&gt;0",'MASTER TT'!$AM$2:$AM$11126,"JAN-APRIL 2026")</f>
        <v>#VALUE!</v>
      </c>
      <c r="J264" s="378">
        <f>SUMIFS('MASTER TT'!$J$2:$J$11126,'MASTER TT'!$I$2:$I$11126,A264:A10304,'MASTER TT'!$L$2:$L$11126,"&gt;0",'MASTER TT'!$AM$2:$AM$11126,"MAY-AUG 2025")</f>
        <v>0</v>
      </c>
      <c r="K264" s="378">
        <f>SUMIFS('MASTER TT'!$J$2:$J$11126,'MASTER TT'!$I$2:$I$11126,A264:A10304,'MASTER TT'!$L$2:$L$11126,"&gt;0",'MASTER TT'!$AM$2:$AM$11126,"SEP-DEC 2025")</f>
        <v>0</v>
      </c>
      <c r="L264" s="378" t="e">
        <f t="shared" si="1"/>
        <v>#VALUE!</v>
      </c>
      <c r="M264" s="379">
        <f>SUMIFS('MASTER TT'!$J$2:$J$1126,'MASTER TT'!$I$2:$I$1126,A264:A10305,'MASTER TT'!$L$2:$L$1126,"&gt;0",'MASTER TT'!$AM$2:$AM$1126,"JAN-APRIL 2025",'MASTER TT'!$AC$2:$AC$1126,"SOT")</f>
        <v>0</v>
      </c>
      <c r="N264" s="379">
        <f>SUMIFS('MASTER TT'!$J$2:$J$1126,'MASTER TT'!$I$2:$I$1126,A264:A10305,'MASTER TT'!$L$2:$L$1126,"&gt;0",'MASTER TT'!$AM$2:$AM$1126,"JAN-APRIL 2025",'MASTER TT'!$AC$2:$AC$1126,"SOB")</f>
        <v>0</v>
      </c>
      <c r="O264" s="379">
        <f>SUMIFS('MASTER TT'!$J$2:$J$1126,'MASTER TT'!$I$2:$I$1126,A264:A10305,'MASTER TT'!$L$2:$L$1126,"&gt;0",'MASTER TT'!$AM$2:$AM$1126,"JAN-APRIL 2025",'MASTER TT'!$AC$2:$AC$1126,"SEASS")</f>
        <v>0</v>
      </c>
      <c r="P264" s="379">
        <f>SUMIFS('MASTER TT'!$J$2:$J$1126,'MASTER TT'!$I$2:$I$1126,A264:A10305,'MASTER TT'!$L$2:$L$1126,"&gt;0",'MASTER TT'!$AM$2:$AM$1126,"JAN-APRIL 2025",'MASTER TT'!$AC$2:$AC$1126,"PTTI")</f>
        <v>0</v>
      </c>
      <c r="Q264" s="381">
        <f>SUMIF('MASTER TT'!$I$1:$I$5897,$A$1:$A$721,'MASTER TT'!$O$1:$O$5897)</f>
        <v>0</v>
      </c>
      <c r="R264" s="381">
        <f>SUMIF('MASTER TT'!$I$1:$I$5897,$A$1:$A$721,'MASTER TT'!$N$1:$N$5897)</f>
        <v>0</v>
      </c>
      <c r="S264" s="381">
        <f>SUMIF('MASTER TT'!$I$1:$I$5897,$A$1:$A$721,'MASTER TT'!$Q$1:$Q$5897)</f>
        <v>0</v>
      </c>
      <c r="T264" s="381">
        <f>SUMIF('MASTER TT'!$I$1:$I$5897,$A$1:$A$721,'MASTER TT'!$S$1:$S$5897)</f>
        <v>0</v>
      </c>
      <c r="U264" s="381">
        <f>SUMIF('MASTER TT'!$I$1:$I$5897,$A$1:$A$721,'MASTER TT'!$R$1:$R$5897)</f>
        <v>0</v>
      </c>
      <c r="V264" s="381">
        <f>SUMIF('MASTER TT'!$I$1:$I$5897,$A$1:$A$721,'MASTER TT'!$T$1:$T$5897)</f>
        <v>0</v>
      </c>
      <c r="W264" s="381">
        <f>SUMIF('MASTER TT'!$I$1:$I$5897,$A$1:$A$721,'MASTER TT'!$U$1:$U$5897)</f>
        <v>0</v>
      </c>
      <c r="X264" s="381">
        <f>SUMIF('MASTER TT'!$I$1:$I$5897,$A$1:$A$721,'MASTER TT'!$W$1:$W$5897)</f>
        <v>0</v>
      </c>
      <c r="Y264" s="381">
        <f>SUMIF('MASTER TT'!$I$1:$I$5897,$A$1:$A$721,'MASTER TT'!$X$1:$X$5897)</f>
        <v>0</v>
      </c>
      <c r="Z264" s="381">
        <f>SUMIF('MASTER TT'!$I$1:$I$5897,$A$1:$A$721,'MASTER TT'!$Y$1:$Y$5897)</f>
        <v>0</v>
      </c>
      <c r="AA264" s="381">
        <f>SUMIF('MASTER TT'!$I$1:$I$5897,$A$1:$A$721,'MASTER TT'!$Z$1:$Z$5897)</f>
        <v>0</v>
      </c>
      <c r="AB264" s="381">
        <f>SUMIF('MASTER TT'!$I$1:$I$5905,$A$1:$A$721,'MASTER TT'!$V$1:$V$5905)</f>
        <v>0</v>
      </c>
      <c r="AC264" s="381">
        <f>SUMIF('MASTER TT'!$I$1:$I$5905,$A$1:$A$721,'MASTER TT'!$AB$1:$AB$5905)</f>
        <v>0</v>
      </c>
      <c r="AD264" s="381">
        <f>SUMIF('MASTER TT'!$I$1:$I$5905,$A$1:$A$721,'MASTER TT'!$P$1:$P$5905)</f>
        <v>0</v>
      </c>
      <c r="AE264" s="381">
        <f t="shared" si="2"/>
        <v>0</v>
      </c>
      <c r="AF264" s="382" t="e">
        <f t="shared" si="15"/>
        <v>#REF!</v>
      </c>
      <c r="AG264" s="383"/>
    </row>
    <row r="265" spans="1:33" ht="14.25" customHeight="1">
      <c r="A265" s="374" t="s">
        <v>4262</v>
      </c>
      <c r="B265" s="375" t="str">
        <f>VLOOKUP($A$2:$A$1749,'ENTER STAFF #S HERE'!$A$1:$B$5073,2,FALSE)</f>
        <v>C1621</v>
      </c>
      <c r="C265" s="374" t="s">
        <v>6583</v>
      </c>
      <c r="D265" s="374" t="s">
        <v>6595</v>
      </c>
      <c r="E265" s="384" t="s">
        <v>6072</v>
      </c>
      <c r="F265" s="388"/>
      <c r="G265" s="374" t="s">
        <v>5663</v>
      </c>
      <c r="H265" s="377">
        <f t="shared" si="0"/>
        <v>48</v>
      </c>
      <c r="I265" s="378" t="e">
        <f>SUMIFS('MASTER TT'!$J$2:$J$11126,'MASTER TT'!$I$2:$I$1126,A265:A18641,'MASTER TT'!$L$2:$L$11126,"&gt;0",'MASTER TT'!$AM$2:$AM$11126,"JAN-APRIL 2026")</f>
        <v>#VALUE!</v>
      </c>
      <c r="J265" s="378">
        <f>SUMIFS('MASTER TT'!$J$2:$J$11126,'MASTER TT'!$I$2:$I$11126,A265:A10305,'MASTER TT'!$L$2:$L$11126,"&gt;0",'MASTER TT'!$AM$2:$AM$11126,"MAY-AUG 2025")</f>
        <v>0</v>
      </c>
      <c r="K265" s="378">
        <f>SUMIFS('MASTER TT'!$J$2:$J$11126,'MASTER TT'!$I$2:$I$11126,A265:A10305,'MASTER TT'!$L$2:$L$11126,"&gt;0",'MASTER TT'!$AM$2:$AM$11126,"SEP-DEC 2025")</f>
        <v>0</v>
      </c>
      <c r="L265" s="378" t="e">
        <f t="shared" si="1"/>
        <v>#VALUE!</v>
      </c>
      <c r="M265" s="379">
        <f>SUMIFS('MASTER TT'!$J$2:$J$1126,'MASTER TT'!$I$2:$I$1126,A265:A10306,'MASTER TT'!$L$2:$L$1126,"&gt;0",'MASTER TT'!$AM$2:$AM$1126,"JAN-APRIL 2025",'MASTER TT'!$AC$2:$AC$1126,"SOT")</f>
        <v>0</v>
      </c>
      <c r="N265" s="379">
        <f>SUMIFS('MASTER TT'!$J$2:$J$1126,'MASTER TT'!$I$2:$I$1126,A265:A10306,'MASTER TT'!$L$2:$L$1126,"&gt;0",'MASTER TT'!$AM$2:$AM$1126,"JAN-APRIL 2025",'MASTER TT'!$AC$2:$AC$1126,"SOB")</f>
        <v>0</v>
      </c>
      <c r="O265" s="379">
        <f>SUMIFS('MASTER TT'!$J$2:$J$1126,'MASTER TT'!$I$2:$I$1126,A265:A10306,'MASTER TT'!$L$2:$L$1126,"&gt;0",'MASTER TT'!$AM$2:$AM$1126,"JAN-APRIL 2025",'MASTER TT'!$AC$2:$AC$1126,"SEASS")</f>
        <v>0</v>
      </c>
      <c r="P265" s="379">
        <f>SUMIFS('MASTER TT'!$J$2:$J$1126,'MASTER TT'!$I$2:$I$1126,A265:A10306,'MASTER TT'!$L$2:$L$1126,"&gt;0",'MASTER TT'!$AM$2:$AM$1126,"JAN-APRIL 2025",'MASTER TT'!$AC$2:$AC$1126,"PTTI")</f>
        <v>0</v>
      </c>
      <c r="Q265" s="381">
        <f>SUMIF('MASTER TT'!$I$1:$I$5897,$A$1:$A$721,'MASTER TT'!$O$1:$O$5897)</f>
        <v>0</v>
      </c>
      <c r="R265" s="381">
        <f>SUMIF('MASTER TT'!$I$1:$I$5897,$A$1:$A$721,'MASTER TT'!$N$1:$N$5897)</f>
        <v>0</v>
      </c>
      <c r="S265" s="381">
        <f>SUMIF('MASTER TT'!$I$1:$I$5897,$A$1:$A$721,'MASTER TT'!$Q$1:$Q$5897)</f>
        <v>0</v>
      </c>
      <c r="T265" s="381">
        <f>SUMIF('MASTER TT'!$I$1:$I$5897,$A$1:$A$721,'MASTER TT'!$S$1:$S$5897)</f>
        <v>0</v>
      </c>
      <c r="U265" s="381">
        <f>SUMIF('MASTER TT'!$I$1:$I$5897,$A$1:$A$721,'MASTER TT'!$R$1:$R$5897)</f>
        <v>0</v>
      </c>
      <c r="V265" s="381">
        <f>SUMIF('MASTER TT'!$I$1:$I$5897,$A$1:$A$721,'MASTER TT'!$T$1:$T$5897)</f>
        <v>0</v>
      </c>
      <c r="W265" s="381">
        <f>SUMIF('MASTER TT'!$I$1:$I$5897,$A$1:$A$721,'MASTER TT'!$U$1:$U$5897)</f>
        <v>0</v>
      </c>
      <c r="X265" s="381">
        <f>SUMIF('MASTER TT'!$I$1:$I$5897,$A$1:$A$721,'MASTER TT'!$W$1:$W$5897)</f>
        <v>0</v>
      </c>
      <c r="Y265" s="381">
        <f>SUMIF('MASTER TT'!$I$1:$I$5897,$A$1:$A$721,'MASTER TT'!$X$1:$X$5897)</f>
        <v>0</v>
      </c>
      <c r="Z265" s="381">
        <f>SUMIF('MASTER TT'!$I$1:$I$5897,$A$1:$A$721,'MASTER TT'!$Y$1:$Y$5897)</f>
        <v>0</v>
      </c>
      <c r="AA265" s="381">
        <f>SUMIF('MASTER TT'!$I$1:$I$5897,$A$1:$A$721,'MASTER TT'!$Z$1:$Z$5897)</f>
        <v>0</v>
      </c>
      <c r="AB265" s="381">
        <f>SUMIF('MASTER TT'!$I$1:$I$5905,$A$1:$A$721,'MASTER TT'!$V$1:$V$5905)</f>
        <v>0</v>
      </c>
      <c r="AC265" s="381">
        <f>SUMIF('MASTER TT'!$I$1:$I$5905,$A$1:$A$721,'MASTER TT'!$AB$1:$AB$5905)</f>
        <v>0</v>
      </c>
      <c r="AD265" s="381">
        <f>SUMIF('MASTER TT'!$I$1:$I$5905,$A$1:$A$721,'MASTER TT'!$P$1:$P$5905)</f>
        <v>0</v>
      </c>
      <c r="AE265" s="381">
        <f t="shared" si="2"/>
        <v>0</v>
      </c>
      <c r="AF265" s="382" t="e">
        <f t="shared" si="15"/>
        <v>#REF!</v>
      </c>
      <c r="AG265" s="383"/>
    </row>
    <row r="266" spans="1:33" ht="14.25" customHeight="1">
      <c r="A266" s="374" t="s">
        <v>4397</v>
      </c>
      <c r="B266" s="375" t="str">
        <f>VLOOKUP($A$2:$A$1749,'ENTER STAFF #S HERE'!$A$1:$B$5073,2,FALSE)</f>
        <v>C1683</v>
      </c>
      <c r="C266" s="374" t="s">
        <v>6583</v>
      </c>
      <c r="D266" s="384" t="s">
        <v>460</v>
      </c>
      <c r="E266" s="388"/>
      <c r="F266" s="388"/>
      <c r="G266" s="374" t="s">
        <v>6585</v>
      </c>
      <c r="H266" s="377">
        <f t="shared" si="0"/>
        <v>90</v>
      </c>
      <c r="I266" s="378" t="e">
        <f>SUMIFS('MASTER TT'!$J$2:$J$11126,'MASTER TT'!$I$2:$I$1126,A266:A18642,'MASTER TT'!$L$2:$L$11126,"&gt;0",'MASTER TT'!$AM$2:$AM$11126,"JAN-APRIL 2026")</f>
        <v>#VALUE!</v>
      </c>
      <c r="J266" s="378">
        <f>SUMIFS('MASTER TT'!$J$2:$J$11126,'MASTER TT'!$I$2:$I$11126,A266:A10306,'MASTER TT'!$L$2:$L$11126,"&gt;0",'MASTER TT'!$AM$2:$AM$11126,"MAY-AUG 2025")</f>
        <v>0</v>
      </c>
      <c r="K266" s="378">
        <f>SUMIFS('MASTER TT'!$J$2:$J$11126,'MASTER TT'!$I$2:$I$11126,A266:A10306,'MASTER TT'!$L$2:$L$11126,"&gt;0",'MASTER TT'!$AM$2:$AM$11126,"SEP-DEC 2025")</f>
        <v>0</v>
      </c>
      <c r="L266" s="378" t="e">
        <f t="shared" si="1"/>
        <v>#VALUE!</v>
      </c>
      <c r="M266" s="379">
        <f>SUMIFS('MASTER TT'!$J$2:$J$1126,'MASTER TT'!$I$2:$I$1126,A266:A10307,'MASTER TT'!$L$2:$L$1126,"&gt;0",'MASTER TT'!$AM$2:$AM$1126,"JAN-APRIL 2025",'MASTER TT'!$AC$2:$AC$1126,"SOT")</f>
        <v>0</v>
      </c>
      <c r="N266" s="379">
        <f>SUMIFS('MASTER TT'!$J$2:$J$1126,'MASTER TT'!$I$2:$I$1126,A266:A10307,'MASTER TT'!$L$2:$L$1126,"&gt;0",'MASTER TT'!$AM$2:$AM$1126,"JAN-APRIL 2025",'MASTER TT'!$AC$2:$AC$1126,"SOB")</f>
        <v>0</v>
      </c>
      <c r="O266" s="379">
        <f>SUMIFS('MASTER TT'!$J$2:$J$1126,'MASTER TT'!$I$2:$I$1126,A266:A10307,'MASTER TT'!$L$2:$L$1126,"&gt;0",'MASTER TT'!$AM$2:$AM$1126,"JAN-APRIL 2025",'MASTER TT'!$AC$2:$AC$1126,"SEASS")</f>
        <v>0</v>
      </c>
      <c r="P266" s="379">
        <f>SUMIFS('MASTER TT'!$J$2:$J$1126,'MASTER TT'!$I$2:$I$1126,A266:A10307,'MASTER TT'!$L$2:$L$1126,"&gt;0",'MASTER TT'!$AM$2:$AM$1126,"JAN-APRIL 2025",'MASTER TT'!$AC$2:$AC$1126,"PTTI")</f>
        <v>0</v>
      </c>
      <c r="Q266" s="381">
        <f>SUMIF('MASTER TT'!$I$1:$I$5897,$A$1:$A$721,'MASTER TT'!$O$1:$O$5897)</f>
        <v>0</v>
      </c>
      <c r="R266" s="381">
        <f>SUMIF('MASTER TT'!$I$1:$I$5897,$A$1:$A$721,'MASTER TT'!$N$1:$N$5897)</f>
        <v>0</v>
      </c>
      <c r="S266" s="381">
        <f>SUMIF('MASTER TT'!$I$1:$I$5897,$A$1:$A$721,'MASTER TT'!$Q$1:$Q$5897)</f>
        <v>0</v>
      </c>
      <c r="T266" s="381">
        <f>SUMIF('MASTER TT'!$I$1:$I$5897,$A$1:$A$721,'MASTER TT'!$S$1:$S$5897)</f>
        <v>0</v>
      </c>
      <c r="U266" s="381">
        <f>SUMIF('MASTER TT'!$I$1:$I$5897,$A$1:$A$721,'MASTER TT'!$R$1:$R$5897)</f>
        <v>0</v>
      </c>
      <c r="V266" s="381">
        <f>SUMIF('MASTER TT'!$I$1:$I$5897,$A$1:$A$721,'MASTER TT'!$T$1:$T$5897)</f>
        <v>0</v>
      </c>
      <c r="W266" s="381">
        <f>SUMIF('MASTER TT'!$I$1:$I$5897,$A$1:$A$721,'MASTER TT'!$U$1:$U$5897)</f>
        <v>0</v>
      </c>
      <c r="X266" s="381">
        <f>SUMIF('MASTER TT'!$I$1:$I$5897,$A$1:$A$721,'MASTER TT'!$W$1:$W$5897)</f>
        <v>0</v>
      </c>
      <c r="Y266" s="381">
        <f>SUMIF('MASTER TT'!$I$1:$I$5897,$A$1:$A$721,'MASTER TT'!$X$1:$X$5897)</f>
        <v>0</v>
      </c>
      <c r="Z266" s="381">
        <f>SUMIF('MASTER TT'!$I$1:$I$5897,$A$1:$A$721,'MASTER TT'!$Y$1:$Y$5897)</f>
        <v>0</v>
      </c>
      <c r="AA266" s="381">
        <f>SUMIF('MASTER TT'!$I$1:$I$5897,$A$1:$A$721,'MASTER TT'!$Z$1:$Z$5897)</f>
        <v>0</v>
      </c>
      <c r="AB266" s="381">
        <f>SUMIF('MASTER TT'!$I$1:$I$5905,$A$1:$A$721,'MASTER TT'!$V$1:$V$5905)</f>
        <v>0</v>
      </c>
      <c r="AC266" s="381">
        <f>SUMIF('MASTER TT'!$I$1:$I$5905,$A$1:$A$721,'MASTER TT'!$AB$1:$AB$5905)</f>
        <v>0</v>
      </c>
      <c r="AD266" s="381">
        <f>SUMIF('MASTER TT'!$I$1:$I$5905,$A$1:$A$721,'MASTER TT'!$P$1:$P$5905)</f>
        <v>0</v>
      </c>
      <c r="AE266" s="381">
        <f t="shared" si="2"/>
        <v>0</v>
      </c>
      <c r="AF266" s="382" t="e">
        <f t="shared" si="15"/>
        <v>#REF!</v>
      </c>
      <c r="AG266" s="383"/>
    </row>
    <row r="267" spans="1:33" ht="14.25" customHeight="1">
      <c r="A267" s="374" t="s">
        <v>3950</v>
      </c>
      <c r="B267" s="375" t="str">
        <f>VLOOKUP($A$2:$A$1749,'ENTER STAFF #S HERE'!$A$1:$B$5073,2,FALSE)</f>
        <v>C1231</v>
      </c>
      <c r="C267" s="374" t="s">
        <v>6586</v>
      </c>
      <c r="D267" s="374" t="s">
        <v>6597</v>
      </c>
      <c r="E267" s="384" t="s">
        <v>6072</v>
      </c>
      <c r="F267" s="384" t="s">
        <v>6603</v>
      </c>
      <c r="G267" s="374" t="s">
        <v>5663</v>
      </c>
      <c r="H267" s="377">
        <f t="shared" si="0"/>
        <v>48</v>
      </c>
      <c r="I267" s="378" t="e">
        <f>SUMIFS('MASTER TT'!$J$2:$J$11126,'MASTER TT'!$I$2:$I$1126,A267:A18643,'MASTER TT'!$L$2:$L$11126,"&gt;0",'MASTER TT'!$AM$2:$AM$11126,"JAN-APRIL 2026")</f>
        <v>#VALUE!</v>
      </c>
      <c r="J267" s="378">
        <f>SUMIFS('MASTER TT'!$J$2:$J$11126,'MASTER TT'!$I$2:$I$11126,A267:A10307,'MASTER TT'!$L$2:$L$11126,"&gt;0",'MASTER TT'!$AM$2:$AM$11126,"MAY-AUG 2025")</f>
        <v>0</v>
      </c>
      <c r="K267" s="378">
        <f>SUMIFS('MASTER TT'!$J$2:$J$11126,'MASTER TT'!$I$2:$I$11126,A267:A10307,'MASTER TT'!$L$2:$L$11126,"&gt;0",'MASTER TT'!$AM$2:$AM$11126,"SEP-DEC 2025")</f>
        <v>0</v>
      </c>
      <c r="L267" s="378" t="e">
        <f t="shared" si="1"/>
        <v>#VALUE!</v>
      </c>
      <c r="M267" s="379">
        <f>SUMIFS('MASTER TT'!$J$2:$J$1126,'MASTER TT'!$I$2:$I$1126,A267:A10308,'MASTER TT'!$L$2:$L$1126,"&gt;0",'MASTER TT'!$AM$2:$AM$1126,"JAN-APRIL 2025",'MASTER TT'!$AC$2:$AC$1126,"SOT")</f>
        <v>0</v>
      </c>
      <c r="N267" s="379">
        <f>SUMIFS('MASTER TT'!$J$2:$J$1126,'MASTER TT'!$I$2:$I$1126,A267:A10308,'MASTER TT'!$L$2:$L$1126,"&gt;0",'MASTER TT'!$AM$2:$AM$1126,"JAN-APRIL 2025",'MASTER TT'!$AC$2:$AC$1126,"SOB")</f>
        <v>0</v>
      </c>
      <c r="O267" s="379">
        <f>SUMIFS('MASTER TT'!$J$2:$J$1126,'MASTER TT'!$I$2:$I$1126,A267:A10308,'MASTER TT'!$L$2:$L$1126,"&gt;0",'MASTER TT'!$AM$2:$AM$1126,"JAN-APRIL 2025",'MASTER TT'!$AC$2:$AC$1126,"SEASS")</f>
        <v>0</v>
      </c>
      <c r="P267" s="379">
        <f>SUMIFS('MASTER TT'!$J$2:$J$1126,'MASTER TT'!$I$2:$I$1126,A267:A10308,'MASTER TT'!$L$2:$L$1126,"&gt;0",'MASTER TT'!$AM$2:$AM$1126,"JAN-APRIL 2025",'MASTER TT'!$AC$2:$AC$1126,"PTTI")</f>
        <v>0</v>
      </c>
      <c r="Q267" s="381">
        <f>SUMIF('MASTER TT'!$I$1:$I$5897,$A$1:$A$721,'MASTER TT'!$O$1:$O$5897)</f>
        <v>0</v>
      </c>
      <c r="R267" s="381">
        <f>SUMIF('MASTER TT'!$I$1:$I$5897,$A$1:$A$721,'MASTER TT'!$N$1:$N$5897)</f>
        <v>0</v>
      </c>
      <c r="S267" s="381">
        <f>SUMIF('MASTER TT'!$I$1:$I$5897,$A$1:$A$721,'MASTER TT'!$Q$1:$Q$5897)</f>
        <v>0</v>
      </c>
      <c r="T267" s="381">
        <f>SUMIF('MASTER TT'!$I$1:$I$5897,$A$1:$A$721,'MASTER TT'!$S$1:$S$5897)</f>
        <v>0</v>
      </c>
      <c r="U267" s="381">
        <f>SUMIF('MASTER TT'!$I$1:$I$5897,$A$1:$A$721,'MASTER TT'!$R$1:$R$5897)</f>
        <v>0</v>
      </c>
      <c r="V267" s="381">
        <f>SUMIF('MASTER TT'!$I$1:$I$5897,$A$1:$A$721,'MASTER TT'!$T$1:$T$5897)</f>
        <v>0</v>
      </c>
      <c r="W267" s="381">
        <f>SUMIF('MASTER TT'!$I$1:$I$5897,$A$1:$A$721,'MASTER TT'!$U$1:$U$5897)</f>
        <v>0</v>
      </c>
      <c r="X267" s="381">
        <f>SUMIF('MASTER TT'!$I$1:$I$5897,$A$1:$A$721,'MASTER TT'!$W$1:$W$5897)</f>
        <v>1</v>
      </c>
      <c r="Y267" s="381">
        <f>SUMIF('MASTER TT'!$I$1:$I$5897,$A$1:$A$721,'MASTER TT'!$X$1:$X$5897)</f>
        <v>0</v>
      </c>
      <c r="Z267" s="381">
        <f>SUMIF('MASTER TT'!$I$1:$I$5897,$A$1:$A$721,'MASTER TT'!$Y$1:$Y$5897)</f>
        <v>0</v>
      </c>
      <c r="AA267" s="381">
        <f>SUMIF('MASTER TT'!$I$1:$I$5897,$A$1:$A$721,'MASTER TT'!$Z$1:$Z$5897)</f>
        <v>0</v>
      </c>
      <c r="AB267" s="381">
        <f>SUMIF('MASTER TT'!$I$1:$I$5905,$A$1:$A$721,'MASTER TT'!$V$1:$V$5905)</f>
        <v>0</v>
      </c>
      <c r="AC267" s="381">
        <f>SUMIF('MASTER TT'!$I$1:$I$5905,$A$1:$A$721,'MASTER TT'!$AB$1:$AB$5905)</f>
        <v>0</v>
      </c>
      <c r="AD267" s="381">
        <f>SUMIF('MASTER TT'!$I$1:$I$5905,$A$1:$A$721,'MASTER TT'!$P$1:$P$5905)</f>
        <v>0</v>
      </c>
      <c r="AE267" s="381">
        <f t="shared" si="2"/>
        <v>1</v>
      </c>
      <c r="AF267" s="382"/>
      <c r="AG267" s="383"/>
    </row>
    <row r="268" spans="1:33" ht="14.25" customHeight="1">
      <c r="A268" s="374" t="s">
        <v>4052</v>
      </c>
      <c r="B268" s="375" t="str">
        <f>VLOOKUP($A$2:$A$1749,'ENTER STAFF #S HERE'!$A$1:$B$5073,2,FALSE)</f>
        <v>C1040</v>
      </c>
      <c r="C268" s="374" t="s">
        <v>6583</v>
      </c>
      <c r="D268" s="374" t="s">
        <v>460</v>
      </c>
      <c r="E268" s="387"/>
      <c r="F268" s="387"/>
      <c r="G268" s="374" t="s">
        <v>6629</v>
      </c>
      <c r="H268" s="377">
        <f t="shared" si="0"/>
        <v>106</v>
      </c>
      <c r="I268" s="378" t="e">
        <f>SUMIFS('MASTER TT'!$J$2:$J$11126,'MASTER TT'!$I$2:$I$1126,A268:A18644,'MASTER TT'!$L$2:$L$11126,"&gt;0",'MASTER TT'!$AM$2:$AM$11126,"JAN-APRIL 2026")</f>
        <v>#VALUE!</v>
      </c>
      <c r="J268" s="378">
        <f>SUMIFS('MASTER TT'!$J$2:$J$11126,'MASTER TT'!$I$2:$I$11126,A268:A10308,'MASTER TT'!$L$2:$L$11126,"&gt;0",'MASTER TT'!$AM$2:$AM$11126,"MAY-AUG 2025")</f>
        <v>0</v>
      </c>
      <c r="K268" s="378">
        <f>SUMIFS('MASTER TT'!$J$2:$J$11126,'MASTER TT'!$I$2:$I$11126,A268:A10308,'MASTER TT'!$L$2:$L$11126,"&gt;0",'MASTER TT'!$AM$2:$AM$11126,"SEP-DEC 2025")</f>
        <v>0</v>
      </c>
      <c r="L268" s="378" t="e">
        <f t="shared" si="1"/>
        <v>#VALUE!</v>
      </c>
      <c r="M268" s="379">
        <f>SUMIFS('MASTER TT'!$J$2:$J$1126,'MASTER TT'!$I$2:$I$1126,A268:A10309,'MASTER TT'!$L$2:$L$1126,"&gt;0",'MASTER TT'!$AM$2:$AM$1126,"JAN-APRIL 2025",'MASTER TT'!$AC$2:$AC$1126,"SOT")</f>
        <v>0</v>
      </c>
      <c r="N268" s="379">
        <f>SUMIFS('MASTER TT'!$J$2:$J$1126,'MASTER TT'!$I$2:$I$1126,A268:A10309,'MASTER TT'!$L$2:$L$1126,"&gt;0",'MASTER TT'!$AM$2:$AM$1126,"JAN-APRIL 2025",'MASTER TT'!$AC$2:$AC$1126,"SOB")</f>
        <v>0</v>
      </c>
      <c r="O268" s="379">
        <f>SUMIFS('MASTER TT'!$J$2:$J$1126,'MASTER TT'!$I$2:$I$1126,A268:A10309,'MASTER TT'!$L$2:$L$1126,"&gt;0",'MASTER TT'!$AM$2:$AM$1126,"JAN-APRIL 2025",'MASTER TT'!$AC$2:$AC$1126,"SEASS")</f>
        <v>0</v>
      </c>
      <c r="P268" s="379">
        <f>SUMIFS('MASTER TT'!$J$2:$J$1126,'MASTER TT'!$I$2:$I$1126,A268:A10309,'MASTER TT'!$L$2:$L$1126,"&gt;0",'MASTER TT'!$AM$2:$AM$1126,"JAN-APRIL 2025",'MASTER TT'!$AC$2:$AC$1126,"PTTI")</f>
        <v>0</v>
      </c>
      <c r="Q268" s="381">
        <f>SUMIF('MASTER TT'!$I$1:$I$5897,$A$1:$A$721,'MASTER TT'!$O$1:$O$5897)</f>
        <v>0</v>
      </c>
      <c r="R268" s="381">
        <f>SUMIF('MASTER TT'!$I$1:$I$5897,$A$1:$A$721,'MASTER TT'!$N$1:$N$5897)</f>
        <v>0</v>
      </c>
      <c r="S268" s="381">
        <f>SUMIF('MASTER TT'!$I$1:$I$5897,$A$1:$A$721,'MASTER TT'!$Q$1:$Q$5897)</f>
        <v>0</v>
      </c>
      <c r="T268" s="381">
        <f>SUMIF('MASTER TT'!$I$1:$I$5897,$A$1:$A$721,'MASTER TT'!$S$1:$S$5897)</f>
        <v>0</v>
      </c>
      <c r="U268" s="381">
        <f>SUMIF('MASTER TT'!$I$1:$I$5897,$A$1:$A$721,'MASTER TT'!$R$1:$R$5897)</f>
        <v>0</v>
      </c>
      <c r="V268" s="381">
        <f>SUMIF('MASTER TT'!$I$1:$I$5897,$A$1:$A$721,'MASTER TT'!$T$1:$T$5897)</f>
        <v>0</v>
      </c>
      <c r="W268" s="381">
        <f>SUMIF('MASTER TT'!$I$1:$I$5897,$A$1:$A$721,'MASTER TT'!$U$1:$U$5897)</f>
        <v>0</v>
      </c>
      <c r="X268" s="381">
        <f>SUMIF('MASTER TT'!$I$1:$I$5897,$A$1:$A$721,'MASTER TT'!$W$1:$W$5897)</f>
        <v>0</v>
      </c>
      <c r="Y268" s="381">
        <f>SUMIF('MASTER TT'!$I$1:$I$5897,$A$1:$A$721,'MASTER TT'!$X$1:$X$5897)</f>
        <v>0</v>
      </c>
      <c r="Z268" s="381">
        <f>SUMIF('MASTER TT'!$I$1:$I$5897,$A$1:$A$721,'MASTER TT'!$Y$1:$Y$5897)</f>
        <v>0</v>
      </c>
      <c r="AA268" s="381">
        <f>SUMIF('MASTER TT'!$I$1:$I$5897,$A$1:$A$721,'MASTER TT'!$Z$1:$Z$5897)</f>
        <v>0</v>
      </c>
      <c r="AB268" s="381">
        <f>SUMIF('MASTER TT'!$I$1:$I$5905,$A$1:$A$721,'MASTER TT'!$V$1:$V$5905)</f>
        <v>0</v>
      </c>
      <c r="AC268" s="381">
        <f>SUMIF('MASTER TT'!$I$1:$I$5905,$A$1:$A$721,'MASTER TT'!$AB$1:$AB$5905)</f>
        <v>0</v>
      </c>
      <c r="AD268" s="381">
        <f>SUMIF('MASTER TT'!$I$1:$I$5905,$A$1:$A$721,'MASTER TT'!$P$1:$P$5905)</f>
        <v>0</v>
      </c>
      <c r="AE268" s="381">
        <f t="shared" si="2"/>
        <v>0</v>
      </c>
      <c r="AF268" s="382" t="e">
        <f t="shared" ref="AF268:AF300" si="16">#REF!-SUM(Q268:AD268)</f>
        <v>#REF!</v>
      </c>
      <c r="AG268" s="383"/>
    </row>
    <row r="269" spans="1:33" ht="14.25" customHeight="1">
      <c r="A269" s="374" t="s">
        <v>4198</v>
      </c>
      <c r="B269" s="375" t="str">
        <f>VLOOKUP($A$2:$A$1749,'ENTER STAFF #S HERE'!$A$1:$B$5073,2,FALSE)</f>
        <v>C1575</v>
      </c>
      <c r="C269" s="374" t="s">
        <v>6586</v>
      </c>
      <c r="D269" s="374" t="s">
        <v>6597</v>
      </c>
      <c r="E269" s="384" t="s">
        <v>6072</v>
      </c>
      <c r="F269" s="388"/>
      <c r="G269" s="374" t="s">
        <v>5663</v>
      </c>
      <c r="H269" s="377">
        <f t="shared" si="0"/>
        <v>48</v>
      </c>
      <c r="I269" s="378" t="e">
        <f>SUMIFS('MASTER TT'!$J$2:$J$11126,'MASTER TT'!$I$2:$I$1126,A269:A18645,'MASTER TT'!$L$2:$L$11126,"&gt;0",'MASTER TT'!$AM$2:$AM$11126,"JAN-APRIL 2026")</f>
        <v>#VALUE!</v>
      </c>
      <c r="J269" s="378">
        <f>SUMIFS('MASTER TT'!$J$2:$J$11126,'MASTER TT'!$I$2:$I$11126,A269:A10309,'MASTER TT'!$L$2:$L$11126,"&gt;0",'MASTER TT'!$AM$2:$AM$11126,"MAY-AUG 2025")</f>
        <v>0</v>
      </c>
      <c r="K269" s="378">
        <f>SUMIFS('MASTER TT'!$J$2:$J$11126,'MASTER TT'!$I$2:$I$11126,A269:A10309,'MASTER TT'!$L$2:$L$11126,"&gt;0",'MASTER TT'!$AM$2:$AM$11126,"SEP-DEC 2025")</f>
        <v>0</v>
      </c>
      <c r="L269" s="378" t="e">
        <f t="shared" si="1"/>
        <v>#VALUE!</v>
      </c>
      <c r="M269" s="379">
        <f>SUMIFS('MASTER TT'!$J$2:$J$1126,'MASTER TT'!$I$2:$I$1126,A269:A10310,'MASTER TT'!$L$2:$L$1126,"&gt;0",'MASTER TT'!$AM$2:$AM$1126,"JAN-APRIL 2025",'MASTER TT'!$AC$2:$AC$1126,"SOT")</f>
        <v>0</v>
      </c>
      <c r="N269" s="379">
        <f>SUMIFS('MASTER TT'!$J$2:$J$1126,'MASTER TT'!$I$2:$I$1126,A269:A10310,'MASTER TT'!$L$2:$L$1126,"&gt;0",'MASTER TT'!$AM$2:$AM$1126,"JAN-APRIL 2025",'MASTER TT'!$AC$2:$AC$1126,"SOB")</f>
        <v>0</v>
      </c>
      <c r="O269" s="379">
        <f>SUMIFS('MASTER TT'!$J$2:$J$1126,'MASTER TT'!$I$2:$I$1126,A269:A10310,'MASTER TT'!$L$2:$L$1126,"&gt;0",'MASTER TT'!$AM$2:$AM$1126,"JAN-APRIL 2025",'MASTER TT'!$AC$2:$AC$1126,"SEASS")</f>
        <v>0</v>
      </c>
      <c r="P269" s="379">
        <f>SUMIFS('MASTER TT'!$J$2:$J$1126,'MASTER TT'!$I$2:$I$1126,A269:A10310,'MASTER TT'!$L$2:$L$1126,"&gt;0",'MASTER TT'!$AM$2:$AM$1126,"JAN-APRIL 2025",'MASTER TT'!$AC$2:$AC$1126,"PTTI")</f>
        <v>0</v>
      </c>
      <c r="Q269" s="381">
        <f>SUMIF('MASTER TT'!$I$1:$I$5897,$A$1:$A$721,'MASTER TT'!$O$1:$O$5897)</f>
        <v>0</v>
      </c>
      <c r="R269" s="381">
        <f>SUMIF('MASTER TT'!$I$1:$I$5897,$A$1:$A$721,'MASTER TT'!$N$1:$N$5897)</f>
        <v>0</v>
      </c>
      <c r="S269" s="381">
        <f>SUMIF('MASTER TT'!$I$1:$I$5897,$A$1:$A$721,'MASTER TT'!$Q$1:$Q$5897)</f>
        <v>0</v>
      </c>
      <c r="T269" s="381">
        <f>SUMIF('MASTER TT'!$I$1:$I$5897,$A$1:$A$721,'MASTER TT'!$S$1:$S$5897)</f>
        <v>0</v>
      </c>
      <c r="U269" s="381">
        <f>SUMIF('MASTER TT'!$I$1:$I$5897,$A$1:$A$721,'MASTER TT'!$R$1:$R$5897)</f>
        <v>0</v>
      </c>
      <c r="V269" s="381">
        <f>SUMIF('MASTER TT'!$I$1:$I$5897,$A$1:$A$721,'MASTER TT'!$T$1:$T$5897)</f>
        <v>0</v>
      </c>
      <c r="W269" s="381">
        <f>SUMIF('MASTER TT'!$I$1:$I$5897,$A$1:$A$721,'MASTER TT'!$U$1:$U$5897)</f>
        <v>0</v>
      </c>
      <c r="X269" s="381">
        <f>SUMIF('MASTER TT'!$I$1:$I$5897,$A$1:$A$721,'MASTER TT'!$W$1:$W$5897)</f>
        <v>1</v>
      </c>
      <c r="Y269" s="381">
        <f>SUMIF('MASTER TT'!$I$1:$I$5897,$A$1:$A$721,'MASTER TT'!$X$1:$X$5897)</f>
        <v>0</v>
      </c>
      <c r="Z269" s="381">
        <f>SUMIF('MASTER TT'!$I$1:$I$5897,$A$1:$A$721,'MASTER TT'!$Y$1:$Y$5897)</f>
        <v>0</v>
      </c>
      <c r="AA269" s="381">
        <f>SUMIF('MASTER TT'!$I$1:$I$5897,$A$1:$A$721,'MASTER TT'!$Z$1:$Z$5897)</f>
        <v>0</v>
      </c>
      <c r="AB269" s="381">
        <f>SUMIF('MASTER TT'!$I$1:$I$5905,$A$1:$A$721,'MASTER TT'!$V$1:$V$5905)</f>
        <v>0</v>
      </c>
      <c r="AC269" s="381">
        <f>SUMIF('MASTER TT'!$I$1:$I$5905,$A$1:$A$721,'MASTER TT'!$AB$1:$AB$5905)</f>
        <v>0</v>
      </c>
      <c r="AD269" s="381">
        <f>SUMIF('MASTER TT'!$I$1:$I$5905,$A$1:$A$721,'MASTER TT'!$P$1:$P$5905)</f>
        <v>0</v>
      </c>
      <c r="AE269" s="381">
        <f t="shared" si="2"/>
        <v>1</v>
      </c>
      <c r="AF269" s="382" t="e">
        <f t="shared" si="16"/>
        <v>#REF!</v>
      </c>
      <c r="AG269" s="383"/>
    </row>
    <row r="270" spans="1:33" ht="14.25" customHeight="1">
      <c r="A270" s="374" t="s">
        <v>3436</v>
      </c>
      <c r="B270" s="375" t="str">
        <f>VLOOKUP($A$2:$A$1749,'ENTER STAFF #S HERE'!$A$1:$B$5073,2,FALSE)</f>
        <v>C1437</v>
      </c>
      <c r="C270" s="374" t="s">
        <v>6586</v>
      </c>
      <c r="D270" s="384" t="s">
        <v>6591</v>
      </c>
      <c r="E270" s="388"/>
      <c r="F270" s="388"/>
      <c r="G270" s="374" t="s">
        <v>5663</v>
      </c>
      <c r="H270" s="377">
        <f t="shared" si="0"/>
        <v>48</v>
      </c>
      <c r="I270" s="378" t="e">
        <f>SUMIFS('MASTER TT'!$J$2:$J$11126,'MASTER TT'!$I$2:$I$1126,A270:A18646,'MASTER TT'!$L$2:$L$11126,"&gt;0",'MASTER TT'!$AM$2:$AM$11126,"JAN-APRIL 2026")</f>
        <v>#VALUE!</v>
      </c>
      <c r="J270" s="378">
        <f>SUMIFS('MASTER TT'!$J$2:$J$11126,'MASTER TT'!$I$2:$I$11126,A270:A10310,'MASTER TT'!$L$2:$L$11126,"&gt;0",'MASTER TT'!$AM$2:$AM$11126,"MAY-AUG 2025")</f>
        <v>0</v>
      </c>
      <c r="K270" s="378">
        <f>SUMIFS('MASTER TT'!$J$2:$J$11126,'MASTER TT'!$I$2:$I$11126,A270:A10310,'MASTER TT'!$L$2:$L$11126,"&gt;0",'MASTER TT'!$AM$2:$AM$11126,"SEP-DEC 2025")</f>
        <v>0</v>
      </c>
      <c r="L270" s="378" t="e">
        <f t="shared" si="1"/>
        <v>#VALUE!</v>
      </c>
      <c r="M270" s="379">
        <f>SUMIFS('MASTER TT'!$J$2:$J$1126,'MASTER TT'!$I$2:$I$1126,A270:A10311,'MASTER TT'!$L$2:$L$1126,"&gt;0",'MASTER TT'!$AM$2:$AM$1126,"JAN-APRIL 2025",'MASTER TT'!$AC$2:$AC$1126,"SOT")</f>
        <v>0</v>
      </c>
      <c r="N270" s="379">
        <f>SUMIFS('MASTER TT'!$J$2:$J$1126,'MASTER TT'!$I$2:$I$1126,A270:A10311,'MASTER TT'!$L$2:$L$1126,"&gt;0",'MASTER TT'!$AM$2:$AM$1126,"JAN-APRIL 2025",'MASTER TT'!$AC$2:$AC$1126,"SOB")</f>
        <v>0</v>
      </c>
      <c r="O270" s="379">
        <f>SUMIFS('MASTER TT'!$J$2:$J$1126,'MASTER TT'!$I$2:$I$1126,A270:A10311,'MASTER TT'!$L$2:$L$1126,"&gt;0",'MASTER TT'!$AM$2:$AM$1126,"JAN-APRIL 2025",'MASTER TT'!$AC$2:$AC$1126,"SEASS")</f>
        <v>0</v>
      </c>
      <c r="P270" s="379">
        <f>SUMIFS('MASTER TT'!$J$2:$J$1126,'MASTER TT'!$I$2:$I$1126,A270:A10311,'MASTER TT'!$L$2:$L$1126,"&gt;0",'MASTER TT'!$AM$2:$AM$1126,"JAN-APRIL 2025",'MASTER TT'!$AC$2:$AC$1126,"PTTI")</f>
        <v>0</v>
      </c>
      <c r="Q270" s="381">
        <f>SUMIF('MASTER TT'!$I$1:$I$5897,$A$1:$A$721,'MASTER TT'!$O$1:$O$5897)</f>
        <v>0</v>
      </c>
      <c r="R270" s="381">
        <f>SUMIF('MASTER TT'!$I$1:$I$5897,$A$1:$A$721,'MASTER TT'!$N$1:$N$5897)</f>
        <v>0</v>
      </c>
      <c r="S270" s="381">
        <f>SUMIF('MASTER TT'!$I$1:$I$5897,$A$1:$A$721,'MASTER TT'!$Q$1:$Q$5897)</f>
        <v>0</v>
      </c>
      <c r="T270" s="381">
        <f>SUMIF('MASTER TT'!$I$1:$I$5897,$A$1:$A$721,'MASTER TT'!$S$1:$S$5897)</f>
        <v>0</v>
      </c>
      <c r="U270" s="381">
        <f>SUMIF('MASTER TT'!$I$1:$I$5897,$A$1:$A$721,'MASTER TT'!$R$1:$R$5897)</f>
        <v>0</v>
      </c>
      <c r="V270" s="381">
        <f>SUMIF('MASTER TT'!$I$1:$I$5897,$A$1:$A$721,'MASTER TT'!$T$1:$T$5897)</f>
        <v>0</v>
      </c>
      <c r="W270" s="381">
        <f>SUMIF('MASTER TT'!$I$1:$I$5897,$A$1:$A$721,'MASTER TT'!$U$1:$U$5897)</f>
        <v>0</v>
      </c>
      <c r="X270" s="381">
        <f>SUMIF('MASTER TT'!$I$1:$I$5897,$A$1:$A$721,'MASTER TT'!$W$1:$W$5897)</f>
        <v>0</v>
      </c>
      <c r="Y270" s="381">
        <f>SUMIF('MASTER TT'!$I$1:$I$5897,$A$1:$A$721,'MASTER TT'!$X$1:$X$5897)</f>
        <v>0</v>
      </c>
      <c r="Z270" s="381">
        <f>SUMIF('MASTER TT'!$I$1:$I$5897,$A$1:$A$721,'MASTER TT'!$Y$1:$Y$5897)</f>
        <v>0</v>
      </c>
      <c r="AA270" s="381">
        <f>SUMIF('MASTER TT'!$I$1:$I$5897,$A$1:$A$721,'MASTER TT'!$Z$1:$Z$5897)</f>
        <v>0</v>
      </c>
      <c r="AB270" s="381">
        <f>SUMIF('MASTER TT'!$I$1:$I$5905,$A$1:$A$721,'MASTER TT'!$V$1:$V$5905)</f>
        <v>0</v>
      </c>
      <c r="AC270" s="381">
        <f>SUMIF('MASTER TT'!$I$1:$I$5905,$A$1:$A$721,'MASTER TT'!$AB$1:$AB$5905)</f>
        <v>0</v>
      </c>
      <c r="AD270" s="381">
        <f>SUMIF('MASTER TT'!$I$1:$I$5905,$A$1:$A$721,'MASTER TT'!$P$1:$P$5905)</f>
        <v>0</v>
      </c>
      <c r="AE270" s="381">
        <f t="shared" si="2"/>
        <v>0</v>
      </c>
      <c r="AF270" s="382" t="e">
        <f t="shared" si="16"/>
        <v>#REF!</v>
      </c>
      <c r="AG270" s="383"/>
    </row>
    <row r="271" spans="1:33" ht="14.25" customHeight="1">
      <c r="A271" s="374" t="s">
        <v>4399</v>
      </c>
      <c r="B271" s="375" t="str">
        <f>VLOOKUP($A$2:$A$1749,'ENTER STAFF #S HERE'!$A$1:$B$5073,2,FALSE)</f>
        <v>C1838</v>
      </c>
      <c r="C271" s="374" t="s">
        <v>6583</v>
      </c>
      <c r="D271" s="374" t="s">
        <v>460</v>
      </c>
      <c r="E271" s="387"/>
      <c r="F271" s="388"/>
      <c r="G271" s="374" t="s">
        <v>6585</v>
      </c>
      <c r="H271" s="377">
        <f t="shared" si="0"/>
        <v>90</v>
      </c>
      <c r="I271" s="378" t="e">
        <f>SUMIFS('MASTER TT'!$J$2:$J$11126,'MASTER TT'!$I$2:$I$1126,A271:A18647,'MASTER TT'!$L$2:$L$11126,"&gt;0",'MASTER TT'!$AM$2:$AM$11126,"JAN-APRIL 2026")</f>
        <v>#VALUE!</v>
      </c>
      <c r="J271" s="378">
        <f>SUMIFS('MASTER TT'!$J$2:$J$11126,'MASTER TT'!$I$2:$I$11126,A271:A10311,'MASTER TT'!$L$2:$L$11126,"&gt;0",'MASTER TT'!$AM$2:$AM$11126,"MAY-AUG 2025")</f>
        <v>0</v>
      </c>
      <c r="K271" s="378">
        <f>SUMIFS('MASTER TT'!$J$2:$J$11126,'MASTER TT'!$I$2:$I$11126,A271:A10311,'MASTER TT'!$L$2:$L$11126,"&gt;0",'MASTER TT'!$AM$2:$AM$11126,"SEP-DEC 2025")</f>
        <v>0</v>
      </c>
      <c r="L271" s="378" t="e">
        <f t="shared" si="1"/>
        <v>#VALUE!</v>
      </c>
      <c r="M271" s="379">
        <f>SUMIFS('MASTER TT'!$J$2:$J$1126,'MASTER TT'!$I$2:$I$1126,A271:A10312,'MASTER TT'!$L$2:$L$1126,"&gt;0",'MASTER TT'!$AM$2:$AM$1126,"JAN-APRIL 2025",'MASTER TT'!$AC$2:$AC$1126,"SOT")</f>
        <v>0</v>
      </c>
      <c r="N271" s="379">
        <f>SUMIFS('MASTER TT'!$J$2:$J$1126,'MASTER TT'!$I$2:$I$1126,A271:A10312,'MASTER TT'!$L$2:$L$1126,"&gt;0",'MASTER TT'!$AM$2:$AM$1126,"JAN-APRIL 2025",'MASTER TT'!$AC$2:$AC$1126,"SOB")</f>
        <v>0</v>
      </c>
      <c r="O271" s="379">
        <f>SUMIFS('MASTER TT'!$J$2:$J$1126,'MASTER TT'!$I$2:$I$1126,A271:A10312,'MASTER TT'!$L$2:$L$1126,"&gt;0",'MASTER TT'!$AM$2:$AM$1126,"JAN-APRIL 2025",'MASTER TT'!$AC$2:$AC$1126,"SEASS")</f>
        <v>0</v>
      </c>
      <c r="P271" s="379">
        <f>SUMIFS('MASTER TT'!$J$2:$J$1126,'MASTER TT'!$I$2:$I$1126,A271:A10312,'MASTER TT'!$L$2:$L$1126,"&gt;0",'MASTER TT'!$AM$2:$AM$1126,"JAN-APRIL 2025",'MASTER TT'!$AC$2:$AC$1126,"PTTI")</f>
        <v>0</v>
      </c>
      <c r="Q271" s="381">
        <f>SUMIF('MASTER TT'!$I$1:$I$5897,$A$1:$A$721,'MASTER TT'!$O$1:$O$5897)</f>
        <v>0</v>
      </c>
      <c r="R271" s="381">
        <f>SUMIF('MASTER TT'!$I$1:$I$5897,$A$1:$A$721,'MASTER TT'!$N$1:$N$5897)</f>
        <v>0</v>
      </c>
      <c r="S271" s="381">
        <f>SUMIF('MASTER TT'!$I$1:$I$5897,$A$1:$A$721,'MASTER TT'!$Q$1:$Q$5897)</f>
        <v>0</v>
      </c>
      <c r="T271" s="381">
        <f>SUMIF('MASTER TT'!$I$1:$I$5897,$A$1:$A$721,'MASTER TT'!$S$1:$S$5897)</f>
        <v>0</v>
      </c>
      <c r="U271" s="381">
        <f>SUMIF('MASTER TT'!$I$1:$I$5897,$A$1:$A$721,'MASTER TT'!$R$1:$R$5897)</f>
        <v>0</v>
      </c>
      <c r="V271" s="381">
        <f>SUMIF('MASTER TT'!$I$1:$I$5897,$A$1:$A$721,'MASTER TT'!$T$1:$T$5897)</f>
        <v>0</v>
      </c>
      <c r="W271" s="381">
        <f>SUMIF('MASTER TT'!$I$1:$I$5897,$A$1:$A$721,'MASTER TT'!$U$1:$U$5897)</f>
        <v>0</v>
      </c>
      <c r="X271" s="381">
        <f>SUMIF('MASTER TT'!$I$1:$I$5897,$A$1:$A$721,'MASTER TT'!$W$1:$W$5897)</f>
        <v>0</v>
      </c>
      <c r="Y271" s="381">
        <f>SUMIF('MASTER TT'!$I$1:$I$5897,$A$1:$A$721,'MASTER TT'!$X$1:$X$5897)</f>
        <v>0</v>
      </c>
      <c r="Z271" s="381">
        <f>SUMIF('MASTER TT'!$I$1:$I$5897,$A$1:$A$721,'MASTER TT'!$Y$1:$Y$5897)</f>
        <v>0</v>
      </c>
      <c r="AA271" s="381">
        <f>SUMIF('MASTER TT'!$I$1:$I$5897,$A$1:$A$721,'MASTER TT'!$Z$1:$Z$5897)</f>
        <v>0</v>
      </c>
      <c r="AB271" s="381">
        <f>SUMIF('MASTER TT'!$I$1:$I$5905,$A$1:$A$721,'MASTER TT'!$V$1:$V$5905)</f>
        <v>0</v>
      </c>
      <c r="AC271" s="381">
        <f>SUMIF('MASTER TT'!$I$1:$I$5905,$A$1:$A$721,'MASTER TT'!$AB$1:$AB$5905)</f>
        <v>0</v>
      </c>
      <c r="AD271" s="381">
        <f>SUMIF('MASTER TT'!$I$1:$I$5905,$A$1:$A$721,'MASTER TT'!$P$1:$P$5905)</f>
        <v>0</v>
      </c>
      <c r="AE271" s="381">
        <f t="shared" si="2"/>
        <v>0</v>
      </c>
      <c r="AF271" s="382" t="e">
        <f t="shared" si="16"/>
        <v>#REF!</v>
      </c>
      <c r="AG271" s="383"/>
    </row>
    <row r="272" spans="1:33" ht="14.25" customHeight="1">
      <c r="A272" s="374" t="s">
        <v>4054</v>
      </c>
      <c r="B272" s="375" t="str">
        <f>VLOOKUP($A$2:$A$1749,'ENTER STAFF #S HERE'!$A$1:$B$5073,2,FALSE)</f>
        <v>C1693</v>
      </c>
      <c r="C272" s="374" t="s">
        <v>6583</v>
      </c>
      <c r="D272" s="374" t="s">
        <v>460</v>
      </c>
      <c r="E272" s="388"/>
      <c r="F272" s="388"/>
      <c r="G272" s="374" t="s">
        <v>6585</v>
      </c>
      <c r="H272" s="377">
        <f t="shared" si="0"/>
        <v>90</v>
      </c>
      <c r="I272" s="378" t="e">
        <f>SUMIFS('MASTER TT'!$J$2:$J$11126,'MASTER TT'!$I$2:$I$1126,A272:A18648,'MASTER TT'!$L$2:$L$11126,"&gt;0",'MASTER TT'!$AM$2:$AM$11126,"JAN-APRIL 2026")</f>
        <v>#VALUE!</v>
      </c>
      <c r="J272" s="378">
        <f>SUMIFS('MASTER TT'!$J$2:$J$11126,'MASTER TT'!$I$2:$I$11126,A272:A10312,'MASTER TT'!$L$2:$L$11126,"&gt;0",'MASTER TT'!$AM$2:$AM$11126,"MAY-AUG 2025")</f>
        <v>0</v>
      </c>
      <c r="K272" s="378">
        <f>SUMIFS('MASTER TT'!$J$2:$J$11126,'MASTER TT'!$I$2:$I$11126,A272:A10312,'MASTER TT'!$L$2:$L$11126,"&gt;0",'MASTER TT'!$AM$2:$AM$11126,"SEP-DEC 2025")</f>
        <v>0</v>
      </c>
      <c r="L272" s="378" t="e">
        <f t="shared" si="1"/>
        <v>#VALUE!</v>
      </c>
      <c r="M272" s="379">
        <f>SUMIFS('MASTER TT'!$J$2:$J$1126,'MASTER TT'!$I$2:$I$1126,A272:A10313,'MASTER TT'!$L$2:$L$1126,"&gt;0",'MASTER TT'!$AM$2:$AM$1126,"JAN-APRIL 2025",'MASTER TT'!$AC$2:$AC$1126,"SOT")</f>
        <v>0</v>
      </c>
      <c r="N272" s="379">
        <f>SUMIFS('MASTER TT'!$J$2:$J$1126,'MASTER TT'!$I$2:$I$1126,A272:A10313,'MASTER TT'!$L$2:$L$1126,"&gt;0",'MASTER TT'!$AM$2:$AM$1126,"JAN-APRIL 2025",'MASTER TT'!$AC$2:$AC$1126,"SOB")</f>
        <v>0</v>
      </c>
      <c r="O272" s="379">
        <f>SUMIFS('MASTER TT'!$J$2:$J$1126,'MASTER TT'!$I$2:$I$1126,A272:A10313,'MASTER TT'!$L$2:$L$1126,"&gt;0",'MASTER TT'!$AM$2:$AM$1126,"JAN-APRIL 2025",'MASTER TT'!$AC$2:$AC$1126,"SEASS")</f>
        <v>0</v>
      </c>
      <c r="P272" s="379">
        <f>SUMIFS('MASTER TT'!$J$2:$J$1126,'MASTER TT'!$I$2:$I$1126,A272:A10313,'MASTER TT'!$L$2:$L$1126,"&gt;0",'MASTER TT'!$AM$2:$AM$1126,"JAN-APRIL 2025",'MASTER TT'!$AC$2:$AC$1126,"PTTI")</f>
        <v>0</v>
      </c>
      <c r="Q272" s="381">
        <f>SUMIF('MASTER TT'!$I$1:$I$5897,$A$1:$A$721,'MASTER TT'!$O$1:$O$5897)</f>
        <v>0</v>
      </c>
      <c r="R272" s="381">
        <f>SUMIF('MASTER TT'!$I$1:$I$5897,$A$1:$A$721,'MASTER TT'!$N$1:$N$5897)</f>
        <v>0</v>
      </c>
      <c r="S272" s="381">
        <f>SUMIF('MASTER TT'!$I$1:$I$5897,$A$1:$A$721,'MASTER TT'!$Q$1:$Q$5897)</f>
        <v>0</v>
      </c>
      <c r="T272" s="381">
        <f>SUMIF('MASTER TT'!$I$1:$I$5897,$A$1:$A$721,'MASTER TT'!$S$1:$S$5897)</f>
        <v>0</v>
      </c>
      <c r="U272" s="381">
        <f>SUMIF('MASTER TT'!$I$1:$I$5897,$A$1:$A$721,'MASTER TT'!$R$1:$R$5897)</f>
        <v>0</v>
      </c>
      <c r="V272" s="381">
        <f>SUMIF('MASTER TT'!$I$1:$I$5897,$A$1:$A$721,'MASTER TT'!$T$1:$T$5897)</f>
        <v>0</v>
      </c>
      <c r="W272" s="381">
        <f>SUMIF('MASTER TT'!$I$1:$I$5897,$A$1:$A$721,'MASTER TT'!$U$1:$U$5897)</f>
        <v>0</v>
      </c>
      <c r="X272" s="381">
        <f>SUMIF('MASTER TT'!$I$1:$I$5897,$A$1:$A$721,'MASTER TT'!$W$1:$W$5897)</f>
        <v>0</v>
      </c>
      <c r="Y272" s="381">
        <f>SUMIF('MASTER TT'!$I$1:$I$5897,$A$1:$A$721,'MASTER TT'!$X$1:$X$5897)</f>
        <v>0</v>
      </c>
      <c r="Z272" s="381">
        <f>SUMIF('MASTER TT'!$I$1:$I$5897,$A$1:$A$721,'MASTER TT'!$Y$1:$Y$5897)</f>
        <v>0</v>
      </c>
      <c r="AA272" s="381">
        <f>SUMIF('MASTER TT'!$I$1:$I$5897,$A$1:$A$721,'MASTER TT'!$Z$1:$Z$5897)</f>
        <v>0</v>
      </c>
      <c r="AB272" s="381">
        <f>SUMIF('MASTER TT'!$I$1:$I$5905,$A$1:$A$721,'MASTER TT'!$V$1:$V$5905)</f>
        <v>0</v>
      </c>
      <c r="AC272" s="381">
        <f>SUMIF('MASTER TT'!$I$1:$I$5905,$A$1:$A$721,'MASTER TT'!$AB$1:$AB$5905)</f>
        <v>0</v>
      </c>
      <c r="AD272" s="381">
        <f>SUMIF('MASTER TT'!$I$1:$I$5905,$A$1:$A$721,'MASTER TT'!$P$1:$P$5905)</f>
        <v>0</v>
      </c>
      <c r="AE272" s="381">
        <f t="shared" si="2"/>
        <v>0</v>
      </c>
      <c r="AF272" s="382" t="e">
        <f t="shared" si="16"/>
        <v>#REF!</v>
      </c>
      <c r="AG272" s="383"/>
    </row>
    <row r="273" spans="1:33" ht="14.25" customHeight="1">
      <c r="A273" s="374" t="s">
        <v>3816</v>
      </c>
      <c r="B273" s="375" t="str">
        <f>VLOOKUP($A$2:$A$1749,'ENTER STAFF #S HERE'!$A$1:$B$5073,2,FALSE)</f>
        <v>C1432</v>
      </c>
      <c r="C273" s="374" t="s">
        <v>6583</v>
      </c>
      <c r="D273" s="374" t="s">
        <v>460</v>
      </c>
      <c r="E273" s="388"/>
      <c r="F273" s="388"/>
      <c r="G273" s="374" t="s">
        <v>6585</v>
      </c>
      <c r="H273" s="377">
        <f t="shared" si="0"/>
        <v>90</v>
      </c>
      <c r="I273" s="378" t="e">
        <f>SUMIFS('MASTER TT'!$J$2:$J$11126,'MASTER TT'!$I$2:$I$1126,A273:A18649,'MASTER TT'!$L$2:$L$11126,"&gt;0",'MASTER TT'!$AM$2:$AM$11126,"JAN-APRIL 2026")</f>
        <v>#VALUE!</v>
      </c>
      <c r="J273" s="378">
        <f>SUMIFS('MASTER TT'!$J$2:$J$11126,'MASTER TT'!$I$2:$I$11126,A273:A10313,'MASTER TT'!$L$2:$L$11126,"&gt;0",'MASTER TT'!$AM$2:$AM$11126,"MAY-AUG 2025")</f>
        <v>0</v>
      </c>
      <c r="K273" s="378">
        <f>SUMIFS('MASTER TT'!$J$2:$J$11126,'MASTER TT'!$I$2:$I$11126,A273:A10313,'MASTER TT'!$L$2:$L$11126,"&gt;0",'MASTER TT'!$AM$2:$AM$11126,"SEP-DEC 2025")</f>
        <v>0</v>
      </c>
      <c r="L273" s="378" t="e">
        <f t="shared" si="1"/>
        <v>#VALUE!</v>
      </c>
      <c r="M273" s="379">
        <f>SUMIFS('MASTER TT'!$J$2:$J$1126,'MASTER TT'!$I$2:$I$1126,A273:A10314,'MASTER TT'!$L$2:$L$1126,"&gt;0",'MASTER TT'!$AM$2:$AM$1126,"JAN-APRIL 2025",'MASTER TT'!$AC$2:$AC$1126,"SOT")</f>
        <v>0</v>
      </c>
      <c r="N273" s="379">
        <f>SUMIFS('MASTER TT'!$J$2:$J$1126,'MASTER TT'!$I$2:$I$1126,A273:A10314,'MASTER TT'!$L$2:$L$1126,"&gt;0",'MASTER TT'!$AM$2:$AM$1126,"JAN-APRIL 2025",'MASTER TT'!$AC$2:$AC$1126,"SOB")</f>
        <v>0</v>
      </c>
      <c r="O273" s="379">
        <f>SUMIFS('MASTER TT'!$J$2:$J$1126,'MASTER TT'!$I$2:$I$1126,A273:A10314,'MASTER TT'!$L$2:$L$1126,"&gt;0",'MASTER TT'!$AM$2:$AM$1126,"JAN-APRIL 2025",'MASTER TT'!$AC$2:$AC$1126,"SEASS")</f>
        <v>0</v>
      </c>
      <c r="P273" s="379">
        <f>SUMIFS('MASTER TT'!$J$2:$J$1126,'MASTER TT'!$I$2:$I$1126,A273:A10314,'MASTER TT'!$L$2:$L$1126,"&gt;0",'MASTER TT'!$AM$2:$AM$1126,"JAN-APRIL 2025",'MASTER TT'!$AC$2:$AC$1126,"PTTI")</f>
        <v>0</v>
      </c>
      <c r="Q273" s="381">
        <f>SUMIF('MASTER TT'!$I$1:$I$5897,$A$1:$A$721,'MASTER TT'!$O$1:$O$5897)</f>
        <v>0</v>
      </c>
      <c r="R273" s="381">
        <f>SUMIF('MASTER TT'!$I$1:$I$5897,$A$1:$A$721,'MASTER TT'!$N$1:$N$5897)</f>
        <v>0</v>
      </c>
      <c r="S273" s="381">
        <f>SUMIF('MASTER TT'!$I$1:$I$5897,$A$1:$A$721,'MASTER TT'!$Q$1:$Q$5897)</f>
        <v>0</v>
      </c>
      <c r="T273" s="381">
        <f>SUMIF('MASTER TT'!$I$1:$I$5897,$A$1:$A$721,'MASTER TT'!$S$1:$S$5897)</f>
        <v>0</v>
      </c>
      <c r="U273" s="381">
        <f>SUMIF('MASTER TT'!$I$1:$I$5897,$A$1:$A$721,'MASTER TT'!$R$1:$R$5897)</f>
        <v>0</v>
      </c>
      <c r="V273" s="381">
        <f>SUMIF('MASTER TT'!$I$1:$I$5897,$A$1:$A$721,'MASTER TT'!$T$1:$T$5897)</f>
        <v>0</v>
      </c>
      <c r="W273" s="381">
        <f>SUMIF('MASTER TT'!$I$1:$I$5897,$A$1:$A$721,'MASTER TT'!$U$1:$U$5897)</f>
        <v>0</v>
      </c>
      <c r="X273" s="381">
        <f>SUMIF('MASTER TT'!$I$1:$I$5897,$A$1:$A$721,'MASTER TT'!$W$1:$W$5897)</f>
        <v>0</v>
      </c>
      <c r="Y273" s="381">
        <f>SUMIF('MASTER TT'!$I$1:$I$5897,$A$1:$A$721,'MASTER TT'!$X$1:$X$5897)</f>
        <v>0</v>
      </c>
      <c r="Z273" s="381">
        <f>SUMIF('MASTER TT'!$I$1:$I$5897,$A$1:$A$721,'MASTER TT'!$Y$1:$Y$5897)</f>
        <v>0</v>
      </c>
      <c r="AA273" s="381">
        <f>SUMIF('MASTER TT'!$I$1:$I$5897,$A$1:$A$721,'MASTER TT'!$Z$1:$Z$5897)</f>
        <v>0</v>
      </c>
      <c r="AB273" s="381">
        <f>SUMIF('MASTER TT'!$I$1:$I$5905,$A$1:$A$721,'MASTER TT'!$V$1:$V$5905)</f>
        <v>0</v>
      </c>
      <c r="AC273" s="381">
        <f>SUMIF('MASTER TT'!$I$1:$I$5905,$A$1:$A$721,'MASTER TT'!$AB$1:$AB$5905)</f>
        <v>0</v>
      </c>
      <c r="AD273" s="381">
        <f>SUMIF('MASTER TT'!$I$1:$I$5905,$A$1:$A$721,'MASTER TT'!$P$1:$P$5905)</f>
        <v>0</v>
      </c>
      <c r="AE273" s="381">
        <f t="shared" si="2"/>
        <v>0</v>
      </c>
      <c r="AF273" s="382" t="e">
        <f t="shared" si="16"/>
        <v>#REF!</v>
      </c>
      <c r="AG273" s="383"/>
    </row>
    <row r="274" spans="1:33" ht="14.25" customHeight="1">
      <c r="A274" s="374" t="s">
        <v>4200</v>
      </c>
      <c r="B274" s="375" t="str">
        <f>VLOOKUP($A$2:$A$1749,'ENTER STAFF #S HERE'!$A$1:$B$5073,2,FALSE)</f>
        <v>C1799</v>
      </c>
      <c r="C274" s="374" t="s">
        <v>6586</v>
      </c>
      <c r="D274" s="374" t="s">
        <v>6595</v>
      </c>
      <c r="E274" s="388"/>
      <c r="F274" s="388"/>
      <c r="G274" s="374" t="s">
        <v>5663</v>
      </c>
      <c r="H274" s="377">
        <f t="shared" si="0"/>
        <v>48</v>
      </c>
      <c r="I274" s="378" t="e">
        <f>SUMIFS('MASTER TT'!$J$2:$J$11126,'MASTER TT'!$I$2:$I$1126,A274:A18650,'MASTER TT'!$L$2:$L$11126,"&gt;0",'MASTER TT'!$AM$2:$AM$11126,"JAN-APRIL 2026")</f>
        <v>#VALUE!</v>
      </c>
      <c r="J274" s="378">
        <f>SUMIFS('MASTER TT'!$J$2:$J$11126,'MASTER TT'!$I$2:$I$11126,A274:A10314,'MASTER TT'!$L$2:$L$11126,"&gt;0",'MASTER TT'!$AM$2:$AM$11126,"MAY-AUG 2025")</f>
        <v>0</v>
      </c>
      <c r="K274" s="378">
        <f>SUMIFS('MASTER TT'!$J$2:$J$11126,'MASTER TT'!$I$2:$I$11126,A274:A10314,'MASTER TT'!$L$2:$L$11126,"&gt;0",'MASTER TT'!$AM$2:$AM$11126,"SEP-DEC 2025")</f>
        <v>0</v>
      </c>
      <c r="L274" s="378" t="e">
        <f t="shared" si="1"/>
        <v>#VALUE!</v>
      </c>
      <c r="M274" s="379">
        <f>SUMIFS('MASTER TT'!$J$2:$J$1126,'MASTER TT'!$I$2:$I$1126,A274:A10315,'MASTER TT'!$L$2:$L$1126,"&gt;0",'MASTER TT'!$AM$2:$AM$1126,"JAN-APRIL 2025",'MASTER TT'!$AC$2:$AC$1126,"SOT")</f>
        <v>0</v>
      </c>
      <c r="N274" s="379">
        <f>SUMIFS('MASTER TT'!$J$2:$J$1126,'MASTER TT'!$I$2:$I$1126,A274:A10315,'MASTER TT'!$L$2:$L$1126,"&gt;0",'MASTER TT'!$AM$2:$AM$1126,"JAN-APRIL 2025",'MASTER TT'!$AC$2:$AC$1126,"SOB")</f>
        <v>0</v>
      </c>
      <c r="O274" s="379">
        <f>SUMIFS('MASTER TT'!$J$2:$J$1126,'MASTER TT'!$I$2:$I$1126,A274:A10315,'MASTER TT'!$L$2:$L$1126,"&gt;0",'MASTER TT'!$AM$2:$AM$1126,"JAN-APRIL 2025",'MASTER TT'!$AC$2:$AC$1126,"SEASS")</f>
        <v>0</v>
      </c>
      <c r="P274" s="379">
        <f>SUMIFS('MASTER TT'!$J$2:$J$1126,'MASTER TT'!$I$2:$I$1126,A274:A10315,'MASTER TT'!$L$2:$L$1126,"&gt;0",'MASTER TT'!$AM$2:$AM$1126,"JAN-APRIL 2025",'MASTER TT'!$AC$2:$AC$1126,"PTTI")</f>
        <v>0</v>
      </c>
      <c r="Q274" s="381">
        <f>SUMIF('MASTER TT'!$I$1:$I$5897,$A$1:$A$721,'MASTER TT'!$O$1:$O$5897)</f>
        <v>0</v>
      </c>
      <c r="R274" s="381">
        <f>SUMIF('MASTER TT'!$I$1:$I$5897,$A$1:$A$721,'MASTER TT'!$N$1:$N$5897)</f>
        <v>0</v>
      </c>
      <c r="S274" s="381">
        <f>SUMIF('MASTER TT'!$I$1:$I$5897,$A$1:$A$721,'MASTER TT'!$Q$1:$Q$5897)</f>
        <v>0</v>
      </c>
      <c r="T274" s="381">
        <f>SUMIF('MASTER TT'!$I$1:$I$5897,$A$1:$A$721,'MASTER TT'!$S$1:$S$5897)</f>
        <v>0</v>
      </c>
      <c r="U274" s="381">
        <f>SUMIF('MASTER TT'!$I$1:$I$5897,$A$1:$A$721,'MASTER TT'!$R$1:$R$5897)</f>
        <v>0</v>
      </c>
      <c r="V274" s="381">
        <f>SUMIF('MASTER TT'!$I$1:$I$5897,$A$1:$A$721,'MASTER TT'!$T$1:$T$5897)</f>
        <v>0</v>
      </c>
      <c r="W274" s="381">
        <f>SUMIF('MASTER TT'!$I$1:$I$5897,$A$1:$A$721,'MASTER TT'!$U$1:$U$5897)</f>
        <v>0</v>
      </c>
      <c r="X274" s="381">
        <f>SUMIF('MASTER TT'!$I$1:$I$5897,$A$1:$A$721,'MASTER TT'!$W$1:$W$5897)</f>
        <v>0</v>
      </c>
      <c r="Y274" s="381">
        <f>SUMIF('MASTER TT'!$I$1:$I$5897,$A$1:$A$721,'MASTER TT'!$X$1:$X$5897)</f>
        <v>0</v>
      </c>
      <c r="Z274" s="381">
        <f>SUMIF('MASTER TT'!$I$1:$I$5897,$A$1:$A$721,'MASTER TT'!$Y$1:$Y$5897)</f>
        <v>0</v>
      </c>
      <c r="AA274" s="381">
        <f>SUMIF('MASTER TT'!$I$1:$I$5897,$A$1:$A$721,'MASTER TT'!$Z$1:$Z$5897)</f>
        <v>0</v>
      </c>
      <c r="AB274" s="381">
        <f>SUMIF('MASTER TT'!$I$1:$I$5905,$A$1:$A$721,'MASTER TT'!$V$1:$V$5905)</f>
        <v>0</v>
      </c>
      <c r="AC274" s="381">
        <f>SUMIF('MASTER TT'!$I$1:$I$5905,$A$1:$A$721,'MASTER TT'!$AB$1:$AB$5905)</f>
        <v>0</v>
      </c>
      <c r="AD274" s="381">
        <f>SUMIF('MASTER TT'!$I$1:$I$5905,$A$1:$A$721,'MASTER TT'!$P$1:$P$5905)</f>
        <v>0</v>
      </c>
      <c r="AE274" s="381">
        <f t="shared" si="2"/>
        <v>0</v>
      </c>
      <c r="AF274" s="382" t="e">
        <f t="shared" si="16"/>
        <v>#REF!</v>
      </c>
      <c r="AG274" s="383"/>
    </row>
    <row r="275" spans="1:33" ht="14.25" customHeight="1">
      <c r="A275" s="374" t="s">
        <v>3818</v>
      </c>
      <c r="B275" s="375" t="str">
        <f>VLOOKUP($A$2:$A$1749,'ENTER STAFF #S HERE'!$A$1:$B$5073,2,FALSE)</f>
        <v>C1548</v>
      </c>
      <c r="C275" s="374" t="s">
        <v>6586</v>
      </c>
      <c r="D275" s="384" t="s">
        <v>6587</v>
      </c>
      <c r="E275" s="374" t="s">
        <v>5680</v>
      </c>
      <c r="F275" s="374" t="s">
        <v>6589</v>
      </c>
      <c r="G275" s="374" t="s">
        <v>5663</v>
      </c>
      <c r="H275" s="377">
        <f t="shared" si="0"/>
        <v>48</v>
      </c>
      <c r="I275" s="378" t="e">
        <f>SUMIFS('MASTER TT'!$J$2:$J$11126,'MASTER TT'!$I$2:$I$1126,A275:A18651,'MASTER TT'!$L$2:$L$11126,"&gt;0",'MASTER TT'!$AM$2:$AM$11126,"JAN-APRIL 2026")</f>
        <v>#VALUE!</v>
      </c>
      <c r="J275" s="378">
        <f>SUMIFS('MASTER TT'!$J$2:$J$11126,'MASTER TT'!$I$2:$I$11126,A275:A10315,'MASTER TT'!$L$2:$L$11126,"&gt;0",'MASTER TT'!$AM$2:$AM$11126,"MAY-AUG 2025")</f>
        <v>0</v>
      </c>
      <c r="K275" s="378">
        <f>SUMIFS('MASTER TT'!$J$2:$J$11126,'MASTER TT'!$I$2:$I$11126,A275:A10315,'MASTER TT'!$L$2:$L$11126,"&gt;0",'MASTER TT'!$AM$2:$AM$11126,"SEP-DEC 2025")</f>
        <v>0</v>
      </c>
      <c r="L275" s="378" t="e">
        <f t="shared" si="1"/>
        <v>#VALUE!</v>
      </c>
      <c r="M275" s="379">
        <f>SUMIFS('MASTER TT'!$J$2:$J$1126,'MASTER TT'!$I$2:$I$1126,A275:A10316,'MASTER TT'!$L$2:$L$1126,"&gt;0",'MASTER TT'!$AM$2:$AM$1126,"JAN-APRIL 2025",'MASTER TT'!$AC$2:$AC$1126,"SOT")</f>
        <v>0</v>
      </c>
      <c r="N275" s="379">
        <f>SUMIFS('MASTER TT'!$J$2:$J$1126,'MASTER TT'!$I$2:$I$1126,A275:A10316,'MASTER TT'!$L$2:$L$1126,"&gt;0",'MASTER TT'!$AM$2:$AM$1126,"JAN-APRIL 2025",'MASTER TT'!$AC$2:$AC$1126,"SOB")</f>
        <v>0</v>
      </c>
      <c r="O275" s="379">
        <f>SUMIFS('MASTER TT'!$J$2:$J$1126,'MASTER TT'!$I$2:$I$1126,A275:A10316,'MASTER TT'!$L$2:$L$1126,"&gt;0",'MASTER TT'!$AM$2:$AM$1126,"JAN-APRIL 2025",'MASTER TT'!$AC$2:$AC$1126,"SEASS")</f>
        <v>0</v>
      </c>
      <c r="P275" s="379">
        <f>SUMIFS('MASTER TT'!$J$2:$J$1126,'MASTER TT'!$I$2:$I$1126,A275:A10316,'MASTER TT'!$L$2:$L$1126,"&gt;0",'MASTER TT'!$AM$2:$AM$1126,"JAN-APRIL 2025",'MASTER TT'!$AC$2:$AC$1126,"PTTI")</f>
        <v>0</v>
      </c>
      <c r="Q275" s="381">
        <f>SUMIF('MASTER TT'!$I$1:$I$5897,$A$1:$A$721,'MASTER TT'!$O$1:$O$5897)</f>
        <v>0</v>
      </c>
      <c r="R275" s="381">
        <f>SUMIF('MASTER TT'!$I$1:$I$5897,$A$1:$A$721,'MASTER TT'!$N$1:$N$5897)</f>
        <v>0</v>
      </c>
      <c r="S275" s="381">
        <f>SUMIF('MASTER TT'!$I$1:$I$5897,$A$1:$A$721,'MASTER TT'!$Q$1:$Q$5897)</f>
        <v>0</v>
      </c>
      <c r="T275" s="381">
        <f>SUMIF('MASTER TT'!$I$1:$I$5897,$A$1:$A$721,'MASTER TT'!$S$1:$S$5897)</f>
        <v>0</v>
      </c>
      <c r="U275" s="381">
        <f>SUMIF('MASTER TT'!$I$1:$I$5897,$A$1:$A$721,'MASTER TT'!$R$1:$R$5897)</f>
        <v>0</v>
      </c>
      <c r="V275" s="381">
        <f>SUMIF('MASTER TT'!$I$1:$I$5897,$A$1:$A$721,'MASTER TT'!$T$1:$T$5897)</f>
        <v>0</v>
      </c>
      <c r="W275" s="381">
        <f>SUMIF('MASTER TT'!$I$1:$I$5897,$A$1:$A$721,'MASTER TT'!$U$1:$U$5897)</f>
        <v>0</v>
      </c>
      <c r="X275" s="381">
        <f>SUMIF('MASTER TT'!$I$1:$I$5897,$A$1:$A$721,'MASTER TT'!$W$1:$W$5897)</f>
        <v>0</v>
      </c>
      <c r="Y275" s="381">
        <f>SUMIF('MASTER TT'!$I$1:$I$5897,$A$1:$A$721,'MASTER TT'!$X$1:$X$5897)</f>
        <v>0</v>
      </c>
      <c r="Z275" s="381">
        <f>SUMIF('MASTER TT'!$I$1:$I$5897,$A$1:$A$721,'MASTER TT'!$Y$1:$Y$5897)</f>
        <v>0</v>
      </c>
      <c r="AA275" s="381">
        <f>SUMIF('MASTER TT'!$I$1:$I$5897,$A$1:$A$721,'MASTER TT'!$Z$1:$Z$5897)</f>
        <v>0</v>
      </c>
      <c r="AB275" s="381">
        <f>SUMIF('MASTER TT'!$I$1:$I$5905,$A$1:$A$721,'MASTER TT'!$V$1:$V$5905)</f>
        <v>0</v>
      </c>
      <c r="AC275" s="381">
        <f>SUMIF('MASTER TT'!$I$1:$I$5905,$A$1:$A$721,'MASTER TT'!$AB$1:$AB$5905)</f>
        <v>0</v>
      </c>
      <c r="AD275" s="381">
        <f>SUMIF('MASTER TT'!$I$1:$I$5905,$A$1:$A$721,'MASTER TT'!$P$1:$P$5905)</f>
        <v>0</v>
      </c>
      <c r="AE275" s="381">
        <f t="shared" si="2"/>
        <v>0</v>
      </c>
      <c r="AF275" s="382" t="e">
        <f t="shared" si="16"/>
        <v>#REF!</v>
      </c>
      <c r="AG275" s="383"/>
    </row>
    <row r="276" spans="1:33" ht="14.25" customHeight="1">
      <c r="A276" s="374" t="s">
        <v>3820</v>
      </c>
      <c r="B276" s="375" t="str">
        <f>VLOOKUP($A$2:$A$1749,'ENTER STAFF #S HERE'!$A$1:$B$5073,2,FALSE)</f>
        <v>C1692</v>
      </c>
      <c r="C276" s="374" t="s">
        <v>6583</v>
      </c>
      <c r="D276" s="374" t="s">
        <v>460</v>
      </c>
      <c r="E276" s="387"/>
      <c r="F276" s="387"/>
      <c r="G276" s="374" t="s">
        <v>6585</v>
      </c>
      <c r="H276" s="377">
        <f t="shared" si="0"/>
        <v>90</v>
      </c>
      <c r="I276" s="378" t="e">
        <f>SUMIFS('MASTER TT'!$J$2:$J$11126,'MASTER TT'!$I$2:$I$1126,A276:A18652,'MASTER TT'!$L$2:$L$11126,"&gt;0",'MASTER TT'!$AM$2:$AM$11126,"JAN-APRIL 2026")</f>
        <v>#VALUE!</v>
      </c>
      <c r="J276" s="378">
        <f>SUMIFS('MASTER TT'!$J$2:$J$11126,'MASTER TT'!$I$2:$I$11126,A276:A10316,'MASTER TT'!$L$2:$L$11126,"&gt;0",'MASTER TT'!$AM$2:$AM$11126,"MAY-AUG 2025")</f>
        <v>0</v>
      </c>
      <c r="K276" s="378">
        <f>SUMIFS('MASTER TT'!$J$2:$J$11126,'MASTER TT'!$I$2:$I$11126,A276:A10316,'MASTER TT'!$L$2:$L$11126,"&gt;0",'MASTER TT'!$AM$2:$AM$11126,"SEP-DEC 2025")</f>
        <v>0</v>
      </c>
      <c r="L276" s="378" t="e">
        <f t="shared" si="1"/>
        <v>#VALUE!</v>
      </c>
      <c r="M276" s="379">
        <f>SUMIFS('MASTER TT'!$J$2:$J$1126,'MASTER TT'!$I$2:$I$1126,A276:A10317,'MASTER TT'!$L$2:$L$1126,"&gt;0",'MASTER TT'!$AM$2:$AM$1126,"JAN-APRIL 2025",'MASTER TT'!$AC$2:$AC$1126,"SOT")</f>
        <v>0</v>
      </c>
      <c r="N276" s="379">
        <f>SUMIFS('MASTER TT'!$J$2:$J$1126,'MASTER TT'!$I$2:$I$1126,A276:A10317,'MASTER TT'!$L$2:$L$1126,"&gt;0",'MASTER TT'!$AM$2:$AM$1126,"JAN-APRIL 2025",'MASTER TT'!$AC$2:$AC$1126,"SOB")</f>
        <v>0</v>
      </c>
      <c r="O276" s="379">
        <f>SUMIFS('MASTER TT'!$J$2:$J$1126,'MASTER TT'!$I$2:$I$1126,A276:A10317,'MASTER TT'!$L$2:$L$1126,"&gt;0",'MASTER TT'!$AM$2:$AM$1126,"JAN-APRIL 2025",'MASTER TT'!$AC$2:$AC$1126,"SEASS")</f>
        <v>0</v>
      </c>
      <c r="P276" s="379">
        <f>SUMIFS('MASTER TT'!$J$2:$J$1126,'MASTER TT'!$I$2:$I$1126,A276:A10317,'MASTER TT'!$L$2:$L$1126,"&gt;0",'MASTER TT'!$AM$2:$AM$1126,"JAN-APRIL 2025",'MASTER TT'!$AC$2:$AC$1126,"PTTI")</f>
        <v>0</v>
      </c>
      <c r="Q276" s="381">
        <f>SUMIF('MASTER TT'!$I$1:$I$5897,$A$1:$A$721,'MASTER TT'!$O$1:$O$5897)</f>
        <v>0</v>
      </c>
      <c r="R276" s="381">
        <f>SUMIF('MASTER TT'!$I$1:$I$5897,$A$1:$A$721,'MASTER TT'!$N$1:$N$5897)</f>
        <v>0</v>
      </c>
      <c r="S276" s="381">
        <f>SUMIF('MASTER TT'!$I$1:$I$5897,$A$1:$A$721,'MASTER TT'!$Q$1:$Q$5897)</f>
        <v>0</v>
      </c>
      <c r="T276" s="381">
        <f>SUMIF('MASTER TT'!$I$1:$I$5897,$A$1:$A$721,'MASTER TT'!$S$1:$S$5897)</f>
        <v>0</v>
      </c>
      <c r="U276" s="381">
        <f>SUMIF('MASTER TT'!$I$1:$I$5897,$A$1:$A$721,'MASTER TT'!$R$1:$R$5897)</f>
        <v>0</v>
      </c>
      <c r="V276" s="381">
        <f>SUMIF('MASTER TT'!$I$1:$I$5897,$A$1:$A$721,'MASTER TT'!$T$1:$T$5897)</f>
        <v>0</v>
      </c>
      <c r="W276" s="381">
        <f>SUMIF('MASTER TT'!$I$1:$I$5897,$A$1:$A$721,'MASTER TT'!$U$1:$U$5897)</f>
        <v>0</v>
      </c>
      <c r="X276" s="381">
        <f>SUMIF('MASTER TT'!$I$1:$I$5897,$A$1:$A$721,'MASTER TT'!$W$1:$W$5897)</f>
        <v>0</v>
      </c>
      <c r="Y276" s="381">
        <f>SUMIF('MASTER TT'!$I$1:$I$5897,$A$1:$A$721,'MASTER TT'!$X$1:$X$5897)</f>
        <v>0</v>
      </c>
      <c r="Z276" s="381">
        <f>SUMIF('MASTER TT'!$I$1:$I$5897,$A$1:$A$721,'MASTER TT'!$Y$1:$Y$5897)</f>
        <v>0</v>
      </c>
      <c r="AA276" s="381">
        <f>SUMIF('MASTER TT'!$I$1:$I$5897,$A$1:$A$721,'MASTER TT'!$Z$1:$Z$5897)</f>
        <v>0</v>
      </c>
      <c r="AB276" s="381">
        <f>SUMIF('MASTER TT'!$I$1:$I$5905,$A$1:$A$721,'MASTER TT'!$V$1:$V$5905)</f>
        <v>0</v>
      </c>
      <c r="AC276" s="381">
        <f>SUMIF('MASTER TT'!$I$1:$I$5905,$A$1:$A$721,'MASTER TT'!$AB$1:$AB$5905)</f>
        <v>0</v>
      </c>
      <c r="AD276" s="381">
        <f>SUMIF('MASTER TT'!$I$1:$I$5905,$A$1:$A$721,'MASTER TT'!$P$1:$P$5905)</f>
        <v>0</v>
      </c>
      <c r="AE276" s="381">
        <f t="shared" si="2"/>
        <v>0</v>
      </c>
      <c r="AF276" s="382" t="e">
        <f t="shared" si="16"/>
        <v>#REF!</v>
      </c>
      <c r="AG276" s="383"/>
    </row>
    <row r="277" spans="1:33" ht="14.25" customHeight="1">
      <c r="A277" s="374" t="s">
        <v>3982</v>
      </c>
      <c r="B277" s="375" t="str">
        <f>VLOOKUP($A$2:$A$1749,'ENTER STAFF #S HERE'!$A$1:$B$5073,2,FALSE)</f>
        <v>C0766</v>
      </c>
      <c r="C277" s="374" t="s">
        <v>6586</v>
      </c>
      <c r="D277" s="384" t="s">
        <v>6597</v>
      </c>
      <c r="E277" s="384" t="s">
        <v>6072</v>
      </c>
      <c r="F277" s="374" t="s">
        <v>6646</v>
      </c>
      <c r="G277" s="374" t="s">
        <v>5663</v>
      </c>
      <c r="H277" s="377">
        <f t="shared" si="0"/>
        <v>48</v>
      </c>
      <c r="I277" s="378" t="e">
        <f>SUMIFS('MASTER TT'!$J$2:$J$11126,'MASTER TT'!$I$2:$I$1126,A277:A18653,'MASTER TT'!$L$2:$L$11126,"&gt;0",'MASTER TT'!$AM$2:$AM$11126,"JAN-APRIL 2026")</f>
        <v>#VALUE!</v>
      </c>
      <c r="J277" s="378">
        <f>SUMIFS('MASTER TT'!$J$2:$J$11126,'MASTER TT'!$I$2:$I$11126,A277:A10317,'MASTER TT'!$L$2:$L$11126,"&gt;0",'MASTER TT'!$AM$2:$AM$11126,"MAY-AUG 2025")</f>
        <v>0</v>
      </c>
      <c r="K277" s="378">
        <f>SUMIFS('MASTER TT'!$J$2:$J$11126,'MASTER TT'!$I$2:$I$11126,A277:A10317,'MASTER TT'!$L$2:$L$11126,"&gt;0",'MASTER TT'!$AM$2:$AM$11126,"SEP-DEC 2025")</f>
        <v>0</v>
      </c>
      <c r="L277" s="378" t="e">
        <f t="shared" si="1"/>
        <v>#VALUE!</v>
      </c>
      <c r="M277" s="379">
        <f>SUMIFS('MASTER TT'!$J$2:$J$1126,'MASTER TT'!$I$2:$I$1126,A277:A10318,'MASTER TT'!$L$2:$L$1126,"&gt;0",'MASTER TT'!$AM$2:$AM$1126,"JAN-APRIL 2025",'MASTER TT'!$AC$2:$AC$1126,"SOT")</f>
        <v>0</v>
      </c>
      <c r="N277" s="379">
        <f>SUMIFS('MASTER TT'!$J$2:$J$1126,'MASTER TT'!$I$2:$I$1126,A277:A10318,'MASTER TT'!$L$2:$L$1126,"&gt;0",'MASTER TT'!$AM$2:$AM$1126,"JAN-APRIL 2025",'MASTER TT'!$AC$2:$AC$1126,"SOB")</f>
        <v>0</v>
      </c>
      <c r="O277" s="379">
        <f>SUMIFS('MASTER TT'!$J$2:$J$1126,'MASTER TT'!$I$2:$I$1126,A277:A10318,'MASTER TT'!$L$2:$L$1126,"&gt;0",'MASTER TT'!$AM$2:$AM$1126,"JAN-APRIL 2025",'MASTER TT'!$AC$2:$AC$1126,"SEASS")</f>
        <v>0</v>
      </c>
      <c r="P277" s="379">
        <f>SUMIFS('MASTER TT'!$J$2:$J$1126,'MASTER TT'!$I$2:$I$1126,A277:A10318,'MASTER TT'!$L$2:$L$1126,"&gt;0",'MASTER TT'!$AM$2:$AM$1126,"JAN-APRIL 2025",'MASTER TT'!$AC$2:$AC$1126,"PTTI")</f>
        <v>0</v>
      </c>
      <c r="Q277" s="381">
        <f>SUMIF('MASTER TT'!$I$1:$I$5897,$A$1:$A$721,'MASTER TT'!$O$1:$O$5897)</f>
        <v>0</v>
      </c>
      <c r="R277" s="381">
        <f>SUMIF('MASTER TT'!$I$1:$I$5897,$A$1:$A$721,'MASTER TT'!$N$1:$N$5897)</f>
        <v>0</v>
      </c>
      <c r="S277" s="381">
        <f>SUMIF('MASTER TT'!$I$1:$I$5897,$A$1:$A$721,'MASTER TT'!$Q$1:$Q$5897)</f>
        <v>0</v>
      </c>
      <c r="T277" s="381">
        <f>SUMIF('MASTER TT'!$I$1:$I$5897,$A$1:$A$721,'MASTER TT'!$S$1:$S$5897)</f>
        <v>0</v>
      </c>
      <c r="U277" s="381">
        <f>SUMIF('MASTER TT'!$I$1:$I$5897,$A$1:$A$721,'MASTER TT'!$R$1:$R$5897)</f>
        <v>0</v>
      </c>
      <c r="V277" s="381">
        <f>SUMIF('MASTER TT'!$I$1:$I$5897,$A$1:$A$721,'MASTER TT'!$T$1:$T$5897)</f>
        <v>0</v>
      </c>
      <c r="W277" s="381">
        <f>SUMIF('MASTER TT'!$I$1:$I$5897,$A$1:$A$721,'MASTER TT'!$U$1:$U$5897)</f>
        <v>0</v>
      </c>
      <c r="X277" s="381">
        <f>SUMIF('MASTER TT'!$I$1:$I$5897,$A$1:$A$721,'MASTER TT'!$W$1:$W$5897)</f>
        <v>2</v>
      </c>
      <c r="Y277" s="381">
        <f>SUMIF('MASTER TT'!$I$1:$I$5897,$A$1:$A$721,'MASTER TT'!$X$1:$X$5897)</f>
        <v>0</v>
      </c>
      <c r="Z277" s="381">
        <f>SUMIF('MASTER TT'!$I$1:$I$5897,$A$1:$A$721,'MASTER TT'!$Y$1:$Y$5897)</f>
        <v>0</v>
      </c>
      <c r="AA277" s="381">
        <f>SUMIF('MASTER TT'!$I$1:$I$5897,$A$1:$A$721,'MASTER TT'!$Z$1:$Z$5897)</f>
        <v>0</v>
      </c>
      <c r="AB277" s="381">
        <f>SUMIF('MASTER TT'!$I$1:$I$5905,$A$1:$A$721,'MASTER TT'!$V$1:$V$5905)</f>
        <v>0</v>
      </c>
      <c r="AC277" s="381">
        <f>SUMIF('MASTER TT'!$I$1:$I$5905,$A$1:$A$721,'MASTER TT'!$AB$1:$AB$5905)</f>
        <v>0</v>
      </c>
      <c r="AD277" s="381">
        <f>SUMIF('MASTER TT'!$I$1:$I$5905,$A$1:$A$721,'MASTER TT'!$P$1:$P$5905)</f>
        <v>0</v>
      </c>
      <c r="AE277" s="381">
        <f t="shared" si="2"/>
        <v>2</v>
      </c>
      <c r="AF277" s="382" t="e">
        <f t="shared" si="16"/>
        <v>#REF!</v>
      </c>
      <c r="AG277" s="383"/>
    </row>
    <row r="278" spans="1:33" ht="14.25" customHeight="1">
      <c r="A278" s="374" t="s">
        <v>4056</v>
      </c>
      <c r="B278" s="375" t="str">
        <f>VLOOKUP($A$2:$A$1749,'ENTER STAFF #S HERE'!$A$1:$B$5073,2,FALSE)</f>
        <v>C1028</v>
      </c>
      <c r="C278" s="374" t="s">
        <v>6586</v>
      </c>
      <c r="D278" s="384" t="s">
        <v>460</v>
      </c>
      <c r="E278" s="388"/>
      <c r="F278" s="388"/>
      <c r="G278" s="374" t="s">
        <v>6604</v>
      </c>
      <c r="H278" s="377">
        <f t="shared" si="0"/>
        <v>94</v>
      </c>
      <c r="I278" s="378" t="e">
        <f>SUMIFS('MASTER TT'!$J$2:$J$11126,'MASTER TT'!$I$2:$I$1126,A278:A18654,'MASTER TT'!$L$2:$L$11126,"&gt;0",'MASTER TT'!$AM$2:$AM$11126,"JAN-APRIL 2026")</f>
        <v>#VALUE!</v>
      </c>
      <c r="J278" s="378">
        <f>SUMIFS('MASTER TT'!$J$2:$J$11126,'MASTER TT'!$I$2:$I$11126,A278:A10318,'MASTER TT'!$L$2:$L$11126,"&gt;0",'MASTER TT'!$AM$2:$AM$11126,"MAY-AUG 2025")</f>
        <v>0</v>
      </c>
      <c r="K278" s="378">
        <f>SUMIFS('MASTER TT'!$J$2:$J$11126,'MASTER TT'!$I$2:$I$11126,A278:A10318,'MASTER TT'!$L$2:$L$11126,"&gt;0",'MASTER TT'!$AM$2:$AM$11126,"SEP-DEC 2025")</f>
        <v>0</v>
      </c>
      <c r="L278" s="378" t="e">
        <f t="shared" si="1"/>
        <v>#VALUE!</v>
      </c>
      <c r="M278" s="379">
        <f>SUMIFS('MASTER TT'!$J$2:$J$1126,'MASTER TT'!$I$2:$I$1126,A278:A10319,'MASTER TT'!$L$2:$L$1126,"&gt;0",'MASTER TT'!$AM$2:$AM$1126,"JAN-APRIL 2025",'MASTER TT'!$AC$2:$AC$1126,"SOT")</f>
        <v>0</v>
      </c>
      <c r="N278" s="379">
        <f>SUMIFS('MASTER TT'!$J$2:$J$1126,'MASTER TT'!$I$2:$I$1126,A278:A10319,'MASTER TT'!$L$2:$L$1126,"&gt;0",'MASTER TT'!$AM$2:$AM$1126,"JAN-APRIL 2025",'MASTER TT'!$AC$2:$AC$1126,"SOB")</f>
        <v>0</v>
      </c>
      <c r="O278" s="379">
        <f>SUMIFS('MASTER TT'!$J$2:$J$1126,'MASTER TT'!$I$2:$I$1126,A278:A10319,'MASTER TT'!$L$2:$L$1126,"&gt;0",'MASTER TT'!$AM$2:$AM$1126,"JAN-APRIL 2025",'MASTER TT'!$AC$2:$AC$1126,"SEASS")</f>
        <v>0</v>
      </c>
      <c r="P278" s="379">
        <f>SUMIFS('MASTER TT'!$J$2:$J$1126,'MASTER TT'!$I$2:$I$1126,A278:A10319,'MASTER TT'!$L$2:$L$1126,"&gt;0",'MASTER TT'!$AM$2:$AM$1126,"JAN-APRIL 2025",'MASTER TT'!$AC$2:$AC$1126,"PTTI")</f>
        <v>0</v>
      </c>
      <c r="Q278" s="381">
        <f>SUMIF('MASTER TT'!$I$1:$I$5897,$A$1:$A$721,'MASTER TT'!$O$1:$O$5897)</f>
        <v>0</v>
      </c>
      <c r="R278" s="381">
        <f>SUMIF('MASTER TT'!$I$1:$I$5897,$A$1:$A$721,'MASTER TT'!$N$1:$N$5897)</f>
        <v>0</v>
      </c>
      <c r="S278" s="381">
        <f>SUMIF('MASTER TT'!$I$1:$I$5897,$A$1:$A$721,'MASTER TT'!$Q$1:$Q$5897)</f>
        <v>0</v>
      </c>
      <c r="T278" s="381">
        <f>SUMIF('MASTER TT'!$I$1:$I$5897,$A$1:$A$721,'MASTER TT'!$S$1:$S$5897)</f>
        <v>0</v>
      </c>
      <c r="U278" s="381">
        <f>SUMIF('MASTER TT'!$I$1:$I$5897,$A$1:$A$721,'MASTER TT'!$R$1:$R$5897)</f>
        <v>0</v>
      </c>
      <c r="V278" s="381">
        <f>SUMIF('MASTER TT'!$I$1:$I$5897,$A$1:$A$721,'MASTER TT'!$T$1:$T$5897)</f>
        <v>0</v>
      </c>
      <c r="W278" s="381">
        <f>SUMIF('MASTER TT'!$I$1:$I$5897,$A$1:$A$721,'MASTER TT'!$U$1:$U$5897)</f>
        <v>0</v>
      </c>
      <c r="X278" s="381">
        <f>SUMIF('MASTER TT'!$I$1:$I$5897,$A$1:$A$721,'MASTER TT'!$W$1:$W$5897)</f>
        <v>0</v>
      </c>
      <c r="Y278" s="381">
        <f>SUMIF('MASTER TT'!$I$1:$I$5897,$A$1:$A$721,'MASTER TT'!$X$1:$X$5897)</f>
        <v>0</v>
      </c>
      <c r="Z278" s="381">
        <f>SUMIF('MASTER TT'!$I$1:$I$5897,$A$1:$A$721,'MASTER TT'!$Y$1:$Y$5897)</f>
        <v>0</v>
      </c>
      <c r="AA278" s="381">
        <f>SUMIF('MASTER TT'!$I$1:$I$5897,$A$1:$A$721,'MASTER TT'!$Z$1:$Z$5897)</f>
        <v>0</v>
      </c>
      <c r="AB278" s="381">
        <f>SUMIF('MASTER TT'!$I$1:$I$5905,$A$1:$A$721,'MASTER TT'!$V$1:$V$5905)</f>
        <v>0</v>
      </c>
      <c r="AC278" s="381">
        <f>SUMIF('MASTER TT'!$I$1:$I$5905,$A$1:$A$721,'MASTER TT'!$AB$1:$AB$5905)</f>
        <v>0</v>
      </c>
      <c r="AD278" s="381">
        <f>SUMIF('MASTER TT'!$I$1:$I$5905,$A$1:$A$721,'MASTER TT'!$P$1:$P$5905)</f>
        <v>0</v>
      </c>
      <c r="AE278" s="381">
        <f t="shared" si="2"/>
        <v>0</v>
      </c>
      <c r="AF278" s="382" t="e">
        <f t="shared" si="16"/>
        <v>#REF!</v>
      </c>
      <c r="AG278" s="383"/>
    </row>
    <row r="279" spans="1:33" ht="14.25" customHeight="1">
      <c r="A279" s="374" t="s">
        <v>4058</v>
      </c>
      <c r="B279" s="375" t="str">
        <f>VLOOKUP($A$2:$A$1749,'ENTER STAFF #S HERE'!$A$1:$B$5073,2,FALSE)</f>
        <v>C0199</v>
      </c>
      <c r="C279" s="374" t="s">
        <v>6586</v>
      </c>
      <c r="D279" s="384" t="s">
        <v>460</v>
      </c>
      <c r="E279" s="388"/>
      <c r="F279" s="387"/>
      <c r="G279" s="374" t="s">
        <v>6585</v>
      </c>
      <c r="H279" s="377">
        <f t="shared" si="0"/>
        <v>90</v>
      </c>
      <c r="I279" s="378" t="e">
        <f>SUMIFS('MASTER TT'!$J$2:$J$11126,'MASTER TT'!$I$2:$I$1126,A279:A18655,'MASTER TT'!$L$2:$L$11126,"&gt;0",'MASTER TT'!$AM$2:$AM$11126,"JAN-APRIL 2026")</f>
        <v>#VALUE!</v>
      </c>
      <c r="J279" s="378">
        <f>SUMIFS('MASTER TT'!$J$2:$J$11126,'MASTER TT'!$I$2:$I$11126,A279:A10319,'MASTER TT'!$L$2:$L$11126,"&gt;0",'MASTER TT'!$AM$2:$AM$11126,"MAY-AUG 2025")</f>
        <v>0</v>
      </c>
      <c r="K279" s="378">
        <f>SUMIFS('MASTER TT'!$J$2:$J$11126,'MASTER TT'!$I$2:$I$11126,A279:A10319,'MASTER TT'!$L$2:$L$11126,"&gt;0",'MASTER TT'!$AM$2:$AM$11126,"SEP-DEC 2025")</f>
        <v>0</v>
      </c>
      <c r="L279" s="378" t="e">
        <f t="shared" si="1"/>
        <v>#VALUE!</v>
      </c>
      <c r="M279" s="379">
        <f>SUMIFS('MASTER TT'!$J$2:$J$1126,'MASTER TT'!$I$2:$I$1126,A279:A10320,'MASTER TT'!$L$2:$L$1126,"&gt;0",'MASTER TT'!$AM$2:$AM$1126,"JAN-APRIL 2025",'MASTER TT'!$AC$2:$AC$1126,"SOT")</f>
        <v>0</v>
      </c>
      <c r="N279" s="379">
        <f>SUMIFS('MASTER TT'!$J$2:$J$1126,'MASTER TT'!$I$2:$I$1126,A279:A10320,'MASTER TT'!$L$2:$L$1126,"&gt;0",'MASTER TT'!$AM$2:$AM$1126,"JAN-APRIL 2025",'MASTER TT'!$AC$2:$AC$1126,"SOB")</f>
        <v>0</v>
      </c>
      <c r="O279" s="379">
        <f>SUMIFS('MASTER TT'!$J$2:$J$1126,'MASTER TT'!$I$2:$I$1126,A279:A10320,'MASTER TT'!$L$2:$L$1126,"&gt;0",'MASTER TT'!$AM$2:$AM$1126,"JAN-APRIL 2025",'MASTER TT'!$AC$2:$AC$1126,"SEASS")</f>
        <v>0</v>
      </c>
      <c r="P279" s="379">
        <f>SUMIFS('MASTER TT'!$J$2:$J$1126,'MASTER TT'!$I$2:$I$1126,A279:A10320,'MASTER TT'!$L$2:$L$1126,"&gt;0",'MASTER TT'!$AM$2:$AM$1126,"JAN-APRIL 2025",'MASTER TT'!$AC$2:$AC$1126,"PTTI")</f>
        <v>0</v>
      </c>
      <c r="Q279" s="381">
        <f>SUMIF('MASTER TT'!$I$1:$I$5897,$A$1:$A$721,'MASTER TT'!$O$1:$O$5897)</f>
        <v>0</v>
      </c>
      <c r="R279" s="381">
        <f>SUMIF('MASTER TT'!$I$1:$I$5897,$A$1:$A$721,'MASTER TT'!$N$1:$N$5897)</f>
        <v>0</v>
      </c>
      <c r="S279" s="381">
        <f>SUMIF('MASTER TT'!$I$1:$I$5897,$A$1:$A$721,'MASTER TT'!$Q$1:$Q$5897)</f>
        <v>0</v>
      </c>
      <c r="T279" s="381">
        <f>SUMIF('MASTER TT'!$I$1:$I$5897,$A$1:$A$721,'MASTER TT'!$S$1:$S$5897)</f>
        <v>0</v>
      </c>
      <c r="U279" s="381">
        <f>SUMIF('MASTER TT'!$I$1:$I$5897,$A$1:$A$721,'MASTER TT'!$R$1:$R$5897)</f>
        <v>0</v>
      </c>
      <c r="V279" s="381">
        <f>SUMIF('MASTER TT'!$I$1:$I$5897,$A$1:$A$721,'MASTER TT'!$T$1:$T$5897)</f>
        <v>0</v>
      </c>
      <c r="W279" s="381">
        <f>SUMIF('MASTER TT'!$I$1:$I$5897,$A$1:$A$721,'MASTER TT'!$U$1:$U$5897)</f>
        <v>0</v>
      </c>
      <c r="X279" s="381">
        <f>SUMIF('MASTER TT'!$I$1:$I$5897,$A$1:$A$721,'MASTER TT'!$W$1:$W$5897)</f>
        <v>0</v>
      </c>
      <c r="Y279" s="381">
        <f>SUMIF('MASTER TT'!$I$1:$I$5897,$A$1:$A$721,'MASTER TT'!$X$1:$X$5897)</f>
        <v>0</v>
      </c>
      <c r="Z279" s="381">
        <f>SUMIF('MASTER TT'!$I$1:$I$5897,$A$1:$A$721,'MASTER TT'!$Y$1:$Y$5897)</f>
        <v>0</v>
      </c>
      <c r="AA279" s="381">
        <f>SUMIF('MASTER TT'!$I$1:$I$5897,$A$1:$A$721,'MASTER TT'!$Z$1:$Z$5897)</f>
        <v>0</v>
      </c>
      <c r="AB279" s="381">
        <f>SUMIF('MASTER TT'!$I$1:$I$5905,$A$1:$A$721,'MASTER TT'!$V$1:$V$5905)</f>
        <v>0</v>
      </c>
      <c r="AC279" s="381">
        <f>SUMIF('MASTER TT'!$I$1:$I$5905,$A$1:$A$721,'MASTER TT'!$AB$1:$AB$5905)</f>
        <v>0</v>
      </c>
      <c r="AD279" s="381">
        <f>SUMIF('MASTER TT'!$I$1:$I$5905,$A$1:$A$721,'MASTER TT'!$P$1:$P$5905)</f>
        <v>0</v>
      </c>
      <c r="AE279" s="381">
        <f t="shared" si="2"/>
        <v>0</v>
      </c>
      <c r="AF279" s="382" t="e">
        <f t="shared" si="16"/>
        <v>#REF!</v>
      </c>
      <c r="AG279" s="383"/>
    </row>
    <row r="280" spans="1:33" ht="14.25" customHeight="1">
      <c r="A280" s="374" t="s">
        <v>4401</v>
      </c>
      <c r="B280" s="375" t="str">
        <f>VLOOKUP($A$2:$A$1749,'ENTER STAFF #S HERE'!$A$1:$B$5073,2,FALSE)</f>
        <v>C1928</v>
      </c>
      <c r="C280" s="374" t="s">
        <v>6586</v>
      </c>
      <c r="D280" s="374" t="s">
        <v>454</v>
      </c>
      <c r="E280" s="374" t="s">
        <v>6594</v>
      </c>
      <c r="F280" s="374" t="s">
        <v>6639</v>
      </c>
      <c r="G280" s="374" t="s">
        <v>5663</v>
      </c>
      <c r="H280" s="377">
        <f t="shared" si="0"/>
        <v>48</v>
      </c>
      <c r="I280" s="378" t="e">
        <f>SUMIFS('MASTER TT'!$J$2:$J$11126,'MASTER TT'!$I$2:$I$1126,A280:A18656,'MASTER TT'!$L$2:$L$11126,"&gt;0",'MASTER TT'!$AM$2:$AM$11126,"JAN-APRIL 2026")</f>
        <v>#VALUE!</v>
      </c>
      <c r="J280" s="378">
        <f>SUMIFS('MASTER TT'!$J$2:$J$11126,'MASTER TT'!$I$2:$I$11126,A280:A10320,'MASTER TT'!$L$2:$L$11126,"&gt;0",'MASTER TT'!$AM$2:$AM$11126,"MAY-AUG 2025")</f>
        <v>0</v>
      </c>
      <c r="K280" s="378">
        <f>SUMIFS('MASTER TT'!$J$2:$J$11126,'MASTER TT'!$I$2:$I$11126,A280:A10320,'MASTER TT'!$L$2:$L$11126,"&gt;0",'MASTER TT'!$AM$2:$AM$11126,"SEP-DEC 2025")</f>
        <v>0</v>
      </c>
      <c r="L280" s="378" t="e">
        <f t="shared" si="1"/>
        <v>#VALUE!</v>
      </c>
      <c r="M280" s="379">
        <f>SUMIFS('MASTER TT'!$J$2:$J$1126,'MASTER TT'!$I$2:$I$1126,A280:A10321,'MASTER TT'!$L$2:$L$1126,"&gt;0",'MASTER TT'!$AM$2:$AM$1126,"JAN-APRIL 2025",'MASTER TT'!$AC$2:$AC$1126,"SOT")</f>
        <v>0</v>
      </c>
      <c r="N280" s="379">
        <f>SUMIFS('MASTER TT'!$J$2:$J$1126,'MASTER TT'!$I$2:$I$1126,A280:A10321,'MASTER TT'!$L$2:$L$1126,"&gt;0",'MASTER TT'!$AM$2:$AM$1126,"JAN-APRIL 2025",'MASTER TT'!$AC$2:$AC$1126,"SOB")</f>
        <v>0</v>
      </c>
      <c r="O280" s="379">
        <f>SUMIFS('MASTER TT'!$J$2:$J$1126,'MASTER TT'!$I$2:$I$1126,A280:A10321,'MASTER TT'!$L$2:$L$1126,"&gt;0",'MASTER TT'!$AM$2:$AM$1126,"JAN-APRIL 2025",'MASTER TT'!$AC$2:$AC$1126,"SEASS")</f>
        <v>0</v>
      </c>
      <c r="P280" s="379">
        <f>SUMIFS('MASTER TT'!$J$2:$J$1126,'MASTER TT'!$I$2:$I$1126,A280:A10321,'MASTER TT'!$L$2:$L$1126,"&gt;0",'MASTER TT'!$AM$2:$AM$1126,"JAN-APRIL 2025",'MASTER TT'!$AC$2:$AC$1126,"PTTI")</f>
        <v>0</v>
      </c>
      <c r="Q280" s="381">
        <f>SUMIF('MASTER TT'!$I$1:$I$5897,$A$1:$A$721,'MASTER TT'!$O$1:$O$5897)</f>
        <v>0</v>
      </c>
      <c r="R280" s="381">
        <f>SUMIF('MASTER TT'!$I$1:$I$5897,$A$1:$A$721,'MASTER TT'!$N$1:$N$5897)</f>
        <v>0</v>
      </c>
      <c r="S280" s="381">
        <f>SUMIF('MASTER TT'!$I$1:$I$5897,$A$1:$A$721,'MASTER TT'!$Q$1:$Q$5897)</f>
        <v>0</v>
      </c>
      <c r="T280" s="381">
        <f>SUMIF('MASTER TT'!$I$1:$I$5897,$A$1:$A$721,'MASTER TT'!$S$1:$S$5897)</f>
        <v>0</v>
      </c>
      <c r="U280" s="381">
        <f>SUMIF('MASTER TT'!$I$1:$I$5897,$A$1:$A$721,'MASTER TT'!$R$1:$R$5897)</f>
        <v>0</v>
      </c>
      <c r="V280" s="381">
        <f>SUMIF('MASTER TT'!$I$1:$I$5897,$A$1:$A$721,'MASTER TT'!$T$1:$T$5897)</f>
        <v>0</v>
      </c>
      <c r="W280" s="381">
        <f>SUMIF('MASTER TT'!$I$1:$I$5897,$A$1:$A$721,'MASTER TT'!$U$1:$U$5897)</f>
        <v>0</v>
      </c>
      <c r="X280" s="381">
        <f>SUMIF('MASTER TT'!$I$1:$I$5897,$A$1:$A$721,'MASTER TT'!$W$1:$W$5897)</f>
        <v>0</v>
      </c>
      <c r="Y280" s="381">
        <f>SUMIF('MASTER TT'!$I$1:$I$5897,$A$1:$A$721,'MASTER TT'!$X$1:$X$5897)</f>
        <v>0</v>
      </c>
      <c r="Z280" s="381">
        <f>SUMIF('MASTER TT'!$I$1:$I$5897,$A$1:$A$721,'MASTER TT'!$Y$1:$Y$5897)</f>
        <v>0</v>
      </c>
      <c r="AA280" s="381">
        <f>SUMIF('MASTER TT'!$I$1:$I$5897,$A$1:$A$721,'MASTER TT'!$Z$1:$Z$5897)</f>
        <v>0</v>
      </c>
      <c r="AB280" s="381">
        <f>SUMIF('MASTER TT'!$I$1:$I$5905,$A$1:$A$721,'MASTER TT'!$V$1:$V$5905)</f>
        <v>0</v>
      </c>
      <c r="AC280" s="381">
        <f>SUMIF('MASTER TT'!$I$1:$I$5905,$A$1:$A$721,'MASTER TT'!$AB$1:$AB$5905)</f>
        <v>0</v>
      </c>
      <c r="AD280" s="381">
        <f>SUMIF('MASTER TT'!$I$1:$I$5905,$A$1:$A$721,'MASTER TT'!$P$1:$P$5905)</f>
        <v>0</v>
      </c>
      <c r="AE280" s="381">
        <f t="shared" si="2"/>
        <v>0</v>
      </c>
      <c r="AF280" s="382" t="e">
        <f t="shared" si="16"/>
        <v>#REF!</v>
      </c>
      <c r="AG280" s="383"/>
    </row>
    <row r="281" spans="1:33" ht="14.25" customHeight="1">
      <c r="A281" s="374" t="s">
        <v>3830</v>
      </c>
      <c r="B281" s="375" t="str">
        <f>VLOOKUP($A$2:$A$1749,'ENTER STAFF #S HERE'!$A$1:$B$5073,2,FALSE)</f>
        <v>C1804</v>
      </c>
      <c r="C281" s="374" t="s">
        <v>6586</v>
      </c>
      <c r="D281" s="374" t="s">
        <v>6587</v>
      </c>
      <c r="E281" s="374" t="s">
        <v>5680</v>
      </c>
      <c r="F281" s="374" t="s">
        <v>6589</v>
      </c>
      <c r="G281" s="374" t="s">
        <v>5663</v>
      </c>
      <c r="H281" s="377">
        <f t="shared" si="0"/>
        <v>48</v>
      </c>
      <c r="I281" s="378" t="e">
        <f>SUMIFS('MASTER TT'!$J$2:$J$11126,'MASTER TT'!$I$2:$I$1126,A281:A18657,'MASTER TT'!$L$2:$L$11126,"&gt;0",'MASTER TT'!$AM$2:$AM$11126,"JAN-APRIL 2026")</f>
        <v>#VALUE!</v>
      </c>
      <c r="J281" s="378">
        <f>SUMIFS('MASTER TT'!$J$2:$J$11126,'MASTER TT'!$I$2:$I$11126,A281:A10321,'MASTER TT'!$L$2:$L$11126,"&gt;0",'MASTER TT'!$AM$2:$AM$11126,"MAY-AUG 2025")</f>
        <v>0</v>
      </c>
      <c r="K281" s="378">
        <f>SUMIFS('MASTER TT'!$J$2:$J$11126,'MASTER TT'!$I$2:$I$11126,A281:A10321,'MASTER TT'!$L$2:$L$11126,"&gt;0",'MASTER TT'!$AM$2:$AM$11126,"SEP-DEC 2025")</f>
        <v>0</v>
      </c>
      <c r="L281" s="378" t="e">
        <f t="shared" si="1"/>
        <v>#VALUE!</v>
      </c>
      <c r="M281" s="379">
        <f>SUMIFS('MASTER TT'!$J$2:$J$1126,'MASTER TT'!$I$2:$I$1126,A281:A10322,'MASTER TT'!$L$2:$L$1126,"&gt;0",'MASTER TT'!$AM$2:$AM$1126,"JAN-APRIL 2025",'MASTER TT'!$AC$2:$AC$1126,"SOT")</f>
        <v>0</v>
      </c>
      <c r="N281" s="379">
        <f>SUMIFS('MASTER TT'!$J$2:$J$1126,'MASTER TT'!$I$2:$I$1126,A281:A10322,'MASTER TT'!$L$2:$L$1126,"&gt;0",'MASTER TT'!$AM$2:$AM$1126,"JAN-APRIL 2025",'MASTER TT'!$AC$2:$AC$1126,"SOB")</f>
        <v>0</v>
      </c>
      <c r="O281" s="379">
        <f>SUMIFS('MASTER TT'!$J$2:$J$1126,'MASTER TT'!$I$2:$I$1126,A281:A10322,'MASTER TT'!$L$2:$L$1126,"&gt;0",'MASTER TT'!$AM$2:$AM$1126,"JAN-APRIL 2025",'MASTER TT'!$AC$2:$AC$1126,"SEASS")</f>
        <v>0</v>
      </c>
      <c r="P281" s="379">
        <f>SUMIFS('MASTER TT'!$J$2:$J$1126,'MASTER TT'!$I$2:$I$1126,A281:A10322,'MASTER TT'!$L$2:$L$1126,"&gt;0",'MASTER TT'!$AM$2:$AM$1126,"JAN-APRIL 2025",'MASTER TT'!$AC$2:$AC$1126,"PTTI")</f>
        <v>0</v>
      </c>
      <c r="Q281" s="381">
        <f>SUMIF('MASTER TT'!$I$1:$I$5897,$A$1:$A$721,'MASTER TT'!$O$1:$O$5897)</f>
        <v>0</v>
      </c>
      <c r="R281" s="381">
        <f>SUMIF('MASTER TT'!$I$1:$I$5897,$A$1:$A$721,'MASTER TT'!$N$1:$N$5897)</f>
        <v>0</v>
      </c>
      <c r="S281" s="381">
        <f>SUMIF('MASTER TT'!$I$1:$I$5897,$A$1:$A$721,'MASTER TT'!$Q$1:$Q$5897)</f>
        <v>0</v>
      </c>
      <c r="T281" s="381">
        <f>SUMIF('MASTER TT'!$I$1:$I$5897,$A$1:$A$721,'MASTER TT'!$S$1:$S$5897)</f>
        <v>0</v>
      </c>
      <c r="U281" s="381">
        <f>SUMIF('MASTER TT'!$I$1:$I$5897,$A$1:$A$721,'MASTER TT'!$R$1:$R$5897)</f>
        <v>0</v>
      </c>
      <c r="V281" s="381">
        <f>SUMIF('MASTER TT'!$I$1:$I$5897,$A$1:$A$721,'MASTER TT'!$T$1:$T$5897)</f>
        <v>0</v>
      </c>
      <c r="W281" s="381">
        <f>SUMIF('MASTER TT'!$I$1:$I$5897,$A$1:$A$721,'MASTER TT'!$U$1:$U$5897)</f>
        <v>0</v>
      </c>
      <c r="X281" s="381">
        <f>SUMIF('MASTER TT'!$I$1:$I$5897,$A$1:$A$721,'MASTER TT'!$W$1:$W$5897)</f>
        <v>0</v>
      </c>
      <c r="Y281" s="381">
        <f>SUMIF('MASTER TT'!$I$1:$I$5897,$A$1:$A$721,'MASTER TT'!$X$1:$X$5897)</f>
        <v>0</v>
      </c>
      <c r="Z281" s="381">
        <f>SUMIF('MASTER TT'!$I$1:$I$5897,$A$1:$A$721,'MASTER TT'!$Y$1:$Y$5897)</f>
        <v>0</v>
      </c>
      <c r="AA281" s="381">
        <f>SUMIF('MASTER TT'!$I$1:$I$5897,$A$1:$A$721,'MASTER TT'!$Z$1:$Z$5897)</f>
        <v>0</v>
      </c>
      <c r="AB281" s="381">
        <f>SUMIF('MASTER TT'!$I$1:$I$5905,$A$1:$A$721,'MASTER TT'!$V$1:$V$5905)</f>
        <v>0</v>
      </c>
      <c r="AC281" s="381">
        <f>SUMIF('MASTER TT'!$I$1:$I$5905,$A$1:$A$721,'MASTER TT'!$AB$1:$AB$5905)</f>
        <v>0</v>
      </c>
      <c r="AD281" s="381">
        <f>SUMIF('MASTER TT'!$I$1:$I$5905,$A$1:$A$721,'MASTER TT'!$P$1:$P$5905)</f>
        <v>0</v>
      </c>
      <c r="AE281" s="381">
        <f t="shared" si="2"/>
        <v>0</v>
      </c>
      <c r="AF281" s="382" t="e">
        <f t="shared" si="16"/>
        <v>#REF!</v>
      </c>
      <c r="AG281" s="383"/>
    </row>
    <row r="282" spans="1:33" ht="14.25" customHeight="1">
      <c r="A282" s="374" t="s">
        <v>4060</v>
      </c>
      <c r="B282" s="375" t="str">
        <f>VLOOKUP($A$2:$A$1749,'ENTER STAFF #S HERE'!$A$1:$B$5073,2,FALSE)</f>
        <v>C1449</v>
      </c>
      <c r="C282" s="374" t="s">
        <v>6583</v>
      </c>
      <c r="D282" s="384" t="s">
        <v>460</v>
      </c>
      <c r="E282" s="388"/>
      <c r="F282" s="387"/>
      <c r="G282" s="374" t="s">
        <v>6585</v>
      </c>
      <c r="H282" s="377">
        <f t="shared" si="0"/>
        <v>90</v>
      </c>
      <c r="I282" s="378" t="e">
        <f>SUMIFS('MASTER TT'!$J$2:$J$11126,'MASTER TT'!$I$2:$I$1126,A282:A18658,'MASTER TT'!$L$2:$L$11126,"&gt;0",'MASTER TT'!$AM$2:$AM$11126,"JAN-APRIL 2026")</f>
        <v>#VALUE!</v>
      </c>
      <c r="J282" s="378">
        <f>SUMIFS('MASTER TT'!$J$2:$J$11126,'MASTER TT'!$I$2:$I$11126,A282:A10322,'MASTER TT'!$L$2:$L$11126,"&gt;0",'MASTER TT'!$AM$2:$AM$11126,"MAY-AUG 2025")</f>
        <v>0</v>
      </c>
      <c r="K282" s="378">
        <f>SUMIFS('MASTER TT'!$J$2:$J$11126,'MASTER TT'!$I$2:$I$11126,A282:A10322,'MASTER TT'!$L$2:$L$11126,"&gt;0",'MASTER TT'!$AM$2:$AM$11126,"SEP-DEC 2025")</f>
        <v>0</v>
      </c>
      <c r="L282" s="378" t="e">
        <f t="shared" si="1"/>
        <v>#VALUE!</v>
      </c>
      <c r="M282" s="379">
        <f>SUMIFS('MASTER TT'!$J$2:$J$1126,'MASTER TT'!$I$2:$I$1126,A282:A10323,'MASTER TT'!$L$2:$L$1126,"&gt;0",'MASTER TT'!$AM$2:$AM$1126,"JAN-APRIL 2025",'MASTER TT'!$AC$2:$AC$1126,"SOT")</f>
        <v>0</v>
      </c>
      <c r="N282" s="379">
        <f>SUMIFS('MASTER TT'!$J$2:$J$1126,'MASTER TT'!$I$2:$I$1126,A282:A10323,'MASTER TT'!$L$2:$L$1126,"&gt;0",'MASTER TT'!$AM$2:$AM$1126,"JAN-APRIL 2025",'MASTER TT'!$AC$2:$AC$1126,"SOB")</f>
        <v>0</v>
      </c>
      <c r="O282" s="379">
        <f>SUMIFS('MASTER TT'!$J$2:$J$1126,'MASTER TT'!$I$2:$I$1126,A282:A10323,'MASTER TT'!$L$2:$L$1126,"&gt;0",'MASTER TT'!$AM$2:$AM$1126,"JAN-APRIL 2025",'MASTER TT'!$AC$2:$AC$1126,"SEASS")</f>
        <v>0</v>
      </c>
      <c r="P282" s="379">
        <f>SUMIFS('MASTER TT'!$J$2:$J$1126,'MASTER TT'!$I$2:$I$1126,A282:A10323,'MASTER TT'!$L$2:$L$1126,"&gt;0",'MASTER TT'!$AM$2:$AM$1126,"JAN-APRIL 2025",'MASTER TT'!$AC$2:$AC$1126,"PTTI")</f>
        <v>0</v>
      </c>
      <c r="Q282" s="381">
        <f>SUMIF('MASTER TT'!$I$1:$I$5897,$A$1:$A$721,'MASTER TT'!$O$1:$O$5897)</f>
        <v>0</v>
      </c>
      <c r="R282" s="381">
        <f>SUMIF('MASTER TT'!$I$1:$I$5897,$A$1:$A$721,'MASTER TT'!$N$1:$N$5897)</f>
        <v>0</v>
      </c>
      <c r="S282" s="381">
        <f>SUMIF('MASTER TT'!$I$1:$I$5897,$A$1:$A$721,'MASTER TT'!$Q$1:$Q$5897)</f>
        <v>0</v>
      </c>
      <c r="T282" s="381">
        <f>SUMIF('MASTER TT'!$I$1:$I$5897,$A$1:$A$721,'MASTER TT'!$S$1:$S$5897)</f>
        <v>0</v>
      </c>
      <c r="U282" s="381">
        <f>SUMIF('MASTER TT'!$I$1:$I$5897,$A$1:$A$721,'MASTER TT'!$R$1:$R$5897)</f>
        <v>0</v>
      </c>
      <c r="V282" s="381">
        <f>SUMIF('MASTER TT'!$I$1:$I$5897,$A$1:$A$721,'MASTER TT'!$T$1:$T$5897)</f>
        <v>0</v>
      </c>
      <c r="W282" s="381">
        <f>SUMIF('MASTER TT'!$I$1:$I$5897,$A$1:$A$721,'MASTER TT'!$U$1:$U$5897)</f>
        <v>0</v>
      </c>
      <c r="X282" s="381">
        <f>SUMIF('MASTER TT'!$I$1:$I$5897,$A$1:$A$721,'MASTER TT'!$W$1:$W$5897)</f>
        <v>0</v>
      </c>
      <c r="Y282" s="381">
        <f>SUMIF('MASTER TT'!$I$1:$I$5897,$A$1:$A$721,'MASTER TT'!$X$1:$X$5897)</f>
        <v>0</v>
      </c>
      <c r="Z282" s="381">
        <f>SUMIF('MASTER TT'!$I$1:$I$5897,$A$1:$A$721,'MASTER TT'!$Y$1:$Y$5897)</f>
        <v>0</v>
      </c>
      <c r="AA282" s="381">
        <f>SUMIF('MASTER TT'!$I$1:$I$5897,$A$1:$A$721,'MASTER TT'!$Z$1:$Z$5897)</f>
        <v>0</v>
      </c>
      <c r="AB282" s="381">
        <f>SUMIF('MASTER TT'!$I$1:$I$5905,$A$1:$A$721,'MASTER TT'!$V$1:$V$5905)</f>
        <v>0</v>
      </c>
      <c r="AC282" s="381">
        <f>SUMIF('MASTER TT'!$I$1:$I$5905,$A$1:$A$721,'MASTER TT'!$AB$1:$AB$5905)</f>
        <v>0</v>
      </c>
      <c r="AD282" s="381">
        <f>SUMIF('MASTER TT'!$I$1:$I$5905,$A$1:$A$721,'MASTER TT'!$P$1:$P$5905)</f>
        <v>0</v>
      </c>
      <c r="AE282" s="381">
        <f t="shared" si="2"/>
        <v>0</v>
      </c>
      <c r="AF282" s="382" t="e">
        <f t="shared" si="16"/>
        <v>#REF!</v>
      </c>
      <c r="AG282" s="383"/>
    </row>
    <row r="283" spans="1:33" ht="14.25" customHeight="1">
      <c r="A283" s="374" t="s">
        <v>3331</v>
      </c>
      <c r="B283" s="375" t="str">
        <f>VLOOKUP($A$2:$A$1749,'ENTER STAFF #S HERE'!$A$1:$B$5073,2,FALSE)</f>
        <v>C1574</v>
      </c>
      <c r="C283" s="374" t="s">
        <v>6586</v>
      </c>
      <c r="D283" s="384" t="s">
        <v>6597</v>
      </c>
      <c r="E283" s="384" t="s">
        <v>6072</v>
      </c>
      <c r="F283" s="384" t="s">
        <v>6646</v>
      </c>
      <c r="G283" s="374" t="s">
        <v>5663</v>
      </c>
      <c r="H283" s="377">
        <f t="shared" si="0"/>
        <v>48</v>
      </c>
      <c r="I283" s="378" t="e">
        <f>SUMIFS('MASTER TT'!$J$2:$J$11126,'MASTER TT'!$I$2:$I$1126,A283:A18659,'MASTER TT'!$L$2:$L$11126,"&gt;0",'MASTER TT'!$AM$2:$AM$11126,"JAN-APRIL 2026")</f>
        <v>#VALUE!</v>
      </c>
      <c r="J283" s="378">
        <f>SUMIFS('MASTER TT'!$J$2:$J$11126,'MASTER TT'!$I$2:$I$11126,A283:A10323,'MASTER TT'!$L$2:$L$11126,"&gt;0",'MASTER TT'!$AM$2:$AM$11126,"MAY-AUG 2025")</f>
        <v>0</v>
      </c>
      <c r="K283" s="378">
        <f>SUMIFS('MASTER TT'!$J$2:$J$11126,'MASTER TT'!$I$2:$I$11126,A283:A10323,'MASTER TT'!$L$2:$L$11126,"&gt;0",'MASTER TT'!$AM$2:$AM$11126,"SEP-DEC 2025")</f>
        <v>0</v>
      </c>
      <c r="L283" s="378" t="e">
        <f t="shared" si="1"/>
        <v>#VALUE!</v>
      </c>
      <c r="M283" s="379">
        <f>SUMIFS('MASTER TT'!$J$2:$J$1126,'MASTER TT'!$I$2:$I$1126,A283:A10324,'MASTER TT'!$L$2:$L$1126,"&gt;0",'MASTER TT'!$AM$2:$AM$1126,"JAN-APRIL 2025",'MASTER TT'!$AC$2:$AC$1126,"SOT")</f>
        <v>0</v>
      </c>
      <c r="N283" s="379">
        <f>SUMIFS('MASTER TT'!$J$2:$J$1126,'MASTER TT'!$I$2:$I$1126,A283:A10324,'MASTER TT'!$L$2:$L$1126,"&gt;0",'MASTER TT'!$AM$2:$AM$1126,"JAN-APRIL 2025",'MASTER TT'!$AC$2:$AC$1126,"SOB")</f>
        <v>0</v>
      </c>
      <c r="O283" s="379">
        <f>SUMIFS('MASTER TT'!$J$2:$J$1126,'MASTER TT'!$I$2:$I$1126,A283:A10324,'MASTER TT'!$L$2:$L$1126,"&gt;0",'MASTER TT'!$AM$2:$AM$1126,"JAN-APRIL 2025",'MASTER TT'!$AC$2:$AC$1126,"SEASS")</f>
        <v>0</v>
      </c>
      <c r="P283" s="379">
        <f>SUMIFS('MASTER TT'!$J$2:$J$1126,'MASTER TT'!$I$2:$I$1126,A283:A10324,'MASTER TT'!$L$2:$L$1126,"&gt;0",'MASTER TT'!$AM$2:$AM$1126,"JAN-APRIL 2025",'MASTER TT'!$AC$2:$AC$1126,"PTTI")</f>
        <v>0</v>
      </c>
      <c r="Q283" s="381">
        <f>SUMIF('MASTER TT'!$I$1:$I$5897,$A$1:$A$721,'MASTER TT'!$O$1:$O$5897)</f>
        <v>0</v>
      </c>
      <c r="R283" s="381">
        <f>SUMIF('MASTER TT'!$I$1:$I$5897,$A$1:$A$721,'MASTER TT'!$N$1:$N$5897)</f>
        <v>0</v>
      </c>
      <c r="S283" s="381">
        <f>SUMIF('MASTER TT'!$I$1:$I$5897,$A$1:$A$721,'MASTER TT'!$Q$1:$Q$5897)</f>
        <v>0</v>
      </c>
      <c r="T283" s="381">
        <f>SUMIF('MASTER TT'!$I$1:$I$5897,$A$1:$A$721,'MASTER TT'!$S$1:$S$5897)</f>
        <v>0</v>
      </c>
      <c r="U283" s="381">
        <f>SUMIF('MASTER TT'!$I$1:$I$5897,$A$1:$A$721,'MASTER TT'!$R$1:$R$5897)</f>
        <v>0</v>
      </c>
      <c r="V283" s="381">
        <f>SUMIF('MASTER TT'!$I$1:$I$5897,$A$1:$A$721,'MASTER TT'!$T$1:$T$5897)</f>
        <v>0</v>
      </c>
      <c r="W283" s="381">
        <f>SUMIF('MASTER TT'!$I$1:$I$5897,$A$1:$A$721,'MASTER TT'!$U$1:$U$5897)</f>
        <v>0</v>
      </c>
      <c r="X283" s="381">
        <f>SUMIF('MASTER TT'!$I$1:$I$5897,$A$1:$A$721,'MASTER TT'!$W$1:$W$5897)</f>
        <v>0</v>
      </c>
      <c r="Y283" s="381">
        <f>SUMIF('MASTER TT'!$I$1:$I$5897,$A$1:$A$721,'MASTER TT'!$X$1:$X$5897)</f>
        <v>0</v>
      </c>
      <c r="Z283" s="381">
        <f>SUMIF('MASTER TT'!$I$1:$I$5897,$A$1:$A$721,'MASTER TT'!$Y$1:$Y$5897)</f>
        <v>0</v>
      </c>
      <c r="AA283" s="381">
        <f>SUMIF('MASTER TT'!$I$1:$I$5897,$A$1:$A$721,'MASTER TT'!$Z$1:$Z$5897)</f>
        <v>0</v>
      </c>
      <c r="AB283" s="381">
        <f>SUMIF('MASTER TT'!$I$1:$I$5905,$A$1:$A$721,'MASTER TT'!$V$1:$V$5905)</f>
        <v>0</v>
      </c>
      <c r="AC283" s="381">
        <f>SUMIF('MASTER TT'!$I$1:$I$5905,$A$1:$A$721,'MASTER TT'!$AB$1:$AB$5905)</f>
        <v>0</v>
      </c>
      <c r="AD283" s="381">
        <f>SUMIF('MASTER TT'!$I$1:$I$5905,$A$1:$A$721,'MASTER TT'!$P$1:$P$5905)</f>
        <v>0</v>
      </c>
      <c r="AE283" s="381">
        <f t="shared" si="2"/>
        <v>0</v>
      </c>
      <c r="AF283" s="382" t="e">
        <f t="shared" si="16"/>
        <v>#REF!</v>
      </c>
      <c r="AG283" s="383"/>
    </row>
    <row r="284" spans="1:33" ht="14.25" customHeight="1">
      <c r="A284" s="374" t="s">
        <v>4297</v>
      </c>
      <c r="B284" s="375" t="str">
        <f>VLOOKUP($A$2:$A$1749,'ENTER STAFF #S HERE'!$A$1:$B$5073,2,FALSE)</f>
        <v>C1830</v>
      </c>
      <c r="C284" s="374" t="s">
        <v>6586</v>
      </c>
      <c r="D284" s="374" t="s">
        <v>6597</v>
      </c>
      <c r="E284" s="374" t="s">
        <v>6072</v>
      </c>
      <c r="F284" s="374" t="s">
        <v>6600</v>
      </c>
      <c r="G284" s="374" t="s">
        <v>5663</v>
      </c>
      <c r="H284" s="377">
        <f t="shared" si="0"/>
        <v>48</v>
      </c>
      <c r="I284" s="378" t="e">
        <f>SUMIFS('MASTER TT'!$J$2:$J$11126,'MASTER TT'!$I$2:$I$1126,A284:A18660,'MASTER TT'!$L$2:$L$11126,"&gt;0",'MASTER TT'!$AM$2:$AM$11126,"JAN-APRIL 2026")</f>
        <v>#VALUE!</v>
      </c>
      <c r="J284" s="378">
        <f>SUMIFS('MASTER TT'!$J$2:$J$11126,'MASTER TT'!$I$2:$I$11126,A284:A10324,'MASTER TT'!$L$2:$L$11126,"&gt;0",'MASTER TT'!$AM$2:$AM$11126,"MAY-AUG 2025")</f>
        <v>0</v>
      </c>
      <c r="K284" s="378">
        <f>SUMIFS('MASTER TT'!$J$2:$J$11126,'MASTER TT'!$I$2:$I$11126,A284:A10324,'MASTER TT'!$L$2:$L$11126,"&gt;0",'MASTER TT'!$AM$2:$AM$11126,"SEP-DEC 2025")</f>
        <v>0</v>
      </c>
      <c r="L284" s="378" t="e">
        <f t="shared" si="1"/>
        <v>#VALUE!</v>
      </c>
      <c r="M284" s="379">
        <f>SUMIFS('MASTER TT'!$J$2:$J$1126,'MASTER TT'!$I$2:$I$1126,A284:A10325,'MASTER TT'!$L$2:$L$1126,"&gt;0",'MASTER TT'!$AM$2:$AM$1126,"JAN-APRIL 2025",'MASTER TT'!$AC$2:$AC$1126,"SOT")</f>
        <v>0</v>
      </c>
      <c r="N284" s="379">
        <f>SUMIFS('MASTER TT'!$J$2:$J$1126,'MASTER TT'!$I$2:$I$1126,A284:A10325,'MASTER TT'!$L$2:$L$1126,"&gt;0",'MASTER TT'!$AM$2:$AM$1126,"JAN-APRIL 2025",'MASTER TT'!$AC$2:$AC$1126,"SOB")</f>
        <v>0</v>
      </c>
      <c r="O284" s="379">
        <f>SUMIFS('MASTER TT'!$J$2:$J$1126,'MASTER TT'!$I$2:$I$1126,A284:A10325,'MASTER TT'!$L$2:$L$1126,"&gt;0",'MASTER TT'!$AM$2:$AM$1126,"JAN-APRIL 2025",'MASTER TT'!$AC$2:$AC$1126,"SEASS")</f>
        <v>0</v>
      </c>
      <c r="P284" s="379">
        <f>SUMIFS('MASTER TT'!$J$2:$J$1126,'MASTER TT'!$I$2:$I$1126,A284:A10325,'MASTER TT'!$L$2:$L$1126,"&gt;0",'MASTER TT'!$AM$2:$AM$1126,"JAN-APRIL 2025",'MASTER TT'!$AC$2:$AC$1126,"PTTI")</f>
        <v>0</v>
      </c>
      <c r="Q284" s="381">
        <f>SUMIF('MASTER TT'!$I$1:$I$5897,$A$1:$A$721,'MASTER TT'!$O$1:$O$5897)</f>
        <v>0</v>
      </c>
      <c r="R284" s="381">
        <f>SUMIF('MASTER TT'!$I$1:$I$5897,$A$1:$A$721,'MASTER TT'!$N$1:$N$5897)</f>
        <v>0</v>
      </c>
      <c r="S284" s="381">
        <f>SUMIF('MASTER TT'!$I$1:$I$5897,$A$1:$A$721,'MASTER TT'!$Q$1:$Q$5897)</f>
        <v>0</v>
      </c>
      <c r="T284" s="381">
        <f>SUMIF('MASTER TT'!$I$1:$I$5897,$A$1:$A$721,'MASTER TT'!$S$1:$S$5897)</f>
        <v>0</v>
      </c>
      <c r="U284" s="381">
        <f>SUMIF('MASTER TT'!$I$1:$I$5897,$A$1:$A$721,'MASTER TT'!$R$1:$R$5897)</f>
        <v>7</v>
      </c>
      <c r="V284" s="381">
        <f>SUMIF('MASTER TT'!$I$1:$I$5897,$A$1:$A$721,'MASTER TT'!$T$1:$T$5897)</f>
        <v>0</v>
      </c>
      <c r="W284" s="381">
        <f>SUMIF('MASTER TT'!$I$1:$I$5897,$A$1:$A$721,'MASTER TT'!$U$1:$U$5897)</f>
        <v>0</v>
      </c>
      <c r="X284" s="381">
        <f>SUMIF('MASTER TT'!$I$1:$I$5897,$A$1:$A$721,'MASTER TT'!$W$1:$W$5897)</f>
        <v>1</v>
      </c>
      <c r="Y284" s="381">
        <f>SUMIF('MASTER TT'!$I$1:$I$5897,$A$1:$A$721,'MASTER TT'!$X$1:$X$5897)</f>
        <v>0</v>
      </c>
      <c r="Z284" s="381">
        <f>SUMIF('MASTER TT'!$I$1:$I$5897,$A$1:$A$721,'MASTER TT'!$Y$1:$Y$5897)</f>
        <v>0</v>
      </c>
      <c r="AA284" s="381">
        <f>SUMIF('MASTER TT'!$I$1:$I$5897,$A$1:$A$721,'MASTER TT'!$Z$1:$Z$5897)</f>
        <v>0</v>
      </c>
      <c r="AB284" s="381">
        <f>SUMIF('MASTER TT'!$I$1:$I$5905,$A$1:$A$721,'MASTER TT'!$V$1:$V$5905)</f>
        <v>0</v>
      </c>
      <c r="AC284" s="381">
        <f>SUMIF('MASTER TT'!$I$1:$I$5905,$A$1:$A$721,'MASTER TT'!$AB$1:$AB$5905)</f>
        <v>0</v>
      </c>
      <c r="AD284" s="381">
        <f>SUMIF('MASTER TT'!$I$1:$I$5905,$A$1:$A$721,'MASTER TT'!$P$1:$P$5905)</f>
        <v>0</v>
      </c>
      <c r="AE284" s="381">
        <f t="shared" si="2"/>
        <v>8</v>
      </c>
      <c r="AF284" s="382" t="e">
        <f t="shared" si="16"/>
        <v>#REF!</v>
      </c>
      <c r="AG284" s="383"/>
    </row>
    <row r="285" spans="1:33" ht="14.25" customHeight="1">
      <c r="A285" s="374" t="s">
        <v>4062</v>
      </c>
      <c r="B285" s="375" t="str">
        <f>VLOOKUP($A$2:$A$1749,'ENTER STAFF #S HERE'!$A$1:$B$5073,2,FALSE)</f>
        <v>C1489</v>
      </c>
      <c r="C285" s="374" t="s">
        <v>6583</v>
      </c>
      <c r="D285" s="384" t="s">
        <v>460</v>
      </c>
      <c r="E285" s="388"/>
      <c r="F285" s="388"/>
      <c r="G285" s="374" t="s">
        <v>6585</v>
      </c>
      <c r="H285" s="377">
        <f t="shared" si="0"/>
        <v>90</v>
      </c>
      <c r="I285" s="378" t="e">
        <f>SUMIFS('MASTER TT'!$J$2:$J$11126,'MASTER TT'!$I$2:$I$1126,A285:A18661,'MASTER TT'!$L$2:$L$11126,"&gt;0",'MASTER TT'!$AM$2:$AM$11126,"JAN-APRIL 2026")</f>
        <v>#VALUE!</v>
      </c>
      <c r="J285" s="378">
        <f>SUMIFS('MASTER TT'!$J$2:$J$11126,'MASTER TT'!$I$2:$I$11126,A285:A10325,'MASTER TT'!$L$2:$L$11126,"&gt;0",'MASTER TT'!$AM$2:$AM$11126,"MAY-AUG 2025")</f>
        <v>0</v>
      </c>
      <c r="K285" s="378">
        <f>SUMIFS('MASTER TT'!$J$2:$J$11126,'MASTER TT'!$I$2:$I$11126,A285:A10325,'MASTER TT'!$L$2:$L$11126,"&gt;0",'MASTER TT'!$AM$2:$AM$11126,"SEP-DEC 2025")</f>
        <v>0</v>
      </c>
      <c r="L285" s="378" t="e">
        <f t="shared" si="1"/>
        <v>#VALUE!</v>
      </c>
      <c r="M285" s="379">
        <f>SUMIFS('MASTER TT'!$J$2:$J$1126,'MASTER TT'!$I$2:$I$1126,A285:A10326,'MASTER TT'!$L$2:$L$1126,"&gt;0",'MASTER TT'!$AM$2:$AM$1126,"JAN-APRIL 2025",'MASTER TT'!$AC$2:$AC$1126,"SOT")</f>
        <v>0</v>
      </c>
      <c r="N285" s="379">
        <f>SUMIFS('MASTER TT'!$J$2:$J$1126,'MASTER TT'!$I$2:$I$1126,A285:A10326,'MASTER TT'!$L$2:$L$1126,"&gt;0",'MASTER TT'!$AM$2:$AM$1126,"JAN-APRIL 2025",'MASTER TT'!$AC$2:$AC$1126,"SOB")</f>
        <v>0</v>
      </c>
      <c r="O285" s="379">
        <f>SUMIFS('MASTER TT'!$J$2:$J$1126,'MASTER TT'!$I$2:$I$1126,A285:A10326,'MASTER TT'!$L$2:$L$1126,"&gt;0",'MASTER TT'!$AM$2:$AM$1126,"JAN-APRIL 2025",'MASTER TT'!$AC$2:$AC$1126,"SEASS")</f>
        <v>0</v>
      </c>
      <c r="P285" s="379">
        <f>SUMIFS('MASTER TT'!$J$2:$J$1126,'MASTER TT'!$I$2:$I$1126,A285:A10326,'MASTER TT'!$L$2:$L$1126,"&gt;0",'MASTER TT'!$AM$2:$AM$1126,"JAN-APRIL 2025",'MASTER TT'!$AC$2:$AC$1126,"PTTI")</f>
        <v>0</v>
      </c>
      <c r="Q285" s="381">
        <f>SUMIF('MASTER TT'!$I$1:$I$5897,$A$1:$A$721,'MASTER TT'!$O$1:$O$5897)</f>
        <v>0</v>
      </c>
      <c r="R285" s="381">
        <f>SUMIF('MASTER TT'!$I$1:$I$5897,$A$1:$A$721,'MASTER TT'!$N$1:$N$5897)</f>
        <v>0</v>
      </c>
      <c r="S285" s="381">
        <f>SUMIF('MASTER TT'!$I$1:$I$5897,$A$1:$A$721,'MASTER TT'!$Q$1:$Q$5897)</f>
        <v>0</v>
      </c>
      <c r="T285" s="381">
        <f>SUMIF('MASTER TT'!$I$1:$I$5897,$A$1:$A$721,'MASTER TT'!$S$1:$S$5897)</f>
        <v>0</v>
      </c>
      <c r="U285" s="381">
        <f>SUMIF('MASTER TT'!$I$1:$I$5897,$A$1:$A$721,'MASTER TT'!$R$1:$R$5897)</f>
        <v>0</v>
      </c>
      <c r="V285" s="381">
        <f>SUMIF('MASTER TT'!$I$1:$I$5897,$A$1:$A$721,'MASTER TT'!$T$1:$T$5897)</f>
        <v>0</v>
      </c>
      <c r="W285" s="381">
        <f>SUMIF('MASTER TT'!$I$1:$I$5897,$A$1:$A$721,'MASTER TT'!$U$1:$U$5897)</f>
        <v>0</v>
      </c>
      <c r="X285" s="381">
        <f>SUMIF('MASTER TT'!$I$1:$I$5897,$A$1:$A$721,'MASTER TT'!$W$1:$W$5897)</f>
        <v>0</v>
      </c>
      <c r="Y285" s="381">
        <f>SUMIF('MASTER TT'!$I$1:$I$5897,$A$1:$A$721,'MASTER TT'!$X$1:$X$5897)</f>
        <v>0</v>
      </c>
      <c r="Z285" s="381">
        <f>SUMIF('MASTER TT'!$I$1:$I$5897,$A$1:$A$721,'MASTER TT'!$Y$1:$Y$5897)</f>
        <v>0</v>
      </c>
      <c r="AA285" s="381">
        <f>SUMIF('MASTER TT'!$I$1:$I$5897,$A$1:$A$721,'MASTER TT'!$Z$1:$Z$5897)</f>
        <v>0</v>
      </c>
      <c r="AB285" s="381">
        <f>SUMIF('MASTER TT'!$I$1:$I$5905,$A$1:$A$721,'MASTER TT'!$V$1:$V$5905)</f>
        <v>0</v>
      </c>
      <c r="AC285" s="381">
        <f>SUMIF('MASTER TT'!$I$1:$I$5905,$A$1:$A$721,'MASTER TT'!$AB$1:$AB$5905)</f>
        <v>0</v>
      </c>
      <c r="AD285" s="381">
        <f>SUMIF('MASTER TT'!$I$1:$I$5905,$A$1:$A$721,'MASTER TT'!$P$1:$P$5905)</f>
        <v>0</v>
      </c>
      <c r="AE285" s="381">
        <f t="shared" si="2"/>
        <v>0</v>
      </c>
      <c r="AF285" s="382" t="e">
        <f t="shared" si="16"/>
        <v>#REF!</v>
      </c>
      <c r="AG285" s="383"/>
    </row>
    <row r="286" spans="1:33" ht="14.25" customHeight="1">
      <c r="A286" s="374" t="s">
        <v>4403</v>
      </c>
      <c r="B286" s="375">
        <f>VLOOKUP($A$2:$A$1749,'ENTER STAFF #S HERE'!$A$1:$B$5073,2,FALSE)</f>
        <v>146</v>
      </c>
      <c r="C286" s="374" t="s">
        <v>6586</v>
      </c>
      <c r="D286" s="374" t="s">
        <v>6591</v>
      </c>
      <c r="E286" s="374" t="s">
        <v>5640</v>
      </c>
      <c r="F286" s="374" t="s">
        <v>5926</v>
      </c>
      <c r="G286" s="374" t="s">
        <v>63</v>
      </c>
      <c r="H286" s="377">
        <f t="shared" si="0"/>
        <v>72</v>
      </c>
      <c r="I286" s="378" t="e">
        <f>SUMIFS('MASTER TT'!$J$2:$J$11126,'MASTER TT'!$I$2:$I$1126,A286:A18662,'MASTER TT'!$L$2:$L$11126,"&gt;0",'MASTER TT'!$AM$2:$AM$11126,"JAN-APRIL 2026")</f>
        <v>#VALUE!</v>
      </c>
      <c r="J286" s="378">
        <f>SUMIFS('MASTER TT'!$J$2:$J$11126,'MASTER TT'!$I$2:$I$11126,A286:A10326,'MASTER TT'!$L$2:$L$11126,"&gt;0",'MASTER TT'!$AM$2:$AM$11126,"MAY-AUG 2025")</f>
        <v>0</v>
      </c>
      <c r="K286" s="378">
        <f>SUMIFS('MASTER TT'!$J$2:$J$11126,'MASTER TT'!$I$2:$I$11126,A286:A10326,'MASTER TT'!$L$2:$L$11126,"&gt;0",'MASTER TT'!$AM$2:$AM$11126,"SEP-DEC 2025")</f>
        <v>0</v>
      </c>
      <c r="L286" s="378" t="e">
        <f t="shared" si="1"/>
        <v>#VALUE!</v>
      </c>
      <c r="M286" s="379">
        <f>SUMIFS('MASTER TT'!$J$2:$J$1126,'MASTER TT'!$I$2:$I$1126,A286:A10327,'MASTER TT'!$L$2:$L$1126,"&gt;0",'MASTER TT'!$AM$2:$AM$1126,"JAN-APRIL 2025",'MASTER TT'!$AC$2:$AC$1126,"SOT")</f>
        <v>0</v>
      </c>
      <c r="N286" s="379">
        <f>SUMIFS('MASTER TT'!$J$2:$J$1126,'MASTER TT'!$I$2:$I$1126,A286:A10327,'MASTER TT'!$L$2:$L$1126,"&gt;0",'MASTER TT'!$AM$2:$AM$1126,"JAN-APRIL 2025",'MASTER TT'!$AC$2:$AC$1126,"SOB")</f>
        <v>0</v>
      </c>
      <c r="O286" s="379">
        <f>SUMIFS('MASTER TT'!$J$2:$J$1126,'MASTER TT'!$I$2:$I$1126,A286:A10327,'MASTER TT'!$L$2:$L$1126,"&gt;0",'MASTER TT'!$AM$2:$AM$1126,"JAN-APRIL 2025",'MASTER TT'!$AC$2:$AC$1126,"SEASS")</f>
        <v>0</v>
      </c>
      <c r="P286" s="379">
        <f>SUMIFS('MASTER TT'!$J$2:$J$1126,'MASTER TT'!$I$2:$I$1126,A286:A10327,'MASTER TT'!$L$2:$L$1126,"&gt;0",'MASTER TT'!$AM$2:$AM$1126,"JAN-APRIL 2025",'MASTER TT'!$AC$2:$AC$1126,"PTTI")</f>
        <v>0</v>
      </c>
      <c r="Q286" s="381">
        <f>SUMIF('MASTER TT'!$I$1:$I$5897,$A$1:$A$721,'MASTER TT'!$O$1:$O$5897)</f>
        <v>0</v>
      </c>
      <c r="R286" s="381">
        <f>SUMIF('MASTER TT'!$I$1:$I$5897,$A$1:$A$721,'MASTER TT'!$N$1:$N$5897)</f>
        <v>0</v>
      </c>
      <c r="S286" s="381">
        <f>SUMIF('MASTER TT'!$I$1:$I$5897,$A$1:$A$721,'MASTER TT'!$Q$1:$Q$5897)</f>
        <v>0</v>
      </c>
      <c r="T286" s="381">
        <f>SUMIF('MASTER TT'!$I$1:$I$5897,$A$1:$A$721,'MASTER TT'!$S$1:$S$5897)</f>
        <v>0</v>
      </c>
      <c r="U286" s="381">
        <f>SUMIF('MASTER TT'!$I$1:$I$5897,$A$1:$A$721,'MASTER TT'!$R$1:$R$5897)</f>
        <v>0</v>
      </c>
      <c r="V286" s="381">
        <f>SUMIF('MASTER TT'!$I$1:$I$5897,$A$1:$A$721,'MASTER TT'!$T$1:$T$5897)</f>
        <v>0</v>
      </c>
      <c r="W286" s="381">
        <f>SUMIF('MASTER TT'!$I$1:$I$5897,$A$1:$A$721,'MASTER TT'!$U$1:$U$5897)</f>
        <v>0</v>
      </c>
      <c r="X286" s="381">
        <f>SUMIF('MASTER TT'!$I$1:$I$5897,$A$1:$A$721,'MASTER TT'!$W$1:$W$5897)</f>
        <v>0</v>
      </c>
      <c r="Y286" s="381">
        <f>SUMIF('MASTER TT'!$I$1:$I$5897,$A$1:$A$721,'MASTER TT'!$X$1:$X$5897)</f>
        <v>0</v>
      </c>
      <c r="Z286" s="381">
        <f>SUMIF('MASTER TT'!$I$1:$I$5897,$A$1:$A$721,'MASTER TT'!$Y$1:$Y$5897)</f>
        <v>0</v>
      </c>
      <c r="AA286" s="381">
        <f>SUMIF('MASTER TT'!$I$1:$I$5897,$A$1:$A$721,'MASTER TT'!$Z$1:$Z$5897)</f>
        <v>0</v>
      </c>
      <c r="AB286" s="381">
        <f>SUMIF('MASTER TT'!$I$1:$I$5905,$A$1:$A$721,'MASTER TT'!$V$1:$V$5905)</f>
        <v>0</v>
      </c>
      <c r="AC286" s="381">
        <f>SUMIF('MASTER TT'!$I$1:$I$5905,$A$1:$A$721,'MASTER TT'!$AB$1:$AB$5905)</f>
        <v>0</v>
      </c>
      <c r="AD286" s="381">
        <f>SUMIF('MASTER TT'!$I$1:$I$5905,$A$1:$A$721,'MASTER TT'!$P$1:$P$5905)</f>
        <v>0</v>
      </c>
      <c r="AE286" s="381">
        <f t="shared" si="2"/>
        <v>0</v>
      </c>
      <c r="AF286" s="382" t="e">
        <f t="shared" si="16"/>
        <v>#REF!</v>
      </c>
      <c r="AG286" s="383"/>
    </row>
    <row r="287" spans="1:33" ht="14.25" customHeight="1">
      <c r="A287" s="374" t="s">
        <v>4202</v>
      </c>
      <c r="B287" s="375" t="str">
        <f>VLOOKUP($A$2:$A$1749,'ENTER STAFF #S HERE'!$A$1:$B$5073,2,FALSE)</f>
        <v>C1789</v>
      </c>
      <c r="C287" s="374" t="s">
        <v>6586</v>
      </c>
      <c r="D287" s="374" t="s">
        <v>6597</v>
      </c>
      <c r="E287" s="374" t="s">
        <v>6072</v>
      </c>
      <c r="F287" s="374" t="s">
        <v>6622</v>
      </c>
      <c r="G287" s="374" t="s">
        <v>5663</v>
      </c>
      <c r="H287" s="377">
        <f t="shared" si="0"/>
        <v>48</v>
      </c>
      <c r="I287" s="378" t="e">
        <f>SUMIFS('MASTER TT'!$J$2:$J$11126,'MASTER TT'!$I$2:$I$1126,A287:A18663,'MASTER TT'!$L$2:$L$11126,"&gt;0",'MASTER TT'!$AM$2:$AM$11126,"JAN-APRIL 2026")</f>
        <v>#VALUE!</v>
      </c>
      <c r="J287" s="378">
        <f>SUMIFS('MASTER TT'!$J$2:$J$11126,'MASTER TT'!$I$2:$I$11126,A287:A10327,'MASTER TT'!$L$2:$L$11126,"&gt;0",'MASTER TT'!$AM$2:$AM$11126,"MAY-AUG 2025")</f>
        <v>0</v>
      </c>
      <c r="K287" s="378">
        <f>SUMIFS('MASTER TT'!$J$2:$J$11126,'MASTER TT'!$I$2:$I$11126,A287:A10327,'MASTER TT'!$L$2:$L$11126,"&gt;0",'MASTER TT'!$AM$2:$AM$11126,"SEP-DEC 2025")</f>
        <v>0</v>
      </c>
      <c r="L287" s="378" t="e">
        <f t="shared" si="1"/>
        <v>#VALUE!</v>
      </c>
      <c r="M287" s="379">
        <f>SUMIFS('MASTER TT'!$J$2:$J$1126,'MASTER TT'!$I$2:$I$1126,A287:A10328,'MASTER TT'!$L$2:$L$1126,"&gt;0",'MASTER TT'!$AM$2:$AM$1126,"JAN-APRIL 2025",'MASTER TT'!$AC$2:$AC$1126,"SOT")</f>
        <v>0</v>
      </c>
      <c r="N287" s="379">
        <f>SUMIFS('MASTER TT'!$J$2:$J$1126,'MASTER TT'!$I$2:$I$1126,A287:A10328,'MASTER TT'!$L$2:$L$1126,"&gt;0",'MASTER TT'!$AM$2:$AM$1126,"JAN-APRIL 2025",'MASTER TT'!$AC$2:$AC$1126,"SOB")</f>
        <v>0</v>
      </c>
      <c r="O287" s="379">
        <f>SUMIFS('MASTER TT'!$J$2:$J$1126,'MASTER TT'!$I$2:$I$1126,A287:A10328,'MASTER TT'!$L$2:$L$1126,"&gt;0",'MASTER TT'!$AM$2:$AM$1126,"JAN-APRIL 2025",'MASTER TT'!$AC$2:$AC$1126,"SEASS")</f>
        <v>0</v>
      </c>
      <c r="P287" s="379">
        <f>SUMIFS('MASTER TT'!$J$2:$J$1126,'MASTER TT'!$I$2:$I$1126,A287:A10328,'MASTER TT'!$L$2:$L$1126,"&gt;0",'MASTER TT'!$AM$2:$AM$1126,"JAN-APRIL 2025",'MASTER TT'!$AC$2:$AC$1126,"PTTI")</f>
        <v>0</v>
      </c>
      <c r="Q287" s="381">
        <f>SUMIF('MASTER TT'!$I$1:$I$5897,$A$1:$A$721,'MASTER TT'!$O$1:$O$5897)</f>
        <v>0</v>
      </c>
      <c r="R287" s="381">
        <f>SUMIF('MASTER TT'!$I$1:$I$5897,$A$1:$A$721,'MASTER TT'!$N$1:$N$5897)</f>
        <v>0</v>
      </c>
      <c r="S287" s="381">
        <f>SUMIF('MASTER TT'!$I$1:$I$5897,$A$1:$A$721,'MASTER TT'!$Q$1:$Q$5897)</f>
        <v>0</v>
      </c>
      <c r="T287" s="381">
        <f>SUMIF('MASTER TT'!$I$1:$I$5897,$A$1:$A$721,'MASTER TT'!$S$1:$S$5897)</f>
        <v>0</v>
      </c>
      <c r="U287" s="381">
        <f>SUMIF('MASTER TT'!$I$1:$I$5897,$A$1:$A$721,'MASTER TT'!$R$1:$R$5897)</f>
        <v>0</v>
      </c>
      <c r="V287" s="381">
        <f>SUMIF('MASTER TT'!$I$1:$I$5897,$A$1:$A$721,'MASTER TT'!$T$1:$T$5897)</f>
        <v>0</v>
      </c>
      <c r="W287" s="381">
        <f>SUMIF('MASTER TT'!$I$1:$I$5897,$A$1:$A$721,'MASTER TT'!$U$1:$U$5897)</f>
        <v>0</v>
      </c>
      <c r="X287" s="381">
        <f>SUMIF('MASTER TT'!$I$1:$I$5897,$A$1:$A$721,'MASTER TT'!$W$1:$W$5897)</f>
        <v>1</v>
      </c>
      <c r="Y287" s="381">
        <f>SUMIF('MASTER TT'!$I$1:$I$5897,$A$1:$A$721,'MASTER TT'!$X$1:$X$5897)</f>
        <v>0</v>
      </c>
      <c r="Z287" s="381">
        <f>SUMIF('MASTER TT'!$I$1:$I$5897,$A$1:$A$721,'MASTER TT'!$Y$1:$Y$5897)</f>
        <v>0</v>
      </c>
      <c r="AA287" s="381">
        <f>SUMIF('MASTER TT'!$I$1:$I$5897,$A$1:$A$721,'MASTER TT'!$Z$1:$Z$5897)</f>
        <v>0</v>
      </c>
      <c r="AB287" s="381">
        <f>SUMIF('MASTER TT'!$I$1:$I$5905,$A$1:$A$721,'MASTER TT'!$V$1:$V$5905)</f>
        <v>0</v>
      </c>
      <c r="AC287" s="381">
        <f>SUMIF('MASTER TT'!$I$1:$I$5905,$A$1:$A$721,'MASTER TT'!$AB$1:$AB$5905)</f>
        <v>0</v>
      </c>
      <c r="AD287" s="381">
        <f>SUMIF('MASTER TT'!$I$1:$I$5905,$A$1:$A$721,'MASTER TT'!$P$1:$P$5905)</f>
        <v>0</v>
      </c>
      <c r="AE287" s="381">
        <f t="shared" si="2"/>
        <v>1</v>
      </c>
      <c r="AF287" s="382" t="e">
        <f t="shared" si="16"/>
        <v>#REF!</v>
      </c>
      <c r="AG287" s="383"/>
    </row>
    <row r="288" spans="1:33" ht="14.25" customHeight="1">
      <c r="A288" s="374" t="s">
        <v>6647</v>
      </c>
      <c r="B288" s="375" t="e">
        <f>VLOOKUP($A$2:$A$1749,'ENTER STAFF #S HERE'!$A$1:$B$5073,2,FALSE)</f>
        <v>#N/A</v>
      </c>
      <c r="C288" s="374" t="s">
        <v>6583</v>
      </c>
      <c r="D288" s="384" t="s">
        <v>460</v>
      </c>
      <c r="E288" s="387"/>
      <c r="F288" s="387"/>
      <c r="G288" s="374" t="s">
        <v>6585</v>
      </c>
      <c r="H288" s="377">
        <f t="shared" si="0"/>
        <v>90</v>
      </c>
      <c r="I288" s="378" t="e">
        <f>SUMIFS('MASTER TT'!$J$2:$J$11126,'MASTER TT'!$I$2:$I$1126,A288:A18664,'MASTER TT'!$L$2:$L$11126,"&gt;0",'MASTER TT'!$AM$2:$AM$11126,"JAN-APRIL 2026")</f>
        <v>#VALUE!</v>
      </c>
      <c r="J288" s="378">
        <f>SUMIFS('MASTER TT'!$J$2:$J$11126,'MASTER TT'!$I$2:$I$11126,A288:A10328,'MASTER TT'!$L$2:$L$11126,"&gt;0",'MASTER TT'!$AM$2:$AM$11126,"MAY-AUG 2025")</f>
        <v>0</v>
      </c>
      <c r="K288" s="378">
        <f>SUMIFS('MASTER TT'!$J$2:$J$11126,'MASTER TT'!$I$2:$I$11126,A288:A10328,'MASTER TT'!$L$2:$L$11126,"&gt;0",'MASTER TT'!$AM$2:$AM$11126,"SEP-DEC 2025")</f>
        <v>0</v>
      </c>
      <c r="L288" s="378" t="e">
        <f t="shared" si="1"/>
        <v>#VALUE!</v>
      </c>
      <c r="M288" s="379">
        <f>SUMIFS('MASTER TT'!$J$2:$J$1126,'MASTER TT'!$I$2:$I$1126,A288:A10329,'MASTER TT'!$L$2:$L$1126,"&gt;0",'MASTER TT'!$AM$2:$AM$1126,"JAN-APRIL 2025",'MASTER TT'!$AC$2:$AC$1126,"SOT")</f>
        <v>0</v>
      </c>
      <c r="N288" s="379">
        <f>SUMIFS('MASTER TT'!$J$2:$J$1126,'MASTER TT'!$I$2:$I$1126,A288:A10329,'MASTER TT'!$L$2:$L$1126,"&gt;0",'MASTER TT'!$AM$2:$AM$1126,"JAN-APRIL 2025",'MASTER TT'!$AC$2:$AC$1126,"SOB")</f>
        <v>0</v>
      </c>
      <c r="O288" s="379">
        <f>SUMIFS('MASTER TT'!$J$2:$J$1126,'MASTER TT'!$I$2:$I$1126,A288:A10329,'MASTER TT'!$L$2:$L$1126,"&gt;0",'MASTER TT'!$AM$2:$AM$1126,"JAN-APRIL 2025",'MASTER TT'!$AC$2:$AC$1126,"SEASS")</f>
        <v>0</v>
      </c>
      <c r="P288" s="379">
        <f>SUMIFS('MASTER TT'!$J$2:$J$1126,'MASTER TT'!$I$2:$I$1126,A288:A10329,'MASTER TT'!$L$2:$L$1126,"&gt;0",'MASTER TT'!$AM$2:$AM$1126,"JAN-APRIL 2025",'MASTER TT'!$AC$2:$AC$1126,"PTTI")</f>
        <v>0</v>
      </c>
      <c r="Q288" s="381">
        <f>SUMIF('MASTER TT'!$I$1:$I$5897,$A$1:$A$721,'MASTER TT'!$O$1:$O$5897)</f>
        <v>0</v>
      </c>
      <c r="R288" s="381">
        <f>SUMIF('MASTER TT'!$I$1:$I$5897,$A$1:$A$721,'MASTER TT'!$N$1:$N$5897)</f>
        <v>0</v>
      </c>
      <c r="S288" s="381">
        <f>SUMIF('MASTER TT'!$I$1:$I$5897,$A$1:$A$721,'MASTER TT'!$Q$1:$Q$5897)</f>
        <v>0</v>
      </c>
      <c r="T288" s="381">
        <f>SUMIF('MASTER TT'!$I$1:$I$5897,$A$1:$A$721,'MASTER TT'!$S$1:$S$5897)</f>
        <v>0</v>
      </c>
      <c r="U288" s="381">
        <f>SUMIF('MASTER TT'!$I$1:$I$5897,$A$1:$A$721,'MASTER TT'!$R$1:$R$5897)</f>
        <v>0</v>
      </c>
      <c r="V288" s="381">
        <f>SUMIF('MASTER TT'!$I$1:$I$5897,$A$1:$A$721,'MASTER TT'!$T$1:$T$5897)</f>
        <v>0</v>
      </c>
      <c r="W288" s="381">
        <f>SUMIF('MASTER TT'!$I$1:$I$5897,$A$1:$A$721,'MASTER TT'!$U$1:$U$5897)</f>
        <v>0</v>
      </c>
      <c r="X288" s="381">
        <f>SUMIF('MASTER TT'!$I$1:$I$5897,$A$1:$A$721,'MASTER TT'!$W$1:$W$5897)</f>
        <v>0</v>
      </c>
      <c r="Y288" s="381">
        <f>SUMIF('MASTER TT'!$I$1:$I$5897,$A$1:$A$721,'MASTER TT'!$X$1:$X$5897)</f>
        <v>0</v>
      </c>
      <c r="Z288" s="381">
        <f>SUMIF('MASTER TT'!$I$1:$I$5897,$A$1:$A$721,'MASTER TT'!$Y$1:$Y$5897)</f>
        <v>0</v>
      </c>
      <c r="AA288" s="381">
        <f>SUMIF('MASTER TT'!$I$1:$I$5897,$A$1:$A$721,'MASTER TT'!$Z$1:$Z$5897)</f>
        <v>0</v>
      </c>
      <c r="AB288" s="381">
        <f>SUMIF('MASTER TT'!$I$1:$I$5905,$A$1:$A$721,'MASTER TT'!$V$1:$V$5905)</f>
        <v>0</v>
      </c>
      <c r="AC288" s="381">
        <f>SUMIF('MASTER TT'!$I$1:$I$5905,$A$1:$A$721,'MASTER TT'!$AB$1:$AB$5905)</f>
        <v>0</v>
      </c>
      <c r="AD288" s="381">
        <f>SUMIF('MASTER TT'!$I$1:$I$5905,$A$1:$A$721,'MASTER TT'!$P$1:$P$5905)</f>
        <v>0</v>
      </c>
      <c r="AE288" s="381">
        <f t="shared" si="2"/>
        <v>0</v>
      </c>
      <c r="AF288" s="382" t="e">
        <f t="shared" si="16"/>
        <v>#REF!</v>
      </c>
      <c r="AG288" s="383"/>
    </row>
    <row r="289" spans="1:33" ht="14.25" customHeight="1">
      <c r="A289" s="374" t="s">
        <v>4064</v>
      </c>
      <c r="B289" s="375" t="str">
        <f>VLOOKUP($A$2:$A$1749,'ENTER STAFF #S HERE'!$A$1:$B$5073,2,FALSE)</f>
        <v>C1508</v>
      </c>
      <c r="C289" s="374" t="s">
        <v>6583</v>
      </c>
      <c r="D289" s="384" t="s">
        <v>460</v>
      </c>
      <c r="E289" s="387"/>
      <c r="F289" s="387"/>
      <c r="G289" s="374" t="s">
        <v>6585</v>
      </c>
      <c r="H289" s="377">
        <f t="shared" si="0"/>
        <v>90</v>
      </c>
      <c r="I289" s="378" t="e">
        <f>SUMIFS('MASTER TT'!$J$2:$J$11126,'MASTER TT'!$I$2:$I$1126,A289:A18665,'MASTER TT'!$L$2:$L$11126,"&gt;0",'MASTER TT'!$AM$2:$AM$11126,"JAN-APRIL 2026")</f>
        <v>#VALUE!</v>
      </c>
      <c r="J289" s="378">
        <f>SUMIFS('MASTER TT'!$J$2:$J$11126,'MASTER TT'!$I$2:$I$11126,A289:A10329,'MASTER TT'!$L$2:$L$11126,"&gt;0",'MASTER TT'!$AM$2:$AM$11126,"MAY-AUG 2025")</f>
        <v>0</v>
      </c>
      <c r="K289" s="378">
        <f>SUMIFS('MASTER TT'!$J$2:$J$11126,'MASTER TT'!$I$2:$I$11126,A289:A10329,'MASTER TT'!$L$2:$L$11126,"&gt;0",'MASTER TT'!$AM$2:$AM$11126,"SEP-DEC 2025")</f>
        <v>0</v>
      </c>
      <c r="L289" s="378" t="e">
        <f t="shared" si="1"/>
        <v>#VALUE!</v>
      </c>
      <c r="M289" s="379">
        <f>SUMIFS('MASTER TT'!$J$2:$J$1126,'MASTER TT'!$I$2:$I$1126,A289:A10330,'MASTER TT'!$L$2:$L$1126,"&gt;0",'MASTER TT'!$AM$2:$AM$1126,"JAN-APRIL 2025",'MASTER TT'!$AC$2:$AC$1126,"SOT")</f>
        <v>0</v>
      </c>
      <c r="N289" s="379">
        <f>SUMIFS('MASTER TT'!$J$2:$J$1126,'MASTER TT'!$I$2:$I$1126,A289:A10330,'MASTER TT'!$L$2:$L$1126,"&gt;0",'MASTER TT'!$AM$2:$AM$1126,"JAN-APRIL 2025",'MASTER TT'!$AC$2:$AC$1126,"SOB")</f>
        <v>0</v>
      </c>
      <c r="O289" s="379">
        <f>SUMIFS('MASTER TT'!$J$2:$J$1126,'MASTER TT'!$I$2:$I$1126,A289:A10330,'MASTER TT'!$L$2:$L$1126,"&gt;0",'MASTER TT'!$AM$2:$AM$1126,"JAN-APRIL 2025",'MASTER TT'!$AC$2:$AC$1126,"SEASS")</f>
        <v>0</v>
      </c>
      <c r="P289" s="379">
        <f>SUMIFS('MASTER TT'!$J$2:$J$1126,'MASTER TT'!$I$2:$I$1126,A289:A10330,'MASTER TT'!$L$2:$L$1126,"&gt;0",'MASTER TT'!$AM$2:$AM$1126,"JAN-APRIL 2025",'MASTER TT'!$AC$2:$AC$1126,"PTTI")</f>
        <v>0</v>
      </c>
      <c r="Q289" s="381">
        <f>SUMIF('MASTER TT'!$I$1:$I$5897,$A$1:$A$721,'MASTER TT'!$O$1:$O$5897)</f>
        <v>0</v>
      </c>
      <c r="R289" s="381">
        <f>SUMIF('MASTER TT'!$I$1:$I$5897,$A$1:$A$721,'MASTER TT'!$N$1:$N$5897)</f>
        <v>0</v>
      </c>
      <c r="S289" s="381">
        <f>SUMIF('MASTER TT'!$I$1:$I$5897,$A$1:$A$721,'MASTER TT'!$Q$1:$Q$5897)</f>
        <v>0</v>
      </c>
      <c r="T289" s="381">
        <f>SUMIF('MASTER TT'!$I$1:$I$5897,$A$1:$A$721,'MASTER TT'!$S$1:$S$5897)</f>
        <v>0</v>
      </c>
      <c r="U289" s="381">
        <f>SUMIF('MASTER TT'!$I$1:$I$5897,$A$1:$A$721,'MASTER TT'!$R$1:$R$5897)</f>
        <v>0</v>
      </c>
      <c r="V289" s="381">
        <f>SUMIF('MASTER TT'!$I$1:$I$5897,$A$1:$A$721,'MASTER TT'!$T$1:$T$5897)</f>
        <v>0</v>
      </c>
      <c r="W289" s="381">
        <f>SUMIF('MASTER TT'!$I$1:$I$5897,$A$1:$A$721,'MASTER TT'!$U$1:$U$5897)</f>
        <v>0</v>
      </c>
      <c r="X289" s="381">
        <f>SUMIF('MASTER TT'!$I$1:$I$5897,$A$1:$A$721,'MASTER TT'!$W$1:$W$5897)</f>
        <v>0</v>
      </c>
      <c r="Y289" s="381">
        <f>SUMIF('MASTER TT'!$I$1:$I$5897,$A$1:$A$721,'MASTER TT'!$X$1:$X$5897)</f>
        <v>0</v>
      </c>
      <c r="Z289" s="381">
        <f>SUMIF('MASTER TT'!$I$1:$I$5897,$A$1:$A$721,'MASTER TT'!$Y$1:$Y$5897)</f>
        <v>0</v>
      </c>
      <c r="AA289" s="381">
        <f>SUMIF('MASTER TT'!$I$1:$I$5897,$A$1:$A$721,'MASTER TT'!$Z$1:$Z$5897)</f>
        <v>0</v>
      </c>
      <c r="AB289" s="381">
        <f>SUMIF('MASTER TT'!$I$1:$I$5905,$A$1:$A$721,'MASTER TT'!$V$1:$V$5905)</f>
        <v>0</v>
      </c>
      <c r="AC289" s="381">
        <f>SUMIF('MASTER TT'!$I$1:$I$5905,$A$1:$A$721,'MASTER TT'!$AB$1:$AB$5905)</f>
        <v>0</v>
      </c>
      <c r="AD289" s="381">
        <f>SUMIF('MASTER TT'!$I$1:$I$5905,$A$1:$A$721,'MASTER TT'!$P$1:$P$5905)</f>
        <v>0</v>
      </c>
      <c r="AE289" s="381">
        <f t="shared" si="2"/>
        <v>0</v>
      </c>
      <c r="AF289" s="382" t="e">
        <f t="shared" si="16"/>
        <v>#REF!</v>
      </c>
      <c r="AG289" s="383"/>
    </row>
    <row r="290" spans="1:33" ht="14.25" customHeight="1">
      <c r="A290" s="374" t="s">
        <v>3577</v>
      </c>
      <c r="B290" s="375" t="str">
        <f>VLOOKUP($A$2:$A$1749,'ENTER STAFF #S HERE'!$A$1:$B$5073,2,FALSE)</f>
        <v>C1646</v>
      </c>
      <c r="C290" s="374" t="s">
        <v>6586</v>
      </c>
      <c r="D290" s="384" t="s">
        <v>6591</v>
      </c>
      <c r="E290" s="384" t="s">
        <v>5640</v>
      </c>
      <c r="F290" s="384" t="s">
        <v>6648</v>
      </c>
      <c r="G290" s="374" t="s">
        <v>5663</v>
      </c>
      <c r="H290" s="377">
        <f t="shared" si="0"/>
        <v>48</v>
      </c>
      <c r="I290" s="378" t="e">
        <f>SUMIFS('MASTER TT'!$J$2:$J$11126,'MASTER TT'!$I$2:$I$1126,A290:A18666,'MASTER TT'!$L$2:$L$11126,"&gt;0",'MASTER TT'!$AM$2:$AM$11126,"JAN-APRIL 2026")</f>
        <v>#VALUE!</v>
      </c>
      <c r="J290" s="378">
        <f>SUMIFS('MASTER TT'!$J$2:$J$11126,'MASTER TT'!$I$2:$I$11126,A290:A10330,'MASTER TT'!$L$2:$L$11126,"&gt;0",'MASTER TT'!$AM$2:$AM$11126,"MAY-AUG 2025")</f>
        <v>0</v>
      </c>
      <c r="K290" s="378">
        <f>SUMIFS('MASTER TT'!$J$2:$J$11126,'MASTER TT'!$I$2:$I$11126,A290:A10330,'MASTER TT'!$L$2:$L$11126,"&gt;0",'MASTER TT'!$AM$2:$AM$11126,"SEP-DEC 2025")</f>
        <v>0</v>
      </c>
      <c r="L290" s="378" t="e">
        <f t="shared" si="1"/>
        <v>#VALUE!</v>
      </c>
      <c r="M290" s="379">
        <f>SUMIFS('MASTER TT'!$J$2:$J$1126,'MASTER TT'!$I$2:$I$1126,A290:A10331,'MASTER TT'!$L$2:$L$1126,"&gt;0",'MASTER TT'!$AM$2:$AM$1126,"JAN-APRIL 2025",'MASTER TT'!$AC$2:$AC$1126,"SOT")</f>
        <v>0</v>
      </c>
      <c r="N290" s="379">
        <f>SUMIFS('MASTER TT'!$J$2:$J$1126,'MASTER TT'!$I$2:$I$1126,A290:A10331,'MASTER TT'!$L$2:$L$1126,"&gt;0",'MASTER TT'!$AM$2:$AM$1126,"JAN-APRIL 2025",'MASTER TT'!$AC$2:$AC$1126,"SOB")</f>
        <v>0</v>
      </c>
      <c r="O290" s="379">
        <f>SUMIFS('MASTER TT'!$J$2:$J$1126,'MASTER TT'!$I$2:$I$1126,A290:A10331,'MASTER TT'!$L$2:$L$1126,"&gt;0",'MASTER TT'!$AM$2:$AM$1126,"JAN-APRIL 2025",'MASTER TT'!$AC$2:$AC$1126,"SEASS")</f>
        <v>0</v>
      </c>
      <c r="P290" s="379">
        <f>SUMIFS('MASTER TT'!$J$2:$J$1126,'MASTER TT'!$I$2:$I$1126,A290:A10331,'MASTER TT'!$L$2:$L$1126,"&gt;0",'MASTER TT'!$AM$2:$AM$1126,"JAN-APRIL 2025",'MASTER TT'!$AC$2:$AC$1126,"PTTI")</f>
        <v>0</v>
      </c>
      <c r="Q290" s="381">
        <f>SUMIF('MASTER TT'!$I$1:$I$5897,$A$1:$A$721,'MASTER TT'!$O$1:$O$5897)</f>
        <v>0</v>
      </c>
      <c r="R290" s="381">
        <f>SUMIF('MASTER TT'!$I$1:$I$5897,$A$1:$A$721,'MASTER TT'!$N$1:$N$5897)</f>
        <v>0</v>
      </c>
      <c r="S290" s="381">
        <f>SUMIF('MASTER TT'!$I$1:$I$5897,$A$1:$A$721,'MASTER TT'!$Q$1:$Q$5897)</f>
        <v>0</v>
      </c>
      <c r="T290" s="381">
        <f>SUMIF('MASTER TT'!$I$1:$I$5897,$A$1:$A$721,'MASTER TT'!$S$1:$S$5897)</f>
        <v>0</v>
      </c>
      <c r="U290" s="381">
        <f>SUMIF('MASTER TT'!$I$1:$I$5897,$A$1:$A$721,'MASTER TT'!$R$1:$R$5897)</f>
        <v>0</v>
      </c>
      <c r="V290" s="381">
        <f>SUMIF('MASTER TT'!$I$1:$I$5897,$A$1:$A$721,'MASTER TT'!$T$1:$T$5897)</f>
        <v>0</v>
      </c>
      <c r="W290" s="381">
        <f>SUMIF('MASTER TT'!$I$1:$I$5897,$A$1:$A$721,'MASTER TT'!$U$1:$U$5897)</f>
        <v>0</v>
      </c>
      <c r="X290" s="381">
        <f>SUMIF('MASTER TT'!$I$1:$I$5897,$A$1:$A$721,'MASTER TT'!$W$1:$W$5897)</f>
        <v>0</v>
      </c>
      <c r="Y290" s="381">
        <f>SUMIF('MASTER TT'!$I$1:$I$5897,$A$1:$A$721,'MASTER TT'!$X$1:$X$5897)</f>
        <v>0</v>
      </c>
      <c r="Z290" s="381">
        <f>SUMIF('MASTER TT'!$I$1:$I$5897,$A$1:$A$721,'MASTER TT'!$Y$1:$Y$5897)</f>
        <v>0</v>
      </c>
      <c r="AA290" s="381">
        <f>SUMIF('MASTER TT'!$I$1:$I$5897,$A$1:$A$721,'MASTER TT'!$Z$1:$Z$5897)</f>
        <v>0</v>
      </c>
      <c r="AB290" s="381">
        <f>SUMIF('MASTER TT'!$I$1:$I$5905,$A$1:$A$721,'MASTER TT'!$V$1:$V$5905)</f>
        <v>0</v>
      </c>
      <c r="AC290" s="381">
        <f>SUMIF('MASTER TT'!$I$1:$I$5905,$A$1:$A$721,'MASTER TT'!$AB$1:$AB$5905)</f>
        <v>0</v>
      </c>
      <c r="AD290" s="381">
        <f>SUMIF('MASTER TT'!$I$1:$I$5905,$A$1:$A$721,'MASTER TT'!$P$1:$P$5905)</f>
        <v>0</v>
      </c>
      <c r="AE290" s="381">
        <f t="shared" si="2"/>
        <v>0</v>
      </c>
      <c r="AF290" s="382" t="e">
        <f t="shared" si="16"/>
        <v>#REF!</v>
      </c>
      <c r="AG290" s="383"/>
    </row>
    <row r="291" spans="1:33" ht="14.25" customHeight="1">
      <c r="A291" s="385" t="s">
        <v>5626</v>
      </c>
      <c r="B291" s="375" t="str">
        <f>VLOOKUP($A$2:$A$1749,'ENTER STAFF #S HERE'!$A$1:$B$5073,2,FALSE)</f>
        <v>C1933</v>
      </c>
      <c r="C291" s="385" t="s">
        <v>6583</v>
      </c>
      <c r="D291" s="386" t="s">
        <v>6587</v>
      </c>
      <c r="E291" s="386" t="s">
        <v>6594</v>
      </c>
      <c r="F291" s="386" t="s">
        <v>6584</v>
      </c>
      <c r="G291" s="385" t="s">
        <v>5663</v>
      </c>
      <c r="H291" s="377">
        <f t="shared" si="0"/>
        <v>48</v>
      </c>
      <c r="I291" s="378" t="e">
        <f>SUMIFS('MASTER TT'!$J$2:$J$11126,'MASTER TT'!$I$2:$I$1126,A291:A18667,'MASTER TT'!$L$2:$L$11126,"&gt;0",'MASTER TT'!$AM$2:$AM$11126,"JAN-APRIL 2026")</f>
        <v>#VALUE!</v>
      </c>
      <c r="J291" s="378">
        <f>SUMIFS('MASTER TT'!$J$2:$J$11126,'MASTER TT'!$I$2:$I$11126,A291:A10331,'MASTER TT'!$L$2:$L$11126,"&gt;0",'MASTER TT'!$AM$2:$AM$11126,"MAY-AUG 2025")</f>
        <v>0</v>
      </c>
      <c r="K291" s="378">
        <f>SUMIFS('MASTER TT'!$J$2:$J$11126,'MASTER TT'!$I$2:$I$11126,A291:A10331,'MASTER TT'!$L$2:$L$11126,"&gt;0",'MASTER TT'!$AM$2:$AM$11126,"SEP-DEC 2025")</f>
        <v>0</v>
      </c>
      <c r="L291" s="378" t="e">
        <f t="shared" si="1"/>
        <v>#VALUE!</v>
      </c>
      <c r="M291" s="379">
        <f>SUMIFS('MASTER TT'!$J$2:$J$1126,'MASTER TT'!$I$2:$I$1126,A291:A10332,'MASTER TT'!$L$2:$L$1126,"&gt;0",'MASTER TT'!$AM$2:$AM$1126,"JAN-APRIL 2025",'MASTER TT'!$AC$2:$AC$1126,"SOT")</f>
        <v>0</v>
      </c>
      <c r="N291" s="379">
        <f>SUMIFS('MASTER TT'!$J$2:$J$1126,'MASTER TT'!$I$2:$I$1126,A291:A10332,'MASTER TT'!$L$2:$L$1126,"&gt;0",'MASTER TT'!$AM$2:$AM$1126,"JAN-APRIL 2025",'MASTER TT'!$AC$2:$AC$1126,"SOB")</f>
        <v>0</v>
      </c>
      <c r="O291" s="379">
        <f>SUMIFS('MASTER TT'!$J$2:$J$1126,'MASTER TT'!$I$2:$I$1126,A291:A10332,'MASTER TT'!$L$2:$L$1126,"&gt;0",'MASTER TT'!$AM$2:$AM$1126,"JAN-APRIL 2025",'MASTER TT'!$AC$2:$AC$1126,"SEASS")</f>
        <v>0</v>
      </c>
      <c r="P291" s="379">
        <f>SUMIFS('MASTER TT'!$J$2:$J$1126,'MASTER TT'!$I$2:$I$1126,A291:A10332,'MASTER TT'!$L$2:$L$1126,"&gt;0",'MASTER TT'!$AM$2:$AM$1126,"JAN-APRIL 2025",'MASTER TT'!$AC$2:$AC$1126,"PTTI")</f>
        <v>0</v>
      </c>
      <c r="Q291" s="381">
        <f>SUMIF('MASTER TT'!$I$1:$I$5897,$A$1:$A$721,'MASTER TT'!$O$1:$O$5897)</f>
        <v>0</v>
      </c>
      <c r="R291" s="381">
        <f>SUMIF('MASTER TT'!$I$1:$I$5897,$A$1:$A$721,'MASTER TT'!$N$1:$N$5897)</f>
        <v>0</v>
      </c>
      <c r="S291" s="381">
        <f>SUMIF('MASTER TT'!$I$1:$I$5897,$A$1:$A$721,'MASTER TT'!$Q$1:$Q$5897)</f>
        <v>0</v>
      </c>
      <c r="T291" s="381">
        <f>SUMIF('MASTER TT'!$I$1:$I$5897,$A$1:$A$721,'MASTER TT'!$S$1:$S$5897)</f>
        <v>0</v>
      </c>
      <c r="U291" s="381">
        <f>SUMIF('MASTER TT'!$I$1:$I$5897,$A$1:$A$721,'MASTER TT'!$R$1:$R$5897)</f>
        <v>0</v>
      </c>
      <c r="V291" s="381">
        <f>SUMIF('MASTER TT'!$I$1:$I$5897,$A$1:$A$721,'MASTER TT'!$T$1:$T$5897)</f>
        <v>0</v>
      </c>
      <c r="W291" s="381">
        <f>SUMIF('MASTER TT'!$I$1:$I$5897,$A$1:$A$721,'MASTER TT'!$U$1:$U$5897)</f>
        <v>0</v>
      </c>
      <c r="X291" s="381">
        <f>SUMIF('MASTER TT'!$I$1:$I$5897,$A$1:$A$721,'MASTER TT'!$W$1:$W$5897)</f>
        <v>0</v>
      </c>
      <c r="Y291" s="381">
        <f>SUMIF('MASTER TT'!$I$1:$I$5897,$A$1:$A$721,'MASTER TT'!$X$1:$X$5897)</f>
        <v>0</v>
      </c>
      <c r="Z291" s="381">
        <f>SUMIF('MASTER TT'!$I$1:$I$5897,$A$1:$A$721,'MASTER TT'!$Y$1:$Y$5897)</f>
        <v>0</v>
      </c>
      <c r="AA291" s="381">
        <f>SUMIF('MASTER TT'!$I$1:$I$5897,$A$1:$A$721,'MASTER TT'!$Z$1:$Z$5897)</f>
        <v>0</v>
      </c>
      <c r="AB291" s="381">
        <f>SUMIF('MASTER TT'!$I$1:$I$5905,$A$1:$A$721,'MASTER TT'!$V$1:$V$5905)</f>
        <v>0</v>
      </c>
      <c r="AC291" s="381">
        <f>SUMIF('MASTER TT'!$I$1:$I$5905,$A$1:$A$721,'MASTER TT'!$AB$1:$AB$5905)</f>
        <v>0</v>
      </c>
      <c r="AD291" s="381">
        <f>SUMIF('MASTER TT'!$I$1:$I$5905,$A$1:$A$721,'MASTER TT'!$P$1:$P$5905)</f>
        <v>0</v>
      </c>
      <c r="AE291" s="381">
        <f t="shared" si="2"/>
        <v>0</v>
      </c>
      <c r="AF291" s="382" t="e">
        <f t="shared" si="16"/>
        <v>#REF!</v>
      </c>
      <c r="AG291" s="383"/>
    </row>
    <row r="292" spans="1:33" ht="14.25" customHeight="1">
      <c r="A292" s="374" t="s">
        <v>6649</v>
      </c>
      <c r="B292" s="375" t="e">
        <f>VLOOKUP($A$2:$A$1749,'ENTER STAFF #S HERE'!$A$1:$B$5073,2,FALSE)</f>
        <v>#N/A</v>
      </c>
      <c r="C292" s="374" t="s">
        <v>6615</v>
      </c>
      <c r="D292" s="374" t="s">
        <v>6587</v>
      </c>
      <c r="E292" s="384" t="s">
        <v>6594</v>
      </c>
      <c r="F292" s="384" t="s">
        <v>6650</v>
      </c>
      <c r="G292" s="374" t="s">
        <v>5663</v>
      </c>
      <c r="H292" s="377">
        <f t="shared" si="0"/>
        <v>48</v>
      </c>
      <c r="I292" s="378" t="e">
        <f>SUMIFS('MASTER TT'!$J$2:$J$11126,'MASTER TT'!$I$2:$I$1126,A292:A18668,'MASTER TT'!$L$2:$L$11126,"&gt;0",'MASTER TT'!$AM$2:$AM$11126,"JAN-APRIL 2026")</f>
        <v>#VALUE!</v>
      </c>
      <c r="J292" s="378">
        <f>SUMIFS('MASTER TT'!$J$2:$J$11126,'MASTER TT'!$I$2:$I$11126,A292:A10332,'MASTER TT'!$L$2:$L$11126,"&gt;0",'MASTER TT'!$AM$2:$AM$11126,"MAY-AUG 2025")</f>
        <v>0</v>
      </c>
      <c r="K292" s="378">
        <f>SUMIFS('MASTER TT'!$J$2:$J$11126,'MASTER TT'!$I$2:$I$11126,A292:A10332,'MASTER TT'!$L$2:$L$11126,"&gt;0",'MASTER TT'!$AM$2:$AM$11126,"SEP-DEC 2025")</f>
        <v>0</v>
      </c>
      <c r="L292" s="378" t="e">
        <f t="shared" si="1"/>
        <v>#VALUE!</v>
      </c>
      <c r="M292" s="379">
        <f>SUMIFS('MASTER TT'!$J$2:$J$1126,'MASTER TT'!$I$2:$I$1126,A292:A10333,'MASTER TT'!$L$2:$L$1126,"&gt;0",'MASTER TT'!$AM$2:$AM$1126,"JAN-APRIL 2025",'MASTER TT'!$AC$2:$AC$1126,"SOT")</f>
        <v>0</v>
      </c>
      <c r="N292" s="379">
        <f>SUMIFS('MASTER TT'!$J$2:$J$1126,'MASTER TT'!$I$2:$I$1126,A292:A10333,'MASTER TT'!$L$2:$L$1126,"&gt;0",'MASTER TT'!$AM$2:$AM$1126,"JAN-APRIL 2025",'MASTER TT'!$AC$2:$AC$1126,"SOB")</f>
        <v>0</v>
      </c>
      <c r="O292" s="379">
        <f>SUMIFS('MASTER TT'!$J$2:$J$1126,'MASTER TT'!$I$2:$I$1126,A292:A10333,'MASTER TT'!$L$2:$L$1126,"&gt;0",'MASTER TT'!$AM$2:$AM$1126,"JAN-APRIL 2025",'MASTER TT'!$AC$2:$AC$1126,"SEASS")</f>
        <v>0</v>
      </c>
      <c r="P292" s="379">
        <f>SUMIFS('MASTER TT'!$J$2:$J$1126,'MASTER TT'!$I$2:$I$1126,A292:A10333,'MASTER TT'!$L$2:$L$1126,"&gt;0",'MASTER TT'!$AM$2:$AM$1126,"JAN-APRIL 2025",'MASTER TT'!$AC$2:$AC$1126,"PTTI")</f>
        <v>0</v>
      </c>
      <c r="Q292" s="381">
        <f>SUMIF('MASTER TT'!$I$1:$I$5897,$A$1:$A$721,'MASTER TT'!$O$1:$O$5897)</f>
        <v>0</v>
      </c>
      <c r="R292" s="381">
        <f>SUMIF('MASTER TT'!$I$1:$I$5897,$A$1:$A$721,'MASTER TT'!$N$1:$N$5897)</f>
        <v>0</v>
      </c>
      <c r="S292" s="381">
        <f>SUMIF('MASTER TT'!$I$1:$I$5897,$A$1:$A$721,'MASTER TT'!$Q$1:$Q$5897)</f>
        <v>0</v>
      </c>
      <c r="T292" s="381">
        <f>SUMIF('MASTER TT'!$I$1:$I$5897,$A$1:$A$721,'MASTER TT'!$S$1:$S$5897)</f>
        <v>0</v>
      </c>
      <c r="U292" s="381">
        <f>SUMIF('MASTER TT'!$I$1:$I$5897,$A$1:$A$721,'MASTER TT'!$R$1:$R$5897)</f>
        <v>0</v>
      </c>
      <c r="V292" s="381">
        <f>SUMIF('MASTER TT'!$I$1:$I$5897,$A$1:$A$721,'MASTER TT'!$T$1:$T$5897)</f>
        <v>0</v>
      </c>
      <c r="W292" s="381">
        <f>SUMIF('MASTER TT'!$I$1:$I$5897,$A$1:$A$721,'MASTER TT'!$U$1:$U$5897)</f>
        <v>0</v>
      </c>
      <c r="X292" s="381">
        <f>SUMIF('MASTER TT'!$I$1:$I$5897,$A$1:$A$721,'MASTER TT'!$W$1:$W$5897)</f>
        <v>0</v>
      </c>
      <c r="Y292" s="381">
        <f>SUMIF('MASTER TT'!$I$1:$I$5897,$A$1:$A$721,'MASTER TT'!$X$1:$X$5897)</f>
        <v>0</v>
      </c>
      <c r="Z292" s="381">
        <f>SUMIF('MASTER TT'!$I$1:$I$5897,$A$1:$A$721,'MASTER TT'!$Y$1:$Y$5897)</f>
        <v>0</v>
      </c>
      <c r="AA292" s="381">
        <f>SUMIF('MASTER TT'!$I$1:$I$5897,$A$1:$A$721,'MASTER TT'!$Z$1:$Z$5897)</f>
        <v>0</v>
      </c>
      <c r="AB292" s="381">
        <f>SUMIF('MASTER TT'!$I$1:$I$5905,$A$1:$A$721,'MASTER TT'!$V$1:$V$5905)</f>
        <v>0</v>
      </c>
      <c r="AC292" s="381">
        <f>SUMIF('MASTER TT'!$I$1:$I$5905,$A$1:$A$721,'MASTER TT'!$AB$1:$AB$5905)</f>
        <v>0</v>
      </c>
      <c r="AD292" s="381">
        <f>SUMIF('MASTER TT'!$I$1:$I$5905,$A$1:$A$721,'MASTER TT'!$P$1:$P$5905)</f>
        <v>0</v>
      </c>
      <c r="AE292" s="381">
        <f t="shared" si="2"/>
        <v>0</v>
      </c>
      <c r="AF292" s="382" t="e">
        <f t="shared" si="16"/>
        <v>#REF!</v>
      </c>
      <c r="AG292" s="383"/>
    </row>
    <row r="293" spans="1:33" ht="14.25" customHeight="1">
      <c r="A293" s="374" t="s">
        <v>3834</v>
      </c>
      <c r="B293" s="375" t="str">
        <f>VLOOKUP($A$2:$A$1749,'ENTER STAFF #S HERE'!$A$1:$B$5073,2,FALSE)</f>
        <v>C0238</v>
      </c>
      <c r="C293" s="374" t="s">
        <v>6586</v>
      </c>
      <c r="D293" s="374" t="s">
        <v>6591</v>
      </c>
      <c r="E293" s="384" t="s">
        <v>5640</v>
      </c>
      <c r="F293" s="384" t="s">
        <v>6626</v>
      </c>
      <c r="G293" s="374" t="s">
        <v>5663</v>
      </c>
      <c r="H293" s="377">
        <f t="shared" si="0"/>
        <v>48</v>
      </c>
      <c r="I293" s="378" t="e">
        <f>SUMIFS('MASTER TT'!$J$2:$J$11126,'MASTER TT'!$I$2:$I$1126,A293:A18669,'MASTER TT'!$L$2:$L$11126,"&gt;0",'MASTER TT'!$AM$2:$AM$11126,"JAN-APRIL 2026")</f>
        <v>#VALUE!</v>
      </c>
      <c r="J293" s="378">
        <f>SUMIFS('MASTER TT'!$J$2:$J$11126,'MASTER TT'!$I$2:$I$11126,A293:A10333,'MASTER TT'!$L$2:$L$11126,"&gt;0",'MASTER TT'!$AM$2:$AM$11126,"MAY-AUG 2025")</f>
        <v>0</v>
      </c>
      <c r="K293" s="378">
        <f>SUMIFS('MASTER TT'!$J$2:$J$11126,'MASTER TT'!$I$2:$I$11126,A293:A10333,'MASTER TT'!$L$2:$L$11126,"&gt;0",'MASTER TT'!$AM$2:$AM$11126,"SEP-DEC 2025")</f>
        <v>0</v>
      </c>
      <c r="L293" s="378" t="e">
        <f t="shared" si="1"/>
        <v>#VALUE!</v>
      </c>
      <c r="M293" s="379">
        <f>SUMIFS('MASTER TT'!$J$2:$J$1126,'MASTER TT'!$I$2:$I$1126,A293:A10334,'MASTER TT'!$L$2:$L$1126,"&gt;0",'MASTER TT'!$AM$2:$AM$1126,"JAN-APRIL 2025",'MASTER TT'!$AC$2:$AC$1126,"SOT")</f>
        <v>0</v>
      </c>
      <c r="N293" s="379">
        <f>SUMIFS('MASTER TT'!$J$2:$J$1126,'MASTER TT'!$I$2:$I$1126,A293:A10334,'MASTER TT'!$L$2:$L$1126,"&gt;0",'MASTER TT'!$AM$2:$AM$1126,"JAN-APRIL 2025",'MASTER TT'!$AC$2:$AC$1126,"SOB")</f>
        <v>0</v>
      </c>
      <c r="O293" s="379">
        <f>SUMIFS('MASTER TT'!$J$2:$J$1126,'MASTER TT'!$I$2:$I$1126,A293:A10334,'MASTER TT'!$L$2:$L$1126,"&gt;0",'MASTER TT'!$AM$2:$AM$1126,"JAN-APRIL 2025",'MASTER TT'!$AC$2:$AC$1126,"SEASS")</f>
        <v>0</v>
      </c>
      <c r="P293" s="379">
        <f>SUMIFS('MASTER TT'!$J$2:$J$1126,'MASTER TT'!$I$2:$I$1126,A293:A10334,'MASTER TT'!$L$2:$L$1126,"&gt;0",'MASTER TT'!$AM$2:$AM$1126,"JAN-APRIL 2025",'MASTER TT'!$AC$2:$AC$1126,"PTTI")</f>
        <v>0</v>
      </c>
      <c r="Q293" s="381">
        <f>SUMIF('MASTER TT'!$I$1:$I$5897,$A$1:$A$721,'MASTER TT'!$O$1:$O$5897)</f>
        <v>0</v>
      </c>
      <c r="R293" s="381">
        <f>SUMIF('MASTER TT'!$I$1:$I$5897,$A$1:$A$721,'MASTER TT'!$N$1:$N$5897)</f>
        <v>0</v>
      </c>
      <c r="S293" s="381">
        <f>SUMIF('MASTER TT'!$I$1:$I$5897,$A$1:$A$721,'MASTER TT'!$Q$1:$Q$5897)</f>
        <v>0</v>
      </c>
      <c r="T293" s="381">
        <f>SUMIF('MASTER TT'!$I$1:$I$5897,$A$1:$A$721,'MASTER TT'!$S$1:$S$5897)</f>
        <v>0</v>
      </c>
      <c r="U293" s="381">
        <f>SUMIF('MASTER TT'!$I$1:$I$5897,$A$1:$A$721,'MASTER TT'!$R$1:$R$5897)</f>
        <v>0</v>
      </c>
      <c r="V293" s="381">
        <f>SUMIF('MASTER TT'!$I$1:$I$5897,$A$1:$A$721,'MASTER TT'!$T$1:$T$5897)</f>
        <v>0</v>
      </c>
      <c r="W293" s="381">
        <f>SUMIF('MASTER TT'!$I$1:$I$5897,$A$1:$A$721,'MASTER TT'!$U$1:$U$5897)</f>
        <v>0</v>
      </c>
      <c r="X293" s="381">
        <f>SUMIF('MASTER TT'!$I$1:$I$5897,$A$1:$A$721,'MASTER TT'!$W$1:$W$5897)</f>
        <v>0</v>
      </c>
      <c r="Y293" s="381">
        <f>SUMIF('MASTER TT'!$I$1:$I$5897,$A$1:$A$721,'MASTER TT'!$X$1:$X$5897)</f>
        <v>0</v>
      </c>
      <c r="Z293" s="381">
        <f>SUMIF('MASTER TT'!$I$1:$I$5897,$A$1:$A$721,'MASTER TT'!$Y$1:$Y$5897)</f>
        <v>0</v>
      </c>
      <c r="AA293" s="381">
        <f>SUMIF('MASTER TT'!$I$1:$I$5897,$A$1:$A$721,'MASTER TT'!$Z$1:$Z$5897)</f>
        <v>0</v>
      </c>
      <c r="AB293" s="381">
        <f>SUMIF('MASTER TT'!$I$1:$I$5905,$A$1:$A$721,'MASTER TT'!$V$1:$V$5905)</f>
        <v>0</v>
      </c>
      <c r="AC293" s="381">
        <f>SUMIF('MASTER TT'!$I$1:$I$5905,$A$1:$A$721,'MASTER TT'!$AB$1:$AB$5905)</f>
        <v>0</v>
      </c>
      <c r="AD293" s="381">
        <f>SUMIF('MASTER TT'!$I$1:$I$5905,$A$1:$A$721,'MASTER TT'!$P$1:$P$5905)</f>
        <v>0</v>
      </c>
      <c r="AE293" s="381">
        <f t="shared" si="2"/>
        <v>0</v>
      </c>
      <c r="AF293" s="382" t="e">
        <f t="shared" si="16"/>
        <v>#REF!</v>
      </c>
      <c r="AG293" s="383"/>
    </row>
    <row r="294" spans="1:33" ht="14.25" customHeight="1">
      <c r="A294" s="374" t="s">
        <v>3579</v>
      </c>
      <c r="B294" s="375" t="str">
        <f>VLOOKUP($A$2:$A$1749,'ENTER STAFF #S HERE'!$A$1:$B$5073,2,FALSE)</f>
        <v>C1431</v>
      </c>
      <c r="C294" s="374" t="s">
        <v>6586</v>
      </c>
      <c r="D294" s="374" t="s">
        <v>6591</v>
      </c>
      <c r="E294" s="374" t="s">
        <v>6598</v>
      </c>
      <c r="F294" s="374" t="s">
        <v>6611</v>
      </c>
      <c r="G294" s="374" t="s">
        <v>5663</v>
      </c>
      <c r="H294" s="377">
        <f t="shared" si="0"/>
        <v>48</v>
      </c>
      <c r="I294" s="378" t="e">
        <f>SUMIFS('MASTER TT'!$J$2:$J$11126,'MASTER TT'!$I$2:$I$1126,A294:A18670,'MASTER TT'!$L$2:$L$11126,"&gt;0",'MASTER TT'!$AM$2:$AM$11126,"JAN-APRIL 2026")</f>
        <v>#VALUE!</v>
      </c>
      <c r="J294" s="378">
        <f>SUMIFS('MASTER TT'!$J$2:$J$11126,'MASTER TT'!$I$2:$I$11126,A294:A10334,'MASTER TT'!$L$2:$L$11126,"&gt;0",'MASTER TT'!$AM$2:$AM$11126,"MAY-AUG 2025")</f>
        <v>0</v>
      </c>
      <c r="K294" s="378">
        <f>SUMIFS('MASTER TT'!$J$2:$J$11126,'MASTER TT'!$I$2:$I$11126,A294:A10334,'MASTER TT'!$L$2:$L$11126,"&gt;0",'MASTER TT'!$AM$2:$AM$11126,"SEP-DEC 2025")</f>
        <v>0</v>
      </c>
      <c r="L294" s="378" t="e">
        <f t="shared" si="1"/>
        <v>#VALUE!</v>
      </c>
      <c r="M294" s="379">
        <f>SUMIFS('MASTER TT'!$J$2:$J$1126,'MASTER TT'!$I$2:$I$1126,A294:A10335,'MASTER TT'!$L$2:$L$1126,"&gt;0",'MASTER TT'!$AM$2:$AM$1126,"JAN-APRIL 2025",'MASTER TT'!$AC$2:$AC$1126,"SOT")</f>
        <v>0</v>
      </c>
      <c r="N294" s="379">
        <f>SUMIFS('MASTER TT'!$J$2:$J$1126,'MASTER TT'!$I$2:$I$1126,A294:A10335,'MASTER TT'!$L$2:$L$1126,"&gt;0",'MASTER TT'!$AM$2:$AM$1126,"JAN-APRIL 2025",'MASTER TT'!$AC$2:$AC$1126,"SOB")</f>
        <v>0</v>
      </c>
      <c r="O294" s="379">
        <f>SUMIFS('MASTER TT'!$J$2:$J$1126,'MASTER TT'!$I$2:$I$1126,A294:A10335,'MASTER TT'!$L$2:$L$1126,"&gt;0",'MASTER TT'!$AM$2:$AM$1126,"JAN-APRIL 2025",'MASTER TT'!$AC$2:$AC$1126,"SEASS")</f>
        <v>0</v>
      </c>
      <c r="P294" s="379">
        <f>SUMIFS('MASTER TT'!$J$2:$J$1126,'MASTER TT'!$I$2:$I$1126,A294:A10335,'MASTER TT'!$L$2:$L$1126,"&gt;0",'MASTER TT'!$AM$2:$AM$1126,"JAN-APRIL 2025",'MASTER TT'!$AC$2:$AC$1126,"PTTI")</f>
        <v>0</v>
      </c>
      <c r="Q294" s="381">
        <f>SUMIF('MASTER TT'!$I$1:$I$5897,$A$1:$A$721,'MASTER TT'!$O$1:$O$5897)</f>
        <v>0</v>
      </c>
      <c r="R294" s="381">
        <f>SUMIF('MASTER TT'!$I$1:$I$5897,$A$1:$A$721,'MASTER TT'!$N$1:$N$5897)</f>
        <v>0</v>
      </c>
      <c r="S294" s="381">
        <f>SUMIF('MASTER TT'!$I$1:$I$5897,$A$1:$A$721,'MASTER TT'!$Q$1:$Q$5897)</f>
        <v>0</v>
      </c>
      <c r="T294" s="381">
        <f>SUMIF('MASTER TT'!$I$1:$I$5897,$A$1:$A$721,'MASTER TT'!$S$1:$S$5897)</f>
        <v>0</v>
      </c>
      <c r="U294" s="381">
        <f>SUMIF('MASTER TT'!$I$1:$I$5897,$A$1:$A$721,'MASTER TT'!$R$1:$R$5897)</f>
        <v>0</v>
      </c>
      <c r="V294" s="381">
        <f>SUMIF('MASTER TT'!$I$1:$I$5897,$A$1:$A$721,'MASTER TT'!$T$1:$T$5897)</f>
        <v>0</v>
      </c>
      <c r="W294" s="381">
        <f>SUMIF('MASTER TT'!$I$1:$I$5897,$A$1:$A$721,'MASTER TT'!$U$1:$U$5897)</f>
        <v>0</v>
      </c>
      <c r="X294" s="381">
        <f>SUMIF('MASTER TT'!$I$1:$I$5897,$A$1:$A$721,'MASTER TT'!$W$1:$W$5897)</f>
        <v>0</v>
      </c>
      <c r="Y294" s="381">
        <f>SUMIF('MASTER TT'!$I$1:$I$5897,$A$1:$A$721,'MASTER TT'!$X$1:$X$5897)</f>
        <v>0</v>
      </c>
      <c r="Z294" s="381">
        <f>SUMIF('MASTER TT'!$I$1:$I$5897,$A$1:$A$721,'MASTER TT'!$Y$1:$Y$5897)</f>
        <v>0</v>
      </c>
      <c r="AA294" s="381">
        <f>SUMIF('MASTER TT'!$I$1:$I$5897,$A$1:$A$721,'MASTER TT'!$Z$1:$Z$5897)</f>
        <v>0</v>
      </c>
      <c r="AB294" s="381">
        <f>SUMIF('MASTER TT'!$I$1:$I$5905,$A$1:$A$721,'MASTER TT'!$V$1:$V$5905)</f>
        <v>0</v>
      </c>
      <c r="AC294" s="381">
        <f>SUMIF('MASTER TT'!$I$1:$I$5905,$A$1:$A$721,'MASTER TT'!$AB$1:$AB$5905)</f>
        <v>0</v>
      </c>
      <c r="AD294" s="381">
        <f>SUMIF('MASTER TT'!$I$1:$I$5905,$A$1:$A$721,'MASTER TT'!$P$1:$P$5905)</f>
        <v>0</v>
      </c>
      <c r="AE294" s="381">
        <f t="shared" si="2"/>
        <v>0</v>
      </c>
      <c r="AF294" s="382" t="e">
        <f t="shared" si="16"/>
        <v>#REF!</v>
      </c>
      <c r="AG294" s="383"/>
    </row>
    <row r="295" spans="1:33" ht="14.25" customHeight="1">
      <c r="A295" s="374" t="s">
        <v>6651</v>
      </c>
      <c r="B295" s="375" t="e">
        <f>VLOOKUP($A$2:$A$1749,'ENTER STAFF #S HERE'!$A$1:$B$5073,2,FALSE)</f>
        <v>#N/A</v>
      </c>
      <c r="C295" s="374" t="s">
        <v>6586</v>
      </c>
      <c r="D295" s="374" t="s">
        <v>6597</v>
      </c>
      <c r="E295" s="384" t="s">
        <v>6072</v>
      </c>
      <c r="F295" s="388"/>
      <c r="G295" s="374" t="s">
        <v>5663</v>
      </c>
      <c r="H295" s="377">
        <f t="shared" si="0"/>
        <v>48</v>
      </c>
      <c r="I295" s="378" t="e">
        <f>SUMIFS('MASTER TT'!$J$2:$J$11126,'MASTER TT'!$I$2:$I$1126,A295:A18671,'MASTER TT'!$L$2:$L$11126,"&gt;0",'MASTER TT'!$AM$2:$AM$11126,"JAN-APRIL 2026")</f>
        <v>#VALUE!</v>
      </c>
      <c r="J295" s="378">
        <f>SUMIFS('MASTER TT'!$J$2:$J$11126,'MASTER TT'!$I$2:$I$11126,A295:A10335,'MASTER TT'!$L$2:$L$11126,"&gt;0",'MASTER TT'!$AM$2:$AM$11126,"MAY-AUG 2025")</f>
        <v>0</v>
      </c>
      <c r="K295" s="378">
        <f>SUMIFS('MASTER TT'!$J$2:$J$11126,'MASTER TT'!$I$2:$I$11126,A295:A10335,'MASTER TT'!$L$2:$L$11126,"&gt;0",'MASTER TT'!$AM$2:$AM$11126,"SEP-DEC 2025")</f>
        <v>0</v>
      </c>
      <c r="L295" s="378" t="e">
        <f t="shared" si="1"/>
        <v>#VALUE!</v>
      </c>
      <c r="M295" s="379">
        <f>SUMIFS('MASTER TT'!$J$2:$J$1126,'MASTER TT'!$I$2:$I$1126,A295:A10336,'MASTER TT'!$L$2:$L$1126,"&gt;0",'MASTER TT'!$AM$2:$AM$1126,"JAN-APRIL 2025",'MASTER TT'!$AC$2:$AC$1126,"SOT")</f>
        <v>0</v>
      </c>
      <c r="N295" s="379">
        <f>SUMIFS('MASTER TT'!$J$2:$J$1126,'MASTER TT'!$I$2:$I$1126,A295:A10336,'MASTER TT'!$L$2:$L$1126,"&gt;0",'MASTER TT'!$AM$2:$AM$1126,"JAN-APRIL 2025",'MASTER TT'!$AC$2:$AC$1126,"SOB")</f>
        <v>0</v>
      </c>
      <c r="O295" s="379">
        <f>SUMIFS('MASTER TT'!$J$2:$J$1126,'MASTER TT'!$I$2:$I$1126,A295:A10336,'MASTER TT'!$L$2:$L$1126,"&gt;0",'MASTER TT'!$AM$2:$AM$1126,"JAN-APRIL 2025",'MASTER TT'!$AC$2:$AC$1126,"SEASS")</f>
        <v>0</v>
      </c>
      <c r="P295" s="379">
        <f>SUMIFS('MASTER TT'!$J$2:$J$1126,'MASTER TT'!$I$2:$I$1126,A295:A10336,'MASTER TT'!$L$2:$L$1126,"&gt;0",'MASTER TT'!$AM$2:$AM$1126,"JAN-APRIL 2025",'MASTER TT'!$AC$2:$AC$1126,"PTTI")</f>
        <v>0</v>
      </c>
      <c r="Q295" s="381">
        <f>SUMIF('MASTER TT'!$I$1:$I$5897,$A$1:$A$721,'MASTER TT'!$O$1:$O$5897)</f>
        <v>0</v>
      </c>
      <c r="R295" s="381">
        <f>SUMIF('MASTER TT'!$I$1:$I$5897,$A$1:$A$721,'MASTER TT'!$N$1:$N$5897)</f>
        <v>0</v>
      </c>
      <c r="S295" s="381">
        <f>SUMIF('MASTER TT'!$I$1:$I$5897,$A$1:$A$721,'MASTER TT'!$Q$1:$Q$5897)</f>
        <v>0</v>
      </c>
      <c r="T295" s="381">
        <f>SUMIF('MASTER TT'!$I$1:$I$5897,$A$1:$A$721,'MASTER TT'!$S$1:$S$5897)</f>
        <v>0</v>
      </c>
      <c r="U295" s="381">
        <f>SUMIF('MASTER TT'!$I$1:$I$5897,$A$1:$A$721,'MASTER TT'!$R$1:$R$5897)</f>
        <v>0</v>
      </c>
      <c r="V295" s="381">
        <f>SUMIF('MASTER TT'!$I$1:$I$5897,$A$1:$A$721,'MASTER TT'!$T$1:$T$5897)</f>
        <v>0</v>
      </c>
      <c r="W295" s="381">
        <f>SUMIF('MASTER TT'!$I$1:$I$5897,$A$1:$A$721,'MASTER TT'!$U$1:$U$5897)</f>
        <v>0</v>
      </c>
      <c r="X295" s="381">
        <f>SUMIF('MASTER TT'!$I$1:$I$5897,$A$1:$A$721,'MASTER TT'!$W$1:$W$5897)</f>
        <v>0</v>
      </c>
      <c r="Y295" s="381">
        <f>SUMIF('MASTER TT'!$I$1:$I$5897,$A$1:$A$721,'MASTER TT'!$X$1:$X$5897)</f>
        <v>0</v>
      </c>
      <c r="Z295" s="381">
        <f>SUMIF('MASTER TT'!$I$1:$I$5897,$A$1:$A$721,'MASTER TT'!$Y$1:$Y$5897)</f>
        <v>0</v>
      </c>
      <c r="AA295" s="381">
        <f>SUMIF('MASTER TT'!$I$1:$I$5897,$A$1:$A$721,'MASTER TT'!$Z$1:$Z$5897)</f>
        <v>0</v>
      </c>
      <c r="AB295" s="381">
        <f>SUMIF('MASTER TT'!$I$1:$I$5905,$A$1:$A$721,'MASTER TT'!$V$1:$V$5905)</f>
        <v>0</v>
      </c>
      <c r="AC295" s="381">
        <f>SUMIF('MASTER TT'!$I$1:$I$5905,$A$1:$A$721,'MASTER TT'!$AB$1:$AB$5905)</f>
        <v>0</v>
      </c>
      <c r="AD295" s="381">
        <f>SUMIF('MASTER TT'!$I$1:$I$5905,$A$1:$A$721,'MASTER TT'!$P$1:$P$5905)</f>
        <v>0</v>
      </c>
      <c r="AE295" s="381">
        <f t="shared" si="2"/>
        <v>0</v>
      </c>
      <c r="AF295" s="382" t="e">
        <f t="shared" si="16"/>
        <v>#REF!</v>
      </c>
      <c r="AG295" s="383"/>
    </row>
    <row r="296" spans="1:33" ht="14.25" customHeight="1">
      <c r="A296" s="374" t="s">
        <v>3414</v>
      </c>
      <c r="B296" s="375" t="str">
        <f>VLOOKUP($A$2:$A$1749,'ENTER STAFF #S HERE'!$A$1:$B$5073,2,FALSE)</f>
        <v>C0840</v>
      </c>
      <c r="C296" s="374" t="s">
        <v>6586</v>
      </c>
      <c r="D296" s="374" t="s">
        <v>6591</v>
      </c>
      <c r="E296" s="384" t="s">
        <v>5640</v>
      </c>
      <c r="F296" s="384" t="s">
        <v>6626</v>
      </c>
      <c r="G296" s="374" t="s">
        <v>5663</v>
      </c>
      <c r="H296" s="377">
        <f t="shared" si="0"/>
        <v>48</v>
      </c>
      <c r="I296" s="378" t="e">
        <f>SUMIFS('MASTER TT'!$J$2:$J$11126,'MASTER TT'!$I$2:$I$1126,A296:A18672,'MASTER TT'!$L$2:$L$11126,"&gt;0",'MASTER TT'!$AM$2:$AM$11126,"JAN-APRIL 2026")</f>
        <v>#VALUE!</v>
      </c>
      <c r="J296" s="378">
        <f>SUMIFS('MASTER TT'!$J$2:$J$11126,'MASTER TT'!$I$2:$I$11126,A296:A10336,'MASTER TT'!$L$2:$L$11126,"&gt;0",'MASTER TT'!$AM$2:$AM$11126,"MAY-AUG 2025")</f>
        <v>0</v>
      </c>
      <c r="K296" s="378">
        <f>SUMIFS('MASTER TT'!$J$2:$J$11126,'MASTER TT'!$I$2:$I$11126,A296:A10336,'MASTER TT'!$L$2:$L$11126,"&gt;0",'MASTER TT'!$AM$2:$AM$11126,"SEP-DEC 2025")</f>
        <v>0</v>
      </c>
      <c r="L296" s="378" t="e">
        <f t="shared" si="1"/>
        <v>#VALUE!</v>
      </c>
      <c r="M296" s="379">
        <f>SUMIFS('MASTER TT'!$J$2:$J$1126,'MASTER TT'!$I$2:$I$1126,A296:A10337,'MASTER TT'!$L$2:$L$1126,"&gt;0",'MASTER TT'!$AM$2:$AM$1126,"JAN-APRIL 2025",'MASTER TT'!$AC$2:$AC$1126,"SOT")</f>
        <v>0</v>
      </c>
      <c r="N296" s="379">
        <f>SUMIFS('MASTER TT'!$J$2:$J$1126,'MASTER TT'!$I$2:$I$1126,A296:A10337,'MASTER TT'!$L$2:$L$1126,"&gt;0",'MASTER TT'!$AM$2:$AM$1126,"JAN-APRIL 2025",'MASTER TT'!$AC$2:$AC$1126,"SOB")</f>
        <v>0</v>
      </c>
      <c r="O296" s="379">
        <f>SUMIFS('MASTER TT'!$J$2:$J$1126,'MASTER TT'!$I$2:$I$1126,A296:A10337,'MASTER TT'!$L$2:$L$1126,"&gt;0",'MASTER TT'!$AM$2:$AM$1126,"JAN-APRIL 2025",'MASTER TT'!$AC$2:$AC$1126,"SEASS")</f>
        <v>0</v>
      </c>
      <c r="P296" s="379">
        <f>SUMIFS('MASTER TT'!$J$2:$J$1126,'MASTER TT'!$I$2:$I$1126,A296:A10337,'MASTER TT'!$L$2:$L$1126,"&gt;0",'MASTER TT'!$AM$2:$AM$1126,"JAN-APRIL 2025",'MASTER TT'!$AC$2:$AC$1126,"PTTI")</f>
        <v>0</v>
      </c>
      <c r="Q296" s="381">
        <f>SUMIF('MASTER TT'!$I$1:$I$5897,$A$1:$A$721,'MASTER TT'!$O$1:$O$5897)</f>
        <v>0</v>
      </c>
      <c r="R296" s="381">
        <f>SUMIF('MASTER TT'!$I$1:$I$5897,$A$1:$A$721,'MASTER TT'!$N$1:$N$5897)</f>
        <v>0</v>
      </c>
      <c r="S296" s="381">
        <f>SUMIF('MASTER TT'!$I$1:$I$5897,$A$1:$A$721,'MASTER TT'!$Q$1:$Q$5897)</f>
        <v>0</v>
      </c>
      <c r="T296" s="381">
        <f>SUMIF('MASTER TT'!$I$1:$I$5897,$A$1:$A$721,'MASTER TT'!$S$1:$S$5897)</f>
        <v>0</v>
      </c>
      <c r="U296" s="381">
        <f>SUMIF('MASTER TT'!$I$1:$I$5897,$A$1:$A$721,'MASTER TT'!$R$1:$R$5897)</f>
        <v>0</v>
      </c>
      <c r="V296" s="381">
        <f>SUMIF('MASTER TT'!$I$1:$I$5897,$A$1:$A$721,'MASTER TT'!$T$1:$T$5897)</f>
        <v>0</v>
      </c>
      <c r="W296" s="381">
        <f>SUMIF('MASTER TT'!$I$1:$I$5897,$A$1:$A$721,'MASTER TT'!$U$1:$U$5897)</f>
        <v>0</v>
      </c>
      <c r="X296" s="381">
        <f>SUMIF('MASTER TT'!$I$1:$I$5897,$A$1:$A$721,'MASTER TT'!$W$1:$W$5897)</f>
        <v>0</v>
      </c>
      <c r="Y296" s="381">
        <f>SUMIF('MASTER TT'!$I$1:$I$5897,$A$1:$A$721,'MASTER TT'!$X$1:$X$5897)</f>
        <v>0</v>
      </c>
      <c r="Z296" s="381">
        <f>SUMIF('MASTER TT'!$I$1:$I$5897,$A$1:$A$721,'MASTER TT'!$Y$1:$Y$5897)</f>
        <v>0</v>
      </c>
      <c r="AA296" s="381">
        <f>SUMIF('MASTER TT'!$I$1:$I$5897,$A$1:$A$721,'MASTER TT'!$Z$1:$Z$5897)</f>
        <v>0</v>
      </c>
      <c r="AB296" s="381">
        <f>SUMIF('MASTER TT'!$I$1:$I$5905,$A$1:$A$721,'MASTER TT'!$V$1:$V$5905)</f>
        <v>0</v>
      </c>
      <c r="AC296" s="381">
        <f>SUMIF('MASTER TT'!$I$1:$I$5905,$A$1:$A$721,'MASTER TT'!$AB$1:$AB$5905)</f>
        <v>0</v>
      </c>
      <c r="AD296" s="381">
        <f>SUMIF('MASTER TT'!$I$1:$I$5905,$A$1:$A$721,'MASTER TT'!$P$1:$P$5905)</f>
        <v>0</v>
      </c>
      <c r="AE296" s="381">
        <f t="shared" si="2"/>
        <v>0</v>
      </c>
      <c r="AF296" s="382" t="e">
        <f t="shared" si="16"/>
        <v>#REF!</v>
      </c>
      <c r="AG296" s="383"/>
    </row>
    <row r="297" spans="1:33" ht="14.25" customHeight="1">
      <c r="A297" s="374" t="s">
        <v>3396</v>
      </c>
      <c r="B297" s="375" t="str">
        <f>VLOOKUP($A$2:$A$1749,'ENTER STAFF #S HERE'!$A$1:$B$5073,2,FALSE)</f>
        <v>C1143</v>
      </c>
      <c r="C297" s="374" t="s">
        <v>6586</v>
      </c>
      <c r="D297" s="374" t="s">
        <v>6591</v>
      </c>
      <c r="E297" s="374" t="s">
        <v>5640</v>
      </c>
      <c r="F297" s="384" t="s">
        <v>6652</v>
      </c>
      <c r="G297" s="374" t="s">
        <v>5663</v>
      </c>
      <c r="H297" s="377">
        <f t="shared" si="0"/>
        <v>48</v>
      </c>
      <c r="I297" s="378" t="e">
        <f>SUMIFS('MASTER TT'!$J$2:$J$11126,'MASTER TT'!$I$2:$I$1126,A297:A18673,'MASTER TT'!$L$2:$L$11126,"&gt;0",'MASTER TT'!$AM$2:$AM$11126,"JAN-APRIL 2026")</f>
        <v>#VALUE!</v>
      </c>
      <c r="J297" s="378">
        <f>SUMIFS('MASTER TT'!$J$2:$J$11126,'MASTER TT'!$I$2:$I$11126,A297:A10337,'MASTER TT'!$L$2:$L$11126,"&gt;0",'MASTER TT'!$AM$2:$AM$11126,"MAY-AUG 2025")</f>
        <v>0</v>
      </c>
      <c r="K297" s="378">
        <f>SUMIFS('MASTER TT'!$J$2:$J$11126,'MASTER TT'!$I$2:$I$11126,A297:A10337,'MASTER TT'!$L$2:$L$11126,"&gt;0",'MASTER TT'!$AM$2:$AM$11126,"SEP-DEC 2025")</f>
        <v>0</v>
      </c>
      <c r="L297" s="378" t="e">
        <f t="shared" si="1"/>
        <v>#VALUE!</v>
      </c>
      <c r="M297" s="379">
        <f>SUMIFS('MASTER TT'!$J$2:$J$1126,'MASTER TT'!$I$2:$I$1126,A297:A10338,'MASTER TT'!$L$2:$L$1126,"&gt;0",'MASTER TT'!$AM$2:$AM$1126,"JAN-APRIL 2025",'MASTER TT'!$AC$2:$AC$1126,"SOT")</f>
        <v>0</v>
      </c>
      <c r="N297" s="379">
        <f>SUMIFS('MASTER TT'!$J$2:$J$1126,'MASTER TT'!$I$2:$I$1126,A297:A10338,'MASTER TT'!$L$2:$L$1126,"&gt;0",'MASTER TT'!$AM$2:$AM$1126,"JAN-APRIL 2025",'MASTER TT'!$AC$2:$AC$1126,"SOB")</f>
        <v>0</v>
      </c>
      <c r="O297" s="379">
        <f>SUMIFS('MASTER TT'!$J$2:$J$1126,'MASTER TT'!$I$2:$I$1126,A297:A10338,'MASTER TT'!$L$2:$L$1126,"&gt;0",'MASTER TT'!$AM$2:$AM$1126,"JAN-APRIL 2025",'MASTER TT'!$AC$2:$AC$1126,"SEASS")</f>
        <v>0</v>
      </c>
      <c r="P297" s="379">
        <f>SUMIFS('MASTER TT'!$J$2:$J$1126,'MASTER TT'!$I$2:$I$1126,A297:A10338,'MASTER TT'!$L$2:$L$1126,"&gt;0",'MASTER TT'!$AM$2:$AM$1126,"JAN-APRIL 2025",'MASTER TT'!$AC$2:$AC$1126,"PTTI")</f>
        <v>0</v>
      </c>
      <c r="Q297" s="381">
        <f>SUMIF('MASTER TT'!$I$1:$I$5897,$A$1:$A$721,'MASTER TT'!$O$1:$O$5897)</f>
        <v>0</v>
      </c>
      <c r="R297" s="381">
        <f>SUMIF('MASTER TT'!$I$1:$I$5897,$A$1:$A$721,'MASTER TT'!$N$1:$N$5897)</f>
        <v>0</v>
      </c>
      <c r="S297" s="381">
        <f>SUMIF('MASTER TT'!$I$1:$I$5897,$A$1:$A$721,'MASTER TT'!$Q$1:$Q$5897)</f>
        <v>0</v>
      </c>
      <c r="T297" s="381">
        <f>SUMIF('MASTER TT'!$I$1:$I$5897,$A$1:$A$721,'MASTER TT'!$S$1:$S$5897)</f>
        <v>0</v>
      </c>
      <c r="U297" s="381">
        <f>SUMIF('MASTER TT'!$I$1:$I$5897,$A$1:$A$721,'MASTER TT'!$R$1:$R$5897)</f>
        <v>0</v>
      </c>
      <c r="V297" s="381">
        <f>SUMIF('MASTER TT'!$I$1:$I$5897,$A$1:$A$721,'MASTER TT'!$T$1:$T$5897)</f>
        <v>0</v>
      </c>
      <c r="W297" s="381">
        <f>SUMIF('MASTER TT'!$I$1:$I$5897,$A$1:$A$721,'MASTER TT'!$U$1:$U$5897)</f>
        <v>0</v>
      </c>
      <c r="X297" s="381">
        <f>SUMIF('MASTER TT'!$I$1:$I$5897,$A$1:$A$721,'MASTER TT'!$W$1:$W$5897)</f>
        <v>0</v>
      </c>
      <c r="Y297" s="381">
        <f>SUMIF('MASTER TT'!$I$1:$I$5897,$A$1:$A$721,'MASTER TT'!$X$1:$X$5897)</f>
        <v>0</v>
      </c>
      <c r="Z297" s="381">
        <f>SUMIF('MASTER TT'!$I$1:$I$5897,$A$1:$A$721,'MASTER TT'!$Y$1:$Y$5897)</f>
        <v>0</v>
      </c>
      <c r="AA297" s="381">
        <f>SUMIF('MASTER TT'!$I$1:$I$5897,$A$1:$A$721,'MASTER TT'!$Z$1:$Z$5897)</f>
        <v>0</v>
      </c>
      <c r="AB297" s="381">
        <f>SUMIF('MASTER TT'!$I$1:$I$5905,$A$1:$A$721,'MASTER TT'!$V$1:$V$5905)</f>
        <v>0</v>
      </c>
      <c r="AC297" s="381">
        <f>SUMIF('MASTER TT'!$I$1:$I$5905,$A$1:$A$721,'MASTER TT'!$AB$1:$AB$5905)</f>
        <v>0</v>
      </c>
      <c r="AD297" s="381">
        <f>SUMIF('MASTER TT'!$I$1:$I$5905,$A$1:$A$721,'MASTER TT'!$P$1:$P$5905)</f>
        <v>0</v>
      </c>
      <c r="AE297" s="381">
        <f t="shared" si="2"/>
        <v>0</v>
      </c>
      <c r="AF297" s="382" t="e">
        <f t="shared" si="16"/>
        <v>#REF!</v>
      </c>
      <c r="AG297" s="383"/>
    </row>
    <row r="298" spans="1:33" ht="14.25" customHeight="1">
      <c r="A298" s="374" t="s">
        <v>6653</v>
      </c>
      <c r="B298" s="375" t="e">
        <f>VLOOKUP($A$2:$A$1749,'ENTER STAFF #S HERE'!$A$1:$B$5073,2,FALSE)</f>
        <v>#N/A</v>
      </c>
      <c r="C298" s="374" t="s">
        <v>6583</v>
      </c>
      <c r="D298" s="374" t="s">
        <v>6587</v>
      </c>
      <c r="E298" s="374" t="s">
        <v>5680</v>
      </c>
      <c r="F298" s="384" t="s">
        <v>6589</v>
      </c>
      <c r="G298" s="374" t="s">
        <v>5663</v>
      </c>
      <c r="H298" s="377">
        <f t="shared" si="0"/>
        <v>48</v>
      </c>
      <c r="I298" s="378" t="e">
        <f>SUMIFS('MASTER TT'!$J$2:$J$11126,'MASTER TT'!$I$2:$I$1126,A298:A18674,'MASTER TT'!$L$2:$L$11126,"&gt;0",'MASTER TT'!$AM$2:$AM$11126,"JAN-APRIL 2026")</f>
        <v>#VALUE!</v>
      </c>
      <c r="J298" s="378">
        <f>SUMIFS('MASTER TT'!$J$2:$J$11126,'MASTER TT'!$I$2:$I$11126,A298:A10338,'MASTER TT'!$L$2:$L$11126,"&gt;0",'MASTER TT'!$AM$2:$AM$11126,"MAY-AUG 2025")</f>
        <v>0</v>
      </c>
      <c r="K298" s="378">
        <f>SUMIFS('MASTER TT'!$J$2:$J$11126,'MASTER TT'!$I$2:$I$11126,A298:A10338,'MASTER TT'!$L$2:$L$11126,"&gt;0",'MASTER TT'!$AM$2:$AM$11126,"SEP-DEC 2025")</f>
        <v>0</v>
      </c>
      <c r="L298" s="378" t="e">
        <f t="shared" si="1"/>
        <v>#VALUE!</v>
      </c>
      <c r="M298" s="379">
        <f>SUMIFS('MASTER TT'!$J$2:$J$1126,'MASTER TT'!$I$2:$I$1126,A298:A10339,'MASTER TT'!$L$2:$L$1126,"&gt;0",'MASTER TT'!$AM$2:$AM$1126,"JAN-APRIL 2025",'MASTER TT'!$AC$2:$AC$1126,"SOT")</f>
        <v>0</v>
      </c>
      <c r="N298" s="379">
        <f>SUMIFS('MASTER TT'!$J$2:$J$1126,'MASTER TT'!$I$2:$I$1126,A298:A10339,'MASTER TT'!$L$2:$L$1126,"&gt;0",'MASTER TT'!$AM$2:$AM$1126,"JAN-APRIL 2025",'MASTER TT'!$AC$2:$AC$1126,"SOB")</f>
        <v>0</v>
      </c>
      <c r="O298" s="379">
        <f>SUMIFS('MASTER TT'!$J$2:$J$1126,'MASTER TT'!$I$2:$I$1126,A298:A10339,'MASTER TT'!$L$2:$L$1126,"&gt;0",'MASTER TT'!$AM$2:$AM$1126,"JAN-APRIL 2025",'MASTER TT'!$AC$2:$AC$1126,"SEASS")</f>
        <v>0</v>
      </c>
      <c r="P298" s="379">
        <f>SUMIFS('MASTER TT'!$J$2:$J$1126,'MASTER TT'!$I$2:$I$1126,A298:A10339,'MASTER TT'!$L$2:$L$1126,"&gt;0",'MASTER TT'!$AM$2:$AM$1126,"JAN-APRIL 2025",'MASTER TT'!$AC$2:$AC$1126,"PTTI")</f>
        <v>0</v>
      </c>
      <c r="Q298" s="381">
        <f>SUMIF('MASTER TT'!$I$1:$I$5897,$A$1:$A$721,'MASTER TT'!$O$1:$O$5897)</f>
        <v>0</v>
      </c>
      <c r="R298" s="381">
        <f>SUMIF('MASTER TT'!$I$1:$I$5897,$A$1:$A$721,'MASTER TT'!$N$1:$N$5897)</f>
        <v>0</v>
      </c>
      <c r="S298" s="381">
        <f>SUMIF('MASTER TT'!$I$1:$I$5897,$A$1:$A$721,'MASTER TT'!$Q$1:$Q$5897)</f>
        <v>0</v>
      </c>
      <c r="T298" s="381">
        <f>SUMIF('MASTER TT'!$I$1:$I$5897,$A$1:$A$721,'MASTER TT'!$S$1:$S$5897)</f>
        <v>0</v>
      </c>
      <c r="U298" s="381">
        <f>SUMIF('MASTER TT'!$I$1:$I$5897,$A$1:$A$721,'MASTER TT'!$R$1:$R$5897)</f>
        <v>0</v>
      </c>
      <c r="V298" s="381">
        <f>SUMIF('MASTER TT'!$I$1:$I$5897,$A$1:$A$721,'MASTER TT'!$T$1:$T$5897)</f>
        <v>0</v>
      </c>
      <c r="W298" s="381">
        <f>SUMIF('MASTER TT'!$I$1:$I$5897,$A$1:$A$721,'MASTER TT'!$U$1:$U$5897)</f>
        <v>0</v>
      </c>
      <c r="X298" s="381">
        <f>SUMIF('MASTER TT'!$I$1:$I$5897,$A$1:$A$721,'MASTER TT'!$W$1:$W$5897)</f>
        <v>0</v>
      </c>
      <c r="Y298" s="381">
        <f>SUMIF('MASTER TT'!$I$1:$I$5897,$A$1:$A$721,'MASTER TT'!$X$1:$X$5897)</f>
        <v>0</v>
      </c>
      <c r="Z298" s="381">
        <f>SUMIF('MASTER TT'!$I$1:$I$5897,$A$1:$A$721,'MASTER TT'!$Y$1:$Y$5897)</f>
        <v>0</v>
      </c>
      <c r="AA298" s="381">
        <f>SUMIF('MASTER TT'!$I$1:$I$5897,$A$1:$A$721,'MASTER TT'!$Z$1:$Z$5897)</f>
        <v>0</v>
      </c>
      <c r="AB298" s="381">
        <f>SUMIF('MASTER TT'!$I$1:$I$5905,$A$1:$A$721,'MASTER TT'!$V$1:$V$5905)</f>
        <v>0</v>
      </c>
      <c r="AC298" s="381">
        <f>SUMIF('MASTER TT'!$I$1:$I$5905,$A$1:$A$721,'MASTER TT'!$AB$1:$AB$5905)</f>
        <v>0</v>
      </c>
      <c r="AD298" s="381">
        <f>SUMIF('MASTER TT'!$I$1:$I$5905,$A$1:$A$721,'MASTER TT'!$P$1:$P$5905)</f>
        <v>0</v>
      </c>
      <c r="AE298" s="381">
        <f t="shared" si="2"/>
        <v>0</v>
      </c>
      <c r="AF298" s="382" t="e">
        <f t="shared" si="16"/>
        <v>#REF!</v>
      </c>
      <c r="AG298" s="383"/>
    </row>
    <row r="299" spans="1:33" ht="14.25" customHeight="1">
      <c r="A299" s="374" t="s">
        <v>4404</v>
      </c>
      <c r="B299" s="375">
        <f>VLOOKUP($A$2:$A$1749,'ENTER STAFF #S HERE'!$A$1:$B$5073,2,FALSE)</f>
        <v>0</v>
      </c>
      <c r="C299" s="374" t="s">
        <v>6583</v>
      </c>
      <c r="D299" s="374" t="s">
        <v>460</v>
      </c>
      <c r="E299" s="388"/>
      <c r="F299" s="388"/>
      <c r="G299" s="374" t="s">
        <v>6585</v>
      </c>
      <c r="H299" s="377">
        <f t="shared" si="0"/>
        <v>90</v>
      </c>
      <c r="I299" s="378" t="e">
        <f>SUMIFS('MASTER TT'!$J$2:$J$11126,'MASTER TT'!$I$2:$I$1126,A299:A18675,'MASTER TT'!$L$2:$L$11126,"&gt;0",'MASTER TT'!$AM$2:$AM$11126,"JAN-APRIL 2026")</f>
        <v>#VALUE!</v>
      </c>
      <c r="J299" s="378">
        <f>SUMIFS('MASTER TT'!$J$2:$J$11126,'MASTER TT'!$I$2:$I$11126,A299:A10339,'MASTER TT'!$L$2:$L$11126,"&gt;0",'MASTER TT'!$AM$2:$AM$11126,"MAY-AUG 2025")</f>
        <v>0</v>
      </c>
      <c r="K299" s="378">
        <f>SUMIFS('MASTER TT'!$J$2:$J$11126,'MASTER TT'!$I$2:$I$11126,A299:A10339,'MASTER TT'!$L$2:$L$11126,"&gt;0",'MASTER TT'!$AM$2:$AM$11126,"SEP-DEC 2025")</f>
        <v>0</v>
      </c>
      <c r="L299" s="378" t="e">
        <f t="shared" si="1"/>
        <v>#VALUE!</v>
      </c>
      <c r="M299" s="379">
        <f>SUMIFS('MASTER TT'!$J$2:$J$1126,'MASTER TT'!$I$2:$I$1126,A299:A10340,'MASTER TT'!$L$2:$L$1126,"&gt;0",'MASTER TT'!$AM$2:$AM$1126,"JAN-APRIL 2025",'MASTER TT'!$AC$2:$AC$1126,"SOT")</f>
        <v>0</v>
      </c>
      <c r="N299" s="379">
        <f>SUMIFS('MASTER TT'!$J$2:$J$1126,'MASTER TT'!$I$2:$I$1126,A299:A10340,'MASTER TT'!$L$2:$L$1126,"&gt;0",'MASTER TT'!$AM$2:$AM$1126,"JAN-APRIL 2025",'MASTER TT'!$AC$2:$AC$1126,"SOB")</f>
        <v>0</v>
      </c>
      <c r="O299" s="379">
        <f>SUMIFS('MASTER TT'!$J$2:$J$1126,'MASTER TT'!$I$2:$I$1126,A299:A10340,'MASTER TT'!$L$2:$L$1126,"&gt;0",'MASTER TT'!$AM$2:$AM$1126,"JAN-APRIL 2025",'MASTER TT'!$AC$2:$AC$1126,"SEASS")</f>
        <v>0</v>
      </c>
      <c r="P299" s="379">
        <f>SUMIFS('MASTER TT'!$J$2:$J$1126,'MASTER TT'!$I$2:$I$1126,A299:A10340,'MASTER TT'!$L$2:$L$1126,"&gt;0",'MASTER TT'!$AM$2:$AM$1126,"JAN-APRIL 2025",'MASTER TT'!$AC$2:$AC$1126,"PTTI")</f>
        <v>0</v>
      </c>
      <c r="Q299" s="381">
        <f>SUMIF('MASTER TT'!$I$1:$I$5897,$A$1:$A$721,'MASTER TT'!$O$1:$O$5897)</f>
        <v>0</v>
      </c>
      <c r="R299" s="381">
        <f>SUMIF('MASTER TT'!$I$1:$I$5897,$A$1:$A$721,'MASTER TT'!$N$1:$N$5897)</f>
        <v>0</v>
      </c>
      <c r="S299" s="381">
        <f>SUMIF('MASTER TT'!$I$1:$I$5897,$A$1:$A$721,'MASTER TT'!$Q$1:$Q$5897)</f>
        <v>0</v>
      </c>
      <c r="T299" s="381">
        <f>SUMIF('MASTER TT'!$I$1:$I$5897,$A$1:$A$721,'MASTER TT'!$S$1:$S$5897)</f>
        <v>0</v>
      </c>
      <c r="U299" s="381">
        <f>SUMIF('MASTER TT'!$I$1:$I$5897,$A$1:$A$721,'MASTER TT'!$R$1:$R$5897)</f>
        <v>0</v>
      </c>
      <c r="V299" s="381">
        <f>SUMIF('MASTER TT'!$I$1:$I$5897,$A$1:$A$721,'MASTER TT'!$T$1:$T$5897)</f>
        <v>0</v>
      </c>
      <c r="W299" s="381">
        <f>SUMIF('MASTER TT'!$I$1:$I$5897,$A$1:$A$721,'MASTER TT'!$U$1:$U$5897)</f>
        <v>0</v>
      </c>
      <c r="X299" s="381">
        <f>SUMIF('MASTER TT'!$I$1:$I$5897,$A$1:$A$721,'MASTER TT'!$W$1:$W$5897)</f>
        <v>0</v>
      </c>
      <c r="Y299" s="381">
        <f>SUMIF('MASTER TT'!$I$1:$I$5897,$A$1:$A$721,'MASTER TT'!$X$1:$X$5897)</f>
        <v>0</v>
      </c>
      <c r="Z299" s="381">
        <f>SUMIF('MASTER TT'!$I$1:$I$5897,$A$1:$A$721,'MASTER TT'!$Y$1:$Y$5897)</f>
        <v>0</v>
      </c>
      <c r="AA299" s="381">
        <f>SUMIF('MASTER TT'!$I$1:$I$5897,$A$1:$A$721,'MASTER TT'!$Z$1:$Z$5897)</f>
        <v>0</v>
      </c>
      <c r="AB299" s="381">
        <f>SUMIF('MASTER TT'!$I$1:$I$5905,$A$1:$A$721,'MASTER TT'!$V$1:$V$5905)</f>
        <v>0</v>
      </c>
      <c r="AC299" s="381">
        <f>SUMIF('MASTER TT'!$I$1:$I$5905,$A$1:$A$721,'MASTER TT'!$AB$1:$AB$5905)</f>
        <v>0</v>
      </c>
      <c r="AD299" s="381">
        <f>SUMIF('MASTER TT'!$I$1:$I$5905,$A$1:$A$721,'MASTER TT'!$P$1:$P$5905)</f>
        <v>0</v>
      </c>
      <c r="AE299" s="381">
        <f t="shared" si="2"/>
        <v>0</v>
      </c>
      <c r="AF299" s="382" t="e">
        <f t="shared" si="16"/>
        <v>#REF!</v>
      </c>
      <c r="AG299" s="383"/>
    </row>
    <row r="300" spans="1:33" ht="14.25" customHeight="1">
      <c r="A300" s="374" t="s">
        <v>4068</v>
      </c>
      <c r="B300" s="375" t="str">
        <f>VLOOKUP($A$2:$A$1749,'ENTER STAFF #S HERE'!$A$1:$B$5073,2,FALSE)</f>
        <v>C1374</v>
      </c>
      <c r="C300" s="374" t="s">
        <v>6586</v>
      </c>
      <c r="D300" s="374" t="s">
        <v>460</v>
      </c>
      <c r="E300" s="388"/>
      <c r="F300" s="388"/>
      <c r="G300" s="374" t="s">
        <v>6585</v>
      </c>
      <c r="H300" s="377">
        <f t="shared" si="0"/>
        <v>90</v>
      </c>
      <c r="I300" s="378" t="e">
        <f>SUMIFS('MASTER TT'!$J$2:$J$11126,'MASTER TT'!$I$2:$I$1126,A300:A18676,'MASTER TT'!$L$2:$L$11126,"&gt;0",'MASTER TT'!$AM$2:$AM$11126,"JAN-APRIL 2026")</f>
        <v>#VALUE!</v>
      </c>
      <c r="J300" s="378">
        <f>SUMIFS('MASTER TT'!$J$2:$J$11126,'MASTER TT'!$I$2:$I$11126,A300:A10340,'MASTER TT'!$L$2:$L$11126,"&gt;0",'MASTER TT'!$AM$2:$AM$11126,"MAY-AUG 2025")</f>
        <v>0</v>
      </c>
      <c r="K300" s="378">
        <f>SUMIFS('MASTER TT'!$J$2:$J$11126,'MASTER TT'!$I$2:$I$11126,A300:A10340,'MASTER TT'!$L$2:$L$11126,"&gt;0",'MASTER TT'!$AM$2:$AM$11126,"SEP-DEC 2025")</f>
        <v>0</v>
      </c>
      <c r="L300" s="378" t="e">
        <f t="shared" si="1"/>
        <v>#VALUE!</v>
      </c>
      <c r="M300" s="379">
        <f>SUMIFS('MASTER TT'!$J$2:$J$1126,'MASTER TT'!$I$2:$I$1126,A300:A10341,'MASTER TT'!$L$2:$L$1126,"&gt;0",'MASTER TT'!$AM$2:$AM$1126,"JAN-APRIL 2025",'MASTER TT'!$AC$2:$AC$1126,"SOT")</f>
        <v>0</v>
      </c>
      <c r="N300" s="379">
        <f>SUMIFS('MASTER TT'!$J$2:$J$1126,'MASTER TT'!$I$2:$I$1126,A300:A10341,'MASTER TT'!$L$2:$L$1126,"&gt;0",'MASTER TT'!$AM$2:$AM$1126,"JAN-APRIL 2025",'MASTER TT'!$AC$2:$AC$1126,"SOB")</f>
        <v>0</v>
      </c>
      <c r="O300" s="379">
        <f>SUMIFS('MASTER TT'!$J$2:$J$1126,'MASTER TT'!$I$2:$I$1126,A300:A10341,'MASTER TT'!$L$2:$L$1126,"&gt;0",'MASTER TT'!$AM$2:$AM$1126,"JAN-APRIL 2025",'MASTER TT'!$AC$2:$AC$1126,"SEASS")</f>
        <v>0</v>
      </c>
      <c r="P300" s="379">
        <f>SUMIFS('MASTER TT'!$J$2:$J$1126,'MASTER TT'!$I$2:$I$1126,A300:A10341,'MASTER TT'!$L$2:$L$1126,"&gt;0",'MASTER TT'!$AM$2:$AM$1126,"JAN-APRIL 2025",'MASTER TT'!$AC$2:$AC$1126,"PTTI")</f>
        <v>0</v>
      </c>
      <c r="Q300" s="381">
        <f>SUMIF('MASTER TT'!$I$1:$I$5897,$A$1:$A$721,'MASTER TT'!$O$1:$O$5897)</f>
        <v>0</v>
      </c>
      <c r="R300" s="381">
        <f>SUMIF('MASTER TT'!$I$1:$I$5897,$A$1:$A$721,'MASTER TT'!$N$1:$N$5897)</f>
        <v>0</v>
      </c>
      <c r="S300" s="381">
        <f>SUMIF('MASTER TT'!$I$1:$I$5897,$A$1:$A$721,'MASTER TT'!$Q$1:$Q$5897)</f>
        <v>0</v>
      </c>
      <c r="T300" s="381">
        <f>SUMIF('MASTER TT'!$I$1:$I$5897,$A$1:$A$721,'MASTER TT'!$S$1:$S$5897)</f>
        <v>0</v>
      </c>
      <c r="U300" s="381">
        <f>SUMIF('MASTER TT'!$I$1:$I$5897,$A$1:$A$721,'MASTER TT'!$R$1:$R$5897)</f>
        <v>0</v>
      </c>
      <c r="V300" s="381">
        <f>SUMIF('MASTER TT'!$I$1:$I$5897,$A$1:$A$721,'MASTER TT'!$T$1:$T$5897)</f>
        <v>0</v>
      </c>
      <c r="W300" s="381">
        <f>SUMIF('MASTER TT'!$I$1:$I$5897,$A$1:$A$721,'MASTER TT'!$U$1:$U$5897)</f>
        <v>0</v>
      </c>
      <c r="X300" s="381">
        <f>SUMIF('MASTER TT'!$I$1:$I$5897,$A$1:$A$721,'MASTER TT'!$W$1:$W$5897)</f>
        <v>0</v>
      </c>
      <c r="Y300" s="381">
        <f>SUMIF('MASTER TT'!$I$1:$I$5897,$A$1:$A$721,'MASTER TT'!$X$1:$X$5897)</f>
        <v>0</v>
      </c>
      <c r="Z300" s="381">
        <f>SUMIF('MASTER TT'!$I$1:$I$5897,$A$1:$A$721,'MASTER TT'!$Y$1:$Y$5897)</f>
        <v>0</v>
      </c>
      <c r="AA300" s="381">
        <f>SUMIF('MASTER TT'!$I$1:$I$5897,$A$1:$A$721,'MASTER TT'!$Z$1:$Z$5897)</f>
        <v>0</v>
      </c>
      <c r="AB300" s="381">
        <f>SUMIF('MASTER TT'!$I$1:$I$5905,$A$1:$A$721,'MASTER TT'!$V$1:$V$5905)</f>
        <v>0</v>
      </c>
      <c r="AC300" s="381">
        <f>SUMIF('MASTER TT'!$I$1:$I$5905,$A$1:$A$721,'MASTER TT'!$AB$1:$AB$5905)</f>
        <v>0</v>
      </c>
      <c r="AD300" s="381">
        <f>SUMIF('MASTER TT'!$I$1:$I$5905,$A$1:$A$721,'MASTER TT'!$P$1:$P$5905)</f>
        <v>0</v>
      </c>
      <c r="AE300" s="381">
        <f t="shared" si="2"/>
        <v>0</v>
      </c>
      <c r="AF300" s="382" t="e">
        <f t="shared" si="16"/>
        <v>#REF!</v>
      </c>
      <c r="AG300" s="383"/>
    </row>
    <row r="301" spans="1:33" ht="14.25" customHeight="1">
      <c r="A301" s="374" t="s">
        <v>3338</v>
      </c>
      <c r="B301" s="375" t="str">
        <f>VLOOKUP($A$2:$A$1749,'ENTER STAFF #S HERE'!$A$1:$B$5073,2,FALSE)</f>
        <v>C1869</v>
      </c>
      <c r="C301" s="374" t="s">
        <v>6586</v>
      </c>
      <c r="D301" s="384" t="s">
        <v>6587</v>
      </c>
      <c r="E301" s="384" t="s">
        <v>5680</v>
      </c>
      <c r="F301" s="384" t="s">
        <v>6589</v>
      </c>
      <c r="G301" s="384" t="s">
        <v>5663</v>
      </c>
      <c r="H301" s="377">
        <f t="shared" si="0"/>
        <v>48</v>
      </c>
      <c r="I301" s="378" t="e">
        <f>SUMIFS('MASTER TT'!$J$2:$J$11126,'MASTER TT'!$I$2:$I$1126,A301:A18677,'MASTER TT'!$L$2:$L$11126,"&gt;0",'MASTER TT'!$AM$2:$AM$11126,"JAN-APRIL 2026")</f>
        <v>#VALUE!</v>
      </c>
      <c r="J301" s="378">
        <f>SUMIFS('MASTER TT'!$J$2:$J$11126,'MASTER TT'!$I$2:$I$11126,A301:A10341,'MASTER TT'!$L$2:$L$11126,"&gt;0",'MASTER TT'!$AM$2:$AM$11126,"MAY-AUG 2025")</f>
        <v>0</v>
      </c>
      <c r="K301" s="378">
        <f>SUMIFS('MASTER TT'!$J$2:$J$11126,'MASTER TT'!$I$2:$I$11126,A301:A10341,'MASTER TT'!$L$2:$L$11126,"&gt;0",'MASTER TT'!$AM$2:$AM$11126,"SEP-DEC 2025")</f>
        <v>0</v>
      </c>
      <c r="L301" s="378" t="e">
        <f t="shared" si="1"/>
        <v>#VALUE!</v>
      </c>
      <c r="M301" s="379">
        <f>SUMIFS('MASTER TT'!$J$2:$J$1126,'MASTER TT'!$I$2:$I$1126,A301:A10342,'MASTER TT'!$L$2:$L$1126,"&gt;0",'MASTER TT'!$AM$2:$AM$1126,"JAN-APRIL 2025",'MASTER TT'!$AC$2:$AC$1126,"SOT")</f>
        <v>0</v>
      </c>
      <c r="N301" s="379">
        <f>SUMIFS('MASTER TT'!$J$2:$J$1126,'MASTER TT'!$I$2:$I$1126,A301:A10342,'MASTER TT'!$L$2:$L$1126,"&gt;0",'MASTER TT'!$AM$2:$AM$1126,"JAN-APRIL 2025",'MASTER TT'!$AC$2:$AC$1126,"SOB")</f>
        <v>0</v>
      </c>
      <c r="O301" s="379">
        <f>SUMIFS('MASTER TT'!$J$2:$J$1126,'MASTER TT'!$I$2:$I$1126,A301:A10342,'MASTER TT'!$L$2:$L$1126,"&gt;0",'MASTER TT'!$AM$2:$AM$1126,"JAN-APRIL 2025",'MASTER TT'!$AC$2:$AC$1126,"SEASS")</f>
        <v>0</v>
      </c>
      <c r="P301" s="379">
        <f>SUMIFS('MASTER TT'!$J$2:$J$1126,'MASTER TT'!$I$2:$I$1126,A301:A10342,'MASTER TT'!$L$2:$L$1126,"&gt;0",'MASTER TT'!$AM$2:$AM$1126,"JAN-APRIL 2025",'MASTER TT'!$AC$2:$AC$1126,"PTTI")</f>
        <v>0</v>
      </c>
      <c r="Q301" s="381">
        <f>SUMIF('MASTER TT'!$I$1:$I$5897,$A$1:$A$721,'MASTER TT'!$O$1:$O$5897)</f>
        <v>0</v>
      </c>
      <c r="R301" s="381">
        <f>SUMIF('MASTER TT'!$I$1:$I$5897,$A$1:$A$721,'MASTER TT'!$N$1:$N$5897)</f>
        <v>0</v>
      </c>
      <c r="S301" s="381">
        <f>SUMIF('MASTER TT'!$I$1:$I$5897,$A$1:$A$721,'MASTER TT'!$Q$1:$Q$5897)</f>
        <v>0</v>
      </c>
      <c r="T301" s="381">
        <f>SUMIF('MASTER TT'!$I$1:$I$5897,$A$1:$A$721,'MASTER TT'!$S$1:$S$5897)</f>
        <v>0</v>
      </c>
      <c r="U301" s="381">
        <f>SUMIF('MASTER TT'!$I$1:$I$5897,$A$1:$A$721,'MASTER TT'!$R$1:$R$5897)</f>
        <v>0</v>
      </c>
      <c r="V301" s="381">
        <f>SUMIF('MASTER TT'!$I$1:$I$5897,$A$1:$A$721,'MASTER TT'!$T$1:$T$5897)</f>
        <v>0</v>
      </c>
      <c r="W301" s="381">
        <f>SUMIF('MASTER TT'!$I$1:$I$5897,$A$1:$A$721,'MASTER TT'!$U$1:$U$5897)</f>
        <v>0</v>
      </c>
      <c r="X301" s="381">
        <f>SUMIF('MASTER TT'!$I$1:$I$5897,$A$1:$A$721,'MASTER TT'!$W$1:$W$5897)</f>
        <v>0</v>
      </c>
      <c r="Y301" s="381">
        <f>SUMIF('MASTER TT'!$I$1:$I$5897,$A$1:$A$721,'MASTER TT'!$X$1:$X$5897)</f>
        <v>0</v>
      </c>
      <c r="Z301" s="381">
        <f>SUMIF('MASTER TT'!$I$1:$I$5897,$A$1:$A$721,'MASTER TT'!$Y$1:$Y$5897)</f>
        <v>0</v>
      </c>
      <c r="AA301" s="381">
        <f>SUMIF('MASTER TT'!$I$1:$I$5897,$A$1:$A$721,'MASTER TT'!$Z$1:$Z$5897)</f>
        <v>0</v>
      </c>
      <c r="AB301" s="381">
        <f>SUMIF('MASTER TT'!$I$1:$I$5905,$A$1:$A$721,'MASTER TT'!$V$1:$V$5905)</f>
        <v>0</v>
      </c>
      <c r="AC301" s="381">
        <f>SUMIF('MASTER TT'!$I$1:$I$5905,$A$1:$A$721,'MASTER TT'!$AB$1:$AB$5905)</f>
        <v>0</v>
      </c>
      <c r="AD301" s="381">
        <f>SUMIF('MASTER TT'!$I$1:$I$5905,$A$1:$A$721,'MASTER TT'!$P$1:$P$5905)</f>
        <v>0</v>
      </c>
      <c r="AE301" s="381">
        <f t="shared" si="2"/>
        <v>0</v>
      </c>
      <c r="AF301" s="382"/>
      <c r="AG301" s="383"/>
    </row>
    <row r="302" spans="1:33" ht="14.25" customHeight="1">
      <c r="A302" s="374" t="s">
        <v>4070</v>
      </c>
      <c r="B302" s="375" t="str">
        <f>VLOOKUP($A$2:$A$1749,'ENTER STAFF #S HERE'!$A$1:$B$5073,2,FALSE)</f>
        <v>C1456</v>
      </c>
      <c r="C302" s="374" t="s">
        <v>6583</v>
      </c>
      <c r="D302" s="374" t="s">
        <v>460</v>
      </c>
      <c r="E302" s="388"/>
      <c r="F302" s="388"/>
      <c r="G302" s="374" t="s">
        <v>6585</v>
      </c>
      <c r="H302" s="377">
        <f t="shared" si="0"/>
        <v>90</v>
      </c>
      <c r="I302" s="378" t="e">
        <f>SUMIFS('MASTER TT'!$J$2:$J$11126,'MASTER TT'!$I$2:$I$1126,A302:A18678,'MASTER TT'!$L$2:$L$11126,"&gt;0",'MASTER TT'!$AM$2:$AM$11126,"JAN-APRIL 2026")</f>
        <v>#VALUE!</v>
      </c>
      <c r="J302" s="378">
        <f>SUMIFS('MASTER TT'!$J$2:$J$11126,'MASTER TT'!$I$2:$I$11126,A302:A10342,'MASTER TT'!$L$2:$L$11126,"&gt;0",'MASTER TT'!$AM$2:$AM$11126,"MAY-AUG 2025")</f>
        <v>0</v>
      </c>
      <c r="K302" s="378">
        <f>SUMIFS('MASTER TT'!$J$2:$J$11126,'MASTER TT'!$I$2:$I$11126,A302:A10342,'MASTER TT'!$L$2:$L$11126,"&gt;0",'MASTER TT'!$AM$2:$AM$11126,"SEP-DEC 2025")</f>
        <v>0</v>
      </c>
      <c r="L302" s="378" t="e">
        <f t="shared" si="1"/>
        <v>#VALUE!</v>
      </c>
      <c r="M302" s="379">
        <f>SUMIFS('MASTER TT'!$J$2:$J$1126,'MASTER TT'!$I$2:$I$1126,A302:A10343,'MASTER TT'!$L$2:$L$1126,"&gt;0",'MASTER TT'!$AM$2:$AM$1126,"JAN-APRIL 2025",'MASTER TT'!$AC$2:$AC$1126,"SOT")</f>
        <v>0</v>
      </c>
      <c r="N302" s="379">
        <f>SUMIFS('MASTER TT'!$J$2:$J$1126,'MASTER TT'!$I$2:$I$1126,A302:A10343,'MASTER TT'!$L$2:$L$1126,"&gt;0",'MASTER TT'!$AM$2:$AM$1126,"JAN-APRIL 2025",'MASTER TT'!$AC$2:$AC$1126,"SOB")</f>
        <v>0</v>
      </c>
      <c r="O302" s="379">
        <f>SUMIFS('MASTER TT'!$J$2:$J$1126,'MASTER TT'!$I$2:$I$1126,A302:A10343,'MASTER TT'!$L$2:$L$1126,"&gt;0",'MASTER TT'!$AM$2:$AM$1126,"JAN-APRIL 2025",'MASTER TT'!$AC$2:$AC$1126,"SEASS")</f>
        <v>0</v>
      </c>
      <c r="P302" s="379">
        <f>SUMIFS('MASTER TT'!$J$2:$J$1126,'MASTER TT'!$I$2:$I$1126,A302:A10343,'MASTER TT'!$L$2:$L$1126,"&gt;0",'MASTER TT'!$AM$2:$AM$1126,"JAN-APRIL 2025",'MASTER TT'!$AC$2:$AC$1126,"PTTI")</f>
        <v>0</v>
      </c>
      <c r="Q302" s="381">
        <f>SUMIF('MASTER TT'!$I$1:$I$5897,$A$1:$A$721,'MASTER TT'!$O$1:$O$5897)</f>
        <v>0</v>
      </c>
      <c r="R302" s="381">
        <f>SUMIF('MASTER TT'!$I$1:$I$5897,$A$1:$A$721,'MASTER TT'!$N$1:$N$5897)</f>
        <v>0</v>
      </c>
      <c r="S302" s="381">
        <f>SUMIF('MASTER TT'!$I$1:$I$5897,$A$1:$A$721,'MASTER TT'!$Q$1:$Q$5897)</f>
        <v>0</v>
      </c>
      <c r="T302" s="381">
        <f>SUMIF('MASTER TT'!$I$1:$I$5897,$A$1:$A$721,'MASTER TT'!$S$1:$S$5897)</f>
        <v>0</v>
      </c>
      <c r="U302" s="381">
        <f>SUMIF('MASTER TT'!$I$1:$I$5897,$A$1:$A$721,'MASTER TT'!$R$1:$R$5897)</f>
        <v>0</v>
      </c>
      <c r="V302" s="381">
        <f>SUMIF('MASTER TT'!$I$1:$I$5897,$A$1:$A$721,'MASTER TT'!$T$1:$T$5897)</f>
        <v>0</v>
      </c>
      <c r="W302" s="381">
        <f>SUMIF('MASTER TT'!$I$1:$I$5897,$A$1:$A$721,'MASTER TT'!$U$1:$U$5897)</f>
        <v>0</v>
      </c>
      <c r="X302" s="381">
        <f>SUMIF('MASTER TT'!$I$1:$I$5897,$A$1:$A$721,'MASTER TT'!$W$1:$W$5897)</f>
        <v>0</v>
      </c>
      <c r="Y302" s="381">
        <f>SUMIF('MASTER TT'!$I$1:$I$5897,$A$1:$A$721,'MASTER TT'!$X$1:$X$5897)</f>
        <v>0</v>
      </c>
      <c r="Z302" s="381">
        <f>SUMIF('MASTER TT'!$I$1:$I$5897,$A$1:$A$721,'MASTER TT'!$Y$1:$Y$5897)</f>
        <v>0</v>
      </c>
      <c r="AA302" s="381">
        <f>SUMIF('MASTER TT'!$I$1:$I$5897,$A$1:$A$721,'MASTER TT'!$Z$1:$Z$5897)</f>
        <v>0</v>
      </c>
      <c r="AB302" s="381">
        <f>SUMIF('MASTER TT'!$I$1:$I$5905,$A$1:$A$721,'MASTER TT'!$V$1:$V$5905)</f>
        <v>0</v>
      </c>
      <c r="AC302" s="381">
        <f>SUMIF('MASTER TT'!$I$1:$I$5905,$A$1:$A$721,'MASTER TT'!$AB$1:$AB$5905)</f>
        <v>0</v>
      </c>
      <c r="AD302" s="381">
        <f>SUMIF('MASTER TT'!$I$1:$I$5905,$A$1:$A$721,'MASTER TT'!$P$1:$P$5905)</f>
        <v>0</v>
      </c>
      <c r="AE302" s="381">
        <f t="shared" si="2"/>
        <v>0</v>
      </c>
      <c r="AF302" s="382" t="e">
        <f t="shared" ref="AF302:AF316" si="17">#REF!-SUM(Q302:AD302)</f>
        <v>#REF!</v>
      </c>
      <c r="AG302" s="383"/>
    </row>
    <row r="303" spans="1:33" ht="14.25" customHeight="1">
      <c r="A303" s="374" t="s">
        <v>5270</v>
      </c>
      <c r="B303" s="375" t="str">
        <f>VLOOKUP($A$2:$A$1749,'ENTER STAFF #S HERE'!$A$1:$B$5073,2,FALSE)</f>
        <v>C1772</v>
      </c>
      <c r="C303" s="374" t="s">
        <v>6586</v>
      </c>
      <c r="D303" s="374" t="s">
        <v>460</v>
      </c>
      <c r="E303" s="388"/>
      <c r="F303" s="388"/>
      <c r="G303" s="374" t="s">
        <v>6585</v>
      </c>
      <c r="H303" s="377">
        <f t="shared" si="0"/>
        <v>90</v>
      </c>
      <c r="I303" s="378" t="e">
        <f>SUMIFS('MASTER TT'!$J$2:$J$11126,'MASTER TT'!$I$2:$I$1126,A303:A18679,'MASTER TT'!$L$2:$L$11126,"&gt;0",'MASTER TT'!$AM$2:$AM$11126,"JAN-APRIL 2026")</f>
        <v>#VALUE!</v>
      </c>
      <c r="J303" s="378">
        <f>SUMIFS('MASTER TT'!$J$2:$J$11126,'MASTER TT'!$I$2:$I$11126,A303:A10343,'MASTER TT'!$L$2:$L$11126,"&gt;0",'MASTER TT'!$AM$2:$AM$11126,"MAY-AUG 2025")</f>
        <v>0</v>
      </c>
      <c r="K303" s="378">
        <f>SUMIFS('MASTER TT'!$J$2:$J$11126,'MASTER TT'!$I$2:$I$11126,A303:A10343,'MASTER TT'!$L$2:$L$11126,"&gt;0",'MASTER TT'!$AM$2:$AM$11126,"SEP-DEC 2025")</f>
        <v>0</v>
      </c>
      <c r="L303" s="378" t="e">
        <f t="shared" si="1"/>
        <v>#VALUE!</v>
      </c>
      <c r="M303" s="379">
        <f>SUMIFS('MASTER TT'!$J$2:$J$1126,'MASTER TT'!$I$2:$I$1126,A303:A10345,'MASTER TT'!$L$2:$L$1126,"&gt;0",'MASTER TT'!$AM$2:$AM$1126,"JAN-APRIL 2025",'MASTER TT'!$AC$2:$AC$1126,"SOT")</f>
        <v>0</v>
      </c>
      <c r="N303" s="379">
        <f>SUMIFS('MASTER TT'!$J$2:$J$1126,'MASTER TT'!$I$2:$I$1126,A303:A10345,'MASTER TT'!$L$2:$L$1126,"&gt;0",'MASTER TT'!$AM$2:$AM$1126,"JAN-APRIL 2025",'MASTER TT'!$AC$2:$AC$1126,"SOB")</f>
        <v>0</v>
      </c>
      <c r="O303" s="379">
        <f>SUMIFS('MASTER TT'!$J$2:$J$1126,'MASTER TT'!$I$2:$I$1126,A303:A10345,'MASTER TT'!$L$2:$L$1126,"&gt;0",'MASTER TT'!$AM$2:$AM$1126,"JAN-APRIL 2025",'MASTER TT'!$AC$2:$AC$1126,"SEASS")</f>
        <v>0</v>
      </c>
      <c r="P303" s="379">
        <f>SUMIFS('MASTER TT'!$J$2:$J$1126,'MASTER TT'!$I$2:$I$1126,A303:A10345,'MASTER TT'!$L$2:$L$1126,"&gt;0",'MASTER TT'!$AM$2:$AM$1126,"JAN-APRIL 2025",'MASTER TT'!$AC$2:$AC$1126,"PTTI")</f>
        <v>0</v>
      </c>
      <c r="Q303" s="381">
        <f>SUMIF('MASTER TT'!$I$1:$I$5897,$A$1:$A$721,'MASTER TT'!$O$1:$O$5897)</f>
        <v>0</v>
      </c>
      <c r="R303" s="381">
        <f>SUMIF('MASTER TT'!$I$1:$I$5897,$A$1:$A$721,'MASTER TT'!$N$1:$N$5897)</f>
        <v>0</v>
      </c>
      <c r="S303" s="381">
        <f>SUMIF('MASTER TT'!$I$1:$I$5897,$A$1:$A$721,'MASTER TT'!$Q$1:$Q$5897)</f>
        <v>0</v>
      </c>
      <c r="T303" s="381">
        <f>SUMIF('MASTER TT'!$I$1:$I$5897,$A$1:$A$721,'MASTER TT'!$S$1:$S$5897)</f>
        <v>0</v>
      </c>
      <c r="U303" s="381">
        <f>SUMIF('MASTER TT'!$I$1:$I$5897,$A$1:$A$721,'MASTER TT'!$R$1:$R$5897)</f>
        <v>0</v>
      </c>
      <c r="V303" s="381">
        <f>SUMIF('MASTER TT'!$I$1:$I$5897,$A$1:$A$721,'MASTER TT'!$T$1:$T$5897)</f>
        <v>0</v>
      </c>
      <c r="W303" s="381">
        <f>SUMIF('MASTER TT'!$I$1:$I$5897,$A$1:$A$721,'MASTER TT'!$U$1:$U$5897)</f>
        <v>0</v>
      </c>
      <c r="X303" s="381">
        <f>SUMIF('MASTER TT'!$I$1:$I$5897,$A$1:$A$721,'MASTER TT'!$W$1:$W$5897)</f>
        <v>0</v>
      </c>
      <c r="Y303" s="381">
        <f>SUMIF('MASTER TT'!$I$1:$I$5897,$A$1:$A$721,'MASTER TT'!$X$1:$X$5897)</f>
        <v>0</v>
      </c>
      <c r="Z303" s="381">
        <f>SUMIF('MASTER TT'!$I$1:$I$5897,$A$1:$A$721,'MASTER TT'!$Y$1:$Y$5897)</f>
        <v>0</v>
      </c>
      <c r="AA303" s="381">
        <f>SUMIF('MASTER TT'!$I$1:$I$5897,$A$1:$A$721,'MASTER TT'!$Z$1:$Z$5897)</f>
        <v>0</v>
      </c>
      <c r="AB303" s="381">
        <f>SUMIF('MASTER TT'!$I$1:$I$5905,$A$1:$A$721,'MASTER TT'!$V$1:$V$5905)</f>
        <v>0</v>
      </c>
      <c r="AC303" s="381">
        <f>SUMIF('MASTER TT'!$I$1:$I$5905,$A$1:$A$721,'MASTER TT'!$AB$1:$AB$5905)</f>
        <v>0</v>
      </c>
      <c r="AD303" s="381">
        <f>SUMIF('MASTER TT'!$I$1:$I$5905,$A$1:$A$721,'MASTER TT'!$P$1:$P$5905)</f>
        <v>0</v>
      </c>
      <c r="AE303" s="381">
        <f t="shared" si="2"/>
        <v>0</v>
      </c>
      <c r="AF303" s="382" t="e">
        <f t="shared" si="17"/>
        <v>#REF!</v>
      </c>
      <c r="AG303" s="383"/>
    </row>
    <row r="304" spans="1:33" ht="14.25" customHeight="1">
      <c r="A304" s="374" t="s">
        <v>3581</v>
      </c>
      <c r="B304" s="375" t="str">
        <f>VLOOKUP($A$2:$A$1749,'ENTER STAFF #S HERE'!$A$1:$B$5073,2,FALSE)</f>
        <v>C1648</v>
      </c>
      <c r="C304" s="374" t="s">
        <v>6586</v>
      </c>
      <c r="D304" s="384" t="s">
        <v>6591</v>
      </c>
      <c r="E304" s="374" t="s">
        <v>5640</v>
      </c>
      <c r="F304" s="374" t="s">
        <v>6610</v>
      </c>
      <c r="G304" s="374" t="s">
        <v>5663</v>
      </c>
      <c r="H304" s="377">
        <f t="shared" si="0"/>
        <v>48</v>
      </c>
      <c r="I304" s="378" t="e">
        <f>SUMIFS('MASTER TT'!$J$2:$J$11126,'MASTER TT'!$I$2:$I$1126,A304:A18680,'MASTER TT'!$L$2:$L$11126,"&gt;0",'MASTER TT'!$AM$2:$AM$11126,"JAN-APRIL 2026")</f>
        <v>#VALUE!</v>
      </c>
      <c r="J304" s="378">
        <f>SUMIFS('MASTER TT'!$J$2:$J$11126,'MASTER TT'!$I$2:$I$11126,A304:A10344,'MASTER TT'!$L$2:$L$11126,"&gt;0",'MASTER TT'!$AM$2:$AM$11126,"MAY-AUG 2025")</f>
        <v>0</v>
      </c>
      <c r="K304" s="378">
        <f>SUMIFS('MASTER TT'!$J$2:$J$11126,'MASTER TT'!$I$2:$I$11126,A304:A10344,'MASTER TT'!$L$2:$L$11126,"&gt;0",'MASTER TT'!$AM$2:$AM$11126,"SEP-DEC 2025")</f>
        <v>0</v>
      </c>
      <c r="L304" s="378" t="e">
        <f t="shared" si="1"/>
        <v>#VALUE!</v>
      </c>
      <c r="M304" s="379">
        <f>SUMIFS('MASTER TT'!$J$2:$J$1126,'MASTER TT'!$I$2:$I$1126,A304:A10346,'MASTER TT'!$L$2:$L$1126,"&gt;0",'MASTER TT'!$AM$2:$AM$1126,"JAN-APRIL 2025",'MASTER TT'!$AC$2:$AC$1126,"SOT")</f>
        <v>0</v>
      </c>
      <c r="N304" s="379">
        <f>SUMIFS('MASTER TT'!$J$2:$J$1126,'MASTER TT'!$I$2:$I$1126,A304:A10346,'MASTER TT'!$L$2:$L$1126,"&gt;0",'MASTER TT'!$AM$2:$AM$1126,"JAN-APRIL 2025",'MASTER TT'!$AC$2:$AC$1126,"SOB")</f>
        <v>0</v>
      </c>
      <c r="O304" s="379">
        <f>SUMIFS('MASTER TT'!$J$2:$J$1126,'MASTER TT'!$I$2:$I$1126,A304:A10346,'MASTER TT'!$L$2:$L$1126,"&gt;0",'MASTER TT'!$AM$2:$AM$1126,"JAN-APRIL 2025",'MASTER TT'!$AC$2:$AC$1126,"SEASS")</f>
        <v>0</v>
      </c>
      <c r="P304" s="379">
        <f>SUMIFS('MASTER TT'!$J$2:$J$1126,'MASTER TT'!$I$2:$I$1126,A304:A10346,'MASTER TT'!$L$2:$L$1126,"&gt;0",'MASTER TT'!$AM$2:$AM$1126,"JAN-APRIL 2025",'MASTER TT'!$AC$2:$AC$1126,"PTTI")</f>
        <v>0</v>
      </c>
      <c r="Q304" s="381">
        <f>SUMIF('MASTER TT'!$I$1:$I$5897,$A$1:$A$721,'MASTER TT'!$O$1:$O$5897)</f>
        <v>0</v>
      </c>
      <c r="R304" s="381">
        <f>SUMIF('MASTER TT'!$I$1:$I$5897,$A$1:$A$721,'MASTER TT'!$N$1:$N$5897)</f>
        <v>0</v>
      </c>
      <c r="S304" s="381">
        <f>SUMIF('MASTER TT'!$I$1:$I$5897,$A$1:$A$721,'MASTER TT'!$Q$1:$Q$5897)</f>
        <v>0</v>
      </c>
      <c r="T304" s="381">
        <f>SUMIF('MASTER TT'!$I$1:$I$5897,$A$1:$A$721,'MASTER TT'!$S$1:$S$5897)</f>
        <v>0</v>
      </c>
      <c r="U304" s="381">
        <f>SUMIF('MASTER TT'!$I$1:$I$5897,$A$1:$A$721,'MASTER TT'!$R$1:$R$5897)</f>
        <v>0</v>
      </c>
      <c r="V304" s="381">
        <f>SUMIF('MASTER TT'!$I$1:$I$5897,$A$1:$A$721,'MASTER TT'!$T$1:$T$5897)</f>
        <v>0</v>
      </c>
      <c r="W304" s="381">
        <f>SUMIF('MASTER TT'!$I$1:$I$5897,$A$1:$A$721,'MASTER TT'!$U$1:$U$5897)</f>
        <v>0</v>
      </c>
      <c r="X304" s="381">
        <f>SUMIF('MASTER TT'!$I$1:$I$5897,$A$1:$A$721,'MASTER TT'!$W$1:$W$5897)</f>
        <v>0</v>
      </c>
      <c r="Y304" s="381">
        <f>SUMIF('MASTER TT'!$I$1:$I$5897,$A$1:$A$721,'MASTER TT'!$X$1:$X$5897)</f>
        <v>0</v>
      </c>
      <c r="Z304" s="381">
        <f>SUMIF('MASTER TT'!$I$1:$I$5897,$A$1:$A$721,'MASTER TT'!$Y$1:$Y$5897)</f>
        <v>0</v>
      </c>
      <c r="AA304" s="381">
        <f>SUMIF('MASTER TT'!$I$1:$I$5897,$A$1:$A$721,'MASTER TT'!$Z$1:$Z$5897)</f>
        <v>0</v>
      </c>
      <c r="AB304" s="381">
        <f>SUMIF('MASTER TT'!$I$1:$I$5905,$A$1:$A$721,'MASTER TT'!$V$1:$V$5905)</f>
        <v>0</v>
      </c>
      <c r="AC304" s="381">
        <f>SUMIF('MASTER TT'!$I$1:$I$5905,$A$1:$A$721,'MASTER TT'!$AB$1:$AB$5905)</f>
        <v>0</v>
      </c>
      <c r="AD304" s="381">
        <f>SUMIF('MASTER TT'!$I$1:$I$5905,$A$1:$A$721,'MASTER TT'!$P$1:$P$5905)</f>
        <v>0</v>
      </c>
      <c r="AE304" s="381">
        <f t="shared" si="2"/>
        <v>0</v>
      </c>
      <c r="AF304" s="382" t="e">
        <f t="shared" si="17"/>
        <v>#REF!</v>
      </c>
      <c r="AG304" s="383"/>
    </row>
    <row r="305" spans="1:33" ht="14.25" customHeight="1">
      <c r="A305" s="374" t="s">
        <v>3839</v>
      </c>
      <c r="B305" s="375" t="str">
        <f>VLOOKUP($A$2:$A$1749,'ENTER STAFF #S HERE'!$A$1:$B$5073,2,FALSE)</f>
        <v>C1770</v>
      </c>
      <c r="C305" s="374" t="s">
        <v>6586</v>
      </c>
      <c r="D305" s="374" t="s">
        <v>6587</v>
      </c>
      <c r="E305" s="374" t="s">
        <v>5680</v>
      </c>
      <c r="F305" s="374" t="s">
        <v>6589</v>
      </c>
      <c r="G305" s="374" t="s">
        <v>5663</v>
      </c>
      <c r="H305" s="377">
        <f t="shared" si="0"/>
        <v>48</v>
      </c>
      <c r="I305" s="378" t="e">
        <f>SUMIFS('MASTER TT'!$J$2:$J$11126,'MASTER TT'!$I$2:$I$1126,A305:A18681,'MASTER TT'!$L$2:$L$11126,"&gt;0",'MASTER TT'!$AM$2:$AM$11126,"JAN-APRIL 2026")</f>
        <v>#VALUE!</v>
      </c>
      <c r="J305" s="378">
        <f>SUMIFS('MASTER TT'!$J$2:$J$11126,'MASTER TT'!$I$2:$I$11126,A305:A10345,'MASTER TT'!$L$2:$L$11126,"&gt;0",'MASTER TT'!$AM$2:$AM$11126,"MAY-AUG 2025")</f>
        <v>0</v>
      </c>
      <c r="K305" s="378">
        <f>SUMIFS('MASTER TT'!$J$2:$J$11126,'MASTER TT'!$I$2:$I$11126,A305:A10345,'MASTER TT'!$L$2:$L$11126,"&gt;0",'MASTER TT'!$AM$2:$AM$11126,"SEP-DEC 2025")</f>
        <v>0</v>
      </c>
      <c r="L305" s="378" t="e">
        <f t="shared" si="1"/>
        <v>#VALUE!</v>
      </c>
      <c r="M305" s="379">
        <f>SUMIFS('MASTER TT'!$J$2:$J$1126,'MASTER TT'!$I$2:$I$1126,A305:A10347,'MASTER TT'!$L$2:$L$1126,"&gt;0",'MASTER TT'!$AM$2:$AM$1126,"JAN-APRIL 2025",'MASTER TT'!$AC$2:$AC$1126,"SOT")</f>
        <v>0</v>
      </c>
      <c r="N305" s="379">
        <f>SUMIFS('MASTER TT'!$J$2:$J$1126,'MASTER TT'!$I$2:$I$1126,A305:A10347,'MASTER TT'!$L$2:$L$1126,"&gt;0",'MASTER TT'!$AM$2:$AM$1126,"JAN-APRIL 2025",'MASTER TT'!$AC$2:$AC$1126,"SOB")</f>
        <v>0</v>
      </c>
      <c r="O305" s="379">
        <f>SUMIFS('MASTER TT'!$J$2:$J$1126,'MASTER TT'!$I$2:$I$1126,A305:A10347,'MASTER TT'!$L$2:$L$1126,"&gt;0",'MASTER TT'!$AM$2:$AM$1126,"JAN-APRIL 2025",'MASTER TT'!$AC$2:$AC$1126,"SEASS")</f>
        <v>0</v>
      </c>
      <c r="P305" s="379">
        <f>SUMIFS('MASTER TT'!$J$2:$J$1126,'MASTER TT'!$I$2:$I$1126,A305:A10347,'MASTER TT'!$L$2:$L$1126,"&gt;0",'MASTER TT'!$AM$2:$AM$1126,"JAN-APRIL 2025",'MASTER TT'!$AC$2:$AC$1126,"PTTI")</f>
        <v>0</v>
      </c>
      <c r="Q305" s="381">
        <f>SUMIF('MASTER TT'!$I$1:$I$5897,$A$1:$A$721,'MASTER TT'!$O$1:$O$5897)</f>
        <v>0</v>
      </c>
      <c r="R305" s="381">
        <f>SUMIF('MASTER TT'!$I$1:$I$5897,$A$1:$A$721,'MASTER TT'!$N$1:$N$5897)</f>
        <v>0</v>
      </c>
      <c r="S305" s="381">
        <f>SUMIF('MASTER TT'!$I$1:$I$5897,$A$1:$A$721,'MASTER TT'!$Q$1:$Q$5897)</f>
        <v>0</v>
      </c>
      <c r="T305" s="381">
        <f>SUMIF('MASTER TT'!$I$1:$I$5897,$A$1:$A$721,'MASTER TT'!$S$1:$S$5897)</f>
        <v>0</v>
      </c>
      <c r="U305" s="381">
        <f>SUMIF('MASTER TT'!$I$1:$I$5897,$A$1:$A$721,'MASTER TT'!$R$1:$R$5897)</f>
        <v>0</v>
      </c>
      <c r="V305" s="381">
        <f>SUMIF('MASTER TT'!$I$1:$I$5897,$A$1:$A$721,'MASTER TT'!$T$1:$T$5897)</f>
        <v>0</v>
      </c>
      <c r="W305" s="381">
        <f>SUMIF('MASTER TT'!$I$1:$I$5897,$A$1:$A$721,'MASTER TT'!$U$1:$U$5897)</f>
        <v>0</v>
      </c>
      <c r="X305" s="381">
        <f>SUMIF('MASTER TT'!$I$1:$I$5897,$A$1:$A$721,'MASTER TT'!$W$1:$W$5897)</f>
        <v>0</v>
      </c>
      <c r="Y305" s="381">
        <f>SUMIF('MASTER TT'!$I$1:$I$5897,$A$1:$A$721,'MASTER TT'!$X$1:$X$5897)</f>
        <v>0</v>
      </c>
      <c r="Z305" s="381">
        <f>SUMIF('MASTER TT'!$I$1:$I$5897,$A$1:$A$721,'MASTER TT'!$Y$1:$Y$5897)</f>
        <v>0</v>
      </c>
      <c r="AA305" s="381">
        <f>SUMIF('MASTER TT'!$I$1:$I$5897,$A$1:$A$721,'MASTER TT'!$Z$1:$Z$5897)</f>
        <v>0</v>
      </c>
      <c r="AB305" s="381">
        <f>SUMIF('MASTER TT'!$I$1:$I$5905,$A$1:$A$721,'MASTER TT'!$V$1:$V$5905)</f>
        <v>0</v>
      </c>
      <c r="AC305" s="381">
        <f>SUMIF('MASTER TT'!$I$1:$I$5905,$A$1:$A$721,'MASTER TT'!$AB$1:$AB$5905)</f>
        <v>0</v>
      </c>
      <c r="AD305" s="381">
        <f>SUMIF('MASTER TT'!$I$1:$I$5905,$A$1:$A$721,'MASTER TT'!$P$1:$P$5905)</f>
        <v>0</v>
      </c>
      <c r="AE305" s="381">
        <f t="shared" si="2"/>
        <v>0</v>
      </c>
      <c r="AF305" s="382" t="e">
        <f t="shared" si="17"/>
        <v>#REF!</v>
      </c>
      <c r="AG305" s="383"/>
    </row>
    <row r="306" spans="1:33" ht="14.25" customHeight="1">
      <c r="A306" s="374" t="s">
        <v>3841</v>
      </c>
      <c r="B306" s="375" t="str">
        <f>VLOOKUP($A$2:$A$1749,'ENTER STAFF #S HERE'!$A$1:$B$5073,2,FALSE)</f>
        <v>C1719</v>
      </c>
      <c r="C306" s="374" t="s">
        <v>6586</v>
      </c>
      <c r="D306" s="384" t="s">
        <v>6587</v>
      </c>
      <c r="E306" s="387"/>
      <c r="F306" s="387"/>
      <c r="G306" s="374" t="s">
        <v>5663</v>
      </c>
      <c r="H306" s="377">
        <f t="shared" si="0"/>
        <v>48</v>
      </c>
      <c r="I306" s="378" t="e">
        <f>SUMIFS('MASTER TT'!$J$2:$J$11126,'MASTER TT'!$I$2:$I$1126,A306:A18682,'MASTER TT'!$L$2:$L$11126,"&gt;0",'MASTER TT'!$AM$2:$AM$11126,"JAN-APRIL 2026")</f>
        <v>#VALUE!</v>
      </c>
      <c r="J306" s="378">
        <f>SUMIFS('MASTER TT'!$J$2:$J$11126,'MASTER TT'!$I$2:$I$11126,A306:A10346,'MASTER TT'!$L$2:$L$11126,"&gt;0",'MASTER TT'!$AM$2:$AM$11126,"MAY-AUG 2025")</f>
        <v>0</v>
      </c>
      <c r="K306" s="378">
        <f>SUMIFS('MASTER TT'!$J$2:$J$11126,'MASTER TT'!$I$2:$I$11126,A306:A10346,'MASTER TT'!$L$2:$L$11126,"&gt;0",'MASTER TT'!$AM$2:$AM$11126,"SEP-DEC 2025")</f>
        <v>0</v>
      </c>
      <c r="L306" s="378" t="e">
        <f t="shared" si="1"/>
        <v>#VALUE!</v>
      </c>
      <c r="M306" s="379">
        <f>SUMIFS('MASTER TT'!$J$2:$J$1126,'MASTER TT'!$I$2:$I$1126,A306:A10348,'MASTER TT'!$L$2:$L$1126,"&gt;0",'MASTER TT'!$AM$2:$AM$1126,"JAN-APRIL 2025",'MASTER TT'!$AC$2:$AC$1126,"SOT")</f>
        <v>0</v>
      </c>
      <c r="N306" s="379">
        <f>SUMIFS('MASTER TT'!$J$2:$J$1126,'MASTER TT'!$I$2:$I$1126,A306:A10348,'MASTER TT'!$L$2:$L$1126,"&gt;0",'MASTER TT'!$AM$2:$AM$1126,"JAN-APRIL 2025",'MASTER TT'!$AC$2:$AC$1126,"SOB")</f>
        <v>0</v>
      </c>
      <c r="O306" s="379">
        <f>SUMIFS('MASTER TT'!$J$2:$J$1126,'MASTER TT'!$I$2:$I$1126,A306:A10348,'MASTER TT'!$L$2:$L$1126,"&gt;0",'MASTER TT'!$AM$2:$AM$1126,"JAN-APRIL 2025",'MASTER TT'!$AC$2:$AC$1126,"SEASS")</f>
        <v>0</v>
      </c>
      <c r="P306" s="379">
        <f>SUMIFS('MASTER TT'!$J$2:$J$1126,'MASTER TT'!$I$2:$I$1126,A306:A10348,'MASTER TT'!$L$2:$L$1126,"&gt;0",'MASTER TT'!$AM$2:$AM$1126,"JAN-APRIL 2025",'MASTER TT'!$AC$2:$AC$1126,"PTTI")</f>
        <v>0</v>
      </c>
      <c r="Q306" s="381">
        <f>SUMIF('MASTER TT'!$I$1:$I$5897,$A$1:$A$721,'MASTER TT'!$O$1:$O$5897)</f>
        <v>0</v>
      </c>
      <c r="R306" s="381">
        <f>SUMIF('MASTER TT'!$I$1:$I$5897,$A$1:$A$721,'MASTER TT'!$N$1:$N$5897)</f>
        <v>0</v>
      </c>
      <c r="S306" s="381">
        <f>SUMIF('MASTER TT'!$I$1:$I$5897,$A$1:$A$721,'MASTER TT'!$Q$1:$Q$5897)</f>
        <v>0</v>
      </c>
      <c r="T306" s="381">
        <f>SUMIF('MASTER TT'!$I$1:$I$5897,$A$1:$A$721,'MASTER TT'!$S$1:$S$5897)</f>
        <v>0</v>
      </c>
      <c r="U306" s="381">
        <f>SUMIF('MASTER TT'!$I$1:$I$5897,$A$1:$A$721,'MASTER TT'!$R$1:$R$5897)</f>
        <v>0</v>
      </c>
      <c r="V306" s="381">
        <f>SUMIF('MASTER TT'!$I$1:$I$5897,$A$1:$A$721,'MASTER TT'!$T$1:$T$5897)</f>
        <v>0</v>
      </c>
      <c r="W306" s="381">
        <f>SUMIF('MASTER TT'!$I$1:$I$5897,$A$1:$A$721,'MASTER TT'!$U$1:$U$5897)</f>
        <v>0</v>
      </c>
      <c r="X306" s="381">
        <f>SUMIF('MASTER TT'!$I$1:$I$5897,$A$1:$A$721,'MASTER TT'!$W$1:$W$5897)</f>
        <v>0</v>
      </c>
      <c r="Y306" s="381">
        <f>SUMIF('MASTER TT'!$I$1:$I$5897,$A$1:$A$721,'MASTER TT'!$X$1:$X$5897)</f>
        <v>0</v>
      </c>
      <c r="Z306" s="381">
        <f>SUMIF('MASTER TT'!$I$1:$I$5897,$A$1:$A$721,'MASTER TT'!$Y$1:$Y$5897)</f>
        <v>0</v>
      </c>
      <c r="AA306" s="381">
        <f>SUMIF('MASTER TT'!$I$1:$I$5897,$A$1:$A$721,'MASTER TT'!$Z$1:$Z$5897)</f>
        <v>0</v>
      </c>
      <c r="AB306" s="381">
        <f>SUMIF('MASTER TT'!$I$1:$I$5905,$A$1:$A$721,'MASTER TT'!$V$1:$V$5905)</f>
        <v>0</v>
      </c>
      <c r="AC306" s="381">
        <f>SUMIF('MASTER TT'!$I$1:$I$5905,$A$1:$A$721,'MASTER TT'!$AB$1:$AB$5905)</f>
        <v>0</v>
      </c>
      <c r="AD306" s="381">
        <f>SUMIF('MASTER TT'!$I$1:$I$5905,$A$1:$A$721,'MASTER TT'!$P$1:$P$5905)</f>
        <v>0</v>
      </c>
      <c r="AE306" s="381">
        <f t="shared" si="2"/>
        <v>0</v>
      </c>
      <c r="AF306" s="382" t="e">
        <f t="shared" si="17"/>
        <v>#REF!</v>
      </c>
      <c r="AG306" s="383"/>
    </row>
    <row r="307" spans="1:33" ht="14.25" customHeight="1">
      <c r="A307" s="374" t="s">
        <v>3412</v>
      </c>
      <c r="B307" s="375" t="str">
        <f>VLOOKUP($A$2:$A$1749,'ENTER STAFF #S HERE'!$A$1:$B$5073,2,FALSE)</f>
        <v>C0372</v>
      </c>
      <c r="C307" s="374" t="s">
        <v>6586</v>
      </c>
      <c r="D307" s="374" t="s">
        <v>6591</v>
      </c>
      <c r="E307" s="384" t="s">
        <v>5640</v>
      </c>
      <c r="F307" s="384" t="s">
        <v>6648</v>
      </c>
      <c r="G307" s="374" t="s">
        <v>5663</v>
      </c>
      <c r="H307" s="377">
        <f t="shared" si="0"/>
        <v>48</v>
      </c>
      <c r="I307" s="378" t="e">
        <f>SUMIFS('MASTER TT'!$J$2:$J$11126,'MASTER TT'!$I$2:$I$1126,A307:A18683,'MASTER TT'!$L$2:$L$11126,"&gt;0",'MASTER TT'!$AM$2:$AM$11126,"JAN-APRIL 2026")</f>
        <v>#VALUE!</v>
      </c>
      <c r="J307" s="378">
        <f>SUMIFS('MASTER TT'!$J$2:$J$11126,'MASTER TT'!$I$2:$I$11126,A307:A10347,'MASTER TT'!$L$2:$L$11126,"&gt;0",'MASTER TT'!$AM$2:$AM$11126,"MAY-AUG 2025")</f>
        <v>0</v>
      </c>
      <c r="K307" s="378">
        <f>SUMIFS('MASTER TT'!$J$2:$J$11126,'MASTER TT'!$I$2:$I$11126,A307:A10347,'MASTER TT'!$L$2:$L$11126,"&gt;0",'MASTER TT'!$AM$2:$AM$11126,"SEP-DEC 2025")</f>
        <v>0</v>
      </c>
      <c r="L307" s="378" t="e">
        <f t="shared" si="1"/>
        <v>#VALUE!</v>
      </c>
      <c r="M307" s="379">
        <f>SUMIFS('MASTER TT'!$J$2:$J$1126,'MASTER TT'!$I$2:$I$1126,A307:A10349,'MASTER TT'!$L$2:$L$1126,"&gt;0",'MASTER TT'!$AM$2:$AM$1126,"JAN-APRIL 2025",'MASTER TT'!$AC$2:$AC$1126,"SOT")</f>
        <v>0</v>
      </c>
      <c r="N307" s="379">
        <f>SUMIFS('MASTER TT'!$J$2:$J$1126,'MASTER TT'!$I$2:$I$1126,A307:A10349,'MASTER TT'!$L$2:$L$1126,"&gt;0",'MASTER TT'!$AM$2:$AM$1126,"JAN-APRIL 2025",'MASTER TT'!$AC$2:$AC$1126,"SOB")</f>
        <v>0</v>
      </c>
      <c r="O307" s="379">
        <f>SUMIFS('MASTER TT'!$J$2:$J$1126,'MASTER TT'!$I$2:$I$1126,A307:A10349,'MASTER TT'!$L$2:$L$1126,"&gt;0",'MASTER TT'!$AM$2:$AM$1126,"JAN-APRIL 2025",'MASTER TT'!$AC$2:$AC$1126,"SEASS")</f>
        <v>0</v>
      </c>
      <c r="P307" s="379">
        <f>SUMIFS('MASTER TT'!$J$2:$J$1126,'MASTER TT'!$I$2:$I$1126,A307:A10349,'MASTER TT'!$L$2:$L$1126,"&gt;0",'MASTER TT'!$AM$2:$AM$1126,"JAN-APRIL 2025",'MASTER TT'!$AC$2:$AC$1126,"PTTI")</f>
        <v>0</v>
      </c>
      <c r="Q307" s="381">
        <f>SUMIF('MASTER TT'!$I$1:$I$5897,$A$1:$A$721,'MASTER TT'!$O$1:$O$5897)</f>
        <v>0</v>
      </c>
      <c r="R307" s="381">
        <f>SUMIF('MASTER TT'!$I$1:$I$5897,$A$1:$A$721,'MASTER TT'!$N$1:$N$5897)</f>
        <v>0</v>
      </c>
      <c r="S307" s="381">
        <f>SUMIF('MASTER TT'!$I$1:$I$5897,$A$1:$A$721,'MASTER TT'!$Q$1:$Q$5897)</f>
        <v>0</v>
      </c>
      <c r="T307" s="381">
        <f>SUMIF('MASTER TT'!$I$1:$I$5897,$A$1:$A$721,'MASTER TT'!$S$1:$S$5897)</f>
        <v>0</v>
      </c>
      <c r="U307" s="381">
        <f>SUMIF('MASTER TT'!$I$1:$I$5897,$A$1:$A$721,'MASTER TT'!$R$1:$R$5897)</f>
        <v>0</v>
      </c>
      <c r="V307" s="381">
        <f>SUMIF('MASTER TT'!$I$1:$I$5897,$A$1:$A$721,'MASTER TT'!$T$1:$T$5897)</f>
        <v>0</v>
      </c>
      <c r="W307" s="381">
        <f>SUMIF('MASTER TT'!$I$1:$I$5897,$A$1:$A$721,'MASTER TT'!$U$1:$U$5897)</f>
        <v>0</v>
      </c>
      <c r="X307" s="381">
        <f>SUMIF('MASTER TT'!$I$1:$I$5897,$A$1:$A$721,'MASTER TT'!$W$1:$W$5897)</f>
        <v>1</v>
      </c>
      <c r="Y307" s="381">
        <f>SUMIF('MASTER TT'!$I$1:$I$5897,$A$1:$A$721,'MASTER TT'!$X$1:$X$5897)</f>
        <v>0</v>
      </c>
      <c r="Z307" s="381">
        <f>SUMIF('MASTER TT'!$I$1:$I$5897,$A$1:$A$721,'MASTER TT'!$Y$1:$Y$5897)</f>
        <v>0</v>
      </c>
      <c r="AA307" s="381">
        <f>SUMIF('MASTER TT'!$I$1:$I$5897,$A$1:$A$721,'MASTER TT'!$Z$1:$Z$5897)</f>
        <v>0</v>
      </c>
      <c r="AB307" s="381">
        <f>SUMIF('MASTER TT'!$I$1:$I$5905,$A$1:$A$721,'MASTER TT'!$V$1:$V$5905)</f>
        <v>0</v>
      </c>
      <c r="AC307" s="381">
        <f>SUMIF('MASTER TT'!$I$1:$I$5905,$A$1:$A$721,'MASTER TT'!$AB$1:$AB$5905)</f>
        <v>0</v>
      </c>
      <c r="AD307" s="381">
        <f>SUMIF('MASTER TT'!$I$1:$I$5905,$A$1:$A$721,'MASTER TT'!$P$1:$P$5905)</f>
        <v>0</v>
      </c>
      <c r="AE307" s="381">
        <f t="shared" si="2"/>
        <v>1</v>
      </c>
      <c r="AF307" s="382" t="e">
        <f t="shared" si="17"/>
        <v>#REF!</v>
      </c>
      <c r="AG307" s="383"/>
    </row>
    <row r="308" spans="1:33" ht="14.25" customHeight="1">
      <c r="A308" s="374" t="s">
        <v>3583</v>
      </c>
      <c r="B308" s="375" t="str">
        <f>VLOOKUP($A$2:$A$1749,'ENTER STAFF #S HERE'!$A$1:$B$5073,2,FALSE)</f>
        <v>C1649</v>
      </c>
      <c r="C308" s="374" t="s">
        <v>6586</v>
      </c>
      <c r="D308" s="384" t="s">
        <v>6591</v>
      </c>
      <c r="E308" s="374" t="s">
        <v>6598</v>
      </c>
      <c r="F308" s="374" t="s">
        <v>6611</v>
      </c>
      <c r="G308" s="374" t="s">
        <v>5663</v>
      </c>
      <c r="H308" s="377">
        <f t="shared" si="0"/>
        <v>48</v>
      </c>
      <c r="I308" s="378" t="e">
        <f>SUMIFS('MASTER TT'!$J$2:$J$11126,'MASTER TT'!$I$2:$I$1126,A308:A18684,'MASTER TT'!$L$2:$L$11126,"&gt;0",'MASTER TT'!$AM$2:$AM$11126,"JAN-APRIL 2026")</f>
        <v>#VALUE!</v>
      </c>
      <c r="J308" s="378">
        <f>SUMIFS('MASTER TT'!$J$2:$J$11126,'MASTER TT'!$I$2:$I$11126,A308:A10348,'MASTER TT'!$L$2:$L$11126,"&gt;0",'MASTER TT'!$AM$2:$AM$11126,"MAY-AUG 2025")</f>
        <v>0</v>
      </c>
      <c r="K308" s="378">
        <f>SUMIFS('MASTER TT'!$J$2:$J$11126,'MASTER TT'!$I$2:$I$11126,A308:A10348,'MASTER TT'!$L$2:$L$11126,"&gt;0",'MASTER TT'!$AM$2:$AM$11126,"SEP-DEC 2025")</f>
        <v>0</v>
      </c>
      <c r="L308" s="378" t="e">
        <f t="shared" si="1"/>
        <v>#VALUE!</v>
      </c>
      <c r="M308" s="379">
        <f>SUMIFS('MASTER TT'!$J$2:$J$1126,'MASTER TT'!$I$2:$I$1126,A308:A10350,'MASTER TT'!$L$2:$L$1126,"&gt;0",'MASTER TT'!$AM$2:$AM$1126,"JAN-APRIL 2025",'MASTER TT'!$AC$2:$AC$1126,"SOT")</f>
        <v>0</v>
      </c>
      <c r="N308" s="379">
        <f>SUMIFS('MASTER TT'!$J$2:$J$1126,'MASTER TT'!$I$2:$I$1126,A308:A10350,'MASTER TT'!$L$2:$L$1126,"&gt;0",'MASTER TT'!$AM$2:$AM$1126,"JAN-APRIL 2025",'MASTER TT'!$AC$2:$AC$1126,"SOB")</f>
        <v>0</v>
      </c>
      <c r="O308" s="379">
        <f>SUMIFS('MASTER TT'!$J$2:$J$1126,'MASTER TT'!$I$2:$I$1126,A308:A10350,'MASTER TT'!$L$2:$L$1126,"&gt;0",'MASTER TT'!$AM$2:$AM$1126,"JAN-APRIL 2025",'MASTER TT'!$AC$2:$AC$1126,"SEASS")</f>
        <v>0</v>
      </c>
      <c r="P308" s="379">
        <f>SUMIFS('MASTER TT'!$J$2:$J$1126,'MASTER TT'!$I$2:$I$1126,A308:A10350,'MASTER TT'!$L$2:$L$1126,"&gt;0",'MASTER TT'!$AM$2:$AM$1126,"JAN-APRIL 2025",'MASTER TT'!$AC$2:$AC$1126,"PTTI")</f>
        <v>0</v>
      </c>
      <c r="Q308" s="381">
        <f>SUMIF('MASTER TT'!$I$1:$I$5897,$A$1:$A$721,'MASTER TT'!$O$1:$O$5897)</f>
        <v>0</v>
      </c>
      <c r="R308" s="381">
        <f>SUMIF('MASTER TT'!$I$1:$I$5897,$A$1:$A$721,'MASTER TT'!$N$1:$N$5897)</f>
        <v>0</v>
      </c>
      <c r="S308" s="381">
        <f>SUMIF('MASTER TT'!$I$1:$I$5897,$A$1:$A$721,'MASTER TT'!$Q$1:$Q$5897)</f>
        <v>0</v>
      </c>
      <c r="T308" s="381">
        <f>SUMIF('MASTER TT'!$I$1:$I$5897,$A$1:$A$721,'MASTER TT'!$S$1:$S$5897)</f>
        <v>0</v>
      </c>
      <c r="U308" s="381">
        <f>SUMIF('MASTER TT'!$I$1:$I$5897,$A$1:$A$721,'MASTER TT'!$R$1:$R$5897)</f>
        <v>0</v>
      </c>
      <c r="V308" s="381">
        <f>SUMIF('MASTER TT'!$I$1:$I$5897,$A$1:$A$721,'MASTER TT'!$T$1:$T$5897)</f>
        <v>0</v>
      </c>
      <c r="W308" s="381">
        <f>SUMIF('MASTER TT'!$I$1:$I$5897,$A$1:$A$721,'MASTER TT'!$U$1:$U$5897)</f>
        <v>0</v>
      </c>
      <c r="X308" s="381">
        <f>SUMIF('MASTER TT'!$I$1:$I$5897,$A$1:$A$721,'MASTER TT'!$W$1:$W$5897)</f>
        <v>0</v>
      </c>
      <c r="Y308" s="381">
        <f>SUMIF('MASTER TT'!$I$1:$I$5897,$A$1:$A$721,'MASTER TT'!$X$1:$X$5897)</f>
        <v>0</v>
      </c>
      <c r="Z308" s="381">
        <f>SUMIF('MASTER TT'!$I$1:$I$5897,$A$1:$A$721,'MASTER TT'!$Y$1:$Y$5897)</f>
        <v>0</v>
      </c>
      <c r="AA308" s="381">
        <f>SUMIF('MASTER TT'!$I$1:$I$5897,$A$1:$A$721,'MASTER TT'!$Z$1:$Z$5897)</f>
        <v>0</v>
      </c>
      <c r="AB308" s="381">
        <f>SUMIF('MASTER TT'!$I$1:$I$5905,$A$1:$A$721,'MASTER TT'!$V$1:$V$5905)</f>
        <v>0</v>
      </c>
      <c r="AC308" s="381">
        <f>SUMIF('MASTER TT'!$I$1:$I$5905,$A$1:$A$721,'MASTER TT'!$AB$1:$AB$5905)</f>
        <v>0</v>
      </c>
      <c r="AD308" s="381">
        <f>SUMIF('MASTER TT'!$I$1:$I$5905,$A$1:$A$721,'MASTER TT'!$P$1:$P$5905)</f>
        <v>0</v>
      </c>
      <c r="AE308" s="381">
        <f t="shared" si="2"/>
        <v>0</v>
      </c>
      <c r="AF308" s="382" t="e">
        <f t="shared" si="17"/>
        <v>#REF!</v>
      </c>
      <c r="AG308" s="383"/>
    </row>
    <row r="309" spans="1:33" ht="14.25" customHeight="1">
      <c r="A309" s="374" t="s">
        <v>3843</v>
      </c>
      <c r="B309" s="375" t="str">
        <f>VLOOKUP($A$2:$A$1749,'ENTER STAFF #S HERE'!$A$1:$B$5073,2,FALSE)</f>
        <v>C1802</v>
      </c>
      <c r="C309" s="374" t="s">
        <v>6586</v>
      </c>
      <c r="D309" s="384" t="s">
        <v>6587</v>
      </c>
      <c r="E309" s="384" t="s">
        <v>5680</v>
      </c>
      <c r="F309" s="374" t="s">
        <v>6609</v>
      </c>
      <c r="G309" s="374" t="s">
        <v>5663</v>
      </c>
      <c r="H309" s="377">
        <f t="shared" si="0"/>
        <v>48</v>
      </c>
      <c r="I309" s="378" t="e">
        <f>SUMIFS('MASTER TT'!$J$2:$J$11126,'MASTER TT'!$I$2:$I$1126,A309:A18685,'MASTER TT'!$L$2:$L$11126,"&gt;0",'MASTER TT'!$AM$2:$AM$11126,"JAN-APRIL 2026")</f>
        <v>#VALUE!</v>
      </c>
      <c r="J309" s="378">
        <f>SUMIFS('MASTER TT'!$J$2:$J$11126,'MASTER TT'!$I$2:$I$11126,A309:A10349,'MASTER TT'!$L$2:$L$11126,"&gt;0",'MASTER TT'!$AM$2:$AM$11126,"MAY-AUG 2025")</f>
        <v>0</v>
      </c>
      <c r="K309" s="378">
        <f>SUMIFS('MASTER TT'!$J$2:$J$11126,'MASTER TT'!$I$2:$I$11126,A309:A10349,'MASTER TT'!$L$2:$L$11126,"&gt;0",'MASTER TT'!$AM$2:$AM$11126,"SEP-DEC 2025")</f>
        <v>0</v>
      </c>
      <c r="L309" s="378" t="e">
        <f t="shared" si="1"/>
        <v>#VALUE!</v>
      </c>
      <c r="M309" s="379">
        <f>SUMIFS('MASTER TT'!$J$2:$J$1126,'MASTER TT'!$I$2:$I$1126,A309:A10351,'MASTER TT'!$L$2:$L$1126,"&gt;0",'MASTER TT'!$AM$2:$AM$1126,"JAN-APRIL 2025",'MASTER TT'!$AC$2:$AC$1126,"SOT")</f>
        <v>0</v>
      </c>
      <c r="N309" s="379">
        <f>SUMIFS('MASTER TT'!$J$2:$J$1126,'MASTER TT'!$I$2:$I$1126,A309:A10351,'MASTER TT'!$L$2:$L$1126,"&gt;0",'MASTER TT'!$AM$2:$AM$1126,"JAN-APRIL 2025",'MASTER TT'!$AC$2:$AC$1126,"SOB")</f>
        <v>0</v>
      </c>
      <c r="O309" s="379">
        <f>SUMIFS('MASTER TT'!$J$2:$J$1126,'MASTER TT'!$I$2:$I$1126,A309:A10351,'MASTER TT'!$L$2:$L$1126,"&gt;0",'MASTER TT'!$AM$2:$AM$1126,"JAN-APRIL 2025",'MASTER TT'!$AC$2:$AC$1126,"SEASS")</f>
        <v>0</v>
      </c>
      <c r="P309" s="379">
        <f>SUMIFS('MASTER TT'!$J$2:$J$1126,'MASTER TT'!$I$2:$I$1126,A309:A10351,'MASTER TT'!$L$2:$L$1126,"&gt;0",'MASTER TT'!$AM$2:$AM$1126,"JAN-APRIL 2025",'MASTER TT'!$AC$2:$AC$1126,"PTTI")</f>
        <v>0</v>
      </c>
      <c r="Q309" s="381">
        <f>SUMIF('MASTER TT'!$I$1:$I$5897,$A$1:$A$721,'MASTER TT'!$O$1:$O$5897)</f>
        <v>0</v>
      </c>
      <c r="R309" s="381">
        <f>SUMIF('MASTER TT'!$I$1:$I$5897,$A$1:$A$721,'MASTER TT'!$N$1:$N$5897)</f>
        <v>0</v>
      </c>
      <c r="S309" s="381">
        <f>SUMIF('MASTER TT'!$I$1:$I$5897,$A$1:$A$721,'MASTER TT'!$Q$1:$Q$5897)</f>
        <v>0</v>
      </c>
      <c r="T309" s="381">
        <f>SUMIF('MASTER TT'!$I$1:$I$5897,$A$1:$A$721,'MASTER TT'!$S$1:$S$5897)</f>
        <v>0</v>
      </c>
      <c r="U309" s="381">
        <f>SUMIF('MASTER TT'!$I$1:$I$5897,$A$1:$A$721,'MASTER TT'!$R$1:$R$5897)</f>
        <v>0</v>
      </c>
      <c r="V309" s="381">
        <f>SUMIF('MASTER TT'!$I$1:$I$5897,$A$1:$A$721,'MASTER TT'!$T$1:$T$5897)</f>
        <v>0</v>
      </c>
      <c r="W309" s="381">
        <f>SUMIF('MASTER TT'!$I$1:$I$5897,$A$1:$A$721,'MASTER TT'!$U$1:$U$5897)</f>
        <v>0</v>
      </c>
      <c r="X309" s="381">
        <f>SUMIF('MASTER TT'!$I$1:$I$5897,$A$1:$A$721,'MASTER TT'!$W$1:$W$5897)</f>
        <v>0</v>
      </c>
      <c r="Y309" s="381">
        <f>SUMIF('MASTER TT'!$I$1:$I$5897,$A$1:$A$721,'MASTER TT'!$X$1:$X$5897)</f>
        <v>0</v>
      </c>
      <c r="Z309" s="381">
        <f>SUMIF('MASTER TT'!$I$1:$I$5897,$A$1:$A$721,'MASTER TT'!$Y$1:$Y$5897)</f>
        <v>0</v>
      </c>
      <c r="AA309" s="381">
        <f>SUMIF('MASTER TT'!$I$1:$I$5897,$A$1:$A$721,'MASTER TT'!$Z$1:$Z$5897)</f>
        <v>0</v>
      </c>
      <c r="AB309" s="381">
        <f>SUMIF('MASTER TT'!$I$1:$I$5905,$A$1:$A$721,'MASTER TT'!$V$1:$V$5905)</f>
        <v>0</v>
      </c>
      <c r="AC309" s="381">
        <f>SUMIF('MASTER TT'!$I$1:$I$5905,$A$1:$A$721,'MASTER TT'!$AB$1:$AB$5905)</f>
        <v>0</v>
      </c>
      <c r="AD309" s="381">
        <f>SUMIF('MASTER TT'!$I$1:$I$5905,$A$1:$A$721,'MASTER TT'!$P$1:$P$5905)</f>
        <v>0</v>
      </c>
      <c r="AE309" s="381">
        <f t="shared" si="2"/>
        <v>0</v>
      </c>
      <c r="AF309" s="382" t="e">
        <f t="shared" si="17"/>
        <v>#REF!</v>
      </c>
      <c r="AG309" s="383"/>
    </row>
    <row r="310" spans="1:33" ht="14.25" customHeight="1">
      <c r="A310" s="374" t="s">
        <v>4207</v>
      </c>
      <c r="B310" s="375" t="str">
        <f>VLOOKUP($A$2:$A$1749,'ENTER STAFF #S HERE'!$A$1:$B$5073,2,FALSE)</f>
        <v>C1603</v>
      </c>
      <c r="C310" s="374" t="s">
        <v>6586</v>
      </c>
      <c r="D310" s="374" t="s">
        <v>6595</v>
      </c>
      <c r="E310" s="384" t="s">
        <v>6072</v>
      </c>
      <c r="F310" s="384" t="s">
        <v>6600</v>
      </c>
      <c r="G310" s="374" t="s">
        <v>5663</v>
      </c>
      <c r="H310" s="377">
        <f t="shared" si="0"/>
        <v>48</v>
      </c>
      <c r="I310" s="378" t="e">
        <f>SUMIFS('MASTER TT'!$J$2:$J$11126,'MASTER TT'!$I$2:$I$1126,A310:A18686,'MASTER TT'!$L$2:$L$11126,"&gt;0",'MASTER TT'!$AM$2:$AM$11126,"JAN-APRIL 2026")</f>
        <v>#VALUE!</v>
      </c>
      <c r="J310" s="378">
        <f>SUMIFS('MASTER TT'!$J$2:$J$11126,'MASTER TT'!$I$2:$I$11126,A310:A10350,'MASTER TT'!$L$2:$L$11126,"&gt;0",'MASTER TT'!$AM$2:$AM$11126,"MAY-AUG 2025")</f>
        <v>0</v>
      </c>
      <c r="K310" s="378">
        <f>SUMIFS('MASTER TT'!$J$2:$J$11126,'MASTER TT'!$I$2:$I$11126,A310:A10350,'MASTER TT'!$L$2:$L$11126,"&gt;0",'MASTER TT'!$AM$2:$AM$11126,"SEP-DEC 2025")</f>
        <v>0</v>
      </c>
      <c r="L310" s="378" t="e">
        <f t="shared" si="1"/>
        <v>#VALUE!</v>
      </c>
      <c r="M310" s="379">
        <f>SUMIFS('MASTER TT'!$J$2:$J$1126,'MASTER TT'!$I$2:$I$1126,A310:A10352,'MASTER TT'!$L$2:$L$1126,"&gt;0",'MASTER TT'!$AM$2:$AM$1126,"JAN-APRIL 2025",'MASTER TT'!$AC$2:$AC$1126,"SOT")</f>
        <v>0</v>
      </c>
      <c r="N310" s="379">
        <f>SUMIFS('MASTER TT'!$J$2:$J$1126,'MASTER TT'!$I$2:$I$1126,A310:A10352,'MASTER TT'!$L$2:$L$1126,"&gt;0",'MASTER TT'!$AM$2:$AM$1126,"JAN-APRIL 2025",'MASTER TT'!$AC$2:$AC$1126,"SOB")</f>
        <v>0</v>
      </c>
      <c r="O310" s="379">
        <f>SUMIFS('MASTER TT'!$J$2:$J$1126,'MASTER TT'!$I$2:$I$1126,A310:A10352,'MASTER TT'!$L$2:$L$1126,"&gt;0",'MASTER TT'!$AM$2:$AM$1126,"JAN-APRIL 2025",'MASTER TT'!$AC$2:$AC$1126,"SEASS")</f>
        <v>0</v>
      </c>
      <c r="P310" s="379">
        <f>SUMIFS('MASTER TT'!$J$2:$J$1126,'MASTER TT'!$I$2:$I$1126,A310:A10352,'MASTER TT'!$L$2:$L$1126,"&gt;0",'MASTER TT'!$AM$2:$AM$1126,"JAN-APRIL 2025",'MASTER TT'!$AC$2:$AC$1126,"PTTI")</f>
        <v>0</v>
      </c>
      <c r="Q310" s="381">
        <f>SUMIF('MASTER TT'!$I$1:$I$5897,$A$1:$A$721,'MASTER TT'!$O$1:$O$5897)</f>
        <v>0</v>
      </c>
      <c r="R310" s="381">
        <f>SUMIF('MASTER TT'!$I$1:$I$5897,$A$1:$A$721,'MASTER TT'!$N$1:$N$5897)</f>
        <v>0</v>
      </c>
      <c r="S310" s="381">
        <f>SUMIF('MASTER TT'!$I$1:$I$5897,$A$1:$A$721,'MASTER TT'!$Q$1:$Q$5897)</f>
        <v>0</v>
      </c>
      <c r="T310" s="381">
        <f>SUMIF('MASTER TT'!$I$1:$I$5897,$A$1:$A$721,'MASTER TT'!$S$1:$S$5897)</f>
        <v>0</v>
      </c>
      <c r="U310" s="381">
        <f>SUMIF('MASTER TT'!$I$1:$I$5897,$A$1:$A$721,'MASTER TT'!$R$1:$R$5897)</f>
        <v>0</v>
      </c>
      <c r="V310" s="381">
        <f>SUMIF('MASTER TT'!$I$1:$I$5897,$A$1:$A$721,'MASTER TT'!$T$1:$T$5897)</f>
        <v>0</v>
      </c>
      <c r="W310" s="381">
        <f>SUMIF('MASTER TT'!$I$1:$I$5897,$A$1:$A$721,'MASTER TT'!$U$1:$U$5897)</f>
        <v>0</v>
      </c>
      <c r="X310" s="381">
        <f>SUMIF('MASTER TT'!$I$1:$I$5897,$A$1:$A$721,'MASTER TT'!$W$1:$W$5897)</f>
        <v>0</v>
      </c>
      <c r="Y310" s="381">
        <f>SUMIF('MASTER TT'!$I$1:$I$5897,$A$1:$A$721,'MASTER TT'!$X$1:$X$5897)</f>
        <v>0</v>
      </c>
      <c r="Z310" s="381">
        <f>SUMIF('MASTER TT'!$I$1:$I$5897,$A$1:$A$721,'MASTER TT'!$Y$1:$Y$5897)</f>
        <v>0</v>
      </c>
      <c r="AA310" s="381">
        <f>SUMIF('MASTER TT'!$I$1:$I$5897,$A$1:$A$721,'MASTER TT'!$Z$1:$Z$5897)</f>
        <v>0</v>
      </c>
      <c r="AB310" s="381">
        <f>SUMIF('MASTER TT'!$I$1:$I$5905,$A$1:$A$721,'MASTER TT'!$V$1:$V$5905)</f>
        <v>0</v>
      </c>
      <c r="AC310" s="381">
        <f>SUMIF('MASTER TT'!$I$1:$I$5905,$A$1:$A$721,'MASTER TT'!$AB$1:$AB$5905)</f>
        <v>0</v>
      </c>
      <c r="AD310" s="381">
        <f>SUMIF('MASTER TT'!$I$1:$I$5905,$A$1:$A$721,'MASTER TT'!$P$1:$P$5905)</f>
        <v>0</v>
      </c>
      <c r="AE310" s="381">
        <f t="shared" si="2"/>
        <v>0</v>
      </c>
      <c r="AF310" s="382" t="e">
        <f t="shared" si="17"/>
        <v>#REF!</v>
      </c>
      <c r="AG310" s="383"/>
    </row>
    <row r="311" spans="1:33" ht="14.25" customHeight="1">
      <c r="A311" s="374" t="s">
        <v>4209</v>
      </c>
      <c r="B311" s="375" t="str">
        <f>VLOOKUP($A$2:$A$1749,'ENTER STAFF #S HERE'!$A$1:$B$5073,2,FALSE)</f>
        <v>C1785</v>
      </c>
      <c r="C311" s="384" t="s">
        <v>6586</v>
      </c>
      <c r="D311" s="384" t="s">
        <v>6597</v>
      </c>
      <c r="E311" s="384" t="s">
        <v>6072</v>
      </c>
      <c r="F311" s="374" t="s">
        <v>6607</v>
      </c>
      <c r="G311" s="374" t="s">
        <v>5663</v>
      </c>
      <c r="H311" s="377">
        <f t="shared" si="0"/>
        <v>48</v>
      </c>
      <c r="I311" s="378" t="e">
        <f>SUMIFS('MASTER TT'!$J$2:$J$11126,'MASTER TT'!$I$2:$I$1126,A311:A18687,'MASTER TT'!$L$2:$L$11126,"&gt;0",'MASTER TT'!$AM$2:$AM$11126,"JAN-APRIL 2026")</f>
        <v>#VALUE!</v>
      </c>
      <c r="J311" s="378">
        <f>SUMIFS('MASTER TT'!$J$2:$J$11126,'MASTER TT'!$I$2:$I$11126,A311:A10351,'MASTER TT'!$L$2:$L$11126,"&gt;0",'MASTER TT'!$AM$2:$AM$11126,"MAY-AUG 2025")</f>
        <v>0</v>
      </c>
      <c r="K311" s="378">
        <f>SUMIFS('MASTER TT'!$J$2:$J$11126,'MASTER TT'!$I$2:$I$11126,A311:A10351,'MASTER TT'!$L$2:$L$11126,"&gt;0",'MASTER TT'!$AM$2:$AM$11126,"SEP-DEC 2025")</f>
        <v>0</v>
      </c>
      <c r="L311" s="378" t="e">
        <f t="shared" si="1"/>
        <v>#VALUE!</v>
      </c>
      <c r="M311" s="379">
        <f>SUMIFS('MASTER TT'!$J$2:$J$1126,'MASTER TT'!$I$2:$I$1126,A311:A10353,'MASTER TT'!$L$2:$L$1126,"&gt;0",'MASTER TT'!$AM$2:$AM$1126,"JAN-APRIL 2025",'MASTER TT'!$AC$2:$AC$1126,"SOT")</f>
        <v>0</v>
      </c>
      <c r="N311" s="379">
        <f>SUMIFS('MASTER TT'!$J$2:$J$1126,'MASTER TT'!$I$2:$I$1126,A311:A10353,'MASTER TT'!$L$2:$L$1126,"&gt;0",'MASTER TT'!$AM$2:$AM$1126,"JAN-APRIL 2025",'MASTER TT'!$AC$2:$AC$1126,"SOB")</f>
        <v>0</v>
      </c>
      <c r="O311" s="379">
        <f>SUMIFS('MASTER TT'!$J$2:$J$1126,'MASTER TT'!$I$2:$I$1126,A311:A10353,'MASTER TT'!$L$2:$L$1126,"&gt;0",'MASTER TT'!$AM$2:$AM$1126,"JAN-APRIL 2025",'MASTER TT'!$AC$2:$AC$1126,"SEASS")</f>
        <v>0</v>
      </c>
      <c r="P311" s="379">
        <f>SUMIFS('MASTER TT'!$J$2:$J$1126,'MASTER TT'!$I$2:$I$1126,A311:A10353,'MASTER TT'!$L$2:$L$1126,"&gt;0",'MASTER TT'!$AM$2:$AM$1126,"JAN-APRIL 2025",'MASTER TT'!$AC$2:$AC$1126,"PTTI")</f>
        <v>0</v>
      </c>
      <c r="Q311" s="381">
        <f>SUMIF('MASTER TT'!$I$1:$I$5897,$A$1:$A$721,'MASTER TT'!$O$1:$O$5897)</f>
        <v>0</v>
      </c>
      <c r="R311" s="381">
        <f>SUMIF('MASTER TT'!$I$1:$I$5897,$A$1:$A$721,'MASTER TT'!$N$1:$N$5897)</f>
        <v>0</v>
      </c>
      <c r="S311" s="381">
        <f>SUMIF('MASTER TT'!$I$1:$I$5897,$A$1:$A$721,'MASTER TT'!$Q$1:$Q$5897)</f>
        <v>0</v>
      </c>
      <c r="T311" s="381">
        <f>SUMIF('MASTER TT'!$I$1:$I$5897,$A$1:$A$721,'MASTER TT'!$S$1:$S$5897)</f>
        <v>0</v>
      </c>
      <c r="U311" s="381">
        <f>SUMIF('MASTER TT'!$I$1:$I$5897,$A$1:$A$721,'MASTER TT'!$R$1:$R$5897)</f>
        <v>0</v>
      </c>
      <c r="V311" s="381">
        <f>SUMIF('MASTER TT'!$I$1:$I$5897,$A$1:$A$721,'MASTER TT'!$T$1:$T$5897)</f>
        <v>0</v>
      </c>
      <c r="W311" s="381">
        <f>SUMIF('MASTER TT'!$I$1:$I$5897,$A$1:$A$721,'MASTER TT'!$U$1:$U$5897)</f>
        <v>0</v>
      </c>
      <c r="X311" s="381">
        <f>SUMIF('MASTER TT'!$I$1:$I$5897,$A$1:$A$721,'MASTER TT'!$W$1:$W$5897)</f>
        <v>0</v>
      </c>
      <c r="Y311" s="381">
        <f>SUMIF('MASTER TT'!$I$1:$I$5897,$A$1:$A$721,'MASTER TT'!$X$1:$X$5897)</f>
        <v>0</v>
      </c>
      <c r="Z311" s="381">
        <f>SUMIF('MASTER TT'!$I$1:$I$5897,$A$1:$A$721,'MASTER TT'!$Y$1:$Y$5897)</f>
        <v>0</v>
      </c>
      <c r="AA311" s="381">
        <f>SUMIF('MASTER TT'!$I$1:$I$5897,$A$1:$A$721,'MASTER TT'!$Z$1:$Z$5897)</f>
        <v>0</v>
      </c>
      <c r="AB311" s="381">
        <f>SUMIF('MASTER TT'!$I$1:$I$5905,$A$1:$A$721,'MASTER TT'!$V$1:$V$5905)</f>
        <v>0</v>
      </c>
      <c r="AC311" s="381">
        <f>SUMIF('MASTER TT'!$I$1:$I$5905,$A$1:$A$721,'MASTER TT'!$AB$1:$AB$5905)</f>
        <v>0</v>
      </c>
      <c r="AD311" s="381">
        <f>SUMIF('MASTER TT'!$I$1:$I$5905,$A$1:$A$721,'MASTER TT'!$P$1:$P$5905)</f>
        <v>0</v>
      </c>
      <c r="AE311" s="381">
        <f t="shared" si="2"/>
        <v>0</v>
      </c>
      <c r="AF311" s="382" t="e">
        <f t="shared" si="17"/>
        <v>#REF!</v>
      </c>
      <c r="AG311" s="383"/>
    </row>
    <row r="312" spans="1:33" ht="14.25" customHeight="1">
      <c r="A312" s="374" t="s">
        <v>3845</v>
      </c>
      <c r="B312" s="375" t="str">
        <f>VLOOKUP($A$2:$A$1749,'ENTER STAFF #S HERE'!$A$1:$B$5073,2,FALSE)</f>
        <v>C1748</v>
      </c>
      <c r="C312" s="374" t="s">
        <v>6586</v>
      </c>
      <c r="D312" s="374" t="s">
        <v>6587</v>
      </c>
      <c r="E312" s="384" t="s">
        <v>5680</v>
      </c>
      <c r="F312" s="384" t="s">
        <v>6589</v>
      </c>
      <c r="G312" s="374" t="s">
        <v>5663</v>
      </c>
      <c r="H312" s="377">
        <f t="shared" si="0"/>
        <v>48</v>
      </c>
      <c r="I312" s="378" t="e">
        <f>SUMIFS('MASTER TT'!$J$2:$J$11126,'MASTER TT'!$I$2:$I$1126,A312:A18688,'MASTER TT'!$L$2:$L$11126,"&gt;0",'MASTER TT'!$AM$2:$AM$11126,"JAN-APRIL 2026")</f>
        <v>#VALUE!</v>
      </c>
      <c r="J312" s="378">
        <f>SUMIFS('MASTER TT'!$J$2:$J$11126,'MASTER TT'!$I$2:$I$11126,A312:A10352,'MASTER TT'!$L$2:$L$11126,"&gt;0",'MASTER TT'!$AM$2:$AM$11126,"MAY-AUG 2025")</f>
        <v>0</v>
      </c>
      <c r="K312" s="378">
        <f>SUMIFS('MASTER TT'!$J$2:$J$11126,'MASTER TT'!$I$2:$I$11126,A312:A10352,'MASTER TT'!$L$2:$L$11126,"&gt;0",'MASTER TT'!$AM$2:$AM$11126,"SEP-DEC 2025")</f>
        <v>0</v>
      </c>
      <c r="L312" s="378" t="e">
        <f t="shared" si="1"/>
        <v>#VALUE!</v>
      </c>
      <c r="M312" s="379">
        <f>SUMIFS('MASTER TT'!$J$2:$J$1126,'MASTER TT'!$I$2:$I$1126,A312:A10354,'MASTER TT'!$L$2:$L$1126,"&gt;0",'MASTER TT'!$AM$2:$AM$1126,"JAN-APRIL 2025",'MASTER TT'!$AC$2:$AC$1126,"SOT")</f>
        <v>0</v>
      </c>
      <c r="N312" s="379">
        <f>SUMIFS('MASTER TT'!$J$2:$J$1126,'MASTER TT'!$I$2:$I$1126,A312:A10354,'MASTER TT'!$L$2:$L$1126,"&gt;0",'MASTER TT'!$AM$2:$AM$1126,"JAN-APRIL 2025",'MASTER TT'!$AC$2:$AC$1126,"SOB")</f>
        <v>0</v>
      </c>
      <c r="O312" s="379">
        <f>SUMIFS('MASTER TT'!$J$2:$J$1126,'MASTER TT'!$I$2:$I$1126,A312:A10354,'MASTER TT'!$L$2:$L$1126,"&gt;0",'MASTER TT'!$AM$2:$AM$1126,"JAN-APRIL 2025",'MASTER TT'!$AC$2:$AC$1126,"SEASS")</f>
        <v>0</v>
      </c>
      <c r="P312" s="379">
        <f>SUMIFS('MASTER TT'!$J$2:$J$1126,'MASTER TT'!$I$2:$I$1126,A312:A10354,'MASTER TT'!$L$2:$L$1126,"&gt;0",'MASTER TT'!$AM$2:$AM$1126,"JAN-APRIL 2025",'MASTER TT'!$AC$2:$AC$1126,"PTTI")</f>
        <v>0</v>
      </c>
      <c r="Q312" s="381">
        <f>SUMIF('MASTER TT'!$I$1:$I$5897,$A$1:$A$721,'MASTER TT'!$O$1:$O$5897)</f>
        <v>0</v>
      </c>
      <c r="R312" s="381">
        <f>SUMIF('MASTER TT'!$I$1:$I$5897,$A$1:$A$721,'MASTER TT'!$N$1:$N$5897)</f>
        <v>0</v>
      </c>
      <c r="S312" s="381">
        <f>SUMIF('MASTER TT'!$I$1:$I$5897,$A$1:$A$721,'MASTER TT'!$Q$1:$Q$5897)</f>
        <v>0</v>
      </c>
      <c r="T312" s="381">
        <f>SUMIF('MASTER TT'!$I$1:$I$5897,$A$1:$A$721,'MASTER TT'!$S$1:$S$5897)</f>
        <v>0</v>
      </c>
      <c r="U312" s="381">
        <f>SUMIF('MASTER TT'!$I$1:$I$5897,$A$1:$A$721,'MASTER TT'!$R$1:$R$5897)</f>
        <v>0</v>
      </c>
      <c r="V312" s="381">
        <f>SUMIF('MASTER TT'!$I$1:$I$5897,$A$1:$A$721,'MASTER TT'!$T$1:$T$5897)</f>
        <v>0</v>
      </c>
      <c r="W312" s="381">
        <f>SUMIF('MASTER TT'!$I$1:$I$5897,$A$1:$A$721,'MASTER TT'!$U$1:$U$5897)</f>
        <v>0</v>
      </c>
      <c r="X312" s="381">
        <f>SUMIF('MASTER TT'!$I$1:$I$5897,$A$1:$A$721,'MASTER TT'!$W$1:$W$5897)</f>
        <v>0</v>
      </c>
      <c r="Y312" s="381">
        <f>SUMIF('MASTER TT'!$I$1:$I$5897,$A$1:$A$721,'MASTER TT'!$X$1:$X$5897)</f>
        <v>0</v>
      </c>
      <c r="Z312" s="381">
        <f>SUMIF('MASTER TT'!$I$1:$I$5897,$A$1:$A$721,'MASTER TT'!$Y$1:$Y$5897)</f>
        <v>0</v>
      </c>
      <c r="AA312" s="381">
        <f>SUMIF('MASTER TT'!$I$1:$I$5897,$A$1:$A$721,'MASTER TT'!$Z$1:$Z$5897)</f>
        <v>0</v>
      </c>
      <c r="AB312" s="381">
        <f>SUMIF('MASTER TT'!$I$1:$I$5905,$A$1:$A$721,'MASTER TT'!$V$1:$V$5905)</f>
        <v>0</v>
      </c>
      <c r="AC312" s="381">
        <f>SUMIF('MASTER TT'!$I$1:$I$5905,$A$1:$A$721,'MASTER TT'!$AB$1:$AB$5905)</f>
        <v>0</v>
      </c>
      <c r="AD312" s="381">
        <f>SUMIF('MASTER TT'!$I$1:$I$5905,$A$1:$A$721,'MASTER TT'!$P$1:$P$5905)</f>
        <v>0</v>
      </c>
      <c r="AE312" s="381">
        <f t="shared" si="2"/>
        <v>0</v>
      </c>
      <c r="AF312" s="382" t="e">
        <f t="shared" si="17"/>
        <v>#REF!</v>
      </c>
      <c r="AG312" s="383"/>
    </row>
    <row r="313" spans="1:33" ht="14.25" customHeight="1">
      <c r="A313" s="374" t="s">
        <v>3607</v>
      </c>
      <c r="B313" s="375" t="str">
        <f>VLOOKUP($A$2:$A$1749,'ENTER STAFF #S HERE'!$A$1:$B$5073,2,FALSE)</f>
        <v>C1675</v>
      </c>
      <c r="C313" s="374" t="s">
        <v>6586</v>
      </c>
      <c r="D313" s="384" t="s">
        <v>6591</v>
      </c>
      <c r="E313" s="374" t="s">
        <v>6598</v>
      </c>
      <c r="F313" s="374" t="s">
        <v>6654</v>
      </c>
      <c r="G313" s="374" t="s">
        <v>5663</v>
      </c>
      <c r="H313" s="377">
        <f t="shared" si="0"/>
        <v>48</v>
      </c>
      <c r="I313" s="378" t="e">
        <f>SUMIFS('MASTER TT'!$J$2:$J$11126,'MASTER TT'!$I$2:$I$1126,A313:A18689,'MASTER TT'!$L$2:$L$11126,"&gt;0",'MASTER TT'!$AM$2:$AM$11126,"JAN-APRIL 2026")</f>
        <v>#VALUE!</v>
      </c>
      <c r="J313" s="378">
        <f>SUMIFS('MASTER TT'!$J$2:$J$11126,'MASTER TT'!$I$2:$I$11126,A313:A10353,'MASTER TT'!$L$2:$L$11126,"&gt;0",'MASTER TT'!$AM$2:$AM$11126,"MAY-AUG 2025")</f>
        <v>0</v>
      </c>
      <c r="K313" s="378">
        <f>SUMIFS('MASTER TT'!$J$2:$J$11126,'MASTER TT'!$I$2:$I$11126,A313:A10353,'MASTER TT'!$L$2:$L$11126,"&gt;0",'MASTER TT'!$AM$2:$AM$11126,"SEP-DEC 2025")</f>
        <v>0</v>
      </c>
      <c r="L313" s="378" t="e">
        <f t="shared" si="1"/>
        <v>#VALUE!</v>
      </c>
      <c r="M313" s="379">
        <f>SUMIFS('MASTER TT'!$J$2:$J$1126,'MASTER TT'!$I$2:$I$1126,A313:A10355,'MASTER TT'!$L$2:$L$1126,"&gt;0",'MASTER TT'!$AM$2:$AM$1126,"JAN-APRIL 2025",'MASTER TT'!$AC$2:$AC$1126,"SOT")</f>
        <v>0</v>
      </c>
      <c r="N313" s="379">
        <f>SUMIFS('MASTER TT'!$J$2:$J$1126,'MASTER TT'!$I$2:$I$1126,A313:A10355,'MASTER TT'!$L$2:$L$1126,"&gt;0",'MASTER TT'!$AM$2:$AM$1126,"JAN-APRIL 2025",'MASTER TT'!$AC$2:$AC$1126,"SOB")</f>
        <v>0</v>
      </c>
      <c r="O313" s="379">
        <f>SUMIFS('MASTER TT'!$J$2:$J$1126,'MASTER TT'!$I$2:$I$1126,A313:A10355,'MASTER TT'!$L$2:$L$1126,"&gt;0",'MASTER TT'!$AM$2:$AM$1126,"JAN-APRIL 2025",'MASTER TT'!$AC$2:$AC$1126,"SEASS")</f>
        <v>0</v>
      </c>
      <c r="P313" s="379">
        <f>SUMIFS('MASTER TT'!$J$2:$J$1126,'MASTER TT'!$I$2:$I$1126,A313:A10355,'MASTER TT'!$L$2:$L$1126,"&gt;0",'MASTER TT'!$AM$2:$AM$1126,"JAN-APRIL 2025",'MASTER TT'!$AC$2:$AC$1126,"PTTI")</f>
        <v>0</v>
      </c>
      <c r="Q313" s="381">
        <f>SUMIF('MASTER TT'!$I$1:$I$5897,$A$1:$A$721,'MASTER TT'!$O$1:$O$5897)</f>
        <v>0</v>
      </c>
      <c r="R313" s="381">
        <f>SUMIF('MASTER TT'!$I$1:$I$5897,$A$1:$A$721,'MASTER TT'!$N$1:$N$5897)</f>
        <v>0</v>
      </c>
      <c r="S313" s="381">
        <f>SUMIF('MASTER TT'!$I$1:$I$5897,$A$1:$A$721,'MASTER TT'!$Q$1:$Q$5897)</f>
        <v>0</v>
      </c>
      <c r="T313" s="381">
        <f>SUMIF('MASTER TT'!$I$1:$I$5897,$A$1:$A$721,'MASTER TT'!$S$1:$S$5897)</f>
        <v>0</v>
      </c>
      <c r="U313" s="381">
        <f>SUMIF('MASTER TT'!$I$1:$I$5897,$A$1:$A$721,'MASTER TT'!$R$1:$R$5897)</f>
        <v>0</v>
      </c>
      <c r="V313" s="381">
        <f>SUMIF('MASTER TT'!$I$1:$I$5897,$A$1:$A$721,'MASTER TT'!$T$1:$T$5897)</f>
        <v>0</v>
      </c>
      <c r="W313" s="381">
        <f>SUMIF('MASTER TT'!$I$1:$I$5897,$A$1:$A$721,'MASTER TT'!$U$1:$U$5897)</f>
        <v>0</v>
      </c>
      <c r="X313" s="381">
        <f>SUMIF('MASTER TT'!$I$1:$I$5897,$A$1:$A$721,'MASTER TT'!$W$1:$W$5897)</f>
        <v>0</v>
      </c>
      <c r="Y313" s="381">
        <f>SUMIF('MASTER TT'!$I$1:$I$5897,$A$1:$A$721,'MASTER TT'!$X$1:$X$5897)</f>
        <v>0</v>
      </c>
      <c r="Z313" s="381">
        <f>SUMIF('MASTER TT'!$I$1:$I$5897,$A$1:$A$721,'MASTER TT'!$Y$1:$Y$5897)</f>
        <v>0</v>
      </c>
      <c r="AA313" s="381">
        <f>SUMIF('MASTER TT'!$I$1:$I$5897,$A$1:$A$721,'MASTER TT'!$Z$1:$Z$5897)</f>
        <v>0</v>
      </c>
      <c r="AB313" s="381">
        <f>SUMIF('MASTER TT'!$I$1:$I$5905,$A$1:$A$721,'MASTER TT'!$V$1:$V$5905)</f>
        <v>0</v>
      </c>
      <c r="AC313" s="381">
        <f>SUMIF('MASTER TT'!$I$1:$I$5905,$A$1:$A$721,'MASTER TT'!$AB$1:$AB$5905)</f>
        <v>0</v>
      </c>
      <c r="AD313" s="381">
        <f>SUMIF('MASTER TT'!$I$1:$I$5905,$A$1:$A$721,'MASTER TT'!$P$1:$P$5905)</f>
        <v>0</v>
      </c>
      <c r="AE313" s="381">
        <f t="shared" si="2"/>
        <v>0</v>
      </c>
      <c r="AF313" s="382" t="e">
        <f t="shared" si="17"/>
        <v>#REF!</v>
      </c>
      <c r="AG313" s="383"/>
    </row>
    <row r="314" spans="1:33" ht="14.25" customHeight="1">
      <c r="A314" s="374" t="s">
        <v>3501</v>
      </c>
      <c r="B314" s="375" t="str">
        <f>VLOOKUP($A$2:$A$1749,'ENTER STAFF #S HERE'!$A$1:$B$5073,2,FALSE)</f>
        <v>C1676</v>
      </c>
      <c r="C314" s="374" t="s">
        <v>6586</v>
      </c>
      <c r="D314" s="374" t="s">
        <v>6591</v>
      </c>
      <c r="E314" s="384" t="s">
        <v>6598</v>
      </c>
      <c r="F314" s="384" t="s">
        <v>6655</v>
      </c>
      <c r="G314" s="374" t="s">
        <v>5663</v>
      </c>
      <c r="H314" s="377">
        <f t="shared" si="0"/>
        <v>48</v>
      </c>
      <c r="I314" s="378" t="e">
        <f>SUMIFS('MASTER TT'!$J$2:$J$11126,'MASTER TT'!$I$2:$I$1126,A314:A18690,'MASTER TT'!$L$2:$L$11126,"&gt;0",'MASTER TT'!$AM$2:$AM$11126,"JAN-APRIL 2026")</f>
        <v>#VALUE!</v>
      </c>
      <c r="J314" s="378">
        <f>SUMIFS('MASTER TT'!$J$2:$J$11126,'MASTER TT'!$I$2:$I$11126,A314:A10354,'MASTER TT'!$L$2:$L$11126,"&gt;0",'MASTER TT'!$AM$2:$AM$11126,"MAY-AUG 2025")</f>
        <v>0</v>
      </c>
      <c r="K314" s="378">
        <f>SUMIFS('MASTER TT'!$J$2:$J$11126,'MASTER TT'!$I$2:$I$11126,A314:A10354,'MASTER TT'!$L$2:$L$11126,"&gt;0",'MASTER TT'!$AM$2:$AM$11126,"SEP-DEC 2025")</f>
        <v>0</v>
      </c>
      <c r="L314" s="378" t="e">
        <f t="shared" si="1"/>
        <v>#VALUE!</v>
      </c>
      <c r="M314" s="379">
        <f>SUMIFS('MASTER TT'!$J$2:$J$1126,'MASTER TT'!$I$2:$I$1126,A314:A10356,'MASTER TT'!$L$2:$L$1126,"&gt;0",'MASTER TT'!$AM$2:$AM$1126,"JAN-APRIL 2025",'MASTER TT'!$AC$2:$AC$1126,"SOT")</f>
        <v>0</v>
      </c>
      <c r="N314" s="379">
        <f>SUMIFS('MASTER TT'!$J$2:$J$1126,'MASTER TT'!$I$2:$I$1126,A314:A10356,'MASTER TT'!$L$2:$L$1126,"&gt;0",'MASTER TT'!$AM$2:$AM$1126,"JAN-APRIL 2025",'MASTER TT'!$AC$2:$AC$1126,"SOB")</f>
        <v>0</v>
      </c>
      <c r="O314" s="379">
        <f>SUMIFS('MASTER TT'!$J$2:$J$1126,'MASTER TT'!$I$2:$I$1126,A314:A10356,'MASTER TT'!$L$2:$L$1126,"&gt;0",'MASTER TT'!$AM$2:$AM$1126,"JAN-APRIL 2025",'MASTER TT'!$AC$2:$AC$1126,"SEASS")</f>
        <v>0</v>
      </c>
      <c r="P314" s="379">
        <f>SUMIFS('MASTER TT'!$J$2:$J$1126,'MASTER TT'!$I$2:$I$1126,A314:A10356,'MASTER TT'!$L$2:$L$1126,"&gt;0",'MASTER TT'!$AM$2:$AM$1126,"JAN-APRIL 2025",'MASTER TT'!$AC$2:$AC$1126,"PTTI")</f>
        <v>0</v>
      </c>
      <c r="Q314" s="381">
        <f>SUMIF('MASTER TT'!$I$1:$I$5897,$A$1:$A$721,'MASTER TT'!$O$1:$O$5897)</f>
        <v>0</v>
      </c>
      <c r="R314" s="381">
        <f>SUMIF('MASTER TT'!$I$1:$I$5897,$A$1:$A$721,'MASTER TT'!$N$1:$N$5897)</f>
        <v>0</v>
      </c>
      <c r="S314" s="381">
        <f>SUMIF('MASTER TT'!$I$1:$I$5897,$A$1:$A$721,'MASTER TT'!$Q$1:$Q$5897)</f>
        <v>0</v>
      </c>
      <c r="T314" s="381">
        <f>SUMIF('MASTER TT'!$I$1:$I$5897,$A$1:$A$721,'MASTER TT'!$S$1:$S$5897)</f>
        <v>0</v>
      </c>
      <c r="U314" s="381">
        <f>SUMIF('MASTER TT'!$I$1:$I$5897,$A$1:$A$721,'MASTER TT'!$R$1:$R$5897)</f>
        <v>0</v>
      </c>
      <c r="V314" s="381">
        <f>SUMIF('MASTER TT'!$I$1:$I$5897,$A$1:$A$721,'MASTER TT'!$T$1:$T$5897)</f>
        <v>0</v>
      </c>
      <c r="W314" s="381">
        <f>SUMIF('MASTER TT'!$I$1:$I$5897,$A$1:$A$721,'MASTER TT'!$U$1:$U$5897)</f>
        <v>0</v>
      </c>
      <c r="X314" s="381">
        <f>SUMIF('MASTER TT'!$I$1:$I$5897,$A$1:$A$721,'MASTER TT'!$W$1:$W$5897)</f>
        <v>0</v>
      </c>
      <c r="Y314" s="381">
        <f>SUMIF('MASTER TT'!$I$1:$I$5897,$A$1:$A$721,'MASTER TT'!$X$1:$X$5897)</f>
        <v>0</v>
      </c>
      <c r="Z314" s="381">
        <f>SUMIF('MASTER TT'!$I$1:$I$5897,$A$1:$A$721,'MASTER TT'!$Y$1:$Y$5897)</f>
        <v>0</v>
      </c>
      <c r="AA314" s="381">
        <f>SUMIF('MASTER TT'!$I$1:$I$5897,$A$1:$A$721,'MASTER TT'!$Z$1:$Z$5897)</f>
        <v>0</v>
      </c>
      <c r="AB314" s="381">
        <f>SUMIF('MASTER TT'!$I$1:$I$5905,$A$1:$A$721,'MASTER TT'!$V$1:$V$5905)</f>
        <v>0</v>
      </c>
      <c r="AC314" s="381">
        <f>SUMIF('MASTER TT'!$I$1:$I$5905,$A$1:$A$721,'MASTER TT'!$AB$1:$AB$5905)</f>
        <v>0</v>
      </c>
      <c r="AD314" s="381">
        <f>SUMIF('MASTER TT'!$I$1:$I$5905,$A$1:$A$721,'MASTER TT'!$P$1:$P$5905)</f>
        <v>0</v>
      </c>
      <c r="AE314" s="381">
        <f t="shared" si="2"/>
        <v>0</v>
      </c>
      <c r="AF314" s="382" t="e">
        <f t="shared" si="17"/>
        <v>#REF!</v>
      </c>
      <c r="AG314" s="383"/>
    </row>
    <row r="315" spans="1:33" ht="14.25" customHeight="1">
      <c r="A315" s="374" t="s">
        <v>4073</v>
      </c>
      <c r="B315" s="375" t="str">
        <f>VLOOKUP($A$2:$A$1749,'ENTER STAFF #S HERE'!$A$1:$B$5073,2,FALSE)</f>
        <v>C0053</v>
      </c>
      <c r="C315" s="374" t="s">
        <v>6586</v>
      </c>
      <c r="D315" s="374" t="s">
        <v>460</v>
      </c>
      <c r="E315" s="388"/>
      <c r="F315" s="388"/>
      <c r="G315" s="374" t="s">
        <v>6604</v>
      </c>
      <c r="H315" s="377">
        <f t="shared" si="0"/>
        <v>94</v>
      </c>
      <c r="I315" s="378" t="e">
        <f>SUMIFS('MASTER TT'!$J$2:$J$11126,'MASTER TT'!$I$2:$I$1126,A315:A18691,'MASTER TT'!$L$2:$L$11126,"&gt;0",'MASTER TT'!$AM$2:$AM$11126,"JAN-APRIL 2026")</f>
        <v>#VALUE!</v>
      </c>
      <c r="J315" s="378">
        <f>SUMIFS('MASTER TT'!$J$2:$J$11126,'MASTER TT'!$I$2:$I$11126,A315:A10355,'MASTER TT'!$L$2:$L$11126,"&gt;0",'MASTER TT'!$AM$2:$AM$11126,"MAY-AUG 2025")</f>
        <v>0</v>
      </c>
      <c r="K315" s="378">
        <f>SUMIFS('MASTER TT'!$J$2:$J$11126,'MASTER TT'!$I$2:$I$11126,A315:A10355,'MASTER TT'!$L$2:$L$11126,"&gt;0",'MASTER TT'!$AM$2:$AM$11126,"SEP-DEC 2025")</f>
        <v>0</v>
      </c>
      <c r="L315" s="378" t="e">
        <f t="shared" si="1"/>
        <v>#VALUE!</v>
      </c>
      <c r="M315" s="379">
        <f>SUMIFS('MASTER TT'!$J$2:$J$1126,'MASTER TT'!$I$2:$I$1126,A315:A10357,'MASTER TT'!$L$2:$L$1126,"&gt;0",'MASTER TT'!$AM$2:$AM$1126,"JAN-APRIL 2025",'MASTER TT'!$AC$2:$AC$1126,"SOT")</f>
        <v>0</v>
      </c>
      <c r="N315" s="379">
        <f>SUMIFS('MASTER TT'!$J$2:$J$1126,'MASTER TT'!$I$2:$I$1126,A315:A10357,'MASTER TT'!$L$2:$L$1126,"&gt;0",'MASTER TT'!$AM$2:$AM$1126,"JAN-APRIL 2025",'MASTER TT'!$AC$2:$AC$1126,"SOB")</f>
        <v>0</v>
      </c>
      <c r="O315" s="379">
        <f>SUMIFS('MASTER TT'!$J$2:$J$1126,'MASTER TT'!$I$2:$I$1126,A315:A10357,'MASTER TT'!$L$2:$L$1126,"&gt;0",'MASTER TT'!$AM$2:$AM$1126,"JAN-APRIL 2025",'MASTER TT'!$AC$2:$AC$1126,"SEASS")</f>
        <v>0</v>
      </c>
      <c r="P315" s="379">
        <f>SUMIFS('MASTER TT'!$J$2:$J$1126,'MASTER TT'!$I$2:$I$1126,A315:A10357,'MASTER TT'!$L$2:$L$1126,"&gt;0",'MASTER TT'!$AM$2:$AM$1126,"JAN-APRIL 2025",'MASTER TT'!$AC$2:$AC$1126,"PTTI")</f>
        <v>0</v>
      </c>
      <c r="Q315" s="381">
        <f>SUMIF('MASTER TT'!$I$1:$I$5897,$A$1:$A$721,'MASTER TT'!$O$1:$O$5897)</f>
        <v>0</v>
      </c>
      <c r="R315" s="381">
        <f>SUMIF('MASTER TT'!$I$1:$I$5897,$A$1:$A$721,'MASTER TT'!$N$1:$N$5897)</f>
        <v>0</v>
      </c>
      <c r="S315" s="381">
        <f>SUMIF('MASTER TT'!$I$1:$I$5897,$A$1:$A$721,'MASTER TT'!$Q$1:$Q$5897)</f>
        <v>0</v>
      </c>
      <c r="T315" s="381">
        <f>SUMIF('MASTER TT'!$I$1:$I$5897,$A$1:$A$721,'MASTER TT'!$S$1:$S$5897)</f>
        <v>0</v>
      </c>
      <c r="U315" s="381">
        <f>SUMIF('MASTER TT'!$I$1:$I$5897,$A$1:$A$721,'MASTER TT'!$R$1:$R$5897)</f>
        <v>0</v>
      </c>
      <c r="V315" s="381">
        <f>SUMIF('MASTER TT'!$I$1:$I$5897,$A$1:$A$721,'MASTER TT'!$T$1:$T$5897)</f>
        <v>0</v>
      </c>
      <c r="W315" s="381">
        <f>SUMIF('MASTER TT'!$I$1:$I$5897,$A$1:$A$721,'MASTER TT'!$U$1:$U$5897)</f>
        <v>0</v>
      </c>
      <c r="X315" s="381">
        <f>SUMIF('MASTER TT'!$I$1:$I$5897,$A$1:$A$721,'MASTER TT'!$W$1:$W$5897)</f>
        <v>0</v>
      </c>
      <c r="Y315" s="381">
        <f>SUMIF('MASTER TT'!$I$1:$I$5897,$A$1:$A$721,'MASTER TT'!$X$1:$X$5897)</f>
        <v>0</v>
      </c>
      <c r="Z315" s="381">
        <f>SUMIF('MASTER TT'!$I$1:$I$5897,$A$1:$A$721,'MASTER TT'!$Y$1:$Y$5897)</f>
        <v>0</v>
      </c>
      <c r="AA315" s="381">
        <f>SUMIF('MASTER TT'!$I$1:$I$5897,$A$1:$A$721,'MASTER TT'!$Z$1:$Z$5897)</f>
        <v>0</v>
      </c>
      <c r="AB315" s="381">
        <f>SUMIF('MASTER TT'!$I$1:$I$5905,$A$1:$A$721,'MASTER TT'!$V$1:$V$5905)</f>
        <v>0</v>
      </c>
      <c r="AC315" s="381">
        <f>SUMIF('MASTER TT'!$I$1:$I$5905,$A$1:$A$721,'MASTER TT'!$AB$1:$AB$5905)</f>
        <v>0</v>
      </c>
      <c r="AD315" s="381">
        <f>SUMIF('MASTER TT'!$I$1:$I$5905,$A$1:$A$721,'MASTER TT'!$P$1:$P$5905)</f>
        <v>0</v>
      </c>
      <c r="AE315" s="381">
        <f t="shared" si="2"/>
        <v>0</v>
      </c>
      <c r="AF315" s="382" t="e">
        <f t="shared" si="17"/>
        <v>#REF!</v>
      </c>
      <c r="AG315" s="383"/>
    </row>
    <row r="316" spans="1:33" ht="14.25" customHeight="1">
      <c r="A316" s="374" t="s">
        <v>4410</v>
      </c>
      <c r="B316" s="375">
        <f>VLOOKUP($A$2:$A$1749,'ENTER STAFF #S HERE'!$A$1:$B$5073,2,FALSE)</f>
        <v>0</v>
      </c>
      <c r="C316" s="374" t="s">
        <v>6583</v>
      </c>
      <c r="D316" s="374" t="s">
        <v>460</v>
      </c>
      <c r="E316" s="388"/>
      <c r="F316" s="388"/>
      <c r="G316" s="374" t="s">
        <v>6585</v>
      </c>
      <c r="H316" s="377">
        <f t="shared" si="0"/>
        <v>90</v>
      </c>
      <c r="I316" s="378" t="e">
        <f>SUMIFS('MASTER TT'!$J$2:$J$11126,'MASTER TT'!$I$2:$I$1126,A316:A18692,'MASTER TT'!$L$2:$L$11126,"&gt;0",'MASTER TT'!$AM$2:$AM$11126,"JAN-APRIL 2026")</f>
        <v>#VALUE!</v>
      </c>
      <c r="J316" s="378">
        <f>SUMIFS('MASTER TT'!$J$2:$J$11126,'MASTER TT'!$I$2:$I$11126,A316:A10356,'MASTER TT'!$L$2:$L$11126,"&gt;0",'MASTER TT'!$AM$2:$AM$11126,"MAY-AUG 2025")</f>
        <v>0</v>
      </c>
      <c r="K316" s="378">
        <f>SUMIFS('MASTER TT'!$J$2:$J$11126,'MASTER TT'!$I$2:$I$11126,A316:A10356,'MASTER TT'!$L$2:$L$11126,"&gt;0",'MASTER TT'!$AM$2:$AM$11126,"SEP-DEC 2025")</f>
        <v>0</v>
      </c>
      <c r="L316" s="378" t="e">
        <f t="shared" si="1"/>
        <v>#VALUE!</v>
      </c>
      <c r="M316" s="379">
        <f>SUMIFS('MASTER TT'!$J$2:$J$1126,'MASTER TT'!$I$2:$I$1126,A316:A10358,'MASTER TT'!$L$2:$L$1126,"&gt;0",'MASTER TT'!$AM$2:$AM$1126,"JAN-APRIL 2025",'MASTER TT'!$AC$2:$AC$1126,"SOT")</f>
        <v>0</v>
      </c>
      <c r="N316" s="379">
        <f>SUMIFS('MASTER TT'!$J$2:$J$1126,'MASTER TT'!$I$2:$I$1126,A316:A10358,'MASTER TT'!$L$2:$L$1126,"&gt;0",'MASTER TT'!$AM$2:$AM$1126,"JAN-APRIL 2025",'MASTER TT'!$AC$2:$AC$1126,"SOB")</f>
        <v>0</v>
      </c>
      <c r="O316" s="379">
        <f>SUMIFS('MASTER TT'!$J$2:$J$1126,'MASTER TT'!$I$2:$I$1126,A316:A10358,'MASTER TT'!$L$2:$L$1126,"&gt;0",'MASTER TT'!$AM$2:$AM$1126,"JAN-APRIL 2025",'MASTER TT'!$AC$2:$AC$1126,"SEASS")</f>
        <v>0</v>
      </c>
      <c r="P316" s="379">
        <f>SUMIFS('MASTER TT'!$J$2:$J$1126,'MASTER TT'!$I$2:$I$1126,A316:A10358,'MASTER TT'!$L$2:$L$1126,"&gt;0",'MASTER TT'!$AM$2:$AM$1126,"JAN-APRIL 2025",'MASTER TT'!$AC$2:$AC$1126,"PTTI")</f>
        <v>0</v>
      </c>
      <c r="Q316" s="381">
        <f>SUMIF('MASTER TT'!$I$1:$I$5897,$A$1:$A$721,'MASTER TT'!$O$1:$O$5897)</f>
        <v>0</v>
      </c>
      <c r="R316" s="381">
        <f>SUMIF('MASTER TT'!$I$1:$I$5897,$A$1:$A$721,'MASTER TT'!$N$1:$N$5897)</f>
        <v>0</v>
      </c>
      <c r="S316" s="381">
        <f>SUMIF('MASTER TT'!$I$1:$I$5897,$A$1:$A$721,'MASTER TT'!$Q$1:$Q$5897)</f>
        <v>0</v>
      </c>
      <c r="T316" s="381">
        <f>SUMIF('MASTER TT'!$I$1:$I$5897,$A$1:$A$721,'MASTER TT'!$S$1:$S$5897)</f>
        <v>0</v>
      </c>
      <c r="U316" s="381">
        <f>SUMIF('MASTER TT'!$I$1:$I$5897,$A$1:$A$721,'MASTER TT'!$R$1:$R$5897)</f>
        <v>0</v>
      </c>
      <c r="V316" s="381">
        <f>SUMIF('MASTER TT'!$I$1:$I$5897,$A$1:$A$721,'MASTER TT'!$T$1:$T$5897)</f>
        <v>0</v>
      </c>
      <c r="W316" s="381">
        <f>SUMIF('MASTER TT'!$I$1:$I$5897,$A$1:$A$721,'MASTER TT'!$U$1:$U$5897)</f>
        <v>0</v>
      </c>
      <c r="X316" s="381">
        <f>SUMIF('MASTER TT'!$I$1:$I$5897,$A$1:$A$721,'MASTER TT'!$W$1:$W$5897)</f>
        <v>0</v>
      </c>
      <c r="Y316" s="381">
        <f>SUMIF('MASTER TT'!$I$1:$I$5897,$A$1:$A$721,'MASTER TT'!$X$1:$X$5897)</f>
        <v>0</v>
      </c>
      <c r="Z316" s="381">
        <f>SUMIF('MASTER TT'!$I$1:$I$5897,$A$1:$A$721,'MASTER TT'!$Y$1:$Y$5897)</f>
        <v>0</v>
      </c>
      <c r="AA316" s="381">
        <f>SUMIF('MASTER TT'!$I$1:$I$5897,$A$1:$A$721,'MASTER TT'!$Z$1:$Z$5897)</f>
        <v>0</v>
      </c>
      <c r="AB316" s="381">
        <f>SUMIF('MASTER TT'!$I$1:$I$5905,$A$1:$A$721,'MASTER TT'!$V$1:$V$5905)</f>
        <v>0</v>
      </c>
      <c r="AC316" s="381">
        <f>SUMIF('MASTER TT'!$I$1:$I$5905,$A$1:$A$721,'MASTER TT'!$AB$1:$AB$5905)</f>
        <v>0</v>
      </c>
      <c r="AD316" s="381">
        <f>SUMIF('MASTER TT'!$I$1:$I$5905,$A$1:$A$721,'MASTER TT'!$P$1:$P$5905)</f>
        <v>0</v>
      </c>
      <c r="AE316" s="381">
        <f t="shared" si="2"/>
        <v>0</v>
      </c>
      <c r="AF316" s="382" t="e">
        <f t="shared" si="17"/>
        <v>#REF!</v>
      </c>
      <c r="AG316" s="383"/>
    </row>
    <row r="317" spans="1:33" ht="14.25" customHeight="1">
      <c r="A317" s="374" t="s">
        <v>3410</v>
      </c>
      <c r="B317" s="375" t="str">
        <f>VLOOKUP($A$2:$A$1749,'ENTER STAFF #S HERE'!$A$1:$B$5073,2,FALSE)</f>
        <v>C0452</v>
      </c>
      <c r="C317" s="374" t="s">
        <v>6586</v>
      </c>
      <c r="D317" s="384" t="s">
        <v>6591</v>
      </c>
      <c r="E317" s="384" t="s">
        <v>5640</v>
      </c>
      <c r="F317" s="374" t="s">
        <v>5649</v>
      </c>
      <c r="G317" s="374" t="s">
        <v>5663</v>
      </c>
      <c r="H317" s="377">
        <f t="shared" si="0"/>
        <v>48</v>
      </c>
      <c r="I317" s="378" t="e">
        <f>SUMIFS('MASTER TT'!$J$2:$J$11126,'MASTER TT'!$I$2:$I$1126,A317:A18693,'MASTER TT'!$L$2:$L$11126,"&gt;0",'MASTER TT'!$AM$2:$AM$11126,"JAN-APRIL 2026")</f>
        <v>#VALUE!</v>
      </c>
      <c r="J317" s="378">
        <f>SUMIFS('MASTER TT'!$J$2:$J$11126,'MASTER TT'!$I$2:$I$11126,A317:A10357,'MASTER TT'!$L$2:$L$11126,"&gt;0",'MASTER TT'!$AM$2:$AM$11126,"MAY-AUG 2025")</f>
        <v>0</v>
      </c>
      <c r="K317" s="378">
        <f>SUMIFS('MASTER TT'!$J$2:$J$11126,'MASTER TT'!$I$2:$I$11126,A317:A10357,'MASTER TT'!$L$2:$L$11126,"&gt;0",'MASTER TT'!$AM$2:$AM$11126,"SEP-DEC 2025")</f>
        <v>0</v>
      </c>
      <c r="L317" s="378" t="e">
        <f t="shared" si="1"/>
        <v>#VALUE!</v>
      </c>
      <c r="M317" s="379">
        <f>SUMIFS('MASTER TT'!$J$2:$J$1126,'MASTER TT'!$I$2:$I$1126,A317:A10359,'MASTER TT'!$L$2:$L$1126,"&gt;0",'MASTER TT'!$AM$2:$AM$1126,"JAN-APRIL 2025",'MASTER TT'!$AC$2:$AC$1126,"SOT")</f>
        <v>0</v>
      </c>
      <c r="N317" s="379">
        <f>SUMIFS('MASTER TT'!$J$2:$J$1126,'MASTER TT'!$I$2:$I$1126,A317:A10359,'MASTER TT'!$L$2:$L$1126,"&gt;0",'MASTER TT'!$AM$2:$AM$1126,"JAN-APRIL 2025",'MASTER TT'!$AC$2:$AC$1126,"SOB")</f>
        <v>0</v>
      </c>
      <c r="O317" s="379">
        <f>SUMIFS('MASTER TT'!$J$2:$J$1126,'MASTER TT'!$I$2:$I$1126,A317:A10359,'MASTER TT'!$L$2:$L$1126,"&gt;0",'MASTER TT'!$AM$2:$AM$1126,"JAN-APRIL 2025",'MASTER TT'!$AC$2:$AC$1126,"SEASS")</f>
        <v>0</v>
      </c>
      <c r="P317" s="379">
        <f>SUMIFS('MASTER TT'!$J$2:$J$1126,'MASTER TT'!$I$2:$I$1126,A317:A10359,'MASTER TT'!$L$2:$L$1126,"&gt;0",'MASTER TT'!$AM$2:$AM$1126,"JAN-APRIL 2025",'MASTER TT'!$AC$2:$AC$1126,"PTTI")</f>
        <v>0</v>
      </c>
      <c r="Q317" s="381">
        <f>SUMIF('MASTER TT'!$I$1:$I$5897,$A$1:$A$721,'MASTER TT'!$O$1:$O$5897)</f>
        <v>0</v>
      </c>
      <c r="R317" s="381">
        <f>SUMIF('MASTER TT'!$I$1:$I$5897,$A$1:$A$721,'MASTER TT'!$N$1:$N$5897)</f>
        <v>0</v>
      </c>
      <c r="S317" s="381">
        <f>SUMIF('MASTER TT'!$I$1:$I$5897,$A$1:$A$721,'MASTER TT'!$Q$1:$Q$5897)</f>
        <v>0</v>
      </c>
      <c r="T317" s="381">
        <f>SUMIF('MASTER TT'!$I$1:$I$5897,$A$1:$A$721,'MASTER TT'!$S$1:$S$5897)</f>
        <v>0</v>
      </c>
      <c r="U317" s="381">
        <f>SUMIF('MASTER TT'!$I$1:$I$5897,$A$1:$A$721,'MASTER TT'!$R$1:$R$5897)</f>
        <v>0</v>
      </c>
      <c r="V317" s="381">
        <f>SUMIF('MASTER TT'!$I$1:$I$5897,$A$1:$A$721,'MASTER TT'!$T$1:$T$5897)</f>
        <v>0</v>
      </c>
      <c r="W317" s="381">
        <f>SUMIF('MASTER TT'!$I$1:$I$5897,$A$1:$A$721,'MASTER TT'!$U$1:$U$5897)</f>
        <v>0</v>
      </c>
      <c r="X317" s="381">
        <f>SUMIF('MASTER TT'!$I$1:$I$5897,$A$1:$A$721,'MASTER TT'!$W$1:$W$5897)</f>
        <v>0</v>
      </c>
      <c r="Y317" s="381">
        <f>SUMIF('MASTER TT'!$I$1:$I$5897,$A$1:$A$721,'MASTER TT'!$X$1:$X$5897)</f>
        <v>0</v>
      </c>
      <c r="Z317" s="381">
        <f>SUMIF('MASTER TT'!$I$1:$I$5897,$A$1:$A$721,'MASTER TT'!$Y$1:$Y$5897)</f>
        <v>0</v>
      </c>
      <c r="AA317" s="381">
        <f>SUMIF('MASTER TT'!$I$1:$I$5897,$A$1:$A$721,'MASTER TT'!$Z$1:$Z$5897)</f>
        <v>0</v>
      </c>
      <c r="AB317" s="381">
        <f>SUMIF('MASTER TT'!$I$1:$I$5905,$A$1:$A$721,'MASTER TT'!$V$1:$V$5905)</f>
        <v>0</v>
      </c>
      <c r="AC317" s="381">
        <f>SUMIF('MASTER TT'!$I$1:$I$5905,$A$1:$A$721,'MASTER TT'!$AB$1:$AB$5905)</f>
        <v>0</v>
      </c>
      <c r="AD317" s="381">
        <f>SUMIF('MASTER TT'!$I$1:$I$5905,$A$1:$A$721,'MASTER TT'!$P$1:$P$5905)</f>
        <v>0</v>
      </c>
      <c r="AE317" s="381">
        <f t="shared" si="2"/>
        <v>0</v>
      </c>
      <c r="AF317" s="382"/>
      <c r="AG317" s="383"/>
    </row>
    <row r="318" spans="1:33" ht="14.25" customHeight="1">
      <c r="A318" s="374" t="s">
        <v>4075</v>
      </c>
      <c r="B318" s="375" t="str">
        <f>VLOOKUP($A$2:$A$1749,'ENTER STAFF #S HERE'!$A$1:$B$5073,2,FALSE)</f>
        <v>C0744</v>
      </c>
      <c r="C318" s="374" t="s">
        <v>6583</v>
      </c>
      <c r="D318" s="374" t="s">
        <v>460</v>
      </c>
      <c r="E318" s="388"/>
      <c r="F318" s="388"/>
      <c r="G318" s="374" t="s">
        <v>6629</v>
      </c>
      <c r="H318" s="377">
        <f t="shared" si="0"/>
        <v>106</v>
      </c>
      <c r="I318" s="378" t="e">
        <f>SUMIFS('MASTER TT'!$J$2:$J$11126,'MASTER TT'!$I$2:$I$1126,A318:A18694,'MASTER TT'!$L$2:$L$11126,"&gt;0",'MASTER TT'!$AM$2:$AM$11126,"JAN-APRIL 2026")</f>
        <v>#VALUE!</v>
      </c>
      <c r="J318" s="378">
        <f>SUMIFS('MASTER TT'!$J$2:$J$11126,'MASTER TT'!$I$2:$I$11126,A318:A10358,'MASTER TT'!$L$2:$L$11126,"&gt;0",'MASTER TT'!$AM$2:$AM$11126,"MAY-AUG 2025")</f>
        <v>0</v>
      </c>
      <c r="K318" s="378">
        <f>SUMIFS('MASTER TT'!$J$2:$J$11126,'MASTER TT'!$I$2:$I$11126,A318:A10358,'MASTER TT'!$L$2:$L$11126,"&gt;0",'MASTER TT'!$AM$2:$AM$11126,"SEP-DEC 2025")</f>
        <v>0</v>
      </c>
      <c r="L318" s="378" t="e">
        <f t="shared" si="1"/>
        <v>#VALUE!</v>
      </c>
      <c r="M318" s="379">
        <f>SUMIFS('MASTER TT'!$J$2:$J$1126,'MASTER TT'!$I$2:$I$1126,A318:A10360,'MASTER TT'!$L$2:$L$1126,"&gt;0",'MASTER TT'!$AM$2:$AM$1126,"JAN-APRIL 2025",'MASTER TT'!$AC$2:$AC$1126,"SOT")</f>
        <v>0</v>
      </c>
      <c r="N318" s="379">
        <f>SUMIFS('MASTER TT'!$J$2:$J$1126,'MASTER TT'!$I$2:$I$1126,A318:A10360,'MASTER TT'!$L$2:$L$1126,"&gt;0",'MASTER TT'!$AM$2:$AM$1126,"JAN-APRIL 2025",'MASTER TT'!$AC$2:$AC$1126,"SOB")</f>
        <v>0</v>
      </c>
      <c r="O318" s="379">
        <f>SUMIFS('MASTER TT'!$J$2:$J$1126,'MASTER TT'!$I$2:$I$1126,A318:A10360,'MASTER TT'!$L$2:$L$1126,"&gt;0",'MASTER TT'!$AM$2:$AM$1126,"JAN-APRIL 2025",'MASTER TT'!$AC$2:$AC$1126,"SEASS")</f>
        <v>0</v>
      </c>
      <c r="P318" s="379">
        <f>SUMIFS('MASTER TT'!$J$2:$J$1126,'MASTER TT'!$I$2:$I$1126,A318:A10360,'MASTER TT'!$L$2:$L$1126,"&gt;0",'MASTER TT'!$AM$2:$AM$1126,"JAN-APRIL 2025",'MASTER TT'!$AC$2:$AC$1126,"PTTI")</f>
        <v>0</v>
      </c>
      <c r="Q318" s="381">
        <f>SUMIF('MASTER TT'!$I$1:$I$5897,$A$1:$A$721,'MASTER TT'!$O$1:$O$5897)</f>
        <v>0</v>
      </c>
      <c r="R318" s="381">
        <f>SUMIF('MASTER TT'!$I$1:$I$5897,$A$1:$A$721,'MASTER TT'!$N$1:$N$5897)</f>
        <v>0</v>
      </c>
      <c r="S318" s="381">
        <f>SUMIF('MASTER TT'!$I$1:$I$5897,$A$1:$A$721,'MASTER TT'!$Q$1:$Q$5897)</f>
        <v>0</v>
      </c>
      <c r="T318" s="381">
        <f>SUMIF('MASTER TT'!$I$1:$I$5897,$A$1:$A$721,'MASTER TT'!$S$1:$S$5897)</f>
        <v>0</v>
      </c>
      <c r="U318" s="381">
        <f>SUMIF('MASTER TT'!$I$1:$I$5897,$A$1:$A$721,'MASTER TT'!$R$1:$R$5897)</f>
        <v>0</v>
      </c>
      <c r="V318" s="381">
        <f>SUMIF('MASTER TT'!$I$1:$I$5897,$A$1:$A$721,'MASTER TT'!$T$1:$T$5897)</f>
        <v>0</v>
      </c>
      <c r="W318" s="381">
        <f>SUMIF('MASTER TT'!$I$1:$I$5897,$A$1:$A$721,'MASTER TT'!$U$1:$U$5897)</f>
        <v>0</v>
      </c>
      <c r="X318" s="381">
        <f>SUMIF('MASTER TT'!$I$1:$I$5897,$A$1:$A$721,'MASTER TT'!$W$1:$W$5897)</f>
        <v>0</v>
      </c>
      <c r="Y318" s="381">
        <f>SUMIF('MASTER TT'!$I$1:$I$5897,$A$1:$A$721,'MASTER TT'!$X$1:$X$5897)</f>
        <v>0</v>
      </c>
      <c r="Z318" s="381">
        <f>SUMIF('MASTER TT'!$I$1:$I$5897,$A$1:$A$721,'MASTER TT'!$Y$1:$Y$5897)</f>
        <v>0</v>
      </c>
      <c r="AA318" s="381">
        <f>SUMIF('MASTER TT'!$I$1:$I$5897,$A$1:$A$721,'MASTER TT'!$Z$1:$Z$5897)</f>
        <v>0</v>
      </c>
      <c r="AB318" s="381">
        <f>SUMIF('MASTER TT'!$I$1:$I$5905,$A$1:$A$721,'MASTER TT'!$V$1:$V$5905)</f>
        <v>0</v>
      </c>
      <c r="AC318" s="381">
        <f>SUMIF('MASTER TT'!$I$1:$I$5905,$A$1:$A$721,'MASTER TT'!$AB$1:$AB$5905)</f>
        <v>0</v>
      </c>
      <c r="AD318" s="381">
        <f>SUMIF('MASTER TT'!$I$1:$I$5905,$A$1:$A$721,'MASTER TT'!$P$1:$P$5905)</f>
        <v>0</v>
      </c>
      <c r="AE318" s="381">
        <f t="shared" si="2"/>
        <v>0</v>
      </c>
      <c r="AF318" s="382" t="e">
        <f t="shared" ref="AF318:AF326" si="18">#REF!-SUM(Q318:AD318)</f>
        <v>#REF!</v>
      </c>
      <c r="AG318" s="383"/>
    </row>
    <row r="319" spans="1:33" ht="14.25" customHeight="1">
      <c r="A319" s="374" t="s">
        <v>4266</v>
      </c>
      <c r="B319" s="375" t="str">
        <f>VLOOKUP($A$2:$A$1749,'ENTER STAFF #S HERE'!$A$1:$B$5073,2,FALSE)</f>
        <v>C1867</v>
      </c>
      <c r="C319" s="374" t="s">
        <v>6583</v>
      </c>
      <c r="D319" s="374" t="s">
        <v>6587</v>
      </c>
      <c r="E319" s="374" t="s">
        <v>5680</v>
      </c>
      <c r="F319" s="374" t="s">
        <v>6589</v>
      </c>
      <c r="G319" s="374" t="s">
        <v>5663</v>
      </c>
      <c r="H319" s="377">
        <f t="shared" si="0"/>
        <v>48</v>
      </c>
      <c r="I319" s="378" t="e">
        <f>SUMIFS('MASTER TT'!$J$2:$J$11126,'MASTER TT'!$I$2:$I$1126,A319:A18695,'MASTER TT'!$L$2:$L$11126,"&gt;0",'MASTER TT'!$AM$2:$AM$11126,"JAN-APRIL 2026")</f>
        <v>#VALUE!</v>
      </c>
      <c r="J319" s="378">
        <f>SUMIFS('MASTER TT'!$J$2:$J$11126,'MASTER TT'!$I$2:$I$11126,A319:A10359,'MASTER TT'!$L$2:$L$11126,"&gt;0",'MASTER TT'!$AM$2:$AM$11126,"MAY-AUG 2025")</f>
        <v>0</v>
      </c>
      <c r="K319" s="378">
        <f>SUMIFS('MASTER TT'!$J$2:$J$11126,'MASTER TT'!$I$2:$I$11126,A319:A10359,'MASTER TT'!$L$2:$L$11126,"&gt;0",'MASTER TT'!$AM$2:$AM$11126,"SEP-DEC 2025")</f>
        <v>0</v>
      </c>
      <c r="L319" s="378" t="e">
        <f t="shared" si="1"/>
        <v>#VALUE!</v>
      </c>
      <c r="M319" s="379">
        <f>SUMIFS('MASTER TT'!$J$2:$J$1126,'MASTER TT'!$I$2:$I$1126,A319:A10361,'MASTER TT'!$L$2:$L$1126,"&gt;0",'MASTER TT'!$AM$2:$AM$1126,"JAN-APRIL 2025",'MASTER TT'!$AC$2:$AC$1126,"SOT")</f>
        <v>0</v>
      </c>
      <c r="N319" s="379">
        <f>SUMIFS('MASTER TT'!$J$2:$J$1126,'MASTER TT'!$I$2:$I$1126,A319:A10361,'MASTER TT'!$L$2:$L$1126,"&gt;0",'MASTER TT'!$AM$2:$AM$1126,"JAN-APRIL 2025",'MASTER TT'!$AC$2:$AC$1126,"SOB")</f>
        <v>0</v>
      </c>
      <c r="O319" s="379">
        <f>SUMIFS('MASTER TT'!$J$2:$J$1126,'MASTER TT'!$I$2:$I$1126,A319:A10361,'MASTER TT'!$L$2:$L$1126,"&gt;0",'MASTER TT'!$AM$2:$AM$1126,"JAN-APRIL 2025",'MASTER TT'!$AC$2:$AC$1126,"SEASS")</f>
        <v>0</v>
      </c>
      <c r="P319" s="379">
        <f>SUMIFS('MASTER TT'!$J$2:$J$1126,'MASTER TT'!$I$2:$I$1126,A319:A10361,'MASTER TT'!$L$2:$L$1126,"&gt;0",'MASTER TT'!$AM$2:$AM$1126,"JAN-APRIL 2025",'MASTER TT'!$AC$2:$AC$1126,"PTTI")</f>
        <v>0</v>
      </c>
      <c r="Q319" s="381">
        <f>SUMIF('MASTER TT'!$I$1:$I$5897,$A$1:$A$721,'MASTER TT'!$O$1:$O$5897)</f>
        <v>0</v>
      </c>
      <c r="R319" s="381">
        <f>SUMIF('MASTER TT'!$I$1:$I$5897,$A$1:$A$721,'MASTER TT'!$N$1:$N$5897)</f>
        <v>0</v>
      </c>
      <c r="S319" s="381">
        <f>SUMIF('MASTER TT'!$I$1:$I$5897,$A$1:$A$721,'MASTER TT'!$Q$1:$Q$5897)</f>
        <v>0</v>
      </c>
      <c r="T319" s="381">
        <f>SUMIF('MASTER TT'!$I$1:$I$5897,$A$1:$A$721,'MASTER TT'!$S$1:$S$5897)</f>
        <v>0</v>
      </c>
      <c r="U319" s="381">
        <f>SUMIF('MASTER TT'!$I$1:$I$5897,$A$1:$A$721,'MASTER TT'!$R$1:$R$5897)</f>
        <v>0</v>
      </c>
      <c r="V319" s="381">
        <f>SUMIF('MASTER TT'!$I$1:$I$5897,$A$1:$A$721,'MASTER TT'!$T$1:$T$5897)</f>
        <v>0</v>
      </c>
      <c r="W319" s="381">
        <f>SUMIF('MASTER TT'!$I$1:$I$5897,$A$1:$A$721,'MASTER TT'!$U$1:$U$5897)</f>
        <v>0</v>
      </c>
      <c r="X319" s="381">
        <f>SUMIF('MASTER TT'!$I$1:$I$5897,$A$1:$A$721,'MASTER TT'!$W$1:$W$5897)</f>
        <v>0</v>
      </c>
      <c r="Y319" s="381">
        <f>SUMIF('MASTER TT'!$I$1:$I$5897,$A$1:$A$721,'MASTER TT'!$X$1:$X$5897)</f>
        <v>0</v>
      </c>
      <c r="Z319" s="381">
        <f>SUMIF('MASTER TT'!$I$1:$I$5897,$A$1:$A$721,'MASTER TT'!$Y$1:$Y$5897)</f>
        <v>0</v>
      </c>
      <c r="AA319" s="381">
        <f>SUMIF('MASTER TT'!$I$1:$I$5897,$A$1:$A$721,'MASTER TT'!$Z$1:$Z$5897)</f>
        <v>0</v>
      </c>
      <c r="AB319" s="381">
        <f>SUMIF('MASTER TT'!$I$1:$I$5905,$A$1:$A$721,'MASTER TT'!$V$1:$V$5905)</f>
        <v>0</v>
      </c>
      <c r="AC319" s="381">
        <f>SUMIF('MASTER TT'!$I$1:$I$5905,$A$1:$A$721,'MASTER TT'!$AB$1:$AB$5905)</f>
        <v>0</v>
      </c>
      <c r="AD319" s="381">
        <f>SUMIF('MASTER TT'!$I$1:$I$5905,$A$1:$A$721,'MASTER TT'!$P$1:$P$5905)</f>
        <v>0</v>
      </c>
      <c r="AE319" s="381">
        <f t="shared" si="2"/>
        <v>0</v>
      </c>
      <c r="AF319" s="382" t="e">
        <f t="shared" si="18"/>
        <v>#REF!</v>
      </c>
      <c r="AG319" s="383"/>
    </row>
    <row r="320" spans="1:33" ht="14.25" customHeight="1">
      <c r="A320" s="374" t="s">
        <v>4077</v>
      </c>
      <c r="B320" s="375" t="str">
        <f>VLOOKUP($A$2:$A$1749,'ENTER STAFF #S HERE'!$A$1:$B$5073,2,FALSE)</f>
        <v>C1308</v>
      </c>
      <c r="C320" s="374" t="s">
        <v>6586</v>
      </c>
      <c r="D320" s="374" t="s">
        <v>460</v>
      </c>
      <c r="E320" s="388"/>
      <c r="F320" s="388"/>
      <c r="G320" s="374" t="s">
        <v>6656</v>
      </c>
      <c r="H320" s="377">
        <f t="shared" si="0"/>
        <v>88</v>
      </c>
      <c r="I320" s="378" t="e">
        <f>SUMIFS('MASTER TT'!$J$2:$J$11126,'MASTER TT'!$I$2:$I$1126,A320:A18696,'MASTER TT'!$L$2:$L$11126,"&gt;0",'MASTER TT'!$AM$2:$AM$11126,"JAN-APRIL 2026")</f>
        <v>#VALUE!</v>
      </c>
      <c r="J320" s="378">
        <f>SUMIFS('MASTER TT'!$J$2:$J$11126,'MASTER TT'!$I$2:$I$11126,A320:A10360,'MASTER TT'!$L$2:$L$11126,"&gt;0",'MASTER TT'!$AM$2:$AM$11126,"MAY-AUG 2025")</f>
        <v>0</v>
      </c>
      <c r="K320" s="378">
        <f>SUMIFS('MASTER TT'!$J$2:$J$11126,'MASTER TT'!$I$2:$I$11126,A320:A10360,'MASTER TT'!$L$2:$L$11126,"&gt;0",'MASTER TT'!$AM$2:$AM$11126,"SEP-DEC 2025")</f>
        <v>0</v>
      </c>
      <c r="L320" s="378" t="e">
        <f t="shared" si="1"/>
        <v>#VALUE!</v>
      </c>
      <c r="M320" s="379">
        <f>SUMIFS('MASTER TT'!$J$2:$J$1126,'MASTER TT'!$I$2:$I$1126,A320:A10362,'MASTER TT'!$L$2:$L$1126,"&gt;0",'MASTER TT'!$AM$2:$AM$1126,"JAN-APRIL 2025",'MASTER TT'!$AC$2:$AC$1126,"SOT")</f>
        <v>0</v>
      </c>
      <c r="N320" s="379">
        <f>SUMIFS('MASTER TT'!$J$2:$J$1126,'MASTER TT'!$I$2:$I$1126,A320:A10362,'MASTER TT'!$L$2:$L$1126,"&gt;0",'MASTER TT'!$AM$2:$AM$1126,"JAN-APRIL 2025",'MASTER TT'!$AC$2:$AC$1126,"SOB")</f>
        <v>0</v>
      </c>
      <c r="O320" s="379">
        <f>SUMIFS('MASTER TT'!$J$2:$J$1126,'MASTER TT'!$I$2:$I$1126,A320:A10362,'MASTER TT'!$L$2:$L$1126,"&gt;0",'MASTER TT'!$AM$2:$AM$1126,"JAN-APRIL 2025",'MASTER TT'!$AC$2:$AC$1126,"SEASS")</f>
        <v>0</v>
      </c>
      <c r="P320" s="379">
        <f>SUMIFS('MASTER TT'!$J$2:$J$1126,'MASTER TT'!$I$2:$I$1126,A320:A10362,'MASTER TT'!$L$2:$L$1126,"&gt;0",'MASTER TT'!$AM$2:$AM$1126,"JAN-APRIL 2025",'MASTER TT'!$AC$2:$AC$1126,"PTTI")</f>
        <v>0</v>
      </c>
      <c r="Q320" s="381">
        <f>SUMIF('MASTER TT'!$I$1:$I$5897,$A$1:$A$721,'MASTER TT'!$O$1:$O$5897)</f>
        <v>0</v>
      </c>
      <c r="R320" s="381">
        <f>SUMIF('MASTER TT'!$I$1:$I$5897,$A$1:$A$721,'MASTER TT'!$N$1:$N$5897)</f>
        <v>0</v>
      </c>
      <c r="S320" s="381">
        <f>SUMIF('MASTER TT'!$I$1:$I$5897,$A$1:$A$721,'MASTER TT'!$Q$1:$Q$5897)</f>
        <v>0</v>
      </c>
      <c r="T320" s="381">
        <f>SUMIF('MASTER TT'!$I$1:$I$5897,$A$1:$A$721,'MASTER TT'!$S$1:$S$5897)</f>
        <v>0</v>
      </c>
      <c r="U320" s="381">
        <f>SUMIF('MASTER TT'!$I$1:$I$5897,$A$1:$A$721,'MASTER TT'!$R$1:$R$5897)</f>
        <v>0</v>
      </c>
      <c r="V320" s="381">
        <f>SUMIF('MASTER TT'!$I$1:$I$5897,$A$1:$A$721,'MASTER TT'!$T$1:$T$5897)</f>
        <v>0</v>
      </c>
      <c r="W320" s="381">
        <f>SUMIF('MASTER TT'!$I$1:$I$5897,$A$1:$A$721,'MASTER TT'!$U$1:$U$5897)</f>
        <v>0</v>
      </c>
      <c r="X320" s="381">
        <f>SUMIF('MASTER TT'!$I$1:$I$5897,$A$1:$A$721,'MASTER TT'!$W$1:$W$5897)</f>
        <v>0</v>
      </c>
      <c r="Y320" s="381">
        <f>SUMIF('MASTER TT'!$I$1:$I$5897,$A$1:$A$721,'MASTER TT'!$X$1:$X$5897)</f>
        <v>0</v>
      </c>
      <c r="Z320" s="381">
        <f>SUMIF('MASTER TT'!$I$1:$I$5897,$A$1:$A$721,'MASTER TT'!$Y$1:$Y$5897)</f>
        <v>0</v>
      </c>
      <c r="AA320" s="381">
        <f>SUMIF('MASTER TT'!$I$1:$I$5897,$A$1:$A$721,'MASTER TT'!$Z$1:$Z$5897)</f>
        <v>0</v>
      </c>
      <c r="AB320" s="381">
        <f>SUMIF('MASTER TT'!$I$1:$I$5905,$A$1:$A$721,'MASTER TT'!$V$1:$V$5905)</f>
        <v>0</v>
      </c>
      <c r="AC320" s="381">
        <f>SUMIF('MASTER TT'!$I$1:$I$5905,$A$1:$A$721,'MASTER TT'!$AB$1:$AB$5905)</f>
        <v>0</v>
      </c>
      <c r="AD320" s="381">
        <f>SUMIF('MASTER TT'!$I$1:$I$5905,$A$1:$A$721,'MASTER TT'!$P$1:$P$5905)</f>
        <v>0</v>
      </c>
      <c r="AE320" s="381">
        <f t="shared" si="2"/>
        <v>0</v>
      </c>
      <c r="AF320" s="382" t="e">
        <f t="shared" si="18"/>
        <v>#REF!</v>
      </c>
      <c r="AG320" s="383"/>
    </row>
    <row r="321" spans="1:33" ht="14.25" customHeight="1">
      <c r="A321" s="374" t="s">
        <v>3847</v>
      </c>
      <c r="B321" s="375" t="str">
        <f>VLOOKUP($A$2:$A$1749,'ENTER STAFF #S HERE'!$A$1:$B$5073,2,FALSE)</f>
        <v>C1729</v>
      </c>
      <c r="C321" s="374" t="s">
        <v>6583</v>
      </c>
      <c r="D321" s="374" t="s">
        <v>454</v>
      </c>
      <c r="E321" s="374" t="s">
        <v>5680</v>
      </c>
      <c r="F321" s="374" t="s">
        <v>6589</v>
      </c>
      <c r="G321" s="374" t="s">
        <v>5663</v>
      </c>
      <c r="H321" s="377">
        <f t="shared" si="0"/>
        <v>48</v>
      </c>
      <c r="I321" s="378" t="e">
        <f>SUMIFS('MASTER TT'!$J$2:$J$11126,'MASTER TT'!$I$2:$I$1126,A321:A18697,'MASTER TT'!$L$2:$L$11126,"&gt;0",'MASTER TT'!$AM$2:$AM$11126,"JAN-APRIL 2026")</f>
        <v>#VALUE!</v>
      </c>
      <c r="J321" s="378">
        <f>SUMIFS('MASTER TT'!$J$2:$J$11126,'MASTER TT'!$I$2:$I$11126,A321:A10361,'MASTER TT'!$L$2:$L$11126,"&gt;0",'MASTER TT'!$AM$2:$AM$11126,"MAY-AUG 2025")</f>
        <v>0</v>
      </c>
      <c r="K321" s="378">
        <f>SUMIFS('MASTER TT'!$J$2:$J$11126,'MASTER TT'!$I$2:$I$11126,A321:A10361,'MASTER TT'!$L$2:$L$11126,"&gt;0",'MASTER TT'!$AM$2:$AM$11126,"SEP-DEC 2025")</f>
        <v>0</v>
      </c>
      <c r="L321" s="378" t="e">
        <f t="shared" si="1"/>
        <v>#VALUE!</v>
      </c>
      <c r="M321" s="379">
        <f>SUMIFS('MASTER TT'!$J$2:$J$1126,'MASTER TT'!$I$2:$I$1126,A321:A10363,'MASTER TT'!$L$2:$L$1126,"&gt;0",'MASTER TT'!$AM$2:$AM$1126,"JAN-APRIL 2025",'MASTER TT'!$AC$2:$AC$1126,"SOT")</f>
        <v>0</v>
      </c>
      <c r="N321" s="379">
        <f>SUMIFS('MASTER TT'!$J$2:$J$1126,'MASTER TT'!$I$2:$I$1126,A321:A10363,'MASTER TT'!$L$2:$L$1126,"&gt;0",'MASTER TT'!$AM$2:$AM$1126,"JAN-APRIL 2025",'MASTER TT'!$AC$2:$AC$1126,"SOB")</f>
        <v>0</v>
      </c>
      <c r="O321" s="379">
        <f>SUMIFS('MASTER TT'!$J$2:$J$1126,'MASTER TT'!$I$2:$I$1126,A321:A10363,'MASTER TT'!$L$2:$L$1126,"&gt;0",'MASTER TT'!$AM$2:$AM$1126,"JAN-APRIL 2025",'MASTER TT'!$AC$2:$AC$1126,"SEASS")</f>
        <v>0</v>
      </c>
      <c r="P321" s="379">
        <f>SUMIFS('MASTER TT'!$J$2:$J$1126,'MASTER TT'!$I$2:$I$1126,A321:A10363,'MASTER TT'!$L$2:$L$1126,"&gt;0",'MASTER TT'!$AM$2:$AM$1126,"JAN-APRIL 2025",'MASTER TT'!$AC$2:$AC$1126,"PTTI")</f>
        <v>0</v>
      </c>
      <c r="Q321" s="381">
        <f>SUMIF('MASTER TT'!$I$1:$I$5897,$A$1:$A$721,'MASTER TT'!$O$1:$O$5897)</f>
        <v>0</v>
      </c>
      <c r="R321" s="381">
        <f>SUMIF('MASTER TT'!$I$1:$I$5897,$A$1:$A$721,'MASTER TT'!$N$1:$N$5897)</f>
        <v>0</v>
      </c>
      <c r="S321" s="381">
        <f>SUMIF('MASTER TT'!$I$1:$I$5897,$A$1:$A$721,'MASTER TT'!$Q$1:$Q$5897)</f>
        <v>0</v>
      </c>
      <c r="T321" s="381">
        <f>SUMIF('MASTER TT'!$I$1:$I$5897,$A$1:$A$721,'MASTER TT'!$S$1:$S$5897)</f>
        <v>0</v>
      </c>
      <c r="U321" s="381">
        <f>SUMIF('MASTER TT'!$I$1:$I$5897,$A$1:$A$721,'MASTER TT'!$R$1:$R$5897)</f>
        <v>0</v>
      </c>
      <c r="V321" s="381">
        <f>SUMIF('MASTER TT'!$I$1:$I$5897,$A$1:$A$721,'MASTER TT'!$T$1:$T$5897)</f>
        <v>0</v>
      </c>
      <c r="W321" s="381">
        <f>SUMIF('MASTER TT'!$I$1:$I$5897,$A$1:$A$721,'MASTER TT'!$U$1:$U$5897)</f>
        <v>0</v>
      </c>
      <c r="X321" s="381">
        <f>SUMIF('MASTER TT'!$I$1:$I$5897,$A$1:$A$721,'MASTER TT'!$W$1:$W$5897)</f>
        <v>0</v>
      </c>
      <c r="Y321" s="381">
        <f>SUMIF('MASTER TT'!$I$1:$I$5897,$A$1:$A$721,'MASTER TT'!$X$1:$X$5897)</f>
        <v>0</v>
      </c>
      <c r="Z321" s="381">
        <f>SUMIF('MASTER TT'!$I$1:$I$5897,$A$1:$A$721,'MASTER TT'!$Y$1:$Y$5897)</f>
        <v>0</v>
      </c>
      <c r="AA321" s="381">
        <f>SUMIF('MASTER TT'!$I$1:$I$5897,$A$1:$A$721,'MASTER TT'!$Z$1:$Z$5897)</f>
        <v>0</v>
      </c>
      <c r="AB321" s="381">
        <f>SUMIF('MASTER TT'!$I$1:$I$5905,$A$1:$A$721,'MASTER TT'!$V$1:$V$5905)</f>
        <v>0</v>
      </c>
      <c r="AC321" s="381">
        <f>SUMIF('MASTER TT'!$I$1:$I$5905,$A$1:$A$721,'MASTER TT'!$AB$1:$AB$5905)</f>
        <v>0</v>
      </c>
      <c r="AD321" s="381">
        <f>SUMIF('MASTER TT'!$I$1:$I$5905,$A$1:$A$721,'MASTER TT'!$P$1:$P$5905)</f>
        <v>0</v>
      </c>
      <c r="AE321" s="381">
        <f t="shared" si="2"/>
        <v>0</v>
      </c>
      <c r="AF321" s="382" t="e">
        <f t="shared" si="18"/>
        <v>#REF!</v>
      </c>
      <c r="AG321" s="383"/>
    </row>
    <row r="322" spans="1:33" ht="14.25" customHeight="1">
      <c r="A322" s="374" t="s">
        <v>4412</v>
      </c>
      <c r="B322" s="375" t="str">
        <f>VLOOKUP($A$2:$A$1749,'ENTER STAFF #S HERE'!$A$1:$B$5073,2,FALSE)</f>
        <v>C1903</v>
      </c>
      <c r="C322" s="374" t="s">
        <v>6583</v>
      </c>
      <c r="D322" s="374" t="s">
        <v>460</v>
      </c>
      <c r="E322" s="388"/>
      <c r="F322" s="388"/>
      <c r="G322" s="374" t="s">
        <v>6585</v>
      </c>
      <c r="H322" s="377">
        <f t="shared" si="0"/>
        <v>90</v>
      </c>
      <c r="I322" s="378" t="e">
        <f>SUMIFS('MASTER TT'!$J$2:$J$11126,'MASTER TT'!$I$2:$I$1126,A322:A18698,'MASTER TT'!$L$2:$L$11126,"&gt;0",'MASTER TT'!$AM$2:$AM$11126,"JAN-APRIL 2026")</f>
        <v>#VALUE!</v>
      </c>
      <c r="J322" s="378">
        <f>SUMIFS('MASTER TT'!$J$2:$J$11126,'MASTER TT'!$I$2:$I$11126,A322:A10362,'MASTER TT'!$L$2:$L$11126,"&gt;0",'MASTER TT'!$AM$2:$AM$11126,"MAY-AUG 2025")</f>
        <v>0</v>
      </c>
      <c r="K322" s="378">
        <f>SUMIFS('MASTER TT'!$J$2:$J$11126,'MASTER TT'!$I$2:$I$11126,A322:A10362,'MASTER TT'!$L$2:$L$11126,"&gt;0",'MASTER TT'!$AM$2:$AM$11126,"SEP-DEC 2025")</f>
        <v>0</v>
      </c>
      <c r="L322" s="378" t="e">
        <f t="shared" si="1"/>
        <v>#VALUE!</v>
      </c>
      <c r="M322" s="379">
        <f>SUMIFS('MASTER TT'!$J$2:$J$1126,'MASTER TT'!$I$2:$I$1126,A322:A10364,'MASTER TT'!$L$2:$L$1126,"&gt;0",'MASTER TT'!$AM$2:$AM$1126,"JAN-APRIL 2025",'MASTER TT'!$AC$2:$AC$1126,"SOT")</f>
        <v>0</v>
      </c>
      <c r="N322" s="379">
        <f>SUMIFS('MASTER TT'!$J$2:$J$1126,'MASTER TT'!$I$2:$I$1126,A322:A10364,'MASTER TT'!$L$2:$L$1126,"&gt;0",'MASTER TT'!$AM$2:$AM$1126,"JAN-APRIL 2025",'MASTER TT'!$AC$2:$AC$1126,"SOB")</f>
        <v>0</v>
      </c>
      <c r="O322" s="379">
        <f>SUMIFS('MASTER TT'!$J$2:$J$1126,'MASTER TT'!$I$2:$I$1126,A322:A10364,'MASTER TT'!$L$2:$L$1126,"&gt;0",'MASTER TT'!$AM$2:$AM$1126,"JAN-APRIL 2025",'MASTER TT'!$AC$2:$AC$1126,"SEASS")</f>
        <v>0</v>
      </c>
      <c r="P322" s="379">
        <f>SUMIFS('MASTER TT'!$J$2:$J$1126,'MASTER TT'!$I$2:$I$1126,A322:A10364,'MASTER TT'!$L$2:$L$1126,"&gt;0",'MASTER TT'!$AM$2:$AM$1126,"JAN-APRIL 2025",'MASTER TT'!$AC$2:$AC$1126,"PTTI")</f>
        <v>0</v>
      </c>
      <c r="Q322" s="381">
        <f>SUMIF('MASTER TT'!$I$1:$I$5897,$A$1:$A$721,'MASTER TT'!$O$1:$O$5897)</f>
        <v>0</v>
      </c>
      <c r="R322" s="381">
        <f>SUMIF('MASTER TT'!$I$1:$I$5897,$A$1:$A$721,'MASTER TT'!$N$1:$N$5897)</f>
        <v>0</v>
      </c>
      <c r="S322" s="381">
        <f>SUMIF('MASTER TT'!$I$1:$I$5897,$A$1:$A$721,'MASTER TT'!$Q$1:$Q$5897)</f>
        <v>0</v>
      </c>
      <c r="T322" s="381">
        <f>SUMIF('MASTER TT'!$I$1:$I$5897,$A$1:$A$721,'MASTER TT'!$S$1:$S$5897)</f>
        <v>0</v>
      </c>
      <c r="U322" s="381">
        <f>SUMIF('MASTER TT'!$I$1:$I$5897,$A$1:$A$721,'MASTER TT'!$R$1:$R$5897)</f>
        <v>0</v>
      </c>
      <c r="V322" s="381">
        <f>SUMIF('MASTER TT'!$I$1:$I$5897,$A$1:$A$721,'MASTER TT'!$T$1:$T$5897)</f>
        <v>0</v>
      </c>
      <c r="W322" s="381">
        <f>SUMIF('MASTER TT'!$I$1:$I$5897,$A$1:$A$721,'MASTER TT'!$U$1:$U$5897)</f>
        <v>0</v>
      </c>
      <c r="X322" s="381">
        <f>SUMIF('MASTER TT'!$I$1:$I$5897,$A$1:$A$721,'MASTER TT'!$W$1:$W$5897)</f>
        <v>0</v>
      </c>
      <c r="Y322" s="381">
        <f>SUMIF('MASTER TT'!$I$1:$I$5897,$A$1:$A$721,'MASTER TT'!$X$1:$X$5897)</f>
        <v>0</v>
      </c>
      <c r="Z322" s="381">
        <f>SUMIF('MASTER TT'!$I$1:$I$5897,$A$1:$A$721,'MASTER TT'!$Y$1:$Y$5897)</f>
        <v>0</v>
      </c>
      <c r="AA322" s="381">
        <f>SUMIF('MASTER TT'!$I$1:$I$5897,$A$1:$A$721,'MASTER TT'!$Z$1:$Z$5897)</f>
        <v>0</v>
      </c>
      <c r="AB322" s="381">
        <f>SUMIF('MASTER TT'!$I$1:$I$5905,$A$1:$A$721,'MASTER TT'!$V$1:$V$5905)</f>
        <v>0</v>
      </c>
      <c r="AC322" s="381">
        <f>SUMIF('MASTER TT'!$I$1:$I$5905,$A$1:$A$721,'MASTER TT'!$AB$1:$AB$5905)</f>
        <v>0</v>
      </c>
      <c r="AD322" s="381">
        <f>SUMIF('MASTER TT'!$I$1:$I$5905,$A$1:$A$721,'MASTER TT'!$P$1:$P$5905)</f>
        <v>0</v>
      </c>
      <c r="AE322" s="381">
        <f t="shared" si="2"/>
        <v>0</v>
      </c>
      <c r="AF322" s="382" t="e">
        <f t="shared" si="18"/>
        <v>#REF!</v>
      </c>
      <c r="AG322" s="383"/>
    </row>
    <row r="323" spans="1:33" ht="14.25" customHeight="1">
      <c r="A323" s="374" t="s">
        <v>3849</v>
      </c>
      <c r="B323" s="375" t="str">
        <f>VLOOKUP($A$2:$A$1749,'ENTER STAFF #S HERE'!$A$1:$B$5073,2,FALSE)</f>
        <v>C1399</v>
      </c>
      <c r="C323" s="374" t="s">
        <v>6586</v>
      </c>
      <c r="D323" s="384" t="s">
        <v>6587</v>
      </c>
      <c r="E323" s="374" t="s">
        <v>6594</v>
      </c>
      <c r="F323" s="374" t="s">
        <v>6593</v>
      </c>
      <c r="G323" s="374" t="s">
        <v>5663</v>
      </c>
      <c r="H323" s="377">
        <f t="shared" si="0"/>
        <v>48</v>
      </c>
      <c r="I323" s="378" t="e">
        <f>SUMIFS('MASTER TT'!$J$2:$J$11126,'MASTER TT'!$I$2:$I$1126,A323:A18699,'MASTER TT'!$L$2:$L$11126,"&gt;0",'MASTER TT'!$AM$2:$AM$11126,"JAN-APRIL 2026")</f>
        <v>#VALUE!</v>
      </c>
      <c r="J323" s="378">
        <f>SUMIFS('MASTER TT'!$J$2:$J$11126,'MASTER TT'!$I$2:$I$11126,A323:A10363,'MASTER TT'!$L$2:$L$11126,"&gt;0",'MASTER TT'!$AM$2:$AM$11126,"MAY-AUG 2025")</f>
        <v>0</v>
      </c>
      <c r="K323" s="378">
        <f>SUMIFS('MASTER TT'!$J$2:$J$11126,'MASTER TT'!$I$2:$I$11126,A323:A10363,'MASTER TT'!$L$2:$L$11126,"&gt;0",'MASTER TT'!$AM$2:$AM$11126,"SEP-DEC 2025")</f>
        <v>0</v>
      </c>
      <c r="L323" s="378" t="e">
        <f t="shared" si="1"/>
        <v>#VALUE!</v>
      </c>
      <c r="M323" s="379">
        <f>SUMIFS('MASTER TT'!$J$2:$J$1126,'MASTER TT'!$I$2:$I$1126,A323:A10365,'MASTER TT'!$L$2:$L$1126,"&gt;0",'MASTER TT'!$AM$2:$AM$1126,"JAN-APRIL 2025",'MASTER TT'!$AC$2:$AC$1126,"SOT")</f>
        <v>0</v>
      </c>
      <c r="N323" s="379">
        <f>SUMIFS('MASTER TT'!$J$2:$J$1126,'MASTER TT'!$I$2:$I$1126,A323:A10365,'MASTER TT'!$L$2:$L$1126,"&gt;0",'MASTER TT'!$AM$2:$AM$1126,"JAN-APRIL 2025",'MASTER TT'!$AC$2:$AC$1126,"SOB")</f>
        <v>0</v>
      </c>
      <c r="O323" s="379">
        <f>SUMIFS('MASTER TT'!$J$2:$J$1126,'MASTER TT'!$I$2:$I$1126,A323:A10365,'MASTER TT'!$L$2:$L$1126,"&gt;0",'MASTER TT'!$AM$2:$AM$1126,"JAN-APRIL 2025",'MASTER TT'!$AC$2:$AC$1126,"SEASS")</f>
        <v>0</v>
      </c>
      <c r="P323" s="379">
        <f>SUMIFS('MASTER TT'!$J$2:$J$1126,'MASTER TT'!$I$2:$I$1126,A323:A10365,'MASTER TT'!$L$2:$L$1126,"&gt;0",'MASTER TT'!$AM$2:$AM$1126,"JAN-APRIL 2025",'MASTER TT'!$AC$2:$AC$1126,"PTTI")</f>
        <v>0</v>
      </c>
      <c r="Q323" s="381">
        <f>SUMIF('MASTER TT'!$I$1:$I$5897,$A$1:$A$721,'MASTER TT'!$O$1:$O$5897)</f>
        <v>0</v>
      </c>
      <c r="R323" s="381">
        <f>SUMIF('MASTER TT'!$I$1:$I$5897,$A$1:$A$721,'MASTER TT'!$N$1:$N$5897)</f>
        <v>0</v>
      </c>
      <c r="S323" s="381">
        <f>SUMIF('MASTER TT'!$I$1:$I$5897,$A$1:$A$721,'MASTER TT'!$Q$1:$Q$5897)</f>
        <v>0</v>
      </c>
      <c r="T323" s="381">
        <f>SUMIF('MASTER TT'!$I$1:$I$5897,$A$1:$A$721,'MASTER TT'!$S$1:$S$5897)</f>
        <v>0</v>
      </c>
      <c r="U323" s="381">
        <f>SUMIF('MASTER TT'!$I$1:$I$5897,$A$1:$A$721,'MASTER TT'!$R$1:$R$5897)</f>
        <v>0</v>
      </c>
      <c r="V323" s="381">
        <f>SUMIF('MASTER TT'!$I$1:$I$5897,$A$1:$A$721,'MASTER TT'!$T$1:$T$5897)</f>
        <v>0</v>
      </c>
      <c r="W323" s="381">
        <f>SUMIF('MASTER TT'!$I$1:$I$5897,$A$1:$A$721,'MASTER TT'!$U$1:$U$5897)</f>
        <v>0</v>
      </c>
      <c r="X323" s="381">
        <f>SUMIF('MASTER TT'!$I$1:$I$5897,$A$1:$A$721,'MASTER TT'!$W$1:$W$5897)</f>
        <v>0</v>
      </c>
      <c r="Y323" s="381">
        <f>SUMIF('MASTER TT'!$I$1:$I$5897,$A$1:$A$721,'MASTER TT'!$X$1:$X$5897)</f>
        <v>0</v>
      </c>
      <c r="Z323" s="381">
        <f>SUMIF('MASTER TT'!$I$1:$I$5897,$A$1:$A$721,'MASTER TT'!$Y$1:$Y$5897)</f>
        <v>0</v>
      </c>
      <c r="AA323" s="381">
        <f>SUMIF('MASTER TT'!$I$1:$I$5897,$A$1:$A$721,'MASTER TT'!$Z$1:$Z$5897)</f>
        <v>0</v>
      </c>
      <c r="AB323" s="381">
        <f>SUMIF('MASTER TT'!$I$1:$I$5905,$A$1:$A$721,'MASTER TT'!$V$1:$V$5905)</f>
        <v>0</v>
      </c>
      <c r="AC323" s="381">
        <f>SUMIF('MASTER TT'!$I$1:$I$5905,$A$1:$A$721,'MASTER TT'!$AB$1:$AB$5905)</f>
        <v>0</v>
      </c>
      <c r="AD323" s="381">
        <f>SUMIF('MASTER TT'!$I$1:$I$5905,$A$1:$A$721,'MASTER TT'!$P$1:$P$5905)</f>
        <v>0</v>
      </c>
      <c r="AE323" s="381">
        <f t="shared" si="2"/>
        <v>0</v>
      </c>
      <c r="AF323" s="382" t="e">
        <f t="shared" si="18"/>
        <v>#REF!</v>
      </c>
      <c r="AG323" s="383"/>
    </row>
    <row r="324" spans="1:33" ht="14.25" customHeight="1">
      <c r="A324" s="374" t="s">
        <v>3851</v>
      </c>
      <c r="B324" s="375" t="str">
        <f>VLOOKUP($A$2:$A$1749,'ENTER STAFF #S HERE'!$A$1:$B$5073,2,FALSE)</f>
        <v>C1301</v>
      </c>
      <c r="C324" s="374" t="s">
        <v>6586</v>
      </c>
      <c r="D324" s="374" t="s">
        <v>6587</v>
      </c>
      <c r="E324" s="388"/>
      <c r="F324" s="388"/>
      <c r="G324" s="374" t="s">
        <v>5663</v>
      </c>
      <c r="H324" s="377">
        <f t="shared" si="0"/>
        <v>48</v>
      </c>
      <c r="I324" s="378" t="e">
        <f>SUMIFS('MASTER TT'!$J$2:$J$11126,'MASTER TT'!$I$2:$I$1126,A324:A18700,'MASTER TT'!$L$2:$L$11126,"&gt;0",'MASTER TT'!$AM$2:$AM$11126,"JAN-APRIL 2026")</f>
        <v>#VALUE!</v>
      </c>
      <c r="J324" s="378">
        <f>SUMIFS('MASTER TT'!$J$2:$J$11126,'MASTER TT'!$I$2:$I$11126,A324:A10364,'MASTER TT'!$L$2:$L$11126,"&gt;0",'MASTER TT'!$AM$2:$AM$11126,"MAY-AUG 2025")</f>
        <v>0</v>
      </c>
      <c r="K324" s="378">
        <f>SUMIFS('MASTER TT'!$J$2:$J$11126,'MASTER TT'!$I$2:$I$11126,A324:A10364,'MASTER TT'!$L$2:$L$11126,"&gt;0",'MASTER TT'!$AM$2:$AM$11126,"SEP-DEC 2025")</f>
        <v>0</v>
      </c>
      <c r="L324" s="378" t="e">
        <f t="shared" si="1"/>
        <v>#VALUE!</v>
      </c>
      <c r="M324" s="379">
        <f>SUMIFS('MASTER TT'!$J$2:$J$1126,'MASTER TT'!$I$2:$I$1126,A324:A10366,'MASTER TT'!$L$2:$L$1126,"&gt;0",'MASTER TT'!$AM$2:$AM$1126,"JAN-APRIL 2025",'MASTER TT'!$AC$2:$AC$1126,"SOT")</f>
        <v>0</v>
      </c>
      <c r="N324" s="379">
        <f>SUMIFS('MASTER TT'!$J$2:$J$1126,'MASTER TT'!$I$2:$I$1126,A324:A10366,'MASTER TT'!$L$2:$L$1126,"&gt;0",'MASTER TT'!$AM$2:$AM$1126,"JAN-APRIL 2025",'MASTER TT'!$AC$2:$AC$1126,"SOB")</f>
        <v>0</v>
      </c>
      <c r="O324" s="379">
        <f>SUMIFS('MASTER TT'!$J$2:$J$1126,'MASTER TT'!$I$2:$I$1126,A324:A10366,'MASTER TT'!$L$2:$L$1126,"&gt;0",'MASTER TT'!$AM$2:$AM$1126,"JAN-APRIL 2025",'MASTER TT'!$AC$2:$AC$1126,"SEASS")</f>
        <v>0</v>
      </c>
      <c r="P324" s="379">
        <f>SUMIFS('MASTER TT'!$J$2:$J$1126,'MASTER TT'!$I$2:$I$1126,A324:A10366,'MASTER TT'!$L$2:$L$1126,"&gt;0",'MASTER TT'!$AM$2:$AM$1126,"JAN-APRIL 2025",'MASTER TT'!$AC$2:$AC$1126,"PTTI")</f>
        <v>0</v>
      </c>
      <c r="Q324" s="381">
        <f>SUMIF('MASTER TT'!$I$1:$I$5897,$A$1:$A$721,'MASTER TT'!$O$1:$O$5897)</f>
        <v>0</v>
      </c>
      <c r="R324" s="381">
        <f>SUMIF('MASTER TT'!$I$1:$I$5897,$A$1:$A$721,'MASTER TT'!$N$1:$N$5897)</f>
        <v>0</v>
      </c>
      <c r="S324" s="381">
        <f>SUMIF('MASTER TT'!$I$1:$I$5897,$A$1:$A$721,'MASTER TT'!$Q$1:$Q$5897)</f>
        <v>0</v>
      </c>
      <c r="T324" s="381">
        <f>SUMIF('MASTER TT'!$I$1:$I$5897,$A$1:$A$721,'MASTER TT'!$S$1:$S$5897)</f>
        <v>0</v>
      </c>
      <c r="U324" s="381">
        <f>SUMIF('MASTER TT'!$I$1:$I$5897,$A$1:$A$721,'MASTER TT'!$R$1:$R$5897)</f>
        <v>0</v>
      </c>
      <c r="V324" s="381">
        <f>SUMIF('MASTER TT'!$I$1:$I$5897,$A$1:$A$721,'MASTER TT'!$T$1:$T$5897)</f>
        <v>0</v>
      </c>
      <c r="W324" s="381">
        <f>SUMIF('MASTER TT'!$I$1:$I$5897,$A$1:$A$721,'MASTER TT'!$U$1:$U$5897)</f>
        <v>0</v>
      </c>
      <c r="X324" s="381">
        <f>SUMIF('MASTER TT'!$I$1:$I$5897,$A$1:$A$721,'MASTER TT'!$W$1:$W$5897)</f>
        <v>0</v>
      </c>
      <c r="Y324" s="381">
        <f>SUMIF('MASTER TT'!$I$1:$I$5897,$A$1:$A$721,'MASTER TT'!$X$1:$X$5897)</f>
        <v>0</v>
      </c>
      <c r="Z324" s="381">
        <f>SUMIF('MASTER TT'!$I$1:$I$5897,$A$1:$A$721,'MASTER TT'!$Y$1:$Y$5897)</f>
        <v>0</v>
      </c>
      <c r="AA324" s="381">
        <f>SUMIF('MASTER TT'!$I$1:$I$5897,$A$1:$A$721,'MASTER TT'!$Z$1:$Z$5897)</f>
        <v>0</v>
      </c>
      <c r="AB324" s="381">
        <f>SUMIF('MASTER TT'!$I$1:$I$5905,$A$1:$A$721,'MASTER TT'!$V$1:$V$5905)</f>
        <v>0</v>
      </c>
      <c r="AC324" s="381">
        <f>SUMIF('MASTER TT'!$I$1:$I$5905,$A$1:$A$721,'MASTER TT'!$AB$1:$AB$5905)</f>
        <v>0</v>
      </c>
      <c r="AD324" s="381">
        <f>SUMIF('MASTER TT'!$I$1:$I$5905,$A$1:$A$721,'MASTER TT'!$P$1:$P$5905)</f>
        <v>0</v>
      </c>
      <c r="AE324" s="381">
        <f t="shared" si="2"/>
        <v>0</v>
      </c>
      <c r="AF324" s="382" t="e">
        <f t="shared" si="18"/>
        <v>#REF!</v>
      </c>
      <c r="AG324" s="383"/>
    </row>
    <row r="325" spans="1:33" ht="14.25" customHeight="1">
      <c r="A325" s="374" t="s">
        <v>6657</v>
      </c>
      <c r="B325" s="375" t="e">
        <f>VLOOKUP($A$2:$A$1749,'ENTER STAFF #S HERE'!$A$1:$B$5073,2,FALSE)</f>
        <v>#N/A</v>
      </c>
      <c r="C325" s="374" t="s">
        <v>6586</v>
      </c>
      <c r="D325" s="384" t="s">
        <v>6587</v>
      </c>
      <c r="E325" s="374" t="s">
        <v>6594</v>
      </c>
      <c r="F325" s="374" t="s">
        <v>6593</v>
      </c>
      <c r="G325" s="374" t="s">
        <v>5663</v>
      </c>
      <c r="H325" s="377">
        <f t="shared" si="0"/>
        <v>48</v>
      </c>
      <c r="I325" s="378" t="e">
        <f>SUMIFS('MASTER TT'!$J$2:$J$11126,'MASTER TT'!$I$2:$I$1126,A325:A18701,'MASTER TT'!$L$2:$L$11126,"&gt;0",'MASTER TT'!$AM$2:$AM$11126,"JAN-APRIL 2026")</f>
        <v>#VALUE!</v>
      </c>
      <c r="J325" s="378">
        <f>SUMIFS('MASTER TT'!$J$2:$J$11126,'MASTER TT'!$I$2:$I$11126,A325:A10365,'MASTER TT'!$L$2:$L$11126,"&gt;0",'MASTER TT'!$AM$2:$AM$11126,"MAY-AUG 2025")</f>
        <v>0</v>
      </c>
      <c r="K325" s="378">
        <f>SUMIFS('MASTER TT'!$J$2:$J$11126,'MASTER TT'!$I$2:$I$11126,A325:A10365,'MASTER TT'!$L$2:$L$11126,"&gt;0",'MASTER TT'!$AM$2:$AM$11126,"SEP-DEC 2025")</f>
        <v>0</v>
      </c>
      <c r="L325" s="378" t="e">
        <f t="shared" si="1"/>
        <v>#VALUE!</v>
      </c>
      <c r="M325" s="379">
        <f>SUMIFS('MASTER TT'!$J$2:$J$1126,'MASTER TT'!$I$2:$I$1126,A325:A10367,'MASTER TT'!$L$2:$L$1126,"&gt;0",'MASTER TT'!$AM$2:$AM$1126,"JAN-APRIL 2025",'MASTER TT'!$AC$2:$AC$1126,"SOT")</f>
        <v>0</v>
      </c>
      <c r="N325" s="379">
        <f>SUMIFS('MASTER TT'!$J$2:$J$1126,'MASTER TT'!$I$2:$I$1126,A325:A10367,'MASTER TT'!$L$2:$L$1126,"&gt;0",'MASTER TT'!$AM$2:$AM$1126,"JAN-APRIL 2025",'MASTER TT'!$AC$2:$AC$1126,"SOB")</f>
        <v>0</v>
      </c>
      <c r="O325" s="379">
        <f>SUMIFS('MASTER TT'!$J$2:$J$1126,'MASTER TT'!$I$2:$I$1126,A325:A10367,'MASTER TT'!$L$2:$L$1126,"&gt;0",'MASTER TT'!$AM$2:$AM$1126,"JAN-APRIL 2025",'MASTER TT'!$AC$2:$AC$1126,"SEASS")</f>
        <v>0</v>
      </c>
      <c r="P325" s="379">
        <f>SUMIFS('MASTER TT'!$J$2:$J$1126,'MASTER TT'!$I$2:$I$1126,A325:A10367,'MASTER TT'!$L$2:$L$1126,"&gt;0",'MASTER TT'!$AM$2:$AM$1126,"JAN-APRIL 2025",'MASTER TT'!$AC$2:$AC$1126,"PTTI")</f>
        <v>0</v>
      </c>
      <c r="Q325" s="381">
        <f>SUMIF('MASTER TT'!$I$1:$I$5897,$A$1:$A$721,'MASTER TT'!$O$1:$O$5897)</f>
        <v>0</v>
      </c>
      <c r="R325" s="381">
        <f>SUMIF('MASTER TT'!$I$1:$I$5897,$A$1:$A$721,'MASTER TT'!$N$1:$N$5897)</f>
        <v>0</v>
      </c>
      <c r="S325" s="381">
        <f>SUMIF('MASTER TT'!$I$1:$I$5897,$A$1:$A$721,'MASTER TT'!$Q$1:$Q$5897)</f>
        <v>0</v>
      </c>
      <c r="T325" s="381">
        <f>SUMIF('MASTER TT'!$I$1:$I$5897,$A$1:$A$721,'MASTER TT'!$S$1:$S$5897)</f>
        <v>0</v>
      </c>
      <c r="U325" s="381">
        <f>SUMIF('MASTER TT'!$I$1:$I$5897,$A$1:$A$721,'MASTER TT'!$R$1:$R$5897)</f>
        <v>0</v>
      </c>
      <c r="V325" s="381">
        <f>SUMIF('MASTER TT'!$I$1:$I$5897,$A$1:$A$721,'MASTER TT'!$T$1:$T$5897)</f>
        <v>0</v>
      </c>
      <c r="W325" s="381">
        <f>SUMIF('MASTER TT'!$I$1:$I$5897,$A$1:$A$721,'MASTER TT'!$U$1:$U$5897)</f>
        <v>0</v>
      </c>
      <c r="X325" s="381">
        <f>SUMIF('MASTER TT'!$I$1:$I$5897,$A$1:$A$721,'MASTER TT'!$W$1:$W$5897)</f>
        <v>0</v>
      </c>
      <c r="Y325" s="381">
        <f>SUMIF('MASTER TT'!$I$1:$I$5897,$A$1:$A$721,'MASTER TT'!$X$1:$X$5897)</f>
        <v>0</v>
      </c>
      <c r="Z325" s="381">
        <f>SUMIF('MASTER TT'!$I$1:$I$5897,$A$1:$A$721,'MASTER TT'!$Y$1:$Y$5897)</f>
        <v>0</v>
      </c>
      <c r="AA325" s="381">
        <f>SUMIF('MASTER TT'!$I$1:$I$5897,$A$1:$A$721,'MASTER TT'!$Z$1:$Z$5897)</f>
        <v>0</v>
      </c>
      <c r="AB325" s="381">
        <f>SUMIF('MASTER TT'!$I$1:$I$5905,$A$1:$A$721,'MASTER TT'!$V$1:$V$5905)</f>
        <v>0</v>
      </c>
      <c r="AC325" s="381">
        <f>SUMIF('MASTER TT'!$I$1:$I$5905,$A$1:$A$721,'MASTER TT'!$AB$1:$AB$5905)</f>
        <v>0</v>
      </c>
      <c r="AD325" s="381">
        <f>SUMIF('MASTER TT'!$I$1:$I$5905,$A$1:$A$721,'MASTER TT'!$P$1:$P$5905)</f>
        <v>0</v>
      </c>
      <c r="AE325" s="381">
        <f t="shared" si="2"/>
        <v>0</v>
      </c>
      <c r="AF325" s="382" t="e">
        <f t="shared" si="18"/>
        <v>#REF!</v>
      </c>
      <c r="AG325" s="383"/>
    </row>
    <row r="326" spans="1:33" ht="14.25" customHeight="1">
      <c r="A326" s="374" t="s">
        <v>4079</v>
      </c>
      <c r="B326" s="375" t="str">
        <f>VLOOKUP($A$2:$A$1749,'ENTER STAFF #S HERE'!$A$1:$B$5073,2,FALSE)</f>
        <v>C0738</v>
      </c>
      <c r="C326" s="374" t="s">
        <v>6583</v>
      </c>
      <c r="D326" s="374" t="s">
        <v>460</v>
      </c>
      <c r="E326" s="388"/>
      <c r="F326" s="388"/>
      <c r="G326" s="374" t="s">
        <v>6585</v>
      </c>
      <c r="H326" s="377">
        <f t="shared" si="0"/>
        <v>90</v>
      </c>
      <c r="I326" s="378" t="e">
        <f>SUMIFS('MASTER TT'!$J$2:$J$11126,'MASTER TT'!$I$2:$I$1126,A326:A18702,'MASTER TT'!$L$2:$L$11126,"&gt;0",'MASTER TT'!$AM$2:$AM$11126,"JAN-APRIL 2026")</f>
        <v>#VALUE!</v>
      </c>
      <c r="J326" s="378">
        <f>SUMIFS('MASTER TT'!$J$2:$J$11126,'MASTER TT'!$I$2:$I$11126,A326:A10366,'MASTER TT'!$L$2:$L$11126,"&gt;0",'MASTER TT'!$AM$2:$AM$11126,"MAY-AUG 2025")</f>
        <v>0</v>
      </c>
      <c r="K326" s="378">
        <f>SUMIFS('MASTER TT'!$J$2:$J$11126,'MASTER TT'!$I$2:$I$11126,A326:A10366,'MASTER TT'!$L$2:$L$11126,"&gt;0",'MASTER TT'!$AM$2:$AM$11126,"SEP-DEC 2025")</f>
        <v>0</v>
      </c>
      <c r="L326" s="378" t="e">
        <f t="shared" si="1"/>
        <v>#VALUE!</v>
      </c>
      <c r="M326" s="379">
        <f>SUMIFS('MASTER TT'!$J$2:$J$1126,'MASTER TT'!$I$2:$I$1126,A326:A10368,'MASTER TT'!$L$2:$L$1126,"&gt;0",'MASTER TT'!$AM$2:$AM$1126,"JAN-APRIL 2025",'MASTER TT'!$AC$2:$AC$1126,"SOT")</f>
        <v>0</v>
      </c>
      <c r="N326" s="379">
        <f>SUMIFS('MASTER TT'!$J$2:$J$1126,'MASTER TT'!$I$2:$I$1126,A326:A10368,'MASTER TT'!$L$2:$L$1126,"&gt;0",'MASTER TT'!$AM$2:$AM$1126,"JAN-APRIL 2025",'MASTER TT'!$AC$2:$AC$1126,"SOB")</f>
        <v>0</v>
      </c>
      <c r="O326" s="379">
        <f>SUMIFS('MASTER TT'!$J$2:$J$1126,'MASTER TT'!$I$2:$I$1126,A326:A10368,'MASTER TT'!$L$2:$L$1126,"&gt;0",'MASTER TT'!$AM$2:$AM$1126,"JAN-APRIL 2025",'MASTER TT'!$AC$2:$AC$1126,"SEASS")</f>
        <v>0</v>
      </c>
      <c r="P326" s="379">
        <f>SUMIFS('MASTER TT'!$J$2:$J$1126,'MASTER TT'!$I$2:$I$1126,A326:A10368,'MASTER TT'!$L$2:$L$1126,"&gt;0",'MASTER TT'!$AM$2:$AM$1126,"JAN-APRIL 2025",'MASTER TT'!$AC$2:$AC$1126,"PTTI")</f>
        <v>0</v>
      </c>
      <c r="Q326" s="381">
        <f>SUMIF('MASTER TT'!$I$1:$I$5897,$A$1:$A$721,'MASTER TT'!$O$1:$O$5897)</f>
        <v>0</v>
      </c>
      <c r="R326" s="381">
        <f>SUMIF('MASTER TT'!$I$1:$I$5897,$A$1:$A$721,'MASTER TT'!$N$1:$N$5897)</f>
        <v>0</v>
      </c>
      <c r="S326" s="381">
        <f>SUMIF('MASTER TT'!$I$1:$I$5897,$A$1:$A$721,'MASTER TT'!$Q$1:$Q$5897)</f>
        <v>0</v>
      </c>
      <c r="T326" s="381">
        <f>SUMIF('MASTER TT'!$I$1:$I$5897,$A$1:$A$721,'MASTER TT'!$S$1:$S$5897)</f>
        <v>0</v>
      </c>
      <c r="U326" s="381">
        <f>SUMIF('MASTER TT'!$I$1:$I$5897,$A$1:$A$721,'MASTER TT'!$R$1:$R$5897)</f>
        <v>0</v>
      </c>
      <c r="V326" s="381">
        <f>SUMIF('MASTER TT'!$I$1:$I$5897,$A$1:$A$721,'MASTER TT'!$T$1:$T$5897)</f>
        <v>0</v>
      </c>
      <c r="W326" s="381">
        <f>SUMIF('MASTER TT'!$I$1:$I$5897,$A$1:$A$721,'MASTER TT'!$U$1:$U$5897)</f>
        <v>0</v>
      </c>
      <c r="X326" s="381">
        <f>SUMIF('MASTER TT'!$I$1:$I$5897,$A$1:$A$721,'MASTER TT'!$W$1:$W$5897)</f>
        <v>0</v>
      </c>
      <c r="Y326" s="381">
        <f>SUMIF('MASTER TT'!$I$1:$I$5897,$A$1:$A$721,'MASTER TT'!$X$1:$X$5897)</f>
        <v>0</v>
      </c>
      <c r="Z326" s="381">
        <f>SUMIF('MASTER TT'!$I$1:$I$5897,$A$1:$A$721,'MASTER TT'!$Y$1:$Y$5897)</f>
        <v>0</v>
      </c>
      <c r="AA326" s="381">
        <f>SUMIF('MASTER TT'!$I$1:$I$5897,$A$1:$A$721,'MASTER TT'!$Z$1:$Z$5897)</f>
        <v>0</v>
      </c>
      <c r="AB326" s="381">
        <f>SUMIF('MASTER TT'!$I$1:$I$5905,$A$1:$A$721,'MASTER TT'!$V$1:$V$5905)</f>
        <v>0</v>
      </c>
      <c r="AC326" s="381">
        <f>SUMIF('MASTER TT'!$I$1:$I$5905,$A$1:$A$721,'MASTER TT'!$AB$1:$AB$5905)</f>
        <v>0</v>
      </c>
      <c r="AD326" s="381">
        <f>SUMIF('MASTER TT'!$I$1:$I$5905,$A$1:$A$721,'MASTER TT'!$P$1:$P$5905)</f>
        <v>0</v>
      </c>
      <c r="AE326" s="381">
        <f t="shared" si="2"/>
        <v>0</v>
      </c>
      <c r="AF326" s="382" t="e">
        <f t="shared" si="18"/>
        <v>#REF!</v>
      </c>
      <c r="AG326" s="383"/>
    </row>
    <row r="327" spans="1:33" ht="14.25" customHeight="1">
      <c r="A327" s="374" t="s">
        <v>3408</v>
      </c>
      <c r="B327" s="375" t="str">
        <f>VLOOKUP($A$2:$A$1749,'ENTER STAFF #S HERE'!$A$1:$B$5073,2,FALSE)</f>
        <v>C1518</v>
      </c>
      <c r="C327" s="374" t="s">
        <v>6586</v>
      </c>
      <c r="D327" s="384" t="s">
        <v>6591</v>
      </c>
      <c r="E327" s="384" t="s">
        <v>5640</v>
      </c>
      <c r="F327" s="384" t="s">
        <v>2323</v>
      </c>
      <c r="G327" s="374" t="s">
        <v>5663</v>
      </c>
      <c r="H327" s="377">
        <f t="shared" si="0"/>
        <v>48</v>
      </c>
      <c r="I327" s="378" t="e">
        <f>SUMIFS('MASTER TT'!$J$2:$J$11126,'MASTER TT'!$I$2:$I$1126,A327:A18703,'MASTER TT'!$L$2:$L$11126,"&gt;0",'MASTER TT'!$AM$2:$AM$11126,"JAN-APRIL 2026")</f>
        <v>#VALUE!</v>
      </c>
      <c r="J327" s="378">
        <f>SUMIFS('MASTER TT'!$J$2:$J$11126,'MASTER TT'!$I$2:$I$11126,A327:A10367,'MASTER TT'!$L$2:$L$11126,"&gt;0",'MASTER TT'!$AM$2:$AM$11126,"MAY-AUG 2025")</f>
        <v>0</v>
      </c>
      <c r="K327" s="378">
        <f>SUMIFS('MASTER TT'!$J$2:$J$11126,'MASTER TT'!$I$2:$I$11126,A327:A10367,'MASTER TT'!$L$2:$L$11126,"&gt;0",'MASTER TT'!$AM$2:$AM$11126,"SEP-DEC 2025")</f>
        <v>0</v>
      </c>
      <c r="L327" s="378" t="e">
        <f t="shared" si="1"/>
        <v>#VALUE!</v>
      </c>
      <c r="M327" s="379">
        <f>SUMIFS('MASTER TT'!$J$2:$J$1126,'MASTER TT'!$I$2:$I$1126,A327:A10369,'MASTER TT'!$L$2:$L$1126,"&gt;0",'MASTER TT'!$AM$2:$AM$1126,"JAN-APRIL 2025",'MASTER TT'!$AC$2:$AC$1126,"SOT")</f>
        <v>0</v>
      </c>
      <c r="N327" s="379">
        <f>SUMIFS('MASTER TT'!$J$2:$J$1126,'MASTER TT'!$I$2:$I$1126,A327:A10369,'MASTER TT'!$L$2:$L$1126,"&gt;0",'MASTER TT'!$AM$2:$AM$1126,"JAN-APRIL 2025",'MASTER TT'!$AC$2:$AC$1126,"SOB")</f>
        <v>0</v>
      </c>
      <c r="O327" s="379">
        <f>SUMIFS('MASTER TT'!$J$2:$J$1126,'MASTER TT'!$I$2:$I$1126,A327:A10369,'MASTER TT'!$L$2:$L$1126,"&gt;0",'MASTER TT'!$AM$2:$AM$1126,"JAN-APRIL 2025",'MASTER TT'!$AC$2:$AC$1126,"SEASS")</f>
        <v>0</v>
      </c>
      <c r="P327" s="379">
        <f>SUMIFS('MASTER TT'!$J$2:$J$1126,'MASTER TT'!$I$2:$I$1126,A327:A10369,'MASTER TT'!$L$2:$L$1126,"&gt;0",'MASTER TT'!$AM$2:$AM$1126,"JAN-APRIL 2025",'MASTER TT'!$AC$2:$AC$1126,"PTTI")</f>
        <v>0</v>
      </c>
      <c r="Q327" s="381">
        <f>SUMIF('MASTER TT'!$I$1:$I$5897,$A$1:$A$721,'MASTER TT'!$O$1:$O$5897)</f>
        <v>0</v>
      </c>
      <c r="R327" s="381">
        <f>SUMIF('MASTER TT'!$I$1:$I$5897,$A$1:$A$721,'MASTER TT'!$N$1:$N$5897)</f>
        <v>0</v>
      </c>
      <c r="S327" s="381">
        <f>SUMIF('MASTER TT'!$I$1:$I$5897,$A$1:$A$721,'MASTER TT'!$Q$1:$Q$5897)</f>
        <v>0</v>
      </c>
      <c r="T327" s="381">
        <f>SUMIF('MASTER TT'!$I$1:$I$5897,$A$1:$A$721,'MASTER TT'!$S$1:$S$5897)</f>
        <v>0</v>
      </c>
      <c r="U327" s="381">
        <f>SUMIF('MASTER TT'!$I$1:$I$5897,$A$1:$A$721,'MASTER TT'!$R$1:$R$5897)</f>
        <v>0</v>
      </c>
      <c r="V327" s="381">
        <f>SUMIF('MASTER TT'!$I$1:$I$5897,$A$1:$A$721,'MASTER TT'!$T$1:$T$5897)</f>
        <v>0</v>
      </c>
      <c r="W327" s="381">
        <f>SUMIF('MASTER TT'!$I$1:$I$5897,$A$1:$A$721,'MASTER TT'!$U$1:$U$5897)</f>
        <v>0</v>
      </c>
      <c r="X327" s="381">
        <f>SUMIF('MASTER TT'!$I$1:$I$5897,$A$1:$A$721,'MASTER TT'!$W$1:$W$5897)</f>
        <v>0</v>
      </c>
      <c r="Y327" s="381">
        <f>SUMIF('MASTER TT'!$I$1:$I$5897,$A$1:$A$721,'MASTER TT'!$X$1:$X$5897)</f>
        <v>0</v>
      </c>
      <c r="Z327" s="381">
        <f>SUMIF('MASTER TT'!$I$1:$I$5897,$A$1:$A$721,'MASTER TT'!$Y$1:$Y$5897)</f>
        <v>0</v>
      </c>
      <c r="AA327" s="381">
        <f>SUMIF('MASTER TT'!$I$1:$I$5897,$A$1:$A$721,'MASTER TT'!$Z$1:$Z$5897)</f>
        <v>0</v>
      </c>
      <c r="AB327" s="381">
        <f>SUMIF('MASTER TT'!$I$1:$I$5905,$A$1:$A$721,'MASTER TT'!$V$1:$V$5905)</f>
        <v>0</v>
      </c>
      <c r="AC327" s="381">
        <f>SUMIF('MASTER TT'!$I$1:$I$5905,$A$1:$A$721,'MASTER TT'!$AB$1:$AB$5905)</f>
        <v>0</v>
      </c>
      <c r="AD327" s="381">
        <f>SUMIF('MASTER TT'!$I$1:$I$5905,$A$1:$A$721,'MASTER TT'!$P$1:$P$5905)</f>
        <v>0</v>
      </c>
      <c r="AE327" s="381">
        <f t="shared" si="2"/>
        <v>0</v>
      </c>
      <c r="AF327" s="382"/>
      <c r="AG327" s="383"/>
    </row>
    <row r="328" spans="1:33" ht="14.25" customHeight="1">
      <c r="A328" s="384" t="s">
        <v>4414</v>
      </c>
      <c r="B328" s="375">
        <f>VLOOKUP($A$2:$A$1749,'ENTER STAFF #S HERE'!$A$1:$B$5073,2,FALSE)</f>
        <v>0</v>
      </c>
      <c r="C328" s="384" t="s">
        <v>6586</v>
      </c>
      <c r="D328" s="374" t="s">
        <v>6595</v>
      </c>
      <c r="E328" s="374" t="s">
        <v>6072</v>
      </c>
      <c r="F328" s="387"/>
      <c r="G328" s="374" t="s">
        <v>5663</v>
      </c>
      <c r="H328" s="377">
        <f t="shared" si="0"/>
        <v>48</v>
      </c>
      <c r="I328" s="378" t="e">
        <f>SUMIFS('MASTER TT'!$J$2:$J$11126,'MASTER TT'!$I$2:$I$1126,A328:A18704,'MASTER TT'!$L$2:$L$11126,"&gt;0",'MASTER TT'!$AM$2:$AM$11126,"JAN-APRIL 2026")</f>
        <v>#VALUE!</v>
      </c>
      <c r="J328" s="378">
        <f>SUMIFS('MASTER TT'!$J$2:$J$11126,'MASTER TT'!$I$2:$I$11126,A328:A10368,'MASTER TT'!$L$2:$L$11126,"&gt;0",'MASTER TT'!$AM$2:$AM$11126,"MAY-AUG 2025")</f>
        <v>0</v>
      </c>
      <c r="K328" s="378">
        <f>SUMIFS('MASTER TT'!$J$2:$J$11126,'MASTER TT'!$I$2:$I$11126,A328:A10368,'MASTER TT'!$L$2:$L$11126,"&gt;0",'MASTER TT'!$AM$2:$AM$11126,"SEP-DEC 2025")</f>
        <v>0</v>
      </c>
      <c r="L328" s="378" t="e">
        <f t="shared" si="1"/>
        <v>#VALUE!</v>
      </c>
      <c r="M328" s="379">
        <f>SUMIFS('MASTER TT'!$J$2:$J$1126,'MASTER TT'!$I$2:$I$1126,A328:A10370,'MASTER TT'!$L$2:$L$1126,"&gt;0",'MASTER TT'!$AM$2:$AM$1126,"JAN-APRIL 2025",'MASTER TT'!$AC$2:$AC$1126,"SOT")</f>
        <v>0</v>
      </c>
      <c r="N328" s="379">
        <f>SUMIFS('MASTER TT'!$J$2:$J$1126,'MASTER TT'!$I$2:$I$1126,A328:A10370,'MASTER TT'!$L$2:$L$1126,"&gt;0",'MASTER TT'!$AM$2:$AM$1126,"JAN-APRIL 2025",'MASTER TT'!$AC$2:$AC$1126,"SOB")</f>
        <v>0</v>
      </c>
      <c r="O328" s="379">
        <f>SUMIFS('MASTER TT'!$J$2:$J$1126,'MASTER TT'!$I$2:$I$1126,A328:A10370,'MASTER TT'!$L$2:$L$1126,"&gt;0",'MASTER TT'!$AM$2:$AM$1126,"JAN-APRIL 2025",'MASTER TT'!$AC$2:$AC$1126,"SEASS")</f>
        <v>0</v>
      </c>
      <c r="P328" s="379">
        <f>SUMIFS('MASTER TT'!$J$2:$J$1126,'MASTER TT'!$I$2:$I$1126,A328:A10370,'MASTER TT'!$L$2:$L$1126,"&gt;0",'MASTER TT'!$AM$2:$AM$1126,"JAN-APRIL 2025",'MASTER TT'!$AC$2:$AC$1126,"PTTI")</f>
        <v>0</v>
      </c>
      <c r="Q328" s="381">
        <f>SUMIF('MASTER TT'!$I$1:$I$5897,$A$1:$A$721,'MASTER TT'!$O$1:$O$5897)</f>
        <v>0</v>
      </c>
      <c r="R328" s="381">
        <f>SUMIF('MASTER TT'!$I$1:$I$5897,$A$1:$A$721,'MASTER TT'!$N$1:$N$5897)</f>
        <v>0</v>
      </c>
      <c r="S328" s="381">
        <f>SUMIF('MASTER TT'!$I$1:$I$5897,$A$1:$A$721,'MASTER TT'!$Q$1:$Q$5897)</f>
        <v>0</v>
      </c>
      <c r="T328" s="381">
        <f>SUMIF('MASTER TT'!$I$1:$I$5897,$A$1:$A$721,'MASTER TT'!$S$1:$S$5897)</f>
        <v>0</v>
      </c>
      <c r="U328" s="381">
        <f>SUMIF('MASTER TT'!$I$1:$I$5897,$A$1:$A$721,'MASTER TT'!$R$1:$R$5897)</f>
        <v>0</v>
      </c>
      <c r="V328" s="381">
        <f>SUMIF('MASTER TT'!$I$1:$I$5897,$A$1:$A$721,'MASTER TT'!$T$1:$T$5897)</f>
        <v>0</v>
      </c>
      <c r="W328" s="381">
        <f>SUMIF('MASTER TT'!$I$1:$I$5897,$A$1:$A$721,'MASTER TT'!$U$1:$U$5897)</f>
        <v>0</v>
      </c>
      <c r="X328" s="381">
        <f>SUMIF('MASTER TT'!$I$1:$I$5897,$A$1:$A$721,'MASTER TT'!$W$1:$W$5897)</f>
        <v>0</v>
      </c>
      <c r="Y328" s="381">
        <f>SUMIF('MASTER TT'!$I$1:$I$5897,$A$1:$A$721,'MASTER TT'!$X$1:$X$5897)</f>
        <v>0</v>
      </c>
      <c r="Z328" s="381">
        <f>SUMIF('MASTER TT'!$I$1:$I$5897,$A$1:$A$721,'MASTER TT'!$Y$1:$Y$5897)</f>
        <v>0</v>
      </c>
      <c r="AA328" s="381">
        <f>SUMIF('MASTER TT'!$I$1:$I$5897,$A$1:$A$721,'MASTER TT'!$Z$1:$Z$5897)</f>
        <v>0</v>
      </c>
      <c r="AB328" s="381">
        <f>SUMIF('MASTER TT'!$I$1:$I$5905,$A$1:$A$721,'MASTER TT'!$V$1:$V$5905)</f>
        <v>0</v>
      </c>
      <c r="AC328" s="381">
        <f>SUMIF('MASTER TT'!$I$1:$I$5905,$A$1:$A$721,'MASTER TT'!$AB$1:$AB$5905)</f>
        <v>0</v>
      </c>
      <c r="AD328" s="381">
        <f>SUMIF('MASTER TT'!$I$1:$I$5905,$A$1:$A$721,'MASTER TT'!$P$1:$P$5905)</f>
        <v>0</v>
      </c>
      <c r="AE328" s="381">
        <f t="shared" si="2"/>
        <v>0</v>
      </c>
      <c r="AF328" s="382" t="e">
        <f t="shared" ref="AF328:AF345" si="19">#REF!-SUM(Q328:AD328)</f>
        <v>#REF!</v>
      </c>
      <c r="AG328" s="383"/>
    </row>
    <row r="329" spans="1:33" ht="14.25" customHeight="1">
      <c r="A329" s="374" t="s">
        <v>3575</v>
      </c>
      <c r="B329" s="375" t="str">
        <f>VLOOKUP($A$2:$A$1749,'ENTER STAFF #S HERE'!$A$1:$B$5073,2,FALSE)</f>
        <v>C1645</v>
      </c>
      <c r="C329" s="374" t="s">
        <v>6586</v>
      </c>
      <c r="D329" s="374" t="s">
        <v>6591</v>
      </c>
      <c r="E329" s="374" t="s">
        <v>6598</v>
      </c>
      <c r="F329" s="374" t="s">
        <v>5755</v>
      </c>
      <c r="G329" s="374" t="s">
        <v>5663</v>
      </c>
      <c r="H329" s="377">
        <f t="shared" si="0"/>
        <v>48</v>
      </c>
      <c r="I329" s="378" t="e">
        <f>SUMIFS('MASTER TT'!$J$2:$J$11126,'MASTER TT'!$I$2:$I$1126,A329:A18705,'MASTER TT'!$L$2:$L$11126,"&gt;0",'MASTER TT'!$AM$2:$AM$11126,"JAN-APRIL 2026")</f>
        <v>#VALUE!</v>
      </c>
      <c r="J329" s="378">
        <f>SUMIFS('MASTER TT'!$J$2:$J$11126,'MASTER TT'!$I$2:$I$11126,A329:A10369,'MASTER TT'!$L$2:$L$11126,"&gt;0",'MASTER TT'!$AM$2:$AM$11126,"MAY-AUG 2025")</f>
        <v>0</v>
      </c>
      <c r="K329" s="378">
        <f>SUMIFS('MASTER TT'!$J$2:$J$11126,'MASTER TT'!$I$2:$I$11126,A329:A10369,'MASTER TT'!$L$2:$L$11126,"&gt;0",'MASTER TT'!$AM$2:$AM$11126,"SEP-DEC 2025")</f>
        <v>0</v>
      </c>
      <c r="L329" s="378" t="e">
        <f t="shared" si="1"/>
        <v>#VALUE!</v>
      </c>
      <c r="M329" s="379">
        <f>SUMIFS('MASTER TT'!$J$2:$J$1126,'MASTER TT'!$I$2:$I$1126,A329:A10371,'MASTER TT'!$L$2:$L$1126,"&gt;0",'MASTER TT'!$AM$2:$AM$1126,"JAN-APRIL 2025",'MASTER TT'!$AC$2:$AC$1126,"SOT")</f>
        <v>0</v>
      </c>
      <c r="N329" s="379">
        <f>SUMIFS('MASTER TT'!$J$2:$J$1126,'MASTER TT'!$I$2:$I$1126,A329:A10371,'MASTER TT'!$L$2:$L$1126,"&gt;0",'MASTER TT'!$AM$2:$AM$1126,"JAN-APRIL 2025",'MASTER TT'!$AC$2:$AC$1126,"SOB")</f>
        <v>0</v>
      </c>
      <c r="O329" s="379">
        <f>SUMIFS('MASTER TT'!$J$2:$J$1126,'MASTER TT'!$I$2:$I$1126,A329:A10371,'MASTER TT'!$L$2:$L$1126,"&gt;0",'MASTER TT'!$AM$2:$AM$1126,"JAN-APRIL 2025",'MASTER TT'!$AC$2:$AC$1126,"SEASS")</f>
        <v>0</v>
      </c>
      <c r="P329" s="379">
        <f>SUMIFS('MASTER TT'!$J$2:$J$1126,'MASTER TT'!$I$2:$I$1126,A329:A10371,'MASTER TT'!$L$2:$L$1126,"&gt;0",'MASTER TT'!$AM$2:$AM$1126,"JAN-APRIL 2025",'MASTER TT'!$AC$2:$AC$1126,"PTTI")</f>
        <v>0</v>
      </c>
      <c r="Q329" s="381">
        <f>SUMIF('MASTER TT'!$I$1:$I$5897,$A$1:$A$721,'MASTER TT'!$O$1:$O$5897)</f>
        <v>0</v>
      </c>
      <c r="R329" s="381">
        <f>SUMIF('MASTER TT'!$I$1:$I$5897,$A$1:$A$721,'MASTER TT'!$N$1:$N$5897)</f>
        <v>0</v>
      </c>
      <c r="S329" s="381">
        <f>SUMIF('MASTER TT'!$I$1:$I$5897,$A$1:$A$721,'MASTER TT'!$Q$1:$Q$5897)</f>
        <v>0</v>
      </c>
      <c r="T329" s="381">
        <f>SUMIF('MASTER TT'!$I$1:$I$5897,$A$1:$A$721,'MASTER TT'!$S$1:$S$5897)</f>
        <v>0</v>
      </c>
      <c r="U329" s="381">
        <f>SUMIF('MASTER TT'!$I$1:$I$5897,$A$1:$A$721,'MASTER TT'!$R$1:$R$5897)</f>
        <v>0</v>
      </c>
      <c r="V329" s="381">
        <f>SUMIF('MASTER TT'!$I$1:$I$5897,$A$1:$A$721,'MASTER TT'!$T$1:$T$5897)</f>
        <v>0</v>
      </c>
      <c r="W329" s="381">
        <f>SUMIF('MASTER TT'!$I$1:$I$5897,$A$1:$A$721,'MASTER TT'!$U$1:$U$5897)</f>
        <v>0</v>
      </c>
      <c r="X329" s="381">
        <f>SUMIF('MASTER TT'!$I$1:$I$5897,$A$1:$A$721,'MASTER TT'!$W$1:$W$5897)</f>
        <v>0</v>
      </c>
      <c r="Y329" s="381">
        <f>SUMIF('MASTER TT'!$I$1:$I$5897,$A$1:$A$721,'MASTER TT'!$X$1:$X$5897)</f>
        <v>0</v>
      </c>
      <c r="Z329" s="381">
        <f>SUMIF('MASTER TT'!$I$1:$I$5897,$A$1:$A$721,'MASTER TT'!$Y$1:$Y$5897)</f>
        <v>0</v>
      </c>
      <c r="AA329" s="381">
        <f>SUMIF('MASTER TT'!$I$1:$I$5897,$A$1:$A$721,'MASTER TT'!$Z$1:$Z$5897)</f>
        <v>0</v>
      </c>
      <c r="AB329" s="381">
        <f>SUMIF('MASTER TT'!$I$1:$I$5905,$A$1:$A$721,'MASTER TT'!$V$1:$V$5905)</f>
        <v>0</v>
      </c>
      <c r="AC329" s="381">
        <f>SUMIF('MASTER TT'!$I$1:$I$5905,$A$1:$A$721,'MASTER TT'!$AB$1:$AB$5905)</f>
        <v>0</v>
      </c>
      <c r="AD329" s="381">
        <f>SUMIF('MASTER TT'!$I$1:$I$5905,$A$1:$A$721,'MASTER TT'!$P$1:$P$5905)</f>
        <v>0</v>
      </c>
      <c r="AE329" s="381">
        <f t="shared" si="2"/>
        <v>0</v>
      </c>
      <c r="AF329" s="382" t="e">
        <f t="shared" si="19"/>
        <v>#REF!</v>
      </c>
      <c r="AG329" s="383"/>
    </row>
    <row r="330" spans="1:33" ht="14.25" customHeight="1">
      <c r="A330" s="374" t="s">
        <v>3404</v>
      </c>
      <c r="B330" s="375" t="str">
        <f>VLOOKUP($A$2:$A$1749,'ENTER STAFF #S HERE'!$A$1:$B$5073,2,FALSE)</f>
        <v>c0958</v>
      </c>
      <c r="C330" s="374" t="s">
        <v>6586</v>
      </c>
      <c r="D330" s="374" t="s">
        <v>6591</v>
      </c>
      <c r="E330" s="374" t="s">
        <v>5640</v>
      </c>
      <c r="F330" s="374" t="s">
        <v>5779</v>
      </c>
      <c r="G330" s="374" t="s">
        <v>5663</v>
      </c>
      <c r="H330" s="377">
        <f t="shared" si="0"/>
        <v>48</v>
      </c>
      <c r="I330" s="378" t="e">
        <f>SUMIFS('MASTER TT'!$J$2:$J$11126,'MASTER TT'!$I$2:$I$1126,A330:A18706,'MASTER TT'!$L$2:$L$11126,"&gt;0",'MASTER TT'!$AM$2:$AM$11126,"JAN-APRIL 2026")</f>
        <v>#VALUE!</v>
      </c>
      <c r="J330" s="378">
        <f>SUMIFS('MASTER TT'!$J$2:$J$11126,'MASTER TT'!$I$2:$I$11126,A330:A10370,'MASTER TT'!$L$2:$L$11126,"&gt;0",'MASTER TT'!$AM$2:$AM$11126,"MAY-AUG 2025")</f>
        <v>0</v>
      </c>
      <c r="K330" s="378">
        <f>SUMIFS('MASTER TT'!$J$2:$J$11126,'MASTER TT'!$I$2:$I$11126,A330:A10370,'MASTER TT'!$L$2:$L$11126,"&gt;0",'MASTER TT'!$AM$2:$AM$11126,"SEP-DEC 2025")</f>
        <v>0</v>
      </c>
      <c r="L330" s="378" t="e">
        <f t="shared" si="1"/>
        <v>#VALUE!</v>
      </c>
      <c r="M330" s="379">
        <f>SUMIFS('MASTER TT'!$J$2:$J$1126,'MASTER TT'!$I$2:$I$1126,A330:A10372,'MASTER TT'!$L$2:$L$1126,"&gt;0",'MASTER TT'!$AM$2:$AM$1126,"JAN-APRIL 2025",'MASTER TT'!$AC$2:$AC$1126,"SOT")</f>
        <v>0</v>
      </c>
      <c r="N330" s="379">
        <f>SUMIFS('MASTER TT'!$J$2:$J$1126,'MASTER TT'!$I$2:$I$1126,A330:A10372,'MASTER TT'!$L$2:$L$1126,"&gt;0",'MASTER TT'!$AM$2:$AM$1126,"JAN-APRIL 2025",'MASTER TT'!$AC$2:$AC$1126,"SOB")</f>
        <v>0</v>
      </c>
      <c r="O330" s="379">
        <f>SUMIFS('MASTER TT'!$J$2:$J$1126,'MASTER TT'!$I$2:$I$1126,A330:A10372,'MASTER TT'!$L$2:$L$1126,"&gt;0",'MASTER TT'!$AM$2:$AM$1126,"JAN-APRIL 2025",'MASTER TT'!$AC$2:$AC$1126,"SEASS")</f>
        <v>0</v>
      </c>
      <c r="P330" s="379">
        <f>SUMIFS('MASTER TT'!$J$2:$J$1126,'MASTER TT'!$I$2:$I$1126,A330:A10372,'MASTER TT'!$L$2:$L$1126,"&gt;0",'MASTER TT'!$AM$2:$AM$1126,"JAN-APRIL 2025",'MASTER TT'!$AC$2:$AC$1126,"PTTI")</f>
        <v>0</v>
      </c>
      <c r="Q330" s="381">
        <f>SUMIF('MASTER TT'!$I$1:$I$5897,$A$1:$A$721,'MASTER TT'!$O$1:$O$5897)</f>
        <v>0</v>
      </c>
      <c r="R330" s="381">
        <f>SUMIF('MASTER TT'!$I$1:$I$5897,$A$1:$A$721,'MASTER TT'!$N$1:$N$5897)</f>
        <v>0</v>
      </c>
      <c r="S330" s="381">
        <f>SUMIF('MASTER TT'!$I$1:$I$5897,$A$1:$A$721,'MASTER TT'!$Q$1:$Q$5897)</f>
        <v>0</v>
      </c>
      <c r="T330" s="381">
        <f>SUMIF('MASTER TT'!$I$1:$I$5897,$A$1:$A$721,'MASTER TT'!$S$1:$S$5897)</f>
        <v>0</v>
      </c>
      <c r="U330" s="381">
        <f>SUMIF('MASTER TT'!$I$1:$I$5897,$A$1:$A$721,'MASTER TT'!$R$1:$R$5897)</f>
        <v>0</v>
      </c>
      <c r="V330" s="381">
        <f>SUMIF('MASTER TT'!$I$1:$I$5897,$A$1:$A$721,'MASTER TT'!$T$1:$T$5897)</f>
        <v>0</v>
      </c>
      <c r="W330" s="381">
        <f>SUMIF('MASTER TT'!$I$1:$I$5897,$A$1:$A$721,'MASTER TT'!$U$1:$U$5897)</f>
        <v>0</v>
      </c>
      <c r="X330" s="381">
        <f>SUMIF('MASTER TT'!$I$1:$I$5897,$A$1:$A$721,'MASTER TT'!$W$1:$W$5897)</f>
        <v>0</v>
      </c>
      <c r="Y330" s="381">
        <f>SUMIF('MASTER TT'!$I$1:$I$5897,$A$1:$A$721,'MASTER TT'!$X$1:$X$5897)</f>
        <v>0</v>
      </c>
      <c r="Z330" s="381">
        <f>SUMIF('MASTER TT'!$I$1:$I$5897,$A$1:$A$721,'MASTER TT'!$Y$1:$Y$5897)</f>
        <v>0</v>
      </c>
      <c r="AA330" s="381">
        <f>SUMIF('MASTER TT'!$I$1:$I$5897,$A$1:$A$721,'MASTER TT'!$Z$1:$Z$5897)</f>
        <v>0</v>
      </c>
      <c r="AB330" s="381">
        <f>SUMIF('MASTER TT'!$I$1:$I$5905,$A$1:$A$721,'MASTER TT'!$V$1:$V$5905)</f>
        <v>0</v>
      </c>
      <c r="AC330" s="381">
        <f>SUMIF('MASTER TT'!$I$1:$I$5905,$A$1:$A$721,'MASTER TT'!$AB$1:$AB$5905)</f>
        <v>0</v>
      </c>
      <c r="AD330" s="381">
        <f>SUMIF('MASTER TT'!$I$1:$I$5905,$A$1:$A$721,'MASTER TT'!$P$1:$P$5905)</f>
        <v>0</v>
      </c>
      <c r="AE330" s="381">
        <f t="shared" si="2"/>
        <v>0</v>
      </c>
      <c r="AF330" s="382" t="e">
        <f t="shared" si="19"/>
        <v>#REF!</v>
      </c>
      <c r="AG330" s="383"/>
    </row>
    <row r="331" spans="1:33" ht="14.25" customHeight="1">
      <c r="A331" s="374" t="s">
        <v>3853</v>
      </c>
      <c r="B331" s="375" t="str">
        <f>VLOOKUP($A$2:$A$1749,'ENTER STAFF #S HERE'!$A$1:$B$5073,2,FALSE)</f>
        <v>C1732</v>
      </c>
      <c r="C331" s="374" t="s">
        <v>6586</v>
      </c>
      <c r="D331" s="374" t="s">
        <v>6587</v>
      </c>
      <c r="E331" s="374" t="s">
        <v>5680</v>
      </c>
      <c r="F331" s="384" t="s">
        <v>6589</v>
      </c>
      <c r="G331" s="374" t="s">
        <v>5663</v>
      </c>
      <c r="H331" s="377">
        <f t="shared" si="0"/>
        <v>48</v>
      </c>
      <c r="I331" s="378" t="e">
        <f>SUMIFS('MASTER TT'!$J$2:$J$11126,'MASTER TT'!$I$2:$I$1126,A331:A18707,'MASTER TT'!$L$2:$L$11126,"&gt;0",'MASTER TT'!$AM$2:$AM$11126,"JAN-APRIL 2026")</f>
        <v>#VALUE!</v>
      </c>
      <c r="J331" s="378">
        <f>SUMIFS('MASTER TT'!$J$2:$J$11126,'MASTER TT'!$I$2:$I$11126,A331:A10371,'MASTER TT'!$L$2:$L$11126,"&gt;0",'MASTER TT'!$AM$2:$AM$11126,"MAY-AUG 2025")</f>
        <v>0</v>
      </c>
      <c r="K331" s="378">
        <f>SUMIFS('MASTER TT'!$J$2:$J$11126,'MASTER TT'!$I$2:$I$11126,A331:A10371,'MASTER TT'!$L$2:$L$11126,"&gt;0",'MASTER TT'!$AM$2:$AM$11126,"SEP-DEC 2025")</f>
        <v>0</v>
      </c>
      <c r="L331" s="378" t="e">
        <f t="shared" si="1"/>
        <v>#VALUE!</v>
      </c>
      <c r="M331" s="379">
        <f>SUMIFS('MASTER TT'!$J$2:$J$1126,'MASTER TT'!$I$2:$I$1126,A331:A10373,'MASTER TT'!$L$2:$L$1126,"&gt;0",'MASTER TT'!$AM$2:$AM$1126,"JAN-APRIL 2025",'MASTER TT'!$AC$2:$AC$1126,"SOT")</f>
        <v>0</v>
      </c>
      <c r="N331" s="379">
        <f>SUMIFS('MASTER TT'!$J$2:$J$1126,'MASTER TT'!$I$2:$I$1126,A331:A10373,'MASTER TT'!$L$2:$L$1126,"&gt;0",'MASTER TT'!$AM$2:$AM$1126,"JAN-APRIL 2025",'MASTER TT'!$AC$2:$AC$1126,"SOB")</f>
        <v>0</v>
      </c>
      <c r="O331" s="379">
        <f>SUMIFS('MASTER TT'!$J$2:$J$1126,'MASTER TT'!$I$2:$I$1126,A331:A10373,'MASTER TT'!$L$2:$L$1126,"&gt;0",'MASTER TT'!$AM$2:$AM$1126,"JAN-APRIL 2025",'MASTER TT'!$AC$2:$AC$1126,"SEASS")</f>
        <v>0</v>
      </c>
      <c r="P331" s="379">
        <f>SUMIFS('MASTER TT'!$J$2:$J$1126,'MASTER TT'!$I$2:$I$1126,A331:A10373,'MASTER TT'!$L$2:$L$1126,"&gt;0",'MASTER TT'!$AM$2:$AM$1126,"JAN-APRIL 2025",'MASTER TT'!$AC$2:$AC$1126,"PTTI")</f>
        <v>0</v>
      </c>
      <c r="Q331" s="381">
        <f>SUMIF('MASTER TT'!$I$1:$I$5897,$A$1:$A$721,'MASTER TT'!$O$1:$O$5897)</f>
        <v>0</v>
      </c>
      <c r="R331" s="381">
        <f>SUMIF('MASTER TT'!$I$1:$I$5897,$A$1:$A$721,'MASTER TT'!$N$1:$N$5897)</f>
        <v>0</v>
      </c>
      <c r="S331" s="381">
        <f>SUMIF('MASTER TT'!$I$1:$I$5897,$A$1:$A$721,'MASTER TT'!$Q$1:$Q$5897)</f>
        <v>0</v>
      </c>
      <c r="T331" s="381">
        <f>SUMIF('MASTER TT'!$I$1:$I$5897,$A$1:$A$721,'MASTER TT'!$S$1:$S$5897)</f>
        <v>0</v>
      </c>
      <c r="U331" s="381">
        <f>SUMIF('MASTER TT'!$I$1:$I$5897,$A$1:$A$721,'MASTER TT'!$R$1:$R$5897)</f>
        <v>0</v>
      </c>
      <c r="V331" s="381">
        <f>SUMIF('MASTER TT'!$I$1:$I$5897,$A$1:$A$721,'MASTER TT'!$T$1:$T$5897)</f>
        <v>0</v>
      </c>
      <c r="W331" s="381">
        <f>SUMIF('MASTER TT'!$I$1:$I$5897,$A$1:$A$721,'MASTER TT'!$U$1:$U$5897)</f>
        <v>0</v>
      </c>
      <c r="X331" s="381">
        <f>SUMIF('MASTER TT'!$I$1:$I$5897,$A$1:$A$721,'MASTER TT'!$W$1:$W$5897)</f>
        <v>0</v>
      </c>
      <c r="Y331" s="381">
        <f>SUMIF('MASTER TT'!$I$1:$I$5897,$A$1:$A$721,'MASTER TT'!$X$1:$X$5897)</f>
        <v>0</v>
      </c>
      <c r="Z331" s="381">
        <f>SUMIF('MASTER TT'!$I$1:$I$5897,$A$1:$A$721,'MASTER TT'!$Y$1:$Y$5897)</f>
        <v>0</v>
      </c>
      <c r="AA331" s="381">
        <f>SUMIF('MASTER TT'!$I$1:$I$5897,$A$1:$A$721,'MASTER TT'!$Z$1:$Z$5897)</f>
        <v>0</v>
      </c>
      <c r="AB331" s="381">
        <f>SUMIF('MASTER TT'!$I$1:$I$5905,$A$1:$A$721,'MASTER TT'!$V$1:$V$5905)</f>
        <v>0</v>
      </c>
      <c r="AC331" s="381">
        <f>SUMIF('MASTER TT'!$I$1:$I$5905,$A$1:$A$721,'MASTER TT'!$AB$1:$AB$5905)</f>
        <v>0</v>
      </c>
      <c r="AD331" s="381">
        <f>SUMIF('MASTER TT'!$I$1:$I$5905,$A$1:$A$721,'MASTER TT'!$P$1:$P$5905)</f>
        <v>0</v>
      </c>
      <c r="AE331" s="381">
        <f t="shared" si="2"/>
        <v>0</v>
      </c>
      <c r="AF331" s="382" t="e">
        <f t="shared" si="19"/>
        <v>#REF!</v>
      </c>
      <c r="AG331" s="383"/>
    </row>
    <row r="332" spans="1:33" ht="14.25" customHeight="1">
      <c r="A332" s="374" t="s">
        <v>4081</v>
      </c>
      <c r="B332" s="375" t="str">
        <f>VLOOKUP($A$2:$A$1749,'ENTER STAFF #S HERE'!$A$1:$B$5073,2,FALSE)</f>
        <v>C0944</v>
      </c>
      <c r="C332" s="374" t="s">
        <v>6586</v>
      </c>
      <c r="D332" s="374" t="s">
        <v>460</v>
      </c>
      <c r="E332" s="388"/>
      <c r="F332" s="388"/>
      <c r="G332" s="374" t="s">
        <v>6585</v>
      </c>
      <c r="H332" s="377">
        <f t="shared" si="0"/>
        <v>90</v>
      </c>
      <c r="I332" s="378" t="e">
        <f>SUMIFS('MASTER TT'!$J$2:$J$11126,'MASTER TT'!$I$2:$I$1126,A332:A18708,'MASTER TT'!$L$2:$L$11126,"&gt;0",'MASTER TT'!$AM$2:$AM$11126,"JAN-APRIL 2026")</f>
        <v>#VALUE!</v>
      </c>
      <c r="J332" s="378">
        <f>SUMIFS('MASTER TT'!$J$2:$J$11126,'MASTER TT'!$I$2:$I$11126,A332:A10372,'MASTER TT'!$L$2:$L$11126,"&gt;0",'MASTER TT'!$AM$2:$AM$11126,"MAY-AUG 2025")</f>
        <v>0</v>
      </c>
      <c r="K332" s="378">
        <f>SUMIFS('MASTER TT'!$J$2:$J$11126,'MASTER TT'!$I$2:$I$11126,A332:A10372,'MASTER TT'!$L$2:$L$11126,"&gt;0",'MASTER TT'!$AM$2:$AM$11126,"SEP-DEC 2025")</f>
        <v>0</v>
      </c>
      <c r="L332" s="378" t="e">
        <f t="shared" si="1"/>
        <v>#VALUE!</v>
      </c>
      <c r="M332" s="379">
        <f>SUMIFS('MASTER TT'!$J$2:$J$1126,'MASTER TT'!$I$2:$I$1126,A332:A10374,'MASTER TT'!$L$2:$L$1126,"&gt;0",'MASTER TT'!$AM$2:$AM$1126,"JAN-APRIL 2025",'MASTER TT'!$AC$2:$AC$1126,"SOT")</f>
        <v>0</v>
      </c>
      <c r="N332" s="379">
        <f>SUMIFS('MASTER TT'!$J$2:$J$1126,'MASTER TT'!$I$2:$I$1126,A332:A10374,'MASTER TT'!$L$2:$L$1126,"&gt;0",'MASTER TT'!$AM$2:$AM$1126,"JAN-APRIL 2025",'MASTER TT'!$AC$2:$AC$1126,"SOB")</f>
        <v>0</v>
      </c>
      <c r="O332" s="379">
        <f>SUMIFS('MASTER TT'!$J$2:$J$1126,'MASTER TT'!$I$2:$I$1126,A332:A10374,'MASTER TT'!$L$2:$L$1126,"&gt;0",'MASTER TT'!$AM$2:$AM$1126,"JAN-APRIL 2025",'MASTER TT'!$AC$2:$AC$1126,"SEASS")</f>
        <v>0</v>
      </c>
      <c r="P332" s="379">
        <f>SUMIFS('MASTER TT'!$J$2:$J$1126,'MASTER TT'!$I$2:$I$1126,A332:A10374,'MASTER TT'!$L$2:$L$1126,"&gt;0",'MASTER TT'!$AM$2:$AM$1126,"JAN-APRIL 2025",'MASTER TT'!$AC$2:$AC$1126,"PTTI")</f>
        <v>0</v>
      </c>
      <c r="Q332" s="381">
        <f>SUMIF('MASTER TT'!$I$1:$I$5897,$A$1:$A$721,'MASTER TT'!$O$1:$O$5897)</f>
        <v>0</v>
      </c>
      <c r="R332" s="381">
        <f>SUMIF('MASTER TT'!$I$1:$I$5897,$A$1:$A$721,'MASTER TT'!$N$1:$N$5897)</f>
        <v>0</v>
      </c>
      <c r="S332" s="381">
        <f>SUMIF('MASTER TT'!$I$1:$I$5897,$A$1:$A$721,'MASTER TT'!$Q$1:$Q$5897)</f>
        <v>0</v>
      </c>
      <c r="T332" s="381">
        <f>SUMIF('MASTER TT'!$I$1:$I$5897,$A$1:$A$721,'MASTER TT'!$S$1:$S$5897)</f>
        <v>0</v>
      </c>
      <c r="U332" s="381">
        <f>SUMIF('MASTER TT'!$I$1:$I$5897,$A$1:$A$721,'MASTER TT'!$R$1:$R$5897)</f>
        <v>0</v>
      </c>
      <c r="V332" s="381">
        <f>SUMIF('MASTER TT'!$I$1:$I$5897,$A$1:$A$721,'MASTER TT'!$T$1:$T$5897)</f>
        <v>0</v>
      </c>
      <c r="W332" s="381">
        <f>SUMIF('MASTER TT'!$I$1:$I$5897,$A$1:$A$721,'MASTER TT'!$U$1:$U$5897)</f>
        <v>0</v>
      </c>
      <c r="X332" s="381">
        <f>SUMIF('MASTER TT'!$I$1:$I$5897,$A$1:$A$721,'MASTER TT'!$W$1:$W$5897)</f>
        <v>0</v>
      </c>
      <c r="Y332" s="381">
        <f>SUMIF('MASTER TT'!$I$1:$I$5897,$A$1:$A$721,'MASTER TT'!$X$1:$X$5897)</f>
        <v>0</v>
      </c>
      <c r="Z332" s="381">
        <f>SUMIF('MASTER TT'!$I$1:$I$5897,$A$1:$A$721,'MASTER TT'!$Y$1:$Y$5897)</f>
        <v>0</v>
      </c>
      <c r="AA332" s="381">
        <f>SUMIF('MASTER TT'!$I$1:$I$5897,$A$1:$A$721,'MASTER TT'!$Z$1:$Z$5897)</f>
        <v>0</v>
      </c>
      <c r="AB332" s="381">
        <f>SUMIF('MASTER TT'!$I$1:$I$5905,$A$1:$A$721,'MASTER TT'!$V$1:$V$5905)</f>
        <v>0</v>
      </c>
      <c r="AC332" s="381">
        <f>SUMIF('MASTER TT'!$I$1:$I$5905,$A$1:$A$721,'MASTER TT'!$AB$1:$AB$5905)</f>
        <v>0</v>
      </c>
      <c r="AD332" s="381">
        <f>SUMIF('MASTER TT'!$I$1:$I$5905,$A$1:$A$721,'MASTER TT'!$P$1:$P$5905)</f>
        <v>0</v>
      </c>
      <c r="AE332" s="381">
        <f t="shared" si="2"/>
        <v>0</v>
      </c>
      <c r="AF332" s="382" t="e">
        <f t="shared" si="19"/>
        <v>#REF!</v>
      </c>
      <c r="AG332" s="383"/>
    </row>
    <row r="333" spans="1:33" ht="14.25" customHeight="1">
      <c r="A333" s="374" t="s">
        <v>4211</v>
      </c>
      <c r="B333" s="375" t="str">
        <f>VLOOKUP($A$2:$A$1749,'ENTER STAFF #S HERE'!$A$1:$B$5073,2,FALSE)</f>
        <v>C1763</v>
      </c>
      <c r="C333" s="374" t="s">
        <v>6586</v>
      </c>
      <c r="D333" s="384" t="s">
        <v>6595</v>
      </c>
      <c r="E333" s="384" t="s">
        <v>6031</v>
      </c>
      <c r="F333" s="387"/>
      <c r="G333" s="374" t="s">
        <v>5663</v>
      </c>
      <c r="H333" s="377">
        <f t="shared" si="0"/>
        <v>48</v>
      </c>
      <c r="I333" s="378" t="e">
        <f>SUMIFS('MASTER TT'!$J$2:$J$11126,'MASTER TT'!$I$2:$I$1126,A333:A18709,'MASTER TT'!$L$2:$L$11126,"&gt;0",'MASTER TT'!$AM$2:$AM$11126,"JAN-APRIL 2026")</f>
        <v>#VALUE!</v>
      </c>
      <c r="J333" s="378">
        <f>SUMIFS('MASTER TT'!$J$2:$J$11126,'MASTER TT'!$I$2:$I$11126,A333:A10373,'MASTER TT'!$L$2:$L$11126,"&gt;0",'MASTER TT'!$AM$2:$AM$11126,"MAY-AUG 2025")</f>
        <v>0</v>
      </c>
      <c r="K333" s="378">
        <f>SUMIFS('MASTER TT'!$J$2:$J$11126,'MASTER TT'!$I$2:$I$11126,A333:A10373,'MASTER TT'!$L$2:$L$11126,"&gt;0",'MASTER TT'!$AM$2:$AM$11126,"SEP-DEC 2025")</f>
        <v>0</v>
      </c>
      <c r="L333" s="378" t="e">
        <f t="shared" si="1"/>
        <v>#VALUE!</v>
      </c>
      <c r="M333" s="379">
        <f>SUMIFS('MASTER TT'!$J$2:$J$1126,'MASTER TT'!$I$2:$I$1126,A333:A10375,'MASTER TT'!$L$2:$L$1126,"&gt;0",'MASTER TT'!$AM$2:$AM$1126,"JAN-APRIL 2025",'MASTER TT'!$AC$2:$AC$1126,"SOT")</f>
        <v>0</v>
      </c>
      <c r="N333" s="379">
        <f>SUMIFS('MASTER TT'!$J$2:$J$1126,'MASTER TT'!$I$2:$I$1126,A333:A10375,'MASTER TT'!$L$2:$L$1126,"&gt;0",'MASTER TT'!$AM$2:$AM$1126,"JAN-APRIL 2025",'MASTER TT'!$AC$2:$AC$1126,"SOB")</f>
        <v>0</v>
      </c>
      <c r="O333" s="379">
        <f>SUMIFS('MASTER TT'!$J$2:$J$1126,'MASTER TT'!$I$2:$I$1126,A333:A10375,'MASTER TT'!$L$2:$L$1126,"&gt;0",'MASTER TT'!$AM$2:$AM$1126,"JAN-APRIL 2025",'MASTER TT'!$AC$2:$AC$1126,"SEASS")</f>
        <v>0</v>
      </c>
      <c r="P333" s="379">
        <f>SUMIFS('MASTER TT'!$J$2:$J$1126,'MASTER TT'!$I$2:$I$1126,A333:A10375,'MASTER TT'!$L$2:$L$1126,"&gt;0",'MASTER TT'!$AM$2:$AM$1126,"JAN-APRIL 2025",'MASTER TT'!$AC$2:$AC$1126,"PTTI")</f>
        <v>0</v>
      </c>
      <c r="Q333" s="381">
        <f>SUMIF('MASTER TT'!$I$1:$I$5897,$A$1:$A$721,'MASTER TT'!$O$1:$O$5897)</f>
        <v>0</v>
      </c>
      <c r="R333" s="381">
        <f>SUMIF('MASTER TT'!$I$1:$I$5897,$A$1:$A$721,'MASTER TT'!$N$1:$N$5897)</f>
        <v>0</v>
      </c>
      <c r="S333" s="381">
        <f>SUMIF('MASTER TT'!$I$1:$I$5897,$A$1:$A$721,'MASTER TT'!$Q$1:$Q$5897)</f>
        <v>0</v>
      </c>
      <c r="T333" s="381">
        <f>SUMIF('MASTER TT'!$I$1:$I$5897,$A$1:$A$721,'MASTER TT'!$S$1:$S$5897)</f>
        <v>0</v>
      </c>
      <c r="U333" s="381">
        <f>SUMIF('MASTER TT'!$I$1:$I$5897,$A$1:$A$721,'MASTER TT'!$R$1:$R$5897)</f>
        <v>0</v>
      </c>
      <c r="V333" s="381">
        <f>SUMIF('MASTER TT'!$I$1:$I$5897,$A$1:$A$721,'MASTER TT'!$T$1:$T$5897)</f>
        <v>0</v>
      </c>
      <c r="W333" s="381">
        <f>SUMIF('MASTER TT'!$I$1:$I$5897,$A$1:$A$721,'MASTER TT'!$U$1:$U$5897)</f>
        <v>0</v>
      </c>
      <c r="X333" s="381">
        <f>SUMIF('MASTER TT'!$I$1:$I$5897,$A$1:$A$721,'MASTER TT'!$W$1:$W$5897)</f>
        <v>0</v>
      </c>
      <c r="Y333" s="381">
        <f>SUMIF('MASTER TT'!$I$1:$I$5897,$A$1:$A$721,'MASTER TT'!$X$1:$X$5897)</f>
        <v>0</v>
      </c>
      <c r="Z333" s="381">
        <f>SUMIF('MASTER TT'!$I$1:$I$5897,$A$1:$A$721,'MASTER TT'!$Y$1:$Y$5897)</f>
        <v>0</v>
      </c>
      <c r="AA333" s="381">
        <f>SUMIF('MASTER TT'!$I$1:$I$5897,$A$1:$A$721,'MASTER TT'!$Z$1:$Z$5897)</f>
        <v>0</v>
      </c>
      <c r="AB333" s="381">
        <f>SUMIF('MASTER TT'!$I$1:$I$5905,$A$1:$A$721,'MASTER TT'!$V$1:$V$5905)</f>
        <v>0</v>
      </c>
      <c r="AC333" s="381">
        <f>SUMIF('MASTER TT'!$I$1:$I$5905,$A$1:$A$721,'MASTER TT'!$AB$1:$AB$5905)</f>
        <v>0</v>
      </c>
      <c r="AD333" s="381">
        <f>SUMIF('MASTER TT'!$I$1:$I$5905,$A$1:$A$721,'MASTER TT'!$P$1:$P$5905)</f>
        <v>0</v>
      </c>
      <c r="AE333" s="381">
        <f t="shared" si="2"/>
        <v>0</v>
      </c>
      <c r="AF333" s="382" t="e">
        <f t="shared" si="19"/>
        <v>#REF!</v>
      </c>
      <c r="AG333" s="383"/>
    </row>
    <row r="334" spans="1:33" ht="14.25" customHeight="1">
      <c r="A334" s="374" t="s">
        <v>3855</v>
      </c>
      <c r="B334" s="375" t="str">
        <f>VLOOKUP($A$2:$A$1749,'ENTER STAFF #S HERE'!$A$1:$B$5073,2,FALSE)</f>
        <v>C0097</v>
      </c>
      <c r="C334" s="374" t="s">
        <v>6586</v>
      </c>
      <c r="D334" s="384" t="s">
        <v>6587</v>
      </c>
      <c r="E334" s="384" t="s">
        <v>5680</v>
      </c>
      <c r="F334" s="384" t="s">
        <v>6609</v>
      </c>
      <c r="G334" s="374" t="s">
        <v>5663</v>
      </c>
      <c r="H334" s="377">
        <f t="shared" si="0"/>
        <v>48</v>
      </c>
      <c r="I334" s="378" t="e">
        <f>SUMIFS('MASTER TT'!$J$2:$J$11126,'MASTER TT'!$I$2:$I$1126,A334:A18710,'MASTER TT'!$L$2:$L$11126,"&gt;0",'MASTER TT'!$AM$2:$AM$11126,"JAN-APRIL 2026")</f>
        <v>#VALUE!</v>
      </c>
      <c r="J334" s="378">
        <f>SUMIFS('MASTER TT'!$J$2:$J$11126,'MASTER TT'!$I$2:$I$11126,A334:A10374,'MASTER TT'!$L$2:$L$11126,"&gt;0",'MASTER TT'!$AM$2:$AM$11126,"MAY-AUG 2025")</f>
        <v>0</v>
      </c>
      <c r="K334" s="378">
        <f>SUMIFS('MASTER TT'!$J$2:$J$11126,'MASTER TT'!$I$2:$I$11126,A334:A10374,'MASTER TT'!$L$2:$L$11126,"&gt;0",'MASTER TT'!$AM$2:$AM$11126,"SEP-DEC 2025")</f>
        <v>0</v>
      </c>
      <c r="L334" s="378" t="e">
        <f t="shared" si="1"/>
        <v>#VALUE!</v>
      </c>
      <c r="M334" s="379">
        <f>SUMIFS('MASTER TT'!$J$2:$J$1126,'MASTER TT'!$I$2:$I$1126,A334:A10376,'MASTER TT'!$L$2:$L$1126,"&gt;0",'MASTER TT'!$AM$2:$AM$1126,"JAN-APRIL 2025",'MASTER TT'!$AC$2:$AC$1126,"SOT")</f>
        <v>0</v>
      </c>
      <c r="N334" s="379">
        <f>SUMIFS('MASTER TT'!$J$2:$J$1126,'MASTER TT'!$I$2:$I$1126,A334:A10376,'MASTER TT'!$L$2:$L$1126,"&gt;0",'MASTER TT'!$AM$2:$AM$1126,"JAN-APRIL 2025",'MASTER TT'!$AC$2:$AC$1126,"SOB")</f>
        <v>0</v>
      </c>
      <c r="O334" s="379">
        <f>SUMIFS('MASTER TT'!$J$2:$J$1126,'MASTER TT'!$I$2:$I$1126,A334:A10376,'MASTER TT'!$L$2:$L$1126,"&gt;0",'MASTER TT'!$AM$2:$AM$1126,"JAN-APRIL 2025",'MASTER TT'!$AC$2:$AC$1126,"SEASS")</f>
        <v>0</v>
      </c>
      <c r="P334" s="379">
        <f>SUMIFS('MASTER TT'!$J$2:$J$1126,'MASTER TT'!$I$2:$I$1126,A334:A10376,'MASTER TT'!$L$2:$L$1126,"&gt;0",'MASTER TT'!$AM$2:$AM$1126,"JAN-APRIL 2025",'MASTER TT'!$AC$2:$AC$1126,"PTTI")</f>
        <v>0</v>
      </c>
      <c r="Q334" s="381">
        <f>SUMIF('MASTER TT'!$I$1:$I$5897,$A$1:$A$721,'MASTER TT'!$O$1:$O$5897)</f>
        <v>0</v>
      </c>
      <c r="R334" s="381">
        <f>SUMIF('MASTER TT'!$I$1:$I$5897,$A$1:$A$721,'MASTER TT'!$N$1:$N$5897)</f>
        <v>0</v>
      </c>
      <c r="S334" s="381">
        <f>SUMIF('MASTER TT'!$I$1:$I$5897,$A$1:$A$721,'MASTER TT'!$Q$1:$Q$5897)</f>
        <v>0</v>
      </c>
      <c r="T334" s="381">
        <f>SUMIF('MASTER TT'!$I$1:$I$5897,$A$1:$A$721,'MASTER TT'!$S$1:$S$5897)</f>
        <v>0</v>
      </c>
      <c r="U334" s="381">
        <f>SUMIF('MASTER TT'!$I$1:$I$5897,$A$1:$A$721,'MASTER TT'!$R$1:$R$5897)</f>
        <v>0</v>
      </c>
      <c r="V334" s="381">
        <f>SUMIF('MASTER TT'!$I$1:$I$5897,$A$1:$A$721,'MASTER TT'!$T$1:$T$5897)</f>
        <v>0</v>
      </c>
      <c r="W334" s="381">
        <f>SUMIF('MASTER TT'!$I$1:$I$5897,$A$1:$A$721,'MASTER TT'!$U$1:$U$5897)</f>
        <v>0</v>
      </c>
      <c r="X334" s="381">
        <f>SUMIF('MASTER TT'!$I$1:$I$5897,$A$1:$A$721,'MASTER TT'!$W$1:$W$5897)</f>
        <v>0</v>
      </c>
      <c r="Y334" s="381">
        <f>SUMIF('MASTER TT'!$I$1:$I$5897,$A$1:$A$721,'MASTER TT'!$X$1:$X$5897)</f>
        <v>0</v>
      </c>
      <c r="Z334" s="381">
        <f>SUMIF('MASTER TT'!$I$1:$I$5897,$A$1:$A$721,'MASTER TT'!$Y$1:$Y$5897)</f>
        <v>0</v>
      </c>
      <c r="AA334" s="381">
        <f>SUMIF('MASTER TT'!$I$1:$I$5897,$A$1:$A$721,'MASTER TT'!$Z$1:$Z$5897)</f>
        <v>0</v>
      </c>
      <c r="AB334" s="381">
        <f>SUMIF('MASTER TT'!$I$1:$I$5905,$A$1:$A$721,'MASTER TT'!$V$1:$V$5905)</f>
        <v>0</v>
      </c>
      <c r="AC334" s="381">
        <f>SUMIF('MASTER TT'!$I$1:$I$5905,$A$1:$A$721,'MASTER TT'!$AB$1:$AB$5905)</f>
        <v>0</v>
      </c>
      <c r="AD334" s="381">
        <f>SUMIF('MASTER TT'!$I$1:$I$5905,$A$1:$A$721,'MASTER TT'!$P$1:$P$5905)</f>
        <v>0</v>
      </c>
      <c r="AE334" s="381">
        <f t="shared" si="2"/>
        <v>0</v>
      </c>
      <c r="AF334" s="382" t="e">
        <f t="shared" si="19"/>
        <v>#REF!</v>
      </c>
      <c r="AG334" s="383"/>
    </row>
    <row r="335" spans="1:33" ht="14.25" customHeight="1">
      <c r="A335" s="374" t="s">
        <v>4415</v>
      </c>
      <c r="B335" s="375">
        <f>VLOOKUP($A$2:$A$1749,'ENTER STAFF #S HERE'!$A$1:$B$5073,2,FALSE)</f>
        <v>0</v>
      </c>
      <c r="C335" s="374" t="s">
        <v>6586</v>
      </c>
      <c r="D335" s="374" t="s">
        <v>6597</v>
      </c>
      <c r="E335" s="374" t="s">
        <v>6072</v>
      </c>
      <c r="F335" s="387"/>
      <c r="G335" s="374" t="s">
        <v>5663</v>
      </c>
      <c r="H335" s="377">
        <f t="shared" si="0"/>
        <v>48</v>
      </c>
      <c r="I335" s="378" t="e">
        <f>SUMIFS('MASTER TT'!$J$2:$J$11126,'MASTER TT'!$I$2:$I$1126,A335:A18711,'MASTER TT'!$L$2:$L$11126,"&gt;0",'MASTER TT'!$AM$2:$AM$11126,"JAN-APRIL 2026")</f>
        <v>#VALUE!</v>
      </c>
      <c r="J335" s="378">
        <f>SUMIFS('MASTER TT'!$J$2:$J$11126,'MASTER TT'!$I$2:$I$11126,A335:A10375,'MASTER TT'!$L$2:$L$11126,"&gt;0",'MASTER TT'!$AM$2:$AM$11126,"MAY-AUG 2025")</f>
        <v>0</v>
      </c>
      <c r="K335" s="378">
        <f>SUMIFS('MASTER TT'!$J$2:$J$11126,'MASTER TT'!$I$2:$I$11126,A335:A10375,'MASTER TT'!$L$2:$L$11126,"&gt;0",'MASTER TT'!$AM$2:$AM$11126,"SEP-DEC 2025")</f>
        <v>0</v>
      </c>
      <c r="L335" s="378" t="e">
        <f t="shared" si="1"/>
        <v>#VALUE!</v>
      </c>
      <c r="M335" s="379">
        <f>SUMIFS('MASTER TT'!$J$2:$J$1126,'MASTER TT'!$I$2:$I$1126,A335:A10377,'MASTER TT'!$L$2:$L$1126,"&gt;0",'MASTER TT'!$AM$2:$AM$1126,"JAN-APRIL 2025",'MASTER TT'!$AC$2:$AC$1126,"SOT")</f>
        <v>0</v>
      </c>
      <c r="N335" s="379">
        <f>SUMIFS('MASTER TT'!$J$2:$J$1126,'MASTER TT'!$I$2:$I$1126,A335:A10377,'MASTER TT'!$L$2:$L$1126,"&gt;0",'MASTER TT'!$AM$2:$AM$1126,"JAN-APRIL 2025",'MASTER TT'!$AC$2:$AC$1126,"SOB")</f>
        <v>0</v>
      </c>
      <c r="O335" s="379">
        <f>SUMIFS('MASTER TT'!$J$2:$J$1126,'MASTER TT'!$I$2:$I$1126,A335:A10377,'MASTER TT'!$L$2:$L$1126,"&gt;0",'MASTER TT'!$AM$2:$AM$1126,"JAN-APRIL 2025",'MASTER TT'!$AC$2:$AC$1126,"SEASS")</f>
        <v>0</v>
      </c>
      <c r="P335" s="379">
        <f>SUMIFS('MASTER TT'!$J$2:$J$1126,'MASTER TT'!$I$2:$I$1126,A335:A10377,'MASTER TT'!$L$2:$L$1126,"&gt;0",'MASTER TT'!$AM$2:$AM$1126,"JAN-APRIL 2025",'MASTER TT'!$AC$2:$AC$1126,"PTTI")</f>
        <v>0</v>
      </c>
      <c r="Q335" s="381">
        <f>SUMIF('MASTER TT'!$I$1:$I$5897,$A$1:$A$721,'MASTER TT'!$O$1:$O$5897)</f>
        <v>0</v>
      </c>
      <c r="R335" s="381">
        <f>SUMIF('MASTER TT'!$I$1:$I$5897,$A$1:$A$721,'MASTER TT'!$N$1:$N$5897)</f>
        <v>0</v>
      </c>
      <c r="S335" s="381">
        <f>SUMIF('MASTER TT'!$I$1:$I$5897,$A$1:$A$721,'MASTER TT'!$Q$1:$Q$5897)</f>
        <v>0</v>
      </c>
      <c r="T335" s="381">
        <f>SUMIF('MASTER TT'!$I$1:$I$5897,$A$1:$A$721,'MASTER TT'!$S$1:$S$5897)</f>
        <v>0</v>
      </c>
      <c r="U335" s="381">
        <f>SUMIF('MASTER TT'!$I$1:$I$5897,$A$1:$A$721,'MASTER TT'!$R$1:$R$5897)</f>
        <v>0</v>
      </c>
      <c r="V335" s="381">
        <f>SUMIF('MASTER TT'!$I$1:$I$5897,$A$1:$A$721,'MASTER TT'!$T$1:$T$5897)</f>
        <v>0</v>
      </c>
      <c r="W335" s="381">
        <f>SUMIF('MASTER TT'!$I$1:$I$5897,$A$1:$A$721,'MASTER TT'!$U$1:$U$5897)</f>
        <v>0</v>
      </c>
      <c r="X335" s="381">
        <f>SUMIF('MASTER TT'!$I$1:$I$5897,$A$1:$A$721,'MASTER TT'!$W$1:$W$5897)</f>
        <v>0</v>
      </c>
      <c r="Y335" s="381">
        <f>SUMIF('MASTER TT'!$I$1:$I$5897,$A$1:$A$721,'MASTER TT'!$X$1:$X$5897)</f>
        <v>0</v>
      </c>
      <c r="Z335" s="381">
        <f>SUMIF('MASTER TT'!$I$1:$I$5897,$A$1:$A$721,'MASTER TT'!$Y$1:$Y$5897)</f>
        <v>0</v>
      </c>
      <c r="AA335" s="381">
        <f>SUMIF('MASTER TT'!$I$1:$I$5897,$A$1:$A$721,'MASTER TT'!$Z$1:$Z$5897)</f>
        <v>0</v>
      </c>
      <c r="AB335" s="381">
        <f>SUMIF('MASTER TT'!$I$1:$I$5905,$A$1:$A$721,'MASTER TT'!$V$1:$V$5905)</f>
        <v>0</v>
      </c>
      <c r="AC335" s="381">
        <f>SUMIF('MASTER TT'!$I$1:$I$5905,$A$1:$A$721,'MASTER TT'!$AB$1:$AB$5905)</f>
        <v>0</v>
      </c>
      <c r="AD335" s="381">
        <f>SUMIF('MASTER TT'!$I$1:$I$5905,$A$1:$A$721,'MASTER TT'!$P$1:$P$5905)</f>
        <v>0</v>
      </c>
      <c r="AE335" s="381">
        <f t="shared" si="2"/>
        <v>0</v>
      </c>
      <c r="AF335" s="382" t="e">
        <f t="shared" si="19"/>
        <v>#REF!</v>
      </c>
      <c r="AG335" s="383"/>
    </row>
    <row r="336" spans="1:33" ht="14.25" customHeight="1">
      <c r="A336" s="374" t="s">
        <v>3627</v>
      </c>
      <c r="B336" s="375" t="str">
        <f>VLOOKUP($A$2:$A$1749,'ENTER STAFF #S HERE'!$A$1:$B$5073,2,FALSE)</f>
        <v>C1639</v>
      </c>
      <c r="C336" s="374" t="s">
        <v>6586</v>
      </c>
      <c r="D336" s="384" t="s">
        <v>6591</v>
      </c>
      <c r="E336" s="387"/>
      <c r="F336" s="387"/>
      <c r="G336" s="374" t="s">
        <v>5663</v>
      </c>
      <c r="H336" s="377">
        <f t="shared" si="0"/>
        <v>48</v>
      </c>
      <c r="I336" s="378" t="e">
        <f>SUMIFS('MASTER TT'!$J$2:$J$11126,'MASTER TT'!$I$2:$I$1126,A336:A18712,'MASTER TT'!$L$2:$L$11126,"&gt;0",'MASTER TT'!$AM$2:$AM$11126,"JAN-APRIL 2026")</f>
        <v>#VALUE!</v>
      </c>
      <c r="J336" s="378">
        <f>SUMIFS('MASTER TT'!$J$2:$J$11126,'MASTER TT'!$I$2:$I$11126,A336:A10376,'MASTER TT'!$L$2:$L$11126,"&gt;0",'MASTER TT'!$AM$2:$AM$11126,"MAY-AUG 2025")</f>
        <v>0</v>
      </c>
      <c r="K336" s="378">
        <f>SUMIFS('MASTER TT'!$J$2:$J$11126,'MASTER TT'!$I$2:$I$11126,A336:A10376,'MASTER TT'!$L$2:$L$11126,"&gt;0",'MASTER TT'!$AM$2:$AM$11126,"SEP-DEC 2025")</f>
        <v>0</v>
      </c>
      <c r="L336" s="378" t="e">
        <f t="shared" si="1"/>
        <v>#VALUE!</v>
      </c>
      <c r="M336" s="379">
        <f>SUMIFS('MASTER TT'!$J$2:$J$1126,'MASTER TT'!$I$2:$I$1126,A336:A10378,'MASTER TT'!$L$2:$L$1126,"&gt;0",'MASTER TT'!$AM$2:$AM$1126,"JAN-APRIL 2025",'MASTER TT'!$AC$2:$AC$1126,"SOT")</f>
        <v>0</v>
      </c>
      <c r="N336" s="379">
        <f>SUMIFS('MASTER TT'!$J$2:$J$1126,'MASTER TT'!$I$2:$I$1126,A336:A10378,'MASTER TT'!$L$2:$L$1126,"&gt;0",'MASTER TT'!$AM$2:$AM$1126,"JAN-APRIL 2025",'MASTER TT'!$AC$2:$AC$1126,"SOB")</f>
        <v>0</v>
      </c>
      <c r="O336" s="379">
        <f>SUMIFS('MASTER TT'!$J$2:$J$1126,'MASTER TT'!$I$2:$I$1126,A336:A10378,'MASTER TT'!$L$2:$L$1126,"&gt;0",'MASTER TT'!$AM$2:$AM$1126,"JAN-APRIL 2025",'MASTER TT'!$AC$2:$AC$1126,"SEASS")</f>
        <v>0</v>
      </c>
      <c r="P336" s="379">
        <f>SUMIFS('MASTER TT'!$J$2:$J$1126,'MASTER TT'!$I$2:$I$1126,A336:A10378,'MASTER TT'!$L$2:$L$1126,"&gt;0",'MASTER TT'!$AM$2:$AM$1126,"JAN-APRIL 2025",'MASTER TT'!$AC$2:$AC$1126,"PTTI")</f>
        <v>0</v>
      </c>
      <c r="Q336" s="381">
        <f>SUMIF('MASTER TT'!$I$1:$I$5897,$A$1:$A$721,'MASTER TT'!$O$1:$O$5897)</f>
        <v>0</v>
      </c>
      <c r="R336" s="381">
        <f>SUMIF('MASTER TT'!$I$1:$I$5897,$A$1:$A$721,'MASTER TT'!$N$1:$N$5897)</f>
        <v>0</v>
      </c>
      <c r="S336" s="381">
        <f>SUMIF('MASTER TT'!$I$1:$I$5897,$A$1:$A$721,'MASTER TT'!$Q$1:$Q$5897)</f>
        <v>0</v>
      </c>
      <c r="T336" s="381">
        <f>SUMIF('MASTER TT'!$I$1:$I$5897,$A$1:$A$721,'MASTER TT'!$S$1:$S$5897)</f>
        <v>0</v>
      </c>
      <c r="U336" s="381">
        <f>SUMIF('MASTER TT'!$I$1:$I$5897,$A$1:$A$721,'MASTER TT'!$R$1:$R$5897)</f>
        <v>0</v>
      </c>
      <c r="V336" s="381">
        <f>SUMIF('MASTER TT'!$I$1:$I$5897,$A$1:$A$721,'MASTER TT'!$T$1:$T$5897)</f>
        <v>0</v>
      </c>
      <c r="W336" s="381">
        <f>SUMIF('MASTER TT'!$I$1:$I$5897,$A$1:$A$721,'MASTER TT'!$U$1:$U$5897)</f>
        <v>0</v>
      </c>
      <c r="X336" s="381">
        <f>SUMIF('MASTER TT'!$I$1:$I$5897,$A$1:$A$721,'MASTER TT'!$W$1:$W$5897)</f>
        <v>0</v>
      </c>
      <c r="Y336" s="381">
        <f>SUMIF('MASTER TT'!$I$1:$I$5897,$A$1:$A$721,'MASTER TT'!$X$1:$X$5897)</f>
        <v>0</v>
      </c>
      <c r="Z336" s="381">
        <f>SUMIF('MASTER TT'!$I$1:$I$5897,$A$1:$A$721,'MASTER TT'!$Y$1:$Y$5897)</f>
        <v>0</v>
      </c>
      <c r="AA336" s="381">
        <f>SUMIF('MASTER TT'!$I$1:$I$5897,$A$1:$A$721,'MASTER TT'!$Z$1:$Z$5897)</f>
        <v>0</v>
      </c>
      <c r="AB336" s="381">
        <f>SUMIF('MASTER TT'!$I$1:$I$5905,$A$1:$A$721,'MASTER TT'!$V$1:$V$5905)</f>
        <v>0</v>
      </c>
      <c r="AC336" s="381">
        <f>SUMIF('MASTER TT'!$I$1:$I$5905,$A$1:$A$721,'MASTER TT'!$AB$1:$AB$5905)</f>
        <v>0</v>
      </c>
      <c r="AD336" s="381">
        <f>SUMIF('MASTER TT'!$I$1:$I$5905,$A$1:$A$721,'MASTER TT'!$P$1:$P$5905)</f>
        <v>0</v>
      </c>
      <c r="AE336" s="381">
        <f t="shared" si="2"/>
        <v>0</v>
      </c>
      <c r="AF336" s="382" t="e">
        <f t="shared" si="19"/>
        <v>#REF!</v>
      </c>
      <c r="AG336" s="383"/>
    </row>
    <row r="337" spans="1:33" ht="14.25" customHeight="1">
      <c r="A337" s="374" t="s">
        <v>3587</v>
      </c>
      <c r="B337" s="375" t="str">
        <f>VLOOKUP($A$2:$A$1749,'ENTER STAFF #S HERE'!$A$1:$B$5073,2,FALSE)</f>
        <v>C1651</v>
      </c>
      <c r="C337" s="374" t="s">
        <v>6586</v>
      </c>
      <c r="D337" s="374" t="s">
        <v>6591</v>
      </c>
      <c r="E337" s="387"/>
      <c r="F337" s="387"/>
      <c r="G337" s="374" t="s">
        <v>5663</v>
      </c>
      <c r="H337" s="377">
        <f t="shared" si="0"/>
        <v>48</v>
      </c>
      <c r="I337" s="378" t="e">
        <f>SUMIFS('MASTER TT'!$J$2:$J$11126,'MASTER TT'!$I$2:$I$1126,A337:A18713,'MASTER TT'!$L$2:$L$11126,"&gt;0",'MASTER TT'!$AM$2:$AM$11126,"JAN-APRIL 2026")</f>
        <v>#VALUE!</v>
      </c>
      <c r="J337" s="378">
        <f>SUMIFS('MASTER TT'!$J$2:$J$11126,'MASTER TT'!$I$2:$I$11126,A337:A10377,'MASTER TT'!$L$2:$L$11126,"&gt;0",'MASTER TT'!$AM$2:$AM$11126,"MAY-AUG 2025")</f>
        <v>0</v>
      </c>
      <c r="K337" s="378">
        <f>SUMIFS('MASTER TT'!$J$2:$J$11126,'MASTER TT'!$I$2:$I$11126,A337:A10377,'MASTER TT'!$L$2:$L$11126,"&gt;0",'MASTER TT'!$AM$2:$AM$11126,"SEP-DEC 2025")</f>
        <v>0</v>
      </c>
      <c r="L337" s="378" t="e">
        <f t="shared" si="1"/>
        <v>#VALUE!</v>
      </c>
      <c r="M337" s="379">
        <f>SUMIFS('MASTER TT'!$J$2:$J$1126,'MASTER TT'!$I$2:$I$1126,A337:A10379,'MASTER TT'!$L$2:$L$1126,"&gt;0",'MASTER TT'!$AM$2:$AM$1126,"JAN-APRIL 2025",'MASTER TT'!$AC$2:$AC$1126,"SOT")</f>
        <v>0</v>
      </c>
      <c r="N337" s="379">
        <f>SUMIFS('MASTER TT'!$J$2:$J$1126,'MASTER TT'!$I$2:$I$1126,A337:A10379,'MASTER TT'!$L$2:$L$1126,"&gt;0",'MASTER TT'!$AM$2:$AM$1126,"JAN-APRIL 2025",'MASTER TT'!$AC$2:$AC$1126,"SOB")</f>
        <v>0</v>
      </c>
      <c r="O337" s="379">
        <f>SUMIFS('MASTER TT'!$J$2:$J$1126,'MASTER TT'!$I$2:$I$1126,A337:A10379,'MASTER TT'!$L$2:$L$1126,"&gt;0",'MASTER TT'!$AM$2:$AM$1126,"JAN-APRIL 2025",'MASTER TT'!$AC$2:$AC$1126,"SEASS")</f>
        <v>0</v>
      </c>
      <c r="P337" s="379">
        <f>SUMIFS('MASTER TT'!$J$2:$J$1126,'MASTER TT'!$I$2:$I$1126,A337:A10379,'MASTER TT'!$L$2:$L$1126,"&gt;0",'MASTER TT'!$AM$2:$AM$1126,"JAN-APRIL 2025",'MASTER TT'!$AC$2:$AC$1126,"PTTI")</f>
        <v>0</v>
      </c>
      <c r="Q337" s="381">
        <f>SUMIF('MASTER TT'!$I$1:$I$5897,$A$1:$A$721,'MASTER TT'!$O$1:$O$5897)</f>
        <v>0</v>
      </c>
      <c r="R337" s="381">
        <f>SUMIF('MASTER TT'!$I$1:$I$5897,$A$1:$A$721,'MASTER TT'!$N$1:$N$5897)</f>
        <v>0</v>
      </c>
      <c r="S337" s="381">
        <f>SUMIF('MASTER TT'!$I$1:$I$5897,$A$1:$A$721,'MASTER TT'!$Q$1:$Q$5897)</f>
        <v>0</v>
      </c>
      <c r="T337" s="381">
        <f>SUMIF('MASTER TT'!$I$1:$I$5897,$A$1:$A$721,'MASTER TT'!$S$1:$S$5897)</f>
        <v>0</v>
      </c>
      <c r="U337" s="381">
        <f>SUMIF('MASTER TT'!$I$1:$I$5897,$A$1:$A$721,'MASTER TT'!$R$1:$R$5897)</f>
        <v>0</v>
      </c>
      <c r="V337" s="381">
        <f>SUMIF('MASTER TT'!$I$1:$I$5897,$A$1:$A$721,'MASTER TT'!$T$1:$T$5897)</f>
        <v>0</v>
      </c>
      <c r="W337" s="381">
        <f>SUMIF('MASTER TT'!$I$1:$I$5897,$A$1:$A$721,'MASTER TT'!$U$1:$U$5897)</f>
        <v>0</v>
      </c>
      <c r="X337" s="381">
        <f>SUMIF('MASTER TT'!$I$1:$I$5897,$A$1:$A$721,'MASTER TT'!$W$1:$W$5897)</f>
        <v>0</v>
      </c>
      <c r="Y337" s="381">
        <f>SUMIF('MASTER TT'!$I$1:$I$5897,$A$1:$A$721,'MASTER TT'!$X$1:$X$5897)</f>
        <v>0</v>
      </c>
      <c r="Z337" s="381">
        <f>SUMIF('MASTER TT'!$I$1:$I$5897,$A$1:$A$721,'MASTER TT'!$Y$1:$Y$5897)</f>
        <v>0</v>
      </c>
      <c r="AA337" s="381">
        <f>SUMIF('MASTER TT'!$I$1:$I$5897,$A$1:$A$721,'MASTER TT'!$Z$1:$Z$5897)</f>
        <v>0</v>
      </c>
      <c r="AB337" s="381">
        <f>SUMIF('MASTER TT'!$I$1:$I$5905,$A$1:$A$721,'MASTER TT'!$V$1:$V$5905)</f>
        <v>0</v>
      </c>
      <c r="AC337" s="381">
        <f>SUMIF('MASTER TT'!$I$1:$I$5905,$A$1:$A$721,'MASTER TT'!$AB$1:$AB$5905)</f>
        <v>0</v>
      </c>
      <c r="AD337" s="381">
        <f>SUMIF('MASTER TT'!$I$1:$I$5905,$A$1:$A$721,'MASTER TT'!$P$1:$P$5905)</f>
        <v>0</v>
      </c>
      <c r="AE337" s="381">
        <f t="shared" si="2"/>
        <v>0</v>
      </c>
      <c r="AF337" s="382" t="e">
        <f t="shared" si="19"/>
        <v>#REF!</v>
      </c>
      <c r="AG337" s="383"/>
    </row>
    <row r="338" spans="1:33" ht="14.25" customHeight="1">
      <c r="A338" s="374" t="s">
        <v>3561</v>
      </c>
      <c r="B338" s="375" t="str">
        <f>VLOOKUP($A$2:$A$1749,'ENTER STAFF #S HERE'!$A$1:$B$5073,2,FALSE)</f>
        <v>C1704</v>
      </c>
      <c r="C338" s="374" t="s">
        <v>6586</v>
      </c>
      <c r="D338" s="384" t="s">
        <v>6591</v>
      </c>
      <c r="E338" s="388"/>
      <c r="F338" s="387"/>
      <c r="G338" s="374" t="s">
        <v>5663</v>
      </c>
      <c r="H338" s="377">
        <f t="shared" si="0"/>
        <v>48</v>
      </c>
      <c r="I338" s="378" t="e">
        <f>SUMIFS('MASTER TT'!$J$2:$J$11126,'MASTER TT'!$I$2:$I$1126,A338:A18714,'MASTER TT'!$L$2:$L$11126,"&gt;0",'MASTER TT'!$AM$2:$AM$11126,"JAN-APRIL 2026")</f>
        <v>#VALUE!</v>
      </c>
      <c r="J338" s="378">
        <f>SUMIFS('MASTER TT'!$J$2:$J$11126,'MASTER TT'!$I$2:$I$11126,A338:A10378,'MASTER TT'!$L$2:$L$11126,"&gt;0",'MASTER TT'!$AM$2:$AM$11126,"MAY-AUG 2025")</f>
        <v>0</v>
      </c>
      <c r="K338" s="378">
        <f>SUMIFS('MASTER TT'!$J$2:$J$11126,'MASTER TT'!$I$2:$I$11126,A338:A10378,'MASTER TT'!$L$2:$L$11126,"&gt;0",'MASTER TT'!$AM$2:$AM$11126,"SEP-DEC 2025")</f>
        <v>0</v>
      </c>
      <c r="L338" s="378" t="e">
        <f t="shared" si="1"/>
        <v>#VALUE!</v>
      </c>
      <c r="M338" s="379">
        <f>SUMIFS('MASTER TT'!$J$2:$J$1126,'MASTER TT'!$I$2:$I$1126,A338:A10380,'MASTER TT'!$L$2:$L$1126,"&gt;0",'MASTER TT'!$AM$2:$AM$1126,"JAN-APRIL 2025",'MASTER TT'!$AC$2:$AC$1126,"SOT")</f>
        <v>0</v>
      </c>
      <c r="N338" s="379">
        <f>SUMIFS('MASTER TT'!$J$2:$J$1126,'MASTER TT'!$I$2:$I$1126,A338:A10380,'MASTER TT'!$L$2:$L$1126,"&gt;0",'MASTER TT'!$AM$2:$AM$1126,"JAN-APRIL 2025",'MASTER TT'!$AC$2:$AC$1126,"SOB")</f>
        <v>0</v>
      </c>
      <c r="O338" s="379">
        <f>SUMIFS('MASTER TT'!$J$2:$J$1126,'MASTER TT'!$I$2:$I$1126,A338:A10380,'MASTER TT'!$L$2:$L$1126,"&gt;0",'MASTER TT'!$AM$2:$AM$1126,"JAN-APRIL 2025",'MASTER TT'!$AC$2:$AC$1126,"SEASS")</f>
        <v>0</v>
      </c>
      <c r="P338" s="379">
        <f>SUMIFS('MASTER TT'!$J$2:$J$1126,'MASTER TT'!$I$2:$I$1126,A338:A10380,'MASTER TT'!$L$2:$L$1126,"&gt;0",'MASTER TT'!$AM$2:$AM$1126,"JAN-APRIL 2025",'MASTER TT'!$AC$2:$AC$1126,"PTTI")</f>
        <v>0</v>
      </c>
      <c r="Q338" s="381">
        <f>SUMIF('MASTER TT'!$I$1:$I$5897,$A$1:$A$721,'MASTER TT'!$O$1:$O$5897)</f>
        <v>0</v>
      </c>
      <c r="R338" s="381">
        <f>SUMIF('MASTER TT'!$I$1:$I$5897,$A$1:$A$721,'MASTER TT'!$N$1:$N$5897)</f>
        <v>0</v>
      </c>
      <c r="S338" s="381">
        <f>SUMIF('MASTER TT'!$I$1:$I$5897,$A$1:$A$721,'MASTER TT'!$Q$1:$Q$5897)</f>
        <v>0</v>
      </c>
      <c r="T338" s="381">
        <f>SUMIF('MASTER TT'!$I$1:$I$5897,$A$1:$A$721,'MASTER TT'!$S$1:$S$5897)</f>
        <v>0</v>
      </c>
      <c r="U338" s="381">
        <f>SUMIF('MASTER TT'!$I$1:$I$5897,$A$1:$A$721,'MASTER TT'!$R$1:$R$5897)</f>
        <v>0</v>
      </c>
      <c r="V338" s="381">
        <f>SUMIF('MASTER TT'!$I$1:$I$5897,$A$1:$A$721,'MASTER TT'!$T$1:$T$5897)</f>
        <v>0</v>
      </c>
      <c r="W338" s="381">
        <f>SUMIF('MASTER TT'!$I$1:$I$5897,$A$1:$A$721,'MASTER TT'!$U$1:$U$5897)</f>
        <v>0</v>
      </c>
      <c r="X338" s="381">
        <f>SUMIF('MASTER TT'!$I$1:$I$5897,$A$1:$A$721,'MASTER TT'!$W$1:$W$5897)</f>
        <v>0</v>
      </c>
      <c r="Y338" s="381">
        <f>SUMIF('MASTER TT'!$I$1:$I$5897,$A$1:$A$721,'MASTER TT'!$X$1:$X$5897)</f>
        <v>0</v>
      </c>
      <c r="Z338" s="381">
        <f>SUMIF('MASTER TT'!$I$1:$I$5897,$A$1:$A$721,'MASTER TT'!$Y$1:$Y$5897)</f>
        <v>0</v>
      </c>
      <c r="AA338" s="381">
        <f>SUMIF('MASTER TT'!$I$1:$I$5897,$A$1:$A$721,'MASTER TT'!$Z$1:$Z$5897)</f>
        <v>0</v>
      </c>
      <c r="AB338" s="381">
        <f>SUMIF('MASTER TT'!$I$1:$I$5905,$A$1:$A$721,'MASTER TT'!$V$1:$V$5905)</f>
        <v>0</v>
      </c>
      <c r="AC338" s="381">
        <f>SUMIF('MASTER TT'!$I$1:$I$5905,$A$1:$A$721,'MASTER TT'!$AB$1:$AB$5905)</f>
        <v>0</v>
      </c>
      <c r="AD338" s="381">
        <f>SUMIF('MASTER TT'!$I$1:$I$5905,$A$1:$A$721,'MASTER TT'!$P$1:$P$5905)</f>
        <v>0</v>
      </c>
      <c r="AE338" s="381">
        <f t="shared" si="2"/>
        <v>0</v>
      </c>
      <c r="AF338" s="382" t="e">
        <f t="shared" si="19"/>
        <v>#REF!</v>
      </c>
      <c r="AG338" s="383"/>
    </row>
    <row r="339" spans="1:33" ht="14.25" customHeight="1">
      <c r="A339" s="374" t="s">
        <v>3682</v>
      </c>
      <c r="B339" s="375" t="str">
        <f>VLOOKUP($A$2:$A$1749,'ENTER STAFF #S HERE'!$A$1:$B$5073,2,FALSE)</f>
        <v>C1817</v>
      </c>
      <c r="C339" s="374" t="s">
        <v>6586</v>
      </c>
      <c r="D339" s="374" t="s">
        <v>6591</v>
      </c>
      <c r="E339" s="387"/>
      <c r="F339" s="387"/>
      <c r="G339" s="374" t="s">
        <v>5663</v>
      </c>
      <c r="H339" s="377">
        <f t="shared" si="0"/>
        <v>48</v>
      </c>
      <c r="I339" s="378" t="e">
        <f>SUMIFS('MASTER TT'!$J$2:$J$11126,'MASTER TT'!$I$2:$I$1126,A339:A18715,'MASTER TT'!$L$2:$L$11126,"&gt;0",'MASTER TT'!$AM$2:$AM$11126,"JAN-APRIL 2026")</f>
        <v>#VALUE!</v>
      </c>
      <c r="J339" s="378">
        <f>SUMIFS('MASTER TT'!$J$2:$J$11126,'MASTER TT'!$I$2:$I$11126,A339:A10379,'MASTER TT'!$L$2:$L$11126,"&gt;0",'MASTER TT'!$AM$2:$AM$11126,"MAY-AUG 2025")</f>
        <v>0</v>
      </c>
      <c r="K339" s="378">
        <f>SUMIFS('MASTER TT'!$J$2:$J$11126,'MASTER TT'!$I$2:$I$11126,A339:A10379,'MASTER TT'!$L$2:$L$11126,"&gt;0",'MASTER TT'!$AM$2:$AM$11126,"SEP-DEC 2025")</f>
        <v>0</v>
      </c>
      <c r="L339" s="378" t="e">
        <f t="shared" si="1"/>
        <v>#VALUE!</v>
      </c>
      <c r="M339" s="379">
        <f>SUMIFS('MASTER TT'!$J$2:$J$1126,'MASTER TT'!$I$2:$I$1126,A339:A10381,'MASTER TT'!$L$2:$L$1126,"&gt;0",'MASTER TT'!$AM$2:$AM$1126,"JAN-APRIL 2025",'MASTER TT'!$AC$2:$AC$1126,"SOT")</f>
        <v>0</v>
      </c>
      <c r="N339" s="379">
        <f>SUMIFS('MASTER TT'!$J$2:$J$1126,'MASTER TT'!$I$2:$I$1126,A339:A10381,'MASTER TT'!$L$2:$L$1126,"&gt;0",'MASTER TT'!$AM$2:$AM$1126,"JAN-APRIL 2025",'MASTER TT'!$AC$2:$AC$1126,"SOB")</f>
        <v>0</v>
      </c>
      <c r="O339" s="379">
        <f>SUMIFS('MASTER TT'!$J$2:$J$1126,'MASTER TT'!$I$2:$I$1126,A339:A10381,'MASTER TT'!$L$2:$L$1126,"&gt;0",'MASTER TT'!$AM$2:$AM$1126,"JAN-APRIL 2025",'MASTER TT'!$AC$2:$AC$1126,"SEASS")</f>
        <v>0</v>
      </c>
      <c r="P339" s="379">
        <f>SUMIFS('MASTER TT'!$J$2:$J$1126,'MASTER TT'!$I$2:$I$1126,A339:A10381,'MASTER TT'!$L$2:$L$1126,"&gt;0",'MASTER TT'!$AM$2:$AM$1126,"JAN-APRIL 2025",'MASTER TT'!$AC$2:$AC$1126,"PTTI")</f>
        <v>0</v>
      </c>
      <c r="Q339" s="381">
        <f>SUMIF('MASTER TT'!$I$1:$I$5897,$A$1:$A$721,'MASTER TT'!$O$1:$O$5897)</f>
        <v>0</v>
      </c>
      <c r="R339" s="381">
        <f>SUMIF('MASTER TT'!$I$1:$I$5897,$A$1:$A$721,'MASTER TT'!$N$1:$N$5897)</f>
        <v>0</v>
      </c>
      <c r="S339" s="381">
        <f>SUMIF('MASTER TT'!$I$1:$I$5897,$A$1:$A$721,'MASTER TT'!$Q$1:$Q$5897)</f>
        <v>0</v>
      </c>
      <c r="T339" s="381">
        <f>SUMIF('MASTER TT'!$I$1:$I$5897,$A$1:$A$721,'MASTER TT'!$S$1:$S$5897)</f>
        <v>0</v>
      </c>
      <c r="U339" s="381">
        <f>SUMIF('MASTER TT'!$I$1:$I$5897,$A$1:$A$721,'MASTER TT'!$R$1:$R$5897)</f>
        <v>0</v>
      </c>
      <c r="V339" s="381">
        <f>SUMIF('MASTER TT'!$I$1:$I$5897,$A$1:$A$721,'MASTER TT'!$T$1:$T$5897)</f>
        <v>0</v>
      </c>
      <c r="W339" s="381">
        <f>SUMIF('MASTER TT'!$I$1:$I$5897,$A$1:$A$721,'MASTER TT'!$U$1:$U$5897)</f>
        <v>0</v>
      </c>
      <c r="X339" s="381">
        <f>SUMIF('MASTER TT'!$I$1:$I$5897,$A$1:$A$721,'MASTER TT'!$W$1:$W$5897)</f>
        <v>0</v>
      </c>
      <c r="Y339" s="381">
        <f>SUMIF('MASTER TT'!$I$1:$I$5897,$A$1:$A$721,'MASTER TT'!$X$1:$X$5897)</f>
        <v>0</v>
      </c>
      <c r="Z339" s="381">
        <f>SUMIF('MASTER TT'!$I$1:$I$5897,$A$1:$A$721,'MASTER TT'!$Y$1:$Y$5897)</f>
        <v>0</v>
      </c>
      <c r="AA339" s="381">
        <f>SUMIF('MASTER TT'!$I$1:$I$5897,$A$1:$A$721,'MASTER TT'!$Z$1:$Z$5897)</f>
        <v>0</v>
      </c>
      <c r="AB339" s="381">
        <f>SUMIF('MASTER TT'!$I$1:$I$5905,$A$1:$A$721,'MASTER TT'!$V$1:$V$5905)</f>
        <v>0</v>
      </c>
      <c r="AC339" s="381">
        <f>SUMIF('MASTER TT'!$I$1:$I$5905,$A$1:$A$721,'MASTER TT'!$AB$1:$AB$5905)</f>
        <v>0</v>
      </c>
      <c r="AD339" s="381">
        <f>SUMIF('MASTER TT'!$I$1:$I$5905,$A$1:$A$721,'MASTER TT'!$P$1:$P$5905)</f>
        <v>0</v>
      </c>
      <c r="AE339" s="381">
        <f t="shared" si="2"/>
        <v>0</v>
      </c>
      <c r="AF339" s="382" t="e">
        <f t="shared" si="19"/>
        <v>#REF!</v>
      </c>
      <c r="AG339" s="383"/>
    </row>
    <row r="340" spans="1:33" ht="14.25" customHeight="1">
      <c r="A340" s="374" t="s">
        <v>6658</v>
      </c>
      <c r="B340" s="375" t="e">
        <f>VLOOKUP($A$2:$A$1749,'ENTER STAFF #S HERE'!$A$1:$B$5073,2,FALSE)</f>
        <v>#N/A</v>
      </c>
      <c r="C340" s="374" t="s">
        <v>6583</v>
      </c>
      <c r="D340" s="374" t="s">
        <v>460</v>
      </c>
      <c r="E340" s="388"/>
      <c r="F340" s="388"/>
      <c r="G340" s="374" t="s">
        <v>6585</v>
      </c>
      <c r="H340" s="377">
        <f t="shared" si="0"/>
        <v>90</v>
      </c>
      <c r="I340" s="378" t="e">
        <f>SUMIFS('MASTER TT'!$J$2:$J$11126,'MASTER TT'!$I$2:$I$1126,A340:A18716,'MASTER TT'!$L$2:$L$11126,"&gt;0",'MASTER TT'!$AM$2:$AM$11126,"JAN-APRIL 2026")</f>
        <v>#VALUE!</v>
      </c>
      <c r="J340" s="378">
        <f>SUMIFS('MASTER TT'!$J$2:$J$11126,'MASTER TT'!$I$2:$I$11126,A340:A10380,'MASTER TT'!$L$2:$L$11126,"&gt;0",'MASTER TT'!$AM$2:$AM$11126,"MAY-AUG 2025")</f>
        <v>0</v>
      </c>
      <c r="K340" s="378">
        <f>SUMIFS('MASTER TT'!$J$2:$J$11126,'MASTER TT'!$I$2:$I$11126,A340:A10380,'MASTER TT'!$L$2:$L$11126,"&gt;0",'MASTER TT'!$AM$2:$AM$11126,"SEP-DEC 2025")</f>
        <v>0</v>
      </c>
      <c r="L340" s="378" t="e">
        <f t="shared" si="1"/>
        <v>#VALUE!</v>
      </c>
      <c r="M340" s="379">
        <f>SUMIFS('MASTER TT'!$J$2:$J$1126,'MASTER TT'!$I$2:$I$1126,A340:A10382,'MASTER TT'!$L$2:$L$1126,"&gt;0",'MASTER TT'!$AM$2:$AM$1126,"JAN-APRIL 2025",'MASTER TT'!$AC$2:$AC$1126,"SOT")</f>
        <v>0</v>
      </c>
      <c r="N340" s="379">
        <f>SUMIFS('MASTER TT'!$J$2:$J$1126,'MASTER TT'!$I$2:$I$1126,A340:A10382,'MASTER TT'!$L$2:$L$1126,"&gt;0",'MASTER TT'!$AM$2:$AM$1126,"JAN-APRIL 2025",'MASTER TT'!$AC$2:$AC$1126,"SOB")</f>
        <v>0</v>
      </c>
      <c r="O340" s="379">
        <f>SUMIFS('MASTER TT'!$J$2:$J$1126,'MASTER TT'!$I$2:$I$1126,A340:A10382,'MASTER TT'!$L$2:$L$1126,"&gt;0",'MASTER TT'!$AM$2:$AM$1126,"JAN-APRIL 2025",'MASTER TT'!$AC$2:$AC$1126,"SEASS")</f>
        <v>0</v>
      </c>
      <c r="P340" s="379">
        <f>SUMIFS('MASTER TT'!$J$2:$J$1126,'MASTER TT'!$I$2:$I$1126,A340:A10382,'MASTER TT'!$L$2:$L$1126,"&gt;0",'MASTER TT'!$AM$2:$AM$1126,"JAN-APRIL 2025",'MASTER TT'!$AC$2:$AC$1126,"PTTI")</f>
        <v>0</v>
      </c>
      <c r="Q340" s="381">
        <f>SUMIF('MASTER TT'!$I$1:$I$5897,$A$1:$A$721,'MASTER TT'!$O$1:$O$5897)</f>
        <v>0</v>
      </c>
      <c r="R340" s="381">
        <f>SUMIF('MASTER TT'!$I$1:$I$5897,$A$1:$A$721,'MASTER TT'!$N$1:$N$5897)</f>
        <v>0</v>
      </c>
      <c r="S340" s="381">
        <f>SUMIF('MASTER TT'!$I$1:$I$5897,$A$1:$A$721,'MASTER TT'!$Q$1:$Q$5897)</f>
        <v>0</v>
      </c>
      <c r="T340" s="381">
        <f>SUMIF('MASTER TT'!$I$1:$I$5897,$A$1:$A$721,'MASTER TT'!$S$1:$S$5897)</f>
        <v>0</v>
      </c>
      <c r="U340" s="381">
        <f>SUMIF('MASTER TT'!$I$1:$I$5897,$A$1:$A$721,'MASTER TT'!$R$1:$R$5897)</f>
        <v>0</v>
      </c>
      <c r="V340" s="381">
        <f>SUMIF('MASTER TT'!$I$1:$I$5897,$A$1:$A$721,'MASTER TT'!$T$1:$T$5897)</f>
        <v>0</v>
      </c>
      <c r="W340" s="381">
        <f>SUMIF('MASTER TT'!$I$1:$I$5897,$A$1:$A$721,'MASTER TT'!$U$1:$U$5897)</f>
        <v>0</v>
      </c>
      <c r="X340" s="381">
        <f>SUMIF('MASTER TT'!$I$1:$I$5897,$A$1:$A$721,'MASTER TT'!$W$1:$W$5897)</f>
        <v>0</v>
      </c>
      <c r="Y340" s="381">
        <f>SUMIF('MASTER TT'!$I$1:$I$5897,$A$1:$A$721,'MASTER TT'!$X$1:$X$5897)</f>
        <v>0</v>
      </c>
      <c r="Z340" s="381">
        <f>SUMIF('MASTER TT'!$I$1:$I$5897,$A$1:$A$721,'MASTER TT'!$Y$1:$Y$5897)</f>
        <v>0</v>
      </c>
      <c r="AA340" s="381">
        <f>SUMIF('MASTER TT'!$I$1:$I$5897,$A$1:$A$721,'MASTER TT'!$Z$1:$Z$5897)</f>
        <v>0</v>
      </c>
      <c r="AB340" s="381">
        <f>SUMIF('MASTER TT'!$I$1:$I$5905,$A$1:$A$721,'MASTER TT'!$V$1:$V$5905)</f>
        <v>0</v>
      </c>
      <c r="AC340" s="381">
        <f>SUMIF('MASTER TT'!$I$1:$I$5905,$A$1:$A$721,'MASTER TT'!$AB$1:$AB$5905)</f>
        <v>0</v>
      </c>
      <c r="AD340" s="381">
        <f>SUMIF('MASTER TT'!$I$1:$I$5905,$A$1:$A$721,'MASTER TT'!$P$1:$P$5905)</f>
        <v>0</v>
      </c>
      <c r="AE340" s="381">
        <f t="shared" si="2"/>
        <v>0</v>
      </c>
      <c r="AF340" s="382" t="e">
        <f t="shared" si="19"/>
        <v>#REF!</v>
      </c>
      <c r="AG340" s="383"/>
    </row>
    <row r="341" spans="1:33" ht="14.25" customHeight="1">
      <c r="A341" s="374" t="s">
        <v>4084</v>
      </c>
      <c r="B341" s="375">
        <f>VLOOKUP($A$2:$A$1749,'ENTER STAFF #S HERE'!$A$1:$B$5073,2,FALSE)</f>
        <v>326</v>
      </c>
      <c r="C341" s="374" t="s">
        <v>6586</v>
      </c>
      <c r="D341" s="374" t="s">
        <v>460</v>
      </c>
      <c r="E341" s="388"/>
      <c r="F341" s="388"/>
      <c r="G341" s="374" t="s">
        <v>6629</v>
      </c>
      <c r="H341" s="377">
        <f t="shared" si="0"/>
        <v>106</v>
      </c>
      <c r="I341" s="378" t="e">
        <f>SUMIFS('MASTER TT'!$J$2:$J$11126,'MASTER TT'!$I$2:$I$1126,A341:A18717,'MASTER TT'!$L$2:$L$11126,"&gt;0",'MASTER TT'!$AM$2:$AM$11126,"JAN-APRIL 2026")</f>
        <v>#VALUE!</v>
      </c>
      <c r="J341" s="378">
        <f>SUMIFS('MASTER TT'!$J$2:$J$11126,'MASTER TT'!$I$2:$I$11126,A341:A10381,'MASTER TT'!$L$2:$L$11126,"&gt;0",'MASTER TT'!$AM$2:$AM$11126,"MAY-AUG 2025")</f>
        <v>0</v>
      </c>
      <c r="K341" s="378">
        <f>SUMIFS('MASTER TT'!$J$2:$J$11126,'MASTER TT'!$I$2:$I$11126,A341:A10381,'MASTER TT'!$L$2:$L$11126,"&gt;0",'MASTER TT'!$AM$2:$AM$11126,"SEP-DEC 2025")</f>
        <v>0</v>
      </c>
      <c r="L341" s="378" t="e">
        <f t="shared" si="1"/>
        <v>#VALUE!</v>
      </c>
      <c r="M341" s="379">
        <f>SUMIFS('MASTER TT'!$J$2:$J$1126,'MASTER TT'!$I$2:$I$1126,A341:A10383,'MASTER TT'!$L$2:$L$1126,"&gt;0",'MASTER TT'!$AM$2:$AM$1126,"JAN-APRIL 2025",'MASTER TT'!$AC$2:$AC$1126,"SOT")</f>
        <v>0</v>
      </c>
      <c r="N341" s="379">
        <f>SUMIFS('MASTER TT'!$J$2:$J$1126,'MASTER TT'!$I$2:$I$1126,A341:A10383,'MASTER TT'!$L$2:$L$1126,"&gt;0",'MASTER TT'!$AM$2:$AM$1126,"JAN-APRIL 2025",'MASTER TT'!$AC$2:$AC$1126,"SOB")</f>
        <v>0</v>
      </c>
      <c r="O341" s="379">
        <f>SUMIFS('MASTER TT'!$J$2:$J$1126,'MASTER TT'!$I$2:$I$1126,A341:A10383,'MASTER TT'!$L$2:$L$1126,"&gt;0",'MASTER TT'!$AM$2:$AM$1126,"JAN-APRIL 2025",'MASTER TT'!$AC$2:$AC$1126,"SEASS")</f>
        <v>0</v>
      </c>
      <c r="P341" s="379">
        <f>SUMIFS('MASTER TT'!$J$2:$J$1126,'MASTER TT'!$I$2:$I$1126,A341:A10383,'MASTER TT'!$L$2:$L$1126,"&gt;0",'MASTER TT'!$AM$2:$AM$1126,"JAN-APRIL 2025",'MASTER TT'!$AC$2:$AC$1126,"PTTI")</f>
        <v>0</v>
      </c>
      <c r="Q341" s="381">
        <f>SUMIF('MASTER TT'!$I$1:$I$5897,$A$1:$A$721,'MASTER TT'!$O$1:$O$5897)</f>
        <v>0</v>
      </c>
      <c r="R341" s="381">
        <f>SUMIF('MASTER TT'!$I$1:$I$5897,$A$1:$A$721,'MASTER TT'!$N$1:$N$5897)</f>
        <v>0</v>
      </c>
      <c r="S341" s="381">
        <f>SUMIF('MASTER TT'!$I$1:$I$5897,$A$1:$A$721,'MASTER TT'!$Q$1:$Q$5897)</f>
        <v>0</v>
      </c>
      <c r="T341" s="381">
        <f>SUMIF('MASTER TT'!$I$1:$I$5897,$A$1:$A$721,'MASTER TT'!$S$1:$S$5897)</f>
        <v>0</v>
      </c>
      <c r="U341" s="381">
        <f>SUMIF('MASTER TT'!$I$1:$I$5897,$A$1:$A$721,'MASTER TT'!$R$1:$R$5897)</f>
        <v>0</v>
      </c>
      <c r="V341" s="381">
        <f>SUMIF('MASTER TT'!$I$1:$I$5897,$A$1:$A$721,'MASTER TT'!$T$1:$T$5897)</f>
        <v>0</v>
      </c>
      <c r="W341" s="381">
        <f>SUMIF('MASTER TT'!$I$1:$I$5897,$A$1:$A$721,'MASTER TT'!$U$1:$U$5897)</f>
        <v>0</v>
      </c>
      <c r="X341" s="381">
        <f>SUMIF('MASTER TT'!$I$1:$I$5897,$A$1:$A$721,'MASTER TT'!$W$1:$W$5897)</f>
        <v>0</v>
      </c>
      <c r="Y341" s="381">
        <f>SUMIF('MASTER TT'!$I$1:$I$5897,$A$1:$A$721,'MASTER TT'!$X$1:$X$5897)</f>
        <v>0</v>
      </c>
      <c r="Z341" s="381">
        <f>SUMIF('MASTER TT'!$I$1:$I$5897,$A$1:$A$721,'MASTER TT'!$Y$1:$Y$5897)</f>
        <v>0</v>
      </c>
      <c r="AA341" s="381">
        <f>SUMIF('MASTER TT'!$I$1:$I$5897,$A$1:$A$721,'MASTER TT'!$Z$1:$Z$5897)</f>
        <v>0</v>
      </c>
      <c r="AB341" s="381">
        <f>SUMIF('MASTER TT'!$I$1:$I$5905,$A$1:$A$721,'MASTER TT'!$V$1:$V$5905)</f>
        <v>0</v>
      </c>
      <c r="AC341" s="381">
        <f>SUMIF('MASTER TT'!$I$1:$I$5905,$A$1:$A$721,'MASTER TT'!$AB$1:$AB$5905)</f>
        <v>0</v>
      </c>
      <c r="AD341" s="381">
        <f>SUMIF('MASTER TT'!$I$1:$I$5905,$A$1:$A$721,'MASTER TT'!$P$1:$P$5905)</f>
        <v>0</v>
      </c>
      <c r="AE341" s="381">
        <f t="shared" si="2"/>
        <v>0</v>
      </c>
      <c r="AF341" s="382" t="e">
        <f t="shared" si="19"/>
        <v>#REF!</v>
      </c>
      <c r="AG341" s="383"/>
    </row>
    <row r="342" spans="1:33" ht="14.25" customHeight="1">
      <c r="A342" s="374" t="s">
        <v>4246</v>
      </c>
      <c r="B342" s="375" t="str">
        <f>VLOOKUP($A$2:$A$1749,'ENTER STAFF #S HERE'!$A$1:$B$5073,2,FALSE)</f>
        <v>C1816</v>
      </c>
      <c r="C342" s="374" t="s">
        <v>6586</v>
      </c>
      <c r="D342" s="374" t="s">
        <v>6591</v>
      </c>
      <c r="E342" s="374" t="s">
        <v>6598</v>
      </c>
      <c r="F342" s="374" t="s">
        <v>6659</v>
      </c>
      <c r="G342" s="374" t="s">
        <v>5663</v>
      </c>
      <c r="H342" s="377">
        <f t="shared" si="0"/>
        <v>48</v>
      </c>
      <c r="I342" s="378" t="e">
        <f>SUMIFS('MASTER TT'!$J$2:$J$11126,'MASTER TT'!$I$2:$I$1126,A342:A18718,'MASTER TT'!$L$2:$L$11126,"&gt;0",'MASTER TT'!$AM$2:$AM$11126,"JAN-APRIL 2026")</f>
        <v>#VALUE!</v>
      </c>
      <c r="J342" s="378">
        <f>SUMIFS('MASTER TT'!$J$2:$J$11126,'MASTER TT'!$I$2:$I$11126,A342:A10382,'MASTER TT'!$L$2:$L$11126,"&gt;0",'MASTER TT'!$AM$2:$AM$11126,"MAY-AUG 2025")</f>
        <v>0</v>
      </c>
      <c r="K342" s="378">
        <f>SUMIFS('MASTER TT'!$J$2:$J$11126,'MASTER TT'!$I$2:$I$11126,A342:A10382,'MASTER TT'!$L$2:$L$11126,"&gt;0",'MASTER TT'!$AM$2:$AM$11126,"SEP-DEC 2025")</f>
        <v>0</v>
      </c>
      <c r="L342" s="378" t="e">
        <f t="shared" si="1"/>
        <v>#VALUE!</v>
      </c>
      <c r="M342" s="379">
        <f>SUMIFS('MASTER TT'!$J$2:$J$1126,'MASTER TT'!$I$2:$I$1126,A342:A10384,'MASTER TT'!$L$2:$L$1126,"&gt;0",'MASTER TT'!$AM$2:$AM$1126,"JAN-APRIL 2025",'MASTER TT'!$AC$2:$AC$1126,"SOT")</f>
        <v>0</v>
      </c>
      <c r="N342" s="379">
        <f>SUMIFS('MASTER TT'!$J$2:$J$1126,'MASTER TT'!$I$2:$I$1126,A342:A10384,'MASTER TT'!$L$2:$L$1126,"&gt;0",'MASTER TT'!$AM$2:$AM$1126,"JAN-APRIL 2025",'MASTER TT'!$AC$2:$AC$1126,"SOB")</f>
        <v>0</v>
      </c>
      <c r="O342" s="379">
        <f>SUMIFS('MASTER TT'!$J$2:$J$1126,'MASTER TT'!$I$2:$I$1126,A342:A10384,'MASTER TT'!$L$2:$L$1126,"&gt;0",'MASTER TT'!$AM$2:$AM$1126,"JAN-APRIL 2025",'MASTER TT'!$AC$2:$AC$1126,"SEASS")</f>
        <v>0</v>
      </c>
      <c r="P342" s="379">
        <f>SUMIFS('MASTER TT'!$J$2:$J$1126,'MASTER TT'!$I$2:$I$1126,A342:A10384,'MASTER TT'!$L$2:$L$1126,"&gt;0",'MASTER TT'!$AM$2:$AM$1126,"JAN-APRIL 2025",'MASTER TT'!$AC$2:$AC$1126,"PTTI")</f>
        <v>0</v>
      </c>
      <c r="Q342" s="381">
        <f>SUMIF('MASTER TT'!$I$1:$I$5897,$A$1:$A$721,'MASTER TT'!$O$1:$O$5897)</f>
        <v>0</v>
      </c>
      <c r="R342" s="381">
        <f>SUMIF('MASTER TT'!$I$1:$I$5897,$A$1:$A$721,'MASTER TT'!$N$1:$N$5897)</f>
        <v>0</v>
      </c>
      <c r="S342" s="381">
        <f>SUMIF('MASTER TT'!$I$1:$I$5897,$A$1:$A$721,'MASTER TT'!$Q$1:$Q$5897)</f>
        <v>0</v>
      </c>
      <c r="T342" s="381">
        <f>SUMIF('MASTER TT'!$I$1:$I$5897,$A$1:$A$721,'MASTER TT'!$S$1:$S$5897)</f>
        <v>0</v>
      </c>
      <c r="U342" s="381">
        <f>SUMIF('MASTER TT'!$I$1:$I$5897,$A$1:$A$721,'MASTER TT'!$R$1:$R$5897)</f>
        <v>0</v>
      </c>
      <c r="V342" s="381">
        <f>SUMIF('MASTER TT'!$I$1:$I$5897,$A$1:$A$721,'MASTER TT'!$T$1:$T$5897)</f>
        <v>0</v>
      </c>
      <c r="W342" s="381">
        <f>SUMIF('MASTER TT'!$I$1:$I$5897,$A$1:$A$721,'MASTER TT'!$U$1:$U$5897)</f>
        <v>0</v>
      </c>
      <c r="X342" s="381">
        <f>SUMIF('MASTER TT'!$I$1:$I$5897,$A$1:$A$721,'MASTER TT'!$W$1:$W$5897)</f>
        <v>0</v>
      </c>
      <c r="Y342" s="381">
        <f>SUMIF('MASTER TT'!$I$1:$I$5897,$A$1:$A$721,'MASTER TT'!$X$1:$X$5897)</f>
        <v>0</v>
      </c>
      <c r="Z342" s="381">
        <f>SUMIF('MASTER TT'!$I$1:$I$5897,$A$1:$A$721,'MASTER TT'!$Y$1:$Y$5897)</f>
        <v>0</v>
      </c>
      <c r="AA342" s="381">
        <f>SUMIF('MASTER TT'!$I$1:$I$5897,$A$1:$A$721,'MASTER TT'!$Z$1:$Z$5897)</f>
        <v>0</v>
      </c>
      <c r="AB342" s="381">
        <f>SUMIF('MASTER TT'!$I$1:$I$5905,$A$1:$A$721,'MASTER TT'!$V$1:$V$5905)</f>
        <v>0</v>
      </c>
      <c r="AC342" s="381">
        <f>SUMIF('MASTER TT'!$I$1:$I$5905,$A$1:$A$721,'MASTER TT'!$AB$1:$AB$5905)</f>
        <v>0</v>
      </c>
      <c r="AD342" s="381">
        <f>SUMIF('MASTER TT'!$I$1:$I$5905,$A$1:$A$721,'MASTER TT'!$P$1:$P$5905)</f>
        <v>0</v>
      </c>
      <c r="AE342" s="381">
        <f t="shared" si="2"/>
        <v>0</v>
      </c>
      <c r="AF342" s="382" t="e">
        <f t="shared" si="19"/>
        <v>#REF!</v>
      </c>
      <c r="AG342" s="383"/>
    </row>
    <row r="343" spans="1:33" ht="14.25" customHeight="1">
      <c r="A343" s="374" t="s">
        <v>3402</v>
      </c>
      <c r="B343" s="375" t="str">
        <f>VLOOKUP($A$2:$A$1749,'ENTER STAFF #S HERE'!$A$1:$B$5073,2,FALSE)</f>
        <v>C1388</v>
      </c>
      <c r="C343" s="374" t="s">
        <v>6586</v>
      </c>
      <c r="D343" s="374" t="s">
        <v>6591</v>
      </c>
      <c r="E343" s="388"/>
      <c r="F343" s="388"/>
      <c r="G343" s="374" t="s">
        <v>5663</v>
      </c>
      <c r="H343" s="377">
        <f t="shared" si="0"/>
        <v>48</v>
      </c>
      <c r="I343" s="378" t="e">
        <f>SUMIFS('MASTER TT'!$J$2:$J$11126,'MASTER TT'!$I$2:$I$1126,A343:A18719,'MASTER TT'!$L$2:$L$11126,"&gt;0",'MASTER TT'!$AM$2:$AM$11126,"JAN-APRIL 2026")</f>
        <v>#VALUE!</v>
      </c>
      <c r="J343" s="378">
        <f>SUMIFS('MASTER TT'!$J$2:$J$11126,'MASTER TT'!$I$2:$I$11126,A343:A10383,'MASTER TT'!$L$2:$L$11126,"&gt;0",'MASTER TT'!$AM$2:$AM$11126,"MAY-AUG 2025")</f>
        <v>0</v>
      </c>
      <c r="K343" s="378">
        <f>SUMIFS('MASTER TT'!$J$2:$J$11126,'MASTER TT'!$I$2:$I$11126,A343:A10383,'MASTER TT'!$L$2:$L$11126,"&gt;0",'MASTER TT'!$AM$2:$AM$11126,"SEP-DEC 2025")</f>
        <v>0</v>
      </c>
      <c r="L343" s="378" t="e">
        <f t="shared" si="1"/>
        <v>#VALUE!</v>
      </c>
      <c r="M343" s="379">
        <f>SUMIFS('MASTER TT'!$J$2:$J$1126,'MASTER TT'!$I$2:$I$1126,A343:A10385,'MASTER TT'!$L$2:$L$1126,"&gt;0",'MASTER TT'!$AM$2:$AM$1126,"JAN-APRIL 2025",'MASTER TT'!$AC$2:$AC$1126,"SOT")</f>
        <v>0</v>
      </c>
      <c r="N343" s="379">
        <f>SUMIFS('MASTER TT'!$J$2:$J$1126,'MASTER TT'!$I$2:$I$1126,A343:A10385,'MASTER TT'!$L$2:$L$1126,"&gt;0",'MASTER TT'!$AM$2:$AM$1126,"JAN-APRIL 2025",'MASTER TT'!$AC$2:$AC$1126,"SOB")</f>
        <v>0</v>
      </c>
      <c r="O343" s="379">
        <f>SUMIFS('MASTER TT'!$J$2:$J$1126,'MASTER TT'!$I$2:$I$1126,A343:A10385,'MASTER TT'!$L$2:$L$1126,"&gt;0",'MASTER TT'!$AM$2:$AM$1126,"JAN-APRIL 2025",'MASTER TT'!$AC$2:$AC$1126,"SEASS")</f>
        <v>0</v>
      </c>
      <c r="P343" s="379">
        <f>SUMIFS('MASTER TT'!$J$2:$J$1126,'MASTER TT'!$I$2:$I$1126,A343:A10385,'MASTER TT'!$L$2:$L$1126,"&gt;0",'MASTER TT'!$AM$2:$AM$1126,"JAN-APRIL 2025",'MASTER TT'!$AC$2:$AC$1126,"PTTI")</f>
        <v>0</v>
      </c>
      <c r="Q343" s="381">
        <f>SUMIF('MASTER TT'!$I$1:$I$5897,$A$1:$A$721,'MASTER TT'!$O$1:$O$5897)</f>
        <v>0</v>
      </c>
      <c r="R343" s="381">
        <f>SUMIF('MASTER TT'!$I$1:$I$5897,$A$1:$A$721,'MASTER TT'!$N$1:$N$5897)</f>
        <v>0</v>
      </c>
      <c r="S343" s="381">
        <f>SUMIF('MASTER TT'!$I$1:$I$5897,$A$1:$A$721,'MASTER TT'!$Q$1:$Q$5897)</f>
        <v>0</v>
      </c>
      <c r="T343" s="381">
        <f>SUMIF('MASTER TT'!$I$1:$I$5897,$A$1:$A$721,'MASTER TT'!$S$1:$S$5897)</f>
        <v>0</v>
      </c>
      <c r="U343" s="381">
        <f>SUMIF('MASTER TT'!$I$1:$I$5897,$A$1:$A$721,'MASTER TT'!$R$1:$R$5897)</f>
        <v>0</v>
      </c>
      <c r="V343" s="381">
        <f>SUMIF('MASTER TT'!$I$1:$I$5897,$A$1:$A$721,'MASTER TT'!$T$1:$T$5897)</f>
        <v>0</v>
      </c>
      <c r="W343" s="381">
        <f>SUMIF('MASTER TT'!$I$1:$I$5897,$A$1:$A$721,'MASTER TT'!$U$1:$U$5897)</f>
        <v>0</v>
      </c>
      <c r="X343" s="381">
        <f>SUMIF('MASTER TT'!$I$1:$I$5897,$A$1:$A$721,'MASTER TT'!$W$1:$W$5897)</f>
        <v>0</v>
      </c>
      <c r="Y343" s="381">
        <f>SUMIF('MASTER TT'!$I$1:$I$5897,$A$1:$A$721,'MASTER TT'!$X$1:$X$5897)</f>
        <v>0</v>
      </c>
      <c r="Z343" s="381">
        <f>SUMIF('MASTER TT'!$I$1:$I$5897,$A$1:$A$721,'MASTER TT'!$Y$1:$Y$5897)</f>
        <v>0</v>
      </c>
      <c r="AA343" s="381">
        <f>SUMIF('MASTER TT'!$I$1:$I$5897,$A$1:$A$721,'MASTER TT'!$Z$1:$Z$5897)</f>
        <v>0</v>
      </c>
      <c r="AB343" s="381">
        <f>SUMIF('MASTER TT'!$I$1:$I$5905,$A$1:$A$721,'MASTER TT'!$V$1:$V$5905)</f>
        <v>0</v>
      </c>
      <c r="AC343" s="381">
        <f>SUMIF('MASTER TT'!$I$1:$I$5905,$A$1:$A$721,'MASTER TT'!$AB$1:$AB$5905)</f>
        <v>0</v>
      </c>
      <c r="AD343" s="381">
        <f>SUMIF('MASTER TT'!$I$1:$I$5905,$A$1:$A$721,'MASTER TT'!$P$1:$P$5905)</f>
        <v>0</v>
      </c>
      <c r="AE343" s="381">
        <f t="shared" si="2"/>
        <v>0</v>
      </c>
      <c r="AF343" s="382" t="e">
        <f t="shared" si="19"/>
        <v>#REF!</v>
      </c>
      <c r="AG343" s="383"/>
    </row>
    <row r="344" spans="1:33" ht="14.25" customHeight="1">
      <c r="A344" s="374" t="s">
        <v>4418</v>
      </c>
      <c r="B344" s="375" t="str">
        <f>VLOOKUP($A$2:$A$1749,'ENTER STAFF #S HERE'!$A$1:$B$5073,2,FALSE)</f>
        <v>C1444</v>
      </c>
      <c r="C344" s="374" t="s">
        <v>6583</v>
      </c>
      <c r="D344" s="374" t="s">
        <v>460</v>
      </c>
      <c r="E344" s="388"/>
      <c r="F344" s="388"/>
      <c r="G344" s="374" t="s">
        <v>6585</v>
      </c>
      <c r="H344" s="377">
        <f t="shared" si="0"/>
        <v>90</v>
      </c>
      <c r="I344" s="378" t="e">
        <f>SUMIFS('MASTER TT'!$J$2:$J$11126,'MASTER TT'!$I$2:$I$1126,A344:A18720,'MASTER TT'!$L$2:$L$11126,"&gt;0",'MASTER TT'!$AM$2:$AM$11126,"JAN-APRIL 2026")</f>
        <v>#VALUE!</v>
      </c>
      <c r="J344" s="378">
        <f>SUMIFS('MASTER TT'!$J$2:$J$11126,'MASTER TT'!$I$2:$I$11126,A344:A10384,'MASTER TT'!$L$2:$L$11126,"&gt;0",'MASTER TT'!$AM$2:$AM$11126,"MAY-AUG 2025")</f>
        <v>0</v>
      </c>
      <c r="K344" s="378">
        <f>SUMIFS('MASTER TT'!$J$2:$J$11126,'MASTER TT'!$I$2:$I$11126,A344:A10384,'MASTER TT'!$L$2:$L$11126,"&gt;0",'MASTER TT'!$AM$2:$AM$11126,"SEP-DEC 2025")</f>
        <v>0</v>
      </c>
      <c r="L344" s="378" t="e">
        <f t="shared" si="1"/>
        <v>#VALUE!</v>
      </c>
      <c r="M344" s="379">
        <f>SUMIFS('MASTER TT'!$J$2:$J$1126,'MASTER TT'!$I$2:$I$1126,A344:A10386,'MASTER TT'!$L$2:$L$1126,"&gt;0",'MASTER TT'!$AM$2:$AM$1126,"JAN-APRIL 2025",'MASTER TT'!$AC$2:$AC$1126,"SOT")</f>
        <v>0</v>
      </c>
      <c r="N344" s="379">
        <f>SUMIFS('MASTER TT'!$J$2:$J$1126,'MASTER TT'!$I$2:$I$1126,A344:A10386,'MASTER TT'!$L$2:$L$1126,"&gt;0",'MASTER TT'!$AM$2:$AM$1126,"JAN-APRIL 2025",'MASTER TT'!$AC$2:$AC$1126,"SOB")</f>
        <v>0</v>
      </c>
      <c r="O344" s="379">
        <f>SUMIFS('MASTER TT'!$J$2:$J$1126,'MASTER TT'!$I$2:$I$1126,A344:A10386,'MASTER TT'!$L$2:$L$1126,"&gt;0",'MASTER TT'!$AM$2:$AM$1126,"JAN-APRIL 2025",'MASTER TT'!$AC$2:$AC$1126,"SEASS")</f>
        <v>0</v>
      </c>
      <c r="P344" s="379">
        <f>SUMIFS('MASTER TT'!$J$2:$J$1126,'MASTER TT'!$I$2:$I$1126,A344:A10386,'MASTER TT'!$L$2:$L$1126,"&gt;0",'MASTER TT'!$AM$2:$AM$1126,"JAN-APRIL 2025",'MASTER TT'!$AC$2:$AC$1126,"PTTI")</f>
        <v>0</v>
      </c>
      <c r="Q344" s="381">
        <f>SUMIF('MASTER TT'!$I$1:$I$5897,$A$1:$A$721,'MASTER TT'!$O$1:$O$5897)</f>
        <v>0</v>
      </c>
      <c r="R344" s="381">
        <f>SUMIF('MASTER TT'!$I$1:$I$5897,$A$1:$A$721,'MASTER TT'!$N$1:$N$5897)</f>
        <v>0</v>
      </c>
      <c r="S344" s="381">
        <f>SUMIF('MASTER TT'!$I$1:$I$5897,$A$1:$A$721,'MASTER TT'!$Q$1:$Q$5897)</f>
        <v>0</v>
      </c>
      <c r="T344" s="381">
        <f>SUMIF('MASTER TT'!$I$1:$I$5897,$A$1:$A$721,'MASTER TT'!$S$1:$S$5897)</f>
        <v>0</v>
      </c>
      <c r="U344" s="381">
        <f>SUMIF('MASTER TT'!$I$1:$I$5897,$A$1:$A$721,'MASTER TT'!$R$1:$R$5897)</f>
        <v>0</v>
      </c>
      <c r="V344" s="381">
        <f>SUMIF('MASTER TT'!$I$1:$I$5897,$A$1:$A$721,'MASTER TT'!$T$1:$T$5897)</f>
        <v>0</v>
      </c>
      <c r="W344" s="381">
        <f>SUMIF('MASTER TT'!$I$1:$I$5897,$A$1:$A$721,'MASTER TT'!$U$1:$U$5897)</f>
        <v>0</v>
      </c>
      <c r="X344" s="381">
        <f>SUMIF('MASTER TT'!$I$1:$I$5897,$A$1:$A$721,'MASTER TT'!$W$1:$W$5897)</f>
        <v>0</v>
      </c>
      <c r="Y344" s="381">
        <f>SUMIF('MASTER TT'!$I$1:$I$5897,$A$1:$A$721,'MASTER TT'!$X$1:$X$5897)</f>
        <v>0</v>
      </c>
      <c r="Z344" s="381">
        <f>SUMIF('MASTER TT'!$I$1:$I$5897,$A$1:$A$721,'MASTER TT'!$Y$1:$Y$5897)</f>
        <v>0</v>
      </c>
      <c r="AA344" s="381">
        <f>SUMIF('MASTER TT'!$I$1:$I$5897,$A$1:$A$721,'MASTER TT'!$Z$1:$Z$5897)</f>
        <v>0</v>
      </c>
      <c r="AB344" s="381">
        <f>SUMIF('MASTER TT'!$I$1:$I$5905,$A$1:$A$721,'MASTER TT'!$V$1:$V$5905)</f>
        <v>0</v>
      </c>
      <c r="AC344" s="381">
        <f>SUMIF('MASTER TT'!$I$1:$I$5905,$A$1:$A$721,'MASTER TT'!$AB$1:$AB$5905)</f>
        <v>0</v>
      </c>
      <c r="AD344" s="381">
        <f>SUMIF('MASTER TT'!$I$1:$I$5905,$A$1:$A$721,'MASTER TT'!$P$1:$P$5905)</f>
        <v>0</v>
      </c>
      <c r="AE344" s="381">
        <f t="shared" si="2"/>
        <v>0</v>
      </c>
      <c r="AF344" s="382" t="e">
        <f t="shared" si="19"/>
        <v>#REF!</v>
      </c>
      <c r="AG344" s="383"/>
    </row>
    <row r="345" spans="1:33" ht="14.25" customHeight="1">
      <c r="A345" s="374" t="s">
        <v>3545</v>
      </c>
      <c r="B345" s="375" t="str">
        <f>VLOOKUP($A$2:$A$1749,'ENTER STAFF #S HERE'!$A$1:$B$5073,2,FALSE)</f>
        <v>C1705</v>
      </c>
      <c r="C345" s="374" t="s">
        <v>6586</v>
      </c>
      <c r="D345" s="384" t="s">
        <v>6591</v>
      </c>
      <c r="E345" s="387"/>
      <c r="F345" s="387"/>
      <c r="G345" s="374" t="s">
        <v>5663</v>
      </c>
      <c r="H345" s="377">
        <f t="shared" si="0"/>
        <v>48</v>
      </c>
      <c r="I345" s="378" t="e">
        <f>SUMIFS('MASTER TT'!$J$2:$J$11126,'MASTER TT'!$I$2:$I$1126,A345:A18721,'MASTER TT'!$L$2:$L$11126,"&gt;0",'MASTER TT'!$AM$2:$AM$11126,"JAN-APRIL 2026")</f>
        <v>#VALUE!</v>
      </c>
      <c r="J345" s="378">
        <f>SUMIFS('MASTER TT'!$J$2:$J$11126,'MASTER TT'!$I$2:$I$11126,A345:A10385,'MASTER TT'!$L$2:$L$11126,"&gt;0",'MASTER TT'!$AM$2:$AM$11126,"MAY-AUG 2025")</f>
        <v>0</v>
      </c>
      <c r="K345" s="378">
        <f>SUMIFS('MASTER TT'!$J$2:$J$11126,'MASTER TT'!$I$2:$I$11126,A345:A10385,'MASTER TT'!$L$2:$L$11126,"&gt;0",'MASTER TT'!$AM$2:$AM$11126,"SEP-DEC 2025")</f>
        <v>0</v>
      </c>
      <c r="L345" s="378" t="e">
        <f t="shared" si="1"/>
        <v>#VALUE!</v>
      </c>
      <c r="M345" s="379">
        <f>SUMIFS('MASTER TT'!$J$2:$J$1126,'MASTER TT'!$I$2:$I$1126,A345:A10387,'MASTER TT'!$L$2:$L$1126,"&gt;0",'MASTER TT'!$AM$2:$AM$1126,"JAN-APRIL 2025",'MASTER TT'!$AC$2:$AC$1126,"SOT")</f>
        <v>0</v>
      </c>
      <c r="N345" s="379">
        <f>SUMIFS('MASTER TT'!$J$2:$J$1126,'MASTER TT'!$I$2:$I$1126,A345:A10387,'MASTER TT'!$L$2:$L$1126,"&gt;0",'MASTER TT'!$AM$2:$AM$1126,"JAN-APRIL 2025",'MASTER TT'!$AC$2:$AC$1126,"SOB")</f>
        <v>0</v>
      </c>
      <c r="O345" s="379">
        <f>SUMIFS('MASTER TT'!$J$2:$J$1126,'MASTER TT'!$I$2:$I$1126,A345:A10387,'MASTER TT'!$L$2:$L$1126,"&gt;0",'MASTER TT'!$AM$2:$AM$1126,"JAN-APRIL 2025",'MASTER TT'!$AC$2:$AC$1126,"SEASS")</f>
        <v>0</v>
      </c>
      <c r="P345" s="379">
        <f>SUMIFS('MASTER TT'!$J$2:$J$1126,'MASTER TT'!$I$2:$I$1126,A345:A10387,'MASTER TT'!$L$2:$L$1126,"&gt;0",'MASTER TT'!$AM$2:$AM$1126,"JAN-APRIL 2025",'MASTER TT'!$AC$2:$AC$1126,"PTTI")</f>
        <v>0</v>
      </c>
      <c r="Q345" s="381">
        <f>SUMIF('MASTER TT'!$I$1:$I$5897,$A$1:$A$721,'MASTER TT'!$O$1:$O$5897)</f>
        <v>0</v>
      </c>
      <c r="R345" s="381">
        <f>SUMIF('MASTER TT'!$I$1:$I$5897,$A$1:$A$721,'MASTER TT'!$N$1:$N$5897)</f>
        <v>0</v>
      </c>
      <c r="S345" s="381">
        <f>SUMIF('MASTER TT'!$I$1:$I$5897,$A$1:$A$721,'MASTER TT'!$Q$1:$Q$5897)</f>
        <v>0</v>
      </c>
      <c r="T345" s="381">
        <f>SUMIF('MASTER TT'!$I$1:$I$5897,$A$1:$A$721,'MASTER TT'!$S$1:$S$5897)</f>
        <v>0</v>
      </c>
      <c r="U345" s="381">
        <f>SUMIF('MASTER TT'!$I$1:$I$5897,$A$1:$A$721,'MASTER TT'!$R$1:$R$5897)</f>
        <v>0</v>
      </c>
      <c r="V345" s="381">
        <f>SUMIF('MASTER TT'!$I$1:$I$5897,$A$1:$A$721,'MASTER TT'!$T$1:$T$5897)</f>
        <v>0</v>
      </c>
      <c r="W345" s="381">
        <f>SUMIF('MASTER TT'!$I$1:$I$5897,$A$1:$A$721,'MASTER TT'!$U$1:$U$5897)</f>
        <v>0</v>
      </c>
      <c r="X345" s="381">
        <f>SUMIF('MASTER TT'!$I$1:$I$5897,$A$1:$A$721,'MASTER TT'!$W$1:$W$5897)</f>
        <v>0</v>
      </c>
      <c r="Y345" s="381">
        <f>SUMIF('MASTER TT'!$I$1:$I$5897,$A$1:$A$721,'MASTER TT'!$X$1:$X$5897)</f>
        <v>0</v>
      </c>
      <c r="Z345" s="381">
        <f>SUMIF('MASTER TT'!$I$1:$I$5897,$A$1:$A$721,'MASTER TT'!$Y$1:$Y$5897)</f>
        <v>0</v>
      </c>
      <c r="AA345" s="381">
        <f>SUMIF('MASTER TT'!$I$1:$I$5897,$A$1:$A$721,'MASTER TT'!$Z$1:$Z$5897)</f>
        <v>0</v>
      </c>
      <c r="AB345" s="381">
        <f>SUMIF('MASTER TT'!$I$1:$I$5905,$A$1:$A$721,'MASTER TT'!$V$1:$V$5905)</f>
        <v>0</v>
      </c>
      <c r="AC345" s="381">
        <f>SUMIF('MASTER TT'!$I$1:$I$5905,$A$1:$A$721,'MASTER TT'!$AB$1:$AB$5905)</f>
        <v>0</v>
      </c>
      <c r="AD345" s="381">
        <f>SUMIF('MASTER TT'!$I$1:$I$5905,$A$1:$A$721,'MASTER TT'!$P$1:$P$5905)</f>
        <v>0</v>
      </c>
      <c r="AE345" s="381">
        <f t="shared" si="2"/>
        <v>0</v>
      </c>
      <c r="AF345" s="382" t="e">
        <f t="shared" si="19"/>
        <v>#REF!</v>
      </c>
      <c r="AG345" s="383"/>
    </row>
    <row r="346" spans="1:33" ht="14.25" customHeight="1">
      <c r="A346" s="374" t="s">
        <v>6660</v>
      </c>
      <c r="B346" s="375" t="e">
        <f>VLOOKUP($A$2:$A$1749,'ENTER STAFF #S HERE'!$A$1:$B$5073,2,FALSE)</f>
        <v>#N/A</v>
      </c>
      <c r="C346" s="374" t="s">
        <v>6586</v>
      </c>
      <c r="D346" s="374" t="s">
        <v>6587</v>
      </c>
      <c r="E346" s="384" t="s">
        <v>5680</v>
      </c>
      <c r="F346" s="384" t="s">
        <v>6589</v>
      </c>
      <c r="G346" s="374" t="s">
        <v>5663</v>
      </c>
      <c r="H346" s="377">
        <f t="shared" si="0"/>
        <v>48</v>
      </c>
      <c r="I346" s="378" t="e">
        <f>SUMIFS('MASTER TT'!$J$2:$J$11126,'MASTER TT'!$I$2:$I$1126,A346:A18722,'MASTER TT'!$L$2:$L$11126,"&gt;0",'MASTER TT'!$AM$2:$AM$11126,"JAN-APRIL 2026")</f>
        <v>#VALUE!</v>
      </c>
      <c r="J346" s="378">
        <f>SUMIFS('MASTER TT'!$J$2:$J$11126,'MASTER TT'!$I$2:$I$11126,A346:A10386,'MASTER TT'!$L$2:$L$11126,"&gt;0",'MASTER TT'!$AM$2:$AM$11126,"MAY-AUG 2025")</f>
        <v>0</v>
      </c>
      <c r="K346" s="378">
        <f>SUMIFS('MASTER TT'!$J$2:$J$11126,'MASTER TT'!$I$2:$I$11126,A346:A10386,'MASTER TT'!$L$2:$L$11126,"&gt;0",'MASTER TT'!$AM$2:$AM$11126,"SEP-DEC 2025")</f>
        <v>0</v>
      </c>
      <c r="L346" s="378" t="e">
        <f t="shared" si="1"/>
        <v>#VALUE!</v>
      </c>
      <c r="M346" s="379">
        <f>SUMIFS('MASTER TT'!$J$2:$J$1126,'MASTER TT'!$I$2:$I$1126,A346:A10388,'MASTER TT'!$L$2:$L$1126,"&gt;0",'MASTER TT'!$AM$2:$AM$1126,"JAN-APRIL 2025",'MASTER TT'!$AC$2:$AC$1126,"SOT")</f>
        <v>0</v>
      </c>
      <c r="N346" s="379">
        <f>SUMIFS('MASTER TT'!$J$2:$J$1126,'MASTER TT'!$I$2:$I$1126,A346:A10388,'MASTER TT'!$L$2:$L$1126,"&gt;0",'MASTER TT'!$AM$2:$AM$1126,"JAN-APRIL 2025",'MASTER TT'!$AC$2:$AC$1126,"SOB")</f>
        <v>0</v>
      </c>
      <c r="O346" s="379">
        <f>SUMIFS('MASTER TT'!$J$2:$J$1126,'MASTER TT'!$I$2:$I$1126,A346:A10388,'MASTER TT'!$L$2:$L$1126,"&gt;0",'MASTER TT'!$AM$2:$AM$1126,"JAN-APRIL 2025",'MASTER TT'!$AC$2:$AC$1126,"SEASS")</f>
        <v>0</v>
      </c>
      <c r="P346" s="379">
        <f>SUMIFS('MASTER TT'!$J$2:$J$1126,'MASTER TT'!$I$2:$I$1126,A346:A10388,'MASTER TT'!$L$2:$L$1126,"&gt;0",'MASTER TT'!$AM$2:$AM$1126,"JAN-APRIL 2025",'MASTER TT'!$AC$2:$AC$1126,"PTTI")</f>
        <v>0</v>
      </c>
      <c r="Q346" s="381">
        <f>SUMIF('MASTER TT'!$I$1:$I$5897,$A$1:$A$721,'MASTER TT'!$O$1:$O$5897)</f>
        <v>0</v>
      </c>
      <c r="R346" s="381">
        <f>SUMIF('MASTER TT'!$I$1:$I$5897,$A$1:$A$721,'MASTER TT'!$N$1:$N$5897)</f>
        <v>0</v>
      </c>
      <c r="S346" s="381">
        <f>SUMIF('MASTER TT'!$I$1:$I$5897,$A$1:$A$721,'MASTER TT'!$Q$1:$Q$5897)</f>
        <v>0</v>
      </c>
      <c r="T346" s="381">
        <f>SUMIF('MASTER TT'!$I$1:$I$5897,$A$1:$A$721,'MASTER TT'!$S$1:$S$5897)</f>
        <v>0</v>
      </c>
      <c r="U346" s="381">
        <f>SUMIF('MASTER TT'!$I$1:$I$5897,$A$1:$A$721,'MASTER TT'!$R$1:$R$5897)</f>
        <v>0</v>
      </c>
      <c r="V346" s="381">
        <f>SUMIF('MASTER TT'!$I$1:$I$5897,$A$1:$A$721,'MASTER TT'!$T$1:$T$5897)</f>
        <v>0</v>
      </c>
      <c r="W346" s="381">
        <f>SUMIF('MASTER TT'!$I$1:$I$5897,$A$1:$A$721,'MASTER TT'!$U$1:$U$5897)</f>
        <v>0</v>
      </c>
      <c r="X346" s="381">
        <f>SUMIF('MASTER TT'!$I$1:$I$5897,$A$1:$A$721,'MASTER TT'!$W$1:$W$5897)</f>
        <v>0</v>
      </c>
      <c r="Y346" s="381">
        <f>SUMIF('MASTER TT'!$I$1:$I$5897,$A$1:$A$721,'MASTER TT'!$X$1:$X$5897)</f>
        <v>0</v>
      </c>
      <c r="Z346" s="381">
        <f>SUMIF('MASTER TT'!$I$1:$I$5897,$A$1:$A$721,'MASTER TT'!$Y$1:$Y$5897)</f>
        <v>0</v>
      </c>
      <c r="AA346" s="381">
        <f>SUMIF('MASTER TT'!$I$1:$I$5897,$A$1:$A$721,'MASTER TT'!$Z$1:$Z$5897)</f>
        <v>0</v>
      </c>
      <c r="AB346" s="381">
        <f>SUMIF('MASTER TT'!$I$1:$I$5905,$A$1:$A$721,'MASTER TT'!$V$1:$V$5905)</f>
        <v>0</v>
      </c>
      <c r="AC346" s="381">
        <f>SUMIF('MASTER TT'!$I$1:$I$5905,$A$1:$A$721,'MASTER TT'!$AB$1:$AB$5905)</f>
        <v>0</v>
      </c>
      <c r="AD346" s="381">
        <f>SUMIF('MASTER TT'!$I$1:$I$5905,$A$1:$A$721,'MASTER TT'!$P$1:$P$5905)</f>
        <v>0</v>
      </c>
      <c r="AE346" s="381">
        <f t="shared" si="2"/>
        <v>0</v>
      </c>
      <c r="AF346" s="382"/>
      <c r="AG346" s="383"/>
    </row>
    <row r="347" spans="1:33" ht="14.25" customHeight="1">
      <c r="A347" s="374" t="s">
        <v>4087</v>
      </c>
      <c r="B347" s="375">
        <f>VLOOKUP($A$2:$A$1749,'ENTER STAFF #S HERE'!$A$1:$B$5073,2,FALSE)</f>
        <v>325</v>
      </c>
      <c r="C347" s="374" t="s">
        <v>6583</v>
      </c>
      <c r="D347" s="374" t="s">
        <v>460</v>
      </c>
      <c r="E347" s="388"/>
      <c r="F347" s="388"/>
      <c r="G347" s="374" t="s">
        <v>6629</v>
      </c>
      <c r="H347" s="377">
        <f t="shared" si="0"/>
        <v>106</v>
      </c>
      <c r="I347" s="378" t="e">
        <f>SUMIFS('MASTER TT'!$J$2:$J$11126,'MASTER TT'!$I$2:$I$1126,A347:A18723,'MASTER TT'!$L$2:$L$11126,"&gt;0",'MASTER TT'!$AM$2:$AM$11126,"JAN-APRIL 2026")</f>
        <v>#VALUE!</v>
      </c>
      <c r="J347" s="378">
        <f>SUMIFS('MASTER TT'!$J$2:$J$11126,'MASTER TT'!$I$2:$I$11126,A347:A10387,'MASTER TT'!$L$2:$L$11126,"&gt;0",'MASTER TT'!$AM$2:$AM$11126,"MAY-AUG 2025")</f>
        <v>0</v>
      </c>
      <c r="K347" s="378">
        <f>SUMIFS('MASTER TT'!$J$2:$J$11126,'MASTER TT'!$I$2:$I$11126,A347:A10387,'MASTER TT'!$L$2:$L$11126,"&gt;0",'MASTER TT'!$AM$2:$AM$11126,"SEP-DEC 2025")</f>
        <v>0</v>
      </c>
      <c r="L347" s="378" t="e">
        <f t="shared" si="1"/>
        <v>#VALUE!</v>
      </c>
      <c r="M347" s="379">
        <f>SUMIFS('MASTER TT'!$J$2:$J$1126,'MASTER TT'!$I$2:$I$1126,A347:A10389,'MASTER TT'!$L$2:$L$1126,"&gt;0",'MASTER TT'!$AM$2:$AM$1126,"JAN-APRIL 2025",'MASTER TT'!$AC$2:$AC$1126,"SOT")</f>
        <v>0</v>
      </c>
      <c r="N347" s="379">
        <f>SUMIFS('MASTER TT'!$J$2:$J$1126,'MASTER TT'!$I$2:$I$1126,A347:A10389,'MASTER TT'!$L$2:$L$1126,"&gt;0",'MASTER TT'!$AM$2:$AM$1126,"JAN-APRIL 2025",'MASTER TT'!$AC$2:$AC$1126,"SOB")</f>
        <v>0</v>
      </c>
      <c r="O347" s="379">
        <f>SUMIFS('MASTER TT'!$J$2:$J$1126,'MASTER TT'!$I$2:$I$1126,A347:A10389,'MASTER TT'!$L$2:$L$1126,"&gt;0",'MASTER TT'!$AM$2:$AM$1126,"JAN-APRIL 2025",'MASTER TT'!$AC$2:$AC$1126,"SEASS")</f>
        <v>0</v>
      </c>
      <c r="P347" s="379">
        <f>SUMIFS('MASTER TT'!$J$2:$J$1126,'MASTER TT'!$I$2:$I$1126,A347:A10389,'MASTER TT'!$L$2:$L$1126,"&gt;0",'MASTER TT'!$AM$2:$AM$1126,"JAN-APRIL 2025",'MASTER TT'!$AC$2:$AC$1126,"PTTI")</f>
        <v>0</v>
      </c>
      <c r="Q347" s="381">
        <f>SUMIF('MASTER TT'!$I$1:$I$5897,$A$1:$A$721,'MASTER TT'!$O$1:$O$5897)</f>
        <v>0</v>
      </c>
      <c r="R347" s="381">
        <f>SUMIF('MASTER TT'!$I$1:$I$5897,$A$1:$A$721,'MASTER TT'!$N$1:$N$5897)</f>
        <v>0</v>
      </c>
      <c r="S347" s="381">
        <f>SUMIF('MASTER TT'!$I$1:$I$5897,$A$1:$A$721,'MASTER TT'!$Q$1:$Q$5897)</f>
        <v>0</v>
      </c>
      <c r="T347" s="381">
        <f>SUMIF('MASTER TT'!$I$1:$I$5897,$A$1:$A$721,'MASTER TT'!$S$1:$S$5897)</f>
        <v>0</v>
      </c>
      <c r="U347" s="381">
        <f>SUMIF('MASTER TT'!$I$1:$I$5897,$A$1:$A$721,'MASTER TT'!$R$1:$R$5897)</f>
        <v>0</v>
      </c>
      <c r="V347" s="381">
        <f>SUMIF('MASTER TT'!$I$1:$I$5897,$A$1:$A$721,'MASTER TT'!$T$1:$T$5897)</f>
        <v>0</v>
      </c>
      <c r="W347" s="381">
        <f>SUMIF('MASTER TT'!$I$1:$I$5897,$A$1:$A$721,'MASTER TT'!$U$1:$U$5897)</f>
        <v>0</v>
      </c>
      <c r="X347" s="381">
        <f>SUMIF('MASTER TT'!$I$1:$I$5897,$A$1:$A$721,'MASTER TT'!$W$1:$W$5897)</f>
        <v>0</v>
      </c>
      <c r="Y347" s="381">
        <f>SUMIF('MASTER TT'!$I$1:$I$5897,$A$1:$A$721,'MASTER TT'!$X$1:$X$5897)</f>
        <v>0</v>
      </c>
      <c r="Z347" s="381">
        <f>SUMIF('MASTER TT'!$I$1:$I$5897,$A$1:$A$721,'MASTER TT'!$Y$1:$Y$5897)</f>
        <v>0</v>
      </c>
      <c r="AA347" s="381">
        <f>SUMIF('MASTER TT'!$I$1:$I$5897,$A$1:$A$721,'MASTER TT'!$Z$1:$Z$5897)</f>
        <v>0</v>
      </c>
      <c r="AB347" s="381">
        <f>SUMIF('MASTER TT'!$I$1:$I$5905,$A$1:$A$721,'MASTER TT'!$V$1:$V$5905)</f>
        <v>0</v>
      </c>
      <c r="AC347" s="381">
        <f>SUMIF('MASTER TT'!$I$1:$I$5905,$A$1:$A$721,'MASTER TT'!$AB$1:$AB$5905)</f>
        <v>0</v>
      </c>
      <c r="AD347" s="381">
        <f>SUMIF('MASTER TT'!$I$1:$I$5905,$A$1:$A$721,'MASTER TT'!$P$1:$P$5905)</f>
        <v>0</v>
      </c>
      <c r="AE347" s="381">
        <f t="shared" si="2"/>
        <v>0</v>
      </c>
      <c r="AF347" s="382" t="e">
        <f t="shared" ref="AF347:AF384" si="20">#REF!-SUM(Q347:AD347)</f>
        <v>#REF!</v>
      </c>
      <c r="AG347" s="383"/>
    </row>
    <row r="348" spans="1:33" ht="14.25" customHeight="1">
      <c r="A348" s="374" t="s">
        <v>3559</v>
      </c>
      <c r="B348" s="375" t="str">
        <f>VLOOKUP($A$2:$A$1749,'ENTER STAFF #S HERE'!$A$1:$B$5073,2,FALSE)</f>
        <v>C1707</v>
      </c>
      <c r="C348" s="374" t="s">
        <v>6586</v>
      </c>
      <c r="D348" s="384" t="s">
        <v>6591</v>
      </c>
      <c r="E348" s="387"/>
      <c r="F348" s="387"/>
      <c r="G348" s="374" t="s">
        <v>5663</v>
      </c>
      <c r="H348" s="377">
        <f t="shared" si="0"/>
        <v>48</v>
      </c>
      <c r="I348" s="378" t="e">
        <f>SUMIFS('MASTER TT'!$J$2:$J$11126,'MASTER TT'!$I$2:$I$1126,A348:A18724,'MASTER TT'!$L$2:$L$11126,"&gt;0",'MASTER TT'!$AM$2:$AM$11126,"JAN-APRIL 2026")</f>
        <v>#VALUE!</v>
      </c>
      <c r="J348" s="378">
        <f>SUMIFS('MASTER TT'!$J$2:$J$11126,'MASTER TT'!$I$2:$I$11126,A348:A10388,'MASTER TT'!$L$2:$L$11126,"&gt;0",'MASTER TT'!$AM$2:$AM$11126,"MAY-AUG 2025")</f>
        <v>0</v>
      </c>
      <c r="K348" s="378">
        <f>SUMIFS('MASTER TT'!$J$2:$J$11126,'MASTER TT'!$I$2:$I$11126,A348:A10388,'MASTER TT'!$L$2:$L$11126,"&gt;0",'MASTER TT'!$AM$2:$AM$11126,"SEP-DEC 2025")</f>
        <v>0</v>
      </c>
      <c r="L348" s="378" t="e">
        <f t="shared" si="1"/>
        <v>#VALUE!</v>
      </c>
      <c r="M348" s="379">
        <f>SUMIFS('MASTER TT'!$J$2:$J$1126,'MASTER TT'!$I$2:$I$1126,A348:A10390,'MASTER TT'!$L$2:$L$1126,"&gt;0",'MASTER TT'!$AM$2:$AM$1126,"JAN-APRIL 2025",'MASTER TT'!$AC$2:$AC$1126,"SOT")</f>
        <v>0</v>
      </c>
      <c r="N348" s="379">
        <f>SUMIFS('MASTER TT'!$J$2:$J$1126,'MASTER TT'!$I$2:$I$1126,A348:A10390,'MASTER TT'!$L$2:$L$1126,"&gt;0",'MASTER TT'!$AM$2:$AM$1126,"JAN-APRIL 2025",'MASTER TT'!$AC$2:$AC$1126,"SOB")</f>
        <v>0</v>
      </c>
      <c r="O348" s="379">
        <f>SUMIFS('MASTER TT'!$J$2:$J$1126,'MASTER TT'!$I$2:$I$1126,A348:A10390,'MASTER TT'!$L$2:$L$1126,"&gt;0",'MASTER TT'!$AM$2:$AM$1126,"JAN-APRIL 2025",'MASTER TT'!$AC$2:$AC$1126,"SEASS")</f>
        <v>0</v>
      </c>
      <c r="P348" s="379">
        <f>SUMIFS('MASTER TT'!$J$2:$J$1126,'MASTER TT'!$I$2:$I$1126,A348:A10390,'MASTER TT'!$L$2:$L$1126,"&gt;0",'MASTER TT'!$AM$2:$AM$1126,"JAN-APRIL 2025",'MASTER TT'!$AC$2:$AC$1126,"PTTI")</f>
        <v>0</v>
      </c>
      <c r="Q348" s="381">
        <f>SUMIF('MASTER TT'!$I$1:$I$5897,$A$1:$A$721,'MASTER TT'!$O$1:$O$5897)</f>
        <v>0</v>
      </c>
      <c r="R348" s="381">
        <f>SUMIF('MASTER TT'!$I$1:$I$5897,$A$1:$A$721,'MASTER TT'!$N$1:$N$5897)</f>
        <v>0</v>
      </c>
      <c r="S348" s="381">
        <f>SUMIF('MASTER TT'!$I$1:$I$5897,$A$1:$A$721,'MASTER TT'!$Q$1:$Q$5897)</f>
        <v>0</v>
      </c>
      <c r="T348" s="381">
        <f>SUMIF('MASTER TT'!$I$1:$I$5897,$A$1:$A$721,'MASTER TT'!$S$1:$S$5897)</f>
        <v>0</v>
      </c>
      <c r="U348" s="381">
        <f>SUMIF('MASTER TT'!$I$1:$I$5897,$A$1:$A$721,'MASTER TT'!$R$1:$R$5897)</f>
        <v>0</v>
      </c>
      <c r="V348" s="381">
        <f>SUMIF('MASTER TT'!$I$1:$I$5897,$A$1:$A$721,'MASTER TT'!$T$1:$T$5897)</f>
        <v>0</v>
      </c>
      <c r="W348" s="381">
        <f>SUMIF('MASTER TT'!$I$1:$I$5897,$A$1:$A$721,'MASTER TT'!$U$1:$U$5897)</f>
        <v>0</v>
      </c>
      <c r="X348" s="381">
        <f>SUMIF('MASTER TT'!$I$1:$I$5897,$A$1:$A$721,'MASTER TT'!$W$1:$W$5897)</f>
        <v>0</v>
      </c>
      <c r="Y348" s="381">
        <f>SUMIF('MASTER TT'!$I$1:$I$5897,$A$1:$A$721,'MASTER TT'!$X$1:$X$5897)</f>
        <v>0</v>
      </c>
      <c r="Z348" s="381">
        <f>SUMIF('MASTER TT'!$I$1:$I$5897,$A$1:$A$721,'MASTER TT'!$Y$1:$Y$5897)</f>
        <v>0</v>
      </c>
      <c r="AA348" s="381">
        <f>SUMIF('MASTER TT'!$I$1:$I$5897,$A$1:$A$721,'MASTER TT'!$Z$1:$Z$5897)</f>
        <v>0</v>
      </c>
      <c r="AB348" s="381">
        <f>SUMIF('MASTER TT'!$I$1:$I$5905,$A$1:$A$721,'MASTER TT'!$V$1:$V$5905)</f>
        <v>0</v>
      </c>
      <c r="AC348" s="381">
        <f>SUMIF('MASTER TT'!$I$1:$I$5905,$A$1:$A$721,'MASTER TT'!$AB$1:$AB$5905)</f>
        <v>0</v>
      </c>
      <c r="AD348" s="381">
        <f>SUMIF('MASTER TT'!$I$1:$I$5905,$A$1:$A$721,'MASTER TT'!$P$1:$P$5905)</f>
        <v>0</v>
      </c>
      <c r="AE348" s="381">
        <f t="shared" si="2"/>
        <v>0</v>
      </c>
      <c r="AF348" s="382" t="e">
        <f t="shared" si="20"/>
        <v>#REF!</v>
      </c>
      <c r="AG348" s="383"/>
    </row>
    <row r="349" spans="1:33" ht="14.25" customHeight="1">
      <c r="A349" s="374" t="s">
        <v>3867</v>
      </c>
      <c r="B349" s="375" t="str">
        <f>VLOOKUP($A$2:$A$1749,'ENTER STAFF #S HERE'!$A$1:$B$5073,2,FALSE)</f>
        <v>C1726</v>
      </c>
      <c r="C349" s="374" t="s">
        <v>6586</v>
      </c>
      <c r="D349" s="374" t="s">
        <v>6587</v>
      </c>
      <c r="E349" s="374" t="s">
        <v>6594</v>
      </c>
      <c r="F349" s="374" t="s">
        <v>6630</v>
      </c>
      <c r="G349" s="374" t="s">
        <v>5663</v>
      </c>
      <c r="H349" s="377">
        <f t="shared" si="0"/>
        <v>48</v>
      </c>
      <c r="I349" s="378" t="e">
        <f>SUMIFS('MASTER TT'!$J$2:$J$11126,'MASTER TT'!$I$2:$I$1126,A349:A18725,'MASTER TT'!$L$2:$L$11126,"&gt;0",'MASTER TT'!$AM$2:$AM$11126,"JAN-APRIL 2026")</f>
        <v>#VALUE!</v>
      </c>
      <c r="J349" s="378">
        <f>SUMIFS('MASTER TT'!$J$2:$J$11126,'MASTER TT'!$I$2:$I$11126,A349:A10389,'MASTER TT'!$L$2:$L$11126,"&gt;0",'MASTER TT'!$AM$2:$AM$11126,"MAY-AUG 2025")</f>
        <v>0</v>
      </c>
      <c r="K349" s="378">
        <f>SUMIFS('MASTER TT'!$J$2:$J$11126,'MASTER TT'!$I$2:$I$11126,A349:A10389,'MASTER TT'!$L$2:$L$11126,"&gt;0",'MASTER TT'!$AM$2:$AM$11126,"SEP-DEC 2025")</f>
        <v>0</v>
      </c>
      <c r="L349" s="378" t="e">
        <f t="shared" si="1"/>
        <v>#VALUE!</v>
      </c>
      <c r="M349" s="379">
        <f>SUMIFS('MASTER TT'!$J$2:$J$1126,'MASTER TT'!$I$2:$I$1126,A349:A10391,'MASTER TT'!$L$2:$L$1126,"&gt;0",'MASTER TT'!$AM$2:$AM$1126,"JAN-APRIL 2025",'MASTER TT'!$AC$2:$AC$1126,"SOT")</f>
        <v>0</v>
      </c>
      <c r="N349" s="379">
        <f>SUMIFS('MASTER TT'!$J$2:$J$1126,'MASTER TT'!$I$2:$I$1126,A349:A10391,'MASTER TT'!$L$2:$L$1126,"&gt;0",'MASTER TT'!$AM$2:$AM$1126,"JAN-APRIL 2025",'MASTER TT'!$AC$2:$AC$1126,"SOB")</f>
        <v>0</v>
      </c>
      <c r="O349" s="379">
        <f>SUMIFS('MASTER TT'!$J$2:$J$1126,'MASTER TT'!$I$2:$I$1126,A349:A10391,'MASTER TT'!$L$2:$L$1126,"&gt;0",'MASTER TT'!$AM$2:$AM$1126,"JAN-APRIL 2025",'MASTER TT'!$AC$2:$AC$1126,"SEASS")</f>
        <v>0</v>
      </c>
      <c r="P349" s="379">
        <f>SUMIFS('MASTER TT'!$J$2:$J$1126,'MASTER TT'!$I$2:$I$1126,A349:A10391,'MASTER TT'!$L$2:$L$1126,"&gt;0",'MASTER TT'!$AM$2:$AM$1126,"JAN-APRIL 2025",'MASTER TT'!$AC$2:$AC$1126,"PTTI")</f>
        <v>0</v>
      </c>
      <c r="Q349" s="381">
        <f>SUMIF('MASTER TT'!$I$1:$I$5897,$A$1:$A$721,'MASTER TT'!$O$1:$O$5897)</f>
        <v>0</v>
      </c>
      <c r="R349" s="381">
        <f>SUMIF('MASTER TT'!$I$1:$I$5897,$A$1:$A$721,'MASTER TT'!$N$1:$N$5897)</f>
        <v>0</v>
      </c>
      <c r="S349" s="381">
        <f>SUMIF('MASTER TT'!$I$1:$I$5897,$A$1:$A$721,'MASTER TT'!$Q$1:$Q$5897)</f>
        <v>0</v>
      </c>
      <c r="T349" s="381">
        <f>SUMIF('MASTER TT'!$I$1:$I$5897,$A$1:$A$721,'MASTER TT'!$S$1:$S$5897)</f>
        <v>0</v>
      </c>
      <c r="U349" s="381">
        <f>SUMIF('MASTER TT'!$I$1:$I$5897,$A$1:$A$721,'MASTER TT'!$R$1:$R$5897)</f>
        <v>0</v>
      </c>
      <c r="V349" s="381">
        <f>SUMIF('MASTER TT'!$I$1:$I$5897,$A$1:$A$721,'MASTER TT'!$T$1:$T$5897)</f>
        <v>0</v>
      </c>
      <c r="W349" s="381">
        <f>SUMIF('MASTER TT'!$I$1:$I$5897,$A$1:$A$721,'MASTER TT'!$U$1:$U$5897)</f>
        <v>0</v>
      </c>
      <c r="X349" s="381">
        <f>SUMIF('MASTER TT'!$I$1:$I$5897,$A$1:$A$721,'MASTER TT'!$W$1:$W$5897)</f>
        <v>0</v>
      </c>
      <c r="Y349" s="381">
        <f>SUMIF('MASTER TT'!$I$1:$I$5897,$A$1:$A$721,'MASTER TT'!$X$1:$X$5897)</f>
        <v>0</v>
      </c>
      <c r="Z349" s="381">
        <f>SUMIF('MASTER TT'!$I$1:$I$5897,$A$1:$A$721,'MASTER TT'!$Y$1:$Y$5897)</f>
        <v>0</v>
      </c>
      <c r="AA349" s="381">
        <f>SUMIF('MASTER TT'!$I$1:$I$5897,$A$1:$A$721,'MASTER TT'!$Z$1:$Z$5897)</f>
        <v>0</v>
      </c>
      <c r="AB349" s="381">
        <f>SUMIF('MASTER TT'!$I$1:$I$5905,$A$1:$A$721,'MASTER TT'!$V$1:$V$5905)</f>
        <v>0</v>
      </c>
      <c r="AC349" s="381">
        <f>SUMIF('MASTER TT'!$I$1:$I$5905,$A$1:$A$721,'MASTER TT'!$AB$1:$AB$5905)</f>
        <v>0</v>
      </c>
      <c r="AD349" s="381">
        <f>SUMIF('MASTER TT'!$I$1:$I$5905,$A$1:$A$721,'MASTER TT'!$P$1:$P$5905)</f>
        <v>0</v>
      </c>
      <c r="AE349" s="381">
        <f t="shared" si="2"/>
        <v>0</v>
      </c>
      <c r="AF349" s="382" t="e">
        <f t="shared" si="20"/>
        <v>#REF!</v>
      </c>
      <c r="AG349" s="383"/>
    </row>
    <row r="350" spans="1:33" ht="14.25" customHeight="1">
      <c r="A350" s="374" t="s">
        <v>4419</v>
      </c>
      <c r="B350" s="375">
        <f>VLOOKUP($A$2:$A$1749,'ENTER STAFF #S HERE'!$A$1:$B$5073,2,FALSE)</f>
        <v>0</v>
      </c>
      <c r="C350" s="374" t="s">
        <v>6583</v>
      </c>
      <c r="D350" s="374" t="s">
        <v>6595</v>
      </c>
      <c r="E350" s="384" t="s">
        <v>6031</v>
      </c>
      <c r="F350" s="388"/>
      <c r="G350" s="374" t="s">
        <v>5663</v>
      </c>
      <c r="H350" s="377">
        <f t="shared" si="0"/>
        <v>48</v>
      </c>
      <c r="I350" s="378" t="e">
        <f>SUMIFS('MASTER TT'!$J$2:$J$11126,'MASTER TT'!$I$2:$I$1126,A350:A18726,'MASTER TT'!$L$2:$L$11126,"&gt;0",'MASTER TT'!$AM$2:$AM$11126,"JAN-APRIL 2026")</f>
        <v>#VALUE!</v>
      </c>
      <c r="J350" s="378">
        <f>SUMIFS('MASTER TT'!$J$2:$J$11126,'MASTER TT'!$I$2:$I$11126,A350:A10390,'MASTER TT'!$L$2:$L$11126,"&gt;0",'MASTER TT'!$AM$2:$AM$11126,"MAY-AUG 2025")</f>
        <v>0</v>
      </c>
      <c r="K350" s="378">
        <f>SUMIFS('MASTER TT'!$J$2:$J$11126,'MASTER TT'!$I$2:$I$11126,A350:A10390,'MASTER TT'!$L$2:$L$11126,"&gt;0",'MASTER TT'!$AM$2:$AM$11126,"SEP-DEC 2025")</f>
        <v>0</v>
      </c>
      <c r="L350" s="378" t="e">
        <f t="shared" si="1"/>
        <v>#VALUE!</v>
      </c>
      <c r="M350" s="379">
        <f>SUMIFS('MASTER TT'!$J$2:$J$1126,'MASTER TT'!$I$2:$I$1126,A350:A10392,'MASTER TT'!$L$2:$L$1126,"&gt;0",'MASTER TT'!$AM$2:$AM$1126,"JAN-APRIL 2025",'MASTER TT'!$AC$2:$AC$1126,"SOT")</f>
        <v>0</v>
      </c>
      <c r="N350" s="379">
        <f>SUMIFS('MASTER TT'!$J$2:$J$1126,'MASTER TT'!$I$2:$I$1126,A350:A10392,'MASTER TT'!$L$2:$L$1126,"&gt;0",'MASTER TT'!$AM$2:$AM$1126,"JAN-APRIL 2025",'MASTER TT'!$AC$2:$AC$1126,"SOB")</f>
        <v>0</v>
      </c>
      <c r="O350" s="379">
        <f>SUMIFS('MASTER TT'!$J$2:$J$1126,'MASTER TT'!$I$2:$I$1126,A350:A10392,'MASTER TT'!$L$2:$L$1126,"&gt;0",'MASTER TT'!$AM$2:$AM$1126,"JAN-APRIL 2025",'MASTER TT'!$AC$2:$AC$1126,"SEASS")</f>
        <v>0</v>
      </c>
      <c r="P350" s="379">
        <f>SUMIFS('MASTER TT'!$J$2:$J$1126,'MASTER TT'!$I$2:$I$1126,A350:A10392,'MASTER TT'!$L$2:$L$1126,"&gt;0",'MASTER TT'!$AM$2:$AM$1126,"JAN-APRIL 2025",'MASTER TT'!$AC$2:$AC$1126,"PTTI")</f>
        <v>0</v>
      </c>
      <c r="Q350" s="381">
        <f>SUMIF('MASTER TT'!$I$1:$I$5897,$A$1:$A$721,'MASTER TT'!$O$1:$O$5897)</f>
        <v>0</v>
      </c>
      <c r="R350" s="381">
        <f>SUMIF('MASTER TT'!$I$1:$I$5897,$A$1:$A$721,'MASTER TT'!$N$1:$N$5897)</f>
        <v>0</v>
      </c>
      <c r="S350" s="381">
        <f>SUMIF('MASTER TT'!$I$1:$I$5897,$A$1:$A$721,'MASTER TT'!$Q$1:$Q$5897)</f>
        <v>0</v>
      </c>
      <c r="T350" s="381">
        <f>SUMIF('MASTER TT'!$I$1:$I$5897,$A$1:$A$721,'MASTER TT'!$S$1:$S$5897)</f>
        <v>0</v>
      </c>
      <c r="U350" s="381">
        <f>SUMIF('MASTER TT'!$I$1:$I$5897,$A$1:$A$721,'MASTER TT'!$R$1:$R$5897)</f>
        <v>0</v>
      </c>
      <c r="V350" s="381">
        <f>SUMIF('MASTER TT'!$I$1:$I$5897,$A$1:$A$721,'MASTER TT'!$T$1:$T$5897)</f>
        <v>0</v>
      </c>
      <c r="W350" s="381">
        <f>SUMIF('MASTER TT'!$I$1:$I$5897,$A$1:$A$721,'MASTER TT'!$U$1:$U$5897)</f>
        <v>0</v>
      </c>
      <c r="X350" s="381">
        <f>SUMIF('MASTER TT'!$I$1:$I$5897,$A$1:$A$721,'MASTER TT'!$W$1:$W$5897)</f>
        <v>0</v>
      </c>
      <c r="Y350" s="381">
        <f>SUMIF('MASTER TT'!$I$1:$I$5897,$A$1:$A$721,'MASTER TT'!$X$1:$X$5897)</f>
        <v>0</v>
      </c>
      <c r="Z350" s="381">
        <f>SUMIF('MASTER TT'!$I$1:$I$5897,$A$1:$A$721,'MASTER TT'!$Y$1:$Y$5897)</f>
        <v>0</v>
      </c>
      <c r="AA350" s="381">
        <f>SUMIF('MASTER TT'!$I$1:$I$5897,$A$1:$A$721,'MASTER TT'!$Z$1:$Z$5897)</f>
        <v>0</v>
      </c>
      <c r="AB350" s="381">
        <f>SUMIF('MASTER TT'!$I$1:$I$5905,$A$1:$A$721,'MASTER TT'!$V$1:$V$5905)</f>
        <v>0</v>
      </c>
      <c r="AC350" s="381">
        <f>SUMIF('MASTER TT'!$I$1:$I$5905,$A$1:$A$721,'MASTER TT'!$AB$1:$AB$5905)</f>
        <v>0</v>
      </c>
      <c r="AD350" s="381">
        <f>SUMIF('MASTER TT'!$I$1:$I$5905,$A$1:$A$721,'MASTER TT'!$P$1:$P$5905)</f>
        <v>0</v>
      </c>
      <c r="AE350" s="381">
        <f t="shared" si="2"/>
        <v>0</v>
      </c>
      <c r="AF350" s="382" t="e">
        <f t="shared" si="20"/>
        <v>#REF!</v>
      </c>
      <c r="AG350" s="383"/>
    </row>
    <row r="351" spans="1:33" ht="14.25" customHeight="1">
      <c r="A351" s="374" t="s">
        <v>3503</v>
      </c>
      <c r="B351" s="375" t="str">
        <f>VLOOKUP($A$2:$A$1749,'ENTER STAFF #S HERE'!$A$1:$B$5073,2,FALSE)</f>
        <v>C1677</v>
      </c>
      <c r="C351" s="374" t="s">
        <v>6586</v>
      </c>
      <c r="D351" s="374" t="s">
        <v>6591</v>
      </c>
      <c r="E351" s="388"/>
      <c r="F351" s="388"/>
      <c r="G351" s="374" t="s">
        <v>5663</v>
      </c>
      <c r="H351" s="377">
        <f t="shared" si="0"/>
        <v>48</v>
      </c>
      <c r="I351" s="378" t="e">
        <f>SUMIFS('MASTER TT'!$J$2:$J$11126,'MASTER TT'!$I$2:$I$1126,A351:A18727,'MASTER TT'!$L$2:$L$11126,"&gt;0",'MASTER TT'!$AM$2:$AM$11126,"JAN-APRIL 2026")</f>
        <v>#VALUE!</v>
      </c>
      <c r="J351" s="378">
        <f>SUMIFS('MASTER TT'!$J$2:$J$11126,'MASTER TT'!$I$2:$I$11126,A351:A10391,'MASTER TT'!$L$2:$L$11126,"&gt;0",'MASTER TT'!$AM$2:$AM$11126,"MAY-AUG 2025")</f>
        <v>0</v>
      </c>
      <c r="K351" s="378">
        <f>SUMIFS('MASTER TT'!$J$2:$J$11126,'MASTER TT'!$I$2:$I$11126,A351:A10391,'MASTER TT'!$L$2:$L$11126,"&gt;0",'MASTER TT'!$AM$2:$AM$11126,"SEP-DEC 2025")</f>
        <v>0</v>
      </c>
      <c r="L351" s="378" t="e">
        <f t="shared" si="1"/>
        <v>#VALUE!</v>
      </c>
      <c r="M351" s="379">
        <f>SUMIFS('MASTER TT'!$J$2:$J$1126,'MASTER TT'!$I$2:$I$1126,A351:A10393,'MASTER TT'!$L$2:$L$1126,"&gt;0",'MASTER TT'!$AM$2:$AM$1126,"JAN-APRIL 2025",'MASTER TT'!$AC$2:$AC$1126,"SOT")</f>
        <v>0</v>
      </c>
      <c r="N351" s="379">
        <f>SUMIFS('MASTER TT'!$J$2:$J$1126,'MASTER TT'!$I$2:$I$1126,A351:A10393,'MASTER TT'!$L$2:$L$1126,"&gt;0",'MASTER TT'!$AM$2:$AM$1126,"JAN-APRIL 2025",'MASTER TT'!$AC$2:$AC$1126,"SOB")</f>
        <v>0</v>
      </c>
      <c r="O351" s="379">
        <f>SUMIFS('MASTER TT'!$J$2:$J$1126,'MASTER TT'!$I$2:$I$1126,A351:A10393,'MASTER TT'!$L$2:$L$1126,"&gt;0",'MASTER TT'!$AM$2:$AM$1126,"JAN-APRIL 2025",'MASTER TT'!$AC$2:$AC$1126,"SEASS")</f>
        <v>0</v>
      </c>
      <c r="P351" s="379">
        <f>SUMIFS('MASTER TT'!$J$2:$J$1126,'MASTER TT'!$I$2:$I$1126,A351:A10393,'MASTER TT'!$L$2:$L$1126,"&gt;0",'MASTER TT'!$AM$2:$AM$1126,"JAN-APRIL 2025",'MASTER TT'!$AC$2:$AC$1126,"PTTI")</f>
        <v>0</v>
      </c>
      <c r="Q351" s="381">
        <f>SUMIF('MASTER TT'!$I$1:$I$5897,$A$1:$A$721,'MASTER TT'!$O$1:$O$5897)</f>
        <v>0</v>
      </c>
      <c r="R351" s="381">
        <f>SUMIF('MASTER TT'!$I$1:$I$5897,$A$1:$A$721,'MASTER TT'!$N$1:$N$5897)</f>
        <v>0</v>
      </c>
      <c r="S351" s="381">
        <f>SUMIF('MASTER TT'!$I$1:$I$5897,$A$1:$A$721,'MASTER TT'!$Q$1:$Q$5897)</f>
        <v>0</v>
      </c>
      <c r="T351" s="381">
        <f>SUMIF('MASTER TT'!$I$1:$I$5897,$A$1:$A$721,'MASTER TT'!$S$1:$S$5897)</f>
        <v>0</v>
      </c>
      <c r="U351" s="381">
        <f>SUMIF('MASTER TT'!$I$1:$I$5897,$A$1:$A$721,'MASTER TT'!$R$1:$R$5897)</f>
        <v>0</v>
      </c>
      <c r="V351" s="381">
        <f>SUMIF('MASTER TT'!$I$1:$I$5897,$A$1:$A$721,'MASTER TT'!$T$1:$T$5897)</f>
        <v>0</v>
      </c>
      <c r="W351" s="381">
        <f>SUMIF('MASTER TT'!$I$1:$I$5897,$A$1:$A$721,'MASTER TT'!$U$1:$U$5897)</f>
        <v>0</v>
      </c>
      <c r="X351" s="381">
        <f>SUMIF('MASTER TT'!$I$1:$I$5897,$A$1:$A$721,'MASTER TT'!$W$1:$W$5897)</f>
        <v>0</v>
      </c>
      <c r="Y351" s="381">
        <f>SUMIF('MASTER TT'!$I$1:$I$5897,$A$1:$A$721,'MASTER TT'!$X$1:$X$5897)</f>
        <v>0</v>
      </c>
      <c r="Z351" s="381">
        <f>SUMIF('MASTER TT'!$I$1:$I$5897,$A$1:$A$721,'MASTER TT'!$Y$1:$Y$5897)</f>
        <v>0</v>
      </c>
      <c r="AA351" s="381">
        <f>SUMIF('MASTER TT'!$I$1:$I$5897,$A$1:$A$721,'MASTER TT'!$Z$1:$Z$5897)</f>
        <v>0</v>
      </c>
      <c r="AB351" s="381">
        <f>SUMIF('MASTER TT'!$I$1:$I$5905,$A$1:$A$721,'MASTER TT'!$V$1:$V$5905)</f>
        <v>0</v>
      </c>
      <c r="AC351" s="381">
        <f>SUMIF('MASTER TT'!$I$1:$I$5905,$A$1:$A$721,'MASTER TT'!$AB$1:$AB$5905)</f>
        <v>0</v>
      </c>
      <c r="AD351" s="381">
        <f>SUMIF('MASTER TT'!$I$1:$I$5905,$A$1:$A$721,'MASTER TT'!$P$1:$P$5905)</f>
        <v>0</v>
      </c>
      <c r="AE351" s="381">
        <f t="shared" si="2"/>
        <v>0</v>
      </c>
      <c r="AF351" s="382" t="e">
        <f t="shared" si="20"/>
        <v>#REF!</v>
      </c>
      <c r="AG351" s="383"/>
    </row>
    <row r="352" spans="1:33" ht="14.25" customHeight="1">
      <c r="A352" s="374" t="s">
        <v>5624</v>
      </c>
      <c r="B352" s="375" t="str">
        <f>VLOOKUP($A$2:$A$1749,'ENTER STAFF #S HERE'!$A$1:$B$5073,2,FALSE)</f>
        <v>C1887</v>
      </c>
      <c r="C352" s="374" t="s">
        <v>6586</v>
      </c>
      <c r="D352" s="374" t="s">
        <v>454</v>
      </c>
      <c r="E352" s="374" t="s">
        <v>5680</v>
      </c>
      <c r="F352" s="384" t="s">
        <v>6589</v>
      </c>
      <c r="G352" s="374" t="s">
        <v>5663</v>
      </c>
      <c r="H352" s="377">
        <f t="shared" si="0"/>
        <v>48</v>
      </c>
      <c r="I352" s="378" t="e">
        <f>SUMIFS('MASTER TT'!$J$2:$J$11126,'MASTER TT'!$I$2:$I$1126,A352:A18728,'MASTER TT'!$L$2:$L$11126,"&gt;0",'MASTER TT'!$AM$2:$AM$11126,"JAN-APRIL 2026")</f>
        <v>#VALUE!</v>
      </c>
      <c r="J352" s="378">
        <f>SUMIFS('MASTER TT'!$J$2:$J$11126,'MASTER TT'!$I$2:$I$11126,A352:A10392,'MASTER TT'!$L$2:$L$11126,"&gt;0",'MASTER TT'!$AM$2:$AM$11126,"MAY-AUG 2025")</f>
        <v>0</v>
      </c>
      <c r="K352" s="378">
        <f>SUMIFS('MASTER TT'!$J$2:$J$11126,'MASTER TT'!$I$2:$I$11126,A352:A10392,'MASTER TT'!$L$2:$L$11126,"&gt;0",'MASTER TT'!$AM$2:$AM$11126,"SEP-DEC 2025")</f>
        <v>0</v>
      </c>
      <c r="L352" s="378" t="e">
        <f t="shared" si="1"/>
        <v>#VALUE!</v>
      </c>
      <c r="M352" s="379">
        <f>SUMIFS('MASTER TT'!$J$2:$J$1126,'MASTER TT'!$I$2:$I$1126,A352:A10394,'MASTER TT'!$L$2:$L$1126,"&gt;0",'MASTER TT'!$AM$2:$AM$1126,"JAN-APRIL 2025",'MASTER TT'!$AC$2:$AC$1126,"SOT")</f>
        <v>0</v>
      </c>
      <c r="N352" s="379">
        <f>SUMIFS('MASTER TT'!$J$2:$J$1126,'MASTER TT'!$I$2:$I$1126,A352:A10394,'MASTER TT'!$L$2:$L$1126,"&gt;0",'MASTER TT'!$AM$2:$AM$1126,"JAN-APRIL 2025",'MASTER TT'!$AC$2:$AC$1126,"SOB")</f>
        <v>0</v>
      </c>
      <c r="O352" s="379">
        <f>SUMIFS('MASTER TT'!$J$2:$J$1126,'MASTER TT'!$I$2:$I$1126,A352:A10394,'MASTER TT'!$L$2:$L$1126,"&gt;0",'MASTER TT'!$AM$2:$AM$1126,"JAN-APRIL 2025",'MASTER TT'!$AC$2:$AC$1126,"SEASS")</f>
        <v>0</v>
      </c>
      <c r="P352" s="379">
        <f>SUMIFS('MASTER TT'!$J$2:$J$1126,'MASTER TT'!$I$2:$I$1126,A352:A10394,'MASTER TT'!$L$2:$L$1126,"&gt;0",'MASTER TT'!$AM$2:$AM$1126,"JAN-APRIL 2025",'MASTER TT'!$AC$2:$AC$1126,"PTTI")</f>
        <v>0</v>
      </c>
      <c r="Q352" s="381">
        <f>SUMIF('MASTER TT'!$I$1:$I$5897,$A$1:$A$721,'MASTER TT'!$O$1:$O$5897)</f>
        <v>0</v>
      </c>
      <c r="R352" s="381">
        <f>SUMIF('MASTER TT'!$I$1:$I$5897,$A$1:$A$721,'MASTER TT'!$N$1:$N$5897)</f>
        <v>0</v>
      </c>
      <c r="S352" s="381">
        <f>SUMIF('MASTER TT'!$I$1:$I$5897,$A$1:$A$721,'MASTER TT'!$Q$1:$Q$5897)</f>
        <v>0</v>
      </c>
      <c r="T352" s="381">
        <f>SUMIF('MASTER TT'!$I$1:$I$5897,$A$1:$A$721,'MASTER TT'!$S$1:$S$5897)</f>
        <v>0</v>
      </c>
      <c r="U352" s="381">
        <f>SUMIF('MASTER TT'!$I$1:$I$5897,$A$1:$A$721,'MASTER TT'!$R$1:$R$5897)</f>
        <v>0</v>
      </c>
      <c r="V352" s="381">
        <f>SUMIF('MASTER TT'!$I$1:$I$5897,$A$1:$A$721,'MASTER TT'!$T$1:$T$5897)</f>
        <v>0</v>
      </c>
      <c r="W352" s="381">
        <f>SUMIF('MASTER TT'!$I$1:$I$5897,$A$1:$A$721,'MASTER TT'!$U$1:$U$5897)</f>
        <v>0</v>
      </c>
      <c r="X352" s="381">
        <f>SUMIF('MASTER TT'!$I$1:$I$5897,$A$1:$A$721,'MASTER TT'!$W$1:$W$5897)</f>
        <v>0</v>
      </c>
      <c r="Y352" s="381">
        <f>SUMIF('MASTER TT'!$I$1:$I$5897,$A$1:$A$721,'MASTER TT'!$X$1:$X$5897)</f>
        <v>0</v>
      </c>
      <c r="Z352" s="381">
        <f>SUMIF('MASTER TT'!$I$1:$I$5897,$A$1:$A$721,'MASTER TT'!$Y$1:$Y$5897)</f>
        <v>0</v>
      </c>
      <c r="AA352" s="381">
        <f>SUMIF('MASTER TT'!$I$1:$I$5897,$A$1:$A$721,'MASTER TT'!$Z$1:$Z$5897)</f>
        <v>0</v>
      </c>
      <c r="AB352" s="381">
        <f>SUMIF('MASTER TT'!$I$1:$I$5905,$A$1:$A$721,'MASTER TT'!$V$1:$V$5905)</f>
        <v>0</v>
      </c>
      <c r="AC352" s="381">
        <f>SUMIF('MASTER TT'!$I$1:$I$5905,$A$1:$A$721,'MASTER TT'!$AB$1:$AB$5905)</f>
        <v>0</v>
      </c>
      <c r="AD352" s="381">
        <f>SUMIF('MASTER TT'!$I$1:$I$5905,$A$1:$A$721,'MASTER TT'!$P$1:$P$5905)</f>
        <v>0</v>
      </c>
      <c r="AE352" s="381">
        <f t="shared" si="2"/>
        <v>0</v>
      </c>
      <c r="AF352" s="382" t="e">
        <f t="shared" si="20"/>
        <v>#REF!</v>
      </c>
      <c r="AG352" s="383"/>
    </row>
    <row r="353" spans="1:33" ht="14.25" customHeight="1">
      <c r="A353" s="374" t="s">
        <v>3519</v>
      </c>
      <c r="B353" s="375" t="str">
        <f>VLOOKUP($A$2:$A$1749,'ENTER STAFF #S HERE'!$A$1:$B$5073,2,FALSE)</f>
        <v>C1659</v>
      </c>
      <c r="C353" s="384" t="s">
        <v>6586</v>
      </c>
      <c r="D353" s="384" t="s">
        <v>6591</v>
      </c>
      <c r="E353" s="388"/>
      <c r="F353" s="388"/>
      <c r="G353" s="374" t="s">
        <v>5663</v>
      </c>
      <c r="H353" s="377">
        <f t="shared" si="0"/>
        <v>48</v>
      </c>
      <c r="I353" s="378" t="e">
        <f>SUMIFS('MASTER TT'!$J$2:$J$11126,'MASTER TT'!$I$2:$I$1126,A353:A18729,'MASTER TT'!$L$2:$L$11126,"&gt;0",'MASTER TT'!$AM$2:$AM$11126,"JAN-APRIL 2026")</f>
        <v>#VALUE!</v>
      </c>
      <c r="J353" s="378">
        <f>SUMIFS('MASTER TT'!$J$2:$J$11126,'MASTER TT'!$I$2:$I$11126,A353:A10393,'MASTER TT'!$L$2:$L$11126,"&gt;0",'MASTER TT'!$AM$2:$AM$11126,"MAY-AUG 2025")</f>
        <v>0</v>
      </c>
      <c r="K353" s="378">
        <f>SUMIFS('MASTER TT'!$J$2:$J$11126,'MASTER TT'!$I$2:$I$11126,A353:A10393,'MASTER TT'!$L$2:$L$11126,"&gt;0",'MASTER TT'!$AM$2:$AM$11126,"SEP-DEC 2025")</f>
        <v>0</v>
      </c>
      <c r="L353" s="378" t="e">
        <f t="shared" si="1"/>
        <v>#VALUE!</v>
      </c>
      <c r="M353" s="379">
        <f>SUMIFS('MASTER TT'!$J$2:$J$1126,'MASTER TT'!$I$2:$I$1126,A353:A10395,'MASTER TT'!$L$2:$L$1126,"&gt;0",'MASTER TT'!$AM$2:$AM$1126,"JAN-APRIL 2025",'MASTER TT'!$AC$2:$AC$1126,"SOT")</f>
        <v>0</v>
      </c>
      <c r="N353" s="379">
        <f>SUMIFS('MASTER TT'!$J$2:$J$1126,'MASTER TT'!$I$2:$I$1126,A353:A10395,'MASTER TT'!$L$2:$L$1126,"&gt;0",'MASTER TT'!$AM$2:$AM$1126,"JAN-APRIL 2025",'MASTER TT'!$AC$2:$AC$1126,"SOB")</f>
        <v>0</v>
      </c>
      <c r="O353" s="379">
        <f>SUMIFS('MASTER TT'!$J$2:$J$1126,'MASTER TT'!$I$2:$I$1126,A353:A10395,'MASTER TT'!$L$2:$L$1126,"&gt;0",'MASTER TT'!$AM$2:$AM$1126,"JAN-APRIL 2025",'MASTER TT'!$AC$2:$AC$1126,"SEASS")</f>
        <v>0</v>
      </c>
      <c r="P353" s="379">
        <f>SUMIFS('MASTER TT'!$J$2:$J$1126,'MASTER TT'!$I$2:$I$1126,A353:A10395,'MASTER TT'!$L$2:$L$1126,"&gt;0",'MASTER TT'!$AM$2:$AM$1126,"JAN-APRIL 2025",'MASTER TT'!$AC$2:$AC$1126,"PTTI")</f>
        <v>0</v>
      </c>
      <c r="Q353" s="381">
        <f>SUMIF('MASTER TT'!$I$1:$I$5897,$A$1:$A$721,'MASTER TT'!$O$1:$O$5897)</f>
        <v>0</v>
      </c>
      <c r="R353" s="381">
        <f>SUMIF('MASTER TT'!$I$1:$I$5897,$A$1:$A$721,'MASTER TT'!$N$1:$N$5897)</f>
        <v>0</v>
      </c>
      <c r="S353" s="381">
        <f>SUMIF('MASTER TT'!$I$1:$I$5897,$A$1:$A$721,'MASTER TT'!$Q$1:$Q$5897)</f>
        <v>0</v>
      </c>
      <c r="T353" s="381">
        <f>SUMIF('MASTER TT'!$I$1:$I$5897,$A$1:$A$721,'MASTER TT'!$S$1:$S$5897)</f>
        <v>0</v>
      </c>
      <c r="U353" s="381">
        <f>SUMIF('MASTER TT'!$I$1:$I$5897,$A$1:$A$721,'MASTER TT'!$R$1:$R$5897)</f>
        <v>0</v>
      </c>
      <c r="V353" s="381">
        <f>SUMIF('MASTER TT'!$I$1:$I$5897,$A$1:$A$721,'MASTER TT'!$T$1:$T$5897)</f>
        <v>0</v>
      </c>
      <c r="W353" s="381">
        <f>SUMIF('MASTER TT'!$I$1:$I$5897,$A$1:$A$721,'MASTER TT'!$U$1:$U$5897)</f>
        <v>0</v>
      </c>
      <c r="X353" s="381">
        <f>SUMIF('MASTER TT'!$I$1:$I$5897,$A$1:$A$721,'MASTER TT'!$W$1:$W$5897)</f>
        <v>0</v>
      </c>
      <c r="Y353" s="381">
        <f>SUMIF('MASTER TT'!$I$1:$I$5897,$A$1:$A$721,'MASTER TT'!$X$1:$X$5897)</f>
        <v>0</v>
      </c>
      <c r="Z353" s="381">
        <f>SUMIF('MASTER TT'!$I$1:$I$5897,$A$1:$A$721,'MASTER TT'!$Y$1:$Y$5897)</f>
        <v>0</v>
      </c>
      <c r="AA353" s="381">
        <f>SUMIF('MASTER TT'!$I$1:$I$5897,$A$1:$A$721,'MASTER TT'!$Z$1:$Z$5897)</f>
        <v>0</v>
      </c>
      <c r="AB353" s="381">
        <f>SUMIF('MASTER TT'!$I$1:$I$5905,$A$1:$A$721,'MASTER TT'!$V$1:$V$5905)</f>
        <v>0</v>
      </c>
      <c r="AC353" s="381">
        <f>SUMIF('MASTER TT'!$I$1:$I$5905,$A$1:$A$721,'MASTER TT'!$AB$1:$AB$5905)</f>
        <v>0</v>
      </c>
      <c r="AD353" s="381">
        <f>SUMIF('MASTER TT'!$I$1:$I$5905,$A$1:$A$721,'MASTER TT'!$P$1:$P$5905)</f>
        <v>0</v>
      </c>
      <c r="AE353" s="381">
        <f t="shared" si="2"/>
        <v>0</v>
      </c>
      <c r="AF353" s="382" t="e">
        <f t="shared" si="20"/>
        <v>#REF!</v>
      </c>
      <c r="AG353" s="383"/>
    </row>
    <row r="354" spans="1:33" ht="14.25" customHeight="1">
      <c r="A354" s="374" t="s">
        <v>3869</v>
      </c>
      <c r="B354" s="375" t="str">
        <f>VLOOKUP($A$2:$A$1749,'ENTER STAFF #S HERE'!$A$1:$B$5073,2,FALSE)</f>
        <v>C1735</v>
      </c>
      <c r="C354" s="374" t="s">
        <v>6586</v>
      </c>
      <c r="D354" s="374" t="s">
        <v>6587</v>
      </c>
      <c r="E354" s="384" t="s">
        <v>5680</v>
      </c>
      <c r="F354" s="384" t="s">
        <v>6589</v>
      </c>
      <c r="G354" s="374" t="s">
        <v>5663</v>
      </c>
      <c r="H354" s="377">
        <f t="shared" si="0"/>
        <v>48</v>
      </c>
      <c r="I354" s="378" t="e">
        <f>SUMIFS('MASTER TT'!$J$2:$J$11126,'MASTER TT'!$I$2:$I$1126,A354:A18730,'MASTER TT'!$L$2:$L$11126,"&gt;0",'MASTER TT'!$AM$2:$AM$11126,"JAN-APRIL 2026")</f>
        <v>#VALUE!</v>
      </c>
      <c r="J354" s="378">
        <f>SUMIFS('MASTER TT'!$J$2:$J$11126,'MASTER TT'!$I$2:$I$11126,A354:A10394,'MASTER TT'!$L$2:$L$11126,"&gt;0",'MASTER TT'!$AM$2:$AM$11126,"MAY-AUG 2025")</f>
        <v>0</v>
      </c>
      <c r="K354" s="378">
        <f>SUMIFS('MASTER TT'!$J$2:$J$11126,'MASTER TT'!$I$2:$I$11126,A354:A10394,'MASTER TT'!$L$2:$L$11126,"&gt;0",'MASTER TT'!$AM$2:$AM$11126,"SEP-DEC 2025")</f>
        <v>0</v>
      </c>
      <c r="L354" s="378" t="e">
        <f t="shared" si="1"/>
        <v>#VALUE!</v>
      </c>
      <c r="M354" s="379">
        <f>SUMIFS('MASTER TT'!$J$2:$J$1126,'MASTER TT'!$I$2:$I$1126,A354:A10396,'MASTER TT'!$L$2:$L$1126,"&gt;0",'MASTER TT'!$AM$2:$AM$1126,"JAN-APRIL 2025",'MASTER TT'!$AC$2:$AC$1126,"SOT")</f>
        <v>0</v>
      </c>
      <c r="N354" s="379">
        <f>SUMIFS('MASTER TT'!$J$2:$J$1126,'MASTER TT'!$I$2:$I$1126,A354:A10396,'MASTER TT'!$L$2:$L$1126,"&gt;0",'MASTER TT'!$AM$2:$AM$1126,"JAN-APRIL 2025",'MASTER TT'!$AC$2:$AC$1126,"SOB")</f>
        <v>0</v>
      </c>
      <c r="O354" s="379">
        <f>SUMIFS('MASTER TT'!$J$2:$J$1126,'MASTER TT'!$I$2:$I$1126,A354:A10396,'MASTER TT'!$L$2:$L$1126,"&gt;0",'MASTER TT'!$AM$2:$AM$1126,"JAN-APRIL 2025",'MASTER TT'!$AC$2:$AC$1126,"SEASS")</f>
        <v>0</v>
      </c>
      <c r="P354" s="379">
        <f>SUMIFS('MASTER TT'!$J$2:$J$1126,'MASTER TT'!$I$2:$I$1126,A354:A10396,'MASTER TT'!$L$2:$L$1126,"&gt;0",'MASTER TT'!$AM$2:$AM$1126,"JAN-APRIL 2025",'MASTER TT'!$AC$2:$AC$1126,"PTTI")</f>
        <v>0</v>
      </c>
      <c r="Q354" s="381">
        <f>SUMIF('MASTER TT'!$I$1:$I$5897,$A$1:$A$721,'MASTER TT'!$O$1:$O$5897)</f>
        <v>0</v>
      </c>
      <c r="R354" s="381">
        <f>SUMIF('MASTER TT'!$I$1:$I$5897,$A$1:$A$721,'MASTER TT'!$N$1:$N$5897)</f>
        <v>0</v>
      </c>
      <c r="S354" s="381">
        <f>SUMIF('MASTER TT'!$I$1:$I$5897,$A$1:$A$721,'MASTER TT'!$Q$1:$Q$5897)</f>
        <v>0</v>
      </c>
      <c r="T354" s="381">
        <f>SUMIF('MASTER TT'!$I$1:$I$5897,$A$1:$A$721,'MASTER TT'!$S$1:$S$5897)</f>
        <v>0</v>
      </c>
      <c r="U354" s="381">
        <f>SUMIF('MASTER TT'!$I$1:$I$5897,$A$1:$A$721,'MASTER TT'!$R$1:$R$5897)</f>
        <v>0</v>
      </c>
      <c r="V354" s="381">
        <f>SUMIF('MASTER TT'!$I$1:$I$5897,$A$1:$A$721,'MASTER TT'!$T$1:$T$5897)</f>
        <v>0</v>
      </c>
      <c r="W354" s="381">
        <f>SUMIF('MASTER TT'!$I$1:$I$5897,$A$1:$A$721,'MASTER TT'!$U$1:$U$5897)</f>
        <v>0</v>
      </c>
      <c r="X354" s="381">
        <f>SUMIF('MASTER TT'!$I$1:$I$5897,$A$1:$A$721,'MASTER TT'!$W$1:$W$5897)</f>
        <v>0</v>
      </c>
      <c r="Y354" s="381">
        <f>SUMIF('MASTER TT'!$I$1:$I$5897,$A$1:$A$721,'MASTER TT'!$X$1:$X$5897)</f>
        <v>0</v>
      </c>
      <c r="Z354" s="381">
        <f>SUMIF('MASTER TT'!$I$1:$I$5897,$A$1:$A$721,'MASTER TT'!$Y$1:$Y$5897)</f>
        <v>0</v>
      </c>
      <c r="AA354" s="381">
        <f>SUMIF('MASTER TT'!$I$1:$I$5897,$A$1:$A$721,'MASTER TT'!$Z$1:$Z$5897)</f>
        <v>0</v>
      </c>
      <c r="AB354" s="381">
        <f>SUMIF('MASTER TT'!$I$1:$I$5905,$A$1:$A$721,'MASTER TT'!$V$1:$V$5905)</f>
        <v>0</v>
      </c>
      <c r="AC354" s="381">
        <f>SUMIF('MASTER TT'!$I$1:$I$5905,$A$1:$A$721,'MASTER TT'!$AB$1:$AB$5905)</f>
        <v>0</v>
      </c>
      <c r="AD354" s="381">
        <f>SUMIF('MASTER TT'!$I$1:$I$5905,$A$1:$A$721,'MASTER TT'!$P$1:$P$5905)</f>
        <v>0</v>
      </c>
      <c r="AE354" s="381">
        <f t="shared" si="2"/>
        <v>0</v>
      </c>
      <c r="AF354" s="382" t="e">
        <f t="shared" si="20"/>
        <v>#REF!</v>
      </c>
      <c r="AG354" s="383"/>
    </row>
    <row r="355" spans="1:33" ht="14.25" customHeight="1">
      <c r="A355" s="374" t="s">
        <v>5345</v>
      </c>
      <c r="B355" s="375" t="str">
        <f>VLOOKUP($A$2:$A$1749,'ENTER STAFF #S HERE'!$A$1:$B$5073,2,FALSE)</f>
        <v>C1850</v>
      </c>
      <c r="C355" s="374" t="s">
        <v>6583</v>
      </c>
      <c r="D355" s="374" t="s">
        <v>454</v>
      </c>
      <c r="E355" s="374" t="s">
        <v>5680</v>
      </c>
      <c r="F355" s="374" t="s">
        <v>6589</v>
      </c>
      <c r="G355" s="374" t="s">
        <v>5663</v>
      </c>
      <c r="H355" s="377">
        <f t="shared" si="0"/>
        <v>48</v>
      </c>
      <c r="I355" s="378" t="e">
        <f>SUMIFS('MASTER TT'!$J$2:$J$11126,'MASTER TT'!$I$2:$I$1126,A355:A18731,'MASTER TT'!$L$2:$L$11126,"&gt;0",'MASTER TT'!$AM$2:$AM$11126,"JAN-APRIL 2026")</f>
        <v>#VALUE!</v>
      </c>
      <c r="J355" s="378">
        <f>SUMIFS('MASTER TT'!$J$2:$J$11126,'MASTER TT'!$I$2:$I$11126,A355:A10395,'MASTER TT'!$L$2:$L$11126,"&gt;0",'MASTER TT'!$AM$2:$AM$11126,"MAY-AUG 2025")</f>
        <v>0</v>
      </c>
      <c r="K355" s="378">
        <f>SUMIFS('MASTER TT'!$J$2:$J$11126,'MASTER TT'!$I$2:$I$11126,A355:A10395,'MASTER TT'!$L$2:$L$11126,"&gt;0",'MASTER TT'!$AM$2:$AM$11126,"SEP-DEC 2025")</f>
        <v>0</v>
      </c>
      <c r="L355" s="378" t="e">
        <f t="shared" si="1"/>
        <v>#VALUE!</v>
      </c>
      <c r="M355" s="379">
        <f>SUMIFS('MASTER TT'!$J$2:$J$1126,'MASTER TT'!$I$2:$I$1126,A355:A10397,'MASTER TT'!$L$2:$L$1126,"&gt;0",'MASTER TT'!$AM$2:$AM$1126,"JAN-APRIL 2025",'MASTER TT'!$AC$2:$AC$1126,"SOT")</f>
        <v>0</v>
      </c>
      <c r="N355" s="379">
        <f>SUMIFS('MASTER TT'!$J$2:$J$1126,'MASTER TT'!$I$2:$I$1126,A355:A10397,'MASTER TT'!$L$2:$L$1126,"&gt;0",'MASTER TT'!$AM$2:$AM$1126,"JAN-APRIL 2025",'MASTER TT'!$AC$2:$AC$1126,"SOB")</f>
        <v>0</v>
      </c>
      <c r="O355" s="379">
        <f>SUMIFS('MASTER TT'!$J$2:$J$1126,'MASTER TT'!$I$2:$I$1126,A355:A10397,'MASTER TT'!$L$2:$L$1126,"&gt;0",'MASTER TT'!$AM$2:$AM$1126,"JAN-APRIL 2025",'MASTER TT'!$AC$2:$AC$1126,"SEASS")</f>
        <v>0</v>
      </c>
      <c r="P355" s="379">
        <f>SUMIFS('MASTER TT'!$J$2:$J$1126,'MASTER TT'!$I$2:$I$1126,A355:A10397,'MASTER TT'!$L$2:$L$1126,"&gt;0",'MASTER TT'!$AM$2:$AM$1126,"JAN-APRIL 2025",'MASTER TT'!$AC$2:$AC$1126,"PTTI")</f>
        <v>0</v>
      </c>
      <c r="Q355" s="381">
        <f>SUMIF('MASTER TT'!$I$1:$I$5897,$A$1:$A$721,'MASTER TT'!$O$1:$O$5897)</f>
        <v>0</v>
      </c>
      <c r="R355" s="381">
        <f>SUMIF('MASTER TT'!$I$1:$I$5897,$A$1:$A$721,'MASTER TT'!$N$1:$N$5897)</f>
        <v>0</v>
      </c>
      <c r="S355" s="381">
        <f>SUMIF('MASTER TT'!$I$1:$I$5897,$A$1:$A$721,'MASTER TT'!$Q$1:$Q$5897)</f>
        <v>0</v>
      </c>
      <c r="T355" s="381">
        <f>SUMIF('MASTER TT'!$I$1:$I$5897,$A$1:$A$721,'MASTER TT'!$S$1:$S$5897)</f>
        <v>0</v>
      </c>
      <c r="U355" s="381">
        <f>SUMIF('MASTER TT'!$I$1:$I$5897,$A$1:$A$721,'MASTER TT'!$R$1:$R$5897)</f>
        <v>1</v>
      </c>
      <c r="V355" s="381">
        <f>SUMIF('MASTER TT'!$I$1:$I$5897,$A$1:$A$721,'MASTER TT'!$T$1:$T$5897)</f>
        <v>0</v>
      </c>
      <c r="W355" s="381">
        <f>SUMIF('MASTER TT'!$I$1:$I$5897,$A$1:$A$721,'MASTER TT'!$U$1:$U$5897)</f>
        <v>0</v>
      </c>
      <c r="X355" s="381">
        <f>SUMIF('MASTER TT'!$I$1:$I$5897,$A$1:$A$721,'MASTER TT'!$W$1:$W$5897)</f>
        <v>0</v>
      </c>
      <c r="Y355" s="381">
        <f>SUMIF('MASTER TT'!$I$1:$I$5897,$A$1:$A$721,'MASTER TT'!$X$1:$X$5897)</f>
        <v>0</v>
      </c>
      <c r="Z355" s="381">
        <f>SUMIF('MASTER TT'!$I$1:$I$5897,$A$1:$A$721,'MASTER TT'!$Y$1:$Y$5897)</f>
        <v>0</v>
      </c>
      <c r="AA355" s="381">
        <f>SUMIF('MASTER TT'!$I$1:$I$5897,$A$1:$A$721,'MASTER TT'!$Z$1:$Z$5897)</f>
        <v>0</v>
      </c>
      <c r="AB355" s="381">
        <f>SUMIF('MASTER TT'!$I$1:$I$5905,$A$1:$A$721,'MASTER TT'!$V$1:$V$5905)</f>
        <v>0</v>
      </c>
      <c r="AC355" s="381">
        <f>SUMIF('MASTER TT'!$I$1:$I$5905,$A$1:$A$721,'MASTER TT'!$AB$1:$AB$5905)</f>
        <v>0</v>
      </c>
      <c r="AD355" s="381">
        <f>SUMIF('MASTER TT'!$I$1:$I$5905,$A$1:$A$721,'MASTER TT'!$P$1:$P$5905)</f>
        <v>0</v>
      </c>
      <c r="AE355" s="381">
        <f t="shared" si="2"/>
        <v>1</v>
      </c>
      <c r="AF355" s="382" t="e">
        <f t="shared" si="20"/>
        <v>#REF!</v>
      </c>
      <c r="AG355" s="383"/>
    </row>
    <row r="356" spans="1:33" ht="14.25" customHeight="1">
      <c r="A356" s="374" t="s">
        <v>3672</v>
      </c>
      <c r="B356" s="375">
        <f>VLOOKUP($A$2:$A$1749,'ENTER STAFF #S HERE'!$A$1:$B$5073,2,FALSE)</f>
        <v>95</v>
      </c>
      <c r="C356" s="374" t="s">
        <v>6586</v>
      </c>
      <c r="D356" s="374" t="s">
        <v>6591</v>
      </c>
      <c r="E356" s="388"/>
      <c r="F356" s="388"/>
      <c r="G356" s="376" t="s">
        <v>6590</v>
      </c>
      <c r="H356" s="377">
        <f t="shared" si="0"/>
        <v>28</v>
      </c>
      <c r="I356" s="378" t="e">
        <f>SUMIFS('MASTER TT'!$J$2:$J$11126,'MASTER TT'!$I$2:$I$1126,A356:A18732,'MASTER TT'!$L$2:$L$11126,"&gt;0",'MASTER TT'!$AM$2:$AM$11126,"JAN-APRIL 2026")</f>
        <v>#VALUE!</v>
      </c>
      <c r="J356" s="378">
        <f>SUMIFS('MASTER TT'!$J$2:$J$11126,'MASTER TT'!$I$2:$I$11126,A356:A10396,'MASTER TT'!$L$2:$L$11126,"&gt;0",'MASTER TT'!$AM$2:$AM$11126,"MAY-AUG 2025")</f>
        <v>0</v>
      </c>
      <c r="K356" s="378">
        <f>SUMIFS('MASTER TT'!$J$2:$J$11126,'MASTER TT'!$I$2:$I$11126,A356:A10396,'MASTER TT'!$L$2:$L$11126,"&gt;0",'MASTER TT'!$AM$2:$AM$11126,"SEP-DEC 2025")</f>
        <v>0</v>
      </c>
      <c r="L356" s="378" t="e">
        <f t="shared" si="1"/>
        <v>#VALUE!</v>
      </c>
      <c r="M356" s="379">
        <f>SUMIFS('MASTER TT'!$J$2:$J$1126,'MASTER TT'!$I$2:$I$1126,A356:A10398,'MASTER TT'!$L$2:$L$1126,"&gt;0",'MASTER TT'!$AM$2:$AM$1126,"JAN-APRIL 2025",'MASTER TT'!$AC$2:$AC$1126,"SOT")</f>
        <v>0</v>
      </c>
      <c r="N356" s="379">
        <f>SUMIFS('MASTER TT'!$J$2:$J$1126,'MASTER TT'!$I$2:$I$1126,A356:A10398,'MASTER TT'!$L$2:$L$1126,"&gt;0",'MASTER TT'!$AM$2:$AM$1126,"JAN-APRIL 2025",'MASTER TT'!$AC$2:$AC$1126,"SOB")</f>
        <v>0</v>
      </c>
      <c r="O356" s="379">
        <f>SUMIFS('MASTER TT'!$J$2:$J$1126,'MASTER TT'!$I$2:$I$1126,A356:A10398,'MASTER TT'!$L$2:$L$1126,"&gt;0",'MASTER TT'!$AM$2:$AM$1126,"JAN-APRIL 2025",'MASTER TT'!$AC$2:$AC$1126,"SEASS")</f>
        <v>0</v>
      </c>
      <c r="P356" s="379">
        <f>SUMIFS('MASTER TT'!$J$2:$J$1126,'MASTER TT'!$I$2:$I$1126,A356:A10398,'MASTER TT'!$L$2:$L$1126,"&gt;0",'MASTER TT'!$AM$2:$AM$1126,"JAN-APRIL 2025",'MASTER TT'!$AC$2:$AC$1126,"PTTI")</f>
        <v>0</v>
      </c>
      <c r="Q356" s="381">
        <f>SUMIF('MASTER TT'!$I$1:$I$5897,$A$1:$A$721,'MASTER TT'!$O$1:$O$5897)</f>
        <v>0</v>
      </c>
      <c r="R356" s="381">
        <f>SUMIF('MASTER TT'!$I$1:$I$5897,$A$1:$A$721,'MASTER TT'!$N$1:$N$5897)</f>
        <v>0</v>
      </c>
      <c r="S356" s="381">
        <f>SUMIF('MASTER TT'!$I$1:$I$5897,$A$1:$A$721,'MASTER TT'!$Q$1:$Q$5897)</f>
        <v>0</v>
      </c>
      <c r="T356" s="381">
        <f>SUMIF('MASTER TT'!$I$1:$I$5897,$A$1:$A$721,'MASTER TT'!$S$1:$S$5897)</f>
        <v>0</v>
      </c>
      <c r="U356" s="381">
        <f>SUMIF('MASTER TT'!$I$1:$I$5897,$A$1:$A$721,'MASTER TT'!$R$1:$R$5897)</f>
        <v>0</v>
      </c>
      <c r="V356" s="381">
        <f>SUMIF('MASTER TT'!$I$1:$I$5897,$A$1:$A$721,'MASTER TT'!$T$1:$T$5897)</f>
        <v>0</v>
      </c>
      <c r="W356" s="381">
        <f>SUMIF('MASTER TT'!$I$1:$I$5897,$A$1:$A$721,'MASTER TT'!$U$1:$U$5897)</f>
        <v>0</v>
      </c>
      <c r="X356" s="381">
        <f>SUMIF('MASTER TT'!$I$1:$I$5897,$A$1:$A$721,'MASTER TT'!$W$1:$W$5897)</f>
        <v>0</v>
      </c>
      <c r="Y356" s="381">
        <f>SUMIF('MASTER TT'!$I$1:$I$5897,$A$1:$A$721,'MASTER TT'!$X$1:$X$5897)</f>
        <v>0</v>
      </c>
      <c r="Z356" s="381">
        <f>SUMIF('MASTER TT'!$I$1:$I$5897,$A$1:$A$721,'MASTER TT'!$Y$1:$Y$5897)</f>
        <v>0</v>
      </c>
      <c r="AA356" s="381">
        <f>SUMIF('MASTER TT'!$I$1:$I$5897,$A$1:$A$721,'MASTER TT'!$Z$1:$Z$5897)</f>
        <v>0</v>
      </c>
      <c r="AB356" s="381">
        <f>SUMIF('MASTER TT'!$I$1:$I$5905,$A$1:$A$721,'MASTER TT'!$V$1:$V$5905)</f>
        <v>0</v>
      </c>
      <c r="AC356" s="381">
        <f>SUMIF('MASTER TT'!$I$1:$I$5905,$A$1:$A$721,'MASTER TT'!$AB$1:$AB$5905)</f>
        <v>0</v>
      </c>
      <c r="AD356" s="381">
        <f>SUMIF('MASTER TT'!$I$1:$I$5905,$A$1:$A$721,'MASTER TT'!$P$1:$P$5905)</f>
        <v>0</v>
      </c>
      <c r="AE356" s="381">
        <f t="shared" si="2"/>
        <v>0</v>
      </c>
      <c r="AF356" s="382" t="e">
        <f t="shared" si="20"/>
        <v>#REF!</v>
      </c>
      <c r="AG356" s="383"/>
    </row>
    <row r="357" spans="1:33" ht="14.25" customHeight="1">
      <c r="A357" s="374" t="s">
        <v>6661</v>
      </c>
      <c r="B357" s="375" t="e">
        <f>VLOOKUP($A$2:$A$1749,'ENTER STAFF #S HERE'!$A$1:$B$5073,2,FALSE)</f>
        <v>#N/A</v>
      </c>
      <c r="C357" s="374" t="s">
        <v>6583</v>
      </c>
      <c r="D357" s="374" t="s">
        <v>6587</v>
      </c>
      <c r="E357" s="384" t="s">
        <v>5680</v>
      </c>
      <c r="F357" s="384" t="s">
        <v>6584</v>
      </c>
      <c r="G357" s="374" t="s">
        <v>5663</v>
      </c>
      <c r="H357" s="377">
        <f t="shared" si="0"/>
        <v>48</v>
      </c>
      <c r="I357" s="378" t="e">
        <f>SUMIFS('MASTER TT'!$J$2:$J$11126,'MASTER TT'!$I$2:$I$1126,A357:A18733,'MASTER TT'!$L$2:$L$11126,"&gt;0",'MASTER TT'!$AM$2:$AM$11126,"JAN-APRIL 2026")</f>
        <v>#VALUE!</v>
      </c>
      <c r="J357" s="378">
        <f>SUMIFS('MASTER TT'!$J$2:$J$11126,'MASTER TT'!$I$2:$I$11126,A357:A10397,'MASTER TT'!$L$2:$L$11126,"&gt;0",'MASTER TT'!$AM$2:$AM$11126,"MAY-AUG 2025")</f>
        <v>0</v>
      </c>
      <c r="K357" s="378">
        <f>SUMIFS('MASTER TT'!$J$2:$J$11126,'MASTER TT'!$I$2:$I$11126,A357:A10397,'MASTER TT'!$L$2:$L$11126,"&gt;0",'MASTER TT'!$AM$2:$AM$11126,"SEP-DEC 2025")</f>
        <v>0</v>
      </c>
      <c r="L357" s="378" t="e">
        <f t="shared" si="1"/>
        <v>#VALUE!</v>
      </c>
      <c r="M357" s="379">
        <f>SUMIFS('MASTER TT'!$J$2:$J$1126,'MASTER TT'!$I$2:$I$1126,A357:A10399,'MASTER TT'!$L$2:$L$1126,"&gt;0",'MASTER TT'!$AM$2:$AM$1126,"JAN-APRIL 2025",'MASTER TT'!$AC$2:$AC$1126,"SOT")</f>
        <v>0</v>
      </c>
      <c r="N357" s="379">
        <f>SUMIFS('MASTER TT'!$J$2:$J$1126,'MASTER TT'!$I$2:$I$1126,A357:A10399,'MASTER TT'!$L$2:$L$1126,"&gt;0",'MASTER TT'!$AM$2:$AM$1126,"JAN-APRIL 2025",'MASTER TT'!$AC$2:$AC$1126,"SOB")</f>
        <v>0</v>
      </c>
      <c r="O357" s="379">
        <f>SUMIFS('MASTER TT'!$J$2:$J$1126,'MASTER TT'!$I$2:$I$1126,A357:A10399,'MASTER TT'!$L$2:$L$1126,"&gt;0",'MASTER TT'!$AM$2:$AM$1126,"JAN-APRIL 2025",'MASTER TT'!$AC$2:$AC$1126,"SEASS")</f>
        <v>0</v>
      </c>
      <c r="P357" s="379">
        <f>SUMIFS('MASTER TT'!$J$2:$J$1126,'MASTER TT'!$I$2:$I$1126,A357:A10399,'MASTER TT'!$L$2:$L$1126,"&gt;0",'MASTER TT'!$AM$2:$AM$1126,"JAN-APRIL 2025",'MASTER TT'!$AC$2:$AC$1126,"PTTI")</f>
        <v>0</v>
      </c>
      <c r="Q357" s="381">
        <f>SUMIF('MASTER TT'!$I$1:$I$5897,$A$1:$A$721,'MASTER TT'!$O$1:$O$5897)</f>
        <v>0</v>
      </c>
      <c r="R357" s="381">
        <f>SUMIF('MASTER TT'!$I$1:$I$5897,$A$1:$A$721,'MASTER TT'!$N$1:$N$5897)</f>
        <v>0</v>
      </c>
      <c r="S357" s="381">
        <f>SUMIF('MASTER TT'!$I$1:$I$5897,$A$1:$A$721,'MASTER TT'!$Q$1:$Q$5897)</f>
        <v>0</v>
      </c>
      <c r="T357" s="381">
        <f>SUMIF('MASTER TT'!$I$1:$I$5897,$A$1:$A$721,'MASTER TT'!$S$1:$S$5897)</f>
        <v>0</v>
      </c>
      <c r="U357" s="381">
        <f>SUMIF('MASTER TT'!$I$1:$I$5897,$A$1:$A$721,'MASTER TT'!$R$1:$R$5897)</f>
        <v>0</v>
      </c>
      <c r="V357" s="381">
        <f>SUMIF('MASTER TT'!$I$1:$I$5897,$A$1:$A$721,'MASTER TT'!$T$1:$T$5897)</f>
        <v>0</v>
      </c>
      <c r="W357" s="381">
        <f>SUMIF('MASTER TT'!$I$1:$I$5897,$A$1:$A$721,'MASTER TT'!$U$1:$U$5897)</f>
        <v>0</v>
      </c>
      <c r="X357" s="381">
        <f>SUMIF('MASTER TT'!$I$1:$I$5897,$A$1:$A$721,'MASTER TT'!$W$1:$W$5897)</f>
        <v>0</v>
      </c>
      <c r="Y357" s="381">
        <f>SUMIF('MASTER TT'!$I$1:$I$5897,$A$1:$A$721,'MASTER TT'!$X$1:$X$5897)</f>
        <v>0</v>
      </c>
      <c r="Z357" s="381">
        <f>SUMIF('MASTER TT'!$I$1:$I$5897,$A$1:$A$721,'MASTER TT'!$Y$1:$Y$5897)</f>
        <v>0</v>
      </c>
      <c r="AA357" s="381">
        <f>SUMIF('MASTER TT'!$I$1:$I$5897,$A$1:$A$721,'MASTER TT'!$Z$1:$Z$5897)</f>
        <v>0</v>
      </c>
      <c r="AB357" s="381">
        <f>SUMIF('MASTER TT'!$I$1:$I$5905,$A$1:$A$721,'MASTER TT'!$V$1:$V$5905)</f>
        <v>0</v>
      </c>
      <c r="AC357" s="381">
        <f>SUMIF('MASTER TT'!$I$1:$I$5905,$A$1:$A$721,'MASTER TT'!$AB$1:$AB$5905)</f>
        <v>0</v>
      </c>
      <c r="AD357" s="381">
        <f>SUMIF('MASTER TT'!$I$1:$I$5905,$A$1:$A$721,'MASTER TT'!$P$1:$P$5905)</f>
        <v>0</v>
      </c>
      <c r="AE357" s="381">
        <f t="shared" si="2"/>
        <v>0</v>
      </c>
      <c r="AF357" s="382" t="e">
        <f t="shared" si="20"/>
        <v>#REF!</v>
      </c>
      <c r="AG357" s="383"/>
    </row>
    <row r="358" spans="1:33" ht="14.25" customHeight="1">
      <c r="A358" s="374" t="s">
        <v>4299</v>
      </c>
      <c r="B358" s="375" t="str">
        <f>VLOOKUP($A$2:$A$1749,'ENTER STAFF #S HERE'!$A$1:$B$5073,2,FALSE)</f>
        <v>C1882</v>
      </c>
      <c r="C358" s="374" t="s">
        <v>6586</v>
      </c>
      <c r="D358" s="374" t="s">
        <v>6597</v>
      </c>
      <c r="E358" s="384" t="s">
        <v>6031</v>
      </c>
      <c r="F358" s="388"/>
      <c r="G358" s="374" t="s">
        <v>5663</v>
      </c>
      <c r="H358" s="377">
        <f t="shared" si="0"/>
        <v>48</v>
      </c>
      <c r="I358" s="378" t="e">
        <f>SUMIFS('MASTER TT'!$J$2:$J$11126,'MASTER TT'!$I$2:$I$1126,A358:A18734,'MASTER TT'!$L$2:$L$11126,"&gt;0",'MASTER TT'!$AM$2:$AM$11126,"JAN-APRIL 2026")</f>
        <v>#VALUE!</v>
      </c>
      <c r="J358" s="378">
        <f>SUMIFS('MASTER TT'!$J$2:$J$11126,'MASTER TT'!$I$2:$I$11126,A358:A10398,'MASTER TT'!$L$2:$L$11126,"&gt;0",'MASTER TT'!$AM$2:$AM$11126,"MAY-AUG 2025")</f>
        <v>0</v>
      </c>
      <c r="K358" s="378">
        <f>SUMIFS('MASTER TT'!$J$2:$J$11126,'MASTER TT'!$I$2:$I$11126,A358:A10398,'MASTER TT'!$L$2:$L$11126,"&gt;0",'MASTER TT'!$AM$2:$AM$11126,"SEP-DEC 2025")</f>
        <v>0</v>
      </c>
      <c r="L358" s="378" t="e">
        <f t="shared" si="1"/>
        <v>#VALUE!</v>
      </c>
      <c r="M358" s="379">
        <f>SUMIFS('MASTER TT'!$J$2:$J$1126,'MASTER TT'!$I$2:$I$1126,A358:A10400,'MASTER TT'!$L$2:$L$1126,"&gt;0",'MASTER TT'!$AM$2:$AM$1126,"JAN-APRIL 2025",'MASTER TT'!$AC$2:$AC$1126,"SOT")</f>
        <v>0</v>
      </c>
      <c r="N358" s="379">
        <f>SUMIFS('MASTER TT'!$J$2:$J$1126,'MASTER TT'!$I$2:$I$1126,A358:A10400,'MASTER TT'!$L$2:$L$1126,"&gt;0",'MASTER TT'!$AM$2:$AM$1126,"JAN-APRIL 2025",'MASTER TT'!$AC$2:$AC$1126,"SOB")</f>
        <v>0</v>
      </c>
      <c r="O358" s="379">
        <f>SUMIFS('MASTER TT'!$J$2:$J$1126,'MASTER TT'!$I$2:$I$1126,A358:A10400,'MASTER TT'!$L$2:$L$1126,"&gt;0",'MASTER TT'!$AM$2:$AM$1126,"JAN-APRIL 2025",'MASTER TT'!$AC$2:$AC$1126,"SEASS")</f>
        <v>0</v>
      </c>
      <c r="P358" s="379">
        <f>SUMIFS('MASTER TT'!$J$2:$J$1126,'MASTER TT'!$I$2:$I$1126,A358:A10400,'MASTER TT'!$L$2:$L$1126,"&gt;0",'MASTER TT'!$AM$2:$AM$1126,"JAN-APRIL 2025",'MASTER TT'!$AC$2:$AC$1126,"PTTI")</f>
        <v>0</v>
      </c>
      <c r="Q358" s="381">
        <f>SUMIF('MASTER TT'!$I$1:$I$5897,$A$1:$A$721,'MASTER TT'!$O$1:$O$5897)</f>
        <v>0</v>
      </c>
      <c r="R358" s="381">
        <f>SUMIF('MASTER TT'!$I$1:$I$5897,$A$1:$A$721,'MASTER TT'!$N$1:$N$5897)</f>
        <v>0</v>
      </c>
      <c r="S358" s="381">
        <f>SUMIF('MASTER TT'!$I$1:$I$5897,$A$1:$A$721,'MASTER TT'!$Q$1:$Q$5897)</f>
        <v>0</v>
      </c>
      <c r="T358" s="381">
        <f>SUMIF('MASTER TT'!$I$1:$I$5897,$A$1:$A$721,'MASTER TT'!$S$1:$S$5897)</f>
        <v>0</v>
      </c>
      <c r="U358" s="381">
        <f>SUMIF('MASTER TT'!$I$1:$I$5897,$A$1:$A$721,'MASTER TT'!$R$1:$R$5897)</f>
        <v>0</v>
      </c>
      <c r="V358" s="381">
        <f>SUMIF('MASTER TT'!$I$1:$I$5897,$A$1:$A$721,'MASTER TT'!$T$1:$T$5897)</f>
        <v>0</v>
      </c>
      <c r="W358" s="381">
        <f>SUMIF('MASTER TT'!$I$1:$I$5897,$A$1:$A$721,'MASTER TT'!$U$1:$U$5897)</f>
        <v>0</v>
      </c>
      <c r="X358" s="381">
        <f>SUMIF('MASTER TT'!$I$1:$I$5897,$A$1:$A$721,'MASTER TT'!$W$1:$W$5897)</f>
        <v>0</v>
      </c>
      <c r="Y358" s="381">
        <f>SUMIF('MASTER TT'!$I$1:$I$5897,$A$1:$A$721,'MASTER TT'!$X$1:$X$5897)</f>
        <v>0</v>
      </c>
      <c r="Z358" s="381">
        <f>SUMIF('MASTER TT'!$I$1:$I$5897,$A$1:$A$721,'MASTER TT'!$Y$1:$Y$5897)</f>
        <v>0</v>
      </c>
      <c r="AA358" s="381">
        <f>SUMIF('MASTER TT'!$I$1:$I$5897,$A$1:$A$721,'MASTER TT'!$Z$1:$Z$5897)</f>
        <v>0</v>
      </c>
      <c r="AB358" s="381">
        <f>SUMIF('MASTER TT'!$I$1:$I$5905,$A$1:$A$721,'MASTER TT'!$V$1:$V$5905)</f>
        <v>0</v>
      </c>
      <c r="AC358" s="381">
        <f>SUMIF('MASTER TT'!$I$1:$I$5905,$A$1:$A$721,'MASTER TT'!$AB$1:$AB$5905)</f>
        <v>0</v>
      </c>
      <c r="AD358" s="381">
        <f>SUMIF('MASTER TT'!$I$1:$I$5905,$A$1:$A$721,'MASTER TT'!$P$1:$P$5905)</f>
        <v>0</v>
      </c>
      <c r="AE358" s="381">
        <f t="shared" si="2"/>
        <v>0</v>
      </c>
      <c r="AF358" s="382" t="e">
        <f t="shared" si="20"/>
        <v>#REF!</v>
      </c>
      <c r="AG358" s="383"/>
    </row>
    <row r="359" spans="1:33" ht="14.25" customHeight="1">
      <c r="A359" s="374" t="s">
        <v>4422</v>
      </c>
      <c r="B359" s="375">
        <f>VLOOKUP($A$2:$A$1749,'ENTER STAFF #S HERE'!$A$1:$B$5073,2,FALSE)</f>
        <v>0</v>
      </c>
      <c r="C359" s="374" t="s">
        <v>6586</v>
      </c>
      <c r="D359" s="384" t="s">
        <v>6597</v>
      </c>
      <c r="E359" s="374" t="s">
        <v>6031</v>
      </c>
      <c r="F359" s="387"/>
      <c r="G359" s="374" t="s">
        <v>5663</v>
      </c>
      <c r="H359" s="377">
        <f t="shared" si="0"/>
        <v>48</v>
      </c>
      <c r="I359" s="378" t="e">
        <f>SUMIFS('MASTER TT'!$J$2:$J$11126,'MASTER TT'!$I$2:$I$1126,A359:A18735,'MASTER TT'!$L$2:$L$11126,"&gt;0",'MASTER TT'!$AM$2:$AM$11126,"JAN-APRIL 2026")</f>
        <v>#VALUE!</v>
      </c>
      <c r="J359" s="378">
        <f>SUMIFS('MASTER TT'!$J$2:$J$11126,'MASTER TT'!$I$2:$I$11126,A359:A10399,'MASTER TT'!$L$2:$L$11126,"&gt;0",'MASTER TT'!$AM$2:$AM$11126,"MAY-AUG 2025")</f>
        <v>0</v>
      </c>
      <c r="K359" s="378">
        <f>SUMIFS('MASTER TT'!$J$2:$J$11126,'MASTER TT'!$I$2:$I$11126,A359:A10399,'MASTER TT'!$L$2:$L$11126,"&gt;0",'MASTER TT'!$AM$2:$AM$11126,"SEP-DEC 2025")</f>
        <v>0</v>
      </c>
      <c r="L359" s="378" t="e">
        <f t="shared" si="1"/>
        <v>#VALUE!</v>
      </c>
      <c r="M359" s="379">
        <f>SUMIFS('MASTER TT'!$J$2:$J$1126,'MASTER TT'!$I$2:$I$1126,A359:A10401,'MASTER TT'!$L$2:$L$1126,"&gt;0",'MASTER TT'!$AM$2:$AM$1126,"JAN-APRIL 2025",'MASTER TT'!$AC$2:$AC$1126,"SOT")</f>
        <v>0</v>
      </c>
      <c r="N359" s="379">
        <f>SUMIFS('MASTER TT'!$J$2:$J$1126,'MASTER TT'!$I$2:$I$1126,A359:A10401,'MASTER TT'!$L$2:$L$1126,"&gt;0",'MASTER TT'!$AM$2:$AM$1126,"JAN-APRIL 2025",'MASTER TT'!$AC$2:$AC$1126,"SOB")</f>
        <v>0</v>
      </c>
      <c r="O359" s="379">
        <f>SUMIFS('MASTER TT'!$J$2:$J$1126,'MASTER TT'!$I$2:$I$1126,A359:A10401,'MASTER TT'!$L$2:$L$1126,"&gt;0",'MASTER TT'!$AM$2:$AM$1126,"JAN-APRIL 2025",'MASTER TT'!$AC$2:$AC$1126,"SEASS")</f>
        <v>0</v>
      </c>
      <c r="P359" s="379">
        <f>SUMIFS('MASTER TT'!$J$2:$J$1126,'MASTER TT'!$I$2:$I$1126,A359:A10401,'MASTER TT'!$L$2:$L$1126,"&gt;0",'MASTER TT'!$AM$2:$AM$1126,"JAN-APRIL 2025",'MASTER TT'!$AC$2:$AC$1126,"PTTI")</f>
        <v>0</v>
      </c>
      <c r="Q359" s="381">
        <f>SUMIF('MASTER TT'!$I$1:$I$5897,$A$1:$A$721,'MASTER TT'!$O$1:$O$5897)</f>
        <v>0</v>
      </c>
      <c r="R359" s="381">
        <f>SUMIF('MASTER TT'!$I$1:$I$5897,$A$1:$A$721,'MASTER TT'!$N$1:$N$5897)</f>
        <v>0</v>
      </c>
      <c r="S359" s="381">
        <f>SUMIF('MASTER TT'!$I$1:$I$5897,$A$1:$A$721,'MASTER TT'!$Q$1:$Q$5897)</f>
        <v>0</v>
      </c>
      <c r="T359" s="381">
        <f>SUMIF('MASTER TT'!$I$1:$I$5897,$A$1:$A$721,'MASTER TT'!$S$1:$S$5897)</f>
        <v>0</v>
      </c>
      <c r="U359" s="381">
        <f>SUMIF('MASTER TT'!$I$1:$I$5897,$A$1:$A$721,'MASTER TT'!$R$1:$R$5897)</f>
        <v>0</v>
      </c>
      <c r="V359" s="381">
        <f>SUMIF('MASTER TT'!$I$1:$I$5897,$A$1:$A$721,'MASTER TT'!$T$1:$T$5897)</f>
        <v>0</v>
      </c>
      <c r="W359" s="381">
        <f>SUMIF('MASTER TT'!$I$1:$I$5897,$A$1:$A$721,'MASTER TT'!$U$1:$U$5897)</f>
        <v>0</v>
      </c>
      <c r="X359" s="381">
        <f>SUMIF('MASTER TT'!$I$1:$I$5897,$A$1:$A$721,'MASTER TT'!$W$1:$W$5897)</f>
        <v>0</v>
      </c>
      <c r="Y359" s="381">
        <f>SUMIF('MASTER TT'!$I$1:$I$5897,$A$1:$A$721,'MASTER TT'!$X$1:$X$5897)</f>
        <v>0</v>
      </c>
      <c r="Z359" s="381">
        <f>SUMIF('MASTER TT'!$I$1:$I$5897,$A$1:$A$721,'MASTER TT'!$Y$1:$Y$5897)</f>
        <v>0</v>
      </c>
      <c r="AA359" s="381">
        <f>SUMIF('MASTER TT'!$I$1:$I$5897,$A$1:$A$721,'MASTER TT'!$Z$1:$Z$5897)</f>
        <v>0</v>
      </c>
      <c r="AB359" s="381">
        <f>SUMIF('MASTER TT'!$I$1:$I$5905,$A$1:$A$721,'MASTER TT'!$V$1:$V$5905)</f>
        <v>0</v>
      </c>
      <c r="AC359" s="381">
        <f>SUMIF('MASTER TT'!$I$1:$I$5905,$A$1:$A$721,'MASTER TT'!$AB$1:$AB$5905)</f>
        <v>0</v>
      </c>
      <c r="AD359" s="381">
        <f>SUMIF('MASTER TT'!$I$1:$I$5905,$A$1:$A$721,'MASTER TT'!$P$1:$P$5905)</f>
        <v>0</v>
      </c>
      <c r="AE359" s="381">
        <f t="shared" si="2"/>
        <v>0</v>
      </c>
      <c r="AF359" s="382" t="e">
        <f t="shared" si="20"/>
        <v>#REF!</v>
      </c>
      <c r="AG359" s="383"/>
    </row>
    <row r="360" spans="1:33" ht="14.25" customHeight="1">
      <c r="A360" s="374" t="s">
        <v>3400</v>
      </c>
      <c r="B360" s="375" t="str">
        <f>VLOOKUP($A$2:$A$1749,'ENTER STAFF #S HERE'!$A$1:$B$5073,2,FALSE)</f>
        <v>C0683</v>
      </c>
      <c r="C360" s="374" t="s">
        <v>6586</v>
      </c>
      <c r="D360" s="384" t="s">
        <v>6591</v>
      </c>
      <c r="E360" s="388"/>
      <c r="F360" s="388"/>
      <c r="G360" s="374" t="s">
        <v>5663</v>
      </c>
      <c r="H360" s="377">
        <f t="shared" si="0"/>
        <v>48</v>
      </c>
      <c r="I360" s="378" t="e">
        <f>SUMIFS('MASTER TT'!$J$2:$J$11126,'MASTER TT'!$I$2:$I$1126,A360:A18736,'MASTER TT'!$L$2:$L$11126,"&gt;0",'MASTER TT'!$AM$2:$AM$11126,"JAN-APRIL 2026")</f>
        <v>#VALUE!</v>
      </c>
      <c r="J360" s="378">
        <f>SUMIFS('MASTER TT'!$J$2:$J$11126,'MASTER TT'!$I$2:$I$11126,A360:A10400,'MASTER TT'!$L$2:$L$11126,"&gt;0",'MASTER TT'!$AM$2:$AM$11126,"MAY-AUG 2025")</f>
        <v>0</v>
      </c>
      <c r="K360" s="378">
        <f>SUMIFS('MASTER TT'!$J$2:$J$11126,'MASTER TT'!$I$2:$I$11126,A360:A10400,'MASTER TT'!$L$2:$L$11126,"&gt;0",'MASTER TT'!$AM$2:$AM$11126,"SEP-DEC 2025")</f>
        <v>0</v>
      </c>
      <c r="L360" s="378" t="e">
        <f t="shared" si="1"/>
        <v>#VALUE!</v>
      </c>
      <c r="M360" s="379">
        <f>SUMIFS('MASTER TT'!$J$2:$J$1126,'MASTER TT'!$I$2:$I$1126,A360:A10402,'MASTER TT'!$L$2:$L$1126,"&gt;0",'MASTER TT'!$AM$2:$AM$1126,"JAN-APRIL 2025",'MASTER TT'!$AC$2:$AC$1126,"SOT")</f>
        <v>0</v>
      </c>
      <c r="N360" s="379">
        <f>SUMIFS('MASTER TT'!$J$2:$J$1126,'MASTER TT'!$I$2:$I$1126,A360:A10402,'MASTER TT'!$L$2:$L$1126,"&gt;0",'MASTER TT'!$AM$2:$AM$1126,"JAN-APRIL 2025",'MASTER TT'!$AC$2:$AC$1126,"SOB")</f>
        <v>0</v>
      </c>
      <c r="O360" s="379">
        <f>SUMIFS('MASTER TT'!$J$2:$J$1126,'MASTER TT'!$I$2:$I$1126,A360:A10402,'MASTER TT'!$L$2:$L$1126,"&gt;0",'MASTER TT'!$AM$2:$AM$1126,"JAN-APRIL 2025",'MASTER TT'!$AC$2:$AC$1126,"SEASS")</f>
        <v>0</v>
      </c>
      <c r="P360" s="379">
        <f>SUMIFS('MASTER TT'!$J$2:$J$1126,'MASTER TT'!$I$2:$I$1126,A360:A10402,'MASTER TT'!$L$2:$L$1126,"&gt;0",'MASTER TT'!$AM$2:$AM$1126,"JAN-APRIL 2025",'MASTER TT'!$AC$2:$AC$1126,"PTTI")</f>
        <v>0</v>
      </c>
      <c r="Q360" s="381">
        <f>SUMIF('MASTER TT'!$I$1:$I$5897,$A$1:$A$721,'MASTER TT'!$O$1:$O$5897)</f>
        <v>0</v>
      </c>
      <c r="R360" s="381">
        <f>SUMIF('MASTER TT'!$I$1:$I$5897,$A$1:$A$721,'MASTER TT'!$N$1:$N$5897)</f>
        <v>0</v>
      </c>
      <c r="S360" s="381">
        <f>SUMIF('MASTER TT'!$I$1:$I$5897,$A$1:$A$721,'MASTER TT'!$Q$1:$Q$5897)</f>
        <v>0</v>
      </c>
      <c r="T360" s="381">
        <f>SUMIF('MASTER TT'!$I$1:$I$5897,$A$1:$A$721,'MASTER TT'!$S$1:$S$5897)</f>
        <v>0</v>
      </c>
      <c r="U360" s="381">
        <f>SUMIF('MASTER TT'!$I$1:$I$5897,$A$1:$A$721,'MASTER TT'!$R$1:$R$5897)</f>
        <v>0</v>
      </c>
      <c r="V360" s="381">
        <f>SUMIF('MASTER TT'!$I$1:$I$5897,$A$1:$A$721,'MASTER TT'!$T$1:$T$5897)</f>
        <v>0</v>
      </c>
      <c r="W360" s="381">
        <f>SUMIF('MASTER TT'!$I$1:$I$5897,$A$1:$A$721,'MASTER TT'!$U$1:$U$5897)</f>
        <v>0</v>
      </c>
      <c r="X360" s="381">
        <f>SUMIF('MASTER TT'!$I$1:$I$5897,$A$1:$A$721,'MASTER TT'!$W$1:$W$5897)</f>
        <v>0</v>
      </c>
      <c r="Y360" s="381">
        <f>SUMIF('MASTER TT'!$I$1:$I$5897,$A$1:$A$721,'MASTER TT'!$X$1:$X$5897)</f>
        <v>0</v>
      </c>
      <c r="Z360" s="381">
        <f>SUMIF('MASTER TT'!$I$1:$I$5897,$A$1:$A$721,'MASTER TT'!$Y$1:$Y$5897)</f>
        <v>0</v>
      </c>
      <c r="AA360" s="381">
        <f>SUMIF('MASTER TT'!$I$1:$I$5897,$A$1:$A$721,'MASTER TT'!$Z$1:$Z$5897)</f>
        <v>0</v>
      </c>
      <c r="AB360" s="381">
        <f>SUMIF('MASTER TT'!$I$1:$I$5905,$A$1:$A$721,'MASTER TT'!$V$1:$V$5905)</f>
        <v>0</v>
      </c>
      <c r="AC360" s="381">
        <f>SUMIF('MASTER TT'!$I$1:$I$5905,$A$1:$A$721,'MASTER TT'!$AB$1:$AB$5905)</f>
        <v>0</v>
      </c>
      <c r="AD360" s="381">
        <f>SUMIF('MASTER TT'!$I$1:$I$5905,$A$1:$A$721,'MASTER TT'!$P$1:$P$5905)</f>
        <v>0</v>
      </c>
      <c r="AE360" s="381">
        <f t="shared" si="2"/>
        <v>0</v>
      </c>
      <c r="AF360" s="382" t="e">
        <f t="shared" si="20"/>
        <v>#REF!</v>
      </c>
      <c r="AG360" s="383"/>
    </row>
    <row r="361" spans="1:33" ht="14.25" customHeight="1">
      <c r="A361" s="374" t="s">
        <v>4423</v>
      </c>
      <c r="B361" s="375">
        <f>VLOOKUP($A$2:$A$1749,'ENTER STAFF #S HERE'!$A$1:$B$5073,2,FALSE)</f>
        <v>0</v>
      </c>
      <c r="C361" s="374" t="s">
        <v>6586</v>
      </c>
      <c r="D361" s="374" t="s">
        <v>454</v>
      </c>
      <c r="E361" s="384" t="s">
        <v>5680</v>
      </c>
      <c r="F361" s="384" t="s">
        <v>6589</v>
      </c>
      <c r="G361" s="374" t="s">
        <v>5663</v>
      </c>
      <c r="H361" s="377">
        <f t="shared" si="0"/>
        <v>48</v>
      </c>
      <c r="I361" s="378" t="e">
        <f>SUMIFS('MASTER TT'!$J$2:$J$11126,'MASTER TT'!$I$2:$I$1126,A361:A18737,'MASTER TT'!$L$2:$L$11126,"&gt;0",'MASTER TT'!$AM$2:$AM$11126,"JAN-APRIL 2026")</f>
        <v>#VALUE!</v>
      </c>
      <c r="J361" s="378">
        <f>SUMIFS('MASTER TT'!$J$2:$J$11126,'MASTER TT'!$I$2:$I$11126,A361:A10401,'MASTER TT'!$L$2:$L$11126,"&gt;0",'MASTER TT'!$AM$2:$AM$11126,"MAY-AUG 2025")</f>
        <v>0</v>
      </c>
      <c r="K361" s="378">
        <f>SUMIFS('MASTER TT'!$J$2:$J$11126,'MASTER TT'!$I$2:$I$11126,A361:A10401,'MASTER TT'!$L$2:$L$11126,"&gt;0",'MASTER TT'!$AM$2:$AM$11126,"SEP-DEC 2025")</f>
        <v>0</v>
      </c>
      <c r="L361" s="378" t="e">
        <f t="shared" si="1"/>
        <v>#VALUE!</v>
      </c>
      <c r="M361" s="379">
        <f>SUMIFS('MASTER TT'!$J$2:$J$1126,'MASTER TT'!$I$2:$I$1126,A361:A10403,'MASTER TT'!$L$2:$L$1126,"&gt;0",'MASTER TT'!$AM$2:$AM$1126,"JAN-APRIL 2025",'MASTER TT'!$AC$2:$AC$1126,"SOT")</f>
        <v>0</v>
      </c>
      <c r="N361" s="379">
        <f>SUMIFS('MASTER TT'!$J$2:$J$1126,'MASTER TT'!$I$2:$I$1126,A361:A10403,'MASTER TT'!$L$2:$L$1126,"&gt;0",'MASTER TT'!$AM$2:$AM$1126,"JAN-APRIL 2025",'MASTER TT'!$AC$2:$AC$1126,"SOB")</f>
        <v>0</v>
      </c>
      <c r="O361" s="379">
        <f>SUMIFS('MASTER TT'!$J$2:$J$1126,'MASTER TT'!$I$2:$I$1126,A361:A10403,'MASTER TT'!$L$2:$L$1126,"&gt;0",'MASTER TT'!$AM$2:$AM$1126,"JAN-APRIL 2025",'MASTER TT'!$AC$2:$AC$1126,"SEASS")</f>
        <v>0</v>
      </c>
      <c r="P361" s="379">
        <f>SUMIFS('MASTER TT'!$J$2:$J$1126,'MASTER TT'!$I$2:$I$1126,A361:A10403,'MASTER TT'!$L$2:$L$1126,"&gt;0",'MASTER TT'!$AM$2:$AM$1126,"JAN-APRIL 2025",'MASTER TT'!$AC$2:$AC$1126,"PTTI")</f>
        <v>0</v>
      </c>
      <c r="Q361" s="381">
        <f>SUMIF('MASTER TT'!$I$1:$I$5897,$A$1:$A$721,'MASTER TT'!$O$1:$O$5897)</f>
        <v>0</v>
      </c>
      <c r="R361" s="381">
        <f>SUMIF('MASTER TT'!$I$1:$I$5897,$A$1:$A$721,'MASTER TT'!$N$1:$N$5897)</f>
        <v>0</v>
      </c>
      <c r="S361" s="381">
        <f>SUMIF('MASTER TT'!$I$1:$I$5897,$A$1:$A$721,'MASTER TT'!$Q$1:$Q$5897)</f>
        <v>0</v>
      </c>
      <c r="T361" s="381">
        <f>SUMIF('MASTER TT'!$I$1:$I$5897,$A$1:$A$721,'MASTER TT'!$S$1:$S$5897)</f>
        <v>0</v>
      </c>
      <c r="U361" s="381">
        <f>SUMIF('MASTER TT'!$I$1:$I$5897,$A$1:$A$721,'MASTER TT'!$R$1:$R$5897)</f>
        <v>0</v>
      </c>
      <c r="V361" s="381">
        <f>SUMIF('MASTER TT'!$I$1:$I$5897,$A$1:$A$721,'MASTER TT'!$T$1:$T$5897)</f>
        <v>0</v>
      </c>
      <c r="W361" s="381">
        <f>SUMIF('MASTER TT'!$I$1:$I$5897,$A$1:$A$721,'MASTER TT'!$U$1:$U$5897)</f>
        <v>0</v>
      </c>
      <c r="X361" s="381">
        <f>SUMIF('MASTER TT'!$I$1:$I$5897,$A$1:$A$721,'MASTER TT'!$W$1:$W$5897)</f>
        <v>0</v>
      </c>
      <c r="Y361" s="381">
        <f>SUMIF('MASTER TT'!$I$1:$I$5897,$A$1:$A$721,'MASTER TT'!$X$1:$X$5897)</f>
        <v>0</v>
      </c>
      <c r="Z361" s="381">
        <f>SUMIF('MASTER TT'!$I$1:$I$5897,$A$1:$A$721,'MASTER TT'!$Y$1:$Y$5897)</f>
        <v>0</v>
      </c>
      <c r="AA361" s="381">
        <f>SUMIF('MASTER TT'!$I$1:$I$5897,$A$1:$A$721,'MASTER TT'!$Z$1:$Z$5897)</f>
        <v>0</v>
      </c>
      <c r="AB361" s="381">
        <f>SUMIF('MASTER TT'!$I$1:$I$5905,$A$1:$A$721,'MASTER TT'!$V$1:$V$5905)</f>
        <v>0</v>
      </c>
      <c r="AC361" s="381">
        <f>SUMIF('MASTER TT'!$I$1:$I$5905,$A$1:$A$721,'MASTER TT'!$AB$1:$AB$5905)</f>
        <v>0</v>
      </c>
      <c r="AD361" s="381">
        <f>SUMIF('MASTER TT'!$I$1:$I$5905,$A$1:$A$721,'MASTER TT'!$P$1:$P$5905)</f>
        <v>0</v>
      </c>
      <c r="AE361" s="381">
        <f t="shared" si="2"/>
        <v>0</v>
      </c>
      <c r="AF361" s="382" t="e">
        <f t="shared" si="20"/>
        <v>#REF!</v>
      </c>
      <c r="AG361" s="383"/>
    </row>
    <row r="362" spans="1:33" ht="14.25" customHeight="1">
      <c r="A362" s="376" t="s">
        <v>5594</v>
      </c>
      <c r="B362" s="375" t="str">
        <f>VLOOKUP($A$2:$A$1749,'ENTER STAFF #S HERE'!$A$1:$B$5073,2,FALSE)</f>
        <v>C1972</v>
      </c>
      <c r="C362" s="374" t="s">
        <v>6586</v>
      </c>
      <c r="D362" s="374" t="s">
        <v>6591</v>
      </c>
      <c r="E362" s="374" t="s">
        <v>5640</v>
      </c>
      <c r="F362" s="374" t="s">
        <v>6662</v>
      </c>
      <c r="G362" s="374" t="s">
        <v>5663</v>
      </c>
      <c r="H362" s="377">
        <f t="shared" si="0"/>
        <v>48</v>
      </c>
      <c r="I362" s="378" t="e">
        <f>SUMIFS('MASTER TT'!$J$2:$J$11126,'MASTER TT'!$I$2:$I$1126,A362:A18738,'MASTER TT'!$L$2:$L$11126,"&gt;0",'MASTER TT'!$AM$2:$AM$11126,"JAN-APRIL 2026")</f>
        <v>#VALUE!</v>
      </c>
      <c r="J362" s="378">
        <f>SUMIFS('MASTER TT'!$J$2:$J$11126,'MASTER TT'!$I$2:$I$11126,A362:A10402,'MASTER TT'!$L$2:$L$11126,"&gt;0",'MASTER TT'!$AM$2:$AM$11126,"MAY-AUG 2025")</f>
        <v>0</v>
      </c>
      <c r="K362" s="378">
        <f>SUMIFS('MASTER TT'!$J$2:$J$11126,'MASTER TT'!$I$2:$I$11126,A362:A10402,'MASTER TT'!$L$2:$L$11126,"&gt;0",'MASTER TT'!$AM$2:$AM$11126,"SEP-DEC 2025")</f>
        <v>0</v>
      </c>
      <c r="L362" s="378" t="e">
        <f t="shared" si="1"/>
        <v>#VALUE!</v>
      </c>
      <c r="M362" s="379">
        <f>SUMIFS('MASTER TT'!$J$2:$J$1126,'MASTER TT'!$I$2:$I$1126,A362:A10404,'MASTER TT'!$L$2:$L$1126,"&gt;0",'MASTER TT'!$AM$2:$AM$1126,"JAN-APRIL 2025",'MASTER TT'!$AC$2:$AC$1126,"SOT")</f>
        <v>0</v>
      </c>
      <c r="N362" s="379">
        <f>SUMIFS('MASTER TT'!$J$2:$J$1126,'MASTER TT'!$I$2:$I$1126,A362:A10404,'MASTER TT'!$L$2:$L$1126,"&gt;0",'MASTER TT'!$AM$2:$AM$1126,"JAN-APRIL 2025",'MASTER TT'!$AC$2:$AC$1126,"SOB")</f>
        <v>0</v>
      </c>
      <c r="O362" s="379">
        <f>SUMIFS('MASTER TT'!$J$2:$J$1126,'MASTER TT'!$I$2:$I$1126,A362:A10404,'MASTER TT'!$L$2:$L$1126,"&gt;0",'MASTER TT'!$AM$2:$AM$1126,"JAN-APRIL 2025",'MASTER TT'!$AC$2:$AC$1126,"SEASS")</f>
        <v>0</v>
      </c>
      <c r="P362" s="379">
        <f>SUMIFS('MASTER TT'!$J$2:$J$1126,'MASTER TT'!$I$2:$I$1126,A362:A10404,'MASTER TT'!$L$2:$L$1126,"&gt;0",'MASTER TT'!$AM$2:$AM$1126,"JAN-APRIL 2025",'MASTER TT'!$AC$2:$AC$1126,"PTTI")</f>
        <v>0</v>
      </c>
      <c r="Q362" s="381">
        <f>SUMIF('MASTER TT'!$I$1:$I$5897,$A$1:$A$721,'MASTER TT'!$O$1:$O$5897)</f>
        <v>0</v>
      </c>
      <c r="R362" s="381">
        <f>SUMIF('MASTER TT'!$I$1:$I$5897,$A$1:$A$721,'MASTER TT'!$N$1:$N$5897)</f>
        <v>0</v>
      </c>
      <c r="S362" s="381">
        <f>SUMIF('MASTER TT'!$I$1:$I$5897,$A$1:$A$721,'MASTER TT'!$Q$1:$Q$5897)</f>
        <v>0</v>
      </c>
      <c r="T362" s="381">
        <f>SUMIF('MASTER TT'!$I$1:$I$5897,$A$1:$A$721,'MASTER TT'!$S$1:$S$5897)</f>
        <v>0</v>
      </c>
      <c r="U362" s="381">
        <f>SUMIF('MASTER TT'!$I$1:$I$5897,$A$1:$A$721,'MASTER TT'!$R$1:$R$5897)</f>
        <v>0</v>
      </c>
      <c r="V362" s="381">
        <f>SUMIF('MASTER TT'!$I$1:$I$5897,$A$1:$A$721,'MASTER TT'!$T$1:$T$5897)</f>
        <v>0</v>
      </c>
      <c r="W362" s="381">
        <f>SUMIF('MASTER TT'!$I$1:$I$5897,$A$1:$A$721,'MASTER TT'!$U$1:$U$5897)</f>
        <v>0</v>
      </c>
      <c r="X362" s="381">
        <f>SUMIF('MASTER TT'!$I$1:$I$5897,$A$1:$A$721,'MASTER TT'!$W$1:$W$5897)</f>
        <v>0</v>
      </c>
      <c r="Y362" s="381">
        <f>SUMIF('MASTER TT'!$I$1:$I$5897,$A$1:$A$721,'MASTER TT'!$X$1:$X$5897)</f>
        <v>0</v>
      </c>
      <c r="Z362" s="381">
        <f>SUMIF('MASTER TT'!$I$1:$I$5897,$A$1:$A$721,'MASTER TT'!$Y$1:$Y$5897)</f>
        <v>0</v>
      </c>
      <c r="AA362" s="381">
        <f>SUMIF('MASTER TT'!$I$1:$I$5897,$A$1:$A$721,'MASTER TT'!$Z$1:$Z$5897)</f>
        <v>0</v>
      </c>
      <c r="AB362" s="381">
        <f>SUMIF('MASTER TT'!$I$1:$I$5905,$A$1:$A$721,'MASTER TT'!$V$1:$V$5905)</f>
        <v>0</v>
      </c>
      <c r="AC362" s="381">
        <f>SUMIF('MASTER TT'!$I$1:$I$5905,$A$1:$A$721,'MASTER TT'!$AB$1:$AB$5905)</f>
        <v>0</v>
      </c>
      <c r="AD362" s="381">
        <f>SUMIF('MASTER TT'!$I$1:$I$5905,$A$1:$A$721,'MASTER TT'!$P$1:$P$5905)</f>
        <v>0</v>
      </c>
      <c r="AE362" s="381">
        <f t="shared" si="2"/>
        <v>0</v>
      </c>
      <c r="AF362" s="382" t="e">
        <f t="shared" si="20"/>
        <v>#REF!</v>
      </c>
      <c r="AG362" s="383"/>
    </row>
    <row r="363" spans="1:33" ht="14.25" customHeight="1">
      <c r="A363" s="374" t="s">
        <v>3373</v>
      </c>
      <c r="B363" s="375" t="str">
        <f>VLOOKUP($A$2:$A$1749,'ENTER STAFF #S HERE'!$A$1:$B$5073,2,FALSE)</f>
        <v>C0612</v>
      </c>
      <c r="C363" s="374" t="s">
        <v>6586</v>
      </c>
      <c r="D363" s="374" t="s">
        <v>6591</v>
      </c>
      <c r="E363" s="387"/>
      <c r="F363" s="387"/>
      <c r="G363" s="374" t="s">
        <v>63</v>
      </c>
      <c r="H363" s="377">
        <f t="shared" si="0"/>
        <v>72</v>
      </c>
      <c r="I363" s="378" t="e">
        <f>SUMIFS('MASTER TT'!$J$2:$J$11126,'MASTER TT'!$I$2:$I$1126,A363:A18739,'MASTER TT'!$L$2:$L$11126,"&gt;0",'MASTER TT'!$AM$2:$AM$11126,"JAN-APRIL 2026")</f>
        <v>#VALUE!</v>
      </c>
      <c r="J363" s="378">
        <f>SUMIFS('MASTER TT'!$J$2:$J$11126,'MASTER TT'!$I$2:$I$11126,A363:A10403,'MASTER TT'!$L$2:$L$11126,"&gt;0",'MASTER TT'!$AM$2:$AM$11126,"MAY-AUG 2025")</f>
        <v>0</v>
      </c>
      <c r="K363" s="378">
        <f>SUMIFS('MASTER TT'!$J$2:$J$11126,'MASTER TT'!$I$2:$I$11126,A363:A10403,'MASTER TT'!$L$2:$L$11126,"&gt;0",'MASTER TT'!$AM$2:$AM$11126,"SEP-DEC 2025")</f>
        <v>0</v>
      </c>
      <c r="L363" s="378" t="e">
        <f t="shared" si="1"/>
        <v>#VALUE!</v>
      </c>
      <c r="M363" s="379">
        <f>SUMIFS('MASTER TT'!$J$2:$J$1126,'MASTER TT'!$I$2:$I$1126,A363:A10405,'MASTER TT'!$L$2:$L$1126,"&gt;0",'MASTER TT'!$AM$2:$AM$1126,"JAN-APRIL 2025",'MASTER TT'!$AC$2:$AC$1126,"SOT")</f>
        <v>0</v>
      </c>
      <c r="N363" s="379">
        <f>SUMIFS('MASTER TT'!$J$2:$J$1126,'MASTER TT'!$I$2:$I$1126,A363:A10405,'MASTER TT'!$L$2:$L$1126,"&gt;0",'MASTER TT'!$AM$2:$AM$1126,"JAN-APRIL 2025",'MASTER TT'!$AC$2:$AC$1126,"SOB")</f>
        <v>0</v>
      </c>
      <c r="O363" s="379">
        <f>SUMIFS('MASTER TT'!$J$2:$J$1126,'MASTER TT'!$I$2:$I$1126,A363:A10405,'MASTER TT'!$L$2:$L$1126,"&gt;0",'MASTER TT'!$AM$2:$AM$1126,"JAN-APRIL 2025",'MASTER TT'!$AC$2:$AC$1126,"SEASS")</f>
        <v>0</v>
      </c>
      <c r="P363" s="379">
        <f>SUMIFS('MASTER TT'!$J$2:$J$1126,'MASTER TT'!$I$2:$I$1126,A363:A10405,'MASTER TT'!$L$2:$L$1126,"&gt;0",'MASTER TT'!$AM$2:$AM$1126,"JAN-APRIL 2025",'MASTER TT'!$AC$2:$AC$1126,"PTTI")</f>
        <v>0</v>
      </c>
      <c r="Q363" s="381">
        <f>SUMIF('MASTER TT'!$I$1:$I$5897,$A$1:$A$721,'MASTER TT'!$O$1:$O$5897)</f>
        <v>0</v>
      </c>
      <c r="R363" s="381">
        <f>SUMIF('MASTER TT'!$I$1:$I$5897,$A$1:$A$721,'MASTER TT'!$N$1:$N$5897)</f>
        <v>0</v>
      </c>
      <c r="S363" s="381">
        <f>SUMIF('MASTER TT'!$I$1:$I$5897,$A$1:$A$721,'MASTER TT'!$Q$1:$Q$5897)</f>
        <v>0</v>
      </c>
      <c r="T363" s="381">
        <f>SUMIF('MASTER TT'!$I$1:$I$5897,$A$1:$A$721,'MASTER TT'!$S$1:$S$5897)</f>
        <v>0</v>
      </c>
      <c r="U363" s="381">
        <f>SUMIF('MASTER TT'!$I$1:$I$5897,$A$1:$A$721,'MASTER TT'!$R$1:$R$5897)</f>
        <v>0</v>
      </c>
      <c r="V363" s="381">
        <f>SUMIF('MASTER TT'!$I$1:$I$5897,$A$1:$A$721,'MASTER TT'!$T$1:$T$5897)</f>
        <v>0</v>
      </c>
      <c r="W363" s="381">
        <f>SUMIF('MASTER TT'!$I$1:$I$5897,$A$1:$A$721,'MASTER TT'!$U$1:$U$5897)</f>
        <v>0</v>
      </c>
      <c r="X363" s="381">
        <f>SUMIF('MASTER TT'!$I$1:$I$5897,$A$1:$A$721,'MASTER TT'!$W$1:$W$5897)</f>
        <v>0</v>
      </c>
      <c r="Y363" s="381">
        <f>SUMIF('MASTER TT'!$I$1:$I$5897,$A$1:$A$721,'MASTER TT'!$X$1:$X$5897)</f>
        <v>0</v>
      </c>
      <c r="Z363" s="381">
        <f>SUMIF('MASTER TT'!$I$1:$I$5897,$A$1:$A$721,'MASTER TT'!$Y$1:$Y$5897)</f>
        <v>0</v>
      </c>
      <c r="AA363" s="381">
        <f>SUMIF('MASTER TT'!$I$1:$I$5897,$A$1:$A$721,'MASTER TT'!$Z$1:$Z$5897)</f>
        <v>0</v>
      </c>
      <c r="AB363" s="381">
        <f>SUMIF('MASTER TT'!$I$1:$I$5905,$A$1:$A$721,'MASTER TT'!$V$1:$V$5905)</f>
        <v>0</v>
      </c>
      <c r="AC363" s="381">
        <f>SUMIF('MASTER TT'!$I$1:$I$5905,$A$1:$A$721,'MASTER TT'!$AB$1:$AB$5905)</f>
        <v>0</v>
      </c>
      <c r="AD363" s="381">
        <f>SUMIF('MASTER TT'!$I$1:$I$5905,$A$1:$A$721,'MASTER TT'!$P$1:$P$5905)</f>
        <v>0</v>
      </c>
      <c r="AE363" s="381">
        <f t="shared" si="2"/>
        <v>0</v>
      </c>
      <c r="AF363" s="382" t="e">
        <f t="shared" si="20"/>
        <v>#REF!</v>
      </c>
      <c r="AG363" s="383"/>
    </row>
    <row r="364" spans="1:33" ht="14.25" customHeight="1">
      <c r="A364" s="374" t="s">
        <v>4424</v>
      </c>
      <c r="B364" s="375" t="str">
        <f>VLOOKUP($A$2:$A$1749,'ENTER STAFF #S HERE'!$A$1:$B$5073,2,FALSE)</f>
        <v>C1910</v>
      </c>
      <c r="C364" s="374" t="s">
        <v>6586</v>
      </c>
      <c r="D364" s="374" t="s">
        <v>6591</v>
      </c>
      <c r="E364" s="387"/>
      <c r="F364" s="387"/>
      <c r="G364" s="374" t="s">
        <v>5663</v>
      </c>
      <c r="H364" s="377">
        <f t="shared" si="0"/>
        <v>48</v>
      </c>
      <c r="I364" s="378" t="e">
        <f>SUMIFS('MASTER TT'!$J$2:$J$11126,'MASTER TT'!$I$2:$I$1126,A364:A18740,'MASTER TT'!$L$2:$L$11126,"&gt;0",'MASTER TT'!$AM$2:$AM$11126,"JAN-APRIL 2026")</f>
        <v>#VALUE!</v>
      </c>
      <c r="J364" s="378">
        <f>SUMIFS('MASTER TT'!$J$2:$J$11126,'MASTER TT'!$I$2:$I$11126,A364:A10404,'MASTER TT'!$L$2:$L$11126,"&gt;0",'MASTER TT'!$AM$2:$AM$11126,"MAY-AUG 2025")</f>
        <v>0</v>
      </c>
      <c r="K364" s="378">
        <f>SUMIFS('MASTER TT'!$J$2:$J$11126,'MASTER TT'!$I$2:$I$11126,A364:A10404,'MASTER TT'!$L$2:$L$11126,"&gt;0",'MASTER TT'!$AM$2:$AM$11126,"SEP-DEC 2025")</f>
        <v>0</v>
      </c>
      <c r="L364" s="378" t="e">
        <f t="shared" si="1"/>
        <v>#VALUE!</v>
      </c>
      <c r="M364" s="379">
        <f>SUMIFS('MASTER TT'!$J$2:$J$1126,'MASTER TT'!$I$2:$I$1126,A364:A10406,'MASTER TT'!$L$2:$L$1126,"&gt;0",'MASTER TT'!$AM$2:$AM$1126,"JAN-APRIL 2025",'MASTER TT'!$AC$2:$AC$1126,"SOT")</f>
        <v>0</v>
      </c>
      <c r="N364" s="379">
        <f>SUMIFS('MASTER TT'!$J$2:$J$1126,'MASTER TT'!$I$2:$I$1126,A364:A10406,'MASTER TT'!$L$2:$L$1126,"&gt;0",'MASTER TT'!$AM$2:$AM$1126,"JAN-APRIL 2025",'MASTER TT'!$AC$2:$AC$1126,"SOB")</f>
        <v>0</v>
      </c>
      <c r="O364" s="379">
        <f>SUMIFS('MASTER TT'!$J$2:$J$1126,'MASTER TT'!$I$2:$I$1126,A364:A10406,'MASTER TT'!$L$2:$L$1126,"&gt;0",'MASTER TT'!$AM$2:$AM$1126,"JAN-APRIL 2025",'MASTER TT'!$AC$2:$AC$1126,"SEASS")</f>
        <v>0</v>
      </c>
      <c r="P364" s="379">
        <f>SUMIFS('MASTER TT'!$J$2:$J$1126,'MASTER TT'!$I$2:$I$1126,A364:A10406,'MASTER TT'!$L$2:$L$1126,"&gt;0",'MASTER TT'!$AM$2:$AM$1126,"JAN-APRIL 2025",'MASTER TT'!$AC$2:$AC$1126,"PTTI")</f>
        <v>0</v>
      </c>
      <c r="Q364" s="381">
        <f>SUMIF('MASTER TT'!$I$1:$I$5897,$A$1:$A$721,'MASTER TT'!$O$1:$O$5897)</f>
        <v>0</v>
      </c>
      <c r="R364" s="381">
        <f>SUMIF('MASTER TT'!$I$1:$I$5897,$A$1:$A$721,'MASTER TT'!$N$1:$N$5897)</f>
        <v>0</v>
      </c>
      <c r="S364" s="381">
        <f>SUMIF('MASTER TT'!$I$1:$I$5897,$A$1:$A$721,'MASTER TT'!$Q$1:$Q$5897)</f>
        <v>0</v>
      </c>
      <c r="T364" s="381">
        <f>SUMIF('MASTER TT'!$I$1:$I$5897,$A$1:$A$721,'MASTER TT'!$S$1:$S$5897)</f>
        <v>0</v>
      </c>
      <c r="U364" s="381">
        <f>SUMIF('MASTER TT'!$I$1:$I$5897,$A$1:$A$721,'MASTER TT'!$R$1:$R$5897)</f>
        <v>0</v>
      </c>
      <c r="V364" s="381">
        <f>SUMIF('MASTER TT'!$I$1:$I$5897,$A$1:$A$721,'MASTER TT'!$T$1:$T$5897)</f>
        <v>0</v>
      </c>
      <c r="W364" s="381">
        <f>SUMIF('MASTER TT'!$I$1:$I$5897,$A$1:$A$721,'MASTER TT'!$U$1:$U$5897)</f>
        <v>0</v>
      </c>
      <c r="X364" s="381">
        <f>SUMIF('MASTER TT'!$I$1:$I$5897,$A$1:$A$721,'MASTER TT'!$W$1:$W$5897)</f>
        <v>0</v>
      </c>
      <c r="Y364" s="381">
        <f>SUMIF('MASTER TT'!$I$1:$I$5897,$A$1:$A$721,'MASTER TT'!$X$1:$X$5897)</f>
        <v>0</v>
      </c>
      <c r="Z364" s="381">
        <f>SUMIF('MASTER TT'!$I$1:$I$5897,$A$1:$A$721,'MASTER TT'!$Y$1:$Y$5897)</f>
        <v>0</v>
      </c>
      <c r="AA364" s="381">
        <f>SUMIF('MASTER TT'!$I$1:$I$5897,$A$1:$A$721,'MASTER TT'!$Z$1:$Z$5897)</f>
        <v>0</v>
      </c>
      <c r="AB364" s="381">
        <f>SUMIF('MASTER TT'!$I$1:$I$5905,$A$1:$A$721,'MASTER TT'!$V$1:$V$5905)</f>
        <v>0</v>
      </c>
      <c r="AC364" s="381">
        <f>SUMIF('MASTER TT'!$I$1:$I$5905,$A$1:$A$721,'MASTER TT'!$AB$1:$AB$5905)</f>
        <v>0</v>
      </c>
      <c r="AD364" s="381">
        <f>SUMIF('MASTER TT'!$I$1:$I$5905,$A$1:$A$721,'MASTER TT'!$P$1:$P$5905)</f>
        <v>0</v>
      </c>
      <c r="AE364" s="381">
        <f t="shared" si="2"/>
        <v>0</v>
      </c>
      <c r="AF364" s="382" t="e">
        <f t="shared" si="20"/>
        <v>#REF!</v>
      </c>
      <c r="AG364" s="383"/>
    </row>
    <row r="365" spans="1:33" ht="14.25" customHeight="1">
      <c r="A365" s="374" t="s">
        <v>4426</v>
      </c>
      <c r="B365" s="375" t="str">
        <f>VLOOKUP($A$2:$A$1749,'ENTER STAFF #S HERE'!$A$1:$B$5073,2,FALSE)</f>
        <v>C1233</v>
      </c>
      <c r="C365" s="374" t="s">
        <v>6586</v>
      </c>
      <c r="D365" s="374" t="s">
        <v>6595</v>
      </c>
      <c r="E365" s="374" t="s">
        <v>6072</v>
      </c>
      <c r="F365" s="387"/>
      <c r="G365" s="374" t="s">
        <v>5663</v>
      </c>
      <c r="H365" s="377">
        <f t="shared" si="0"/>
        <v>48</v>
      </c>
      <c r="I365" s="378" t="e">
        <f>SUMIFS('MASTER TT'!$J$2:$J$11126,'MASTER TT'!$I$2:$I$1126,A365:A18741,'MASTER TT'!$L$2:$L$11126,"&gt;0",'MASTER TT'!$AM$2:$AM$11126,"JAN-APRIL 2026")</f>
        <v>#VALUE!</v>
      </c>
      <c r="J365" s="378">
        <f>SUMIFS('MASTER TT'!$J$2:$J$11126,'MASTER TT'!$I$2:$I$11126,A365:A10405,'MASTER TT'!$L$2:$L$11126,"&gt;0",'MASTER TT'!$AM$2:$AM$11126,"MAY-AUG 2025")</f>
        <v>0</v>
      </c>
      <c r="K365" s="378">
        <f>SUMIFS('MASTER TT'!$J$2:$J$11126,'MASTER TT'!$I$2:$I$11126,A365:A10405,'MASTER TT'!$L$2:$L$11126,"&gt;0",'MASTER TT'!$AM$2:$AM$11126,"SEP-DEC 2025")</f>
        <v>0</v>
      </c>
      <c r="L365" s="378" t="e">
        <f t="shared" si="1"/>
        <v>#VALUE!</v>
      </c>
      <c r="M365" s="379">
        <f>SUMIFS('MASTER TT'!$J$2:$J$1126,'MASTER TT'!$I$2:$I$1126,A365:A10407,'MASTER TT'!$L$2:$L$1126,"&gt;0",'MASTER TT'!$AM$2:$AM$1126,"JAN-APRIL 2025",'MASTER TT'!$AC$2:$AC$1126,"SOT")</f>
        <v>0</v>
      </c>
      <c r="N365" s="379">
        <f>SUMIFS('MASTER TT'!$J$2:$J$1126,'MASTER TT'!$I$2:$I$1126,A365:A10407,'MASTER TT'!$L$2:$L$1126,"&gt;0",'MASTER TT'!$AM$2:$AM$1126,"JAN-APRIL 2025",'MASTER TT'!$AC$2:$AC$1126,"SOB")</f>
        <v>0</v>
      </c>
      <c r="O365" s="379">
        <f>SUMIFS('MASTER TT'!$J$2:$J$1126,'MASTER TT'!$I$2:$I$1126,A365:A10407,'MASTER TT'!$L$2:$L$1126,"&gt;0",'MASTER TT'!$AM$2:$AM$1126,"JAN-APRIL 2025",'MASTER TT'!$AC$2:$AC$1126,"SEASS")</f>
        <v>0</v>
      </c>
      <c r="P365" s="379">
        <f>SUMIFS('MASTER TT'!$J$2:$J$1126,'MASTER TT'!$I$2:$I$1126,A365:A10407,'MASTER TT'!$L$2:$L$1126,"&gt;0",'MASTER TT'!$AM$2:$AM$1126,"JAN-APRIL 2025",'MASTER TT'!$AC$2:$AC$1126,"PTTI")</f>
        <v>0</v>
      </c>
      <c r="Q365" s="381">
        <f>SUMIF('MASTER TT'!$I$1:$I$5897,$A$1:$A$721,'MASTER TT'!$O$1:$O$5897)</f>
        <v>0</v>
      </c>
      <c r="R365" s="381">
        <f>SUMIF('MASTER TT'!$I$1:$I$5897,$A$1:$A$721,'MASTER TT'!$N$1:$N$5897)</f>
        <v>0</v>
      </c>
      <c r="S365" s="381">
        <f>SUMIF('MASTER TT'!$I$1:$I$5897,$A$1:$A$721,'MASTER TT'!$Q$1:$Q$5897)</f>
        <v>0</v>
      </c>
      <c r="T365" s="381">
        <f>SUMIF('MASTER TT'!$I$1:$I$5897,$A$1:$A$721,'MASTER TT'!$S$1:$S$5897)</f>
        <v>0</v>
      </c>
      <c r="U365" s="381">
        <f>SUMIF('MASTER TT'!$I$1:$I$5897,$A$1:$A$721,'MASTER TT'!$R$1:$R$5897)</f>
        <v>0</v>
      </c>
      <c r="V365" s="381">
        <f>SUMIF('MASTER TT'!$I$1:$I$5897,$A$1:$A$721,'MASTER TT'!$T$1:$T$5897)</f>
        <v>0</v>
      </c>
      <c r="W365" s="381">
        <f>SUMIF('MASTER TT'!$I$1:$I$5897,$A$1:$A$721,'MASTER TT'!$U$1:$U$5897)</f>
        <v>0</v>
      </c>
      <c r="X365" s="381">
        <f>SUMIF('MASTER TT'!$I$1:$I$5897,$A$1:$A$721,'MASTER TT'!$W$1:$W$5897)</f>
        <v>0</v>
      </c>
      <c r="Y365" s="381">
        <f>SUMIF('MASTER TT'!$I$1:$I$5897,$A$1:$A$721,'MASTER TT'!$X$1:$X$5897)</f>
        <v>0</v>
      </c>
      <c r="Z365" s="381">
        <f>SUMIF('MASTER TT'!$I$1:$I$5897,$A$1:$A$721,'MASTER TT'!$Y$1:$Y$5897)</f>
        <v>0</v>
      </c>
      <c r="AA365" s="381">
        <f>SUMIF('MASTER TT'!$I$1:$I$5897,$A$1:$A$721,'MASTER TT'!$Z$1:$Z$5897)</f>
        <v>0</v>
      </c>
      <c r="AB365" s="381">
        <f>SUMIF('MASTER TT'!$I$1:$I$5905,$A$1:$A$721,'MASTER TT'!$V$1:$V$5905)</f>
        <v>0</v>
      </c>
      <c r="AC365" s="381">
        <f>SUMIF('MASTER TT'!$I$1:$I$5905,$A$1:$A$721,'MASTER TT'!$AB$1:$AB$5905)</f>
        <v>0</v>
      </c>
      <c r="AD365" s="381">
        <f>SUMIF('MASTER TT'!$I$1:$I$5905,$A$1:$A$721,'MASTER TT'!$P$1:$P$5905)</f>
        <v>0</v>
      </c>
      <c r="AE365" s="381">
        <f t="shared" si="2"/>
        <v>0</v>
      </c>
      <c r="AF365" s="382" t="e">
        <f t="shared" si="20"/>
        <v>#REF!</v>
      </c>
      <c r="AG365" s="383"/>
    </row>
    <row r="366" spans="1:33" ht="14.25" customHeight="1">
      <c r="A366" s="374" t="s">
        <v>4088</v>
      </c>
      <c r="B366" s="375" t="str">
        <f>VLOOKUP($A$2:$A$1749,'ENTER STAFF #S HERE'!$A$1:$B$5073,2,FALSE)</f>
        <v>C1481</v>
      </c>
      <c r="C366" s="374" t="s">
        <v>6583</v>
      </c>
      <c r="D366" s="374" t="s">
        <v>460</v>
      </c>
      <c r="E366" s="388"/>
      <c r="F366" s="388"/>
      <c r="G366" s="374" t="s">
        <v>6585</v>
      </c>
      <c r="H366" s="377">
        <f t="shared" si="0"/>
        <v>90</v>
      </c>
      <c r="I366" s="378" t="e">
        <f>SUMIFS('MASTER TT'!$J$2:$J$11126,'MASTER TT'!$I$2:$I$1126,A366:A18742,'MASTER TT'!$L$2:$L$11126,"&gt;0",'MASTER TT'!$AM$2:$AM$11126,"JAN-APRIL 2026")</f>
        <v>#VALUE!</v>
      </c>
      <c r="J366" s="378">
        <f>SUMIFS('MASTER TT'!$J$2:$J$11126,'MASTER TT'!$I$2:$I$11126,A366:A10406,'MASTER TT'!$L$2:$L$11126,"&gt;0",'MASTER TT'!$AM$2:$AM$11126,"MAY-AUG 2025")</f>
        <v>0</v>
      </c>
      <c r="K366" s="378">
        <f>SUMIFS('MASTER TT'!$J$2:$J$11126,'MASTER TT'!$I$2:$I$11126,A366:A10406,'MASTER TT'!$L$2:$L$11126,"&gt;0",'MASTER TT'!$AM$2:$AM$11126,"SEP-DEC 2025")</f>
        <v>0</v>
      </c>
      <c r="L366" s="378" t="e">
        <f t="shared" si="1"/>
        <v>#VALUE!</v>
      </c>
      <c r="M366" s="379">
        <f>SUMIFS('MASTER TT'!$J$2:$J$1126,'MASTER TT'!$I$2:$I$1126,A366:A10408,'MASTER TT'!$L$2:$L$1126,"&gt;0",'MASTER TT'!$AM$2:$AM$1126,"JAN-APRIL 2025",'MASTER TT'!$AC$2:$AC$1126,"SOT")</f>
        <v>0</v>
      </c>
      <c r="N366" s="379">
        <f>SUMIFS('MASTER TT'!$J$2:$J$1126,'MASTER TT'!$I$2:$I$1126,A366:A10408,'MASTER TT'!$L$2:$L$1126,"&gt;0",'MASTER TT'!$AM$2:$AM$1126,"JAN-APRIL 2025",'MASTER TT'!$AC$2:$AC$1126,"SOB")</f>
        <v>0</v>
      </c>
      <c r="O366" s="379">
        <f>SUMIFS('MASTER TT'!$J$2:$J$1126,'MASTER TT'!$I$2:$I$1126,A366:A10408,'MASTER TT'!$L$2:$L$1126,"&gt;0",'MASTER TT'!$AM$2:$AM$1126,"JAN-APRIL 2025",'MASTER TT'!$AC$2:$AC$1126,"SEASS")</f>
        <v>0</v>
      </c>
      <c r="P366" s="379">
        <f>SUMIFS('MASTER TT'!$J$2:$J$1126,'MASTER TT'!$I$2:$I$1126,A366:A10408,'MASTER TT'!$L$2:$L$1126,"&gt;0",'MASTER TT'!$AM$2:$AM$1126,"JAN-APRIL 2025",'MASTER TT'!$AC$2:$AC$1126,"PTTI")</f>
        <v>0</v>
      </c>
      <c r="Q366" s="381">
        <f>SUMIF('MASTER TT'!$I$1:$I$5897,$A$1:$A$721,'MASTER TT'!$O$1:$O$5897)</f>
        <v>0</v>
      </c>
      <c r="R366" s="381">
        <f>SUMIF('MASTER TT'!$I$1:$I$5897,$A$1:$A$721,'MASTER TT'!$N$1:$N$5897)</f>
        <v>0</v>
      </c>
      <c r="S366" s="381">
        <f>SUMIF('MASTER TT'!$I$1:$I$5897,$A$1:$A$721,'MASTER TT'!$Q$1:$Q$5897)</f>
        <v>0</v>
      </c>
      <c r="T366" s="381">
        <f>SUMIF('MASTER TT'!$I$1:$I$5897,$A$1:$A$721,'MASTER TT'!$S$1:$S$5897)</f>
        <v>0</v>
      </c>
      <c r="U366" s="381">
        <f>SUMIF('MASTER TT'!$I$1:$I$5897,$A$1:$A$721,'MASTER TT'!$R$1:$R$5897)</f>
        <v>0</v>
      </c>
      <c r="V366" s="381">
        <f>SUMIF('MASTER TT'!$I$1:$I$5897,$A$1:$A$721,'MASTER TT'!$T$1:$T$5897)</f>
        <v>0</v>
      </c>
      <c r="W366" s="381">
        <f>SUMIF('MASTER TT'!$I$1:$I$5897,$A$1:$A$721,'MASTER TT'!$U$1:$U$5897)</f>
        <v>0</v>
      </c>
      <c r="X366" s="381">
        <f>SUMIF('MASTER TT'!$I$1:$I$5897,$A$1:$A$721,'MASTER TT'!$W$1:$W$5897)</f>
        <v>0</v>
      </c>
      <c r="Y366" s="381">
        <f>SUMIF('MASTER TT'!$I$1:$I$5897,$A$1:$A$721,'MASTER TT'!$X$1:$X$5897)</f>
        <v>0</v>
      </c>
      <c r="Z366" s="381">
        <f>SUMIF('MASTER TT'!$I$1:$I$5897,$A$1:$A$721,'MASTER TT'!$Y$1:$Y$5897)</f>
        <v>0</v>
      </c>
      <c r="AA366" s="381">
        <f>SUMIF('MASTER TT'!$I$1:$I$5897,$A$1:$A$721,'MASTER TT'!$Z$1:$Z$5897)</f>
        <v>0</v>
      </c>
      <c r="AB366" s="381">
        <f>SUMIF('MASTER TT'!$I$1:$I$5905,$A$1:$A$721,'MASTER TT'!$V$1:$V$5905)</f>
        <v>0</v>
      </c>
      <c r="AC366" s="381">
        <f>SUMIF('MASTER TT'!$I$1:$I$5905,$A$1:$A$721,'MASTER TT'!$AB$1:$AB$5905)</f>
        <v>0</v>
      </c>
      <c r="AD366" s="381">
        <f>SUMIF('MASTER TT'!$I$1:$I$5905,$A$1:$A$721,'MASTER TT'!$P$1:$P$5905)</f>
        <v>0</v>
      </c>
      <c r="AE366" s="381">
        <f t="shared" si="2"/>
        <v>0</v>
      </c>
      <c r="AF366" s="382" t="e">
        <f t="shared" si="20"/>
        <v>#REF!</v>
      </c>
      <c r="AG366" s="383"/>
    </row>
    <row r="367" spans="1:33" ht="14.25" customHeight="1">
      <c r="A367" s="374" t="s">
        <v>4428</v>
      </c>
      <c r="B367" s="375" t="str">
        <f>VLOOKUP($A$2:$A$1749,'ENTER STAFF #S HERE'!$A$1:$B$5073,2,FALSE)</f>
        <v>C1755</v>
      </c>
      <c r="C367" s="374" t="s">
        <v>6586</v>
      </c>
      <c r="D367" s="384" t="s">
        <v>6595</v>
      </c>
      <c r="E367" s="384" t="s">
        <v>6072</v>
      </c>
      <c r="F367" s="388"/>
      <c r="G367" s="374" t="s">
        <v>5663</v>
      </c>
      <c r="H367" s="377">
        <f t="shared" si="0"/>
        <v>48</v>
      </c>
      <c r="I367" s="378" t="e">
        <f>SUMIFS('MASTER TT'!$J$2:$J$11126,'MASTER TT'!$I$2:$I$1126,A367:A18743,'MASTER TT'!$L$2:$L$11126,"&gt;0",'MASTER TT'!$AM$2:$AM$11126,"JAN-APRIL 2026")</f>
        <v>#VALUE!</v>
      </c>
      <c r="J367" s="378">
        <f>SUMIFS('MASTER TT'!$J$2:$J$11126,'MASTER TT'!$I$2:$I$11126,A367:A10407,'MASTER TT'!$L$2:$L$11126,"&gt;0",'MASTER TT'!$AM$2:$AM$11126,"MAY-AUG 2025")</f>
        <v>0</v>
      </c>
      <c r="K367" s="378">
        <f>SUMIFS('MASTER TT'!$J$2:$J$11126,'MASTER TT'!$I$2:$I$11126,A367:A10407,'MASTER TT'!$L$2:$L$11126,"&gt;0",'MASTER TT'!$AM$2:$AM$11126,"SEP-DEC 2025")</f>
        <v>0</v>
      </c>
      <c r="L367" s="378" t="e">
        <f t="shared" si="1"/>
        <v>#VALUE!</v>
      </c>
      <c r="M367" s="379">
        <f>SUMIFS('MASTER TT'!$J$2:$J$1126,'MASTER TT'!$I$2:$I$1126,A367:A10409,'MASTER TT'!$L$2:$L$1126,"&gt;0",'MASTER TT'!$AM$2:$AM$1126,"JAN-APRIL 2025",'MASTER TT'!$AC$2:$AC$1126,"SOT")</f>
        <v>0</v>
      </c>
      <c r="N367" s="379">
        <f>SUMIFS('MASTER TT'!$J$2:$J$1126,'MASTER TT'!$I$2:$I$1126,A367:A10409,'MASTER TT'!$L$2:$L$1126,"&gt;0",'MASTER TT'!$AM$2:$AM$1126,"JAN-APRIL 2025",'MASTER TT'!$AC$2:$AC$1126,"SOB")</f>
        <v>0</v>
      </c>
      <c r="O367" s="379">
        <f>SUMIFS('MASTER TT'!$J$2:$J$1126,'MASTER TT'!$I$2:$I$1126,A367:A10409,'MASTER TT'!$L$2:$L$1126,"&gt;0",'MASTER TT'!$AM$2:$AM$1126,"JAN-APRIL 2025",'MASTER TT'!$AC$2:$AC$1126,"SEASS")</f>
        <v>0</v>
      </c>
      <c r="P367" s="379">
        <f>SUMIFS('MASTER TT'!$J$2:$J$1126,'MASTER TT'!$I$2:$I$1126,A367:A10409,'MASTER TT'!$L$2:$L$1126,"&gt;0",'MASTER TT'!$AM$2:$AM$1126,"JAN-APRIL 2025",'MASTER TT'!$AC$2:$AC$1126,"PTTI")</f>
        <v>0</v>
      </c>
      <c r="Q367" s="381">
        <f>SUMIF('MASTER TT'!$I$1:$I$5897,$A$1:$A$721,'MASTER TT'!$O$1:$O$5897)</f>
        <v>0</v>
      </c>
      <c r="R367" s="381">
        <f>SUMIF('MASTER TT'!$I$1:$I$5897,$A$1:$A$721,'MASTER TT'!$N$1:$N$5897)</f>
        <v>0</v>
      </c>
      <c r="S367" s="381">
        <f>SUMIF('MASTER TT'!$I$1:$I$5897,$A$1:$A$721,'MASTER TT'!$Q$1:$Q$5897)</f>
        <v>0</v>
      </c>
      <c r="T367" s="381">
        <f>SUMIF('MASTER TT'!$I$1:$I$5897,$A$1:$A$721,'MASTER TT'!$S$1:$S$5897)</f>
        <v>0</v>
      </c>
      <c r="U367" s="381">
        <f>SUMIF('MASTER TT'!$I$1:$I$5897,$A$1:$A$721,'MASTER TT'!$R$1:$R$5897)</f>
        <v>0</v>
      </c>
      <c r="V367" s="381">
        <f>SUMIF('MASTER TT'!$I$1:$I$5897,$A$1:$A$721,'MASTER TT'!$T$1:$T$5897)</f>
        <v>0</v>
      </c>
      <c r="W367" s="381">
        <f>SUMIF('MASTER TT'!$I$1:$I$5897,$A$1:$A$721,'MASTER TT'!$U$1:$U$5897)</f>
        <v>0</v>
      </c>
      <c r="X367" s="381">
        <f>SUMIF('MASTER TT'!$I$1:$I$5897,$A$1:$A$721,'MASTER TT'!$W$1:$W$5897)</f>
        <v>0</v>
      </c>
      <c r="Y367" s="381">
        <f>SUMIF('MASTER TT'!$I$1:$I$5897,$A$1:$A$721,'MASTER TT'!$X$1:$X$5897)</f>
        <v>0</v>
      </c>
      <c r="Z367" s="381">
        <f>SUMIF('MASTER TT'!$I$1:$I$5897,$A$1:$A$721,'MASTER TT'!$Y$1:$Y$5897)</f>
        <v>0</v>
      </c>
      <c r="AA367" s="381">
        <f>SUMIF('MASTER TT'!$I$1:$I$5897,$A$1:$A$721,'MASTER TT'!$Z$1:$Z$5897)</f>
        <v>0</v>
      </c>
      <c r="AB367" s="381">
        <f>SUMIF('MASTER TT'!$I$1:$I$5905,$A$1:$A$721,'MASTER TT'!$V$1:$V$5905)</f>
        <v>0</v>
      </c>
      <c r="AC367" s="381">
        <f>SUMIF('MASTER TT'!$I$1:$I$5905,$A$1:$A$721,'MASTER TT'!$AB$1:$AB$5905)</f>
        <v>0</v>
      </c>
      <c r="AD367" s="381">
        <f>SUMIF('MASTER TT'!$I$1:$I$5905,$A$1:$A$721,'MASTER TT'!$P$1:$P$5905)</f>
        <v>0</v>
      </c>
      <c r="AE367" s="381">
        <f t="shared" si="2"/>
        <v>0</v>
      </c>
      <c r="AF367" s="382" t="e">
        <f t="shared" si="20"/>
        <v>#REF!</v>
      </c>
      <c r="AG367" s="383"/>
    </row>
    <row r="368" spans="1:33" ht="14.25" customHeight="1">
      <c r="A368" s="374" t="s">
        <v>4429</v>
      </c>
      <c r="B368" s="375">
        <f>VLOOKUP($A$2:$A$1749,'ENTER STAFF #S HERE'!$A$1:$B$5073,2,FALSE)</f>
        <v>0</v>
      </c>
      <c r="C368" s="374" t="s">
        <v>6586</v>
      </c>
      <c r="D368" s="384" t="s">
        <v>6595</v>
      </c>
      <c r="E368" s="384" t="s">
        <v>6072</v>
      </c>
      <c r="F368" s="387"/>
      <c r="G368" s="374" t="s">
        <v>5663</v>
      </c>
      <c r="H368" s="377">
        <f t="shared" si="0"/>
        <v>48</v>
      </c>
      <c r="I368" s="378" t="e">
        <f>SUMIFS('MASTER TT'!$J$2:$J$11126,'MASTER TT'!$I$2:$I$1126,A368:A18744,'MASTER TT'!$L$2:$L$11126,"&gt;0",'MASTER TT'!$AM$2:$AM$11126,"JAN-APRIL 2026")</f>
        <v>#VALUE!</v>
      </c>
      <c r="J368" s="378">
        <f>SUMIFS('MASTER TT'!$J$2:$J$11126,'MASTER TT'!$I$2:$I$11126,A368:A10408,'MASTER TT'!$L$2:$L$11126,"&gt;0",'MASTER TT'!$AM$2:$AM$11126,"MAY-AUG 2025")</f>
        <v>0</v>
      </c>
      <c r="K368" s="378">
        <f>SUMIFS('MASTER TT'!$J$2:$J$11126,'MASTER TT'!$I$2:$I$11126,A368:A10408,'MASTER TT'!$L$2:$L$11126,"&gt;0",'MASTER TT'!$AM$2:$AM$11126,"SEP-DEC 2025")</f>
        <v>0</v>
      </c>
      <c r="L368" s="378" t="e">
        <f t="shared" si="1"/>
        <v>#VALUE!</v>
      </c>
      <c r="M368" s="379">
        <f>SUMIFS('MASTER TT'!$J$2:$J$1126,'MASTER TT'!$I$2:$I$1126,A368:A10410,'MASTER TT'!$L$2:$L$1126,"&gt;0",'MASTER TT'!$AM$2:$AM$1126,"JAN-APRIL 2025",'MASTER TT'!$AC$2:$AC$1126,"SOT")</f>
        <v>0</v>
      </c>
      <c r="N368" s="379">
        <f>SUMIFS('MASTER TT'!$J$2:$J$1126,'MASTER TT'!$I$2:$I$1126,A368:A10410,'MASTER TT'!$L$2:$L$1126,"&gt;0",'MASTER TT'!$AM$2:$AM$1126,"JAN-APRIL 2025",'MASTER TT'!$AC$2:$AC$1126,"SOB")</f>
        <v>0</v>
      </c>
      <c r="O368" s="379">
        <f>SUMIFS('MASTER TT'!$J$2:$J$1126,'MASTER TT'!$I$2:$I$1126,A368:A10410,'MASTER TT'!$L$2:$L$1126,"&gt;0",'MASTER TT'!$AM$2:$AM$1126,"JAN-APRIL 2025",'MASTER TT'!$AC$2:$AC$1126,"SEASS")</f>
        <v>0</v>
      </c>
      <c r="P368" s="379">
        <f>SUMIFS('MASTER TT'!$J$2:$J$1126,'MASTER TT'!$I$2:$I$1126,A368:A10410,'MASTER TT'!$L$2:$L$1126,"&gt;0",'MASTER TT'!$AM$2:$AM$1126,"JAN-APRIL 2025",'MASTER TT'!$AC$2:$AC$1126,"PTTI")</f>
        <v>0</v>
      </c>
      <c r="Q368" s="381">
        <f>SUMIF('MASTER TT'!$I$1:$I$5897,$A$1:$A$721,'MASTER TT'!$O$1:$O$5897)</f>
        <v>0</v>
      </c>
      <c r="R368" s="381">
        <f>SUMIF('MASTER TT'!$I$1:$I$5897,$A$1:$A$721,'MASTER TT'!$N$1:$N$5897)</f>
        <v>0</v>
      </c>
      <c r="S368" s="381">
        <f>SUMIF('MASTER TT'!$I$1:$I$5897,$A$1:$A$721,'MASTER TT'!$Q$1:$Q$5897)</f>
        <v>0</v>
      </c>
      <c r="T368" s="381">
        <f>SUMIF('MASTER TT'!$I$1:$I$5897,$A$1:$A$721,'MASTER TT'!$S$1:$S$5897)</f>
        <v>0</v>
      </c>
      <c r="U368" s="381">
        <f>SUMIF('MASTER TT'!$I$1:$I$5897,$A$1:$A$721,'MASTER TT'!$R$1:$R$5897)</f>
        <v>0</v>
      </c>
      <c r="V368" s="381">
        <f>SUMIF('MASTER TT'!$I$1:$I$5897,$A$1:$A$721,'MASTER TT'!$T$1:$T$5897)</f>
        <v>0</v>
      </c>
      <c r="W368" s="381">
        <f>SUMIF('MASTER TT'!$I$1:$I$5897,$A$1:$A$721,'MASTER TT'!$U$1:$U$5897)</f>
        <v>0</v>
      </c>
      <c r="X368" s="381">
        <f>SUMIF('MASTER TT'!$I$1:$I$5897,$A$1:$A$721,'MASTER TT'!$W$1:$W$5897)</f>
        <v>0</v>
      </c>
      <c r="Y368" s="381">
        <f>SUMIF('MASTER TT'!$I$1:$I$5897,$A$1:$A$721,'MASTER TT'!$X$1:$X$5897)</f>
        <v>0</v>
      </c>
      <c r="Z368" s="381">
        <f>SUMIF('MASTER TT'!$I$1:$I$5897,$A$1:$A$721,'MASTER TT'!$Y$1:$Y$5897)</f>
        <v>0</v>
      </c>
      <c r="AA368" s="381">
        <f>SUMIF('MASTER TT'!$I$1:$I$5897,$A$1:$A$721,'MASTER TT'!$Z$1:$Z$5897)</f>
        <v>0</v>
      </c>
      <c r="AB368" s="381">
        <f>SUMIF('MASTER TT'!$I$1:$I$5905,$A$1:$A$721,'MASTER TT'!$V$1:$V$5905)</f>
        <v>0</v>
      </c>
      <c r="AC368" s="381">
        <f>SUMIF('MASTER TT'!$I$1:$I$5905,$A$1:$A$721,'MASTER TT'!$AB$1:$AB$5905)</f>
        <v>0</v>
      </c>
      <c r="AD368" s="381">
        <f>SUMIF('MASTER TT'!$I$1:$I$5905,$A$1:$A$721,'MASTER TT'!$P$1:$P$5905)</f>
        <v>0</v>
      </c>
      <c r="AE368" s="381">
        <f t="shared" si="2"/>
        <v>0</v>
      </c>
      <c r="AF368" s="382" t="e">
        <f t="shared" si="20"/>
        <v>#REF!</v>
      </c>
      <c r="AG368" s="383"/>
    </row>
    <row r="369" spans="1:33" ht="14.25" customHeight="1">
      <c r="A369" s="374" t="s">
        <v>4430</v>
      </c>
      <c r="B369" s="375">
        <f>VLOOKUP($A$2:$A$1749,'ENTER STAFF #S HERE'!$A$1:$B$5073,2,FALSE)</f>
        <v>0</v>
      </c>
      <c r="C369" s="374" t="s">
        <v>6586</v>
      </c>
      <c r="D369" s="384" t="s">
        <v>6591</v>
      </c>
      <c r="E369" s="387"/>
      <c r="F369" s="387"/>
      <c r="G369" s="374" t="s">
        <v>5663</v>
      </c>
      <c r="H369" s="377">
        <f t="shared" si="0"/>
        <v>48</v>
      </c>
      <c r="I369" s="378" t="e">
        <f>SUMIFS('MASTER TT'!$J$2:$J$11126,'MASTER TT'!$I$2:$I$1126,A369:A18745,'MASTER TT'!$L$2:$L$11126,"&gt;0",'MASTER TT'!$AM$2:$AM$11126,"JAN-APRIL 2026")</f>
        <v>#VALUE!</v>
      </c>
      <c r="J369" s="378">
        <f>SUMIFS('MASTER TT'!$J$2:$J$11126,'MASTER TT'!$I$2:$I$11126,A369:A10409,'MASTER TT'!$L$2:$L$11126,"&gt;0",'MASTER TT'!$AM$2:$AM$11126,"MAY-AUG 2025")</f>
        <v>0</v>
      </c>
      <c r="K369" s="378">
        <f>SUMIFS('MASTER TT'!$J$2:$J$11126,'MASTER TT'!$I$2:$I$11126,A369:A10409,'MASTER TT'!$L$2:$L$11126,"&gt;0",'MASTER TT'!$AM$2:$AM$11126,"SEP-DEC 2025")</f>
        <v>0</v>
      </c>
      <c r="L369" s="378" t="e">
        <f t="shared" si="1"/>
        <v>#VALUE!</v>
      </c>
      <c r="M369" s="379">
        <f>SUMIFS('MASTER TT'!$J$2:$J$1126,'MASTER TT'!$I$2:$I$1126,A369:A10411,'MASTER TT'!$L$2:$L$1126,"&gt;0",'MASTER TT'!$AM$2:$AM$1126,"JAN-APRIL 2025",'MASTER TT'!$AC$2:$AC$1126,"SOT")</f>
        <v>0</v>
      </c>
      <c r="N369" s="379">
        <f>SUMIFS('MASTER TT'!$J$2:$J$1126,'MASTER TT'!$I$2:$I$1126,A369:A10411,'MASTER TT'!$L$2:$L$1126,"&gt;0",'MASTER TT'!$AM$2:$AM$1126,"JAN-APRIL 2025",'MASTER TT'!$AC$2:$AC$1126,"SOB")</f>
        <v>0</v>
      </c>
      <c r="O369" s="379">
        <f>SUMIFS('MASTER TT'!$J$2:$J$1126,'MASTER TT'!$I$2:$I$1126,A369:A10411,'MASTER TT'!$L$2:$L$1126,"&gt;0",'MASTER TT'!$AM$2:$AM$1126,"JAN-APRIL 2025",'MASTER TT'!$AC$2:$AC$1126,"SEASS")</f>
        <v>0</v>
      </c>
      <c r="P369" s="379">
        <f>SUMIFS('MASTER TT'!$J$2:$J$1126,'MASTER TT'!$I$2:$I$1126,A369:A10411,'MASTER TT'!$L$2:$L$1126,"&gt;0",'MASTER TT'!$AM$2:$AM$1126,"JAN-APRIL 2025",'MASTER TT'!$AC$2:$AC$1126,"PTTI")</f>
        <v>0</v>
      </c>
      <c r="Q369" s="381">
        <f>SUMIF('MASTER TT'!$I$1:$I$5897,$A$1:$A$721,'MASTER TT'!$O$1:$O$5897)</f>
        <v>0</v>
      </c>
      <c r="R369" s="381">
        <f>SUMIF('MASTER TT'!$I$1:$I$5897,$A$1:$A$721,'MASTER TT'!$N$1:$N$5897)</f>
        <v>0</v>
      </c>
      <c r="S369" s="381">
        <f>SUMIF('MASTER TT'!$I$1:$I$5897,$A$1:$A$721,'MASTER TT'!$Q$1:$Q$5897)</f>
        <v>0</v>
      </c>
      <c r="T369" s="381">
        <f>SUMIF('MASTER TT'!$I$1:$I$5897,$A$1:$A$721,'MASTER TT'!$S$1:$S$5897)</f>
        <v>0</v>
      </c>
      <c r="U369" s="381">
        <f>SUMIF('MASTER TT'!$I$1:$I$5897,$A$1:$A$721,'MASTER TT'!$R$1:$R$5897)</f>
        <v>0</v>
      </c>
      <c r="V369" s="381">
        <f>SUMIF('MASTER TT'!$I$1:$I$5897,$A$1:$A$721,'MASTER TT'!$T$1:$T$5897)</f>
        <v>0</v>
      </c>
      <c r="W369" s="381">
        <f>SUMIF('MASTER TT'!$I$1:$I$5897,$A$1:$A$721,'MASTER TT'!$U$1:$U$5897)</f>
        <v>0</v>
      </c>
      <c r="X369" s="381">
        <f>SUMIF('MASTER TT'!$I$1:$I$5897,$A$1:$A$721,'MASTER TT'!$W$1:$W$5897)</f>
        <v>0</v>
      </c>
      <c r="Y369" s="381">
        <f>SUMIF('MASTER TT'!$I$1:$I$5897,$A$1:$A$721,'MASTER TT'!$X$1:$X$5897)</f>
        <v>0</v>
      </c>
      <c r="Z369" s="381">
        <f>SUMIF('MASTER TT'!$I$1:$I$5897,$A$1:$A$721,'MASTER TT'!$Y$1:$Y$5897)</f>
        <v>0</v>
      </c>
      <c r="AA369" s="381">
        <f>SUMIF('MASTER TT'!$I$1:$I$5897,$A$1:$A$721,'MASTER TT'!$Z$1:$Z$5897)</f>
        <v>0</v>
      </c>
      <c r="AB369" s="381">
        <f>SUMIF('MASTER TT'!$I$1:$I$5905,$A$1:$A$721,'MASTER TT'!$V$1:$V$5905)</f>
        <v>0</v>
      </c>
      <c r="AC369" s="381">
        <f>SUMIF('MASTER TT'!$I$1:$I$5905,$A$1:$A$721,'MASTER TT'!$AB$1:$AB$5905)</f>
        <v>0</v>
      </c>
      <c r="AD369" s="381">
        <f>SUMIF('MASTER TT'!$I$1:$I$5905,$A$1:$A$721,'MASTER TT'!$P$1:$P$5905)</f>
        <v>0</v>
      </c>
      <c r="AE369" s="381">
        <f t="shared" si="2"/>
        <v>0</v>
      </c>
      <c r="AF369" s="382" t="e">
        <f t="shared" si="20"/>
        <v>#REF!</v>
      </c>
      <c r="AG369" s="383"/>
    </row>
    <row r="370" spans="1:33" ht="14.25" customHeight="1">
      <c r="A370" s="405" t="s">
        <v>3875</v>
      </c>
      <c r="B370" s="375">
        <f>VLOOKUP($A$2:$A$1749,'ENTER STAFF #S HERE'!$A$1:$B$5073,2,FALSE)</f>
        <v>362</v>
      </c>
      <c r="C370" s="374" t="s">
        <v>6586</v>
      </c>
      <c r="D370" s="374" t="s">
        <v>6587</v>
      </c>
      <c r="E370" s="374" t="s">
        <v>6594</v>
      </c>
      <c r="F370" s="374" t="s">
        <v>6596</v>
      </c>
      <c r="G370" s="374" t="s">
        <v>5663</v>
      </c>
      <c r="H370" s="377">
        <f t="shared" si="0"/>
        <v>48</v>
      </c>
      <c r="I370" s="378" t="e">
        <f>SUMIFS('MASTER TT'!$J$2:$J$11126,'MASTER TT'!$I$2:$I$1126,A370:A18746,'MASTER TT'!$L$2:$L$11126,"&gt;0",'MASTER TT'!$AM$2:$AM$11126,"JAN-APRIL 2026")</f>
        <v>#VALUE!</v>
      </c>
      <c r="J370" s="378">
        <f>SUMIFS('MASTER TT'!$J$2:$J$11126,'MASTER TT'!$I$2:$I$11126,A370:A10410,'MASTER TT'!$L$2:$L$11126,"&gt;0",'MASTER TT'!$AM$2:$AM$11126,"MAY-AUG 2025")</f>
        <v>0</v>
      </c>
      <c r="K370" s="378">
        <f>SUMIFS('MASTER TT'!$J$2:$J$11126,'MASTER TT'!$I$2:$I$11126,A370:A10410,'MASTER TT'!$L$2:$L$11126,"&gt;0",'MASTER TT'!$AM$2:$AM$11126,"SEP-DEC 2025")</f>
        <v>0</v>
      </c>
      <c r="L370" s="378" t="e">
        <f t="shared" si="1"/>
        <v>#VALUE!</v>
      </c>
      <c r="M370" s="379">
        <f>SUMIFS('MASTER TT'!$J$2:$J$1126,'MASTER TT'!$I$2:$I$1126,A370:A10412,'MASTER TT'!$L$2:$L$1126,"&gt;0",'MASTER TT'!$AM$2:$AM$1126,"JAN-APRIL 2025",'MASTER TT'!$AC$2:$AC$1126,"SOT")</f>
        <v>0</v>
      </c>
      <c r="N370" s="379">
        <f>SUMIFS('MASTER TT'!$J$2:$J$1126,'MASTER TT'!$I$2:$I$1126,A370:A10412,'MASTER TT'!$L$2:$L$1126,"&gt;0",'MASTER TT'!$AM$2:$AM$1126,"JAN-APRIL 2025",'MASTER TT'!$AC$2:$AC$1126,"SOB")</f>
        <v>0</v>
      </c>
      <c r="O370" s="379">
        <f>SUMIFS('MASTER TT'!$J$2:$J$1126,'MASTER TT'!$I$2:$I$1126,A370:A10412,'MASTER TT'!$L$2:$L$1126,"&gt;0",'MASTER TT'!$AM$2:$AM$1126,"JAN-APRIL 2025",'MASTER TT'!$AC$2:$AC$1126,"SEASS")</f>
        <v>0</v>
      </c>
      <c r="P370" s="379">
        <f>SUMIFS('MASTER TT'!$J$2:$J$1126,'MASTER TT'!$I$2:$I$1126,A370:A10412,'MASTER TT'!$L$2:$L$1126,"&gt;0",'MASTER TT'!$AM$2:$AM$1126,"JAN-APRIL 2025",'MASTER TT'!$AC$2:$AC$1126,"PTTI")</f>
        <v>0</v>
      </c>
      <c r="Q370" s="381">
        <f>SUMIF('MASTER TT'!$I$1:$I$5897,$A$1:$A$721,'MASTER TT'!$O$1:$O$5897)</f>
        <v>0</v>
      </c>
      <c r="R370" s="381">
        <f>SUMIF('MASTER TT'!$I$1:$I$5897,$A$1:$A$721,'MASTER TT'!$N$1:$N$5897)</f>
        <v>0</v>
      </c>
      <c r="S370" s="381">
        <f>SUMIF('MASTER TT'!$I$1:$I$5897,$A$1:$A$721,'MASTER TT'!$Q$1:$Q$5897)</f>
        <v>0</v>
      </c>
      <c r="T370" s="381">
        <f>SUMIF('MASTER TT'!$I$1:$I$5897,$A$1:$A$721,'MASTER TT'!$S$1:$S$5897)</f>
        <v>0</v>
      </c>
      <c r="U370" s="381">
        <f>SUMIF('MASTER TT'!$I$1:$I$5897,$A$1:$A$721,'MASTER TT'!$R$1:$R$5897)</f>
        <v>1</v>
      </c>
      <c r="V370" s="381">
        <f>SUMIF('MASTER TT'!$I$1:$I$5897,$A$1:$A$721,'MASTER TT'!$T$1:$T$5897)</f>
        <v>0</v>
      </c>
      <c r="W370" s="381">
        <f>SUMIF('MASTER TT'!$I$1:$I$5897,$A$1:$A$721,'MASTER TT'!$U$1:$U$5897)</f>
        <v>0</v>
      </c>
      <c r="X370" s="381">
        <f>SUMIF('MASTER TT'!$I$1:$I$5897,$A$1:$A$721,'MASTER TT'!$W$1:$W$5897)</f>
        <v>1</v>
      </c>
      <c r="Y370" s="381">
        <f>SUMIF('MASTER TT'!$I$1:$I$5897,$A$1:$A$721,'MASTER TT'!$X$1:$X$5897)</f>
        <v>0</v>
      </c>
      <c r="Z370" s="381">
        <f>SUMIF('MASTER TT'!$I$1:$I$5897,$A$1:$A$721,'MASTER TT'!$Y$1:$Y$5897)</f>
        <v>0</v>
      </c>
      <c r="AA370" s="381">
        <f>SUMIF('MASTER TT'!$I$1:$I$5897,$A$1:$A$721,'MASTER TT'!$Z$1:$Z$5897)</f>
        <v>0</v>
      </c>
      <c r="AB370" s="381">
        <f>SUMIF('MASTER TT'!$I$1:$I$5905,$A$1:$A$721,'MASTER TT'!$V$1:$V$5905)</f>
        <v>0</v>
      </c>
      <c r="AC370" s="381">
        <f>SUMIF('MASTER TT'!$I$1:$I$5905,$A$1:$A$721,'MASTER TT'!$AB$1:$AB$5905)</f>
        <v>0</v>
      </c>
      <c r="AD370" s="381">
        <f>SUMIF('MASTER TT'!$I$1:$I$5905,$A$1:$A$721,'MASTER TT'!$P$1:$P$5905)</f>
        <v>0</v>
      </c>
      <c r="AE370" s="381">
        <f t="shared" si="2"/>
        <v>2</v>
      </c>
      <c r="AF370" s="382" t="e">
        <f t="shared" si="20"/>
        <v>#REF!</v>
      </c>
      <c r="AG370" s="383"/>
    </row>
    <row r="371" spans="1:33" ht="14.25" customHeight="1">
      <c r="A371" s="374" t="s">
        <v>4268</v>
      </c>
      <c r="B371" s="375" t="str">
        <f>VLOOKUP($A$2:$A$1749,'ENTER STAFF #S HERE'!$A$1:$B$5073,2,FALSE)</f>
        <v>C1689</v>
      </c>
      <c r="C371" s="374" t="s">
        <v>6583</v>
      </c>
      <c r="D371" s="374" t="s">
        <v>6595</v>
      </c>
      <c r="E371" s="384" t="s">
        <v>6031</v>
      </c>
      <c r="F371" s="388"/>
      <c r="G371" s="374" t="s">
        <v>5663</v>
      </c>
      <c r="H371" s="377">
        <f t="shared" si="0"/>
        <v>48</v>
      </c>
      <c r="I371" s="378" t="e">
        <f>SUMIFS('MASTER TT'!$J$2:$J$11126,'MASTER TT'!$I$2:$I$1126,A371:A18747,'MASTER TT'!$L$2:$L$11126,"&gt;0",'MASTER TT'!$AM$2:$AM$11126,"JAN-APRIL 2026")</f>
        <v>#VALUE!</v>
      </c>
      <c r="J371" s="378">
        <f>SUMIFS('MASTER TT'!$J$2:$J$11126,'MASTER TT'!$I$2:$I$11126,A371:A10411,'MASTER TT'!$L$2:$L$11126,"&gt;0",'MASTER TT'!$AM$2:$AM$11126,"MAY-AUG 2025")</f>
        <v>0</v>
      </c>
      <c r="K371" s="378">
        <f>SUMIFS('MASTER TT'!$J$2:$J$11126,'MASTER TT'!$I$2:$I$11126,A371:A10411,'MASTER TT'!$L$2:$L$11126,"&gt;0",'MASTER TT'!$AM$2:$AM$11126,"SEP-DEC 2025")</f>
        <v>0</v>
      </c>
      <c r="L371" s="378" t="e">
        <f t="shared" si="1"/>
        <v>#VALUE!</v>
      </c>
      <c r="M371" s="379">
        <f>SUMIFS('MASTER TT'!$J$2:$J$1126,'MASTER TT'!$I$2:$I$1126,A371:A10413,'MASTER TT'!$L$2:$L$1126,"&gt;0",'MASTER TT'!$AM$2:$AM$1126,"JAN-APRIL 2025",'MASTER TT'!$AC$2:$AC$1126,"SOT")</f>
        <v>0</v>
      </c>
      <c r="N371" s="379">
        <f>SUMIFS('MASTER TT'!$J$2:$J$1126,'MASTER TT'!$I$2:$I$1126,A371:A10413,'MASTER TT'!$L$2:$L$1126,"&gt;0",'MASTER TT'!$AM$2:$AM$1126,"JAN-APRIL 2025",'MASTER TT'!$AC$2:$AC$1126,"SOB")</f>
        <v>0</v>
      </c>
      <c r="O371" s="379">
        <f>SUMIFS('MASTER TT'!$J$2:$J$1126,'MASTER TT'!$I$2:$I$1126,A371:A10413,'MASTER TT'!$L$2:$L$1126,"&gt;0",'MASTER TT'!$AM$2:$AM$1126,"JAN-APRIL 2025",'MASTER TT'!$AC$2:$AC$1126,"SEASS")</f>
        <v>0</v>
      </c>
      <c r="P371" s="379">
        <f>SUMIFS('MASTER TT'!$J$2:$J$1126,'MASTER TT'!$I$2:$I$1126,A371:A10413,'MASTER TT'!$L$2:$L$1126,"&gt;0",'MASTER TT'!$AM$2:$AM$1126,"JAN-APRIL 2025",'MASTER TT'!$AC$2:$AC$1126,"PTTI")</f>
        <v>0</v>
      </c>
      <c r="Q371" s="381">
        <f>SUMIF('MASTER TT'!$I$1:$I$5897,$A$1:$A$721,'MASTER TT'!$O$1:$O$5897)</f>
        <v>0</v>
      </c>
      <c r="R371" s="381">
        <f>SUMIF('MASTER TT'!$I$1:$I$5897,$A$1:$A$721,'MASTER TT'!$N$1:$N$5897)</f>
        <v>0</v>
      </c>
      <c r="S371" s="381">
        <f>SUMIF('MASTER TT'!$I$1:$I$5897,$A$1:$A$721,'MASTER TT'!$Q$1:$Q$5897)</f>
        <v>0</v>
      </c>
      <c r="T371" s="381">
        <f>SUMIF('MASTER TT'!$I$1:$I$5897,$A$1:$A$721,'MASTER TT'!$S$1:$S$5897)</f>
        <v>0</v>
      </c>
      <c r="U371" s="381">
        <f>SUMIF('MASTER TT'!$I$1:$I$5897,$A$1:$A$721,'MASTER TT'!$R$1:$R$5897)</f>
        <v>6</v>
      </c>
      <c r="V371" s="381">
        <f>SUMIF('MASTER TT'!$I$1:$I$5897,$A$1:$A$721,'MASTER TT'!$T$1:$T$5897)</f>
        <v>0</v>
      </c>
      <c r="W371" s="381">
        <f>SUMIF('MASTER TT'!$I$1:$I$5897,$A$1:$A$721,'MASTER TT'!$U$1:$U$5897)</f>
        <v>0</v>
      </c>
      <c r="X371" s="381">
        <f>SUMIF('MASTER TT'!$I$1:$I$5897,$A$1:$A$721,'MASTER TT'!$W$1:$W$5897)</f>
        <v>0</v>
      </c>
      <c r="Y371" s="381">
        <f>SUMIF('MASTER TT'!$I$1:$I$5897,$A$1:$A$721,'MASTER TT'!$X$1:$X$5897)</f>
        <v>0</v>
      </c>
      <c r="Z371" s="381">
        <f>SUMIF('MASTER TT'!$I$1:$I$5897,$A$1:$A$721,'MASTER TT'!$Y$1:$Y$5897)</f>
        <v>0</v>
      </c>
      <c r="AA371" s="381">
        <f>SUMIF('MASTER TT'!$I$1:$I$5897,$A$1:$A$721,'MASTER TT'!$Z$1:$Z$5897)</f>
        <v>0</v>
      </c>
      <c r="AB371" s="381">
        <f>SUMIF('MASTER TT'!$I$1:$I$5905,$A$1:$A$721,'MASTER TT'!$V$1:$V$5905)</f>
        <v>0</v>
      </c>
      <c r="AC371" s="381">
        <f>SUMIF('MASTER TT'!$I$1:$I$5905,$A$1:$A$721,'MASTER TT'!$AB$1:$AB$5905)</f>
        <v>0</v>
      </c>
      <c r="AD371" s="381">
        <f>SUMIF('MASTER TT'!$I$1:$I$5905,$A$1:$A$721,'MASTER TT'!$P$1:$P$5905)</f>
        <v>0</v>
      </c>
      <c r="AE371" s="381">
        <f t="shared" si="2"/>
        <v>6</v>
      </c>
      <c r="AF371" s="382" t="e">
        <f t="shared" si="20"/>
        <v>#REF!</v>
      </c>
      <c r="AG371" s="383"/>
    </row>
    <row r="372" spans="1:33" ht="14.25" customHeight="1">
      <c r="A372" s="374" t="s">
        <v>4221</v>
      </c>
      <c r="B372" s="375" t="str">
        <f>VLOOKUP($A$2:$A$1749,'ENTER STAFF #S HERE'!$A$1:$B$5073,2,FALSE)</f>
        <v>C1627</v>
      </c>
      <c r="C372" s="374" t="s">
        <v>6583</v>
      </c>
      <c r="D372" s="384" t="s">
        <v>6595</v>
      </c>
      <c r="E372" s="384" t="s">
        <v>6072</v>
      </c>
      <c r="F372" s="387"/>
      <c r="G372" s="374" t="s">
        <v>5663</v>
      </c>
      <c r="H372" s="377">
        <f t="shared" si="0"/>
        <v>48</v>
      </c>
      <c r="I372" s="378" t="e">
        <f>SUMIFS('MASTER TT'!$J$2:$J$11126,'MASTER TT'!$I$2:$I$1126,A372:A18748,'MASTER TT'!$L$2:$L$11126,"&gt;0",'MASTER TT'!$AM$2:$AM$11126,"JAN-APRIL 2026")</f>
        <v>#VALUE!</v>
      </c>
      <c r="J372" s="378">
        <f>SUMIFS('MASTER TT'!$J$2:$J$11126,'MASTER TT'!$I$2:$I$11126,A372:A10412,'MASTER TT'!$L$2:$L$11126,"&gt;0",'MASTER TT'!$AM$2:$AM$11126,"MAY-AUG 2025")</f>
        <v>0</v>
      </c>
      <c r="K372" s="378">
        <f>SUMIFS('MASTER TT'!$J$2:$J$11126,'MASTER TT'!$I$2:$I$11126,A372:A10412,'MASTER TT'!$L$2:$L$11126,"&gt;0",'MASTER TT'!$AM$2:$AM$11126,"SEP-DEC 2025")</f>
        <v>0</v>
      </c>
      <c r="L372" s="378" t="e">
        <f t="shared" si="1"/>
        <v>#VALUE!</v>
      </c>
      <c r="M372" s="379">
        <f>SUMIFS('MASTER TT'!$J$2:$J$1126,'MASTER TT'!$I$2:$I$1126,A372:A10414,'MASTER TT'!$L$2:$L$1126,"&gt;0",'MASTER TT'!$AM$2:$AM$1126,"JAN-APRIL 2025",'MASTER TT'!$AC$2:$AC$1126,"SOT")</f>
        <v>0</v>
      </c>
      <c r="N372" s="379">
        <f>SUMIFS('MASTER TT'!$J$2:$J$1126,'MASTER TT'!$I$2:$I$1126,A372:A10414,'MASTER TT'!$L$2:$L$1126,"&gt;0",'MASTER TT'!$AM$2:$AM$1126,"JAN-APRIL 2025",'MASTER TT'!$AC$2:$AC$1126,"SOB")</f>
        <v>0</v>
      </c>
      <c r="O372" s="379">
        <f>SUMIFS('MASTER TT'!$J$2:$J$1126,'MASTER TT'!$I$2:$I$1126,A372:A10414,'MASTER TT'!$L$2:$L$1126,"&gt;0",'MASTER TT'!$AM$2:$AM$1126,"JAN-APRIL 2025",'MASTER TT'!$AC$2:$AC$1126,"SEASS")</f>
        <v>0</v>
      </c>
      <c r="P372" s="379">
        <f>SUMIFS('MASTER TT'!$J$2:$J$1126,'MASTER TT'!$I$2:$I$1126,A372:A10414,'MASTER TT'!$L$2:$L$1126,"&gt;0",'MASTER TT'!$AM$2:$AM$1126,"JAN-APRIL 2025",'MASTER TT'!$AC$2:$AC$1126,"PTTI")</f>
        <v>0</v>
      </c>
      <c r="Q372" s="381">
        <f>SUMIF('MASTER TT'!$I$1:$I$5897,$A$1:$A$721,'MASTER TT'!$O$1:$O$5897)</f>
        <v>0</v>
      </c>
      <c r="R372" s="381">
        <f>SUMIF('MASTER TT'!$I$1:$I$5897,$A$1:$A$721,'MASTER TT'!$N$1:$N$5897)</f>
        <v>0</v>
      </c>
      <c r="S372" s="381">
        <f>SUMIF('MASTER TT'!$I$1:$I$5897,$A$1:$A$721,'MASTER TT'!$Q$1:$Q$5897)</f>
        <v>0</v>
      </c>
      <c r="T372" s="381">
        <f>SUMIF('MASTER TT'!$I$1:$I$5897,$A$1:$A$721,'MASTER TT'!$S$1:$S$5897)</f>
        <v>0</v>
      </c>
      <c r="U372" s="381">
        <f>SUMIF('MASTER TT'!$I$1:$I$5897,$A$1:$A$721,'MASTER TT'!$R$1:$R$5897)</f>
        <v>0</v>
      </c>
      <c r="V372" s="381">
        <f>SUMIF('MASTER TT'!$I$1:$I$5897,$A$1:$A$721,'MASTER TT'!$T$1:$T$5897)</f>
        <v>0</v>
      </c>
      <c r="W372" s="381">
        <f>SUMIF('MASTER TT'!$I$1:$I$5897,$A$1:$A$721,'MASTER TT'!$U$1:$U$5897)</f>
        <v>0</v>
      </c>
      <c r="X372" s="381">
        <f>SUMIF('MASTER TT'!$I$1:$I$5897,$A$1:$A$721,'MASTER TT'!$W$1:$W$5897)</f>
        <v>0</v>
      </c>
      <c r="Y372" s="381">
        <f>SUMIF('MASTER TT'!$I$1:$I$5897,$A$1:$A$721,'MASTER TT'!$X$1:$X$5897)</f>
        <v>0</v>
      </c>
      <c r="Z372" s="381">
        <f>SUMIF('MASTER TT'!$I$1:$I$5897,$A$1:$A$721,'MASTER TT'!$Y$1:$Y$5897)</f>
        <v>0</v>
      </c>
      <c r="AA372" s="381">
        <f>SUMIF('MASTER TT'!$I$1:$I$5897,$A$1:$A$721,'MASTER TT'!$Z$1:$Z$5897)</f>
        <v>0</v>
      </c>
      <c r="AB372" s="381">
        <f>SUMIF('MASTER TT'!$I$1:$I$5905,$A$1:$A$721,'MASTER TT'!$V$1:$V$5905)</f>
        <v>0</v>
      </c>
      <c r="AC372" s="381">
        <f>SUMIF('MASTER TT'!$I$1:$I$5905,$A$1:$A$721,'MASTER TT'!$AB$1:$AB$5905)</f>
        <v>0</v>
      </c>
      <c r="AD372" s="381">
        <f>SUMIF('MASTER TT'!$I$1:$I$5905,$A$1:$A$721,'MASTER TT'!$P$1:$P$5905)</f>
        <v>0</v>
      </c>
      <c r="AE372" s="381">
        <f t="shared" si="2"/>
        <v>0</v>
      </c>
      <c r="AF372" s="382" t="e">
        <f t="shared" si="20"/>
        <v>#REF!</v>
      </c>
      <c r="AG372" s="383"/>
    </row>
    <row r="373" spans="1:33" ht="14.25" customHeight="1">
      <c r="A373" s="374" t="s">
        <v>4090</v>
      </c>
      <c r="B373" s="375" t="str">
        <f>VLOOKUP($A$2:$A$1749,'ENTER STAFF #S HERE'!$A$1:$B$5073,2,FALSE)</f>
        <v>C1027</v>
      </c>
      <c r="C373" s="374" t="s">
        <v>6583</v>
      </c>
      <c r="D373" s="374" t="s">
        <v>460</v>
      </c>
      <c r="E373" s="388"/>
      <c r="F373" s="388"/>
      <c r="G373" s="374" t="s">
        <v>6629</v>
      </c>
      <c r="H373" s="377">
        <f t="shared" si="0"/>
        <v>106</v>
      </c>
      <c r="I373" s="378" t="e">
        <f>SUMIFS('MASTER TT'!$J$2:$J$11126,'MASTER TT'!$I$2:$I$1126,A373:A18749,'MASTER TT'!$L$2:$L$11126,"&gt;0",'MASTER TT'!$AM$2:$AM$11126,"JAN-APRIL 2026")</f>
        <v>#VALUE!</v>
      </c>
      <c r="J373" s="378">
        <f>SUMIFS('MASTER TT'!$J$2:$J$11126,'MASTER TT'!$I$2:$I$11126,A373:A10413,'MASTER TT'!$L$2:$L$11126,"&gt;0",'MASTER TT'!$AM$2:$AM$11126,"MAY-AUG 2025")</f>
        <v>0</v>
      </c>
      <c r="K373" s="378">
        <f>SUMIFS('MASTER TT'!$J$2:$J$11126,'MASTER TT'!$I$2:$I$11126,A373:A10413,'MASTER TT'!$L$2:$L$11126,"&gt;0",'MASTER TT'!$AM$2:$AM$11126,"SEP-DEC 2025")</f>
        <v>0</v>
      </c>
      <c r="L373" s="378" t="e">
        <f t="shared" si="1"/>
        <v>#VALUE!</v>
      </c>
      <c r="M373" s="379">
        <f>SUMIFS('MASTER TT'!$J$2:$J$1126,'MASTER TT'!$I$2:$I$1126,A373:A10415,'MASTER TT'!$L$2:$L$1126,"&gt;0",'MASTER TT'!$AM$2:$AM$1126,"JAN-APRIL 2025",'MASTER TT'!$AC$2:$AC$1126,"SOT")</f>
        <v>0</v>
      </c>
      <c r="N373" s="379">
        <f>SUMIFS('MASTER TT'!$J$2:$J$1126,'MASTER TT'!$I$2:$I$1126,A373:A10415,'MASTER TT'!$L$2:$L$1126,"&gt;0",'MASTER TT'!$AM$2:$AM$1126,"JAN-APRIL 2025",'MASTER TT'!$AC$2:$AC$1126,"SOB")</f>
        <v>0</v>
      </c>
      <c r="O373" s="379">
        <f>SUMIFS('MASTER TT'!$J$2:$J$1126,'MASTER TT'!$I$2:$I$1126,A373:A10415,'MASTER TT'!$L$2:$L$1126,"&gt;0",'MASTER TT'!$AM$2:$AM$1126,"JAN-APRIL 2025",'MASTER TT'!$AC$2:$AC$1126,"SEASS")</f>
        <v>0</v>
      </c>
      <c r="P373" s="379">
        <f>SUMIFS('MASTER TT'!$J$2:$J$1126,'MASTER TT'!$I$2:$I$1126,A373:A10415,'MASTER TT'!$L$2:$L$1126,"&gt;0",'MASTER TT'!$AM$2:$AM$1126,"JAN-APRIL 2025",'MASTER TT'!$AC$2:$AC$1126,"PTTI")</f>
        <v>0</v>
      </c>
      <c r="Q373" s="381">
        <f>SUMIF('MASTER TT'!$I$1:$I$5897,$A$1:$A$721,'MASTER TT'!$O$1:$O$5897)</f>
        <v>0</v>
      </c>
      <c r="R373" s="381">
        <f>SUMIF('MASTER TT'!$I$1:$I$5897,$A$1:$A$721,'MASTER TT'!$N$1:$N$5897)</f>
        <v>0</v>
      </c>
      <c r="S373" s="381">
        <f>SUMIF('MASTER TT'!$I$1:$I$5897,$A$1:$A$721,'MASTER TT'!$Q$1:$Q$5897)</f>
        <v>0</v>
      </c>
      <c r="T373" s="381">
        <f>SUMIF('MASTER TT'!$I$1:$I$5897,$A$1:$A$721,'MASTER TT'!$S$1:$S$5897)</f>
        <v>0</v>
      </c>
      <c r="U373" s="381">
        <f>SUMIF('MASTER TT'!$I$1:$I$5897,$A$1:$A$721,'MASTER TT'!$R$1:$R$5897)</f>
        <v>0</v>
      </c>
      <c r="V373" s="381">
        <f>SUMIF('MASTER TT'!$I$1:$I$5897,$A$1:$A$721,'MASTER TT'!$T$1:$T$5897)</f>
        <v>0</v>
      </c>
      <c r="W373" s="381">
        <f>SUMIF('MASTER TT'!$I$1:$I$5897,$A$1:$A$721,'MASTER TT'!$U$1:$U$5897)</f>
        <v>0</v>
      </c>
      <c r="X373" s="381">
        <f>SUMIF('MASTER TT'!$I$1:$I$5897,$A$1:$A$721,'MASTER TT'!$W$1:$W$5897)</f>
        <v>0</v>
      </c>
      <c r="Y373" s="381">
        <f>SUMIF('MASTER TT'!$I$1:$I$5897,$A$1:$A$721,'MASTER TT'!$X$1:$X$5897)</f>
        <v>0</v>
      </c>
      <c r="Z373" s="381">
        <f>SUMIF('MASTER TT'!$I$1:$I$5897,$A$1:$A$721,'MASTER TT'!$Y$1:$Y$5897)</f>
        <v>0</v>
      </c>
      <c r="AA373" s="381">
        <f>SUMIF('MASTER TT'!$I$1:$I$5897,$A$1:$A$721,'MASTER TT'!$Z$1:$Z$5897)</f>
        <v>0</v>
      </c>
      <c r="AB373" s="381">
        <f>SUMIF('MASTER TT'!$I$1:$I$5905,$A$1:$A$721,'MASTER TT'!$V$1:$V$5905)</f>
        <v>0</v>
      </c>
      <c r="AC373" s="381">
        <f>SUMIF('MASTER TT'!$I$1:$I$5905,$A$1:$A$721,'MASTER TT'!$AB$1:$AB$5905)</f>
        <v>0</v>
      </c>
      <c r="AD373" s="381">
        <f>SUMIF('MASTER TT'!$I$1:$I$5905,$A$1:$A$721,'MASTER TT'!$P$1:$P$5905)</f>
        <v>0</v>
      </c>
      <c r="AE373" s="381">
        <f t="shared" si="2"/>
        <v>0</v>
      </c>
      <c r="AF373" s="382" t="e">
        <f t="shared" si="20"/>
        <v>#REF!</v>
      </c>
      <c r="AG373" s="383"/>
    </row>
    <row r="374" spans="1:33" ht="14.25" customHeight="1">
      <c r="A374" s="374" t="s">
        <v>4092</v>
      </c>
      <c r="B374" s="375" t="str">
        <f>VLOOKUP($A$2:$A$1749,'ENTER STAFF #S HERE'!$A$1:$B$5073,2,FALSE)</f>
        <v>C1335</v>
      </c>
      <c r="C374" s="374" t="s">
        <v>6586</v>
      </c>
      <c r="D374" s="374" t="s">
        <v>460</v>
      </c>
      <c r="E374" s="388"/>
      <c r="F374" s="388"/>
      <c r="G374" s="374" t="s">
        <v>6585</v>
      </c>
      <c r="H374" s="377">
        <f t="shared" si="0"/>
        <v>90</v>
      </c>
      <c r="I374" s="378" t="e">
        <f>SUMIFS('MASTER TT'!$J$2:$J$11126,'MASTER TT'!$I$2:$I$1126,A374:A18750,'MASTER TT'!$L$2:$L$11126,"&gt;0",'MASTER TT'!$AM$2:$AM$11126,"JAN-APRIL 2026")</f>
        <v>#VALUE!</v>
      </c>
      <c r="J374" s="378">
        <f>SUMIFS('MASTER TT'!$J$2:$J$11126,'MASTER TT'!$I$2:$I$11126,A374:A10414,'MASTER TT'!$L$2:$L$11126,"&gt;0",'MASTER TT'!$AM$2:$AM$11126,"MAY-AUG 2025")</f>
        <v>0</v>
      </c>
      <c r="K374" s="378">
        <f>SUMIFS('MASTER TT'!$J$2:$J$11126,'MASTER TT'!$I$2:$I$11126,A374:A10414,'MASTER TT'!$L$2:$L$11126,"&gt;0",'MASTER TT'!$AM$2:$AM$11126,"SEP-DEC 2025")</f>
        <v>0</v>
      </c>
      <c r="L374" s="378" t="e">
        <f t="shared" si="1"/>
        <v>#VALUE!</v>
      </c>
      <c r="M374" s="379">
        <f>SUMIFS('MASTER TT'!$J$2:$J$1126,'MASTER TT'!$I$2:$I$1126,A374:A10416,'MASTER TT'!$L$2:$L$1126,"&gt;0",'MASTER TT'!$AM$2:$AM$1126,"JAN-APRIL 2025",'MASTER TT'!$AC$2:$AC$1126,"SOT")</f>
        <v>0</v>
      </c>
      <c r="N374" s="379">
        <f>SUMIFS('MASTER TT'!$J$2:$J$1126,'MASTER TT'!$I$2:$I$1126,A374:A10416,'MASTER TT'!$L$2:$L$1126,"&gt;0",'MASTER TT'!$AM$2:$AM$1126,"JAN-APRIL 2025",'MASTER TT'!$AC$2:$AC$1126,"SOB")</f>
        <v>0</v>
      </c>
      <c r="O374" s="379">
        <f>SUMIFS('MASTER TT'!$J$2:$J$1126,'MASTER TT'!$I$2:$I$1126,A374:A10416,'MASTER TT'!$L$2:$L$1126,"&gt;0",'MASTER TT'!$AM$2:$AM$1126,"JAN-APRIL 2025",'MASTER TT'!$AC$2:$AC$1126,"SEASS")</f>
        <v>0</v>
      </c>
      <c r="P374" s="379">
        <f>SUMIFS('MASTER TT'!$J$2:$J$1126,'MASTER TT'!$I$2:$I$1126,A374:A10416,'MASTER TT'!$L$2:$L$1126,"&gt;0",'MASTER TT'!$AM$2:$AM$1126,"JAN-APRIL 2025",'MASTER TT'!$AC$2:$AC$1126,"PTTI")</f>
        <v>0</v>
      </c>
      <c r="Q374" s="381">
        <f>SUMIF('MASTER TT'!$I$1:$I$5897,$A$1:$A$721,'MASTER TT'!$O$1:$O$5897)</f>
        <v>0</v>
      </c>
      <c r="R374" s="381">
        <f>SUMIF('MASTER TT'!$I$1:$I$5897,$A$1:$A$721,'MASTER TT'!$N$1:$N$5897)</f>
        <v>0</v>
      </c>
      <c r="S374" s="381">
        <f>SUMIF('MASTER TT'!$I$1:$I$5897,$A$1:$A$721,'MASTER TT'!$Q$1:$Q$5897)</f>
        <v>0</v>
      </c>
      <c r="T374" s="381">
        <f>SUMIF('MASTER TT'!$I$1:$I$5897,$A$1:$A$721,'MASTER TT'!$S$1:$S$5897)</f>
        <v>0</v>
      </c>
      <c r="U374" s="381">
        <f>SUMIF('MASTER TT'!$I$1:$I$5897,$A$1:$A$721,'MASTER TT'!$R$1:$R$5897)</f>
        <v>0</v>
      </c>
      <c r="V374" s="381">
        <f>SUMIF('MASTER TT'!$I$1:$I$5897,$A$1:$A$721,'MASTER TT'!$T$1:$T$5897)</f>
        <v>0</v>
      </c>
      <c r="W374" s="381">
        <f>SUMIF('MASTER TT'!$I$1:$I$5897,$A$1:$A$721,'MASTER TT'!$U$1:$U$5897)</f>
        <v>0</v>
      </c>
      <c r="X374" s="381">
        <f>SUMIF('MASTER TT'!$I$1:$I$5897,$A$1:$A$721,'MASTER TT'!$W$1:$W$5897)</f>
        <v>0</v>
      </c>
      <c r="Y374" s="381">
        <f>SUMIF('MASTER TT'!$I$1:$I$5897,$A$1:$A$721,'MASTER TT'!$X$1:$X$5897)</f>
        <v>0</v>
      </c>
      <c r="Z374" s="381">
        <f>SUMIF('MASTER TT'!$I$1:$I$5897,$A$1:$A$721,'MASTER TT'!$Y$1:$Y$5897)</f>
        <v>0</v>
      </c>
      <c r="AA374" s="381">
        <f>SUMIF('MASTER TT'!$I$1:$I$5897,$A$1:$A$721,'MASTER TT'!$Z$1:$Z$5897)</f>
        <v>0</v>
      </c>
      <c r="AB374" s="381">
        <f>SUMIF('MASTER TT'!$I$1:$I$5905,$A$1:$A$721,'MASTER TT'!$V$1:$V$5905)</f>
        <v>0</v>
      </c>
      <c r="AC374" s="381">
        <f>SUMIF('MASTER TT'!$I$1:$I$5905,$A$1:$A$721,'MASTER TT'!$AB$1:$AB$5905)</f>
        <v>0</v>
      </c>
      <c r="AD374" s="381">
        <f>SUMIF('MASTER TT'!$I$1:$I$5905,$A$1:$A$721,'MASTER TT'!$P$1:$P$5905)</f>
        <v>0</v>
      </c>
      <c r="AE374" s="381">
        <f t="shared" si="2"/>
        <v>0</v>
      </c>
      <c r="AF374" s="382" t="e">
        <f t="shared" si="20"/>
        <v>#REF!</v>
      </c>
      <c r="AG374" s="383"/>
    </row>
    <row r="375" spans="1:33" ht="14.25" customHeight="1">
      <c r="A375" s="374" t="s">
        <v>3553</v>
      </c>
      <c r="B375" s="375" t="str">
        <f>VLOOKUP($A$2:$A$1749,'ENTER STAFF #S HERE'!$A$1:$B$5073,2,FALSE)</f>
        <v>C1708</v>
      </c>
      <c r="C375" s="374" t="s">
        <v>6586</v>
      </c>
      <c r="D375" s="384" t="s">
        <v>6591</v>
      </c>
      <c r="E375" s="387"/>
      <c r="F375" s="387"/>
      <c r="G375" s="374" t="s">
        <v>5663</v>
      </c>
      <c r="H375" s="377">
        <f t="shared" si="0"/>
        <v>48</v>
      </c>
      <c r="I375" s="378" t="e">
        <f>SUMIFS('MASTER TT'!$J$2:$J$11126,'MASTER TT'!$I$2:$I$1126,A375:A18751,'MASTER TT'!$L$2:$L$11126,"&gt;0",'MASTER TT'!$AM$2:$AM$11126,"JAN-APRIL 2026")</f>
        <v>#VALUE!</v>
      </c>
      <c r="J375" s="378">
        <f>SUMIFS('MASTER TT'!$J$2:$J$11126,'MASTER TT'!$I$2:$I$11126,A375:A10415,'MASTER TT'!$L$2:$L$11126,"&gt;0",'MASTER TT'!$AM$2:$AM$11126,"MAY-AUG 2025")</f>
        <v>0</v>
      </c>
      <c r="K375" s="378">
        <f>SUMIFS('MASTER TT'!$J$2:$J$11126,'MASTER TT'!$I$2:$I$11126,A375:A10415,'MASTER TT'!$L$2:$L$11126,"&gt;0",'MASTER TT'!$AM$2:$AM$11126,"SEP-DEC 2025")</f>
        <v>0</v>
      </c>
      <c r="L375" s="378" t="e">
        <f t="shared" si="1"/>
        <v>#VALUE!</v>
      </c>
      <c r="M375" s="379">
        <f>SUMIFS('MASTER TT'!$J$2:$J$1126,'MASTER TT'!$I$2:$I$1126,A375:A10417,'MASTER TT'!$L$2:$L$1126,"&gt;0",'MASTER TT'!$AM$2:$AM$1126,"JAN-APRIL 2025",'MASTER TT'!$AC$2:$AC$1126,"SOT")</f>
        <v>0</v>
      </c>
      <c r="N375" s="379">
        <f>SUMIFS('MASTER TT'!$J$2:$J$1126,'MASTER TT'!$I$2:$I$1126,A375:A10417,'MASTER TT'!$L$2:$L$1126,"&gt;0",'MASTER TT'!$AM$2:$AM$1126,"JAN-APRIL 2025",'MASTER TT'!$AC$2:$AC$1126,"SOB")</f>
        <v>0</v>
      </c>
      <c r="O375" s="379">
        <f>SUMIFS('MASTER TT'!$J$2:$J$1126,'MASTER TT'!$I$2:$I$1126,A375:A10417,'MASTER TT'!$L$2:$L$1126,"&gt;0",'MASTER TT'!$AM$2:$AM$1126,"JAN-APRIL 2025",'MASTER TT'!$AC$2:$AC$1126,"SEASS")</f>
        <v>0</v>
      </c>
      <c r="P375" s="379">
        <f>SUMIFS('MASTER TT'!$J$2:$J$1126,'MASTER TT'!$I$2:$I$1126,A375:A10417,'MASTER TT'!$L$2:$L$1126,"&gt;0",'MASTER TT'!$AM$2:$AM$1126,"JAN-APRIL 2025",'MASTER TT'!$AC$2:$AC$1126,"PTTI")</f>
        <v>0</v>
      </c>
      <c r="Q375" s="381">
        <f>SUMIF('MASTER TT'!$I$1:$I$5897,$A$1:$A$721,'MASTER TT'!$O$1:$O$5897)</f>
        <v>0</v>
      </c>
      <c r="R375" s="381">
        <f>SUMIF('MASTER TT'!$I$1:$I$5897,$A$1:$A$721,'MASTER TT'!$N$1:$N$5897)</f>
        <v>0</v>
      </c>
      <c r="S375" s="381">
        <f>SUMIF('MASTER TT'!$I$1:$I$5897,$A$1:$A$721,'MASTER TT'!$Q$1:$Q$5897)</f>
        <v>0</v>
      </c>
      <c r="T375" s="381">
        <f>SUMIF('MASTER TT'!$I$1:$I$5897,$A$1:$A$721,'MASTER TT'!$S$1:$S$5897)</f>
        <v>0</v>
      </c>
      <c r="U375" s="381">
        <f>SUMIF('MASTER TT'!$I$1:$I$5897,$A$1:$A$721,'MASTER TT'!$R$1:$R$5897)</f>
        <v>0</v>
      </c>
      <c r="V375" s="381">
        <f>SUMIF('MASTER TT'!$I$1:$I$5897,$A$1:$A$721,'MASTER TT'!$T$1:$T$5897)</f>
        <v>0</v>
      </c>
      <c r="W375" s="381">
        <f>SUMIF('MASTER TT'!$I$1:$I$5897,$A$1:$A$721,'MASTER TT'!$U$1:$U$5897)</f>
        <v>0</v>
      </c>
      <c r="X375" s="381">
        <f>SUMIF('MASTER TT'!$I$1:$I$5897,$A$1:$A$721,'MASTER TT'!$W$1:$W$5897)</f>
        <v>0</v>
      </c>
      <c r="Y375" s="381">
        <f>SUMIF('MASTER TT'!$I$1:$I$5897,$A$1:$A$721,'MASTER TT'!$X$1:$X$5897)</f>
        <v>0</v>
      </c>
      <c r="Z375" s="381">
        <f>SUMIF('MASTER TT'!$I$1:$I$5897,$A$1:$A$721,'MASTER TT'!$Y$1:$Y$5897)</f>
        <v>0</v>
      </c>
      <c r="AA375" s="381">
        <f>SUMIF('MASTER TT'!$I$1:$I$5897,$A$1:$A$721,'MASTER TT'!$Z$1:$Z$5897)</f>
        <v>0</v>
      </c>
      <c r="AB375" s="381">
        <f>SUMIF('MASTER TT'!$I$1:$I$5905,$A$1:$A$721,'MASTER TT'!$V$1:$V$5905)</f>
        <v>0</v>
      </c>
      <c r="AC375" s="381">
        <f>SUMIF('MASTER TT'!$I$1:$I$5905,$A$1:$A$721,'MASTER TT'!$AB$1:$AB$5905)</f>
        <v>0</v>
      </c>
      <c r="AD375" s="381">
        <f>SUMIF('MASTER TT'!$I$1:$I$5905,$A$1:$A$721,'MASTER TT'!$P$1:$P$5905)</f>
        <v>0</v>
      </c>
      <c r="AE375" s="381">
        <f t="shared" si="2"/>
        <v>0</v>
      </c>
      <c r="AF375" s="382" t="e">
        <f t="shared" si="20"/>
        <v>#REF!</v>
      </c>
      <c r="AG375" s="383"/>
    </row>
    <row r="376" spans="1:33" ht="14.25" customHeight="1">
      <c r="A376" s="374" t="s">
        <v>3876</v>
      </c>
      <c r="B376" s="375">
        <f>VLOOKUP($A$2:$A$1749,'ENTER STAFF #S HERE'!$A$1:$B$5073,2,FALSE)</f>
        <v>97</v>
      </c>
      <c r="C376" s="374" t="s">
        <v>6586</v>
      </c>
      <c r="D376" s="384" t="s">
        <v>6587</v>
      </c>
      <c r="E376" s="374" t="s">
        <v>5680</v>
      </c>
      <c r="F376" s="374" t="s">
        <v>6584</v>
      </c>
      <c r="G376" s="374" t="s">
        <v>63</v>
      </c>
      <c r="H376" s="377">
        <f t="shared" si="0"/>
        <v>72</v>
      </c>
      <c r="I376" s="378" t="e">
        <f>SUMIFS('MASTER TT'!$J$2:$J$11126,'MASTER TT'!$I$2:$I$1126,A376:A18752,'MASTER TT'!$L$2:$L$11126,"&gt;0",'MASTER TT'!$AM$2:$AM$11126,"JAN-APRIL 2026")</f>
        <v>#VALUE!</v>
      </c>
      <c r="J376" s="378">
        <f>SUMIFS('MASTER TT'!$J$2:$J$11126,'MASTER TT'!$I$2:$I$11126,A376:A10416,'MASTER TT'!$L$2:$L$11126,"&gt;0",'MASTER TT'!$AM$2:$AM$11126,"MAY-AUG 2025")</f>
        <v>0</v>
      </c>
      <c r="K376" s="378">
        <f>SUMIFS('MASTER TT'!$J$2:$J$11126,'MASTER TT'!$I$2:$I$11126,A376:A10416,'MASTER TT'!$L$2:$L$11126,"&gt;0",'MASTER TT'!$AM$2:$AM$11126,"SEP-DEC 2025")</f>
        <v>0</v>
      </c>
      <c r="L376" s="378" t="e">
        <f t="shared" si="1"/>
        <v>#VALUE!</v>
      </c>
      <c r="M376" s="379">
        <f>SUMIFS('MASTER TT'!$J$2:$J$1126,'MASTER TT'!$I$2:$I$1126,A376:A10418,'MASTER TT'!$L$2:$L$1126,"&gt;0",'MASTER TT'!$AM$2:$AM$1126,"JAN-APRIL 2025",'MASTER TT'!$AC$2:$AC$1126,"SOT")</f>
        <v>0</v>
      </c>
      <c r="N376" s="379">
        <f>SUMIFS('MASTER TT'!$J$2:$J$1126,'MASTER TT'!$I$2:$I$1126,A376:A10418,'MASTER TT'!$L$2:$L$1126,"&gt;0",'MASTER TT'!$AM$2:$AM$1126,"JAN-APRIL 2025",'MASTER TT'!$AC$2:$AC$1126,"SOB")</f>
        <v>0</v>
      </c>
      <c r="O376" s="379">
        <f>SUMIFS('MASTER TT'!$J$2:$J$1126,'MASTER TT'!$I$2:$I$1126,A376:A10418,'MASTER TT'!$L$2:$L$1126,"&gt;0",'MASTER TT'!$AM$2:$AM$1126,"JAN-APRIL 2025",'MASTER TT'!$AC$2:$AC$1126,"SEASS")</f>
        <v>0</v>
      </c>
      <c r="P376" s="379">
        <f>SUMIFS('MASTER TT'!$J$2:$J$1126,'MASTER TT'!$I$2:$I$1126,A376:A10418,'MASTER TT'!$L$2:$L$1126,"&gt;0",'MASTER TT'!$AM$2:$AM$1126,"JAN-APRIL 2025",'MASTER TT'!$AC$2:$AC$1126,"PTTI")</f>
        <v>0</v>
      </c>
      <c r="Q376" s="381">
        <f>SUMIF('MASTER TT'!$I$1:$I$5897,$A$1:$A$721,'MASTER TT'!$O$1:$O$5897)</f>
        <v>0</v>
      </c>
      <c r="R376" s="381">
        <f>SUMIF('MASTER TT'!$I$1:$I$5897,$A$1:$A$721,'MASTER TT'!$N$1:$N$5897)</f>
        <v>0</v>
      </c>
      <c r="S376" s="381">
        <f>SUMIF('MASTER TT'!$I$1:$I$5897,$A$1:$A$721,'MASTER TT'!$Q$1:$Q$5897)</f>
        <v>0</v>
      </c>
      <c r="T376" s="381">
        <f>SUMIF('MASTER TT'!$I$1:$I$5897,$A$1:$A$721,'MASTER TT'!$S$1:$S$5897)</f>
        <v>0</v>
      </c>
      <c r="U376" s="381">
        <f>SUMIF('MASTER TT'!$I$1:$I$5897,$A$1:$A$721,'MASTER TT'!$R$1:$R$5897)</f>
        <v>0</v>
      </c>
      <c r="V376" s="381">
        <f>SUMIF('MASTER TT'!$I$1:$I$5897,$A$1:$A$721,'MASTER TT'!$T$1:$T$5897)</f>
        <v>0</v>
      </c>
      <c r="W376" s="381">
        <f>SUMIF('MASTER TT'!$I$1:$I$5897,$A$1:$A$721,'MASTER TT'!$U$1:$U$5897)</f>
        <v>0</v>
      </c>
      <c r="X376" s="381">
        <f>SUMIF('MASTER TT'!$I$1:$I$5897,$A$1:$A$721,'MASTER TT'!$W$1:$W$5897)</f>
        <v>0</v>
      </c>
      <c r="Y376" s="381">
        <f>SUMIF('MASTER TT'!$I$1:$I$5897,$A$1:$A$721,'MASTER TT'!$X$1:$X$5897)</f>
        <v>0</v>
      </c>
      <c r="Z376" s="381">
        <f>SUMIF('MASTER TT'!$I$1:$I$5897,$A$1:$A$721,'MASTER TT'!$Y$1:$Y$5897)</f>
        <v>0</v>
      </c>
      <c r="AA376" s="381">
        <f>SUMIF('MASTER TT'!$I$1:$I$5897,$A$1:$A$721,'MASTER TT'!$Z$1:$Z$5897)</f>
        <v>0</v>
      </c>
      <c r="AB376" s="381">
        <f>SUMIF('MASTER TT'!$I$1:$I$5905,$A$1:$A$721,'MASTER TT'!$V$1:$V$5905)</f>
        <v>0</v>
      </c>
      <c r="AC376" s="381">
        <f>SUMIF('MASTER TT'!$I$1:$I$5905,$A$1:$A$721,'MASTER TT'!$AB$1:$AB$5905)</f>
        <v>0</v>
      </c>
      <c r="AD376" s="381">
        <f>SUMIF('MASTER TT'!$I$1:$I$5905,$A$1:$A$721,'MASTER TT'!$P$1:$P$5905)</f>
        <v>0</v>
      </c>
      <c r="AE376" s="381">
        <f t="shared" si="2"/>
        <v>0</v>
      </c>
      <c r="AF376" s="382" t="e">
        <f t="shared" si="20"/>
        <v>#REF!</v>
      </c>
      <c r="AG376" s="383"/>
    </row>
    <row r="377" spans="1:33" ht="14.25" customHeight="1">
      <c r="A377" s="374" t="s">
        <v>4431</v>
      </c>
      <c r="B377" s="375">
        <f>VLOOKUP($A$2:$A$1749,'ENTER STAFF #S HERE'!$A$1:$B$5073,2,FALSE)</f>
        <v>0</v>
      </c>
      <c r="C377" s="374" t="s">
        <v>6586</v>
      </c>
      <c r="D377" s="384" t="s">
        <v>6595</v>
      </c>
      <c r="E377" s="384" t="s">
        <v>6031</v>
      </c>
      <c r="F377" s="387"/>
      <c r="G377" s="374" t="s">
        <v>5663</v>
      </c>
      <c r="H377" s="377">
        <f t="shared" si="0"/>
        <v>48</v>
      </c>
      <c r="I377" s="378" t="e">
        <f>SUMIFS('MASTER TT'!$J$2:$J$11126,'MASTER TT'!$I$2:$I$1126,A377:A18753,'MASTER TT'!$L$2:$L$11126,"&gt;0",'MASTER TT'!$AM$2:$AM$11126,"JAN-APRIL 2026")</f>
        <v>#VALUE!</v>
      </c>
      <c r="J377" s="378">
        <f>SUMIFS('MASTER TT'!$J$2:$J$11126,'MASTER TT'!$I$2:$I$11126,A377:A10417,'MASTER TT'!$L$2:$L$11126,"&gt;0",'MASTER TT'!$AM$2:$AM$11126,"MAY-AUG 2025")</f>
        <v>0</v>
      </c>
      <c r="K377" s="378">
        <f>SUMIFS('MASTER TT'!$J$2:$J$11126,'MASTER TT'!$I$2:$I$11126,A377:A10417,'MASTER TT'!$L$2:$L$11126,"&gt;0",'MASTER TT'!$AM$2:$AM$11126,"SEP-DEC 2025")</f>
        <v>0</v>
      </c>
      <c r="L377" s="378" t="e">
        <f t="shared" si="1"/>
        <v>#VALUE!</v>
      </c>
      <c r="M377" s="379">
        <f>SUMIFS('MASTER TT'!$J$2:$J$1126,'MASTER TT'!$I$2:$I$1126,A377:A10419,'MASTER TT'!$L$2:$L$1126,"&gt;0",'MASTER TT'!$AM$2:$AM$1126,"JAN-APRIL 2025",'MASTER TT'!$AC$2:$AC$1126,"SOT")</f>
        <v>0</v>
      </c>
      <c r="N377" s="379">
        <f>SUMIFS('MASTER TT'!$J$2:$J$1126,'MASTER TT'!$I$2:$I$1126,A377:A10419,'MASTER TT'!$L$2:$L$1126,"&gt;0",'MASTER TT'!$AM$2:$AM$1126,"JAN-APRIL 2025",'MASTER TT'!$AC$2:$AC$1126,"SOB")</f>
        <v>0</v>
      </c>
      <c r="O377" s="379">
        <f>SUMIFS('MASTER TT'!$J$2:$J$1126,'MASTER TT'!$I$2:$I$1126,A377:A10419,'MASTER TT'!$L$2:$L$1126,"&gt;0",'MASTER TT'!$AM$2:$AM$1126,"JAN-APRIL 2025",'MASTER TT'!$AC$2:$AC$1126,"SEASS")</f>
        <v>0</v>
      </c>
      <c r="P377" s="379">
        <f>SUMIFS('MASTER TT'!$J$2:$J$1126,'MASTER TT'!$I$2:$I$1126,A377:A10419,'MASTER TT'!$L$2:$L$1126,"&gt;0",'MASTER TT'!$AM$2:$AM$1126,"JAN-APRIL 2025",'MASTER TT'!$AC$2:$AC$1126,"PTTI")</f>
        <v>0</v>
      </c>
      <c r="Q377" s="381">
        <f>SUMIF('MASTER TT'!$I$1:$I$5897,$A$1:$A$721,'MASTER TT'!$O$1:$O$5897)</f>
        <v>0</v>
      </c>
      <c r="R377" s="381">
        <f>SUMIF('MASTER TT'!$I$1:$I$5897,$A$1:$A$721,'MASTER TT'!$N$1:$N$5897)</f>
        <v>0</v>
      </c>
      <c r="S377" s="381">
        <f>SUMIF('MASTER TT'!$I$1:$I$5897,$A$1:$A$721,'MASTER TT'!$Q$1:$Q$5897)</f>
        <v>0</v>
      </c>
      <c r="T377" s="381">
        <f>SUMIF('MASTER TT'!$I$1:$I$5897,$A$1:$A$721,'MASTER TT'!$S$1:$S$5897)</f>
        <v>0</v>
      </c>
      <c r="U377" s="381">
        <f>SUMIF('MASTER TT'!$I$1:$I$5897,$A$1:$A$721,'MASTER TT'!$R$1:$R$5897)</f>
        <v>0</v>
      </c>
      <c r="V377" s="381">
        <f>SUMIF('MASTER TT'!$I$1:$I$5897,$A$1:$A$721,'MASTER TT'!$T$1:$T$5897)</f>
        <v>0</v>
      </c>
      <c r="W377" s="381">
        <f>SUMIF('MASTER TT'!$I$1:$I$5897,$A$1:$A$721,'MASTER TT'!$U$1:$U$5897)</f>
        <v>0</v>
      </c>
      <c r="X377" s="381">
        <f>SUMIF('MASTER TT'!$I$1:$I$5897,$A$1:$A$721,'MASTER TT'!$W$1:$W$5897)</f>
        <v>0</v>
      </c>
      <c r="Y377" s="381">
        <f>SUMIF('MASTER TT'!$I$1:$I$5897,$A$1:$A$721,'MASTER TT'!$X$1:$X$5897)</f>
        <v>0</v>
      </c>
      <c r="Z377" s="381">
        <f>SUMIF('MASTER TT'!$I$1:$I$5897,$A$1:$A$721,'MASTER TT'!$Y$1:$Y$5897)</f>
        <v>0</v>
      </c>
      <c r="AA377" s="381">
        <f>SUMIF('MASTER TT'!$I$1:$I$5897,$A$1:$A$721,'MASTER TT'!$Z$1:$Z$5897)</f>
        <v>0</v>
      </c>
      <c r="AB377" s="381">
        <f>SUMIF('MASTER TT'!$I$1:$I$5905,$A$1:$A$721,'MASTER TT'!$V$1:$V$5905)</f>
        <v>0</v>
      </c>
      <c r="AC377" s="381">
        <f>SUMIF('MASTER TT'!$I$1:$I$5905,$A$1:$A$721,'MASTER TT'!$AB$1:$AB$5905)</f>
        <v>0</v>
      </c>
      <c r="AD377" s="381">
        <f>SUMIF('MASTER TT'!$I$1:$I$5905,$A$1:$A$721,'MASTER TT'!$P$1:$P$5905)</f>
        <v>0</v>
      </c>
      <c r="AE377" s="381">
        <f t="shared" si="2"/>
        <v>0</v>
      </c>
      <c r="AF377" s="382" t="e">
        <f t="shared" si="20"/>
        <v>#REF!</v>
      </c>
      <c r="AG377" s="383"/>
    </row>
    <row r="378" spans="1:33" ht="14.25" customHeight="1">
      <c r="A378" s="374" t="s">
        <v>3398</v>
      </c>
      <c r="B378" s="375" t="str">
        <f>VLOOKUP($A$2:$A$1749,'ENTER STAFF #S HERE'!$A$1:$B$5073,2,FALSE)</f>
        <v>C0812</v>
      </c>
      <c r="C378" s="374" t="s">
        <v>6586</v>
      </c>
      <c r="D378" s="384" t="s">
        <v>6591</v>
      </c>
      <c r="E378" s="387"/>
      <c r="F378" s="387"/>
      <c r="G378" s="374" t="s">
        <v>5663</v>
      </c>
      <c r="H378" s="377">
        <f t="shared" si="0"/>
        <v>48</v>
      </c>
      <c r="I378" s="378" t="e">
        <f>SUMIFS('MASTER TT'!$J$2:$J$11126,'MASTER TT'!$I$2:$I$1126,A378:A18754,'MASTER TT'!$L$2:$L$11126,"&gt;0",'MASTER TT'!$AM$2:$AM$11126,"JAN-APRIL 2026")</f>
        <v>#VALUE!</v>
      </c>
      <c r="J378" s="378">
        <f>SUMIFS('MASTER TT'!$J$2:$J$11126,'MASTER TT'!$I$2:$I$11126,A378:A10418,'MASTER TT'!$L$2:$L$11126,"&gt;0",'MASTER TT'!$AM$2:$AM$11126,"MAY-AUG 2025")</f>
        <v>0</v>
      </c>
      <c r="K378" s="378">
        <f>SUMIFS('MASTER TT'!$J$2:$J$11126,'MASTER TT'!$I$2:$I$11126,A378:A10418,'MASTER TT'!$L$2:$L$11126,"&gt;0",'MASTER TT'!$AM$2:$AM$11126,"SEP-DEC 2025")</f>
        <v>0</v>
      </c>
      <c r="L378" s="378" t="e">
        <f t="shared" si="1"/>
        <v>#VALUE!</v>
      </c>
      <c r="M378" s="379">
        <f>SUMIFS('MASTER TT'!$J$2:$J$1126,'MASTER TT'!$I$2:$I$1126,A378:A10420,'MASTER TT'!$L$2:$L$1126,"&gt;0",'MASTER TT'!$AM$2:$AM$1126,"JAN-APRIL 2025",'MASTER TT'!$AC$2:$AC$1126,"SOT")</f>
        <v>0</v>
      </c>
      <c r="N378" s="379">
        <f>SUMIFS('MASTER TT'!$J$2:$J$1126,'MASTER TT'!$I$2:$I$1126,A378:A10420,'MASTER TT'!$L$2:$L$1126,"&gt;0",'MASTER TT'!$AM$2:$AM$1126,"JAN-APRIL 2025",'MASTER TT'!$AC$2:$AC$1126,"SOB")</f>
        <v>0</v>
      </c>
      <c r="O378" s="379">
        <f>SUMIFS('MASTER TT'!$J$2:$J$1126,'MASTER TT'!$I$2:$I$1126,A378:A10420,'MASTER TT'!$L$2:$L$1126,"&gt;0",'MASTER TT'!$AM$2:$AM$1126,"JAN-APRIL 2025",'MASTER TT'!$AC$2:$AC$1126,"SEASS")</f>
        <v>0</v>
      </c>
      <c r="P378" s="379">
        <f>SUMIFS('MASTER TT'!$J$2:$J$1126,'MASTER TT'!$I$2:$I$1126,A378:A10420,'MASTER TT'!$L$2:$L$1126,"&gt;0",'MASTER TT'!$AM$2:$AM$1126,"JAN-APRIL 2025",'MASTER TT'!$AC$2:$AC$1126,"PTTI")</f>
        <v>0</v>
      </c>
      <c r="Q378" s="381">
        <f>SUMIF('MASTER TT'!$I$1:$I$5897,$A$1:$A$721,'MASTER TT'!$O$1:$O$5897)</f>
        <v>0</v>
      </c>
      <c r="R378" s="381">
        <f>SUMIF('MASTER TT'!$I$1:$I$5897,$A$1:$A$721,'MASTER TT'!$N$1:$N$5897)</f>
        <v>0</v>
      </c>
      <c r="S378" s="381">
        <f>SUMIF('MASTER TT'!$I$1:$I$5897,$A$1:$A$721,'MASTER TT'!$Q$1:$Q$5897)</f>
        <v>0</v>
      </c>
      <c r="T378" s="381">
        <f>SUMIF('MASTER TT'!$I$1:$I$5897,$A$1:$A$721,'MASTER TT'!$S$1:$S$5897)</f>
        <v>0</v>
      </c>
      <c r="U378" s="381">
        <f>SUMIF('MASTER TT'!$I$1:$I$5897,$A$1:$A$721,'MASTER TT'!$R$1:$R$5897)</f>
        <v>0</v>
      </c>
      <c r="V378" s="381">
        <f>SUMIF('MASTER TT'!$I$1:$I$5897,$A$1:$A$721,'MASTER TT'!$T$1:$T$5897)</f>
        <v>0</v>
      </c>
      <c r="W378" s="381">
        <f>SUMIF('MASTER TT'!$I$1:$I$5897,$A$1:$A$721,'MASTER TT'!$U$1:$U$5897)</f>
        <v>0</v>
      </c>
      <c r="X378" s="381">
        <f>SUMIF('MASTER TT'!$I$1:$I$5897,$A$1:$A$721,'MASTER TT'!$W$1:$W$5897)</f>
        <v>0</v>
      </c>
      <c r="Y378" s="381">
        <f>SUMIF('MASTER TT'!$I$1:$I$5897,$A$1:$A$721,'MASTER TT'!$X$1:$X$5897)</f>
        <v>0</v>
      </c>
      <c r="Z378" s="381">
        <f>SUMIF('MASTER TT'!$I$1:$I$5897,$A$1:$A$721,'MASTER TT'!$Y$1:$Y$5897)</f>
        <v>0</v>
      </c>
      <c r="AA378" s="381">
        <f>SUMIF('MASTER TT'!$I$1:$I$5897,$A$1:$A$721,'MASTER TT'!$Z$1:$Z$5897)</f>
        <v>0</v>
      </c>
      <c r="AB378" s="381">
        <f>SUMIF('MASTER TT'!$I$1:$I$5905,$A$1:$A$721,'MASTER TT'!$V$1:$V$5905)</f>
        <v>0</v>
      </c>
      <c r="AC378" s="381">
        <f>SUMIF('MASTER TT'!$I$1:$I$5905,$A$1:$A$721,'MASTER TT'!$AB$1:$AB$5905)</f>
        <v>0</v>
      </c>
      <c r="AD378" s="381">
        <f>SUMIF('MASTER TT'!$I$1:$I$5905,$A$1:$A$721,'MASTER TT'!$P$1:$P$5905)</f>
        <v>0</v>
      </c>
      <c r="AE378" s="381">
        <f t="shared" si="2"/>
        <v>0</v>
      </c>
      <c r="AF378" s="382" t="e">
        <f t="shared" si="20"/>
        <v>#REF!</v>
      </c>
      <c r="AG378" s="383"/>
    </row>
    <row r="379" spans="1:33" ht="14.25" customHeight="1">
      <c r="A379" s="374" t="s">
        <v>4432</v>
      </c>
      <c r="B379" s="375">
        <f>VLOOKUP($A$2:$A$1749,'ENTER STAFF #S HERE'!$A$1:$B$5073,2,FALSE)</f>
        <v>0</v>
      </c>
      <c r="C379" s="374" t="s">
        <v>6586</v>
      </c>
      <c r="D379" s="374" t="s">
        <v>6591</v>
      </c>
      <c r="E379" s="387"/>
      <c r="F379" s="387"/>
      <c r="G379" s="374" t="s">
        <v>5663</v>
      </c>
      <c r="H379" s="377">
        <f t="shared" si="0"/>
        <v>48</v>
      </c>
      <c r="I379" s="378" t="e">
        <f>SUMIFS('MASTER TT'!$J$2:$J$11126,'MASTER TT'!$I$2:$I$1126,A379:A18755,'MASTER TT'!$L$2:$L$11126,"&gt;0",'MASTER TT'!$AM$2:$AM$11126,"JAN-APRIL 2026")</f>
        <v>#VALUE!</v>
      </c>
      <c r="J379" s="378">
        <f>SUMIFS('MASTER TT'!$J$2:$J$11126,'MASTER TT'!$I$2:$I$11126,A379:A10419,'MASTER TT'!$L$2:$L$11126,"&gt;0",'MASTER TT'!$AM$2:$AM$11126,"MAY-AUG 2025")</f>
        <v>0</v>
      </c>
      <c r="K379" s="378">
        <f>SUMIFS('MASTER TT'!$J$2:$J$11126,'MASTER TT'!$I$2:$I$11126,A379:A10419,'MASTER TT'!$L$2:$L$11126,"&gt;0",'MASTER TT'!$AM$2:$AM$11126,"SEP-DEC 2025")</f>
        <v>0</v>
      </c>
      <c r="L379" s="378" t="e">
        <f t="shared" si="1"/>
        <v>#VALUE!</v>
      </c>
      <c r="M379" s="379">
        <f>SUMIFS('MASTER TT'!$J$2:$J$1126,'MASTER TT'!$I$2:$I$1126,A379:A10421,'MASTER TT'!$L$2:$L$1126,"&gt;0",'MASTER TT'!$AM$2:$AM$1126,"JAN-APRIL 2025",'MASTER TT'!$AC$2:$AC$1126,"SOT")</f>
        <v>0</v>
      </c>
      <c r="N379" s="379">
        <f>SUMIFS('MASTER TT'!$J$2:$J$1126,'MASTER TT'!$I$2:$I$1126,A379:A10421,'MASTER TT'!$L$2:$L$1126,"&gt;0",'MASTER TT'!$AM$2:$AM$1126,"JAN-APRIL 2025",'MASTER TT'!$AC$2:$AC$1126,"SOB")</f>
        <v>0</v>
      </c>
      <c r="O379" s="379">
        <f>SUMIFS('MASTER TT'!$J$2:$J$1126,'MASTER TT'!$I$2:$I$1126,A379:A10421,'MASTER TT'!$L$2:$L$1126,"&gt;0",'MASTER TT'!$AM$2:$AM$1126,"JAN-APRIL 2025",'MASTER TT'!$AC$2:$AC$1126,"SEASS")</f>
        <v>0</v>
      </c>
      <c r="P379" s="379">
        <f>SUMIFS('MASTER TT'!$J$2:$J$1126,'MASTER TT'!$I$2:$I$1126,A379:A10421,'MASTER TT'!$L$2:$L$1126,"&gt;0",'MASTER TT'!$AM$2:$AM$1126,"JAN-APRIL 2025",'MASTER TT'!$AC$2:$AC$1126,"PTTI")</f>
        <v>0</v>
      </c>
      <c r="Q379" s="381">
        <f>SUMIF('MASTER TT'!$I$1:$I$5897,$A$1:$A$721,'MASTER TT'!$O$1:$O$5897)</f>
        <v>0</v>
      </c>
      <c r="R379" s="381">
        <f>SUMIF('MASTER TT'!$I$1:$I$5897,$A$1:$A$721,'MASTER TT'!$N$1:$N$5897)</f>
        <v>0</v>
      </c>
      <c r="S379" s="381">
        <f>SUMIF('MASTER TT'!$I$1:$I$5897,$A$1:$A$721,'MASTER TT'!$Q$1:$Q$5897)</f>
        <v>0</v>
      </c>
      <c r="T379" s="381">
        <f>SUMIF('MASTER TT'!$I$1:$I$5897,$A$1:$A$721,'MASTER TT'!$S$1:$S$5897)</f>
        <v>0</v>
      </c>
      <c r="U379" s="381">
        <f>SUMIF('MASTER TT'!$I$1:$I$5897,$A$1:$A$721,'MASTER TT'!$R$1:$R$5897)</f>
        <v>0</v>
      </c>
      <c r="V379" s="381">
        <f>SUMIF('MASTER TT'!$I$1:$I$5897,$A$1:$A$721,'MASTER TT'!$T$1:$T$5897)</f>
        <v>0</v>
      </c>
      <c r="W379" s="381">
        <f>SUMIF('MASTER TT'!$I$1:$I$5897,$A$1:$A$721,'MASTER TT'!$U$1:$U$5897)</f>
        <v>0</v>
      </c>
      <c r="X379" s="381">
        <f>SUMIF('MASTER TT'!$I$1:$I$5897,$A$1:$A$721,'MASTER TT'!$W$1:$W$5897)</f>
        <v>0</v>
      </c>
      <c r="Y379" s="381">
        <f>SUMIF('MASTER TT'!$I$1:$I$5897,$A$1:$A$721,'MASTER TT'!$X$1:$X$5897)</f>
        <v>0</v>
      </c>
      <c r="Z379" s="381">
        <f>SUMIF('MASTER TT'!$I$1:$I$5897,$A$1:$A$721,'MASTER TT'!$Y$1:$Y$5897)</f>
        <v>0</v>
      </c>
      <c r="AA379" s="381">
        <f>SUMIF('MASTER TT'!$I$1:$I$5897,$A$1:$A$721,'MASTER TT'!$Z$1:$Z$5897)</f>
        <v>0</v>
      </c>
      <c r="AB379" s="381">
        <f>SUMIF('MASTER TT'!$I$1:$I$5905,$A$1:$A$721,'MASTER TT'!$V$1:$V$5905)</f>
        <v>0</v>
      </c>
      <c r="AC379" s="381">
        <f>SUMIF('MASTER TT'!$I$1:$I$5905,$A$1:$A$721,'MASTER TT'!$AB$1:$AB$5905)</f>
        <v>0</v>
      </c>
      <c r="AD379" s="381">
        <f>SUMIF('MASTER TT'!$I$1:$I$5905,$A$1:$A$721,'MASTER TT'!$P$1:$P$5905)</f>
        <v>0</v>
      </c>
      <c r="AE379" s="381">
        <f t="shared" si="2"/>
        <v>0</v>
      </c>
      <c r="AF379" s="382" t="e">
        <f t="shared" si="20"/>
        <v>#REF!</v>
      </c>
      <c r="AG379" s="383"/>
    </row>
    <row r="380" spans="1:33" ht="14.25" customHeight="1">
      <c r="A380" s="374" t="s">
        <v>3922</v>
      </c>
      <c r="B380" s="375" t="str">
        <f>VLOOKUP($A$2:$A$1749,'ENTER STAFF #S HERE'!$A$1:$B$5073,2,FALSE)</f>
        <v>C1585</v>
      </c>
      <c r="C380" s="374" t="s">
        <v>6583</v>
      </c>
      <c r="D380" s="384" t="s">
        <v>6595</v>
      </c>
      <c r="E380" s="374" t="s">
        <v>6031</v>
      </c>
      <c r="F380" s="387"/>
      <c r="G380" s="374" t="s">
        <v>5663</v>
      </c>
      <c r="H380" s="377">
        <f t="shared" si="0"/>
        <v>48</v>
      </c>
      <c r="I380" s="378" t="e">
        <f>SUMIFS('MASTER TT'!$J$2:$J$11126,'MASTER TT'!$I$2:$I$1126,A380:A18756,'MASTER TT'!$L$2:$L$11126,"&gt;0",'MASTER TT'!$AM$2:$AM$11126,"JAN-APRIL 2026")</f>
        <v>#VALUE!</v>
      </c>
      <c r="J380" s="378">
        <f>SUMIFS('MASTER TT'!$J$2:$J$11126,'MASTER TT'!$I$2:$I$11126,A380:A10420,'MASTER TT'!$L$2:$L$11126,"&gt;0",'MASTER TT'!$AM$2:$AM$11126,"MAY-AUG 2025")</f>
        <v>0</v>
      </c>
      <c r="K380" s="378">
        <f>SUMIFS('MASTER TT'!$J$2:$J$11126,'MASTER TT'!$I$2:$I$11126,A380:A10420,'MASTER TT'!$L$2:$L$11126,"&gt;0",'MASTER TT'!$AM$2:$AM$11126,"SEP-DEC 2025")</f>
        <v>0</v>
      </c>
      <c r="L380" s="378" t="e">
        <f t="shared" si="1"/>
        <v>#VALUE!</v>
      </c>
      <c r="M380" s="379">
        <f>SUMIFS('MASTER TT'!$J$2:$J$1126,'MASTER TT'!$I$2:$I$1126,A380:A10422,'MASTER TT'!$L$2:$L$1126,"&gt;0",'MASTER TT'!$AM$2:$AM$1126,"JAN-APRIL 2025",'MASTER TT'!$AC$2:$AC$1126,"SOT")</f>
        <v>0</v>
      </c>
      <c r="N380" s="379">
        <f>SUMIFS('MASTER TT'!$J$2:$J$1126,'MASTER TT'!$I$2:$I$1126,A380:A10422,'MASTER TT'!$L$2:$L$1126,"&gt;0",'MASTER TT'!$AM$2:$AM$1126,"JAN-APRIL 2025",'MASTER TT'!$AC$2:$AC$1126,"SOB")</f>
        <v>0</v>
      </c>
      <c r="O380" s="379">
        <f>SUMIFS('MASTER TT'!$J$2:$J$1126,'MASTER TT'!$I$2:$I$1126,A380:A10422,'MASTER TT'!$L$2:$L$1126,"&gt;0",'MASTER TT'!$AM$2:$AM$1126,"JAN-APRIL 2025",'MASTER TT'!$AC$2:$AC$1126,"SEASS")</f>
        <v>0</v>
      </c>
      <c r="P380" s="379">
        <f>SUMIFS('MASTER TT'!$J$2:$J$1126,'MASTER TT'!$I$2:$I$1126,A380:A10422,'MASTER TT'!$L$2:$L$1126,"&gt;0",'MASTER TT'!$AM$2:$AM$1126,"JAN-APRIL 2025",'MASTER TT'!$AC$2:$AC$1126,"PTTI")</f>
        <v>0</v>
      </c>
      <c r="Q380" s="381">
        <f>SUMIF('MASTER TT'!$I$1:$I$5897,$A$1:$A$721,'MASTER TT'!$O$1:$O$5897)</f>
        <v>0</v>
      </c>
      <c r="R380" s="381">
        <f>SUMIF('MASTER TT'!$I$1:$I$5897,$A$1:$A$721,'MASTER TT'!$N$1:$N$5897)</f>
        <v>0</v>
      </c>
      <c r="S380" s="381">
        <f>SUMIF('MASTER TT'!$I$1:$I$5897,$A$1:$A$721,'MASTER TT'!$Q$1:$Q$5897)</f>
        <v>0</v>
      </c>
      <c r="T380" s="381">
        <f>SUMIF('MASTER TT'!$I$1:$I$5897,$A$1:$A$721,'MASTER TT'!$S$1:$S$5897)</f>
        <v>0</v>
      </c>
      <c r="U380" s="381">
        <f>SUMIF('MASTER TT'!$I$1:$I$5897,$A$1:$A$721,'MASTER TT'!$R$1:$R$5897)</f>
        <v>6</v>
      </c>
      <c r="V380" s="381">
        <f>SUMIF('MASTER TT'!$I$1:$I$5897,$A$1:$A$721,'MASTER TT'!$T$1:$T$5897)</f>
        <v>0</v>
      </c>
      <c r="W380" s="381">
        <f>SUMIF('MASTER TT'!$I$1:$I$5897,$A$1:$A$721,'MASTER TT'!$U$1:$U$5897)</f>
        <v>0</v>
      </c>
      <c r="X380" s="381">
        <f>SUMIF('MASTER TT'!$I$1:$I$5897,$A$1:$A$721,'MASTER TT'!$W$1:$W$5897)</f>
        <v>0</v>
      </c>
      <c r="Y380" s="381">
        <f>SUMIF('MASTER TT'!$I$1:$I$5897,$A$1:$A$721,'MASTER TT'!$X$1:$X$5897)</f>
        <v>0</v>
      </c>
      <c r="Z380" s="381">
        <f>SUMIF('MASTER TT'!$I$1:$I$5897,$A$1:$A$721,'MASTER TT'!$Y$1:$Y$5897)</f>
        <v>0</v>
      </c>
      <c r="AA380" s="381">
        <f>SUMIF('MASTER TT'!$I$1:$I$5897,$A$1:$A$721,'MASTER TT'!$Z$1:$Z$5897)</f>
        <v>0</v>
      </c>
      <c r="AB380" s="381">
        <f>SUMIF('MASTER TT'!$I$1:$I$5905,$A$1:$A$721,'MASTER TT'!$V$1:$V$5905)</f>
        <v>0</v>
      </c>
      <c r="AC380" s="381">
        <f>SUMIF('MASTER TT'!$I$1:$I$5905,$A$1:$A$721,'MASTER TT'!$AB$1:$AB$5905)</f>
        <v>0</v>
      </c>
      <c r="AD380" s="381">
        <f>SUMIF('MASTER TT'!$I$1:$I$5905,$A$1:$A$721,'MASTER TT'!$P$1:$P$5905)</f>
        <v>0</v>
      </c>
      <c r="AE380" s="381">
        <f t="shared" si="2"/>
        <v>6</v>
      </c>
      <c r="AF380" s="382" t="e">
        <f t="shared" si="20"/>
        <v>#REF!</v>
      </c>
      <c r="AG380" s="383"/>
    </row>
    <row r="381" spans="1:33" ht="14.25" customHeight="1">
      <c r="A381" s="400" t="s">
        <v>3952</v>
      </c>
      <c r="B381" s="375" t="str">
        <f>VLOOKUP($A$2:$A$1749,'ENTER STAFF #S HERE'!$A$1:$B$5073,2,FALSE)</f>
        <v>C0988</v>
      </c>
      <c r="C381" s="374" t="s">
        <v>6586</v>
      </c>
      <c r="D381" s="374" t="s">
        <v>6597</v>
      </c>
      <c r="E381" s="384" t="s">
        <v>6072</v>
      </c>
      <c r="F381" s="384" t="s">
        <v>6603</v>
      </c>
      <c r="G381" s="374" t="s">
        <v>5663</v>
      </c>
      <c r="H381" s="377">
        <f t="shared" si="0"/>
        <v>48</v>
      </c>
      <c r="I381" s="378" t="e">
        <f>SUMIFS('MASTER TT'!$J$2:$J$11126,'MASTER TT'!$I$2:$I$1126,A381:A18757,'MASTER TT'!$L$2:$L$11126,"&gt;0",'MASTER TT'!$AM$2:$AM$11126,"JAN-APRIL 2026")</f>
        <v>#VALUE!</v>
      </c>
      <c r="J381" s="378">
        <f>SUMIFS('MASTER TT'!$J$2:$J$11126,'MASTER TT'!$I$2:$I$11126,A381:A10421,'MASTER TT'!$L$2:$L$11126,"&gt;0",'MASTER TT'!$AM$2:$AM$11126,"MAY-AUG 2025")</f>
        <v>0</v>
      </c>
      <c r="K381" s="378">
        <f>SUMIFS('MASTER TT'!$J$2:$J$11126,'MASTER TT'!$I$2:$I$11126,A381:A10421,'MASTER TT'!$L$2:$L$11126,"&gt;0",'MASTER TT'!$AM$2:$AM$11126,"SEP-DEC 2025")</f>
        <v>0</v>
      </c>
      <c r="L381" s="378" t="e">
        <f t="shared" si="1"/>
        <v>#VALUE!</v>
      </c>
      <c r="M381" s="379">
        <f>SUMIFS('MASTER TT'!$J$2:$J$1126,'MASTER TT'!$I$2:$I$1126,A381:A10423,'MASTER TT'!$L$2:$L$1126,"&gt;0",'MASTER TT'!$AM$2:$AM$1126,"JAN-APRIL 2025",'MASTER TT'!$AC$2:$AC$1126,"SOT")</f>
        <v>0</v>
      </c>
      <c r="N381" s="379">
        <f>SUMIFS('MASTER TT'!$J$2:$J$1126,'MASTER TT'!$I$2:$I$1126,A381:A10423,'MASTER TT'!$L$2:$L$1126,"&gt;0",'MASTER TT'!$AM$2:$AM$1126,"JAN-APRIL 2025",'MASTER TT'!$AC$2:$AC$1126,"SOB")</f>
        <v>0</v>
      </c>
      <c r="O381" s="379">
        <f>SUMIFS('MASTER TT'!$J$2:$J$1126,'MASTER TT'!$I$2:$I$1126,A381:A10423,'MASTER TT'!$L$2:$L$1126,"&gt;0",'MASTER TT'!$AM$2:$AM$1126,"JAN-APRIL 2025",'MASTER TT'!$AC$2:$AC$1126,"SEASS")</f>
        <v>0</v>
      </c>
      <c r="P381" s="379">
        <f>SUMIFS('MASTER TT'!$J$2:$J$1126,'MASTER TT'!$I$2:$I$1126,A381:A10423,'MASTER TT'!$L$2:$L$1126,"&gt;0",'MASTER TT'!$AM$2:$AM$1126,"JAN-APRIL 2025",'MASTER TT'!$AC$2:$AC$1126,"PTTI")</f>
        <v>0</v>
      </c>
      <c r="Q381" s="381">
        <f>SUMIF('MASTER TT'!$I$1:$I$5897,$A$1:$A$721,'MASTER TT'!$O$1:$O$5897)</f>
        <v>0</v>
      </c>
      <c r="R381" s="381">
        <f>SUMIF('MASTER TT'!$I$1:$I$5897,$A$1:$A$721,'MASTER TT'!$N$1:$N$5897)</f>
        <v>0</v>
      </c>
      <c r="S381" s="381">
        <f>SUMIF('MASTER TT'!$I$1:$I$5897,$A$1:$A$721,'MASTER TT'!$Q$1:$Q$5897)</f>
        <v>0</v>
      </c>
      <c r="T381" s="381">
        <f>SUMIF('MASTER TT'!$I$1:$I$5897,$A$1:$A$721,'MASTER TT'!$S$1:$S$5897)</f>
        <v>0</v>
      </c>
      <c r="U381" s="381">
        <f>SUMIF('MASTER TT'!$I$1:$I$5897,$A$1:$A$721,'MASTER TT'!$R$1:$R$5897)</f>
        <v>0</v>
      </c>
      <c r="V381" s="381">
        <f>SUMIF('MASTER TT'!$I$1:$I$5897,$A$1:$A$721,'MASTER TT'!$T$1:$T$5897)</f>
        <v>0</v>
      </c>
      <c r="W381" s="381">
        <f>SUMIF('MASTER TT'!$I$1:$I$5897,$A$1:$A$721,'MASTER TT'!$U$1:$U$5897)</f>
        <v>0</v>
      </c>
      <c r="X381" s="381">
        <f>SUMIF('MASTER TT'!$I$1:$I$5897,$A$1:$A$721,'MASTER TT'!$W$1:$W$5897)</f>
        <v>0</v>
      </c>
      <c r="Y381" s="381">
        <f>SUMIF('MASTER TT'!$I$1:$I$5897,$A$1:$A$721,'MASTER TT'!$X$1:$X$5897)</f>
        <v>0</v>
      </c>
      <c r="Z381" s="381">
        <f>SUMIF('MASTER TT'!$I$1:$I$5897,$A$1:$A$721,'MASTER TT'!$Y$1:$Y$5897)</f>
        <v>0</v>
      </c>
      <c r="AA381" s="381">
        <f>SUMIF('MASTER TT'!$I$1:$I$5897,$A$1:$A$721,'MASTER TT'!$Z$1:$Z$5897)</f>
        <v>0</v>
      </c>
      <c r="AB381" s="381">
        <f>SUMIF('MASTER TT'!$I$1:$I$5905,$A$1:$A$721,'MASTER TT'!$V$1:$V$5905)</f>
        <v>0</v>
      </c>
      <c r="AC381" s="381">
        <f>SUMIF('MASTER TT'!$I$1:$I$5905,$A$1:$A$721,'MASTER TT'!$AB$1:$AB$5905)</f>
        <v>0</v>
      </c>
      <c r="AD381" s="381">
        <f>SUMIF('MASTER TT'!$I$1:$I$5905,$A$1:$A$721,'MASTER TT'!$P$1:$P$5905)</f>
        <v>0</v>
      </c>
      <c r="AE381" s="381">
        <f t="shared" si="2"/>
        <v>0</v>
      </c>
      <c r="AF381" s="382" t="e">
        <f t="shared" si="20"/>
        <v>#REF!</v>
      </c>
      <c r="AG381" s="383"/>
    </row>
    <row r="382" spans="1:33" ht="14.25" customHeight="1">
      <c r="A382" s="374" t="s">
        <v>4433</v>
      </c>
      <c r="B382" s="375">
        <f>VLOOKUP($A$2:$A$1749,'ENTER STAFF #S HERE'!$A$1:$B$5073,2,FALSE)</f>
        <v>0</v>
      </c>
      <c r="C382" s="374" t="s">
        <v>6586</v>
      </c>
      <c r="D382" s="374" t="s">
        <v>454</v>
      </c>
      <c r="E382" s="384" t="s">
        <v>5680</v>
      </c>
      <c r="F382" s="384" t="s">
        <v>6589</v>
      </c>
      <c r="G382" s="374" t="s">
        <v>5663</v>
      </c>
      <c r="H382" s="377">
        <f t="shared" si="0"/>
        <v>48</v>
      </c>
      <c r="I382" s="378" t="e">
        <f>SUMIFS('MASTER TT'!$J$2:$J$11126,'MASTER TT'!$I$2:$I$1126,A382:A18758,'MASTER TT'!$L$2:$L$11126,"&gt;0",'MASTER TT'!$AM$2:$AM$11126,"JAN-APRIL 2026")</f>
        <v>#VALUE!</v>
      </c>
      <c r="J382" s="378">
        <f>SUMIFS('MASTER TT'!$J$2:$J$11126,'MASTER TT'!$I$2:$I$11126,A382:A10422,'MASTER TT'!$L$2:$L$11126,"&gt;0",'MASTER TT'!$AM$2:$AM$11126,"MAY-AUG 2025")</f>
        <v>0</v>
      </c>
      <c r="K382" s="378">
        <f>SUMIFS('MASTER TT'!$J$2:$J$11126,'MASTER TT'!$I$2:$I$11126,A382:A10422,'MASTER TT'!$L$2:$L$11126,"&gt;0",'MASTER TT'!$AM$2:$AM$11126,"SEP-DEC 2025")</f>
        <v>0</v>
      </c>
      <c r="L382" s="378" t="e">
        <f t="shared" si="1"/>
        <v>#VALUE!</v>
      </c>
      <c r="M382" s="379">
        <f>SUMIFS('MASTER TT'!$J$2:$J$1126,'MASTER TT'!$I$2:$I$1126,A382:A10424,'MASTER TT'!$L$2:$L$1126,"&gt;0",'MASTER TT'!$AM$2:$AM$1126,"JAN-APRIL 2025",'MASTER TT'!$AC$2:$AC$1126,"SOT")</f>
        <v>0</v>
      </c>
      <c r="N382" s="379">
        <f>SUMIFS('MASTER TT'!$J$2:$J$1126,'MASTER TT'!$I$2:$I$1126,A382:A10424,'MASTER TT'!$L$2:$L$1126,"&gt;0",'MASTER TT'!$AM$2:$AM$1126,"JAN-APRIL 2025",'MASTER TT'!$AC$2:$AC$1126,"SOB")</f>
        <v>0</v>
      </c>
      <c r="O382" s="379">
        <f>SUMIFS('MASTER TT'!$J$2:$J$1126,'MASTER TT'!$I$2:$I$1126,A382:A10424,'MASTER TT'!$L$2:$L$1126,"&gt;0",'MASTER TT'!$AM$2:$AM$1126,"JAN-APRIL 2025",'MASTER TT'!$AC$2:$AC$1126,"SEASS")</f>
        <v>0</v>
      </c>
      <c r="P382" s="379">
        <f>SUMIFS('MASTER TT'!$J$2:$J$1126,'MASTER TT'!$I$2:$I$1126,A382:A10424,'MASTER TT'!$L$2:$L$1126,"&gt;0",'MASTER TT'!$AM$2:$AM$1126,"JAN-APRIL 2025",'MASTER TT'!$AC$2:$AC$1126,"PTTI")</f>
        <v>0</v>
      </c>
      <c r="Q382" s="381">
        <f>SUMIF('MASTER TT'!$I$1:$I$5897,$A$1:$A$721,'MASTER TT'!$O$1:$O$5897)</f>
        <v>0</v>
      </c>
      <c r="R382" s="381">
        <f>SUMIF('MASTER TT'!$I$1:$I$5897,$A$1:$A$721,'MASTER TT'!$N$1:$N$5897)</f>
        <v>0</v>
      </c>
      <c r="S382" s="381">
        <f>SUMIF('MASTER TT'!$I$1:$I$5897,$A$1:$A$721,'MASTER TT'!$Q$1:$Q$5897)</f>
        <v>0</v>
      </c>
      <c r="T382" s="381">
        <f>SUMIF('MASTER TT'!$I$1:$I$5897,$A$1:$A$721,'MASTER TT'!$S$1:$S$5897)</f>
        <v>0</v>
      </c>
      <c r="U382" s="381">
        <f>SUMIF('MASTER TT'!$I$1:$I$5897,$A$1:$A$721,'MASTER TT'!$R$1:$R$5897)</f>
        <v>0</v>
      </c>
      <c r="V382" s="381">
        <f>SUMIF('MASTER TT'!$I$1:$I$5897,$A$1:$A$721,'MASTER TT'!$T$1:$T$5897)</f>
        <v>0</v>
      </c>
      <c r="W382" s="381">
        <f>SUMIF('MASTER TT'!$I$1:$I$5897,$A$1:$A$721,'MASTER TT'!$U$1:$U$5897)</f>
        <v>0</v>
      </c>
      <c r="X382" s="381">
        <f>SUMIF('MASTER TT'!$I$1:$I$5897,$A$1:$A$721,'MASTER TT'!$W$1:$W$5897)</f>
        <v>0</v>
      </c>
      <c r="Y382" s="381">
        <f>SUMIF('MASTER TT'!$I$1:$I$5897,$A$1:$A$721,'MASTER TT'!$X$1:$X$5897)</f>
        <v>0</v>
      </c>
      <c r="Z382" s="381">
        <f>SUMIF('MASTER TT'!$I$1:$I$5897,$A$1:$A$721,'MASTER TT'!$Y$1:$Y$5897)</f>
        <v>0</v>
      </c>
      <c r="AA382" s="381">
        <f>SUMIF('MASTER TT'!$I$1:$I$5897,$A$1:$A$721,'MASTER TT'!$Z$1:$Z$5897)</f>
        <v>0</v>
      </c>
      <c r="AB382" s="381">
        <f>SUMIF('MASTER TT'!$I$1:$I$5905,$A$1:$A$721,'MASTER TT'!$V$1:$V$5905)</f>
        <v>0</v>
      </c>
      <c r="AC382" s="381">
        <f>SUMIF('MASTER TT'!$I$1:$I$5905,$A$1:$A$721,'MASTER TT'!$AB$1:$AB$5905)</f>
        <v>0</v>
      </c>
      <c r="AD382" s="381">
        <f>SUMIF('MASTER TT'!$I$1:$I$5905,$A$1:$A$721,'MASTER TT'!$P$1:$P$5905)</f>
        <v>0</v>
      </c>
      <c r="AE382" s="381">
        <f t="shared" si="2"/>
        <v>0</v>
      </c>
      <c r="AF382" s="382" t="e">
        <f t="shared" si="20"/>
        <v>#REF!</v>
      </c>
      <c r="AG382" s="383"/>
    </row>
    <row r="383" spans="1:33" ht="14.25" customHeight="1">
      <c r="A383" s="400" t="s">
        <v>4223</v>
      </c>
      <c r="B383" s="375" t="str">
        <f>VLOOKUP($A$2:$A$1749,'ENTER STAFF #S HERE'!$A$1:$B$5073,2,FALSE)</f>
        <v>C1595</v>
      </c>
      <c r="C383" s="374" t="s">
        <v>6586</v>
      </c>
      <c r="D383" s="374" t="s">
        <v>6595</v>
      </c>
      <c r="E383" s="374" t="s">
        <v>6031</v>
      </c>
      <c r="F383" s="387"/>
      <c r="G383" s="374" t="s">
        <v>5663</v>
      </c>
      <c r="H383" s="377">
        <f t="shared" si="0"/>
        <v>48</v>
      </c>
      <c r="I383" s="378" t="e">
        <f>SUMIFS('MASTER TT'!$J$2:$J$11126,'MASTER TT'!$I$2:$I$1126,A383:A18759,'MASTER TT'!$L$2:$L$11126,"&gt;0",'MASTER TT'!$AM$2:$AM$11126,"JAN-APRIL 2026")</f>
        <v>#VALUE!</v>
      </c>
      <c r="J383" s="378">
        <f>SUMIFS('MASTER TT'!$J$2:$J$11126,'MASTER TT'!$I$2:$I$11126,A383:A10423,'MASTER TT'!$L$2:$L$11126,"&gt;0",'MASTER TT'!$AM$2:$AM$11126,"MAY-AUG 2025")</f>
        <v>0</v>
      </c>
      <c r="K383" s="378">
        <f>SUMIFS('MASTER TT'!$J$2:$J$11126,'MASTER TT'!$I$2:$I$11126,A383:A10423,'MASTER TT'!$L$2:$L$11126,"&gt;0",'MASTER TT'!$AM$2:$AM$11126,"SEP-DEC 2025")</f>
        <v>0</v>
      </c>
      <c r="L383" s="378" t="e">
        <f t="shared" si="1"/>
        <v>#VALUE!</v>
      </c>
      <c r="M383" s="379">
        <f>SUMIFS('MASTER TT'!$J$2:$J$1126,'MASTER TT'!$I$2:$I$1126,A383:A10425,'MASTER TT'!$L$2:$L$1126,"&gt;0",'MASTER TT'!$AM$2:$AM$1126,"JAN-APRIL 2025",'MASTER TT'!$AC$2:$AC$1126,"SOT")</f>
        <v>0</v>
      </c>
      <c r="N383" s="379">
        <f>SUMIFS('MASTER TT'!$J$2:$J$1126,'MASTER TT'!$I$2:$I$1126,A383:A10425,'MASTER TT'!$L$2:$L$1126,"&gt;0",'MASTER TT'!$AM$2:$AM$1126,"JAN-APRIL 2025",'MASTER TT'!$AC$2:$AC$1126,"SOB")</f>
        <v>0</v>
      </c>
      <c r="O383" s="379">
        <f>SUMIFS('MASTER TT'!$J$2:$J$1126,'MASTER TT'!$I$2:$I$1126,A383:A10425,'MASTER TT'!$L$2:$L$1126,"&gt;0",'MASTER TT'!$AM$2:$AM$1126,"JAN-APRIL 2025",'MASTER TT'!$AC$2:$AC$1126,"SEASS")</f>
        <v>0</v>
      </c>
      <c r="P383" s="379">
        <f>SUMIFS('MASTER TT'!$J$2:$J$1126,'MASTER TT'!$I$2:$I$1126,A383:A10425,'MASTER TT'!$L$2:$L$1126,"&gt;0",'MASTER TT'!$AM$2:$AM$1126,"JAN-APRIL 2025",'MASTER TT'!$AC$2:$AC$1126,"PTTI")</f>
        <v>0</v>
      </c>
      <c r="Q383" s="381">
        <f>SUMIF('MASTER TT'!$I$1:$I$5897,$A$1:$A$721,'MASTER TT'!$O$1:$O$5897)</f>
        <v>0</v>
      </c>
      <c r="R383" s="381">
        <f>SUMIF('MASTER TT'!$I$1:$I$5897,$A$1:$A$721,'MASTER TT'!$N$1:$N$5897)</f>
        <v>0</v>
      </c>
      <c r="S383" s="381">
        <f>SUMIF('MASTER TT'!$I$1:$I$5897,$A$1:$A$721,'MASTER TT'!$Q$1:$Q$5897)</f>
        <v>0</v>
      </c>
      <c r="T383" s="381">
        <f>SUMIF('MASTER TT'!$I$1:$I$5897,$A$1:$A$721,'MASTER TT'!$S$1:$S$5897)</f>
        <v>0</v>
      </c>
      <c r="U383" s="381">
        <f>SUMIF('MASTER TT'!$I$1:$I$5897,$A$1:$A$721,'MASTER TT'!$R$1:$R$5897)</f>
        <v>2</v>
      </c>
      <c r="V383" s="381">
        <f>SUMIF('MASTER TT'!$I$1:$I$5897,$A$1:$A$721,'MASTER TT'!$T$1:$T$5897)</f>
        <v>0</v>
      </c>
      <c r="W383" s="381">
        <f>SUMIF('MASTER TT'!$I$1:$I$5897,$A$1:$A$721,'MASTER TT'!$U$1:$U$5897)</f>
        <v>0</v>
      </c>
      <c r="X383" s="381">
        <f>SUMIF('MASTER TT'!$I$1:$I$5897,$A$1:$A$721,'MASTER TT'!$W$1:$W$5897)</f>
        <v>1</v>
      </c>
      <c r="Y383" s="381">
        <f>SUMIF('MASTER TT'!$I$1:$I$5897,$A$1:$A$721,'MASTER TT'!$X$1:$X$5897)</f>
        <v>0</v>
      </c>
      <c r="Z383" s="381">
        <f>SUMIF('MASTER TT'!$I$1:$I$5897,$A$1:$A$721,'MASTER TT'!$Y$1:$Y$5897)</f>
        <v>0</v>
      </c>
      <c r="AA383" s="381">
        <f>SUMIF('MASTER TT'!$I$1:$I$5897,$A$1:$A$721,'MASTER TT'!$Z$1:$Z$5897)</f>
        <v>0</v>
      </c>
      <c r="AB383" s="381">
        <f>SUMIF('MASTER TT'!$I$1:$I$5905,$A$1:$A$721,'MASTER TT'!$V$1:$V$5905)</f>
        <v>0</v>
      </c>
      <c r="AC383" s="381">
        <f>SUMIF('MASTER TT'!$I$1:$I$5905,$A$1:$A$721,'MASTER TT'!$AB$1:$AB$5905)</f>
        <v>0</v>
      </c>
      <c r="AD383" s="381">
        <f>SUMIF('MASTER TT'!$I$1:$I$5905,$A$1:$A$721,'MASTER TT'!$P$1:$P$5905)</f>
        <v>0</v>
      </c>
      <c r="AE383" s="381">
        <f t="shared" si="2"/>
        <v>3</v>
      </c>
      <c r="AF383" s="382" t="e">
        <f t="shared" si="20"/>
        <v>#REF!</v>
      </c>
      <c r="AG383" s="383"/>
    </row>
    <row r="384" spans="1:33" ht="14.25" customHeight="1">
      <c r="A384" s="374" t="s">
        <v>6663</v>
      </c>
      <c r="B384" s="375" t="e">
        <f>VLOOKUP($A$2:$A$1749,'ENTER STAFF #S HERE'!$A$1:$B$5073,2,FALSE)</f>
        <v>#N/A</v>
      </c>
      <c r="C384" s="374" t="s">
        <v>6583</v>
      </c>
      <c r="D384" s="374" t="s">
        <v>460</v>
      </c>
      <c r="E384" s="388"/>
      <c r="F384" s="388"/>
      <c r="G384" s="374" t="s">
        <v>6585</v>
      </c>
      <c r="H384" s="377">
        <f t="shared" si="0"/>
        <v>90</v>
      </c>
      <c r="I384" s="378" t="e">
        <f>SUMIFS('MASTER TT'!$J$2:$J$11126,'MASTER TT'!$I$2:$I$1126,A384:A18760,'MASTER TT'!$L$2:$L$11126,"&gt;0",'MASTER TT'!$AM$2:$AM$11126,"JAN-APRIL 2026")</f>
        <v>#VALUE!</v>
      </c>
      <c r="J384" s="378">
        <f>SUMIFS('MASTER TT'!$J$2:$J$11126,'MASTER TT'!$I$2:$I$11126,A384:A10424,'MASTER TT'!$L$2:$L$11126,"&gt;0",'MASTER TT'!$AM$2:$AM$11126,"MAY-AUG 2025")</f>
        <v>0</v>
      </c>
      <c r="K384" s="378">
        <f>SUMIFS('MASTER TT'!$J$2:$J$11126,'MASTER TT'!$I$2:$I$11126,A384:A10424,'MASTER TT'!$L$2:$L$11126,"&gt;0",'MASTER TT'!$AM$2:$AM$11126,"SEP-DEC 2025")</f>
        <v>0</v>
      </c>
      <c r="L384" s="378" t="e">
        <f t="shared" si="1"/>
        <v>#VALUE!</v>
      </c>
      <c r="M384" s="379">
        <f>SUMIFS('MASTER TT'!$J$2:$J$1126,'MASTER TT'!$I$2:$I$1126,A384:A10426,'MASTER TT'!$L$2:$L$1126,"&gt;0",'MASTER TT'!$AM$2:$AM$1126,"JAN-APRIL 2025",'MASTER TT'!$AC$2:$AC$1126,"SOT")</f>
        <v>0</v>
      </c>
      <c r="N384" s="379">
        <f>SUMIFS('MASTER TT'!$J$2:$J$1126,'MASTER TT'!$I$2:$I$1126,A384:A10426,'MASTER TT'!$L$2:$L$1126,"&gt;0",'MASTER TT'!$AM$2:$AM$1126,"JAN-APRIL 2025",'MASTER TT'!$AC$2:$AC$1126,"SOB")</f>
        <v>0</v>
      </c>
      <c r="O384" s="379">
        <f>SUMIFS('MASTER TT'!$J$2:$J$1126,'MASTER TT'!$I$2:$I$1126,A384:A10426,'MASTER TT'!$L$2:$L$1126,"&gt;0",'MASTER TT'!$AM$2:$AM$1126,"JAN-APRIL 2025",'MASTER TT'!$AC$2:$AC$1126,"SEASS")</f>
        <v>0</v>
      </c>
      <c r="P384" s="379">
        <f>SUMIFS('MASTER TT'!$J$2:$J$1126,'MASTER TT'!$I$2:$I$1126,A384:A10426,'MASTER TT'!$L$2:$L$1126,"&gt;0",'MASTER TT'!$AM$2:$AM$1126,"JAN-APRIL 2025",'MASTER TT'!$AC$2:$AC$1126,"PTTI")</f>
        <v>0</v>
      </c>
      <c r="Q384" s="381">
        <f>SUMIF('MASTER TT'!$I$1:$I$5897,$A$1:$A$721,'MASTER TT'!$O$1:$O$5897)</f>
        <v>0</v>
      </c>
      <c r="R384" s="381">
        <f>SUMIF('MASTER TT'!$I$1:$I$5897,$A$1:$A$721,'MASTER TT'!$N$1:$N$5897)</f>
        <v>0</v>
      </c>
      <c r="S384" s="381">
        <f>SUMIF('MASTER TT'!$I$1:$I$5897,$A$1:$A$721,'MASTER TT'!$Q$1:$Q$5897)</f>
        <v>0</v>
      </c>
      <c r="T384" s="381">
        <f>SUMIF('MASTER TT'!$I$1:$I$5897,$A$1:$A$721,'MASTER TT'!$S$1:$S$5897)</f>
        <v>0</v>
      </c>
      <c r="U384" s="381">
        <f>SUMIF('MASTER TT'!$I$1:$I$5897,$A$1:$A$721,'MASTER TT'!$R$1:$R$5897)</f>
        <v>0</v>
      </c>
      <c r="V384" s="381">
        <f>SUMIF('MASTER TT'!$I$1:$I$5897,$A$1:$A$721,'MASTER TT'!$T$1:$T$5897)</f>
        <v>0</v>
      </c>
      <c r="W384" s="381">
        <f>SUMIF('MASTER TT'!$I$1:$I$5897,$A$1:$A$721,'MASTER TT'!$U$1:$U$5897)</f>
        <v>0</v>
      </c>
      <c r="X384" s="381">
        <f>SUMIF('MASTER TT'!$I$1:$I$5897,$A$1:$A$721,'MASTER TT'!$W$1:$W$5897)</f>
        <v>0</v>
      </c>
      <c r="Y384" s="381">
        <f>SUMIF('MASTER TT'!$I$1:$I$5897,$A$1:$A$721,'MASTER TT'!$X$1:$X$5897)</f>
        <v>0</v>
      </c>
      <c r="Z384" s="381">
        <f>SUMIF('MASTER TT'!$I$1:$I$5897,$A$1:$A$721,'MASTER TT'!$Y$1:$Y$5897)</f>
        <v>0</v>
      </c>
      <c r="AA384" s="381">
        <f>SUMIF('MASTER TT'!$I$1:$I$5897,$A$1:$A$721,'MASTER TT'!$Z$1:$Z$5897)</f>
        <v>0</v>
      </c>
      <c r="AB384" s="381">
        <f>SUMIF('MASTER TT'!$I$1:$I$5905,$A$1:$A$721,'MASTER TT'!$V$1:$V$5905)</f>
        <v>0</v>
      </c>
      <c r="AC384" s="381">
        <f>SUMIF('MASTER TT'!$I$1:$I$5905,$A$1:$A$721,'MASTER TT'!$AB$1:$AB$5905)</f>
        <v>0</v>
      </c>
      <c r="AD384" s="381">
        <f>SUMIF('MASTER TT'!$I$1:$I$5905,$A$1:$A$721,'MASTER TT'!$P$1:$P$5905)</f>
        <v>0</v>
      </c>
      <c r="AE384" s="381">
        <f t="shared" si="2"/>
        <v>0</v>
      </c>
      <c r="AF384" s="382" t="e">
        <f t="shared" si="20"/>
        <v>#REF!</v>
      </c>
      <c r="AG384" s="383"/>
    </row>
    <row r="385" spans="1:33" ht="14.25" customHeight="1">
      <c r="A385" s="374" t="s">
        <v>3468</v>
      </c>
      <c r="B385" s="375" t="str">
        <f>VLOOKUP($A$2:$A$1749,'ENTER STAFF #S HERE'!$A$1:$B$5073,2,FALSE)</f>
        <v>C0713</v>
      </c>
      <c r="C385" s="374" t="s">
        <v>6586</v>
      </c>
      <c r="D385" s="374" t="s">
        <v>6591</v>
      </c>
      <c r="E385" s="374" t="s">
        <v>6598</v>
      </c>
      <c r="F385" s="384" t="s">
        <v>6664</v>
      </c>
      <c r="G385" s="374" t="s">
        <v>5663</v>
      </c>
      <c r="H385" s="377">
        <f t="shared" si="0"/>
        <v>48</v>
      </c>
      <c r="I385" s="378" t="e">
        <f>SUMIFS('MASTER TT'!$J$2:$J$11126,'MASTER TT'!$I$2:$I$1126,A385:A18761,'MASTER TT'!$L$2:$L$11126,"&gt;0",'MASTER TT'!$AM$2:$AM$11126,"JAN-APRIL 2026")</f>
        <v>#VALUE!</v>
      </c>
      <c r="J385" s="378">
        <f>SUMIFS('MASTER TT'!$J$2:$J$11126,'MASTER TT'!$I$2:$I$11126,A385:A10425,'MASTER TT'!$L$2:$L$11126,"&gt;0",'MASTER TT'!$AM$2:$AM$11126,"MAY-AUG 2025")</f>
        <v>0</v>
      </c>
      <c r="K385" s="378">
        <f>SUMIFS('MASTER TT'!$J$2:$J$11126,'MASTER TT'!$I$2:$I$11126,A385:A10425,'MASTER TT'!$L$2:$L$11126,"&gt;0",'MASTER TT'!$AM$2:$AM$11126,"SEP-DEC 2025")</f>
        <v>0</v>
      </c>
      <c r="L385" s="378" t="e">
        <f t="shared" si="1"/>
        <v>#VALUE!</v>
      </c>
      <c r="M385" s="379">
        <f>SUMIFS('MASTER TT'!$J$2:$J$1126,'MASTER TT'!$I$2:$I$1126,A385:A10427,'MASTER TT'!$L$2:$L$1126,"&gt;0",'MASTER TT'!$AM$2:$AM$1126,"JAN-APRIL 2025",'MASTER TT'!$AC$2:$AC$1126,"SOT")</f>
        <v>0</v>
      </c>
      <c r="N385" s="379">
        <f>SUMIFS('MASTER TT'!$J$2:$J$1126,'MASTER TT'!$I$2:$I$1126,A385:A10427,'MASTER TT'!$L$2:$L$1126,"&gt;0",'MASTER TT'!$AM$2:$AM$1126,"JAN-APRIL 2025",'MASTER TT'!$AC$2:$AC$1126,"SOB")</f>
        <v>0</v>
      </c>
      <c r="O385" s="379">
        <f>SUMIFS('MASTER TT'!$J$2:$J$1126,'MASTER TT'!$I$2:$I$1126,A385:A10427,'MASTER TT'!$L$2:$L$1126,"&gt;0",'MASTER TT'!$AM$2:$AM$1126,"JAN-APRIL 2025",'MASTER TT'!$AC$2:$AC$1126,"SEASS")</f>
        <v>0</v>
      </c>
      <c r="P385" s="379">
        <f>SUMIFS('MASTER TT'!$J$2:$J$1126,'MASTER TT'!$I$2:$I$1126,A385:A10427,'MASTER TT'!$L$2:$L$1126,"&gt;0",'MASTER TT'!$AM$2:$AM$1126,"JAN-APRIL 2025",'MASTER TT'!$AC$2:$AC$1126,"PTTI")</f>
        <v>0</v>
      </c>
      <c r="Q385" s="381">
        <f>SUMIF('MASTER TT'!$I$1:$I$5897,$A$1:$A$721,'MASTER TT'!$O$1:$O$5897)</f>
        <v>0</v>
      </c>
      <c r="R385" s="381">
        <f>SUMIF('MASTER TT'!$I$1:$I$5897,$A$1:$A$721,'MASTER TT'!$N$1:$N$5897)</f>
        <v>0</v>
      </c>
      <c r="S385" s="381">
        <f>SUMIF('MASTER TT'!$I$1:$I$5897,$A$1:$A$721,'MASTER TT'!$Q$1:$Q$5897)</f>
        <v>0</v>
      </c>
      <c r="T385" s="381">
        <f>SUMIF('MASTER TT'!$I$1:$I$5897,$A$1:$A$721,'MASTER TT'!$S$1:$S$5897)</f>
        <v>0</v>
      </c>
      <c r="U385" s="381">
        <f>SUMIF('MASTER TT'!$I$1:$I$5897,$A$1:$A$721,'MASTER TT'!$R$1:$R$5897)</f>
        <v>0</v>
      </c>
      <c r="V385" s="381">
        <f>SUMIF('MASTER TT'!$I$1:$I$5897,$A$1:$A$721,'MASTER TT'!$T$1:$T$5897)</f>
        <v>0</v>
      </c>
      <c r="W385" s="381">
        <f>SUMIF('MASTER TT'!$I$1:$I$5897,$A$1:$A$721,'MASTER TT'!$U$1:$U$5897)</f>
        <v>0</v>
      </c>
      <c r="X385" s="381">
        <f>SUMIF('MASTER TT'!$I$1:$I$5897,$A$1:$A$721,'MASTER TT'!$W$1:$W$5897)</f>
        <v>0</v>
      </c>
      <c r="Y385" s="381">
        <f>SUMIF('MASTER TT'!$I$1:$I$5897,$A$1:$A$721,'MASTER TT'!$X$1:$X$5897)</f>
        <v>0</v>
      </c>
      <c r="Z385" s="381">
        <f>SUMIF('MASTER TT'!$I$1:$I$5897,$A$1:$A$721,'MASTER TT'!$Y$1:$Y$5897)</f>
        <v>0</v>
      </c>
      <c r="AA385" s="381">
        <f>SUMIF('MASTER TT'!$I$1:$I$5897,$A$1:$A$721,'MASTER TT'!$Z$1:$Z$5897)</f>
        <v>0</v>
      </c>
      <c r="AB385" s="381">
        <f>SUMIF('MASTER TT'!$I$1:$I$5905,$A$1:$A$721,'MASTER TT'!$V$1:$V$5905)</f>
        <v>0</v>
      </c>
      <c r="AC385" s="381">
        <f>SUMIF('MASTER TT'!$I$1:$I$5905,$A$1:$A$721,'MASTER TT'!$AB$1:$AB$5905)</f>
        <v>0</v>
      </c>
      <c r="AD385" s="381">
        <f>SUMIF('MASTER TT'!$I$1:$I$5905,$A$1:$A$721,'MASTER TT'!$P$1:$P$5905)</f>
        <v>0</v>
      </c>
      <c r="AE385" s="381">
        <f t="shared" si="2"/>
        <v>0</v>
      </c>
      <c r="AF385" s="382"/>
      <c r="AG385" s="383"/>
    </row>
    <row r="386" spans="1:33" ht="14.25" customHeight="1">
      <c r="A386" s="374" t="s">
        <v>4434</v>
      </c>
      <c r="B386" s="375">
        <f>VLOOKUP($A$2:$A$1749,'ENTER STAFF #S HERE'!$A$1:$B$5073,2,FALSE)</f>
        <v>0</v>
      </c>
      <c r="C386" s="374" t="s">
        <v>6583</v>
      </c>
      <c r="D386" s="374" t="s">
        <v>460</v>
      </c>
      <c r="E386" s="388"/>
      <c r="F386" s="388"/>
      <c r="G386" s="374" t="s">
        <v>6585</v>
      </c>
      <c r="H386" s="377">
        <f t="shared" si="0"/>
        <v>90</v>
      </c>
      <c r="I386" s="378" t="e">
        <f>SUMIFS('MASTER TT'!$J$2:$J$11126,'MASTER TT'!$I$2:$I$1126,A386:A18762,'MASTER TT'!$L$2:$L$11126,"&gt;0",'MASTER TT'!$AM$2:$AM$11126,"JAN-APRIL 2026")</f>
        <v>#VALUE!</v>
      </c>
      <c r="J386" s="378">
        <f>SUMIFS('MASTER TT'!$J$2:$J$11126,'MASTER TT'!$I$2:$I$11126,A386:A10426,'MASTER TT'!$L$2:$L$11126,"&gt;0",'MASTER TT'!$AM$2:$AM$11126,"MAY-AUG 2025")</f>
        <v>0</v>
      </c>
      <c r="K386" s="378">
        <f>SUMIFS('MASTER TT'!$J$2:$J$11126,'MASTER TT'!$I$2:$I$11126,A386:A10426,'MASTER TT'!$L$2:$L$11126,"&gt;0",'MASTER TT'!$AM$2:$AM$11126,"SEP-DEC 2025")</f>
        <v>0</v>
      </c>
      <c r="L386" s="378" t="e">
        <f t="shared" si="1"/>
        <v>#VALUE!</v>
      </c>
      <c r="M386" s="379">
        <f>SUMIFS('MASTER TT'!$J$2:$J$1126,'MASTER TT'!$I$2:$I$1126,A386:A10428,'MASTER TT'!$L$2:$L$1126,"&gt;0",'MASTER TT'!$AM$2:$AM$1126,"JAN-APRIL 2025",'MASTER TT'!$AC$2:$AC$1126,"SOT")</f>
        <v>0</v>
      </c>
      <c r="N386" s="379">
        <f>SUMIFS('MASTER TT'!$J$2:$J$1126,'MASTER TT'!$I$2:$I$1126,A386:A10428,'MASTER TT'!$L$2:$L$1126,"&gt;0",'MASTER TT'!$AM$2:$AM$1126,"JAN-APRIL 2025",'MASTER TT'!$AC$2:$AC$1126,"SOB")</f>
        <v>0</v>
      </c>
      <c r="O386" s="379">
        <f>SUMIFS('MASTER TT'!$J$2:$J$1126,'MASTER TT'!$I$2:$I$1126,A386:A10428,'MASTER TT'!$L$2:$L$1126,"&gt;0",'MASTER TT'!$AM$2:$AM$1126,"JAN-APRIL 2025",'MASTER TT'!$AC$2:$AC$1126,"SEASS")</f>
        <v>0</v>
      </c>
      <c r="P386" s="379">
        <f>SUMIFS('MASTER TT'!$J$2:$J$1126,'MASTER TT'!$I$2:$I$1126,A386:A10428,'MASTER TT'!$L$2:$L$1126,"&gt;0",'MASTER TT'!$AM$2:$AM$1126,"JAN-APRIL 2025",'MASTER TT'!$AC$2:$AC$1126,"PTTI")</f>
        <v>0</v>
      </c>
      <c r="Q386" s="381">
        <f>SUMIF('MASTER TT'!$I$1:$I$5897,$A$1:$A$721,'MASTER TT'!$O$1:$O$5897)</f>
        <v>0</v>
      </c>
      <c r="R386" s="381">
        <f>SUMIF('MASTER TT'!$I$1:$I$5897,$A$1:$A$721,'MASTER TT'!$N$1:$N$5897)</f>
        <v>0</v>
      </c>
      <c r="S386" s="381">
        <f>SUMIF('MASTER TT'!$I$1:$I$5897,$A$1:$A$721,'MASTER TT'!$Q$1:$Q$5897)</f>
        <v>0</v>
      </c>
      <c r="T386" s="381">
        <f>SUMIF('MASTER TT'!$I$1:$I$5897,$A$1:$A$721,'MASTER TT'!$S$1:$S$5897)</f>
        <v>0</v>
      </c>
      <c r="U386" s="381">
        <f>SUMIF('MASTER TT'!$I$1:$I$5897,$A$1:$A$721,'MASTER TT'!$R$1:$R$5897)</f>
        <v>0</v>
      </c>
      <c r="V386" s="381">
        <f>SUMIF('MASTER TT'!$I$1:$I$5897,$A$1:$A$721,'MASTER TT'!$T$1:$T$5897)</f>
        <v>0</v>
      </c>
      <c r="W386" s="381">
        <f>SUMIF('MASTER TT'!$I$1:$I$5897,$A$1:$A$721,'MASTER TT'!$U$1:$U$5897)</f>
        <v>0</v>
      </c>
      <c r="X386" s="381">
        <f>SUMIF('MASTER TT'!$I$1:$I$5897,$A$1:$A$721,'MASTER TT'!$W$1:$W$5897)</f>
        <v>0</v>
      </c>
      <c r="Y386" s="381">
        <f>SUMIF('MASTER TT'!$I$1:$I$5897,$A$1:$A$721,'MASTER TT'!$X$1:$X$5897)</f>
        <v>0</v>
      </c>
      <c r="Z386" s="381">
        <f>SUMIF('MASTER TT'!$I$1:$I$5897,$A$1:$A$721,'MASTER TT'!$Y$1:$Y$5897)</f>
        <v>0</v>
      </c>
      <c r="AA386" s="381">
        <f>SUMIF('MASTER TT'!$I$1:$I$5897,$A$1:$A$721,'MASTER TT'!$Z$1:$Z$5897)</f>
        <v>0</v>
      </c>
      <c r="AB386" s="381">
        <f>SUMIF('MASTER TT'!$I$1:$I$5905,$A$1:$A$721,'MASTER TT'!$V$1:$V$5905)</f>
        <v>0</v>
      </c>
      <c r="AC386" s="381">
        <f>SUMIF('MASTER TT'!$I$1:$I$5905,$A$1:$A$721,'MASTER TT'!$AB$1:$AB$5905)</f>
        <v>0</v>
      </c>
      <c r="AD386" s="381">
        <f>SUMIF('MASTER TT'!$I$1:$I$5905,$A$1:$A$721,'MASTER TT'!$P$1:$P$5905)</f>
        <v>0</v>
      </c>
      <c r="AE386" s="381">
        <f t="shared" si="2"/>
        <v>0</v>
      </c>
      <c r="AF386" s="382" t="e">
        <f t="shared" ref="AF386:AF391" si="21">#REF!-SUM(Q386:AD386)</f>
        <v>#REF!</v>
      </c>
      <c r="AG386" s="383"/>
    </row>
    <row r="387" spans="1:33" ht="14.25" customHeight="1">
      <c r="A387" s="374" t="s">
        <v>3470</v>
      </c>
      <c r="B387" s="375" t="str">
        <f>VLOOKUP($A$2:$A$1749,'ENTER STAFF #S HERE'!$A$1:$B$5073,2,FALSE)</f>
        <v>C1237</v>
      </c>
      <c r="C387" s="374" t="s">
        <v>6586</v>
      </c>
      <c r="D387" s="384" t="s">
        <v>6591</v>
      </c>
      <c r="E387" s="384" t="s">
        <v>6598</v>
      </c>
      <c r="F387" s="384" t="s">
        <v>5718</v>
      </c>
      <c r="G387" s="374" t="s">
        <v>5663</v>
      </c>
      <c r="H387" s="377">
        <f t="shared" si="0"/>
        <v>48</v>
      </c>
      <c r="I387" s="378" t="e">
        <f>SUMIFS('MASTER TT'!$J$2:$J$11126,'MASTER TT'!$I$2:$I$1126,A387:A18763,'MASTER TT'!$L$2:$L$11126,"&gt;0",'MASTER TT'!$AM$2:$AM$11126,"JAN-APRIL 2026")</f>
        <v>#VALUE!</v>
      </c>
      <c r="J387" s="378">
        <f>SUMIFS('MASTER TT'!$J$2:$J$11126,'MASTER TT'!$I$2:$I$11126,A387:A10427,'MASTER TT'!$L$2:$L$11126,"&gt;0",'MASTER TT'!$AM$2:$AM$11126,"MAY-AUG 2025")</f>
        <v>0</v>
      </c>
      <c r="K387" s="378">
        <f>SUMIFS('MASTER TT'!$J$2:$J$11126,'MASTER TT'!$I$2:$I$11126,A387:A10427,'MASTER TT'!$L$2:$L$11126,"&gt;0",'MASTER TT'!$AM$2:$AM$11126,"SEP-DEC 2025")</f>
        <v>0</v>
      </c>
      <c r="L387" s="378" t="e">
        <f t="shared" si="1"/>
        <v>#VALUE!</v>
      </c>
      <c r="M387" s="379">
        <f>SUMIFS('MASTER TT'!$J$2:$J$1126,'MASTER TT'!$I$2:$I$1126,A387:A10429,'MASTER TT'!$L$2:$L$1126,"&gt;0",'MASTER TT'!$AM$2:$AM$1126,"JAN-APRIL 2025",'MASTER TT'!$AC$2:$AC$1126,"SOT")</f>
        <v>0</v>
      </c>
      <c r="N387" s="379">
        <f>SUMIFS('MASTER TT'!$J$2:$J$1126,'MASTER TT'!$I$2:$I$1126,A387:A10429,'MASTER TT'!$L$2:$L$1126,"&gt;0",'MASTER TT'!$AM$2:$AM$1126,"JAN-APRIL 2025",'MASTER TT'!$AC$2:$AC$1126,"SOB")</f>
        <v>0</v>
      </c>
      <c r="O387" s="379">
        <f>SUMIFS('MASTER TT'!$J$2:$J$1126,'MASTER TT'!$I$2:$I$1126,A387:A10429,'MASTER TT'!$L$2:$L$1126,"&gt;0",'MASTER TT'!$AM$2:$AM$1126,"JAN-APRIL 2025",'MASTER TT'!$AC$2:$AC$1126,"SEASS")</f>
        <v>0</v>
      </c>
      <c r="P387" s="379">
        <f>SUMIFS('MASTER TT'!$J$2:$J$1126,'MASTER TT'!$I$2:$I$1126,A387:A10429,'MASTER TT'!$L$2:$L$1126,"&gt;0",'MASTER TT'!$AM$2:$AM$1126,"JAN-APRIL 2025",'MASTER TT'!$AC$2:$AC$1126,"PTTI")</f>
        <v>0</v>
      </c>
      <c r="Q387" s="381">
        <f>SUMIF('MASTER TT'!$I$1:$I$5897,$A$1:$A$721,'MASTER TT'!$O$1:$O$5897)</f>
        <v>0</v>
      </c>
      <c r="R387" s="381">
        <f>SUMIF('MASTER TT'!$I$1:$I$5897,$A$1:$A$721,'MASTER TT'!$N$1:$N$5897)</f>
        <v>0</v>
      </c>
      <c r="S387" s="381">
        <f>SUMIF('MASTER TT'!$I$1:$I$5897,$A$1:$A$721,'MASTER TT'!$Q$1:$Q$5897)</f>
        <v>0</v>
      </c>
      <c r="T387" s="381">
        <f>SUMIF('MASTER TT'!$I$1:$I$5897,$A$1:$A$721,'MASTER TT'!$S$1:$S$5897)</f>
        <v>0</v>
      </c>
      <c r="U387" s="381">
        <f>SUMIF('MASTER TT'!$I$1:$I$5897,$A$1:$A$721,'MASTER TT'!$R$1:$R$5897)</f>
        <v>0</v>
      </c>
      <c r="V387" s="381">
        <f>SUMIF('MASTER TT'!$I$1:$I$5897,$A$1:$A$721,'MASTER TT'!$T$1:$T$5897)</f>
        <v>0</v>
      </c>
      <c r="W387" s="381">
        <f>SUMIF('MASTER TT'!$I$1:$I$5897,$A$1:$A$721,'MASTER TT'!$U$1:$U$5897)</f>
        <v>0</v>
      </c>
      <c r="X387" s="381">
        <f>SUMIF('MASTER TT'!$I$1:$I$5897,$A$1:$A$721,'MASTER TT'!$W$1:$W$5897)</f>
        <v>0</v>
      </c>
      <c r="Y387" s="381">
        <f>SUMIF('MASTER TT'!$I$1:$I$5897,$A$1:$A$721,'MASTER TT'!$X$1:$X$5897)</f>
        <v>0</v>
      </c>
      <c r="Z387" s="381">
        <f>SUMIF('MASTER TT'!$I$1:$I$5897,$A$1:$A$721,'MASTER TT'!$Y$1:$Y$5897)</f>
        <v>0</v>
      </c>
      <c r="AA387" s="381">
        <f>SUMIF('MASTER TT'!$I$1:$I$5897,$A$1:$A$721,'MASTER TT'!$Z$1:$Z$5897)</f>
        <v>0</v>
      </c>
      <c r="AB387" s="381">
        <f>SUMIF('MASTER TT'!$I$1:$I$5905,$A$1:$A$721,'MASTER TT'!$V$1:$V$5905)</f>
        <v>0</v>
      </c>
      <c r="AC387" s="381">
        <f>SUMIF('MASTER TT'!$I$1:$I$5905,$A$1:$A$721,'MASTER TT'!$AB$1:$AB$5905)</f>
        <v>0</v>
      </c>
      <c r="AD387" s="381">
        <f>SUMIF('MASTER TT'!$I$1:$I$5905,$A$1:$A$721,'MASTER TT'!$P$1:$P$5905)</f>
        <v>0</v>
      </c>
      <c r="AE387" s="381">
        <f t="shared" si="2"/>
        <v>0</v>
      </c>
      <c r="AF387" s="382" t="e">
        <f t="shared" si="21"/>
        <v>#REF!</v>
      </c>
      <c r="AG387" s="383"/>
    </row>
    <row r="388" spans="1:33" ht="14.25" customHeight="1">
      <c r="A388" s="374" t="s">
        <v>4435</v>
      </c>
      <c r="B388" s="375">
        <f>VLOOKUP($A$2:$A$1749,'ENTER STAFF #S HERE'!$A$1:$B$5073,2,FALSE)</f>
        <v>0</v>
      </c>
      <c r="C388" s="387"/>
      <c r="D388" s="374" t="s">
        <v>6595</v>
      </c>
      <c r="E388" s="384" t="s">
        <v>6072</v>
      </c>
      <c r="F388" s="388"/>
      <c r="G388" s="374" t="s">
        <v>63</v>
      </c>
      <c r="H388" s="377">
        <f t="shared" si="0"/>
        <v>72</v>
      </c>
      <c r="I388" s="378" t="e">
        <f>SUMIFS('MASTER TT'!$J$2:$J$11126,'MASTER TT'!$I$2:$I$1126,A388:A18764,'MASTER TT'!$L$2:$L$11126,"&gt;0",'MASTER TT'!$AM$2:$AM$11126,"JAN-APRIL 2026")</f>
        <v>#VALUE!</v>
      </c>
      <c r="J388" s="378">
        <f>SUMIFS('MASTER TT'!$J$2:$J$11126,'MASTER TT'!$I$2:$I$11126,A388:A10428,'MASTER TT'!$L$2:$L$11126,"&gt;0",'MASTER TT'!$AM$2:$AM$11126,"MAY-AUG 2025")</f>
        <v>0</v>
      </c>
      <c r="K388" s="378">
        <f>SUMIFS('MASTER TT'!$J$2:$J$11126,'MASTER TT'!$I$2:$I$11126,A388:A10428,'MASTER TT'!$L$2:$L$11126,"&gt;0",'MASTER TT'!$AM$2:$AM$11126,"SEP-DEC 2025")</f>
        <v>0</v>
      </c>
      <c r="L388" s="378" t="e">
        <f t="shared" si="1"/>
        <v>#VALUE!</v>
      </c>
      <c r="M388" s="379">
        <f>SUMIFS('MASTER TT'!$J$2:$J$1126,'MASTER TT'!$I$2:$I$1126,A388:A10430,'MASTER TT'!$L$2:$L$1126,"&gt;0",'MASTER TT'!$AM$2:$AM$1126,"JAN-APRIL 2025",'MASTER TT'!$AC$2:$AC$1126,"SOT")</f>
        <v>0</v>
      </c>
      <c r="N388" s="379">
        <f>SUMIFS('MASTER TT'!$J$2:$J$1126,'MASTER TT'!$I$2:$I$1126,A388:A10430,'MASTER TT'!$L$2:$L$1126,"&gt;0",'MASTER TT'!$AM$2:$AM$1126,"JAN-APRIL 2025",'MASTER TT'!$AC$2:$AC$1126,"SOB")</f>
        <v>0</v>
      </c>
      <c r="O388" s="379">
        <f>SUMIFS('MASTER TT'!$J$2:$J$1126,'MASTER TT'!$I$2:$I$1126,A388:A10430,'MASTER TT'!$L$2:$L$1126,"&gt;0",'MASTER TT'!$AM$2:$AM$1126,"JAN-APRIL 2025",'MASTER TT'!$AC$2:$AC$1126,"SEASS")</f>
        <v>0</v>
      </c>
      <c r="P388" s="379">
        <f>SUMIFS('MASTER TT'!$J$2:$J$1126,'MASTER TT'!$I$2:$I$1126,A388:A10430,'MASTER TT'!$L$2:$L$1126,"&gt;0",'MASTER TT'!$AM$2:$AM$1126,"JAN-APRIL 2025",'MASTER TT'!$AC$2:$AC$1126,"PTTI")</f>
        <v>0</v>
      </c>
      <c r="Q388" s="381">
        <f>SUMIF('MASTER TT'!$I$1:$I$5897,$A$1:$A$721,'MASTER TT'!$O$1:$O$5897)</f>
        <v>0</v>
      </c>
      <c r="R388" s="381">
        <f>SUMIF('MASTER TT'!$I$1:$I$5897,$A$1:$A$721,'MASTER TT'!$N$1:$N$5897)</f>
        <v>0</v>
      </c>
      <c r="S388" s="381">
        <f>SUMIF('MASTER TT'!$I$1:$I$5897,$A$1:$A$721,'MASTER TT'!$Q$1:$Q$5897)</f>
        <v>0</v>
      </c>
      <c r="T388" s="381">
        <f>SUMIF('MASTER TT'!$I$1:$I$5897,$A$1:$A$721,'MASTER TT'!$S$1:$S$5897)</f>
        <v>0</v>
      </c>
      <c r="U388" s="381">
        <f>SUMIF('MASTER TT'!$I$1:$I$5897,$A$1:$A$721,'MASTER TT'!$R$1:$R$5897)</f>
        <v>0</v>
      </c>
      <c r="V388" s="381">
        <f>SUMIF('MASTER TT'!$I$1:$I$5897,$A$1:$A$721,'MASTER TT'!$T$1:$T$5897)</f>
        <v>0</v>
      </c>
      <c r="W388" s="381">
        <f>SUMIF('MASTER TT'!$I$1:$I$5897,$A$1:$A$721,'MASTER TT'!$U$1:$U$5897)</f>
        <v>0</v>
      </c>
      <c r="X388" s="381">
        <f>SUMIF('MASTER TT'!$I$1:$I$5897,$A$1:$A$721,'MASTER TT'!$W$1:$W$5897)</f>
        <v>0</v>
      </c>
      <c r="Y388" s="381">
        <f>SUMIF('MASTER TT'!$I$1:$I$5897,$A$1:$A$721,'MASTER TT'!$X$1:$X$5897)</f>
        <v>0</v>
      </c>
      <c r="Z388" s="381">
        <f>SUMIF('MASTER TT'!$I$1:$I$5897,$A$1:$A$721,'MASTER TT'!$Y$1:$Y$5897)</f>
        <v>0</v>
      </c>
      <c r="AA388" s="381">
        <f>SUMIF('MASTER TT'!$I$1:$I$5897,$A$1:$A$721,'MASTER TT'!$Z$1:$Z$5897)</f>
        <v>0</v>
      </c>
      <c r="AB388" s="381">
        <f>SUMIF('MASTER TT'!$I$1:$I$5905,$A$1:$A$721,'MASTER TT'!$V$1:$V$5905)</f>
        <v>0</v>
      </c>
      <c r="AC388" s="381">
        <f>SUMIF('MASTER TT'!$I$1:$I$5905,$A$1:$A$721,'MASTER TT'!$AB$1:$AB$5905)</f>
        <v>0</v>
      </c>
      <c r="AD388" s="381">
        <f>SUMIF('MASTER TT'!$I$1:$I$5905,$A$1:$A$721,'MASTER TT'!$P$1:$P$5905)</f>
        <v>0</v>
      </c>
      <c r="AE388" s="381">
        <f t="shared" si="2"/>
        <v>0</v>
      </c>
      <c r="AF388" s="382" t="e">
        <f t="shared" si="21"/>
        <v>#REF!</v>
      </c>
      <c r="AG388" s="383"/>
    </row>
    <row r="389" spans="1:33" ht="14.25" customHeight="1">
      <c r="A389" s="374" t="s">
        <v>4436</v>
      </c>
      <c r="B389" s="375">
        <f>VLOOKUP($A$2:$A$1749,'ENTER STAFF #S HERE'!$A$1:$B$5073,2,FALSE)</f>
        <v>0</v>
      </c>
      <c r="C389" s="387"/>
      <c r="D389" s="374" t="s">
        <v>479</v>
      </c>
      <c r="E389" s="388"/>
      <c r="F389" s="387"/>
      <c r="G389" s="374" t="s">
        <v>5663</v>
      </c>
      <c r="H389" s="377">
        <f t="shared" si="0"/>
        <v>48</v>
      </c>
      <c r="I389" s="378" t="e">
        <f>SUMIFS('MASTER TT'!$J$2:$J$11126,'MASTER TT'!$I$2:$I$1126,A389:A18765,'MASTER TT'!$L$2:$L$11126,"&gt;0",'MASTER TT'!$AM$2:$AM$11126,"JAN-APRIL 2026")</f>
        <v>#VALUE!</v>
      </c>
      <c r="J389" s="378">
        <f>SUMIFS('MASTER TT'!$J$2:$J$11126,'MASTER TT'!$I$2:$I$11126,A389:A10429,'MASTER TT'!$L$2:$L$11126,"&gt;0",'MASTER TT'!$AM$2:$AM$11126,"MAY-AUG 2025")</f>
        <v>0</v>
      </c>
      <c r="K389" s="378">
        <f>SUMIFS('MASTER TT'!$J$2:$J$11126,'MASTER TT'!$I$2:$I$11126,A389:A10429,'MASTER TT'!$L$2:$L$11126,"&gt;0",'MASTER TT'!$AM$2:$AM$11126,"SEP-DEC 2025")</f>
        <v>0</v>
      </c>
      <c r="L389" s="378" t="e">
        <f t="shared" si="1"/>
        <v>#VALUE!</v>
      </c>
      <c r="M389" s="379">
        <f>SUMIFS('MASTER TT'!$J$2:$J$1126,'MASTER TT'!$I$2:$I$1126,A389:A10431,'MASTER TT'!$L$2:$L$1126,"&gt;0",'MASTER TT'!$AM$2:$AM$1126,"JAN-APRIL 2025",'MASTER TT'!$AC$2:$AC$1126,"SOT")</f>
        <v>0</v>
      </c>
      <c r="N389" s="379">
        <f>SUMIFS('MASTER TT'!$J$2:$J$1126,'MASTER TT'!$I$2:$I$1126,A389:A10431,'MASTER TT'!$L$2:$L$1126,"&gt;0",'MASTER TT'!$AM$2:$AM$1126,"JAN-APRIL 2025",'MASTER TT'!$AC$2:$AC$1126,"SOB")</f>
        <v>0</v>
      </c>
      <c r="O389" s="379">
        <f>SUMIFS('MASTER TT'!$J$2:$J$1126,'MASTER TT'!$I$2:$I$1126,A389:A10431,'MASTER TT'!$L$2:$L$1126,"&gt;0",'MASTER TT'!$AM$2:$AM$1126,"JAN-APRIL 2025",'MASTER TT'!$AC$2:$AC$1126,"SEASS")</f>
        <v>0</v>
      </c>
      <c r="P389" s="379">
        <f>SUMIFS('MASTER TT'!$J$2:$J$1126,'MASTER TT'!$I$2:$I$1126,A389:A10431,'MASTER TT'!$L$2:$L$1126,"&gt;0",'MASTER TT'!$AM$2:$AM$1126,"JAN-APRIL 2025",'MASTER TT'!$AC$2:$AC$1126,"PTTI")</f>
        <v>0</v>
      </c>
      <c r="Q389" s="381">
        <f>SUMIF('MASTER TT'!$I$1:$I$5897,$A$1:$A$721,'MASTER TT'!$O$1:$O$5897)</f>
        <v>0</v>
      </c>
      <c r="R389" s="381">
        <f>SUMIF('MASTER TT'!$I$1:$I$5897,$A$1:$A$721,'MASTER TT'!$N$1:$N$5897)</f>
        <v>0</v>
      </c>
      <c r="S389" s="381">
        <f>SUMIF('MASTER TT'!$I$1:$I$5897,$A$1:$A$721,'MASTER TT'!$Q$1:$Q$5897)</f>
        <v>0</v>
      </c>
      <c r="T389" s="381">
        <f>SUMIF('MASTER TT'!$I$1:$I$5897,$A$1:$A$721,'MASTER TT'!$S$1:$S$5897)</f>
        <v>0</v>
      </c>
      <c r="U389" s="381">
        <f>SUMIF('MASTER TT'!$I$1:$I$5897,$A$1:$A$721,'MASTER TT'!$R$1:$R$5897)</f>
        <v>0</v>
      </c>
      <c r="V389" s="381">
        <f>SUMIF('MASTER TT'!$I$1:$I$5897,$A$1:$A$721,'MASTER TT'!$T$1:$T$5897)</f>
        <v>0</v>
      </c>
      <c r="W389" s="381">
        <f>SUMIF('MASTER TT'!$I$1:$I$5897,$A$1:$A$721,'MASTER TT'!$U$1:$U$5897)</f>
        <v>0</v>
      </c>
      <c r="X389" s="381">
        <f>SUMIF('MASTER TT'!$I$1:$I$5897,$A$1:$A$721,'MASTER TT'!$W$1:$W$5897)</f>
        <v>0</v>
      </c>
      <c r="Y389" s="381">
        <f>SUMIF('MASTER TT'!$I$1:$I$5897,$A$1:$A$721,'MASTER TT'!$X$1:$X$5897)</f>
        <v>0</v>
      </c>
      <c r="Z389" s="381">
        <f>SUMIF('MASTER TT'!$I$1:$I$5897,$A$1:$A$721,'MASTER TT'!$Y$1:$Y$5897)</f>
        <v>0</v>
      </c>
      <c r="AA389" s="381">
        <f>SUMIF('MASTER TT'!$I$1:$I$5897,$A$1:$A$721,'MASTER TT'!$Z$1:$Z$5897)</f>
        <v>0</v>
      </c>
      <c r="AB389" s="381">
        <f>SUMIF('MASTER TT'!$I$1:$I$5905,$A$1:$A$721,'MASTER TT'!$V$1:$V$5905)</f>
        <v>0</v>
      </c>
      <c r="AC389" s="381">
        <f>SUMIF('MASTER TT'!$I$1:$I$5905,$A$1:$A$721,'MASTER TT'!$AB$1:$AB$5905)</f>
        <v>0</v>
      </c>
      <c r="AD389" s="381">
        <f>SUMIF('MASTER TT'!$I$1:$I$5905,$A$1:$A$721,'MASTER TT'!$P$1:$P$5905)</f>
        <v>0</v>
      </c>
      <c r="AE389" s="381">
        <f t="shared" si="2"/>
        <v>0</v>
      </c>
      <c r="AF389" s="382" t="e">
        <f t="shared" si="21"/>
        <v>#REF!</v>
      </c>
      <c r="AG389" s="383"/>
    </row>
    <row r="390" spans="1:33" ht="14.25" customHeight="1">
      <c r="A390" s="374" t="s">
        <v>4437</v>
      </c>
      <c r="B390" s="375">
        <f>VLOOKUP($A$2:$A$1749,'ENTER STAFF #S HERE'!$A$1:$B$5073,2,FALSE)</f>
        <v>0</v>
      </c>
      <c r="C390" s="384" t="s">
        <v>6665</v>
      </c>
      <c r="D390" s="374" t="s">
        <v>6595</v>
      </c>
      <c r="E390" s="384" t="s">
        <v>6072</v>
      </c>
      <c r="F390" s="388"/>
      <c r="G390" s="374" t="s">
        <v>5663</v>
      </c>
      <c r="H390" s="377">
        <f t="shared" si="0"/>
        <v>48</v>
      </c>
      <c r="I390" s="378" t="e">
        <f>SUMIFS('MASTER TT'!$J$2:$J$11126,'MASTER TT'!$I$2:$I$1126,A390:A18766,'MASTER TT'!$L$2:$L$11126,"&gt;0",'MASTER TT'!$AM$2:$AM$11126,"JAN-APRIL 2026")</f>
        <v>#VALUE!</v>
      </c>
      <c r="J390" s="378">
        <f>SUMIFS('MASTER TT'!$J$2:$J$11126,'MASTER TT'!$I$2:$I$11126,A390:A10430,'MASTER TT'!$L$2:$L$11126,"&gt;0",'MASTER TT'!$AM$2:$AM$11126,"MAY-AUG 2025")</f>
        <v>0</v>
      </c>
      <c r="K390" s="378">
        <f>SUMIFS('MASTER TT'!$J$2:$J$11126,'MASTER TT'!$I$2:$I$11126,A390:A10430,'MASTER TT'!$L$2:$L$11126,"&gt;0",'MASTER TT'!$AM$2:$AM$11126,"SEP-DEC 2025")</f>
        <v>0</v>
      </c>
      <c r="L390" s="378" t="e">
        <f t="shared" si="1"/>
        <v>#VALUE!</v>
      </c>
      <c r="M390" s="379">
        <f>SUMIFS('MASTER TT'!$J$2:$J$1126,'MASTER TT'!$I$2:$I$1126,A390:A10432,'MASTER TT'!$L$2:$L$1126,"&gt;0",'MASTER TT'!$AM$2:$AM$1126,"JAN-APRIL 2025",'MASTER TT'!$AC$2:$AC$1126,"SOT")</f>
        <v>0</v>
      </c>
      <c r="N390" s="379">
        <f>SUMIFS('MASTER TT'!$J$2:$J$1126,'MASTER TT'!$I$2:$I$1126,A390:A10432,'MASTER TT'!$L$2:$L$1126,"&gt;0",'MASTER TT'!$AM$2:$AM$1126,"JAN-APRIL 2025",'MASTER TT'!$AC$2:$AC$1126,"SOB")</f>
        <v>0</v>
      </c>
      <c r="O390" s="379">
        <f>SUMIFS('MASTER TT'!$J$2:$J$1126,'MASTER TT'!$I$2:$I$1126,A390:A10432,'MASTER TT'!$L$2:$L$1126,"&gt;0",'MASTER TT'!$AM$2:$AM$1126,"JAN-APRIL 2025",'MASTER TT'!$AC$2:$AC$1126,"SEASS")</f>
        <v>0</v>
      </c>
      <c r="P390" s="379">
        <f>SUMIFS('MASTER TT'!$J$2:$J$1126,'MASTER TT'!$I$2:$I$1126,A390:A10432,'MASTER TT'!$L$2:$L$1126,"&gt;0",'MASTER TT'!$AM$2:$AM$1126,"JAN-APRIL 2025",'MASTER TT'!$AC$2:$AC$1126,"PTTI")</f>
        <v>0</v>
      </c>
      <c r="Q390" s="381">
        <f>SUMIF('MASTER TT'!$I$1:$I$5897,$A$1:$A$721,'MASTER TT'!$O$1:$O$5897)</f>
        <v>0</v>
      </c>
      <c r="R390" s="381">
        <f>SUMIF('MASTER TT'!$I$1:$I$5897,$A$1:$A$721,'MASTER TT'!$N$1:$N$5897)</f>
        <v>0</v>
      </c>
      <c r="S390" s="381">
        <f>SUMIF('MASTER TT'!$I$1:$I$5897,$A$1:$A$721,'MASTER TT'!$Q$1:$Q$5897)</f>
        <v>0</v>
      </c>
      <c r="T390" s="381">
        <f>SUMIF('MASTER TT'!$I$1:$I$5897,$A$1:$A$721,'MASTER TT'!$S$1:$S$5897)</f>
        <v>0</v>
      </c>
      <c r="U390" s="381">
        <f>SUMIF('MASTER TT'!$I$1:$I$5897,$A$1:$A$721,'MASTER TT'!$R$1:$R$5897)</f>
        <v>0</v>
      </c>
      <c r="V390" s="381">
        <f>SUMIF('MASTER TT'!$I$1:$I$5897,$A$1:$A$721,'MASTER TT'!$T$1:$T$5897)</f>
        <v>0</v>
      </c>
      <c r="W390" s="381">
        <f>SUMIF('MASTER TT'!$I$1:$I$5897,$A$1:$A$721,'MASTER TT'!$U$1:$U$5897)</f>
        <v>0</v>
      </c>
      <c r="X390" s="381">
        <f>SUMIF('MASTER TT'!$I$1:$I$5897,$A$1:$A$721,'MASTER TT'!$W$1:$W$5897)</f>
        <v>0</v>
      </c>
      <c r="Y390" s="381">
        <f>SUMIF('MASTER TT'!$I$1:$I$5897,$A$1:$A$721,'MASTER TT'!$X$1:$X$5897)</f>
        <v>0</v>
      </c>
      <c r="Z390" s="381">
        <f>SUMIF('MASTER TT'!$I$1:$I$5897,$A$1:$A$721,'MASTER TT'!$Y$1:$Y$5897)</f>
        <v>0</v>
      </c>
      <c r="AA390" s="381">
        <f>SUMIF('MASTER TT'!$I$1:$I$5897,$A$1:$A$721,'MASTER TT'!$Z$1:$Z$5897)</f>
        <v>0</v>
      </c>
      <c r="AB390" s="381">
        <f>SUMIF('MASTER TT'!$I$1:$I$5905,$A$1:$A$721,'MASTER TT'!$V$1:$V$5905)</f>
        <v>0</v>
      </c>
      <c r="AC390" s="381">
        <f>SUMIF('MASTER TT'!$I$1:$I$5905,$A$1:$A$721,'MASTER TT'!$AB$1:$AB$5905)</f>
        <v>0</v>
      </c>
      <c r="AD390" s="381">
        <f>SUMIF('MASTER TT'!$I$1:$I$5905,$A$1:$A$721,'MASTER TT'!$P$1:$P$5905)</f>
        <v>0</v>
      </c>
      <c r="AE390" s="381">
        <f t="shared" si="2"/>
        <v>0</v>
      </c>
      <c r="AF390" s="382" t="e">
        <f t="shared" si="21"/>
        <v>#REF!</v>
      </c>
      <c r="AG390" s="383"/>
    </row>
    <row r="391" spans="1:33" ht="14.25" customHeight="1">
      <c r="A391" s="374" t="s">
        <v>4438</v>
      </c>
      <c r="B391" s="375">
        <f>VLOOKUP($A$2:$A$1749,'ENTER STAFF #S HERE'!$A$1:$B$5073,2,FALSE)</f>
        <v>0</v>
      </c>
      <c r="C391" s="387"/>
      <c r="D391" s="374" t="s">
        <v>479</v>
      </c>
      <c r="E391" s="387"/>
      <c r="F391" s="387"/>
      <c r="G391" s="374" t="s">
        <v>5663</v>
      </c>
      <c r="H391" s="377">
        <f t="shared" si="0"/>
        <v>48</v>
      </c>
      <c r="I391" s="378" t="e">
        <f>SUMIFS('MASTER TT'!$J$2:$J$11126,'MASTER TT'!$I$2:$I$1126,A391:A18767,'MASTER TT'!$L$2:$L$11126,"&gt;0",'MASTER TT'!$AM$2:$AM$11126,"JAN-APRIL 2026")</f>
        <v>#VALUE!</v>
      </c>
      <c r="J391" s="378">
        <f>SUMIFS('MASTER TT'!$J$2:$J$11126,'MASTER TT'!$I$2:$I$11126,A391:A10431,'MASTER TT'!$L$2:$L$11126,"&gt;0",'MASTER TT'!$AM$2:$AM$11126,"MAY-AUG 2025")</f>
        <v>0</v>
      </c>
      <c r="K391" s="378">
        <f>SUMIFS('MASTER TT'!$J$2:$J$11126,'MASTER TT'!$I$2:$I$11126,A391:A10431,'MASTER TT'!$L$2:$L$11126,"&gt;0",'MASTER TT'!$AM$2:$AM$11126,"SEP-DEC 2025")</f>
        <v>0</v>
      </c>
      <c r="L391" s="378" t="e">
        <f t="shared" si="1"/>
        <v>#VALUE!</v>
      </c>
      <c r="M391" s="379">
        <f>SUMIFS('MASTER TT'!$J$2:$J$1126,'MASTER TT'!$I$2:$I$1126,A391:A10433,'MASTER TT'!$L$2:$L$1126,"&gt;0",'MASTER TT'!$AM$2:$AM$1126,"JAN-APRIL 2025",'MASTER TT'!$AC$2:$AC$1126,"SOT")</f>
        <v>0</v>
      </c>
      <c r="N391" s="379">
        <f>SUMIFS('MASTER TT'!$J$2:$J$1126,'MASTER TT'!$I$2:$I$1126,A391:A10433,'MASTER TT'!$L$2:$L$1126,"&gt;0",'MASTER TT'!$AM$2:$AM$1126,"JAN-APRIL 2025",'MASTER TT'!$AC$2:$AC$1126,"SOB")</f>
        <v>0</v>
      </c>
      <c r="O391" s="379">
        <f>SUMIFS('MASTER TT'!$J$2:$J$1126,'MASTER TT'!$I$2:$I$1126,A391:A10433,'MASTER TT'!$L$2:$L$1126,"&gt;0",'MASTER TT'!$AM$2:$AM$1126,"JAN-APRIL 2025",'MASTER TT'!$AC$2:$AC$1126,"SEASS")</f>
        <v>0</v>
      </c>
      <c r="P391" s="379">
        <f>SUMIFS('MASTER TT'!$J$2:$J$1126,'MASTER TT'!$I$2:$I$1126,A391:A10433,'MASTER TT'!$L$2:$L$1126,"&gt;0",'MASTER TT'!$AM$2:$AM$1126,"JAN-APRIL 2025",'MASTER TT'!$AC$2:$AC$1126,"PTTI")</f>
        <v>0</v>
      </c>
      <c r="Q391" s="381">
        <f>SUMIF('MASTER TT'!$I$1:$I$5897,$A$1:$A$721,'MASTER TT'!$O$1:$O$5897)</f>
        <v>0</v>
      </c>
      <c r="R391" s="381">
        <f>SUMIF('MASTER TT'!$I$1:$I$5897,$A$1:$A$721,'MASTER TT'!$N$1:$N$5897)</f>
        <v>0</v>
      </c>
      <c r="S391" s="381">
        <f>SUMIF('MASTER TT'!$I$1:$I$5897,$A$1:$A$721,'MASTER TT'!$Q$1:$Q$5897)</f>
        <v>0</v>
      </c>
      <c r="T391" s="381">
        <f>SUMIF('MASTER TT'!$I$1:$I$5897,$A$1:$A$721,'MASTER TT'!$S$1:$S$5897)</f>
        <v>0</v>
      </c>
      <c r="U391" s="381">
        <f>SUMIF('MASTER TT'!$I$1:$I$5897,$A$1:$A$721,'MASTER TT'!$R$1:$R$5897)</f>
        <v>0</v>
      </c>
      <c r="V391" s="381">
        <f>SUMIF('MASTER TT'!$I$1:$I$5897,$A$1:$A$721,'MASTER TT'!$T$1:$T$5897)</f>
        <v>0</v>
      </c>
      <c r="W391" s="381">
        <f>SUMIF('MASTER TT'!$I$1:$I$5897,$A$1:$A$721,'MASTER TT'!$U$1:$U$5897)</f>
        <v>0</v>
      </c>
      <c r="X391" s="381">
        <f>SUMIF('MASTER TT'!$I$1:$I$5897,$A$1:$A$721,'MASTER TT'!$W$1:$W$5897)</f>
        <v>0</v>
      </c>
      <c r="Y391" s="381">
        <f>SUMIF('MASTER TT'!$I$1:$I$5897,$A$1:$A$721,'MASTER TT'!$X$1:$X$5897)</f>
        <v>0</v>
      </c>
      <c r="Z391" s="381">
        <f>SUMIF('MASTER TT'!$I$1:$I$5897,$A$1:$A$721,'MASTER TT'!$Y$1:$Y$5897)</f>
        <v>0</v>
      </c>
      <c r="AA391" s="381">
        <f>SUMIF('MASTER TT'!$I$1:$I$5897,$A$1:$A$721,'MASTER TT'!$Z$1:$Z$5897)</f>
        <v>0</v>
      </c>
      <c r="AB391" s="381">
        <f>SUMIF('MASTER TT'!$I$1:$I$5905,$A$1:$A$721,'MASTER TT'!$V$1:$V$5905)</f>
        <v>0</v>
      </c>
      <c r="AC391" s="381">
        <f>SUMIF('MASTER TT'!$I$1:$I$5905,$A$1:$A$721,'MASTER TT'!$AB$1:$AB$5905)</f>
        <v>0</v>
      </c>
      <c r="AD391" s="381">
        <f>SUMIF('MASTER TT'!$I$1:$I$5905,$A$1:$A$721,'MASTER TT'!$P$1:$P$5905)</f>
        <v>0</v>
      </c>
      <c r="AE391" s="381">
        <f t="shared" si="2"/>
        <v>0</v>
      </c>
      <c r="AF391" s="382" t="e">
        <f t="shared" si="21"/>
        <v>#REF!</v>
      </c>
      <c r="AG391" s="383"/>
    </row>
    <row r="392" spans="1:33" ht="14.25" customHeight="1">
      <c r="A392" s="374" t="s">
        <v>3877</v>
      </c>
      <c r="B392" s="375" t="str">
        <f>VLOOKUP($A$2:$A$1749,'ENTER STAFF #S HERE'!$A$1:$B$5073,2,FALSE)</f>
        <v>C0879</v>
      </c>
      <c r="C392" s="374" t="s">
        <v>6615</v>
      </c>
      <c r="D392" s="384" t="s">
        <v>6587</v>
      </c>
      <c r="E392" s="374" t="s">
        <v>5680</v>
      </c>
      <c r="F392" s="374" t="s">
        <v>6584</v>
      </c>
      <c r="G392" s="374" t="s">
        <v>63</v>
      </c>
      <c r="H392" s="377">
        <f t="shared" si="0"/>
        <v>72</v>
      </c>
      <c r="I392" s="378" t="e">
        <f>SUMIFS('MASTER TT'!$J$2:$J$11126,'MASTER TT'!$I$2:$I$1126,A392:A18768,'MASTER TT'!$L$2:$L$11126,"&gt;0",'MASTER TT'!$AM$2:$AM$11126,"JAN-APRIL 2026")</f>
        <v>#VALUE!</v>
      </c>
      <c r="J392" s="378">
        <f>SUMIFS('MASTER TT'!$J$2:$J$11126,'MASTER TT'!$I$2:$I$11126,A392:A10432,'MASTER TT'!$L$2:$L$11126,"&gt;0",'MASTER TT'!$AM$2:$AM$11126,"MAY-AUG 2025")</f>
        <v>0</v>
      </c>
      <c r="K392" s="378">
        <f>SUMIFS('MASTER TT'!$J$2:$J$11126,'MASTER TT'!$I$2:$I$11126,A392:A10432,'MASTER TT'!$L$2:$L$11126,"&gt;0",'MASTER TT'!$AM$2:$AM$11126,"SEP-DEC 2025")</f>
        <v>0</v>
      </c>
      <c r="L392" s="378" t="e">
        <f t="shared" si="1"/>
        <v>#VALUE!</v>
      </c>
      <c r="M392" s="379">
        <f>SUMIFS('MASTER TT'!$J$2:$J$1126,'MASTER TT'!$I$2:$I$1126,A392:A10434,'MASTER TT'!$L$2:$L$1126,"&gt;0",'MASTER TT'!$AM$2:$AM$1126,"JAN-APRIL 2025",'MASTER TT'!$AC$2:$AC$1126,"SOT")</f>
        <v>0</v>
      </c>
      <c r="N392" s="379">
        <f>SUMIFS('MASTER TT'!$J$2:$J$1126,'MASTER TT'!$I$2:$I$1126,A392:A10434,'MASTER TT'!$L$2:$L$1126,"&gt;0",'MASTER TT'!$AM$2:$AM$1126,"JAN-APRIL 2025",'MASTER TT'!$AC$2:$AC$1126,"SOB")</f>
        <v>0</v>
      </c>
      <c r="O392" s="379">
        <f>SUMIFS('MASTER TT'!$J$2:$J$1126,'MASTER TT'!$I$2:$I$1126,A392:A10434,'MASTER TT'!$L$2:$L$1126,"&gt;0",'MASTER TT'!$AM$2:$AM$1126,"JAN-APRIL 2025",'MASTER TT'!$AC$2:$AC$1126,"SEASS")</f>
        <v>0</v>
      </c>
      <c r="P392" s="379">
        <f>SUMIFS('MASTER TT'!$J$2:$J$1126,'MASTER TT'!$I$2:$I$1126,A392:A10434,'MASTER TT'!$L$2:$L$1126,"&gt;0",'MASTER TT'!$AM$2:$AM$1126,"JAN-APRIL 2025",'MASTER TT'!$AC$2:$AC$1126,"PTTI")</f>
        <v>0</v>
      </c>
      <c r="Q392" s="381">
        <f>SUMIF('MASTER TT'!$I$1:$I$5897,$A$1:$A$721,'MASTER TT'!$O$1:$O$5897)</f>
        <v>0</v>
      </c>
      <c r="R392" s="381">
        <f>SUMIF('MASTER TT'!$I$1:$I$5897,$A$1:$A$721,'MASTER TT'!$N$1:$N$5897)</f>
        <v>0</v>
      </c>
      <c r="S392" s="381">
        <f>SUMIF('MASTER TT'!$I$1:$I$5897,$A$1:$A$721,'MASTER TT'!$Q$1:$Q$5897)</f>
        <v>0</v>
      </c>
      <c r="T392" s="381">
        <f>SUMIF('MASTER TT'!$I$1:$I$5897,$A$1:$A$721,'MASTER TT'!$S$1:$S$5897)</f>
        <v>0</v>
      </c>
      <c r="U392" s="381">
        <f>SUMIF('MASTER TT'!$I$1:$I$5897,$A$1:$A$721,'MASTER TT'!$R$1:$R$5897)</f>
        <v>0</v>
      </c>
      <c r="V392" s="381">
        <f>SUMIF('MASTER TT'!$I$1:$I$5897,$A$1:$A$721,'MASTER TT'!$T$1:$T$5897)</f>
        <v>0</v>
      </c>
      <c r="W392" s="381">
        <f>SUMIF('MASTER TT'!$I$1:$I$5897,$A$1:$A$721,'MASTER TT'!$U$1:$U$5897)</f>
        <v>0</v>
      </c>
      <c r="X392" s="381">
        <f>SUMIF('MASTER TT'!$I$1:$I$5897,$A$1:$A$721,'MASTER TT'!$W$1:$W$5897)</f>
        <v>0</v>
      </c>
      <c r="Y392" s="381">
        <f>SUMIF('MASTER TT'!$I$1:$I$5897,$A$1:$A$721,'MASTER TT'!$X$1:$X$5897)</f>
        <v>0</v>
      </c>
      <c r="Z392" s="381">
        <f>SUMIF('MASTER TT'!$I$1:$I$5897,$A$1:$A$721,'MASTER TT'!$Y$1:$Y$5897)</f>
        <v>0</v>
      </c>
      <c r="AA392" s="381">
        <f>SUMIF('MASTER TT'!$I$1:$I$5897,$A$1:$A$721,'MASTER TT'!$Z$1:$Z$5897)</f>
        <v>0</v>
      </c>
      <c r="AB392" s="381">
        <f>SUMIF('MASTER TT'!$I$1:$I$5905,$A$1:$A$721,'MASTER TT'!$V$1:$V$5905)</f>
        <v>0</v>
      </c>
      <c r="AC392" s="381">
        <f>SUMIF('MASTER TT'!$I$1:$I$5905,$A$1:$A$721,'MASTER TT'!$AB$1:$AB$5905)</f>
        <v>0</v>
      </c>
      <c r="AD392" s="381">
        <f>SUMIF('MASTER TT'!$I$1:$I$5905,$A$1:$A$721,'MASTER TT'!$P$1:$P$5905)</f>
        <v>0</v>
      </c>
      <c r="AE392" s="381">
        <f t="shared" si="2"/>
        <v>0</v>
      </c>
      <c r="AF392" s="382"/>
      <c r="AG392" s="383"/>
    </row>
    <row r="393" spans="1:33" ht="14.25" customHeight="1">
      <c r="A393" s="374" t="s">
        <v>4170</v>
      </c>
      <c r="B393" s="375" t="str">
        <f>VLOOKUP($A$2:$A$1749,'ENTER STAFF #S HERE'!$A$1:$B$5073,2,FALSE)</f>
        <v>C1155</v>
      </c>
      <c r="C393" s="374" t="s">
        <v>6615</v>
      </c>
      <c r="D393" s="384" t="s">
        <v>6591</v>
      </c>
      <c r="E393" s="384" t="s">
        <v>5640</v>
      </c>
      <c r="F393" s="374" t="s">
        <v>6666</v>
      </c>
      <c r="G393" s="374" t="s">
        <v>5663</v>
      </c>
      <c r="H393" s="377">
        <f t="shared" si="0"/>
        <v>48</v>
      </c>
      <c r="I393" s="378" t="e">
        <f>SUMIFS('MASTER TT'!$J$2:$J$11126,'MASTER TT'!$I$2:$I$1126,A393:A18769,'MASTER TT'!$L$2:$L$11126,"&gt;0",'MASTER TT'!$AM$2:$AM$11126,"JAN-APRIL 2026")</f>
        <v>#VALUE!</v>
      </c>
      <c r="J393" s="378">
        <f>SUMIFS('MASTER TT'!$J$2:$J$11126,'MASTER TT'!$I$2:$I$11126,A393:A10433,'MASTER TT'!$L$2:$L$11126,"&gt;0",'MASTER TT'!$AM$2:$AM$11126,"MAY-AUG 2025")</f>
        <v>0</v>
      </c>
      <c r="K393" s="378">
        <f>SUMIFS('MASTER TT'!$J$2:$J$11126,'MASTER TT'!$I$2:$I$11126,A393:A10433,'MASTER TT'!$L$2:$L$11126,"&gt;0",'MASTER TT'!$AM$2:$AM$11126,"SEP-DEC 2025")</f>
        <v>0</v>
      </c>
      <c r="L393" s="378" t="e">
        <f t="shared" si="1"/>
        <v>#VALUE!</v>
      </c>
      <c r="M393" s="379">
        <f>SUMIFS('MASTER TT'!$J$2:$J$1126,'MASTER TT'!$I$2:$I$1126,A393:A10435,'MASTER TT'!$L$2:$L$1126,"&gt;0",'MASTER TT'!$AM$2:$AM$1126,"JAN-APRIL 2025",'MASTER TT'!$AC$2:$AC$1126,"SOT")</f>
        <v>0</v>
      </c>
      <c r="N393" s="379">
        <f>SUMIFS('MASTER TT'!$J$2:$J$1126,'MASTER TT'!$I$2:$I$1126,A393:A10435,'MASTER TT'!$L$2:$L$1126,"&gt;0",'MASTER TT'!$AM$2:$AM$1126,"JAN-APRIL 2025",'MASTER TT'!$AC$2:$AC$1126,"SOB")</f>
        <v>0</v>
      </c>
      <c r="O393" s="379">
        <f>SUMIFS('MASTER TT'!$J$2:$J$1126,'MASTER TT'!$I$2:$I$1126,A393:A10435,'MASTER TT'!$L$2:$L$1126,"&gt;0",'MASTER TT'!$AM$2:$AM$1126,"JAN-APRIL 2025",'MASTER TT'!$AC$2:$AC$1126,"SEASS")</f>
        <v>0</v>
      </c>
      <c r="P393" s="379">
        <f>SUMIFS('MASTER TT'!$J$2:$J$1126,'MASTER TT'!$I$2:$I$1126,A393:A10435,'MASTER TT'!$L$2:$L$1126,"&gt;0",'MASTER TT'!$AM$2:$AM$1126,"JAN-APRIL 2025",'MASTER TT'!$AC$2:$AC$1126,"PTTI")</f>
        <v>0</v>
      </c>
      <c r="Q393" s="381">
        <f>SUMIF('MASTER TT'!$I$1:$I$5897,$A$1:$A$721,'MASTER TT'!$O$1:$O$5897)</f>
        <v>0</v>
      </c>
      <c r="R393" s="381">
        <f>SUMIF('MASTER TT'!$I$1:$I$5897,$A$1:$A$721,'MASTER TT'!$N$1:$N$5897)</f>
        <v>0</v>
      </c>
      <c r="S393" s="381">
        <f>SUMIF('MASTER TT'!$I$1:$I$5897,$A$1:$A$721,'MASTER TT'!$Q$1:$Q$5897)</f>
        <v>0</v>
      </c>
      <c r="T393" s="381">
        <f>SUMIF('MASTER TT'!$I$1:$I$5897,$A$1:$A$721,'MASTER TT'!$S$1:$S$5897)</f>
        <v>0</v>
      </c>
      <c r="U393" s="381">
        <f>SUMIF('MASTER TT'!$I$1:$I$5897,$A$1:$A$721,'MASTER TT'!$R$1:$R$5897)</f>
        <v>0</v>
      </c>
      <c r="V393" s="381">
        <f>SUMIF('MASTER TT'!$I$1:$I$5897,$A$1:$A$721,'MASTER TT'!$T$1:$T$5897)</f>
        <v>0</v>
      </c>
      <c r="W393" s="381">
        <f>SUMIF('MASTER TT'!$I$1:$I$5897,$A$1:$A$721,'MASTER TT'!$U$1:$U$5897)</f>
        <v>0</v>
      </c>
      <c r="X393" s="381">
        <f>SUMIF('MASTER TT'!$I$1:$I$5897,$A$1:$A$721,'MASTER TT'!$W$1:$W$5897)</f>
        <v>0</v>
      </c>
      <c r="Y393" s="381">
        <f>SUMIF('MASTER TT'!$I$1:$I$5897,$A$1:$A$721,'MASTER TT'!$X$1:$X$5897)</f>
        <v>0</v>
      </c>
      <c r="Z393" s="381">
        <f>SUMIF('MASTER TT'!$I$1:$I$5897,$A$1:$A$721,'MASTER TT'!$Y$1:$Y$5897)</f>
        <v>0</v>
      </c>
      <c r="AA393" s="381">
        <f>SUMIF('MASTER TT'!$I$1:$I$5897,$A$1:$A$721,'MASTER TT'!$Z$1:$Z$5897)</f>
        <v>0</v>
      </c>
      <c r="AB393" s="381">
        <f>SUMIF('MASTER TT'!$I$1:$I$5905,$A$1:$A$721,'MASTER TT'!$V$1:$V$5905)</f>
        <v>0</v>
      </c>
      <c r="AC393" s="381">
        <f>SUMIF('MASTER TT'!$I$1:$I$5905,$A$1:$A$721,'MASTER TT'!$AB$1:$AB$5905)</f>
        <v>0</v>
      </c>
      <c r="AD393" s="381">
        <f>SUMIF('MASTER TT'!$I$1:$I$5905,$A$1:$A$721,'MASTER TT'!$P$1:$P$5905)</f>
        <v>0</v>
      </c>
      <c r="AE393" s="381">
        <f t="shared" si="2"/>
        <v>0</v>
      </c>
      <c r="AF393" s="382" t="e">
        <f t="shared" ref="AF393:AF398" si="22">#REF!-SUM(Q393:AD393)</f>
        <v>#REF!</v>
      </c>
      <c r="AG393" s="383"/>
    </row>
    <row r="394" spans="1:33" ht="14.25" customHeight="1">
      <c r="A394" s="374" t="s">
        <v>3384</v>
      </c>
      <c r="B394" s="375" t="str">
        <f>VLOOKUP($A$2:$A$1749,'ENTER STAFF #S HERE'!$A$1:$B$5073,2,FALSE)</f>
        <v>C0608</v>
      </c>
      <c r="C394" s="374" t="s">
        <v>6665</v>
      </c>
      <c r="D394" s="374" t="s">
        <v>6591</v>
      </c>
      <c r="E394" s="388"/>
      <c r="F394" s="388"/>
      <c r="G394" s="374" t="s">
        <v>5663</v>
      </c>
      <c r="H394" s="377">
        <f t="shared" si="0"/>
        <v>48</v>
      </c>
      <c r="I394" s="378" t="e">
        <f>SUMIFS('MASTER TT'!$J$2:$J$11126,'MASTER TT'!$I$2:$I$1126,A394:A18770,'MASTER TT'!$L$2:$L$11126,"&gt;0",'MASTER TT'!$AM$2:$AM$11126,"JAN-APRIL 2026")</f>
        <v>#VALUE!</v>
      </c>
      <c r="J394" s="378">
        <f>SUMIFS('MASTER TT'!$J$2:$J$11126,'MASTER TT'!$I$2:$I$11126,A394:A10434,'MASTER TT'!$L$2:$L$11126,"&gt;0",'MASTER TT'!$AM$2:$AM$11126,"MAY-AUG 2025")</f>
        <v>0</v>
      </c>
      <c r="K394" s="378">
        <f>SUMIFS('MASTER TT'!$J$2:$J$11126,'MASTER TT'!$I$2:$I$11126,A394:A10434,'MASTER TT'!$L$2:$L$11126,"&gt;0",'MASTER TT'!$AM$2:$AM$11126,"SEP-DEC 2025")</f>
        <v>0</v>
      </c>
      <c r="L394" s="378" t="e">
        <f t="shared" si="1"/>
        <v>#VALUE!</v>
      </c>
      <c r="M394" s="379">
        <f>SUMIFS('MASTER TT'!$J$2:$J$1126,'MASTER TT'!$I$2:$I$1126,A394:A10436,'MASTER TT'!$L$2:$L$1126,"&gt;0",'MASTER TT'!$AM$2:$AM$1126,"JAN-APRIL 2025",'MASTER TT'!$AC$2:$AC$1126,"SOT")</f>
        <v>0</v>
      </c>
      <c r="N394" s="379">
        <f>SUMIFS('MASTER TT'!$J$2:$J$1126,'MASTER TT'!$I$2:$I$1126,A394:A10436,'MASTER TT'!$L$2:$L$1126,"&gt;0",'MASTER TT'!$AM$2:$AM$1126,"JAN-APRIL 2025",'MASTER TT'!$AC$2:$AC$1126,"SOB")</f>
        <v>0</v>
      </c>
      <c r="O394" s="379">
        <f>SUMIFS('MASTER TT'!$J$2:$J$1126,'MASTER TT'!$I$2:$I$1126,A394:A10436,'MASTER TT'!$L$2:$L$1126,"&gt;0",'MASTER TT'!$AM$2:$AM$1126,"JAN-APRIL 2025",'MASTER TT'!$AC$2:$AC$1126,"SEASS")</f>
        <v>0</v>
      </c>
      <c r="P394" s="379">
        <f>SUMIFS('MASTER TT'!$J$2:$J$1126,'MASTER TT'!$I$2:$I$1126,A394:A10436,'MASTER TT'!$L$2:$L$1126,"&gt;0",'MASTER TT'!$AM$2:$AM$1126,"JAN-APRIL 2025",'MASTER TT'!$AC$2:$AC$1126,"PTTI")</f>
        <v>0</v>
      </c>
      <c r="Q394" s="381">
        <f>SUMIF('MASTER TT'!$I$1:$I$5897,$A$1:$A$721,'MASTER TT'!$O$1:$O$5897)</f>
        <v>0</v>
      </c>
      <c r="R394" s="381">
        <f>SUMIF('MASTER TT'!$I$1:$I$5897,$A$1:$A$721,'MASTER TT'!$N$1:$N$5897)</f>
        <v>0</v>
      </c>
      <c r="S394" s="381">
        <f>SUMIF('MASTER TT'!$I$1:$I$5897,$A$1:$A$721,'MASTER TT'!$Q$1:$Q$5897)</f>
        <v>0</v>
      </c>
      <c r="T394" s="381">
        <f>SUMIF('MASTER TT'!$I$1:$I$5897,$A$1:$A$721,'MASTER TT'!$S$1:$S$5897)</f>
        <v>0</v>
      </c>
      <c r="U394" s="381">
        <f>SUMIF('MASTER TT'!$I$1:$I$5897,$A$1:$A$721,'MASTER TT'!$R$1:$R$5897)</f>
        <v>0</v>
      </c>
      <c r="V394" s="381">
        <f>SUMIF('MASTER TT'!$I$1:$I$5897,$A$1:$A$721,'MASTER TT'!$T$1:$T$5897)</f>
        <v>0</v>
      </c>
      <c r="W394" s="381">
        <f>SUMIF('MASTER TT'!$I$1:$I$5897,$A$1:$A$721,'MASTER TT'!$U$1:$U$5897)</f>
        <v>0</v>
      </c>
      <c r="X394" s="381">
        <f>SUMIF('MASTER TT'!$I$1:$I$5897,$A$1:$A$721,'MASTER TT'!$W$1:$W$5897)</f>
        <v>0</v>
      </c>
      <c r="Y394" s="381">
        <f>SUMIF('MASTER TT'!$I$1:$I$5897,$A$1:$A$721,'MASTER TT'!$X$1:$X$5897)</f>
        <v>0</v>
      </c>
      <c r="Z394" s="381">
        <f>SUMIF('MASTER TT'!$I$1:$I$5897,$A$1:$A$721,'MASTER TT'!$Y$1:$Y$5897)</f>
        <v>0</v>
      </c>
      <c r="AA394" s="381">
        <f>SUMIF('MASTER TT'!$I$1:$I$5897,$A$1:$A$721,'MASTER TT'!$Z$1:$Z$5897)</f>
        <v>0</v>
      </c>
      <c r="AB394" s="381">
        <f>SUMIF('MASTER TT'!$I$1:$I$5905,$A$1:$A$721,'MASTER TT'!$V$1:$V$5905)</f>
        <v>0</v>
      </c>
      <c r="AC394" s="381">
        <f>SUMIF('MASTER TT'!$I$1:$I$5905,$A$1:$A$721,'MASTER TT'!$AB$1:$AB$5905)</f>
        <v>0</v>
      </c>
      <c r="AD394" s="381">
        <f>SUMIF('MASTER TT'!$I$1:$I$5905,$A$1:$A$721,'MASTER TT'!$P$1:$P$5905)</f>
        <v>0</v>
      </c>
      <c r="AE394" s="381">
        <f t="shared" si="2"/>
        <v>0</v>
      </c>
      <c r="AF394" s="382" t="e">
        <f t="shared" si="22"/>
        <v>#REF!</v>
      </c>
      <c r="AG394" s="383"/>
    </row>
    <row r="395" spans="1:33" ht="14.25" customHeight="1">
      <c r="A395" s="374" t="s">
        <v>3881</v>
      </c>
      <c r="B395" s="375" t="str">
        <f>VLOOKUP($A$2:$A$1749,'ENTER STAFF #S HERE'!$A$1:$B$5073,2,FALSE)</f>
        <v>C1767</v>
      </c>
      <c r="C395" s="374" t="s">
        <v>6586</v>
      </c>
      <c r="D395" s="374" t="s">
        <v>6587</v>
      </c>
      <c r="E395" s="384" t="s">
        <v>6594</v>
      </c>
      <c r="F395" s="384" t="s">
        <v>6589</v>
      </c>
      <c r="G395" s="374" t="s">
        <v>5663</v>
      </c>
      <c r="H395" s="377">
        <f t="shared" si="0"/>
        <v>48</v>
      </c>
      <c r="I395" s="378" t="e">
        <f>SUMIFS('MASTER TT'!$J$2:$J$11126,'MASTER TT'!$I$2:$I$1126,A395:A18771,'MASTER TT'!$L$2:$L$11126,"&gt;0",'MASTER TT'!$AM$2:$AM$11126,"JAN-APRIL 2026")</f>
        <v>#VALUE!</v>
      </c>
      <c r="J395" s="378">
        <f>SUMIFS('MASTER TT'!$J$2:$J$11126,'MASTER TT'!$I$2:$I$11126,A395:A10435,'MASTER TT'!$L$2:$L$11126,"&gt;0",'MASTER TT'!$AM$2:$AM$11126,"MAY-AUG 2025")</f>
        <v>0</v>
      </c>
      <c r="K395" s="378">
        <f>SUMIFS('MASTER TT'!$J$2:$J$11126,'MASTER TT'!$I$2:$I$11126,A395:A10435,'MASTER TT'!$L$2:$L$11126,"&gt;0",'MASTER TT'!$AM$2:$AM$11126,"SEP-DEC 2025")</f>
        <v>0</v>
      </c>
      <c r="L395" s="378" t="e">
        <f t="shared" si="1"/>
        <v>#VALUE!</v>
      </c>
      <c r="M395" s="379">
        <f>SUMIFS('MASTER TT'!$J$2:$J$1126,'MASTER TT'!$I$2:$I$1126,A395:A10437,'MASTER TT'!$L$2:$L$1126,"&gt;0",'MASTER TT'!$AM$2:$AM$1126,"JAN-APRIL 2025",'MASTER TT'!$AC$2:$AC$1126,"SOT")</f>
        <v>0</v>
      </c>
      <c r="N395" s="379">
        <f>SUMIFS('MASTER TT'!$J$2:$J$1126,'MASTER TT'!$I$2:$I$1126,A395:A10437,'MASTER TT'!$L$2:$L$1126,"&gt;0",'MASTER TT'!$AM$2:$AM$1126,"JAN-APRIL 2025",'MASTER TT'!$AC$2:$AC$1126,"SOB")</f>
        <v>0</v>
      </c>
      <c r="O395" s="379">
        <f>SUMIFS('MASTER TT'!$J$2:$J$1126,'MASTER TT'!$I$2:$I$1126,A395:A10437,'MASTER TT'!$L$2:$L$1126,"&gt;0",'MASTER TT'!$AM$2:$AM$1126,"JAN-APRIL 2025",'MASTER TT'!$AC$2:$AC$1126,"SEASS")</f>
        <v>0</v>
      </c>
      <c r="P395" s="379">
        <f>SUMIFS('MASTER TT'!$J$2:$J$1126,'MASTER TT'!$I$2:$I$1126,A395:A10437,'MASTER TT'!$L$2:$L$1126,"&gt;0",'MASTER TT'!$AM$2:$AM$1126,"JAN-APRIL 2025",'MASTER TT'!$AC$2:$AC$1126,"PTTI")</f>
        <v>0</v>
      </c>
      <c r="Q395" s="381">
        <f>SUMIF('MASTER TT'!$I$1:$I$5897,$A$1:$A$721,'MASTER TT'!$O$1:$O$5897)</f>
        <v>0</v>
      </c>
      <c r="R395" s="381">
        <f>SUMIF('MASTER TT'!$I$1:$I$5897,$A$1:$A$721,'MASTER TT'!$N$1:$N$5897)</f>
        <v>0</v>
      </c>
      <c r="S395" s="381">
        <f>SUMIF('MASTER TT'!$I$1:$I$5897,$A$1:$A$721,'MASTER TT'!$Q$1:$Q$5897)</f>
        <v>0</v>
      </c>
      <c r="T395" s="381">
        <f>SUMIF('MASTER TT'!$I$1:$I$5897,$A$1:$A$721,'MASTER TT'!$S$1:$S$5897)</f>
        <v>0</v>
      </c>
      <c r="U395" s="381">
        <f>SUMIF('MASTER TT'!$I$1:$I$5897,$A$1:$A$721,'MASTER TT'!$R$1:$R$5897)</f>
        <v>0</v>
      </c>
      <c r="V395" s="381">
        <f>SUMIF('MASTER TT'!$I$1:$I$5897,$A$1:$A$721,'MASTER TT'!$T$1:$T$5897)</f>
        <v>0</v>
      </c>
      <c r="W395" s="381">
        <f>SUMIF('MASTER TT'!$I$1:$I$5897,$A$1:$A$721,'MASTER TT'!$U$1:$U$5897)</f>
        <v>0</v>
      </c>
      <c r="X395" s="381">
        <f>SUMIF('MASTER TT'!$I$1:$I$5897,$A$1:$A$721,'MASTER TT'!$W$1:$W$5897)</f>
        <v>0</v>
      </c>
      <c r="Y395" s="381">
        <f>SUMIF('MASTER TT'!$I$1:$I$5897,$A$1:$A$721,'MASTER TT'!$X$1:$X$5897)</f>
        <v>0</v>
      </c>
      <c r="Z395" s="381">
        <f>SUMIF('MASTER TT'!$I$1:$I$5897,$A$1:$A$721,'MASTER TT'!$Y$1:$Y$5897)</f>
        <v>0</v>
      </c>
      <c r="AA395" s="381">
        <f>SUMIF('MASTER TT'!$I$1:$I$5897,$A$1:$A$721,'MASTER TT'!$Z$1:$Z$5897)</f>
        <v>0</v>
      </c>
      <c r="AB395" s="381">
        <f>SUMIF('MASTER TT'!$I$1:$I$5905,$A$1:$A$721,'MASTER TT'!$V$1:$V$5905)</f>
        <v>0</v>
      </c>
      <c r="AC395" s="381">
        <f>SUMIF('MASTER TT'!$I$1:$I$5905,$A$1:$A$721,'MASTER TT'!$AB$1:$AB$5905)</f>
        <v>0</v>
      </c>
      <c r="AD395" s="381">
        <f>SUMIF('MASTER TT'!$I$1:$I$5905,$A$1:$A$721,'MASTER TT'!$P$1:$P$5905)</f>
        <v>0</v>
      </c>
      <c r="AE395" s="381">
        <f t="shared" si="2"/>
        <v>0</v>
      </c>
      <c r="AF395" s="382" t="e">
        <f t="shared" si="22"/>
        <v>#REF!</v>
      </c>
      <c r="AG395" s="383"/>
    </row>
    <row r="396" spans="1:33" ht="14.25" customHeight="1">
      <c r="A396" s="374" t="s">
        <v>4439</v>
      </c>
      <c r="B396" s="375">
        <f>VLOOKUP($A$2:$A$1749,'ENTER STAFF #S HERE'!$A$1:$B$5073,2,FALSE)</f>
        <v>0</v>
      </c>
      <c r="C396" s="374" t="s">
        <v>6586</v>
      </c>
      <c r="D396" s="374" t="s">
        <v>6595</v>
      </c>
      <c r="E396" s="384" t="s">
        <v>6072</v>
      </c>
      <c r="F396" s="388"/>
      <c r="G396" s="374" t="s">
        <v>5663</v>
      </c>
      <c r="H396" s="377">
        <f t="shared" si="0"/>
        <v>48</v>
      </c>
      <c r="I396" s="378" t="e">
        <f>SUMIFS('MASTER TT'!$J$2:$J$11126,'MASTER TT'!$I$2:$I$1126,A396:A18772,'MASTER TT'!$L$2:$L$11126,"&gt;0",'MASTER TT'!$AM$2:$AM$11126,"JAN-APRIL 2026")</f>
        <v>#VALUE!</v>
      </c>
      <c r="J396" s="378">
        <f>SUMIFS('MASTER TT'!$J$2:$J$11126,'MASTER TT'!$I$2:$I$11126,A396:A10436,'MASTER TT'!$L$2:$L$11126,"&gt;0",'MASTER TT'!$AM$2:$AM$11126,"MAY-AUG 2025")</f>
        <v>0</v>
      </c>
      <c r="K396" s="378">
        <f>SUMIFS('MASTER TT'!$J$2:$J$11126,'MASTER TT'!$I$2:$I$11126,A396:A10436,'MASTER TT'!$L$2:$L$11126,"&gt;0",'MASTER TT'!$AM$2:$AM$11126,"SEP-DEC 2025")</f>
        <v>0</v>
      </c>
      <c r="L396" s="378" t="e">
        <f t="shared" si="1"/>
        <v>#VALUE!</v>
      </c>
      <c r="M396" s="379">
        <f>SUMIFS('MASTER TT'!$J$2:$J$1126,'MASTER TT'!$I$2:$I$1126,A396:A10438,'MASTER TT'!$L$2:$L$1126,"&gt;0",'MASTER TT'!$AM$2:$AM$1126,"JAN-APRIL 2025",'MASTER TT'!$AC$2:$AC$1126,"SOT")</f>
        <v>0</v>
      </c>
      <c r="N396" s="379">
        <f>SUMIFS('MASTER TT'!$J$2:$J$1126,'MASTER TT'!$I$2:$I$1126,A396:A10438,'MASTER TT'!$L$2:$L$1126,"&gt;0",'MASTER TT'!$AM$2:$AM$1126,"JAN-APRIL 2025",'MASTER TT'!$AC$2:$AC$1126,"SOB")</f>
        <v>0</v>
      </c>
      <c r="O396" s="379">
        <f>SUMIFS('MASTER TT'!$J$2:$J$1126,'MASTER TT'!$I$2:$I$1126,A396:A10438,'MASTER TT'!$L$2:$L$1126,"&gt;0",'MASTER TT'!$AM$2:$AM$1126,"JAN-APRIL 2025",'MASTER TT'!$AC$2:$AC$1126,"SEASS")</f>
        <v>0</v>
      </c>
      <c r="P396" s="379">
        <f>SUMIFS('MASTER TT'!$J$2:$J$1126,'MASTER TT'!$I$2:$I$1126,A396:A10438,'MASTER TT'!$L$2:$L$1126,"&gt;0",'MASTER TT'!$AM$2:$AM$1126,"JAN-APRIL 2025",'MASTER TT'!$AC$2:$AC$1126,"PTTI")</f>
        <v>0</v>
      </c>
      <c r="Q396" s="381">
        <f>SUMIF('MASTER TT'!$I$1:$I$5897,$A$1:$A$642,'MASTER TT'!$O$1:$O$5897)</f>
        <v>0</v>
      </c>
      <c r="R396" s="381">
        <f>SUMIF('MASTER TT'!$I$1:$I$5897,$A$1:$A$642,'MASTER TT'!$N$1:$N$5897)</f>
        <v>0</v>
      </c>
      <c r="S396" s="381">
        <f>SUMIF('MASTER TT'!$I$1:$I$5897,$A$1:$A$642,'MASTER TT'!$Q$1:$Q$5897)</f>
        <v>0</v>
      </c>
      <c r="T396" s="381">
        <f>SUMIF('MASTER TT'!$I$1:$I$5897,$A$1:$A$642,'MASTER TT'!$S$1:$S$5897)</f>
        <v>0</v>
      </c>
      <c r="U396" s="381">
        <f>SUMIF('MASTER TT'!$I$1:$I$5897,$A$1:$A$642,'MASTER TT'!$R$1:$R$5897)</f>
        <v>0</v>
      </c>
      <c r="V396" s="381">
        <f>SUMIF('MASTER TT'!$I$1:$I$5897,$A$1:$A$642,'MASTER TT'!$T$1:$T$5897)</f>
        <v>0</v>
      </c>
      <c r="W396" s="381">
        <f>SUMIF('MASTER TT'!$I$1:$I$5897,$A$1:$A$642,'MASTER TT'!$U$1:$U$5897)</f>
        <v>0</v>
      </c>
      <c r="X396" s="381">
        <f>SUMIF('MASTER TT'!$I$1:$I$5897,$A$1:$A$642,'MASTER TT'!$W$1:$W$5897)</f>
        <v>0</v>
      </c>
      <c r="Y396" s="381">
        <f>SUMIF('MASTER TT'!$I$1:$I$5897,$A$1:$A$642,'MASTER TT'!$X$1:$X$5897)</f>
        <v>0</v>
      </c>
      <c r="Z396" s="381">
        <f>SUMIF('MASTER TT'!$I$1:$I$5897,$A$1:$A$642,'MASTER TT'!$Y$1:$Y$5897)</f>
        <v>0</v>
      </c>
      <c r="AA396" s="381">
        <f>SUMIF('MASTER TT'!$I$1:$I$5897,$A$1:$A$642,'MASTER TT'!$Z$1:$Z$5897)</f>
        <v>0</v>
      </c>
      <c r="AB396" s="381">
        <f>SUMIF('MASTER TT'!$I$1:$I$5905,$A$1:$A$642,'MASTER TT'!$V$1:$V$5905)</f>
        <v>0</v>
      </c>
      <c r="AC396" s="381">
        <f>SUMIF('MASTER TT'!$I$1:$I$5905,$A$1:$A$642,'MASTER TT'!$AB$1:$AB$5905)</f>
        <v>0</v>
      </c>
      <c r="AD396" s="381">
        <f>SUMIF('MASTER TT'!$I$1:$I$5905,$A$1:$A$642,'MASTER TT'!$P$1:$P$5905)</f>
        <v>0</v>
      </c>
      <c r="AE396" s="381">
        <f t="shared" si="2"/>
        <v>0</v>
      </c>
      <c r="AF396" s="382" t="e">
        <f t="shared" si="22"/>
        <v>#REF!</v>
      </c>
      <c r="AG396" s="383"/>
    </row>
    <row r="397" spans="1:33" ht="14.25" customHeight="1">
      <c r="A397" s="374" t="s">
        <v>4440</v>
      </c>
      <c r="B397" s="375" t="str">
        <f>VLOOKUP($A$2:$A$1749,'ENTER STAFF #S HERE'!$A$1:$B$5073,2,FALSE)</f>
        <v>C1123</v>
      </c>
      <c r="C397" s="374" t="s">
        <v>6583</v>
      </c>
      <c r="D397" s="374" t="s">
        <v>460</v>
      </c>
      <c r="E397" s="388"/>
      <c r="F397" s="388"/>
      <c r="G397" s="374" t="s">
        <v>6585</v>
      </c>
      <c r="H397" s="377">
        <f t="shared" si="0"/>
        <v>90</v>
      </c>
      <c r="I397" s="378" t="e">
        <f>SUMIFS('MASTER TT'!$J$2:$J$11126,'MASTER TT'!$I$2:$I$1126,A397:A18773,'MASTER TT'!$L$2:$L$11126,"&gt;0",'MASTER TT'!$AM$2:$AM$11126,"JAN-APRIL 2026")</f>
        <v>#VALUE!</v>
      </c>
      <c r="J397" s="378">
        <f>SUMIFS('MASTER TT'!$J$2:$J$11126,'MASTER TT'!$I$2:$I$11126,A397:A10437,'MASTER TT'!$L$2:$L$11126,"&gt;0",'MASTER TT'!$AM$2:$AM$11126,"MAY-AUG 2025")</f>
        <v>0</v>
      </c>
      <c r="K397" s="378">
        <f>SUMIFS('MASTER TT'!$J$2:$J$11126,'MASTER TT'!$I$2:$I$11126,A397:A10437,'MASTER TT'!$L$2:$L$11126,"&gt;0",'MASTER TT'!$AM$2:$AM$11126,"SEP-DEC 2025")</f>
        <v>0</v>
      </c>
      <c r="L397" s="378" t="e">
        <f t="shared" si="1"/>
        <v>#VALUE!</v>
      </c>
      <c r="M397" s="379">
        <f>SUMIFS('MASTER TT'!$J$2:$J$1126,'MASTER TT'!$I$2:$I$1126,A397:A10439,'MASTER TT'!$L$2:$L$1126,"&gt;0",'MASTER TT'!$AM$2:$AM$1126,"JAN-APRIL 2025",'MASTER TT'!$AC$2:$AC$1126,"SOT")</f>
        <v>0</v>
      </c>
      <c r="N397" s="379">
        <f>SUMIFS('MASTER TT'!$J$2:$J$1126,'MASTER TT'!$I$2:$I$1126,A397:A10439,'MASTER TT'!$L$2:$L$1126,"&gt;0",'MASTER TT'!$AM$2:$AM$1126,"JAN-APRIL 2025",'MASTER TT'!$AC$2:$AC$1126,"SOB")</f>
        <v>0</v>
      </c>
      <c r="O397" s="379">
        <f>SUMIFS('MASTER TT'!$J$2:$J$1126,'MASTER TT'!$I$2:$I$1126,A397:A10439,'MASTER TT'!$L$2:$L$1126,"&gt;0",'MASTER TT'!$AM$2:$AM$1126,"JAN-APRIL 2025",'MASTER TT'!$AC$2:$AC$1126,"SEASS")</f>
        <v>0</v>
      </c>
      <c r="P397" s="379">
        <f>SUMIFS('MASTER TT'!$J$2:$J$1126,'MASTER TT'!$I$2:$I$1126,A397:A10439,'MASTER TT'!$L$2:$L$1126,"&gt;0",'MASTER TT'!$AM$2:$AM$1126,"JAN-APRIL 2025",'MASTER TT'!$AC$2:$AC$1126,"PTTI")</f>
        <v>0</v>
      </c>
      <c r="Q397" s="381">
        <f>SUMIF('MASTER TT'!$I$1:$I$5897,$A$1:$A$721,'MASTER TT'!$O$1:$O$5897)</f>
        <v>0</v>
      </c>
      <c r="R397" s="381">
        <f>SUMIF('MASTER TT'!$I$1:$I$5897,$A$1:$A$721,'MASTER TT'!$N$1:$N$5897)</f>
        <v>0</v>
      </c>
      <c r="S397" s="381">
        <f>SUMIF('MASTER TT'!$I$1:$I$5897,$A$1:$A$721,'MASTER TT'!$Q$1:$Q$5897)</f>
        <v>0</v>
      </c>
      <c r="T397" s="381">
        <f>SUMIF('MASTER TT'!$I$1:$I$5897,$A$1:$A$721,'MASTER TT'!$S$1:$S$5897)</f>
        <v>0</v>
      </c>
      <c r="U397" s="381">
        <f>SUMIF('MASTER TT'!$I$1:$I$5897,$A$1:$A$721,'MASTER TT'!$R$1:$R$5897)</f>
        <v>0</v>
      </c>
      <c r="V397" s="381">
        <f>SUMIF('MASTER TT'!$I$1:$I$5897,$A$1:$A$721,'MASTER TT'!$T$1:$T$5897)</f>
        <v>0</v>
      </c>
      <c r="W397" s="381">
        <f>SUMIF('MASTER TT'!$I$1:$I$5897,$A$1:$A$721,'MASTER TT'!$U$1:$U$5897)</f>
        <v>0</v>
      </c>
      <c r="X397" s="381">
        <f>SUMIF('MASTER TT'!$I$1:$I$5897,$A$1:$A$721,'MASTER TT'!$W$1:$W$5897)</f>
        <v>0</v>
      </c>
      <c r="Y397" s="381">
        <f>SUMIF('MASTER TT'!$I$1:$I$5897,$A$1:$A$721,'MASTER TT'!$X$1:$X$5897)</f>
        <v>0</v>
      </c>
      <c r="Z397" s="381">
        <f>SUMIF('MASTER TT'!$I$1:$I$5897,$A$1:$A$721,'MASTER TT'!$Y$1:$Y$5897)</f>
        <v>0</v>
      </c>
      <c r="AA397" s="381">
        <f>SUMIF('MASTER TT'!$I$1:$I$5897,$A$1:$A$721,'MASTER TT'!$Z$1:$Z$5897)</f>
        <v>0</v>
      </c>
      <c r="AB397" s="381">
        <f>SUMIF('MASTER TT'!$I$1:$I$5905,$A$1:$A$721,'MASTER TT'!$V$1:$V$5905)</f>
        <v>0</v>
      </c>
      <c r="AC397" s="381">
        <f>SUMIF('MASTER TT'!$I$1:$I$5905,$A$1:$A$721,'MASTER TT'!$AB$1:$AB$5905)</f>
        <v>0</v>
      </c>
      <c r="AD397" s="381">
        <f>SUMIF('MASTER TT'!$I$1:$I$5905,$A$1:$A$721,'MASTER TT'!$P$1:$P$5905)</f>
        <v>0</v>
      </c>
      <c r="AE397" s="381">
        <f t="shared" si="2"/>
        <v>0</v>
      </c>
      <c r="AF397" s="382" t="e">
        <f t="shared" si="22"/>
        <v>#REF!</v>
      </c>
      <c r="AG397" s="383"/>
    </row>
    <row r="398" spans="1:33" ht="14.25" customHeight="1">
      <c r="A398" s="374" t="s">
        <v>3472</v>
      </c>
      <c r="B398" s="375" t="str">
        <f>VLOOKUP($A$2:$A$1749,'ENTER STAFF #S HERE'!$A$1:$B$5073,2,FALSE)</f>
        <v>C0749</v>
      </c>
      <c r="C398" s="374" t="s">
        <v>6586</v>
      </c>
      <c r="D398" s="384" t="s">
        <v>6591</v>
      </c>
      <c r="E398" s="387"/>
      <c r="F398" s="387"/>
      <c r="G398" s="374" t="s">
        <v>5663</v>
      </c>
      <c r="H398" s="377">
        <f t="shared" si="0"/>
        <v>48</v>
      </c>
      <c r="I398" s="378" t="e">
        <f>SUMIFS('MASTER TT'!$J$2:$J$11126,'MASTER TT'!$I$2:$I$1126,A398:A18774,'MASTER TT'!$L$2:$L$11126,"&gt;0",'MASTER TT'!$AM$2:$AM$11126,"JAN-APRIL 2026")</f>
        <v>#VALUE!</v>
      </c>
      <c r="J398" s="378">
        <f>SUMIFS('MASTER TT'!$J$2:$J$11126,'MASTER TT'!$I$2:$I$11126,A398:A10438,'MASTER TT'!$L$2:$L$11126,"&gt;0",'MASTER TT'!$AM$2:$AM$11126,"MAY-AUG 2025")</f>
        <v>0</v>
      </c>
      <c r="K398" s="378">
        <f>SUMIFS('MASTER TT'!$J$2:$J$11126,'MASTER TT'!$I$2:$I$11126,A398:A10438,'MASTER TT'!$L$2:$L$11126,"&gt;0",'MASTER TT'!$AM$2:$AM$11126,"SEP-DEC 2025")</f>
        <v>0</v>
      </c>
      <c r="L398" s="378" t="e">
        <f t="shared" si="1"/>
        <v>#VALUE!</v>
      </c>
      <c r="M398" s="379">
        <f>SUMIFS('MASTER TT'!$J$2:$J$1126,'MASTER TT'!$I$2:$I$1126,A398:A10440,'MASTER TT'!$L$2:$L$1126,"&gt;0",'MASTER TT'!$AM$2:$AM$1126,"JAN-APRIL 2025",'MASTER TT'!$AC$2:$AC$1126,"SOT")</f>
        <v>0</v>
      </c>
      <c r="N398" s="379">
        <f>SUMIFS('MASTER TT'!$J$2:$J$1126,'MASTER TT'!$I$2:$I$1126,A398:A10440,'MASTER TT'!$L$2:$L$1126,"&gt;0",'MASTER TT'!$AM$2:$AM$1126,"JAN-APRIL 2025",'MASTER TT'!$AC$2:$AC$1126,"SOB")</f>
        <v>0</v>
      </c>
      <c r="O398" s="379">
        <f>SUMIFS('MASTER TT'!$J$2:$J$1126,'MASTER TT'!$I$2:$I$1126,A398:A10440,'MASTER TT'!$L$2:$L$1126,"&gt;0",'MASTER TT'!$AM$2:$AM$1126,"JAN-APRIL 2025",'MASTER TT'!$AC$2:$AC$1126,"SEASS")</f>
        <v>0</v>
      </c>
      <c r="P398" s="379">
        <f>SUMIFS('MASTER TT'!$J$2:$J$1126,'MASTER TT'!$I$2:$I$1126,A398:A10440,'MASTER TT'!$L$2:$L$1126,"&gt;0",'MASTER TT'!$AM$2:$AM$1126,"JAN-APRIL 2025",'MASTER TT'!$AC$2:$AC$1126,"PTTI")</f>
        <v>0</v>
      </c>
      <c r="Q398" s="381">
        <f>SUMIF('MASTER TT'!$I$1:$I$5897,$A$1:$A$721,'MASTER TT'!$O$1:$O$5897)</f>
        <v>0</v>
      </c>
      <c r="R398" s="381">
        <f>SUMIF('MASTER TT'!$I$1:$I$5897,$A$1:$A$721,'MASTER TT'!$N$1:$N$5897)</f>
        <v>0</v>
      </c>
      <c r="S398" s="381">
        <f>SUMIF('MASTER TT'!$I$1:$I$5897,$A$1:$A$721,'MASTER TT'!$Q$1:$Q$5897)</f>
        <v>0</v>
      </c>
      <c r="T398" s="381">
        <f>SUMIF('MASTER TT'!$I$1:$I$5897,$A$1:$A$721,'MASTER TT'!$S$1:$S$5897)</f>
        <v>0</v>
      </c>
      <c r="U398" s="381">
        <f>SUMIF('MASTER TT'!$I$1:$I$5897,$A$1:$A$721,'MASTER TT'!$R$1:$R$5897)</f>
        <v>0</v>
      </c>
      <c r="V398" s="381">
        <f>SUMIF('MASTER TT'!$I$1:$I$5897,$A$1:$A$721,'MASTER TT'!$T$1:$T$5897)</f>
        <v>0</v>
      </c>
      <c r="W398" s="381">
        <f>SUMIF('MASTER TT'!$I$1:$I$5897,$A$1:$A$721,'MASTER TT'!$U$1:$U$5897)</f>
        <v>0</v>
      </c>
      <c r="X398" s="381">
        <f>SUMIF('MASTER TT'!$I$1:$I$5897,$A$1:$A$721,'MASTER TT'!$W$1:$W$5897)</f>
        <v>0</v>
      </c>
      <c r="Y398" s="381">
        <f>SUMIF('MASTER TT'!$I$1:$I$5897,$A$1:$A$721,'MASTER TT'!$X$1:$X$5897)</f>
        <v>0</v>
      </c>
      <c r="Z398" s="381">
        <f>SUMIF('MASTER TT'!$I$1:$I$5897,$A$1:$A$721,'MASTER TT'!$Y$1:$Y$5897)</f>
        <v>0</v>
      </c>
      <c r="AA398" s="381">
        <f>SUMIF('MASTER TT'!$I$1:$I$5897,$A$1:$A$721,'MASTER TT'!$Z$1:$Z$5897)</f>
        <v>0</v>
      </c>
      <c r="AB398" s="381">
        <f>SUMIF('MASTER TT'!$I$1:$I$5905,$A$1:$A$721,'MASTER TT'!$V$1:$V$5905)</f>
        <v>0</v>
      </c>
      <c r="AC398" s="381">
        <f>SUMIF('MASTER TT'!$I$1:$I$5905,$A$1:$A$721,'MASTER TT'!$AB$1:$AB$5905)</f>
        <v>0</v>
      </c>
      <c r="AD398" s="381">
        <f>SUMIF('MASTER TT'!$I$1:$I$5905,$A$1:$A$721,'MASTER TT'!$P$1:$P$5905)</f>
        <v>0</v>
      </c>
      <c r="AE398" s="381">
        <f t="shared" si="2"/>
        <v>0</v>
      </c>
      <c r="AF398" s="382" t="e">
        <f t="shared" si="22"/>
        <v>#REF!</v>
      </c>
      <c r="AG398" s="383"/>
    </row>
    <row r="399" spans="1:33" ht="14.25" customHeight="1">
      <c r="A399" s="374" t="s">
        <v>3883</v>
      </c>
      <c r="B399" s="375" t="str">
        <f>VLOOKUP($A$2:$A$1749,'ENTER STAFF #S HERE'!$A$1:$B$5073,2,FALSE)</f>
        <v>C1123</v>
      </c>
      <c r="C399" s="374" t="s">
        <v>6586</v>
      </c>
      <c r="D399" s="384" t="s">
        <v>6587</v>
      </c>
      <c r="E399" s="384" t="s">
        <v>6594</v>
      </c>
      <c r="F399" s="384" t="s">
        <v>6630</v>
      </c>
      <c r="G399" s="374" t="s">
        <v>5663</v>
      </c>
      <c r="H399" s="377">
        <f t="shared" si="0"/>
        <v>48</v>
      </c>
      <c r="I399" s="378" t="e">
        <f>SUMIFS('MASTER TT'!$J$2:$J$11126,'MASTER TT'!$I$2:$I$1126,A399:A18775,'MASTER TT'!$L$2:$L$11126,"&gt;0",'MASTER TT'!$AM$2:$AM$11126,"JAN-APRIL 2026")</f>
        <v>#VALUE!</v>
      </c>
      <c r="J399" s="378">
        <f>SUMIFS('MASTER TT'!$J$2:$J$11126,'MASTER TT'!$I$2:$I$11126,A399:A10439,'MASTER TT'!$L$2:$L$11126,"&gt;0",'MASTER TT'!$AM$2:$AM$11126,"MAY-AUG 2025")</f>
        <v>0</v>
      </c>
      <c r="K399" s="378">
        <f>SUMIFS('MASTER TT'!$J$2:$J$11126,'MASTER TT'!$I$2:$I$11126,A399:A10439,'MASTER TT'!$L$2:$L$11126,"&gt;0",'MASTER TT'!$AM$2:$AM$11126,"SEP-DEC 2025")</f>
        <v>0</v>
      </c>
      <c r="L399" s="378" t="e">
        <f t="shared" si="1"/>
        <v>#VALUE!</v>
      </c>
      <c r="M399" s="379">
        <f>SUMIFS('MASTER TT'!$J$2:$J$1126,'MASTER TT'!$I$2:$I$1126,A399:A10441,'MASTER TT'!$L$2:$L$1126,"&gt;0",'MASTER TT'!$AM$2:$AM$1126,"JAN-APRIL 2025",'MASTER TT'!$AC$2:$AC$1126,"SOT")</f>
        <v>0</v>
      </c>
      <c r="N399" s="379">
        <f>SUMIFS('MASTER TT'!$J$2:$J$1126,'MASTER TT'!$I$2:$I$1126,A399:A10441,'MASTER TT'!$L$2:$L$1126,"&gt;0",'MASTER TT'!$AM$2:$AM$1126,"JAN-APRIL 2025",'MASTER TT'!$AC$2:$AC$1126,"SOB")</f>
        <v>0</v>
      </c>
      <c r="O399" s="379">
        <f>SUMIFS('MASTER TT'!$J$2:$J$1126,'MASTER TT'!$I$2:$I$1126,A399:A10441,'MASTER TT'!$L$2:$L$1126,"&gt;0",'MASTER TT'!$AM$2:$AM$1126,"JAN-APRIL 2025",'MASTER TT'!$AC$2:$AC$1126,"SEASS")</f>
        <v>0</v>
      </c>
      <c r="P399" s="379">
        <f>SUMIFS('MASTER TT'!$J$2:$J$1126,'MASTER TT'!$I$2:$I$1126,A399:A10441,'MASTER TT'!$L$2:$L$1126,"&gt;0",'MASTER TT'!$AM$2:$AM$1126,"JAN-APRIL 2025",'MASTER TT'!$AC$2:$AC$1126,"PTTI")</f>
        <v>0</v>
      </c>
      <c r="Q399" s="381">
        <f>SUMIF('MASTER TT'!$I$1:$I$5897,$A$1:$A$721,'MASTER TT'!$O$1:$O$5897)</f>
        <v>0</v>
      </c>
      <c r="R399" s="381">
        <f>SUMIF('MASTER TT'!$I$1:$I$5897,$A$1:$A$721,'MASTER TT'!$N$1:$N$5897)</f>
        <v>0</v>
      </c>
      <c r="S399" s="381">
        <f>SUMIF('MASTER TT'!$I$1:$I$5897,$A$1:$A$721,'MASTER TT'!$Q$1:$Q$5897)</f>
        <v>0</v>
      </c>
      <c r="T399" s="381">
        <f>SUMIF('MASTER TT'!$I$1:$I$5897,$A$1:$A$721,'MASTER TT'!$S$1:$S$5897)</f>
        <v>0</v>
      </c>
      <c r="U399" s="381">
        <f>SUMIF('MASTER TT'!$I$1:$I$5897,$A$1:$A$721,'MASTER TT'!$R$1:$R$5897)</f>
        <v>0</v>
      </c>
      <c r="V399" s="381">
        <f>SUMIF('MASTER TT'!$I$1:$I$5897,$A$1:$A$721,'MASTER TT'!$T$1:$T$5897)</f>
        <v>0</v>
      </c>
      <c r="W399" s="381">
        <f>SUMIF('MASTER TT'!$I$1:$I$5897,$A$1:$A$721,'MASTER TT'!$U$1:$U$5897)</f>
        <v>0</v>
      </c>
      <c r="X399" s="381">
        <f>SUMIF('MASTER TT'!$I$1:$I$5897,$A$1:$A$721,'MASTER TT'!$W$1:$W$5897)</f>
        <v>0</v>
      </c>
      <c r="Y399" s="381">
        <f>SUMIF('MASTER TT'!$I$1:$I$5897,$A$1:$A$721,'MASTER TT'!$X$1:$X$5897)</f>
        <v>0</v>
      </c>
      <c r="Z399" s="381">
        <f>SUMIF('MASTER TT'!$I$1:$I$5897,$A$1:$A$721,'MASTER TT'!$Y$1:$Y$5897)</f>
        <v>0</v>
      </c>
      <c r="AA399" s="381">
        <f>SUMIF('MASTER TT'!$I$1:$I$5897,$A$1:$A$721,'MASTER TT'!$Z$1:$Z$5897)</f>
        <v>0</v>
      </c>
      <c r="AB399" s="381">
        <f>SUMIF('MASTER TT'!$I$1:$I$5905,$A$1:$A$721,'MASTER TT'!$V$1:$V$5905)</f>
        <v>0</v>
      </c>
      <c r="AC399" s="381">
        <f>SUMIF('MASTER TT'!$I$1:$I$5905,$A$1:$A$721,'MASTER TT'!$AB$1:$AB$5905)</f>
        <v>0</v>
      </c>
      <c r="AD399" s="381">
        <f>SUMIF('MASTER TT'!$I$1:$I$5905,$A$1:$A$721,'MASTER TT'!$P$1:$P$5905)</f>
        <v>0</v>
      </c>
      <c r="AE399" s="381">
        <f t="shared" si="2"/>
        <v>0</v>
      </c>
      <c r="AF399" s="382"/>
      <c r="AG399" s="383"/>
    </row>
    <row r="400" spans="1:33" ht="14.25" customHeight="1">
      <c r="A400" s="374" t="s">
        <v>3369</v>
      </c>
      <c r="B400" s="375" t="str">
        <f>VLOOKUP($A$2:$A$1749,'ENTER STAFF #S HERE'!$A$1:$B$5073,2,FALSE)</f>
        <v>C1419</v>
      </c>
      <c r="C400" s="374" t="s">
        <v>6586</v>
      </c>
      <c r="D400" s="384" t="s">
        <v>6591</v>
      </c>
      <c r="E400" s="388"/>
      <c r="F400" s="387"/>
      <c r="G400" s="374" t="s">
        <v>63</v>
      </c>
      <c r="H400" s="377">
        <f t="shared" si="0"/>
        <v>72</v>
      </c>
      <c r="I400" s="378" t="e">
        <f>SUMIFS('MASTER TT'!$J$2:$J$11126,'MASTER TT'!$I$2:$I$1126,A400:A18776,'MASTER TT'!$L$2:$L$11126,"&gt;0",'MASTER TT'!$AM$2:$AM$11126,"JAN-APRIL 2026")</f>
        <v>#VALUE!</v>
      </c>
      <c r="J400" s="378">
        <f>SUMIFS('MASTER TT'!$J$2:$J$11126,'MASTER TT'!$I$2:$I$11126,A400:A10440,'MASTER TT'!$L$2:$L$11126,"&gt;0",'MASTER TT'!$AM$2:$AM$11126,"MAY-AUG 2025")</f>
        <v>0</v>
      </c>
      <c r="K400" s="378">
        <f>SUMIFS('MASTER TT'!$J$2:$J$11126,'MASTER TT'!$I$2:$I$11126,A400:A10440,'MASTER TT'!$L$2:$L$11126,"&gt;0",'MASTER TT'!$AM$2:$AM$11126,"SEP-DEC 2025")</f>
        <v>0</v>
      </c>
      <c r="L400" s="378" t="e">
        <f t="shared" si="1"/>
        <v>#VALUE!</v>
      </c>
      <c r="M400" s="379">
        <f>SUMIFS('MASTER TT'!$J$2:$J$1126,'MASTER TT'!$I$2:$I$1126,A400:A10442,'MASTER TT'!$L$2:$L$1126,"&gt;0",'MASTER TT'!$AM$2:$AM$1126,"JAN-APRIL 2025",'MASTER TT'!$AC$2:$AC$1126,"SOT")</f>
        <v>0</v>
      </c>
      <c r="N400" s="379">
        <f>SUMIFS('MASTER TT'!$J$2:$J$1126,'MASTER TT'!$I$2:$I$1126,A400:A10442,'MASTER TT'!$L$2:$L$1126,"&gt;0",'MASTER TT'!$AM$2:$AM$1126,"JAN-APRIL 2025",'MASTER TT'!$AC$2:$AC$1126,"SOB")</f>
        <v>0</v>
      </c>
      <c r="O400" s="379">
        <f>SUMIFS('MASTER TT'!$J$2:$J$1126,'MASTER TT'!$I$2:$I$1126,A400:A10442,'MASTER TT'!$L$2:$L$1126,"&gt;0",'MASTER TT'!$AM$2:$AM$1126,"JAN-APRIL 2025",'MASTER TT'!$AC$2:$AC$1126,"SEASS")</f>
        <v>0</v>
      </c>
      <c r="P400" s="379">
        <f>SUMIFS('MASTER TT'!$J$2:$J$1126,'MASTER TT'!$I$2:$I$1126,A400:A10442,'MASTER TT'!$L$2:$L$1126,"&gt;0",'MASTER TT'!$AM$2:$AM$1126,"JAN-APRIL 2025",'MASTER TT'!$AC$2:$AC$1126,"PTTI")</f>
        <v>0</v>
      </c>
      <c r="Q400" s="381">
        <f>SUMIF('MASTER TT'!$I$1:$I$5897,$A$1:$A$721,'MASTER TT'!$O$1:$O$5897)</f>
        <v>0</v>
      </c>
      <c r="R400" s="381">
        <f>SUMIF('MASTER TT'!$I$1:$I$5897,$A$1:$A$721,'MASTER TT'!$N$1:$N$5897)</f>
        <v>0</v>
      </c>
      <c r="S400" s="381">
        <f>SUMIF('MASTER TT'!$I$1:$I$5897,$A$1:$A$721,'MASTER TT'!$Q$1:$Q$5897)</f>
        <v>0</v>
      </c>
      <c r="T400" s="381">
        <f>SUMIF('MASTER TT'!$I$1:$I$5897,$A$1:$A$721,'MASTER TT'!$S$1:$S$5897)</f>
        <v>0</v>
      </c>
      <c r="U400" s="381">
        <f>SUMIF('MASTER TT'!$I$1:$I$5897,$A$1:$A$721,'MASTER TT'!$R$1:$R$5897)</f>
        <v>0</v>
      </c>
      <c r="V400" s="381">
        <f>SUMIF('MASTER TT'!$I$1:$I$5897,$A$1:$A$721,'MASTER TT'!$T$1:$T$5897)</f>
        <v>0</v>
      </c>
      <c r="W400" s="381">
        <f>SUMIF('MASTER TT'!$I$1:$I$5897,$A$1:$A$721,'MASTER TT'!$U$1:$U$5897)</f>
        <v>0</v>
      </c>
      <c r="X400" s="381">
        <f>SUMIF('MASTER TT'!$I$1:$I$5897,$A$1:$A$721,'MASTER TT'!$W$1:$W$5897)</f>
        <v>0</v>
      </c>
      <c r="Y400" s="381">
        <f>SUMIF('MASTER TT'!$I$1:$I$5897,$A$1:$A$721,'MASTER TT'!$X$1:$X$5897)</f>
        <v>0</v>
      </c>
      <c r="Z400" s="381">
        <f>SUMIF('MASTER TT'!$I$1:$I$5897,$A$1:$A$721,'MASTER TT'!$Y$1:$Y$5897)</f>
        <v>0</v>
      </c>
      <c r="AA400" s="381">
        <f>SUMIF('MASTER TT'!$I$1:$I$5897,$A$1:$A$721,'MASTER TT'!$Z$1:$Z$5897)</f>
        <v>0</v>
      </c>
      <c r="AB400" s="381">
        <f>SUMIF('MASTER TT'!$I$1:$I$5905,$A$1:$A$721,'MASTER TT'!$V$1:$V$5905)</f>
        <v>0</v>
      </c>
      <c r="AC400" s="381">
        <f>SUMIF('MASTER TT'!$I$1:$I$5905,$A$1:$A$721,'MASTER TT'!$AB$1:$AB$5905)</f>
        <v>0</v>
      </c>
      <c r="AD400" s="381">
        <f>SUMIF('MASTER TT'!$I$1:$I$5905,$A$1:$A$721,'MASTER TT'!$P$1:$P$5905)</f>
        <v>0</v>
      </c>
      <c r="AE400" s="381">
        <f t="shared" si="2"/>
        <v>0</v>
      </c>
      <c r="AF400" s="382" t="e">
        <f t="shared" ref="AF400:AF403" si="23">#REF!-SUM(Q400:AD400)</f>
        <v>#REF!</v>
      </c>
      <c r="AG400" s="383"/>
    </row>
    <row r="401" spans="1:33" ht="14.25" customHeight="1">
      <c r="A401" s="374" t="s">
        <v>4441</v>
      </c>
      <c r="B401" s="375">
        <f>VLOOKUP($A$2:$A$1749,'ENTER STAFF #S HERE'!$A$1:$B$5073,2,FALSE)</f>
        <v>0</v>
      </c>
      <c r="C401" s="374" t="s">
        <v>6586</v>
      </c>
      <c r="D401" s="374" t="s">
        <v>6595</v>
      </c>
      <c r="E401" s="374" t="s">
        <v>6072</v>
      </c>
      <c r="F401" s="387"/>
      <c r="G401" s="374" t="s">
        <v>5663</v>
      </c>
      <c r="H401" s="377">
        <f t="shared" si="0"/>
        <v>48</v>
      </c>
      <c r="I401" s="378" t="e">
        <f>SUMIFS('MASTER TT'!$J$2:$J$11126,'MASTER TT'!$I$2:$I$1126,A401:A18777,'MASTER TT'!$L$2:$L$11126,"&gt;0",'MASTER TT'!$AM$2:$AM$11126,"JAN-APRIL 2026")</f>
        <v>#VALUE!</v>
      </c>
      <c r="J401" s="378">
        <f>SUMIFS('MASTER TT'!$J$2:$J$11126,'MASTER TT'!$I$2:$I$11126,A401:A10441,'MASTER TT'!$L$2:$L$11126,"&gt;0",'MASTER TT'!$AM$2:$AM$11126,"MAY-AUG 2025")</f>
        <v>0</v>
      </c>
      <c r="K401" s="378">
        <f>SUMIFS('MASTER TT'!$J$2:$J$11126,'MASTER TT'!$I$2:$I$11126,A401:A10441,'MASTER TT'!$L$2:$L$11126,"&gt;0",'MASTER TT'!$AM$2:$AM$11126,"SEP-DEC 2025")</f>
        <v>0</v>
      </c>
      <c r="L401" s="378" t="e">
        <f t="shared" si="1"/>
        <v>#VALUE!</v>
      </c>
      <c r="M401" s="379">
        <f>SUMIFS('MASTER TT'!$J$2:$J$1126,'MASTER TT'!$I$2:$I$1126,A401:A10443,'MASTER TT'!$L$2:$L$1126,"&gt;0",'MASTER TT'!$AM$2:$AM$1126,"JAN-APRIL 2025",'MASTER TT'!$AC$2:$AC$1126,"SOT")</f>
        <v>0</v>
      </c>
      <c r="N401" s="379">
        <f>SUMIFS('MASTER TT'!$J$2:$J$1126,'MASTER TT'!$I$2:$I$1126,A401:A10443,'MASTER TT'!$L$2:$L$1126,"&gt;0",'MASTER TT'!$AM$2:$AM$1126,"JAN-APRIL 2025",'MASTER TT'!$AC$2:$AC$1126,"SOB")</f>
        <v>0</v>
      </c>
      <c r="O401" s="379">
        <f>SUMIFS('MASTER TT'!$J$2:$J$1126,'MASTER TT'!$I$2:$I$1126,A401:A10443,'MASTER TT'!$L$2:$L$1126,"&gt;0",'MASTER TT'!$AM$2:$AM$1126,"JAN-APRIL 2025",'MASTER TT'!$AC$2:$AC$1126,"SEASS")</f>
        <v>0</v>
      </c>
      <c r="P401" s="379">
        <f>SUMIFS('MASTER TT'!$J$2:$J$1126,'MASTER TT'!$I$2:$I$1126,A401:A10443,'MASTER TT'!$L$2:$L$1126,"&gt;0",'MASTER TT'!$AM$2:$AM$1126,"JAN-APRIL 2025",'MASTER TT'!$AC$2:$AC$1126,"PTTI")</f>
        <v>0</v>
      </c>
      <c r="Q401" s="381">
        <f>SUMIF('MASTER TT'!$I$1:$I$5897,$A$1:$A$721,'MASTER TT'!$O$1:$O$5897)</f>
        <v>0</v>
      </c>
      <c r="R401" s="381">
        <f>SUMIF('MASTER TT'!$I$1:$I$5897,$A$1:$A$721,'MASTER TT'!$N$1:$N$5897)</f>
        <v>0</v>
      </c>
      <c r="S401" s="381">
        <f>SUMIF('MASTER TT'!$I$1:$I$5897,$A$1:$A$721,'MASTER TT'!$Q$1:$Q$5897)</f>
        <v>0</v>
      </c>
      <c r="T401" s="381">
        <f>SUMIF('MASTER TT'!$I$1:$I$5897,$A$1:$A$721,'MASTER TT'!$S$1:$S$5897)</f>
        <v>0</v>
      </c>
      <c r="U401" s="381">
        <f>SUMIF('MASTER TT'!$I$1:$I$5897,$A$1:$A$721,'MASTER TT'!$R$1:$R$5897)</f>
        <v>0</v>
      </c>
      <c r="V401" s="381">
        <f>SUMIF('MASTER TT'!$I$1:$I$5897,$A$1:$A$721,'MASTER TT'!$T$1:$T$5897)</f>
        <v>0</v>
      </c>
      <c r="W401" s="381">
        <f>SUMIF('MASTER TT'!$I$1:$I$5897,$A$1:$A$721,'MASTER TT'!$U$1:$U$5897)</f>
        <v>0</v>
      </c>
      <c r="X401" s="381">
        <f>SUMIF('MASTER TT'!$I$1:$I$5897,$A$1:$A$721,'MASTER TT'!$W$1:$W$5897)</f>
        <v>0</v>
      </c>
      <c r="Y401" s="381">
        <f>SUMIF('MASTER TT'!$I$1:$I$5897,$A$1:$A$721,'MASTER TT'!$X$1:$X$5897)</f>
        <v>0</v>
      </c>
      <c r="Z401" s="381">
        <f>SUMIF('MASTER TT'!$I$1:$I$5897,$A$1:$A$721,'MASTER TT'!$Y$1:$Y$5897)</f>
        <v>0</v>
      </c>
      <c r="AA401" s="381">
        <f>SUMIF('MASTER TT'!$I$1:$I$5897,$A$1:$A$721,'MASTER TT'!$Z$1:$Z$5897)</f>
        <v>0</v>
      </c>
      <c r="AB401" s="381">
        <f>SUMIF('MASTER TT'!$I$1:$I$5905,$A$1:$A$721,'MASTER TT'!$V$1:$V$5905)</f>
        <v>0</v>
      </c>
      <c r="AC401" s="381">
        <f>SUMIF('MASTER TT'!$I$1:$I$5905,$A$1:$A$721,'MASTER TT'!$AB$1:$AB$5905)</f>
        <v>0</v>
      </c>
      <c r="AD401" s="381">
        <f>SUMIF('MASTER TT'!$I$1:$I$5905,$A$1:$A$721,'MASTER TT'!$P$1:$P$5905)</f>
        <v>0</v>
      </c>
      <c r="AE401" s="381">
        <f t="shared" si="2"/>
        <v>0</v>
      </c>
      <c r="AF401" s="382" t="e">
        <f t="shared" si="23"/>
        <v>#REF!</v>
      </c>
      <c r="AG401" s="383"/>
    </row>
    <row r="402" spans="1:33" ht="14.25" customHeight="1">
      <c r="A402" s="374" t="s">
        <v>3549</v>
      </c>
      <c r="B402" s="375" t="str">
        <f>VLOOKUP($A$2:$A$1749,'ENTER STAFF #S HERE'!$A$1:$B$5073,2,FALSE)</f>
        <v>C1709</v>
      </c>
      <c r="C402" s="374" t="s">
        <v>6586</v>
      </c>
      <c r="D402" s="384" t="s">
        <v>6591</v>
      </c>
      <c r="E402" s="387"/>
      <c r="F402" s="387"/>
      <c r="G402" s="374" t="s">
        <v>5663</v>
      </c>
      <c r="H402" s="377">
        <f t="shared" si="0"/>
        <v>48</v>
      </c>
      <c r="I402" s="378" t="e">
        <f>SUMIFS('MASTER TT'!$J$2:$J$11126,'MASTER TT'!$I$2:$I$1126,A402:A18778,'MASTER TT'!$L$2:$L$11126,"&gt;0",'MASTER TT'!$AM$2:$AM$11126,"JAN-APRIL 2026")</f>
        <v>#VALUE!</v>
      </c>
      <c r="J402" s="378">
        <f>SUMIFS('MASTER TT'!$J$2:$J$11126,'MASTER TT'!$I$2:$I$11126,A402:A10442,'MASTER TT'!$L$2:$L$11126,"&gt;0",'MASTER TT'!$AM$2:$AM$11126,"MAY-AUG 2025")</f>
        <v>0</v>
      </c>
      <c r="K402" s="378">
        <f>SUMIFS('MASTER TT'!$J$2:$J$11126,'MASTER TT'!$I$2:$I$11126,A402:A10442,'MASTER TT'!$L$2:$L$11126,"&gt;0",'MASTER TT'!$AM$2:$AM$11126,"SEP-DEC 2025")</f>
        <v>0</v>
      </c>
      <c r="L402" s="378" t="e">
        <f t="shared" si="1"/>
        <v>#VALUE!</v>
      </c>
      <c r="M402" s="379">
        <f>SUMIFS('MASTER TT'!$J$2:$J$1126,'MASTER TT'!$I$2:$I$1126,A402:A10444,'MASTER TT'!$L$2:$L$1126,"&gt;0",'MASTER TT'!$AM$2:$AM$1126,"JAN-APRIL 2025",'MASTER TT'!$AC$2:$AC$1126,"SOT")</f>
        <v>0</v>
      </c>
      <c r="N402" s="379">
        <f>SUMIFS('MASTER TT'!$J$2:$J$1126,'MASTER TT'!$I$2:$I$1126,A402:A10444,'MASTER TT'!$L$2:$L$1126,"&gt;0",'MASTER TT'!$AM$2:$AM$1126,"JAN-APRIL 2025",'MASTER TT'!$AC$2:$AC$1126,"SOB")</f>
        <v>0</v>
      </c>
      <c r="O402" s="379">
        <f>SUMIFS('MASTER TT'!$J$2:$J$1126,'MASTER TT'!$I$2:$I$1126,A402:A10444,'MASTER TT'!$L$2:$L$1126,"&gt;0",'MASTER TT'!$AM$2:$AM$1126,"JAN-APRIL 2025",'MASTER TT'!$AC$2:$AC$1126,"SEASS")</f>
        <v>0</v>
      </c>
      <c r="P402" s="379">
        <f>SUMIFS('MASTER TT'!$J$2:$J$1126,'MASTER TT'!$I$2:$I$1126,A402:A10444,'MASTER TT'!$L$2:$L$1126,"&gt;0",'MASTER TT'!$AM$2:$AM$1126,"JAN-APRIL 2025",'MASTER TT'!$AC$2:$AC$1126,"PTTI")</f>
        <v>0</v>
      </c>
      <c r="Q402" s="381">
        <f>SUMIF('MASTER TT'!$I$1:$I$5897,$A$1:$A$721,'MASTER TT'!$O$1:$O$5897)</f>
        <v>0</v>
      </c>
      <c r="R402" s="381">
        <f>SUMIF('MASTER TT'!$I$1:$I$5897,$A$1:$A$721,'MASTER TT'!$N$1:$N$5897)</f>
        <v>0</v>
      </c>
      <c r="S402" s="381">
        <f>SUMIF('MASTER TT'!$I$1:$I$5897,$A$1:$A$721,'MASTER TT'!$Q$1:$Q$5897)</f>
        <v>0</v>
      </c>
      <c r="T402" s="381">
        <f>SUMIF('MASTER TT'!$I$1:$I$5897,$A$1:$A$721,'MASTER TT'!$S$1:$S$5897)</f>
        <v>0</v>
      </c>
      <c r="U402" s="381">
        <f>SUMIF('MASTER TT'!$I$1:$I$5897,$A$1:$A$721,'MASTER TT'!$R$1:$R$5897)</f>
        <v>0</v>
      </c>
      <c r="V402" s="381">
        <f>SUMIF('MASTER TT'!$I$1:$I$5897,$A$1:$A$721,'MASTER TT'!$T$1:$T$5897)</f>
        <v>0</v>
      </c>
      <c r="W402" s="381">
        <f>SUMIF('MASTER TT'!$I$1:$I$5897,$A$1:$A$721,'MASTER TT'!$U$1:$U$5897)</f>
        <v>0</v>
      </c>
      <c r="X402" s="381">
        <f>SUMIF('MASTER TT'!$I$1:$I$5897,$A$1:$A$721,'MASTER TT'!$W$1:$W$5897)</f>
        <v>0</v>
      </c>
      <c r="Y402" s="381">
        <f>SUMIF('MASTER TT'!$I$1:$I$5897,$A$1:$A$721,'MASTER TT'!$X$1:$X$5897)</f>
        <v>0</v>
      </c>
      <c r="Z402" s="381">
        <f>SUMIF('MASTER TT'!$I$1:$I$5897,$A$1:$A$721,'MASTER TT'!$Y$1:$Y$5897)</f>
        <v>0</v>
      </c>
      <c r="AA402" s="381">
        <f>SUMIF('MASTER TT'!$I$1:$I$5897,$A$1:$A$721,'MASTER TT'!$Z$1:$Z$5897)</f>
        <v>0</v>
      </c>
      <c r="AB402" s="381">
        <f>SUMIF('MASTER TT'!$I$1:$I$5905,$A$1:$A$721,'MASTER TT'!$V$1:$V$5905)</f>
        <v>0</v>
      </c>
      <c r="AC402" s="381">
        <f>SUMIF('MASTER TT'!$I$1:$I$5905,$A$1:$A$721,'MASTER TT'!$AB$1:$AB$5905)</f>
        <v>0</v>
      </c>
      <c r="AD402" s="381">
        <f>SUMIF('MASTER TT'!$I$1:$I$5905,$A$1:$A$721,'MASTER TT'!$P$1:$P$5905)</f>
        <v>0</v>
      </c>
      <c r="AE402" s="381">
        <f t="shared" si="2"/>
        <v>0</v>
      </c>
      <c r="AF402" s="382" t="e">
        <f t="shared" si="23"/>
        <v>#REF!</v>
      </c>
      <c r="AG402" s="383"/>
    </row>
    <row r="403" spans="1:33" ht="14.25" customHeight="1">
      <c r="A403" s="374" t="s">
        <v>4096</v>
      </c>
      <c r="B403" s="375" t="str">
        <f>VLOOKUP($A$2:$A$1749,'ENTER STAFF #S HERE'!$A$1:$B$5073,2,FALSE)</f>
        <v>C1504</v>
      </c>
      <c r="C403" s="374" t="s">
        <v>6583</v>
      </c>
      <c r="D403" s="374" t="s">
        <v>460</v>
      </c>
      <c r="E403" s="388"/>
      <c r="F403" s="388"/>
      <c r="G403" s="374" t="s">
        <v>6585</v>
      </c>
      <c r="H403" s="377">
        <f t="shared" si="0"/>
        <v>90</v>
      </c>
      <c r="I403" s="378" t="e">
        <f>SUMIFS('MASTER TT'!$J$2:$J$11126,'MASTER TT'!$I$2:$I$1126,A403:A18779,'MASTER TT'!$L$2:$L$11126,"&gt;0",'MASTER TT'!$AM$2:$AM$11126,"JAN-APRIL 2026")</f>
        <v>#VALUE!</v>
      </c>
      <c r="J403" s="378">
        <f>SUMIFS('MASTER TT'!$J$2:$J$11126,'MASTER TT'!$I$2:$I$11126,A403:A10443,'MASTER TT'!$L$2:$L$11126,"&gt;0",'MASTER TT'!$AM$2:$AM$11126,"MAY-AUG 2025")</f>
        <v>0</v>
      </c>
      <c r="K403" s="378">
        <f>SUMIFS('MASTER TT'!$J$2:$J$11126,'MASTER TT'!$I$2:$I$11126,A403:A10443,'MASTER TT'!$L$2:$L$11126,"&gt;0",'MASTER TT'!$AM$2:$AM$11126,"SEP-DEC 2025")</f>
        <v>0</v>
      </c>
      <c r="L403" s="378" t="e">
        <f t="shared" si="1"/>
        <v>#VALUE!</v>
      </c>
      <c r="M403" s="379">
        <f>SUMIFS('MASTER TT'!$J$2:$J$1126,'MASTER TT'!$I$2:$I$1126,A403:A10445,'MASTER TT'!$L$2:$L$1126,"&gt;0",'MASTER TT'!$AM$2:$AM$1126,"JAN-APRIL 2025",'MASTER TT'!$AC$2:$AC$1126,"SOT")</f>
        <v>0</v>
      </c>
      <c r="N403" s="379">
        <f>SUMIFS('MASTER TT'!$J$2:$J$1126,'MASTER TT'!$I$2:$I$1126,A403:A10445,'MASTER TT'!$L$2:$L$1126,"&gt;0",'MASTER TT'!$AM$2:$AM$1126,"JAN-APRIL 2025",'MASTER TT'!$AC$2:$AC$1126,"SOB")</f>
        <v>0</v>
      </c>
      <c r="O403" s="379">
        <f>SUMIFS('MASTER TT'!$J$2:$J$1126,'MASTER TT'!$I$2:$I$1126,A403:A10445,'MASTER TT'!$L$2:$L$1126,"&gt;0",'MASTER TT'!$AM$2:$AM$1126,"JAN-APRIL 2025",'MASTER TT'!$AC$2:$AC$1126,"SEASS")</f>
        <v>0</v>
      </c>
      <c r="P403" s="379">
        <f>SUMIFS('MASTER TT'!$J$2:$J$1126,'MASTER TT'!$I$2:$I$1126,A403:A10445,'MASTER TT'!$L$2:$L$1126,"&gt;0",'MASTER TT'!$AM$2:$AM$1126,"JAN-APRIL 2025",'MASTER TT'!$AC$2:$AC$1126,"PTTI")</f>
        <v>0</v>
      </c>
      <c r="Q403" s="381">
        <f>SUMIF('MASTER TT'!$I$1:$I$5897,$A$1:$A$721,'MASTER TT'!$O$1:$O$5897)</f>
        <v>0</v>
      </c>
      <c r="R403" s="381">
        <f>SUMIF('MASTER TT'!$I$1:$I$5897,$A$1:$A$721,'MASTER TT'!$N$1:$N$5897)</f>
        <v>0</v>
      </c>
      <c r="S403" s="381">
        <f>SUMIF('MASTER TT'!$I$1:$I$5897,$A$1:$A$721,'MASTER TT'!$Q$1:$Q$5897)</f>
        <v>0</v>
      </c>
      <c r="T403" s="381">
        <f>SUMIF('MASTER TT'!$I$1:$I$5897,$A$1:$A$721,'MASTER TT'!$S$1:$S$5897)</f>
        <v>0</v>
      </c>
      <c r="U403" s="381">
        <f>SUMIF('MASTER TT'!$I$1:$I$5897,$A$1:$A$721,'MASTER TT'!$R$1:$R$5897)</f>
        <v>0</v>
      </c>
      <c r="V403" s="381">
        <f>SUMIF('MASTER TT'!$I$1:$I$5897,$A$1:$A$721,'MASTER TT'!$T$1:$T$5897)</f>
        <v>0</v>
      </c>
      <c r="W403" s="381">
        <f>SUMIF('MASTER TT'!$I$1:$I$5897,$A$1:$A$721,'MASTER TT'!$U$1:$U$5897)</f>
        <v>0</v>
      </c>
      <c r="X403" s="381">
        <f>SUMIF('MASTER TT'!$I$1:$I$5897,$A$1:$A$721,'MASTER TT'!$W$1:$W$5897)</f>
        <v>0</v>
      </c>
      <c r="Y403" s="381">
        <f>SUMIF('MASTER TT'!$I$1:$I$5897,$A$1:$A$721,'MASTER TT'!$X$1:$X$5897)</f>
        <v>0</v>
      </c>
      <c r="Z403" s="381">
        <f>SUMIF('MASTER TT'!$I$1:$I$5897,$A$1:$A$721,'MASTER TT'!$Y$1:$Y$5897)</f>
        <v>0</v>
      </c>
      <c r="AA403" s="381">
        <f>SUMIF('MASTER TT'!$I$1:$I$5897,$A$1:$A$721,'MASTER TT'!$Z$1:$Z$5897)</f>
        <v>0</v>
      </c>
      <c r="AB403" s="381">
        <f>SUMIF('MASTER TT'!$I$1:$I$5905,$A$1:$A$721,'MASTER TT'!$V$1:$V$5905)</f>
        <v>0</v>
      </c>
      <c r="AC403" s="381">
        <f>SUMIF('MASTER TT'!$I$1:$I$5905,$A$1:$A$721,'MASTER TT'!$AB$1:$AB$5905)</f>
        <v>0</v>
      </c>
      <c r="AD403" s="381">
        <f>SUMIF('MASTER TT'!$I$1:$I$5905,$A$1:$A$721,'MASTER TT'!$P$1:$P$5905)</f>
        <v>0</v>
      </c>
      <c r="AE403" s="381">
        <f t="shared" si="2"/>
        <v>0</v>
      </c>
      <c r="AF403" s="382" t="e">
        <f t="shared" si="23"/>
        <v>#REF!</v>
      </c>
      <c r="AG403" s="383"/>
    </row>
    <row r="404" spans="1:33" ht="14.25" customHeight="1">
      <c r="A404" s="374" t="s">
        <v>4442</v>
      </c>
      <c r="B404" s="375" t="str">
        <f>VLOOKUP($A$2:$A$1749,'ENTER STAFF #S HERE'!$A$1:$B$5073,2,FALSE)</f>
        <v>C1624</v>
      </c>
      <c r="C404" s="374" t="s">
        <v>6586</v>
      </c>
      <c r="D404" s="384" t="s">
        <v>6595</v>
      </c>
      <c r="E404" s="374" t="s">
        <v>6072</v>
      </c>
      <c r="F404" s="374" t="s">
        <v>6600</v>
      </c>
      <c r="G404" s="374" t="s">
        <v>5663</v>
      </c>
      <c r="H404" s="377">
        <f t="shared" si="0"/>
        <v>48</v>
      </c>
      <c r="I404" s="378" t="e">
        <f>SUMIFS('MASTER TT'!$J$2:$J$11126,'MASTER TT'!$I$2:$I$1126,A404:A18780,'MASTER TT'!$L$2:$L$11126,"&gt;0",'MASTER TT'!$AM$2:$AM$11126,"JAN-APRIL 2026")</f>
        <v>#VALUE!</v>
      </c>
      <c r="J404" s="378">
        <f>SUMIFS('MASTER TT'!$J$2:$J$11126,'MASTER TT'!$I$2:$I$11126,A404:A10444,'MASTER TT'!$L$2:$L$11126,"&gt;0",'MASTER TT'!$AM$2:$AM$11126,"MAY-AUG 2025")</f>
        <v>0</v>
      </c>
      <c r="K404" s="378">
        <f>SUMIFS('MASTER TT'!$J$2:$J$11126,'MASTER TT'!$I$2:$I$11126,A404:A10444,'MASTER TT'!$L$2:$L$11126,"&gt;0",'MASTER TT'!$AM$2:$AM$11126,"SEP-DEC 2025")</f>
        <v>0</v>
      </c>
      <c r="L404" s="378" t="e">
        <f t="shared" si="1"/>
        <v>#VALUE!</v>
      </c>
      <c r="M404" s="379">
        <f>SUMIFS('MASTER TT'!$J$2:$J$1126,'MASTER TT'!$I$2:$I$1126,A404:A10446,'MASTER TT'!$L$2:$L$1126,"&gt;0",'MASTER TT'!$AM$2:$AM$1126,"JAN-APRIL 2025",'MASTER TT'!$AC$2:$AC$1126,"SOT")</f>
        <v>0</v>
      </c>
      <c r="N404" s="379">
        <f>SUMIFS('MASTER TT'!$J$2:$J$1126,'MASTER TT'!$I$2:$I$1126,A404:A10446,'MASTER TT'!$L$2:$L$1126,"&gt;0",'MASTER TT'!$AM$2:$AM$1126,"JAN-APRIL 2025",'MASTER TT'!$AC$2:$AC$1126,"SOB")</f>
        <v>0</v>
      </c>
      <c r="O404" s="379">
        <f>SUMIFS('MASTER TT'!$J$2:$J$1126,'MASTER TT'!$I$2:$I$1126,A404:A10446,'MASTER TT'!$L$2:$L$1126,"&gt;0",'MASTER TT'!$AM$2:$AM$1126,"JAN-APRIL 2025",'MASTER TT'!$AC$2:$AC$1126,"SEASS")</f>
        <v>0</v>
      </c>
      <c r="P404" s="379">
        <f>SUMIFS('MASTER TT'!$J$2:$J$1126,'MASTER TT'!$I$2:$I$1126,A404:A10446,'MASTER TT'!$L$2:$L$1126,"&gt;0",'MASTER TT'!$AM$2:$AM$1126,"JAN-APRIL 2025",'MASTER TT'!$AC$2:$AC$1126,"PTTI")</f>
        <v>0</v>
      </c>
      <c r="Q404" s="381">
        <f>SUMIF('MASTER TT'!$I$1:$I$5897,$A$1:$A$721,'MASTER TT'!$O$1:$O$5897)</f>
        <v>0</v>
      </c>
      <c r="R404" s="381">
        <f>SUMIF('MASTER TT'!$I$1:$I$5897,$A$1:$A$721,'MASTER TT'!$N$1:$N$5897)</f>
        <v>0</v>
      </c>
      <c r="S404" s="381">
        <f>SUMIF('MASTER TT'!$I$1:$I$5897,$A$1:$A$721,'MASTER TT'!$Q$1:$Q$5897)</f>
        <v>0</v>
      </c>
      <c r="T404" s="381">
        <f>SUMIF('MASTER TT'!$I$1:$I$5897,$A$1:$A$721,'MASTER TT'!$S$1:$S$5897)</f>
        <v>0</v>
      </c>
      <c r="U404" s="381">
        <f>SUMIF('MASTER TT'!$I$1:$I$5897,$A$1:$A$721,'MASTER TT'!$R$1:$R$5897)</f>
        <v>0</v>
      </c>
      <c r="V404" s="381">
        <f>SUMIF('MASTER TT'!$I$1:$I$5897,$A$1:$A$721,'MASTER TT'!$T$1:$T$5897)</f>
        <v>0</v>
      </c>
      <c r="W404" s="381">
        <f>SUMIF('MASTER TT'!$I$1:$I$5897,$A$1:$A$721,'MASTER TT'!$U$1:$U$5897)</f>
        <v>0</v>
      </c>
      <c r="X404" s="381">
        <f>SUMIF('MASTER TT'!$I$1:$I$5897,$A$1:$A$721,'MASTER TT'!$W$1:$W$5897)</f>
        <v>8</v>
      </c>
      <c r="Y404" s="381">
        <f>SUMIF('MASTER TT'!$I$1:$I$5897,$A$1:$A$721,'MASTER TT'!$X$1:$X$5897)</f>
        <v>0</v>
      </c>
      <c r="Z404" s="381">
        <f>SUMIF('MASTER TT'!$I$1:$I$5897,$A$1:$A$721,'MASTER TT'!$Y$1:$Y$5897)</f>
        <v>0</v>
      </c>
      <c r="AA404" s="381">
        <f>SUMIF('MASTER TT'!$I$1:$I$5897,$A$1:$A$721,'MASTER TT'!$Z$1:$Z$5897)</f>
        <v>0</v>
      </c>
      <c r="AB404" s="381">
        <f>SUMIF('MASTER TT'!$I$1:$I$5905,$A$1:$A$721,'MASTER TT'!$V$1:$V$5905)</f>
        <v>0</v>
      </c>
      <c r="AC404" s="381">
        <f>SUMIF('MASTER TT'!$I$1:$I$5905,$A$1:$A$721,'MASTER TT'!$AB$1:$AB$5905)</f>
        <v>0</v>
      </c>
      <c r="AD404" s="381">
        <f>SUMIF('MASTER TT'!$I$1:$I$5905,$A$1:$A$721,'MASTER TT'!$P$1:$P$5905)</f>
        <v>0</v>
      </c>
      <c r="AE404" s="381">
        <f t="shared" si="2"/>
        <v>8</v>
      </c>
      <c r="AF404" s="382"/>
      <c r="AG404" s="383"/>
    </row>
    <row r="405" spans="1:33" ht="14.25" customHeight="1">
      <c r="A405" s="374" t="s">
        <v>3995</v>
      </c>
      <c r="B405" s="375" t="str">
        <f>VLOOKUP($A$2:$A$1749,'ENTER STAFF #S HERE'!$A$1:$B$5073,2,FALSE)</f>
        <v>C1263</v>
      </c>
      <c r="C405" s="374" t="s">
        <v>6586</v>
      </c>
      <c r="D405" s="374" t="s">
        <v>6597</v>
      </c>
      <c r="E405" s="384" t="s">
        <v>6072</v>
      </c>
      <c r="F405" s="384" t="s">
        <v>6600</v>
      </c>
      <c r="G405" s="374" t="s">
        <v>5663</v>
      </c>
      <c r="H405" s="377">
        <f t="shared" si="0"/>
        <v>48</v>
      </c>
      <c r="I405" s="378" t="e">
        <f>SUMIFS('MASTER TT'!$J$2:$J$11126,'MASTER TT'!$I$2:$I$1126,A405:A18781,'MASTER TT'!$L$2:$L$11126,"&gt;0",'MASTER TT'!$AM$2:$AM$11126,"JAN-APRIL 2026")</f>
        <v>#VALUE!</v>
      </c>
      <c r="J405" s="378">
        <f>SUMIFS('MASTER TT'!$J$2:$J$11126,'MASTER TT'!$I$2:$I$11126,A405:A10445,'MASTER TT'!$L$2:$L$11126,"&gt;0",'MASTER TT'!$AM$2:$AM$11126,"MAY-AUG 2025")</f>
        <v>0</v>
      </c>
      <c r="K405" s="378">
        <f>SUMIFS('MASTER TT'!$J$2:$J$11126,'MASTER TT'!$I$2:$I$11126,A405:A10445,'MASTER TT'!$L$2:$L$11126,"&gt;0",'MASTER TT'!$AM$2:$AM$11126,"SEP-DEC 2025")</f>
        <v>0</v>
      </c>
      <c r="L405" s="378" t="e">
        <f t="shared" si="1"/>
        <v>#VALUE!</v>
      </c>
      <c r="M405" s="379">
        <f>SUMIFS('MASTER TT'!$J$2:$J$1126,'MASTER TT'!$I$2:$I$1126,A405:A10447,'MASTER TT'!$L$2:$L$1126,"&gt;0",'MASTER TT'!$AM$2:$AM$1126,"JAN-APRIL 2025",'MASTER TT'!$AC$2:$AC$1126,"SOT")</f>
        <v>0</v>
      </c>
      <c r="N405" s="379">
        <f>SUMIFS('MASTER TT'!$J$2:$J$1126,'MASTER TT'!$I$2:$I$1126,A405:A10447,'MASTER TT'!$L$2:$L$1126,"&gt;0",'MASTER TT'!$AM$2:$AM$1126,"JAN-APRIL 2025",'MASTER TT'!$AC$2:$AC$1126,"SOB")</f>
        <v>0</v>
      </c>
      <c r="O405" s="379">
        <f>SUMIFS('MASTER TT'!$J$2:$J$1126,'MASTER TT'!$I$2:$I$1126,A405:A10447,'MASTER TT'!$L$2:$L$1126,"&gt;0",'MASTER TT'!$AM$2:$AM$1126,"JAN-APRIL 2025",'MASTER TT'!$AC$2:$AC$1126,"SEASS")</f>
        <v>0</v>
      </c>
      <c r="P405" s="379">
        <f>SUMIFS('MASTER TT'!$J$2:$J$1126,'MASTER TT'!$I$2:$I$1126,A405:A10447,'MASTER TT'!$L$2:$L$1126,"&gt;0",'MASTER TT'!$AM$2:$AM$1126,"JAN-APRIL 2025",'MASTER TT'!$AC$2:$AC$1126,"PTTI")</f>
        <v>0</v>
      </c>
      <c r="Q405" s="381">
        <f>SUMIF('MASTER TT'!$I$1:$I$5897,$A$1:$A$721,'MASTER TT'!$O$1:$O$5897)</f>
        <v>0</v>
      </c>
      <c r="R405" s="381">
        <f>SUMIF('MASTER TT'!$I$1:$I$5897,$A$1:$A$721,'MASTER TT'!$N$1:$N$5897)</f>
        <v>0</v>
      </c>
      <c r="S405" s="381">
        <f>SUMIF('MASTER TT'!$I$1:$I$5897,$A$1:$A$721,'MASTER TT'!$Q$1:$Q$5897)</f>
        <v>0</v>
      </c>
      <c r="T405" s="381">
        <f>SUMIF('MASTER TT'!$I$1:$I$5897,$A$1:$A$721,'MASTER TT'!$S$1:$S$5897)</f>
        <v>0</v>
      </c>
      <c r="U405" s="381">
        <f>SUMIF('MASTER TT'!$I$1:$I$5897,$A$1:$A$721,'MASTER TT'!$R$1:$R$5897)</f>
        <v>0</v>
      </c>
      <c r="V405" s="381">
        <f>SUMIF('MASTER TT'!$I$1:$I$5897,$A$1:$A$721,'MASTER TT'!$T$1:$T$5897)</f>
        <v>0</v>
      </c>
      <c r="W405" s="381">
        <f>SUMIF('MASTER TT'!$I$1:$I$5897,$A$1:$A$721,'MASTER TT'!$U$1:$U$5897)</f>
        <v>0</v>
      </c>
      <c r="X405" s="381">
        <f>SUMIF('MASTER TT'!$I$1:$I$5897,$A$1:$A$721,'MASTER TT'!$W$1:$W$5897)</f>
        <v>1</v>
      </c>
      <c r="Y405" s="381">
        <f>SUMIF('MASTER TT'!$I$1:$I$5897,$A$1:$A$721,'MASTER TT'!$X$1:$X$5897)</f>
        <v>0</v>
      </c>
      <c r="Z405" s="381">
        <f>SUMIF('MASTER TT'!$I$1:$I$5897,$A$1:$A$721,'MASTER TT'!$Y$1:$Y$5897)</f>
        <v>0</v>
      </c>
      <c r="AA405" s="381">
        <f>SUMIF('MASTER TT'!$I$1:$I$5897,$A$1:$A$721,'MASTER TT'!$Z$1:$Z$5897)</f>
        <v>0</v>
      </c>
      <c r="AB405" s="381">
        <f>SUMIF('MASTER TT'!$I$1:$I$5905,$A$1:$A$721,'MASTER TT'!$V$1:$V$5905)</f>
        <v>0</v>
      </c>
      <c r="AC405" s="381">
        <f>SUMIF('MASTER TT'!$I$1:$I$5905,$A$1:$A$721,'MASTER TT'!$AB$1:$AB$5905)</f>
        <v>0</v>
      </c>
      <c r="AD405" s="381">
        <f>SUMIF('MASTER TT'!$I$1:$I$5905,$A$1:$A$721,'MASTER TT'!$P$1:$P$5905)</f>
        <v>0</v>
      </c>
      <c r="AE405" s="381">
        <f t="shared" si="2"/>
        <v>1</v>
      </c>
      <c r="AF405" s="382" t="e">
        <f t="shared" ref="AF405:AF420" si="24">#REF!-SUM(Q405:AD405)</f>
        <v>#REF!</v>
      </c>
      <c r="AG405" s="383"/>
    </row>
    <row r="406" spans="1:33" ht="14.25" customHeight="1">
      <c r="A406" s="374" t="s">
        <v>4444</v>
      </c>
      <c r="B406" s="375">
        <f>VLOOKUP($A$2:$A$1749,'ENTER STAFF #S HERE'!$A$1:$B$5073,2,FALSE)</f>
        <v>0</v>
      </c>
      <c r="C406" s="374"/>
      <c r="D406" s="374" t="s">
        <v>460</v>
      </c>
      <c r="E406" s="388"/>
      <c r="F406" s="388"/>
      <c r="G406" s="374" t="s">
        <v>6585</v>
      </c>
      <c r="H406" s="377">
        <f t="shared" si="0"/>
        <v>90</v>
      </c>
      <c r="I406" s="378" t="e">
        <f>SUMIFS('MASTER TT'!$J$2:$J$11126,'MASTER TT'!$I$2:$I$1126,A406:A18782,'MASTER TT'!$L$2:$L$11126,"&gt;0",'MASTER TT'!$AM$2:$AM$11126,"JAN-APRIL 2026")</f>
        <v>#VALUE!</v>
      </c>
      <c r="J406" s="378">
        <f>SUMIFS('MASTER TT'!$J$2:$J$11126,'MASTER TT'!$I$2:$I$11126,A406:A10446,'MASTER TT'!$L$2:$L$11126,"&gt;0",'MASTER TT'!$AM$2:$AM$11126,"MAY-AUG 2025")</f>
        <v>0</v>
      </c>
      <c r="K406" s="378">
        <f>SUMIFS('MASTER TT'!$J$2:$J$11126,'MASTER TT'!$I$2:$I$11126,A406:A10446,'MASTER TT'!$L$2:$L$11126,"&gt;0",'MASTER TT'!$AM$2:$AM$11126,"SEP-DEC 2025")</f>
        <v>0</v>
      </c>
      <c r="L406" s="378" t="e">
        <f t="shared" si="1"/>
        <v>#VALUE!</v>
      </c>
      <c r="M406" s="379">
        <f>SUMIFS('MASTER TT'!$J$2:$J$1126,'MASTER TT'!$I$2:$I$1126,A406:A10448,'MASTER TT'!$L$2:$L$1126,"&gt;0",'MASTER TT'!$AM$2:$AM$1126,"JAN-APRIL 2025",'MASTER TT'!$AC$2:$AC$1126,"SOT")</f>
        <v>0</v>
      </c>
      <c r="N406" s="379">
        <f>SUMIFS('MASTER TT'!$J$2:$J$1126,'MASTER TT'!$I$2:$I$1126,A406:A10448,'MASTER TT'!$L$2:$L$1126,"&gt;0",'MASTER TT'!$AM$2:$AM$1126,"JAN-APRIL 2025",'MASTER TT'!$AC$2:$AC$1126,"SOB")</f>
        <v>0</v>
      </c>
      <c r="O406" s="379">
        <f>SUMIFS('MASTER TT'!$J$2:$J$1126,'MASTER TT'!$I$2:$I$1126,A406:A10448,'MASTER TT'!$L$2:$L$1126,"&gt;0",'MASTER TT'!$AM$2:$AM$1126,"JAN-APRIL 2025",'MASTER TT'!$AC$2:$AC$1126,"SEASS")</f>
        <v>0</v>
      </c>
      <c r="P406" s="379">
        <f>SUMIFS('MASTER TT'!$J$2:$J$1126,'MASTER TT'!$I$2:$I$1126,A406:A10448,'MASTER TT'!$L$2:$L$1126,"&gt;0",'MASTER TT'!$AM$2:$AM$1126,"JAN-APRIL 2025",'MASTER TT'!$AC$2:$AC$1126,"PTTI")</f>
        <v>0</v>
      </c>
      <c r="Q406" s="381">
        <f>SUMIF('MASTER TT'!$I$1:$I$5897,$A$1:$A$721,'MASTER TT'!$O$1:$O$5897)</f>
        <v>0</v>
      </c>
      <c r="R406" s="381">
        <f>SUMIF('MASTER TT'!$I$1:$I$5897,$A$1:$A$721,'MASTER TT'!$N$1:$N$5897)</f>
        <v>0</v>
      </c>
      <c r="S406" s="381">
        <f>SUMIF('MASTER TT'!$I$1:$I$5897,$A$1:$A$721,'MASTER TT'!$Q$1:$Q$5897)</f>
        <v>0</v>
      </c>
      <c r="T406" s="381">
        <f>SUMIF('MASTER TT'!$I$1:$I$5897,$A$1:$A$721,'MASTER TT'!$S$1:$S$5897)</f>
        <v>0</v>
      </c>
      <c r="U406" s="381">
        <f>SUMIF('MASTER TT'!$I$1:$I$5897,$A$1:$A$721,'MASTER TT'!$R$1:$R$5897)</f>
        <v>0</v>
      </c>
      <c r="V406" s="381">
        <f>SUMIF('MASTER TT'!$I$1:$I$5897,$A$1:$A$721,'MASTER TT'!$T$1:$T$5897)</f>
        <v>0</v>
      </c>
      <c r="W406" s="381">
        <f>SUMIF('MASTER TT'!$I$1:$I$5897,$A$1:$A$721,'MASTER TT'!$U$1:$U$5897)</f>
        <v>0</v>
      </c>
      <c r="X406" s="381">
        <f>SUMIF('MASTER TT'!$I$1:$I$5897,$A$1:$A$721,'MASTER TT'!$W$1:$W$5897)</f>
        <v>0</v>
      </c>
      <c r="Y406" s="381">
        <f>SUMIF('MASTER TT'!$I$1:$I$5897,$A$1:$A$721,'MASTER TT'!$X$1:$X$5897)</f>
        <v>0</v>
      </c>
      <c r="Z406" s="381">
        <f>SUMIF('MASTER TT'!$I$1:$I$5897,$A$1:$A$721,'MASTER TT'!$Y$1:$Y$5897)</f>
        <v>0</v>
      </c>
      <c r="AA406" s="381">
        <f>SUMIF('MASTER TT'!$I$1:$I$5897,$A$1:$A$721,'MASTER TT'!$Z$1:$Z$5897)</f>
        <v>0</v>
      </c>
      <c r="AB406" s="381">
        <f>SUMIF('MASTER TT'!$I$1:$I$5905,$A$1:$A$721,'MASTER TT'!$V$1:$V$5905)</f>
        <v>0</v>
      </c>
      <c r="AC406" s="381">
        <f>SUMIF('MASTER TT'!$I$1:$I$5905,$A$1:$A$721,'MASTER TT'!$AB$1:$AB$5905)</f>
        <v>0</v>
      </c>
      <c r="AD406" s="381">
        <f>SUMIF('MASTER TT'!$I$1:$I$5905,$A$1:$A$721,'MASTER TT'!$P$1:$P$5905)</f>
        <v>0</v>
      </c>
      <c r="AE406" s="381">
        <f t="shared" si="2"/>
        <v>0</v>
      </c>
      <c r="AF406" s="382" t="e">
        <f t="shared" si="24"/>
        <v>#REF!</v>
      </c>
      <c r="AG406" s="383"/>
    </row>
    <row r="407" spans="1:33" ht="14.25" customHeight="1">
      <c r="A407" s="374" t="s">
        <v>3497</v>
      </c>
      <c r="B407" s="375" t="str">
        <f>VLOOKUP($A$2:$A$1749,'ENTER STAFF #S HERE'!$A$1:$B$5073,2,FALSE)</f>
        <v>C1679</v>
      </c>
      <c r="C407" s="374" t="s">
        <v>6586</v>
      </c>
      <c r="D407" s="384" t="s">
        <v>6591</v>
      </c>
      <c r="E407" s="388"/>
      <c r="F407" s="388"/>
      <c r="G407" s="374" t="s">
        <v>5663</v>
      </c>
      <c r="H407" s="377">
        <f t="shared" si="0"/>
        <v>48</v>
      </c>
      <c r="I407" s="378" t="e">
        <f>SUMIFS('MASTER TT'!$J$2:$J$11126,'MASTER TT'!$I$2:$I$1126,A407:A18783,'MASTER TT'!$L$2:$L$11126,"&gt;0",'MASTER TT'!$AM$2:$AM$11126,"JAN-APRIL 2026")</f>
        <v>#VALUE!</v>
      </c>
      <c r="J407" s="378">
        <f>SUMIFS('MASTER TT'!$J$2:$J$11126,'MASTER TT'!$I$2:$I$11126,A407:A10447,'MASTER TT'!$L$2:$L$11126,"&gt;0",'MASTER TT'!$AM$2:$AM$11126,"MAY-AUG 2025")</f>
        <v>0</v>
      </c>
      <c r="K407" s="378">
        <f>SUMIFS('MASTER TT'!$J$2:$J$11126,'MASTER TT'!$I$2:$I$11126,A407:A10447,'MASTER TT'!$L$2:$L$11126,"&gt;0",'MASTER TT'!$AM$2:$AM$11126,"SEP-DEC 2025")</f>
        <v>0</v>
      </c>
      <c r="L407" s="378" t="e">
        <f t="shared" si="1"/>
        <v>#VALUE!</v>
      </c>
      <c r="M407" s="379">
        <f>SUMIFS('MASTER TT'!$J$2:$J$1126,'MASTER TT'!$I$2:$I$1126,A407:A10449,'MASTER TT'!$L$2:$L$1126,"&gt;0",'MASTER TT'!$AM$2:$AM$1126,"JAN-APRIL 2025",'MASTER TT'!$AC$2:$AC$1126,"SOT")</f>
        <v>0</v>
      </c>
      <c r="N407" s="379">
        <f>SUMIFS('MASTER TT'!$J$2:$J$1126,'MASTER TT'!$I$2:$I$1126,A407:A10449,'MASTER TT'!$L$2:$L$1126,"&gt;0",'MASTER TT'!$AM$2:$AM$1126,"JAN-APRIL 2025",'MASTER TT'!$AC$2:$AC$1126,"SOB")</f>
        <v>0</v>
      </c>
      <c r="O407" s="379">
        <f>SUMIFS('MASTER TT'!$J$2:$J$1126,'MASTER TT'!$I$2:$I$1126,A407:A10449,'MASTER TT'!$L$2:$L$1126,"&gt;0",'MASTER TT'!$AM$2:$AM$1126,"JAN-APRIL 2025",'MASTER TT'!$AC$2:$AC$1126,"SEASS")</f>
        <v>0</v>
      </c>
      <c r="P407" s="379">
        <f>SUMIFS('MASTER TT'!$J$2:$J$1126,'MASTER TT'!$I$2:$I$1126,A407:A10449,'MASTER TT'!$L$2:$L$1126,"&gt;0",'MASTER TT'!$AM$2:$AM$1126,"JAN-APRIL 2025",'MASTER TT'!$AC$2:$AC$1126,"PTTI")</f>
        <v>0</v>
      </c>
      <c r="Q407" s="381">
        <f>SUMIF('MASTER TT'!$I$1:$I$5897,$A$1:$A$721,'MASTER TT'!$O$1:$O$5897)</f>
        <v>0</v>
      </c>
      <c r="R407" s="381">
        <f>SUMIF('MASTER TT'!$I$1:$I$5897,$A$1:$A$721,'MASTER TT'!$N$1:$N$5897)</f>
        <v>0</v>
      </c>
      <c r="S407" s="381">
        <f>SUMIF('MASTER TT'!$I$1:$I$5897,$A$1:$A$721,'MASTER TT'!$Q$1:$Q$5897)</f>
        <v>0</v>
      </c>
      <c r="T407" s="381">
        <f>SUMIF('MASTER TT'!$I$1:$I$5897,$A$1:$A$721,'MASTER TT'!$S$1:$S$5897)</f>
        <v>0</v>
      </c>
      <c r="U407" s="381">
        <f>SUMIF('MASTER TT'!$I$1:$I$5897,$A$1:$A$721,'MASTER TT'!$R$1:$R$5897)</f>
        <v>0</v>
      </c>
      <c r="V407" s="381">
        <f>SUMIF('MASTER TT'!$I$1:$I$5897,$A$1:$A$721,'MASTER TT'!$T$1:$T$5897)</f>
        <v>0</v>
      </c>
      <c r="W407" s="381">
        <f>SUMIF('MASTER TT'!$I$1:$I$5897,$A$1:$A$721,'MASTER TT'!$U$1:$U$5897)</f>
        <v>0</v>
      </c>
      <c r="X407" s="381">
        <f>SUMIF('MASTER TT'!$I$1:$I$5897,$A$1:$A$721,'MASTER TT'!$W$1:$W$5897)</f>
        <v>0</v>
      </c>
      <c r="Y407" s="381">
        <f>SUMIF('MASTER TT'!$I$1:$I$5897,$A$1:$A$721,'MASTER TT'!$X$1:$X$5897)</f>
        <v>0</v>
      </c>
      <c r="Z407" s="381">
        <f>SUMIF('MASTER TT'!$I$1:$I$5897,$A$1:$A$721,'MASTER TT'!$Y$1:$Y$5897)</f>
        <v>0</v>
      </c>
      <c r="AA407" s="381">
        <f>SUMIF('MASTER TT'!$I$1:$I$5897,$A$1:$A$721,'MASTER TT'!$Z$1:$Z$5897)</f>
        <v>0</v>
      </c>
      <c r="AB407" s="381">
        <f>SUMIF('MASTER TT'!$I$1:$I$5905,$A$1:$A$721,'MASTER TT'!$V$1:$V$5905)</f>
        <v>0</v>
      </c>
      <c r="AC407" s="381">
        <f>SUMIF('MASTER TT'!$I$1:$I$5905,$A$1:$A$721,'MASTER TT'!$AB$1:$AB$5905)</f>
        <v>0</v>
      </c>
      <c r="AD407" s="381">
        <f>SUMIF('MASTER TT'!$I$1:$I$5905,$A$1:$A$721,'MASTER TT'!$P$1:$P$5905)</f>
        <v>0</v>
      </c>
      <c r="AE407" s="381">
        <f t="shared" si="2"/>
        <v>0</v>
      </c>
      <c r="AF407" s="382" t="e">
        <f t="shared" si="24"/>
        <v>#REF!</v>
      </c>
      <c r="AG407" s="383"/>
    </row>
    <row r="408" spans="1:33" ht="14.25" customHeight="1">
      <c r="A408" s="374" t="s">
        <v>4230</v>
      </c>
      <c r="B408" s="375" t="str">
        <f>VLOOKUP($A$2:$A$1749,'ENTER STAFF #S HERE'!$A$1:$B$5073,2,FALSE)</f>
        <v>C1600</v>
      </c>
      <c r="C408" s="374" t="s">
        <v>6583</v>
      </c>
      <c r="D408" s="374" t="s">
        <v>6595</v>
      </c>
      <c r="E408" s="384" t="s">
        <v>6031</v>
      </c>
      <c r="F408" s="388"/>
      <c r="G408" s="374" t="s">
        <v>5663</v>
      </c>
      <c r="H408" s="377">
        <f t="shared" si="0"/>
        <v>48</v>
      </c>
      <c r="I408" s="378" t="e">
        <f>SUMIFS('MASTER TT'!$J$2:$J$11126,'MASTER TT'!$I$2:$I$1126,A408:A18784,'MASTER TT'!$L$2:$L$11126,"&gt;0",'MASTER TT'!$AM$2:$AM$11126,"JAN-APRIL 2026")</f>
        <v>#VALUE!</v>
      </c>
      <c r="J408" s="378">
        <f>SUMIFS('MASTER TT'!$J$2:$J$11126,'MASTER TT'!$I$2:$I$11126,A408:A10448,'MASTER TT'!$L$2:$L$11126,"&gt;0",'MASTER TT'!$AM$2:$AM$11126,"MAY-AUG 2025")</f>
        <v>0</v>
      </c>
      <c r="K408" s="378">
        <f>SUMIFS('MASTER TT'!$J$2:$J$11126,'MASTER TT'!$I$2:$I$11126,A408:A10448,'MASTER TT'!$L$2:$L$11126,"&gt;0",'MASTER TT'!$AM$2:$AM$11126,"SEP-DEC 2025")</f>
        <v>0</v>
      </c>
      <c r="L408" s="378" t="e">
        <f t="shared" si="1"/>
        <v>#VALUE!</v>
      </c>
      <c r="M408" s="379">
        <f>SUMIFS('MASTER TT'!$J$2:$J$1126,'MASTER TT'!$I$2:$I$1126,A408:A10450,'MASTER TT'!$L$2:$L$1126,"&gt;0",'MASTER TT'!$AM$2:$AM$1126,"JAN-APRIL 2025",'MASTER TT'!$AC$2:$AC$1126,"SOT")</f>
        <v>0</v>
      </c>
      <c r="N408" s="379">
        <f>SUMIFS('MASTER TT'!$J$2:$J$1126,'MASTER TT'!$I$2:$I$1126,A408:A10450,'MASTER TT'!$L$2:$L$1126,"&gt;0",'MASTER TT'!$AM$2:$AM$1126,"JAN-APRIL 2025",'MASTER TT'!$AC$2:$AC$1126,"SOB")</f>
        <v>0</v>
      </c>
      <c r="O408" s="379">
        <f>SUMIFS('MASTER TT'!$J$2:$J$1126,'MASTER TT'!$I$2:$I$1126,A408:A10450,'MASTER TT'!$L$2:$L$1126,"&gt;0",'MASTER TT'!$AM$2:$AM$1126,"JAN-APRIL 2025",'MASTER TT'!$AC$2:$AC$1126,"SEASS")</f>
        <v>0</v>
      </c>
      <c r="P408" s="379">
        <f>SUMIFS('MASTER TT'!$J$2:$J$1126,'MASTER TT'!$I$2:$I$1126,A408:A10450,'MASTER TT'!$L$2:$L$1126,"&gt;0",'MASTER TT'!$AM$2:$AM$1126,"JAN-APRIL 2025",'MASTER TT'!$AC$2:$AC$1126,"PTTI")</f>
        <v>0</v>
      </c>
      <c r="Q408" s="381">
        <f>SUMIF('MASTER TT'!$I$1:$I$5897,$A$1:$A$721,'MASTER TT'!$O$1:$O$5897)</f>
        <v>0</v>
      </c>
      <c r="R408" s="381">
        <f>SUMIF('MASTER TT'!$I$1:$I$5897,$A$1:$A$721,'MASTER TT'!$N$1:$N$5897)</f>
        <v>0</v>
      </c>
      <c r="S408" s="381">
        <f>SUMIF('MASTER TT'!$I$1:$I$5897,$A$1:$A$721,'MASTER TT'!$Q$1:$Q$5897)</f>
        <v>0</v>
      </c>
      <c r="T408" s="381">
        <f>SUMIF('MASTER TT'!$I$1:$I$5897,$A$1:$A$721,'MASTER TT'!$S$1:$S$5897)</f>
        <v>0</v>
      </c>
      <c r="U408" s="381">
        <f>SUMIF('MASTER TT'!$I$1:$I$5897,$A$1:$A$721,'MASTER TT'!$R$1:$R$5897)</f>
        <v>0</v>
      </c>
      <c r="V408" s="381">
        <f>SUMIF('MASTER TT'!$I$1:$I$5897,$A$1:$A$721,'MASTER TT'!$T$1:$T$5897)</f>
        <v>0</v>
      </c>
      <c r="W408" s="381">
        <f>SUMIF('MASTER TT'!$I$1:$I$5897,$A$1:$A$721,'MASTER TT'!$U$1:$U$5897)</f>
        <v>0</v>
      </c>
      <c r="X408" s="381">
        <f>SUMIF('MASTER TT'!$I$1:$I$5897,$A$1:$A$721,'MASTER TT'!$W$1:$W$5897)</f>
        <v>0</v>
      </c>
      <c r="Y408" s="381">
        <f>SUMIF('MASTER TT'!$I$1:$I$5897,$A$1:$A$721,'MASTER TT'!$X$1:$X$5897)</f>
        <v>0</v>
      </c>
      <c r="Z408" s="381">
        <f>SUMIF('MASTER TT'!$I$1:$I$5897,$A$1:$A$721,'MASTER TT'!$Y$1:$Y$5897)</f>
        <v>0</v>
      </c>
      <c r="AA408" s="381">
        <f>SUMIF('MASTER TT'!$I$1:$I$5897,$A$1:$A$721,'MASTER TT'!$Z$1:$Z$5897)</f>
        <v>0</v>
      </c>
      <c r="AB408" s="381">
        <f>SUMIF('MASTER TT'!$I$1:$I$5905,$A$1:$A$721,'MASTER TT'!$V$1:$V$5905)</f>
        <v>0</v>
      </c>
      <c r="AC408" s="381">
        <f>SUMIF('MASTER TT'!$I$1:$I$5905,$A$1:$A$721,'MASTER TT'!$AB$1:$AB$5905)</f>
        <v>0</v>
      </c>
      <c r="AD408" s="381">
        <f>SUMIF('MASTER TT'!$I$1:$I$5905,$A$1:$A$721,'MASTER TT'!$P$1:$P$5905)</f>
        <v>0</v>
      </c>
      <c r="AE408" s="381">
        <f t="shared" si="2"/>
        <v>0</v>
      </c>
      <c r="AF408" s="382" t="e">
        <f t="shared" si="24"/>
        <v>#REF!</v>
      </c>
      <c r="AG408" s="383"/>
    </row>
    <row r="409" spans="1:33" ht="14.25" customHeight="1">
      <c r="A409" s="374" t="s">
        <v>4445</v>
      </c>
      <c r="B409" s="375" t="str">
        <f>VLOOKUP($A$2:$A$1749,'ENTER STAFF #S HERE'!$A$1:$B$5073,2,FALSE)</f>
        <v>C1916</v>
      </c>
      <c r="C409" s="374" t="s">
        <v>6586</v>
      </c>
      <c r="D409" s="374" t="s">
        <v>454</v>
      </c>
      <c r="E409" s="384" t="s">
        <v>5680</v>
      </c>
      <c r="F409" s="384" t="s">
        <v>6584</v>
      </c>
      <c r="G409" s="376" t="s">
        <v>6588</v>
      </c>
      <c r="H409" s="377">
        <f t="shared" si="0"/>
        <v>55</v>
      </c>
      <c r="I409" s="378" t="e">
        <f>SUMIFS('MASTER TT'!$J$2:$J$11126,'MASTER TT'!$I$2:$I$1126,A409:A18785,'MASTER TT'!$L$2:$L$11126,"&gt;0",'MASTER TT'!$AM$2:$AM$11126,"JAN-APRIL 2026")</f>
        <v>#VALUE!</v>
      </c>
      <c r="J409" s="378">
        <f>SUMIFS('MASTER TT'!$J$2:$J$11126,'MASTER TT'!$I$2:$I$11126,A409:A10449,'MASTER TT'!$L$2:$L$11126,"&gt;0",'MASTER TT'!$AM$2:$AM$11126,"MAY-AUG 2025")</f>
        <v>0</v>
      </c>
      <c r="K409" s="378">
        <f>SUMIFS('MASTER TT'!$J$2:$J$11126,'MASTER TT'!$I$2:$I$11126,A409:A10449,'MASTER TT'!$L$2:$L$11126,"&gt;0",'MASTER TT'!$AM$2:$AM$11126,"SEP-DEC 2025")</f>
        <v>0</v>
      </c>
      <c r="L409" s="378" t="e">
        <f t="shared" si="1"/>
        <v>#VALUE!</v>
      </c>
      <c r="M409" s="379">
        <f>SUMIFS('MASTER TT'!$J$2:$J$1126,'MASTER TT'!$I$2:$I$1126,A409:A10451,'MASTER TT'!$L$2:$L$1126,"&gt;0",'MASTER TT'!$AM$2:$AM$1126,"JAN-APRIL 2025",'MASTER TT'!$AC$2:$AC$1126,"SOT")</f>
        <v>0</v>
      </c>
      <c r="N409" s="379">
        <f>SUMIFS('MASTER TT'!$J$2:$J$1126,'MASTER TT'!$I$2:$I$1126,A409:A10451,'MASTER TT'!$L$2:$L$1126,"&gt;0",'MASTER TT'!$AM$2:$AM$1126,"JAN-APRIL 2025",'MASTER TT'!$AC$2:$AC$1126,"SOB")</f>
        <v>0</v>
      </c>
      <c r="O409" s="379">
        <f>SUMIFS('MASTER TT'!$J$2:$J$1126,'MASTER TT'!$I$2:$I$1126,A409:A10451,'MASTER TT'!$L$2:$L$1126,"&gt;0",'MASTER TT'!$AM$2:$AM$1126,"JAN-APRIL 2025",'MASTER TT'!$AC$2:$AC$1126,"SEASS")</f>
        <v>0</v>
      </c>
      <c r="P409" s="379">
        <f>SUMIFS('MASTER TT'!$J$2:$J$1126,'MASTER TT'!$I$2:$I$1126,A409:A10451,'MASTER TT'!$L$2:$L$1126,"&gt;0",'MASTER TT'!$AM$2:$AM$1126,"JAN-APRIL 2025",'MASTER TT'!$AC$2:$AC$1126,"PTTI")</f>
        <v>0</v>
      </c>
      <c r="Q409" s="381">
        <f>SUMIF('MASTER TT'!$I$1:$I$5897,$A$1:$A$721,'MASTER TT'!$O$1:$O$5897)</f>
        <v>0</v>
      </c>
      <c r="R409" s="381">
        <f>SUMIF('MASTER TT'!$I$1:$I$5897,$A$1:$A$721,'MASTER TT'!$N$1:$N$5897)</f>
        <v>0</v>
      </c>
      <c r="S409" s="381">
        <f>SUMIF('MASTER TT'!$I$1:$I$5897,$A$1:$A$721,'MASTER TT'!$Q$1:$Q$5897)</f>
        <v>0</v>
      </c>
      <c r="T409" s="381">
        <f>SUMIF('MASTER TT'!$I$1:$I$5897,$A$1:$A$721,'MASTER TT'!$S$1:$S$5897)</f>
        <v>0</v>
      </c>
      <c r="U409" s="381">
        <f>SUMIF('MASTER TT'!$I$1:$I$5897,$A$1:$A$721,'MASTER TT'!$R$1:$R$5897)</f>
        <v>0</v>
      </c>
      <c r="V409" s="381">
        <f>SUMIF('MASTER TT'!$I$1:$I$5897,$A$1:$A$721,'MASTER TT'!$T$1:$T$5897)</f>
        <v>0</v>
      </c>
      <c r="W409" s="381">
        <f>SUMIF('MASTER TT'!$I$1:$I$5897,$A$1:$A$721,'MASTER TT'!$U$1:$U$5897)</f>
        <v>0</v>
      </c>
      <c r="X409" s="381">
        <f>SUMIF('MASTER TT'!$I$1:$I$5897,$A$1:$A$721,'MASTER TT'!$W$1:$W$5897)</f>
        <v>0</v>
      </c>
      <c r="Y409" s="381">
        <f>SUMIF('MASTER TT'!$I$1:$I$5897,$A$1:$A$721,'MASTER TT'!$X$1:$X$5897)</f>
        <v>0</v>
      </c>
      <c r="Z409" s="381">
        <f>SUMIF('MASTER TT'!$I$1:$I$5897,$A$1:$A$721,'MASTER TT'!$Y$1:$Y$5897)</f>
        <v>0</v>
      </c>
      <c r="AA409" s="381">
        <f>SUMIF('MASTER TT'!$I$1:$I$5897,$A$1:$A$721,'MASTER TT'!$Z$1:$Z$5897)</f>
        <v>0</v>
      </c>
      <c r="AB409" s="381">
        <f>SUMIF('MASTER TT'!$I$1:$I$5905,$A$1:$A$721,'MASTER TT'!$V$1:$V$5905)</f>
        <v>0</v>
      </c>
      <c r="AC409" s="381">
        <f>SUMIF('MASTER TT'!$I$1:$I$5905,$A$1:$A$721,'MASTER TT'!$AB$1:$AB$5905)</f>
        <v>0</v>
      </c>
      <c r="AD409" s="381">
        <f>SUMIF('MASTER TT'!$I$1:$I$5905,$A$1:$A$721,'MASTER TT'!$P$1:$P$5905)</f>
        <v>0</v>
      </c>
      <c r="AE409" s="381">
        <f t="shared" si="2"/>
        <v>0</v>
      </c>
      <c r="AF409" s="382" t="e">
        <f t="shared" si="24"/>
        <v>#REF!</v>
      </c>
      <c r="AG409" s="383"/>
    </row>
    <row r="410" spans="1:33" ht="14.25" customHeight="1">
      <c r="A410" s="374" t="s">
        <v>4447</v>
      </c>
      <c r="B410" s="375" t="str">
        <f>VLOOKUP($A$2:$A$1749,'ENTER STAFF #S HERE'!$A$1:$B$5073,2,FALSE)</f>
        <v>C1905</v>
      </c>
      <c r="C410" s="374" t="s">
        <v>6583</v>
      </c>
      <c r="D410" s="374" t="s">
        <v>460</v>
      </c>
      <c r="E410" s="388"/>
      <c r="F410" s="388"/>
      <c r="G410" s="374" t="s">
        <v>6585</v>
      </c>
      <c r="H410" s="377">
        <f t="shared" si="0"/>
        <v>90</v>
      </c>
      <c r="I410" s="378" t="e">
        <f>SUMIFS('MASTER TT'!$J$2:$J$11126,'MASTER TT'!$I$2:$I$1126,A410:A18786,'MASTER TT'!$L$2:$L$11126,"&gt;0",'MASTER TT'!$AM$2:$AM$11126,"JAN-APRIL 2026")</f>
        <v>#VALUE!</v>
      </c>
      <c r="J410" s="378">
        <f>SUMIFS('MASTER TT'!$J$2:$J$11126,'MASTER TT'!$I$2:$I$11126,A410:A10450,'MASTER TT'!$L$2:$L$11126,"&gt;0",'MASTER TT'!$AM$2:$AM$11126,"MAY-AUG 2025")</f>
        <v>0</v>
      </c>
      <c r="K410" s="378">
        <f>SUMIFS('MASTER TT'!$J$2:$J$11126,'MASTER TT'!$I$2:$I$11126,A410:A10450,'MASTER TT'!$L$2:$L$11126,"&gt;0",'MASTER TT'!$AM$2:$AM$11126,"SEP-DEC 2025")</f>
        <v>0</v>
      </c>
      <c r="L410" s="378" t="e">
        <f t="shared" si="1"/>
        <v>#VALUE!</v>
      </c>
      <c r="M410" s="379">
        <f>SUMIFS('MASTER TT'!$J$2:$J$1126,'MASTER TT'!$I$2:$I$1126,A410:A10452,'MASTER TT'!$L$2:$L$1126,"&gt;0",'MASTER TT'!$AM$2:$AM$1126,"JAN-APRIL 2025",'MASTER TT'!$AC$2:$AC$1126,"SOT")</f>
        <v>0</v>
      </c>
      <c r="N410" s="379">
        <f>SUMIFS('MASTER TT'!$J$2:$J$1126,'MASTER TT'!$I$2:$I$1126,A410:A10452,'MASTER TT'!$L$2:$L$1126,"&gt;0",'MASTER TT'!$AM$2:$AM$1126,"JAN-APRIL 2025",'MASTER TT'!$AC$2:$AC$1126,"SOB")</f>
        <v>0</v>
      </c>
      <c r="O410" s="379">
        <f>SUMIFS('MASTER TT'!$J$2:$J$1126,'MASTER TT'!$I$2:$I$1126,A410:A10452,'MASTER TT'!$L$2:$L$1126,"&gt;0",'MASTER TT'!$AM$2:$AM$1126,"JAN-APRIL 2025",'MASTER TT'!$AC$2:$AC$1126,"SEASS")</f>
        <v>0</v>
      </c>
      <c r="P410" s="379">
        <f>SUMIFS('MASTER TT'!$J$2:$J$1126,'MASTER TT'!$I$2:$I$1126,A410:A10452,'MASTER TT'!$L$2:$L$1126,"&gt;0",'MASTER TT'!$AM$2:$AM$1126,"JAN-APRIL 2025",'MASTER TT'!$AC$2:$AC$1126,"PTTI")</f>
        <v>0</v>
      </c>
      <c r="Q410" s="381">
        <f>SUMIF('MASTER TT'!$I$1:$I$5897,$A$1:$A$721,'MASTER TT'!$O$1:$O$5897)</f>
        <v>0</v>
      </c>
      <c r="R410" s="381">
        <f>SUMIF('MASTER TT'!$I$1:$I$5897,$A$1:$A$721,'MASTER TT'!$N$1:$N$5897)</f>
        <v>0</v>
      </c>
      <c r="S410" s="381">
        <f>SUMIF('MASTER TT'!$I$1:$I$5897,$A$1:$A$721,'MASTER TT'!$Q$1:$Q$5897)</f>
        <v>0</v>
      </c>
      <c r="T410" s="381">
        <f>SUMIF('MASTER TT'!$I$1:$I$5897,$A$1:$A$721,'MASTER TT'!$S$1:$S$5897)</f>
        <v>0</v>
      </c>
      <c r="U410" s="381">
        <f>SUMIF('MASTER TT'!$I$1:$I$5897,$A$1:$A$721,'MASTER TT'!$R$1:$R$5897)</f>
        <v>0</v>
      </c>
      <c r="V410" s="381">
        <f>SUMIF('MASTER TT'!$I$1:$I$5897,$A$1:$A$721,'MASTER TT'!$T$1:$T$5897)</f>
        <v>0</v>
      </c>
      <c r="W410" s="381">
        <f>SUMIF('MASTER TT'!$I$1:$I$5897,$A$1:$A$721,'MASTER TT'!$U$1:$U$5897)</f>
        <v>0</v>
      </c>
      <c r="X410" s="381">
        <f>SUMIF('MASTER TT'!$I$1:$I$5897,$A$1:$A$721,'MASTER TT'!$W$1:$W$5897)</f>
        <v>0</v>
      </c>
      <c r="Y410" s="381">
        <f>SUMIF('MASTER TT'!$I$1:$I$5897,$A$1:$A$721,'MASTER TT'!$X$1:$X$5897)</f>
        <v>0</v>
      </c>
      <c r="Z410" s="381">
        <f>SUMIF('MASTER TT'!$I$1:$I$5897,$A$1:$A$721,'MASTER TT'!$Y$1:$Y$5897)</f>
        <v>0</v>
      </c>
      <c r="AA410" s="381">
        <f>SUMIF('MASTER TT'!$I$1:$I$5897,$A$1:$A$721,'MASTER TT'!$Z$1:$Z$5897)</f>
        <v>0</v>
      </c>
      <c r="AB410" s="381">
        <f>SUMIF('MASTER TT'!$I$1:$I$5905,$A$1:$A$721,'MASTER TT'!$V$1:$V$5905)</f>
        <v>0</v>
      </c>
      <c r="AC410" s="381">
        <f>SUMIF('MASTER TT'!$I$1:$I$5905,$A$1:$A$721,'MASTER TT'!$AB$1:$AB$5905)</f>
        <v>0</v>
      </c>
      <c r="AD410" s="381">
        <f>SUMIF('MASTER TT'!$I$1:$I$5905,$A$1:$A$721,'MASTER TT'!$P$1:$P$5905)</f>
        <v>0</v>
      </c>
      <c r="AE410" s="381">
        <f t="shared" si="2"/>
        <v>0</v>
      </c>
      <c r="AF410" s="382" t="e">
        <f t="shared" si="24"/>
        <v>#REF!</v>
      </c>
      <c r="AG410" s="383"/>
    </row>
    <row r="411" spans="1:33" ht="14.25" customHeight="1">
      <c r="A411" s="374" t="s">
        <v>6667</v>
      </c>
      <c r="B411" s="375" t="e">
        <f>VLOOKUP($A$2:$A$1749,'ENTER STAFF #S HERE'!$A$1:$B$5073,2,FALSE)</f>
        <v>#N/A</v>
      </c>
      <c r="C411" s="374" t="s">
        <v>6586</v>
      </c>
      <c r="D411" s="374" t="s">
        <v>6587</v>
      </c>
      <c r="E411" s="384" t="s">
        <v>6594</v>
      </c>
      <c r="F411" s="384" t="s">
        <v>6596</v>
      </c>
      <c r="G411" s="374" t="s">
        <v>5663</v>
      </c>
      <c r="H411" s="377">
        <f t="shared" si="0"/>
        <v>48</v>
      </c>
      <c r="I411" s="378" t="e">
        <f>SUMIFS('MASTER TT'!$J$2:$J$11126,'MASTER TT'!$I$2:$I$1126,A411:A18787,'MASTER TT'!$L$2:$L$11126,"&gt;0",'MASTER TT'!$AM$2:$AM$11126,"JAN-APRIL 2026")</f>
        <v>#VALUE!</v>
      </c>
      <c r="J411" s="378">
        <f>SUMIFS('MASTER TT'!$J$2:$J$11126,'MASTER TT'!$I$2:$I$11126,A411:A10451,'MASTER TT'!$L$2:$L$11126,"&gt;0",'MASTER TT'!$AM$2:$AM$11126,"MAY-AUG 2025")</f>
        <v>0</v>
      </c>
      <c r="K411" s="378">
        <f>SUMIFS('MASTER TT'!$J$2:$J$11126,'MASTER TT'!$I$2:$I$11126,A411:A10451,'MASTER TT'!$L$2:$L$11126,"&gt;0",'MASTER TT'!$AM$2:$AM$11126,"SEP-DEC 2025")</f>
        <v>0</v>
      </c>
      <c r="L411" s="378" t="e">
        <f t="shared" si="1"/>
        <v>#VALUE!</v>
      </c>
      <c r="M411" s="379">
        <f>SUMIFS('MASTER TT'!$J$2:$J$1126,'MASTER TT'!$I$2:$I$1126,A411:A10453,'MASTER TT'!$L$2:$L$1126,"&gt;0",'MASTER TT'!$AM$2:$AM$1126,"JAN-APRIL 2025",'MASTER TT'!$AC$2:$AC$1126,"SOT")</f>
        <v>0</v>
      </c>
      <c r="N411" s="379">
        <f>SUMIFS('MASTER TT'!$J$2:$J$1126,'MASTER TT'!$I$2:$I$1126,A411:A10453,'MASTER TT'!$L$2:$L$1126,"&gt;0",'MASTER TT'!$AM$2:$AM$1126,"JAN-APRIL 2025",'MASTER TT'!$AC$2:$AC$1126,"SOB")</f>
        <v>0</v>
      </c>
      <c r="O411" s="379">
        <f>SUMIFS('MASTER TT'!$J$2:$J$1126,'MASTER TT'!$I$2:$I$1126,A411:A10453,'MASTER TT'!$L$2:$L$1126,"&gt;0",'MASTER TT'!$AM$2:$AM$1126,"JAN-APRIL 2025",'MASTER TT'!$AC$2:$AC$1126,"SEASS")</f>
        <v>0</v>
      </c>
      <c r="P411" s="379">
        <f>SUMIFS('MASTER TT'!$J$2:$J$1126,'MASTER TT'!$I$2:$I$1126,A411:A10453,'MASTER TT'!$L$2:$L$1126,"&gt;0",'MASTER TT'!$AM$2:$AM$1126,"JAN-APRIL 2025",'MASTER TT'!$AC$2:$AC$1126,"PTTI")</f>
        <v>0</v>
      </c>
      <c r="Q411" s="381">
        <f>SUMIF('MASTER TT'!$I$1:$I$5897,$A$1:$A$721,'MASTER TT'!$O$1:$O$5897)</f>
        <v>0</v>
      </c>
      <c r="R411" s="381">
        <f>SUMIF('MASTER TT'!$I$1:$I$5897,$A$1:$A$721,'MASTER TT'!$N$1:$N$5897)</f>
        <v>0</v>
      </c>
      <c r="S411" s="381">
        <f>SUMIF('MASTER TT'!$I$1:$I$5897,$A$1:$A$721,'MASTER TT'!$Q$1:$Q$5897)</f>
        <v>0</v>
      </c>
      <c r="T411" s="381">
        <f>SUMIF('MASTER TT'!$I$1:$I$5897,$A$1:$A$721,'MASTER TT'!$S$1:$S$5897)</f>
        <v>0</v>
      </c>
      <c r="U411" s="381">
        <f>SUMIF('MASTER TT'!$I$1:$I$5897,$A$1:$A$721,'MASTER TT'!$R$1:$R$5897)</f>
        <v>0</v>
      </c>
      <c r="V411" s="381">
        <f>SUMIF('MASTER TT'!$I$1:$I$5897,$A$1:$A$721,'MASTER TT'!$T$1:$T$5897)</f>
        <v>0</v>
      </c>
      <c r="W411" s="381">
        <f>SUMIF('MASTER TT'!$I$1:$I$5897,$A$1:$A$721,'MASTER TT'!$U$1:$U$5897)</f>
        <v>0</v>
      </c>
      <c r="X411" s="381">
        <f>SUMIF('MASTER TT'!$I$1:$I$5897,$A$1:$A$721,'MASTER TT'!$W$1:$W$5897)</f>
        <v>0</v>
      </c>
      <c r="Y411" s="381">
        <f>SUMIF('MASTER TT'!$I$1:$I$5897,$A$1:$A$721,'MASTER TT'!$X$1:$X$5897)</f>
        <v>0</v>
      </c>
      <c r="Z411" s="381">
        <f>SUMIF('MASTER TT'!$I$1:$I$5897,$A$1:$A$721,'MASTER TT'!$Y$1:$Y$5897)</f>
        <v>0</v>
      </c>
      <c r="AA411" s="381">
        <f>SUMIF('MASTER TT'!$I$1:$I$5897,$A$1:$A$721,'MASTER TT'!$Z$1:$Z$5897)</f>
        <v>0</v>
      </c>
      <c r="AB411" s="381">
        <f>SUMIF('MASTER TT'!$I$1:$I$5905,$A$1:$A$721,'MASTER TT'!$V$1:$V$5905)</f>
        <v>0</v>
      </c>
      <c r="AC411" s="381">
        <f>SUMIF('MASTER TT'!$I$1:$I$5905,$A$1:$A$721,'MASTER TT'!$AB$1:$AB$5905)</f>
        <v>0</v>
      </c>
      <c r="AD411" s="381">
        <f>SUMIF('MASTER TT'!$I$1:$I$5905,$A$1:$A$721,'MASTER TT'!$P$1:$P$5905)</f>
        <v>0</v>
      </c>
      <c r="AE411" s="381">
        <f t="shared" si="2"/>
        <v>0</v>
      </c>
      <c r="AF411" s="382" t="e">
        <f t="shared" si="24"/>
        <v>#REF!</v>
      </c>
      <c r="AG411" s="383"/>
    </row>
    <row r="412" spans="1:33" ht="14.25" customHeight="1">
      <c r="A412" s="374" t="s">
        <v>4449</v>
      </c>
      <c r="B412" s="375">
        <f>VLOOKUP($A$2:$A$1749,'ENTER STAFF #S HERE'!$A$1:$B$5073,2,FALSE)</f>
        <v>0</v>
      </c>
      <c r="C412" s="374"/>
      <c r="D412" s="374" t="s">
        <v>460</v>
      </c>
      <c r="E412" s="388"/>
      <c r="F412" s="388"/>
      <c r="G412" s="374" t="s">
        <v>6585</v>
      </c>
      <c r="H412" s="377">
        <f t="shared" si="0"/>
        <v>90</v>
      </c>
      <c r="I412" s="378" t="e">
        <f>SUMIFS('MASTER TT'!$J$2:$J$11126,'MASTER TT'!$I$2:$I$1126,A412:A18788,'MASTER TT'!$L$2:$L$11126,"&gt;0",'MASTER TT'!$AM$2:$AM$11126,"JAN-APRIL 2026")</f>
        <v>#VALUE!</v>
      </c>
      <c r="J412" s="378">
        <f>SUMIFS('MASTER TT'!$J$2:$J$11126,'MASTER TT'!$I$2:$I$11126,A412:A10452,'MASTER TT'!$L$2:$L$11126,"&gt;0",'MASTER TT'!$AM$2:$AM$11126,"MAY-AUG 2025")</f>
        <v>0</v>
      </c>
      <c r="K412" s="378">
        <f>SUMIFS('MASTER TT'!$J$2:$J$11126,'MASTER TT'!$I$2:$I$11126,A412:A10452,'MASTER TT'!$L$2:$L$11126,"&gt;0",'MASTER TT'!$AM$2:$AM$11126,"SEP-DEC 2025")</f>
        <v>0</v>
      </c>
      <c r="L412" s="378" t="e">
        <f t="shared" si="1"/>
        <v>#VALUE!</v>
      </c>
      <c r="M412" s="379">
        <f>SUMIFS('MASTER TT'!$J$2:$J$1126,'MASTER TT'!$I$2:$I$1126,A412:A10454,'MASTER TT'!$L$2:$L$1126,"&gt;0",'MASTER TT'!$AM$2:$AM$1126,"JAN-APRIL 2025",'MASTER TT'!$AC$2:$AC$1126,"SOT")</f>
        <v>0</v>
      </c>
      <c r="N412" s="379">
        <f>SUMIFS('MASTER TT'!$J$2:$J$1126,'MASTER TT'!$I$2:$I$1126,A412:A10454,'MASTER TT'!$L$2:$L$1126,"&gt;0",'MASTER TT'!$AM$2:$AM$1126,"JAN-APRIL 2025",'MASTER TT'!$AC$2:$AC$1126,"SOB")</f>
        <v>0</v>
      </c>
      <c r="O412" s="379">
        <f>SUMIFS('MASTER TT'!$J$2:$J$1126,'MASTER TT'!$I$2:$I$1126,A412:A10454,'MASTER TT'!$L$2:$L$1126,"&gt;0",'MASTER TT'!$AM$2:$AM$1126,"JAN-APRIL 2025",'MASTER TT'!$AC$2:$AC$1126,"SEASS")</f>
        <v>0</v>
      </c>
      <c r="P412" s="379">
        <f>SUMIFS('MASTER TT'!$J$2:$J$1126,'MASTER TT'!$I$2:$I$1126,A412:A10454,'MASTER TT'!$L$2:$L$1126,"&gt;0",'MASTER TT'!$AM$2:$AM$1126,"JAN-APRIL 2025",'MASTER TT'!$AC$2:$AC$1126,"PTTI")</f>
        <v>0</v>
      </c>
      <c r="Q412" s="381">
        <f>SUMIF('MASTER TT'!$I$1:$I$5897,$A$1:$A$721,'MASTER TT'!$O$1:$O$5897)</f>
        <v>0</v>
      </c>
      <c r="R412" s="381">
        <f>SUMIF('MASTER TT'!$I$1:$I$5897,$A$1:$A$721,'MASTER TT'!$N$1:$N$5897)</f>
        <v>0</v>
      </c>
      <c r="S412" s="381">
        <f>SUMIF('MASTER TT'!$I$1:$I$5897,$A$1:$A$721,'MASTER TT'!$Q$1:$Q$5897)</f>
        <v>0</v>
      </c>
      <c r="T412" s="381">
        <f>SUMIF('MASTER TT'!$I$1:$I$5897,$A$1:$A$721,'MASTER TT'!$S$1:$S$5897)</f>
        <v>0</v>
      </c>
      <c r="U412" s="381">
        <f>SUMIF('MASTER TT'!$I$1:$I$5897,$A$1:$A$721,'MASTER TT'!$R$1:$R$5897)</f>
        <v>0</v>
      </c>
      <c r="V412" s="381">
        <f>SUMIF('MASTER TT'!$I$1:$I$5897,$A$1:$A$721,'MASTER TT'!$T$1:$T$5897)</f>
        <v>0</v>
      </c>
      <c r="W412" s="381">
        <f>SUMIF('MASTER TT'!$I$1:$I$5897,$A$1:$A$721,'MASTER TT'!$U$1:$U$5897)</f>
        <v>0</v>
      </c>
      <c r="X412" s="381">
        <f>SUMIF('MASTER TT'!$I$1:$I$5897,$A$1:$A$721,'MASTER TT'!$W$1:$W$5897)</f>
        <v>0</v>
      </c>
      <c r="Y412" s="381">
        <f>SUMIF('MASTER TT'!$I$1:$I$5897,$A$1:$A$721,'MASTER TT'!$X$1:$X$5897)</f>
        <v>0</v>
      </c>
      <c r="Z412" s="381">
        <f>SUMIF('MASTER TT'!$I$1:$I$5897,$A$1:$A$721,'MASTER TT'!$Y$1:$Y$5897)</f>
        <v>0</v>
      </c>
      <c r="AA412" s="381">
        <f>SUMIF('MASTER TT'!$I$1:$I$5897,$A$1:$A$721,'MASTER TT'!$Z$1:$Z$5897)</f>
        <v>0</v>
      </c>
      <c r="AB412" s="381">
        <f>SUMIF('MASTER TT'!$I$1:$I$5905,$A$1:$A$721,'MASTER TT'!$V$1:$V$5905)</f>
        <v>0</v>
      </c>
      <c r="AC412" s="381">
        <f>SUMIF('MASTER TT'!$I$1:$I$5905,$A$1:$A$721,'MASTER TT'!$AB$1:$AB$5905)</f>
        <v>0</v>
      </c>
      <c r="AD412" s="381">
        <f>SUMIF('MASTER TT'!$I$1:$I$5905,$A$1:$A$721,'MASTER TT'!$P$1:$P$5905)</f>
        <v>0</v>
      </c>
      <c r="AE412" s="381">
        <f t="shared" si="2"/>
        <v>0</v>
      </c>
      <c r="AF412" s="382" t="e">
        <f t="shared" si="24"/>
        <v>#REF!</v>
      </c>
      <c r="AG412" s="383"/>
    </row>
    <row r="413" spans="1:33" ht="14.25" customHeight="1">
      <c r="A413" s="374" t="s">
        <v>3889</v>
      </c>
      <c r="B413" s="375" t="str">
        <f>VLOOKUP($A$2:$A$1749,'ENTER STAFF #S HERE'!$A$1:$B$5073,2,FALSE)</f>
        <v>C1746</v>
      </c>
      <c r="C413" s="374" t="s">
        <v>6586</v>
      </c>
      <c r="D413" s="374" t="s">
        <v>6587</v>
      </c>
      <c r="E413" s="384" t="s">
        <v>6594</v>
      </c>
      <c r="F413" s="384" t="s">
        <v>6596</v>
      </c>
      <c r="G413" s="374" t="s">
        <v>5663</v>
      </c>
      <c r="H413" s="377">
        <f t="shared" si="0"/>
        <v>48</v>
      </c>
      <c r="I413" s="378" t="e">
        <f>SUMIFS('MASTER TT'!$J$2:$J$11126,'MASTER TT'!$I$2:$I$1126,A413:A18789,'MASTER TT'!$L$2:$L$11126,"&gt;0",'MASTER TT'!$AM$2:$AM$11126,"JAN-APRIL 2026")</f>
        <v>#VALUE!</v>
      </c>
      <c r="J413" s="378">
        <f>SUMIFS('MASTER TT'!$J$2:$J$11126,'MASTER TT'!$I$2:$I$11126,A413:A10453,'MASTER TT'!$L$2:$L$11126,"&gt;0",'MASTER TT'!$AM$2:$AM$11126,"MAY-AUG 2025")</f>
        <v>0</v>
      </c>
      <c r="K413" s="378">
        <f>SUMIFS('MASTER TT'!$J$2:$J$11126,'MASTER TT'!$I$2:$I$11126,A413:A10453,'MASTER TT'!$L$2:$L$11126,"&gt;0",'MASTER TT'!$AM$2:$AM$11126,"SEP-DEC 2025")</f>
        <v>0</v>
      </c>
      <c r="L413" s="378" t="e">
        <f t="shared" si="1"/>
        <v>#VALUE!</v>
      </c>
      <c r="M413" s="379">
        <f>SUMIFS('MASTER TT'!$J$2:$J$1126,'MASTER TT'!$I$2:$I$1126,A413:A10455,'MASTER TT'!$L$2:$L$1126,"&gt;0",'MASTER TT'!$AM$2:$AM$1126,"JAN-APRIL 2025",'MASTER TT'!$AC$2:$AC$1126,"SOT")</f>
        <v>0</v>
      </c>
      <c r="N413" s="379">
        <f>SUMIFS('MASTER TT'!$J$2:$J$1126,'MASTER TT'!$I$2:$I$1126,A413:A10455,'MASTER TT'!$L$2:$L$1126,"&gt;0",'MASTER TT'!$AM$2:$AM$1126,"JAN-APRIL 2025",'MASTER TT'!$AC$2:$AC$1126,"SOB")</f>
        <v>0</v>
      </c>
      <c r="O413" s="379">
        <f>SUMIFS('MASTER TT'!$J$2:$J$1126,'MASTER TT'!$I$2:$I$1126,A413:A10455,'MASTER TT'!$L$2:$L$1126,"&gt;0",'MASTER TT'!$AM$2:$AM$1126,"JAN-APRIL 2025",'MASTER TT'!$AC$2:$AC$1126,"SEASS")</f>
        <v>0</v>
      </c>
      <c r="P413" s="379">
        <f>SUMIFS('MASTER TT'!$J$2:$J$1126,'MASTER TT'!$I$2:$I$1126,A413:A10455,'MASTER TT'!$L$2:$L$1126,"&gt;0",'MASTER TT'!$AM$2:$AM$1126,"JAN-APRIL 2025",'MASTER TT'!$AC$2:$AC$1126,"PTTI")</f>
        <v>0</v>
      </c>
      <c r="Q413" s="381">
        <f>SUMIF('MASTER TT'!$I$1:$I$5897,$A$1:$A$721,'MASTER TT'!$O$1:$O$5897)</f>
        <v>0</v>
      </c>
      <c r="R413" s="381">
        <f>SUMIF('MASTER TT'!$I$1:$I$5897,$A$1:$A$721,'MASTER TT'!$N$1:$N$5897)</f>
        <v>0</v>
      </c>
      <c r="S413" s="381">
        <f>SUMIF('MASTER TT'!$I$1:$I$5897,$A$1:$A$721,'MASTER TT'!$Q$1:$Q$5897)</f>
        <v>0</v>
      </c>
      <c r="T413" s="381">
        <f>SUMIF('MASTER TT'!$I$1:$I$5897,$A$1:$A$721,'MASTER TT'!$S$1:$S$5897)</f>
        <v>0</v>
      </c>
      <c r="U413" s="381">
        <f>SUMIF('MASTER TT'!$I$1:$I$5897,$A$1:$A$721,'MASTER TT'!$R$1:$R$5897)</f>
        <v>0</v>
      </c>
      <c r="V413" s="381">
        <f>SUMIF('MASTER TT'!$I$1:$I$5897,$A$1:$A$721,'MASTER TT'!$T$1:$T$5897)</f>
        <v>0</v>
      </c>
      <c r="W413" s="381">
        <f>SUMIF('MASTER TT'!$I$1:$I$5897,$A$1:$A$721,'MASTER TT'!$U$1:$U$5897)</f>
        <v>0</v>
      </c>
      <c r="X413" s="381">
        <f>SUMIF('MASTER TT'!$I$1:$I$5897,$A$1:$A$721,'MASTER TT'!$W$1:$W$5897)</f>
        <v>0</v>
      </c>
      <c r="Y413" s="381">
        <f>SUMIF('MASTER TT'!$I$1:$I$5897,$A$1:$A$721,'MASTER TT'!$X$1:$X$5897)</f>
        <v>0</v>
      </c>
      <c r="Z413" s="381">
        <f>SUMIF('MASTER TT'!$I$1:$I$5897,$A$1:$A$721,'MASTER TT'!$Y$1:$Y$5897)</f>
        <v>0</v>
      </c>
      <c r="AA413" s="381">
        <f>SUMIF('MASTER TT'!$I$1:$I$5897,$A$1:$A$721,'MASTER TT'!$Z$1:$Z$5897)</f>
        <v>0</v>
      </c>
      <c r="AB413" s="381">
        <f>SUMIF('MASTER TT'!$I$1:$I$5905,$A$1:$A$721,'MASTER TT'!$V$1:$V$5905)</f>
        <v>0</v>
      </c>
      <c r="AC413" s="381">
        <f>SUMIF('MASTER TT'!$I$1:$I$5905,$A$1:$A$721,'MASTER TT'!$AB$1:$AB$5905)</f>
        <v>0</v>
      </c>
      <c r="AD413" s="381">
        <f>SUMIF('MASTER TT'!$I$1:$I$5905,$A$1:$A$721,'MASTER TT'!$P$1:$P$5905)</f>
        <v>0</v>
      </c>
      <c r="AE413" s="381">
        <f t="shared" si="2"/>
        <v>0</v>
      </c>
      <c r="AF413" s="382" t="e">
        <f t="shared" si="24"/>
        <v>#REF!</v>
      </c>
      <c r="AG413" s="383"/>
    </row>
    <row r="414" spans="1:33" ht="14.25" customHeight="1">
      <c r="A414" s="374" t="s">
        <v>4121</v>
      </c>
      <c r="B414" s="375" t="str">
        <f>VLOOKUP($A$2:$A$1749,'ENTER STAFF #S HERE'!$A$1:$B$5073,2,FALSE)</f>
        <v>C1434</v>
      </c>
      <c r="C414" s="374" t="s">
        <v>6586</v>
      </c>
      <c r="D414" s="374" t="s">
        <v>479</v>
      </c>
      <c r="E414" s="388"/>
      <c r="F414" s="388"/>
      <c r="G414" s="374" t="s">
        <v>5663</v>
      </c>
      <c r="H414" s="377">
        <f t="shared" si="0"/>
        <v>48</v>
      </c>
      <c r="I414" s="378" t="e">
        <f>SUMIFS('MASTER TT'!$J$2:$J$11126,'MASTER TT'!$I$2:$I$1126,A414:A18790,'MASTER TT'!$L$2:$L$11126,"&gt;0",'MASTER TT'!$AM$2:$AM$11126,"JAN-APRIL 2026")</f>
        <v>#VALUE!</v>
      </c>
      <c r="J414" s="378">
        <f>SUMIFS('MASTER TT'!$J$2:$J$11126,'MASTER TT'!$I$2:$I$11126,A414:A10454,'MASTER TT'!$L$2:$L$11126,"&gt;0",'MASTER TT'!$AM$2:$AM$11126,"MAY-AUG 2025")</f>
        <v>0</v>
      </c>
      <c r="K414" s="378">
        <f>SUMIFS('MASTER TT'!$J$2:$J$11126,'MASTER TT'!$I$2:$I$11126,A414:A10454,'MASTER TT'!$L$2:$L$11126,"&gt;0",'MASTER TT'!$AM$2:$AM$11126,"SEP-DEC 2025")</f>
        <v>0</v>
      </c>
      <c r="L414" s="378" t="e">
        <f t="shared" si="1"/>
        <v>#VALUE!</v>
      </c>
      <c r="M414" s="379">
        <f>SUMIFS('MASTER TT'!$J$2:$J$1126,'MASTER TT'!$I$2:$I$1126,A414:A10456,'MASTER TT'!$L$2:$L$1126,"&gt;0",'MASTER TT'!$AM$2:$AM$1126,"JAN-APRIL 2025",'MASTER TT'!$AC$2:$AC$1126,"SOT")</f>
        <v>0</v>
      </c>
      <c r="N414" s="379">
        <f>SUMIFS('MASTER TT'!$J$2:$J$1126,'MASTER TT'!$I$2:$I$1126,A414:A10456,'MASTER TT'!$L$2:$L$1126,"&gt;0",'MASTER TT'!$AM$2:$AM$1126,"JAN-APRIL 2025",'MASTER TT'!$AC$2:$AC$1126,"SOB")</f>
        <v>0</v>
      </c>
      <c r="O414" s="379">
        <f>SUMIFS('MASTER TT'!$J$2:$J$1126,'MASTER TT'!$I$2:$I$1126,A414:A10456,'MASTER TT'!$L$2:$L$1126,"&gt;0",'MASTER TT'!$AM$2:$AM$1126,"JAN-APRIL 2025",'MASTER TT'!$AC$2:$AC$1126,"SEASS")</f>
        <v>0</v>
      </c>
      <c r="P414" s="379">
        <f>SUMIFS('MASTER TT'!$J$2:$J$1126,'MASTER TT'!$I$2:$I$1126,A414:A10456,'MASTER TT'!$L$2:$L$1126,"&gt;0",'MASTER TT'!$AM$2:$AM$1126,"JAN-APRIL 2025",'MASTER TT'!$AC$2:$AC$1126,"PTTI")</f>
        <v>0</v>
      </c>
      <c r="Q414" s="381">
        <f>SUMIF('MASTER TT'!$I$1:$I$5897,$A$1:$A$721,'MASTER TT'!$O$1:$O$5897)</f>
        <v>0</v>
      </c>
      <c r="R414" s="381">
        <f>SUMIF('MASTER TT'!$I$1:$I$5897,$A$1:$A$721,'MASTER TT'!$N$1:$N$5897)</f>
        <v>0</v>
      </c>
      <c r="S414" s="381">
        <f>SUMIF('MASTER TT'!$I$1:$I$5897,$A$1:$A$721,'MASTER TT'!$Q$1:$Q$5897)</f>
        <v>0</v>
      </c>
      <c r="T414" s="381">
        <f>SUMIF('MASTER TT'!$I$1:$I$5897,$A$1:$A$721,'MASTER TT'!$S$1:$S$5897)</f>
        <v>0</v>
      </c>
      <c r="U414" s="381">
        <f>SUMIF('MASTER TT'!$I$1:$I$5897,$A$1:$A$721,'MASTER TT'!$R$1:$R$5897)</f>
        <v>0</v>
      </c>
      <c r="V414" s="381">
        <f>SUMIF('MASTER TT'!$I$1:$I$5897,$A$1:$A$721,'MASTER TT'!$T$1:$T$5897)</f>
        <v>0</v>
      </c>
      <c r="W414" s="381">
        <f>SUMIF('MASTER TT'!$I$1:$I$5897,$A$1:$A$721,'MASTER TT'!$U$1:$U$5897)</f>
        <v>0</v>
      </c>
      <c r="X414" s="381">
        <f>SUMIF('MASTER TT'!$I$1:$I$5897,$A$1:$A$721,'MASTER TT'!$W$1:$W$5897)</f>
        <v>0</v>
      </c>
      <c r="Y414" s="381">
        <f>SUMIF('MASTER TT'!$I$1:$I$5897,$A$1:$A$721,'MASTER TT'!$X$1:$X$5897)</f>
        <v>0</v>
      </c>
      <c r="Z414" s="381">
        <f>SUMIF('MASTER TT'!$I$1:$I$5897,$A$1:$A$721,'MASTER TT'!$Y$1:$Y$5897)</f>
        <v>0</v>
      </c>
      <c r="AA414" s="381">
        <f>SUMIF('MASTER TT'!$I$1:$I$5897,$A$1:$A$721,'MASTER TT'!$Z$1:$Z$5897)</f>
        <v>0</v>
      </c>
      <c r="AB414" s="381">
        <f>SUMIF('MASTER TT'!$I$1:$I$5905,$A$1:$A$721,'MASTER TT'!$V$1:$V$5905)</f>
        <v>0</v>
      </c>
      <c r="AC414" s="381">
        <f>SUMIF('MASTER TT'!$I$1:$I$5905,$A$1:$A$721,'MASTER TT'!$AB$1:$AB$5905)</f>
        <v>0</v>
      </c>
      <c r="AD414" s="381">
        <f>SUMIF('MASTER TT'!$I$1:$I$5905,$A$1:$A$721,'MASTER TT'!$P$1:$P$5905)</f>
        <v>0</v>
      </c>
      <c r="AE414" s="381">
        <f t="shared" si="2"/>
        <v>0</v>
      </c>
      <c r="AF414" s="382" t="e">
        <f t="shared" si="24"/>
        <v>#REF!</v>
      </c>
      <c r="AG414" s="383"/>
    </row>
    <row r="415" spans="1:33" ht="14.25" customHeight="1">
      <c r="A415" s="374" t="s">
        <v>4098</v>
      </c>
      <c r="B415" s="375">
        <f>VLOOKUP($A$2:$A$1749,'ENTER STAFF #S HERE'!$A$1:$B$5073,2,FALSE)</f>
        <v>70</v>
      </c>
      <c r="C415" s="374" t="s">
        <v>6583</v>
      </c>
      <c r="D415" s="374" t="s">
        <v>460</v>
      </c>
      <c r="E415" s="388"/>
      <c r="F415" s="388"/>
      <c r="G415" s="374" t="s">
        <v>6604</v>
      </c>
      <c r="H415" s="377">
        <f t="shared" si="0"/>
        <v>94</v>
      </c>
      <c r="I415" s="378" t="e">
        <f>SUMIFS('MASTER TT'!$J$2:$J$11126,'MASTER TT'!$I$2:$I$1126,A415:A18791,'MASTER TT'!$L$2:$L$11126,"&gt;0",'MASTER TT'!$AM$2:$AM$11126,"JAN-APRIL 2026")</f>
        <v>#VALUE!</v>
      </c>
      <c r="J415" s="378">
        <f>SUMIFS('MASTER TT'!$J$2:$J$11126,'MASTER TT'!$I$2:$I$11126,A415:A10455,'MASTER TT'!$L$2:$L$11126,"&gt;0",'MASTER TT'!$AM$2:$AM$11126,"MAY-AUG 2025")</f>
        <v>0</v>
      </c>
      <c r="K415" s="378">
        <f>SUMIFS('MASTER TT'!$J$2:$J$11126,'MASTER TT'!$I$2:$I$11126,A415:A10455,'MASTER TT'!$L$2:$L$11126,"&gt;0",'MASTER TT'!$AM$2:$AM$11126,"SEP-DEC 2025")</f>
        <v>0</v>
      </c>
      <c r="L415" s="378" t="e">
        <f t="shared" si="1"/>
        <v>#VALUE!</v>
      </c>
      <c r="M415" s="379">
        <f>SUMIFS('MASTER TT'!$J$2:$J$1126,'MASTER TT'!$I$2:$I$1126,A415:A10457,'MASTER TT'!$L$2:$L$1126,"&gt;0",'MASTER TT'!$AM$2:$AM$1126,"JAN-APRIL 2025",'MASTER TT'!$AC$2:$AC$1126,"SOT")</f>
        <v>0</v>
      </c>
      <c r="N415" s="379">
        <f>SUMIFS('MASTER TT'!$J$2:$J$1126,'MASTER TT'!$I$2:$I$1126,A415:A10457,'MASTER TT'!$L$2:$L$1126,"&gt;0",'MASTER TT'!$AM$2:$AM$1126,"JAN-APRIL 2025",'MASTER TT'!$AC$2:$AC$1126,"SOB")</f>
        <v>0</v>
      </c>
      <c r="O415" s="379">
        <f>SUMIFS('MASTER TT'!$J$2:$J$1126,'MASTER TT'!$I$2:$I$1126,A415:A10457,'MASTER TT'!$L$2:$L$1126,"&gt;0",'MASTER TT'!$AM$2:$AM$1126,"JAN-APRIL 2025",'MASTER TT'!$AC$2:$AC$1126,"SEASS")</f>
        <v>0</v>
      </c>
      <c r="P415" s="379">
        <f>SUMIFS('MASTER TT'!$J$2:$J$1126,'MASTER TT'!$I$2:$I$1126,A415:A10457,'MASTER TT'!$L$2:$L$1126,"&gt;0",'MASTER TT'!$AM$2:$AM$1126,"JAN-APRIL 2025",'MASTER TT'!$AC$2:$AC$1126,"PTTI")</f>
        <v>0</v>
      </c>
      <c r="Q415" s="381">
        <f>SUMIF('MASTER TT'!$I$1:$I$5897,$A$1:$A$721,'MASTER TT'!$O$1:$O$5897)</f>
        <v>0</v>
      </c>
      <c r="R415" s="381">
        <f>SUMIF('MASTER TT'!$I$1:$I$5897,$A$1:$A$721,'MASTER TT'!$N$1:$N$5897)</f>
        <v>0</v>
      </c>
      <c r="S415" s="381">
        <f>SUMIF('MASTER TT'!$I$1:$I$5897,$A$1:$A$721,'MASTER TT'!$Q$1:$Q$5897)</f>
        <v>0</v>
      </c>
      <c r="T415" s="381">
        <f>SUMIF('MASTER TT'!$I$1:$I$5897,$A$1:$A$721,'MASTER TT'!$S$1:$S$5897)</f>
        <v>0</v>
      </c>
      <c r="U415" s="381">
        <f>SUMIF('MASTER TT'!$I$1:$I$5897,$A$1:$A$721,'MASTER TT'!$R$1:$R$5897)</f>
        <v>0</v>
      </c>
      <c r="V415" s="381">
        <f>SUMIF('MASTER TT'!$I$1:$I$5897,$A$1:$A$721,'MASTER TT'!$T$1:$T$5897)</f>
        <v>0</v>
      </c>
      <c r="W415" s="381">
        <f>SUMIF('MASTER TT'!$I$1:$I$5897,$A$1:$A$721,'MASTER TT'!$U$1:$U$5897)</f>
        <v>0</v>
      </c>
      <c r="X415" s="381">
        <f>SUMIF('MASTER TT'!$I$1:$I$5897,$A$1:$A$721,'MASTER TT'!$W$1:$W$5897)</f>
        <v>0</v>
      </c>
      <c r="Y415" s="381">
        <f>SUMIF('MASTER TT'!$I$1:$I$5897,$A$1:$A$721,'MASTER TT'!$X$1:$X$5897)</f>
        <v>0</v>
      </c>
      <c r="Z415" s="381">
        <f>SUMIF('MASTER TT'!$I$1:$I$5897,$A$1:$A$721,'MASTER TT'!$Y$1:$Y$5897)</f>
        <v>0</v>
      </c>
      <c r="AA415" s="381">
        <f>SUMIF('MASTER TT'!$I$1:$I$5897,$A$1:$A$721,'MASTER TT'!$Z$1:$Z$5897)</f>
        <v>0</v>
      </c>
      <c r="AB415" s="381">
        <f>SUMIF('MASTER TT'!$I$1:$I$5905,$A$1:$A$721,'MASTER TT'!$V$1:$V$5905)</f>
        <v>0</v>
      </c>
      <c r="AC415" s="381">
        <f>SUMIF('MASTER TT'!$I$1:$I$5905,$A$1:$A$721,'MASTER TT'!$AB$1:$AB$5905)</f>
        <v>0</v>
      </c>
      <c r="AD415" s="381">
        <f>SUMIF('MASTER TT'!$I$1:$I$5905,$A$1:$A$721,'MASTER TT'!$P$1:$P$5905)</f>
        <v>0</v>
      </c>
      <c r="AE415" s="381">
        <f t="shared" si="2"/>
        <v>0</v>
      </c>
      <c r="AF415" s="382" t="e">
        <f t="shared" si="24"/>
        <v>#REF!</v>
      </c>
      <c r="AG415" s="383"/>
    </row>
    <row r="416" spans="1:33" ht="14.25" customHeight="1">
      <c r="A416" s="374" t="s">
        <v>4450</v>
      </c>
      <c r="B416" s="375" t="str">
        <f>VLOOKUP($A$2:$A$1749,'ENTER STAFF #S HERE'!$A$1:$B$5073,2,FALSE)</f>
        <v>C1883</v>
      </c>
      <c r="C416" s="374" t="s">
        <v>6586</v>
      </c>
      <c r="D416" s="384" t="s">
        <v>6597</v>
      </c>
      <c r="E416" s="384" t="s">
        <v>6031</v>
      </c>
      <c r="F416" s="388"/>
      <c r="G416" s="374" t="s">
        <v>5663</v>
      </c>
      <c r="H416" s="377">
        <f t="shared" si="0"/>
        <v>48</v>
      </c>
      <c r="I416" s="378" t="e">
        <f>SUMIFS('MASTER TT'!$J$2:$J$11126,'MASTER TT'!$I$2:$I$1126,A416:A18792,'MASTER TT'!$L$2:$L$11126,"&gt;0",'MASTER TT'!$AM$2:$AM$11126,"JAN-APRIL 2026")</f>
        <v>#VALUE!</v>
      </c>
      <c r="J416" s="378">
        <f>SUMIFS('MASTER TT'!$J$2:$J$11126,'MASTER TT'!$I$2:$I$11126,A416:A10456,'MASTER TT'!$L$2:$L$11126,"&gt;0",'MASTER TT'!$AM$2:$AM$11126,"MAY-AUG 2025")</f>
        <v>0</v>
      </c>
      <c r="K416" s="378">
        <f>SUMIFS('MASTER TT'!$J$2:$J$11126,'MASTER TT'!$I$2:$I$11126,A416:A10456,'MASTER TT'!$L$2:$L$11126,"&gt;0",'MASTER TT'!$AM$2:$AM$11126,"SEP-DEC 2025")</f>
        <v>0</v>
      </c>
      <c r="L416" s="378" t="e">
        <f t="shared" si="1"/>
        <v>#VALUE!</v>
      </c>
      <c r="M416" s="379">
        <f>SUMIFS('MASTER TT'!$J$2:$J$1126,'MASTER TT'!$I$2:$I$1126,A416:A10458,'MASTER TT'!$L$2:$L$1126,"&gt;0",'MASTER TT'!$AM$2:$AM$1126,"JAN-APRIL 2025",'MASTER TT'!$AC$2:$AC$1126,"SOT")</f>
        <v>0</v>
      </c>
      <c r="N416" s="379">
        <f>SUMIFS('MASTER TT'!$J$2:$J$1126,'MASTER TT'!$I$2:$I$1126,A416:A10458,'MASTER TT'!$L$2:$L$1126,"&gt;0",'MASTER TT'!$AM$2:$AM$1126,"JAN-APRIL 2025",'MASTER TT'!$AC$2:$AC$1126,"SOB")</f>
        <v>0</v>
      </c>
      <c r="O416" s="379">
        <f>SUMIFS('MASTER TT'!$J$2:$J$1126,'MASTER TT'!$I$2:$I$1126,A416:A10458,'MASTER TT'!$L$2:$L$1126,"&gt;0",'MASTER TT'!$AM$2:$AM$1126,"JAN-APRIL 2025",'MASTER TT'!$AC$2:$AC$1126,"SEASS")</f>
        <v>0</v>
      </c>
      <c r="P416" s="379">
        <f>SUMIFS('MASTER TT'!$J$2:$J$1126,'MASTER TT'!$I$2:$I$1126,A416:A10458,'MASTER TT'!$L$2:$L$1126,"&gt;0",'MASTER TT'!$AM$2:$AM$1126,"JAN-APRIL 2025",'MASTER TT'!$AC$2:$AC$1126,"PTTI")</f>
        <v>0</v>
      </c>
      <c r="Q416" s="381">
        <f>SUMIF('MASTER TT'!$I$1:$I$5897,$A$1:$A$721,'MASTER TT'!$O$1:$O$5897)</f>
        <v>0</v>
      </c>
      <c r="R416" s="381">
        <f>SUMIF('MASTER TT'!$I$1:$I$5897,$A$1:$A$721,'MASTER TT'!$N$1:$N$5897)</f>
        <v>0</v>
      </c>
      <c r="S416" s="381">
        <f>SUMIF('MASTER TT'!$I$1:$I$5897,$A$1:$A$721,'MASTER TT'!$Q$1:$Q$5897)</f>
        <v>0</v>
      </c>
      <c r="T416" s="381">
        <f>SUMIF('MASTER TT'!$I$1:$I$5897,$A$1:$A$721,'MASTER TT'!$S$1:$S$5897)</f>
        <v>0</v>
      </c>
      <c r="U416" s="381">
        <f>SUMIF('MASTER TT'!$I$1:$I$5897,$A$1:$A$721,'MASTER TT'!$R$1:$R$5897)</f>
        <v>1</v>
      </c>
      <c r="V416" s="381">
        <f>SUMIF('MASTER TT'!$I$1:$I$5897,$A$1:$A$721,'MASTER TT'!$T$1:$T$5897)</f>
        <v>0</v>
      </c>
      <c r="W416" s="381">
        <f>SUMIF('MASTER TT'!$I$1:$I$5897,$A$1:$A$721,'MASTER TT'!$U$1:$U$5897)</f>
        <v>0</v>
      </c>
      <c r="X416" s="381">
        <f>SUMIF('MASTER TT'!$I$1:$I$5897,$A$1:$A$721,'MASTER TT'!$W$1:$W$5897)</f>
        <v>1</v>
      </c>
      <c r="Y416" s="381">
        <f>SUMIF('MASTER TT'!$I$1:$I$5897,$A$1:$A$721,'MASTER TT'!$X$1:$X$5897)</f>
        <v>0</v>
      </c>
      <c r="Z416" s="381">
        <f>SUMIF('MASTER TT'!$I$1:$I$5897,$A$1:$A$721,'MASTER TT'!$Y$1:$Y$5897)</f>
        <v>0</v>
      </c>
      <c r="AA416" s="381">
        <f>SUMIF('MASTER TT'!$I$1:$I$5897,$A$1:$A$721,'MASTER TT'!$Z$1:$Z$5897)</f>
        <v>0</v>
      </c>
      <c r="AB416" s="381">
        <f>SUMIF('MASTER TT'!$I$1:$I$5905,$A$1:$A$721,'MASTER TT'!$V$1:$V$5905)</f>
        <v>0</v>
      </c>
      <c r="AC416" s="381">
        <f>SUMIF('MASTER TT'!$I$1:$I$5905,$A$1:$A$721,'MASTER TT'!$AB$1:$AB$5905)</f>
        <v>0</v>
      </c>
      <c r="AD416" s="381">
        <f>SUMIF('MASTER TT'!$I$1:$I$5905,$A$1:$A$721,'MASTER TT'!$P$1:$P$5905)</f>
        <v>0</v>
      </c>
      <c r="AE416" s="381">
        <f t="shared" si="2"/>
        <v>2</v>
      </c>
      <c r="AF416" s="382" t="e">
        <f t="shared" si="24"/>
        <v>#REF!</v>
      </c>
      <c r="AG416" s="383"/>
    </row>
    <row r="417" spans="1:33" ht="14.25" customHeight="1">
      <c r="A417" s="392" t="s">
        <v>3958</v>
      </c>
      <c r="B417" s="375" t="str">
        <f>VLOOKUP($A$2:$A$1749,'ENTER STAFF #S HERE'!$A$1:$B$5073,2,FALSE)</f>
        <v>C1538</v>
      </c>
      <c r="C417" s="374" t="s">
        <v>6586</v>
      </c>
      <c r="D417" s="384" t="s">
        <v>6597</v>
      </c>
      <c r="E417" s="374" t="s">
        <v>6072</v>
      </c>
      <c r="F417" s="387"/>
      <c r="G417" s="374" t="s">
        <v>5663</v>
      </c>
      <c r="H417" s="377">
        <f t="shared" si="0"/>
        <v>48</v>
      </c>
      <c r="I417" s="378" t="e">
        <f>SUMIFS('MASTER TT'!$J$2:$J$11126,'MASTER TT'!$I$2:$I$1126,A417:A18793,'MASTER TT'!$L$2:$L$11126,"&gt;0",'MASTER TT'!$AM$2:$AM$11126,"JAN-APRIL 2026")</f>
        <v>#VALUE!</v>
      </c>
      <c r="J417" s="378">
        <f>SUMIFS('MASTER TT'!$J$2:$J$11126,'MASTER TT'!$I$2:$I$11126,A417:A10457,'MASTER TT'!$L$2:$L$11126,"&gt;0",'MASTER TT'!$AM$2:$AM$11126,"MAY-AUG 2025")</f>
        <v>0</v>
      </c>
      <c r="K417" s="378">
        <f>SUMIFS('MASTER TT'!$J$2:$J$11126,'MASTER TT'!$I$2:$I$11126,A417:A10457,'MASTER TT'!$L$2:$L$11126,"&gt;0",'MASTER TT'!$AM$2:$AM$11126,"SEP-DEC 2025")</f>
        <v>0</v>
      </c>
      <c r="L417" s="378" t="e">
        <f t="shared" si="1"/>
        <v>#VALUE!</v>
      </c>
      <c r="M417" s="379">
        <f>SUMIFS('MASTER TT'!$J$2:$J$1126,'MASTER TT'!$I$2:$I$1126,A417:A10459,'MASTER TT'!$L$2:$L$1126,"&gt;0",'MASTER TT'!$AM$2:$AM$1126,"JAN-APRIL 2025",'MASTER TT'!$AC$2:$AC$1126,"SOT")</f>
        <v>0</v>
      </c>
      <c r="N417" s="379">
        <f>SUMIFS('MASTER TT'!$J$2:$J$1126,'MASTER TT'!$I$2:$I$1126,A417:A10459,'MASTER TT'!$L$2:$L$1126,"&gt;0",'MASTER TT'!$AM$2:$AM$1126,"JAN-APRIL 2025",'MASTER TT'!$AC$2:$AC$1126,"SOB")</f>
        <v>0</v>
      </c>
      <c r="O417" s="379">
        <f>SUMIFS('MASTER TT'!$J$2:$J$1126,'MASTER TT'!$I$2:$I$1126,A417:A10459,'MASTER TT'!$L$2:$L$1126,"&gt;0",'MASTER TT'!$AM$2:$AM$1126,"JAN-APRIL 2025",'MASTER TT'!$AC$2:$AC$1126,"SEASS")</f>
        <v>0</v>
      </c>
      <c r="P417" s="379">
        <f>SUMIFS('MASTER TT'!$J$2:$J$1126,'MASTER TT'!$I$2:$I$1126,A417:A10459,'MASTER TT'!$L$2:$L$1126,"&gt;0",'MASTER TT'!$AM$2:$AM$1126,"JAN-APRIL 2025",'MASTER TT'!$AC$2:$AC$1126,"PTTI")</f>
        <v>0</v>
      </c>
      <c r="Q417" s="381">
        <f>SUMIF('MASTER TT'!$I$1:$I$5897,$A$1:$A$721,'MASTER TT'!$O$1:$O$5897)</f>
        <v>0</v>
      </c>
      <c r="R417" s="381">
        <f>SUMIF('MASTER TT'!$I$1:$I$5897,$A$1:$A$721,'MASTER TT'!$N$1:$N$5897)</f>
        <v>0</v>
      </c>
      <c r="S417" s="381">
        <f>SUMIF('MASTER TT'!$I$1:$I$5897,$A$1:$A$721,'MASTER TT'!$Q$1:$Q$5897)</f>
        <v>0</v>
      </c>
      <c r="T417" s="381">
        <f>SUMIF('MASTER TT'!$I$1:$I$5897,$A$1:$A$721,'MASTER TT'!$S$1:$S$5897)</f>
        <v>0</v>
      </c>
      <c r="U417" s="381">
        <f>SUMIF('MASTER TT'!$I$1:$I$5897,$A$1:$A$721,'MASTER TT'!$R$1:$R$5897)</f>
        <v>0</v>
      </c>
      <c r="V417" s="381">
        <f>SUMIF('MASTER TT'!$I$1:$I$5897,$A$1:$A$721,'MASTER TT'!$T$1:$T$5897)</f>
        <v>0</v>
      </c>
      <c r="W417" s="381">
        <f>SUMIF('MASTER TT'!$I$1:$I$5897,$A$1:$A$721,'MASTER TT'!$U$1:$U$5897)</f>
        <v>0</v>
      </c>
      <c r="X417" s="381">
        <f>SUMIF('MASTER TT'!$I$1:$I$5897,$A$1:$A$721,'MASTER TT'!$W$1:$W$5897)</f>
        <v>0</v>
      </c>
      <c r="Y417" s="381">
        <f>SUMIF('MASTER TT'!$I$1:$I$5897,$A$1:$A$721,'MASTER TT'!$X$1:$X$5897)</f>
        <v>0</v>
      </c>
      <c r="Z417" s="381">
        <f>SUMIF('MASTER TT'!$I$1:$I$5897,$A$1:$A$721,'MASTER TT'!$Y$1:$Y$5897)</f>
        <v>0</v>
      </c>
      <c r="AA417" s="381">
        <f>SUMIF('MASTER TT'!$I$1:$I$5897,$A$1:$A$721,'MASTER TT'!$Z$1:$Z$5897)</f>
        <v>0</v>
      </c>
      <c r="AB417" s="381">
        <f>SUMIF('MASTER TT'!$I$1:$I$5905,$A$1:$A$721,'MASTER TT'!$V$1:$V$5905)</f>
        <v>0</v>
      </c>
      <c r="AC417" s="381">
        <f>SUMIF('MASTER TT'!$I$1:$I$5905,$A$1:$A$721,'MASTER TT'!$AB$1:$AB$5905)</f>
        <v>0</v>
      </c>
      <c r="AD417" s="381">
        <f>SUMIF('MASTER TT'!$I$1:$I$5905,$A$1:$A$721,'MASTER TT'!$P$1:$P$5905)</f>
        <v>0</v>
      </c>
      <c r="AE417" s="381">
        <f t="shared" si="2"/>
        <v>0</v>
      </c>
      <c r="AF417" s="382" t="e">
        <f t="shared" si="24"/>
        <v>#REF!</v>
      </c>
      <c r="AG417" s="383"/>
    </row>
    <row r="418" spans="1:33" ht="14.25" customHeight="1">
      <c r="A418" s="374" t="s">
        <v>4099</v>
      </c>
      <c r="B418" s="375" t="str">
        <f>VLOOKUP($A$2:$A$1749,'ENTER STAFF #S HERE'!$A$1:$B$5073,2,FALSE)</f>
        <v>C1313</v>
      </c>
      <c r="C418" s="374" t="s">
        <v>6583</v>
      </c>
      <c r="D418" s="374" t="s">
        <v>460</v>
      </c>
      <c r="E418" s="388"/>
      <c r="F418" s="388"/>
      <c r="G418" s="374" t="s">
        <v>6585</v>
      </c>
      <c r="H418" s="377">
        <f t="shared" si="0"/>
        <v>90</v>
      </c>
      <c r="I418" s="378" t="e">
        <f>SUMIFS('MASTER TT'!$J$2:$J$11126,'MASTER TT'!$I$2:$I$1126,A418:A18794,'MASTER TT'!$L$2:$L$11126,"&gt;0",'MASTER TT'!$AM$2:$AM$11126,"JAN-APRIL 2026")</f>
        <v>#VALUE!</v>
      </c>
      <c r="J418" s="378">
        <f>SUMIFS('MASTER TT'!$J$2:$J$11126,'MASTER TT'!$I$2:$I$11126,A418:A10458,'MASTER TT'!$L$2:$L$11126,"&gt;0",'MASTER TT'!$AM$2:$AM$11126,"MAY-AUG 2025")</f>
        <v>0</v>
      </c>
      <c r="K418" s="378">
        <f>SUMIFS('MASTER TT'!$J$2:$J$11126,'MASTER TT'!$I$2:$I$11126,A418:A10458,'MASTER TT'!$L$2:$L$11126,"&gt;0",'MASTER TT'!$AM$2:$AM$11126,"SEP-DEC 2025")</f>
        <v>0</v>
      </c>
      <c r="L418" s="378" t="e">
        <f t="shared" si="1"/>
        <v>#VALUE!</v>
      </c>
      <c r="M418" s="379">
        <f>SUMIFS('MASTER TT'!$J$2:$J$1126,'MASTER TT'!$I$2:$I$1126,A418:A10460,'MASTER TT'!$L$2:$L$1126,"&gt;0",'MASTER TT'!$AM$2:$AM$1126,"JAN-APRIL 2025",'MASTER TT'!$AC$2:$AC$1126,"SOT")</f>
        <v>0</v>
      </c>
      <c r="N418" s="379">
        <f>SUMIFS('MASTER TT'!$J$2:$J$1126,'MASTER TT'!$I$2:$I$1126,A418:A10460,'MASTER TT'!$L$2:$L$1126,"&gt;0",'MASTER TT'!$AM$2:$AM$1126,"JAN-APRIL 2025",'MASTER TT'!$AC$2:$AC$1126,"SOB")</f>
        <v>0</v>
      </c>
      <c r="O418" s="379">
        <f>SUMIFS('MASTER TT'!$J$2:$J$1126,'MASTER TT'!$I$2:$I$1126,A418:A10460,'MASTER TT'!$L$2:$L$1126,"&gt;0",'MASTER TT'!$AM$2:$AM$1126,"JAN-APRIL 2025",'MASTER TT'!$AC$2:$AC$1126,"SEASS")</f>
        <v>0</v>
      </c>
      <c r="P418" s="379">
        <f>SUMIFS('MASTER TT'!$J$2:$J$1126,'MASTER TT'!$I$2:$I$1126,A418:A10460,'MASTER TT'!$L$2:$L$1126,"&gt;0",'MASTER TT'!$AM$2:$AM$1126,"JAN-APRIL 2025",'MASTER TT'!$AC$2:$AC$1126,"PTTI")</f>
        <v>0</v>
      </c>
      <c r="Q418" s="381">
        <f>SUMIF('MASTER TT'!$I$1:$I$5897,$A$1:$A$721,'MASTER TT'!$O$1:$O$5897)</f>
        <v>0</v>
      </c>
      <c r="R418" s="381">
        <f>SUMIF('MASTER TT'!$I$1:$I$5897,$A$1:$A$721,'MASTER TT'!$N$1:$N$5897)</f>
        <v>0</v>
      </c>
      <c r="S418" s="381">
        <f>SUMIF('MASTER TT'!$I$1:$I$5897,$A$1:$A$721,'MASTER TT'!$Q$1:$Q$5897)</f>
        <v>0</v>
      </c>
      <c r="T418" s="381">
        <f>SUMIF('MASTER TT'!$I$1:$I$5897,$A$1:$A$721,'MASTER TT'!$S$1:$S$5897)</f>
        <v>0</v>
      </c>
      <c r="U418" s="381">
        <f>SUMIF('MASTER TT'!$I$1:$I$5897,$A$1:$A$721,'MASTER TT'!$R$1:$R$5897)</f>
        <v>0</v>
      </c>
      <c r="V418" s="381">
        <f>SUMIF('MASTER TT'!$I$1:$I$5897,$A$1:$A$721,'MASTER TT'!$T$1:$T$5897)</f>
        <v>0</v>
      </c>
      <c r="W418" s="381">
        <f>SUMIF('MASTER TT'!$I$1:$I$5897,$A$1:$A$721,'MASTER TT'!$U$1:$U$5897)</f>
        <v>0</v>
      </c>
      <c r="X418" s="381">
        <f>SUMIF('MASTER TT'!$I$1:$I$5897,$A$1:$A$721,'MASTER TT'!$W$1:$W$5897)</f>
        <v>0</v>
      </c>
      <c r="Y418" s="381">
        <f>SUMIF('MASTER TT'!$I$1:$I$5897,$A$1:$A$721,'MASTER TT'!$X$1:$X$5897)</f>
        <v>0</v>
      </c>
      <c r="Z418" s="381">
        <f>SUMIF('MASTER TT'!$I$1:$I$5897,$A$1:$A$721,'MASTER TT'!$Y$1:$Y$5897)</f>
        <v>0</v>
      </c>
      <c r="AA418" s="381">
        <f>SUMIF('MASTER TT'!$I$1:$I$5897,$A$1:$A$721,'MASTER TT'!$Z$1:$Z$5897)</f>
        <v>0</v>
      </c>
      <c r="AB418" s="381">
        <f>SUMIF('MASTER TT'!$I$1:$I$5905,$A$1:$A$721,'MASTER TT'!$V$1:$V$5905)</f>
        <v>0</v>
      </c>
      <c r="AC418" s="381">
        <f>SUMIF('MASTER TT'!$I$1:$I$5905,$A$1:$A$721,'MASTER TT'!$AB$1:$AB$5905)</f>
        <v>0</v>
      </c>
      <c r="AD418" s="381">
        <f>SUMIF('MASTER TT'!$I$1:$I$5905,$A$1:$A$721,'MASTER TT'!$P$1:$P$5905)</f>
        <v>0</v>
      </c>
      <c r="AE418" s="381">
        <f t="shared" si="2"/>
        <v>0</v>
      </c>
      <c r="AF418" s="382" t="e">
        <f t="shared" si="24"/>
        <v>#REF!</v>
      </c>
      <c r="AG418" s="383"/>
    </row>
    <row r="419" spans="1:33" ht="14.25" customHeight="1">
      <c r="A419" s="374" t="s">
        <v>6668</v>
      </c>
      <c r="B419" s="375" t="e">
        <f>VLOOKUP($A$2:$A$1749,'ENTER STAFF #S HERE'!$A$1:$B$5073,2,FALSE)</f>
        <v>#N/A</v>
      </c>
      <c r="C419" s="374" t="s">
        <v>6586</v>
      </c>
      <c r="D419" s="384" t="s">
        <v>6595</v>
      </c>
      <c r="E419" s="384" t="s">
        <v>6072</v>
      </c>
      <c r="F419" s="388"/>
      <c r="G419" s="374" t="s">
        <v>5663</v>
      </c>
      <c r="H419" s="377">
        <f t="shared" si="0"/>
        <v>48</v>
      </c>
      <c r="I419" s="378" t="e">
        <f>SUMIFS('MASTER TT'!$J$2:$J$11126,'MASTER TT'!$I$2:$I$1126,A419:A18795,'MASTER TT'!$L$2:$L$11126,"&gt;0",'MASTER TT'!$AM$2:$AM$11126,"JAN-APRIL 2026")</f>
        <v>#VALUE!</v>
      </c>
      <c r="J419" s="378">
        <f>SUMIFS('MASTER TT'!$J$2:$J$11126,'MASTER TT'!$I$2:$I$11126,A419:A10459,'MASTER TT'!$L$2:$L$11126,"&gt;0",'MASTER TT'!$AM$2:$AM$11126,"MAY-AUG 2025")</f>
        <v>0</v>
      </c>
      <c r="K419" s="378">
        <f>SUMIFS('MASTER TT'!$J$2:$J$11126,'MASTER TT'!$I$2:$I$11126,A419:A10459,'MASTER TT'!$L$2:$L$11126,"&gt;0",'MASTER TT'!$AM$2:$AM$11126,"SEP-DEC 2025")</f>
        <v>0</v>
      </c>
      <c r="L419" s="378" t="e">
        <f t="shared" si="1"/>
        <v>#VALUE!</v>
      </c>
      <c r="M419" s="379">
        <f>SUMIFS('MASTER TT'!$J$2:$J$1126,'MASTER TT'!$I$2:$I$1126,A419:A10461,'MASTER TT'!$L$2:$L$1126,"&gt;0",'MASTER TT'!$AM$2:$AM$1126,"JAN-APRIL 2025",'MASTER TT'!$AC$2:$AC$1126,"SOT")</f>
        <v>0</v>
      </c>
      <c r="N419" s="379">
        <f>SUMIFS('MASTER TT'!$J$2:$J$1126,'MASTER TT'!$I$2:$I$1126,A419:A10461,'MASTER TT'!$L$2:$L$1126,"&gt;0",'MASTER TT'!$AM$2:$AM$1126,"JAN-APRIL 2025",'MASTER TT'!$AC$2:$AC$1126,"SOB")</f>
        <v>0</v>
      </c>
      <c r="O419" s="379">
        <f>SUMIFS('MASTER TT'!$J$2:$J$1126,'MASTER TT'!$I$2:$I$1126,A419:A10461,'MASTER TT'!$L$2:$L$1126,"&gt;0",'MASTER TT'!$AM$2:$AM$1126,"JAN-APRIL 2025",'MASTER TT'!$AC$2:$AC$1126,"SEASS")</f>
        <v>0</v>
      </c>
      <c r="P419" s="379">
        <f>SUMIFS('MASTER TT'!$J$2:$J$1126,'MASTER TT'!$I$2:$I$1126,A419:A10461,'MASTER TT'!$L$2:$L$1126,"&gt;0",'MASTER TT'!$AM$2:$AM$1126,"JAN-APRIL 2025",'MASTER TT'!$AC$2:$AC$1126,"PTTI")</f>
        <v>0</v>
      </c>
      <c r="Q419" s="381">
        <f>SUMIF('MASTER TT'!$I$1:$I$5897,$A$1:$A$721,'MASTER TT'!$O$1:$O$5897)</f>
        <v>0</v>
      </c>
      <c r="R419" s="381">
        <f>SUMIF('MASTER TT'!$I$1:$I$5897,$A$1:$A$721,'MASTER TT'!$N$1:$N$5897)</f>
        <v>0</v>
      </c>
      <c r="S419" s="381">
        <f>SUMIF('MASTER TT'!$I$1:$I$5897,$A$1:$A$721,'MASTER TT'!$Q$1:$Q$5897)</f>
        <v>0</v>
      </c>
      <c r="T419" s="381">
        <f>SUMIF('MASTER TT'!$I$1:$I$5897,$A$1:$A$721,'MASTER TT'!$S$1:$S$5897)</f>
        <v>0</v>
      </c>
      <c r="U419" s="381">
        <f>SUMIF('MASTER TT'!$I$1:$I$5897,$A$1:$A$721,'MASTER TT'!$R$1:$R$5897)</f>
        <v>0</v>
      </c>
      <c r="V419" s="381">
        <f>SUMIF('MASTER TT'!$I$1:$I$5897,$A$1:$A$721,'MASTER TT'!$T$1:$T$5897)</f>
        <v>0</v>
      </c>
      <c r="W419" s="381">
        <f>SUMIF('MASTER TT'!$I$1:$I$5897,$A$1:$A$721,'MASTER TT'!$U$1:$U$5897)</f>
        <v>0</v>
      </c>
      <c r="X419" s="381">
        <f>SUMIF('MASTER TT'!$I$1:$I$5897,$A$1:$A$721,'MASTER TT'!$W$1:$W$5897)</f>
        <v>0</v>
      </c>
      <c r="Y419" s="381">
        <f>SUMIF('MASTER TT'!$I$1:$I$5897,$A$1:$A$721,'MASTER TT'!$X$1:$X$5897)</f>
        <v>0</v>
      </c>
      <c r="Z419" s="381">
        <f>SUMIF('MASTER TT'!$I$1:$I$5897,$A$1:$A$721,'MASTER TT'!$Y$1:$Y$5897)</f>
        <v>0</v>
      </c>
      <c r="AA419" s="381">
        <f>SUMIF('MASTER TT'!$I$1:$I$5897,$A$1:$A$721,'MASTER TT'!$Z$1:$Z$5897)</f>
        <v>0</v>
      </c>
      <c r="AB419" s="381">
        <f>SUMIF('MASTER TT'!$I$1:$I$5905,$A$1:$A$721,'MASTER TT'!$V$1:$V$5905)</f>
        <v>0</v>
      </c>
      <c r="AC419" s="381">
        <f>SUMIF('MASTER TT'!$I$1:$I$5905,$A$1:$A$721,'MASTER TT'!$AB$1:$AB$5905)</f>
        <v>0</v>
      </c>
      <c r="AD419" s="381">
        <f>SUMIF('MASTER TT'!$I$1:$I$5905,$A$1:$A$721,'MASTER TT'!$P$1:$P$5905)</f>
        <v>0</v>
      </c>
      <c r="AE419" s="381">
        <f t="shared" si="2"/>
        <v>0</v>
      </c>
      <c r="AF419" s="382" t="e">
        <f t="shared" si="24"/>
        <v>#REF!</v>
      </c>
      <c r="AG419" s="383"/>
    </row>
    <row r="420" spans="1:33" ht="14.25" customHeight="1">
      <c r="A420" s="374" t="s">
        <v>3388</v>
      </c>
      <c r="B420" s="375" t="str">
        <f>VLOOKUP($A$2:$A$1749,'ENTER STAFF #S HERE'!$A$1:$B$5073,2,FALSE)</f>
        <v>C1221</v>
      </c>
      <c r="C420" s="374" t="s">
        <v>6586</v>
      </c>
      <c r="D420" s="374" t="s">
        <v>460</v>
      </c>
      <c r="E420" s="388"/>
      <c r="F420" s="388"/>
      <c r="G420" s="374" t="s">
        <v>6585</v>
      </c>
      <c r="H420" s="377">
        <f t="shared" si="0"/>
        <v>90</v>
      </c>
      <c r="I420" s="378" t="e">
        <f>SUMIFS('MASTER TT'!$J$2:$J$11126,'MASTER TT'!$I$2:$I$1126,A420:A18796,'MASTER TT'!$L$2:$L$11126,"&gt;0",'MASTER TT'!$AM$2:$AM$11126,"JAN-APRIL 2026")</f>
        <v>#VALUE!</v>
      </c>
      <c r="J420" s="378">
        <f>SUMIFS('MASTER TT'!$J$2:$J$11126,'MASTER TT'!$I$2:$I$11126,A420:A10460,'MASTER TT'!$L$2:$L$11126,"&gt;0",'MASTER TT'!$AM$2:$AM$11126,"MAY-AUG 2025")</f>
        <v>0</v>
      </c>
      <c r="K420" s="378">
        <f>SUMIFS('MASTER TT'!$J$2:$J$11126,'MASTER TT'!$I$2:$I$11126,A420:A10460,'MASTER TT'!$L$2:$L$11126,"&gt;0",'MASTER TT'!$AM$2:$AM$11126,"SEP-DEC 2025")</f>
        <v>0</v>
      </c>
      <c r="L420" s="378" t="e">
        <f t="shared" si="1"/>
        <v>#VALUE!</v>
      </c>
      <c r="M420" s="379">
        <f>SUMIFS('MASTER TT'!$J$2:$J$1126,'MASTER TT'!$I$2:$I$1126,A420:A10462,'MASTER TT'!$L$2:$L$1126,"&gt;0",'MASTER TT'!$AM$2:$AM$1126,"JAN-APRIL 2025",'MASTER TT'!$AC$2:$AC$1126,"SOT")</f>
        <v>0</v>
      </c>
      <c r="N420" s="379">
        <f>SUMIFS('MASTER TT'!$J$2:$J$1126,'MASTER TT'!$I$2:$I$1126,A420:A10462,'MASTER TT'!$L$2:$L$1126,"&gt;0",'MASTER TT'!$AM$2:$AM$1126,"JAN-APRIL 2025",'MASTER TT'!$AC$2:$AC$1126,"SOB")</f>
        <v>0</v>
      </c>
      <c r="O420" s="379">
        <f>SUMIFS('MASTER TT'!$J$2:$J$1126,'MASTER TT'!$I$2:$I$1126,A420:A10462,'MASTER TT'!$L$2:$L$1126,"&gt;0",'MASTER TT'!$AM$2:$AM$1126,"JAN-APRIL 2025",'MASTER TT'!$AC$2:$AC$1126,"SEASS")</f>
        <v>0</v>
      </c>
      <c r="P420" s="379">
        <f>SUMIFS('MASTER TT'!$J$2:$J$1126,'MASTER TT'!$I$2:$I$1126,A420:A10462,'MASTER TT'!$L$2:$L$1126,"&gt;0",'MASTER TT'!$AM$2:$AM$1126,"JAN-APRIL 2025",'MASTER TT'!$AC$2:$AC$1126,"PTTI")</f>
        <v>0</v>
      </c>
      <c r="Q420" s="381">
        <f>SUMIF('MASTER TT'!$I$1:$I$5897,$A$1:$A$721,'MASTER TT'!$O$1:$O$5897)</f>
        <v>0</v>
      </c>
      <c r="R420" s="381">
        <f>SUMIF('MASTER TT'!$I$1:$I$5897,$A$1:$A$721,'MASTER TT'!$N$1:$N$5897)</f>
        <v>0</v>
      </c>
      <c r="S420" s="381">
        <f>SUMIF('MASTER TT'!$I$1:$I$5897,$A$1:$A$721,'MASTER TT'!$Q$1:$Q$5897)</f>
        <v>0</v>
      </c>
      <c r="T420" s="381">
        <f>SUMIF('MASTER TT'!$I$1:$I$5897,$A$1:$A$721,'MASTER TT'!$S$1:$S$5897)</f>
        <v>0</v>
      </c>
      <c r="U420" s="381">
        <f>SUMIF('MASTER TT'!$I$1:$I$5897,$A$1:$A$721,'MASTER TT'!$R$1:$R$5897)</f>
        <v>0</v>
      </c>
      <c r="V420" s="381">
        <f>SUMIF('MASTER TT'!$I$1:$I$5897,$A$1:$A$721,'MASTER TT'!$T$1:$T$5897)</f>
        <v>0</v>
      </c>
      <c r="W420" s="381">
        <f>SUMIF('MASTER TT'!$I$1:$I$5897,$A$1:$A$721,'MASTER TT'!$U$1:$U$5897)</f>
        <v>0</v>
      </c>
      <c r="X420" s="381">
        <f>SUMIF('MASTER TT'!$I$1:$I$5897,$A$1:$A$721,'MASTER TT'!$W$1:$W$5897)</f>
        <v>0</v>
      </c>
      <c r="Y420" s="381">
        <f>SUMIF('MASTER TT'!$I$1:$I$5897,$A$1:$A$721,'MASTER TT'!$X$1:$X$5897)</f>
        <v>0</v>
      </c>
      <c r="Z420" s="381">
        <f>SUMIF('MASTER TT'!$I$1:$I$5897,$A$1:$A$721,'MASTER TT'!$Y$1:$Y$5897)</f>
        <v>0</v>
      </c>
      <c r="AA420" s="381">
        <f>SUMIF('MASTER TT'!$I$1:$I$5897,$A$1:$A$721,'MASTER TT'!$Z$1:$Z$5897)</f>
        <v>0</v>
      </c>
      <c r="AB420" s="381">
        <f>SUMIF('MASTER TT'!$I$1:$I$5905,$A$1:$A$721,'MASTER TT'!$V$1:$V$5905)</f>
        <v>0</v>
      </c>
      <c r="AC420" s="381">
        <f>SUMIF('MASTER TT'!$I$1:$I$5905,$A$1:$A$721,'MASTER TT'!$AB$1:$AB$5905)</f>
        <v>0</v>
      </c>
      <c r="AD420" s="381">
        <f>SUMIF('MASTER TT'!$I$1:$I$5905,$A$1:$A$721,'MASTER TT'!$P$1:$P$5905)</f>
        <v>0</v>
      </c>
      <c r="AE420" s="381">
        <f t="shared" si="2"/>
        <v>0</v>
      </c>
      <c r="AF420" s="382" t="e">
        <f t="shared" si="24"/>
        <v>#REF!</v>
      </c>
      <c r="AG420" s="383"/>
    </row>
    <row r="421" spans="1:33" ht="14.25" customHeight="1">
      <c r="A421" s="374" t="s">
        <v>6669</v>
      </c>
      <c r="B421" s="375" t="e">
        <f>VLOOKUP($A$2:$A$1749,'ENTER STAFF #S HERE'!$A$1:$B$5073,2,FALSE)</f>
        <v>#N/A</v>
      </c>
      <c r="C421" s="374" t="s">
        <v>6586</v>
      </c>
      <c r="D421" s="384" t="s">
        <v>6595</v>
      </c>
      <c r="E421" s="374" t="s">
        <v>6072</v>
      </c>
      <c r="F421" s="387"/>
      <c r="G421" s="374" t="s">
        <v>5663</v>
      </c>
      <c r="H421" s="377">
        <f t="shared" si="0"/>
        <v>48</v>
      </c>
      <c r="I421" s="378" t="e">
        <f>SUMIFS('MASTER TT'!$J$2:$J$11126,'MASTER TT'!$I$2:$I$1126,A421:A18797,'MASTER TT'!$L$2:$L$11126,"&gt;0",'MASTER TT'!$AM$2:$AM$11126,"JAN-APRIL 2026")</f>
        <v>#VALUE!</v>
      </c>
      <c r="J421" s="378">
        <f>SUMIFS('MASTER TT'!$J$2:$J$11126,'MASTER TT'!$I$2:$I$11126,A421:A10461,'MASTER TT'!$L$2:$L$11126,"&gt;0",'MASTER TT'!$AM$2:$AM$11126,"MAY-AUG 2025")</f>
        <v>0</v>
      </c>
      <c r="K421" s="378">
        <f>SUMIFS('MASTER TT'!$J$2:$J$11126,'MASTER TT'!$I$2:$I$11126,A421:A10461,'MASTER TT'!$L$2:$L$11126,"&gt;0",'MASTER TT'!$AM$2:$AM$11126,"SEP-DEC 2025")</f>
        <v>0</v>
      </c>
      <c r="L421" s="378" t="e">
        <f t="shared" si="1"/>
        <v>#VALUE!</v>
      </c>
      <c r="M421" s="379">
        <f>SUMIFS('MASTER TT'!$J$2:$J$1126,'MASTER TT'!$I$2:$I$1126,A421:A10463,'MASTER TT'!$L$2:$L$1126,"&gt;0",'MASTER TT'!$AM$2:$AM$1126,"JAN-APRIL 2025",'MASTER TT'!$AC$2:$AC$1126,"SOT")</f>
        <v>0</v>
      </c>
      <c r="N421" s="379">
        <f>SUMIFS('MASTER TT'!$J$2:$J$1126,'MASTER TT'!$I$2:$I$1126,A421:A10463,'MASTER TT'!$L$2:$L$1126,"&gt;0",'MASTER TT'!$AM$2:$AM$1126,"JAN-APRIL 2025",'MASTER TT'!$AC$2:$AC$1126,"SOB")</f>
        <v>0</v>
      </c>
      <c r="O421" s="379">
        <f>SUMIFS('MASTER TT'!$J$2:$J$1126,'MASTER TT'!$I$2:$I$1126,A421:A10463,'MASTER TT'!$L$2:$L$1126,"&gt;0",'MASTER TT'!$AM$2:$AM$1126,"JAN-APRIL 2025",'MASTER TT'!$AC$2:$AC$1126,"SEASS")</f>
        <v>0</v>
      </c>
      <c r="P421" s="379">
        <f>SUMIFS('MASTER TT'!$J$2:$J$1126,'MASTER TT'!$I$2:$I$1126,A421:A10463,'MASTER TT'!$L$2:$L$1126,"&gt;0",'MASTER TT'!$AM$2:$AM$1126,"JAN-APRIL 2025",'MASTER TT'!$AC$2:$AC$1126,"PTTI")</f>
        <v>0</v>
      </c>
      <c r="Q421" s="381">
        <f>SUMIF('MASTER TT'!$I$1:$I$5897,$A$1:$A$721,'MASTER TT'!$O$1:$O$5897)</f>
        <v>0</v>
      </c>
      <c r="R421" s="381">
        <f>SUMIF('MASTER TT'!$I$1:$I$5897,$A$1:$A$721,'MASTER TT'!$N$1:$N$5897)</f>
        <v>0</v>
      </c>
      <c r="S421" s="381">
        <f>SUMIF('MASTER TT'!$I$1:$I$5897,$A$1:$A$721,'MASTER TT'!$Q$1:$Q$5897)</f>
        <v>0</v>
      </c>
      <c r="T421" s="381">
        <f>SUMIF('MASTER TT'!$I$1:$I$5897,$A$1:$A$721,'MASTER TT'!$S$1:$S$5897)</f>
        <v>0</v>
      </c>
      <c r="U421" s="381">
        <f>SUMIF('MASTER TT'!$I$1:$I$5897,$A$1:$A$721,'MASTER TT'!$R$1:$R$5897)</f>
        <v>0</v>
      </c>
      <c r="V421" s="381">
        <f>SUMIF('MASTER TT'!$I$1:$I$5897,$A$1:$A$721,'MASTER TT'!$T$1:$T$5897)</f>
        <v>0</v>
      </c>
      <c r="W421" s="381">
        <f>SUMIF('MASTER TT'!$I$1:$I$5897,$A$1:$A$721,'MASTER TT'!$U$1:$U$5897)</f>
        <v>0</v>
      </c>
      <c r="X421" s="381">
        <f>SUMIF('MASTER TT'!$I$1:$I$5897,$A$1:$A$721,'MASTER TT'!$W$1:$W$5897)</f>
        <v>0</v>
      </c>
      <c r="Y421" s="381">
        <f>SUMIF('MASTER TT'!$I$1:$I$5897,$A$1:$A$721,'MASTER TT'!$X$1:$X$5897)</f>
        <v>0</v>
      </c>
      <c r="Z421" s="381">
        <f>SUMIF('MASTER TT'!$I$1:$I$5897,$A$1:$A$721,'MASTER TT'!$Y$1:$Y$5897)</f>
        <v>0</v>
      </c>
      <c r="AA421" s="381">
        <f>SUMIF('MASTER TT'!$I$1:$I$5897,$A$1:$A$721,'MASTER TT'!$Z$1:$Z$5897)</f>
        <v>0</v>
      </c>
      <c r="AB421" s="381">
        <f>SUMIF('MASTER TT'!$I$1:$I$5905,$A$1:$A$721,'MASTER TT'!$V$1:$V$5905)</f>
        <v>0</v>
      </c>
      <c r="AC421" s="381">
        <f>SUMIF('MASTER TT'!$I$1:$I$5905,$A$1:$A$721,'MASTER TT'!$AB$1:$AB$5905)</f>
        <v>0</v>
      </c>
      <c r="AD421" s="381">
        <f>SUMIF('MASTER TT'!$I$1:$I$5905,$A$1:$A$721,'MASTER TT'!$P$1:$P$5905)</f>
        <v>0</v>
      </c>
      <c r="AE421" s="381">
        <f t="shared" si="2"/>
        <v>0</v>
      </c>
      <c r="AF421" s="382"/>
      <c r="AG421" s="383"/>
    </row>
    <row r="422" spans="1:33" ht="14.25" customHeight="1">
      <c r="A422" s="374" t="s">
        <v>4101</v>
      </c>
      <c r="B422" s="375" t="str">
        <f>VLOOKUP($A$2:$A$1749,'ENTER STAFF #S HERE'!$A$1:$B$5073,2,FALSE)</f>
        <v>C1491</v>
      </c>
      <c r="C422" s="374" t="s">
        <v>6586</v>
      </c>
      <c r="D422" s="374" t="s">
        <v>460</v>
      </c>
      <c r="E422" s="388"/>
      <c r="F422" s="388"/>
      <c r="G422" s="374" t="s">
        <v>6585</v>
      </c>
      <c r="H422" s="377">
        <f t="shared" si="0"/>
        <v>90</v>
      </c>
      <c r="I422" s="378" t="e">
        <f>SUMIFS('MASTER TT'!$J$2:$J$11126,'MASTER TT'!$I$2:$I$1126,A422:A18798,'MASTER TT'!$L$2:$L$11126,"&gt;0",'MASTER TT'!$AM$2:$AM$11126,"JAN-APRIL 2026")</f>
        <v>#VALUE!</v>
      </c>
      <c r="J422" s="378">
        <f>SUMIFS('MASTER TT'!$J$2:$J$11126,'MASTER TT'!$I$2:$I$11126,A422:A10462,'MASTER TT'!$L$2:$L$11126,"&gt;0",'MASTER TT'!$AM$2:$AM$11126,"MAY-AUG 2025")</f>
        <v>0</v>
      </c>
      <c r="K422" s="378">
        <f>SUMIFS('MASTER TT'!$J$2:$J$11126,'MASTER TT'!$I$2:$I$11126,A422:A10462,'MASTER TT'!$L$2:$L$11126,"&gt;0",'MASTER TT'!$AM$2:$AM$11126,"SEP-DEC 2025")</f>
        <v>0</v>
      </c>
      <c r="L422" s="378" t="e">
        <f t="shared" si="1"/>
        <v>#VALUE!</v>
      </c>
      <c r="M422" s="379">
        <f>SUMIFS('MASTER TT'!$J$2:$J$1126,'MASTER TT'!$I$2:$I$1126,A422:A10464,'MASTER TT'!$L$2:$L$1126,"&gt;0",'MASTER TT'!$AM$2:$AM$1126,"JAN-APRIL 2025",'MASTER TT'!$AC$2:$AC$1126,"SOT")</f>
        <v>0</v>
      </c>
      <c r="N422" s="379">
        <f>SUMIFS('MASTER TT'!$J$2:$J$1126,'MASTER TT'!$I$2:$I$1126,A422:A10464,'MASTER TT'!$L$2:$L$1126,"&gt;0",'MASTER TT'!$AM$2:$AM$1126,"JAN-APRIL 2025",'MASTER TT'!$AC$2:$AC$1126,"SOB")</f>
        <v>0</v>
      </c>
      <c r="O422" s="379">
        <f>SUMIFS('MASTER TT'!$J$2:$J$1126,'MASTER TT'!$I$2:$I$1126,A422:A10464,'MASTER TT'!$L$2:$L$1126,"&gt;0",'MASTER TT'!$AM$2:$AM$1126,"JAN-APRIL 2025",'MASTER TT'!$AC$2:$AC$1126,"SEASS")</f>
        <v>0</v>
      </c>
      <c r="P422" s="379">
        <f>SUMIFS('MASTER TT'!$J$2:$J$1126,'MASTER TT'!$I$2:$I$1126,A422:A10464,'MASTER TT'!$L$2:$L$1126,"&gt;0",'MASTER TT'!$AM$2:$AM$1126,"JAN-APRIL 2025",'MASTER TT'!$AC$2:$AC$1126,"PTTI")</f>
        <v>0</v>
      </c>
      <c r="Q422" s="381">
        <f>SUMIF('MASTER TT'!$I$1:$I$5897,$A$1:$A$721,'MASTER TT'!$O$1:$O$5897)</f>
        <v>0</v>
      </c>
      <c r="R422" s="381">
        <f>SUMIF('MASTER TT'!$I$1:$I$5897,$A$1:$A$721,'MASTER TT'!$N$1:$N$5897)</f>
        <v>0</v>
      </c>
      <c r="S422" s="381">
        <f>SUMIF('MASTER TT'!$I$1:$I$5897,$A$1:$A$721,'MASTER TT'!$Q$1:$Q$5897)</f>
        <v>0</v>
      </c>
      <c r="T422" s="381">
        <f>SUMIF('MASTER TT'!$I$1:$I$5897,$A$1:$A$721,'MASTER TT'!$S$1:$S$5897)</f>
        <v>0</v>
      </c>
      <c r="U422" s="381">
        <f>SUMIF('MASTER TT'!$I$1:$I$5897,$A$1:$A$721,'MASTER TT'!$R$1:$R$5897)</f>
        <v>0</v>
      </c>
      <c r="V422" s="381">
        <f>SUMIF('MASTER TT'!$I$1:$I$5897,$A$1:$A$721,'MASTER TT'!$T$1:$T$5897)</f>
        <v>0</v>
      </c>
      <c r="W422" s="381">
        <f>SUMIF('MASTER TT'!$I$1:$I$5897,$A$1:$A$721,'MASTER TT'!$U$1:$U$5897)</f>
        <v>0</v>
      </c>
      <c r="X422" s="381">
        <f>SUMIF('MASTER TT'!$I$1:$I$5897,$A$1:$A$721,'MASTER TT'!$W$1:$W$5897)</f>
        <v>0</v>
      </c>
      <c r="Y422" s="381">
        <f>SUMIF('MASTER TT'!$I$1:$I$5897,$A$1:$A$721,'MASTER TT'!$X$1:$X$5897)</f>
        <v>0</v>
      </c>
      <c r="Z422" s="381">
        <f>SUMIF('MASTER TT'!$I$1:$I$5897,$A$1:$A$721,'MASTER TT'!$Y$1:$Y$5897)</f>
        <v>0</v>
      </c>
      <c r="AA422" s="381">
        <f>SUMIF('MASTER TT'!$I$1:$I$5897,$A$1:$A$721,'MASTER TT'!$Z$1:$Z$5897)</f>
        <v>0</v>
      </c>
      <c r="AB422" s="381">
        <f>SUMIF('MASTER TT'!$I$1:$I$5905,$A$1:$A$721,'MASTER TT'!$V$1:$V$5905)</f>
        <v>0</v>
      </c>
      <c r="AC422" s="381">
        <f>SUMIF('MASTER TT'!$I$1:$I$5905,$A$1:$A$721,'MASTER TT'!$AB$1:$AB$5905)</f>
        <v>0</v>
      </c>
      <c r="AD422" s="381">
        <f>SUMIF('MASTER TT'!$I$1:$I$5905,$A$1:$A$721,'MASTER TT'!$P$1:$P$5905)</f>
        <v>0</v>
      </c>
      <c r="AE422" s="381">
        <f t="shared" si="2"/>
        <v>0</v>
      </c>
      <c r="AF422" s="382" t="e">
        <f t="shared" ref="AF422:AF455" si="25">#REF!-SUM(Q422:AD422)</f>
        <v>#REF!</v>
      </c>
      <c r="AG422" s="383"/>
    </row>
    <row r="423" spans="1:33" ht="14.25" customHeight="1">
      <c r="A423" s="374" t="s">
        <v>4103</v>
      </c>
      <c r="B423" s="375" t="str">
        <f>VLOOKUP($A$2:$A$1749,'ENTER STAFF #S HERE'!$A$1:$B$5073,2,FALSE)</f>
        <v>C1211</v>
      </c>
      <c r="C423" s="374" t="s">
        <v>6586</v>
      </c>
      <c r="D423" s="374" t="s">
        <v>460</v>
      </c>
      <c r="E423" s="388"/>
      <c r="F423" s="388"/>
      <c r="G423" s="374" t="s">
        <v>6629</v>
      </c>
      <c r="H423" s="377">
        <f t="shared" si="0"/>
        <v>106</v>
      </c>
      <c r="I423" s="378" t="e">
        <f>SUMIFS('MASTER TT'!$J$2:$J$11126,'MASTER TT'!$I$2:$I$1126,A423:A18799,'MASTER TT'!$L$2:$L$11126,"&gt;0",'MASTER TT'!$AM$2:$AM$11126,"JAN-APRIL 2026")</f>
        <v>#VALUE!</v>
      </c>
      <c r="J423" s="378">
        <f>SUMIFS('MASTER TT'!$J$2:$J$11126,'MASTER TT'!$I$2:$I$11126,A423:A10463,'MASTER TT'!$L$2:$L$11126,"&gt;0",'MASTER TT'!$AM$2:$AM$11126,"MAY-AUG 2025")</f>
        <v>0</v>
      </c>
      <c r="K423" s="378">
        <f>SUMIFS('MASTER TT'!$J$2:$J$11126,'MASTER TT'!$I$2:$I$11126,A423:A10463,'MASTER TT'!$L$2:$L$11126,"&gt;0",'MASTER TT'!$AM$2:$AM$11126,"SEP-DEC 2025")</f>
        <v>0</v>
      </c>
      <c r="L423" s="378" t="e">
        <f t="shared" si="1"/>
        <v>#VALUE!</v>
      </c>
      <c r="M423" s="379">
        <f>SUMIFS('MASTER TT'!$J$2:$J$1126,'MASTER TT'!$I$2:$I$1126,A423:A10465,'MASTER TT'!$L$2:$L$1126,"&gt;0",'MASTER TT'!$AM$2:$AM$1126,"JAN-APRIL 2025",'MASTER TT'!$AC$2:$AC$1126,"SOT")</f>
        <v>0</v>
      </c>
      <c r="N423" s="379">
        <f>SUMIFS('MASTER TT'!$J$2:$J$1126,'MASTER TT'!$I$2:$I$1126,A423:A10465,'MASTER TT'!$L$2:$L$1126,"&gt;0",'MASTER TT'!$AM$2:$AM$1126,"JAN-APRIL 2025",'MASTER TT'!$AC$2:$AC$1126,"SOB")</f>
        <v>0</v>
      </c>
      <c r="O423" s="379">
        <f>SUMIFS('MASTER TT'!$J$2:$J$1126,'MASTER TT'!$I$2:$I$1126,A423:A10465,'MASTER TT'!$L$2:$L$1126,"&gt;0",'MASTER TT'!$AM$2:$AM$1126,"JAN-APRIL 2025",'MASTER TT'!$AC$2:$AC$1126,"SEASS")</f>
        <v>0</v>
      </c>
      <c r="P423" s="379">
        <f>SUMIFS('MASTER TT'!$J$2:$J$1126,'MASTER TT'!$I$2:$I$1126,A423:A10465,'MASTER TT'!$L$2:$L$1126,"&gt;0",'MASTER TT'!$AM$2:$AM$1126,"JAN-APRIL 2025",'MASTER TT'!$AC$2:$AC$1126,"PTTI")</f>
        <v>0</v>
      </c>
      <c r="Q423" s="381">
        <f>SUMIF('MASTER TT'!$I$1:$I$5897,$A$1:$A$721,'MASTER TT'!$O$1:$O$5897)</f>
        <v>0</v>
      </c>
      <c r="R423" s="381">
        <f>SUMIF('MASTER TT'!$I$1:$I$5897,$A$1:$A$721,'MASTER TT'!$N$1:$N$5897)</f>
        <v>0</v>
      </c>
      <c r="S423" s="381">
        <f>SUMIF('MASTER TT'!$I$1:$I$5897,$A$1:$A$721,'MASTER TT'!$Q$1:$Q$5897)</f>
        <v>0</v>
      </c>
      <c r="T423" s="381">
        <f>SUMIF('MASTER TT'!$I$1:$I$5897,$A$1:$A$721,'MASTER TT'!$S$1:$S$5897)</f>
        <v>0</v>
      </c>
      <c r="U423" s="381">
        <f>SUMIF('MASTER TT'!$I$1:$I$5897,$A$1:$A$721,'MASTER TT'!$R$1:$R$5897)</f>
        <v>0</v>
      </c>
      <c r="V423" s="381">
        <f>SUMIF('MASTER TT'!$I$1:$I$5897,$A$1:$A$721,'MASTER TT'!$T$1:$T$5897)</f>
        <v>0</v>
      </c>
      <c r="W423" s="381">
        <f>SUMIF('MASTER TT'!$I$1:$I$5897,$A$1:$A$721,'MASTER TT'!$U$1:$U$5897)</f>
        <v>0</v>
      </c>
      <c r="X423" s="381">
        <f>SUMIF('MASTER TT'!$I$1:$I$5897,$A$1:$A$721,'MASTER TT'!$W$1:$W$5897)</f>
        <v>0</v>
      </c>
      <c r="Y423" s="381">
        <f>SUMIF('MASTER TT'!$I$1:$I$5897,$A$1:$A$721,'MASTER TT'!$X$1:$X$5897)</f>
        <v>0</v>
      </c>
      <c r="Z423" s="381">
        <f>SUMIF('MASTER TT'!$I$1:$I$5897,$A$1:$A$721,'MASTER TT'!$Y$1:$Y$5897)</f>
        <v>0</v>
      </c>
      <c r="AA423" s="381">
        <f>SUMIF('MASTER TT'!$I$1:$I$5897,$A$1:$A$721,'MASTER TT'!$Z$1:$Z$5897)</f>
        <v>0</v>
      </c>
      <c r="AB423" s="381">
        <f>SUMIF('MASTER TT'!$I$1:$I$5905,$A$1:$A$721,'MASTER TT'!$V$1:$V$5905)</f>
        <v>0</v>
      </c>
      <c r="AC423" s="381">
        <f>SUMIF('MASTER TT'!$I$1:$I$5905,$A$1:$A$721,'MASTER TT'!$AB$1:$AB$5905)</f>
        <v>0</v>
      </c>
      <c r="AD423" s="381">
        <f>SUMIF('MASTER TT'!$I$1:$I$5905,$A$1:$A$721,'MASTER TT'!$P$1:$P$5905)</f>
        <v>0</v>
      </c>
      <c r="AE423" s="381">
        <f t="shared" si="2"/>
        <v>0</v>
      </c>
      <c r="AF423" s="382" t="e">
        <f t="shared" si="25"/>
        <v>#REF!</v>
      </c>
      <c r="AG423" s="383"/>
    </row>
    <row r="424" spans="1:33" ht="14.25" customHeight="1">
      <c r="A424" s="374" t="s">
        <v>3892</v>
      </c>
      <c r="B424" s="375" t="str">
        <f>VLOOKUP($A$2:$A$1749,'ENTER STAFF #S HERE'!$A$1:$B$5073,2,FALSE)</f>
        <v>C1808</v>
      </c>
      <c r="C424" s="384" t="s">
        <v>6586</v>
      </c>
      <c r="D424" s="374" t="s">
        <v>6587</v>
      </c>
      <c r="E424" s="384" t="s">
        <v>6594</v>
      </c>
      <c r="F424" s="384" t="s">
        <v>6593</v>
      </c>
      <c r="G424" s="384" t="s">
        <v>5663</v>
      </c>
      <c r="H424" s="377">
        <f t="shared" si="0"/>
        <v>48</v>
      </c>
      <c r="I424" s="378" t="e">
        <f>SUMIFS('MASTER TT'!$J$2:$J$11126,'MASTER TT'!$I$2:$I$1126,A424:A18800,'MASTER TT'!$L$2:$L$11126,"&gt;0",'MASTER TT'!$AM$2:$AM$11126,"JAN-APRIL 2026")</f>
        <v>#VALUE!</v>
      </c>
      <c r="J424" s="378">
        <f>SUMIFS('MASTER TT'!$J$2:$J$11126,'MASTER TT'!$I$2:$I$11126,A424:A10464,'MASTER TT'!$L$2:$L$11126,"&gt;0",'MASTER TT'!$AM$2:$AM$11126,"MAY-AUG 2025")</f>
        <v>0</v>
      </c>
      <c r="K424" s="378">
        <f>SUMIFS('MASTER TT'!$J$2:$J$11126,'MASTER TT'!$I$2:$I$11126,A424:A10464,'MASTER TT'!$L$2:$L$11126,"&gt;0",'MASTER TT'!$AM$2:$AM$11126,"SEP-DEC 2025")</f>
        <v>0</v>
      </c>
      <c r="L424" s="378" t="e">
        <f t="shared" si="1"/>
        <v>#VALUE!</v>
      </c>
      <c r="M424" s="379">
        <f>SUMIFS('MASTER TT'!$J$2:$J$1126,'MASTER TT'!$I$2:$I$1126,A424:A10466,'MASTER TT'!$L$2:$L$1126,"&gt;0",'MASTER TT'!$AM$2:$AM$1126,"JAN-APRIL 2025",'MASTER TT'!$AC$2:$AC$1126,"SOT")</f>
        <v>0</v>
      </c>
      <c r="N424" s="379">
        <f>SUMIFS('MASTER TT'!$J$2:$J$1126,'MASTER TT'!$I$2:$I$1126,A424:A10466,'MASTER TT'!$L$2:$L$1126,"&gt;0",'MASTER TT'!$AM$2:$AM$1126,"JAN-APRIL 2025",'MASTER TT'!$AC$2:$AC$1126,"SOB")</f>
        <v>0</v>
      </c>
      <c r="O424" s="379">
        <f>SUMIFS('MASTER TT'!$J$2:$J$1126,'MASTER TT'!$I$2:$I$1126,A424:A10466,'MASTER TT'!$L$2:$L$1126,"&gt;0",'MASTER TT'!$AM$2:$AM$1126,"JAN-APRIL 2025",'MASTER TT'!$AC$2:$AC$1126,"SEASS")</f>
        <v>0</v>
      </c>
      <c r="P424" s="379">
        <f>SUMIFS('MASTER TT'!$J$2:$J$1126,'MASTER TT'!$I$2:$I$1126,A424:A10466,'MASTER TT'!$L$2:$L$1126,"&gt;0",'MASTER TT'!$AM$2:$AM$1126,"JAN-APRIL 2025",'MASTER TT'!$AC$2:$AC$1126,"PTTI")</f>
        <v>0</v>
      </c>
      <c r="Q424" s="381">
        <f>SUMIF('MASTER TT'!$I$1:$I$5897,$A$1:$A$721,'MASTER TT'!$O$1:$O$5897)</f>
        <v>0</v>
      </c>
      <c r="R424" s="381">
        <f>SUMIF('MASTER TT'!$I$1:$I$5897,$A$1:$A$721,'MASTER TT'!$N$1:$N$5897)</f>
        <v>0</v>
      </c>
      <c r="S424" s="381">
        <f>SUMIF('MASTER TT'!$I$1:$I$5897,$A$1:$A$721,'MASTER TT'!$Q$1:$Q$5897)</f>
        <v>0</v>
      </c>
      <c r="T424" s="381">
        <f>SUMIF('MASTER TT'!$I$1:$I$5897,$A$1:$A$721,'MASTER TT'!$S$1:$S$5897)</f>
        <v>0</v>
      </c>
      <c r="U424" s="381">
        <f>SUMIF('MASTER TT'!$I$1:$I$5897,$A$1:$A$721,'MASTER TT'!$R$1:$R$5897)</f>
        <v>0</v>
      </c>
      <c r="V424" s="381">
        <f>SUMIF('MASTER TT'!$I$1:$I$5897,$A$1:$A$721,'MASTER TT'!$T$1:$T$5897)</f>
        <v>0</v>
      </c>
      <c r="W424" s="381">
        <f>SUMIF('MASTER TT'!$I$1:$I$5897,$A$1:$A$721,'MASTER TT'!$U$1:$U$5897)</f>
        <v>0</v>
      </c>
      <c r="X424" s="381">
        <f>SUMIF('MASTER TT'!$I$1:$I$5897,$A$1:$A$721,'MASTER TT'!$W$1:$W$5897)</f>
        <v>0</v>
      </c>
      <c r="Y424" s="381">
        <f>SUMIF('MASTER TT'!$I$1:$I$5897,$A$1:$A$721,'MASTER TT'!$X$1:$X$5897)</f>
        <v>0</v>
      </c>
      <c r="Z424" s="381">
        <f>SUMIF('MASTER TT'!$I$1:$I$5897,$A$1:$A$721,'MASTER TT'!$Y$1:$Y$5897)</f>
        <v>0</v>
      </c>
      <c r="AA424" s="381">
        <f>SUMIF('MASTER TT'!$I$1:$I$5897,$A$1:$A$721,'MASTER TT'!$Z$1:$Z$5897)</f>
        <v>0</v>
      </c>
      <c r="AB424" s="381">
        <f>SUMIF('MASTER TT'!$I$1:$I$5905,$A$1:$A$721,'MASTER TT'!$V$1:$V$5905)</f>
        <v>0</v>
      </c>
      <c r="AC424" s="381">
        <f>SUMIF('MASTER TT'!$I$1:$I$5905,$A$1:$A$721,'MASTER TT'!$AB$1:$AB$5905)</f>
        <v>0</v>
      </c>
      <c r="AD424" s="381">
        <f>SUMIF('MASTER TT'!$I$1:$I$5905,$A$1:$A$721,'MASTER TT'!$P$1:$P$5905)</f>
        <v>0</v>
      </c>
      <c r="AE424" s="381">
        <f t="shared" si="2"/>
        <v>0</v>
      </c>
      <c r="AF424" s="382" t="e">
        <f t="shared" si="25"/>
        <v>#REF!</v>
      </c>
      <c r="AG424" s="383"/>
    </row>
    <row r="425" spans="1:33" ht="14.25" customHeight="1">
      <c r="A425" s="374" t="s">
        <v>3894</v>
      </c>
      <c r="B425" s="375" t="str">
        <f>VLOOKUP($A$2:$A$1749,'ENTER STAFF #S HERE'!$A$1:$B$5073,2,FALSE)</f>
        <v>C1747</v>
      </c>
      <c r="C425" s="384" t="s">
        <v>6586</v>
      </c>
      <c r="D425" s="374" t="s">
        <v>6587</v>
      </c>
      <c r="E425" s="387"/>
      <c r="F425" s="388"/>
      <c r="G425" s="374" t="s">
        <v>5663</v>
      </c>
      <c r="H425" s="377">
        <f t="shared" si="0"/>
        <v>48</v>
      </c>
      <c r="I425" s="378" t="e">
        <f>SUMIFS('MASTER TT'!$J$2:$J$11126,'MASTER TT'!$I$2:$I$1126,A425:A18801,'MASTER TT'!$L$2:$L$11126,"&gt;0",'MASTER TT'!$AM$2:$AM$11126,"JAN-APRIL 2026")</f>
        <v>#VALUE!</v>
      </c>
      <c r="J425" s="378">
        <f>SUMIFS('MASTER TT'!$J$2:$J$11126,'MASTER TT'!$I$2:$I$11126,A425:A10465,'MASTER TT'!$L$2:$L$11126,"&gt;0",'MASTER TT'!$AM$2:$AM$11126,"MAY-AUG 2025")</f>
        <v>0</v>
      </c>
      <c r="K425" s="378">
        <f>SUMIFS('MASTER TT'!$J$2:$J$11126,'MASTER TT'!$I$2:$I$11126,A425:A10465,'MASTER TT'!$L$2:$L$11126,"&gt;0",'MASTER TT'!$AM$2:$AM$11126,"SEP-DEC 2025")</f>
        <v>0</v>
      </c>
      <c r="L425" s="378" t="e">
        <f t="shared" si="1"/>
        <v>#VALUE!</v>
      </c>
      <c r="M425" s="379">
        <f>SUMIFS('MASTER TT'!$J$2:$J$1126,'MASTER TT'!$I$2:$I$1126,A425:A10467,'MASTER TT'!$L$2:$L$1126,"&gt;0",'MASTER TT'!$AM$2:$AM$1126,"JAN-APRIL 2025",'MASTER TT'!$AC$2:$AC$1126,"SOT")</f>
        <v>0</v>
      </c>
      <c r="N425" s="379">
        <f>SUMIFS('MASTER TT'!$J$2:$J$1126,'MASTER TT'!$I$2:$I$1126,A425:A10467,'MASTER TT'!$L$2:$L$1126,"&gt;0",'MASTER TT'!$AM$2:$AM$1126,"JAN-APRIL 2025",'MASTER TT'!$AC$2:$AC$1126,"SOB")</f>
        <v>0</v>
      </c>
      <c r="O425" s="379">
        <f>SUMIFS('MASTER TT'!$J$2:$J$1126,'MASTER TT'!$I$2:$I$1126,A425:A10467,'MASTER TT'!$L$2:$L$1126,"&gt;0",'MASTER TT'!$AM$2:$AM$1126,"JAN-APRIL 2025",'MASTER TT'!$AC$2:$AC$1126,"SEASS")</f>
        <v>0</v>
      </c>
      <c r="P425" s="379">
        <f>SUMIFS('MASTER TT'!$J$2:$J$1126,'MASTER TT'!$I$2:$I$1126,A425:A10467,'MASTER TT'!$L$2:$L$1126,"&gt;0",'MASTER TT'!$AM$2:$AM$1126,"JAN-APRIL 2025",'MASTER TT'!$AC$2:$AC$1126,"PTTI")</f>
        <v>0</v>
      </c>
      <c r="Q425" s="381">
        <f>SUMIF('MASTER TT'!$I$1:$I$5897,$A$1:$A$721,'MASTER TT'!$O$1:$O$5897)</f>
        <v>0</v>
      </c>
      <c r="R425" s="381">
        <f>SUMIF('MASTER TT'!$I$1:$I$5897,$A$1:$A$721,'MASTER TT'!$N$1:$N$5897)</f>
        <v>0</v>
      </c>
      <c r="S425" s="381">
        <f>SUMIF('MASTER TT'!$I$1:$I$5897,$A$1:$A$721,'MASTER TT'!$Q$1:$Q$5897)</f>
        <v>0</v>
      </c>
      <c r="T425" s="381">
        <f>SUMIF('MASTER TT'!$I$1:$I$5897,$A$1:$A$721,'MASTER TT'!$S$1:$S$5897)</f>
        <v>0</v>
      </c>
      <c r="U425" s="381">
        <f>SUMIF('MASTER TT'!$I$1:$I$5897,$A$1:$A$721,'MASTER TT'!$R$1:$R$5897)</f>
        <v>0</v>
      </c>
      <c r="V425" s="381">
        <f>SUMIF('MASTER TT'!$I$1:$I$5897,$A$1:$A$721,'MASTER TT'!$T$1:$T$5897)</f>
        <v>0</v>
      </c>
      <c r="W425" s="381">
        <f>SUMIF('MASTER TT'!$I$1:$I$5897,$A$1:$A$721,'MASTER TT'!$U$1:$U$5897)</f>
        <v>0</v>
      </c>
      <c r="X425" s="381">
        <f>SUMIF('MASTER TT'!$I$1:$I$5897,$A$1:$A$721,'MASTER TT'!$W$1:$W$5897)</f>
        <v>0</v>
      </c>
      <c r="Y425" s="381">
        <f>SUMIF('MASTER TT'!$I$1:$I$5897,$A$1:$A$721,'MASTER TT'!$X$1:$X$5897)</f>
        <v>0</v>
      </c>
      <c r="Z425" s="381">
        <f>SUMIF('MASTER TT'!$I$1:$I$5897,$A$1:$A$721,'MASTER TT'!$Y$1:$Y$5897)</f>
        <v>0</v>
      </c>
      <c r="AA425" s="381">
        <f>SUMIF('MASTER TT'!$I$1:$I$5897,$A$1:$A$721,'MASTER TT'!$Z$1:$Z$5897)</f>
        <v>0</v>
      </c>
      <c r="AB425" s="381">
        <f>SUMIF('MASTER TT'!$I$1:$I$5905,$A$1:$A$721,'MASTER TT'!$V$1:$V$5905)</f>
        <v>0</v>
      </c>
      <c r="AC425" s="381">
        <f>SUMIF('MASTER TT'!$I$1:$I$5905,$A$1:$A$721,'MASTER TT'!$AB$1:$AB$5905)</f>
        <v>0</v>
      </c>
      <c r="AD425" s="381">
        <f>SUMIF('MASTER TT'!$I$1:$I$5905,$A$1:$A$721,'MASTER TT'!$P$1:$P$5905)</f>
        <v>0</v>
      </c>
      <c r="AE425" s="381">
        <f t="shared" si="2"/>
        <v>0</v>
      </c>
      <c r="AF425" s="382" t="e">
        <f t="shared" si="25"/>
        <v>#REF!</v>
      </c>
      <c r="AG425" s="383"/>
    </row>
    <row r="426" spans="1:33" ht="14.25" customHeight="1">
      <c r="A426" s="374" t="s">
        <v>4240</v>
      </c>
      <c r="B426" s="375" t="str">
        <f>VLOOKUP($A$2:$A$1749,'ENTER STAFF #S HERE'!$A$1:$B$5073,2,FALSE)</f>
        <v>C1568</v>
      </c>
      <c r="C426" s="374" t="s">
        <v>6586</v>
      </c>
      <c r="D426" s="374" t="s">
        <v>6597</v>
      </c>
      <c r="E426" s="374" t="s">
        <v>6031</v>
      </c>
      <c r="F426" s="387"/>
      <c r="G426" s="374" t="s">
        <v>5663</v>
      </c>
      <c r="H426" s="377">
        <f t="shared" si="0"/>
        <v>48</v>
      </c>
      <c r="I426" s="378" t="e">
        <f>SUMIFS('MASTER TT'!$J$2:$J$11126,'MASTER TT'!$I$2:$I$1126,A426:A18802,'MASTER TT'!$L$2:$L$11126,"&gt;0",'MASTER TT'!$AM$2:$AM$11126,"JAN-APRIL 2026")</f>
        <v>#VALUE!</v>
      </c>
      <c r="J426" s="378">
        <f>SUMIFS('MASTER TT'!$J$2:$J$11126,'MASTER TT'!$I$2:$I$11126,A426:A10466,'MASTER TT'!$L$2:$L$11126,"&gt;0",'MASTER TT'!$AM$2:$AM$11126,"MAY-AUG 2025")</f>
        <v>0</v>
      </c>
      <c r="K426" s="378">
        <f>SUMIFS('MASTER TT'!$J$2:$J$11126,'MASTER TT'!$I$2:$I$11126,A426:A10466,'MASTER TT'!$L$2:$L$11126,"&gt;0",'MASTER TT'!$AM$2:$AM$11126,"SEP-DEC 2025")</f>
        <v>0</v>
      </c>
      <c r="L426" s="378" t="e">
        <f t="shared" si="1"/>
        <v>#VALUE!</v>
      </c>
      <c r="M426" s="379">
        <f>SUMIFS('MASTER TT'!$J$2:$J$1126,'MASTER TT'!$I$2:$I$1126,A426:A10468,'MASTER TT'!$L$2:$L$1126,"&gt;0",'MASTER TT'!$AM$2:$AM$1126,"JAN-APRIL 2025",'MASTER TT'!$AC$2:$AC$1126,"SOT")</f>
        <v>0</v>
      </c>
      <c r="N426" s="379">
        <f>SUMIFS('MASTER TT'!$J$2:$J$1126,'MASTER TT'!$I$2:$I$1126,A426:A10468,'MASTER TT'!$L$2:$L$1126,"&gt;0",'MASTER TT'!$AM$2:$AM$1126,"JAN-APRIL 2025",'MASTER TT'!$AC$2:$AC$1126,"SOB")</f>
        <v>0</v>
      </c>
      <c r="O426" s="379">
        <f>SUMIFS('MASTER TT'!$J$2:$J$1126,'MASTER TT'!$I$2:$I$1126,A426:A10468,'MASTER TT'!$L$2:$L$1126,"&gt;0",'MASTER TT'!$AM$2:$AM$1126,"JAN-APRIL 2025",'MASTER TT'!$AC$2:$AC$1126,"SEASS")</f>
        <v>0</v>
      </c>
      <c r="P426" s="379">
        <f>SUMIFS('MASTER TT'!$J$2:$J$1126,'MASTER TT'!$I$2:$I$1126,A426:A10468,'MASTER TT'!$L$2:$L$1126,"&gt;0",'MASTER TT'!$AM$2:$AM$1126,"JAN-APRIL 2025",'MASTER TT'!$AC$2:$AC$1126,"PTTI")</f>
        <v>0</v>
      </c>
      <c r="Q426" s="381">
        <f>SUMIF('MASTER TT'!$I$1:$I$5897,$A$1:$A$721,'MASTER TT'!$O$1:$O$5897)</f>
        <v>0</v>
      </c>
      <c r="R426" s="381">
        <f>SUMIF('MASTER TT'!$I$1:$I$5897,$A$1:$A$721,'MASTER TT'!$N$1:$N$5897)</f>
        <v>0</v>
      </c>
      <c r="S426" s="381">
        <f>SUMIF('MASTER TT'!$I$1:$I$5897,$A$1:$A$721,'MASTER TT'!$Q$1:$Q$5897)</f>
        <v>0</v>
      </c>
      <c r="T426" s="381">
        <f>SUMIF('MASTER TT'!$I$1:$I$5897,$A$1:$A$721,'MASTER TT'!$S$1:$S$5897)</f>
        <v>0</v>
      </c>
      <c r="U426" s="381">
        <f>SUMIF('MASTER TT'!$I$1:$I$5897,$A$1:$A$721,'MASTER TT'!$R$1:$R$5897)</f>
        <v>4</v>
      </c>
      <c r="V426" s="381">
        <f>SUMIF('MASTER TT'!$I$1:$I$5897,$A$1:$A$721,'MASTER TT'!$T$1:$T$5897)</f>
        <v>0</v>
      </c>
      <c r="W426" s="381">
        <f>SUMIF('MASTER TT'!$I$1:$I$5897,$A$1:$A$721,'MASTER TT'!$U$1:$U$5897)</f>
        <v>0</v>
      </c>
      <c r="X426" s="381">
        <f>SUMIF('MASTER TT'!$I$1:$I$5897,$A$1:$A$721,'MASTER TT'!$W$1:$W$5897)</f>
        <v>0</v>
      </c>
      <c r="Y426" s="381">
        <f>SUMIF('MASTER TT'!$I$1:$I$5897,$A$1:$A$721,'MASTER TT'!$X$1:$X$5897)</f>
        <v>0</v>
      </c>
      <c r="Z426" s="381">
        <f>SUMIF('MASTER TT'!$I$1:$I$5897,$A$1:$A$721,'MASTER TT'!$Y$1:$Y$5897)</f>
        <v>0</v>
      </c>
      <c r="AA426" s="381">
        <f>SUMIF('MASTER TT'!$I$1:$I$5897,$A$1:$A$721,'MASTER TT'!$Z$1:$Z$5897)</f>
        <v>0</v>
      </c>
      <c r="AB426" s="381">
        <f>SUMIF('MASTER TT'!$I$1:$I$5905,$A$1:$A$721,'MASTER TT'!$V$1:$V$5905)</f>
        <v>0</v>
      </c>
      <c r="AC426" s="381">
        <f>SUMIF('MASTER TT'!$I$1:$I$5905,$A$1:$A$721,'MASTER TT'!$AB$1:$AB$5905)</f>
        <v>0</v>
      </c>
      <c r="AD426" s="381">
        <f>SUMIF('MASTER TT'!$I$1:$I$5905,$A$1:$A$721,'MASTER TT'!$P$1:$P$5905)</f>
        <v>0</v>
      </c>
      <c r="AE426" s="381">
        <f t="shared" si="2"/>
        <v>4</v>
      </c>
      <c r="AF426" s="382" t="e">
        <f t="shared" si="25"/>
        <v>#REF!</v>
      </c>
      <c r="AG426" s="383"/>
    </row>
    <row r="427" spans="1:33" ht="14.25" customHeight="1">
      <c r="A427" s="374" t="s">
        <v>4107</v>
      </c>
      <c r="B427" s="375" t="str">
        <f>VLOOKUP($A$2:$A$1749,'ENTER STAFF #S HERE'!$A$1:$B$5073,2,FALSE)</f>
        <v>C1810</v>
      </c>
      <c r="C427" s="374" t="s">
        <v>6583</v>
      </c>
      <c r="D427" s="374" t="s">
        <v>460</v>
      </c>
      <c r="E427" s="388"/>
      <c r="F427" s="388"/>
      <c r="G427" s="374" t="s">
        <v>6585</v>
      </c>
      <c r="H427" s="377">
        <f t="shared" si="0"/>
        <v>90</v>
      </c>
      <c r="I427" s="378" t="e">
        <f>SUMIFS('MASTER TT'!$J$2:$J$11126,'MASTER TT'!$I$2:$I$1126,A427:A18803,'MASTER TT'!$L$2:$L$11126,"&gt;0",'MASTER TT'!$AM$2:$AM$11126,"JAN-APRIL 2026")</f>
        <v>#VALUE!</v>
      </c>
      <c r="J427" s="378">
        <f>SUMIFS('MASTER TT'!$J$2:$J$11126,'MASTER TT'!$I$2:$I$11126,A427:A10467,'MASTER TT'!$L$2:$L$11126,"&gt;0",'MASTER TT'!$AM$2:$AM$11126,"MAY-AUG 2025")</f>
        <v>0</v>
      </c>
      <c r="K427" s="378">
        <f>SUMIFS('MASTER TT'!$J$2:$J$11126,'MASTER TT'!$I$2:$I$11126,A427:A10467,'MASTER TT'!$L$2:$L$11126,"&gt;0",'MASTER TT'!$AM$2:$AM$11126,"SEP-DEC 2025")</f>
        <v>0</v>
      </c>
      <c r="L427" s="378" t="e">
        <f t="shared" si="1"/>
        <v>#VALUE!</v>
      </c>
      <c r="M427" s="379">
        <f>SUMIFS('MASTER TT'!$J$2:$J$1126,'MASTER TT'!$I$2:$I$1126,A427:A10469,'MASTER TT'!$L$2:$L$1126,"&gt;0",'MASTER TT'!$AM$2:$AM$1126,"JAN-APRIL 2025",'MASTER TT'!$AC$2:$AC$1126,"SOT")</f>
        <v>0</v>
      </c>
      <c r="N427" s="379">
        <f>SUMIFS('MASTER TT'!$J$2:$J$1126,'MASTER TT'!$I$2:$I$1126,A427:A10469,'MASTER TT'!$L$2:$L$1126,"&gt;0",'MASTER TT'!$AM$2:$AM$1126,"JAN-APRIL 2025",'MASTER TT'!$AC$2:$AC$1126,"SOB")</f>
        <v>0</v>
      </c>
      <c r="O427" s="379">
        <f>SUMIFS('MASTER TT'!$J$2:$J$1126,'MASTER TT'!$I$2:$I$1126,A427:A10469,'MASTER TT'!$L$2:$L$1126,"&gt;0",'MASTER TT'!$AM$2:$AM$1126,"JAN-APRIL 2025",'MASTER TT'!$AC$2:$AC$1126,"SEASS")</f>
        <v>0</v>
      </c>
      <c r="P427" s="379">
        <f>SUMIFS('MASTER TT'!$J$2:$J$1126,'MASTER TT'!$I$2:$I$1126,A427:A10469,'MASTER TT'!$L$2:$L$1126,"&gt;0",'MASTER TT'!$AM$2:$AM$1126,"JAN-APRIL 2025",'MASTER TT'!$AC$2:$AC$1126,"PTTI")</f>
        <v>0</v>
      </c>
      <c r="Q427" s="381">
        <f>SUMIF('MASTER TT'!$I$1:$I$5897,$A$1:$A$721,'MASTER TT'!$O$1:$O$5897)</f>
        <v>0</v>
      </c>
      <c r="R427" s="381">
        <f>SUMIF('MASTER TT'!$I$1:$I$5897,$A$1:$A$721,'MASTER TT'!$N$1:$N$5897)</f>
        <v>0</v>
      </c>
      <c r="S427" s="381">
        <f>SUMIF('MASTER TT'!$I$1:$I$5897,$A$1:$A$721,'MASTER TT'!$Q$1:$Q$5897)</f>
        <v>0</v>
      </c>
      <c r="T427" s="381">
        <f>SUMIF('MASTER TT'!$I$1:$I$5897,$A$1:$A$721,'MASTER TT'!$S$1:$S$5897)</f>
        <v>0</v>
      </c>
      <c r="U427" s="381">
        <f>SUMIF('MASTER TT'!$I$1:$I$5897,$A$1:$A$721,'MASTER TT'!$R$1:$R$5897)</f>
        <v>0</v>
      </c>
      <c r="V427" s="381">
        <f>SUMIF('MASTER TT'!$I$1:$I$5897,$A$1:$A$721,'MASTER TT'!$T$1:$T$5897)</f>
        <v>0</v>
      </c>
      <c r="W427" s="381">
        <f>SUMIF('MASTER TT'!$I$1:$I$5897,$A$1:$A$721,'MASTER TT'!$U$1:$U$5897)</f>
        <v>0</v>
      </c>
      <c r="X427" s="381">
        <f>SUMIF('MASTER TT'!$I$1:$I$5897,$A$1:$A$721,'MASTER TT'!$W$1:$W$5897)</f>
        <v>0</v>
      </c>
      <c r="Y427" s="381">
        <f>SUMIF('MASTER TT'!$I$1:$I$5897,$A$1:$A$721,'MASTER TT'!$X$1:$X$5897)</f>
        <v>0</v>
      </c>
      <c r="Z427" s="381">
        <f>SUMIF('MASTER TT'!$I$1:$I$5897,$A$1:$A$721,'MASTER TT'!$Y$1:$Y$5897)</f>
        <v>0</v>
      </c>
      <c r="AA427" s="381">
        <f>SUMIF('MASTER TT'!$I$1:$I$5897,$A$1:$A$721,'MASTER TT'!$Z$1:$Z$5897)</f>
        <v>0</v>
      </c>
      <c r="AB427" s="381">
        <f>SUMIF('MASTER TT'!$I$1:$I$5905,$A$1:$A$721,'MASTER TT'!$V$1:$V$5905)</f>
        <v>0</v>
      </c>
      <c r="AC427" s="381">
        <f>SUMIF('MASTER TT'!$I$1:$I$5905,$A$1:$A$721,'MASTER TT'!$AB$1:$AB$5905)</f>
        <v>0</v>
      </c>
      <c r="AD427" s="381">
        <f>SUMIF('MASTER TT'!$I$1:$I$5905,$A$1:$A$721,'MASTER TT'!$P$1:$P$5905)</f>
        <v>0</v>
      </c>
      <c r="AE427" s="381">
        <f t="shared" si="2"/>
        <v>0</v>
      </c>
      <c r="AF427" s="382" t="e">
        <f t="shared" si="25"/>
        <v>#REF!</v>
      </c>
      <c r="AG427" s="383"/>
    </row>
    <row r="428" spans="1:33" ht="14.25" customHeight="1">
      <c r="A428" s="374" t="s">
        <v>4453</v>
      </c>
      <c r="B428" s="375">
        <f>VLOOKUP($A$2:$A$1749,'ENTER STAFF #S HERE'!$A$1:$B$5073,2,FALSE)</f>
        <v>0</v>
      </c>
      <c r="C428" s="374" t="s">
        <v>6586</v>
      </c>
      <c r="D428" s="374" t="s">
        <v>6587</v>
      </c>
      <c r="E428" s="387"/>
      <c r="F428" s="387"/>
      <c r="G428" s="374" t="s">
        <v>5663</v>
      </c>
      <c r="H428" s="377">
        <f t="shared" si="0"/>
        <v>48</v>
      </c>
      <c r="I428" s="378" t="e">
        <f>SUMIFS('MASTER TT'!$J$2:$J$11126,'MASTER TT'!$I$2:$I$1126,A428:A18804,'MASTER TT'!$L$2:$L$11126,"&gt;0",'MASTER TT'!$AM$2:$AM$11126,"JAN-APRIL 2026")</f>
        <v>#VALUE!</v>
      </c>
      <c r="J428" s="378">
        <f>SUMIFS('MASTER TT'!$J$2:$J$11126,'MASTER TT'!$I$2:$I$11126,A428:A10468,'MASTER TT'!$L$2:$L$11126,"&gt;0",'MASTER TT'!$AM$2:$AM$11126,"MAY-AUG 2025")</f>
        <v>0</v>
      </c>
      <c r="K428" s="378">
        <f>SUMIFS('MASTER TT'!$J$2:$J$11126,'MASTER TT'!$I$2:$I$11126,A428:A10468,'MASTER TT'!$L$2:$L$11126,"&gt;0",'MASTER TT'!$AM$2:$AM$11126,"SEP-DEC 2025")</f>
        <v>0</v>
      </c>
      <c r="L428" s="378" t="e">
        <f t="shared" si="1"/>
        <v>#VALUE!</v>
      </c>
      <c r="M428" s="379">
        <f>SUMIFS('MASTER TT'!$J$2:$J$1126,'MASTER TT'!$I$2:$I$1126,A428:A10470,'MASTER TT'!$L$2:$L$1126,"&gt;0",'MASTER TT'!$AM$2:$AM$1126,"JAN-APRIL 2025",'MASTER TT'!$AC$2:$AC$1126,"SOT")</f>
        <v>0</v>
      </c>
      <c r="N428" s="379">
        <f>SUMIFS('MASTER TT'!$J$2:$J$1126,'MASTER TT'!$I$2:$I$1126,A428:A10470,'MASTER TT'!$L$2:$L$1126,"&gt;0",'MASTER TT'!$AM$2:$AM$1126,"JAN-APRIL 2025",'MASTER TT'!$AC$2:$AC$1126,"SOB")</f>
        <v>0</v>
      </c>
      <c r="O428" s="379">
        <f>SUMIFS('MASTER TT'!$J$2:$J$1126,'MASTER TT'!$I$2:$I$1126,A428:A10470,'MASTER TT'!$L$2:$L$1126,"&gt;0",'MASTER TT'!$AM$2:$AM$1126,"JAN-APRIL 2025",'MASTER TT'!$AC$2:$AC$1126,"SEASS")</f>
        <v>0</v>
      </c>
      <c r="P428" s="379">
        <f>SUMIFS('MASTER TT'!$J$2:$J$1126,'MASTER TT'!$I$2:$I$1126,A428:A10470,'MASTER TT'!$L$2:$L$1126,"&gt;0",'MASTER TT'!$AM$2:$AM$1126,"JAN-APRIL 2025",'MASTER TT'!$AC$2:$AC$1126,"PTTI")</f>
        <v>0</v>
      </c>
      <c r="Q428" s="381">
        <f>SUMIF('MASTER TT'!$I$1:$I$5897,$A$1:$A$721,'MASTER TT'!$O$1:$O$5897)</f>
        <v>0</v>
      </c>
      <c r="R428" s="381">
        <f>SUMIF('MASTER TT'!$I$1:$I$5897,$A$1:$A$721,'MASTER TT'!$N$1:$N$5897)</f>
        <v>0</v>
      </c>
      <c r="S428" s="381">
        <f>SUMIF('MASTER TT'!$I$1:$I$5897,$A$1:$A$721,'MASTER TT'!$Q$1:$Q$5897)</f>
        <v>0</v>
      </c>
      <c r="T428" s="381">
        <f>SUMIF('MASTER TT'!$I$1:$I$5897,$A$1:$A$721,'MASTER TT'!$S$1:$S$5897)</f>
        <v>0</v>
      </c>
      <c r="U428" s="381">
        <f>SUMIF('MASTER TT'!$I$1:$I$5897,$A$1:$A$721,'MASTER TT'!$R$1:$R$5897)</f>
        <v>0</v>
      </c>
      <c r="V428" s="381">
        <f>SUMIF('MASTER TT'!$I$1:$I$5897,$A$1:$A$721,'MASTER TT'!$T$1:$T$5897)</f>
        <v>0</v>
      </c>
      <c r="W428" s="381">
        <f>SUMIF('MASTER TT'!$I$1:$I$5897,$A$1:$A$721,'MASTER TT'!$U$1:$U$5897)</f>
        <v>0</v>
      </c>
      <c r="X428" s="381">
        <f>SUMIF('MASTER TT'!$I$1:$I$5897,$A$1:$A$721,'MASTER TT'!$W$1:$W$5897)</f>
        <v>0</v>
      </c>
      <c r="Y428" s="381">
        <f>SUMIF('MASTER TT'!$I$1:$I$5897,$A$1:$A$721,'MASTER TT'!$X$1:$X$5897)</f>
        <v>0</v>
      </c>
      <c r="Z428" s="381">
        <f>SUMIF('MASTER TT'!$I$1:$I$5897,$A$1:$A$721,'MASTER TT'!$Y$1:$Y$5897)</f>
        <v>0</v>
      </c>
      <c r="AA428" s="381">
        <f>SUMIF('MASTER TT'!$I$1:$I$5897,$A$1:$A$721,'MASTER TT'!$Z$1:$Z$5897)</f>
        <v>0</v>
      </c>
      <c r="AB428" s="381">
        <f>SUMIF('MASTER TT'!$I$1:$I$5905,$A$1:$A$721,'MASTER TT'!$V$1:$V$5905)</f>
        <v>0</v>
      </c>
      <c r="AC428" s="381">
        <f>SUMIF('MASTER TT'!$I$1:$I$5905,$A$1:$A$721,'MASTER TT'!$AB$1:$AB$5905)</f>
        <v>0</v>
      </c>
      <c r="AD428" s="381">
        <f>SUMIF('MASTER TT'!$I$1:$I$5905,$A$1:$A$721,'MASTER TT'!$P$1:$P$5905)</f>
        <v>0</v>
      </c>
      <c r="AE428" s="381">
        <f t="shared" si="2"/>
        <v>0</v>
      </c>
      <c r="AF428" s="382" t="e">
        <f t="shared" si="25"/>
        <v>#REF!</v>
      </c>
      <c r="AG428" s="383"/>
    </row>
    <row r="429" spans="1:33" ht="14.25" customHeight="1">
      <c r="A429" s="374" t="s">
        <v>3517</v>
      </c>
      <c r="B429" s="375" t="str">
        <f>VLOOKUP($A$2:$A$1749,'ENTER STAFF #S HERE'!$A$1:$B$5073,2,FALSE)</f>
        <v>C1660</v>
      </c>
      <c r="C429" s="374" t="s">
        <v>6586</v>
      </c>
      <c r="D429" s="374" t="s">
        <v>6591</v>
      </c>
      <c r="E429" s="388"/>
      <c r="F429" s="388"/>
      <c r="G429" s="374" t="s">
        <v>5663</v>
      </c>
      <c r="H429" s="377">
        <f t="shared" si="0"/>
        <v>48</v>
      </c>
      <c r="I429" s="378" t="e">
        <f>SUMIFS('MASTER TT'!$J$2:$J$11126,'MASTER TT'!$I$2:$I$1126,A429:A18805,'MASTER TT'!$L$2:$L$11126,"&gt;0",'MASTER TT'!$AM$2:$AM$11126,"JAN-APRIL 2026")</f>
        <v>#VALUE!</v>
      </c>
      <c r="J429" s="378">
        <f>SUMIFS('MASTER TT'!$J$2:$J$11126,'MASTER TT'!$I$2:$I$11126,A429:A10469,'MASTER TT'!$L$2:$L$11126,"&gt;0",'MASTER TT'!$AM$2:$AM$11126,"MAY-AUG 2025")</f>
        <v>0</v>
      </c>
      <c r="K429" s="378">
        <f>SUMIFS('MASTER TT'!$J$2:$J$11126,'MASTER TT'!$I$2:$I$11126,A429:A10469,'MASTER TT'!$L$2:$L$11126,"&gt;0",'MASTER TT'!$AM$2:$AM$11126,"SEP-DEC 2025")</f>
        <v>0</v>
      </c>
      <c r="L429" s="378" t="e">
        <f t="shared" si="1"/>
        <v>#VALUE!</v>
      </c>
      <c r="M429" s="379">
        <f>SUMIFS('MASTER TT'!$J$2:$J$1126,'MASTER TT'!$I$2:$I$1126,A429:A10471,'MASTER TT'!$L$2:$L$1126,"&gt;0",'MASTER TT'!$AM$2:$AM$1126,"JAN-APRIL 2025",'MASTER TT'!$AC$2:$AC$1126,"SOT")</f>
        <v>0</v>
      </c>
      <c r="N429" s="379">
        <f>SUMIFS('MASTER TT'!$J$2:$J$1126,'MASTER TT'!$I$2:$I$1126,A429:A10471,'MASTER TT'!$L$2:$L$1126,"&gt;0",'MASTER TT'!$AM$2:$AM$1126,"JAN-APRIL 2025",'MASTER TT'!$AC$2:$AC$1126,"SOB")</f>
        <v>0</v>
      </c>
      <c r="O429" s="379">
        <f>SUMIFS('MASTER TT'!$J$2:$J$1126,'MASTER TT'!$I$2:$I$1126,A429:A10471,'MASTER TT'!$L$2:$L$1126,"&gt;0",'MASTER TT'!$AM$2:$AM$1126,"JAN-APRIL 2025",'MASTER TT'!$AC$2:$AC$1126,"SEASS")</f>
        <v>0</v>
      </c>
      <c r="P429" s="379">
        <f>SUMIFS('MASTER TT'!$J$2:$J$1126,'MASTER TT'!$I$2:$I$1126,A429:A10471,'MASTER TT'!$L$2:$L$1126,"&gt;0",'MASTER TT'!$AM$2:$AM$1126,"JAN-APRIL 2025",'MASTER TT'!$AC$2:$AC$1126,"PTTI")</f>
        <v>0</v>
      </c>
      <c r="Q429" s="381">
        <f>SUMIF('MASTER TT'!$I$1:$I$5897,$A$1:$A$721,'MASTER TT'!$O$1:$O$5897)</f>
        <v>0</v>
      </c>
      <c r="R429" s="381">
        <f>SUMIF('MASTER TT'!$I$1:$I$5897,$A$1:$A$721,'MASTER TT'!$N$1:$N$5897)</f>
        <v>0</v>
      </c>
      <c r="S429" s="381">
        <f>SUMIF('MASTER TT'!$I$1:$I$5897,$A$1:$A$721,'MASTER TT'!$Q$1:$Q$5897)</f>
        <v>0</v>
      </c>
      <c r="T429" s="381">
        <f>SUMIF('MASTER TT'!$I$1:$I$5897,$A$1:$A$721,'MASTER TT'!$S$1:$S$5897)</f>
        <v>0</v>
      </c>
      <c r="U429" s="381">
        <f>SUMIF('MASTER TT'!$I$1:$I$5897,$A$1:$A$721,'MASTER TT'!$R$1:$R$5897)</f>
        <v>0</v>
      </c>
      <c r="V429" s="381">
        <f>SUMIF('MASTER TT'!$I$1:$I$5897,$A$1:$A$721,'MASTER TT'!$T$1:$T$5897)</f>
        <v>0</v>
      </c>
      <c r="W429" s="381">
        <f>SUMIF('MASTER TT'!$I$1:$I$5897,$A$1:$A$721,'MASTER TT'!$U$1:$U$5897)</f>
        <v>0</v>
      </c>
      <c r="X429" s="381">
        <f>SUMIF('MASTER TT'!$I$1:$I$5897,$A$1:$A$721,'MASTER TT'!$W$1:$W$5897)</f>
        <v>0</v>
      </c>
      <c r="Y429" s="381">
        <f>SUMIF('MASTER TT'!$I$1:$I$5897,$A$1:$A$721,'MASTER TT'!$X$1:$X$5897)</f>
        <v>0</v>
      </c>
      <c r="Z429" s="381">
        <f>SUMIF('MASTER TT'!$I$1:$I$5897,$A$1:$A$721,'MASTER TT'!$Y$1:$Y$5897)</f>
        <v>0</v>
      </c>
      <c r="AA429" s="381">
        <f>SUMIF('MASTER TT'!$I$1:$I$5897,$A$1:$A$721,'MASTER TT'!$Z$1:$Z$5897)</f>
        <v>0</v>
      </c>
      <c r="AB429" s="381">
        <f>SUMIF('MASTER TT'!$I$1:$I$5905,$A$1:$A$721,'MASTER TT'!$V$1:$V$5905)</f>
        <v>0</v>
      </c>
      <c r="AC429" s="381">
        <f>SUMIF('MASTER TT'!$I$1:$I$5905,$A$1:$A$721,'MASTER TT'!$AB$1:$AB$5905)</f>
        <v>0</v>
      </c>
      <c r="AD429" s="381">
        <f>SUMIF('MASTER TT'!$I$1:$I$5905,$A$1:$A$721,'MASTER TT'!$P$1:$P$5905)</f>
        <v>0</v>
      </c>
      <c r="AE429" s="381">
        <f t="shared" si="2"/>
        <v>0</v>
      </c>
      <c r="AF429" s="382" t="e">
        <f t="shared" si="25"/>
        <v>#REF!</v>
      </c>
      <c r="AG429" s="383"/>
    </row>
    <row r="430" spans="1:33" ht="14.25" customHeight="1">
      <c r="A430" s="374" t="s">
        <v>4454</v>
      </c>
      <c r="B430" s="375">
        <f>VLOOKUP($A$2:$A$1749,'ENTER STAFF #S HERE'!$A$1:$B$5073,2,FALSE)</f>
        <v>0</v>
      </c>
      <c r="C430" s="384" t="s">
        <v>6586</v>
      </c>
      <c r="D430" s="374" t="s">
        <v>6597</v>
      </c>
      <c r="E430" s="384" t="s">
        <v>6072</v>
      </c>
      <c r="F430" s="388"/>
      <c r="G430" s="384" t="s">
        <v>5663</v>
      </c>
      <c r="H430" s="377">
        <f t="shared" si="0"/>
        <v>48</v>
      </c>
      <c r="I430" s="378" t="e">
        <f>SUMIFS('MASTER TT'!$J$2:$J$11126,'MASTER TT'!$I$2:$I$1126,A430:A18806,'MASTER TT'!$L$2:$L$11126,"&gt;0",'MASTER TT'!$AM$2:$AM$11126,"JAN-APRIL 2026")</f>
        <v>#VALUE!</v>
      </c>
      <c r="J430" s="378">
        <f>SUMIFS('MASTER TT'!$J$2:$J$11126,'MASTER TT'!$I$2:$I$11126,A430:A10470,'MASTER TT'!$L$2:$L$11126,"&gt;0",'MASTER TT'!$AM$2:$AM$11126,"MAY-AUG 2025")</f>
        <v>0</v>
      </c>
      <c r="K430" s="378">
        <f>SUMIFS('MASTER TT'!$J$2:$J$11126,'MASTER TT'!$I$2:$I$11126,A430:A10470,'MASTER TT'!$L$2:$L$11126,"&gt;0",'MASTER TT'!$AM$2:$AM$11126,"SEP-DEC 2025")</f>
        <v>0</v>
      </c>
      <c r="L430" s="378" t="e">
        <f t="shared" si="1"/>
        <v>#VALUE!</v>
      </c>
      <c r="M430" s="379">
        <f>SUMIFS('MASTER TT'!$J$2:$J$1126,'MASTER TT'!$I$2:$I$1126,A430:A10472,'MASTER TT'!$L$2:$L$1126,"&gt;0",'MASTER TT'!$AM$2:$AM$1126,"JAN-APRIL 2025",'MASTER TT'!$AC$2:$AC$1126,"SOT")</f>
        <v>0</v>
      </c>
      <c r="N430" s="379">
        <f>SUMIFS('MASTER TT'!$J$2:$J$1126,'MASTER TT'!$I$2:$I$1126,A430:A10472,'MASTER TT'!$L$2:$L$1126,"&gt;0",'MASTER TT'!$AM$2:$AM$1126,"JAN-APRIL 2025",'MASTER TT'!$AC$2:$AC$1126,"SOB")</f>
        <v>0</v>
      </c>
      <c r="O430" s="379">
        <f>SUMIFS('MASTER TT'!$J$2:$J$1126,'MASTER TT'!$I$2:$I$1126,A430:A10472,'MASTER TT'!$L$2:$L$1126,"&gt;0",'MASTER TT'!$AM$2:$AM$1126,"JAN-APRIL 2025",'MASTER TT'!$AC$2:$AC$1126,"SEASS")</f>
        <v>0</v>
      </c>
      <c r="P430" s="379">
        <f>SUMIFS('MASTER TT'!$J$2:$J$1126,'MASTER TT'!$I$2:$I$1126,A430:A10472,'MASTER TT'!$L$2:$L$1126,"&gt;0",'MASTER TT'!$AM$2:$AM$1126,"JAN-APRIL 2025",'MASTER TT'!$AC$2:$AC$1126,"PTTI")</f>
        <v>0</v>
      </c>
      <c r="Q430" s="381">
        <f>SUMIF('MASTER TT'!$I$1:$I$5897,$A$1:$A$642,'MASTER TT'!$O$1:$O$5897)</f>
        <v>0</v>
      </c>
      <c r="R430" s="381">
        <f>SUMIF('MASTER TT'!$I$1:$I$5897,$A$1:$A$642,'MASTER TT'!$N$1:$N$5897)</f>
        <v>0</v>
      </c>
      <c r="S430" s="381">
        <f>SUMIF('MASTER TT'!$I$1:$I$5897,$A$1:$A$721,'MASTER TT'!$Q$1:$Q$5897)</f>
        <v>0</v>
      </c>
      <c r="T430" s="381">
        <f>SUMIF('MASTER TT'!$I$1:$I$5897,$A$1:$A$642,'MASTER TT'!$S$1:$S$5897)</f>
        <v>0</v>
      </c>
      <c r="U430" s="381">
        <f>SUMIF('MASTER TT'!$I$1:$I$5897,$A$1:$A$642,'MASTER TT'!$R$1:$R$5897)</f>
        <v>0</v>
      </c>
      <c r="V430" s="381">
        <f>SUMIF('MASTER TT'!$I$1:$I$5897,$A$1:$A$642,'MASTER TT'!$T$1:$T$5897)</f>
        <v>0</v>
      </c>
      <c r="W430" s="381">
        <f>SUMIF('MASTER TT'!$I$1:$I$5897,$A$1:$A$642,'MASTER TT'!$U$1:$U$5897)</f>
        <v>0</v>
      </c>
      <c r="X430" s="381">
        <f>SUMIF('MASTER TT'!$I$1:$I$5897,$A$1:$A$642,'MASTER TT'!$W$1:$W$5897)</f>
        <v>0</v>
      </c>
      <c r="Y430" s="381">
        <f>SUMIF('MASTER TT'!$I$1:$I$5897,$A$1:$A$642,'MASTER TT'!$X$1:$X$5897)</f>
        <v>0</v>
      </c>
      <c r="Z430" s="381">
        <f>SUMIF('MASTER TT'!$I$1:$I$5897,$A$1:$A$642,'MASTER TT'!$Y$1:$Y$5897)</f>
        <v>0</v>
      </c>
      <c r="AA430" s="381">
        <f>SUMIF('MASTER TT'!$I$1:$I$5897,$A$1:$A$642,'MASTER TT'!$Z$1:$Z$5897)</f>
        <v>0</v>
      </c>
      <c r="AB430" s="381">
        <f>SUMIF('MASTER TT'!$I$1:$I$5905,$A$1:$A$642,'MASTER TT'!$V$1:$V$5905)</f>
        <v>0</v>
      </c>
      <c r="AC430" s="381">
        <f>SUMIF('MASTER TT'!$I$1:$I$5905,$A$1:$A$642,'MASTER TT'!$AB$1:$AB$5905)</f>
        <v>0</v>
      </c>
      <c r="AD430" s="381">
        <f>SUMIF('MASTER TT'!$I$1:$I$5905,$A$1:$A$642,'MASTER TT'!$P$1:$P$5905)</f>
        <v>0</v>
      </c>
      <c r="AE430" s="381">
        <f t="shared" si="2"/>
        <v>0</v>
      </c>
      <c r="AF430" s="382" t="e">
        <f t="shared" si="25"/>
        <v>#REF!</v>
      </c>
      <c r="AG430" s="383"/>
    </row>
    <row r="431" spans="1:33" ht="14.25" customHeight="1">
      <c r="A431" s="374" t="s">
        <v>4455</v>
      </c>
      <c r="B431" s="375">
        <f>VLOOKUP($A$2:$A$1749,'ENTER STAFF #S HERE'!$A$1:$B$5073,2,FALSE)</f>
        <v>0</v>
      </c>
      <c r="C431" s="374" t="s">
        <v>6586</v>
      </c>
      <c r="D431" s="374" t="s">
        <v>6597</v>
      </c>
      <c r="E431" s="384" t="s">
        <v>6072</v>
      </c>
      <c r="F431" s="384" t="s">
        <v>6600</v>
      </c>
      <c r="G431" s="374" t="s">
        <v>5663</v>
      </c>
      <c r="H431" s="377">
        <f t="shared" si="0"/>
        <v>48</v>
      </c>
      <c r="I431" s="378" t="e">
        <f>SUMIFS('MASTER TT'!$J$2:$J$11126,'MASTER TT'!$I$2:$I$1126,A431:A18807,'MASTER TT'!$L$2:$L$11126,"&gt;0",'MASTER TT'!$AM$2:$AM$11126,"JAN-APRIL 2026")</f>
        <v>#VALUE!</v>
      </c>
      <c r="J431" s="378">
        <f>SUMIFS('MASTER TT'!$J$2:$J$11126,'MASTER TT'!$I$2:$I$11126,A431:A10471,'MASTER TT'!$L$2:$L$11126,"&gt;0",'MASTER TT'!$AM$2:$AM$11126,"MAY-AUG 2025")</f>
        <v>0</v>
      </c>
      <c r="K431" s="378">
        <f>SUMIFS('MASTER TT'!$J$2:$J$11126,'MASTER TT'!$I$2:$I$11126,A431:A10471,'MASTER TT'!$L$2:$L$11126,"&gt;0",'MASTER TT'!$AM$2:$AM$11126,"SEP-DEC 2025")</f>
        <v>0</v>
      </c>
      <c r="L431" s="378" t="e">
        <f t="shared" si="1"/>
        <v>#VALUE!</v>
      </c>
      <c r="M431" s="379">
        <f>SUMIFS('MASTER TT'!$J$2:$J$1126,'MASTER TT'!$I$2:$I$1126,A431:A10473,'MASTER TT'!$L$2:$L$1126,"&gt;0",'MASTER TT'!$AM$2:$AM$1126,"JAN-APRIL 2025",'MASTER TT'!$AC$2:$AC$1126,"SOT")</f>
        <v>0</v>
      </c>
      <c r="N431" s="379">
        <f>SUMIFS('MASTER TT'!$J$2:$J$1126,'MASTER TT'!$I$2:$I$1126,A431:A10473,'MASTER TT'!$L$2:$L$1126,"&gt;0",'MASTER TT'!$AM$2:$AM$1126,"JAN-APRIL 2025",'MASTER TT'!$AC$2:$AC$1126,"SOB")</f>
        <v>0</v>
      </c>
      <c r="O431" s="379">
        <f>SUMIFS('MASTER TT'!$J$2:$J$1126,'MASTER TT'!$I$2:$I$1126,A431:A10473,'MASTER TT'!$L$2:$L$1126,"&gt;0",'MASTER TT'!$AM$2:$AM$1126,"JAN-APRIL 2025",'MASTER TT'!$AC$2:$AC$1126,"SEASS")</f>
        <v>0</v>
      </c>
      <c r="P431" s="379">
        <f>SUMIFS('MASTER TT'!$J$2:$J$1126,'MASTER TT'!$I$2:$I$1126,A431:A10473,'MASTER TT'!$L$2:$L$1126,"&gt;0",'MASTER TT'!$AM$2:$AM$1126,"JAN-APRIL 2025",'MASTER TT'!$AC$2:$AC$1126,"PTTI")</f>
        <v>0</v>
      </c>
      <c r="Q431" s="381">
        <f>SUMIF('MASTER TT'!$I$1:$I$5897,$A$1:$A$721,'MASTER TT'!$O$1:$O$5897)</f>
        <v>0</v>
      </c>
      <c r="R431" s="381">
        <f>SUMIF('MASTER TT'!$I$1:$I$5897,$A$1:$A$721,'MASTER TT'!$N$1:$N$5897)</f>
        <v>0</v>
      </c>
      <c r="S431" s="381">
        <f>SUMIF('MASTER TT'!$I$1:$I$5897,$A$1:$A$721,'MASTER TT'!$Q$1:$Q$5897)</f>
        <v>0</v>
      </c>
      <c r="T431" s="381">
        <f>SUMIF('MASTER TT'!$I$1:$I$5897,$A$1:$A$721,'MASTER TT'!$S$1:$S$5897)</f>
        <v>0</v>
      </c>
      <c r="U431" s="381">
        <f>SUMIF('MASTER TT'!$I$1:$I$5897,$A$1:$A$721,'MASTER TT'!$R$1:$R$5897)</f>
        <v>0</v>
      </c>
      <c r="V431" s="381">
        <f>SUMIF('MASTER TT'!$I$1:$I$5897,$A$1:$A$721,'MASTER TT'!$T$1:$T$5897)</f>
        <v>0</v>
      </c>
      <c r="W431" s="381">
        <f>SUMIF('MASTER TT'!$I$1:$I$5897,$A$1:$A$721,'MASTER TT'!$U$1:$U$5897)</f>
        <v>0</v>
      </c>
      <c r="X431" s="381">
        <f>SUMIF('MASTER TT'!$I$1:$I$5897,$A$1:$A$721,'MASTER TT'!$W$1:$W$5897)</f>
        <v>0</v>
      </c>
      <c r="Y431" s="381">
        <f>SUMIF('MASTER TT'!$I$1:$I$5897,$A$1:$A$721,'MASTER TT'!$X$1:$X$5897)</f>
        <v>0</v>
      </c>
      <c r="Z431" s="381">
        <f>SUMIF('MASTER TT'!$I$1:$I$5897,$A$1:$A$721,'MASTER TT'!$Y$1:$Y$5897)</f>
        <v>0</v>
      </c>
      <c r="AA431" s="381">
        <f>SUMIF('MASTER TT'!$I$1:$I$5897,$A$1:$A$721,'MASTER TT'!$Z$1:$Z$5897)</f>
        <v>0</v>
      </c>
      <c r="AB431" s="381">
        <f>SUMIF('MASTER TT'!$I$1:$I$5905,$A$1:$A$721,'MASTER TT'!$V$1:$V$5905)</f>
        <v>0</v>
      </c>
      <c r="AC431" s="381">
        <f>SUMIF('MASTER TT'!$I$1:$I$5905,$A$1:$A$721,'MASTER TT'!$AB$1:$AB$5905)</f>
        <v>0</v>
      </c>
      <c r="AD431" s="381">
        <f>SUMIF('MASTER TT'!$I$1:$I$5905,$A$1:$A$721,'MASTER TT'!$P$1:$P$5905)</f>
        <v>0</v>
      </c>
      <c r="AE431" s="381">
        <f t="shared" si="2"/>
        <v>0</v>
      </c>
      <c r="AF431" s="382" t="e">
        <f t="shared" si="25"/>
        <v>#REF!</v>
      </c>
      <c r="AG431" s="383"/>
    </row>
    <row r="432" spans="1:33" ht="14.25" customHeight="1">
      <c r="A432" s="374" t="s">
        <v>3348</v>
      </c>
      <c r="B432" s="375">
        <f>VLOOKUP($A$2:$A$1749,'ENTER STAFF #S HERE'!$A$1:$B$5073,2,FALSE)</f>
        <v>64</v>
      </c>
      <c r="C432" s="374" t="s">
        <v>6586</v>
      </c>
      <c r="D432" s="374" t="s">
        <v>6591</v>
      </c>
      <c r="E432" s="387"/>
      <c r="F432" s="387"/>
      <c r="G432" s="374" t="s">
        <v>63</v>
      </c>
      <c r="H432" s="377">
        <f t="shared" si="0"/>
        <v>72</v>
      </c>
      <c r="I432" s="378" t="e">
        <f>SUMIFS('MASTER TT'!$J$2:$J$11126,'MASTER TT'!$I$2:$I$1126,A432:A18808,'MASTER TT'!$L$2:$L$11126,"&gt;0",'MASTER TT'!$AM$2:$AM$11126,"JAN-APRIL 2026")</f>
        <v>#VALUE!</v>
      </c>
      <c r="J432" s="378">
        <f>SUMIFS('MASTER TT'!$J$2:$J$11126,'MASTER TT'!$I$2:$I$11126,A432:A10472,'MASTER TT'!$L$2:$L$11126,"&gt;0",'MASTER TT'!$AM$2:$AM$11126,"MAY-AUG 2025")</f>
        <v>0</v>
      </c>
      <c r="K432" s="378">
        <f>SUMIFS('MASTER TT'!$J$2:$J$11126,'MASTER TT'!$I$2:$I$11126,A432:A10472,'MASTER TT'!$L$2:$L$11126,"&gt;0",'MASTER TT'!$AM$2:$AM$11126,"SEP-DEC 2025")</f>
        <v>0</v>
      </c>
      <c r="L432" s="378" t="e">
        <f t="shared" si="1"/>
        <v>#VALUE!</v>
      </c>
      <c r="M432" s="379">
        <f>SUMIFS('MASTER TT'!$J$2:$J$1126,'MASTER TT'!$I$2:$I$1126,A432:A10474,'MASTER TT'!$L$2:$L$1126,"&gt;0",'MASTER TT'!$AM$2:$AM$1126,"JAN-APRIL 2025",'MASTER TT'!$AC$2:$AC$1126,"SOT")</f>
        <v>0</v>
      </c>
      <c r="N432" s="379">
        <f>SUMIFS('MASTER TT'!$J$2:$J$1126,'MASTER TT'!$I$2:$I$1126,A432:A10474,'MASTER TT'!$L$2:$L$1126,"&gt;0",'MASTER TT'!$AM$2:$AM$1126,"JAN-APRIL 2025",'MASTER TT'!$AC$2:$AC$1126,"SOB")</f>
        <v>0</v>
      </c>
      <c r="O432" s="379">
        <f>SUMIFS('MASTER TT'!$J$2:$J$1126,'MASTER TT'!$I$2:$I$1126,A432:A10474,'MASTER TT'!$L$2:$L$1126,"&gt;0",'MASTER TT'!$AM$2:$AM$1126,"JAN-APRIL 2025",'MASTER TT'!$AC$2:$AC$1126,"SEASS")</f>
        <v>0</v>
      </c>
      <c r="P432" s="379">
        <f>SUMIFS('MASTER TT'!$J$2:$J$1126,'MASTER TT'!$I$2:$I$1126,A432:A10474,'MASTER TT'!$L$2:$L$1126,"&gt;0",'MASTER TT'!$AM$2:$AM$1126,"JAN-APRIL 2025",'MASTER TT'!$AC$2:$AC$1126,"PTTI")</f>
        <v>0</v>
      </c>
      <c r="Q432" s="381">
        <f>SUMIF('MASTER TT'!$I$1:$I$5897,$A$1:$A$721,'MASTER TT'!$O$1:$O$5897)</f>
        <v>0</v>
      </c>
      <c r="R432" s="381">
        <f>SUMIF('MASTER TT'!$I$1:$I$5897,$A$1:$A$721,'MASTER TT'!$N$1:$N$5897)</f>
        <v>0</v>
      </c>
      <c r="S432" s="381">
        <f>SUMIF('MASTER TT'!$I$1:$I$5897,$A$1:$A$721,'MASTER TT'!$Q$1:$Q$5897)</f>
        <v>0</v>
      </c>
      <c r="T432" s="381">
        <f>SUMIF('MASTER TT'!$I$1:$I$5897,$A$1:$A$721,'MASTER TT'!$S$1:$S$5897)</f>
        <v>0</v>
      </c>
      <c r="U432" s="381">
        <f>SUMIF('MASTER TT'!$I$1:$I$5897,$A$1:$A$721,'MASTER TT'!$R$1:$R$5897)</f>
        <v>0</v>
      </c>
      <c r="V432" s="381">
        <f>SUMIF('MASTER TT'!$I$1:$I$5897,$A$1:$A$721,'MASTER TT'!$T$1:$T$5897)</f>
        <v>0</v>
      </c>
      <c r="W432" s="381">
        <f>SUMIF('MASTER TT'!$I$1:$I$5897,$A$1:$A$721,'MASTER TT'!$U$1:$U$5897)</f>
        <v>0</v>
      </c>
      <c r="X432" s="381">
        <f>SUMIF('MASTER TT'!$I$1:$I$5897,$A$1:$A$721,'MASTER TT'!$W$1:$W$5897)</f>
        <v>0</v>
      </c>
      <c r="Y432" s="381">
        <f>SUMIF('MASTER TT'!$I$1:$I$5897,$A$1:$A$721,'MASTER TT'!$X$1:$X$5897)</f>
        <v>0</v>
      </c>
      <c r="Z432" s="381">
        <f>SUMIF('MASTER TT'!$I$1:$I$5897,$A$1:$A$721,'MASTER TT'!$Y$1:$Y$5897)</f>
        <v>0</v>
      </c>
      <c r="AA432" s="381">
        <f>SUMIF('MASTER TT'!$I$1:$I$5897,$A$1:$A$721,'MASTER TT'!$Z$1:$Z$5897)</f>
        <v>0</v>
      </c>
      <c r="AB432" s="381">
        <f>SUMIF('MASTER TT'!$I$1:$I$5905,$A$1:$A$721,'MASTER TT'!$V$1:$V$5905)</f>
        <v>0</v>
      </c>
      <c r="AC432" s="381">
        <f>SUMIF('MASTER TT'!$I$1:$I$5905,$A$1:$A$721,'MASTER TT'!$AB$1:$AB$5905)</f>
        <v>0</v>
      </c>
      <c r="AD432" s="381">
        <f>SUMIF('MASTER TT'!$I$1:$I$5905,$A$1:$A$721,'MASTER TT'!$P$1:$P$5905)</f>
        <v>0</v>
      </c>
      <c r="AE432" s="381">
        <f t="shared" si="2"/>
        <v>0</v>
      </c>
      <c r="AF432" s="382" t="e">
        <f t="shared" si="25"/>
        <v>#REF!</v>
      </c>
      <c r="AG432" s="383"/>
    </row>
    <row r="433" spans="1:33" ht="14.25" customHeight="1">
      <c r="A433" s="374" t="s">
        <v>3896</v>
      </c>
      <c r="B433" s="375" t="str">
        <f>VLOOKUP($A$2:$A$1749,'ENTER STAFF #S HERE'!$A$1:$B$5073,2,FALSE)</f>
        <v>C1768</v>
      </c>
      <c r="C433" s="374" t="s">
        <v>6586</v>
      </c>
      <c r="D433" s="374" t="s">
        <v>6587</v>
      </c>
      <c r="E433" s="374" t="s">
        <v>6594</v>
      </c>
      <c r="F433" s="374" t="s">
        <v>6643</v>
      </c>
      <c r="G433" s="374" t="s">
        <v>5663</v>
      </c>
      <c r="H433" s="377">
        <f t="shared" si="0"/>
        <v>48</v>
      </c>
      <c r="I433" s="378" t="e">
        <f>SUMIFS('MASTER TT'!$J$2:$J$11126,'MASTER TT'!$I$2:$I$1126,A433:A18809,'MASTER TT'!$L$2:$L$11126,"&gt;0",'MASTER TT'!$AM$2:$AM$11126,"JAN-APRIL 2026")</f>
        <v>#VALUE!</v>
      </c>
      <c r="J433" s="378">
        <f>SUMIFS('MASTER TT'!$J$2:$J$11126,'MASTER TT'!$I$2:$I$11126,A433:A10473,'MASTER TT'!$L$2:$L$11126,"&gt;0",'MASTER TT'!$AM$2:$AM$11126,"MAY-AUG 2025")</f>
        <v>0</v>
      </c>
      <c r="K433" s="378">
        <f>SUMIFS('MASTER TT'!$J$2:$J$11126,'MASTER TT'!$I$2:$I$11126,A433:A10473,'MASTER TT'!$L$2:$L$11126,"&gt;0",'MASTER TT'!$AM$2:$AM$11126,"SEP-DEC 2025")</f>
        <v>0</v>
      </c>
      <c r="L433" s="378" t="e">
        <f t="shared" si="1"/>
        <v>#VALUE!</v>
      </c>
      <c r="M433" s="379">
        <f>SUMIFS('MASTER TT'!$J$2:$J$1126,'MASTER TT'!$I$2:$I$1126,A433:A10475,'MASTER TT'!$L$2:$L$1126,"&gt;0",'MASTER TT'!$AM$2:$AM$1126,"JAN-APRIL 2025",'MASTER TT'!$AC$2:$AC$1126,"SOT")</f>
        <v>0</v>
      </c>
      <c r="N433" s="379">
        <f>SUMIFS('MASTER TT'!$J$2:$J$1126,'MASTER TT'!$I$2:$I$1126,A433:A10475,'MASTER TT'!$L$2:$L$1126,"&gt;0",'MASTER TT'!$AM$2:$AM$1126,"JAN-APRIL 2025",'MASTER TT'!$AC$2:$AC$1126,"SOB")</f>
        <v>0</v>
      </c>
      <c r="O433" s="379">
        <f>SUMIFS('MASTER TT'!$J$2:$J$1126,'MASTER TT'!$I$2:$I$1126,A433:A10475,'MASTER TT'!$L$2:$L$1126,"&gt;0",'MASTER TT'!$AM$2:$AM$1126,"JAN-APRIL 2025",'MASTER TT'!$AC$2:$AC$1126,"SEASS")</f>
        <v>0</v>
      </c>
      <c r="P433" s="379">
        <f>SUMIFS('MASTER TT'!$J$2:$J$1126,'MASTER TT'!$I$2:$I$1126,A433:A10475,'MASTER TT'!$L$2:$L$1126,"&gt;0",'MASTER TT'!$AM$2:$AM$1126,"JAN-APRIL 2025",'MASTER TT'!$AC$2:$AC$1126,"PTTI")</f>
        <v>0</v>
      </c>
      <c r="Q433" s="381">
        <f>SUMIF('MASTER TT'!$I$1:$I$5897,$A$1:$A$721,'MASTER TT'!$O$1:$O$5897)</f>
        <v>0</v>
      </c>
      <c r="R433" s="381">
        <f>SUMIF('MASTER TT'!$I$1:$I$5897,$A$1:$A$721,'MASTER TT'!$N$1:$N$5897)</f>
        <v>0</v>
      </c>
      <c r="S433" s="381">
        <f>SUMIF('MASTER TT'!$I$1:$I$5897,$A$1:$A$721,'MASTER TT'!$Q$1:$Q$5897)</f>
        <v>0</v>
      </c>
      <c r="T433" s="381">
        <f>SUMIF('MASTER TT'!$I$1:$I$5897,$A$1:$A$721,'MASTER TT'!$S$1:$S$5897)</f>
        <v>0</v>
      </c>
      <c r="U433" s="381">
        <f>SUMIF('MASTER TT'!$I$1:$I$5897,$A$1:$A$721,'MASTER TT'!$R$1:$R$5897)</f>
        <v>0</v>
      </c>
      <c r="V433" s="381">
        <f>SUMIF('MASTER TT'!$I$1:$I$5897,$A$1:$A$721,'MASTER TT'!$T$1:$T$5897)</f>
        <v>0</v>
      </c>
      <c r="W433" s="381">
        <f>SUMIF('MASTER TT'!$I$1:$I$5897,$A$1:$A$721,'MASTER TT'!$U$1:$U$5897)</f>
        <v>0</v>
      </c>
      <c r="X433" s="381">
        <f>SUMIF('MASTER TT'!$I$1:$I$5897,$A$1:$A$721,'MASTER TT'!$W$1:$W$5897)</f>
        <v>0</v>
      </c>
      <c r="Y433" s="381">
        <f>SUMIF('MASTER TT'!$I$1:$I$5897,$A$1:$A$721,'MASTER TT'!$X$1:$X$5897)</f>
        <v>0</v>
      </c>
      <c r="Z433" s="381">
        <f>SUMIF('MASTER TT'!$I$1:$I$5897,$A$1:$A$721,'MASTER TT'!$Y$1:$Y$5897)</f>
        <v>0</v>
      </c>
      <c r="AA433" s="381">
        <f>SUMIF('MASTER TT'!$I$1:$I$5897,$A$1:$A$721,'MASTER TT'!$Z$1:$Z$5897)</f>
        <v>0</v>
      </c>
      <c r="AB433" s="381">
        <f>SUMIF('MASTER TT'!$I$1:$I$5905,$A$1:$A$721,'MASTER TT'!$V$1:$V$5905)</f>
        <v>0</v>
      </c>
      <c r="AC433" s="381">
        <f>SUMIF('MASTER TT'!$I$1:$I$5905,$A$1:$A$721,'MASTER TT'!$AB$1:$AB$5905)</f>
        <v>0</v>
      </c>
      <c r="AD433" s="381">
        <f>SUMIF('MASTER TT'!$I$1:$I$5905,$A$1:$A$721,'MASTER TT'!$P$1:$P$5905)</f>
        <v>0</v>
      </c>
      <c r="AE433" s="381">
        <f t="shared" si="2"/>
        <v>0</v>
      </c>
      <c r="AF433" s="382" t="e">
        <f t="shared" si="25"/>
        <v>#REF!</v>
      </c>
      <c r="AG433" s="383"/>
    </row>
    <row r="434" spans="1:33" ht="14.25" customHeight="1">
      <c r="A434" s="374" t="s">
        <v>4109</v>
      </c>
      <c r="B434" s="375" t="str">
        <f>VLOOKUP($A$2:$A$1749,'ENTER STAFF #S HERE'!$A$1:$B$5073,2,FALSE)</f>
        <v>C1440</v>
      </c>
      <c r="C434" s="374" t="s">
        <v>6583</v>
      </c>
      <c r="D434" s="374" t="s">
        <v>460</v>
      </c>
      <c r="E434" s="388"/>
      <c r="F434" s="388"/>
      <c r="G434" s="374" t="s">
        <v>6629</v>
      </c>
      <c r="H434" s="377">
        <f t="shared" si="0"/>
        <v>106</v>
      </c>
      <c r="I434" s="378" t="e">
        <f>SUMIFS('MASTER TT'!$J$2:$J$11126,'MASTER TT'!$I$2:$I$1126,A434:A18810,'MASTER TT'!$L$2:$L$11126,"&gt;0",'MASTER TT'!$AM$2:$AM$11126,"JAN-APRIL 2026")</f>
        <v>#VALUE!</v>
      </c>
      <c r="J434" s="378">
        <f>SUMIFS('MASTER TT'!$J$2:$J$11126,'MASTER TT'!$I$2:$I$11126,A434:A10474,'MASTER TT'!$L$2:$L$11126,"&gt;0",'MASTER TT'!$AM$2:$AM$11126,"MAY-AUG 2025")</f>
        <v>0</v>
      </c>
      <c r="K434" s="378">
        <f>SUMIFS('MASTER TT'!$J$2:$J$11126,'MASTER TT'!$I$2:$I$11126,A434:A10474,'MASTER TT'!$L$2:$L$11126,"&gt;0",'MASTER TT'!$AM$2:$AM$11126,"SEP-DEC 2025")</f>
        <v>0</v>
      </c>
      <c r="L434" s="378" t="e">
        <f t="shared" si="1"/>
        <v>#VALUE!</v>
      </c>
      <c r="M434" s="379">
        <f>SUMIFS('MASTER TT'!$J$2:$J$1126,'MASTER TT'!$I$2:$I$1126,A434:A10476,'MASTER TT'!$L$2:$L$1126,"&gt;0",'MASTER TT'!$AM$2:$AM$1126,"JAN-APRIL 2025",'MASTER TT'!$AC$2:$AC$1126,"SOT")</f>
        <v>0</v>
      </c>
      <c r="N434" s="379">
        <f>SUMIFS('MASTER TT'!$J$2:$J$1126,'MASTER TT'!$I$2:$I$1126,A434:A10476,'MASTER TT'!$L$2:$L$1126,"&gt;0",'MASTER TT'!$AM$2:$AM$1126,"JAN-APRIL 2025",'MASTER TT'!$AC$2:$AC$1126,"SOB")</f>
        <v>0</v>
      </c>
      <c r="O434" s="379">
        <f>SUMIFS('MASTER TT'!$J$2:$J$1126,'MASTER TT'!$I$2:$I$1126,A434:A10476,'MASTER TT'!$L$2:$L$1126,"&gt;0",'MASTER TT'!$AM$2:$AM$1126,"JAN-APRIL 2025",'MASTER TT'!$AC$2:$AC$1126,"SEASS")</f>
        <v>0</v>
      </c>
      <c r="P434" s="379">
        <f>SUMIFS('MASTER TT'!$J$2:$J$1126,'MASTER TT'!$I$2:$I$1126,A434:A10476,'MASTER TT'!$L$2:$L$1126,"&gt;0",'MASTER TT'!$AM$2:$AM$1126,"JAN-APRIL 2025",'MASTER TT'!$AC$2:$AC$1126,"PTTI")</f>
        <v>0</v>
      </c>
      <c r="Q434" s="381">
        <f>SUMIF('MASTER TT'!$I$1:$I$5897,$A$1:$A$721,'MASTER TT'!$O$1:$O$5897)</f>
        <v>0</v>
      </c>
      <c r="R434" s="381">
        <f>SUMIF('MASTER TT'!$I$1:$I$5897,$A$1:$A$721,'MASTER TT'!$N$1:$N$5897)</f>
        <v>0</v>
      </c>
      <c r="S434" s="381">
        <f>SUMIF('MASTER TT'!$I$1:$I$5897,$A$1:$A$721,'MASTER TT'!$Q$1:$Q$5897)</f>
        <v>0</v>
      </c>
      <c r="T434" s="381">
        <f>SUMIF('MASTER TT'!$I$1:$I$5897,$A$1:$A$721,'MASTER TT'!$S$1:$S$5897)</f>
        <v>0</v>
      </c>
      <c r="U434" s="381">
        <f>SUMIF('MASTER TT'!$I$1:$I$5897,$A$1:$A$721,'MASTER TT'!$R$1:$R$5897)</f>
        <v>1</v>
      </c>
      <c r="V434" s="381">
        <f>SUMIF('MASTER TT'!$I$1:$I$5897,$A$1:$A$721,'MASTER TT'!$T$1:$T$5897)</f>
        <v>0</v>
      </c>
      <c r="W434" s="381">
        <f>SUMIF('MASTER TT'!$I$1:$I$5897,$A$1:$A$721,'MASTER TT'!$U$1:$U$5897)</f>
        <v>0</v>
      </c>
      <c r="X434" s="381">
        <f>SUMIF('MASTER TT'!$I$1:$I$5897,$A$1:$A$721,'MASTER TT'!$W$1:$W$5897)</f>
        <v>0</v>
      </c>
      <c r="Y434" s="381">
        <f>SUMIF('MASTER TT'!$I$1:$I$5897,$A$1:$A$721,'MASTER TT'!$X$1:$X$5897)</f>
        <v>0</v>
      </c>
      <c r="Z434" s="381">
        <f>SUMIF('MASTER TT'!$I$1:$I$5897,$A$1:$A$721,'MASTER TT'!$Y$1:$Y$5897)</f>
        <v>0</v>
      </c>
      <c r="AA434" s="381">
        <f>SUMIF('MASTER TT'!$I$1:$I$5897,$A$1:$A$721,'MASTER TT'!$Z$1:$Z$5897)</f>
        <v>0</v>
      </c>
      <c r="AB434" s="381">
        <f>SUMIF('MASTER TT'!$I$1:$I$5905,$A$1:$A$721,'MASTER TT'!$V$1:$V$5905)</f>
        <v>0</v>
      </c>
      <c r="AC434" s="381">
        <f>SUMIF('MASTER TT'!$I$1:$I$5905,$A$1:$A$721,'MASTER TT'!$AB$1:$AB$5905)</f>
        <v>0</v>
      </c>
      <c r="AD434" s="381">
        <f>SUMIF('MASTER TT'!$I$1:$I$5905,$A$1:$A$721,'MASTER TT'!$P$1:$P$5905)</f>
        <v>0</v>
      </c>
      <c r="AE434" s="381">
        <f t="shared" si="2"/>
        <v>1</v>
      </c>
      <c r="AF434" s="382" t="e">
        <f t="shared" si="25"/>
        <v>#REF!</v>
      </c>
      <c r="AG434" s="383"/>
    </row>
    <row r="435" spans="1:33" ht="14.25" customHeight="1">
      <c r="A435" s="374" t="s">
        <v>3515</v>
      </c>
      <c r="B435" s="375" t="str">
        <f>VLOOKUP($A$2:$A$1749,'ENTER STAFF #S HERE'!$A$1:$B$5073,2,FALSE)</f>
        <v>C1661</v>
      </c>
      <c r="C435" s="384" t="s">
        <v>6586</v>
      </c>
      <c r="D435" s="384" t="s">
        <v>6591</v>
      </c>
      <c r="E435" s="388"/>
      <c r="F435" s="388"/>
      <c r="G435" s="384" t="s">
        <v>5663</v>
      </c>
      <c r="H435" s="377">
        <f t="shared" si="0"/>
        <v>48</v>
      </c>
      <c r="I435" s="378" t="e">
        <f>SUMIFS('MASTER TT'!$J$2:$J$11126,'MASTER TT'!$I$2:$I$1126,A435:A18811,'MASTER TT'!$L$2:$L$11126,"&gt;0",'MASTER TT'!$AM$2:$AM$11126,"JAN-APRIL 2026")</f>
        <v>#VALUE!</v>
      </c>
      <c r="J435" s="378">
        <f>SUMIFS('MASTER TT'!$J$2:$J$11126,'MASTER TT'!$I$2:$I$11126,A435:A10475,'MASTER TT'!$L$2:$L$11126,"&gt;0",'MASTER TT'!$AM$2:$AM$11126,"MAY-AUG 2025")</f>
        <v>0</v>
      </c>
      <c r="K435" s="378">
        <f>SUMIFS('MASTER TT'!$J$2:$J$11126,'MASTER TT'!$I$2:$I$11126,A435:A10475,'MASTER TT'!$L$2:$L$11126,"&gt;0",'MASTER TT'!$AM$2:$AM$11126,"SEP-DEC 2025")</f>
        <v>0</v>
      </c>
      <c r="L435" s="378" t="e">
        <f t="shared" si="1"/>
        <v>#VALUE!</v>
      </c>
      <c r="M435" s="379">
        <f>SUMIFS('MASTER TT'!$J$2:$J$1126,'MASTER TT'!$I$2:$I$1126,A435:A10477,'MASTER TT'!$L$2:$L$1126,"&gt;0",'MASTER TT'!$AM$2:$AM$1126,"JAN-APRIL 2025",'MASTER TT'!$AC$2:$AC$1126,"SOT")</f>
        <v>0</v>
      </c>
      <c r="N435" s="379">
        <f>SUMIFS('MASTER TT'!$J$2:$J$1126,'MASTER TT'!$I$2:$I$1126,A435:A10477,'MASTER TT'!$L$2:$L$1126,"&gt;0",'MASTER TT'!$AM$2:$AM$1126,"JAN-APRIL 2025",'MASTER TT'!$AC$2:$AC$1126,"SOB")</f>
        <v>0</v>
      </c>
      <c r="O435" s="379">
        <f>SUMIFS('MASTER TT'!$J$2:$J$1126,'MASTER TT'!$I$2:$I$1126,A435:A10477,'MASTER TT'!$L$2:$L$1126,"&gt;0",'MASTER TT'!$AM$2:$AM$1126,"JAN-APRIL 2025",'MASTER TT'!$AC$2:$AC$1126,"SEASS")</f>
        <v>0</v>
      </c>
      <c r="P435" s="379">
        <f>SUMIFS('MASTER TT'!$J$2:$J$1126,'MASTER TT'!$I$2:$I$1126,A435:A10477,'MASTER TT'!$L$2:$L$1126,"&gt;0",'MASTER TT'!$AM$2:$AM$1126,"JAN-APRIL 2025",'MASTER TT'!$AC$2:$AC$1126,"PTTI")</f>
        <v>0</v>
      </c>
      <c r="Q435" s="381">
        <f>SUMIF('MASTER TT'!$I$1:$I$5897,$A$1:$A$642,'MASTER TT'!$O$1:$O$5897)</f>
        <v>0</v>
      </c>
      <c r="R435" s="381">
        <f>SUMIF('MASTER TT'!$I$1:$I$5897,$A$1:$A$642,'MASTER TT'!$N$1:$N$5897)</f>
        <v>0</v>
      </c>
      <c r="S435" s="381">
        <f>SUMIF('MASTER TT'!$I$1:$I$5897,$A$1:$A$721,'MASTER TT'!$Q$1:$Q$5897)</f>
        <v>0</v>
      </c>
      <c r="T435" s="381">
        <f>SUMIF('MASTER TT'!$I$1:$I$5897,$A$1:$A$642,'MASTER TT'!$S$1:$S$5897)</f>
        <v>0</v>
      </c>
      <c r="U435" s="381">
        <f>SUMIF('MASTER TT'!$I$1:$I$5897,$A$1:$A$642,'MASTER TT'!$R$1:$R$5897)</f>
        <v>0</v>
      </c>
      <c r="V435" s="381">
        <f>SUMIF('MASTER TT'!$I$1:$I$5897,$A$1:$A$642,'MASTER TT'!$T$1:$T$5897)</f>
        <v>0</v>
      </c>
      <c r="W435" s="381">
        <f>SUMIF('MASTER TT'!$I$1:$I$5897,$A$1:$A$642,'MASTER TT'!$U$1:$U$5897)</f>
        <v>0</v>
      </c>
      <c r="X435" s="381">
        <f>SUMIF('MASTER TT'!$I$1:$I$5897,$A$1:$A$642,'MASTER TT'!$W$1:$W$5897)</f>
        <v>0</v>
      </c>
      <c r="Y435" s="381">
        <f>SUMIF('MASTER TT'!$I$1:$I$5897,$A$1:$A$642,'MASTER TT'!$X$1:$X$5897)</f>
        <v>0</v>
      </c>
      <c r="Z435" s="381">
        <f>SUMIF('MASTER TT'!$I$1:$I$5897,$A$1:$A$642,'MASTER TT'!$Y$1:$Y$5897)</f>
        <v>0</v>
      </c>
      <c r="AA435" s="381">
        <f>SUMIF('MASTER TT'!$I$1:$I$5897,$A$1:$A$642,'MASTER TT'!$Z$1:$Z$5897)</f>
        <v>0</v>
      </c>
      <c r="AB435" s="381">
        <f>SUMIF('MASTER TT'!$I$1:$I$5905,$A$1:$A$642,'MASTER TT'!$V$1:$V$5905)</f>
        <v>0</v>
      </c>
      <c r="AC435" s="381">
        <f>SUMIF('MASTER TT'!$I$1:$I$5905,$A$1:$A$642,'MASTER TT'!$AB$1:$AB$5905)</f>
        <v>0</v>
      </c>
      <c r="AD435" s="381">
        <f>SUMIF('MASTER TT'!$I$1:$I$5905,$A$1:$A$642,'MASTER TT'!$P$1:$P$5905)</f>
        <v>0</v>
      </c>
      <c r="AE435" s="381">
        <f t="shared" si="2"/>
        <v>0</v>
      </c>
      <c r="AF435" s="382" t="e">
        <f t="shared" si="25"/>
        <v>#REF!</v>
      </c>
      <c r="AG435" s="383"/>
    </row>
    <row r="436" spans="1:33" ht="14.25" customHeight="1">
      <c r="A436" s="374" t="s">
        <v>4124</v>
      </c>
      <c r="B436" s="375">
        <f>VLOOKUP($A$2:$A$1749,'ENTER STAFF #S HERE'!$A$1:$B$5073,2,FALSE)</f>
        <v>96</v>
      </c>
      <c r="C436" s="374" t="s">
        <v>6586</v>
      </c>
      <c r="D436" s="384" t="s">
        <v>479</v>
      </c>
      <c r="E436" s="387"/>
      <c r="F436" s="387"/>
      <c r="G436" s="374" t="s">
        <v>63</v>
      </c>
      <c r="H436" s="377">
        <f t="shared" si="0"/>
        <v>72</v>
      </c>
      <c r="I436" s="378" t="e">
        <f>SUMIFS('MASTER TT'!$J$2:$J$11126,'MASTER TT'!$I$2:$I$1126,A436:A18812,'MASTER TT'!$L$2:$L$11126,"&gt;0",'MASTER TT'!$AM$2:$AM$11126,"JAN-APRIL 2026")</f>
        <v>#VALUE!</v>
      </c>
      <c r="J436" s="378">
        <f>SUMIFS('MASTER TT'!$J$2:$J$11126,'MASTER TT'!$I$2:$I$11126,A436:A10476,'MASTER TT'!$L$2:$L$11126,"&gt;0",'MASTER TT'!$AM$2:$AM$11126,"MAY-AUG 2025")</f>
        <v>0</v>
      </c>
      <c r="K436" s="378">
        <f>SUMIFS('MASTER TT'!$J$2:$J$11126,'MASTER TT'!$I$2:$I$11126,A436:A10476,'MASTER TT'!$L$2:$L$11126,"&gt;0",'MASTER TT'!$AM$2:$AM$11126,"SEP-DEC 2025")</f>
        <v>0</v>
      </c>
      <c r="L436" s="378" t="e">
        <f t="shared" si="1"/>
        <v>#VALUE!</v>
      </c>
      <c r="M436" s="379">
        <f>SUMIFS('MASTER TT'!$J$2:$J$1126,'MASTER TT'!$I$2:$I$1126,A436:A10478,'MASTER TT'!$L$2:$L$1126,"&gt;0",'MASTER TT'!$AM$2:$AM$1126,"JAN-APRIL 2025",'MASTER TT'!$AC$2:$AC$1126,"SOT")</f>
        <v>0</v>
      </c>
      <c r="N436" s="379">
        <f>SUMIFS('MASTER TT'!$J$2:$J$1126,'MASTER TT'!$I$2:$I$1126,A436:A10478,'MASTER TT'!$L$2:$L$1126,"&gt;0",'MASTER TT'!$AM$2:$AM$1126,"JAN-APRIL 2025",'MASTER TT'!$AC$2:$AC$1126,"SOB")</f>
        <v>0</v>
      </c>
      <c r="O436" s="379">
        <f>SUMIFS('MASTER TT'!$J$2:$J$1126,'MASTER TT'!$I$2:$I$1126,A436:A10478,'MASTER TT'!$L$2:$L$1126,"&gt;0",'MASTER TT'!$AM$2:$AM$1126,"JAN-APRIL 2025",'MASTER TT'!$AC$2:$AC$1126,"SEASS")</f>
        <v>0</v>
      </c>
      <c r="P436" s="379">
        <f>SUMIFS('MASTER TT'!$J$2:$J$1126,'MASTER TT'!$I$2:$I$1126,A436:A10478,'MASTER TT'!$L$2:$L$1126,"&gt;0",'MASTER TT'!$AM$2:$AM$1126,"JAN-APRIL 2025",'MASTER TT'!$AC$2:$AC$1126,"PTTI")</f>
        <v>0</v>
      </c>
      <c r="Q436" s="381">
        <f>SUMIF('MASTER TT'!$I$1:$I$5897,$A$1:$A$721,'MASTER TT'!$O$1:$O$5897)</f>
        <v>0</v>
      </c>
      <c r="R436" s="381">
        <f>SUMIF('MASTER TT'!$I$1:$I$5897,$A$1:$A$721,'MASTER TT'!$N$1:$N$5897)</f>
        <v>0</v>
      </c>
      <c r="S436" s="381">
        <f>SUMIF('MASTER TT'!$I$1:$I$5897,$A$1:$A$721,'MASTER TT'!$Q$1:$Q$5897)</f>
        <v>0</v>
      </c>
      <c r="T436" s="381">
        <f>SUMIF('MASTER TT'!$I$1:$I$5897,$A$1:$A$721,'MASTER TT'!$S$1:$S$5897)</f>
        <v>0</v>
      </c>
      <c r="U436" s="381">
        <f>SUMIF('MASTER TT'!$I$1:$I$5897,$A$1:$A$721,'MASTER TT'!$R$1:$R$5897)</f>
        <v>0</v>
      </c>
      <c r="V436" s="381">
        <f>SUMIF('MASTER TT'!$I$1:$I$5897,$A$1:$A$721,'MASTER TT'!$T$1:$T$5897)</f>
        <v>0</v>
      </c>
      <c r="W436" s="381">
        <f>SUMIF('MASTER TT'!$I$1:$I$5897,$A$1:$A$721,'MASTER TT'!$U$1:$U$5897)</f>
        <v>0</v>
      </c>
      <c r="X436" s="381">
        <f>SUMIF('MASTER TT'!$I$1:$I$5897,$A$1:$A$721,'MASTER TT'!$W$1:$W$5897)</f>
        <v>0</v>
      </c>
      <c r="Y436" s="381">
        <f>SUMIF('MASTER TT'!$I$1:$I$5897,$A$1:$A$721,'MASTER TT'!$X$1:$X$5897)</f>
        <v>0</v>
      </c>
      <c r="Z436" s="381">
        <f>SUMIF('MASTER TT'!$I$1:$I$5897,$A$1:$A$721,'MASTER TT'!$Y$1:$Y$5897)</f>
        <v>0</v>
      </c>
      <c r="AA436" s="381">
        <f>SUMIF('MASTER TT'!$I$1:$I$5897,$A$1:$A$721,'MASTER TT'!$Z$1:$Z$5897)</f>
        <v>0</v>
      </c>
      <c r="AB436" s="381">
        <f>SUMIF('MASTER TT'!$I$1:$I$5905,$A$1:$A$721,'MASTER TT'!$V$1:$V$5905)</f>
        <v>0</v>
      </c>
      <c r="AC436" s="381">
        <f>SUMIF('MASTER TT'!$I$1:$I$5905,$A$1:$A$721,'MASTER TT'!$AB$1:$AB$5905)</f>
        <v>0</v>
      </c>
      <c r="AD436" s="381">
        <f>SUMIF('MASTER TT'!$I$1:$I$5905,$A$1:$A$721,'MASTER TT'!$P$1:$P$5905)</f>
        <v>0</v>
      </c>
      <c r="AE436" s="381">
        <f t="shared" si="2"/>
        <v>0</v>
      </c>
      <c r="AF436" s="382" t="e">
        <f t="shared" si="25"/>
        <v>#REF!</v>
      </c>
      <c r="AG436" s="383"/>
    </row>
    <row r="437" spans="1:33" ht="14.25" customHeight="1">
      <c r="A437" s="374" t="s">
        <v>3898</v>
      </c>
      <c r="B437" s="375" t="str">
        <f>VLOOKUP($A$2:$A$1749,'ENTER STAFF #S HERE'!$A$1:$B$5073,2,FALSE)</f>
        <v>C1742</v>
      </c>
      <c r="C437" s="374" t="s">
        <v>6586</v>
      </c>
      <c r="D437" s="374" t="s">
        <v>6587</v>
      </c>
      <c r="E437" s="387"/>
      <c r="F437" s="387"/>
      <c r="G437" s="374" t="s">
        <v>5663</v>
      </c>
      <c r="H437" s="377">
        <f t="shared" si="0"/>
        <v>48</v>
      </c>
      <c r="I437" s="378" t="e">
        <f>SUMIFS('MASTER TT'!$J$2:$J$11126,'MASTER TT'!$I$2:$I$1126,A437:A18813,'MASTER TT'!$L$2:$L$11126,"&gt;0",'MASTER TT'!$AM$2:$AM$11126,"JAN-APRIL 2026")</f>
        <v>#VALUE!</v>
      </c>
      <c r="J437" s="378">
        <f>SUMIFS('MASTER TT'!$J$2:$J$11126,'MASTER TT'!$I$2:$I$11126,A437:A10477,'MASTER TT'!$L$2:$L$11126,"&gt;0",'MASTER TT'!$AM$2:$AM$11126,"MAY-AUG 2025")</f>
        <v>0</v>
      </c>
      <c r="K437" s="378">
        <f>SUMIFS('MASTER TT'!$J$2:$J$11126,'MASTER TT'!$I$2:$I$11126,A437:A10477,'MASTER TT'!$L$2:$L$11126,"&gt;0",'MASTER TT'!$AM$2:$AM$11126,"SEP-DEC 2025")</f>
        <v>0</v>
      </c>
      <c r="L437" s="378" t="e">
        <f t="shared" si="1"/>
        <v>#VALUE!</v>
      </c>
      <c r="M437" s="379">
        <f>SUMIFS('MASTER TT'!$J$2:$J$1126,'MASTER TT'!$I$2:$I$1126,A437:A10479,'MASTER TT'!$L$2:$L$1126,"&gt;0",'MASTER TT'!$AM$2:$AM$1126,"JAN-APRIL 2025",'MASTER TT'!$AC$2:$AC$1126,"SOT")</f>
        <v>0</v>
      </c>
      <c r="N437" s="379">
        <f>SUMIFS('MASTER TT'!$J$2:$J$1126,'MASTER TT'!$I$2:$I$1126,A437:A10479,'MASTER TT'!$L$2:$L$1126,"&gt;0",'MASTER TT'!$AM$2:$AM$1126,"JAN-APRIL 2025",'MASTER TT'!$AC$2:$AC$1126,"SOB")</f>
        <v>0</v>
      </c>
      <c r="O437" s="379">
        <f>SUMIFS('MASTER TT'!$J$2:$J$1126,'MASTER TT'!$I$2:$I$1126,A437:A10479,'MASTER TT'!$L$2:$L$1126,"&gt;0",'MASTER TT'!$AM$2:$AM$1126,"JAN-APRIL 2025",'MASTER TT'!$AC$2:$AC$1126,"SEASS")</f>
        <v>0</v>
      </c>
      <c r="P437" s="379">
        <f>SUMIFS('MASTER TT'!$J$2:$J$1126,'MASTER TT'!$I$2:$I$1126,A437:A10479,'MASTER TT'!$L$2:$L$1126,"&gt;0",'MASTER TT'!$AM$2:$AM$1126,"JAN-APRIL 2025",'MASTER TT'!$AC$2:$AC$1126,"PTTI")</f>
        <v>0</v>
      </c>
      <c r="Q437" s="381">
        <f>SUMIF('MASTER TT'!$I$1:$I$5897,$A$1:$A$721,'MASTER TT'!$O$1:$O$5897)</f>
        <v>0</v>
      </c>
      <c r="R437" s="381">
        <f>SUMIF('MASTER TT'!$I$1:$I$5897,$A$1:$A$721,'MASTER TT'!$N$1:$N$5897)</f>
        <v>0</v>
      </c>
      <c r="S437" s="381">
        <f>SUMIF('MASTER TT'!$I$1:$I$5897,$A$1:$A$721,'MASTER TT'!$Q$1:$Q$5897)</f>
        <v>0</v>
      </c>
      <c r="T437" s="381">
        <f>SUMIF('MASTER TT'!$I$1:$I$5897,$A$1:$A$721,'MASTER TT'!$S$1:$S$5897)</f>
        <v>0</v>
      </c>
      <c r="U437" s="381">
        <f>SUMIF('MASTER TT'!$I$1:$I$5897,$A$1:$A$721,'MASTER TT'!$R$1:$R$5897)</f>
        <v>0</v>
      </c>
      <c r="V437" s="381">
        <f>SUMIF('MASTER TT'!$I$1:$I$5897,$A$1:$A$721,'MASTER TT'!$T$1:$T$5897)</f>
        <v>0</v>
      </c>
      <c r="W437" s="381">
        <f>SUMIF('MASTER TT'!$I$1:$I$5897,$A$1:$A$721,'MASTER TT'!$U$1:$U$5897)</f>
        <v>0</v>
      </c>
      <c r="X437" s="381">
        <f>SUMIF('MASTER TT'!$I$1:$I$5897,$A$1:$A$721,'MASTER TT'!$W$1:$W$5897)</f>
        <v>0</v>
      </c>
      <c r="Y437" s="381">
        <f>SUMIF('MASTER TT'!$I$1:$I$5897,$A$1:$A$721,'MASTER TT'!$X$1:$X$5897)</f>
        <v>0</v>
      </c>
      <c r="Z437" s="381">
        <f>SUMIF('MASTER TT'!$I$1:$I$5897,$A$1:$A$721,'MASTER TT'!$Y$1:$Y$5897)</f>
        <v>0</v>
      </c>
      <c r="AA437" s="381">
        <f>SUMIF('MASTER TT'!$I$1:$I$5897,$A$1:$A$721,'MASTER TT'!$Z$1:$Z$5897)</f>
        <v>0</v>
      </c>
      <c r="AB437" s="381">
        <f>SUMIF('MASTER TT'!$I$1:$I$5905,$A$1:$A$721,'MASTER TT'!$V$1:$V$5905)</f>
        <v>0</v>
      </c>
      <c r="AC437" s="381">
        <f>SUMIF('MASTER TT'!$I$1:$I$5905,$A$1:$A$721,'MASTER TT'!$AB$1:$AB$5905)</f>
        <v>0</v>
      </c>
      <c r="AD437" s="381">
        <f>SUMIF('MASTER TT'!$I$1:$I$5905,$A$1:$A$721,'MASTER TT'!$P$1:$P$5905)</f>
        <v>0</v>
      </c>
      <c r="AE437" s="381">
        <f t="shared" si="2"/>
        <v>0</v>
      </c>
      <c r="AF437" s="382" t="e">
        <f t="shared" si="25"/>
        <v>#REF!</v>
      </c>
      <c r="AG437" s="383"/>
    </row>
    <row r="438" spans="1:33" ht="14.25" customHeight="1">
      <c r="A438" s="374" t="s">
        <v>4456</v>
      </c>
      <c r="B438" s="375">
        <f>VLOOKUP($A$2:$A$1749,'ENTER STAFF #S HERE'!$A$1:$B$5073,2,FALSE)</f>
        <v>0</v>
      </c>
      <c r="C438" s="384" t="s">
        <v>6583</v>
      </c>
      <c r="D438" s="384" t="s">
        <v>6587</v>
      </c>
      <c r="E438" s="387"/>
      <c r="F438" s="387"/>
      <c r="G438" s="374" t="s">
        <v>5663</v>
      </c>
      <c r="H438" s="377">
        <f t="shared" si="0"/>
        <v>48</v>
      </c>
      <c r="I438" s="378" t="e">
        <f>SUMIFS('MASTER TT'!$J$2:$J$11126,'MASTER TT'!$I$2:$I$1126,A438:A18814,'MASTER TT'!$L$2:$L$11126,"&gt;0",'MASTER TT'!$AM$2:$AM$11126,"JAN-APRIL 2026")</f>
        <v>#VALUE!</v>
      </c>
      <c r="J438" s="378">
        <f>SUMIFS('MASTER TT'!$J$2:$J$11126,'MASTER TT'!$I$2:$I$11126,A438:A10478,'MASTER TT'!$L$2:$L$11126,"&gt;0",'MASTER TT'!$AM$2:$AM$11126,"MAY-AUG 2025")</f>
        <v>0</v>
      </c>
      <c r="K438" s="378">
        <f>SUMIFS('MASTER TT'!$J$2:$J$11126,'MASTER TT'!$I$2:$I$11126,A438:A10478,'MASTER TT'!$L$2:$L$11126,"&gt;0",'MASTER TT'!$AM$2:$AM$11126,"SEP-DEC 2025")</f>
        <v>0</v>
      </c>
      <c r="L438" s="378" t="e">
        <f t="shared" si="1"/>
        <v>#VALUE!</v>
      </c>
      <c r="M438" s="379">
        <f>SUMIFS('MASTER TT'!$J$2:$J$1126,'MASTER TT'!$I$2:$I$1126,A438:A10480,'MASTER TT'!$L$2:$L$1126,"&gt;0",'MASTER TT'!$AM$2:$AM$1126,"JAN-APRIL 2025",'MASTER TT'!$AC$2:$AC$1126,"SOT")</f>
        <v>0</v>
      </c>
      <c r="N438" s="379">
        <f>SUMIFS('MASTER TT'!$J$2:$J$1126,'MASTER TT'!$I$2:$I$1126,A438:A10480,'MASTER TT'!$L$2:$L$1126,"&gt;0",'MASTER TT'!$AM$2:$AM$1126,"JAN-APRIL 2025",'MASTER TT'!$AC$2:$AC$1126,"SOB")</f>
        <v>0</v>
      </c>
      <c r="O438" s="379">
        <f>SUMIFS('MASTER TT'!$J$2:$J$1126,'MASTER TT'!$I$2:$I$1126,A438:A10480,'MASTER TT'!$L$2:$L$1126,"&gt;0",'MASTER TT'!$AM$2:$AM$1126,"JAN-APRIL 2025",'MASTER TT'!$AC$2:$AC$1126,"SEASS")</f>
        <v>0</v>
      </c>
      <c r="P438" s="379">
        <f>SUMIFS('MASTER TT'!$J$2:$J$1126,'MASTER TT'!$I$2:$I$1126,A438:A10480,'MASTER TT'!$L$2:$L$1126,"&gt;0",'MASTER TT'!$AM$2:$AM$1126,"JAN-APRIL 2025",'MASTER TT'!$AC$2:$AC$1126,"PTTI")</f>
        <v>0</v>
      </c>
      <c r="Q438" s="381">
        <f>SUMIF('MASTER TT'!$I$1:$I$5897,$A$1:$A$721,'MASTER TT'!$O$1:$O$5897)</f>
        <v>0</v>
      </c>
      <c r="R438" s="381">
        <f>SUMIF('MASTER TT'!$I$1:$I$5897,$A$1:$A$721,'MASTER TT'!$N$1:$N$5897)</f>
        <v>0</v>
      </c>
      <c r="S438" s="381">
        <f>SUMIF('MASTER TT'!$I$1:$I$5897,$A$1:$A$721,'MASTER TT'!$Q$1:$Q$5897)</f>
        <v>0</v>
      </c>
      <c r="T438" s="381">
        <f>SUMIF('MASTER TT'!$I$1:$I$5897,$A$1:$A$721,'MASTER TT'!$S$1:$S$5897)</f>
        <v>0</v>
      </c>
      <c r="U438" s="381">
        <f>SUMIF('MASTER TT'!$I$1:$I$5897,$A$1:$A$721,'MASTER TT'!$R$1:$R$5897)</f>
        <v>0</v>
      </c>
      <c r="V438" s="381">
        <f>SUMIF('MASTER TT'!$I$1:$I$5897,$A$1:$A$721,'MASTER TT'!$T$1:$T$5897)</f>
        <v>0</v>
      </c>
      <c r="W438" s="381">
        <f>SUMIF('MASTER TT'!$I$1:$I$5897,$A$1:$A$721,'MASTER TT'!$U$1:$U$5897)</f>
        <v>0</v>
      </c>
      <c r="X438" s="381">
        <f>SUMIF('MASTER TT'!$I$1:$I$5897,$A$1:$A$721,'MASTER TT'!$W$1:$W$5897)</f>
        <v>0</v>
      </c>
      <c r="Y438" s="381">
        <f>SUMIF('MASTER TT'!$I$1:$I$5897,$A$1:$A$721,'MASTER TT'!$X$1:$X$5897)</f>
        <v>0</v>
      </c>
      <c r="Z438" s="381">
        <f>SUMIF('MASTER TT'!$I$1:$I$5897,$A$1:$A$721,'MASTER TT'!$Y$1:$Y$5897)</f>
        <v>0</v>
      </c>
      <c r="AA438" s="381">
        <f>SUMIF('MASTER TT'!$I$1:$I$5897,$A$1:$A$721,'MASTER TT'!$Z$1:$Z$5897)</f>
        <v>0</v>
      </c>
      <c r="AB438" s="381">
        <f>SUMIF('MASTER TT'!$I$1:$I$5905,$A$1:$A$721,'MASTER TT'!$V$1:$V$5905)</f>
        <v>0</v>
      </c>
      <c r="AC438" s="381">
        <f>SUMIF('MASTER TT'!$I$1:$I$5905,$A$1:$A$721,'MASTER TT'!$AB$1:$AB$5905)</f>
        <v>0</v>
      </c>
      <c r="AD438" s="381">
        <f>SUMIF('MASTER TT'!$I$1:$I$5905,$A$1:$A$721,'MASTER TT'!$P$1:$P$5905)</f>
        <v>0</v>
      </c>
      <c r="AE438" s="381">
        <f t="shared" si="2"/>
        <v>0</v>
      </c>
      <c r="AF438" s="382" t="e">
        <f t="shared" si="25"/>
        <v>#REF!</v>
      </c>
      <c r="AG438" s="383"/>
    </row>
    <row r="439" spans="1:33" ht="14.25" customHeight="1">
      <c r="A439" s="374" t="s">
        <v>4272</v>
      </c>
      <c r="B439" s="375" t="str">
        <f>VLOOKUP($A$2:$A$1749,'ENTER STAFF #S HERE'!$A$1:$B$5073,2,FALSE)</f>
        <v>C1598</v>
      </c>
      <c r="C439" s="374" t="s">
        <v>6586</v>
      </c>
      <c r="D439" s="374" t="s">
        <v>6595</v>
      </c>
      <c r="E439" s="384" t="s">
        <v>6031</v>
      </c>
      <c r="F439" s="388"/>
      <c r="G439" s="374" t="s">
        <v>5663</v>
      </c>
      <c r="H439" s="377">
        <f t="shared" si="0"/>
        <v>48</v>
      </c>
      <c r="I439" s="378" t="e">
        <f>SUMIFS('MASTER TT'!$J$2:$J$11126,'MASTER TT'!$I$2:$I$1126,A439:A18815,'MASTER TT'!$L$2:$L$11126,"&gt;0",'MASTER TT'!$AM$2:$AM$11126,"JAN-APRIL 2026")</f>
        <v>#VALUE!</v>
      </c>
      <c r="J439" s="378">
        <f>SUMIFS('MASTER TT'!$J$2:$J$11126,'MASTER TT'!$I$2:$I$11126,A439:A10479,'MASTER TT'!$L$2:$L$11126,"&gt;0",'MASTER TT'!$AM$2:$AM$11126,"MAY-AUG 2025")</f>
        <v>0</v>
      </c>
      <c r="K439" s="378">
        <f>SUMIFS('MASTER TT'!$J$2:$J$11126,'MASTER TT'!$I$2:$I$11126,A439:A10479,'MASTER TT'!$L$2:$L$11126,"&gt;0",'MASTER TT'!$AM$2:$AM$11126,"SEP-DEC 2025")</f>
        <v>0</v>
      </c>
      <c r="L439" s="378" t="e">
        <f t="shared" si="1"/>
        <v>#VALUE!</v>
      </c>
      <c r="M439" s="379">
        <f>SUMIFS('MASTER TT'!$J$2:$J$1126,'MASTER TT'!$I$2:$I$1126,A439:A10481,'MASTER TT'!$L$2:$L$1126,"&gt;0",'MASTER TT'!$AM$2:$AM$1126,"JAN-APRIL 2025",'MASTER TT'!$AC$2:$AC$1126,"SOT")</f>
        <v>0</v>
      </c>
      <c r="N439" s="379">
        <f>SUMIFS('MASTER TT'!$J$2:$J$1126,'MASTER TT'!$I$2:$I$1126,A439:A10481,'MASTER TT'!$L$2:$L$1126,"&gt;0",'MASTER TT'!$AM$2:$AM$1126,"JAN-APRIL 2025",'MASTER TT'!$AC$2:$AC$1126,"SOB")</f>
        <v>0</v>
      </c>
      <c r="O439" s="379">
        <f>SUMIFS('MASTER TT'!$J$2:$J$1126,'MASTER TT'!$I$2:$I$1126,A439:A10481,'MASTER TT'!$L$2:$L$1126,"&gt;0",'MASTER TT'!$AM$2:$AM$1126,"JAN-APRIL 2025",'MASTER TT'!$AC$2:$AC$1126,"SEASS")</f>
        <v>0</v>
      </c>
      <c r="P439" s="379">
        <f>SUMIFS('MASTER TT'!$J$2:$J$1126,'MASTER TT'!$I$2:$I$1126,A439:A10481,'MASTER TT'!$L$2:$L$1126,"&gt;0",'MASTER TT'!$AM$2:$AM$1126,"JAN-APRIL 2025",'MASTER TT'!$AC$2:$AC$1126,"PTTI")</f>
        <v>0</v>
      </c>
      <c r="Q439" s="381">
        <f>SUMIF('MASTER TT'!$I$1:$I$5897,$A$1:$A$721,'MASTER TT'!$O$1:$O$5897)</f>
        <v>0</v>
      </c>
      <c r="R439" s="381">
        <f>SUMIF('MASTER TT'!$I$1:$I$5897,$A$1:$A$721,'MASTER TT'!$N$1:$N$5897)</f>
        <v>0</v>
      </c>
      <c r="S439" s="381">
        <f>SUMIF('MASTER TT'!$I$1:$I$5897,$A$1:$A$721,'MASTER TT'!$Q$1:$Q$5897)</f>
        <v>0</v>
      </c>
      <c r="T439" s="381">
        <f>SUMIF('MASTER TT'!$I$1:$I$5897,$A$1:$A$721,'MASTER TT'!$S$1:$S$5897)</f>
        <v>0</v>
      </c>
      <c r="U439" s="381">
        <f>SUMIF('MASTER TT'!$I$1:$I$5897,$A$1:$A$721,'MASTER TT'!$R$1:$R$5897)</f>
        <v>0</v>
      </c>
      <c r="V439" s="381">
        <f>SUMIF('MASTER TT'!$I$1:$I$5897,$A$1:$A$721,'MASTER TT'!$T$1:$T$5897)</f>
        <v>0</v>
      </c>
      <c r="W439" s="381">
        <f>SUMIF('MASTER TT'!$I$1:$I$5897,$A$1:$A$721,'MASTER TT'!$U$1:$U$5897)</f>
        <v>0</v>
      </c>
      <c r="X439" s="381">
        <f>SUMIF('MASTER TT'!$I$1:$I$5897,$A$1:$A$721,'MASTER TT'!$W$1:$W$5897)</f>
        <v>0</v>
      </c>
      <c r="Y439" s="381">
        <f>SUMIF('MASTER TT'!$I$1:$I$5897,$A$1:$A$721,'MASTER TT'!$X$1:$X$5897)</f>
        <v>0</v>
      </c>
      <c r="Z439" s="381">
        <f>SUMIF('MASTER TT'!$I$1:$I$5897,$A$1:$A$721,'MASTER TT'!$Y$1:$Y$5897)</f>
        <v>0</v>
      </c>
      <c r="AA439" s="381">
        <f>SUMIF('MASTER TT'!$I$1:$I$5897,$A$1:$A$721,'MASTER TT'!$Z$1:$Z$5897)</f>
        <v>0</v>
      </c>
      <c r="AB439" s="381">
        <f>SUMIF('MASTER TT'!$I$1:$I$5905,$A$1:$A$721,'MASTER TT'!$V$1:$V$5905)</f>
        <v>0</v>
      </c>
      <c r="AC439" s="381">
        <f>SUMIF('MASTER TT'!$I$1:$I$5905,$A$1:$A$721,'MASTER TT'!$AB$1:$AB$5905)</f>
        <v>0</v>
      </c>
      <c r="AD439" s="381">
        <f>SUMIF('MASTER TT'!$I$1:$I$5905,$A$1:$A$721,'MASTER TT'!$P$1:$P$5905)</f>
        <v>0</v>
      </c>
      <c r="AE439" s="381">
        <f t="shared" si="2"/>
        <v>0</v>
      </c>
      <c r="AF439" s="382" t="e">
        <f t="shared" si="25"/>
        <v>#REF!</v>
      </c>
      <c r="AG439" s="383"/>
    </row>
    <row r="440" spans="1:33" ht="14.25" customHeight="1">
      <c r="A440" s="374" t="s">
        <v>3601</v>
      </c>
      <c r="B440" s="375" t="str">
        <f>VLOOKUP($A$2:$A$1749,'ENTER STAFF #S HERE'!$A$1:$B$5073,2,FALSE)</f>
        <v>C1672</v>
      </c>
      <c r="C440" s="374" t="s">
        <v>6586</v>
      </c>
      <c r="D440" s="384" t="s">
        <v>6591</v>
      </c>
      <c r="E440" s="387"/>
      <c r="F440" s="387"/>
      <c r="G440" s="374" t="s">
        <v>5663</v>
      </c>
      <c r="H440" s="377">
        <f t="shared" si="0"/>
        <v>48</v>
      </c>
      <c r="I440" s="378" t="e">
        <f>SUMIFS('MASTER TT'!$J$2:$J$11126,'MASTER TT'!$I$2:$I$1126,A440:A18816,'MASTER TT'!$L$2:$L$11126,"&gt;0",'MASTER TT'!$AM$2:$AM$11126,"JAN-APRIL 2026")</f>
        <v>#VALUE!</v>
      </c>
      <c r="J440" s="378">
        <f>SUMIFS('MASTER TT'!$J$2:$J$11126,'MASTER TT'!$I$2:$I$11126,A440:A10480,'MASTER TT'!$L$2:$L$11126,"&gt;0",'MASTER TT'!$AM$2:$AM$11126,"MAY-AUG 2025")</f>
        <v>0</v>
      </c>
      <c r="K440" s="378">
        <f>SUMIFS('MASTER TT'!$J$2:$J$11126,'MASTER TT'!$I$2:$I$11126,A440:A10480,'MASTER TT'!$L$2:$L$11126,"&gt;0",'MASTER TT'!$AM$2:$AM$11126,"SEP-DEC 2025")</f>
        <v>0</v>
      </c>
      <c r="L440" s="378" t="e">
        <f t="shared" si="1"/>
        <v>#VALUE!</v>
      </c>
      <c r="M440" s="379">
        <f>SUMIFS('MASTER TT'!$J$2:$J$1126,'MASTER TT'!$I$2:$I$1126,A440:A10482,'MASTER TT'!$L$2:$L$1126,"&gt;0",'MASTER TT'!$AM$2:$AM$1126,"JAN-APRIL 2025",'MASTER TT'!$AC$2:$AC$1126,"SOT")</f>
        <v>0</v>
      </c>
      <c r="N440" s="379">
        <f>SUMIFS('MASTER TT'!$J$2:$J$1126,'MASTER TT'!$I$2:$I$1126,A440:A10482,'MASTER TT'!$L$2:$L$1126,"&gt;0",'MASTER TT'!$AM$2:$AM$1126,"JAN-APRIL 2025",'MASTER TT'!$AC$2:$AC$1126,"SOB")</f>
        <v>0</v>
      </c>
      <c r="O440" s="379">
        <f>SUMIFS('MASTER TT'!$J$2:$J$1126,'MASTER TT'!$I$2:$I$1126,A440:A10482,'MASTER TT'!$L$2:$L$1126,"&gt;0",'MASTER TT'!$AM$2:$AM$1126,"JAN-APRIL 2025",'MASTER TT'!$AC$2:$AC$1126,"SEASS")</f>
        <v>0</v>
      </c>
      <c r="P440" s="379">
        <f>SUMIFS('MASTER TT'!$J$2:$J$1126,'MASTER TT'!$I$2:$I$1126,A440:A10482,'MASTER TT'!$L$2:$L$1126,"&gt;0",'MASTER TT'!$AM$2:$AM$1126,"JAN-APRIL 2025",'MASTER TT'!$AC$2:$AC$1126,"PTTI")</f>
        <v>0</v>
      </c>
      <c r="Q440" s="381">
        <f>SUMIF('MASTER TT'!$I$1:$I$5897,$A$1:$A$721,'MASTER TT'!$O$1:$O$5897)</f>
        <v>0</v>
      </c>
      <c r="R440" s="381">
        <f>SUMIF('MASTER TT'!$I$1:$I$5897,$A$1:$A$721,'MASTER TT'!$N$1:$N$5897)</f>
        <v>0</v>
      </c>
      <c r="S440" s="381">
        <f>SUMIF('MASTER TT'!$I$1:$I$5897,$A$1:$A$721,'MASTER TT'!$Q$1:$Q$5897)</f>
        <v>0</v>
      </c>
      <c r="T440" s="381">
        <f>SUMIF('MASTER TT'!$I$1:$I$5897,$A$1:$A$721,'MASTER TT'!$S$1:$S$5897)</f>
        <v>0</v>
      </c>
      <c r="U440" s="381">
        <f>SUMIF('MASTER TT'!$I$1:$I$5897,$A$1:$A$721,'MASTER TT'!$R$1:$R$5897)</f>
        <v>0</v>
      </c>
      <c r="V440" s="381">
        <f>SUMIF('MASTER TT'!$I$1:$I$5897,$A$1:$A$721,'MASTER TT'!$T$1:$T$5897)</f>
        <v>0</v>
      </c>
      <c r="W440" s="381">
        <f>SUMIF('MASTER TT'!$I$1:$I$5897,$A$1:$A$721,'MASTER TT'!$U$1:$U$5897)</f>
        <v>0</v>
      </c>
      <c r="X440" s="381">
        <f>SUMIF('MASTER TT'!$I$1:$I$5897,$A$1:$A$721,'MASTER TT'!$W$1:$W$5897)</f>
        <v>0</v>
      </c>
      <c r="Y440" s="381">
        <f>SUMIF('MASTER TT'!$I$1:$I$5897,$A$1:$A$721,'MASTER TT'!$X$1:$X$5897)</f>
        <v>0</v>
      </c>
      <c r="Z440" s="381">
        <f>SUMIF('MASTER TT'!$I$1:$I$5897,$A$1:$A$721,'MASTER TT'!$Y$1:$Y$5897)</f>
        <v>0</v>
      </c>
      <c r="AA440" s="381">
        <f>SUMIF('MASTER TT'!$I$1:$I$5897,$A$1:$A$721,'MASTER TT'!$Z$1:$Z$5897)</f>
        <v>0</v>
      </c>
      <c r="AB440" s="381">
        <f>SUMIF('MASTER TT'!$I$1:$I$5905,$A$1:$A$721,'MASTER TT'!$V$1:$V$5905)</f>
        <v>0</v>
      </c>
      <c r="AC440" s="381">
        <f>SUMIF('MASTER TT'!$I$1:$I$5905,$A$1:$A$721,'MASTER TT'!$AB$1:$AB$5905)</f>
        <v>0</v>
      </c>
      <c r="AD440" s="381">
        <f>SUMIF('MASTER TT'!$I$1:$I$5905,$A$1:$A$721,'MASTER TT'!$P$1:$P$5905)</f>
        <v>0</v>
      </c>
      <c r="AE440" s="381">
        <f t="shared" si="2"/>
        <v>0</v>
      </c>
      <c r="AF440" s="382" t="e">
        <f t="shared" si="25"/>
        <v>#REF!</v>
      </c>
      <c r="AG440" s="383"/>
    </row>
    <row r="441" spans="1:33" ht="14.25" customHeight="1">
      <c r="A441" s="374" t="s">
        <v>4244</v>
      </c>
      <c r="B441" s="375" t="str">
        <f>VLOOKUP($A$2:$A$1749,'ENTER STAFF #S HERE'!$A$1:$B$5073,2,FALSE)</f>
        <v>C1045</v>
      </c>
      <c r="C441" s="374" t="s">
        <v>6586</v>
      </c>
      <c r="D441" s="384" t="s">
        <v>6597</v>
      </c>
      <c r="E441" s="387"/>
      <c r="F441" s="387"/>
      <c r="G441" s="384" t="s">
        <v>5663</v>
      </c>
      <c r="H441" s="377">
        <f t="shared" si="0"/>
        <v>48</v>
      </c>
      <c r="I441" s="378" t="e">
        <f>SUMIFS('MASTER TT'!$J$2:$J$11126,'MASTER TT'!$I$2:$I$1126,A441:A18817,'MASTER TT'!$L$2:$L$11126,"&gt;0",'MASTER TT'!$AM$2:$AM$11126,"JAN-APRIL 2026")</f>
        <v>#VALUE!</v>
      </c>
      <c r="J441" s="378">
        <f>SUMIFS('MASTER TT'!$J$2:$J$11126,'MASTER TT'!$I$2:$I$11126,A441:A10481,'MASTER TT'!$L$2:$L$11126,"&gt;0",'MASTER TT'!$AM$2:$AM$11126,"MAY-AUG 2025")</f>
        <v>0</v>
      </c>
      <c r="K441" s="378">
        <f>SUMIFS('MASTER TT'!$J$2:$J$11126,'MASTER TT'!$I$2:$I$11126,A441:A10481,'MASTER TT'!$L$2:$L$11126,"&gt;0",'MASTER TT'!$AM$2:$AM$11126,"SEP-DEC 2025")</f>
        <v>0</v>
      </c>
      <c r="L441" s="378" t="e">
        <f t="shared" si="1"/>
        <v>#VALUE!</v>
      </c>
      <c r="M441" s="379">
        <f>SUMIFS('MASTER TT'!$J$2:$J$1126,'MASTER TT'!$I$2:$I$1126,A441:A10483,'MASTER TT'!$L$2:$L$1126,"&gt;0",'MASTER TT'!$AM$2:$AM$1126,"JAN-APRIL 2025",'MASTER TT'!$AC$2:$AC$1126,"SOT")</f>
        <v>0</v>
      </c>
      <c r="N441" s="379">
        <f>SUMIFS('MASTER TT'!$J$2:$J$1126,'MASTER TT'!$I$2:$I$1126,A441:A10483,'MASTER TT'!$L$2:$L$1126,"&gt;0",'MASTER TT'!$AM$2:$AM$1126,"JAN-APRIL 2025",'MASTER TT'!$AC$2:$AC$1126,"SOB")</f>
        <v>0</v>
      </c>
      <c r="O441" s="379">
        <f>SUMIFS('MASTER TT'!$J$2:$J$1126,'MASTER TT'!$I$2:$I$1126,A441:A10483,'MASTER TT'!$L$2:$L$1126,"&gt;0",'MASTER TT'!$AM$2:$AM$1126,"JAN-APRIL 2025",'MASTER TT'!$AC$2:$AC$1126,"SEASS")</f>
        <v>0</v>
      </c>
      <c r="P441" s="379">
        <f>SUMIFS('MASTER TT'!$J$2:$J$1126,'MASTER TT'!$I$2:$I$1126,A441:A10483,'MASTER TT'!$L$2:$L$1126,"&gt;0",'MASTER TT'!$AM$2:$AM$1126,"JAN-APRIL 2025",'MASTER TT'!$AC$2:$AC$1126,"PTTI")</f>
        <v>0</v>
      </c>
      <c r="Q441" s="381">
        <f>SUMIF('MASTER TT'!$I$1:$I$5897,$A$1:$A$721,'MASTER TT'!$O$1:$O$5897)</f>
        <v>0</v>
      </c>
      <c r="R441" s="381">
        <f>SUMIF('MASTER TT'!$I$1:$I$5897,$A$1:$A$721,'MASTER TT'!$N$1:$N$5897)</f>
        <v>0</v>
      </c>
      <c r="S441" s="381">
        <f>SUMIF('MASTER TT'!$I$1:$I$5897,$A$1:$A$721,'MASTER TT'!$Q$1:$Q$5897)</f>
        <v>0</v>
      </c>
      <c r="T441" s="381">
        <f>SUMIF('MASTER TT'!$I$1:$I$5897,$A$1:$A$721,'MASTER TT'!$S$1:$S$5897)</f>
        <v>0</v>
      </c>
      <c r="U441" s="381">
        <f>SUMIF('MASTER TT'!$I$1:$I$5897,$A$1:$A$721,'MASTER TT'!$R$1:$R$5897)</f>
        <v>0</v>
      </c>
      <c r="V441" s="381">
        <f>SUMIF('MASTER TT'!$I$1:$I$5897,$A$1:$A$721,'MASTER TT'!$T$1:$T$5897)</f>
        <v>0</v>
      </c>
      <c r="W441" s="381">
        <f>SUMIF('MASTER TT'!$I$1:$I$5897,$A$1:$A$721,'MASTER TT'!$U$1:$U$5897)</f>
        <v>0</v>
      </c>
      <c r="X441" s="381">
        <f>SUMIF('MASTER TT'!$I$1:$I$5897,$A$1:$A$721,'MASTER TT'!$W$1:$W$5897)</f>
        <v>0</v>
      </c>
      <c r="Y441" s="381">
        <f>SUMIF('MASTER TT'!$I$1:$I$5897,$A$1:$A$721,'MASTER TT'!$X$1:$X$5897)</f>
        <v>0</v>
      </c>
      <c r="Z441" s="381">
        <f>SUMIF('MASTER TT'!$I$1:$I$5897,$A$1:$A$721,'MASTER TT'!$Y$1:$Y$5897)</f>
        <v>0</v>
      </c>
      <c r="AA441" s="381">
        <f>SUMIF('MASTER TT'!$I$1:$I$5897,$A$1:$A$721,'MASTER TT'!$Z$1:$Z$5897)</f>
        <v>0</v>
      </c>
      <c r="AB441" s="381">
        <f>SUMIF('MASTER TT'!$I$1:$I$5905,$A$1:$A$721,'MASTER TT'!$V$1:$V$5905)</f>
        <v>0</v>
      </c>
      <c r="AC441" s="381">
        <f>SUMIF('MASTER TT'!$I$1:$I$5905,$A$1:$A$721,'MASTER TT'!$AB$1:$AB$5905)</f>
        <v>0</v>
      </c>
      <c r="AD441" s="381">
        <f>SUMIF('MASTER TT'!$I$1:$I$5905,$A$1:$A$721,'MASTER TT'!$P$1:$P$5905)</f>
        <v>0</v>
      </c>
      <c r="AE441" s="381">
        <f t="shared" si="2"/>
        <v>0</v>
      </c>
      <c r="AF441" s="382" t="e">
        <f t="shared" si="25"/>
        <v>#REF!</v>
      </c>
      <c r="AG441" s="383"/>
    </row>
    <row r="442" spans="1:33" ht="14.25" customHeight="1">
      <c r="A442" s="374" t="s">
        <v>5359</v>
      </c>
      <c r="B442" s="375" t="str">
        <f>VLOOKUP($A$2:$A$1749,'ENTER STAFF #S HERE'!$A$1:$B$5073,2,FALSE)</f>
        <v>C1865</v>
      </c>
      <c r="C442" s="374" t="s">
        <v>6586</v>
      </c>
      <c r="D442" s="384" t="s">
        <v>6587</v>
      </c>
      <c r="E442" s="374" t="s">
        <v>5680</v>
      </c>
      <c r="F442" s="374" t="s">
        <v>6589</v>
      </c>
      <c r="G442" s="374" t="s">
        <v>5663</v>
      </c>
      <c r="H442" s="377">
        <f t="shared" si="0"/>
        <v>48</v>
      </c>
      <c r="I442" s="378" t="e">
        <f>SUMIFS('MASTER TT'!$J$2:$J$11126,'MASTER TT'!$I$2:$I$1126,A442:A18818,'MASTER TT'!$L$2:$L$11126,"&gt;0",'MASTER TT'!$AM$2:$AM$11126,"JAN-APRIL 2026")</f>
        <v>#VALUE!</v>
      </c>
      <c r="J442" s="378">
        <f>SUMIFS('MASTER TT'!$J$2:$J$11126,'MASTER TT'!$I$2:$I$11126,A442:A10482,'MASTER TT'!$L$2:$L$11126,"&gt;0",'MASTER TT'!$AM$2:$AM$11126,"MAY-AUG 2025")</f>
        <v>0</v>
      </c>
      <c r="K442" s="378">
        <f>SUMIFS('MASTER TT'!$J$2:$J$11126,'MASTER TT'!$I$2:$I$11126,A442:A10482,'MASTER TT'!$L$2:$L$11126,"&gt;0",'MASTER TT'!$AM$2:$AM$11126,"SEP-DEC 2025")</f>
        <v>0</v>
      </c>
      <c r="L442" s="378" t="e">
        <f t="shared" si="1"/>
        <v>#VALUE!</v>
      </c>
      <c r="M442" s="379">
        <f>SUMIFS('MASTER TT'!$J$2:$J$1126,'MASTER TT'!$I$2:$I$1126,A442:A10484,'MASTER TT'!$L$2:$L$1126,"&gt;0",'MASTER TT'!$AM$2:$AM$1126,"JAN-APRIL 2025",'MASTER TT'!$AC$2:$AC$1126,"SOT")</f>
        <v>0</v>
      </c>
      <c r="N442" s="379">
        <f>SUMIFS('MASTER TT'!$J$2:$J$1126,'MASTER TT'!$I$2:$I$1126,A442:A10484,'MASTER TT'!$L$2:$L$1126,"&gt;0",'MASTER TT'!$AM$2:$AM$1126,"JAN-APRIL 2025",'MASTER TT'!$AC$2:$AC$1126,"SOB")</f>
        <v>0</v>
      </c>
      <c r="O442" s="379">
        <f>SUMIFS('MASTER TT'!$J$2:$J$1126,'MASTER TT'!$I$2:$I$1126,A442:A10484,'MASTER TT'!$L$2:$L$1126,"&gt;0",'MASTER TT'!$AM$2:$AM$1126,"JAN-APRIL 2025",'MASTER TT'!$AC$2:$AC$1126,"SEASS")</f>
        <v>0</v>
      </c>
      <c r="P442" s="379">
        <f>SUMIFS('MASTER TT'!$J$2:$J$1126,'MASTER TT'!$I$2:$I$1126,A442:A10484,'MASTER TT'!$L$2:$L$1126,"&gt;0",'MASTER TT'!$AM$2:$AM$1126,"JAN-APRIL 2025",'MASTER TT'!$AC$2:$AC$1126,"PTTI")</f>
        <v>0</v>
      </c>
      <c r="Q442" s="381">
        <f>SUMIF('MASTER TT'!$I$1:$I$5897,$A$1:$A$721,'MASTER TT'!$O$1:$O$5897)</f>
        <v>0</v>
      </c>
      <c r="R442" s="381">
        <f>SUMIF('MASTER TT'!$I$1:$I$5897,$A$1:$A$721,'MASTER TT'!$N$1:$N$5897)</f>
        <v>0</v>
      </c>
      <c r="S442" s="381">
        <f>SUMIF('MASTER TT'!$I$1:$I$5897,$A$1:$A$721,'MASTER TT'!$Q$1:$Q$5897)</f>
        <v>0</v>
      </c>
      <c r="T442" s="381">
        <f>SUMIF('MASTER TT'!$I$1:$I$5897,$A$1:$A$721,'MASTER TT'!$S$1:$S$5897)</f>
        <v>0</v>
      </c>
      <c r="U442" s="381">
        <f>SUMIF('MASTER TT'!$I$1:$I$5897,$A$1:$A$721,'MASTER TT'!$R$1:$R$5897)</f>
        <v>0</v>
      </c>
      <c r="V442" s="381">
        <f>SUMIF('MASTER TT'!$I$1:$I$5897,$A$1:$A$721,'MASTER TT'!$T$1:$T$5897)</f>
        <v>0</v>
      </c>
      <c r="W442" s="381">
        <f>SUMIF('MASTER TT'!$I$1:$I$5897,$A$1:$A$721,'MASTER TT'!$U$1:$U$5897)</f>
        <v>0</v>
      </c>
      <c r="X442" s="381">
        <f>SUMIF('MASTER TT'!$I$1:$I$5897,$A$1:$A$721,'MASTER TT'!$W$1:$W$5897)</f>
        <v>0</v>
      </c>
      <c r="Y442" s="381">
        <f>SUMIF('MASTER TT'!$I$1:$I$5897,$A$1:$A$721,'MASTER TT'!$X$1:$X$5897)</f>
        <v>0</v>
      </c>
      <c r="Z442" s="381">
        <f>SUMIF('MASTER TT'!$I$1:$I$5897,$A$1:$A$721,'MASTER TT'!$Y$1:$Y$5897)</f>
        <v>0</v>
      </c>
      <c r="AA442" s="381">
        <f>SUMIF('MASTER TT'!$I$1:$I$5897,$A$1:$A$721,'MASTER TT'!$Z$1:$Z$5897)</f>
        <v>0</v>
      </c>
      <c r="AB442" s="381">
        <f>SUMIF('MASTER TT'!$I$1:$I$5905,$A$1:$A$721,'MASTER TT'!$V$1:$V$5905)</f>
        <v>0</v>
      </c>
      <c r="AC442" s="381">
        <f>SUMIF('MASTER TT'!$I$1:$I$5905,$A$1:$A$721,'MASTER TT'!$AB$1:$AB$5905)</f>
        <v>0</v>
      </c>
      <c r="AD442" s="381">
        <f>SUMIF('MASTER TT'!$I$1:$I$5905,$A$1:$A$721,'MASTER TT'!$P$1:$P$5905)</f>
        <v>0</v>
      </c>
      <c r="AE442" s="381">
        <f t="shared" si="2"/>
        <v>0</v>
      </c>
      <c r="AF442" s="382" t="e">
        <f t="shared" si="25"/>
        <v>#REF!</v>
      </c>
      <c r="AG442" s="383"/>
    </row>
    <row r="443" spans="1:33" ht="14.25" customHeight="1">
      <c r="A443" s="374" t="s">
        <v>3679</v>
      </c>
      <c r="B443" s="375" t="str">
        <f>VLOOKUP($A$2:$A$1749,'ENTER STAFF #S HERE'!$A$1:$B$5073,2,FALSE)</f>
        <v>C1712</v>
      </c>
      <c r="C443" s="374" t="s">
        <v>6586</v>
      </c>
      <c r="D443" s="384" t="s">
        <v>6591</v>
      </c>
      <c r="E443" s="388"/>
      <c r="F443" s="387"/>
      <c r="G443" s="374" t="s">
        <v>5663</v>
      </c>
      <c r="H443" s="377">
        <f t="shared" si="0"/>
        <v>48</v>
      </c>
      <c r="I443" s="378" t="e">
        <f>SUMIFS('MASTER TT'!$J$2:$J$11126,'MASTER TT'!$I$2:$I$1126,A443:A18819,'MASTER TT'!$L$2:$L$11126,"&gt;0",'MASTER TT'!$AM$2:$AM$11126,"JAN-APRIL 2026")</f>
        <v>#VALUE!</v>
      </c>
      <c r="J443" s="378">
        <f>SUMIFS('MASTER TT'!$J$2:$J$11126,'MASTER TT'!$I$2:$I$11126,A443:A10483,'MASTER TT'!$L$2:$L$11126,"&gt;0",'MASTER TT'!$AM$2:$AM$11126,"MAY-AUG 2025")</f>
        <v>0</v>
      </c>
      <c r="K443" s="378">
        <f>SUMIFS('MASTER TT'!$J$2:$J$11126,'MASTER TT'!$I$2:$I$11126,A443:A10483,'MASTER TT'!$L$2:$L$11126,"&gt;0",'MASTER TT'!$AM$2:$AM$11126,"SEP-DEC 2025")</f>
        <v>0</v>
      </c>
      <c r="L443" s="378" t="e">
        <f t="shared" si="1"/>
        <v>#VALUE!</v>
      </c>
      <c r="M443" s="379">
        <f>SUMIFS('MASTER TT'!$J$2:$J$1126,'MASTER TT'!$I$2:$I$1126,A443:A10485,'MASTER TT'!$L$2:$L$1126,"&gt;0",'MASTER TT'!$AM$2:$AM$1126,"JAN-APRIL 2025",'MASTER TT'!$AC$2:$AC$1126,"SOT")</f>
        <v>0</v>
      </c>
      <c r="N443" s="379">
        <f>SUMIFS('MASTER TT'!$J$2:$J$1126,'MASTER TT'!$I$2:$I$1126,A443:A10485,'MASTER TT'!$L$2:$L$1126,"&gt;0",'MASTER TT'!$AM$2:$AM$1126,"JAN-APRIL 2025",'MASTER TT'!$AC$2:$AC$1126,"SOB")</f>
        <v>0</v>
      </c>
      <c r="O443" s="379">
        <f>SUMIFS('MASTER TT'!$J$2:$J$1126,'MASTER TT'!$I$2:$I$1126,A443:A10485,'MASTER TT'!$L$2:$L$1126,"&gt;0",'MASTER TT'!$AM$2:$AM$1126,"JAN-APRIL 2025",'MASTER TT'!$AC$2:$AC$1126,"SEASS")</f>
        <v>0</v>
      </c>
      <c r="P443" s="379">
        <f>SUMIFS('MASTER TT'!$J$2:$J$1126,'MASTER TT'!$I$2:$I$1126,A443:A10485,'MASTER TT'!$L$2:$L$1126,"&gt;0",'MASTER TT'!$AM$2:$AM$1126,"JAN-APRIL 2025",'MASTER TT'!$AC$2:$AC$1126,"PTTI")</f>
        <v>0</v>
      </c>
      <c r="Q443" s="381">
        <f>SUMIF('MASTER TT'!$I$1:$I$5897,$A$1:$A$721,'MASTER TT'!$O$1:$O$5897)</f>
        <v>0</v>
      </c>
      <c r="R443" s="381">
        <f>SUMIF('MASTER TT'!$I$1:$I$5897,$A$1:$A$721,'MASTER TT'!$N$1:$N$5897)</f>
        <v>0</v>
      </c>
      <c r="S443" s="381">
        <f>SUMIF('MASTER TT'!$I$1:$I$5897,$A$1:$A$721,'MASTER TT'!$Q$1:$Q$5897)</f>
        <v>0</v>
      </c>
      <c r="T443" s="381">
        <f>SUMIF('MASTER TT'!$I$1:$I$5897,$A$1:$A$721,'MASTER TT'!$S$1:$S$5897)</f>
        <v>0</v>
      </c>
      <c r="U443" s="381">
        <f>SUMIF('MASTER TT'!$I$1:$I$5897,$A$1:$A$721,'MASTER TT'!$R$1:$R$5897)</f>
        <v>0</v>
      </c>
      <c r="V443" s="381">
        <f>SUMIF('MASTER TT'!$I$1:$I$5897,$A$1:$A$721,'MASTER TT'!$T$1:$T$5897)</f>
        <v>0</v>
      </c>
      <c r="W443" s="381">
        <f>SUMIF('MASTER TT'!$I$1:$I$5897,$A$1:$A$721,'MASTER TT'!$U$1:$U$5897)</f>
        <v>0</v>
      </c>
      <c r="X443" s="381">
        <f>SUMIF('MASTER TT'!$I$1:$I$5897,$A$1:$A$721,'MASTER TT'!$W$1:$W$5897)</f>
        <v>0</v>
      </c>
      <c r="Y443" s="381">
        <f>SUMIF('MASTER TT'!$I$1:$I$5897,$A$1:$A$721,'MASTER TT'!$X$1:$X$5897)</f>
        <v>0</v>
      </c>
      <c r="Z443" s="381">
        <f>SUMIF('MASTER TT'!$I$1:$I$5897,$A$1:$A$721,'MASTER TT'!$Y$1:$Y$5897)</f>
        <v>0</v>
      </c>
      <c r="AA443" s="381">
        <f>SUMIF('MASTER TT'!$I$1:$I$5897,$A$1:$A$721,'MASTER TT'!$Z$1:$Z$5897)</f>
        <v>0</v>
      </c>
      <c r="AB443" s="381">
        <f>SUMIF('MASTER TT'!$I$1:$I$5905,$A$1:$A$721,'MASTER TT'!$V$1:$V$5905)</f>
        <v>0</v>
      </c>
      <c r="AC443" s="381">
        <f>SUMIF('MASTER TT'!$I$1:$I$5905,$A$1:$A$721,'MASTER TT'!$AB$1:$AB$5905)</f>
        <v>0</v>
      </c>
      <c r="AD443" s="381">
        <f>SUMIF('MASTER TT'!$I$1:$I$5905,$A$1:$A$721,'MASTER TT'!$P$1:$P$5905)</f>
        <v>0</v>
      </c>
      <c r="AE443" s="381">
        <f t="shared" si="2"/>
        <v>0</v>
      </c>
      <c r="AF443" s="382" t="e">
        <f t="shared" si="25"/>
        <v>#REF!</v>
      </c>
      <c r="AG443" s="383"/>
    </row>
    <row r="444" spans="1:33" ht="14.25" customHeight="1">
      <c r="A444" s="374" t="s">
        <v>3954</v>
      </c>
      <c r="B444" s="375" t="str">
        <f>VLOOKUP($A$2:$A$1749,'ENTER STAFF #S HERE'!$A$1:$B$5073,2,FALSE)</f>
        <v>C1788</v>
      </c>
      <c r="C444" s="374" t="s">
        <v>6586</v>
      </c>
      <c r="D444" s="374" t="s">
        <v>6587</v>
      </c>
      <c r="E444" s="374" t="s">
        <v>6072</v>
      </c>
      <c r="F444" s="387"/>
      <c r="G444" s="384" t="s">
        <v>5663</v>
      </c>
      <c r="H444" s="377">
        <f t="shared" si="0"/>
        <v>48</v>
      </c>
      <c r="I444" s="378" t="e">
        <f>SUMIFS('MASTER TT'!$J$2:$J$11126,'MASTER TT'!$I$2:$I$1126,A444:A18820,'MASTER TT'!$L$2:$L$11126,"&gt;0",'MASTER TT'!$AM$2:$AM$11126,"JAN-APRIL 2026")</f>
        <v>#VALUE!</v>
      </c>
      <c r="J444" s="378">
        <f>SUMIFS('MASTER TT'!$J$2:$J$11126,'MASTER TT'!$I$2:$I$11126,A444:A10484,'MASTER TT'!$L$2:$L$11126,"&gt;0",'MASTER TT'!$AM$2:$AM$11126,"MAY-AUG 2025")</f>
        <v>0</v>
      </c>
      <c r="K444" s="378">
        <f>SUMIFS('MASTER TT'!$J$2:$J$11126,'MASTER TT'!$I$2:$I$11126,A444:A10484,'MASTER TT'!$L$2:$L$11126,"&gt;0",'MASTER TT'!$AM$2:$AM$11126,"SEP-DEC 2025")</f>
        <v>0</v>
      </c>
      <c r="L444" s="378" t="e">
        <f t="shared" si="1"/>
        <v>#VALUE!</v>
      </c>
      <c r="M444" s="379">
        <f>SUMIFS('MASTER TT'!$J$2:$J$1126,'MASTER TT'!$I$2:$I$1126,A444:A10486,'MASTER TT'!$L$2:$L$1126,"&gt;0",'MASTER TT'!$AM$2:$AM$1126,"JAN-APRIL 2025",'MASTER TT'!$AC$2:$AC$1126,"SOT")</f>
        <v>0</v>
      </c>
      <c r="N444" s="379">
        <f>SUMIFS('MASTER TT'!$J$2:$J$1126,'MASTER TT'!$I$2:$I$1126,A444:A10486,'MASTER TT'!$L$2:$L$1126,"&gt;0",'MASTER TT'!$AM$2:$AM$1126,"JAN-APRIL 2025",'MASTER TT'!$AC$2:$AC$1126,"SOB")</f>
        <v>0</v>
      </c>
      <c r="O444" s="379">
        <f>SUMIFS('MASTER TT'!$J$2:$J$1126,'MASTER TT'!$I$2:$I$1126,A444:A10486,'MASTER TT'!$L$2:$L$1126,"&gt;0",'MASTER TT'!$AM$2:$AM$1126,"JAN-APRIL 2025",'MASTER TT'!$AC$2:$AC$1126,"SEASS")</f>
        <v>0</v>
      </c>
      <c r="P444" s="379">
        <f>SUMIFS('MASTER TT'!$J$2:$J$1126,'MASTER TT'!$I$2:$I$1126,A444:A10486,'MASTER TT'!$L$2:$L$1126,"&gt;0",'MASTER TT'!$AM$2:$AM$1126,"JAN-APRIL 2025",'MASTER TT'!$AC$2:$AC$1126,"PTTI")</f>
        <v>0</v>
      </c>
      <c r="Q444" s="381">
        <f>SUMIF('MASTER TT'!$I$1:$I$5897,$A$1:$A$721,'MASTER TT'!$O$1:$O$5897)</f>
        <v>0</v>
      </c>
      <c r="R444" s="381">
        <f>SUMIF('MASTER TT'!$I$1:$I$5897,$A$1:$A$721,'MASTER TT'!$N$1:$N$5897)</f>
        <v>0</v>
      </c>
      <c r="S444" s="381">
        <f>SUMIF('MASTER TT'!$I$1:$I$5897,$A$1:$A$721,'MASTER TT'!$Q$1:$Q$5897)</f>
        <v>0</v>
      </c>
      <c r="T444" s="381">
        <f>SUMIF('MASTER TT'!$I$1:$I$5897,$A$1:$A$721,'MASTER TT'!$S$1:$S$5897)</f>
        <v>0</v>
      </c>
      <c r="U444" s="381">
        <f>SUMIF('MASTER TT'!$I$1:$I$5897,$A$1:$A$721,'MASTER TT'!$R$1:$R$5897)</f>
        <v>0</v>
      </c>
      <c r="V444" s="381">
        <f>SUMIF('MASTER TT'!$I$1:$I$5897,$A$1:$A$721,'MASTER TT'!$T$1:$T$5897)</f>
        <v>0</v>
      </c>
      <c r="W444" s="381">
        <f>SUMIF('MASTER TT'!$I$1:$I$5897,$A$1:$A$721,'MASTER TT'!$U$1:$U$5897)</f>
        <v>0</v>
      </c>
      <c r="X444" s="381">
        <f>SUMIF('MASTER TT'!$I$1:$I$5897,$A$1:$A$721,'MASTER TT'!$W$1:$W$5897)</f>
        <v>0</v>
      </c>
      <c r="Y444" s="381">
        <f>SUMIF('MASTER TT'!$I$1:$I$5897,$A$1:$A$721,'MASTER TT'!$X$1:$X$5897)</f>
        <v>0</v>
      </c>
      <c r="Z444" s="381">
        <f>SUMIF('MASTER TT'!$I$1:$I$5897,$A$1:$A$721,'MASTER TT'!$Y$1:$Y$5897)</f>
        <v>0</v>
      </c>
      <c r="AA444" s="381">
        <f>SUMIF('MASTER TT'!$I$1:$I$5897,$A$1:$A$721,'MASTER TT'!$Z$1:$Z$5897)</f>
        <v>0</v>
      </c>
      <c r="AB444" s="381">
        <f>SUMIF('MASTER TT'!$I$1:$I$5905,$A$1:$A$721,'MASTER TT'!$V$1:$V$5905)</f>
        <v>0</v>
      </c>
      <c r="AC444" s="381">
        <f>SUMIF('MASTER TT'!$I$1:$I$5905,$A$1:$A$721,'MASTER TT'!$AB$1:$AB$5905)</f>
        <v>0</v>
      </c>
      <c r="AD444" s="381">
        <f>SUMIF('MASTER TT'!$I$1:$I$5905,$A$1:$A$721,'MASTER TT'!$P$1:$P$5905)</f>
        <v>0</v>
      </c>
      <c r="AE444" s="381">
        <f t="shared" si="2"/>
        <v>0</v>
      </c>
      <c r="AF444" s="382" t="e">
        <f t="shared" si="25"/>
        <v>#REF!</v>
      </c>
      <c r="AG444" s="383"/>
    </row>
    <row r="445" spans="1:33" ht="14.25" customHeight="1">
      <c r="A445" s="403" t="s">
        <v>3901</v>
      </c>
      <c r="B445" s="375">
        <f>VLOOKUP($A$2:$A$1749,'ENTER STAFF #S HERE'!$A$1:$B$5073,2,FALSE)</f>
        <v>135</v>
      </c>
      <c r="C445" s="374" t="s">
        <v>6586</v>
      </c>
      <c r="D445" s="374" t="s">
        <v>6587</v>
      </c>
      <c r="E445" s="384" t="s">
        <v>5680</v>
      </c>
      <c r="F445" s="384" t="s">
        <v>6584</v>
      </c>
      <c r="G445" s="376" t="s">
        <v>6588</v>
      </c>
      <c r="H445" s="377">
        <f t="shared" si="0"/>
        <v>55</v>
      </c>
      <c r="I445" s="378" t="e">
        <f>SUMIFS('MASTER TT'!$J$2:$J$11126,'MASTER TT'!$I$2:$I$1126,A445:A18821,'MASTER TT'!$L$2:$L$11126,"&gt;0",'MASTER TT'!$AM$2:$AM$11126,"JAN-APRIL 2026")</f>
        <v>#VALUE!</v>
      </c>
      <c r="J445" s="378">
        <f>SUMIFS('MASTER TT'!$J$2:$J$11126,'MASTER TT'!$I$2:$I$11126,A445:A10485,'MASTER TT'!$L$2:$L$11126,"&gt;0",'MASTER TT'!$AM$2:$AM$11126,"MAY-AUG 2025")</f>
        <v>0</v>
      </c>
      <c r="K445" s="378">
        <f>SUMIFS('MASTER TT'!$J$2:$J$11126,'MASTER TT'!$I$2:$I$11126,A445:A10485,'MASTER TT'!$L$2:$L$11126,"&gt;0",'MASTER TT'!$AM$2:$AM$11126,"SEP-DEC 2025")</f>
        <v>0</v>
      </c>
      <c r="L445" s="378" t="e">
        <f t="shared" si="1"/>
        <v>#VALUE!</v>
      </c>
      <c r="M445" s="379">
        <f>SUMIFS('MASTER TT'!$J$2:$J$1126,'MASTER TT'!$I$2:$I$1126,A445:A10487,'MASTER TT'!$L$2:$L$1126,"&gt;0",'MASTER TT'!$AM$2:$AM$1126,"JAN-APRIL 2025",'MASTER TT'!$AC$2:$AC$1126,"SOT")</f>
        <v>0</v>
      </c>
      <c r="N445" s="379">
        <f>SUMIFS('MASTER TT'!$J$2:$J$1126,'MASTER TT'!$I$2:$I$1126,A445:A10487,'MASTER TT'!$L$2:$L$1126,"&gt;0",'MASTER TT'!$AM$2:$AM$1126,"JAN-APRIL 2025",'MASTER TT'!$AC$2:$AC$1126,"SOB")</f>
        <v>0</v>
      </c>
      <c r="O445" s="379">
        <f>SUMIFS('MASTER TT'!$J$2:$J$1126,'MASTER TT'!$I$2:$I$1126,A445:A10487,'MASTER TT'!$L$2:$L$1126,"&gt;0",'MASTER TT'!$AM$2:$AM$1126,"JAN-APRIL 2025",'MASTER TT'!$AC$2:$AC$1126,"SEASS")</f>
        <v>0</v>
      </c>
      <c r="P445" s="379">
        <f>SUMIFS('MASTER TT'!$J$2:$J$1126,'MASTER TT'!$I$2:$I$1126,A445:A10487,'MASTER TT'!$L$2:$L$1126,"&gt;0",'MASTER TT'!$AM$2:$AM$1126,"JAN-APRIL 2025",'MASTER TT'!$AC$2:$AC$1126,"PTTI")</f>
        <v>0</v>
      </c>
      <c r="Q445" s="381">
        <f>SUMIF('MASTER TT'!$I$1:$I$5897,$A$1:$A$721,'MASTER TT'!$O$1:$O$5897)</f>
        <v>0</v>
      </c>
      <c r="R445" s="381">
        <f>SUMIF('MASTER TT'!$I$1:$I$5897,$A$1:$A$721,'MASTER TT'!$N$1:$N$5897)</f>
        <v>0</v>
      </c>
      <c r="S445" s="381">
        <f>SUMIF('MASTER TT'!$I$1:$I$5897,$A$1:$A$721,'MASTER TT'!$Q$1:$Q$5897)</f>
        <v>0</v>
      </c>
      <c r="T445" s="381">
        <f>SUMIF('MASTER TT'!$I$1:$I$5897,$A$1:$A$721,'MASTER TT'!$S$1:$S$5897)</f>
        <v>0</v>
      </c>
      <c r="U445" s="381">
        <f>SUMIF('MASTER TT'!$I$1:$I$5897,$A$1:$A$721,'MASTER TT'!$R$1:$R$5897)</f>
        <v>0</v>
      </c>
      <c r="V445" s="381">
        <f>SUMIF('MASTER TT'!$I$1:$I$5897,$A$1:$A$721,'MASTER TT'!$T$1:$T$5897)</f>
        <v>0</v>
      </c>
      <c r="W445" s="381">
        <f>SUMIF('MASTER TT'!$I$1:$I$5897,$A$1:$A$721,'MASTER TT'!$U$1:$U$5897)</f>
        <v>0</v>
      </c>
      <c r="X445" s="381">
        <f>SUMIF('MASTER TT'!$I$1:$I$5897,$A$1:$A$721,'MASTER TT'!$W$1:$W$5897)</f>
        <v>0</v>
      </c>
      <c r="Y445" s="381">
        <f>SUMIF('MASTER TT'!$I$1:$I$5897,$A$1:$A$721,'MASTER TT'!$X$1:$X$5897)</f>
        <v>0</v>
      </c>
      <c r="Z445" s="381">
        <f>SUMIF('MASTER TT'!$I$1:$I$5897,$A$1:$A$721,'MASTER TT'!$Y$1:$Y$5897)</f>
        <v>0</v>
      </c>
      <c r="AA445" s="381">
        <f>SUMIF('MASTER TT'!$I$1:$I$5897,$A$1:$A$721,'MASTER TT'!$Z$1:$Z$5897)</f>
        <v>0</v>
      </c>
      <c r="AB445" s="381">
        <f>SUMIF('MASTER TT'!$I$1:$I$5905,$A$1:$A$721,'MASTER TT'!$V$1:$V$5905)</f>
        <v>0</v>
      </c>
      <c r="AC445" s="381">
        <f>SUMIF('MASTER TT'!$I$1:$I$5905,$A$1:$A$721,'MASTER TT'!$AB$1:$AB$5905)</f>
        <v>0</v>
      </c>
      <c r="AD445" s="381">
        <f>SUMIF('MASTER TT'!$I$1:$I$5905,$A$1:$A$721,'MASTER TT'!$P$1:$P$5905)</f>
        <v>0</v>
      </c>
      <c r="AE445" s="381">
        <f t="shared" si="2"/>
        <v>0</v>
      </c>
      <c r="AF445" s="382" t="e">
        <f t="shared" si="25"/>
        <v>#REF!</v>
      </c>
      <c r="AG445" s="383"/>
    </row>
    <row r="446" spans="1:33" ht="14.25" customHeight="1">
      <c r="A446" s="374" t="s">
        <v>4457</v>
      </c>
      <c r="B446" s="375">
        <f>VLOOKUP($A$2:$A$1749,'ENTER STAFF #S HERE'!$A$1:$B$5073,2,FALSE)</f>
        <v>0</v>
      </c>
      <c r="C446" s="374" t="s">
        <v>6586</v>
      </c>
      <c r="D446" s="374" t="s">
        <v>6595</v>
      </c>
      <c r="E446" s="374" t="s">
        <v>6072</v>
      </c>
      <c r="F446" s="374" t="s">
        <v>6606</v>
      </c>
      <c r="G446" s="374" t="s">
        <v>5663</v>
      </c>
      <c r="H446" s="377">
        <f t="shared" si="0"/>
        <v>48</v>
      </c>
      <c r="I446" s="378" t="e">
        <f>SUMIFS('MASTER TT'!$J$2:$J$11126,'MASTER TT'!$I$2:$I$1126,A446:A18822,'MASTER TT'!$L$2:$L$11126,"&gt;0",'MASTER TT'!$AM$2:$AM$11126,"JAN-APRIL 2026")</f>
        <v>#VALUE!</v>
      </c>
      <c r="J446" s="378">
        <f>SUMIFS('MASTER TT'!$J$2:$J$11126,'MASTER TT'!$I$2:$I$11126,A446:A10486,'MASTER TT'!$L$2:$L$11126,"&gt;0",'MASTER TT'!$AM$2:$AM$11126,"MAY-AUG 2025")</f>
        <v>0</v>
      </c>
      <c r="K446" s="378">
        <f>SUMIFS('MASTER TT'!$J$2:$J$11126,'MASTER TT'!$I$2:$I$11126,A446:A10486,'MASTER TT'!$L$2:$L$11126,"&gt;0",'MASTER TT'!$AM$2:$AM$11126,"SEP-DEC 2025")</f>
        <v>0</v>
      </c>
      <c r="L446" s="378" t="e">
        <f t="shared" si="1"/>
        <v>#VALUE!</v>
      </c>
      <c r="M446" s="379">
        <f>SUMIFS('MASTER TT'!$J$2:$J$1126,'MASTER TT'!$I$2:$I$1126,A446:A10488,'MASTER TT'!$L$2:$L$1126,"&gt;0",'MASTER TT'!$AM$2:$AM$1126,"JAN-APRIL 2025",'MASTER TT'!$AC$2:$AC$1126,"SOT")</f>
        <v>0</v>
      </c>
      <c r="N446" s="379">
        <f>SUMIFS('MASTER TT'!$J$2:$J$1126,'MASTER TT'!$I$2:$I$1126,A446:A10488,'MASTER TT'!$L$2:$L$1126,"&gt;0",'MASTER TT'!$AM$2:$AM$1126,"JAN-APRIL 2025",'MASTER TT'!$AC$2:$AC$1126,"SOB")</f>
        <v>0</v>
      </c>
      <c r="O446" s="379">
        <f>SUMIFS('MASTER TT'!$J$2:$J$1126,'MASTER TT'!$I$2:$I$1126,A446:A10488,'MASTER TT'!$L$2:$L$1126,"&gt;0",'MASTER TT'!$AM$2:$AM$1126,"JAN-APRIL 2025",'MASTER TT'!$AC$2:$AC$1126,"SEASS")</f>
        <v>0</v>
      </c>
      <c r="P446" s="379">
        <f>SUMIFS('MASTER TT'!$J$2:$J$1126,'MASTER TT'!$I$2:$I$1126,A446:A10488,'MASTER TT'!$L$2:$L$1126,"&gt;0",'MASTER TT'!$AM$2:$AM$1126,"JAN-APRIL 2025",'MASTER TT'!$AC$2:$AC$1126,"PTTI")</f>
        <v>0</v>
      </c>
      <c r="Q446" s="381">
        <f>SUMIF('MASTER TT'!$I$1:$I$5897,$A$1:$A$721,'MASTER TT'!$O$1:$O$5897)</f>
        <v>0</v>
      </c>
      <c r="R446" s="381">
        <f>SUMIF('MASTER TT'!$I$1:$I$5897,$A$1:$A$721,'MASTER TT'!$N$1:$N$5897)</f>
        <v>0</v>
      </c>
      <c r="S446" s="381">
        <f>SUMIF('MASTER TT'!$I$1:$I$5897,$A$1:$A$721,'MASTER TT'!$Q$1:$Q$5897)</f>
        <v>0</v>
      </c>
      <c r="T446" s="381">
        <f>SUMIF('MASTER TT'!$I$1:$I$5897,$A$1:$A$721,'MASTER TT'!$S$1:$S$5897)</f>
        <v>0</v>
      </c>
      <c r="U446" s="381">
        <f>SUMIF('MASTER TT'!$I$1:$I$5897,$A$1:$A$721,'MASTER TT'!$R$1:$R$5897)</f>
        <v>0</v>
      </c>
      <c r="V446" s="381">
        <f>SUMIF('MASTER TT'!$I$1:$I$5897,$A$1:$A$721,'MASTER TT'!$T$1:$T$5897)</f>
        <v>0</v>
      </c>
      <c r="W446" s="381">
        <f>SUMIF('MASTER TT'!$I$1:$I$5897,$A$1:$A$721,'MASTER TT'!$U$1:$U$5897)</f>
        <v>0</v>
      </c>
      <c r="X446" s="381">
        <f>SUMIF('MASTER TT'!$I$1:$I$5897,$A$1:$A$721,'MASTER TT'!$W$1:$W$5897)</f>
        <v>0</v>
      </c>
      <c r="Y446" s="381">
        <f>SUMIF('MASTER TT'!$I$1:$I$5897,$A$1:$A$721,'MASTER TT'!$X$1:$X$5897)</f>
        <v>0</v>
      </c>
      <c r="Z446" s="381">
        <f>SUMIF('MASTER TT'!$I$1:$I$5897,$A$1:$A$721,'MASTER TT'!$Y$1:$Y$5897)</f>
        <v>0</v>
      </c>
      <c r="AA446" s="381">
        <f>SUMIF('MASTER TT'!$I$1:$I$5897,$A$1:$A$721,'MASTER TT'!$Z$1:$Z$5897)</f>
        <v>0</v>
      </c>
      <c r="AB446" s="381">
        <f>SUMIF('MASTER TT'!$I$1:$I$5905,$A$1:$A$721,'MASTER TT'!$V$1:$V$5905)</f>
        <v>0</v>
      </c>
      <c r="AC446" s="381">
        <f>SUMIF('MASTER TT'!$I$1:$I$5905,$A$1:$A$721,'MASTER TT'!$AB$1:$AB$5905)</f>
        <v>0</v>
      </c>
      <c r="AD446" s="381">
        <f>SUMIF('MASTER TT'!$I$1:$I$5905,$A$1:$A$721,'MASTER TT'!$P$1:$P$5905)</f>
        <v>0</v>
      </c>
      <c r="AE446" s="381">
        <f t="shared" si="2"/>
        <v>0</v>
      </c>
      <c r="AF446" s="382" t="e">
        <f t="shared" si="25"/>
        <v>#REF!</v>
      </c>
      <c r="AG446" s="383"/>
    </row>
    <row r="447" spans="1:33" ht="14.25" customHeight="1">
      <c r="A447" s="374" t="s">
        <v>4458</v>
      </c>
      <c r="B447" s="375">
        <f>VLOOKUP($A$2:$A$1749,'ENTER STAFF #S HERE'!$A$1:$B$5073,2,FALSE)</f>
        <v>0</v>
      </c>
      <c r="C447" s="374" t="s">
        <v>6583</v>
      </c>
      <c r="D447" s="374" t="s">
        <v>6595</v>
      </c>
      <c r="E447" s="384" t="s">
        <v>6072</v>
      </c>
      <c r="F447" s="384" t="s">
        <v>6606</v>
      </c>
      <c r="G447" s="374" t="s">
        <v>5663</v>
      </c>
      <c r="H447" s="377">
        <f t="shared" si="0"/>
        <v>48</v>
      </c>
      <c r="I447" s="378" t="e">
        <f>SUMIFS('MASTER TT'!$J$2:$J$11126,'MASTER TT'!$I$2:$I$1126,A447:A18823,'MASTER TT'!$L$2:$L$11126,"&gt;0",'MASTER TT'!$AM$2:$AM$11126,"JAN-APRIL 2026")</f>
        <v>#VALUE!</v>
      </c>
      <c r="J447" s="378">
        <f>SUMIFS('MASTER TT'!$J$2:$J$11126,'MASTER TT'!$I$2:$I$11126,A447:A10487,'MASTER TT'!$L$2:$L$11126,"&gt;0",'MASTER TT'!$AM$2:$AM$11126,"MAY-AUG 2025")</f>
        <v>0</v>
      </c>
      <c r="K447" s="378">
        <f>SUMIFS('MASTER TT'!$J$2:$J$11126,'MASTER TT'!$I$2:$I$11126,A447:A10487,'MASTER TT'!$L$2:$L$11126,"&gt;0",'MASTER TT'!$AM$2:$AM$11126,"SEP-DEC 2025")</f>
        <v>0</v>
      </c>
      <c r="L447" s="378" t="e">
        <f t="shared" si="1"/>
        <v>#VALUE!</v>
      </c>
      <c r="M447" s="379">
        <f>SUMIFS('MASTER TT'!$J$2:$J$1126,'MASTER TT'!$I$2:$I$1126,A447:A10489,'MASTER TT'!$L$2:$L$1126,"&gt;0",'MASTER TT'!$AM$2:$AM$1126,"JAN-APRIL 2025",'MASTER TT'!$AC$2:$AC$1126,"SOT")</f>
        <v>0</v>
      </c>
      <c r="N447" s="379">
        <f>SUMIFS('MASTER TT'!$J$2:$J$1126,'MASTER TT'!$I$2:$I$1126,A447:A10489,'MASTER TT'!$L$2:$L$1126,"&gt;0",'MASTER TT'!$AM$2:$AM$1126,"JAN-APRIL 2025",'MASTER TT'!$AC$2:$AC$1126,"SOB")</f>
        <v>0</v>
      </c>
      <c r="O447" s="379">
        <f>SUMIFS('MASTER TT'!$J$2:$J$1126,'MASTER TT'!$I$2:$I$1126,A447:A10489,'MASTER TT'!$L$2:$L$1126,"&gt;0",'MASTER TT'!$AM$2:$AM$1126,"JAN-APRIL 2025",'MASTER TT'!$AC$2:$AC$1126,"SEASS")</f>
        <v>0</v>
      </c>
      <c r="P447" s="379">
        <f>SUMIFS('MASTER TT'!$J$2:$J$1126,'MASTER TT'!$I$2:$I$1126,A447:A10489,'MASTER TT'!$L$2:$L$1126,"&gt;0",'MASTER TT'!$AM$2:$AM$1126,"JAN-APRIL 2025",'MASTER TT'!$AC$2:$AC$1126,"PTTI")</f>
        <v>0</v>
      </c>
      <c r="Q447" s="381">
        <f>SUMIF('MASTER TT'!$I$1:$I$5897,$A$1:$A$721,'MASTER TT'!$O$1:$O$5897)</f>
        <v>0</v>
      </c>
      <c r="R447" s="381">
        <f>SUMIF('MASTER TT'!$I$1:$I$5897,$A$1:$A$721,'MASTER TT'!$N$1:$N$5897)</f>
        <v>0</v>
      </c>
      <c r="S447" s="381">
        <f>SUMIF('MASTER TT'!$I$1:$I$5897,$A$1:$A$721,'MASTER TT'!$Q$1:$Q$5897)</f>
        <v>0</v>
      </c>
      <c r="T447" s="381">
        <f>SUMIF('MASTER TT'!$I$1:$I$5897,$A$1:$A$721,'MASTER TT'!$S$1:$S$5897)</f>
        <v>0</v>
      </c>
      <c r="U447" s="381">
        <f>SUMIF('MASTER TT'!$I$1:$I$5897,$A$1:$A$721,'MASTER TT'!$R$1:$R$5897)</f>
        <v>0</v>
      </c>
      <c r="V447" s="381">
        <f>SUMIF('MASTER TT'!$I$1:$I$5897,$A$1:$A$721,'MASTER TT'!$T$1:$T$5897)</f>
        <v>0</v>
      </c>
      <c r="W447" s="381">
        <f>SUMIF('MASTER TT'!$I$1:$I$5897,$A$1:$A$721,'MASTER TT'!$U$1:$U$5897)</f>
        <v>0</v>
      </c>
      <c r="X447" s="381">
        <f>SUMIF('MASTER TT'!$I$1:$I$5897,$A$1:$A$721,'MASTER TT'!$W$1:$W$5897)</f>
        <v>0</v>
      </c>
      <c r="Y447" s="381">
        <f>SUMIF('MASTER TT'!$I$1:$I$5897,$A$1:$A$721,'MASTER TT'!$X$1:$X$5897)</f>
        <v>0</v>
      </c>
      <c r="Z447" s="381">
        <f>SUMIF('MASTER TT'!$I$1:$I$5897,$A$1:$A$721,'MASTER TT'!$Y$1:$Y$5897)</f>
        <v>0</v>
      </c>
      <c r="AA447" s="381">
        <f>SUMIF('MASTER TT'!$I$1:$I$5897,$A$1:$A$721,'MASTER TT'!$Z$1:$Z$5897)</f>
        <v>0</v>
      </c>
      <c r="AB447" s="381">
        <f>SUMIF('MASTER TT'!$I$1:$I$5905,$A$1:$A$721,'MASTER TT'!$V$1:$V$5905)</f>
        <v>0</v>
      </c>
      <c r="AC447" s="381">
        <f>SUMIF('MASTER TT'!$I$1:$I$5905,$A$1:$A$721,'MASTER TT'!$AB$1:$AB$5905)</f>
        <v>0</v>
      </c>
      <c r="AD447" s="381">
        <f>SUMIF('MASTER TT'!$I$1:$I$5905,$A$1:$A$721,'MASTER TT'!$P$1:$P$5905)</f>
        <v>0</v>
      </c>
      <c r="AE447" s="381">
        <f t="shared" si="2"/>
        <v>0</v>
      </c>
      <c r="AF447" s="382" t="e">
        <f t="shared" si="25"/>
        <v>#REF!</v>
      </c>
      <c r="AG447" s="383"/>
    </row>
    <row r="448" spans="1:33" ht="14.25" customHeight="1">
      <c r="A448" s="406" t="s">
        <v>6670</v>
      </c>
      <c r="B448" s="375" t="e">
        <f>VLOOKUP($A$2:$A$1749,'ENTER STAFF #S HERE'!$A$1:$B$5073,2,FALSE)</f>
        <v>#N/A</v>
      </c>
      <c r="C448" s="407" t="s">
        <v>6586</v>
      </c>
      <c r="D448" s="408" t="s">
        <v>6591</v>
      </c>
      <c r="E448" s="404"/>
      <c r="F448" s="404"/>
      <c r="G448" s="407" t="s">
        <v>5663</v>
      </c>
      <c r="H448" s="377">
        <f t="shared" si="0"/>
        <v>48</v>
      </c>
      <c r="I448" s="378" t="e">
        <f>SUMIFS('MASTER TT'!$J$2:$J$11126,'MASTER TT'!$I$2:$I$1126,A448:A18824,'MASTER TT'!$L$2:$L$11126,"&gt;0",'MASTER TT'!$AM$2:$AM$11126,"JAN-APRIL 2026")</f>
        <v>#VALUE!</v>
      </c>
      <c r="J448" s="378">
        <f>SUMIFS('MASTER TT'!$J$2:$J$11126,'MASTER TT'!$I$2:$I$11126,A448:A10487,'MASTER TT'!$L$2:$L$11126,"&gt;0",'MASTER TT'!$AM$2:$AM$11126,"MAY-AUG 2025")</f>
        <v>0</v>
      </c>
      <c r="K448" s="378">
        <f>SUMIFS('MASTER TT'!$J$2:$J$11126,'MASTER TT'!$I$2:$I$11126,A448:A10487,'MASTER TT'!$L$2:$L$11126,"&gt;0",'MASTER TT'!$AM$2:$AM$11126,"SEP-DEC 2025")</f>
        <v>0</v>
      </c>
      <c r="L448" s="378" t="e">
        <f t="shared" si="1"/>
        <v>#VALUE!</v>
      </c>
      <c r="M448" s="379">
        <f>SUMIFS('MASTER TT'!$J$2:$J$1126,'MASTER TT'!$I$2:$I$1126,A448:A10489,'MASTER TT'!$L$2:$L$1126,"&gt;0",'MASTER TT'!$AM$2:$AM$1126,"JAN-APRIL 2025",'MASTER TT'!$AC$2:$AC$1126,"SOT")</f>
        <v>0</v>
      </c>
      <c r="N448" s="379">
        <f>SUMIFS('MASTER TT'!$J$2:$J$1126,'MASTER TT'!$I$2:$I$1126,A448:A10489,'MASTER TT'!$L$2:$L$1126,"&gt;0",'MASTER TT'!$AM$2:$AM$1126,"JAN-APRIL 2025",'MASTER TT'!$AC$2:$AC$1126,"SOB")</f>
        <v>0</v>
      </c>
      <c r="O448" s="379">
        <f>SUMIFS('MASTER TT'!$J$2:$J$1126,'MASTER TT'!$I$2:$I$1126,A448:A10489,'MASTER TT'!$L$2:$L$1126,"&gt;0",'MASTER TT'!$AM$2:$AM$1126,"JAN-APRIL 2025",'MASTER TT'!$AC$2:$AC$1126,"SEASS")</f>
        <v>0</v>
      </c>
      <c r="P448" s="379">
        <f>SUMIFS('MASTER TT'!$J$2:$J$1126,'MASTER TT'!$I$2:$I$1126,A448:A10489,'MASTER TT'!$L$2:$L$1126,"&gt;0",'MASTER TT'!$AM$2:$AM$1126,"JAN-APRIL 2025",'MASTER TT'!$AC$2:$AC$1126,"PTTI")</f>
        <v>0</v>
      </c>
      <c r="Q448" s="381">
        <f>SUMIF('MASTER TT'!$I$1:$I$5897,$A$1:$A$721,'MASTER TT'!$O$1:$O$5897)</f>
        <v>0</v>
      </c>
      <c r="R448" s="381">
        <f>SUMIF('MASTER TT'!$I$1:$I$5897,$A$1:$A$721,'MASTER TT'!$N$1:$N$5897)</f>
        <v>0</v>
      </c>
      <c r="S448" s="381">
        <f>SUMIF('MASTER TT'!$I$1:$I$5897,$A$1:$A$721,'MASTER TT'!$Q$1:$Q$5897)</f>
        <v>0</v>
      </c>
      <c r="T448" s="381">
        <f>SUMIF('MASTER TT'!$I$1:$I$5897,$A$1:$A$721,'MASTER TT'!$S$1:$S$5897)</f>
        <v>0</v>
      </c>
      <c r="U448" s="381">
        <f>SUMIF('MASTER TT'!$I$1:$I$5897,$A$1:$A$721,'MASTER TT'!$R$1:$R$5897)</f>
        <v>0</v>
      </c>
      <c r="V448" s="381">
        <f>SUMIF('MASTER TT'!$I$1:$I$5897,$A$1:$A$721,'MASTER TT'!$T$1:$T$5897)</f>
        <v>0</v>
      </c>
      <c r="W448" s="381">
        <f>SUMIF('MASTER TT'!$I$1:$I$5897,$A$1:$A$721,'MASTER TT'!$U$1:$U$5897)</f>
        <v>0</v>
      </c>
      <c r="X448" s="381">
        <f>SUMIF('MASTER TT'!$I$1:$I$5897,$A$1:$A$721,'MASTER TT'!$W$1:$W$5897)</f>
        <v>0</v>
      </c>
      <c r="Y448" s="381">
        <f>SUMIF('MASTER TT'!$I$1:$I$5897,$A$1:$A$721,'MASTER TT'!$X$1:$X$5897)</f>
        <v>0</v>
      </c>
      <c r="Z448" s="381">
        <f>SUMIF('MASTER TT'!$I$1:$I$5897,$A$1:$A$721,'MASTER TT'!$Y$1:$Y$5897)</f>
        <v>0</v>
      </c>
      <c r="AA448" s="381">
        <f>SUMIF('MASTER TT'!$I$1:$I$5897,$A$1:$A$721,'MASTER TT'!$Z$1:$Z$5897)</f>
        <v>0</v>
      </c>
      <c r="AB448" s="381">
        <f>SUMIF('MASTER TT'!$I$1:$I$5905,$A$1:$A$721,'MASTER TT'!$V$1:$V$5905)</f>
        <v>0</v>
      </c>
      <c r="AC448" s="381">
        <f>SUMIF('MASTER TT'!$I$1:$I$5905,$A$1:$A$721,'MASTER TT'!$AB$1:$AB$5905)</f>
        <v>0</v>
      </c>
      <c r="AD448" s="381">
        <f>SUMIF('MASTER TT'!$I$1:$I$5905,$A$1:$A$721,'MASTER TT'!$P$1:$P$5905)</f>
        <v>0</v>
      </c>
      <c r="AE448" s="381">
        <f t="shared" si="2"/>
        <v>0</v>
      </c>
      <c r="AF448" s="382" t="e">
        <f t="shared" si="25"/>
        <v>#REF!</v>
      </c>
      <c r="AG448" s="383"/>
    </row>
    <row r="449" spans="1:33" ht="14.25" customHeight="1">
      <c r="A449" s="409" t="s">
        <v>5596</v>
      </c>
      <c r="B449" s="375" t="e">
        <f>VLOOKUP($A$2:$A$1749,'ENTER STAFF #S HERE'!$A$1:$B$5073,2,FALSE)</f>
        <v>#N/A</v>
      </c>
      <c r="C449" s="409" t="s">
        <v>6586</v>
      </c>
      <c r="D449" s="410" t="s">
        <v>6591</v>
      </c>
      <c r="E449" s="388"/>
      <c r="F449" s="388"/>
      <c r="G449" s="409" t="s">
        <v>5663</v>
      </c>
      <c r="H449" s="377">
        <f t="shared" si="0"/>
        <v>48</v>
      </c>
      <c r="I449" s="378" t="e">
        <f>SUMIFS('MASTER TT'!$J$2:$J$11126,'MASTER TT'!$I$2:$I$1126,A449:A18825,'MASTER TT'!$L$2:$L$11126,"&gt;0",'MASTER TT'!$AM$2:$AM$11126,"JAN-APRIL 2026")</f>
        <v>#VALUE!</v>
      </c>
      <c r="J449" s="378">
        <f>SUMIFS('MASTER TT'!$J$2:$J$11126,'MASTER TT'!$I$2:$I$11126,A449:A10488,'MASTER TT'!$L$2:$L$11126,"&gt;0",'MASTER TT'!$AM$2:$AM$11126,"MAY-AUG 2025")</f>
        <v>0</v>
      </c>
      <c r="K449" s="378">
        <f>SUMIFS('MASTER TT'!$J$2:$J$11126,'MASTER TT'!$I$2:$I$11126,A449:A10488,'MASTER TT'!$L$2:$L$11126,"&gt;0",'MASTER TT'!$AM$2:$AM$11126,"SEP-DEC 2025")</f>
        <v>0</v>
      </c>
      <c r="L449" s="378" t="e">
        <f t="shared" si="1"/>
        <v>#VALUE!</v>
      </c>
      <c r="M449" s="379">
        <f>SUMIFS('MASTER TT'!$J$2:$J$1126,'MASTER TT'!$I$2:$I$1126,A449:A10490,'MASTER TT'!$L$2:$L$1126,"&gt;0",'MASTER TT'!$AM$2:$AM$1126,"JAN-APRIL 2025",'MASTER TT'!$AC$2:$AC$1126,"SOT")</f>
        <v>0</v>
      </c>
      <c r="N449" s="379">
        <f>SUMIFS('MASTER TT'!$J$2:$J$1126,'MASTER TT'!$I$2:$I$1126,A449:A10490,'MASTER TT'!$L$2:$L$1126,"&gt;0",'MASTER TT'!$AM$2:$AM$1126,"JAN-APRIL 2025",'MASTER TT'!$AC$2:$AC$1126,"SOB")</f>
        <v>0</v>
      </c>
      <c r="O449" s="379">
        <f>SUMIFS('MASTER TT'!$J$2:$J$1126,'MASTER TT'!$I$2:$I$1126,A449:A10490,'MASTER TT'!$L$2:$L$1126,"&gt;0",'MASTER TT'!$AM$2:$AM$1126,"JAN-APRIL 2025",'MASTER TT'!$AC$2:$AC$1126,"SEASS")</f>
        <v>0</v>
      </c>
      <c r="P449" s="379">
        <f>SUMIFS('MASTER TT'!$J$2:$J$1126,'MASTER TT'!$I$2:$I$1126,A449:A10490,'MASTER TT'!$L$2:$L$1126,"&gt;0",'MASTER TT'!$AM$2:$AM$1126,"JAN-APRIL 2025",'MASTER TT'!$AC$2:$AC$1126,"PTTI")</f>
        <v>0</v>
      </c>
      <c r="Q449" s="381">
        <f>SUMIF('MASTER TT'!$I$1:$I$5897,$A$1:$A$721,'MASTER TT'!$O$1:$O$5897)</f>
        <v>0</v>
      </c>
      <c r="R449" s="381">
        <f>SUMIF('MASTER TT'!$I$1:$I$5897,$A$1:$A$721,'MASTER TT'!$N$1:$N$5897)</f>
        <v>0</v>
      </c>
      <c r="S449" s="381">
        <f>SUMIF('MASTER TT'!$I$1:$I$5897,$A$1:$A$721,'MASTER TT'!$Q$1:$Q$5897)</f>
        <v>0</v>
      </c>
      <c r="T449" s="381">
        <f>SUMIF('MASTER TT'!$I$1:$I$5897,$A$1:$A$721,'MASTER TT'!$S$1:$S$5897)</f>
        <v>0</v>
      </c>
      <c r="U449" s="381">
        <f>SUMIF('MASTER TT'!$I$1:$I$5897,$A$1:$A$721,'MASTER TT'!$R$1:$R$5897)</f>
        <v>0</v>
      </c>
      <c r="V449" s="381">
        <f>SUMIF('MASTER TT'!$I$1:$I$5897,$A$1:$A$721,'MASTER TT'!$T$1:$T$5897)</f>
        <v>0</v>
      </c>
      <c r="W449" s="381">
        <f>SUMIF('MASTER TT'!$I$1:$I$5897,$A$1:$A$721,'MASTER TT'!$U$1:$U$5897)</f>
        <v>0</v>
      </c>
      <c r="X449" s="381">
        <f>SUMIF('MASTER TT'!$I$1:$I$5897,$A$1:$A$721,'MASTER TT'!$W$1:$W$5897)</f>
        <v>0</v>
      </c>
      <c r="Y449" s="381">
        <f>SUMIF('MASTER TT'!$I$1:$I$5897,$A$1:$A$721,'MASTER TT'!$X$1:$X$5897)</f>
        <v>0</v>
      </c>
      <c r="Z449" s="381">
        <f>SUMIF('MASTER TT'!$I$1:$I$5897,$A$1:$A$721,'MASTER TT'!$Y$1:$Y$5897)</f>
        <v>0</v>
      </c>
      <c r="AA449" s="381">
        <f>SUMIF('MASTER TT'!$I$1:$I$5897,$A$1:$A$721,'MASTER TT'!$Z$1:$Z$5897)</f>
        <v>0</v>
      </c>
      <c r="AB449" s="381">
        <f>SUMIF('MASTER TT'!$I$1:$I$5905,$A$1:$A$721,'MASTER TT'!$V$1:$V$5905)</f>
        <v>0</v>
      </c>
      <c r="AC449" s="381">
        <f>SUMIF('MASTER TT'!$I$1:$I$5905,$A$1:$A$721,'MASTER TT'!$AB$1:$AB$5905)</f>
        <v>0</v>
      </c>
      <c r="AD449" s="381">
        <f>SUMIF('MASTER TT'!$I$1:$I$5905,$A$1:$A$721,'MASTER TT'!$P$1:$P$5905)</f>
        <v>0</v>
      </c>
      <c r="AE449" s="381">
        <f t="shared" si="2"/>
        <v>0</v>
      </c>
      <c r="AF449" s="382" t="e">
        <f t="shared" si="25"/>
        <v>#REF!</v>
      </c>
      <c r="AG449" s="383"/>
    </row>
    <row r="450" spans="1:33" ht="14.25" customHeight="1">
      <c r="A450" s="409" t="s">
        <v>6671</v>
      </c>
      <c r="B450" s="375" t="e">
        <f>VLOOKUP($A$2:$A$1749,'ENTER STAFF #S HERE'!$A$1:$B$5073,2,FALSE)</f>
        <v>#N/A</v>
      </c>
      <c r="C450" s="409" t="s">
        <v>6586</v>
      </c>
      <c r="D450" s="409" t="s">
        <v>6595</v>
      </c>
      <c r="E450" s="387"/>
      <c r="F450" s="387"/>
      <c r="G450" s="409" t="s">
        <v>5663</v>
      </c>
      <c r="H450" s="377">
        <f t="shared" si="0"/>
        <v>48</v>
      </c>
      <c r="I450" s="378" t="e">
        <f>SUMIFS('MASTER TT'!$J$2:$J$11126,'MASTER TT'!$I$2:$I$1126,A450:A18826,'MASTER TT'!$L$2:$L$11126,"&gt;0",'MASTER TT'!$AM$2:$AM$11126,"JAN-APRIL 2026")</f>
        <v>#VALUE!</v>
      </c>
      <c r="J450" s="378">
        <f>SUMIFS('MASTER TT'!$J$2:$J$11126,'MASTER TT'!$I$2:$I$11126,A450:A10489,'MASTER TT'!$L$2:$L$11126,"&gt;0",'MASTER TT'!$AM$2:$AM$11126,"MAY-AUG 2025")</f>
        <v>0</v>
      </c>
      <c r="K450" s="378">
        <f>SUMIFS('MASTER TT'!$J$2:$J$11126,'MASTER TT'!$I$2:$I$11126,A450:A10489,'MASTER TT'!$L$2:$L$11126,"&gt;0",'MASTER TT'!$AM$2:$AM$11126,"SEP-DEC 2025")</f>
        <v>0</v>
      </c>
      <c r="L450" s="378" t="e">
        <f t="shared" si="1"/>
        <v>#VALUE!</v>
      </c>
      <c r="M450" s="379">
        <f>SUMIFS('MASTER TT'!$J$2:$J$1126,'MASTER TT'!$I$2:$I$1126,A450:A10491,'MASTER TT'!$L$2:$L$1126,"&gt;0",'MASTER TT'!$AM$2:$AM$1126,"JAN-APRIL 2025",'MASTER TT'!$AC$2:$AC$1126,"SOT")</f>
        <v>0</v>
      </c>
      <c r="N450" s="379">
        <f>SUMIFS('MASTER TT'!$J$2:$J$1126,'MASTER TT'!$I$2:$I$1126,A450:A10491,'MASTER TT'!$L$2:$L$1126,"&gt;0",'MASTER TT'!$AM$2:$AM$1126,"JAN-APRIL 2025",'MASTER TT'!$AC$2:$AC$1126,"SOB")</f>
        <v>0</v>
      </c>
      <c r="O450" s="379">
        <f>SUMIFS('MASTER TT'!$J$2:$J$1126,'MASTER TT'!$I$2:$I$1126,A450:A10491,'MASTER TT'!$L$2:$L$1126,"&gt;0",'MASTER TT'!$AM$2:$AM$1126,"JAN-APRIL 2025",'MASTER TT'!$AC$2:$AC$1126,"SEASS")</f>
        <v>0</v>
      </c>
      <c r="P450" s="379">
        <f>SUMIFS('MASTER TT'!$J$2:$J$1126,'MASTER TT'!$I$2:$I$1126,A450:A10491,'MASTER TT'!$L$2:$L$1126,"&gt;0",'MASTER TT'!$AM$2:$AM$1126,"JAN-APRIL 2025",'MASTER TT'!$AC$2:$AC$1126,"PTTI")</f>
        <v>0</v>
      </c>
      <c r="Q450" s="381">
        <f>SUMIF('MASTER TT'!$I$1:$I$5897,$A$1:$A$721,'MASTER TT'!$O$1:$O$5897)</f>
        <v>0</v>
      </c>
      <c r="R450" s="381">
        <f>SUMIF('MASTER TT'!$I$1:$I$5897,$A$1:$A$721,'MASTER TT'!$N$1:$N$5897)</f>
        <v>0</v>
      </c>
      <c r="S450" s="381">
        <f>SUMIF('MASTER TT'!$I$1:$I$5897,$A$1:$A$721,'MASTER TT'!$Q$1:$Q$5897)</f>
        <v>0</v>
      </c>
      <c r="T450" s="381">
        <f>SUMIF('MASTER TT'!$I$1:$I$5897,$A$1:$A$721,'MASTER TT'!$S$1:$S$5897)</f>
        <v>0</v>
      </c>
      <c r="U450" s="381">
        <f>SUMIF('MASTER TT'!$I$1:$I$5897,$A$1:$A$721,'MASTER TT'!$R$1:$R$5897)</f>
        <v>0</v>
      </c>
      <c r="V450" s="381">
        <f>SUMIF('MASTER TT'!$I$1:$I$5897,$A$1:$A$721,'MASTER TT'!$T$1:$T$5897)</f>
        <v>0</v>
      </c>
      <c r="W450" s="381">
        <f>SUMIF('MASTER TT'!$I$1:$I$5897,$A$1:$A$721,'MASTER TT'!$U$1:$U$5897)</f>
        <v>0</v>
      </c>
      <c r="X450" s="381">
        <f>SUMIF('MASTER TT'!$I$1:$I$5897,$A$1:$A$721,'MASTER TT'!$W$1:$W$5897)</f>
        <v>0</v>
      </c>
      <c r="Y450" s="381">
        <f>SUMIF('MASTER TT'!$I$1:$I$5897,$A$1:$A$721,'MASTER TT'!$X$1:$X$5897)</f>
        <v>0</v>
      </c>
      <c r="Z450" s="381">
        <f>SUMIF('MASTER TT'!$I$1:$I$5897,$A$1:$A$721,'MASTER TT'!$Y$1:$Y$5897)</f>
        <v>0</v>
      </c>
      <c r="AA450" s="381">
        <f>SUMIF('MASTER TT'!$I$1:$I$5897,$A$1:$A$721,'MASTER TT'!$Z$1:$Z$5897)</f>
        <v>0</v>
      </c>
      <c r="AB450" s="381">
        <f>SUMIF('MASTER TT'!$I$1:$I$5905,$A$1:$A$721,'MASTER TT'!$V$1:$V$5905)</f>
        <v>0</v>
      </c>
      <c r="AC450" s="381">
        <f>SUMIF('MASTER TT'!$I$1:$I$5905,$A$1:$A$721,'MASTER TT'!$AB$1:$AB$5905)</f>
        <v>0</v>
      </c>
      <c r="AD450" s="381">
        <f>SUMIF('MASTER TT'!$I$1:$I$5905,$A$1:$A$721,'MASTER TT'!$P$1:$P$5905)</f>
        <v>0</v>
      </c>
      <c r="AE450" s="381">
        <f t="shared" si="2"/>
        <v>0</v>
      </c>
      <c r="AF450" s="382" t="e">
        <f t="shared" si="25"/>
        <v>#REF!</v>
      </c>
      <c r="AG450" s="383"/>
    </row>
    <row r="451" spans="1:33" ht="14.25" customHeight="1">
      <c r="A451" s="374" t="s">
        <v>6672</v>
      </c>
      <c r="B451" s="375" t="e">
        <f>VLOOKUP($A$2:$A$1749,'ENTER STAFF #S HERE'!$A$1:$B$5073,2,FALSE)</f>
        <v>#N/A</v>
      </c>
      <c r="C451" s="374" t="s">
        <v>6586</v>
      </c>
      <c r="D451" s="374" t="s">
        <v>460</v>
      </c>
      <c r="E451" s="388"/>
      <c r="F451" s="388"/>
      <c r="G451" s="374" t="s">
        <v>6585</v>
      </c>
      <c r="H451" s="377">
        <f t="shared" si="0"/>
        <v>90</v>
      </c>
      <c r="I451" s="378" t="e">
        <f>SUMIFS('MASTER TT'!$J$2:$J$11126,'MASTER TT'!$I$2:$I$1126,A451:A18827,'MASTER TT'!$L$2:$L$11126,"&gt;0",'MASTER TT'!$AM$2:$AM$11126,"JAN-APRIL 2026")</f>
        <v>#VALUE!</v>
      </c>
      <c r="J451" s="378">
        <f>SUMIFS('MASTER TT'!$J$2:$J$11126,'MASTER TT'!$I$2:$I$11126,A451:A10490,'MASTER TT'!$L$2:$L$11126,"&gt;0",'MASTER TT'!$AM$2:$AM$11126,"MAY-AUG 2025")</f>
        <v>0</v>
      </c>
      <c r="K451" s="378">
        <f>SUMIFS('MASTER TT'!$J$2:$J$11126,'MASTER TT'!$I$2:$I$11126,A451:A10490,'MASTER TT'!$L$2:$L$11126,"&gt;0",'MASTER TT'!$AM$2:$AM$11126,"SEP-DEC 2025")</f>
        <v>0</v>
      </c>
      <c r="L451" s="378" t="e">
        <f t="shared" si="1"/>
        <v>#VALUE!</v>
      </c>
      <c r="M451" s="379">
        <f>SUMIFS('MASTER TT'!$J$2:$J$1126,'MASTER TT'!$I$2:$I$1126,A451:A10492,'MASTER TT'!$L$2:$L$1126,"&gt;0",'MASTER TT'!$AM$2:$AM$1126,"JAN-APRIL 2025",'MASTER TT'!$AC$2:$AC$1126,"SOT")</f>
        <v>0</v>
      </c>
      <c r="N451" s="379">
        <f>SUMIFS('MASTER TT'!$J$2:$J$1126,'MASTER TT'!$I$2:$I$1126,A451:A10492,'MASTER TT'!$L$2:$L$1126,"&gt;0",'MASTER TT'!$AM$2:$AM$1126,"JAN-APRIL 2025",'MASTER TT'!$AC$2:$AC$1126,"SOB")</f>
        <v>0</v>
      </c>
      <c r="O451" s="379">
        <f>SUMIFS('MASTER TT'!$J$2:$J$1126,'MASTER TT'!$I$2:$I$1126,A451:A10492,'MASTER TT'!$L$2:$L$1126,"&gt;0",'MASTER TT'!$AM$2:$AM$1126,"JAN-APRIL 2025",'MASTER TT'!$AC$2:$AC$1126,"SEASS")</f>
        <v>0</v>
      </c>
      <c r="P451" s="379">
        <f>SUMIFS('MASTER TT'!$J$2:$J$1126,'MASTER TT'!$I$2:$I$1126,A451:A10492,'MASTER TT'!$L$2:$L$1126,"&gt;0",'MASTER TT'!$AM$2:$AM$1126,"JAN-APRIL 2025",'MASTER TT'!$AC$2:$AC$1126,"PTTI")</f>
        <v>0</v>
      </c>
      <c r="Q451" s="381">
        <f>SUMIF('MASTER TT'!$I$1:$I$5897,$A$1:$A$721,'MASTER TT'!$O$1:$O$5897)</f>
        <v>0</v>
      </c>
      <c r="R451" s="381">
        <f>SUMIF('MASTER TT'!$I$1:$I$5897,$A$1:$A$721,'MASTER TT'!$N$1:$N$5897)</f>
        <v>0</v>
      </c>
      <c r="S451" s="381">
        <f>SUMIF('MASTER TT'!$I$1:$I$5897,$A$1:$A$721,'MASTER TT'!$Q$1:$Q$5897)</f>
        <v>0</v>
      </c>
      <c r="T451" s="381">
        <f>SUMIF('MASTER TT'!$I$1:$I$5897,$A$1:$A$721,'MASTER TT'!$S$1:$S$5897)</f>
        <v>0</v>
      </c>
      <c r="U451" s="381">
        <f>SUMIF('MASTER TT'!$I$1:$I$5897,$A$1:$A$721,'MASTER TT'!$R$1:$R$5897)</f>
        <v>0</v>
      </c>
      <c r="V451" s="381">
        <f>SUMIF('MASTER TT'!$I$1:$I$5897,$A$1:$A$721,'MASTER TT'!$T$1:$T$5897)</f>
        <v>0</v>
      </c>
      <c r="W451" s="381">
        <f>SUMIF('MASTER TT'!$I$1:$I$5897,$A$1:$A$721,'MASTER TT'!$U$1:$U$5897)</f>
        <v>0</v>
      </c>
      <c r="X451" s="381">
        <f>SUMIF('MASTER TT'!$I$1:$I$5897,$A$1:$A$721,'MASTER TT'!$W$1:$W$5897)</f>
        <v>0</v>
      </c>
      <c r="Y451" s="381">
        <f>SUMIF('MASTER TT'!$I$1:$I$5897,$A$1:$A$721,'MASTER TT'!$X$1:$X$5897)</f>
        <v>0</v>
      </c>
      <c r="Z451" s="381">
        <f>SUMIF('MASTER TT'!$I$1:$I$5897,$A$1:$A$721,'MASTER TT'!$Y$1:$Y$5897)</f>
        <v>0</v>
      </c>
      <c r="AA451" s="381">
        <f>SUMIF('MASTER TT'!$I$1:$I$5897,$A$1:$A$721,'MASTER TT'!$Z$1:$Z$5897)</f>
        <v>0</v>
      </c>
      <c r="AB451" s="381">
        <f>SUMIF('MASTER TT'!$I$1:$I$5905,$A$1:$A$721,'MASTER TT'!$V$1:$V$5905)</f>
        <v>0</v>
      </c>
      <c r="AC451" s="381">
        <f>SUMIF('MASTER TT'!$I$1:$I$5905,$A$1:$A$721,'MASTER TT'!$AB$1:$AB$5905)</f>
        <v>0</v>
      </c>
      <c r="AD451" s="381">
        <f>SUMIF('MASTER TT'!$I$1:$I$5905,$A$1:$A$721,'MASTER TT'!$P$1:$P$5905)</f>
        <v>0</v>
      </c>
      <c r="AE451" s="381">
        <f t="shared" si="2"/>
        <v>0</v>
      </c>
      <c r="AF451" s="382" t="e">
        <f t="shared" si="25"/>
        <v>#REF!</v>
      </c>
      <c r="AG451" s="383"/>
    </row>
    <row r="452" spans="1:33" ht="14.25" customHeight="1">
      <c r="A452" s="385" t="s">
        <v>3906</v>
      </c>
      <c r="B452" s="375" t="str">
        <f>VLOOKUP($A$2:$A$1749,'ENTER STAFF #S HERE'!$A$1:$B$5073,2,FALSE)</f>
        <v>C1424</v>
      </c>
      <c r="C452" s="385" t="s">
        <v>6586</v>
      </c>
      <c r="D452" s="385" t="s">
        <v>6597</v>
      </c>
      <c r="E452" s="386" t="s">
        <v>6072</v>
      </c>
      <c r="F452" s="386" t="s">
        <v>5686</v>
      </c>
      <c r="G452" s="385" t="s">
        <v>6621</v>
      </c>
      <c r="H452" s="377">
        <f t="shared" si="0"/>
        <v>45</v>
      </c>
      <c r="I452" s="378" t="e">
        <f>SUMIFS('MASTER TT'!$J$2:$J$11126,'MASTER TT'!$I$2:$I$1126,A452:A18828,'MASTER TT'!$L$2:$L$11126,"&gt;0",'MASTER TT'!$AM$2:$AM$11126,"JAN-APRIL 2026")</f>
        <v>#VALUE!</v>
      </c>
      <c r="J452" s="378">
        <f>SUMIFS('MASTER TT'!$J$2:$J$11126,'MASTER TT'!$I$2:$I$11126,A452:A10491,'MASTER TT'!$L$2:$L$11126,"&gt;0",'MASTER TT'!$AM$2:$AM$11126,"MAY-AUG 2025")</f>
        <v>0</v>
      </c>
      <c r="K452" s="378">
        <f>SUMIFS('MASTER TT'!$J$2:$J$11126,'MASTER TT'!$I$2:$I$11126,A452:A10491,'MASTER TT'!$L$2:$L$11126,"&gt;0",'MASTER TT'!$AM$2:$AM$11126,"SEP-DEC 2025")</f>
        <v>0</v>
      </c>
      <c r="L452" s="378" t="e">
        <f t="shared" si="1"/>
        <v>#VALUE!</v>
      </c>
      <c r="M452" s="379">
        <f>SUMIFS('MASTER TT'!$J$2:$J$1126,'MASTER TT'!$I$2:$I$1126,A452:A10493,'MASTER TT'!$L$2:$L$1126,"&gt;0",'MASTER TT'!$AM$2:$AM$1126,"JAN-APRIL 2025",'MASTER TT'!$AC$2:$AC$1126,"SOT")</f>
        <v>0</v>
      </c>
      <c r="N452" s="379">
        <f>SUMIFS('MASTER TT'!$J$2:$J$1126,'MASTER TT'!$I$2:$I$1126,A452:A10493,'MASTER TT'!$L$2:$L$1126,"&gt;0",'MASTER TT'!$AM$2:$AM$1126,"JAN-APRIL 2025",'MASTER TT'!$AC$2:$AC$1126,"SOB")</f>
        <v>0</v>
      </c>
      <c r="O452" s="379">
        <f>SUMIFS('MASTER TT'!$J$2:$J$1126,'MASTER TT'!$I$2:$I$1126,A452:A10493,'MASTER TT'!$L$2:$L$1126,"&gt;0",'MASTER TT'!$AM$2:$AM$1126,"JAN-APRIL 2025",'MASTER TT'!$AC$2:$AC$1126,"SEASS")</f>
        <v>0</v>
      </c>
      <c r="P452" s="379">
        <f>SUMIFS('MASTER TT'!$J$2:$J$1126,'MASTER TT'!$I$2:$I$1126,A452:A10493,'MASTER TT'!$L$2:$L$1126,"&gt;0",'MASTER TT'!$AM$2:$AM$1126,"JAN-APRIL 2025",'MASTER TT'!$AC$2:$AC$1126,"PTTI")</f>
        <v>0</v>
      </c>
      <c r="Q452" s="381">
        <f>SUMIF('MASTER TT'!$I$1:$I$5897,$A$1:$A$721,'MASTER TT'!$O$1:$O$5897)</f>
        <v>0</v>
      </c>
      <c r="R452" s="381">
        <f>SUMIF('MASTER TT'!$I$1:$I$5897,$A$1:$A$721,'MASTER TT'!$N$1:$N$5897)</f>
        <v>0</v>
      </c>
      <c r="S452" s="381">
        <f>SUMIF('MASTER TT'!$I$1:$I$5897,$A$1:$A$721,'MASTER TT'!$Q$1:$Q$5897)</f>
        <v>0</v>
      </c>
      <c r="T452" s="381">
        <f>SUMIF('MASTER TT'!$I$1:$I$5897,$A$1:$A$721,'MASTER TT'!$S$1:$S$5897)</f>
        <v>0</v>
      </c>
      <c r="U452" s="381">
        <f>SUMIF('MASTER TT'!$I$1:$I$5897,$A$1:$A$721,'MASTER TT'!$R$1:$R$5897)</f>
        <v>0</v>
      </c>
      <c r="V452" s="381">
        <f>SUMIF('MASTER TT'!$I$1:$I$5897,$A$1:$A$721,'MASTER TT'!$T$1:$T$5897)</f>
        <v>0</v>
      </c>
      <c r="W452" s="381">
        <f>SUMIF('MASTER TT'!$I$1:$I$5897,$A$1:$A$721,'MASTER TT'!$U$1:$U$5897)</f>
        <v>0</v>
      </c>
      <c r="X452" s="381">
        <f>SUMIF('MASTER TT'!$I$1:$I$5897,$A$1:$A$721,'MASTER TT'!$W$1:$W$5897)</f>
        <v>6</v>
      </c>
      <c r="Y452" s="381">
        <f>SUMIF('MASTER TT'!$I$1:$I$5897,$A$1:$A$721,'MASTER TT'!$X$1:$X$5897)</f>
        <v>0</v>
      </c>
      <c r="Z452" s="381">
        <f>SUMIF('MASTER TT'!$I$1:$I$5897,$A$1:$A$721,'MASTER TT'!$Y$1:$Y$5897)</f>
        <v>0</v>
      </c>
      <c r="AA452" s="381">
        <f>SUMIF('MASTER TT'!$I$1:$I$5897,$A$1:$A$721,'MASTER TT'!$Z$1:$Z$5897)</f>
        <v>0</v>
      </c>
      <c r="AB452" s="381">
        <f>SUMIF('MASTER TT'!$I$1:$I$5905,$A$1:$A$721,'MASTER TT'!$V$1:$V$5905)</f>
        <v>0</v>
      </c>
      <c r="AC452" s="381">
        <f>SUMIF('MASTER TT'!$I$1:$I$5905,$A$1:$A$721,'MASTER TT'!$AB$1:$AB$5905)</f>
        <v>0</v>
      </c>
      <c r="AD452" s="381">
        <f>SUMIF('MASTER TT'!$I$1:$I$5905,$A$1:$A$721,'MASTER TT'!$P$1:$P$5905)</f>
        <v>0</v>
      </c>
      <c r="AE452" s="381">
        <f t="shared" si="2"/>
        <v>6</v>
      </c>
      <c r="AF452" s="382" t="e">
        <f t="shared" si="25"/>
        <v>#REF!</v>
      </c>
      <c r="AG452" s="383"/>
    </row>
    <row r="453" spans="1:33" ht="14.25" customHeight="1">
      <c r="A453" s="374" t="s">
        <v>4132</v>
      </c>
      <c r="B453" s="375" t="str">
        <f>VLOOKUP($A$2:$A$1749,'ENTER STAFF #S HERE'!$A$1:$B$5073,2,FALSE)</f>
        <v>C1594</v>
      </c>
      <c r="C453" s="374" t="s">
        <v>6586</v>
      </c>
      <c r="D453" s="384" t="s">
        <v>6595</v>
      </c>
      <c r="E453" s="384" t="s">
        <v>6031</v>
      </c>
      <c r="F453" s="388"/>
      <c r="G453" s="374" t="s">
        <v>5663</v>
      </c>
      <c r="H453" s="377">
        <f t="shared" si="0"/>
        <v>48</v>
      </c>
      <c r="I453" s="378" t="e">
        <f>SUMIFS('MASTER TT'!$J$2:$J$11126,'MASTER TT'!$I$2:$I$1126,A453:A18829,'MASTER TT'!$L$2:$L$11126,"&gt;0",'MASTER TT'!$AM$2:$AM$11126,"JAN-APRIL 2026")</f>
        <v>#VALUE!</v>
      </c>
      <c r="J453" s="378">
        <f>SUMIFS('MASTER TT'!$J$2:$J$11126,'MASTER TT'!$I$2:$I$11126,A453:A10492,'MASTER TT'!$L$2:$L$11126,"&gt;0",'MASTER TT'!$AM$2:$AM$11126,"MAY-AUG 2025")</f>
        <v>0</v>
      </c>
      <c r="K453" s="378">
        <f>SUMIFS('MASTER TT'!$J$2:$J$11126,'MASTER TT'!$I$2:$I$11126,A453:A10492,'MASTER TT'!$L$2:$L$11126,"&gt;0",'MASTER TT'!$AM$2:$AM$11126,"SEP-DEC 2025")</f>
        <v>0</v>
      </c>
      <c r="L453" s="378" t="e">
        <f t="shared" si="1"/>
        <v>#VALUE!</v>
      </c>
      <c r="M453" s="379">
        <f>SUMIFS('MASTER TT'!$J$2:$J$1126,'MASTER TT'!$I$2:$I$1126,A453:A10494,'MASTER TT'!$L$2:$L$1126,"&gt;0",'MASTER TT'!$AM$2:$AM$1126,"JAN-APRIL 2025",'MASTER TT'!$AC$2:$AC$1126,"SOT")</f>
        <v>0</v>
      </c>
      <c r="N453" s="379">
        <f>SUMIFS('MASTER TT'!$J$2:$J$1126,'MASTER TT'!$I$2:$I$1126,A453:A10494,'MASTER TT'!$L$2:$L$1126,"&gt;0",'MASTER TT'!$AM$2:$AM$1126,"JAN-APRIL 2025",'MASTER TT'!$AC$2:$AC$1126,"SOB")</f>
        <v>0</v>
      </c>
      <c r="O453" s="379">
        <f>SUMIFS('MASTER TT'!$J$2:$J$1126,'MASTER TT'!$I$2:$I$1126,A453:A10494,'MASTER TT'!$L$2:$L$1126,"&gt;0",'MASTER TT'!$AM$2:$AM$1126,"JAN-APRIL 2025",'MASTER TT'!$AC$2:$AC$1126,"SEASS")</f>
        <v>0</v>
      </c>
      <c r="P453" s="379">
        <f>SUMIFS('MASTER TT'!$J$2:$J$1126,'MASTER TT'!$I$2:$I$1126,A453:A10494,'MASTER TT'!$L$2:$L$1126,"&gt;0",'MASTER TT'!$AM$2:$AM$1126,"JAN-APRIL 2025",'MASTER TT'!$AC$2:$AC$1126,"PTTI")</f>
        <v>0</v>
      </c>
      <c r="Q453" s="381">
        <f>SUMIF('MASTER TT'!$I$1:$I$5897,$A$1:$A$721,'MASTER TT'!$O$1:$O$5897)</f>
        <v>0</v>
      </c>
      <c r="R453" s="381">
        <f>SUMIF('MASTER TT'!$I$1:$I$5897,$A$1:$A$721,'MASTER TT'!$N$1:$N$5897)</f>
        <v>0</v>
      </c>
      <c r="S453" s="381">
        <f>SUMIF('MASTER TT'!$I$1:$I$5897,$A$1:$A$721,'MASTER TT'!$Q$1:$Q$5897)</f>
        <v>0</v>
      </c>
      <c r="T453" s="381">
        <f>SUMIF('MASTER TT'!$I$1:$I$5897,$A$1:$A$721,'MASTER TT'!$S$1:$S$5897)</f>
        <v>0</v>
      </c>
      <c r="U453" s="381">
        <f>SUMIF('MASTER TT'!$I$1:$I$5897,$A$1:$A$721,'MASTER TT'!$R$1:$R$5897)</f>
        <v>0</v>
      </c>
      <c r="V453" s="381">
        <f>SUMIF('MASTER TT'!$I$1:$I$5897,$A$1:$A$721,'MASTER TT'!$T$1:$T$5897)</f>
        <v>0</v>
      </c>
      <c r="W453" s="381">
        <f>SUMIF('MASTER TT'!$I$1:$I$5897,$A$1:$A$721,'MASTER TT'!$U$1:$U$5897)</f>
        <v>0</v>
      </c>
      <c r="X453" s="381">
        <f>SUMIF('MASTER TT'!$I$1:$I$5897,$A$1:$A$721,'MASTER TT'!$W$1:$W$5897)</f>
        <v>1</v>
      </c>
      <c r="Y453" s="381">
        <f>SUMIF('MASTER TT'!$I$1:$I$5897,$A$1:$A$721,'MASTER TT'!$X$1:$X$5897)</f>
        <v>0</v>
      </c>
      <c r="Z453" s="381">
        <f>SUMIF('MASTER TT'!$I$1:$I$5897,$A$1:$A$721,'MASTER TT'!$Y$1:$Y$5897)</f>
        <v>0</v>
      </c>
      <c r="AA453" s="381">
        <f>SUMIF('MASTER TT'!$I$1:$I$5897,$A$1:$A$721,'MASTER TT'!$Z$1:$Z$5897)</f>
        <v>0</v>
      </c>
      <c r="AB453" s="381">
        <f>SUMIF('MASTER TT'!$I$1:$I$5905,$A$1:$A$721,'MASTER TT'!$V$1:$V$5905)</f>
        <v>0</v>
      </c>
      <c r="AC453" s="381">
        <f>SUMIF('MASTER TT'!$I$1:$I$5905,$A$1:$A$721,'MASTER TT'!$AB$1:$AB$5905)</f>
        <v>0</v>
      </c>
      <c r="AD453" s="381">
        <f>SUMIF('MASTER TT'!$I$1:$I$5905,$A$1:$A$721,'MASTER TT'!$P$1:$P$5905)</f>
        <v>0</v>
      </c>
      <c r="AE453" s="381">
        <f t="shared" si="2"/>
        <v>1</v>
      </c>
      <c r="AF453" s="382" t="e">
        <f t="shared" si="25"/>
        <v>#REF!</v>
      </c>
      <c r="AG453" s="383"/>
    </row>
    <row r="454" spans="1:33" ht="14.25" customHeight="1">
      <c r="A454" s="374" t="s">
        <v>3355</v>
      </c>
      <c r="B454" s="375">
        <f>VLOOKUP($A$2:$A$1749,'ENTER STAFF #S HERE'!$A$1:$B$5073,2,FALSE)</f>
        <v>236</v>
      </c>
      <c r="C454" s="374" t="s">
        <v>6586</v>
      </c>
      <c r="D454" s="384" t="s">
        <v>6591</v>
      </c>
      <c r="E454" s="384" t="s">
        <v>6598</v>
      </c>
      <c r="F454" s="384" t="s">
        <v>6646</v>
      </c>
      <c r="G454" s="376" t="s">
        <v>6592</v>
      </c>
      <c r="H454" s="377">
        <f t="shared" si="0"/>
        <v>24</v>
      </c>
      <c r="I454" s="378" t="e">
        <f>SUMIFS('MASTER TT'!$J$2:$J$11126,'MASTER TT'!$I$2:$I$1126,A454:A18830,'MASTER TT'!$L$2:$L$11126,"&gt;0",'MASTER TT'!$AM$2:$AM$11126,"JAN-APRIL 2026")</f>
        <v>#VALUE!</v>
      </c>
      <c r="J454" s="378">
        <f>SUMIFS('MASTER TT'!$J$2:$J$11126,'MASTER TT'!$I$2:$I$11126,A454:A10493,'MASTER TT'!$L$2:$L$11126,"&gt;0",'MASTER TT'!$AM$2:$AM$11126,"MAY-AUG 2025")</f>
        <v>0</v>
      </c>
      <c r="K454" s="378">
        <f>SUMIFS('MASTER TT'!$J$2:$J$11126,'MASTER TT'!$I$2:$I$11126,A454:A10493,'MASTER TT'!$L$2:$L$11126,"&gt;0",'MASTER TT'!$AM$2:$AM$11126,"SEP-DEC 2025")</f>
        <v>0</v>
      </c>
      <c r="L454" s="378" t="e">
        <f t="shared" si="1"/>
        <v>#VALUE!</v>
      </c>
      <c r="M454" s="379">
        <f>SUMIFS('MASTER TT'!$J$2:$J$1126,'MASTER TT'!$I$2:$I$1126,A454:A10495,'MASTER TT'!$L$2:$L$1126,"&gt;0",'MASTER TT'!$AM$2:$AM$1126,"JAN-APRIL 2025",'MASTER TT'!$AC$2:$AC$1126,"SOT")</f>
        <v>0</v>
      </c>
      <c r="N454" s="379">
        <f>SUMIFS('MASTER TT'!$J$2:$J$1126,'MASTER TT'!$I$2:$I$1126,A454:A10495,'MASTER TT'!$L$2:$L$1126,"&gt;0",'MASTER TT'!$AM$2:$AM$1126,"JAN-APRIL 2025",'MASTER TT'!$AC$2:$AC$1126,"SOB")</f>
        <v>0</v>
      </c>
      <c r="O454" s="379">
        <f>SUMIFS('MASTER TT'!$J$2:$J$1126,'MASTER TT'!$I$2:$I$1126,A454:A10495,'MASTER TT'!$L$2:$L$1126,"&gt;0",'MASTER TT'!$AM$2:$AM$1126,"JAN-APRIL 2025",'MASTER TT'!$AC$2:$AC$1126,"SEASS")</f>
        <v>0</v>
      </c>
      <c r="P454" s="379">
        <f>SUMIFS('MASTER TT'!$J$2:$J$1126,'MASTER TT'!$I$2:$I$1126,A454:A10495,'MASTER TT'!$L$2:$L$1126,"&gt;0",'MASTER TT'!$AM$2:$AM$1126,"JAN-APRIL 2025",'MASTER TT'!$AC$2:$AC$1126,"PTTI")</f>
        <v>0</v>
      </c>
      <c r="Q454" s="381">
        <f>SUMIF('MASTER TT'!$I$1:$I$5897,$A$1:$A$721,'MASTER TT'!$O$1:$O$5897)</f>
        <v>0</v>
      </c>
      <c r="R454" s="381">
        <f>SUMIF('MASTER TT'!$I$1:$I$5897,$A$1:$A$721,'MASTER TT'!$N$1:$N$5897)</f>
        <v>0</v>
      </c>
      <c r="S454" s="381">
        <f>SUMIF('MASTER TT'!$I$1:$I$5897,$A$1:$A$721,'MASTER TT'!$Q$1:$Q$5897)</f>
        <v>0</v>
      </c>
      <c r="T454" s="381">
        <f>SUMIF('MASTER TT'!$I$1:$I$5897,$A$1:$A$721,'MASTER TT'!$S$1:$S$5897)</f>
        <v>0</v>
      </c>
      <c r="U454" s="381">
        <f>SUMIF('MASTER TT'!$I$1:$I$5897,$A$1:$A$721,'MASTER TT'!$R$1:$R$5897)</f>
        <v>0</v>
      </c>
      <c r="V454" s="381">
        <f>SUMIF('MASTER TT'!$I$1:$I$5897,$A$1:$A$721,'MASTER TT'!$T$1:$T$5897)</f>
        <v>0</v>
      </c>
      <c r="W454" s="381">
        <f>SUMIF('MASTER TT'!$I$1:$I$5897,$A$1:$A$721,'MASTER TT'!$U$1:$U$5897)</f>
        <v>0</v>
      </c>
      <c r="X454" s="381">
        <f>SUMIF('MASTER TT'!$I$1:$I$5897,$A$1:$A$721,'MASTER TT'!$W$1:$W$5897)</f>
        <v>0</v>
      </c>
      <c r="Y454" s="381">
        <f>SUMIF('MASTER TT'!$I$1:$I$5897,$A$1:$A$721,'MASTER TT'!$X$1:$X$5897)</f>
        <v>0</v>
      </c>
      <c r="Z454" s="381">
        <f>SUMIF('MASTER TT'!$I$1:$I$5897,$A$1:$A$721,'MASTER TT'!$Y$1:$Y$5897)</f>
        <v>0</v>
      </c>
      <c r="AA454" s="381">
        <f>SUMIF('MASTER TT'!$I$1:$I$5897,$A$1:$A$721,'MASTER TT'!$Z$1:$Z$5897)</f>
        <v>0</v>
      </c>
      <c r="AB454" s="381">
        <f>SUMIF('MASTER TT'!$I$1:$I$5905,$A$1:$A$721,'MASTER TT'!$V$1:$V$5905)</f>
        <v>0</v>
      </c>
      <c r="AC454" s="381">
        <f>SUMIF('MASTER TT'!$I$1:$I$5905,$A$1:$A$721,'MASTER TT'!$AB$1:$AB$5905)</f>
        <v>0</v>
      </c>
      <c r="AD454" s="381">
        <f>SUMIF('MASTER TT'!$I$1:$I$5905,$A$1:$A$721,'MASTER TT'!$P$1:$P$5905)</f>
        <v>0</v>
      </c>
      <c r="AE454" s="381">
        <f t="shared" si="2"/>
        <v>0</v>
      </c>
      <c r="AF454" s="382" t="e">
        <f t="shared" si="25"/>
        <v>#REF!</v>
      </c>
      <c r="AG454" s="383"/>
    </row>
    <row r="455" spans="1:33" ht="14.25" customHeight="1">
      <c r="A455" s="374" t="s">
        <v>3631</v>
      </c>
      <c r="B455" s="375" t="str">
        <f>VLOOKUP($A$2:$A$1749,'ENTER STAFF #S HERE'!$A$1:$B$5073,2,FALSE)</f>
        <v>C0360</v>
      </c>
      <c r="C455" s="374" t="s">
        <v>6586</v>
      </c>
      <c r="D455" s="374" t="s">
        <v>460</v>
      </c>
      <c r="E455" s="388"/>
      <c r="F455" s="388"/>
      <c r="G455" s="374" t="s">
        <v>6585</v>
      </c>
      <c r="H455" s="377">
        <f t="shared" si="0"/>
        <v>90</v>
      </c>
      <c r="I455" s="378" t="e">
        <f>SUMIFS('MASTER TT'!$J$2:$J$11126,'MASTER TT'!$I$2:$I$1126,A455:A18831,'MASTER TT'!$L$2:$L$11126,"&gt;0",'MASTER TT'!$AM$2:$AM$11126,"JAN-APRIL 2026")</f>
        <v>#VALUE!</v>
      </c>
      <c r="J455" s="378">
        <f>SUMIFS('MASTER TT'!$J$2:$J$11126,'MASTER TT'!$I$2:$I$11126,A455:A10494,'MASTER TT'!$L$2:$L$11126,"&gt;0",'MASTER TT'!$AM$2:$AM$11126,"MAY-AUG 2025")</f>
        <v>0</v>
      </c>
      <c r="K455" s="378">
        <f>SUMIFS('MASTER TT'!$J$2:$J$11126,'MASTER TT'!$I$2:$I$11126,A455:A10494,'MASTER TT'!$L$2:$L$11126,"&gt;0",'MASTER TT'!$AM$2:$AM$11126,"SEP-DEC 2025")</f>
        <v>0</v>
      </c>
      <c r="L455" s="378" t="e">
        <f t="shared" si="1"/>
        <v>#VALUE!</v>
      </c>
      <c r="M455" s="379">
        <f>SUMIFS('MASTER TT'!$J$2:$J$1126,'MASTER TT'!$I$2:$I$1126,A455:A10496,'MASTER TT'!$L$2:$L$1126,"&gt;0",'MASTER TT'!$AM$2:$AM$1126,"JAN-APRIL 2025",'MASTER TT'!$AC$2:$AC$1126,"SOT")</f>
        <v>0</v>
      </c>
      <c r="N455" s="379">
        <f>SUMIFS('MASTER TT'!$J$2:$J$1126,'MASTER TT'!$I$2:$I$1126,A455:A10496,'MASTER TT'!$L$2:$L$1126,"&gt;0",'MASTER TT'!$AM$2:$AM$1126,"JAN-APRIL 2025",'MASTER TT'!$AC$2:$AC$1126,"SOB")</f>
        <v>0</v>
      </c>
      <c r="O455" s="379">
        <f>SUMIFS('MASTER TT'!$J$2:$J$1126,'MASTER TT'!$I$2:$I$1126,A455:A10496,'MASTER TT'!$L$2:$L$1126,"&gt;0",'MASTER TT'!$AM$2:$AM$1126,"JAN-APRIL 2025",'MASTER TT'!$AC$2:$AC$1126,"SEASS")</f>
        <v>0</v>
      </c>
      <c r="P455" s="379">
        <f>SUMIFS('MASTER TT'!$J$2:$J$1126,'MASTER TT'!$I$2:$I$1126,A455:A10496,'MASTER TT'!$L$2:$L$1126,"&gt;0",'MASTER TT'!$AM$2:$AM$1126,"JAN-APRIL 2025",'MASTER TT'!$AC$2:$AC$1126,"PTTI")</f>
        <v>0</v>
      </c>
      <c r="Q455" s="381">
        <f>SUMIF('MASTER TT'!$I$1:$I$5897,$A$1:$A$721,'MASTER TT'!$O$1:$O$5897)</f>
        <v>0</v>
      </c>
      <c r="R455" s="381">
        <f>SUMIF('MASTER TT'!$I$1:$I$5897,$A$1:$A$721,'MASTER TT'!$N$1:$N$5897)</f>
        <v>0</v>
      </c>
      <c r="S455" s="381">
        <f>SUMIF('MASTER TT'!$I$1:$I$5897,$A$1:$A$721,'MASTER TT'!$Q$1:$Q$5897)</f>
        <v>0</v>
      </c>
      <c r="T455" s="381">
        <f>SUMIF('MASTER TT'!$I$1:$I$5897,$A$1:$A$721,'MASTER TT'!$S$1:$S$5897)</f>
        <v>0</v>
      </c>
      <c r="U455" s="381">
        <f>SUMIF('MASTER TT'!$I$1:$I$5897,$A$1:$A$721,'MASTER TT'!$R$1:$R$5897)</f>
        <v>0</v>
      </c>
      <c r="V455" s="381">
        <f>SUMIF('MASTER TT'!$I$1:$I$5897,$A$1:$A$721,'MASTER TT'!$T$1:$T$5897)</f>
        <v>0</v>
      </c>
      <c r="W455" s="381">
        <f>SUMIF('MASTER TT'!$I$1:$I$5897,$A$1:$A$721,'MASTER TT'!$U$1:$U$5897)</f>
        <v>0</v>
      </c>
      <c r="X455" s="381">
        <f>SUMIF('MASTER TT'!$I$1:$I$5897,$A$1:$A$721,'MASTER TT'!$W$1:$W$5897)</f>
        <v>0</v>
      </c>
      <c r="Y455" s="381">
        <f>SUMIF('MASTER TT'!$I$1:$I$5897,$A$1:$A$721,'MASTER TT'!$X$1:$X$5897)</f>
        <v>0</v>
      </c>
      <c r="Z455" s="381">
        <f>SUMIF('MASTER TT'!$I$1:$I$5897,$A$1:$A$721,'MASTER TT'!$Y$1:$Y$5897)</f>
        <v>0</v>
      </c>
      <c r="AA455" s="381">
        <f>SUMIF('MASTER TT'!$I$1:$I$5897,$A$1:$A$721,'MASTER TT'!$Z$1:$Z$5897)</f>
        <v>0</v>
      </c>
      <c r="AB455" s="381">
        <f>SUMIF('MASTER TT'!$I$1:$I$5905,$A$1:$A$721,'MASTER TT'!$V$1:$V$5905)</f>
        <v>0</v>
      </c>
      <c r="AC455" s="381">
        <f>SUMIF('MASTER TT'!$I$1:$I$5905,$A$1:$A$721,'MASTER TT'!$AB$1:$AB$5905)</f>
        <v>0</v>
      </c>
      <c r="AD455" s="381">
        <f>SUMIF('MASTER TT'!$I$1:$I$5905,$A$1:$A$721,'MASTER TT'!$P$1:$P$5905)</f>
        <v>0</v>
      </c>
      <c r="AE455" s="381">
        <f t="shared" si="2"/>
        <v>0</v>
      </c>
      <c r="AF455" s="382" t="e">
        <f t="shared" si="25"/>
        <v>#REF!</v>
      </c>
      <c r="AG455" s="383"/>
    </row>
    <row r="456" spans="1:33" ht="14.25" customHeight="1">
      <c r="A456" s="374" t="s">
        <v>3706</v>
      </c>
      <c r="B456" s="375" t="str">
        <f>VLOOKUP($A$2:$A$1749,'ENTER STAFF #S HERE'!$A$1:$B$5073,2,FALSE)</f>
        <v>C1527</v>
      </c>
      <c r="C456" s="374" t="s">
        <v>6586</v>
      </c>
      <c r="D456" s="374" t="s">
        <v>6587</v>
      </c>
      <c r="E456" s="384" t="s">
        <v>5680</v>
      </c>
      <c r="F456" s="384" t="s">
        <v>6584</v>
      </c>
      <c r="G456" s="374" t="s">
        <v>5663</v>
      </c>
      <c r="H456" s="377">
        <f t="shared" si="0"/>
        <v>48</v>
      </c>
      <c r="I456" s="378" t="e">
        <f>SUMIFS('MASTER TT'!$J$2:$J$11126,'MASTER TT'!$I$2:$I$1126,A456:A18832,'MASTER TT'!$L$2:$L$11126,"&gt;0",'MASTER TT'!$AM$2:$AM$11126,"JAN-APRIL 2026")</f>
        <v>#VALUE!</v>
      </c>
      <c r="J456" s="378">
        <f>SUMIFS('MASTER TT'!$J$2:$J$11126,'MASTER TT'!$I$2:$I$11126,A456:A10495,'MASTER TT'!$L$2:$L$11126,"&gt;0",'MASTER TT'!$AM$2:$AM$11126,"MAY-AUG 2025")</f>
        <v>0</v>
      </c>
      <c r="K456" s="378">
        <f>SUMIFS('MASTER TT'!$J$2:$J$11126,'MASTER TT'!$I$2:$I$11126,A456:A10495,'MASTER TT'!$L$2:$L$11126,"&gt;0",'MASTER TT'!$AM$2:$AM$11126,"SEP-DEC 2025")</f>
        <v>0</v>
      </c>
      <c r="L456" s="378" t="e">
        <f t="shared" si="1"/>
        <v>#VALUE!</v>
      </c>
      <c r="M456" s="379">
        <f>SUMIFS('MASTER TT'!$J$2:$J$1126,'MASTER TT'!$I$2:$I$1126,A456:A10497,'MASTER TT'!$L$2:$L$1126,"&gt;0",'MASTER TT'!$AM$2:$AM$1126,"JAN-APRIL 2025",'MASTER TT'!$AC$2:$AC$1126,"SOT")</f>
        <v>0</v>
      </c>
      <c r="N456" s="379">
        <f>SUMIFS('MASTER TT'!$J$2:$J$1126,'MASTER TT'!$I$2:$I$1126,A456:A10497,'MASTER TT'!$L$2:$L$1126,"&gt;0",'MASTER TT'!$AM$2:$AM$1126,"JAN-APRIL 2025",'MASTER TT'!$AC$2:$AC$1126,"SOB")</f>
        <v>0</v>
      </c>
      <c r="O456" s="379">
        <f>SUMIFS('MASTER TT'!$J$2:$J$1126,'MASTER TT'!$I$2:$I$1126,A456:A10497,'MASTER TT'!$L$2:$L$1126,"&gt;0",'MASTER TT'!$AM$2:$AM$1126,"JAN-APRIL 2025",'MASTER TT'!$AC$2:$AC$1126,"SEASS")</f>
        <v>0</v>
      </c>
      <c r="P456" s="379">
        <f>SUMIFS('MASTER TT'!$J$2:$J$1126,'MASTER TT'!$I$2:$I$1126,A456:A10497,'MASTER TT'!$L$2:$L$1126,"&gt;0",'MASTER TT'!$AM$2:$AM$1126,"JAN-APRIL 2025",'MASTER TT'!$AC$2:$AC$1126,"PTTI")</f>
        <v>0</v>
      </c>
      <c r="Q456" s="381">
        <f>SUMIF('MASTER TT'!$I$1:$I$5897,$A$1:$A$721,'MASTER TT'!$O$1:$O$5897)</f>
        <v>0</v>
      </c>
      <c r="R456" s="381">
        <f>SUMIF('MASTER TT'!$I$1:$I$5897,$A$1:$A$721,'MASTER TT'!$N$1:$N$5897)</f>
        <v>0</v>
      </c>
      <c r="S456" s="381">
        <f>SUMIF('MASTER TT'!$I$1:$I$5897,$A$1:$A$721,'MASTER TT'!$Q$1:$Q$5897)</f>
        <v>0</v>
      </c>
      <c r="T456" s="381">
        <f>SUMIF('MASTER TT'!$I$1:$I$5897,$A$1:$A$721,'MASTER TT'!$S$1:$S$5897)</f>
        <v>0</v>
      </c>
      <c r="U456" s="381">
        <f>SUMIF('MASTER TT'!$I$1:$I$5897,$A$1:$A$721,'MASTER TT'!$R$1:$R$5897)</f>
        <v>0</v>
      </c>
      <c r="V456" s="381">
        <f>SUMIF('MASTER TT'!$I$1:$I$5897,$A$1:$A$721,'MASTER TT'!$T$1:$T$5897)</f>
        <v>0</v>
      </c>
      <c r="W456" s="381">
        <f>SUMIF('MASTER TT'!$I$1:$I$5897,$A$1:$A$721,'MASTER TT'!$U$1:$U$5897)</f>
        <v>0</v>
      </c>
      <c r="X456" s="381">
        <f>SUMIF('MASTER TT'!$I$1:$I$5897,$A$1:$A$721,'MASTER TT'!$W$1:$W$5897)</f>
        <v>0</v>
      </c>
      <c r="Y456" s="381">
        <f>SUMIF('MASTER TT'!$I$1:$I$5897,$A$1:$A$721,'MASTER TT'!$X$1:$X$5897)</f>
        <v>0</v>
      </c>
      <c r="Z456" s="381">
        <f>SUMIF('MASTER TT'!$I$1:$I$5897,$A$1:$A$721,'MASTER TT'!$Y$1:$Y$5897)</f>
        <v>0</v>
      </c>
      <c r="AA456" s="381">
        <f>SUMIF('MASTER TT'!$I$1:$I$5897,$A$1:$A$721,'MASTER TT'!$Z$1:$Z$5897)</f>
        <v>0</v>
      </c>
      <c r="AB456" s="381">
        <f>SUMIF('MASTER TT'!$I$1:$I$5905,$A$1:$A$721,'MASTER TT'!$V$1:$V$5905)</f>
        <v>0</v>
      </c>
      <c r="AC456" s="381">
        <f>SUMIF('MASTER TT'!$I$1:$I$5905,$A$1:$A$721,'MASTER TT'!$AB$1:$AB$5905)</f>
        <v>0</v>
      </c>
      <c r="AD456" s="381">
        <f>SUMIF('MASTER TT'!$I$1:$I$5905,$A$1:$A$721,'MASTER TT'!$P$1:$P$5905)</f>
        <v>0</v>
      </c>
      <c r="AE456" s="381">
        <f t="shared" si="2"/>
        <v>0</v>
      </c>
      <c r="AF456" s="382"/>
      <c r="AG456" s="383"/>
    </row>
    <row r="457" spans="1:33" ht="14.25" customHeight="1">
      <c r="A457" s="374" t="s">
        <v>3633</v>
      </c>
      <c r="B457" s="375">
        <f>VLOOKUP($A$2:$A$1749,'ENTER STAFF #S HERE'!$A$1:$B$5073,2,FALSE)</f>
        <v>54</v>
      </c>
      <c r="C457" s="374" t="s">
        <v>6586</v>
      </c>
      <c r="D457" s="374" t="s">
        <v>6591</v>
      </c>
      <c r="E457" s="374" t="s">
        <v>5640</v>
      </c>
      <c r="F457" s="388"/>
      <c r="G457" s="374" t="s">
        <v>6592</v>
      </c>
      <c r="H457" s="377">
        <f t="shared" si="0"/>
        <v>24</v>
      </c>
      <c r="I457" s="378" t="e">
        <f>SUMIFS('MASTER TT'!$J$2:$J$11126,'MASTER TT'!$I$2:$I$1126,A457:A18833,'MASTER TT'!$L$2:$L$11126,"&gt;0",'MASTER TT'!$AM$2:$AM$11126,"JAN-APRIL 2026")</f>
        <v>#VALUE!</v>
      </c>
      <c r="J457" s="378">
        <f>SUMIFS('MASTER TT'!$J$2:$J$11126,'MASTER TT'!$I$2:$I$11126,A457:A10496,'MASTER TT'!$L$2:$L$11126,"&gt;0",'MASTER TT'!$AM$2:$AM$11126,"MAY-AUG 2025")</f>
        <v>0</v>
      </c>
      <c r="K457" s="378">
        <f>SUMIFS('MASTER TT'!$J$2:$J$11126,'MASTER TT'!$I$2:$I$11126,A457:A10496,'MASTER TT'!$L$2:$L$11126,"&gt;0",'MASTER TT'!$AM$2:$AM$11126,"SEP-DEC 2025")</f>
        <v>0</v>
      </c>
      <c r="L457" s="378" t="e">
        <f t="shared" si="1"/>
        <v>#VALUE!</v>
      </c>
      <c r="M457" s="379">
        <f>SUMIFS('MASTER TT'!$J$2:$J$1126,'MASTER TT'!$I$2:$I$1126,A457:A10498,'MASTER TT'!$L$2:$L$1126,"&gt;0",'MASTER TT'!$AM$2:$AM$1126,"JAN-APRIL 2025",'MASTER TT'!$AC$2:$AC$1126,"SOT")</f>
        <v>0</v>
      </c>
      <c r="N457" s="379">
        <f>SUMIFS('MASTER TT'!$J$2:$J$1126,'MASTER TT'!$I$2:$I$1126,A457:A10498,'MASTER TT'!$L$2:$L$1126,"&gt;0",'MASTER TT'!$AM$2:$AM$1126,"JAN-APRIL 2025",'MASTER TT'!$AC$2:$AC$1126,"SOB")</f>
        <v>0</v>
      </c>
      <c r="O457" s="379">
        <f>SUMIFS('MASTER TT'!$J$2:$J$1126,'MASTER TT'!$I$2:$I$1126,A457:A10498,'MASTER TT'!$L$2:$L$1126,"&gt;0",'MASTER TT'!$AM$2:$AM$1126,"JAN-APRIL 2025",'MASTER TT'!$AC$2:$AC$1126,"SEASS")</f>
        <v>0</v>
      </c>
      <c r="P457" s="379">
        <f>SUMIFS('MASTER TT'!$J$2:$J$1126,'MASTER TT'!$I$2:$I$1126,A457:A10498,'MASTER TT'!$L$2:$L$1126,"&gt;0",'MASTER TT'!$AM$2:$AM$1126,"JAN-APRIL 2025",'MASTER TT'!$AC$2:$AC$1126,"PTTI")</f>
        <v>0</v>
      </c>
      <c r="Q457" s="381">
        <f>SUMIF('MASTER TT'!$I$1:$I$5897,$A$1:$A$721,'MASTER TT'!$O$1:$O$5897)</f>
        <v>0</v>
      </c>
      <c r="R457" s="381">
        <f>SUMIF('MASTER TT'!$I$1:$I$5897,$A$1:$A$721,'MASTER TT'!$N$1:$N$5897)</f>
        <v>0</v>
      </c>
      <c r="S457" s="381">
        <f>SUMIF('MASTER TT'!$I$1:$I$5897,$A$1:$A$721,'MASTER TT'!$Q$1:$Q$5897)</f>
        <v>0</v>
      </c>
      <c r="T457" s="381">
        <f>SUMIF('MASTER TT'!$I$1:$I$5897,$A$1:$A$721,'MASTER TT'!$S$1:$S$5897)</f>
        <v>0</v>
      </c>
      <c r="U457" s="381">
        <f>SUMIF('MASTER TT'!$I$1:$I$5897,$A$1:$A$721,'MASTER TT'!$R$1:$R$5897)</f>
        <v>0</v>
      </c>
      <c r="V457" s="381">
        <f>SUMIF('MASTER TT'!$I$1:$I$5897,$A$1:$A$721,'MASTER TT'!$T$1:$T$5897)</f>
        <v>0</v>
      </c>
      <c r="W457" s="381">
        <f>SUMIF('MASTER TT'!$I$1:$I$5897,$A$1:$A$721,'MASTER TT'!$U$1:$U$5897)</f>
        <v>0</v>
      </c>
      <c r="X457" s="381">
        <f>SUMIF('MASTER TT'!$I$1:$I$5897,$A$1:$A$721,'MASTER TT'!$W$1:$W$5897)</f>
        <v>1</v>
      </c>
      <c r="Y457" s="381">
        <f>SUMIF('MASTER TT'!$I$1:$I$5897,$A$1:$A$721,'MASTER TT'!$X$1:$X$5897)</f>
        <v>0</v>
      </c>
      <c r="Z457" s="381">
        <f>SUMIF('MASTER TT'!$I$1:$I$5897,$A$1:$A$721,'MASTER TT'!$Y$1:$Y$5897)</f>
        <v>0</v>
      </c>
      <c r="AA457" s="381">
        <f>SUMIF('MASTER TT'!$I$1:$I$5897,$A$1:$A$721,'MASTER TT'!$Z$1:$Z$5897)</f>
        <v>0</v>
      </c>
      <c r="AB457" s="381">
        <f>SUMIF('MASTER TT'!$I$1:$I$5905,$A$1:$A$721,'MASTER TT'!$V$1:$V$5905)</f>
        <v>0</v>
      </c>
      <c r="AC457" s="381">
        <f>SUMIF('MASTER TT'!$I$1:$I$5905,$A$1:$A$721,'MASTER TT'!$AB$1:$AB$5905)</f>
        <v>0</v>
      </c>
      <c r="AD457" s="381">
        <f>SUMIF('MASTER TT'!$I$1:$I$5905,$A$1:$A$721,'MASTER TT'!$P$1:$P$5905)</f>
        <v>0</v>
      </c>
      <c r="AE457" s="381">
        <f t="shared" si="2"/>
        <v>1</v>
      </c>
      <c r="AF457" s="382"/>
      <c r="AG457" s="383"/>
    </row>
    <row r="458" spans="1:33" ht="14.25" customHeight="1">
      <c r="A458" s="374" t="s">
        <v>3904</v>
      </c>
      <c r="B458" s="375" t="str">
        <f>VLOOKUP($A$2:$A$1749,'ENTER STAFF #S HERE'!$A$1:$B$5073,2,FALSE)</f>
        <v>C1365</v>
      </c>
      <c r="C458" s="374" t="s">
        <v>6586</v>
      </c>
      <c r="D458" s="374" t="s">
        <v>6597</v>
      </c>
      <c r="E458" s="374" t="s">
        <v>6031</v>
      </c>
      <c r="F458" s="388"/>
      <c r="G458" s="374" t="s">
        <v>6588</v>
      </c>
      <c r="H458" s="377">
        <f t="shared" si="0"/>
        <v>55</v>
      </c>
      <c r="I458" s="378" t="e">
        <f>SUMIFS('MASTER TT'!$J$2:$J$11126,'MASTER TT'!$I$2:$I$1126,A458:A18834,'MASTER TT'!$L$2:$L$11126,"&gt;0",'MASTER TT'!$AM$2:$AM$11126,"JAN-APRIL 2026")</f>
        <v>#VALUE!</v>
      </c>
      <c r="J458" s="378">
        <f>SUMIFS('MASTER TT'!$J$2:$J$11126,'MASTER TT'!$I$2:$I$11126,A458:A10497,'MASTER TT'!$L$2:$L$11126,"&gt;0",'MASTER TT'!$AM$2:$AM$11126,"MAY-AUG 2025")</f>
        <v>0</v>
      </c>
      <c r="K458" s="378">
        <f>SUMIFS('MASTER TT'!$J$2:$J$11126,'MASTER TT'!$I$2:$I$11126,A458:A10497,'MASTER TT'!$L$2:$L$11126,"&gt;0",'MASTER TT'!$AM$2:$AM$11126,"SEP-DEC 2025")</f>
        <v>0</v>
      </c>
      <c r="L458" s="378" t="e">
        <f t="shared" si="1"/>
        <v>#VALUE!</v>
      </c>
      <c r="M458" s="379">
        <f>SUMIFS('MASTER TT'!$J$2:$J$1126,'MASTER TT'!$I$2:$I$1126,A458:A10499,'MASTER TT'!$L$2:$L$1126,"&gt;0",'MASTER TT'!$AM$2:$AM$1126,"JAN-APRIL 2025",'MASTER TT'!$AC$2:$AC$1126,"SOT")</f>
        <v>0</v>
      </c>
      <c r="N458" s="379">
        <f>SUMIFS('MASTER TT'!$J$2:$J$1126,'MASTER TT'!$I$2:$I$1126,A458:A10499,'MASTER TT'!$L$2:$L$1126,"&gt;0",'MASTER TT'!$AM$2:$AM$1126,"JAN-APRIL 2025",'MASTER TT'!$AC$2:$AC$1126,"SOB")</f>
        <v>0</v>
      </c>
      <c r="O458" s="379">
        <f>SUMIFS('MASTER TT'!$J$2:$J$1126,'MASTER TT'!$I$2:$I$1126,A458:A10499,'MASTER TT'!$L$2:$L$1126,"&gt;0",'MASTER TT'!$AM$2:$AM$1126,"JAN-APRIL 2025",'MASTER TT'!$AC$2:$AC$1126,"SEASS")</f>
        <v>0</v>
      </c>
      <c r="P458" s="379">
        <f>SUMIFS('MASTER TT'!$J$2:$J$1126,'MASTER TT'!$I$2:$I$1126,A458:A10499,'MASTER TT'!$L$2:$L$1126,"&gt;0",'MASTER TT'!$AM$2:$AM$1126,"JAN-APRIL 2025",'MASTER TT'!$AC$2:$AC$1126,"PTTI")</f>
        <v>0</v>
      </c>
      <c r="Q458" s="381">
        <f>SUMIF('MASTER TT'!$I$1:$I$5897,$A$1:$A$721,'MASTER TT'!$O$1:$O$5897)</f>
        <v>0</v>
      </c>
      <c r="R458" s="381">
        <f>SUMIF('MASTER TT'!$I$1:$I$5897,$A$1:$A$721,'MASTER TT'!$N$1:$N$5897)</f>
        <v>0</v>
      </c>
      <c r="S458" s="381">
        <f>SUMIF('MASTER TT'!$I$1:$I$5897,$A$1:$A$721,'MASTER TT'!$Q$1:$Q$5897)</f>
        <v>0</v>
      </c>
      <c r="T458" s="381">
        <f>SUMIF('MASTER TT'!$I$1:$I$5897,$A$1:$A$721,'MASTER TT'!$S$1:$S$5897)</f>
        <v>0</v>
      </c>
      <c r="U458" s="381">
        <f>SUMIF('MASTER TT'!$I$1:$I$5897,$A$1:$A$721,'MASTER TT'!$R$1:$R$5897)</f>
        <v>0</v>
      </c>
      <c r="V458" s="381">
        <f>SUMIF('MASTER TT'!$I$1:$I$5897,$A$1:$A$721,'MASTER TT'!$T$1:$T$5897)</f>
        <v>0</v>
      </c>
      <c r="W458" s="381">
        <f>SUMIF('MASTER TT'!$I$1:$I$5897,$A$1:$A$721,'MASTER TT'!$U$1:$U$5897)</f>
        <v>0</v>
      </c>
      <c r="X458" s="381">
        <f>SUMIF('MASTER TT'!$I$1:$I$5897,$A$1:$A$721,'MASTER TT'!$W$1:$W$5897)</f>
        <v>1</v>
      </c>
      <c r="Y458" s="381">
        <f>SUMIF('MASTER TT'!$I$1:$I$5897,$A$1:$A$721,'MASTER TT'!$X$1:$X$5897)</f>
        <v>0</v>
      </c>
      <c r="Z458" s="381">
        <f>SUMIF('MASTER TT'!$I$1:$I$5897,$A$1:$A$721,'MASTER TT'!$Y$1:$Y$5897)</f>
        <v>0</v>
      </c>
      <c r="AA458" s="381">
        <f>SUMIF('MASTER TT'!$I$1:$I$5897,$A$1:$A$721,'MASTER TT'!$Z$1:$Z$5897)</f>
        <v>0</v>
      </c>
      <c r="AB458" s="381">
        <f>SUMIF('MASTER TT'!$I$1:$I$5905,$A$1:$A$721,'MASTER TT'!$V$1:$V$5905)</f>
        <v>0</v>
      </c>
      <c r="AC458" s="381">
        <f>SUMIF('MASTER TT'!$I$1:$I$5905,$A$1:$A$721,'MASTER TT'!$AB$1:$AB$5905)</f>
        <v>0</v>
      </c>
      <c r="AD458" s="381">
        <f>SUMIF('MASTER TT'!$I$1:$I$5905,$A$1:$A$721,'MASTER TT'!$P$1:$P$5905)</f>
        <v>0</v>
      </c>
      <c r="AE458" s="381">
        <f t="shared" si="2"/>
        <v>1</v>
      </c>
      <c r="AF458" s="382" t="e">
        <f t="shared" ref="AF458:AF463" si="26">#REF!-SUM(Q458:AD458)</f>
        <v>#REF!</v>
      </c>
      <c r="AG458" s="383"/>
    </row>
    <row r="459" spans="1:33" ht="14.25" customHeight="1">
      <c r="A459" s="374" t="s">
        <v>4006</v>
      </c>
      <c r="B459" s="375">
        <f>VLOOKUP($A$2:$A$1749,'ENTER STAFF #S HERE'!$A$1:$B$5073,2,FALSE)</f>
        <v>373</v>
      </c>
      <c r="C459" s="374" t="s">
        <v>6583</v>
      </c>
      <c r="D459" s="374" t="s">
        <v>460</v>
      </c>
      <c r="E459" s="388"/>
      <c r="F459" s="388"/>
      <c r="G459" s="374" t="s">
        <v>6592</v>
      </c>
      <c r="H459" s="377">
        <f t="shared" si="0"/>
        <v>24</v>
      </c>
      <c r="I459" s="378" t="e">
        <f>SUMIFS('MASTER TT'!$J$2:$J$11126,'MASTER TT'!$I$2:$I$1126,A459:A18835,'MASTER TT'!$L$2:$L$11126,"&gt;0",'MASTER TT'!$AM$2:$AM$11126,"JAN-APRIL 2026")</f>
        <v>#VALUE!</v>
      </c>
      <c r="J459" s="378">
        <f>SUMIFS('MASTER TT'!$J$2:$J$11126,'MASTER TT'!$I$2:$I$11126,A459:A10498,'MASTER TT'!$L$2:$L$11126,"&gt;0",'MASTER TT'!$AM$2:$AM$11126,"MAY-AUG 2025")</f>
        <v>0</v>
      </c>
      <c r="K459" s="378">
        <f>SUMIFS('MASTER TT'!$J$2:$J$11126,'MASTER TT'!$I$2:$I$11126,A459:A10498,'MASTER TT'!$L$2:$L$11126,"&gt;0",'MASTER TT'!$AM$2:$AM$11126,"SEP-DEC 2025")</f>
        <v>0</v>
      </c>
      <c r="L459" s="378" t="e">
        <f t="shared" si="1"/>
        <v>#VALUE!</v>
      </c>
      <c r="M459" s="379">
        <f>SUMIFS('MASTER TT'!$J$2:$J$1126,'MASTER TT'!$I$2:$I$1126,A459:A10500,'MASTER TT'!$L$2:$L$1126,"&gt;0",'MASTER TT'!$AM$2:$AM$1126,"JAN-APRIL 2025",'MASTER TT'!$AC$2:$AC$1126,"SOT")</f>
        <v>0</v>
      </c>
      <c r="N459" s="379">
        <f>SUMIFS('MASTER TT'!$J$2:$J$1126,'MASTER TT'!$I$2:$I$1126,A459:A10500,'MASTER TT'!$L$2:$L$1126,"&gt;0",'MASTER TT'!$AM$2:$AM$1126,"JAN-APRIL 2025",'MASTER TT'!$AC$2:$AC$1126,"SOB")</f>
        <v>0</v>
      </c>
      <c r="O459" s="379">
        <f>SUMIFS('MASTER TT'!$J$2:$J$1126,'MASTER TT'!$I$2:$I$1126,A459:A10500,'MASTER TT'!$L$2:$L$1126,"&gt;0",'MASTER TT'!$AM$2:$AM$1126,"JAN-APRIL 2025",'MASTER TT'!$AC$2:$AC$1126,"SEASS")</f>
        <v>0</v>
      </c>
      <c r="P459" s="379">
        <f>SUMIFS('MASTER TT'!$J$2:$J$1126,'MASTER TT'!$I$2:$I$1126,A459:A10500,'MASTER TT'!$L$2:$L$1126,"&gt;0",'MASTER TT'!$AM$2:$AM$1126,"JAN-APRIL 2025",'MASTER TT'!$AC$2:$AC$1126,"PTTI")</f>
        <v>0</v>
      </c>
      <c r="Q459" s="381">
        <f>SUMIF('MASTER TT'!$I$1:$I$5897,$A$1:$A$721,'MASTER TT'!$O$1:$O$5897)</f>
        <v>0</v>
      </c>
      <c r="R459" s="381">
        <f>SUMIF('MASTER TT'!$I$1:$I$5897,$A$1:$A$721,'MASTER TT'!$N$1:$N$5897)</f>
        <v>0</v>
      </c>
      <c r="S459" s="381">
        <f>SUMIF('MASTER TT'!$I$1:$I$5897,$A$1:$A$721,'MASTER TT'!$Q$1:$Q$5897)</f>
        <v>0</v>
      </c>
      <c r="T459" s="381">
        <f>SUMIF('MASTER TT'!$I$1:$I$5897,$A$1:$A$721,'MASTER TT'!$S$1:$S$5897)</f>
        <v>0</v>
      </c>
      <c r="U459" s="381">
        <f>SUMIF('MASTER TT'!$I$1:$I$5897,$A$1:$A$721,'MASTER TT'!$R$1:$R$5897)</f>
        <v>0</v>
      </c>
      <c r="V459" s="381">
        <f>SUMIF('MASTER TT'!$I$1:$I$5897,$A$1:$A$721,'MASTER TT'!$T$1:$T$5897)</f>
        <v>0</v>
      </c>
      <c r="W459" s="381">
        <f>SUMIF('MASTER TT'!$I$1:$I$5897,$A$1:$A$721,'MASTER TT'!$U$1:$U$5897)</f>
        <v>0</v>
      </c>
      <c r="X459" s="381">
        <f>SUMIF('MASTER TT'!$I$1:$I$5897,$A$1:$A$721,'MASTER TT'!$W$1:$W$5897)</f>
        <v>0</v>
      </c>
      <c r="Y459" s="381">
        <f>SUMIF('MASTER TT'!$I$1:$I$5897,$A$1:$A$721,'MASTER TT'!$X$1:$X$5897)</f>
        <v>0</v>
      </c>
      <c r="Z459" s="381">
        <f>SUMIF('MASTER TT'!$I$1:$I$5897,$A$1:$A$721,'MASTER TT'!$Y$1:$Y$5897)</f>
        <v>0</v>
      </c>
      <c r="AA459" s="381">
        <f>SUMIF('MASTER TT'!$I$1:$I$5897,$A$1:$A$721,'MASTER TT'!$Z$1:$Z$5897)</f>
        <v>0</v>
      </c>
      <c r="AB459" s="381">
        <f>SUMIF('MASTER TT'!$I$1:$I$5905,$A$1:$A$721,'MASTER TT'!$V$1:$V$5905)</f>
        <v>0</v>
      </c>
      <c r="AC459" s="381">
        <f>SUMIF('MASTER TT'!$I$1:$I$5905,$A$1:$A$721,'MASTER TT'!$AB$1:$AB$5905)</f>
        <v>0</v>
      </c>
      <c r="AD459" s="381">
        <f>SUMIF('MASTER TT'!$I$1:$I$5905,$A$1:$A$721,'MASTER TT'!$P$1:$P$5905)</f>
        <v>0</v>
      </c>
      <c r="AE459" s="381">
        <f t="shared" si="2"/>
        <v>0</v>
      </c>
      <c r="AF459" s="382" t="e">
        <f t="shared" si="26"/>
        <v>#REF!</v>
      </c>
      <c r="AG459" s="383"/>
    </row>
    <row r="460" spans="1:33" ht="14.25" customHeight="1">
      <c r="A460" s="385" t="s">
        <v>3962</v>
      </c>
      <c r="B460" s="375" t="str">
        <f>VLOOKUP($A$2:$A$1749,'ENTER STAFF #S HERE'!$A$1:$B$5073,2,FALSE)</f>
        <v>C1604</v>
      </c>
      <c r="C460" s="385" t="s">
        <v>6586</v>
      </c>
      <c r="D460" s="386" t="s">
        <v>6595</v>
      </c>
      <c r="E460" s="385" t="s">
        <v>6072</v>
      </c>
      <c r="F460" s="385" t="s">
        <v>6600</v>
      </c>
      <c r="G460" s="385" t="s">
        <v>5663</v>
      </c>
      <c r="H460" s="377">
        <f t="shared" si="0"/>
        <v>48</v>
      </c>
      <c r="I460" s="378" t="e">
        <f>SUMIFS('MASTER TT'!$J$2:$J$11126,'MASTER TT'!$I$2:$I$1126,A460:A18836,'MASTER TT'!$L$2:$L$11126,"&gt;0",'MASTER TT'!$AM$2:$AM$11126,"JAN-APRIL 2026")</f>
        <v>#VALUE!</v>
      </c>
      <c r="J460" s="378">
        <f>SUMIFS('MASTER TT'!$J$2:$J$11126,'MASTER TT'!$I$2:$I$11126,A460:A10499,'MASTER TT'!$L$2:$L$11126,"&gt;0",'MASTER TT'!$AM$2:$AM$11126,"MAY-AUG 2025")</f>
        <v>0</v>
      </c>
      <c r="K460" s="378">
        <f>SUMIFS('MASTER TT'!$J$2:$J$11126,'MASTER TT'!$I$2:$I$11126,A460:A10499,'MASTER TT'!$L$2:$L$11126,"&gt;0",'MASTER TT'!$AM$2:$AM$11126,"SEP-DEC 2025")</f>
        <v>0</v>
      </c>
      <c r="L460" s="378" t="e">
        <f t="shared" si="1"/>
        <v>#VALUE!</v>
      </c>
      <c r="M460" s="379">
        <f>SUMIFS('MASTER TT'!$J$2:$J$1126,'MASTER TT'!$I$2:$I$1126,A460:A10501,'MASTER TT'!$L$2:$L$1126,"&gt;0",'MASTER TT'!$AM$2:$AM$1126,"JAN-APRIL 2025",'MASTER TT'!$AC$2:$AC$1126,"SOT")</f>
        <v>0</v>
      </c>
      <c r="N460" s="379">
        <f>SUMIFS('MASTER TT'!$J$2:$J$1126,'MASTER TT'!$I$2:$I$1126,A460:A10501,'MASTER TT'!$L$2:$L$1126,"&gt;0",'MASTER TT'!$AM$2:$AM$1126,"JAN-APRIL 2025",'MASTER TT'!$AC$2:$AC$1126,"SOB")</f>
        <v>0</v>
      </c>
      <c r="O460" s="379">
        <f>SUMIFS('MASTER TT'!$J$2:$J$1126,'MASTER TT'!$I$2:$I$1126,A460:A10501,'MASTER TT'!$L$2:$L$1126,"&gt;0",'MASTER TT'!$AM$2:$AM$1126,"JAN-APRIL 2025",'MASTER TT'!$AC$2:$AC$1126,"SEASS")</f>
        <v>0</v>
      </c>
      <c r="P460" s="379">
        <f>SUMIFS('MASTER TT'!$J$2:$J$1126,'MASTER TT'!$I$2:$I$1126,A460:A10501,'MASTER TT'!$L$2:$L$1126,"&gt;0",'MASTER TT'!$AM$2:$AM$1126,"JAN-APRIL 2025",'MASTER TT'!$AC$2:$AC$1126,"PTTI")</f>
        <v>0</v>
      </c>
      <c r="Q460" s="381">
        <f>SUMIF('MASTER TT'!$I$1:$I$5897,$A$1:$A$721,'MASTER TT'!$O$1:$O$5897)</f>
        <v>0</v>
      </c>
      <c r="R460" s="381">
        <f>SUMIF('MASTER TT'!$I$1:$I$5897,$A$1:$A$721,'MASTER TT'!$N$1:$N$5897)</f>
        <v>0</v>
      </c>
      <c r="S460" s="381">
        <f>SUMIF('MASTER TT'!$I$1:$I$5897,$A$1:$A$721,'MASTER TT'!$Q$1:$Q$5897)</f>
        <v>0</v>
      </c>
      <c r="T460" s="381">
        <f>SUMIF('MASTER TT'!$I$1:$I$5897,$A$1:$A$721,'MASTER TT'!$S$1:$S$5897)</f>
        <v>0</v>
      </c>
      <c r="U460" s="381">
        <f>SUMIF('MASTER TT'!$I$1:$I$5897,$A$1:$A$721,'MASTER TT'!$R$1:$R$5897)</f>
        <v>0</v>
      </c>
      <c r="V460" s="381">
        <f>SUMIF('MASTER TT'!$I$1:$I$5897,$A$1:$A$721,'MASTER TT'!$T$1:$T$5897)</f>
        <v>0</v>
      </c>
      <c r="W460" s="381">
        <f>SUMIF('MASTER TT'!$I$1:$I$5897,$A$1:$A$721,'MASTER TT'!$U$1:$U$5897)</f>
        <v>0</v>
      </c>
      <c r="X460" s="381">
        <f>SUMIF('MASTER TT'!$I$1:$I$5897,$A$1:$A$721,'MASTER TT'!$W$1:$W$5897)</f>
        <v>6</v>
      </c>
      <c r="Y460" s="381">
        <f>SUMIF('MASTER TT'!$I$1:$I$5897,$A$1:$A$721,'MASTER TT'!$X$1:$X$5897)</f>
        <v>0</v>
      </c>
      <c r="Z460" s="381">
        <f>SUMIF('MASTER TT'!$I$1:$I$5897,$A$1:$A$721,'MASTER TT'!$Y$1:$Y$5897)</f>
        <v>0</v>
      </c>
      <c r="AA460" s="381">
        <f>SUMIF('MASTER TT'!$I$1:$I$5897,$A$1:$A$721,'MASTER TT'!$Z$1:$Z$5897)</f>
        <v>0</v>
      </c>
      <c r="AB460" s="381">
        <f>SUMIF('MASTER TT'!$I$1:$I$5905,$A$1:$A$721,'MASTER TT'!$V$1:$V$5905)</f>
        <v>0</v>
      </c>
      <c r="AC460" s="381">
        <f>SUMIF('MASTER TT'!$I$1:$I$5905,$A$1:$A$721,'MASTER TT'!$AB$1:$AB$5905)</f>
        <v>0</v>
      </c>
      <c r="AD460" s="381">
        <f>SUMIF('MASTER TT'!$I$1:$I$5905,$A$1:$A$721,'MASTER TT'!$P$1:$P$5905)</f>
        <v>0</v>
      </c>
      <c r="AE460" s="381">
        <f t="shared" si="2"/>
        <v>6</v>
      </c>
      <c r="AF460" s="382" t="e">
        <f t="shared" si="26"/>
        <v>#REF!</v>
      </c>
      <c r="AG460" s="383"/>
    </row>
    <row r="461" spans="1:33" ht="14.25" customHeight="1">
      <c r="A461" s="374" t="s">
        <v>3964</v>
      </c>
      <c r="B461" s="375" t="str">
        <f>VLOOKUP($A$2:$A$1749,'ENTER STAFF #S HERE'!$A$1:$B$5073,2,FALSE)</f>
        <v>C1569</v>
      </c>
      <c r="C461" s="374" t="s">
        <v>6586</v>
      </c>
      <c r="D461" s="384" t="s">
        <v>6597</v>
      </c>
      <c r="E461" s="374" t="s">
        <v>6031</v>
      </c>
      <c r="F461" s="387"/>
      <c r="G461" s="374" t="s">
        <v>5663</v>
      </c>
      <c r="H461" s="377">
        <f t="shared" si="0"/>
        <v>48</v>
      </c>
      <c r="I461" s="378" t="e">
        <f>SUMIFS('MASTER TT'!$J$2:$J$11126,'MASTER TT'!$I$2:$I$1126,A461:A18837,'MASTER TT'!$L$2:$L$11126,"&gt;0",'MASTER TT'!$AM$2:$AM$11126,"JAN-APRIL 2026")</f>
        <v>#VALUE!</v>
      </c>
      <c r="J461" s="378">
        <f>SUMIFS('MASTER TT'!$J$2:$J$11126,'MASTER TT'!$I$2:$I$11126,A461:A10500,'MASTER TT'!$L$2:$L$11126,"&gt;0",'MASTER TT'!$AM$2:$AM$11126,"MAY-AUG 2025")</f>
        <v>0</v>
      </c>
      <c r="K461" s="378">
        <f>SUMIFS('MASTER TT'!$J$2:$J$11126,'MASTER TT'!$I$2:$I$11126,A461:A10500,'MASTER TT'!$L$2:$L$11126,"&gt;0",'MASTER TT'!$AM$2:$AM$11126,"SEP-DEC 2025")</f>
        <v>0</v>
      </c>
      <c r="L461" s="378" t="e">
        <f t="shared" si="1"/>
        <v>#VALUE!</v>
      </c>
      <c r="M461" s="379">
        <f>SUMIFS('MASTER TT'!$J$2:$J$1126,'MASTER TT'!$I$2:$I$1126,A461:A10502,'MASTER TT'!$L$2:$L$1126,"&gt;0",'MASTER TT'!$AM$2:$AM$1126,"JAN-APRIL 2025",'MASTER TT'!$AC$2:$AC$1126,"SOT")</f>
        <v>0</v>
      </c>
      <c r="N461" s="379">
        <f>SUMIFS('MASTER TT'!$J$2:$J$1126,'MASTER TT'!$I$2:$I$1126,A461:A10502,'MASTER TT'!$L$2:$L$1126,"&gt;0",'MASTER TT'!$AM$2:$AM$1126,"JAN-APRIL 2025",'MASTER TT'!$AC$2:$AC$1126,"SOB")</f>
        <v>0</v>
      </c>
      <c r="O461" s="379">
        <f>SUMIFS('MASTER TT'!$J$2:$J$1126,'MASTER TT'!$I$2:$I$1126,A461:A10502,'MASTER TT'!$L$2:$L$1126,"&gt;0",'MASTER TT'!$AM$2:$AM$1126,"JAN-APRIL 2025",'MASTER TT'!$AC$2:$AC$1126,"SEASS")</f>
        <v>0</v>
      </c>
      <c r="P461" s="379">
        <f>SUMIFS('MASTER TT'!$J$2:$J$1126,'MASTER TT'!$I$2:$I$1126,A461:A10502,'MASTER TT'!$L$2:$L$1126,"&gt;0",'MASTER TT'!$AM$2:$AM$1126,"JAN-APRIL 2025",'MASTER TT'!$AC$2:$AC$1126,"PTTI")</f>
        <v>0</v>
      </c>
      <c r="Q461" s="381">
        <f>SUMIF('MASTER TT'!$I$1:$I$5897,$A$1:$A$721,'MASTER TT'!$O$1:$O$5897)</f>
        <v>0</v>
      </c>
      <c r="R461" s="381">
        <f>SUMIF('MASTER TT'!$I$1:$I$5897,$A$1:$A$721,'MASTER TT'!$N$1:$N$5897)</f>
        <v>0</v>
      </c>
      <c r="S461" s="381">
        <f>SUMIF('MASTER TT'!$I$1:$I$5897,$A$1:$A$721,'MASTER TT'!$Q$1:$Q$5897)</f>
        <v>0</v>
      </c>
      <c r="T461" s="381">
        <f>SUMIF('MASTER TT'!$I$1:$I$5897,$A$1:$A$721,'MASTER TT'!$S$1:$S$5897)</f>
        <v>0</v>
      </c>
      <c r="U461" s="381">
        <f>SUMIF('MASTER TT'!$I$1:$I$5897,$A$1:$A$721,'MASTER TT'!$R$1:$R$5897)</f>
        <v>3</v>
      </c>
      <c r="V461" s="381">
        <f>SUMIF('MASTER TT'!$I$1:$I$5897,$A$1:$A$721,'MASTER TT'!$T$1:$T$5897)</f>
        <v>0</v>
      </c>
      <c r="W461" s="381">
        <f>SUMIF('MASTER TT'!$I$1:$I$5897,$A$1:$A$721,'MASTER TT'!$U$1:$U$5897)</f>
        <v>0</v>
      </c>
      <c r="X461" s="381">
        <f>SUMIF('MASTER TT'!$I$1:$I$5897,$A$1:$A$721,'MASTER TT'!$W$1:$W$5897)</f>
        <v>0</v>
      </c>
      <c r="Y461" s="381">
        <f>SUMIF('MASTER TT'!$I$1:$I$5897,$A$1:$A$721,'MASTER TT'!$X$1:$X$5897)</f>
        <v>0</v>
      </c>
      <c r="Z461" s="381">
        <f>SUMIF('MASTER TT'!$I$1:$I$5897,$A$1:$A$721,'MASTER TT'!$Y$1:$Y$5897)</f>
        <v>0</v>
      </c>
      <c r="AA461" s="381">
        <f>SUMIF('MASTER TT'!$I$1:$I$5897,$A$1:$A$721,'MASTER TT'!$Z$1:$Z$5897)</f>
        <v>0</v>
      </c>
      <c r="AB461" s="381">
        <f>SUMIF('MASTER TT'!$I$1:$I$5905,$A$1:$A$721,'MASTER TT'!$V$1:$V$5905)</f>
        <v>0</v>
      </c>
      <c r="AC461" s="381">
        <f>SUMIF('MASTER TT'!$I$1:$I$5905,$A$1:$A$721,'MASTER TT'!$AB$1:$AB$5905)</f>
        <v>0</v>
      </c>
      <c r="AD461" s="381">
        <f>SUMIF('MASTER TT'!$I$1:$I$5905,$A$1:$A$721,'MASTER TT'!$P$1:$P$5905)</f>
        <v>0</v>
      </c>
      <c r="AE461" s="381">
        <f t="shared" si="2"/>
        <v>3</v>
      </c>
      <c r="AF461" s="382" t="e">
        <f t="shared" si="26"/>
        <v>#REF!</v>
      </c>
      <c r="AG461" s="383"/>
    </row>
    <row r="462" spans="1:33" ht="14.25" customHeight="1">
      <c r="A462" s="374" t="s">
        <v>3966</v>
      </c>
      <c r="B462" s="375" t="str">
        <f>VLOOKUP($A$2:$A$1749,'ENTER STAFF #S HERE'!$A$1:$B$5073,2,FALSE)</f>
        <v>C1406</v>
      </c>
      <c r="C462" s="374" t="s">
        <v>6586</v>
      </c>
      <c r="D462" s="374" t="s">
        <v>6597</v>
      </c>
      <c r="E462" s="374" t="s">
        <v>6031</v>
      </c>
      <c r="F462" s="387"/>
      <c r="G462" s="374" t="s">
        <v>5663</v>
      </c>
      <c r="H462" s="377">
        <f t="shared" si="0"/>
        <v>48</v>
      </c>
      <c r="I462" s="378" t="e">
        <f>SUMIFS('MASTER TT'!$J$2:$J$11126,'MASTER TT'!$I$2:$I$1126,A462:A18838,'MASTER TT'!$L$2:$L$11126,"&gt;0",'MASTER TT'!$AM$2:$AM$11126,"JAN-APRIL 2026")</f>
        <v>#VALUE!</v>
      </c>
      <c r="J462" s="378">
        <f>SUMIFS('MASTER TT'!$J$2:$J$11126,'MASTER TT'!$I$2:$I$11126,A462:A10501,'MASTER TT'!$L$2:$L$11126,"&gt;0",'MASTER TT'!$AM$2:$AM$11126,"MAY-AUG 2025")</f>
        <v>0</v>
      </c>
      <c r="K462" s="378">
        <f>SUMIFS('MASTER TT'!$J$2:$J$11126,'MASTER TT'!$I$2:$I$11126,A462:A10501,'MASTER TT'!$L$2:$L$11126,"&gt;0",'MASTER TT'!$AM$2:$AM$11126,"SEP-DEC 2025")</f>
        <v>0</v>
      </c>
      <c r="L462" s="378" t="e">
        <f t="shared" si="1"/>
        <v>#VALUE!</v>
      </c>
      <c r="M462" s="379">
        <f>SUMIFS('MASTER TT'!$J$2:$J$1126,'MASTER TT'!$I$2:$I$1126,A462:A10503,'MASTER TT'!$L$2:$L$1126,"&gt;0",'MASTER TT'!$AM$2:$AM$1126,"JAN-APRIL 2025",'MASTER TT'!$AC$2:$AC$1126,"SOT")</f>
        <v>0</v>
      </c>
      <c r="N462" s="379">
        <f>SUMIFS('MASTER TT'!$J$2:$J$1126,'MASTER TT'!$I$2:$I$1126,A462:A10503,'MASTER TT'!$L$2:$L$1126,"&gt;0",'MASTER TT'!$AM$2:$AM$1126,"JAN-APRIL 2025",'MASTER TT'!$AC$2:$AC$1126,"SOB")</f>
        <v>0</v>
      </c>
      <c r="O462" s="379">
        <f>SUMIFS('MASTER TT'!$J$2:$J$1126,'MASTER TT'!$I$2:$I$1126,A462:A10503,'MASTER TT'!$L$2:$L$1126,"&gt;0",'MASTER TT'!$AM$2:$AM$1126,"JAN-APRIL 2025",'MASTER TT'!$AC$2:$AC$1126,"SEASS")</f>
        <v>0</v>
      </c>
      <c r="P462" s="379">
        <f>SUMIFS('MASTER TT'!$J$2:$J$1126,'MASTER TT'!$I$2:$I$1126,A462:A10503,'MASTER TT'!$L$2:$L$1126,"&gt;0",'MASTER TT'!$AM$2:$AM$1126,"JAN-APRIL 2025",'MASTER TT'!$AC$2:$AC$1126,"PTTI")</f>
        <v>0</v>
      </c>
      <c r="Q462" s="381">
        <f>SUMIF('MASTER TT'!$I$1:$I$5897,$A$1:$A$721,'MASTER TT'!$O$1:$O$5897)</f>
        <v>0</v>
      </c>
      <c r="R462" s="381">
        <f>SUMIF('MASTER TT'!$I$1:$I$5897,$A$1:$A$721,'MASTER TT'!$N$1:$N$5897)</f>
        <v>0</v>
      </c>
      <c r="S462" s="381">
        <f>SUMIF('MASTER TT'!$I$1:$I$5897,$A$1:$A$721,'MASTER TT'!$Q$1:$Q$5897)</f>
        <v>0</v>
      </c>
      <c r="T462" s="381">
        <f>SUMIF('MASTER TT'!$I$1:$I$5897,$A$1:$A$721,'MASTER TT'!$S$1:$S$5897)</f>
        <v>0</v>
      </c>
      <c r="U462" s="381">
        <f>SUMIF('MASTER TT'!$I$1:$I$5897,$A$1:$A$721,'MASTER TT'!$R$1:$R$5897)</f>
        <v>0</v>
      </c>
      <c r="V462" s="381">
        <f>SUMIF('MASTER TT'!$I$1:$I$5897,$A$1:$A$721,'MASTER TT'!$T$1:$T$5897)</f>
        <v>0</v>
      </c>
      <c r="W462" s="381">
        <f>SUMIF('MASTER TT'!$I$1:$I$5897,$A$1:$A$721,'MASTER TT'!$U$1:$U$5897)</f>
        <v>0</v>
      </c>
      <c r="X462" s="381">
        <f>SUMIF('MASTER TT'!$I$1:$I$5897,$A$1:$A$721,'MASTER TT'!$W$1:$W$5897)</f>
        <v>8</v>
      </c>
      <c r="Y462" s="381">
        <f>SUMIF('MASTER TT'!$I$1:$I$5897,$A$1:$A$721,'MASTER TT'!$X$1:$X$5897)</f>
        <v>0</v>
      </c>
      <c r="Z462" s="381">
        <f>SUMIF('MASTER TT'!$I$1:$I$5897,$A$1:$A$721,'MASTER TT'!$Y$1:$Y$5897)</f>
        <v>0</v>
      </c>
      <c r="AA462" s="381">
        <f>SUMIF('MASTER TT'!$I$1:$I$5897,$A$1:$A$721,'MASTER TT'!$Z$1:$Z$5897)</f>
        <v>0</v>
      </c>
      <c r="AB462" s="381">
        <f>SUMIF('MASTER TT'!$I$1:$I$5905,$A$1:$A$721,'MASTER TT'!$V$1:$V$5905)</f>
        <v>0</v>
      </c>
      <c r="AC462" s="381">
        <f>SUMIF('MASTER TT'!$I$1:$I$5905,$A$1:$A$721,'MASTER TT'!$AB$1:$AB$5905)</f>
        <v>0</v>
      </c>
      <c r="AD462" s="381">
        <f>SUMIF('MASTER TT'!$I$1:$I$5905,$A$1:$A$721,'MASTER TT'!$P$1:$P$5905)</f>
        <v>0</v>
      </c>
      <c r="AE462" s="381">
        <f t="shared" si="2"/>
        <v>8</v>
      </c>
      <c r="AF462" s="382" t="e">
        <f t="shared" si="26"/>
        <v>#REF!</v>
      </c>
      <c r="AG462" s="383"/>
    </row>
    <row r="463" spans="1:33" ht="14.25" customHeight="1">
      <c r="A463" s="374" t="s">
        <v>5096</v>
      </c>
      <c r="B463" s="375" t="str">
        <f>VLOOKUP($A$2:$A$1749,'ENTER STAFF #S HERE'!$A$1:$B$5073,2,FALSE)</f>
        <v>C1607</v>
      </c>
      <c r="C463" s="374" t="s">
        <v>6586</v>
      </c>
      <c r="D463" s="374" t="s">
        <v>6595</v>
      </c>
      <c r="E463" s="374" t="s">
        <v>6072</v>
      </c>
      <c r="F463" s="374" t="s">
        <v>6607</v>
      </c>
      <c r="G463" s="374" t="s">
        <v>5663</v>
      </c>
      <c r="H463" s="377">
        <f t="shared" si="0"/>
        <v>48</v>
      </c>
      <c r="I463" s="378" t="e">
        <f>SUMIFS('MASTER TT'!$J$2:$J$11126,'MASTER TT'!$I$2:$I$1126,A463:A18839,'MASTER TT'!$L$2:$L$11126,"&gt;0",'MASTER TT'!$AM$2:$AM$11126,"JAN-APRIL 2026")</f>
        <v>#VALUE!</v>
      </c>
      <c r="J463" s="378">
        <f>SUMIFS('MASTER TT'!$J$2:$J$11126,'MASTER TT'!$I$2:$I$11126,A463:A10502,'MASTER TT'!$L$2:$L$11126,"&gt;0",'MASTER TT'!$AM$2:$AM$11126,"MAY-AUG 2025")</f>
        <v>0</v>
      </c>
      <c r="K463" s="378">
        <f>SUMIFS('MASTER TT'!$J$2:$J$11126,'MASTER TT'!$I$2:$I$11126,A463:A10502,'MASTER TT'!$L$2:$L$11126,"&gt;0",'MASTER TT'!$AM$2:$AM$11126,"SEP-DEC 2025")</f>
        <v>0</v>
      </c>
      <c r="L463" s="378" t="e">
        <f t="shared" si="1"/>
        <v>#VALUE!</v>
      </c>
      <c r="M463" s="379">
        <f>SUMIFS('MASTER TT'!$J$2:$J$1126,'MASTER TT'!$I$2:$I$1126,A463:A10504,'MASTER TT'!$L$2:$L$1126,"&gt;0",'MASTER TT'!$AM$2:$AM$1126,"JAN-APRIL 2025",'MASTER TT'!$AC$2:$AC$1126,"SOT")</f>
        <v>0</v>
      </c>
      <c r="N463" s="379">
        <f>SUMIFS('MASTER TT'!$J$2:$J$1126,'MASTER TT'!$I$2:$I$1126,A463:A10504,'MASTER TT'!$L$2:$L$1126,"&gt;0",'MASTER TT'!$AM$2:$AM$1126,"JAN-APRIL 2025",'MASTER TT'!$AC$2:$AC$1126,"SOB")</f>
        <v>0</v>
      </c>
      <c r="O463" s="379">
        <f>SUMIFS('MASTER TT'!$J$2:$J$1126,'MASTER TT'!$I$2:$I$1126,A463:A10504,'MASTER TT'!$L$2:$L$1126,"&gt;0",'MASTER TT'!$AM$2:$AM$1126,"JAN-APRIL 2025",'MASTER TT'!$AC$2:$AC$1126,"SEASS")</f>
        <v>0</v>
      </c>
      <c r="P463" s="379">
        <f>SUMIFS('MASTER TT'!$J$2:$J$1126,'MASTER TT'!$I$2:$I$1126,A463:A10504,'MASTER TT'!$L$2:$L$1126,"&gt;0",'MASTER TT'!$AM$2:$AM$1126,"JAN-APRIL 2025",'MASTER TT'!$AC$2:$AC$1126,"PTTI")</f>
        <v>0</v>
      </c>
      <c r="Q463" s="381">
        <f>SUMIF('MASTER TT'!$I$1:$I$5897,$A$1:$A$721,'MASTER TT'!$O$1:$O$5897)</f>
        <v>0</v>
      </c>
      <c r="R463" s="381">
        <f>SUMIF('MASTER TT'!$I$1:$I$5897,$A$1:$A$721,'MASTER TT'!$N$1:$N$5897)</f>
        <v>0</v>
      </c>
      <c r="S463" s="381">
        <f>SUMIF('MASTER TT'!$I$1:$I$5897,$A$1:$A$721,'MASTER TT'!$Q$1:$Q$5897)</f>
        <v>0</v>
      </c>
      <c r="T463" s="381">
        <f>SUMIF('MASTER TT'!$I$1:$I$5897,$A$1:$A$721,'MASTER TT'!$S$1:$S$5897)</f>
        <v>0</v>
      </c>
      <c r="U463" s="381">
        <f>SUMIF('MASTER TT'!$I$1:$I$5897,$A$1:$A$721,'MASTER TT'!$R$1:$R$5897)</f>
        <v>0</v>
      </c>
      <c r="V463" s="381">
        <f>SUMIF('MASTER TT'!$I$1:$I$5897,$A$1:$A$721,'MASTER TT'!$T$1:$T$5897)</f>
        <v>0</v>
      </c>
      <c r="W463" s="381">
        <f>SUMIF('MASTER TT'!$I$1:$I$5897,$A$1:$A$721,'MASTER TT'!$U$1:$U$5897)</f>
        <v>0</v>
      </c>
      <c r="X463" s="381">
        <f>SUMIF('MASTER TT'!$I$1:$I$5897,$A$1:$A$721,'MASTER TT'!$W$1:$W$5897)</f>
        <v>5</v>
      </c>
      <c r="Y463" s="381">
        <f>SUMIF('MASTER TT'!$I$1:$I$5897,$A$1:$A$721,'MASTER TT'!$X$1:$X$5897)</f>
        <v>0</v>
      </c>
      <c r="Z463" s="381">
        <f>SUMIF('MASTER TT'!$I$1:$I$5897,$A$1:$A$721,'MASTER TT'!$Y$1:$Y$5897)</f>
        <v>0</v>
      </c>
      <c r="AA463" s="381">
        <f>SUMIF('MASTER TT'!$I$1:$I$5897,$A$1:$A$721,'MASTER TT'!$Z$1:$Z$5897)</f>
        <v>0</v>
      </c>
      <c r="AB463" s="381">
        <f>SUMIF('MASTER TT'!$I$1:$I$5905,$A$1:$A$721,'MASTER TT'!$V$1:$V$5905)</f>
        <v>0</v>
      </c>
      <c r="AC463" s="381">
        <f>SUMIF('MASTER TT'!$I$1:$I$5905,$A$1:$A$721,'MASTER TT'!$AB$1:$AB$5905)</f>
        <v>0</v>
      </c>
      <c r="AD463" s="381">
        <f>SUMIF('MASTER TT'!$I$1:$I$5905,$A$1:$A$721,'MASTER TT'!$P$1:$P$5905)</f>
        <v>0</v>
      </c>
      <c r="AE463" s="381">
        <f t="shared" si="2"/>
        <v>5</v>
      </c>
      <c r="AF463" s="382" t="e">
        <f t="shared" si="26"/>
        <v>#REF!</v>
      </c>
      <c r="AG463" s="383"/>
    </row>
    <row r="464" spans="1:33" ht="14.25" customHeight="1">
      <c r="A464" s="374" t="s">
        <v>3634</v>
      </c>
      <c r="B464" s="375">
        <f>VLOOKUP($A$2:$A$1749,'ENTER STAFF #S HERE'!$A$1:$B$5073,2,FALSE)</f>
        <v>78</v>
      </c>
      <c r="C464" s="374" t="s">
        <v>6586</v>
      </c>
      <c r="D464" s="374" t="s">
        <v>6591</v>
      </c>
      <c r="E464" s="374" t="s">
        <v>6598</v>
      </c>
      <c r="F464" s="387"/>
      <c r="G464" s="374" t="s">
        <v>6592</v>
      </c>
      <c r="H464" s="377">
        <f t="shared" si="0"/>
        <v>24</v>
      </c>
      <c r="I464" s="378" t="e">
        <f>SUMIFS('MASTER TT'!$J$2:$J$11126,'MASTER TT'!$I$2:$I$1126,A464:A18840,'MASTER TT'!$L$2:$L$11126,"&gt;0",'MASTER TT'!$AM$2:$AM$11126,"JAN-APRIL 2026")</f>
        <v>#VALUE!</v>
      </c>
      <c r="J464" s="378">
        <f>SUMIFS('MASTER TT'!$J$2:$J$11126,'MASTER TT'!$I$2:$I$11126,A464:A10503,'MASTER TT'!$L$2:$L$11126,"&gt;0",'MASTER TT'!$AM$2:$AM$11126,"MAY-AUG 2025")</f>
        <v>0</v>
      </c>
      <c r="K464" s="378">
        <f>SUMIFS('MASTER TT'!$J$2:$J$11126,'MASTER TT'!$I$2:$I$11126,A464:A10503,'MASTER TT'!$L$2:$L$11126,"&gt;0",'MASTER TT'!$AM$2:$AM$11126,"SEP-DEC 2025")</f>
        <v>0</v>
      </c>
      <c r="L464" s="378" t="e">
        <f t="shared" si="1"/>
        <v>#VALUE!</v>
      </c>
      <c r="M464" s="379">
        <f>SUMIFS('MASTER TT'!$J$2:$J$1126,'MASTER TT'!$I$2:$I$1126,A464:A10505,'MASTER TT'!$L$2:$L$1126,"&gt;0",'MASTER TT'!$AM$2:$AM$1126,"JAN-APRIL 2025",'MASTER TT'!$AC$2:$AC$1126,"SOT")</f>
        <v>0</v>
      </c>
      <c r="N464" s="379">
        <f>SUMIFS('MASTER TT'!$J$2:$J$1126,'MASTER TT'!$I$2:$I$1126,A464:A10505,'MASTER TT'!$L$2:$L$1126,"&gt;0",'MASTER TT'!$AM$2:$AM$1126,"JAN-APRIL 2025",'MASTER TT'!$AC$2:$AC$1126,"SOB")</f>
        <v>0</v>
      </c>
      <c r="O464" s="379">
        <f>SUMIFS('MASTER TT'!$J$2:$J$1126,'MASTER TT'!$I$2:$I$1126,A464:A10505,'MASTER TT'!$L$2:$L$1126,"&gt;0",'MASTER TT'!$AM$2:$AM$1126,"JAN-APRIL 2025",'MASTER TT'!$AC$2:$AC$1126,"SEASS")</f>
        <v>0</v>
      </c>
      <c r="P464" s="379">
        <f>SUMIFS('MASTER TT'!$J$2:$J$1126,'MASTER TT'!$I$2:$I$1126,A464:A10505,'MASTER TT'!$L$2:$L$1126,"&gt;0",'MASTER TT'!$AM$2:$AM$1126,"JAN-APRIL 2025",'MASTER TT'!$AC$2:$AC$1126,"PTTI")</f>
        <v>0</v>
      </c>
      <c r="Q464" s="381">
        <f>SUMIF('MASTER TT'!$I$1:$I$5897,$A$1:$A$721,'MASTER TT'!$O$1:$O$5897)</f>
        <v>0</v>
      </c>
      <c r="R464" s="381">
        <f>SUMIF('MASTER TT'!$I$1:$I$5897,$A$1:$A$721,'MASTER TT'!$N$1:$N$5897)</f>
        <v>0</v>
      </c>
      <c r="S464" s="381">
        <f>SUMIF('MASTER TT'!$I$1:$I$5897,$A$1:$A$721,'MASTER TT'!$Q$1:$Q$5897)</f>
        <v>0</v>
      </c>
      <c r="T464" s="381">
        <f>SUMIF('MASTER TT'!$I$1:$I$5897,$A$1:$A$721,'MASTER TT'!$S$1:$S$5897)</f>
        <v>0</v>
      </c>
      <c r="U464" s="381">
        <f>SUMIF('MASTER TT'!$I$1:$I$5897,$A$1:$A$721,'MASTER TT'!$R$1:$R$5897)</f>
        <v>0</v>
      </c>
      <c r="V464" s="381">
        <f>SUMIF('MASTER TT'!$I$1:$I$5897,$A$1:$A$721,'MASTER TT'!$T$1:$T$5897)</f>
        <v>0</v>
      </c>
      <c r="W464" s="381">
        <f>SUMIF('MASTER TT'!$I$1:$I$5897,$A$1:$A$721,'MASTER TT'!$U$1:$U$5897)</f>
        <v>0</v>
      </c>
      <c r="X464" s="381">
        <f>SUMIF('MASTER TT'!$I$1:$I$5897,$A$1:$A$721,'MASTER TT'!$W$1:$W$5897)</f>
        <v>0</v>
      </c>
      <c r="Y464" s="381">
        <f>SUMIF('MASTER TT'!$I$1:$I$5897,$A$1:$A$721,'MASTER TT'!$X$1:$X$5897)</f>
        <v>0</v>
      </c>
      <c r="Z464" s="381">
        <f>SUMIF('MASTER TT'!$I$1:$I$5897,$A$1:$A$721,'MASTER TT'!$Y$1:$Y$5897)</f>
        <v>0</v>
      </c>
      <c r="AA464" s="381">
        <f>SUMIF('MASTER TT'!$I$1:$I$5897,$A$1:$A$721,'MASTER TT'!$Z$1:$Z$5897)</f>
        <v>0</v>
      </c>
      <c r="AB464" s="381">
        <f>SUMIF('MASTER TT'!$I$1:$I$5905,$A$1:$A$721,'MASTER TT'!$V$1:$V$5905)</f>
        <v>0</v>
      </c>
      <c r="AC464" s="381">
        <f>SUMIF('MASTER TT'!$I$1:$I$5905,$A$1:$A$721,'MASTER TT'!$AB$1:$AB$5905)</f>
        <v>0</v>
      </c>
      <c r="AD464" s="381">
        <f>SUMIF('MASTER TT'!$I$1:$I$5905,$A$1:$A$721,'MASTER TT'!$P$1:$P$5905)</f>
        <v>0</v>
      </c>
      <c r="AE464" s="381">
        <f t="shared" si="2"/>
        <v>0</v>
      </c>
      <c r="AF464" s="382"/>
      <c r="AG464" s="383"/>
    </row>
    <row r="465" spans="1:33" ht="14.25" customHeight="1">
      <c r="A465" s="385" t="s">
        <v>3482</v>
      </c>
      <c r="B465" s="375" t="str">
        <f>VLOOKUP($A$2:$A$1749,'ENTER STAFF #S HERE'!$A$1:$B$5073,2,FALSE)</f>
        <v>C0683</v>
      </c>
      <c r="C465" s="385" t="s">
        <v>6586</v>
      </c>
      <c r="D465" s="385" t="s">
        <v>6591</v>
      </c>
      <c r="E465" s="385" t="s">
        <v>6598</v>
      </c>
      <c r="F465" s="390"/>
      <c r="G465" s="385" t="s">
        <v>5663</v>
      </c>
      <c r="H465" s="377">
        <f t="shared" si="0"/>
        <v>48</v>
      </c>
      <c r="I465" s="378" t="e">
        <f>SUMIFS('MASTER TT'!$J$2:$J$11126,'MASTER TT'!$I$2:$I$1126,A465:A18841,'MASTER TT'!$L$2:$L$11126,"&gt;0",'MASTER TT'!$AM$2:$AM$11126,"JAN-APRIL 2026")</f>
        <v>#VALUE!</v>
      </c>
      <c r="J465" s="378">
        <f>SUMIFS('MASTER TT'!$J$2:$J$11126,'MASTER TT'!$I$2:$I$11126,A465:A10504,'MASTER TT'!$L$2:$L$11126,"&gt;0",'MASTER TT'!$AM$2:$AM$11126,"MAY-AUG 2025")</f>
        <v>0</v>
      </c>
      <c r="K465" s="378">
        <f>SUMIFS('MASTER TT'!$J$2:$J$11126,'MASTER TT'!$I$2:$I$11126,A465:A10504,'MASTER TT'!$L$2:$L$11126,"&gt;0",'MASTER TT'!$AM$2:$AM$11126,"SEP-DEC 2025")</f>
        <v>0</v>
      </c>
      <c r="L465" s="378" t="e">
        <f t="shared" si="1"/>
        <v>#VALUE!</v>
      </c>
      <c r="M465" s="379">
        <f>SUMIFS('MASTER TT'!$J$2:$J$1126,'MASTER TT'!$I$2:$I$1126,A465:A10506,'MASTER TT'!$L$2:$L$1126,"&gt;0",'MASTER TT'!$AM$2:$AM$1126,"JAN-APRIL 2025",'MASTER TT'!$AC$2:$AC$1126,"SOT")</f>
        <v>0</v>
      </c>
      <c r="N465" s="379">
        <f>SUMIFS('MASTER TT'!$J$2:$J$1126,'MASTER TT'!$I$2:$I$1126,A465:A10506,'MASTER TT'!$L$2:$L$1126,"&gt;0",'MASTER TT'!$AM$2:$AM$1126,"JAN-APRIL 2025",'MASTER TT'!$AC$2:$AC$1126,"SOB")</f>
        <v>0</v>
      </c>
      <c r="O465" s="379">
        <f>SUMIFS('MASTER TT'!$J$2:$J$1126,'MASTER TT'!$I$2:$I$1126,A465:A10506,'MASTER TT'!$L$2:$L$1126,"&gt;0",'MASTER TT'!$AM$2:$AM$1126,"JAN-APRIL 2025",'MASTER TT'!$AC$2:$AC$1126,"SEASS")</f>
        <v>0</v>
      </c>
      <c r="P465" s="379">
        <f>SUMIFS('MASTER TT'!$J$2:$J$1126,'MASTER TT'!$I$2:$I$1126,A465:A10506,'MASTER TT'!$L$2:$L$1126,"&gt;0",'MASTER TT'!$AM$2:$AM$1126,"JAN-APRIL 2025",'MASTER TT'!$AC$2:$AC$1126,"PTTI")</f>
        <v>0</v>
      </c>
      <c r="Q465" s="381">
        <f>SUMIF('MASTER TT'!$I$1:$I$5897,$A$1:$A$721,'MASTER TT'!$O$1:$O$5897)</f>
        <v>0</v>
      </c>
      <c r="R465" s="381">
        <f>SUMIF('MASTER TT'!$I$1:$I$5897,$A$1:$A$721,'MASTER TT'!$N$1:$N$5897)</f>
        <v>0</v>
      </c>
      <c r="S465" s="381">
        <f>SUMIF('MASTER TT'!$I$1:$I$5897,$A$1:$A$721,'MASTER TT'!$Q$1:$Q$5897)</f>
        <v>0</v>
      </c>
      <c r="T465" s="381">
        <f>SUMIF('MASTER TT'!$I$1:$I$5897,$A$1:$A$721,'MASTER TT'!$S$1:$S$5897)</f>
        <v>0</v>
      </c>
      <c r="U465" s="381">
        <f>SUMIF('MASTER TT'!$I$1:$I$5897,$A$1:$A$721,'MASTER TT'!$R$1:$R$5897)</f>
        <v>0</v>
      </c>
      <c r="V465" s="381">
        <f>SUMIF('MASTER TT'!$I$1:$I$5897,$A$1:$A$721,'MASTER TT'!$T$1:$T$5897)</f>
        <v>0</v>
      </c>
      <c r="W465" s="381">
        <f>SUMIF('MASTER TT'!$I$1:$I$5897,$A$1:$A$721,'MASTER TT'!$U$1:$U$5897)</f>
        <v>0</v>
      </c>
      <c r="X465" s="381">
        <f>SUMIF('MASTER TT'!$I$1:$I$5897,$A$1:$A$721,'MASTER TT'!$W$1:$W$5897)</f>
        <v>1</v>
      </c>
      <c r="Y465" s="381">
        <f>SUMIF('MASTER TT'!$I$1:$I$5897,$A$1:$A$721,'MASTER TT'!$X$1:$X$5897)</f>
        <v>0</v>
      </c>
      <c r="Z465" s="381">
        <f>SUMIF('MASTER TT'!$I$1:$I$5897,$A$1:$A$721,'MASTER TT'!$Y$1:$Y$5897)</f>
        <v>0</v>
      </c>
      <c r="AA465" s="381">
        <f>SUMIF('MASTER TT'!$I$1:$I$5897,$A$1:$A$721,'MASTER TT'!$Z$1:$Z$5897)</f>
        <v>0</v>
      </c>
      <c r="AB465" s="381">
        <f>SUMIF('MASTER TT'!$I$1:$I$5905,$A$1:$A$721,'MASTER TT'!$V$1:$V$5905)</f>
        <v>0</v>
      </c>
      <c r="AC465" s="381">
        <f>SUMIF('MASTER TT'!$I$1:$I$5905,$A$1:$A$721,'MASTER TT'!$AB$1:$AB$5905)</f>
        <v>0</v>
      </c>
      <c r="AD465" s="381">
        <f>SUMIF('MASTER TT'!$I$1:$I$5905,$A$1:$A$721,'MASTER TT'!$P$1:$P$5905)</f>
        <v>0</v>
      </c>
      <c r="AE465" s="381">
        <f t="shared" si="2"/>
        <v>1</v>
      </c>
      <c r="AF465" s="382" t="e">
        <f t="shared" ref="AF465:AF484" si="27">#REF!-SUM(Q465:AD465)</f>
        <v>#REF!</v>
      </c>
      <c r="AG465" s="383"/>
    </row>
    <row r="466" spans="1:33" ht="14.25" customHeight="1">
      <c r="A466" s="374" t="s">
        <v>3356</v>
      </c>
      <c r="B466" s="375">
        <f>VLOOKUP($A$2:$A$1749,'ENTER STAFF #S HERE'!$A$1:$B$5073,2,FALSE)</f>
        <v>376</v>
      </c>
      <c r="C466" s="374" t="s">
        <v>6586</v>
      </c>
      <c r="D466" s="374" t="s">
        <v>6591</v>
      </c>
      <c r="E466" s="384" t="s">
        <v>5640</v>
      </c>
      <c r="F466" s="388"/>
      <c r="G466" s="374" t="s">
        <v>63</v>
      </c>
      <c r="H466" s="377">
        <f t="shared" si="0"/>
        <v>72</v>
      </c>
      <c r="I466" s="378" t="e">
        <f>SUMIFS('MASTER TT'!$J$2:$J$11126,'MASTER TT'!$I$2:$I$1126,A466:A18842,'MASTER TT'!$L$2:$L$11126,"&gt;0",'MASTER TT'!$AM$2:$AM$11126,"JAN-APRIL 2026")</f>
        <v>#VALUE!</v>
      </c>
      <c r="J466" s="378">
        <f>SUMIFS('MASTER TT'!$J$2:$J$11126,'MASTER TT'!$I$2:$I$11126,A466:A10505,'MASTER TT'!$L$2:$L$11126,"&gt;0",'MASTER TT'!$AM$2:$AM$11126,"MAY-AUG 2025")</f>
        <v>0</v>
      </c>
      <c r="K466" s="378">
        <f>SUMIFS('MASTER TT'!$J$2:$J$11126,'MASTER TT'!$I$2:$I$11126,A466:A10505,'MASTER TT'!$L$2:$L$11126,"&gt;0",'MASTER TT'!$AM$2:$AM$11126,"SEP-DEC 2025")</f>
        <v>0</v>
      </c>
      <c r="L466" s="378" t="e">
        <f t="shared" si="1"/>
        <v>#VALUE!</v>
      </c>
      <c r="M466" s="379">
        <f>SUMIFS('MASTER TT'!$J$2:$J$1126,'MASTER TT'!$I$2:$I$1126,A466:A10507,'MASTER TT'!$L$2:$L$1126,"&gt;0",'MASTER TT'!$AM$2:$AM$1126,"JAN-APRIL 2025",'MASTER TT'!$AC$2:$AC$1126,"SOT")</f>
        <v>0</v>
      </c>
      <c r="N466" s="379">
        <f>SUMIFS('MASTER TT'!$J$2:$J$1126,'MASTER TT'!$I$2:$I$1126,A466:A10507,'MASTER TT'!$L$2:$L$1126,"&gt;0",'MASTER TT'!$AM$2:$AM$1126,"JAN-APRIL 2025",'MASTER TT'!$AC$2:$AC$1126,"SOB")</f>
        <v>0</v>
      </c>
      <c r="O466" s="379">
        <f>SUMIFS('MASTER TT'!$J$2:$J$1126,'MASTER TT'!$I$2:$I$1126,A466:A10507,'MASTER TT'!$L$2:$L$1126,"&gt;0",'MASTER TT'!$AM$2:$AM$1126,"JAN-APRIL 2025",'MASTER TT'!$AC$2:$AC$1126,"SEASS")</f>
        <v>0</v>
      </c>
      <c r="P466" s="379">
        <f>SUMIFS('MASTER TT'!$J$2:$J$1126,'MASTER TT'!$I$2:$I$1126,A466:A10507,'MASTER TT'!$L$2:$L$1126,"&gt;0",'MASTER TT'!$AM$2:$AM$1126,"JAN-APRIL 2025",'MASTER TT'!$AC$2:$AC$1126,"PTTI")</f>
        <v>0</v>
      </c>
      <c r="Q466" s="381">
        <f>SUMIF('MASTER TT'!$I$1:$I$5897,$A$1:$A$721,'MASTER TT'!$O$1:$O$5897)</f>
        <v>0</v>
      </c>
      <c r="R466" s="381">
        <f>SUMIF('MASTER TT'!$I$1:$I$5897,$A$1:$A$721,'MASTER TT'!$N$1:$N$5897)</f>
        <v>0</v>
      </c>
      <c r="S466" s="381">
        <f>SUMIF('MASTER TT'!$I$1:$I$5897,$A$1:$A$721,'MASTER TT'!$Q$1:$Q$5897)</f>
        <v>0</v>
      </c>
      <c r="T466" s="381">
        <f>SUMIF('MASTER TT'!$I$1:$I$5897,$A$1:$A$721,'MASTER TT'!$S$1:$S$5897)</f>
        <v>0</v>
      </c>
      <c r="U466" s="381">
        <f>SUMIF('MASTER TT'!$I$1:$I$5897,$A$1:$A$721,'MASTER TT'!$R$1:$R$5897)</f>
        <v>0</v>
      </c>
      <c r="V466" s="381">
        <f>SUMIF('MASTER TT'!$I$1:$I$5897,$A$1:$A$721,'MASTER TT'!$T$1:$T$5897)</f>
        <v>0</v>
      </c>
      <c r="W466" s="381">
        <f>SUMIF('MASTER TT'!$I$1:$I$5897,$A$1:$A$721,'MASTER TT'!$U$1:$U$5897)</f>
        <v>0</v>
      </c>
      <c r="X466" s="381">
        <f>SUMIF('MASTER TT'!$I$1:$I$5897,$A$1:$A$721,'MASTER TT'!$W$1:$W$5897)</f>
        <v>0</v>
      </c>
      <c r="Y466" s="381">
        <f>SUMIF('MASTER TT'!$I$1:$I$5897,$A$1:$A$721,'MASTER TT'!$X$1:$X$5897)</f>
        <v>0</v>
      </c>
      <c r="Z466" s="381">
        <f>SUMIF('MASTER TT'!$I$1:$I$5897,$A$1:$A$721,'MASTER TT'!$Y$1:$Y$5897)</f>
        <v>0</v>
      </c>
      <c r="AA466" s="381">
        <f>SUMIF('MASTER TT'!$I$1:$I$5897,$A$1:$A$721,'MASTER TT'!$Z$1:$Z$5897)</f>
        <v>0</v>
      </c>
      <c r="AB466" s="381">
        <f>SUMIF('MASTER TT'!$I$1:$I$5905,$A$1:$A$721,'MASTER TT'!$V$1:$V$5905)</f>
        <v>0</v>
      </c>
      <c r="AC466" s="381">
        <f>SUMIF('MASTER TT'!$I$1:$I$5905,$A$1:$A$721,'MASTER TT'!$AB$1:$AB$5905)</f>
        <v>0</v>
      </c>
      <c r="AD466" s="381">
        <f>SUMIF('MASTER TT'!$I$1:$I$5905,$A$1:$A$721,'MASTER TT'!$P$1:$P$5905)</f>
        <v>0</v>
      </c>
      <c r="AE466" s="381">
        <f t="shared" si="2"/>
        <v>0</v>
      </c>
      <c r="AF466" s="382" t="e">
        <f t="shared" si="27"/>
        <v>#REF!</v>
      </c>
      <c r="AG466" s="383"/>
    </row>
    <row r="467" spans="1:33" ht="14.25" customHeight="1">
      <c r="A467" s="374" t="s">
        <v>3529</v>
      </c>
      <c r="B467" s="375" t="str">
        <f>VLOOKUP($A$2:$A$1749,'ENTER STAFF #S HERE'!$A$1:$B$5073,2,FALSE)</f>
        <v>C1654</v>
      </c>
      <c r="C467" s="374" t="s">
        <v>6586</v>
      </c>
      <c r="D467" s="374" t="s">
        <v>6587</v>
      </c>
      <c r="E467" s="376" t="s">
        <v>5642</v>
      </c>
      <c r="F467" s="384" t="s">
        <v>6655</v>
      </c>
      <c r="G467" s="376" t="s">
        <v>6588</v>
      </c>
      <c r="H467" s="377">
        <f t="shared" si="0"/>
        <v>55</v>
      </c>
      <c r="I467" s="378" t="e">
        <f>SUMIFS('MASTER TT'!$J$2:$J$11126,'MASTER TT'!$I$2:$I$1126,A467:A18843,'MASTER TT'!$L$2:$L$11126,"&gt;0",'MASTER TT'!$AM$2:$AM$11126,"JAN-APRIL 2026")</f>
        <v>#VALUE!</v>
      </c>
      <c r="J467" s="378">
        <f>SUMIFS('MASTER TT'!$J$2:$J$11126,'MASTER TT'!$I$2:$I$11126,A467:A10506,'MASTER TT'!$L$2:$L$11126,"&gt;0",'MASTER TT'!$AM$2:$AM$11126,"MAY-AUG 2025")</f>
        <v>0</v>
      </c>
      <c r="K467" s="378">
        <f>SUMIFS('MASTER TT'!$J$2:$J$11126,'MASTER TT'!$I$2:$I$11126,A467:A10506,'MASTER TT'!$L$2:$L$11126,"&gt;0",'MASTER TT'!$AM$2:$AM$11126,"SEP-DEC 2025")</f>
        <v>0</v>
      </c>
      <c r="L467" s="378" t="e">
        <f t="shared" si="1"/>
        <v>#VALUE!</v>
      </c>
      <c r="M467" s="379">
        <f>SUMIFS('MASTER TT'!$J$2:$J$1126,'MASTER TT'!$I$2:$I$1126,A467:A10508,'MASTER TT'!$L$2:$L$1126,"&gt;0",'MASTER TT'!$AM$2:$AM$1126,"JAN-APRIL 2025",'MASTER TT'!$AC$2:$AC$1126,"SOT")</f>
        <v>0</v>
      </c>
      <c r="N467" s="379">
        <f>SUMIFS('MASTER TT'!$J$2:$J$1126,'MASTER TT'!$I$2:$I$1126,A467:A10508,'MASTER TT'!$L$2:$L$1126,"&gt;0",'MASTER TT'!$AM$2:$AM$1126,"JAN-APRIL 2025",'MASTER TT'!$AC$2:$AC$1126,"SOB")</f>
        <v>0</v>
      </c>
      <c r="O467" s="379">
        <f>SUMIFS('MASTER TT'!$J$2:$J$1126,'MASTER TT'!$I$2:$I$1126,A467:A10508,'MASTER TT'!$L$2:$L$1126,"&gt;0",'MASTER TT'!$AM$2:$AM$1126,"JAN-APRIL 2025",'MASTER TT'!$AC$2:$AC$1126,"SEASS")</f>
        <v>0</v>
      </c>
      <c r="P467" s="379">
        <f>SUMIFS('MASTER TT'!$J$2:$J$1126,'MASTER TT'!$I$2:$I$1126,A467:A10508,'MASTER TT'!$L$2:$L$1126,"&gt;0",'MASTER TT'!$AM$2:$AM$1126,"JAN-APRIL 2025",'MASTER TT'!$AC$2:$AC$1126,"PTTI")</f>
        <v>0</v>
      </c>
      <c r="Q467" s="381">
        <f>SUMIF('MASTER TT'!$I$1:$I$5897,$A$1:$A$721,'MASTER TT'!$O$1:$O$5897)</f>
        <v>0</v>
      </c>
      <c r="R467" s="381">
        <f>SUMIF('MASTER TT'!$I$1:$I$5897,$A$1:$A$721,'MASTER TT'!$N$1:$N$5897)</f>
        <v>0</v>
      </c>
      <c r="S467" s="381">
        <f>SUMIF('MASTER TT'!$I$1:$I$5897,$A$1:$A$721,'MASTER TT'!$Q$1:$Q$5897)</f>
        <v>0</v>
      </c>
      <c r="T467" s="381">
        <f>SUMIF('MASTER TT'!$I$1:$I$5897,$A$1:$A$721,'MASTER TT'!$S$1:$S$5897)</f>
        <v>0</v>
      </c>
      <c r="U467" s="381">
        <f>SUMIF('MASTER TT'!$I$1:$I$5897,$A$1:$A$721,'MASTER TT'!$R$1:$R$5897)</f>
        <v>0</v>
      </c>
      <c r="V467" s="381">
        <f>SUMIF('MASTER TT'!$I$1:$I$5897,$A$1:$A$721,'MASTER TT'!$T$1:$T$5897)</f>
        <v>0</v>
      </c>
      <c r="W467" s="381">
        <f>SUMIF('MASTER TT'!$I$1:$I$5897,$A$1:$A$721,'MASTER TT'!$U$1:$U$5897)</f>
        <v>0</v>
      </c>
      <c r="X467" s="381">
        <f>SUMIF('MASTER TT'!$I$1:$I$5897,$A$1:$A$721,'MASTER TT'!$W$1:$W$5897)</f>
        <v>0</v>
      </c>
      <c r="Y467" s="381">
        <f>SUMIF('MASTER TT'!$I$1:$I$5897,$A$1:$A$721,'MASTER TT'!$X$1:$X$5897)</f>
        <v>0</v>
      </c>
      <c r="Z467" s="381">
        <f>SUMIF('MASTER TT'!$I$1:$I$5897,$A$1:$A$721,'MASTER TT'!$Y$1:$Y$5897)</f>
        <v>0</v>
      </c>
      <c r="AA467" s="381">
        <f>SUMIF('MASTER TT'!$I$1:$I$5897,$A$1:$A$721,'MASTER TT'!$Z$1:$Z$5897)</f>
        <v>0</v>
      </c>
      <c r="AB467" s="381">
        <f>SUMIF('MASTER TT'!$I$1:$I$5905,$A$1:$A$721,'MASTER TT'!$V$1:$V$5905)</f>
        <v>0</v>
      </c>
      <c r="AC467" s="381">
        <f>SUMIF('MASTER TT'!$I$1:$I$5905,$A$1:$A$721,'MASTER TT'!$AB$1:$AB$5905)</f>
        <v>0</v>
      </c>
      <c r="AD467" s="381">
        <f>SUMIF('MASTER TT'!$I$1:$I$5905,$A$1:$A$721,'MASTER TT'!$P$1:$P$5905)</f>
        <v>0</v>
      </c>
      <c r="AE467" s="381">
        <f t="shared" si="2"/>
        <v>0</v>
      </c>
      <c r="AF467" s="382" t="e">
        <f t="shared" si="27"/>
        <v>#REF!</v>
      </c>
      <c r="AG467" s="383"/>
    </row>
    <row r="468" spans="1:33" ht="14.25" customHeight="1">
      <c r="A468" s="374" t="s">
        <v>4010</v>
      </c>
      <c r="B468" s="375">
        <f>VLOOKUP($A$2:$A$1749,'ENTER STAFF #S HERE'!$A$1:$B$5073,2,FALSE)</f>
        <v>232</v>
      </c>
      <c r="C468" s="374" t="s">
        <v>6586</v>
      </c>
      <c r="D468" s="374" t="s">
        <v>460</v>
      </c>
      <c r="E468" s="388"/>
      <c r="F468" s="388"/>
      <c r="G468" s="374" t="s">
        <v>6592</v>
      </c>
      <c r="H468" s="377">
        <f t="shared" si="0"/>
        <v>24</v>
      </c>
      <c r="I468" s="378" t="e">
        <f>SUMIFS('MASTER TT'!$J$2:$J$11126,'MASTER TT'!$I$2:$I$1126,A468:A18844,'MASTER TT'!$L$2:$L$11126,"&gt;0",'MASTER TT'!$AM$2:$AM$11126,"JAN-APRIL 2026")</f>
        <v>#VALUE!</v>
      </c>
      <c r="J468" s="378">
        <f>SUMIFS('MASTER TT'!$J$2:$J$11126,'MASTER TT'!$I$2:$I$11126,A468:A10507,'MASTER TT'!$L$2:$L$11126,"&gt;0",'MASTER TT'!$AM$2:$AM$11126,"MAY-AUG 2025")</f>
        <v>0</v>
      </c>
      <c r="K468" s="378">
        <f>SUMIFS('MASTER TT'!$J$2:$J$11126,'MASTER TT'!$I$2:$I$11126,A468:A10507,'MASTER TT'!$L$2:$L$11126,"&gt;0",'MASTER TT'!$AM$2:$AM$11126,"SEP-DEC 2025")</f>
        <v>0</v>
      </c>
      <c r="L468" s="378" t="e">
        <f t="shared" si="1"/>
        <v>#VALUE!</v>
      </c>
      <c r="M468" s="379">
        <f>SUMIFS('MASTER TT'!$J$2:$J$1126,'MASTER TT'!$I$2:$I$1126,A468:A10509,'MASTER TT'!$L$2:$L$1126,"&gt;0",'MASTER TT'!$AM$2:$AM$1126,"JAN-APRIL 2025",'MASTER TT'!$AC$2:$AC$1126,"SOT")</f>
        <v>0</v>
      </c>
      <c r="N468" s="379">
        <f>SUMIFS('MASTER TT'!$J$2:$J$1126,'MASTER TT'!$I$2:$I$1126,A468:A10509,'MASTER TT'!$L$2:$L$1126,"&gt;0",'MASTER TT'!$AM$2:$AM$1126,"JAN-APRIL 2025",'MASTER TT'!$AC$2:$AC$1126,"SOB")</f>
        <v>0</v>
      </c>
      <c r="O468" s="379">
        <f>SUMIFS('MASTER TT'!$J$2:$J$1126,'MASTER TT'!$I$2:$I$1126,A468:A10509,'MASTER TT'!$L$2:$L$1126,"&gt;0",'MASTER TT'!$AM$2:$AM$1126,"JAN-APRIL 2025",'MASTER TT'!$AC$2:$AC$1126,"SEASS")</f>
        <v>0</v>
      </c>
      <c r="P468" s="379">
        <f>SUMIFS('MASTER TT'!$J$2:$J$1126,'MASTER TT'!$I$2:$I$1126,A468:A10509,'MASTER TT'!$L$2:$L$1126,"&gt;0",'MASTER TT'!$AM$2:$AM$1126,"JAN-APRIL 2025",'MASTER TT'!$AC$2:$AC$1126,"PTTI")</f>
        <v>0</v>
      </c>
      <c r="Q468" s="381">
        <f>SUMIF('MASTER TT'!$I$1:$I$5897,$A$1:$A$721,'MASTER TT'!$O$1:$O$5897)</f>
        <v>0</v>
      </c>
      <c r="R468" s="381">
        <f>SUMIF('MASTER TT'!$I$1:$I$5897,$A$1:$A$721,'MASTER TT'!$N$1:$N$5897)</f>
        <v>0</v>
      </c>
      <c r="S468" s="381">
        <f>SUMIF('MASTER TT'!$I$1:$I$5897,$A$1:$A$721,'MASTER TT'!$Q$1:$Q$5897)</f>
        <v>0</v>
      </c>
      <c r="T468" s="381">
        <f>SUMIF('MASTER TT'!$I$1:$I$5897,$A$1:$A$721,'MASTER TT'!$S$1:$S$5897)</f>
        <v>0</v>
      </c>
      <c r="U468" s="381">
        <f>SUMIF('MASTER TT'!$I$1:$I$5897,$A$1:$A$721,'MASTER TT'!$R$1:$R$5897)</f>
        <v>0</v>
      </c>
      <c r="V468" s="381">
        <f>SUMIF('MASTER TT'!$I$1:$I$5897,$A$1:$A$721,'MASTER TT'!$T$1:$T$5897)</f>
        <v>0</v>
      </c>
      <c r="W468" s="381">
        <f>SUMIF('MASTER TT'!$I$1:$I$5897,$A$1:$A$721,'MASTER TT'!$U$1:$U$5897)</f>
        <v>0</v>
      </c>
      <c r="X468" s="381">
        <f>SUMIF('MASTER TT'!$I$1:$I$5897,$A$1:$A$721,'MASTER TT'!$W$1:$W$5897)</f>
        <v>0</v>
      </c>
      <c r="Y468" s="381">
        <f>SUMIF('MASTER TT'!$I$1:$I$5897,$A$1:$A$721,'MASTER TT'!$X$1:$X$5897)</f>
        <v>0</v>
      </c>
      <c r="Z468" s="381">
        <f>SUMIF('MASTER TT'!$I$1:$I$5897,$A$1:$A$721,'MASTER TT'!$Y$1:$Y$5897)</f>
        <v>0</v>
      </c>
      <c r="AA468" s="381">
        <f>SUMIF('MASTER TT'!$I$1:$I$5897,$A$1:$A$721,'MASTER TT'!$Z$1:$Z$5897)</f>
        <v>0</v>
      </c>
      <c r="AB468" s="381">
        <f>SUMIF('MASTER TT'!$I$1:$I$5905,$A$1:$A$721,'MASTER TT'!$V$1:$V$5905)</f>
        <v>0</v>
      </c>
      <c r="AC468" s="381">
        <f>SUMIF('MASTER TT'!$I$1:$I$5905,$A$1:$A$721,'MASTER TT'!$AB$1:$AB$5905)</f>
        <v>0</v>
      </c>
      <c r="AD468" s="381">
        <f>SUMIF('MASTER TT'!$I$1:$I$5905,$A$1:$A$721,'MASTER TT'!$P$1:$P$5905)</f>
        <v>0</v>
      </c>
      <c r="AE468" s="381">
        <f t="shared" si="2"/>
        <v>0</v>
      </c>
      <c r="AF468" s="382" t="e">
        <f t="shared" si="27"/>
        <v>#REF!</v>
      </c>
      <c r="AG468" s="383"/>
    </row>
    <row r="469" spans="1:33" ht="14.25" customHeight="1">
      <c r="A469" s="374" t="s">
        <v>3714</v>
      </c>
      <c r="B469" s="375" t="str">
        <f>VLOOKUP($A$2:$A$1749,'ENTER STAFF #S HERE'!$A$1:$B$5073,2,FALSE)</f>
        <v>C1326</v>
      </c>
      <c r="C469" s="374" t="s">
        <v>6586</v>
      </c>
      <c r="D469" s="384" t="s">
        <v>6587</v>
      </c>
      <c r="E469" s="374" t="s">
        <v>6594</v>
      </c>
      <c r="F469" s="374" t="s">
        <v>6630</v>
      </c>
      <c r="G469" s="374" t="s">
        <v>5663</v>
      </c>
      <c r="H469" s="377">
        <f t="shared" si="0"/>
        <v>48</v>
      </c>
      <c r="I469" s="378" t="e">
        <f>SUMIFS('MASTER TT'!$J$2:$J$11126,'MASTER TT'!$I$2:$I$1126,A469:A18845,'MASTER TT'!$L$2:$L$11126,"&gt;0",'MASTER TT'!$AM$2:$AM$11126,"JAN-APRIL 2026")</f>
        <v>#VALUE!</v>
      </c>
      <c r="J469" s="378">
        <f>SUMIFS('MASTER TT'!$J$2:$J$11126,'MASTER TT'!$I$2:$I$11126,A469:A10508,'MASTER TT'!$L$2:$L$11126,"&gt;0",'MASTER TT'!$AM$2:$AM$11126,"MAY-AUG 2025")</f>
        <v>0</v>
      </c>
      <c r="K469" s="378">
        <f>SUMIFS('MASTER TT'!$J$2:$J$11126,'MASTER TT'!$I$2:$I$11126,A469:A10508,'MASTER TT'!$L$2:$L$11126,"&gt;0",'MASTER TT'!$AM$2:$AM$11126,"SEP-DEC 2025")</f>
        <v>0</v>
      </c>
      <c r="L469" s="378" t="e">
        <f t="shared" si="1"/>
        <v>#VALUE!</v>
      </c>
      <c r="M469" s="379">
        <f>SUMIFS('MASTER TT'!$J$2:$J$1126,'MASTER TT'!$I$2:$I$1126,A469:A10510,'MASTER TT'!$L$2:$L$1126,"&gt;0",'MASTER TT'!$AM$2:$AM$1126,"JAN-APRIL 2025",'MASTER TT'!$AC$2:$AC$1126,"SOT")</f>
        <v>0</v>
      </c>
      <c r="N469" s="379">
        <f>SUMIFS('MASTER TT'!$J$2:$J$1126,'MASTER TT'!$I$2:$I$1126,A469:A10510,'MASTER TT'!$L$2:$L$1126,"&gt;0",'MASTER TT'!$AM$2:$AM$1126,"JAN-APRIL 2025",'MASTER TT'!$AC$2:$AC$1126,"SOB")</f>
        <v>0</v>
      </c>
      <c r="O469" s="379">
        <f>SUMIFS('MASTER TT'!$J$2:$J$1126,'MASTER TT'!$I$2:$I$1126,A469:A10510,'MASTER TT'!$L$2:$L$1126,"&gt;0",'MASTER TT'!$AM$2:$AM$1126,"JAN-APRIL 2025",'MASTER TT'!$AC$2:$AC$1126,"SEASS")</f>
        <v>0</v>
      </c>
      <c r="P469" s="379">
        <f>SUMIFS('MASTER TT'!$J$2:$J$1126,'MASTER TT'!$I$2:$I$1126,A469:A10510,'MASTER TT'!$L$2:$L$1126,"&gt;0",'MASTER TT'!$AM$2:$AM$1126,"JAN-APRIL 2025",'MASTER TT'!$AC$2:$AC$1126,"PTTI")</f>
        <v>0</v>
      </c>
      <c r="Q469" s="381">
        <f>SUMIF('MASTER TT'!$I$1:$I$5897,$A$1:$A$721,'MASTER TT'!$O$1:$O$5897)</f>
        <v>0</v>
      </c>
      <c r="R469" s="381">
        <f>SUMIF('MASTER TT'!$I$1:$I$5897,$A$1:$A$721,'MASTER TT'!$N$1:$N$5897)</f>
        <v>0</v>
      </c>
      <c r="S469" s="381">
        <f>SUMIF('MASTER TT'!$I$1:$I$5897,$A$1:$A$721,'MASTER TT'!$Q$1:$Q$5897)</f>
        <v>0</v>
      </c>
      <c r="T469" s="381">
        <f>SUMIF('MASTER TT'!$I$1:$I$5897,$A$1:$A$721,'MASTER TT'!$S$1:$S$5897)</f>
        <v>0</v>
      </c>
      <c r="U469" s="381">
        <f>SUMIF('MASTER TT'!$I$1:$I$5897,$A$1:$A$721,'MASTER TT'!$R$1:$R$5897)</f>
        <v>0</v>
      </c>
      <c r="V469" s="381">
        <f>SUMIF('MASTER TT'!$I$1:$I$5897,$A$1:$A$721,'MASTER TT'!$T$1:$T$5897)</f>
        <v>0</v>
      </c>
      <c r="W469" s="381">
        <f>SUMIF('MASTER TT'!$I$1:$I$5897,$A$1:$A$721,'MASTER TT'!$U$1:$U$5897)</f>
        <v>0</v>
      </c>
      <c r="X469" s="381">
        <f>SUMIF('MASTER TT'!$I$1:$I$5897,$A$1:$A$721,'MASTER TT'!$W$1:$W$5897)</f>
        <v>0</v>
      </c>
      <c r="Y469" s="381">
        <f>SUMIF('MASTER TT'!$I$1:$I$5897,$A$1:$A$721,'MASTER TT'!$X$1:$X$5897)</f>
        <v>0</v>
      </c>
      <c r="Z469" s="381">
        <f>SUMIF('MASTER TT'!$I$1:$I$5897,$A$1:$A$721,'MASTER TT'!$Y$1:$Y$5897)</f>
        <v>0</v>
      </c>
      <c r="AA469" s="381">
        <f>SUMIF('MASTER TT'!$I$1:$I$5897,$A$1:$A$721,'MASTER TT'!$Z$1:$Z$5897)</f>
        <v>0</v>
      </c>
      <c r="AB469" s="381">
        <f>SUMIF('MASTER TT'!$I$1:$I$5905,$A$1:$A$721,'MASTER TT'!$V$1:$V$5905)</f>
        <v>0</v>
      </c>
      <c r="AC469" s="381">
        <f>SUMIF('MASTER TT'!$I$1:$I$5905,$A$1:$A$721,'MASTER TT'!$AB$1:$AB$5905)</f>
        <v>0</v>
      </c>
      <c r="AD469" s="381">
        <f>SUMIF('MASTER TT'!$I$1:$I$5905,$A$1:$A$721,'MASTER TT'!$P$1:$P$5905)</f>
        <v>0</v>
      </c>
      <c r="AE469" s="381">
        <f t="shared" si="2"/>
        <v>0</v>
      </c>
      <c r="AF469" s="382" t="e">
        <f t="shared" si="27"/>
        <v>#REF!</v>
      </c>
      <c r="AG469" s="383"/>
    </row>
    <row r="470" spans="1:33" ht="14.25" customHeight="1">
      <c r="A470" s="374" t="s">
        <v>5613</v>
      </c>
      <c r="B470" s="375" t="str">
        <f>VLOOKUP($A$2:$A$1749,'ENTER STAFF #S HERE'!$A$1:$B$5073,2,FALSE)</f>
        <v>C1773</v>
      </c>
      <c r="C470" s="374" t="s">
        <v>6586</v>
      </c>
      <c r="D470" s="374" t="s">
        <v>6595</v>
      </c>
      <c r="E470" s="384" t="s">
        <v>6072</v>
      </c>
      <c r="F470" s="384" t="s">
        <v>6600</v>
      </c>
      <c r="G470" s="374" t="s">
        <v>5663</v>
      </c>
      <c r="H470" s="377">
        <f t="shared" si="0"/>
        <v>48</v>
      </c>
      <c r="I470" s="378" t="e">
        <f>SUMIFS('MASTER TT'!$J$2:$J$11126,'MASTER TT'!$I$2:$I$1126,A470:A18846,'MASTER TT'!$L$2:$L$11126,"&gt;0",'MASTER TT'!$AM$2:$AM$11126,"JAN-APRIL 2026")</f>
        <v>#VALUE!</v>
      </c>
      <c r="J470" s="378">
        <f>SUMIFS('MASTER TT'!$J$2:$J$11126,'MASTER TT'!$I$2:$I$11126,A470:A10509,'MASTER TT'!$L$2:$L$11126,"&gt;0",'MASTER TT'!$AM$2:$AM$11126,"MAY-AUG 2025")</f>
        <v>0</v>
      </c>
      <c r="K470" s="378">
        <f>SUMIFS('MASTER TT'!$J$2:$J$11126,'MASTER TT'!$I$2:$I$11126,A470:A10509,'MASTER TT'!$L$2:$L$11126,"&gt;0",'MASTER TT'!$AM$2:$AM$11126,"SEP-DEC 2025")</f>
        <v>0</v>
      </c>
      <c r="L470" s="378" t="e">
        <f t="shared" si="1"/>
        <v>#VALUE!</v>
      </c>
      <c r="M470" s="379">
        <f>SUMIFS('MASTER TT'!$J$2:$J$1126,'MASTER TT'!$I$2:$I$1126,A470:A10511,'MASTER TT'!$L$2:$L$1126,"&gt;0",'MASTER TT'!$AM$2:$AM$1126,"JAN-APRIL 2025",'MASTER TT'!$AC$2:$AC$1126,"SOT")</f>
        <v>0</v>
      </c>
      <c r="N470" s="379">
        <f>SUMIFS('MASTER TT'!$J$2:$J$1126,'MASTER TT'!$I$2:$I$1126,A470:A10511,'MASTER TT'!$L$2:$L$1126,"&gt;0",'MASTER TT'!$AM$2:$AM$1126,"JAN-APRIL 2025",'MASTER TT'!$AC$2:$AC$1126,"SOB")</f>
        <v>0</v>
      </c>
      <c r="O470" s="379">
        <f>SUMIFS('MASTER TT'!$J$2:$J$1126,'MASTER TT'!$I$2:$I$1126,A470:A10511,'MASTER TT'!$L$2:$L$1126,"&gt;0",'MASTER TT'!$AM$2:$AM$1126,"JAN-APRIL 2025",'MASTER TT'!$AC$2:$AC$1126,"SEASS")</f>
        <v>0</v>
      </c>
      <c r="P470" s="379">
        <f>SUMIFS('MASTER TT'!$J$2:$J$1126,'MASTER TT'!$I$2:$I$1126,A470:A10511,'MASTER TT'!$L$2:$L$1126,"&gt;0",'MASTER TT'!$AM$2:$AM$1126,"JAN-APRIL 2025",'MASTER TT'!$AC$2:$AC$1126,"PTTI")</f>
        <v>0</v>
      </c>
      <c r="Q470" s="381">
        <f>SUMIF('MASTER TT'!$I$1:$I$5897,$A$1:$A$721,'MASTER TT'!$O$1:$O$5897)</f>
        <v>0</v>
      </c>
      <c r="R470" s="381">
        <f>SUMIF('MASTER TT'!$I$1:$I$5897,$A$1:$A$721,'MASTER TT'!$N$1:$N$5897)</f>
        <v>0</v>
      </c>
      <c r="S470" s="381">
        <f>SUMIF('MASTER TT'!$I$1:$I$5897,$A$1:$A$721,'MASTER TT'!$Q$1:$Q$5897)</f>
        <v>0</v>
      </c>
      <c r="T470" s="381">
        <f>SUMIF('MASTER TT'!$I$1:$I$5897,$A$1:$A$721,'MASTER TT'!$S$1:$S$5897)</f>
        <v>0</v>
      </c>
      <c r="U470" s="381">
        <f>SUMIF('MASTER TT'!$I$1:$I$5897,$A$1:$A$721,'MASTER TT'!$R$1:$R$5897)</f>
        <v>0</v>
      </c>
      <c r="V470" s="381">
        <f>SUMIF('MASTER TT'!$I$1:$I$5897,$A$1:$A$721,'MASTER TT'!$T$1:$T$5897)</f>
        <v>0</v>
      </c>
      <c r="W470" s="381">
        <f>SUMIF('MASTER TT'!$I$1:$I$5897,$A$1:$A$721,'MASTER TT'!$U$1:$U$5897)</f>
        <v>0</v>
      </c>
      <c r="X470" s="381">
        <f>SUMIF('MASTER TT'!$I$1:$I$5897,$A$1:$A$721,'MASTER TT'!$W$1:$W$5897)</f>
        <v>3</v>
      </c>
      <c r="Y470" s="381">
        <f>SUMIF('MASTER TT'!$I$1:$I$5897,$A$1:$A$721,'MASTER TT'!$X$1:$X$5897)</f>
        <v>0</v>
      </c>
      <c r="Z470" s="381">
        <f>SUMIF('MASTER TT'!$I$1:$I$5897,$A$1:$A$721,'MASTER TT'!$Y$1:$Y$5897)</f>
        <v>0</v>
      </c>
      <c r="AA470" s="381">
        <f>SUMIF('MASTER TT'!$I$1:$I$5897,$A$1:$A$721,'MASTER TT'!$Z$1:$Z$5897)</f>
        <v>0</v>
      </c>
      <c r="AB470" s="381">
        <f>SUMIF('MASTER TT'!$I$1:$I$5905,$A$1:$A$721,'MASTER TT'!$V$1:$V$5905)</f>
        <v>0</v>
      </c>
      <c r="AC470" s="381">
        <f>SUMIF('MASTER TT'!$I$1:$I$5905,$A$1:$A$721,'MASTER TT'!$AB$1:$AB$5905)</f>
        <v>0</v>
      </c>
      <c r="AD470" s="381">
        <f>SUMIF('MASTER TT'!$I$1:$I$5905,$A$1:$A$721,'MASTER TT'!$P$1:$P$5905)</f>
        <v>0</v>
      </c>
      <c r="AE470" s="381">
        <f t="shared" si="2"/>
        <v>3</v>
      </c>
      <c r="AF470" s="382" t="e">
        <f t="shared" si="27"/>
        <v>#REF!</v>
      </c>
      <c r="AG470" s="383"/>
    </row>
    <row r="471" spans="1:33" ht="14.25" customHeight="1">
      <c r="A471" s="374" t="s">
        <v>4250</v>
      </c>
      <c r="B471" s="375" t="str">
        <f>VLOOKUP($A$2:$A$1749,'ENTER STAFF #S HERE'!$A$1:$B$5073,2,FALSE)</f>
        <v>C1409</v>
      </c>
      <c r="C471" s="374" t="s">
        <v>6586</v>
      </c>
      <c r="D471" s="374" t="s">
        <v>6597</v>
      </c>
      <c r="E471" s="384" t="s">
        <v>6031</v>
      </c>
      <c r="F471" s="388"/>
      <c r="G471" s="374" t="s">
        <v>5663</v>
      </c>
      <c r="H471" s="377">
        <f t="shared" si="0"/>
        <v>48</v>
      </c>
      <c r="I471" s="378" t="e">
        <f>SUMIFS('MASTER TT'!$J$2:$J$11126,'MASTER TT'!$I$2:$I$1126,A471:A18847,'MASTER TT'!$L$2:$L$11126,"&gt;0",'MASTER TT'!$AM$2:$AM$11126,"JAN-APRIL 2026")</f>
        <v>#VALUE!</v>
      </c>
      <c r="J471" s="378">
        <f>SUMIFS('MASTER TT'!$J$2:$J$11126,'MASTER TT'!$I$2:$I$11126,A471:A10510,'MASTER TT'!$L$2:$L$11126,"&gt;0",'MASTER TT'!$AM$2:$AM$11126,"MAY-AUG 2025")</f>
        <v>0</v>
      </c>
      <c r="K471" s="378">
        <f>SUMIFS('MASTER TT'!$J$2:$J$11126,'MASTER TT'!$I$2:$I$11126,A471:A10510,'MASTER TT'!$L$2:$L$11126,"&gt;0",'MASTER TT'!$AM$2:$AM$11126,"SEP-DEC 2025")</f>
        <v>0</v>
      </c>
      <c r="L471" s="378" t="e">
        <f t="shared" si="1"/>
        <v>#VALUE!</v>
      </c>
      <c r="M471" s="379">
        <f>SUMIFS('MASTER TT'!$J$2:$J$1126,'MASTER TT'!$I$2:$I$1126,A471:A10512,'MASTER TT'!$L$2:$L$1126,"&gt;0",'MASTER TT'!$AM$2:$AM$1126,"JAN-APRIL 2025",'MASTER TT'!$AC$2:$AC$1126,"SOT")</f>
        <v>0</v>
      </c>
      <c r="N471" s="379">
        <f>SUMIFS('MASTER TT'!$J$2:$J$1126,'MASTER TT'!$I$2:$I$1126,A471:A10512,'MASTER TT'!$L$2:$L$1126,"&gt;0",'MASTER TT'!$AM$2:$AM$1126,"JAN-APRIL 2025",'MASTER TT'!$AC$2:$AC$1126,"SOB")</f>
        <v>0</v>
      </c>
      <c r="O471" s="379">
        <f>SUMIFS('MASTER TT'!$J$2:$J$1126,'MASTER TT'!$I$2:$I$1126,A471:A10512,'MASTER TT'!$L$2:$L$1126,"&gt;0",'MASTER TT'!$AM$2:$AM$1126,"JAN-APRIL 2025",'MASTER TT'!$AC$2:$AC$1126,"SEASS")</f>
        <v>0</v>
      </c>
      <c r="P471" s="379">
        <f>SUMIFS('MASTER TT'!$J$2:$J$1126,'MASTER TT'!$I$2:$I$1126,A471:A10512,'MASTER TT'!$L$2:$L$1126,"&gt;0",'MASTER TT'!$AM$2:$AM$1126,"JAN-APRIL 2025",'MASTER TT'!$AC$2:$AC$1126,"PTTI")</f>
        <v>0</v>
      </c>
      <c r="Q471" s="381">
        <f>SUMIF('MASTER TT'!$I$1:$I$5897,$A$1:$A$721,'MASTER TT'!$O$1:$O$5897)</f>
        <v>0</v>
      </c>
      <c r="R471" s="381">
        <f>SUMIF('MASTER TT'!$I$1:$I$5897,$A$1:$A$721,'MASTER TT'!$N$1:$N$5897)</f>
        <v>0</v>
      </c>
      <c r="S471" s="381">
        <f>SUMIF('MASTER TT'!$I$1:$I$5897,$A$1:$A$721,'MASTER TT'!$Q$1:$Q$5897)</f>
        <v>0</v>
      </c>
      <c r="T471" s="381">
        <f>SUMIF('MASTER TT'!$I$1:$I$5897,$A$1:$A$721,'MASTER TT'!$S$1:$S$5897)</f>
        <v>0</v>
      </c>
      <c r="U471" s="381">
        <f>SUMIF('MASTER TT'!$I$1:$I$5897,$A$1:$A$721,'MASTER TT'!$R$1:$R$5897)</f>
        <v>0</v>
      </c>
      <c r="V471" s="381">
        <f>SUMIF('MASTER TT'!$I$1:$I$5897,$A$1:$A$721,'MASTER TT'!$T$1:$T$5897)</f>
        <v>0</v>
      </c>
      <c r="W471" s="381">
        <f>SUMIF('MASTER TT'!$I$1:$I$5897,$A$1:$A$721,'MASTER TT'!$U$1:$U$5897)</f>
        <v>0</v>
      </c>
      <c r="X471" s="381">
        <f>SUMIF('MASTER TT'!$I$1:$I$5897,$A$1:$A$721,'MASTER TT'!$W$1:$W$5897)</f>
        <v>4</v>
      </c>
      <c r="Y471" s="381">
        <f>SUMIF('MASTER TT'!$I$1:$I$5897,$A$1:$A$721,'MASTER TT'!$X$1:$X$5897)</f>
        <v>0</v>
      </c>
      <c r="Z471" s="381">
        <f>SUMIF('MASTER TT'!$I$1:$I$5897,$A$1:$A$721,'MASTER TT'!$Y$1:$Y$5897)</f>
        <v>0</v>
      </c>
      <c r="AA471" s="381">
        <f>SUMIF('MASTER TT'!$I$1:$I$5897,$A$1:$A$721,'MASTER TT'!$Z$1:$Z$5897)</f>
        <v>0</v>
      </c>
      <c r="AB471" s="381">
        <f>SUMIF('MASTER TT'!$I$1:$I$5905,$A$1:$A$721,'MASTER TT'!$V$1:$V$5905)</f>
        <v>0</v>
      </c>
      <c r="AC471" s="381">
        <f>SUMIF('MASTER TT'!$I$1:$I$5905,$A$1:$A$721,'MASTER TT'!$AB$1:$AB$5905)</f>
        <v>0</v>
      </c>
      <c r="AD471" s="381">
        <f>SUMIF('MASTER TT'!$I$1:$I$5905,$A$1:$A$721,'MASTER TT'!$P$1:$P$5905)</f>
        <v>0</v>
      </c>
      <c r="AE471" s="381">
        <f t="shared" si="2"/>
        <v>4</v>
      </c>
      <c r="AF471" s="382" t="e">
        <f t="shared" si="27"/>
        <v>#REF!</v>
      </c>
      <c r="AG471" s="383"/>
    </row>
    <row r="472" spans="1:33" ht="14.25" customHeight="1">
      <c r="A472" s="374" t="s">
        <v>3720</v>
      </c>
      <c r="B472" s="375">
        <f>VLOOKUP($A$2:$A$1749,'ENTER STAFF #S HERE'!$A$1:$B$5073,2,FALSE)</f>
        <v>208</v>
      </c>
      <c r="C472" s="374" t="s">
        <v>6586</v>
      </c>
      <c r="D472" s="374" t="s">
        <v>6587</v>
      </c>
      <c r="E472" s="384" t="s">
        <v>6594</v>
      </c>
      <c r="F472" s="384" t="s">
        <v>6630</v>
      </c>
      <c r="G472" s="374" t="s">
        <v>63</v>
      </c>
      <c r="H472" s="377">
        <f t="shared" si="0"/>
        <v>72</v>
      </c>
      <c r="I472" s="378" t="e">
        <f>SUMIFS('MASTER TT'!$J$2:$J$11126,'MASTER TT'!$I$2:$I$1126,A472:A18848,'MASTER TT'!$L$2:$L$11126,"&gt;0",'MASTER TT'!$AM$2:$AM$11126,"JAN-APRIL 2026")</f>
        <v>#VALUE!</v>
      </c>
      <c r="J472" s="378">
        <f>SUMIFS('MASTER TT'!$J$2:$J$11126,'MASTER TT'!$I$2:$I$11126,A472:A10511,'MASTER TT'!$L$2:$L$11126,"&gt;0",'MASTER TT'!$AM$2:$AM$11126,"MAY-AUG 2025")</f>
        <v>0</v>
      </c>
      <c r="K472" s="378">
        <f>SUMIFS('MASTER TT'!$J$2:$J$11126,'MASTER TT'!$I$2:$I$11126,A472:A10511,'MASTER TT'!$L$2:$L$11126,"&gt;0",'MASTER TT'!$AM$2:$AM$11126,"SEP-DEC 2025")</f>
        <v>0</v>
      </c>
      <c r="L472" s="378" t="e">
        <f t="shared" si="1"/>
        <v>#VALUE!</v>
      </c>
      <c r="M472" s="379">
        <f>SUMIFS('MASTER TT'!$J$2:$J$1126,'MASTER TT'!$I$2:$I$1126,A472:A10513,'MASTER TT'!$L$2:$L$1126,"&gt;0",'MASTER TT'!$AM$2:$AM$1126,"JAN-APRIL 2025",'MASTER TT'!$AC$2:$AC$1126,"SOT")</f>
        <v>0</v>
      </c>
      <c r="N472" s="379">
        <f>SUMIFS('MASTER TT'!$J$2:$J$1126,'MASTER TT'!$I$2:$I$1126,A472:A10513,'MASTER TT'!$L$2:$L$1126,"&gt;0",'MASTER TT'!$AM$2:$AM$1126,"JAN-APRIL 2025",'MASTER TT'!$AC$2:$AC$1126,"SOB")</f>
        <v>0</v>
      </c>
      <c r="O472" s="379">
        <f>SUMIFS('MASTER TT'!$J$2:$J$1126,'MASTER TT'!$I$2:$I$1126,A472:A10513,'MASTER TT'!$L$2:$L$1126,"&gt;0",'MASTER TT'!$AM$2:$AM$1126,"JAN-APRIL 2025",'MASTER TT'!$AC$2:$AC$1126,"SEASS")</f>
        <v>0</v>
      </c>
      <c r="P472" s="379">
        <f>SUMIFS('MASTER TT'!$J$2:$J$1126,'MASTER TT'!$I$2:$I$1126,A472:A10513,'MASTER TT'!$L$2:$L$1126,"&gt;0",'MASTER TT'!$AM$2:$AM$1126,"JAN-APRIL 2025",'MASTER TT'!$AC$2:$AC$1126,"PTTI")</f>
        <v>0</v>
      </c>
      <c r="Q472" s="381">
        <f>SUMIF('MASTER TT'!$I$1:$I$5897,$A$1:$A$642,'MASTER TT'!$O$1:$O$5897)</f>
        <v>0</v>
      </c>
      <c r="R472" s="381">
        <f>SUMIF('MASTER TT'!$I$1:$I$5897,$A$1:$A$642,'MASTER TT'!$N$1:$N$5897)</f>
        <v>0</v>
      </c>
      <c r="S472" s="381">
        <f>SUMIF('MASTER TT'!$I$1:$I$5897,$A$1:$A$721,'MASTER TT'!$Q$1:$Q$5897)</f>
        <v>0</v>
      </c>
      <c r="T472" s="381">
        <f>SUMIF('MASTER TT'!$I$1:$I$5897,$A$1:$A$642,'MASTER TT'!$S$1:$S$5897)</f>
        <v>0</v>
      </c>
      <c r="U472" s="381">
        <f>SUMIF('MASTER TT'!$I$1:$I$5897,$A$1:$A$642,'MASTER TT'!$R$1:$R$5897)</f>
        <v>0</v>
      </c>
      <c r="V472" s="381">
        <f>SUMIF('MASTER TT'!$I$1:$I$5897,$A$1:$A$642,'MASTER TT'!$T$1:$T$5897)</f>
        <v>0</v>
      </c>
      <c r="W472" s="381">
        <f>SUMIF('MASTER TT'!$I$1:$I$5897,$A$1:$A$642,'MASTER TT'!$U$1:$U$5897)</f>
        <v>0</v>
      </c>
      <c r="X472" s="381">
        <f>SUMIF('MASTER TT'!$I$1:$I$5897,$A$1:$A$642,'MASTER TT'!$W$1:$W$5897)</f>
        <v>0</v>
      </c>
      <c r="Y472" s="381">
        <f>SUMIF('MASTER TT'!$I$1:$I$5897,$A$1:$A$642,'MASTER TT'!$X$1:$X$5897)</f>
        <v>0</v>
      </c>
      <c r="Z472" s="381">
        <f>SUMIF('MASTER TT'!$I$1:$I$5897,$A$1:$A$642,'MASTER TT'!$Y$1:$Y$5897)</f>
        <v>0</v>
      </c>
      <c r="AA472" s="381">
        <f>SUMIF('MASTER TT'!$I$1:$I$5897,$A$1:$A$642,'MASTER TT'!$Z$1:$Z$5897)</f>
        <v>0</v>
      </c>
      <c r="AB472" s="381">
        <f>SUMIF('MASTER TT'!$I$1:$I$5905,$A$1:$A$642,'MASTER TT'!$V$1:$V$5905)</f>
        <v>0</v>
      </c>
      <c r="AC472" s="381">
        <f>SUMIF('MASTER TT'!$I$1:$I$5905,$A$1:$A$642,'MASTER TT'!$AB$1:$AB$5905)</f>
        <v>0</v>
      </c>
      <c r="AD472" s="381">
        <f>SUMIF('MASTER TT'!$I$1:$I$5905,$A$1:$A$642,'MASTER TT'!$P$1:$P$5905)</f>
        <v>0</v>
      </c>
      <c r="AE472" s="381">
        <f t="shared" si="2"/>
        <v>0</v>
      </c>
      <c r="AF472" s="382" t="e">
        <f t="shared" si="27"/>
        <v>#REF!</v>
      </c>
      <c r="AG472" s="383"/>
    </row>
    <row r="473" spans="1:33" ht="14.25" customHeight="1">
      <c r="A473" s="374" t="s">
        <v>3635</v>
      </c>
      <c r="B473" s="375" t="str">
        <f>VLOOKUP($A$2:$A$1749,'ENTER STAFF #S HERE'!$A$1:$B$5073,2,FALSE)</f>
        <v>C0741</v>
      </c>
      <c r="C473" s="374" t="s">
        <v>6586</v>
      </c>
      <c r="D473" s="374" t="s">
        <v>6587</v>
      </c>
      <c r="E473" s="374" t="s">
        <v>5680</v>
      </c>
      <c r="F473" s="374" t="s">
        <v>6584</v>
      </c>
      <c r="G473" s="376" t="s">
        <v>5663</v>
      </c>
      <c r="H473" s="377">
        <f t="shared" si="0"/>
        <v>48</v>
      </c>
      <c r="I473" s="378" t="e">
        <f>SUMIFS('MASTER TT'!$J$2:$J$11126,'MASTER TT'!$I$2:$I$1126,A473:A18849,'MASTER TT'!$L$2:$L$11126,"&gt;0",'MASTER TT'!$AM$2:$AM$11126,"JAN-APRIL 2026")</f>
        <v>#VALUE!</v>
      </c>
      <c r="J473" s="378">
        <f>SUMIFS('MASTER TT'!$J$2:$J$11126,'MASTER TT'!$I$2:$I$11126,A473:A10512,'MASTER TT'!$L$2:$L$11126,"&gt;0",'MASTER TT'!$AM$2:$AM$11126,"MAY-AUG 2025")</f>
        <v>0</v>
      </c>
      <c r="K473" s="378">
        <f>SUMIFS('MASTER TT'!$J$2:$J$11126,'MASTER TT'!$I$2:$I$11126,A473:A10512,'MASTER TT'!$L$2:$L$11126,"&gt;0",'MASTER TT'!$AM$2:$AM$11126,"SEP-DEC 2025")</f>
        <v>0</v>
      </c>
      <c r="L473" s="378" t="e">
        <f t="shared" si="1"/>
        <v>#VALUE!</v>
      </c>
      <c r="M473" s="379">
        <f>SUMIFS('MASTER TT'!$J$2:$J$1126,'MASTER TT'!$I$2:$I$1126,A473:A10514,'MASTER TT'!$L$2:$L$1126,"&gt;0",'MASTER TT'!$AM$2:$AM$1126,"JAN-APRIL 2025",'MASTER TT'!$AC$2:$AC$1126,"SOT")</f>
        <v>0</v>
      </c>
      <c r="N473" s="379">
        <f>SUMIFS('MASTER TT'!$J$2:$J$1126,'MASTER TT'!$I$2:$I$1126,A473:A10514,'MASTER TT'!$L$2:$L$1126,"&gt;0",'MASTER TT'!$AM$2:$AM$1126,"JAN-APRIL 2025",'MASTER TT'!$AC$2:$AC$1126,"SOB")</f>
        <v>0</v>
      </c>
      <c r="O473" s="379">
        <f>SUMIFS('MASTER TT'!$J$2:$J$1126,'MASTER TT'!$I$2:$I$1126,A473:A10514,'MASTER TT'!$L$2:$L$1126,"&gt;0",'MASTER TT'!$AM$2:$AM$1126,"JAN-APRIL 2025",'MASTER TT'!$AC$2:$AC$1126,"SEASS")</f>
        <v>0</v>
      </c>
      <c r="P473" s="379">
        <f>SUMIFS('MASTER TT'!$J$2:$J$1126,'MASTER TT'!$I$2:$I$1126,A473:A10514,'MASTER TT'!$L$2:$L$1126,"&gt;0",'MASTER TT'!$AM$2:$AM$1126,"JAN-APRIL 2025",'MASTER TT'!$AC$2:$AC$1126,"PTTI")</f>
        <v>0</v>
      </c>
      <c r="Q473" s="381">
        <f>SUMIF('MASTER TT'!$I$1:$I$5897,$A$1:$A$721,'MASTER TT'!$O$1:$O$5897)</f>
        <v>0</v>
      </c>
      <c r="R473" s="381">
        <f>SUMIF('MASTER TT'!$I$1:$I$5897,$A$1:$A$721,'MASTER TT'!$N$1:$N$5897)</f>
        <v>0</v>
      </c>
      <c r="S473" s="381">
        <f>SUMIF('MASTER TT'!$I$1:$I$5897,$A$1:$A$721,'MASTER TT'!$Q$1:$Q$5897)</f>
        <v>0</v>
      </c>
      <c r="T473" s="381">
        <f>SUMIF('MASTER TT'!$I$1:$I$5897,$A$1:$A$721,'MASTER TT'!$S$1:$S$5897)</f>
        <v>0</v>
      </c>
      <c r="U473" s="381">
        <f>SUMIF('MASTER TT'!$I$1:$I$5897,$A$1:$A$721,'MASTER TT'!$R$1:$R$5897)</f>
        <v>0</v>
      </c>
      <c r="V473" s="381">
        <f>SUMIF('MASTER TT'!$I$1:$I$5897,$A$1:$A$721,'MASTER TT'!$T$1:$T$5897)</f>
        <v>0</v>
      </c>
      <c r="W473" s="381">
        <f>SUMIF('MASTER TT'!$I$1:$I$5897,$A$1:$A$721,'MASTER TT'!$U$1:$U$5897)</f>
        <v>0</v>
      </c>
      <c r="X473" s="381">
        <f>SUMIF('MASTER TT'!$I$1:$I$5897,$A$1:$A$721,'MASTER TT'!$W$1:$W$5897)</f>
        <v>0</v>
      </c>
      <c r="Y473" s="381">
        <f>SUMIF('MASTER TT'!$I$1:$I$5897,$A$1:$A$721,'MASTER TT'!$X$1:$X$5897)</f>
        <v>0</v>
      </c>
      <c r="Z473" s="381">
        <f>SUMIF('MASTER TT'!$I$1:$I$5897,$A$1:$A$721,'MASTER TT'!$Y$1:$Y$5897)</f>
        <v>0</v>
      </c>
      <c r="AA473" s="381">
        <f>SUMIF('MASTER TT'!$I$1:$I$5897,$A$1:$A$721,'MASTER TT'!$Z$1:$Z$5897)</f>
        <v>0</v>
      </c>
      <c r="AB473" s="381">
        <f>SUMIF('MASTER TT'!$I$1:$I$5905,$A$1:$A$721,'MASTER TT'!$V$1:$V$5905)</f>
        <v>0</v>
      </c>
      <c r="AC473" s="381">
        <f>SUMIF('MASTER TT'!$I$1:$I$5905,$A$1:$A$721,'MASTER TT'!$AB$1:$AB$5905)</f>
        <v>0</v>
      </c>
      <c r="AD473" s="381">
        <f>SUMIF('MASTER TT'!$I$1:$I$5905,$A$1:$A$721,'MASTER TT'!$P$1:$P$5905)</f>
        <v>0</v>
      </c>
      <c r="AE473" s="381">
        <f t="shared" si="2"/>
        <v>0</v>
      </c>
      <c r="AF473" s="382" t="e">
        <f t="shared" si="27"/>
        <v>#REF!</v>
      </c>
      <c r="AG473" s="383"/>
    </row>
    <row r="474" spans="1:33" ht="14.25" customHeight="1">
      <c r="A474" s="376" t="s">
        <v>3721</v>
      </c>
      <c r="B474" s="375" t="str">
        <f>VLOOKUP($A$2:$A$1749,'ENTER STAFF #S HERE'!$A$1:$B$5073,2,FALSE)</f>
        <v>C1214</v>
      </c>
      <c r="C474" s="374" t="s">
        <v>6586</v>
      </c>
      <c r="D474" s="374" t="s">
        <v>6587</v>
      </c>
      <c r="E474" s="374" t="s">
        <v>6594</v>
      </c>
      <c r="F474" s="374" t="s">
        <v>6596</v>
      </c>
      <c r="G474" s="374" t="s">
        <v>6592</v>
      </c>
      <c r="H474" s="377">
        <f t="shared" si="0"/>
        <v>24</v>
      </c>
      <c r="I474" s="378" t="e">
        <f>SUMIFS('MASTER TT'!$J$2:$J$11126,'MASTER TT'!$I$2:$I$1126,A474:A18850,'MASTER TT'!$L$2:$L$11126,"&gt;0",'MASTER TT'!$AM$2:$AM$11126,"JAN-APRIL 2026")</f>
        <v>#VALUE!</v>
      </c>
      <c r="J474" s="378">
        <f>SUMIFS('MASTER TT'!$J$2:$J$11126,'MASTER TT'!$I$2:$I$11126,A474:A10513,'MASTER TT'!$L$2:$L$11126,"&gt;0",'MASTER TT'!$AM$2:$AM$11126,"MAY-AUG 2025")</f>
        <v>0</v>
      </c>
      <c r="K474" s="378">
        <f>SUMIFS('MASTER TT'!$J$2:$J$11126,'MASTER TT'!$I$2:$I$11126,A474:A10513,'MASTER TT'!$L$2:$L$11126,"&gt;0",'MASTER TT'!$AM$2:$AM$11126,"SEP-DEC 2025")</f>
        <v>0</v>
      </c>
      <c r="L474" s="378" t="e">
        <f t="shared" si="1"/>
        <v>#VALUE!</v>
      </c>
      <c r="M474" s="379">
        <f>SUMIFS('MASTER TT'!$J$2:$J$1126,'MASTER TT'!$I$2:$I$1126,A474:A10515,'MASTER TT'!$L$2:$L$1126,"&gt;0",'MASTER TT'!$AM$2:$AM$1126,"JAN-APRIL 2025",'MASTER TT'!$AC$2:$AC$1126,"SOT")</f>
        <v>0</v>
      </c>
      <c r="N474" s="379">
        <f>SUMIFS('MASTER TT'!$J$2:$J$1126,'MASTER TT'!$I$2:$I$1126,A474:A10515,'MASTER TT'!$L$2:$L$1126,"&gt;0",'MASTER TT'!$AM$2:$AM$1126,"JAN-APRIL 2025",'MASTER TT'!$AC$2:$AC$1126,"SOB")</f>
        <v>0</v>
      </c>
      <c r="O474" s="379">
        <f>SUMIFS('MASTER TT'!$J$2:$J$1126,'MASTER TT'!$I$2:$I$1126,A474:A10515,'MASTER TT'!$L$2:$L$1126,"&gt;0",'MASTER TT'!$AM$2:$AM$1126,"JAN-APRIL 2025",'MASTER TT'!$AC$2:$AC$1126,"SEASS")</f>
        <v>0</v>
      </c>
      <c r="P474" s="379">
        <f>SUMIFS('MASTER TT'!$J$2:$J$1126,'MASTER TT'!$I$2:$I$1126,A474:A10515,'MASTER TT'!$L$2:$L$1126,"&gt;0",'MASTER TT'!$AM$2:$AM$1126,"JAN-APRIL 2025",'MASTER TT'!$AC$2:$AC$1126,"PTTI")</f>
        <v>0</v>
      </c>
      <c r="Q474" s="381">
        <f>SUMIF('MASTER TT'!$I$1:$I$5897,$A$1:$A$721,'MASTER TT'!$O$1:$O$5897)</f>
        <v>0</v>
      </c>
      <c r="R474" s="381">
        <f>SUMIF('MASTER TT'!$I$1:$I$5897,$A$1:$A$721,'MASTER TT'!$N$1:$N$5897)</f>
        <v>0</v>
      </c>
      <c r="S474" s="381">
        <f>SUMIF('MASTER TT'!$I$1:$I$5897,$A$1:$A$721,'MASTER TT'!$Q$1:$Q$5897)</f>
        <v>0</v>
      </c>
      <c r="T474" s="381">
        <f>SUMIF('MASTER TT'!$I$1:$I$5897,$A$1:$A$721,'MASTER TT'!$S$1:$S$5897)</f>
        <v>0</v>
      </c>
      <c r="U474" s="381">
        <f>SUMIF('MASTER TT'!$I$1:$I$5897,$A$1:$A$721,'MASTER TT'!$R$1:$R$5897)</f>
        <v>0</v>
      </c>
      <c r="V474" s="381">
        <f>SUMIF('MASTER TT'!$I$1:$I$5897,$A$1:$A$721,'MASTER TT'!$T$1:$T$5897)</f>
        <v>0</v>
      </c>
      <c r="W474" s="381">
        <f>SUMIF('MASTER TT'!$I$1:$I$5897,$A$1:$A$721,'MASTER TT'!$U$1:$U$5897)</f>
        <v>0</v>
      </c>
      <c r="X474" s="381">
        <f>SUMIF('MASTER TT'!$I$1:$I$5897,$A$1:$A$721,'MASTER TT'!$W$1:$W$5897)</f>
        <v>2</v>
      </c>
      <c r="Y474" s="381">
        <f>SUMIF('MASTER TT'!$I$1:$I$5897,$A$1:$A$721,'MASTER TT'!$X$1:$X$5897)</f>
        <v>0</v>
      </c>
      <c r="Z474" s="381">
        <f>SUMIF('MASTER TT'!$I$1:$I$5897,$A$1:$A$721,'MASTER TT'!$Y$1:$Y$5897)</f>
        <v>0</v>
      </c>
      <c r="AA474" s="381">
        <f>SUMIF('MASTER TT'!$I$1:$I$5897,$A$1:$A$721,'MASTER TT'!$Z$1:$Z$5897)</f>
        <v>0</v>
      </c>
      <c r="AB474" s="381">
        <f>SUMIF('MASTER TT'!$I$1:$I$5905,$A$1:$A$721,'MASTER TT'!$V$1:$V$5905)</f>
        <v>0</v>
      </c>
      <c r="AC474" s="381">
        <f>SUMIF('MASTER TT'!$I$1:$I$5905,$A$1:$A$721,'MASTER TT'!$AB$1:$AB$5905)</f>
        <v>0</v>
      </c>
      <c r="AD474" s="381">
        <f>SUMIF('MASTER TT'!$I$1:$I$5905,$A$1:$A$721,'MASTER TT'!$P$1:$P$5905)</f>
        <v>0</v>
      </c>
      <c r="AE474" s="381">
        <f t="shared" si="2"/>
        <v>2</v>
      </c>
      <c r="AF474" s="382" t="e">
        <f t="shared" si="27"/>
        <v>#REF!</v>
      </c>
      <c r="AG474" s="383"/>
    </row>
    <row r="475" spans="1:33" ht="14.25" customHeight="1">
      <c r="A475" s="385" t="s">
        <v>4495</v>
      </c>
      <c r="B475" s="375">
        <f>VLOOKUP($A$2:$A$1749,'ENTER STAFF #S HERE'!$A$1:$B$5073,2,FALSE)</f>
        <v>423</v>
      </c>
      <c r="C475" s="385" t="s">
        <v>6583</v>
      </c>
      <c r="D475" s="385" t="s">
        <v>460</v>
      </c>
      <c r="E475" s="404"/>
      <c r="F475" s="404"/>
      <c r="G475" s="385" t="s">
        <v>6592</v>
      </c>
      <c r="H475" s="377">
        <f t="shared" si="0"/>
        <v>24</v>
      </c>
      <c r="I475" s="378" t="e">
        <f>SUMIFS('MASTER TT'!$J$2:$J$11126,'MASTER TT'!$I$2:$I$1126,A475:A18851,'MASTER TT'!$L$2:$L$11126,"&gt;0",'MASTER TT'!$AM$2:$AM$11126,"JAN-APRIL 2026")</f>
        <v>#VALUE!</v>
      </c>
      <c r="J475" s="378">
        <f>SUMIFS('MASTER TT'!$J$2:$J$11126,'MASTER TT'!$I$2:$I$11126,A475:A10514,'MASTER TT'!$L$2:$L$11126,"&gt;0",'MASTER TT'!$AM$2:$AM$11126,"MAY-AUG 2025")</f>
        <v>0</v>
      </c>
      <c r="K475" s="378">
        <f>SUMIFS('MASTER TT'!$J$2:$J$11126,'MASTER TT'!$I$2:$I$11126,A475:A10514,'MASTER TT'!$L$2:$L$11126,"&gt;0",'MASTER TT'!$AM$2:$AM$11126,"SEP-DEC 2025")</f>
        <v>0</v>
      </c>
      <c r="L475" s="378" t="e">
        <f t="shared" si="1"/>
        <v>#VALUE!</v>
      </c>
      <c r="M475" s="379">
        <f>SUMIFS('MASTER TT'!$J$2:$J$1126,'MASTER TT'!$I$2:$I$1126,A475:A10516,'MASTER TT'!$L$2:$L$1126,"&gt;0",'MASTER TT'!$AM$2:$AM$1126,"JAN-APRIL 2025",'MASTER TT'!$AC$2:$AC$1126,"SOT")</f>
        <v>0</v>
      </c>
      <c r="N475" s="379">
        <f>SUMIFS('MASTER TT'!$J$2:$J$1126,'MASTER TT'!$I$2:$I$1126,A475:A10516,'MASTER TT'!$L$2:$L$1126,"&gt;0",'MASTER TT'!$AM$2:$AM$1126,"JAN-APRIL 2025",'MASTER TT'!$AC$2:$AC$1126,"SOB")</f>
        <v>0</v>
      </c>
      <c r="O475" s="379">
        <f>SUMIFS('MASTER TT'!$J$2:$J$1126,'MASTER TT'!$I$2:$I$1126,A475:A10516,'MASTER TT'!$L$2:$L$1126,"&gt;0",'MASTER TT'!$AM$2:$AM$1126,"JAN-APRIL 2025",'MASTER TT'!$AC$2:$AC$1126,"SEASS")</f>
        <v>0</v>
      </c>
      <c r="P475" s="379">
        <f>SUMIFS('MASTER TT'!$J$2:$J$1126,'MASTER TT'!$I$2:$I$1126,A475:A10516,'MASTER TT'!$L$2:$L$1126,"&gt;0",'MASTER TT'!$AM$2:$AM$1126,"JAN-APRIL 2025",'MASTER TT'!$AC$2:$AC$1126,"PTTI")</f>
        <v>0</v>
      </c>
      <c r="Q475" s="381">
        <f>SUMIF('MASTER TT'!$I$1:$I$5897,$A$1:$A$721,'MASTER TT'!$O$1:$O$5897)</f>
        <v>0</v>
      </c>
      <c r="R475" s="381">
        <f>SUMIF('MASTER TT'!$I$1:$I$5897,$A$1:$A$721,'MASTER TT'!$N$1:$N$5897)</f>
        <v>0</v>
      </c>
      <c r="S475" s="381">
        <f>SUMIF('MASTER TT'!$I$1:$I$5897,$A$1:$A$721,'MASTER TT'!$Q$1:$Q$5897)</f>
        <v>0</v>
      </c>
      <c r="T475" s="381">
        <f>SUMIF('MASTER TT'!$I$1:$I$5897,$A$1:$A$721,'MASTER TT'!$S$1:$S$5897)</f>
        <v>0</v>
      </c>
      <c r="U475" s="381">
        <f>SUMIF('MASTER TT'!$I$1:$I$5897,$A$1:$A$721,'MASTER TT'!$R$1:$R$5897)</f>
        <v>1</v>
      </c>
      <c r="V475" s="381">
        <f>SUMIF('MASTER TT'!$I$1:$I$5897,$A$1:$A$721,'MASTER TT'!$T$1:$T$5897)</f>
        <v>0</v>
      </c>
      <c r="W475" s="381">
        <f>SUMIF('MASTER TT'!$I$1:$I$5897,$A$1:$A$721,'MASTER TT'!$U$1:$U$5897)</f>
        <v>0</v>
      </c>
      <c r="X475" s="381">
        <f>SUMIF('MASTER TT'!$I$1:$I$5897,$A$1:$A$721,'MASTER TT'!$W$1:$W$5897)</f>
        <v>0</v>
      </c>
      <c r="Y475" s="381">
        <f>SUMIF('MASTER TT'!$I$1:$I$5897,$A$1:$A$721,'MASTER TT'!$X$1:$X$5897)</f>
        <v>0</v>
      </c>
      <c r="Z475" s="381">
        <f>SUMIF('MASTER TT'!$I$1:$I$5897,$A$1:$A$721,'MASTER TT'!$Y$1:$Y$5897)</f>
        <v>0</v>
      </c>
      <c r="AA475" s="381">
        <f>SUMIF('MASTER TT'!$I$1:$I$5897,$A$1:$A$721,'MASTER TT'!$Z$1:$Z$5897)</f>
        <v>0</v>
      </c>
      <c r="AB475" s="381">
        <f>SUMIF('MASTER TT'!$I$1:$I$5905,$A$1:$A$721,'MASTER TT'!$V$1:$V$5905)</f>
        <v>0</v>
      </c>
      <c r="AC475" s="381">
        <f>SUMIF('MASTER TT'!$I$1:$I$5905,$A$1:$A$721,'MASTER TT'!$AB$1:$AB$5905)</f>
        <v>0</v>
      </c>
      <c r="AD475" s="381">
        <f>SUMIF('MASTER TT'!$I$1:$I$5905,$A$1:$A$721,'MASTER TT'!$P$1:$P$5905)</f>
        <v>0</v>
      </c>
      <c r="AE475" s="381">
        <f t="shared" si="2"/>
        <v>1</v>
      </c>
      <c r="AF475" s="382" t="e">
        <f t="shared" si="27"/>
        <v>#REF!</v>
      </c>
      <c r="AG475" s="383"/>
    </row>
    <row r="476" spans="1:33" ht="14.25" customHeight="1">
      <c r="A476" s="374" t="s">
        <v>4316</v>
      </c>
      <c r="B476" s="375">
        <f>VLOOKUP($A$2:$A$1749,'ENTER STAFF #S HERE'!$A$1:$B$5073,2,FALSE)</f>
        <v>397</v>
      </c>
      <c r="C476" s="374" t="s">
        <v>6586</v>
      </c>
      <c r="D476" s="374" t="s">
        <v>460</v>
      </c>
      <c r="E476" s="388"/>
      <c r="F476" s="388"/>
      <c r="G476" s="374" t="s">
        <v>6592</v>
      </c>
      <c r="H476" s="377">
        <f t="shared" si="0"/>
        <v>24</v>
      </c>
      <c r="I476" s="378" t="e">
        <f>SUMIFS('MASTER TT'!$J$2:$J$11126,'MASTER TT'!$I$2:$I$1126,A476:A18852,'MASTER TT'!$L$2:$L$11126,"&gt;0",'MASTER TT'!$AM$2:$AM$11126,"JAN-APRIL 2026")</f>
        <v>#VALUE!</v>
      </c>
      <c r="J476" s="378">
        <f>SUMIFS('MASTER TT'!$J$2:$J$11126,'MASTER TT'!$I$2:$I$11126,A476:A10515,'MASTER TT'!$L$2:$L$11126,"&gt;0",'MASTER TT'!$AM$2:$AM$11126,"MAY-AUG 2025")</f>
        <v>0</v>
      </c>
      <c r="K476" s="378">
        <f>SUMIFS('MASTER TT'!$J$2:$J$11126,'MASTER TT'!$I$2:$I$11126,A476:A10515,'MASTER TT'!$L$2:$L$11126,"&gt;0",'MASTER TT'!$AM$2:$AM$11126,"SEP-DEC 2025")</f>
        <v>0</v>
      </c>
      <c r="L476" s="378" t="e">
        <f t="shared" si="1"/>
        <v>#VALUE!</v>
      </c>
      <c r="M476" s="379">
        <f>SUMIFS('MASTER TT'!$J$2:$J$1126,'MASTER TT'!$I$2:$I$1126,A476:A10517,'MASTER TT'!$L$2:$L$1126,"&gt;0",'MASTER TT'!$AM$2:$AM$1126,"JAN-APRIL 2025",'MASTER TT'!$AC$2:$AC$1126,"SOT")</f>
        <v>0</v>
      </c>
      <c r="N476" s="379">
        <f>SUMIFS('MASTER TT'!$J$2:$J$1126,'MASTER TT'!$I$2:$I$1126,A476:A10517,'MASTER TT'!$L$2:$L$1126,"&gt;0",'MASTER TT'!$AM$2:$AM$1126,"JAN-APRIL 2025",'MASTER TT'!$AC$2:$AC$1126,"SOB")</f>
        <v>0</v>
      </c>
      <c r="O476" s="379">
        <f>SUMIFS('MASTER TT'!$J$2:$J$1126,'MASTER TT'!$I$2:$I$1126,A476:A10517,'MASTER TT'!$L$2:$L$1126,"&gt;0",'MASTER TT'!$AM$2:$AM$1126,"JAN-APRIL 2025",'MASTER TT'!$AC$2:$AC$1126,"SEASS")</f>
        <v>0</v>
      </c>
      <c r="P476" s="379">
        <f>SUMIFS('MASTER TT'!$J$2:$J$1126,'MASTER TT'!$I$2:$I$1126,A476:A10517,'MASTER TT'!$L$2:$L$1126,"&gt;0",'MASTER TT'!$AM$2:$AM$1126,"JAN-APRIL 2025",'MASTER TT'!$AC$2:$AC$1126,"PTTI")</f>
        <v>0</v>
      </c>
      <c r="Q476" s="381">
        <f>SUMIF('MASTER TT'!$I$1:$I$5897,$A$1:$A$721,'MASTER TT'!$O$1:$O$5897)</f>
        <v>0</v>
      </c>
      <c r="R476" s="381">
        <f>SUMIF('MASTER TT'!$I$1:$I$5897,$A$1:$A$721,'MASTER TT'!$N$1:$N$5897)</f>
        <v>0</v>
      </c>
      <c r="S476" s="381">
        <f>SUMIF('MASTER TT'!$I$1:$I$5897,$A$1:$A$721,'MASTER TT'!$Q$1:$Q$5897)</f>
        <v>0</v>
      </c>
      <c r="T476" s="381">
        <f>SUMIF('MASTER TT'!$I$1:$I$5897,$A$1:$A$721,'MASTER TT'!$S$1:$S$5897)</f>
        <v>0</v>
      </c>
      <c r="U476" s="381">
        <f>SUMIF('MASTER TT'!$I$1:$I$5897,$A$1:$A$721,'MASTER TT'!$R$1:$R$5897)</f>
        <v>0</v>
      </c>
      <c r="V476" s="381">
        <f>SUMIF('MASTER TT'!$I$1:$I$5897,$A$1:$A$721,'MASTER TT'!$T$1:$T$5897)</f>
        <v>0</v>
      </c>
      <c r="W476" s="381">
        <f>SUMIF('MASTER TT'!$I$1:$I$5897,$A$1:$A$721,'MASTER TT'!$U$1:$U$5897)</f>
        <v>0</v>
      </c>
      <c r="X476" s="381">
        <f>SUMIF('MASTER TT'!$I$1:$I$5897,$A$1:$A$721,'MASTER TT'!$W$1:$W$5897)</f>
        <v>0</v>
      </c>
      <c r="Y476" s="381">
        <f>SUMIF('MASTER TT'!$I$1:$I$5897,$A$1:$A$721,'MASTER TT'!$X$1:$X$5897)</f>
        <v>0</v>
      </c>
      <c r="Z476" s="381">
        <f>SUMIF('MASTER TT'!$I$1:$I$5897,$A$1:$A$721,'MASTER TT'!$Y$1:$Y$5897)</f>
        <v>0</v>
      </c>
      <c r="AA476" s="381">
        <f>SUMIF('MASTER TT'!$I$1:$I$5897,$A$1:$A$721,'MASTER TT'!$Z$1:$Z$5897)</f>
        <v>0</v>
      </c>
      <c r="AB476" s="381">
        <f>SUMIF('MASTER TT'!$I$1:$I$5905,$A$1:$A$721,'MASTER TT'!$V$1:$V$5905)</f>
        <v>0</v>
      </c>
      <c r="AC476" s="381">
        <f>SUMIF('MASTER TT'!$I$1:$I$5905,$A$1:$A$721,'MASTER TT'!$AB$1:$AB$5905)</f>
        <v>0</v>
      </c>
      <c r="AD476" s="381">
        <f>SUMIF('MASTER TT'!$I$1:$I$5905,$A$1:$A$721,'MASTER TT'!$P$1:$P$5905)</f>
        <v>0</v>
      </c>
      <c r="AE476" s="381">
        <f t="shared" si="2"/>
        <v>0</v>
      </c>
      <c r="AF476" s="382" t="e">
        <f t="shared" si="27"/>
        <v>#REF!</v>
      </c>
      <c r="AG476" s="383"/>
    </row>
    <row r="477" spans="1:33" ht="14.25" customHeight="1">
      <c r="A477" s="374" t="s">
        <v>5602</v>
      </c>
      <c r="B477" s="375" t="str">
        <f>VLOOKUP($A$2:$A$1749,'ENTER STAFF #S HERE'!$A$1:$B$5073,2,FALSE)</f>
        <v>C1902</v>
      </c>
      <c r="C477" s="374" t="s">
        <v>6586</v>
      </c>
      <c r="D477" s="374" t="s">
        <v>460</v>
      </c>
      <c r="E477" s="388"/>
      <c r="F477" s="388"/>
      <c r="G477" s="374" t="s">
        <v>6629</v>
      </c>
      <c r="H477" s="377">
        <f t="shared" si="0"/>
        <v>106</v>
      </c>
      <c r="I477" s="378" t="e">
        <f>SUMIFS('MASTER TT'!$J$2:$J$11126,'MASTER TT'!$I$2:$I$1126,A477:A18853,'MASTER TT'!$L$2:$L$11126,"&gt;0",'MASTER TT'!$AM$2:$AM$11126,"JAN-APRIL 2026")</f>
        <v>#VALUE!</v>
      </c>
      <c r="J477" s="378">
        <f>SUMIFS('MASTER TT'!$J$2:$J$11126,'MASTER TT'!$I$2:$I$11126,A477:A10516,'MASTER TT'!$L$2:$L$11126,"&gt;0",'MASTER TT'!$AM$2:$AM$11126,"MAY-AUG 2025")</f>
        <v>0</v>
      </c>
      <c r="K477" s="378">
        <f>SUMIFS('MASTER TT'!$J$2:$J$11126,'MASTER TT'!$I$2:$I$11126,A477:A10516,'MASTER TT'!$L$2:$L$11126,"&gt;0",'MASTER TT'!$AM$2:$AM$11126,"SEP-DEC 2025")</f>
        <v>0</v>
      </c>
      <c r="L477" s="378" t="e">
        <f t="shared" si="1"/>
        <v>#VALUE!</v>
      </c>
      <c r="M477" s="379">
        <f>SUMIFS('MASTER TT'!$J$2:$J$1126,'MASTER TT'!$I$2:$I$1126,A477:A10518,'MASTER TT'!$L$2:$L$1126,"&gt;0",'MASTER TT'!$AM$2:$AM$1126,"JAN-APRIL 2025",'MASTER TT'!$AC$2:$AC$1126,"SOT")</f>
        <v>0</v>
      </c>
      <c r="N477" s="379">
        <f>SUMIFS('MASTER TT'!$J$2:$J$1126,'MASTER TT'!$I$2:$I$1126,A477:A10518,'MASTER TT'!$L$2:$L$1126,"&gt;0",'MASTER TT'!$AM$2:$AM$1126,"JAN-APRIL 2025",'MASTER TT'!$AC$2:$AC$1126,"SOB")</f>
        <v>0</v>
      </c>
      <c r="O477" s="379">
        <f>SUMIFS('MASTER TT'!$J$2:$J$1126,'MASTER TT'!$I$2:$I$1126,A477:A10518,'MASTER TT'!$L$2:$L$1126,"&gt;0",'MASTER TT'!$AM$2:$AM$1126,"JAN-APRIL 2025",'MASTER TT'!$AC$2:$AC$1126,"SEASS")</f>
        <v>0</v>
      </c>
      <c r="P477" s="379">
        <f>SUMIFS('MASTER TT'!$J$2:$J$1126,'MASTER TT'!$I$2:$I$1126,A477:A10518,'MASTER TT'!$L$2:$L$1126,"&gt;0",'MASTER TT'!$AM$2:$AM$1126,"JAN-APRIL 2025",'MASTER TT'!$AC$2:$AC$1126,"PTTI")</f>
        <v>0</v>
      </c>
      <c r="Q477" s="381">
        <f>SUMIF('MASTER TT'!$I$1:$I$5897,$A$1:$A$721,'MASTER TT'!$O$1:$O$5897)</f>
        <v>0</v>
      </c>
      <c r="R477" s="381">
        <f>SUMIF('MASTER TT'!$I$1:$I$5897,$A$1:$A$721,'MASTER TT'!$N$1:$N$5897)</f>
        <v>0</v>
      </c>
      <c r="S477" s="381">
        <f>SUMIF('MASTER TT'!$I$1:$I$5897,$A$1:$A$721,'MASTER TT'!$Q$1:$Q$5897)</f>
        <v>0</v>
      </c>
      <c r="T477" s="381">
        <f>SUMIF('MASTER TT'!$I$1:$I$5897,$A$1:$A$721,'MASTER TT'!$S$1:$S$5897)</f>
        <v>0</v>
      </c>
      <c r="U477" s="381">
        <f>SUMIF('MASTER TT'!$I$1:$I$5897,$A$1:$A$721,'MASTER TT'!$R$1:$R$5897)</f>
        <v>0</v>
      </c>
      <c r="V477" s="381">
        <f>SUMIF('MASTER TT'!$I$1:$I$5897,$A$1:$A$721,'MASTER TT'!$T$1:$T$5897)</f>
        <v>0</v>
      </c>
      <c r="W477" s="381">
        <f>SUMIF('MASTER TT'!$I$1:$I$5897,$A$1:$A$721,'MASTER TT'!$U$1:$U$5897)</f>
        <v>0</v>
      </c>
      <c r="X477" s="381">
        <f>SUMIF('MASTER TT'!$I$1:$I$5897,$A$1:$A$721,'MASTER TT'!$W$1:$W$5897)</f>
        <v>0</v>
      </c>
      <c r="Y477" s="381">
        <f>SUMIF('MASTER TT'!$I$1:$I$5897,$A$1:$A$721,'MASTER TT'!$X$1:$X$5897)</f>
        <v>0</v>
      </c>
      <c r="Z477" s="381">
        <f>SUMIF('MASTER TT'!$I$1:$I$5897,$A$1:$A$721,'MASTER TT'!$Y$1:$Y$5897)</f>
        <v>0</v>
      </c>
      <c r="AA477" s="381">
        <f>SUMIF('MASTER TT'!$I$1:$I$5897,$A$1:$A$721,'MASTER TT'!$Z$1:$Z$5897)</f>
        <v>0</v>
      </c>
      <c r="AB477" s="381">
        <f>SUMIF('MASTER TT'!$I$1:$I$5905,$A$1:$A$721,'MASTER TT'!$V$1:$V$5905)</f>
        <v>0</v>
      </c>
      <c r="AC477" s="381">
        <f>SUMIF('MASTER TT'!$I$1:$I$5905,$A$1:$A$721,'MASTER TT'!$AB$1:$AB$5905)</f>
        <v>0</v>
      </c>
      <c r="AD477" s="381">
        <f>SUMIF('MASTER TT'!$I$1:$I$5905,$A$1:$A$721,'MASTER TT'!$P$1:$P$5905)</f>
        <v>0</v>
      </c>
      <c r="AE477" s="381">
        <f t="shared" si="2"/>
        <v>0</v>
      </c>
      <c r="AF477" s="382" t="e">
        <f t="shared" si="27"/>
        <v>#REF!</v>
      </c>
      <c r="AG477" s="383"/>
    </row>
    <row r="478" spans="1:33" ht="14.25" customHeight="1">
      <c r="A478" s="374" t="s">
        <v>3363</v>
      </c>
      <c r="B478" s="375" t="str">
        <f>VLOOKUP($A$2:$A$1749,'ENTER STAFF #S HERE'!$A$1:$B$5073,2,FALSE)</f>
        <v>C1075</v>
      </c>
      <c r="C478" s="374" t="s">
        <v>6586</v>
      </c>
      <c r="D478" s="374" t="s">
        <v>6591</v>
      </c>
      <c r="E478" s="387"/>
      <c r="F478" s="374" t="s">
        <v>6673</v>
      </c>
      <c r="G478" s="374" t="s">
        <v>6621</v>
      </c>
      <c r="H478" s="377">
        <f t="shared" si="0"/>
        <v>45</v>
      </c>
      <c r="I478" s="378" t="e">
        <f>SUMIFS('MASTER TT'!$J$2:$J$11126,'MASTER TT'!$I$2:$I$1126,A478:A18854,'MASTER TT'!$L$2:$L$11126,"&gt;0",'MASTER TT'!$AM$2:$AM$11126,"JAN-APRIL 2026")</f>
        <v>#VALUE!</v>
      </c>
      <c r="J478" s="378">
        <f>SUMIFS('MASTER TT'!$J$2:$J$11126,'MASTER TT'!$I$2:$I$11126,A478:A10517,'MASTER TT'!$L$2:$L$11126,"&gt;0",'MASTER TT'!$AM$2:$AM$11126,"MAY-AUG 2025")</f>
        <v>0</v>
      </c>
      <c r="K478" s="378">
        <f>SUMIFS('MASTER TT'!$J$2:$J$11126,'MASTER TT'!$I$2:$I$11126,A478:A10517,'MASTER TT'!$L$2:$L$11126,"&gt;0",'MASTER TT'!$AM$2:$AM$11126,"SEP-DEC 2025")</f>
        <v>0</v>
      </c>
      <c r="L478" s="378" t="e">
        <f t="shared" si="1"/>
        <v>#VALUE!</v>
      </c>
      <c r="M478" s="379">
        <f>SUMIFS('MASTER TT'!$J$2:$J$1126,'MASTER TT'!$I$2:$I$1126,A478:A10519,'MASTER TT'!$L$2:$L$1126,"&gt;0",'MASTER TT'!$AM$2:$AM$1126,"JAN-APRIL 2025",'MASTER TT'!$AC$2:$AC$1126,"SOT")</f>
        <v>0</v>
      </c>
      <c r="N478" s="379">
        <f>SUMIFS('MASTER TT'!$J$2:$J$1126,'MASTER TT'!$I$2:$I$1126,A478:A10519,'MASTER TT'!$L$2:$L$1126,"&gt;0",'MASTER TT'!$AM$2:$AM$1126,"JAN-APRIL 2025",'MASTER TT'!$AC$2:$AC$1126,"SOB")</f>
        <v>0</v>
      </c>
      <c r="O478" s="379">
        <f>SUMIFS('MASTER TT'!$J$2:$J$1126,'MASTER TT'!$I$2:$I$1126,A478:A10519,'MASTER TT'!$L$2:$L$1126,"&gt;0",'MASTER TT'!$AM$2:$AM$1126,"JAN-APRIL 2025",'MASTER TT'!$AC$2:$AC$1126,"SEASS")</f>
        <v>0</v>
      </c>
      <c r="P478" s="379">
        <f>SUMIFS('MASTER TT'!$J$2:$J$1126,'MASTER TT'!$I$2:$I$1126,A478:A10519,'MASTER TT'!$L$2:$L$1126,"&gt;0",'MASTER TT'!$AM$2:$AM$1126,"JAN-APRIL 2025",'MASTER TT'!$AC$2:$AC$1126,"PTTI")</f>
        <v>0</v>
      </c>
      <c r="Q478" s="381">
        <f>SUMIF('MASTER TT'!$I$1:$I$5897,$A$1:$A$721,'MASTER TT'!$O$1:$O$5897)</f>
        <v>0</v>
      </c>
      <c r="R478" s="381">
        <f>SUMIF('MASTER TT'!$I$1:$I$5897,$A$1:$A$721,'MASTER TT'!$N$1:$N$5897)</f>
        <v>0</v>
      </c>
      <c r="S478" s="381">
        <f>SUMIF('MASTER TT'!$I$1:$I$5897,$A$1:$A$721,'MASTER TT'!$Q$1:$Q$5897)</f>
        <v>0</v>
      </c>
      <c r="T478" s="381">
        <f>SUMIF('MASTER TT'!$I$1:$I$5897,$A$1:$A$721,'MASTER TT'!$S$1:$S$5897)</f>
        <v>0</v>
      </c>
      <c r="U478" s="381">
        <f>SUMIF('MASTER TT'!$I$1:$I$5897,$A$1:$A$721,'MASTER TT'!$R$1:$R$5897)</f>
        <v>0</v>
      </c>
      <c r="V478" s="381">
        <f>SUMIF('MASTER TT'!$I$1:$I$5897,$A$1:$A$721,'MASTER TT'!$T$1:$T$5897)</f>
        <v>0</v>
      </c>
      <c r="W478" s="381">
        <f>SUMIF('MASTER TT'!$I$1:$I$5897,$A$1:$A$721,'MASTER TT'!$U$1:$U$5897)</f>
        <v>0</v>
      </c>
      <c r="X478" s="381">
        <f>SUMIF('MASTER TT'!$I$1:$I$5897,$A$1:$A$721,'MASTER TT'!$W$1:$W$5897)</f>
        <v>0</v>
      </c>
      <c r="Y478" s="381">
        <f>SUMIF('MASTER TT'!$I$1:$I$5897,$A$1:$A$721,'MASTER TT'!$X$1:$X$5897)</f>
        <v>0</v>
      </c>
      <c r="Z478" s="381">
        <f>SUMIF('MASTER TT'!$I$1:$I$5897,$A$1:$A$721,'MASTER TT'!$Y$1:$Y$5897)</f>
        <v>0</v>
      </c>
      <c r="AA478" s="381">
        <f>SUMIF('MASTER TT'!$I$1:$I$5897,$A$1:$A$721,'MASTER TT'!$Z$1:$Z$5897)</f>
        <v>0</v>
      </c>
      <c r="AB478" s="381">
        <f>SUMIF('MASTER TT'!$I$1:$I$5905,$A$1:$A$721,'MASTER TT'!$V$1:$V$5905)</f>
        <v>0</v>
      </c>
      <c r="AC478" s="381">
        <f>SUMIF('MASTER TT'!$I$1:$I$5905,$A$1:$A$721,'MASTER TT'!$AB$1:$AB$5905)</f>
        <v>0</v>
      </c>
      <c r="AD478" s="381">
        <f>SUMIF('MASTER TT'!$I$1:$I$5905,$A$1:$A$721,'MASTER TT'!$P$1:$P$5905)</f>
        <v>0</v>
      </c>
      <c r="AE478" s="381">
        <f t="shared" si="2"/>
        <v>0</v>
      </c>
      <c r="AF478" s="382" t="e">
        <f t="shared" si="27"/>
        <v>#REF!</v>
      </c>
      <c r="AG478" s="383"/>
    </row>
    <row r="479" spans="1:33" ht="14.25" customHeight="1">
      <c r="A479" s="374" t="s">
        <v>3729</v>
      </c>
      <c r="B479" s="375" t="str">
        <f>VLOOKUP($A$2:$A$1749,'ENTER STAFF #S HERE'!$A$1:$B$5073,2,FALSE)</f>
        <v>C1749</v>
      </c>
      <c r="C479" s="374" t="s">
        <v>6586</v>
      </c>
      <c r="D479" s="374" t="s">
        <v>6587</v>
      </c>
      <c r="E479" s="374" t="s">
        <v>5680</v>
      </c>
      <c r="F479" s="374" t="s">
        <v>6589</v>
      </c>
      <c r="G479" s="374" t="s">
        <v>5663</v>
      </c>
      <c r="H479" s="377">
        <f t="shared" si="0"/>
        <v>48</v>
      </c>
      <c r="I479" s="378" t="e">
        <f>SUMIFS('MASTER TT'!$J$2:$J$11126,'MASTER TT'!$I$2:$I$1126,A479:A18855,'MASTER TT'!$L$2:$L$11126,"&gt;0",'MASTER TT'!$AM$2:$AM$11126,"JAN-APRIL 2026")</f>
        <v>#VALUE!</v>
      </c>
      <c r="J479" s="378">
        <f>SUMIFS('MASTER TT'!$J$2:$J$11126,'MASTER TT'!$I$2:$I$11126,A479:A10518,'MASTER TT'!$L$2:$L$11126,"&gt;0",'MASTER TT'!$AM$2:$AM$11126,"MAY-AUG 2025")</f>
        <v>0</v>
      </c>
      <c r="K479" s="378">
        <f>SUMIFS('MASTER TT'!$J$2:$J$11126,'MASTER TT'!$I$2:$I$11126,A479:A10518,'MASTER TT'!$L$2:$L$11126,"&gt;0",'MASTER TT'!$AM$2:$AM$11126,"SEP-DEC 2025")</f>
        <v>0</v>
      </c>
      <c r="L479" s="378" t="e">
        <f t="shared" si="1"/>
        <v>#VALUE!</v>
      </c>
      <c r="M479" s="379">
        <f>SUMIFS('MASTER TT'!$J$2:$J$1126,'MASTER TT'!$I$2:$I$1126,A479:A10520,'MASTER TT'!$L$2:$L$1126,"&gt;0",'MASTER TT'!$AM$2:$AM$1126,"JAN-APRIL 2025",'MASTER TT'!$AC$2:$AC$1126,"SOT")</f>
        <v>0</v>
      </c>
      <c r="N479" s="379">
        <f>SUMIFS('MASTER TT'!$J$2:$J$1126,'MASTER TT'!$I$2:$I$1126,A479:A10520,'MASTER TT'!$L$2:$L$1126,"&gt;0",'MASTER TT'!$AM$2:$AM$1126,"JAN-APRIL 2025",'MASTER TT'!$AC$2:$AC$1126,"SOB")</f>
        <v>0</v>
      </c>
      <c r="O479" s="379">
        <f>SUMIFS('MASTER TT'!$J$2:$J$1126,'MASTER TT'!$I$2:$I$1126,A479:A10520,'MASTER TT'!$L$2:$L$1126,"&gt;0",'MASTER TT'!$AM$2:$AM$1126,"JAN-APRIL 2025",'MASTER TT'!$AC$2:$AC$1126,"SEASS")</f>
        <v>0</v>
      </c>
      <c r="P479" s="379">
        <f>SUMIFS('MASTER TT'!$J$2:$J$1126,'MASTER TT'!$I$2:$I$1126,A479:A10520,'MASTER TT'!$L$2:$L$1126,"&gt;0",'MASTER TT'!$AM$2:$AM$1126,"JAN-APRIL 2025",'MASTER TT'!$AC$2:$AC$1126,"PTTI")</f>
        <v>0</v>
      </c>
      <c r="Q479" s="381">
        <f>SUMIF('MASTER TT'!$I$1:$I$5897,$A$1:$A$721,'MASTER TT'!$O$1:$O$5897)</f>
        <v>0</v>
      </c>
      <c r="R479" s="381">
        <f>SUMIF('MASTER TT'!$I$1:$I$5897,$A$1:$A$721,'MASTER TT'!$N$1:$N$5897)</f>
        <v>0</v>
      </c>
      <c r="S479" s="381">
        <f>SUMIF('MASTER TT'!$I$1:$I$5897,$A$1:$A$721,'MASTER TT'!$Q$1:$Q$5897)</f>
        <v>0</v>
      </c>
      <c r="T479" s="381">
        <f>SUMIF('MASTER TT'!$I$1:$I$5897,$A$1:$A$721,'MASTER TT'!$S$1:$S$5897)</f>
        <v>0</v>
      </c>
      <c r="U479" s="381">
        <f>SUMIF('MASTER TT'!$I$1:$I$5897,$A$1:$A$721,'MASTER TT'!$R$1:$R$5897)</f>
        <v>0</v>
      </c>
      <c r="V479" s="381">
        <f>SUMIF('MASTER TT'!$I$1:$I$5897,$A$1:$A$721,'MASTER TT'!$T$1:$T$5897)</f>
        <v>0</v>
      </c>
      <c r="W479" s="381">
        <f>SUMIF('MASTER TT'!$I$1:$I$5897,$A$1:$A$721,'MASTER TT'!$U$1:$U$5897)</f>
        <v>0</v>
      </c>
      <c r="X479" s="381">
        <f>SUMIF('MASTER TT'!$I$1:$I$5897,$A$1:$A$721,'MASTER TT'!$W$1:$W$5897)</f>
        <v>0</v>
      </c>
      <c r="Y479" s="381">
        <f>SUMIF('MASTER TT'!$I$1:$I$5897,$A$1:$A$721,'MASTER TT'!$X$1:$X$5897)</f>
        <v>0</v>
      </c>
      <c r="Z479" s="381">
        <f>SUMIF('MASTER TT'!$I$1:$I$5897,$A$1:$A$721,'MASTER TT'!$Y$1:$Y$5897)</f>
        <v>0</v>
      </c>
      <c r="AA479" s="381">
        <f>SUMIF('MASTER TT'!$I$1:$I$5897,$A$1:$A$721,'MASTER TT'!$Z$1:$Z$5897)</f>
        <v>0</v>
      </c>
      <c r="AB479" s="381">
        <f>SUMIF('MASTER TT'!$I$1:$I$5905,$A$1:$A$721,'MASTER TT'!$V$1:$V$5905)</f>
        <v>0</v>
      </c>
      <c r="AC479" s="381">
        <f>SUMIF('MASTER TT'!$I$1:$I$5905,$A$1:$A$721,'MASTER TT'!$AB$1:$AB$5905)</f>
        <v>0</v>
      </c>
      <c r="AD479" s="381">
        <f>SUMIF('MASTER TT'!$I$1:$I$5905,$A$1:$A$721,'MASTER TT'!$P$1:$P$5905)</f>
        <v>0</v>
      </c>
      <c r="AE479" s="381">
        <f t="shared" si="2"/>
        <v>0</v>
      </c>
      <c r="AF479" s="382" t="e">
        <f t="shared" si="27"/>
        <v>#REF!</v>
      </c>
      <c r="AG479" s="383"/>
    </row>
    <row r="480" spans="1:33" ht="14.25" customHeight="1">
      <c r="A480" s="374" t="s">
        <v>6674</v>
      </c>
      <c r="B480" s="375" t="e">
        <f>VLOOKUP($A$2:$A$1749,'ENTER STAFF #S HERE'!$A$1:$B$5073,2,FALSE)</f>
        <v>#N/A</v>
      </c>
      <c r="C480" s="374" t="s">
        <v>6586</v>
      </c>
      <c r="D480" s="374" t="s">
        <v>6587</v>
      </c>
      <c r="E480" s="374" t="s">
        <v>5680</v>
      </c>
      <c r="F480" s="374" t="s">
        <v>6589</v>
      </c>
      <c r="G480" s="374" t="s">
        <v>5663</v>
      </c>
      <c r="H480" s="377">
        <f t="shared" si="0"/>
        <v>48</v>
      </c>
      <c r="I480" s="378" t="e">
        <f>SUMIFS('MASTER TT'!$J$2:$J$11126,'MASTER TT'!$I$2:$I$1126,A480:A18856,'MASTER TT'!$L$2:$L$11126,"&gt;0",'MASTER TT'!$AM$2:$AM$11126,"JAN-APRIL 2026")</f>
        <v>#VALUE!</v>
      </c>
      <c r="J480" s="378">
        <f>SUMIFS('MASTER TT'!$J$2:$J$11126,'MASTER TT'!$I$2:$I$11126,A480:A10519,'MASTER TT'!$L$2:$L$11126,"&gt;0",'MASTER TT'!$AM$2:$AM$11126,"MAY-AUG 2025")</f>
        <v>0</v>
      </c>
      <c r="K480" s="378">
        <f>SUMIFS('MASTER TT'!$J$2:$J$11126,'MASTER TT'!$I$2:$I$11126,A480:A10519,'MASTER TT'!$L$2:$L$11126,"&gt;0",'MASTER TT'!$AM$2:$AM$11126,"SEP-DEC 2025")</f>
        <v>0</v>
      </c>
      <c r="L480" s="378" t="e">
        <f t="shared" si="1"/>
        <v>#VALUE!</v>
      </c>
      <c r="M480" s="379">
        <f>SUMIFS('MASTER TT'!$J$2:$J$1126,'MASTER TT'!$I$2:$I$1126,A480:A10521,'MASTER TT'!$L$2:$L$1126,"&gt;0",'MASTER TT'!$AM$2:$AM$1126,"JAN-APRIL 2025",'MASTER TT'!$AC$2:$AC$1126,"SOT")</f>
        <v>0</v>
      </c>
      <c r="N480" s="379">
        <f>SUMIFS('MASTER TT'!$J$2:$J$1126,'MASTER TT'!$I$2:$I$1126,A480:A10521,'MASTER TT'!$L$2:$L$1126,"&gt;0",'MASTER TT'!$AM$2:$AM$1126,"JAN-APRIL 2025",'MASTER TT'!$AC$2:$AC$1126,"SOB")</f>
        <v>0</v>
      </c>
      <c r="O480" s="379">
        <f>SUMIFS('MASTER TT'!$J$2:$J$1126,'MASTER TT'!$I$2:$I$1126,A480:A10521,'MASTER TT'!$L$2:$L$1126,"&gt;0",'MASTER TT'!$AM$2:$AM$1126,"JAN-APRIL 2025",'MASTER TT'!$AC$2:$AC$1126,"SEASS")</f>
        <v>0</v>
      </c>
      <c r="P480" s="379">
        <f>SUMIFS('MASTER TT'!$J$2:$J$1126,'MASTER TT'!$I$2:$I$1126,A480:A10521,'MASTER TT'!$L$2:$L$1126,"&gt;0",'MASTER TT'!$AM$2:$AM$1126,"JAN-APRIL 2025",'MASTER TT'!$AC$2:$AC$1126,"PTTI")</f>
        <v>0</v>
      </c>
      <c r="Q480" s="381">
        <f>SUMIF('MASTER TT'!$I$1:$I$5897,$A$1:$A$721,'MASTER TT'!$O$1:$O$5897)</f>
        <v>0</v>
      </c>
      <c r="R480" s="381">
        <f>SUMIF('MASTER TT'!$I$1:$I$5897,$A$1:$A$721,'MASTER TT'!$N$1:$N$5897)</f>
        <v>0</v>
      </c>
      <c r="S480" s="381">
        <f>SUMIF('MASTER TT'!$I$1:$I$5897,$A$1:$A$721,'MASTER TT'!$Q$1:$Q$5897)</f>
        <v>0</v>
      </c>
      <c r="T480" s="381">
        <f>SUMIF('MASTER TT'!$I$1:$I$5897,$A$1:$A$721,'MASTER TT'!$S$1:$S$5897)</f>
        <v>0</v>
      </c>
      <c r="U480" s="381">
        <f>SUMIF('MASTER TT'!$I$1:$I$5897,$A$1:$A$721,'MASTER TT'!$R$1:$R$5897)</f>
        <v>0</v>
      </c>
      <c r="V480" s="381">
        <f>SUMIF('MASTER TT'!$I$1:$I$5897,$A$1:$A$721,'MASTER TT'!$T$1:$T$5897)</f>
        <v>0</v>
      </c>
      <c r="W480" s="381">
        <f>SUMIF('MASTER TT'!$I$1:$I$5897,$A$1:$A$721,'MASTER TT'!$U$1:$U$5897)</f>
        <v>0</v>
      </c>
      <c r="X480" s="381">
        <f>SUMIF('MASTER TT'!$I$1:$I$5897,$A$1:$A$721,'MASTER TT'!$W$1:$W$5897)</f>
        <v>0</v>
      </c>
      <c r="Y480" s="381">
        <f>SUMIF('MASTER TT'!$I$1:$I$5897,$A$1:$A$721,'MASTER TT'!$X$1:$X$5897)</f>
        <v>0</v>
      </c>
      <c r="Z480" s="381">
        <f>SUMIF('MASTER TT'!$I$1:$I$5897,$A$1:$A$721,'MASTER TT'!$Y$1:$Y$5897)</f>
        <v>0</v>
      </c>
      <c r="AA480" s="381">
        <f>SUMIF('MASTER TT'!$I$1:$I$5897,$A$1:$A$721,'MASTER TT'!$Z$1:$Z$5897)</f>
        <v>0</v>
      </c>
      <c r="AB480" s="381">
        <f>SUMIF('MASTER TT'!$I$1:$I$5905,$A$1:$A$721,'MASTER TT'!$V$1:$V$5905)</f>
        <v>0</v>
      </c>
      <c r="AC480" s="381">
        <f>SUMIF('MASTER TT'!$I$1:$I$5905,$A$1:$A$721,'MASTER TT'!$AB$1:$AB$5905)</f>
        <v>0</v>
      </c>
      <c r="AD480" s="381">
        <f>SUMIF('MASTER TT'!$I$1:$I$5905,$A$1:$A$721,'MASTER TT'!$P$1:$P$5905)</f>
        <v>0</v>
      </c>
      <c r="AE480" s="381">
        <f t="shared" si="2"/>
        <v>0</v>
      </c>
      <c r="AF480" s="382" t="e">
        <f t="shared" si="27"/>
        <v>#REF!</v>
      </c>
      <c r="AG480" s="383"/>
    </row>
    <row r="481" spans="1:33" ht="14.25" customHeight="1">
      <c r="A481" s="374" t="s">
        <v>4284</v>
      </c>
      <c r="B481" s="375" t="str">
        <f>VLOOKUP($A$2:$A$1749,'ENTER STAFF #S HERE'!$A$1:$B$5073,2,FALSE)</f>
        <v>C1240</v>
      </c>
      <c r="C481" s="374" t="s">
        <v>6583</v>
      </c>
      <c r="D481" s="374" t="s">
        <v>6591</v>
      </c>
      <c r="E481" s="388"/>
      <c r="F481" s="384" t="s">
        <v>6654</v>
      </c>
      <c r="G481" s="374" t="s">
        <v>6592</v>
      </c>
      <c r="H481" s="377">
        <f t="shared" si="0"/>
        <v>24</v>
      </c>
      <c r="I481" s="378" t="e">
        <f>SUMIFS('MASTER TT'!$J$2:$J$11126,'MASTER TT'!$I$2:$I$1126,A481:A18857,'MASTER TT'!$L$2:$L$11126,"&gt;0",'MASTER TT'!$AM$2:$AM$11126,"JAN-APRIL 2026")</f>
        <v>#VALUE!</v>
      </c>
      <c r="J481" s="378">
        <f>SUMIFS('MASTER TT'!$J$2:$J$11126,'MASTER TT'!$I$2:$I$11126,A481:A10520,'MASTER TT'!$L$2:$L$11126,"&gt;0",'MASTER TT'!$AM$2:$AM$11126,"MAY-AUG 2025")</f>
        <v>0</v>
      </c>
      <c r="K481" s="378">
        <f>SUMIFS('MASTER TT'!$J$2:$J$11126,'MASTER TT'!$I$2:$I$11126,A481:A10520,'MASTER TT'!$L$2:$L$11126,"&gt;0",'MASTER TT'!$AM$2:$AM$11126,"SEP-DEC 2025")</f>
        <v>0</v>
      </c>
      <c r="L481" s="378" t="e">
        <f t="shared" si="1"/>
        <v>#VALUE!</v>
      </c>
      <c r="M481" s="379">
        <f>SUMIFS('MASTER TT'!$J$2:$J$1126,'MASTER TT'!$I$2:$I$1126,A481:A10522,'MASTER TT'!$L$2:$L$1126,"&gt;0",'MASTER TT'!$AM$2:$AM$1126,"JAN-APRIL 2025",'MASTER TT'!$AC$2:$AC$1126,"SOT")</f>
        <v>0</v>
      </c>
      <c r="N481" s="379">
        <f>SUMIFS('MASTER TT'!$J$2:$J$1126,'MASTER TT'!$I$2:$I$1126,A481:A10522,'MASTER TT'!$L$2:$L$1126,"&gt;0",'MASTER TT'!$AM$2:$AM$1126,"JAN-APRIL 2025",'MASTER TT'!$AC$2:$AC$1126,"SOB")</f>
        <v>0</v>
      </c>
      <c r="O481" s="379">
        <f>SUMIFS('MASTER TT'!$J$2:$J$1126,'MASTER TT'!$I$2:$I$1126,A481:A10522,'MASTER TT'!$L$2:$L$1126,"&gt;0",'MASTER TT'!$AM$2:$AM$1126,"JAN-APRIL 2025",'MASTER TT'!$AC$2:$AC$1126,"SEASS")</f>
        <v>0</v>
      </c>
      <c r="P481" s="379">
        <f>SUMIFS('MASTER TT'!$J$2:$J$1126,'MASTER TT'!$I$2:$I$1126,A481:A10522,'MASTER TT'!$L$2:$L$1126,"&gt;0",'MASTER TT'!$AM$2:$AM$1126,"JAN-APRIL 2025",'MASTER TT'!$AC$2:$AC$1126,"PTTI")</f>
        <v>0</v>
      </c>
      <c r="Q481" s="381">
        <f>SUMIF('MASTER TT'!$I$1:$I$5897,$A$1:$A$721,'MASTER TT'!$O$1:$O$5897)</f>
        <v>0</v>
      </c>
      <c r="R481" s="381">
        <f>SUMIF('MASTER TT'!$I$1:$I$5897,$A$1:$A$721,'MASTER TT'!$N$1:$N$5897)</f>
        <v>0</v>
      </c>
      <c r="S481" s="381">
        <f>SUMIF('MASTER TT'!$I$1:$I$5897,$A$1:$A$721,'MASTER TT'!$Q$1:$Q$5897)</f>
        <v>0</v>
      </c>
      <c r="T481" s="381">
        <f>SUMIF('MASTER TT'!$I$1:$I$5897,$A$1:$A$721,'MASTER TT'!$S$1:$S$5897)</f>
        <v>0</v>
      </c>
      <c r="U481" s="381">
        <f>SUMIF('MASTER TT'!$I$1:$I$5897,$A$1:$A$721,'MASTER TT'!$R$1:$R$5897)</f>
        <v>0</v>
      </c>
      <c r="V481" s="381">
        <f>SUMIF('MASTER TT'!$I$1:$I$5897,$A$1:$A$721,'MASTER TT'!$T$1:$T$5897)</f>
        <v>0</v>
      </c>
      <c r="W481" s="381">
        <f>SUMIF('MASTER TT'!$I$1:$I$5897,$A$1:$A$721,'MASTER TT'!$U$1:$U$5897)</f>
        <v>0</v>
      </c>
      <c r="X481" s="381">
        <f>SUMIF('MASTER TT'!$I$1:$I$5897,$A$1:$A$721,'MASTER TT'!$W$1:$W$5897)</f>
        <v>0</v>
      </c>
      <c r="Y481" s="381">
        <f>SUMIF('MASTER TT'!$I$1:$I$5897,$A$1:$A$721,'MASTER TT'!$X$1:$X$5897)</f>
        <v>0</v>
      </c>
      <c r="Z481" s="381">
        <f>SUMIF('MASTER TT'!$I$1:$I$5897,$A$1:$A$721,'MASTER TT'!$Y$1:$Y$5897)</f>
        <v>0</v>
      </c>
      <c r="AA481" s="381">
        <f>SUMIF('MASTER TT'!$I$1:$I$5897,$A$1:$A$721,'MASTER TT'!$Z$1:$Z$5897)</f>
        <v>0</v>
      </c>
      <c r="AB481" s="381">
        <f>SUMIF('MASTER TT'!$I$1:$I$5905,$A$1:$A$721,'MASTER TT'!$V$1:$V$5905)</f>
        <v>0</v>
      </c>
      <c r="AC481" s="381">
        <f>SUMIF('MASTER TT'!$I$1:$I$5905,$A$1:$A$721,'MASTER TT'!$AB$1:$AB$5905)</f>
        <v>0</v>
      </c>
      <c r="AD481" s="381">
        <f>SUMIF('MASTER TT'!$I$1:$I$5905,$A$1:$A$721,'MASTER TT'!$P$1:$P$5905)</f>
        <v>0</v>
      </c>
      <c r="AE481" s="381">
        <f t="shared" si="2"/>
        <v>0</v>
      </c>
      <c r="AF481" s="382" t="e">
        <f t="shared" si="27"/>
        <v>#REF!</v>
      </c>
      <c r="AG481" s="383"/>
    </row>
    <row r="482" spans="1:33" ht="14.25" customHeight="1">
      <c r="A482" s="411" t="s">
        <v>5315</v>
      </c>
      <c r="B482" s="375" t="str">
        <f>VLOOKUP($A$2:$A$1749,'ENTER STAFF #S HERE'!$A$1:$B$5073,2,FALSE)</f>
        <v>C1812</v>
      </c>
      <c r="C482" s="385" t="s">
        <v>6583</v>
      </c>
      <c r="D482" s="386" t="s">
        <v>6587</v>
      </c>
      <c r="E482" s="386" t="s">
        <v>5680</v>
      </c>
      <c r="F482" s="385" t="s">
        <v>6589</v>
      </c>
      <c r="G482" s="385" t="s">
        <v>5663</v>
      </c>
      <c r="H482" s="377">
        <f t="shared" si="0"/>
        <v>48</v>
      </c>
      <c r="I482" s="378" t="e">
        <f>SUMIFS('MASTER TT'!$J$2:$J$11126,'MASTER TT'!$I$2:$I$1126,A482:A18858,'MASTER TT'!$L$2:$L$11126,"&gt;0",'MASTER TT'!$AM$2:$AM$11126,"JAN-APRIL 2026")</f>
        <v>#VALUE!</v>
      </c>
      <c r="J482" s="378">
        <f>SUMIFS('MASTER TT'!$J$2:$J$11126,'MASTER TT'!$I$2:$I$11126,A482:A10521,'MASTER TT'!$L$2:$L$11126,"&gt;0",'MASTER TT'!$AM$2:$AM$11126,"MAY-AUG 2025")</f>
        <v>0</v>
      </c>
      <c r="K482" s="378">
        <f>SUMIFS('MASTER TT'!$J$2:$J$11126,'MASTER TT'!$I$2:$I$11126,A482:A10521,'MASTER TT'!$L$2:$L$11126,"&gt;0",'MASTER TT'!$AM$2:$AM$11126,"SEP-DEC 2025")</f>
        <v>0</v>
      </c>
      <c r="L482" s="378" t="e">
        <f t="shared" si="1"/>
        <v>#VALUE!</v>
      </c>
      <c r="M482" s="379">
        <f>SUMIFS('MASTER TT'!$J$2:$J$1126,'MASTER TT'!$I$2:$I$1126,A482:A10523,'MASTER TT'!$L$2:$L$1126,"&gt;0",'MASTER TT'!$AM$2:$AM$1126,"JAN-APRIL 2025",'MASTER TT'!$AC$2:$AC$1126,"SOT")</f>
        <v>0</v>
      </c>
      <c r="N482" s="379">
        <f>SUMIFS('MASTER TT'!$J$2:$J$1126,'MASTER TT'!$I$2:$I$1126,A482:A10523,'MASTER TT'!$L$2:$L$1126,"&gt;0",'MASTER TT'!$AM$2:$AM$1126,"JAN-APRIL 2025",'MASTER TT'!$AC$2:$AC$1126,"SOB")</f>
        <v>0</v>
      </c>
      <c r="O482" s="379">
        <f>SUMIFS('MASTER TT'!$J$2:$J$1126,'MASTER TT'!$I$2:$I$1126,A482:A10523,'MASTER TT'!$L$2:$L$1126,"&gt;0",'MASTER TT'!$AM$2:$AM$1126,"JAN-APRIL 2025",'MASTER TT'!$AC$2:$AC$1126,"SEASS")</f>
        <v>0</v>
      </c>
      <c r="P482" s="379">
        <f>SUMIFS('MASTER TT'!$J$2:$J$1126,'MASTER TT'!$I$2:$I$1126,A482:A10523,'MASTER TT'!$L$2:$L$1126,"&gt;0",'MASTER TT'!$AM$2:$AM$1126,"JAN-APRIL 2025",'MASTER TT'!$AC$2:$AC$1126,"PTTI")</f>
        <v>0</v>
      </c>
      <c r="Q482" s="381">
        <f>SUMIF('MASTER TT'!$I$1:$I$5897,$A$1:$A$721,'MASTER TT'!$O$1:$O$5897)</f>
        <v>0</v>
      </c>
      <c r="R482" s="381">
        <f>SUMIF('MASTER TT'!$I$1:$I$5897,$A$1:$A$721,'MASTER TT'!$N$1:$N$5897)</f>
        <v>0</v>
      </c>
      <c r="S482" s="381">
        <f>SUMIF('MASTER TT'!$I$1:$I$5897,$A$1:$A$721,'MASTER TT'!$Q$1:$Q$5897)</f>
        <v>0</v>
      </c>
      <c r="T482" s="381">
        <f>SUMIF('MASTER TT'!$I$1:$I$5897,$A$1:$A$721,'MASTER TT'!$S$1:$S$5897)</f>
        <v>0</v>
      </c>
      <c r="U482" s="381">
        <f>SUMIF('MASTER TT'!$I$1:$I$5897,$A$1:$A$721,'MASTER TT'!$R$1:$R$5897)</f>
        <v>0</v>
      </c>
      <c r="V482" s="381">
        <f>SUMIF('MASTER TT'!$I$1:$I$5897,$A$1:$A$721,'MASTER TT'!$T$1:$T$5897)</f>
        <v>0</v>
      </c>
      <c r="W482" s="381">
        <f>SUMIF('MASTER TT'!$I$1:$I$5897,$A$1:$A$721,'MASTER TT'!$U$1:$U$5897)</f>
        <v>0</v>
      </c>
      <c r="X482" s="381">
        <f>SUMIF('MASTER TT'!$I$1:$I$5897,$A$1:$A$721,'MASTER TT'!$W$1:$W$5897)</f>
        <v>0</v>
      </c>
      <c r="Y482" s="381">
        <f>SUMIF('MASTER TT'!$I$1:$I$5897,$A$1:$A$721,'MASTER TT'!$X$1:$X$5897)</f>
        <v>0</v>
      </c>
      <c r="Z482" s="381">
        <f>SUMIF('MASTER TT'!$I$1:$I$5897,$A$1:$A$721,'MASTER TT'!$Y$1:$Y$5897)</f>
        <v>0</v>
      </c>
      <c r="AA482" s="381">
        <f>SUMIF('MASTER TT'!$I$1:$I$5897,$A$1:$A$721,'MASTER TT'!$Z$1:$Z$5897)</f>
        <v>0</v>
      </c>
      <c r="AB482" s="381">
        <f>SUMIF('MASTER TT'!$I$1:$I$5905,$A$1:$A$721,'MASTER TT'!$V$1:$V$5905)</f>
        <v>0</v>
      </c>
      <c r="AC482" s="381">
        <f>SUMIF('MASTER TT'!$I$1:$I$5905,$A$1:$A$721,'MASTER TT'!$AB$1:$AB$5905)</f>
        <v>0</v>
      </c>
      <c r="AD482" s="381">
        <f>SUMIF('MASTER TT'!$I$1:$I$5905,$A$1:$A$721,'MASTER TT'!$P$1:$P$5905)</f>
        <v>0</v>
      </c>
      <c r="AE482" s="381">
        <f t="shared" si="2"/>
        <v>0</v>
      </c>
      <c r="AF482" s="382" t="e">
        <f t="shared" si="27"/>
        <v>#REF!</v>
      </c>
      <c r="AG482" s="383"/>
    </row>
    <row r="483" spans="1:33" ht="14.25" customHeight="1">
      <c r="A483" s="374" t="s">
        <v>3531</v>
      </c>
      <c r="B483" s="375" t="str">
        <f>VLOOKUP($A$2:$A$1749,'ENTER STAFF #S HERE'!$A$1:$B$5073,2,FALSE)</f>
        <v>C1653</v>
      </c>
      <c r="C483" s="374" t="s">
        <v>6586</v>
      </c>
      <c r="D483" s="374" t="s">
        <v>6591</v>
      </c>
      <c r="E483" s="388"/>
      <c r="F483" s="388"/>
      <c r="G483" s="374" t="s">
        <v>5663</v>
      </c>
      <c r="H483" s="377">
        <f t="shared" si="0"/>
        <v>48</v>
      </c>
      <c r="I483" s="378" t="e">
        <f>SUMIFS('MASTER TT'!$J$2:$J$11126,'MASTER TT'!$I$2:$I$1126,A483:A18859,'MASTER TT'!$L$2:$L$11126,"&gt;0",'MASTER TT'!$AM$2:$AM$11126,"JAN-APRIL 2026")</f>
        <v>#VALUE!</v>
      </c>
      <c r="J483" s="378">
        <f>SUMIFS('MASTER TT'!$J$2:$J$11126,'MASTER TT'!$I$2:$I$11126,A483:A10522,'MASTER TT'!$L$2:$L$11126,"&gt;0",'MASTER TT'!$AM$2:$AM$11126,"MAY-AUG 2025")</f>
        <v>0</v>
      </c>
      <c r="K483" s="378">
        <f>SUMIFS('MASTER TT'!$J$2:$J$11126,'MASTER TT'!$I$2:$I$11126,A483:A10522,'MASTER TT'!$L$2:$L$11126,"&gt;0",'MASTER TT'!$AM$2:$AM$11126,"SEP-DEC 2025")</f>
        <v>0</v>
      </c>
      <c r="L483" s="378" t="e">
        <f t="shared" si="1"/>
        <v>#VALUE!</v>
      </c>
      <c r="M483" s="379">
        <f>SUMIFS('MASTER TT'!$J$2:$J$1126,'MASTER TT'!$I$2:$I$1126,A483:A10524,'MASTER TT'!$L$2:$L$1126,"&gt;0",'MASTER TT'!$AM$2:$AM$1126,"JAN-APRIL 2025",'MASTER TT'!$AC$2:$AC$1126,"SOT")</f>
        <v>0</v>
      </c>
      <c r="N483" s="379">
        <f>SUMIFS('MASTER TT'!$J$2:$J$1126,'MASTER TT'!$I$2:$I$1126,A483:A10524,'MASTER TT'!$L$2:$L$1126,"&gt;0",'MASTER TT'!$AM$2:$AM$1126,"JAN-APRIL 2025",'MASTER TT'!$AC$2:$AC$1126,"SOB")</f>
        <v>0</v>
      </c>
      <c r="O483" s="379">
        <f>SUMIFS('MASTER TT'!$J$2:$J$1126,'MASTER TT'!$I$2:$I$1126,A483:A10524,'MASTER TT'!$L$2:$L$1126,"&gt;0",'MASTER TT'!$AM$2:$AM$1126,"JAN-APRIL 2025",'MASTER TT'!$AC$2:$AC$1126,"SEASS")</f>
        <v>0</v>
      </c>
      <c r="P483" s="379">
        <f>SUMIFS('MASTER TT'!$J$2:$J$1126,'MASTER TT'!$I$2:$I$1126,A483:A10524,'MASTER TT'!$L$2:$L$1126,"&gt;0",'MASTER TT'!$AM$2:$AM$1126,"JAN-APRIL 2025",'MASTER TT'!$AC$2:$AC$1126,"PTTI")</f>
        <v>0</v>
      </c>
      <c r="Q483" s="381">
        <f>SUMIF('MASTER TT'!$I$1:$I$5897,$A$1:$A$721,'MASTER TT'!$O$1:$O$5897)</f>
        <v>0</v>
      </c>
      <c r="R483" s="381">
        <f>SUMIF('MASTER TT'!$I$1:$I$5897,$A$1:$A$721,'MASTER TT'!$N$1:$N$5897)</f>
        <v>0</v>
      </c>
      <c r="S483" s="381">
        <f>SUMIF('MASTER TT'!$I$1:$I$5897,$A$1:$A$721,'MASTER TT'!$Q$1:$Q$5897)</f>
        <v>0</v>
      </c>
      <c r="T483" s="381">
        <f>SUMIF('MASTER TT'!$I$1:$I$5897,$A$1:$A$721,'MASTER TT'!$S$1:$S$5897)</f>
        <v>0</v>
      </c>
      <c r="U483" s="381">
        <f>SUMIF('MASTER TT'!$I$1:$I$5897,$A$1:$A$721,'MASTER TT'!$R$1:$R$5897)</f>
        <v>0</v>
      </c>
      <c r="V483" s="381">
        <f>SUMIF('MASTER TT'!$I$1:$I$5897,$A$1:$A$721,'MASTER TT'!$T$1:$T$5897)</f>
        <v>0</v>
      </c>
      <c r="W483" s="381">
        <f>SUMIF('MASTER TT'!$I$1:$I$5897,$A$1:$A$721,'MASTER TT'!$U$1:$U$5897)</f>
        <v>0</v>
      </c>
      <c r="X483" s="381">
        <f>SUMIF('MASTER TT'!$I$1:$I$5897,$A$1:$A$721,'MASTER TT'!$W$1:$W$5897)</f>
        <v>0</v>
      </c>
      <c r="Y483" s="381">
        <f>SUMIF('MASTER TT'!$I$1:$I$5897,$A$1:$A$721,'MASTER TT'!$X$1:$X$5897)</f>
        <v>0</v>
      </c>
      <c r="Z483" s="381">
        <f>SUMIF('MASTER TT'!$I$1:$I$5897,$A$1:$A$721,'MASTER TT'!$Y$1:$Y$5897)</f>
        <v>0</v>
      </c>
      <c r="AA483" s="381">
        <f>SUMIF('MASTER TT'!$I$1:$I$5897,$A$1:$A$721,'MASTER TT'!$Z$1:$Z$5897)</f>
        <v>0</v>
      </c>
      <c r="AB483" s="381">
        <f>SUMIF('MASTER TT'!$I$1:$I$5905,$A$1:$A$721,'MASTER TT'!$V$1:$V$5905)</f>
        <v>0</v>
      </c>
      <c r="AC483" s="381">
        <f>SUMIF('MASTER TT'!$I$1:$I$5905,$A$1:$A$721,'MASTER TT'!$AB$1:$AB$5905)</f>
        <v>0</v>
      </c>
      <c r="AD483" s="381">
        <f>SUMIF('MASTER TT'!$I$1:$I$5905,$A$1:$A$721,'MASTER TT'!$P$1:$P$5905)</f>
        <v>0</v>
      </c>
      <c r="AE483" s="381">
        <f t="shared" si="2"/>
        <v>0</v>
      </c>
      <c r="AF483" s="382" t="e">
        <f t="shared" si="27"/>
        <v>#REF!</v>
      </c>
      <c r="AG483" s="383"/>
    </row>
    <row r="484" spans="1:33" ht="14.25" customHeight="1">
      <c r="A484" s="374" t="s">
        <v>3483</v>
      </c>
      <c r="B484" s="375" t="str">
        <f>VLOOKUP($A$2:$A$1749,'ENTER STAFF #S HERE'!$A$1:$B$5073,2,FALSE)</f>
        <v>C1545</v>
      </c>
      <c r="C484" s="374" t="s">
        <v>6586</v>
      </c>
      <c r="D484" s="374" t="s">
        <v>6591</v>
      </c>
      <c r="E484" s="387"/>
      <c r="F484" s="384" t="s">
        <v>5755</v>
      </c>
      <c r="G484" s="374" t="s">
        <v>5663</v>
      </c>
      <c r="H484" s="377">
        <f t="shared" si="0"/>
        <v>48</v>
      </c>
      <c r="I484" s="378" t="e">
        <f>SUMIFS('MASTER TT'!$J$2:$J$11126,'MASTER TT'!$I$2:$I$1126,A484:A18860,'MASTER TT'!$L$2:$L$11126,"&gt;0",'MASTER TT'!$AM$2:$AM$11126,"JAN-APRIL 2026")</f>
        <v>#VALUE!</v>
      </c>
      <c r="J484" s="378">
        <f>SUMIFS('MASTER TT'!$J$2:$J$11126,'MASTER TT'!$I$2:$I$11126,A484:A10523,'MASTER TT'!$L$2:$L$11126,"&gt;0",'MASTER TT'!$AM$2:$AM$11126,"MAY-AUG 2025")</f>
        <v>0</v>
      </c>
      <c r="K484" s="378">
        <f>SUMIFS('MASTER TT'!$J$2:$J$11126,'MASTER TT'!$I$2:$I$11126,A484:A10523,'MASTER TT'!$L$2:$L$11126,"&gt;0",'MASTER TT'!$AM$2:$AM$11126,"SEP-DEC 2025")</f>
        <v>0</v>
      </c>
      <c r="L484" s="378" t="e">
        <f t="shared" si="1"/>
        <v>#VALUE!</v>
      </c>
      <c r="M484" s="379">
        <f>SUMIFS('MASTER TT'!$J$2:$J$1126,'MASTER TT'!$I$2:$I$1126,A484:A10525,'MASTER TT'!$L$2:$L$1126,"&gt;0",'MASTER TT'!$AM$2:$AM$1126,"JAN-APRIL 2025",'MASTER TT'!$AC$2:$AC$1126,"SOT")</f>
        <v>0</v>
      </c>
      <c r="N484" s="379">
        <f>SUMIFS('MASTER TT'!$J$2:$J$1126,'MASTER TT'!$I$2:$I$1126,A484:A10525,'MASTER TT'!$L$2:$L$1126,"&gt;0",'MASTER TT'!$AM$2:$AM$1126,"JAN-APRIL 2025",'MASTER TT'!$AC$2:$AC$1126,"SOB")</f>
        <v>0</v>
      </c>
      <c r="O484" s="379">
        <f>SUMIFS('MASTER TT'!$J$2:$J$1126,'MASTER TT'!$I$2:$I$1126,A484:A10525,'MASTER TT'!$L$2:$L$1126,"&gt;0",'MASTER TT'!$AM$2:$AM$1126,"JAN-APRIL 2025",'MASTER TT'!$AC$2:$AC$1126,"SEASS")</f>
        <v>0</v>
      </c>
      <c r="P484" s="379">
        <f>SUMIFS('MASTER TT'!$J$2:$J$1126,'MASTER TT'!$I$2:$I$1126,A484:A10525,'MASTER TT'!$L$2:$L$1126,"&gt;0",'MASTER TT'!$AM$2:$AM$1126,"JAN-APRIL 2025",'MASTER TT'!$AC$2:$AC$1126,"PTTI")</f>
        <v>0</v>
      </c>
      <c r="Q484" s="381">
        <f>SUMIF('MASTER TT'!$I$1:$I$5897,$A$1:$A$721,'MASTER TT'!$O$1:$O$5897)</f>
        <v>0</v>
      </c>
      <c r="R484" s="381">
        <f>SUMIF('MASTER TT'!$I$1:$I$5897,$A$1:$A$721,'MASTER TT'!$N$1:$N$5897)</f>
        <v>0</v>
      </c>
      <c r="S484" s="381">
        <f>SUMIF('MASTER TT'!$I$1:$I$5897,$A$1:$A$721,'MASTER TT'!$Q$1:$Q$5897)</f>
        <v>0</v>
      </c>
      <c r="T484" s="381">
        <f>SUMIF('MASTER TT'!$I$1:$I$5897,$A$1:$A$721,'MASTER TT'!$S$1:$S$5897)</f>
        <v>0</v>
      </c>
      <c r="U484" s="381">
        <f>SUMIF('MASTER TT'!$I$1:$I$5897,$A$1:$A$721,'MASTER TT'!$R$1:$R$5897)</f>
        <v>0</v>
      </c>
      <c r="V484" s="381">
        <f>SUMIF('MASTER TT'!$I$1:$I$5897,$A$1:$A$721,'MASTER TT'!$T$1:$T$5897)</f>
        <v>0</v>
      </c>
      <c r="W484" s="381">
        <f>SUMIF('MASTER TT'!$I$1:$I$5897,$A$1:$A$721,'MASTER TT'!$U$1:$U$5897)</f>
        <v>0</v>
      </c>
      <c r="X484" s="381">
        <f>SUMIF('MASTER TT'!$I$1:$I$5897,$A$1:$A$721,'MASTER TT'!$W$1:$W$5897)</f>
        <v>0</v>
      </c>
      <c r="Y484" s="381">
        <f>SUMIF('MASTER TT'!$I$1:$I$5897,$A$1:$A$721,'MASTER TT'!$X$1:$X$5897)</f>
        <v>0</v>
      </c>
      <c r="Z484" s="381">
        <f>SUMIF('MASTER TT'!$I$1:$I$5897,$A$1:$A$721,'MASTER TT'!$Y$1:$Y$5897)</f>
        <v>0</v>
      </c>
      <c r="AA484" s="381">
        <f>SUMIF('MASTER TT'!$I$1:$I$5897,$A$1:$A$721,'MASTER TT'!$Z$1:$Z$5897)</f>
        <v>0</v>
      </c>
      <c r="AB484" s="381">
        <f>SUMIF('MASTER TT'!$I$1:$I$5905,$A$1:$A$721,'MASTER TT'!$V$1:$V$5905)</f>
        <v>0</v>
      </c>
      <c r="AC484" s="381">
        <f>SUMIF('MASTER TT'!$I$1:$I$5905,$A$1:$A$721,'MASTER TT'!$AB$1:$AB$5905)</f>
        <v>0</v>
      </c>
      <c r="AD484" s="381">
        <f>SUMIF('MASTER TT'!$I$1:$I$5905,$A$1:$A$721,'MASTER TT'!$P$1:$P$5905)</f>
        <v>0</v>
      </c>
      <c r="AE484" s="381">
        <f t="shared" si="2"/>
        <v>0</v>
      </c>
      <c r="AF484" s="382" t="e">
        <f t="shared" si="27"/>
        <v>#REF!</v>
      </c>
      <c r="AG484" s="383"/>
    </row>
    <row r="485" spans="1:33" ht="14.25" customHeight="1">
      <c r="A485" s="374" t="s">
        <v>3685</v>
      </c>
      <c r="B485" s="375" t="str">
        <f>VLOOKUP($A$2:$A$1749,'ENTER STAFF #S HERE'!$A$1:$B$5073,2,FALSE)</f>
        <v>C1258</v>
      </c>
      <c r="C485" s="374" t="s">
        <v>6586</v>
      </c>
      <c r="D485" s="374" t="s">
        <v>6587</v>
      </c>
      <c r="E485" s="388"/>
      <c r="F485" s="384" t="s">
        <v>6654</v>
      </c>
      <c r="G485" s="374" t="s">
        <v>6592</v>
      </c>
      <c r="H485" s="377">
        <f t="shared" si="0"/>
        <v>24</v>
      </c>
      <c r="I485" s="378" t="e">
        <f>SUMIFS('MASTER TT'!$J$2:$J$11126,'MASTER TT'!$I$2:$I$1126,A485:A18861,'MASTER TT'!$L$2:$L$11126,"&gt;0",'MASTER TT'!$AM$2:$AM$11126,"JAN-APRIL 2026")</f>
        <v>#VALUE!</v>
      </c>
      <c r="J485" s="378">
        <f>SUMIFS('MASTER TT'!$J$2:$J$11126,'MASTER TT'!$I$2:$I$11126,A485:A10524,'MASTER TT'!$L$2:$L$11126,"&gt;0",'MASTER TT'!$AM$2:$AM$11126,"MAY-AUG 2025")</f>
        <v>0</v>
      </c>
      <c r="K485" s="378">
        <f>SUMIFS('MASTER TT'!$J$2:$J$11126,'MASTER TT'!$I$2:$I$11126,A485:A10524,'MASTER TT'!$L$2:$L$11126,"&gt;0",'MASTER TT'!$AM$2:$AM$11126,"SEP-DEC 2025")</f>
        <v>0</v>
      </c>
      <c r="L485" s="378" t="e">
        <f t="shared" si="1"/>
        <v>#VALUE!</v>
      </c>
      <c r="M485" s="379">
        <f>SUMIFS('MASTER TT'!$J$2:$J$1126,'MASTER TT'!$I$2:$I$1126,A485:A10526,'MASTER TT'!$L$2:$L$1126,"&gt;0",'MASTER TT'!$AM$2:$AM$1126,"JAN-APRIL 2025",'MASTER TT'!$AC$2:$AC$1126,"SOT")</f>
        <v>0</v>
      </c>
      <c r="N485" s="379">
        <f>SUMIFS('MASTER TT'!$J$2:$J$1126,'MASTER TT'!$I$2:$I$1126,A485:A10526,'MASTER TT'!$L$2:$L$1126,"&gt;0",'MASTER TT'!$AM$2:$AM$1126,"JAN-APRIL 2025",'MASTER TT'!$AC$2:$AC$1126,"SOB")</f>
        <v>0</v>
      </c>
      <c r="O485" s="379">
        <f>SUMIFS('MASTER TT'!$J$2:$J$1126,'MASTER TT'!$I$2:$I$1126,A485:A10526,'MASTER TT'!$L$2:$L$1126,"&gt;0",'MASTER TT'!$AM$2:$AM$1126,"JAN-APRIL 2025",'MASTER TT'!$AC$2:$AC$1126,"SEASS")</f>
        <v>0</v>
      </c>
      <c r="P485" s="379">
        <f>SUMIFS('MASTER TT'!$J$2:$J$1126,'MASTER TT'!$I$2:$I$1126,A485:A10526,'MASTER TT'!$L$2:$L$1126,"&gt;0",'MASTER TT'!$AM$2:$AM$1126,"JAN-APRIL 2025",'MASTER TT'!$AC$2:$AC$1126,"PTTI")</f>
        <v>0</v>
      </c>
      <c r="Q485" s="381">
        <f>SUMIF('MASTER TT'!$I$1:$I$5897,$A$1:$A$721,'MASTER TT'!$O$1:$O$5897)</f>
        <v>0</v>
      </c>
      <c r="R485" s="381">
        <f>SUMIF('MASTER TT'!$I$1:$I$5897,$A$1:$A$721,'MASTER TT'!$N$1:$N$5897)</f>
        <v>0</v>
      </c>
      <c r="S485" s="381">
        <f>SUMIF('MASTER TT'!$I$1:$I$5897,$A$1:$A$721,'MASTER TT'!$Q$1:$Q$5897)</f>
        <v>0</v>
      </c>
      <c r="T485" s="381">
        <f>SUMIF('MASTER TT'!$I$1:$I$5897,$A$1:$A$721,'MASTER TT'!$S$1:$S$5897)</f>
        <v>0</v>
      </c>
      <c r="U485" s="381">
        <f>SUMIF('MASTER TT'!$I$1:$I$5897,$A$1:$A$721,'MASTER TT'!$R$1:$R$5897)</f>
        <v>0</v>
      </c>
      <c r="V485" s="381">
        <f>SUMIF('MASTER TT'!$I$1:$I$5897,$A$1:$A$721,'MASTER TT'!$T$1:$T$5897)</f>
        <v>0</v>
      </c>
      <c r="W485" s="381">
        <f>SUMIF('MASTER TT'!$I$1:$I$5897,$A$1:$A$721,'MASTER TT'!$U$1:$U$5897)</f>
        <v>0</v>
      </c>
      <c r="X485" s="381">
        <f>SUMIF('MASTER TT'!$I$1:$I$5897,$A$1:$A$721,'MASTER TT'!$W$1:$W$5897)</f>
        <v>0</v>
      </c>
      <c r="Y485" s="381">
        <f>SUMIF('MASTER TT'!$I$1:$I$5897,$A$1:$A$721,'MASTER TT'!$X$1:$X$5897)</f>
        <v>0</v>
      </c>
      <c r="Z485" s="381">
        <f>SUMIF('MASTER TT'!$I$1:$I$5897,$A$1:$A$721,'MASTER TT'!$Y$1:$Y$5897)</f>
        <v>0</v>
      </c>
      <c r="AA485" s="381">
        <f>SUMIF('MASTER TT'!$I$1:$I$5897,$A$1:$A$721,'MASTER TT'!$Z$1:$Z$5897)</f>
        <v>0</v>
      </c>
      <c r="AB485" s="381">
        <f>SUMIF('MASTER TT'!$I$1:$I$5905,$A$1:$A$721,'MASTER TT'!$V$1:$V$5905)</f>
        <v>0</v>
      </c>
      <c r="AC485" s="381">
        <f>SUMIF('MASTER TT'!$I$1:$I$5905,$A$1:$A$721,'MASTER TT'!$AB$1:$AB$5905)</f>
        <v>0</v>
      </c>
      <c r="AD485" s="381">
        <f>SUMIF('MASTER TT'!$I$1:$I$5905,$A$1:$A$721,'MASTER TT'!$P$1:$P$5905)</f>
        <v>0</v>
      </c>
      <c r="AE485" s="381">
        <f t="shared" si="2"/>
        <v>0</v>
      </c>
      <c r="AF485" s="382"/>
      <c r="AG485" s="383"/>
    </row>
    <row r="486" spans="1:33" ht="14.25" customHeight="1">
      <c r="A486" s="374" t="s">
        <v>3637</v>
      </c>
      <c r="B486" s="375">
        <f>VLOOKUP($A$2:$A$1749,'ENTER STAFF #S HERE'!$A$1:$B$5073,2,FALSE)</f>
        <v>85</v>
      </c>
      <c r="C486" s="374" t="s">
        <v>6586</v>
      </c>
      <c r="D486" s="374" t="s">
        <v>6591</v>
      </c>
      <c r="E486" s="388"/>
      <c r="F486" s="388"/>
      <c r="G486" s="374" t="s">
        <v>63</v>
      </c>
      <c r="H486" s="377">
        <f t="shared" si="0"/>
        <v>72</v>
      </c>
      <c r="I486" s="378" t="e">
        <f>SUMIFS('MASTER TT'!$J$2:$J$11126,'MASTER TT'!$I$2:$I$1126,A486:A18862,'MASTER TT'!$L$2:$L$11126,"&gt;0",'MASTER TT'!$AM$2:$AM$11126,"JAN-APRIL 2026")</f>
        <v>#VALUE!</v>
      </c>
      <c r="J486" s="378">
        <f>SUMIFS('MASTER TT'!$J$2:$J$11126,'MASTER TT'!$I$2:$I$11126,A486:A10525,'MASTER TT'!$L$2:$L$11126,"&gt;0",'MASTER TT'!$AM$2:$AM$11126,"MAY-AUG 2025")</f>
        <v>0</v>
      </c>
      <c r="K486" s="378">
        <f>SUMIFS('MASTER TT'!$J$2:$J$11126,'MASTER TT'!$I$2:$I$11126,A486:A10525,'MASTER TT'!$L$2:$L$11126,"&gt;0",'MASTER TT'!$AM$2:$AM$11126,"SEP-DEC 2025")</f>
        <v>0</v>
      </c>
      <c r="L486" s="378" t="e">
        <f t="shared" si="1"/>
        <v>#VALUE!</v>
      </c>
      <c r="M486" s="379">
        <f>SUMIFS('MASTER TT'!$J$2:$J$1126,'MASTER TT'!$I$2:$I$1126,A486:A10527,'MASTER TT'!$L$2:$L$1126,"&gt;0",'MASTER TT'!$AM$2:$AM$1126,"JAN-APRIL 2025",'MASTER TT'!$AC$2:$AC$1126,"SOT")</f>
        <v>0</v>
      </c>
      <c r="N486" s="379">
        <f>SUMIFS('MASTER TT'!$J$2:$J$1126,'MASTER TT'!$I$2:$I$1126,A486:A10527,'MASTER TT'!$L$2:$L$1126,"&gt;0",'MASTER TT'!$AM$2:$AM$1126,"JAN-APRIL 2025",'MASTER TT'!$AC$2:$AC$1126,"SOB")</f>
        <v>0</v>
      </c>
      <c r="O486" s="379">
        <f>SUMIFS('MASTER TT'!$J$2:$J$1126,'MASTER TT'!$I$2:$I$1126,A486:A10527,'MASTER TT'!$L$2:$L$1126,"&gt;0",'MASTER TT'!$AM$2:$AM$1126,"JAN-APRIL 2025",'MASTER TT'!$AC$2:$AC$1126,"SEASS")</f>
        <v>0</v>
      </c>
      <c r="P486" s="379">
        <f>SUMIFS('MASTER TT'!$J$2:$J$1126,'MASTER TT'!$I$2:$I$1126,A486:A10527,'MASTER TT'!$L$2:$L$1126,"&gt;0",'MASTER TT'!$AM$2:$AM$1126,"JAN-APRIL 2025",'MASTER TT'!$AC$2:$AC$1126,"PTTI")</f>
        <v>0</v>
      </c>
      <c r="Q486" s="381">
        <f>SUMIF('MASTER TT'!$I$1:$I$5897,$A$1:$A$721,'MASTER TT'!$O$1:$O$5897)</f>
        <v>0</v>
      </c>
      <c r="R486" s="381">
        <f>SUMIF('MASTER TT'!$I$1:$I$5897,$A$1:$A$721,'MASTER TT'!$N$1:$N$5897)</f>
        <v>0</v>
      </c>
      <c r="S486" s="381">
        <f>SUMIF('MASTER TT'!$I$1:$I$5897,$A$1:$A$721,'MASTER TT'!$Q$1:$Q$5897)</f>
        <v>0</v>
      </c>
      <c r="T486" s="381">
        <f>SUMIF('MASTER TT'!$I$1:$I$5897,$A$1:$A$721,'MASTER TT'!$S$1:$S$5897)</f>
        <v>0</v>
      </c>
      <c r="U486" s="381">
        <f>SUMIF('MASTER TT'!$I$1:$I$5897,$A$1:$A$721,'MASTER TT'!$R$1:$R$5897)</f>
        <v>0</v>
      </c>
      <c r="V486" s="381">
        <f>SUMIF('MASTER TT'!$I$1:$I$5897,$A$1:$A$721,'MASTER TT'!$T$1:$T$5897)</f>
        <v>0</v>
      </c>
      <c r="W486" s="381">
        <f>SUMIF('MASTER TT'!$I$1:$I$5897,$A$1:$A$721,'MASTER TT'!$U$1:$U$5897)</f>
        <v>0</v>
      </c>
      <c r="X486" s="381">
        <f>SUMIF('MASTER TT'!$I$1:$I$5897,$A$1:$A$721,'MASTER TT'!$W$1:$W$5897)</f>
        <v>0</v>
      </c>
      <c r="Y486" s="381">
        <f>SUMIF('MASTER TT'!$I$1:$I$5897,$A$1:$A$721,'MASTER TT'!$X$1:$X$5897)</f>
        <v>0</v>
      </c>
      <c r="Z486" s="381">
        <f>SUMIF('MASTER TT'!$I$1:$I$5897,$A$1:$A$721,'MASTER TT'!$Y$1:$Y$5897)</f>
        <v>0</v>
      </c>
      <c r="AA486" s="381">
        <f>SUMIF('MASTER TT'!$I$1:$I$5897,$A$1:$A$721,'MASTER TT'!$Z$1:$Z$5897)</f>
        <v>0</v>
      </c>
      <c r="AB486" s="381">
        <f>SUMIF('MASTER TT'!$I$1:$I$5905,$A$1:$A$721,'MASTER TT'!$V$1:$V$5905)</f>
        <v>0</v>
      </c>
      <c r="AC486" s="381">
        <f>SUMIF('MASTER TT'!$I$1:$I$5905,$A$1:$A$721,'MASTER TT'!$AB$1:$AB$5905)</f>
        <v>0</v>
      </c>
      <c r="AD486" s="381">
        <f>SUMIF('MASTER TT'!$I$1:$I$5905,$A$1:$A$721,'MASTER TT'!$P$1:$P$5905)</f>
        <v>0</v>
      </c>
      <c r="AE486" s="381">
        <f t="shared" si="2"/>
        <v>0</v>
      </c>
      <c r="AF486" s="382" t="e">
        <f t="shared" ref="AF486:AF511" si="28">#REF!-SUM(Q486:AD486)</f>
        <v>#REF!</v>
      </c>
      <c r="AG486" s="383"/>
    </row>
    <row r="487" spans="1:33" ht="14.25" customHeight="1">
      <c r="A487" s="400" t="s">
        <v>4320</v>
      </c>
      <c r="B487" s="375" t="str">
        <f>VLOOKUP($A$2:$A$1749,'ENTER STAFF #S HERE'!$A$1:$B$5073,2,FALSE)</f>
        <v>C1484</v>
      </c>
      <c r="C487" s="374" t="s">
        <v>6586</v>
      </c>
      <c r="D487" s="384" t="s">
        <v>6587</v>
      </c>
      <c r="E487" s="384" t="s">
        <v>6594</v>
      </c>
      <c r="F487" s="374" t="s">
        <v>6584</v>
      </c>
      <c r="G487" s="374" t="s">
        <v>5663</v>
      </c>
      <c r="H487" s="377">
        <f t="shared" si="0"/>
        <v>48</v>
      </c>
      <c r="I487" s="378" t="e">
        <f>SUMIFS('MASTER TT'!$J$2:$J$11126,'MASTER TT'!$I$2:$I$1126,A487:A18863,'MASTER TT'!$L$2:$L$11126,"&gt;0",'MASTER TT'!$AM$2:$AM$11126,"JAN-APRIL 2026")</f>
        <v>#VALUE!</v>
      </c>
      <c r="J487" s="378">
        <f>SUMIFS('MASTER TT'!$J$2:$J$11126,'MASTER TT'!$I$2:$I$11126,A487:A10526,'MASTER TT'!$L$2:$L$11126,"&gt;0",'MASTER TT'!$AM$2:$AM$11126,"MAY-AUG 2025")</f>
        <v>0</v>
      </c>
      <c r="K487" s="378">
        <f>SUMIFS('MASTER TT'!$J$2:$J$11126,'MASTER TT'!$I$2:$I$11126,A487:A10526,'MASTER TT'!$L$2:$L$11126,"&gt;0",'MASTER TT'!$AM$2:$AM$11126,"SEP-DEC 2025")</f>
        <v>0</v>
      </c>
      <c r="L487" s="378" t="e">
        <f t="shared" si="1"/>
        <v>#VALUE!</v>
      </c>
      <c r="M487" s="379">
        <f>SUMIFS('MASTER TT'!$J$2:$J$1126,'MASTER TT'!$I$2:$I$1126,A487:A10528,'MASTER TT'!$L$2:$L$1126,"&gt;0",'MASTER TT'!$AM$2:$AM$1126,"JAN-APRIL 2025",'MASTER TT'!$AC$2:$AC$1126,"SOT")</f>
        <v>0</v>
      </c>
      <c r="N487" s="379">
        <f>SUMIFS('MASTER TT'!$J$2:$J$1126,'MASTER TT'!$I$2:$I$1126,A487:A10528,'MASTER TT'!$L$2:$L$1126,"&gt;0",'MASTER TT'!$AM$2:$AM$1126,"JAN-APRIL 2025",'MASTER TT'!$AC$2:$AC$1126,"SOB")</f>
        <v>0</v>
      </c>
      <c r="O487" s="379">
        <f>SUMIFS('MASTER TT'!$J$2:$J$1126,'MASTER TT'!$I$2:$I$1126,A487:A10528,'MASTER TT'!$L$2:$L$1126,"&gt;0",'MASTER TT'!$AM$2:$AM$1126,"JAN-APRIL 2025",'MASTER TT'!$AC$2:$AC$1126,"SEASS")</f>
        <v>0</v>
      </c>
      <c r="P487" s="379">
        <f>SUMIFS('MASTER TT'!$J$2:$J$1126,'MASTER TT'!$I$2:$I$1126,A487:A10528,'MASTER TT'!$L$2:$L$1126,"&gt;0",'MASTER TT'!$AM$2:$AM$1126,"JAN-APRIL 2025",'MASTER TT'!$AC$2:$AC$1126,"PTTI")</f>
        <v>0</v>
      </c>
      <c r="Q487" s="381">
        <f>SUMIF('MASTER TT'!$I$1:$I$5897,$A$1:$A$721,'MASTER TT'!$O$1:$O$5897)</f>
        <v>0</v>
      </c>
      <c r="R487" s="381">
        <f>SUMIF('MASTER TT'!$I$1:$I$5897,$A$1:$A$721,'MASTER TT'!$N$1:$N$5897)</f>
        <v>0</v>
      </c>
      <c r="S487" s="381">
        <f>SUMIF('MASTER TT'!$I$1:$I$5897,$A$1:$A$721,'MASTER TT'!$Q$1:$Q$5897)</f>
        <v>0</v>
      </c>
      <c r="T487" s="381">
        <f>SUMIF('MASTER TT'!$I$1:$I$5897,$A$1:$A$721,'MASTER TT'!$S$1:$S$5897)</f>
        <v>0</v>
      </c>
      <c r="U487" s="381">
        <f>SUMIF('MASTER TT'!$I$1:$I$5897,$A$1:$A$721,'MASTER TT'!$R$1:$R$5897)</f>
        <v>0</v>
      </c>
      <c r="V487" s="381">
        <f>SUMIF('MASTER TT'!$I$1:$I$5897,$A$1:$A$721,'MASTER TT'!$T$1:$T$5897)</f>
        <v>0</v>
      </c>
      <c r="W487" s="381">
        <f>SUMIF('MASTER TT'!$I$1:$I$5897,$A$1:$A$721,'MASTER TT'!$U$1:$U$5897)</f>
        <v>0</v>
      </c>
      <c r="X487" s="381">
        <f>SUMIF('MASTER TT'!$I$1:$I$5897,$A$1:$A$721,'MASTER TT'!$W$1:$W$5897)</f>
        <v>0</v>
      </c>
      <c r="Y487" s="381">
        <f>SUMIF('MASTER TT'!$I$1:$I$5897,$A$1:$A$721,'MASTER TT'!$X$1:$X$5897)</f>
        <v>0</v>
      </c>
      <c r="Z487" s="381">
        <f>SUMIF('MASTER TT'!$I$1:$I$5897,$A$1:$A$721,'MASTER TT'!$Y$1:$Y$5897)</f>
        <v>0</v>
      </c>
      <c r="AA487" s="381">
        <f>SUMIF('MASTER TT'!$I$1:$I$5897,$A$1:$A$721,'MASTER TT'!$Z$1:$Z$5897)</f>
        <v>0</v>
      </c>
      <c r="AB487" s="381">
        <f>SUMIF('MASTER TT'!$I$1:$I$5905,$A$1:$A$721,'MASTER TT'!$V$1:$V$5905)</f>
        <v>0</v>
      </c>
      <c r="AC487" s="381">
        <f>SUMIF('MASTER TT'!$I$1:$I$5905,$A$1:$A$721,'MASTER TT'!$AB$1:$AB$5905)</f>
        <v>0</v>
      </c>
      <c r="AD487" s="381">
        <f>SUMIF('MASTER TT'!$I$1:$I$5905,$A$1:$A$721,'MASTER TT'!$P$1:$P$5905)</f>
        <v>0</v>
      </c>
      <c r="AE487" s="381">
        <f t="shared" si="2"/>
        <v>0</v>
      </c>
      <c r="AF487" s="382" t="e">
        <f t="shared" si="28"/>
        <v>#REF!</v>
      </c>
      <c r="AG487" s="383"/>
    </row>
    <row r="488" spans="1:33" ht="14.25" customHeight="1">
      <c r="A488" s="374" t="s">
        <v>4144</v>
      </c>
      <c r="B488" s="375">
        <f>VLOOKUP($A$2:$A$1749,'ENTER STAFF #S HERE'!$A$1:$B$5073,2,FALSE)</f>
        <v>157</v>
      </c>
      <c r="C488" s="374" t="s">
        <v>6583</v>
      </c>
      <c r="D488" s="374" t="s">
        <v>479</v>
      </c>
      <c r="E488" s="388"/>
      <c r="F488" s="388"/>
      <c r="G488" s="374" t="s">
        <v>6592</v>
      </c>
      <c r="H488" s="377">
        <f t="shared" si="0"/>
        <v>24</v>
      </c>
      <c r="I488" s="378" t="e">
        <f>SUMIFS('MASTER TT'!$J$2:$J$11126,'MASTER TT'!$I$2:$I$1126,A488:A18864,'MASTER TT'!$L$2:$L$11126,"&gt;0",'MASTER TT'!$AM$2:$AM$11126,"JAN-APRIL 2026")</f>
        <v>#VALUE!</v>
      </c>
      <c r="J488" s="378">
        <f>SUMIFS('MASTER TT'!$J$2:$J$11126,'MASTER TT'!$I$2:$I$11126,A488:A10527,'MASTER TT'!$L$2:$L$11126,"&gt;0",'MASTER TT'!$AM$2:$AM$11126,"MAY-AUG 2025")</f>
        <v>0</v>
      </c>
      <c r="K488" s="378">
        <f>SUMIFS('MASTER TT'!$J$2:$J$11126,'MASTER TT'!$I$2:$I$11126,A488:A10527,'MASTER TT'!$L$2:$L$11126,"&gt;0",'MASTER TT'!$AM$2:$AM$11126,"SEP-DEC 2025")</f>
        <v>0</v>
      </c>
      <c r="L488" s="378" t="e">
        <f t="shared" si="1"/>
        <v>#VALUE!</v>
      </c>
      <c r="M488" s="379">
        <f>SUMIFS('MASTER TT'!$J$2:$J$1126,'MASTER TT'!$I$2:$I$1126,A488:A10529,'MASTER TT'!$L$2:$L$1126,"&gt;0",'MASTER TT'!$AM$2:$AM$1126,"JAN-APRIL 2025",'MASTER TT'!$AC$2:$AC$1126,"SOT")</f>
        <v>0</v>
      </c>
      <c r="N488" s="379">
        <f>SUMIFS('MASTER TT'!$J$2:$J$1126,'MASTER TT'!$I$2:$I$1126,A488:A10529,'MASTER TT'!$L$2:$L$1126,"&gt;0",'MASTER TT'!$AM$2:$AM$1126,"JAN-APRIL 2025",'MASTER TT'!$AC$2:$AC$1126,"SOB")</f>
        <v>0</v>
      </c>
      <c r="O488" s="379">
        <f>SUMIFS('MASTER TT'!$J$2:$J$1126,'MASTER TT'!$I$2:$I$1126,A488:A10529,'MASTER TT'!$L$2:$L$1126,"&gt;0",'MASTER TT'!$AM$2:$AM$1126,"JAN-APRIL 2025",'MASTER TT'!$AC$2:$AC$1126,"SEASS")</f>
        <v>0</v>
      </c>
      <c r="P488" s="379">
        <f>SUMIFS('MASTER TT'!$J$2:$J$1126,'MASTER TT'!$I$2:$I$1126,A488:A10529,'MASTER TT'!$L$2:$L$1126,"&gt;0",'MASTER TT'!$AM$2:$AM$1126,"JAN-APRIL 2025",'MASTER TT'!$AC$2:$AC$1126,"PTTI")</f>
        <v>0</v>
      </c>
      <c r="Q488" s="381">
        <f>SUMIF('MASTER TT'!$I$1:$I$5897,$A$1:$A$721,'MASTER TT'!$O$1:$O$5897)</f>
        <v>0</v>
      </c>
      <c r="R488" s="381">
        <f>SUMIF('MASTER TT'!$I$1:$I$5897,$A$1:$A$721,'MASTER TT'!$N$1:$N$5897)</f>
        <v>0</v>
      </c>
      <c r="S488" s="381">
        <f>SUMIF('MASTER TT'!$I$1:$I$5897,$A$1:$A$721,'MASTER TT'!$Q$1:$Q$5897)</f>
        <v>0</v>
      </c>
      <c r="T488" s="381">
        <f>SUMIF('MASTER TT'!$I$1:$I$5897,$A$1:$A$721,'MASTER TT'!$S$1:$S$5897)</f>
        <v>0</v>
      </c>
      <c r="U488" s="381">
        <f>SUMIF('MASTER TT'!$I$1:$I$5897,$A$1:$A$721,'MASTER TT'!$R$1:$R$5897)</f>
        <v>0</v>
      </c>
      <c r="V488" s="381">
        <f>SUMIF('MASTER TT'!$I$1:$I$5897,$A$1:$A$721,'MASTER TT'!$T$1:$T$5897)</f>
        <v>0</v>
      </c>
      <c r="W488" s="381">
        <f>SUMIF('MASTER TT'!$I$1:$I$5897,$A$1:$A$721,'MASTER TT'!$U$1:$U$5897)</f>
        <v>0</v>
      </c>
      <c r="X488" s="381">
        <f>SUMIF('MASTER TT'!$I$1:$I$5897,$A$1:$A$721,'MASTER TT'!$W$1:$W$5897)</f>
        <v>0</v>
      </c>
      <c r="Y488" s="381">
        <f>SUMIF('MASTER TT'!$I$1:$I$5897,$A$1:$A$721,'MASTER TT'!$X$1:$X$5897)</f>
        <v>0</v>
      </c>
      <c r="Z488" s="381">
        <f>SUMIF('MASTER TT'!$I$1:$I$5897,$A$1:$A$721,'MASTER TT'!$Y$1:$Y$5897)</f>
        <v>0</v>
      </c>
      <c r="AA488" s="381">
        <f>SUMIF('MASTER TT'!$I$1:$I$5897,$A$1:$A$721,'MASTER TT'!$Z$1:$Z$5897)</f>
        <v>0</v>
      </c>
      <c r="AB488" s="381">
        <f>SUMIF('MASTER TT'!$I$1:$I$5905,$A$1:$A$721,'MASTER TT'!$V$1:$V$5905)</f>
        <v>0</v>
      </c>
      <c r="AC488" s="381">
        <f>SUMIF('MASTER TT'!$I$1:$I$5905,$A$1:$A$721,'MASTER TT'!$AB$1:$AB$5905)</f>
        <v>0</v>
      </c>
      <c r="AD488" s="381">
        <f>SUMIF('MASTER TT'!$I$1:$I$5905,$A$1:$A$721,'MASTER TT'!$P$1:$P$5905)</f>
        <v>0</v>
      </c>
      <c r="AE488" s="381">
        <f t="shared" si="2"/>
        <v>0</v>
      </c>
      <c r="AF488" s="382" t="e">
        <f t="shared" si="28"/>
        <v>#REF!</v>
      </c>
      <c r="AG488" s="383"/>
    </row>
    <row r="489" spans="1:33" ht="14.25" customHeight="1">
      <c r="A489" s="374" t="s">
        <v>3741</v>
      </c>
      <c r="B489" s="375" t="str">
        <f>VLOOKUP($A$2:$A$1749,'ENTER STAFF #S HERE'!$A$1:$B$5073,2,FALSE)</f>
        <v>C1535</v>
      </c>
      <c r="C489" s="374" t="s">
        <v>6586</v>
      </c>
      <c r="D489" s="374" t="s">
        <v>6587</v>
      </c>
      <c r="E489" s="384" t="s">
        <v>5680</v>
      </c>
      <c r="F489" s="384" t="s">
        <v>6589</v>
      </c>
      <c r="G489" s="374" t="s">
        <v>5663</v>
      </c>
      <c r="H489" s="377">
        <f t="shared" si="0"/>
        <v>48</v>
      </c>
      <c r="I489" s="378" t="e">
        <f>SUMIFS('MASTER TT'!$J$2:$J$11126,'MASTER TT'!$I$2:$I$1126,A489:A18865,'MASTER TT'!$L$2:$L$11126,"&gt;0",'MASTER TT'!$AM$2:$AM$11126,"JAN-APRIL 2026")</f>
        <v>#VALUE!</v>
      </c>
      <c r="J489" s="378">
        <f>SUMIFS('MASTER TT'!$J$2:$J$11126,'MASTER TT'!$I$2:$I$11126,A489:A10528,'MASTER TT'!$L$2:$L$11126,"&gt;0",'MASTER TT'!$AM$2:$AM$11126,"MAY-AUG 2025")</f>
        <v>0</v>
      </c>
      <c r="K489" s="378">
        <f>SUMIFS('MASTER TT'!$J$2:$J$11126,'MASTER TT'!$I$2:$I$11126,A489:A10528,'MASTER TT'!$L$2:$L$11126,"&gt;0",'MASTER TT'!$AM$2:$AM$11126,"SEP-DEC 2025")</f>
        <v>0</v>
      </c>
      <c r="L489" s="378" t="e">
        <f t="shared" si="1"/>
        <v>#VALUE!</v>
      </c>
      <c r="M489" s="379">
        <f>SUMIFS('MASTER TT'!$J$2:$J$1126,'MASTER TT'!$I$2:$I$1126,A489:A10530,'MASTER TT'!$L$2:$L$1126,"&gt;0",'MASTER TT'!$AM$2:$AM$1126,"JAN-APRIL 2025",'MASTER TT'!$AC$2:$AC$1126,"SOT")</f>
        <v>0</v>
      </c>
      <c r="N489" s="379">
        <f>SUMIFS('MASTER TT'!$J$2:$J$1126,'MASTER TT'!$I$2:$I$1126,A489:A10530,'MASTER TT'!$L$2:$L$1126,"&gt;0",'MASTER TT'!$AM$2:$AM$1126,"JAN-APRIL 2025",'MASTER TT'!$AC$2:$AC$1126,"SOB")</f>
        <v>0</v>
      </c>
      <c r="O489" s="379">
        <f>SUMIFS('MASTER TT'!$J$2:$J$1126,'MASTER TT'!$I$2:$I$1126,A489:A10530,'MASTER TT'!$L$2:$L$1126,"&gt;0",'MASTER TT'!$AM$2:$AM$1126,"JAN-APRIL 2025",'MASTER TT'!$AC$2:$AC$1126,"SEASS")</f>
        <v>0</v>
      </c>
      <c r="P489" s="379">
        <f>SUMIFS('MASTER TT'!$J$2:$J$1126,'MASTER TT'!$I$2:$I$1126,A489:A10530,'MASTER TT'!$L$2:$L$1126,"&gt;0",'MASTER TT'!$AM$2:$AM$1126,"JAN-APRIL 2025",'MASTER TT'!$AC$2:$AC$1126,"PTTI")</f>
        <v>0</v>
      </c>
      <c r="Q489" s="381">
        <f>SUMIF('MASTER TT'!$I$1:$I$5897,$A$1:$A$721,'MASTER TT'!$O$1:$O$5897)</f>
        <v>0</v>
      </c>
      <c r="R489" s="381">
        <f>SUMIF('MASTER TT'!$I$1:$I$5897,$A$1:$A$721,'MASTER TT'!$N$1:$N$5897)</f>
        <v>0</v>
      </c>
      <c r="S489" s="381">
        <f>SUMIF('MASTER TT'!$I$1:$I$5897,$A$1:$A$721,'MASTER TT'!$Q$1:$Q$5897)</f>
        <v>0</v>
      </c>
      <c r="T489" s="381">
        <f>SUMIF('MASTER TT'!$I$1:$I$5897,$A$1:$A$721,'MASTER TT'!$S$1:$S$5897)</f>
        <v>0</v>
      </c>
      <c r="U489" s="381">
        <f>SUMIF('MASTER TT'!$I$1:$I$5897,$A$1:$A$721,'MASTER TT'!$R$1:$R$5897)</f>
        <v>0</v>
      </c>
      <c r="V489" s="381">
        <f>SUMIF('MASTER TT'!$I$1:$I$5897,$A$1:$A$721,'MASTER TT'!$T$1:$T$5897)</f>
        <v>0</v>
      </c>
      <c r="W489" s="381">
        <f>SUMIF('MASTER TT'!$I$1:$I$5897,$A$1:$A$721,'MASTER TT'!$U$1:$U$5897)</f>
        <v>0</v>
      </c>
      <c r="X489" s="381">
        <f>SUMIF('MASTER TT'!$I$1:$I$5897,$A$1:$A$721,'MASTER TT'!$W$1:$W$5897)</f>
        <v>0</v>
      </c>
      <c r="Y489" s="381">
        <f>SUMIF('MASTER TT'!$I$1:$I$5897,$A$1:$A$721,'MASTER TT'!$X$1:$X$5897)</f>
        <v>0</v>
      </c>
      <c r="Z489" s="381">
        <f>SUMIF('MASTER TT'!$I$1:$I$5897,$A$1:$A$721,'MASTER TT'!$Y$1:$Y$5897)</f>
        <v>0</v>
      </c>
      <c r="AA489" s="381">
        <f>SUMIF('MASTER TT'!$I$1:$I$5897,$A$1:$A$721,'MASTER TT'!$Z$1:$Z$5897)</f>
        <v>0</v>
      </c>
      <c r="AB489" s="381">
        <f>SUMIF('MASTER TT'!$I$1:$I$5905,$A$1:$A$721,'MASTER TT'!$V$1:$V$5905)</f>
        <v>0</v>
      </c>
      <c r="AC489" s="381">
        <f>SUMIF('MASTER TT'!$I$1:$I$5905,$A$1:$A$721,'MASTER TT'!$AB$1:$AB$5905)</f>
        <v>0</v>
      </c>
      <c r="AD489" s="381">
        <f>SUMIF('MASTER TT'!$I$1:$I$5905,$A$1:$A$721,'MASTER TT'!$P$1:$P$5905)</f>
        <v>0</v>
      </c>
      <c r="AE489" s="381">
        <f t="shared" si="2"/>
        <v>0</v>
      </c>
      <c r="AF489" s="382" t="e">
        <f t="shared" si="28"/>
        <v>#REF!</v>
      </c>
      <c r="AG489" s="383"/>
    </row>
    <row r="490" spans="1:33" ht="14.25" customHeight="1">
      <c r="A490" s="374" t="s">
        <v>4114</v>
      </c>
      <c r="B490" s="375">
        <f>VLOOKUP($A$2:$A$1749,'ENTER STAFF #S HERE'!$A$1:$B$5073,2,FALSE)</f>
        <v>262</v>
      </c>
      <c r="C490" s="374" t="s">
        <v>6586</v>
      </c>
      <c r="D490" s="374" t="s">
        <v>479</v>
      </c>
      <c r="E490" s="388"/>
      <c r="F490" s="388"/>
      <c r="G490" s="374" t="s">
        <v>63</v>
      </c>
      <c r="H490" s="377">
        <f t="shared" si="0"/>
        <v>72</v>
      </c>
      <c r="I490" s="378" t="e">
        <f>SUMIFS('MASTER TT'!$J$2:$J$11126,'MASTER TT'!$I$2:$I$1126,A490:A18866,'MASTER TT'!$L$2:$L$11126,"&gt;0",'MASTER TT'!$AM$2:$AM$11126,"JAN-APRIL 2026")</f>
        <v>#VALUE!</v>
      </c>
      <c r="J490" s="378">
        <f>SUMIFS('MASTER TT'!$J$2:$J$11126,'MASTER TT'!$I$2:$I$11126,A490:A10529,'MASTER TT'!$L$2:$L$11126,"&gt;0",'MASTER TT'!$AM$2:$AM$11126,"MAY-AUG 2025")</f>
        <v>0</v>
      </c>
      <c r="K490" s="378">
        <f>SUMIFS('MASTER TT'!$J$2:$J$11126,'MASTER TT'!$I$2:$I$11126,A490:A10529,'MASTER TT'!$L$2:$L$11126,"&gt;0",'MASTER TT'!$AM$2:$AM$11126,"SEP-DEC 2025")</f>
        <v>0</v>
      </c>
      <c r="L490" s="378" t="e">
        <f t="shared" si="1"/>
        <v>#VALUE!</v>
      </c>
      <c r="M490" s="379">
        <f>SUMIFS('MASTER TT'!$J$2:$J$1126,'MASTER TT'!$I$2:$I$1126,A490:A10531,'MASTER TT'!$L$2:$L$1126,"&gt;0",'MASTER TT'!$AM$2:$AM$1126,"JAN-APRIL 2025",'MASTER TT'!$AC$2:$AC$1126,"SOT")</f>
        <v>0</v>
      </c>
      <c r="N490" s="379">
        <f>SUMIFS('MASTER TT'!$J$2:$J$1126,'MASTER TT'!$I$2:$I$1126,A490:A10531,'MASTER TT'!$L$2:$L$1126,"&gt;0",'MASTER TT'!$AM$2:$AM$1126,"JAN-APRIL 2025",'MASTER TT'!$AC$2:$AC$1126,"SOB")</f>
        <v>0</v>
      </c>
      <c r="O490" s="379">
        <f>SUMIFS('MASTER TT'!$J$2:$J$1126,'MASTER TT'!$I$2:$I$1126,A490:A10531,'MASTER TT'!$L$2:$L$1126,"&gt;0",'MASTER TT'!$AM$2:$AM$1126,"JAN-APRIL 2025",'MASTER TT'!$AC$2:$AC$1126,"SEASS")</f>
        <v>0</v>
      </c>
      <c r="P490" s="379">
        <f>SUMIFS('MASTER TT'!$J$2:$J$1126,'MASTER TT'!$I$2:$I$1126,A490:A10531,'MASTER TT'!$L$2:$L$1126,"&gt;0",'MASTER TT'!$AM$2:$AM$1126,"JAN-APRIL 2025",'MASTER TT'!$AC$2:$AC$1126,"PTTI")</f>
        <v>0</v>
      </c>
      <c r="Q490" s="381">
        <f>SUMIF('MASTER TT'!$I$1:$I$5897,$A$1:$A$721,'MASTER TT'!$O$1:$O$5897)</f>
        <v>0</v>
      </c>
      <c r="R490" s="381">
        <f>SUMIF('MASTER TT'!$I$1:$I$5897,$A$1:$A$721,'MASTER TT'!$N$1:$N$5897)</f>
        <v>0</v>
      </c>
      <c r="S490" s="381">
        <f>SUMIF('MASTER TT'!$I$1:$I$5897,$A$1:$A$721,'MASTER TT'!$Q$1:$Q$5897)</f>
        <v>0</v>
      </c>
      <c r="T490" s="381">
        <f>SUMIF('MASTER TT'!$I$1:$I$5897,$A$1:$A$721,'MASTER TT'!$S$1:$S$5897)</f>
        <v>0</v>
      </c>
      <c r="U490" s="381">
        <f>SUMIF('MASTER TT'!$I$1:$I$5897,$A$1:$A$721,'MASTER TT'!$R$1:$R$5897)</f>
        <v>0</v>
      </c>
      <c r="V490" s="381">
        <f>SUMIF('MASTER TT'!$I$1:$I$5897,$A$1:$A$721,'MASTER TT'!$T$1:$T$5897)</f>
        <v>0</v>
      </c>
      <c r="W490" s="381">
        <f>SUMIF('MASTER TT'!$I$1:$I$5897,$A$1:$A$721,'MASTER TT'!$U$1:$U$5897)</f>
        <v>0</v>
      </c>
      <c r="X490" s="381">
        <f>SUMIF('MASTER TT'!$I$1:$I$5897,$A$1:$A$721,'MASTER TT'!$W$1:$W$5897)</f>
        <v>0</v>
      </c>
      <c r="Y490" s="381">
        <f>SUMIF('MASTER TT'!$I$1:$I$5897,$A$1:$A$721,'MASTER TT'!$X$1:$X$5897)</f>
        <v>0</v>
      </c>
      <c r="Z490" s="381">
        <f>SUMIF('MASTER TT'!$I$1:$I$5897,$A$1:$A$721,'MASTER TT'!$Y$1:$Y$5897)</f>
        <v>0</v>
      </c>
      <c r="AA490" s="381">
        <f>SUMIF('MASTER TT'!$I$1:$I$5897,$A$1:$A$721,'MASTER TT'!$Z$1:$Z$5897)</f>
        <v>0</v>
      </c>
      <c r="AB490" s="381">
        <f>SUMIF('MASTER TT'!$I$1:$I$5905,$A$1:$A$721,'MASTER TT'!$V$1:$V$5905)</f>
        <v>0</v>
      </c>
      <c r="AC490" s="381">
        <f>SUMIF('MASTER TT'!$I$1:$I$5905,$A$1:$A$721,'MASTER TT'!$AB$1:$AB$5905)</f>
        <v>0</v>
      </c>
      <c r="AD490" s="381">
        <f>SUMIF('MASTER TT'!$I$1:$I$5905,$A$1:$A$721,'MASTER TT'!$P$1:$P$5905)</f>
        <v>0</v>
      </c>
      <c r="AE490" s="381">
        <f t="shared" si="2"/>
        <v>0</v>
      </c>
      <c r="AF490" s="382" t="e">
        <f t="shared" si="28"/>
        <v>#REF!</v>
      </c>
      <c r="AG490" s="383"/>
    </row>
    <row r="491" spans="1:33" ht="14.25" customHeight="1">
      <c r="A491" s="403" t="s">
        <v>4252</v>
      </c>
      <c r="B491" s="375" t="str">
        <f>VLOOKUP($A$2:$A$1749,'ENTER STAFF #S HERE'!$A$1:$B$5073,2,FALSE)</f>
        <v>C1871</v>
      </c>
      <c r="C491" s="374" t="s">
        <v>6615</v>
      </c>
      <c r="D491" s="374" t="s">
        <v>6587</v>
      </c>
      <c r="E491" s="384" t="s">
        <v>5680</v>
      </c>
      <c r="F491" s="384" t="s">
        <v>6589</v>
      </c>
      <c r="G491" s="374" t="s">
        <v>5663</v>
      </c>
      <c r="H491" s="377">
        <f t="shared" si="0"/>
        <v>48</v>
      </c>
      <c r="I491" s="378" t="e">
        <f>SUMIFS('MASTER TT'!$J$2:$J$11126,'MASTER TT'!$I$2:$I$1126,A491:A18867,'MASTER TT'!$L$2:$L$11126,"&gt;0",'MASTER TT'!$AM$2:$AM$11126,"JAN-APRIL 2026")</f>
        <v>#VALUE!</v>
      </c>
      <c r="J491" s="378">
        <f>SUMIFS('MASTER TT'!$J$2:$J$11126,'MASTER TT'!$I$2:$I$11126,A491:A10530,'MASTER TT'!$L$2:$L$11126,"&gt;0",'MASTER TT'!$AM$2:$AM$11126,"MAY-AUG 2025")</f>
        <v>0</v>
      </c>
      <c r="K491" s="378">
        <f>SUMIFS('MASTER TT'!$J$2:$J$11126,'MASTER TT'!$I$2:$I$11126,A491:A10530,'MASTER TT'!$L$2:$L$11126,"&gt;0",'MASTER TT'!$AM$2:$AM$11126,"SEP-DEC 2025")</f>
        <v>0</v>
      </c>
      <c r="L491" s="378" t="e">
        <f t="shared" si="1"/>
        <v>#VALUE!</v>
      </c>
      <c r="M491" s="379">
        <f>SUMIFS('MASTER TT'!$J$2:$J$1126,'MASTER TT'!$I$2:$I$1126,A491:A10532,'MASTER TT'!$L$2:$L$1126,"&gt;0",'MASTER TT'!$AM$2:$AM$1126,"JAN-APRIL 2025",'MASTER TT'!$AC$2:$AC$1126,"SOT")</f>
        <v>0</v>
      </c>
      <c r="N491" s="379">
        <f>SUMIFS('MASTER TT'!$J$2:$J$1126,'MASTER TT'!$I$2:$I$1126,A491:A10532,'MASTER TT'!$L$2:$L$1126,"&gt;0",'MASTER TT'!$AM$2:$AM$1126,"JAN-APRIL 2025",'MASTER TT'!$AC$2:$AC$1126,"SOB")</f>
        <v>0</v>
      </c>
      <c r="O491" s="379">
        <f>SUMIFS('MASTER TT'!$J$2:$J$1126,'MASTER TT'!$I$2:$I$1126,A491:A10532,'MASTER TT'!$L$2:$L$1126,"&gt;0",'MASTER TT'!$AM$2:$AM$1126,"JAN-APRIL 2025",'MASTER TT'!$AC$2:$AC$1126,"SEASS")</f>
        <v>0</v>
      </c>
      <c r="P491" s="379">
        <f>SUMIFS('MASTER TT'!$J$2:$J$1126,'MASTER TT'!$I$2:$I$1126,A491:A10532,'MASTER TT'!$L$2:$L$1126,"&gt;0",'MASTER TT'!$AM$2:$AM$1126,"JAN-APRIL 2025",'MASTER TT'!$AC$2:$AC$1126,"PTTI")</f>
        <v>0</v>
      </c>
      <c r="Q491" s="381">
        <f>SUMIF('MASTER TT'!$I$1:$I$5897,$A$1:$A$721,'MASTER TT'!$O$1:$O$5897)</f>
        <v>0</v>
      </c>
      <c r="R491" s="381">
        <f>SUMIF('MASTER TT'!$I$1:$I$5897,$A$1:$A$721,'MASTER TT'!$N$1:$N$5897)</f>
        <v>0</v>
      </c>
      <c r="S491" s="381">
        <f>SUMIF('MASTER TT'!$I$1:$I$5897,$A$1:$A$721,'MASTER TT'!$Q$1:$Q$5897)</f>
        <v>0</v>
      </c>
      <c r="T491" s="381">
        <f>SUMIF('MASTER TT'!$I$1:$I$5897,$A$1:$A$721,'MASTER TT'!$S$1:$S$5897)</f>
        <v>0</v>
      </c>
      <c r="U491" s="381">
        <f>SUMIF('MASTER TT'!$I$1:$I$5897,$A$1:$A$721,'MASTER TT'!$R$1:$R$5897)</f>
        <v>0</v>
      </c>
      <c r="V491" s="381">
        <f>SUMIF('MASTER TT'!$I$1:$I$5897,$A$1:$A$721,'MASTER TT'!$T$1:$T$5897)</f>
        <v>0</v>
      </c>
      <c r="W491" s="381">
        <f>SUMIF('MASTER TT'!$I$1:$I$5897,$A$1:$A$721,'MASTER TT'!$U$1:$U$5897)</f>
        <v>0</v>
      </c>
      <c r="X491" s="381">
        <f>SUMIF('MASTER TT'!$I$1:$I$5897,$A$1:$A$721,'MASTER TT'!$W$1:$W$5897)</f>
        <v>0</v>
      </c>
      <c r="Y491" s="381">
        <f>SUMIF('MASTER TT'!$I$1:$I$5897,$A$1:$A$721,'MASTER TT'!$X$1:$X$5897)</f>
        <v>0</v>
      </c>
      <c r="Z491" s="381">
        <f>SUMIF('MASTER TT'!$I$1:$I$5897,$A$1:$A$721,'MASTER TT'!$Y$1:$Y$5897)</f>
        <v>0</v>
      </c>
      <c r="AA491" s="381">
        <f>SUMIF('MASTER TT'!$I$1:$I$5897,$A$1:$A$721,'MASTER TT'!$Z$1:$Z$5897)</f>
        <v>0</v>
      </c>
      <c r="AB491" s="381">
        <f>SUMIF('MASTER TT'!$I$1:$I$5905,$A$1:$A$721,'MASTER TT'!$V$1:$V$5905)</f>
        <v>0</v>
      </c>
      <c r="AC491" s="381">
        <f>SUMIF('MASTER TT'!$I$1:$I$5905,$A$1:$A$721,'MASTER TT'!$AB$1:$AB$5905)</f>
        <v>0</v>
      </c>
      <c r="AD491" s="381">
        <f>SUMIF('MASTER TT'!$I$1:$I$5905,$A$1:$A$721,'MASTER TT'!$P$1:$P$5905)</f>
        <v>0</v>
      </c>
      <c r="AE491" s="381">
        <f t="shared" si="2"/>
        <v>0</v>
      </c>
      <c r="AF491" s="382" t="e">
        <f t="shared" si="28"/>
        <v>#REF!</v>
      </c>
      <c r="AG491" s="383"/>
    </row>
    <row r="492" spans="1:33" ht="14.25" customHeight="1">
      <c r="A492" s="374" t="s">
        <v>3638</v>
      </c>
      <c r="B492" s="375">
        <f>VLOOKUP($A$2:$A$1749,'ENTER STAFF #S HERE'!$A$1:$B$5073,2,FALSE)</f>
        <v>205</v>
      </c>
      <c r="C492" s="374" t="s">
        <v>6615</v>
      </c>
      <c r="D492" s="374" t="s">
        <v>6591</v>
      </c>
      <c r="E492" s="388"/>
      <c r="F492" s="388"/>
      <c r="G492" s="374" t="s">
        <v>6590</v>
      </c>
      <c r="H492" s="377">
        <f t="shared" si="0"/>
        <v>28</v>
      </c>
      <c r="I492" s="378" t="e">
        <f>SUMIFS('MASTER TT'!$J$2:$J$11126,'MASTER TT'!$I$2:$I$1126,A492:A18868,'MASTER TT'!$L$2:$L$11126,"&gt;0",'MASTER TT'!$AM$2:$AM$11126,"JAN-APRIL 2026")</f>
        <v>#VALUE!</v>
      </c>
      <c r="J492" s="378">
        <f>SUMIFS('MASTER TT'!$J$2:$J$11126,'MASTER TT'!$I$2:$I$11126,A492:A10531,'MASTER TT'!$L$2:$L$11126,"&gt;0",'MASTER TT'!$AM$2:$AM$11126,"MAY-AUG 2025")</f>
        <v>0</v>
      </c>
      <c r="K492" s="378">
        <f>SUMIFS('MASTER TT'!$J$2:$J$11126,'MASTER TT'!$I$2:$I$11126,A492:A10531,'MASTER TT'!$L$2:$L$11126,"&gt;0",'MASTER TT'!$AM$2:$AM$11126,"SEP-DEC 2025")</f>
        <v>0</v>
      </c>
      <c r="L492" s="378" t="e">
        <f t="shared" si="1"/>
        <v>#VALUE!</v>
      </c>
      <c r="M492" s="379">
        <f>SUMIFS('MASTER TT'!$J$2:$J$1126,'MASTER TT'!$I$2:$I$1126,A492:A10533,'MASTER TT'!$L$2:$L$1126,"&gt;0",'MASTER TT'!$AM$2:$AM$1126,"JAN-APRIL 2025",'MASTER TT'!$AC$2:$AC$1126,"SOT")</f>
        <v>0</v>
      </c>
      <c r="N492" s="379">
        <f>SUMIFS('MASTER TT'!$J$2:$J$1126,'MASTER TT'!$I$2:$I$1126,A492:A10533,'MASTER TT'!$L$2:$L$1126,"&gt;0",'MASTER TT'!$AM$2:$AM$1126,"JAN-APRIL 2025",'MASTER TT'!$AC$2:$AC$1126,"SOB")</f>
        <v>0</v>
      </c>
      <c r="O492" s="379">
        <f>SUMIFS('MASTER TT'!$J$2:$J$1126,'MASTER TT'!$I$2:$I$1126,A492:A10533,'MASTER TT'!$L$2:$L$1126,"&gt;0",'MASTER TT'!$AM$2:$AM$1126,"JAN-APRIL 2025",'MASTER TT'!$AC$2:$AC$1126,"SEASS")</f>
        <v>0</v>
      </c>
      <c r="P492" s="379">
        <f>SUMIFS('MASTER TT'!$J$2:$J$1126,'MASTER TT'!$I$2:$I$1126,A492:A10533,'MASTER TT'!$L$2:$L$1126,"&gt;0",'MASTER TT'!$AM$2:$AM$1126,"JAN-APRIL 2025",'MASTER TT'!$AC$2:$AC$1126,"PTTI")</f>
        <v>0</v>
      </c>
      <c r="Q492" s="381">
        <f>SUMIF('MASTER TT'!$I$1:$I$5897,$A$1:$A$721,'MASTER TT'!$O$1:$O$5897)</f>
        <v>0</v>
      </c>
      <c r="R492" s="381">
        <f>SUMIF('MASTER TT'!$I$1:$I$5897,$A$1:$A$721,'MASTER TT'!$N$1:$N$5897)</f>
        <v>0</v>
      </c>
      <c r="S492" s="381">
        <f>SUMIF('MASTER TT'!$I$1:$I$5897,$A$1:$A$721,'MASTER TT'!$Q$1:$Q$5897)</f>
        <v>0</v>
      </c>
      <c r="T492" s="381">
        <f>SUMIF('MASTER TT'!$I$1:$I$5897,$A$1:$A$721,'MASTER TT'!$S$1:$S$5897)</f>
        <v>0</v>
      </c>
      <c r="U492" s="381">
        <f>SUMIF('MASTER TT'!$I$1:$I$5897,$A$1:$A$721,'MASTER TT'!$R$1:$R$5897)</f>
        <v>0</v>
      </c>
      <c r="V492" s="381">
        <f>SUMIF('MASTER TT'!$I$1:$I$5897,$A$1:$A$721,'MASTER TT'!$T$1:$T$5897)</f>
        <v>0</v>
      </c>
      <c r="W492" s="381">
        <f>SUMIF('MASTER TT'!$I$1:$I$5897,$A$1:$A$721,'MASTER TT'!$U$1:$U$5897)</f>
        <v>0</v>
      </c>
      <c r="X492" s="381">
        <f>SUMIF('MASTER TT'!$I$1:$I$5897,$A$1:$A$721,'MASTER TT'!$W$1:$W$5897)</f>
        <v>0</v>
      </c>
      <c r="Y492" s="381">
        <f>SUMIF('MASTER TT'!$I$1:$I$5897,$A$1:$A$721,'MASTER TT'!$X$1:$X$5897)</f>
        <v>0</v>
      </c>
      <c r="Z492" s="381">
        <f>SUMIF('MASTER TT'!$I$1:$I$5897,$A$1:$A$721,'MASTER TT'!$Y$1:$Y$5897)</f>
        <v>0</v>
      </c>
      <c r="AA492" s="381">
        <f>SUMIF('MASTER TT'!$I$1:$I$5897,$A$1:$A$721,'MASTER TT'!$Z$1:$Z$5897)</f>
        <v>0</v>
      </c>
      <c r="AB492" s="381">
        <f>SUMIF('MASTER TT'!$I$1:$I$5905,$A$1:$A$721,'MASTER TT'!$V$1:$V$5905)</f>
        <v>0</v>
      </c>
      <c r="AC492" s="381">
        <f>SUMIF('MASTER TT'!$I$1:$I$5905,$A$1:$A$721,'MASTER TT'!$AB$1:$AB$5905)</f>
        <v>0</v>
      </c>
      <c r="AD492" s="381">
        <f>SUMIF('MASTER TT'!$I$1:$I$5905,$A$1:$A$721,'MASTER TT'!$P$1:$P$5905)</f>
        <v>0</v>
      </c>
      <c r="AE492" s="381">
        <f t="shared" si="2"/>
        <v>0</v>
      </c>
      <c r="AF492" s="382" t="e">
        <f t="shared" si="28"/>
        <v>#REF!</v>
      </c>
      <c r="AG492" s="383"/>
    </row>
    <row r="493" spans="1:33" ht="14.25" customHeight="1">
      <c r="A493" s="384" t="s">
        <v>3991</v>
      </c>
      <c r="B493" s="375" t="str">
        <f>VLOOKUP($A$2:$A$1749,'ENTER STAFF #S HERE'!$A$1:$B$5073,2,FALSE)</f>
        <v>C1230</v>
      </c>
      <c r="C493" s="374" t="s">
        <v>6615</v>
      </c>
      <c r="D493" s="384" t="s">
        <v>6595</v>
      </c>
      <c r="E493" s="374" t="s">
        <v>6031</v>
      </c>
      <c r="F493" s="374" t="s">
        <v>6616</v>
      </c>
      <c r="G493" s="374" t="s">
        <v>5663</v>
      </c>
      <c r="H493" s="377">
        <f t="shared" si="0"/>
        <v>48</v>
      </c>
      <c r="I493" s="378" t="e">
        <f>SUMIFS('MASTER TT'!$J$2:$J$11126,'MASTER TT'!$I$2:$I$1126,A493:A18869,'MASTER TT'!$L$2:$L$11126,"&gt;0",'MASTER TT'!$AM$2:$AM$11126,"JAN-APRIL 2026")</f>
        <v>#VALUE!</v>
      </c>
      <c r="J493" s="378">
        <f>SUMIFS('MASTER TT'!$J$2:$J$11126,'MASTER TT'!$I$2:$I$11126,A493:A10532,'MASTER TT'!$L$2:$L$11126,"&gt;0",'MASTER TT'!$AM$2:$AM$11126,"MAY-AUG 2025")</f>
        <v>0</v>
      </c>
      <c r="K493" s="378">
        <f>SUMIFS('MASTER TT'!$J$2:$J$11126,'MASTER TT'!$I$2:$I$11126,A493:A10532,'MASTER TT'!$L$2:$L$11126,"&gt;0",'MASTER TT'!$AM$2:$AM$11126,"SEP-DEC 2025")</f>
        <v>0</v>
      </c>
      <c r="L493" s="378" t="e">
        <f t="shared" si="1"/>
        <v>#VALUE!</v>
      </c>
      <c r="M493" s="379">
        <f>SUMIFS('MASTER TT'!$J$2:$J$1126,'MASTER TT'!$I$2:$I$1126,A493:A10534,'MASTER TT'!$L$2:$L$1126,"&gt;0",'MASTER TT'!$AM$2:$AM$1126,"JAN-APRIL 2025",'MASTER TT'!$AC$2:$AC$1126,"SOT")</f>
        <v>0</v>
      </c>
      <c r="N493" s="379">
        <f>SUMIFS('MASTER TT'!$J$2:$J$1126,'MASTER TT'!$I$2:$I$1126,A493:A10534,'MASTER TT'!$L$2:$L$1126,"&gt;0",'MASTER TT'!$AM$2:$AM$1126,"JAN-APRIL 2025",'MASTER TT'!$AC$2:$AC$1126,"SOB")</f>
        <v>0</v>
      </c>
      <c r="O493" s="379">
        <f>SUMIFS('MASTER TT'!$J$2:$J$1126,'MASTER TT'!$I$2:$I$1126,A493:A10534,'MASTER TT'!$L$2:$L$1126,"&gt;0",'MASTER TT'!$AM$2:$AM$1126,"JAN-APRIL 2025",'MASTER TT'!$AC$2:$AC$1126,"SEASS")</f>
        <v>0</v>
      </c>
      <c r="P493" s="379">
        <f>SUMIFS('MASTER TT'!$J$2:$J$1126,'MASTER TT'!$I$2:$I$1126,A493:A10534,'MASTER TT'!$L$2:$L$1126,"&gt;0",'MASTER TT'!$AM$2:$AM$1126,"JAN-APRIL 2025",'MASTER TT'!$AC$2:$AC$1126,"PTTI")</f>
        <v>0</v>
      </c>
      <c r="Q493" s="381">
        <f>SUMIF('MASTER TT'!$I$1:$I$5897,$A$1:$A$721,'MASTER TT'!$O$1:$O$5897)</f>
        <v>0</v>
      </c>
      <c r="R493" s="381">
        <f>SUMIF('MASTER TT'!$I$1:$I$5897,$A$1:$A$721,'MASTER TT'!$N$1:$N$5897)</f>
        <v>0</v>
      </c>
      <c r="S493" s="381">
        <f>SUMIF('MASTER TT'!$I$1:$I$5897,$A$1:$A$721,'MASTER TT'!$Q$1:$Q$5897)</f>
        <v>0</v>
      </c>
      <c r="T493" s="381">
        <f>SUMIF('MASTER TT'!$I$1:$I$5897,$A$1:$A$721,'MASTER TT'!$S$1:$S$5897)</f>
        <v>0</v>
      </c>
      <c r="U493" s="381">
        <f>SUMIF('MASTER TT'!$I$1:$I$5897,$A$1:$A$721,'MASTER TT'!$R$1:$R$5897)</f>
        <v>0</v>
      </c>
      <c r="V493" s="381">
        <f>SUMIF('MASTER TT'!$I$1:$I$5897,$A$1:$A$721,'MASTER TT'!$T$1:$T$5897)</f>
        <v>0</v>
      </c>
      <c r="W493" s="381">
        <f>SUMIF('MASTER TT'!$I$1:$I$5897,$A$1:$A$721,'MASTER TT'!$U$1:$U$5897)</f>
        <v>0</v>
      </c>
      <c r="X493" s="381">
        <f>SUMIF('MASTER TT'!$I$1:$I$5897,$A$1:$A$721,'MASTER TT'!$W$1:$W$5897)</f>
        <v>0</v>
      </c>
      <c r="Y493" s="381">
        <f>SUMIF('MASTER TT'!$I$1:$I$5897,$A$1:$A$721,'MASTER TT'!$X$1:$X$5897)</f>
        <v>0</v>
      </c>
      <c r="Z493" s="381">
        <f>SUMIF('MASTER TT'!$I$1:$I$5897,$A$1:$A$721,'MASTER TT'!$Y$1:$Y$5897)</f>
        <v>0</v>
      </c>
      <c r="AA493" s="381">
        <f>SUMIF('MASTER TT'!$I$1:$I$5897,$A$1:$A$721,'MASTER TT'!$Z$1:$Z$5897)</f>
        <v>0</v>
      </c>
      <c r="AB493" s="381">
        <f>SUMIF('MASTER TT'!$I$1:$I$5905,$A$1:$A$721,'MASTER TT'!$V$1:$V$5905)</f>
        <v>0</v>
      </c>
      <c r="AC493" s="381">
        <f>SUMIF('MASTER TT'!$I$1:$I$5905,$A$1:$A$721,'MASTER TT'!$AB$1:$AB$5905)</f>
        <v>0</v>
      </c>
      <c r="AD493" s="381">
        <f>SUMIF('MASTER TT'!$I$1:$I$5905,$A$1:$A$721,'MASTER TT'!$P$1:$P$5905)</f>
        <v>0</v>
      </c>
      <c r="AE493" s="381">
        <f t="shared" si="2"/>
        <v>0</v>
      </c>
      <c r="AF493" s="382" t="e">
        <f t="shared" si="28"/>
        <v>#REF!</v>
      </c>
      <c r="AG493" s="383"/>
    </row>
    <row r="494" spans="1:33" ht="14.25" customHeight="1">
      <c r="A494" s="374" t="s">
        <v>3639</v>
      </c>
      <c r="B494" s="375" t="str">
        <f>VLOOKUP($A$2:$A$1749,'ENTER STAFF #S HERE'!$A$1:$B$5073,2,FALSE)</f>
        <v>C1358</v>
      </c>
      <c r="C494" s="374" t="s">
        <v>6615</v>
      </c>
      <c r="D494" s="384" t="s">
        <v>6591</v>
      </c>
      <c r="E494" s="387"/>
      <c r="F494" s="387"/>
      <c r="G494" s="374" t="s">
        <v>63</v>
      </c>
      <c r="H494" s="377">
        <f t="shared" si="0"/>
        <v>72</v>
      </c>
      <c r="I494" s="378" t="e">
        <f>SUMIFS('MASTER TT'!$J$2:$J$11126,'MASTER TT'!$I$2:$I$1126,A494:A18870,'MASTER TT'!$L$2:$L$11126,"&gt;0",'MASTER TT'!$AM$2:$AM$11126,"JAN-APRIL 2026")</f>
        <v>#VALUE!</v>
      </c>
      <c r="J494" s="378">
        <f>SUMIFS('MASTER TT'!$J$2:$J$11126,'MASTER TT'!$I$2:$I$11126,A494:A10533,'MASTER TT'!$L$2:$L$11126,"&gt;0",'MASTER TT'!$AM$2:$AM$11126,"MAY-AUG 2025")</f>
        <v>0</v>
      </c>
      <c r="K494" s="378">
        <f>SUMIFS('MASTER TT'!$J$2:$J$11126,'MASTER TT'!$I$2:$I$11126,A494:A10533,'MASTER TT'!$L$2:$L$11126,"&gt;0",'MASTER TT'!$AM$2:$AM$11126,"SEP-DEC 2025")</f>
        <v>0</v>
      </c>
      <c r="L494" s="378" t="e">
        <f t="shared" si="1"/>
        <v>#VALUE!</v>
      </c>
      <c r="M494" s="379">
        <f>SUMIFS('MASTER TT'!$J$2:$J$1126,'MASTER TT'!$I$2:$I$1126,A494:A10535,'MASTER TT'!$L$2:$L$1126,"&gt;0",'MASTER TT'!$AM$2:$AM$1126,"JAN-APRIL 2025",'MASTER TT'!$AC$2:$AC$1126,"SOT")</f>
        <v>0</v>
      </c>
      <c r="N494" s="379">
        <f>SUMIFS('MASTER TT'!$J$2:$J$1126,'MASTER TT'!$I$2:$I$1126,A494:A10535,'MASTER TT'!$L$2:$L$1126,"&gt;0",'MASTER TT'!$AM$2:$AM$1126,"JAN-APRIL 2025",'MASTER TT'!$AC$2:$AC$1126,"SOB")</f>
        <v>0</v>
      </c>
      <c r="O494" s="379">
        <f>SUMIFS('MASTER TT'!$J$2:$J$1126,'MASTER TT'!$I$2:$I$1126,A494:A10535,'MASTER TT'!$L$2:$L$1126,"&gt;0",'MASTER TT'!$AM$2:$AM$1126,"JAN-APRIL 2025",'MASTER TT'!$AC$2:$AC$1126,"SEASS")</f>
        <v>0</v>
      </c>
      <c r="P494" s="379">
        <f>SUMIFS('MASTER TT'!$J$2:$J$1126,'MASTER TT'!$I$2:$I$1126,A494:A10535,'MASTER TT'!$L$2:$L$1126,"&gt;0",'MASTER TT'!$AM$2:$AM$1126,"JAN-APRIL 2025",'MASTER TT'!$AC$2:$AC$1126,"PTTI")</f>
        <v>0</v>
      </c>
      <c r="Q494" s="381">
        <f>SUMIF('MASTER TT'!$I$1:$I$5897,$A$1:$A$721,'MASTER TT'!$O$1:$O$5897)</f>
        <v>0</v>
      </c>
      <c r="R494" s="381">
        <f>SUMIF('MASTER TT'!$I$1:$I$5897,$A$1:$A$721,'MASTER TT'!$N$1:$N$5897)</f>
        <v>0</v>
      </c>
      <c r="S494" s="381">
        <f>SUMIF('MASTER TT'!$I$1:$I$5897,$A$1:$A$721,'MASTER TT'!$Q$1:$Q$5897)</f>
        <v>0</v>
      </c>
      <c r="T494" s="381">
        <f>SUMIF('MASTER TT'!$I$1:$I$5897,$A$1:$A$721,'MASTER TT'!$S$1:$S$5897)</f>
        <v>0</v>
      </c>
      <c r="U494" s="381">
        <f>SUMIF('MASTER TT'!$I$1:$I$5897,$A$1:$A$721,'MASTER TT'!$R$1:$R$5897)</f>
        <v>0</v>
      </c>
      <c r="V494" s="381">
        <f>SUMIF('MASTER TT'!$I$1:$I$5897,$A$1:$A$721,'MASTER TT'!$T$1:$T$5897)</f>
        <v>0</v>
      </c>
      <c r="W494" s="381">
        <f>SUMIF('MASTER TT'!$I$1:$I$5897,$A$1:$A$721,'MASTER TT'!$U$1:$U$5897)</f>
        <v>0</v>
      </c>
      <c r="X494" s="381">
        <f>SUMIF('MASTER TT'!$I$1:$I$5897,$A$1:$A$721,'MASTER TT'!$W$1:$W$5897)</f>
        <v>1</v>
      </c>
      <c r="Y494" s="381">
        <f>SUMIF('MASTER TT'!$I$1:$I$5897,$A$1:$A$721,'MASTER TT'!$X$1:$X$5897)</f>
        <v>0</v>
      </c>
      <c r="Z494" s="381">
        <f>SUMIF('MASTER TT'!$I$1:$I$5897,$A$1:$A$721,'MASTER TT'!$Y$1:$Y$5897)</f>
        <v>0</v>
      </c>
      <c r="AA494" s="381">
        <f>SUMIF('MASTER TT'!$I$1:$I$5897,$A$1:$A$721,'MASTER TT'!$Z$1:$Z$5897)</f>
        <v>0</v>
      </c>
      <c r="AB494" s="381">
        <f>SUMIF('MASTER TT'!$I$1:$I$5905,$A$1:$A$721,'MASTER TT'!$V$1:$V$5905)</f>
        <v>0</v>
      </c>
      <c r="AC494" s="381">
        <f>SUMIF('MASTER TT'!$I$1:$I$5905,$A$1:$A$721,'MASTER TT'!$AB$1:$AB$5905)</f>
        <v>0</v>
      </c>
      <c r="AD494" s="381">
        <f>SUMIF('MASTER TT'!$I$1:$I$5905,$A$1:$A$721,'MASTER TT'!$P$1:$P$5905)</f>
        <v>0</v>
      </c>
      <c r="AE494" s="381">
        <f t="shared" si="2"/>
        <v>1</v>
      </c>
      <c r="AF494" s="382" t="e">
        <f t="shared" si="28"/>
        <v>#REF!</v>
      </c>
      <c r="AG494" s="383"/>
    </row>
    <row r="495" spans="1:33" ht="14.25" customHeight="1">
      <c r="A495" s="374" t="s">
        <v>3352</v>
      </c>
      <c r="B495" s="375">
        <f>VLOOKUP($A$2:$A$1749,'ENTER STAFF #S HERE'!$A$1:$B$5073,2,FALSE)</f>
        <v>265</v>
      </c>
      <c r="C495" s="374" t="s">
        <v>6615</v>
      </c>
      <c r="D495" s="374" t="s">
        <v>6591</v>
      </c>
      <c r="E495" s="388"/>
      <c r="F495" s="384" t="s">
        <v>6626</v>
      </c>
      <c r="G495" s="374" t="s">
        <v>6621</v>
      </c>
      <c r="H495" s="377">
        <f t="shared" si="0"/>
        <v>45</v>
      </c>
      <c r="I495" s="378" t="e">
        <f>SUMIFS('MASTER TT'!$J$2:$J$11126,'MASTER TT'!$I$2:$I$1126,A495:A18871,'MASTER TT'!$L$2:$L$11126,"&gt;0",'MASTER TT'!$AM$2:$AM$11126,"JAN-APRIL 2026")</f>
        <v>#VALUE!</v>
      </c>
      <c r="J495" s="378">
        <f>SUMIFS('MASTER TT'!$J$2:$J$11126,'MASTER TT'!$I$2:$I$11126,A495:A10534,'MASTER TT'!$L$2:$L$11126,"&gt;0",'MASTER TT'!$AM$2:$AM$11126,"MAY-AUG 2025")</f>
        <v>0</v>
      </c>
      <c r="K495" s="378">
        <f>SUMIFS('MASTER TT'!$J$2:$J$11126,'MASTER TT'!$I$2:$I$11126,A495:A10534,'MASTER TT'!$L$2:$L$11126,"&gt;0",'MASTER TT'!$AM$2:$AM$11126,"SEP-DEC 2025")</f>
        <v>0</v>
      </c>
      <c r="L495" s="378" t="e">
        <f t="shared" si="1"/>
        <v>#VALUE!</v>
      </c>
      <c r="M495" s="379">
        <f>SUMIFS('MASTER TT'!$J$2:$J$1126,'MASTER TT'!$I$2:$I$1126,A495:A10536,'MASTER TT'!$L$2:$L$1126,"&gt;0",'MASTER TT'!$AM$2:$AM$1126,"JAN-APRIL 2025",'MASTER TT'!$AC$2:$AC$1126,"SOT")</f>
        <v>0</v>
      </c>
      <c r="N495" s="379">
        <f>SUMIFS('MASTER TT'!$J$2:$J$1126,'MASTER TT'!$I$2:$I$1126,A495:A10536,'MASTER TT'!$L$2:$L$1126,"&gt;0",'MASTER TT'!$AM$2:$AM$1126,"JAN-APRIL 2025",'MASTER TT'!$AC$2:$AC$1126,"SOB")</f>
        <v>0</v>
      </c>
      <c r="O495" s="379">
        <f>SUMIFS('MASTER TT'!$J$2:$J$1126,'MASTER TT'!$I$2:$I$1126,A495:A10536,'MASTER TT'!$L$2:$L$1126,"&gt;0",'MASTER TT'!$AM$2:$AM$1126,"JAN-APRIL 2025",'MASTER TT'!$AC$2:$AC$1126,"SEASS")</f>
        <v>0</v>
      </c>
      <c r="P495" s="379">
        <f>SUMIFS('MASTER TT'!$J$2:$J$1126,'MASTER TT'!$I$2:$I$1126,A495:A10536,'MASTER TT'!$L$2:$L$1126,"&gt;0",'MASTER TT'!$AM$2:$AM$1126,"JAN-APRIL 2025",'MASTER TT'!$AC$2:$AC$1126,"PTTI")</f>
        <v>0</v>
      </c>
      <c r="Q495" s="381">
        <f>SUMIF('MASTER TT'!$I$1:$I$5897,$A$1:$A$721,'MASTER TT'!$O$1:$O$5897)</f>
        <v>0</v>
      </c>
      <c r="R495" s="381">
        <f>SUMIF('MASTER TT'!$I$1:$I$5897,$A$1:$A$721,'MASTER TT'!$N$1:$N$5897)</f>
        <v>0</v>
      </c>
      <c r="S495" s="381">
        <f>SUMIF('MASTER TT'!$I$1:$I$5897,$A$1:$A$721,'MASTER TT'!$Q$1:$Q$5897)</f>
        <v>0</v>
      </c>
      <c r="T495" s="381">
        <f>SUMIF('MASTER TT'!$I$1:$I$5897,$A$1:$A$721,'MASTER TT'!$S$1:$S$5897)</f>
        <v>0</v>
      </c>
      <c r="U495" s="381">
        <f>SUMIF('MASTER TT'!$I$1:$I$5897,$A$1:$A$721,'MASTER TT'!$R$1:$R$5897)</f>
        <v>0</v>
      </c>
      <c r="V495" s="381">
        <f>SUMIF('MASTER TT'!$I$1:$I$5897,$A$1:$A$721,'MASTER TT'!$T$1:$T$5897)</f>
        <v>0</v>
      </c>
      <c r="W495" s="381">
        <f>SUMIF('MASTER TT'!$I$1:$I$5897,$A$1:$A$721,'MASTER TT'!$U$1:$U$5897)</f>
        <v>0</v>
      </c>
      <c r="X495" s="381">
        <f>SUMIF('MASTER TT'!$I$1:$I$5897,$A$1:$A$721,'MASTER TT'!$W$1:$W$5897)</f>
        <v>0</v>
      </c>
      <c r="Y495" s="381">
        <f>SUMIF('MASTER TT'!$I$1:$I$5897,$A$1:$A$721,'MASTER TT'!$X$1:$X$5897)</f>
        <v>0</v>
      </c>
      <c r="Z495" s="381">
        <f>SUMIF('MASTER TT'!$I$1:$I$5897,$A$1:$A$721,'MASTER TT'!$Y$1:$Y$5897)</f>
        <v>0</v>
      </c>
      <c r="AA495" s="381">
        <f>SUMIF('MASTER TT'!$I$1:$I$5897,$A$1:$A$721,'MASTER TT'!$Z$1:$Z$5897)</f>
        <v>0</v>
      </c>
      <c r="AB495" s="381">
        <f>SUMIF('MASTER TT'!$I$1:$I$5905,$A$1:$A$721,'MASTER TT'!$V$1:$V$5905)</f>
        <v>0</v>
      </c>
      <c r="AC495" s="381">
        <f>SUMIF('MASTER TT'!$I$1:$I$5905,$A$1:$A$721,'MASTER TT'!$AB$1:$AB$5905)</f>
        <v>0</v>
      </c>
      <c r="AD495" s="381">
        <f>SUMIF('MASTER TT'!$I$1:$I$5905,$A$1:$A$721,'MASTER TT'!$P$1:$P$5905)</f>
        <v>0</v>
      </c>
      <c r="AE495" s="381">
        <f t="shared" si="2"/>
        <v>0</v>
      </c>
      <c r="AF495" s="382" t="e">
        <f t="shared" si="28"/>
        <v>#REF!</v>
      </c>
      <c r="AG495" s="383"/>
    </row>
    <row r="496" spans="1:33" ht="14.25" customHeight="1">
      <c r="A496" s="374" t="s">
        <v>3341</v>
      </c>
      <c r="B496" s="375">
        <f>VLOOKUP($A$2:$A$1749,'ENTER STAFF #S HERE'!$A$1:$B$5073,2,FALSE)</f>
        <v>283</v>
      </c>
      <c r="C496" s="374" t="s">
        <v>6615</v>
      </c>
      <c r="D496" s="374" t="s">
        <v>6591</v>
      </c>
      <c r="E496" s="388"/>
      <c r="F496" s="388"/>
      <c r="G496" s="376" t="s">
        <v>63</v>
      </c>
      <c r="H496" s="377">
        <f t="shared" si="0"/>
        <v>72</v>
      </c>
      <c r="I496" s="378" t="e">
        <f>SUMIFS('MASTER TT'!$J$2:$J$11126,'MASTER TT'!$I$2:$I$1126,A496:A18872,'MASTER TT'!$L$2:$L$11126,"&gt;0",'MASTER TT'!$AM$2:$AM$11126,"JAN-APRIL 2026")</f>
        <v>#VALUE!</v>
      </c>
      <c r="J496" s="378">
        <f>SUMIFS('MASTER TT'!$J$2:$J$11126,'MASTER TT'!$I$2:$I$11126,A496:A10535,'MASTER TT'!$L$2:$L$11126,"&gt;0",'MASTER TT'!$AM$2:$AM$11126,"MAY-AUG 2025")</f>
        <v>0</v>
      </c>
      <c r="K496" s="378">
        <f>SUMIFS('MASTER TT'!$J$2:$J$11126,'MASTER TT'!$I$2:$I$11126,A496:A10535,'MASTER TT'!$L$2:$L$11126,"&gt;0",'MASTER TT'!$AM$2:$AM$11126,"SEP-DEC 2025")</f>
        <v>0</v>
      </c>
      <c r="L496" s="378" t="e">
        <f t="shared" si="1"/>
        <v>#VALUE!</v>
      </c>
      <c r="M496" s="379">
        <f>SUMIFS('MASTER TT'!$J$2:$J$1126,'MASTER TT'!$I$2:$I$1126,A496:A10537,'MASTER TT'!$L$2:$L$1126,"&gt;0",'MASTER TT'!$AM$2:$AM$1126,"JAN-APRIL 2025",'MASTER TT'!$AC$2:$AC$1126,"SOT")</f>
        <v>0</v>
      </c>
      <c r="N496" s="379">
        <f>SUMIFS('MASTER TT'!$J$2:$J$1126,'MASTER TT'!$I$2:$I$1126,A496:A10537,'MASTER TT'!$L$2:$L$1126,"&gt;0",'MASTER TT'!$AM$2:$AM$1126,"JAN-APRIL 2025",'MASTER TT'!$AC$2:$AC$1126,"SOB")</f>
        <v>0</v>
      </c>
      <c r="O496" s="379">
        <f>SUMIFS('MASTER TT'!$J$2:$J$1126,'MASTER TT'!$I$2:$I$1126,A496:A10537,'MASTER TT'!$L$2:$L$1126,"&gt;0",'MASTER TT'!$AM$2:$AM$1126,"JAN-APRIL 2025",'MASTER TT'!$AC$2:$AC$1126,"SEASS")</f>
        <v>0</v>
      </c>
      <c r="P496" s="379">
        <f>SUMIFS('MASTER TT'!$J$2:$J$1126,'MASTER TT'!$I$2:$I$1126,A496:A10537,'MASTER TT'!$L$2:$L$1126,"&gt;0",'MASTER TT'!$AM$2:$AM$1126,"JAN-APRIL 2025",'MASTER TT'!$AC$2:$AC$1126,"PTTI")</f>
        <v>0</v>
      </c>
      <c r="Q496" s="381">
        <f>SUMIF('MASTER TT'!$I$1:$I$5897,$A$1:$A$721,'MASTER TT'!$O$1:$O$5897)</f>
        <v>0</v>
      </c>
      <c r="R496" s="381">
        <f>SUMIF('MASTER TT'!$I$1:$I$5897,$A$1:$A$721,'MASTER TT'!$N$1:$N$5897)</f>
        <v>0</v>
      </c>
      <c r="S496" s="381">
        <f>SUMIF('MASTER TT'!$I$1:$I$5897,$A$1:$A$721,'MASTER TT'!$Q$1:$Q$5897)</f>
        <v>0</v>
      </c>
      <c r="T496" s="381">
        <f>SUMIF('MASTER TT'!$I$1:$I$5897,$A$1:$A$721,'MASTER TT'!$S$1:$S$5897)</f>
        <v>0</v>
      </c>
      <c r="U496" s="381">
        <f>SUMIF('MASTER TT'!$I$1:$I$5897,$A$1:$A$721,'MASTER TT'!$R$1:$R$5897)</f>
        <v>0</v>
      </c>
      <c r="V496" s="381">
        <f>SUMIF('MASTER TT'!$I$1:$I$5897,$A$1:$A$721,'MASTER TT'!$T$1:$T$5897)</f>
        <v>0</v>
      </c>
      <c r="W496" s="381">
        <f>SUMIF('MASTER TT'!$I$1:$I$5897,$A$1:$A$721,'MASTER TT'!$U$1:$U$5897)</f>
        <v>0</v>
      </c>
      <c r="X496" s="381">
        <f>SUMIF('MASTER TT'!$I$1:$I$5897,$A$1:$A$721,'MASTER TT'!$W$1:$W$5897)</f>
        <v>0</v>
      </c>
      <c r="Y496" s="381">
        <f>SUMIF('MASTER TT'!$I$1:$I$5897,$A$1:$A$721,'MASTER TT'!$X$1:$X$5897)</f>
        <v>0</v>
      </c>
      <c r="Z496" s="381">
        <f>SUMIF('MASTER TT'!$I$1:$I$5897,$A$1:$A$721,'MASTER TT'!$Y$1:$Y$5897)</f>
        <v>0</v>
      </c>
      <c r="AA496" s="381">
        <f>SUMIF('MASTER TT'!$I$1:$I$5897,$A$1:$A$721,'MASTER TT'!$Z$1:$Z$5897)</f>
        <v>0</v>
      </c>
      <c r="AB496" s="381">
        <f>SUMIF('MASTER TT'!$I$1:$I$5905,$A$1:$A$721,'MASTER TT'!$V$1:$V$5905)</f>
        <v>0</v>
      </c>
      <c r="AC496" s="381">
        <f>SUMIF('MASTER TT'!$I$1:$I$5905,$A$1:$A$721,'MASTER TT'!$AB$1:$AB$5905)</f>
        <v>0</v>
      </c>
      <c r="AD496" s="381">
        <f>SUMIF('MASTER TT'!$I$1:$I$5905,$A$1:$A$721,'MASTER TT'!$P$1:$P$5905)</f>
        <v>0</v>
      </c>
      <c r="AE496" s="381">
        <f t="shared" si="2"/>
        <v>0</v>
      </c>
      <c r="AF496" s="382" t="e">
        <f t="shared" si="28"/>
        <v>#REF!</v>
      </c>
      <c r="AG496" s="383"/>
    </row>
    <row r="497" spans="1:33" ht="14.25" customHeight="1">
      <c r="A497" s="374" t="s">
        <v>4322</v>
      </c>
      <c r="B497" s="375">
        <f>VLOOKUP($A$2:$A$1749,'ENTER STAFF #S HERE'!$A$1:$B$5073,2,FALSE)</f>
        <v>406</v>
      </c>
      <c r="C497" s="374" t="s">
        <v>6615</v>
      </c>
      <c r="D497" s="374" t="s">
        <v>6591</v>
      </c>
      <c r="E497" s="388"/>
      <c r="F497" s="388"/>
      <c r="G497" s="376" t="s">
        <v>6621</v>
      </c>
      <c r="H497" s="377">
        <f t="shared" si="0"/>
        <v>45</v>
      </c>
      <c r="I497" s="378" t="e">
        <f>SUMIFS('MASTER TT'!$J$2:$J$11126,'MASTER TT'!$I$2:$I$1126,A497:A18873,'MASTER TT'!$L$2:$L$11126,"&gt;0",'MASTER TT'!$AM$2:$AM$11126,"JAN-APRIL 2026")</f>
        <v>#VALUE!</v>
      </c>
      <c r="J497" s="378">
        <f>SUMIFS('MASTER TT'!$J$2:$J$11126,'MASTER TT'!$I$2:$I$11126,A497:A10536,'MASTER TT'!$L$2:$L$11126,"&gt;0",'MASTER TT'!$AM$2:$AM$11126,"MAY-AUG 2025")</f>
        <v>0</v>
      </c>
      <c r="K497" s="378">
        <f>SUMIFS('MASTER TT'!$J$2:$J$11126,'MASTER TT'!$I$2:$I$11126,A497:A10536,'MASTER TT'!$L$2:$L$11126,"&gt;0",'MASTER TT'!$AM$2:$AM$11126,"SEP-DEC 2025")</f>
        <v>0</v>
      </c>
      <c r="L497" s="378" t="e">
        <f t="shared" si="1"/>
        <v>#VALUE!</v>
      </c>
      <c r="M497" s="379">
        <f>SUMIFS('MASTER TT'!$J$2:$J$1126,'MASTER TT'!$I$2:$I$1126,A497:A10538,'MASTER TT'!$L$2:$L$1126,"&gt;0",'MASTER TT'!$AM$2:$AM$1126,"JAN-APRIL 2025",'MASTER TT'!$AC$2:$AC$1126,"SOT")</f>
        <v>0</v>
      </c>
      <c r="N497" s="379">
        <f>SUMIFS('MASTER TT'!$J$2:$J$1126,'MASTER TT'!$I$2:$I$1126,A497:A10538,'MASTER TT'!$L$2:$L$1126,"&gt;0",'MASTER TT'!$AM$2:$AM$1126,"JAN-APRIL 2025",'MASTER TT'!$AC$2:$AC$1126,"SOB")</f>
        <v>0</v>
      </c>
      <c r="O497" s="379">
        <f>SUMIFS('MASTER TT'!$J$2:$J$1126,'MASTER TT'!$I$2:$I$1126,A497:A10538,'MASTER TT'!$L$2:$L$1126,"&gt;0",'MASTER TT'!$AM$2:$AM$1126,"JAN-APRIL 2025",'MASTER TT'!$AC$2:$AC$1126,"SEASS")</f>
        <v>0</v>
      </c>
      <c r="P497" s="379">
        <f>SUMIFS('MASTER TT'!$J$2:$J$1126,'MASTER TT'!$I$2:$I$1126,A497:A10538,'MASTER TT'!$L$2:$L$1126,"&gt;0",'MASTER TT'!$AM$2:$AM$1126,"JAN-APRIL 2025",'MASTER TT'!$AC$2:$AC$1126,"PTTI")</f>
        <v>0</v>
      </c>
      <c r="Q497" s="381">
        <f>SUMIF('MASTER TT'!$I$1:$I$5897,$A$1:$A$721,'MASTER TT'!$O$1:$O$5897)</f>
        <v>0</v>
      </c>
      <c r="R497" s="381">
        <f>SUMIF('MASTER TT'!$I$1:$I$5897,$A$1:$A$721,'MASTER TT'!$N$1:$N$5897)</f>
        <v>0</v>
      </c>
      <c r="S497" s="381">
        <f>SUMIF('MASTER TT'!$I$1:$I$5897,$A$1:$A$721,'MASTER TT'!$Q$1:$Q$5897)</f>
        <v>0</v>
      </c>
      <c r="T497" s="381">
        <f>SUMIF('MASTER TT'!$I$1:$I$5897,$A$1:$A$721,'MASTER TT'!$S$1:$S$5897)</f>
        <v>0</v>
      </c>
      <c r="U497" s="381">
        <f>SUMIF('MASTER TT'!$I$1:$I$5897,$A$1:$A$721,'MASTER TT'!$R$1:$R$5897)</f>
        <v>0</v>
      </c>
      <c r="V497" s="381">
        <f>SUMIF('MASTER TT'!$I$1:$I$5897,$A$1:$A$721,'MASTER TT'!$T$1:$T$5897)</f>
        <v>0</v>
      </c>
      <c r="W497" s="381">
        <f>SUMIF('MASTER TT'!$I$1:$I$5897,$A$1:$A$721,'MASTER TT'!$U$1:$U$5897)</f>
        <v>0</v>
      </c>
      <c r="X497" s="381">
        <f>SUMIF('MASTER TT'!$I$1:$I$5897,$A$1:$A$721,'MASTER TT'!$W$1:$W$5897)</f>
        <v>0</v>
      </c>
      <c r="Y497" s="381">
        <f>SUMIF('MASTER TT'!$I$1:$I$5897,$A$1:$A$721,'MASTER TT'!$X$1:$X$5897)</f>
        <v>0</v>
      </c>
      <c r="Z497" s="381">
        <f>SUMIF('MASTER TT'!$I$1:$I$5897,$A$1:$A$721,'MASTER TT'!$Y$1:$Y$5897)</f>
        <v>0</v>
      </c>
      <c r="AA497" s="381">
        <f>SUMIF('MASTER TT'!$I$1:$I$5897,$A$1:$A$721,'MASTER TT'!$Z$1:$Z$5897)</f>
        <v>0</v>
      </c>
      <c r="AB497" s="381">
        <f>SUMIF('MASTER TT'!$I$1:$I$5905,$A$1:$A$721,'MASTER TT'!$V$1:$V$5905)</f>
        <v>0</v>
      </c>
      <c r="AC497" s="381">
        <f>SUMIF('MASTER TT'!$I$1:$I$5905,$A$1:$A$721,'MASTER TT'!$AB$1:$AB$5905)</f>
        <v>0</v>
      </c>
      <c r="AD497" s="381">
        <f>SUMIF('MASTER TT'!$I$1:$I$5905,$A$1:$A$721,'MASTER TT'!$P$1:$P$5905)</f>
        <v>0</v>
      </c>
      <c r="AE497" s="381">
        <f t="shared" si="2"/>
        <v>0</v>
      </c>
      <c r="AF497" s="382" t="e">
        <f t="shared" si="28"/>
        <v>#REF!</v>
      </c>
      <c r="AG497" s="383"/>
    </row>
    <row r="498" spans="1:33" ht="14.25" customHeight="1">
      <c r="A498" s="374" t="s">
        <v>4323</v>
      </c>
      <c r="B498" s="375" t="str">
        <f>VLOOKUP($A$2:$A$1749,'ENTER STAFF #S HERE'!$A$1:$B$5073,2,FALSE)</f>
        <v>C1862</v>
      </c>
      <c r="C498" s="374" t="s">
        <v>6586</v>
      </c>
      <c r="D498" s="384" t="s">
        <v>6597</v>
      </c>
      <c r="E498" s="384" t="s">
        <v>6072</v>
      </c>
      <c r="F498" s="374" t="s">
        <v>6675</v>
      </c>
      <c r="G498" s="374" t="s">
        <v>6592</v>
      </c>
      <c r="H498" s="377">
        <f t="shared" si="0"/>
        <v>24</v>
      </c>
      <c r="I498" s="378" t="e">
        <f>SUMIFS('MASTER TT'!$J$2:$J$11126,'MASTER TT'!$I$2:$I$1126,A498:A18874,'MASTER TT'!$L$2:$L$11126,"&gt;0",'MASTER TT'!$AM$2:$AM$11126,"JAN-APRIL 2026")</f>
        <v>#VALUE!</v>
      </c>
      <c r="J498" s="378">
        <f>SUMIFS('MASTER TT'!$J$2:$J$11126,'MASTER TT'!$I$2:$I$11126,A498:A10537,'MASTER TT'!$L$2:$L$11126,"&gt;0",'MASTER TT'!$AM$2:$AM$11126,"MAY-AUG 2025")</f>
        <v>0</v>
      </c>
      <c r="K498" s="378">
        <f>SUMIFS('MASTER TT'!$J$2:$J$11126,'MASTER TT'!$I$2:$I$11126,A498:A10537,'MASTER TT'!$L$2:$L$11126,"&gt;0",'MASTER TT'!$AM$2:$AM$11126,"SEP-DEC 2025")</f>
        <v>0</v>
      </c>
      <c r="L498" s="378" t="e">
        <f t="shared" si="1"/>
        <v>#VALUE!</v>
      </c>
      <c r="M498" s="379">
        <f>SUMIFS('MASTER TT'!$J$2:$J$1126,'MASTER TT'!$I$2:$I$1126,A498:A10539,'MASTER TT'!$L$2:$L$1126,"&gt;0",'MASTER TT'!$AM$2:$AM$1126,"JAN-APRIL 2025",'MASTER TT'!$AC$2:$AC$1126,"SOT")</f>
        <v>0</v>
      </c>
      <c r="N498" s="379">
        <f>SUMIFS('MASTER TT'!$J$2:$J$1126,'MASTER TT'!$I$2:$I$1126,A498:A10539,'MASTER TT'!$L$2:$L$1126,"&gt;0",'MASTER TT'!$AM$2:$AM$1126,"JAN-APRIL 2025",'MASTER TT'!$AC$2:$AC$1126,"SOB")</f>
        <v>0</v>
      </c>
      <c r="O498" s="379">
        <f>SUMIFS('MASTER TT'!$J$2:$J$1126,'MASTER TT'!$I$2:$I$1126,A498:A10539,'MASTER TT'!$L$2:$L$1126,"&gt;0",'MASTER TT'!$AM$2:$AM$1126,"JAN-APRIL 2025",'MASTER TT'!$AC$2:$AC$1126,"SEASS")</f>
        <v>0</v>
      </c>
      <c r="P498" s="379">
        <f>SUMIFS('MASTER TT'!$J$2:$J$1126,'MASTER TT'!$I$2:$I$1126,A498:A10539,'MASTER TT'!$L$2:$L$1126,"&gt;0",'MASTER TT'!$AM$2:$AM$1126,"JAN-APRIL 2025",'MASTER TT'!$AC$2:$AC$1126,"PTTI")</f>
        <v>0</v>
      </c>
      <c r="Q498" s="381">
        <f>SUMIF('MASTER TT'!$I$1:$I$5897,$A$1:$A$721,'MASTER TT'!$O$1:$O$5897)</f>
        <v>0</v>
      </c>
      <c r="R498" s="381">
        <f>SUMIF('MASTER TT'!$I$1:$I$5897,$A$1:$A$721,'MASTER TT'!$N$1:$N$5897)</f>
        <v>0</v>
      </c>
      <c r="S498" s="381">
        <f>SUMIF('MASTER TT'!$I$1:$I$5897,$A$1:$A$721,'MASTER TT'!$Q$1:$Q$5897)</f>
        <v>0</v>
      </c>
      <c r="T498" s="381">
        <f>SUMIF('MASTER TT'!$I$1:$I$5897,$A$1:$A$721,'MASTER TT'!$S$1:$S$5897)</f>
        <v>0</v>
      </c>
      <c r="U498" s="381">
        <f>SUMIF('MASTER TT'!$I$1:$I$5897,$A$1:$A$721,'MASTER TT'!$R$1:$R$5897)</f>
        <v>0</v>
      </c>
      <c r="V498" s="381">
        <f>SUMIF('MASTER TT'!$I$1:$I$5897,$A$1:$A$721,'MASTER TT'!$T$1:$T$5897)</f>
        <v>0</v>
      </c>
      <c r="W498" s="381">
        <f>SUMIF('MASTER TT'!$I$1:$I$5897,$A$1:$A$721,'MASTER TT'!$U$1:$U$5897)</f>
        <v>0</v>
      </c>
      <c r="X498" s="381">
        <f>SUMIF('MASTER TT'!$I$1:$I$5897,$A$1:$A$721,'MASTER TT'!$W$1:$W$5897)</f>
        <v>0</v>
      </c>
      <c r="Y498" s="381">
        <f>SUMIF('MASTER TT'!$I$1:$I$5897,$A$1:$A$721,'MASTER TT'!$X$1:$X$5897)</f>
        <v>0</v>
      </c>
      <c r="Z498" s="381">
        <f>SUMIF('MASTER TT'!$I$1:$I$5897,$A$1:$A$721,'MASTER TT'!$Y$1:$Y$5897)</f>
        <v>0</v>
      </c>
      <c r="AA498" s="381">
        <f>SUMIF('MASTER TT'!$I$1:$I$5897,$A$1:$A$721,'MASTER TT'!$Z$1:$Z$5897)</f>
        <v>0</v>
      </c>
      <c r="AB498" s="381">
        <f>SUMIF('MASTER TT'!$I$1:$I$5905,$A$1:$A$721,'MASTER TT'!$V$1:$V$5905)</f>
        <v>0</v>
      </c>
      <c r="AC498" s="381">
        <f>SUMIF('MASTER TT'!$I$1:$I$5905,$A$1:$A$721,'MASTER TT'!$AB$1:$AB$5905)</f>
        <v>0</v>
      </c>
      <c r="AD498" s="381">
        <f>SUMIF('MASTER TT'!$I$1:$I$5905,$A$1:$A$721,'MASTER TT'!$P$1:$P$5905)</f>
        <v>0</v>
      </c>
      <c r="AE498" s="381">
        <f t="shared" si="2"/>
        <v>0</v>
      </c>
      <c r="AF498" s="382" t="e">
        <f t="shared" si="28"/>
        <v>#REF!</v>
      </c>
      <c r="AG498" s="383"/>
    </row>
    <row r="499" spans="1:33" ht="14.25" customHeight="1">
      <c r="A499" s="385" t="s">
        <v>4254</v>
      </c>
      <c r="B499" s="375" t="str">
        <f>VLOOKUP($A$2:$A$1749,'ENTER STAFF #S HERE'!$A$1:$B$5073,2,FALSE)</f>
        <v>C1853</v>
      </c>
      <c r="C499" s="385" t="s">
        <v>6615</v>
      </c>
      <c r="D499" s="385" t="s">
        <v>6597</v>
      </c>
      <c r="E499" s="386" t="s">
        <v>6072</v>
      </c>
      <c r="F499" s="386" t="s">
        <v>6607</v>
      </c>
      <c r="G499" s="385" t="s">
        <v>5663</v>
      </c>
      <c r="H499" s="377">
        <f t="shared" si="0"/>
        <v>48</v>
      </c>
      <c r="I499" s="378" t="e">
        <f>SUMIFS('MASTER TT'!$J$2:$J$11126,'MASTER TT'!$I$2:$I$1126,A499:A18875,'MASTER TT'!$L$2:$L$11126,"&gt;0",'MASTER TT'!$AM$2:$AM$11126,"JAN-APRIL 2026")</f>
        <v>#VALUE!</v>
      </c>
      <c r="J499" s="378">
        <f>SUMIFS('MASTER TT'!$J$2:$J$11126,'MASTER TT'!$I$2:$I$11126,A499:A10538,'MASTER TT'!$L$2:$L$11126,"&gt;0",'MASTER TT'!$AM$2:$AM$11126,"MAY-AUG 2025")</f>
        <v>0</v>
      </c>
      <c r="K499" s="378">
        <f>SUMIFS('MASTER TT'!$J$2:$J$11126,'MASTER TT'!$I$2:$I$11126,A499:A10538,'MASTER TT'!$L$2:$L$11126,"&gt;0",'MASTER TT'!$AM$2:$AM$11126,"SEP-DEC 2025")</f>
        <v>0</v>
      </c>
      <c r="L499" s="378" t="e">
        <f t="shared" si="1"/>
        <v>#VALUE!</v>
      </c>
      <c r="M499" s="379">
        <f>SUMIFS('MASTER TT'!$J$2:$J$1126,'MASTER TT'!$I$2:$I$1126,A499:A10540,'MASTER TT'!$L$2:$L$1126,"&gt;0",'MASTER TT'!$AM$2:$AM$1126,"JAN-APRIL 2025",'MASTER TT'!$AC$2:$AC$1126,"SOT")</f>
        <v>0</v>
      </c>
      <c r="N499" s="379">
        <f>SUMIFS('MASTER TT'!$J$2:$J$1126,'MASTER TT'!$I$2:$I$1126,A499:A10540,'MASTER TT'!$L$2:$L$1126,"&gt;0",'MASTER TT'!$AM$2:$AM$1126,"JAN-APRIL 2025",'MASTER TT'!$AC$2:$AC$1126,"SOB")</f>
        <v>0</v>
      </c>
      <c r="O499" s="379">
        <f>SUMIFS('MASTER TT'!$J$2:$J$1126,'MASTER TT'!$I$2:$I$1126,A499:A10540,'MASTER TT'!$L$2:$L$1126,"&gt;0",'MASTER TT'!$AM$2:$AM$1126,"JAN-APRIL 2025",'MASTER TT'!$AC$2:$AC$1126,"SEASS")</f>
        <v>0</v>
      </c>
      <c r="P499" s="379">
        <f>SUMIFS('MASTER TT'!$J$2:$J$1126,'MASTER TT'!$I$2:$I$1126,A499:A10540,'MASTER TT'!$L$2:$L$1126,"&gt;0",'MASTER TT'!$AM$2:$AM$1126,"JAN-APRIL 2025",'MASTER TT'!$AC$2:$AC$1126,"PTTI")</f>
        <v>0</v>
      </c>
      <c r="Q499" s="381">
        <f>SUMIF('MASTER TT'!$I$1:$I$5897,$A$1:$A$721,'MASTER TT'!$O$1:$O$5897)</f>
        <v>0</v>
      </c>
      <c r="R499" s="381">
        <f>SUMIF('MASTER TT'!$I$1:$I$5897,$A$1:$A$721,'MASTER TT'!$N$1:$N$5897)</f>
        <v>0</v>
      </c>
      <c r="S499" s="381">
        <f>SUMIF('MASTER TT'!$I$1:$I$5897,$A$1:$A$721,'MASTER TT'!$Q$1:$Q$5897)</f>
        <v>0</v>
      </c>
      <c r="T499" s="381">
        <f>SUMIF('MASTER TT'!$I$1:$I$5897,$A$1:$A$721,'MASTER TT'!$S$1:$S$5897)</f>
        <v>0</v>
      </c>
      <c r="U499" s="381">
        <f>SUMIF('MASTER TT'!$I$1:$I$5897,$A$1:$A$721,'MASTER TT'!$R$1:$R$5897)</f>
        <v>0</v>
      </c>
      <c r="V499" s="381">
        <f>SUMIF('MASTER TT'!$I$1:$I$5897,$A$1:$A$721,'MASTER TT'!$T$1:$T$5897)</f>
        <v>0</v>
      </c>
      <c r="W499" s="381">
        <f>SUMIF('MASTER TT'!$I$1:$I$5897,$A$1:$A$721,'MASTER TT'!$U$1:$U$5897)</f>
        <v>0</v>
      </c>
      <c r="X499" s="381">
        <f>SUMIF('MASTER TT'!$I$1:$I$5897,$A$1:$A$721,'MASTER TT'!$W$1:$W$5897)</f>
        <v>3</v>
      </c>
      <c r="Y499" s="381">
        <f>SUMIF('MASTER TT'!$I$1:$I$5897,$A$1:$A$721,'MASTER TT'!$X$1:$X$5897)</f>
        <v>0</v>
      </c>
      <c r="Z499" s="381">
        <f>SUMIF('MASTER TT'!$I$1:$I$5897,$A$1:$A$721,'MASTER TT'!$Y$1:$Y$5897)</f>
        <v>0</v>
      </c>
      <c r="AA499" s="381">
        <f>SUMIF('MASTER TT'!$I$1:$I$5897,$A$1:$A$721,'MASTER TT'!$Z$1:$Z$5897)</f>
        <v>0</v>
      </c>
      <c r="AB499" s="381">
        <f>SUMIF('MASTER TT'!$I$1:$I$5905,$A$1:$A$721,'MASTER TT'!$V$1:$V$5905)</f>
        <v>0</v>
      </c>
      <c r="AC499" s="381">
        <f>SUMIF('MASTER TT'!$I$1:$I$5905,$A$1:$A$721,'MASTER TT'!$AB$1:$AB$5905)</f>
        <v>0</v>
      </c>
      <c r="AD499" s="381">
        <f>SUMIF('MASTER TT'!$I$1:$I$5905,$A$1:$A$721,'MASTER TT'!$P$1:$P$5905)</f>
        <v>0</v>
      </c>
      <c r="AE499" s="381">
        <f t="shared" si="2"/>
        <v>3</v>
      </c>
      <c r="AF499" s="382" t="e">
        <f t="shared" si="28"/>
        <v>#REF!</v>
      </c>
      <c r="AG499" s="383"/>
    </row>
    <row r="500" spans="1:33" ht="14.25" customHeight="1">
      <c r="A500" s="374" t="s">
        <v>3495</v>
      </c>
      <c r="B500" s="375" t="str">
        <f>VLOOKUP($A$2:$A$1749,'ENTER STAFF #S HERE'!$A$1:$B$5073,2,FALSE)</f>
        <v>C0887</v>
      </c>
      <c r="C500" s="374" t="s">
        <v>6615</v>
      </c>
      <c r="D500" s="384" t="s">
        <v>6591</v>
      </c>
      <c r="E500" s="387"/>
      <c r="F500" s="374" t="s">
        <v>6617</v>
      </c>
      <c r="G500" s="374" t="s">
        <v>63</v>
      </c>
      <c r="H500" s="377">
        <f t="shared" si="0"/>
        <v>72</v>
      </c>
      <c r="I500" s="378" t="e">
        <f>SUMIFS('MASTER TT'!$J$2:$J$11126,'MASTER TT'!$I$2:$I$1126,A500:A18876,'MASTER TT'!$L$2:$L$11126,"&gt;0",'MASTER TT'!$AM$2:$AM$11126,"JAN-APRIL 2026")</f>
        <v>#VALUE!</v>
      </c>
      <c r="J500" s="378">
        <f>SUMIFS('MASTER TT'!$J$2:$J$11126,'MASTER TT'!$I$2:$I$11126,A500:A10539,'MASTER TT'!$L$2:$L$11126,"&gt;0",'MASTER TT'!$AM$2:$AM$11126,"MAY-AUG 2025")</f>
        <v>0</v>
      </c>
      <c r="K500" s="378">
        <f>SUMIFS('MASTER TT'!$J$2:$J$11126,'MASTER TT'!$I$2:$I$11126,A500:A10539,'MASTER TT'!$L$2:$L$11126,"&gt;0",'MASTER TT'!$AM$2:$AM$11126,"SEP-DEC 2025")</f>
        <v>0</v>
      </c>
      <c r="L500" s="378" t="e">
        <f t="shared" si="1"/>
        <v>#VALUE!</v>
      </c>
      <c r="M500" s="379">
        <f>SUMIFS('MASTER TT'!$J$2:$J$1126,'MASTER TT'!$I$2:$I$1126,A500:A10541,'MASTER TT'!$L$2:$L$1126,"&gt;0",'MASTER TT'!$AM$2:$AM$1126,"JAN-APRIL 2025",'MASTER TT'!$AC$2:$AC$1126,"SOT")</f>
        <v>0</v>
      </c>
      <c r="N500" s="379">
        <f>SUMIFS('MASTER TT'!$J$2:$J$1126,'MASTER TT'!$I$2:$I$1126,A500:A10541,'MASTER TT'!$L$2:$L$1126,"&gt;0",'MASTER TT'!$AM$2:$AM$1126,"JAN-APRIL 2025",'MASTER TT'!$AC$2:$AC$1126,"SOB")</f>
        <v>0</v>
      </c>
      <c r="O500" s="379">
        <f>SUMIFS('MASTER TT'!$J$2:$J$1126,'MASTER TT'!$I$2:$I$1126,A500:A10541,'MASTER TT'!$L$2:$L$1126,"&gt;0",'MASTER TT'!$AM$2:$AM$1126,"JAN-APRIL 2025",'MASTER TT'!$AC$2:$AC$1126,"SEASS")</f>
        <v>0</v>
      </c>
      <c r="P500" s="379">
        <f>SUMIFS('MASTER TT'!$J$2:$J$1126,'MASTER TT'!$I$2:$I$1126,A500:A10541,'MASTER TT'!$L$2:$L$1126,"&gt;0",'MASTER TT'!$AM$2:$AM$1126,"JAN-APRIL 2025",'MASTER TT'!$AC$2:$AC$1126,"PTTI")</f>
        <v>0</v>
      </c>
      <c r="Q500" s="381">
        <f>SUMIF('MASTER TT'!$I$1:$I$5897,$A$1:$A$721,'MASTER TT'!$O$1:$O$5897)</f>
        <v>0</v>
      </c>
      <c r="R500" s="381">
        <f>SUMIF('MASTER TT'!$I$1:$I$5897,$A$1:$A$721,'MASTER TT'!$N$1:$N$5897)</f>
        <v>0</v>
      </c>
      <c r="S500" s="381">
        <f>SUMIF('MASTER TT'!$I$1:$I$5897,$A$1:$A$721,'MASTER TT'!$Q$1:$Q$5897)</f>
        <v>0</v>
      </c>
      <c r="T500" s="381">
        <f>SUMIF('MASTER TT'!$I$1:$I$5897,$A$1:$A$721,'MASTER TT'!$S$1:$S$5897)</f>
        <v>0</v>
      </c>
      <c r="U500" s="381">
        <f>SUMIF('MASTER TT'!$I$1:$I$5897,$A$1:$A$721,'MASTER TT'!$R$1:$R$5897)</f>
        <v>0</v>
      </c>
      <c r="V500" s="381">
        <f>SUMIF('MASTER TT'!$I$1:$I$5897,$A$1:$A$721,'MASTER TT'!$T$1:$T$5897)</f>
        <v>0</v>
      </c>
      <c r="W500" s="381">
        <f>SUMIF('MASTER TT'!$I$1:$I$5897,$A$1:$A$721,'MASTER TT'!$U$1:$U$5897)</f>
        <v>0</v>
      </c>
      <c r="X500" s="381">
        <f>SUMIF('MASTER TT'!$I$1:$I$5897,$A$1:$A$721,'MASTER TT'!$W$1:$W$5897)</f>
        <v>0</v>
      </c>
      <c r="Y500" s="381">
        <f>SUMIF('MASTER TT'!$I$1:$I$5897,$A$1:$A$721,'MASTER TT'!$X$1:$X$5897)</f>
        <v>0</v>
      </c>
      <c r="Z500" s="381">
        <f>SUMIF('MASTER TT'!$I$1:$I$5897,$A$1:$A$721,'MASTER TT'!$Y$1:$Y$5897)</f>
        <v>0</v>
      </c>
      <c r="AA500" s="381">
        <f>SUMIF('MASTER TT'!$I$1:$I$5897,$A$1:$A$721,'MASTER TT'!$Z$1:$Z$5897)</f>
        <v>0</v>
      </c>
      <c r="AB500" s="381">
        <f>SUMIF('MASTER TT'!$I$1:$I$5905,$A$1:$A$721,'MASTER TT'!$V$1:$V$5905)</f>
        <v>0</v>
      </c>
      <c r="AC500" s="381">
        <f>SUMIF('MASTER TT'!$I$1:$I$5905,$A$1:$A$721,'MASTER TT'!$AB$1:$AB$5905)</f>
        <v>0</v>
      </c>
      <c r="AD500" s="381">
        <f>SUMIF('MASTER TT'!$I$1:$I$5905,$A$1:$A$721,'MASTER TT'!$P$1:$P$5905)</f>
        <v>0</v>
      </c>
      <c r="AE500" s="381">
        <f t="shared" si="2"/>
        <v>0</v>
      </c>
      <c r="AF500" s="382" t="e">
        <f t="shared" si="28"/>
        <v>#REF!</v>
      </c>
      <c r="AG500" s="383"/>
    </row>
    <row r="501" spans="1:33" ht="14.25" customHeight="1">
      <c r="A501" s="412" t="s">
        <v>3641</v>
      </c>
      <c r="B501" s="375">
        <f>VLOOKUP($A$2:$A$1749,'ENTER STAFF #S HERE'!$A$1:$B$5073,2,FALSE)</f>
        <v>302</v>
      </c>
      <c r="C501" s="374" t="s">
        <v>6615</v>
      </c>
      <c r="D501" s="384" t="s">
        <v>6591</v>
      </c>
      <c r="E501" s="388"/>
      <c r="F501" s="374" t="s">
        <v>5755</v>
      </c>
      <c r="G501" s="374" t="s">
        <v>6590</v>
      </c>
      <c r="H501" s="377">
        <f t="shared" si="0"/>
        <v>28</v>
      </c>
      <c r="I501" s="378" t="e">
        <f>SUMIFS('MASTER TT'!$J$2:$J$11126,'MASTER TT'!$I$2:$I$1126,A501:A18877,'MASTER TT'!$L$2:$L$11126,"&gt;0",'MASTER TT'!$AM$2:$AM$11126,"JAN-APRIL 2026")</f>
        <v>#VALUE!</v>
      </c>
      <c r="J501" s="378">
        <f>SUMIFS('MASTER TT'!$J$2:$J$11126,'MASTER TT'!$I$2:$I$11126,A501:A10540,'MASTER TT'!$L$2:$L$11126,"&gt;0",'MASTER TT'!$AM$2:$AM$11126,"MAY-AUG 2025")</f>
        <v>0</v>
      </c>
      <c r="K501" s="378">
        <f>SUMIFS('MASTER TT'!$J$2:$J$11126,'MASTER TT'!$I$2:$I$11126,A501:A10540,'MASTER TT'!$L$2:$L$11126,"&gt;0",'MASTER TT'!$AM$2:$AM$11126,"SEP-DEC 2025")</f>
        <v>0</v>
      </c>
      <c r="L501" s="378" t="e">
        <f t="shared" si="1"/>
        <v>#VALUE!</v>
      </c>
      <c r="M501" s="379">
        <f>SUMIFS('MASTER TT'!$J$2:$J$1126,'MASTER TT'!$I$2:$I$1126,A501:A10542,'MASTER TT'!$L$2:$L$1126,"&gt;0",'MASTER TT'!$AM$2:$AM$1126,"JAN-APRIL 2025",'MASTER TT'!$AC$2:$AC$1126,"SOT")</f>
        <v>0</v>
      </c>
      <c r="N501" s="379">
        <f>SUMIFS('MASTER TT'!$J$2:$J$1126,'MASTER TT'!$I$2:$I$1126,A501:A10542,'MASTER TT'!$L$2:$L$1126,"&gt;0",'MASTER TT'!$AM$2:$AM$1126,"JAN-APRIL 2025",'MASTER TT'!$AC$2:$AC$1126,"SOB")</f>
        <v>0</v>
      </c>
      <c r="O501" s="379">
        <f>SUMIFS('MASTER TT'!$J$2:$J$1126,'MASTER TT'!$I$2:$I$1126,A501:A10542,'MASTER TT'!$L$2:$L$1126,"&gt;0",'MASTER TT'!$AM$2:$AM$1126,"JAN-APRIL 2025",'MASTER TT'!$AC$2:$AC$1126,"SEASS")</f>
        <v>0</v>
      </c>
      <c r="P501" s="379">
        <f>SUMIFS('MASTER TT'!$J$2:$J$1126,'MASTER TT'!$I$2:$I$1126,A501:A10542,'MASTER TT'!$L$2:$L$1126,"&gt;0",'MASTER TT'!$AM$2:$AM$1126,"JAN-APRIL 2025",'MASTER TT'!$AC$2:$AC$1126,"PTTI")</f>
        <v>0</v>
      </c>
      <c r="Q501" s="381">
        <f>SUMIF('MASTER TT'!$I$1:$I$5897,$A$1:$A$721,'MASTER TT'!$O$1:$O$5897)</f>
        <v>0</v>
      </c>
      <c r="R501" s="381">
        <f>SUMIF('MASTER TT'!$I$1:$I$5897,$A$1:$A$721,'MASTER TT'!$N$1:$N$5897)</f>
        <v>0</v>
      </c>
      <c r="S501" s="381">
        <f>SUMIF('MASTER TT'!$I$1:$I$5897,$A$1:$A$721,'MASTER TT'!$Q$1:$Q$5897)</f>
        <v>0</v>
      </c>
      <c r="T501" s="381">
        <f>SUMIF('MASTER TT'!$I$1:$I$5897,$A$1:$A$721,'MASTER TT'!$S$1:$S$5897)</f>
        <v>0</v>
      </c>
      <c r="U501" s="381">
        <f>SUMIF('MASTER TT'!$I$1:$I$5897,$A$1:$A$721,'MASTER TT'!$R$1:$R$5897)</f>
        <v>0</v>
      </c>
      <c r="V501" s="381">
        <f>SUMIF('MASTER TT'!$I$1:$I$5897,$A$1:$A$721,'MASTER TT'!$T$1:$T$5897)</f>
        <v>0</v>
      </c>
      <c r="W501" s="381">
        <f>SUMIF('MASTER TT'!$I$1:$I$5897,$A$1:$A$721,'MASTER TT'!$U$1:$U$5897)</f>
        <v>0</v>
      </c>
      <c r="X501" s="381">
        <f>SUMIF('MASTER TT'!$I$1:$I$5897,$A$1:$A$721,'MASTER TT'!$W$1:$W$5897)</f>
        <v>0</v>
      </c>
      <c r="Y501" s="381">
        <f>SUMIF('MASTER TT'!$I$1:$I$5897,$A$1:$A$721,'MASTER TT'!$X$1:$X$5897)</f>
        <v>0</v>
      </c>
      <c r="Z501" s="381">
        <f>SUMIF('MASTER TT'!$I$1:$I$5897,$A$1:$A$721,'MASTER TT'!$Y$1:$Y$5897)</f>
        <v>0</v>
      </c>
      <c r="AA501" s="381">
        <f>SUMIF('MASTER TT'!$I$1:$I$5897,$A$1:$A$721,'MASTER TT'!$Z$1:$Z$5897)</f>
        <v>0</v>
      </c>
      <c r="AB501" s="381">
        <f>SUMIF('MASTER TT'!$I$1:$I$5905,$A$1:$A$721,'MASTER TT'!$V$1:$V$5905)</f>
        <v>0</v>
      </c>
      <c r="AC501" s="381">
        <f>SUMIF('MASTER TT'!$I$1:$I$5905,$A$1:$A$721,'MASTER TT'!$AB$1:$AB$5905)</f>
        <v>0</v>
      </c>
      <c r="AD501" s="381">
        <f>SUMIF('MASTER TT'!$I$1:$I$5905,$A$1:$A$721,'MASTER TT'!$P$1:$P$5905)</f>
        <v>0</v>
      </c>
      <c r="AE501" s="381">
        <f t="shared" si="2"/>
        <v>0</v>
      </c>
      <c r="AF501" s="382" t="e">
        <f t="shared" si="28"/>
        <v>#REF!</v>
      </c>
      <c r="AG501" s="383"/>
    </row>
    <row r="502" spans="1:33" ht="14.25" customHeight="1">
      <c r="A502" s="374" t="s">
        <v>3745</v>
      </c>
      <c r="B502" s="375" t="str">
        <f>VLOOKUP($A$2:$A$1749,'ENTER STAFF #S HERE'!$A$1:$B$5073,2,FALSE)</f>
        <v>C1573</v>
      </c>
      <c r="C502" s="374" t="s">
        <v>6615</v>
      </c>
      <c r="D502" s="374" t="s">
        <v>6587</v>
      </c>
      <c r="E502" s="384" t="s">
        <v>5680</v>
      </c>
      <c r="F502" s="384" t="s">
        <v>6589</v>
      </c>
      <c r="G502" s="374" t="s">
        <v>5663</v>
      </c>
      <c r="H502" s="377">
        <f t="shared" si="0"/>
        <v>48</v>
      </c>
      <c r="I502" s="378" t="e">
        <f>SUMIFS('MASTER TT'!$J$2:$J$11126,'MASTER TT'!$I$2:$I$1126,A502:A18878,'MASTER TT'!$L$2:$L$11126,"&gt;0",'MASTER TT'!$AM$2:$AM$11126,"JAN-APRIL 2026")</f>
        <v>#VALUE!</v>
      </c>
      <c r="J502" s="378">
        <f>SUMIFS('MASTER TT'!$J$2:$J$11126,'MASTER TT'!$I$2:$I$11126,A502:A10541,'MASTER TT'!$L$2:$L$11126,"&gt;0",'MASTER TT'!$AM$2:$AM$11126,"MAY-AUG 2025")</f>
        <v>0</v>
      </c>
      <c r="K502" s="378">
        <f>SUMIFS('MASTER TT'!$J$2:$J$11126,'MASTER TT'!$I$2:$I$11126,A502:A10541,'MASTER TT'!$L$2:$L$11126,"&gt;0",'MASTER TT'!$AM$2:$AM$11126,"SEP-DEC 2025")</f>
        <v>0</v>
      </c>
      <c r="L502" s="378" t="e">
        <f t="shared" si="1"/>
        <v>#VALUE!</v>
      </c>
      <c r="M502" s="379">
        <f>SUMIFS('MASTER TT'!$J$2:$J$1126,'MASTER TT'!$I$2:$I$1126,A502:A10543,'MASTER TT'!$L$2:$L$1126,"&gt;0",'MASTER TT'!$AM$2:$AM$1126,"JAN-APRIL 2025",'MASTER TT'!$AC$2:$AC$1126,"SOT")</f>
        <v>0</v>
      </c>
      <c r="N502" s="379">
        <f>SUMIFS('MASTER TT'!$J$2:$J$1126,'MASTER TT'!$I$2:$I$1126,A502:A10543,'MASTER TT'!$L$2:$L$1126,"&gt;0",'MASTER TT'!$AM$2:$AM$1126,"JAN-APRIL 2025",'MASTER TT'!$AC$2:$AC$1126,"SOB")</f>
        <v>0</v>
      </c>
      <c r="O502" s="379">
        <f>SUMIFS('MASTER TT'!$J$2:$J$1126,'MASTER TT'!$I$2:$I$1126,A502:A10543,'MASTER TT'!$L$2:$L$1126,"&gt;0",'MASTER TT'!$AM$2:$AM$1126,"JAN-APRIL 2025",'MASTER TT'!$AC$2:$AC$1126,"SEASS")</f>
        <v>0</v>
      </c>
      <c r="P502" s="379">
        <f>SUMIFS('MASTER TT'!$J$2:$J$1126,'MASTER TT'!$I$2:$I$1126,A502:A10543,'MASTER TT'!$L$2:$L$1126,"&gt;0",'MASTER TT'!$AM$2:$AM$1126,"JAN-APRIL 2025",'MASTER TT'!$AC$2:$AC$1126,"PTTI")</f>
        <v>0</v>
      </c>
      <c r="Q502" s="381">
        <f>SUMIF('MASTER TT'!$I$1:$I$5897,$A$1:$A$721,'MASTER TT'!$O$1:$O$5897)</f>
        <v>0</v>
      </c>
      <c r="R502" s="381">
        <f>SUMIF('MASTER TT'!$I$1:$I$5897,$A$1:$A$721,'MASTER TT'!$N$1:$N$5897)</f>
        <v>0</v>
      </c>
      <c r="S502" s="381">
        <f>SUMIF('MASTER TT'!$I$1:$I$5897,$A$1:$A$721,'MASTER TT'!$Q$1:$Q$5897)</f>
        <v>0</v>
      </c>
      <c r="T502" s="381">
        <f>SUMIF('MASTER TT'!$I$1:$I$5897,$A$1:$A$721,'MASTER TT'!$S$1:$S$5897)</f>
        <v>0</v>
      </c>
      <c r="U502" s="381">
        <f>SUMIF('MASTER TT'!$I$1:$I$5897,$A$1:$A$721,'MASTER TT'!$R$1:$R$5897)</f>
        <v>0</v>
      </c>
      <c r="V502" s="381">
        <f>SUMIF('MASTER TT'!$I$1:$I$5897,$A$1:$A$721,'MASTER TT'!$T$1:$T$5897)</f>
        <v>0</v>
      </c>
      <c r="W502" s="381">
        <f>SUMIF('MASTER TT'!$I$1:$I$5897,$A$1:$A$721,'MASTER TT'!$U$1:$U$5897)</f>
        <v>0</v>
      </c>
      <c r="X502" s="381">
        <f>SUMIF('MASTER TT'!$I$1:$I$5897,$A$1:$A$721,'MASTER TT'!$W$1:$W$5897)</f>
        <v>0</v>
      </c>
      <c r="Y502" s="381">
        <f>SUMIF('MASTER TT'!$I$1:$I$5897,$A$1:$A$721,'MASTER TT'!$X$1:$X$5897)</f>
        <v>0</v>
      </c>
      <c r="Z502" s="381">
        <f>SUMIF('MASTER TT'!$I$1:$I$5897,$A$1:$A$721,'MASTER TT'!$Y$1:$Y$5897)</f>
        <v>0</v>
      </c>
      <c r="AA502" s="381">
        <f>SUMIF('MASTER TT'!$I$1:$I$5897,$A$1:$A$721,'MASTER TT'!$Z$1:$Z$5897)</f>
        <v>0</v>
      </c>
      <c r="AB502" s="381">
        <f>SUMIF('MASTER TT'!$I$1:$I$5905,$A$1:$A$721,'MASTER TT'!$V$1:$V$5905)</f>
        <v>0</v>
      </c>
      <c r="AC502" s="381">
        <f>SUMIF('MASTER TT'!$I$1:$I$5905,$A$1:$A$721,'MASTER TT'!$AB$1:$AB$5905)</f>
        <v>0</v>
      </c>
      <c r="AD502" s="381">
        <f>SUMIF('MASTER TT'!$I$1:$I$5905,$A$1:$A$721,'MASTER TT'!$P$1:$P$5905)</f>
        <v>0</v>
      </c>
      <c r="AE502" s="381">
        <f t="shared" si="2"/>
        <v>0</v>
      </c>
      <c r="AF502" s="382" t="e">
        <f t="shared" si="28"/>
        <v>#REF!</v>
      </c>
      <c r="AG502" s="383"/>
    </row>
    <row r="503" spans="1:33" ht="14.25" customHeight="1">
      <c r="A503" s="374" t="s">
        <v>4468</v>
      </c>
      <c r="B503" s="375">
        <f>VLOOKUP($A$2:$A$1749,'ENTER STAFF #S HERE'!$A$1:$B$5073,2,FALSE)</f>
        <v>147</v>
      </c>
      <c r="C503" s="374" t="s">
        <v>6615</v>
      </c>
      <c r="D503" s="374" t="s">
        <v>6591</v>
      </c>
      <c r="E503" s="388"/>
      <c r="F503" s="388"/>
      <c r="G503" s="376" t="s">
        <v>5663</v>
      </c>
      <c r="H503" s="377">
        <f t="shared" si="0"/>
        <v>48</v>
      </c>
      <c r="I503" s="378" t="e">
        <f>SUMIFS('MASTER TT'!$J$2:$J$11126,'MASTER TT'!$I$2:$I$1126,A503:A18879,'MASTER TT'!$L$2:$L$11126,"&gt;0",'MASTER TT'!$AM$2:$AM$11126,"JAN-APRIL 2026")</f>
        <v>#VALUE!</v>
      </c>
      <c r="J503" s="378">
        <f>SUMIFS('MASTER TT'!$J$2:$J$11126,'MASTER TT'!$I$2:$I$11126,A503:A10542,'MASTER TT'!$L$2:$L$11126,"&gt;0",'MASTER TT'!$AM$2:$AM$11126,"MAY-AUG 2025")</f>
        <v>0</v>
      </c>
      <c r="K503" s="378">
        <f>SUMIFS('MASTER TT'!$J$2:$J$11126,'MASTER TT'!$I$2:$I$11126,A503:A10542,'MASTER TT'!$L$2:$L$11126,"&gt;0",'MASTER TT'!$AM$2:$AM$11126,"SEP-DEC 2025")</f>
        <v>0</v>
      </c>
      <c r="L503" s="378" t="e">
        <f t="shared" si="1"/>
        <v>#VALUE!</v>
      </c>
      <c r="M503" s="379">
        <f>SUMIFS('MASTER TT'!$J$2:$J$1126,'MASTER TT'!$I$2:$I$1126,A503:A10544,'MASTER TT'!$L$2:$L$1126,"&gt;0",'MASTER TT'!$AM$2:$AM$1126,"JAN-APRIL 2025",'MASTER TT'!$AC$2:$AC$1126,"SOT")</f>
        <v>0</v>
      </c>
      <c r="N503" s="379">
        <f>SUMIFS('MASTER TT'!$J$2:$J$1126,'MASTER TT'!$I$2:$I$1126,A503:A10544,'MASTER TT'!$L$2:$L$1126,"&gt;0",'MASTER TT'!$AM$2:$AM$1126,"JAN-APRIL 2025",'MASTER TT'!$AC$2:$AC$1126,"SOB")</f>
        <v>0</v>
      </c>
      <c r="O503" s="379">
        <f>SUMIFS('MASTER TT'!$J$2:$J$1126,'MASTER TT'!$I$2:$I$1126,A503:A10544,'MASTER TT'!$L$2:$L$1126,"&gt;0",'MASTER TT'!$AM$2:$AM$1126,"JAN-APRIL 2025",'MASTER TT'!$AC$2:$AC$1126,"SEASS")</f>
        <v>0</v>
      </c>
      <c r="P503" s="379">
        <f>SUMIFS('MASTER TT'!$J$2:$J$1126,'MASTER TT'!$I$2:$I$1126,A503:A10544,'MASTER TT'!$L$2:$L$1126,"&gt;0",'MASTER TT'!$AM$2:$AM$1126,"JAN-APRIL 2025",'MASTER TT'!$AC$2:$AC$1126,"PTTI")</f>
        <v>0</v>
      </c>
      <c r="Q503" s="381">
        <f>SUMIF('MASTER TT'!$I$1:$I$5897,$A$1:$A$721,'MASTER TT'!$O$1:$O$5897)</f>
        <v>0</v>
      </c>
      <c r="R503" s="381">
        <f>SUMIF('MASTER TT'!$I$1:$I$5897,$A$1:$A$721,'MASTER TT'!$N$1:$N$5897)</f>
        <v>0</v>
      </c>
      <c r="S503" s="381">
        <f>SUMIF('MASTER TT'!$I$1:$I$5897,$A$1:$A$721,'MASTER TT'!$Q$1:$Q$5897)</f>
        <v>0</v>
      </c>
      <c r="T503" s="381">
        <f>SUMIF('MASTER TT'!$I$1:$I$5897,$A$1:$A$721,'MASTER TT'!$S$1:$S$5897)</f>
        <v>0</v>
      </c>
      <c r="U503" s="381">
        <f>SUMIF('MASTER TT'!$I$1:$I$5897,$A$1:$A$721,'MASTER TT'!$R$1:$R$5897)</f>
        <v>0</v>
      </c>
      <c r="V503" s="381">
        <f>SUMIF('MASTER TT'!$I$1:$I$5897,$A$1:$A$721,'MASTER TT'!$T$1:$T$5897)</f>
        <v>0</v>
      </c>
      <c r="W503" s="381">
        <f>SUMIF('MASTER TT'!$I$1:$I$5897,$A$1:$A$721,'MASTER TT'!$U$1:$U$5897)</f>
        <v>0</v>
      </c>
      <c r="X503" s="381">
        <f>SUMIF('MASTER TT'!$I$1:$I$5897,$A$1:$A$721,'MASTER TT'!$W$1:$W$5897)</f>
        <v>0</v>
      </c>
      <c r="Y503" s="381">
        <f>SUMIF('MASTER TT'!$I$1:$I$5897,$A$1:$A$721,'MASTER TT'!$X$1:$X$5897)</f>
        <v>0</v>
      </c>
      <c r="Z503" s="381">
        <f>SUMIF('MASTER TT'!$I$1:$I$5897,$A$1:$A$721,'MASTER TT'!$Y$1:$Y$5897)</f>
        <v>0</v>
      </c>
      <c r="AA503" s="381">
        <f>SUMIF('MASTER TT'!$I$1:$I$5897,$A$1:$A$721,'MASTER TT'!$Z$1:$Z$5897)</f>
        <v>0</v>
      </c>
      <c r="AB503" s="381">
        <f>SUMIF('MASTER TT'!$I$1:$I$5905,$A$1:$A$721,'MASTER TT'!$V$1:$V$5905)</f>
        <v>0</v>
      </c>
      <c r="AC503" s="381">
        <f>SUMIF('MASTER TT'!$I$1:$I$5905,$A$1:$A$721,'MASTER TT'!$AB$1:$AB$5905)</f>
        <v>0</v>
      </c>
      <c r="AD503" s="381">
        <f>SUMIF('MASTER TT'!$I$1:$I$5905,$A$1:$A$721,'MASTER TT'!$P$1:$P$5905)</f>
        <v>0</v>
      </c>
      <c r="AE503" s="381">
        <f t="shared" si="2"/>
        <v>0</v>
      </c>
      <c r="AF503" s="382" t="e">
        <f t="shared" si="28"/>
        <v>#REF!</v>
      </c>
      <c r="AG503" s="383"/>
    </row>
    <row r="504" spans="1:33" ht="14.25" customHeight="1">
      <c r="A504" s="374" t="s">
        <v>3377</v>
      </c>
      <c r="B504" s="375">
        <f>VLOOKUP($A$2:$A$1749,'ENTER STAFF #S HERE'!$A$1:$B$5073,2,FALSE)</f>
        <v>411</v>
      </c>
      <c r="C504" s="374" t="s">
        <v>6615</v>
      </c>
      <c r="D504" s="374" t="s">
        <v>6591</v>
      </c>
      <c r="E504" s="388"/>
      <c r="F504" s="388"/>
      <c r="G504" s="374" t="s">
        <v>6621</v>
      </c>
      <c r="H504" s="377">
        <f t="shared" si="0"/>
        <v>45</v>
      </c>
      <c r="I504" s="378" t="e">
        <f>SUMIFS('MASTER TT'!$J$2:$J$11126,'MASTER TT'!$I$2:$I$1126,A504:A18880,'MASTER TT'!$L$2:$L$11126,"&gt;0",'MASTER TT'!$AM$2:$AM$11126,"JAN-APRIL 2026")</f>
        <v>#VALUE!</v>
      </c>
      <c r="J504" s="378">
        <f>SUMIFS('MASTER TT'!$J$2:$J$11126,'MASTER TT'!$I$2:$I$11126,A504:A10543,'MASTER TT'!$L$2:$L$11126,"&gt;0",'MASTER TT'!$AM$2:$AM$11126,"MAY-AUG 2025")</f>
        <v>0</v>
      </c>
      <c r="K504" s="378">
        <f>SUMIFS('MASTER TT'!$J$2:$J$11126,'MASTER TT'!$I$2:$I$11126,A504:A10543,'MASTER TT'!$L$2:$L$11126,"&gt;0",'MASTER TT'!$AM$2:$AM$11126,"SEP-DEC 2025")</f>
        <v>0</v>
      </c>
      <c r="L504" s="378" t="e">
        <f t="shared" si="1"/>
        <v>#VALUE!</v>
      </c>
      <c r="M504" s="379">
        <f>SUMIFS('MASTER TT'!$J$2:$J$1126,'MASTER TT'!$I$2:$I$1126,A504:A10545,'MASTER TT'!$L$2:$L$1126,"&gt;0",'MASTER TT'!$AM$2:$AM$1126,"JAN-APRIL 2025",'MASTER TT'!$AC$2:$AC$1126,"SOT")</f>
        <v>0</v>
      </c>
      <c r="N504" s="379">
        <f>SUMIFS('MASTER TT'!$J$2:$J$1126,'MASTER TT'!$I$2:$I$1126,A504:A10545,'MASTER TT'!$L$2:$L$1126,"&gt;0",'MASTER TT'!$AM$2:$AM$1126,"JAN-APRIL 2025",'MASTER TT'!$AC$2:$AC$1126,"SOB")</f>
        <v>0</v>
      </c>
      <c r="O504" s="379">
        <f>SUMIFS('MASTER TT'!$J$2:$J$1126,'MASTER TT'!$I$2:$I$1126,A504:A10545,'MASTER TT'!$L$2:$L$1126,"&gt;0",'MASTER TT'!$AM$2:$AM$1126,"JAN-APRIL 2025",'MASTER TT'!$AC$2:$AC$1126,"SEASS")</f>
        <v>0</v>
      </c>
      <c r="P504" s="379">
        <f>SUMIFS('MASTER TT'!$J$2:$J$1126,'MASTER TT'!$I$2:$I$1126,A504:A10545,'MASTER TT'!$L$2:$L$1126,"&gt;0",'MASTER TT'!$AM$2:$AM$1126,"JAN-APRIL 2025",'MASTER TT'!$AC$2:$AC$1126,"PTTI")</f>
        <v>0</v>
      </c>
      <c r="Q504" s="381">
        <f>SUMIF('MASTER TT'!$I$1:$I$5897,$A$1:$A$721,'MASTER TT'!$O$1:$O$5897)</f>
        <v>0</v>
      </c>
      <c r="R504" s="381">
        <f>SUMIF('MASTER TT'!$I$1:$I$5897,$A$1:$A$721,'MASTER TT'!$N$1:$N$5897)</f>
        <v>0</v>
      </c>
      <c r="S504" s="381">
        <f>SUMIF('MASTER TT'!$I$1:$I$5897,$A$1:$A$721,'MASTER TT'!$Q$1:$Q$5897)</f>
        <v>0</v>
      </c>
      <c r="T504" s="381">
        <f>SUMIF('MASTER TT'!$I$1:$I$5897,$A$1:$A$721,'MASTER TT'!$S$1:$S$5897)</f>
        <v>0</v>
      </c>
      <c r="U504" s="381">
        <f>SUMIF('MASTER TT'!$I$1:$I$5897,$A$1:$A$721,'MASTER TT'!$R$1:$R$5897)</f>
        <v>0</v>
      </c>
      <c r="V504" s="381">
        <f>SUMIF('MASTER TT'!$I$1:$I$5897,$A$1:$A$721,'MASTER TT'!$T$1:$T$5897)</f>
        <v>0</v>
      </c>
      <c r="W504" s="381">
        <f>SUMIF('MASTER TT'!$I$1:$I$5897,$A$1:$A$721,'MASTER TT'!$U$1:$U$5897)</f>
        <v>0</v>
      </c>
      <c r="X504" s="381">
        <f>SUMIF('MASTER TT'!$I$1:$I$5897,$A$1:$A$721,'MASTER TT'!$W$1:$W$5897)</f>
        <v>0</v>
      </c>
      <c r="Y504" s="381">
        <f>SUMIF('MASTER TT'!$I$1:$I$5897,$A$1:$A$721,'MASTER TT'!$X$1:$X$5897)</f>
        <v>0</v>
      </c>
      <c r="Z504" s="381">
        <f>SUMIF('MASTER TT'!$I$1:$I$5897,$A$1:$A$721,'MASTER TT'!$Y$1:$Y$5897)</f>
        <v>0</v>
      </c>
      <c r="AA504" s="381">
        <f>SUMIF('MASTER TT'!$I$1:$I$5897,$A$1:$A$721,'MASTER TT'!$Z$1:$Z$5897)</f>
        <v>0</v>
      </c>
      <c r="AB504" s="381">
        <f>SUMIF('MASTER TT'!$I$1:$I$5905,$A$1:$A$721,'MASTER TT'!$V$1:$V$5905)</f>
        <v>0</v>
      </c>
      <c r="AC504" s="381">
        <f>SUMIF('MASTER TT'!$I$1:$I$5905,$A$1:$A$721,'MASTER TT'!$AB$1:$AB$5905)</f>
        <v>0</v>
      </c>
      <c r="AD504" s="381">
        <f>SUMIF('MASTER TT'!$I$1:$I$5905,$A$1:$A$721,'MASTER TT'!$P$1:$P$5905)</f>
        <v>0</v>
      </c>
      <c r="AE504" s="381">
        <f t="shared" si="2"/>
        <v>0</v>
      </c>
      <c r="AF504" s="382" t="e">
        <f t="shared" si="28"/>
        <v>#REF!</v>
      </c>
      <c r="AG504" s="383"/>
    </row>
    <row r="505" spans="1:33" ht="14.25" customHeight="1">
      <c r="A505" s="374" t="s">
        <v>3932</v>
      </c>
      <c r="B505" s="375" t="str">
        <f>VLOOKUP($A$2:$A$1749,'ENTER STAFF #S HERE'!$A$1:$B$5073,2,FALSE)</f>
        <v>C1154</v>
      </c>
      <c r="C505" s="374" t="s">
        <v>6615</v>
      </c>
      <c r="D505" s="374" t="s">
        <v>6597</v>
      </c>
      <c r="E505" s="384" t="s">
        <v>6031</v>
      </c>
      <c r="F505" s="384" t="s">
        <v>5755</v>
      </c>
      <c r="G505" s="374" t="s">
        <v>5663</v>
      </c>
      <c r="H505" s="377">
        <f t="shared" si="0"/>
        <v>48</v>
      </c>
      <c r="I505" s="378" t="e">
        <f>SUMIFS('MASTER TT'!$J$2:$J$11126,'MASTER TT'!$I$2:$I$1126,A505:A18881,'MASTER TT'!$L$2:$L$11126,"&gt;0",'MASTER TT'!$AM$2:$AM$11126,"JAN-APRIL 2026")</f>
        <v>#VALUE!</v>
      </c>
      <c r="J505" s="378">
        <f>SUMIFS('MASTER TT'!$J$2:$J$11126,'MASTER TT'!$I$2:$I$11126,A505:A10544,'MASTER TT'!$L$2:$L$11126,"&gt;0",'MASTER TT'!$AM$2:$AM$11126,"MAY-AUG 2025")</f>
        <v>0</v>
      </c>
      <c r="K505" s="378">
        <f>SUMIFS('MASTER TT'!$J$2:$J$11126,'MASTER TT'!$I$2:$I$11126,A505:A10544,'MASTER TT'!$L$2:$L$11126,"&gt;0",'MASTER TT'!$AM$2:$AM$11126,"SEP-DEC 2025")</f>
        <v>0</v>
      </c>
      <c r="L505" s="378" t="e">
        <f t="shared" si="1"/>
        <v>#VALUE!</v>
      </c>
      <c r="M505" s="379">
        <f>SUMIFS('MASTER TT'!$J$2:$J$1126,'MASTER TT'!$I$2:$I$1126,A505:A10546,'MASTER TT'!$L$2:$L$1126,"&gt;0",'MASTER TT'!$AM$2:$AM$1126,"JAN-APRIL 2025",'MASTER TT'!$AC$2:$AC$1126,"SOT")</f>
        <v>0</v>
      </c>
      <c r="N505" s="379">
        <f>SUMIFS('MASTER TT'!$J$2:$J$1126,'MASTER TT'!$I$2:$I$1126,A505:A10546,'MASTER TT'!$L$2:$L$1126,"&gt;0",'MASTER TT'!$AM$2:$AM$1126,"JAN-APRIL 2025",'MASTER TT'!$AC$2:$AC$1126,"SOB")</f>
        <v>0</v>
      </c>
      <c r="O505" s="379">
        <f>SUMIFS('MASTER TT'!$J$2:$J$1126,'MASTER TT'!$I$2:$I$1126,A505:A10546,'MASTER TT'!$L$2:$L$1126,"&gt;0",'MASTER TT'!$AM$2:$AM$1126,"JAN-APRIL 2025",'MASTER TT'!$AC$2:$AC$1126,"SEASS")</f>
        <v>0</v>
      </c>
      <c r="P505" s="379">
        <f>SUMIFS('MASTER TT'!$J$2:$J$1126,'MASTER TT'!$I$2:$I$1126,A505:A10546,'MASTER TT'!$L$2:$L$1126,"&gt;0",'MASTER TT'!$AM$2:$AM$1126,"JAN-APRIL 2025",'MASTER TT'!$AC$2:$AC$1126,"PTTI")</f>
        <v>0</v>
      </c>
      <c r="Q505" s="381">
        <f>SUMIF('MASTER TT'!$I$1:$I$5897,$A$1:$A$721,'MASTER TT'!$O$1:$O$5897)</f>
        <v>0</v>
      </c>
      <c r="R505" s="381">
        <f>SUMIF('MASTER TT'!$I$1:$I$5897,$A$1:$A$721,'MASTER TT'!$N$1:$N$5897)</f>
        <v>0</v>
      </c>
      <c r="S505" s="381">
        <f>SUMIF('MASTER TT'!$I$1:$I$5897,$A$1:$A$721,'MASTER TT'!$Q$1:$Q$5897)</f>
        <v>0</v>
      </c>
      <c r="T505" s="381">
        <f>SUMIF('MASTER TT'!$I$1:$I$5897,$A$1:$A$721,'MASTER TT'!$S$1:$S$5897)</f>
        <v>0</v>
      </c>
      <c r="U505" s="381">
        <f>SUMIF('MASTER TT'!$I$1:$I$5897,$A$1:$A$721,'MASTER TT'!$R$1:$R$5897)</f>
        <v>0</v>
      </c>
      <c r="V505" s="381">
        <f>SUMIF('MASTER TT'!$I$1:$I$5897,$A$1:$A$721,'MASTER TT'!$T$1:$T$5897)</f>
        <v>0</v>
      </c>
      <c r="W505" s="381">
        <f>SUMIF('MASTER TT'!$I$1:$I$5897,$A$1:$A$721,'MASTER TT'!$U$1:$U$5897)</f>
        <v>0</v>
      </c>
      <c r="X505" s="381">
        <f>SUMIF('MASTER TT'!$I$1:$I$5897,$A$1:$A$721,'MASTER TT'!$W$1:$W$5897)</f>
        <v>0</v>
      </c>
      <c r="Y505" s="381">
        <f>SUMIF('MASTER TT'!$I$1:$I$5897,$A$1:$A$721,'MASTER TT'!$X$1:$X$5897)</f>
        <v>0</v>
      </c>
      <c r="Z505" s="381">
        <f>SUMIF('MASTER TT'!$I$1:$I$5897,$A$1:$A$721,'MASTER TT'!$Y$1:$Y$5897)</f>
        <v>0</v>
      </c>
      <c r="AA505" s="381">
        <f>SUMIF('MASTER TT'!$I$1:$I$5897,$A$1:$A$721,'MASTER TT'!$Z$1:$Z$5897)</f>
        <v>0</v>
      </c>
      <c r="AB505" s="381">
        <f>SUMIF('MASTER TT'!$I$1:$I$5905,$A$1:$A$721,'MASTER TT'!$V$1:$V$5905)</f>
        <v>0</v>
      </c>
      <c r="AC505" s="381">
        <f>SUMIF('MASTER TT'!$I$1:$I$5905,$A$1:$A$721,'MASTER TT'!$AB$1:$AB$5905)</f>
        <v>0</v>
      </c>
      <c r="AD505" s="381">
        <f>SUMIF('MASTER TT'!$I$1:$I$5905,$A$1:$A$721,'MASTER TT'!$P$1:$P$5905)</f>
        <v>0</v>
      </c>
      <c r="AE505" s="381">
        <f t="shared" si="2"/>
        <v>0</v>
      </c>
      <c r="AF505" s="382" t="e">
        <f t="shared" si="28"/>
        <v>#REF!</v>
      </c>
      <c r="AG505" s="383"/>
    </row>
    <row r="506" spans="1:33" ht="14.25" customHeight="1">
      <c r="A506" s="374" t="s">
        <v>3346</v>
      </c>
      <c r="B506" s="375">
        <f>VLOOKUP($A$2:$A$1749,'ENTER STAFF #S HERE'!$A$1:$B$5073,2,FALSE)</f>
        <v>371</v>
      </c>
      <c r="C506" s="374" t="s">
        <v>6615</v>
      </c>
      <c r="D506" s="384" t="s">
        <v>6591</v>
      </c>
      <c r="E506" s="388"/>
      <c r="F506" s="387"/>
      <c r="G506" s="374" t="s">
        <v>6590</v>
      </c>
      <c r="H506" s="377">
        <f t="shared" si="0"/>
        <v>28</v>
      </c>
      <c r="I506" s="378" t="e">
        <f>SUMIFS('MASTER TT'!$J$2:$J$11126,'MASTER TT'!$I$2:$I$1126,A506:A18882,'MASTER TT'!$L$2:$L$11126,"&gt;0",'MASTER TT'!$AM$2:$AM$11126,"JAN-APRIL 2026")</f>
        <v>#VALUE!</v>
      </c>
      <c r="J506" s="378">
        <f>SUMIFS('MASTER TT'!$J$2:$J$11126,'MASTER TT'!$I$2:$I$11126,A506:A10545,'MASTER TT'!$L$2:$L$11126,"&gt;0",'MASTER TT'!$AM$2:$AM$11126,"MAY-AUG 2025")</f>
        <v>0</v>
      </c>
      <c r="K506" s="378">
        <f>SUMIFS('MASTER TT'!$J$2:$J$11126,'MASTER TT'!$I$2:$I$11126,A506:A10545,'MASTER TT'!$L$2:$L$11126,"&gt;0",'MASTER TT'!$AM$2:$AM$11126,"SEP-DEC 2025")</f>
        <v>0</v>
      </c>
      <c r="L506" s="378" t="e">
        <f t="shared" si="1"/>
        <v>#VALUE!</v>
      </c>
      <c r="M506" s="379">
        <f>SUMIFS('MASTER TT'!$J$2:$J$1126,'MASTER TT'!$I$2:$I$1126,A506:A10547,'MASTER TT'!$L$2:$L$1126,"&gt;0",'MASTER TT'!$AM$2:$AM$1126,"JAN-APRIL 2025",'MASTER TT'!$AC$2:$AC$1126,"SOT")</f>
        <v>0</v>
      </c>
      <c r="N506" s="379">
        <f>SUMIFS('MASTER TT'!$J$2:$J$1126,'MASTER TT'!$I$2:$I$1126,A506:A10547,'MASTER TT'!$L$2:$L$1126,"&gt;0",'MASTER TT'!$AM$2:$AM$1126,"JAN-APRIL 2025",'MASTER TT'!$AC$2:$AC$1126,"SOB")</f>
        <v>0</v>
      </c>
      <c r="O506" s="379">
        <f>SUMIFS('MASTER TT'!$J$2:$J$1126,'MASTER TT'!$I$2:$I$1126,A506:A10547,'MASTER TT'!$L$2:$L$1126,"&gt;0",'MASTER TT'!$AM$2:$AM$1126,"JAN-APRIL 2025",'MASTER TT'!$AC$2:$AC$1126,"SEASS")</f>
        <v>0</v>
      </c>
      <c r="P506" s="379">
        <f>SUMIFS('MASTER TT'!$J$2:$J$1126,'MASTER TT'!$I$2:$I$1126,A506:A10547,'MASTER TT'!$L$2:$L$1126,"&gt;0",'MASTER TT'!$AM$2:$AM$1126,"JAN-APRIL 2025",'MASTER TT'!$AC$2:$AC$1126,"PTTI")</f>
        <v>0</v>
      </c>
      <c r="Q506" s="381">
        <f>SUMIF('MASTER TT'!$I$1:$I$5897,$A$1:$A$721,'MASTER TT'!$O$1:$O$5897)</f>
        <v>0</v>
      </c>
      <c r="R506" s="381">
        <f>SUMIF('MASTER TT'!$I$1:$I$5897,$A$1:$A$721,'MASTER TT'!$N$1:$N$5897)</f>
        <v>0</v>
      </c>
      <c r="S506" s="381">
        <f>SUMIF('MASTER TT'!$I$1:$I$5897,$A$1:$A$721,'MASTER TT'!$Q$1:$Q$5897)</f>
        <v>0</v>
      </c>
      <c r="T506" s="381">
        <f>SUMIF('MASTER TT'!$I$1:$I$5897,$A$1:$A$721,'MASTER TT'!$S$1:$S$5897)</f>
        <v>0</v>
      </c>
      <c r="U506" s="381">
        <f>SUMIF('MASTER TT'!$I$1:$I$5897,$A$1:$A$721,'MASTER TT'!$R$1:$R$5897)</f>
        <v>0</v>
      </c>
      <c r="V506" s="381">
        <f>SUMIF('MASTER TT'!$I$1:$I$5897,$A$1:$A$721,'MASTER TT'!$T$1:$T$5897)</f>
        <v>0</v>
      </c>
      <c r="W506" s="381">
        <f>SUMIF('MASTER TT'!$I$1:$I$5897,$A$1:$A$721,'MASTER TT'!$U$1:$U$5897)</f>
        <v>0</v>
      </c>
      <c r="X506" s="381">
        <f>SUMIF('MASTER TT'!$I$1:$I$5897,$A$1:$A$721,'MASTER TT'!$W$1:$W$5897)</f>
        <v>0</v>
      </c>
      <c r="Y506" s="381">
        <f>SUMIF('MASTER TT'!$I$1:$I$5897,$A$1:$A$721,'MASTER TT'!$X$1:$X$5897)</f>
        <v>0</v>
      </c>
      <c r="Z506" s="381">
        <f>SUMIF('MASTER TT'!$I$1:$I$5897,$A$1:$A$721,'MASTER TT'!$Y$1:$Y$5897)</f>
        <v>0</v>
      </c>
      <c r="AA506" s="381">
        <f>SUMIF('MASTER TT'!$I$1:$I$5897,$A$1:$A$721,'MASTER TT'!$Z$1:$Z$5897)</f>
        <v>0</v>
      </c>
      <c r="AB506" s="381">
        <f>SUMIF('MASTER TT'!$I$1:$I$5905,$A$1:$A$721,'MASTER TT'!$V$1:$V$5905)</f>
        <v>0</v>
      </c>
      <c r="AC506" s="381">
        <f>SUMIF('MASTER TT'!$I$1:$I$5905,$A$1:$A$721,'MASTER TT'!$AB$1:$AB$5905)</f>
        <v>0</v>
      </c>
      <c r="AD506" s="381">
        <f>SUMIF('MASTER TT'!$I$1:$I$5905,$A$1:$A$721,'MASTER TT'!$P$1:$P$5905)</f>
        <v>0</v>
      </c>
      <c r="AE506" s="381">
        <f t="shared" si="2"/>
        <v>0</v>
      </c>
      <c r="AF506" s="382" t="e">
        <f t="shared" si="28"/>
        <v>#REF!</v>
      </c>
      <c r="AG506" s="383"/>
    </row>
    <row r="507" spans="1:33" ht="14.25" customHeight="1">
      <c r="A507" s="374" t="s">
        <v>3644</v>
      </c>
      <c r="B507" s="375">
        <f>VLOOKUP($A$2:$A$1749,'ENTER STAFF #S HERE'!$A$1:$B$5073,2,FALSE)</f>
        <v>381</v>
      </c>
      <c r="C507" s="374" t="s">
        <v>6615</v>
      </c>
      <c r="D507" s="374" t="s">
        <v>6591</v>
      </c>
      <c r="E507" s="388"/>
      <c r="F507" s="388"/>
      <c r="G507" s="374" t="s">
        <v>6590</v>
      </c>
      <c r="H507" s="377">
        <f t="shared" si="0"/>
        <v>28</v>
      </c>
      <c r="I507" s="378" t="e">
        <f>SUMIFS('MASTER TT'!$J$2:$J$11126,'MASTER TT'!$I$2:$I$1126,A507:A18883,'MASTER TT'!$L$2:$L$11126,"&gt;0",'MASTER TT'!$AM$2:$AM$11126,"JAN-APRIL 2026")</f>
        <v>#VALUE!</v>
      </c>
      <c r="J507" s="378">
        <f>SUMIFS('MASTER TT'!$J$2:$J$11126,'MASTER TT'!$I$2:$I$11126,A507:A10546,'MASTER TT'!$L$2:$L$11126,"&gt;0",'MASTER TT'!$AM$2:$AM$11126,"MAY-AUG 2025")</f>
        <v>0</v>
      </c>
      <c r="K507" s="378">
        <f>SUMIFS('MASTER TT'!$J$2:$J$11126,'MASTER TT'!$I$2:$I$11126,A507:A10546,'MASTER TT'!$L$2:$L$11126,"&gt;0",'MASTER TT'!$AM$2:$AM$11126,"SEP-DEC 2025")</f>
        <v>0</v>
      </c>
      <c r="L507" s="378" t="e">
        <f t="shared" si="1"/>
        <v>#VALUE!</v>
      </c>
      <c r="M507" s="379">
        <f>SUMIFS('MASTER TT'!$J$2:$J$1126,'MASTER TT'!$I$2:$I$1126,A507:A10548,'MASTER TT'!$L$2:$L$1126,"&gt;0",'MASTER TT'!$AM$2:$AM$1126,"JAN-APRIL 2025",'MASTER TT'!$AC$2:$AC$1126,"SOT")</f>
        <v>0</v>
      </c>
      <c r="N507" s="379">
        <f>SUMIFS('MASTER TT'!$J$2:$J$1126,'MASTER TT'!$I$2:$I$1126,A507:A10548,'MASTER TT'!$L$2:$L$1126,"&gt;0",'MASTER TT'!$AM$2:$AM$1126,"JAN-APRIL 2025",'MASTER TT'!$AC$2:$AC$1126,"SOB")</f>
        <v>0</v>
      </c>
      <c r="O507" s="379">
        <f>SUMIFS('MASTER TT'!$J$2:$J$1126,'MASTER TT'!$I$2:$I$1126,A507:A10548,'MASTER TT'!$L$2:$L$1126,"&gt;0",'MASTER TT'!$AM$2:$AM$1126,"JAN-APRIL 2025",'MASTER TT'!$AC$2:$AC$1126,"SEASS")</f>
        <v>0</v>
      </c>
      <c r="P507" s="379">
        <f>SUMIFS('MASTER TT'!$J$2:$J$1126,'MASTER TT'!$I$2:$I$1126,A507:A10548,'MASTER TT'!$L$2:$L$1126,"&gt;0",'MASTER TT'!$AM$2:$AM$1126,"JAN-APRIL 2025",'MASTER TT'!$AC$2:$AC$1126,"PTTI")</f>
        <v>0</v>
      </c>
      <c r="Q507" s="381">
        <f>SUMIF('MASTER TT'!$I$1:$I$5897,$A$1:$A$721,'MASTER TT'!$O$1:$O$5897)</f>
        <v>0</v>
      </c>
      <c r="R507" s="381">
        <f>SUMIF('MASTER TT'!$I$1:$I$5897,$A$1:$A$721,'MASTER TT'!$N$1:$N$5897)</f>
        <v>0</v>
      </c>
      <c r="S507" s="381">
        <f>SUMIF('MASTER TT'!$I$1:$I$5897,$A$1:$A$721,'MASTER TT'!$Q$1:$Q$5897)</f>
        <v>0</v>
      </c>
      <c r="T507" s="381">
        <f>SUMIF('MASTER TT'!$I$1:$I$5897,$A$1:$A$721,'MASTER TT'!$S$1:$S$5897)</f>
        <v>0</v>
      </c>
      <c r="U507" s="381">
        <f>SUMIF('MASTER TT'!$I$1:$I$5897,$A$1:$A$721,'MASTER TT'!$R$1:$R$5897)</f>
        <v>0</v>
      </c>
      <c r="V507" s="381">
        <f>SUMIF('MASTER TT'!$I$1:$I$5897,$A$1:$A$721,'MASTER TT'!$T$1:$T$5897)</f>
        <v>0</v>
      </c>
      <c r="W507" s="381">
        <f>SUMIF('MASTER TT'!$I$1:$I$5897,$A$1:$A$721,'MASTER TT'!$U$1:$U$5897)</f>
        <v>0</v>
      </c>
      <c r="X507" s="381">
        <f>SUMIF('MASTER TT'!$I$1:$I$5897,$A$1:$A$721,'MASTER TT'!$W$1:$W$5897)</f>
        <v>0</v>
      </c>
      <c r="Y507" s="381">
        <f>SUMIF('MASTER TT'!$I$1:$I$5897,$A$1:$A$721,'MASTER TT'!$X$1:$X$5897)</f>
        <v>0</v>
      </c>
      <c r="Z507" s="381">
        <f>SUMIF('MASTER TT'!$I$1:$I$5897,$A$1:$A$721,'MASTER TT'!$Y$1:$Y$5897)</f>
        <v>0</v>
      </c>
      <c r="AA507" s="381">
        <f>SUMIF('MASTER TT'!$I$1:$I$5897,$A$1:$A$721,'MASTER TT'!$Z$1:$Z$5897)</f>
        <v>0</v>
      </c>
      <c r="AB507" s="381">
        <f>SUMIF('MASTER TT'!$I$1:$I$5905,$A$1:$A$721,'MASTER TT'!$V$1:$V$5905)</f>
        <v>0</v>
      </c>
      <c r="AC507" s="381">
        <f>SUMIF('MASTER TT'!$I$1:$I$5905,$A$1:$A$721,'MASTER TT'!$AB$1:$AB$5905)</f>
        <v>0</v>
      </c>
      <c r="AD507" s="381">
        <f>SUMIF('MASTER TT'!$I$1:$I$5905,$A$1:$A$721,'MASTER TT'!$P$1:$P$5905)</f>
        <v>0</v>
      </c>
      <c r="AE507" s="381">
        <f t="shared" si="2"/>
        <v>0</v>
      </c>
      <c r="AF507" s="382" t="e">
        <f t="shared" si="28"/>
        <v>#REF!</v>
      </c>
      <c r="AG507" s="383"/>
    </row>
    <row r="508" spans="1:33" ht="14.25" customHeight="1">
      <c r="A508" s="374" t="s">
        <v>3645</v>
      </c>
      <c r="B508" s="375">
        <f>VLOOKUP($A$2:$A$1749,'ENTER STAFF #S HERE'!$A$1:$B$5073,2,FALSE)</f>
        <v>60</v>
      </c>
      <c r="C508" s="374" t="s">
        <v>6615</v>
      </c>
      <c r="D508" s="374" t="s">
        <v>6591</v>
      </c>
      <c r="E508" s="388"/>
      <c r="F508" s="388"/>
      <c r="G508" s="374" t="s">
        <v>63</v>
      </c>
      <c r="H508" s="377">
        <f t="shared" si="0"/>
        <v>72</v>
      </c>
      <c r="I508" s="378" t="e">
        <f>SUMIFS('MASTER TT'!$J$2:$J$11126,'MASTER TT'!$I$2:$I$1126,A508:A18884,'MASTER TT'!$L$2:$L$11126,"&gt;0",'MASTER TT'!$AM$2:$AM$11126,"JAN-APRIL 2026")</f>
        <v>#VALUE!</v>
      </c>
      <c r="J508" s="378">
        <f>SUMIFS('MASTER TT'!$J$2:$J$11126,'MASTER TT'!$I$2:$I$11126,A508:A10547,'MASTER TT'!$L$2:$L$11126,"&gt;0",'MASTER TT'!$AM$2:$AM$11126,"MAY-AUG 2025")</f>
        <v>0</v>
      </c>
      <c r="K508" s="378">
        <f>SUMIFS('MASTER TT'!$J$2:$J$11126,'MASTER TT'!$I$2:$I$11126,A508:A10547,'MASTER TT'!$L$2:$L$11126,"&gt;0",'MASTER TT'!$AM$2:$AM$11126,"SEP-DEC 2025")</f>
        <v>0</v>
      </c>
      <c r="L508" s="378" t="e">
        <f t="shared" si="1"/>
        <v>#VALUE!</v>
      </c>
      <c r="M508" s="379">
        <f>SUMIFS('MASTER TT'!$J$2:$J$1126,'MASTER TT'!$I$2:$I$1126,A508:A10549,'MASTER TT'!$L$2:$L$1126,"&gt;0",'MASTER TT'!$AM$2:$AM$1126,"JAN-APRIL 2025",'MASTER TT'!$AC$2:$AC$1126,"SOT")</f>
        <v>0</v>
      </c>
      <c r="N508" s="379">
        <f>SUMIFS('MASTER TT'!$J$2:$J$1126,'MASTER TT'!$I$2:$I$1126,A508:A10549,'MASTER TT'!$L$2:$L$1126,"&gt;0",'MASTER TT'!$AM$2:$AM$1126,"JAN-APRIL 2025",'MASTER TT'!$AC$2:$AC$1126,"SOB")</f>
        <v>0</v>
      </c>
      <c r="O508" s="379">
        <f>SUMIFS('MASTER TT'!$J$2:$J$1126,'MASTER TT'!$I$2:$I$1126,A508:A10549,'MASTER TT'!$L$2:$L$1126,"&gt;0",'MASTER TT'!$AM$2:$AM$1126,"JAN-APRIL 2025",'MASTER TT'!$AC$2:$AC$1126,"SEASS")</f>
        <v>0</v>
      </c>
      <c r="P508" s="379">
        <f>SUMIFS('MASTER TT'!$J$2:$J$1126,'MASTER TT'!$I$2:$I$1126,A508:A10549,'MASTER TT'!$L$2:$L$1126,"&gt;0",'MASTER TT'!$AM$2:$AM$1126,"JAN-APRIL 2025",'MASTER TT'!$AC$2:$AC$1126,"PTTI")</f>
        <v>0</v>
      </c>
      <c r="Q508" s="381">
        <f>SUMIF('MASTER TT'!$I$1:$I$5897,$A$1:$A$721,'MASTER TT'!$O$1:$O$5897)</f>
        <v>0</v>
      </c>
      <c r="R508" s="381">
        <f>SUMIF('MASTER TT'!$I$1:$I$5897,$A$1:$A$721,'MASTER TT'!$N$1:$N$5897)</f>
        <v>0</v>
      </c>
      <c r="S508" s="381">
        <f>SUMIF('MASTER TT'!$I$1:$I$5897,$A$1:$A$721,'MASTER TT'!$Q$1:$Q$5897)</f>
        <v>0</v>
      </c>
      <c r="T508" s="381">
        <f>SUMIF('MASTER TT'!$I$1:$I$5897,$A$1:$A$721,'MASTER TT'!$S$1:$S$5897)</f>
        <v>0</v>
      </c>
      <c r="U508" s="381">
        <f>SUMIF('MASTER TT'!$I$1:$I$5897,$A$1:$A$721,'MASTER TT'!$R$1:$R$5897)</f>
        <v>0</v>
      </c>
      <c r="V508" s="381">
        <f>SUMIF('MASTER TT'!$I$1:$I$5897,$A$1:$A$721,'MASTER TT'!$T$1:$T$5897)</f>
        <v>0</v>
      </c>
      <c r="W508" s="381">
        <f>SUMIF('MASTER TT'!$I$1:$I$5897,$A$1:$A$721,'MASTER TT'!$U$1:$U$5897)</f>
        <v>0</v>
      </c>
      <c r="X508" s="381">
        <f>SUMIF('MASTER TT'!$I$1:$I$5897,$A$1:$A$721,'MASTER TT'!$W$1:$W$5897)</f>
        <v>0</v>
      </c>
      <c r="Y508" s="381">
        <f>SUMIF('MASTER TT'!$I$1:$I$5897,$A$1:$A$721,'MASTER TT'!$X$1:$X$5897)</f>
        <v>0</v>
      </c>
      <c r="Z508" s="381">
        <f>SUMIF('MASTER TT'!$I$1:$I$5897,$A$1:$A$721,'MASTER TT'!$Y$1:$Y$5897)</f>
        <v>0</v>
      </c>
      <c r="AA508" s="381">
        <f>SUMIF('MASTER TT'!$I$1:$I$5897,$A$1:$A$721,'MASTER TT'!$Z$1:$Z$5897)</f>
        <v>0</v>
      </c>
      <c r="AB508" s="381">
        <f>SUMIF('MASTER TT'!$I$1:$I$5905,$A$1:$A$721,'MASTER TT'!$V$1:$V$5905)</f>
        <v>0</v>
      </c>
      <c r="AC508" s="381">
        <f>SUMIF('MASTER TT'!$I$1:$I$5905,$A$1:$A$721,'MASTER TT'!$AB$1:$AB$5905)</f>
        <v>0</v>
      </c>
      <c r="AD508" s="381">
        <f>SUMIF('MASTER TT'!$I$1:$I$5905,$A$1:$A$721,'MASTER TT'!$P$1:$P$5905)</f>
        <v>0</v>
      </c>
      <c r="AE508" s="381">
        <f t="shared" si="2"/>
        <v>0</v>
      </c>
      <c r="AF508" s="382" t="e">
        <f t="shared" si="28"/>
        <v>#REF!</v>
      </c>
      <c r="AG508" s="383"/>
    </row>
    <row r="509" spans="1:33" ht="14.25" customHeight="1">
      <c r="A509" s="374" t="s">
        <v>3646</v>
      </c>
      <c r="B509" s="375">
        <f>VLOOKUP($A$2:$A$1749,'ENTER STAFF #S HERE'!$A$1:$B$5073,2,FALSE)</f>
        <v>370</v>
      </c>
      <c r="C509" s="374" t="s">
        <v>6615</v>
      </c>
      <c r="D509" s="374" t="s">
        <v>6591</v>
      </c>
      <c r="E509" s="388"/>
      <c r="F509" s="388"/>
      <c r="G509" s="374" t="s">
        <v>6590</v>
      </c>
      <c r="H509" s="377">
        <f t="shared" si="0"/>
        <v>28</v>
      </c>
      <c r="I509" s="378" t="e">
        <f>SUMIFS('MASTER TT'!$J$2:$J$11126,'MASTER TT'!$I$2:$I$1126,A509:A18885,'MASTER TT'!$L$2:$L$11126,"&gt;0",'MASTER TT'!$AM$2:$AM$11126,"JAN-APRIL 2026")</f>
        <v>#VALUE!</v>
      </c>
      <c r="J509" s="378">
        <f>SUMIFS('MASTER TT'!$J$2:$J$11126,'MASTER TT'!$I$2:$I$11126,A509:A10548,'MASTER TT'!$L$2:$L$11126,"&gt;0",'MASTER TT'!$AM$2:$AM$11126,"MAY-AUG 2025")</f>
        <v>0</v>
      </c>
      <c r="K509" s="378">
        <f>SUMIFS('MASTER TT'!$J$2:$J$11126,'MASTER TT'!$I$2:$I$11126,A509:A10548,'MASTER TT'!$L$2:$L$11126,"&gt;0",'MASTER TT'!$AM$2:$AM$11126,"SEP-DEC 2025")</f>
        <v>0</v>
      </c>
      <c r="L509" s="378" t="e">
        <f t="shared" si="1"/>
        <v>#VALUE!</v>
      </c>
      <c r="M509" s="379">
        <f>SUMIFS('MASTER TT'!$J$2:$J$1126,'MASTER TT'!$I$2:$I$1126,A509:A10550,'MASTER TT'!$L$2:$L$1126,"&gt;0",'MASTER TT'!$AM$2:$AM$1126,"JAN-APRIL 2025",'MASTER TT'!$AC$2:$AC$1126,"SOT")</f>
        <v>0</v>
      </c>
      <c r="N509" s="379">
        <f>SUMIFS('MASTER TT'!$J$2:$J$1126,'MASTER TT'!$I$2:$I$1126,A509:A10550,'MASTER TT'!$L$2:$L$1126,"&gt;0",'MASTER TT'!$AM$2:$AM$1126,"JAN-APRIL 2025",'MASTER TT'!$AC$2:$AC$1126,"SOB")</f>
        <v>0</v>
      </c>
      <c r="O509" s="379">
        <f>SUMIFS('MASTER TT'!$J$2:$J$1126,'MASTER TT'!$I$2:$I$1126,A509:A10550,'MASTER TT'!$L$2:$L$1126,"&gt;0",'MASTER TT'!$AM$2:$AM$1126,"JAN-APRIL 2025",'MASTER TT'!$AC$2:$AC$1126,"SEASS")</f>
        <v>0</v>
      </c>
      <c r="P509" s="379">
        <f>SUMIFS('MASTER TT'!$J$2:$J$1126,'MASTER TT'!$I$2:$I$1126,A509:A10550,'MASTER TT'!$L$2:$L$1126,"&gt;0",'MASTER TT'!$AM$2:$AM$1126,"JAN-APRIL 2025",'MASTER TT'!$AC$2:$AC$1126,"PTTI")</f>
        <v>0</v>
      </c>
      <c r="Q509" s="381">
        <f>SUMIF('MASTER TT'!$I$1:$I$5897,$A$1:$A$721,'MASTER TT'!$O$1:$O$5897)</f>
        <v>0</v>
      </c>
      <c r="R509" s="381">
        <f>SUMIF('MASTER TT'!$I$1:$I$5897,$A$1:$A$721,'MASTER TT'!$N$1:$N$5897)</f>
        <v>0</v>
      </c>
      <c r="S509" s="381">
        <f>SUMIF('MASTER TT'!$I$1:$I$5897,$A$1:$A$721,'MASTER TT'!$Q$1:$Q$5897)</f>
        <v>0</v>
      </c>
      <c r="T509" s="381">
        <f>SUMIF('MASTER TT'!$I$1:$I$5897,$A$1:$A$721,'MASTER TT'!$S$1:$S$5897)</f>
        <v>0</v>
      </c>
      <c r="U509" s="381">
        <f>SUMIF('MASTER TT'!$I$1:$I$5897,$A$1:$A$721,'MASTER TT'!$R$1:$R$5897)</f>
        <v>0</v>
      </c>
      <c r="V509" s="381">
        <f>SUMIF('MASTER TT'!$I$1:$I$5897,$A$1:$A$721,'MASTER TT'!$T$1:$T$5897)</f>
        <v>0</v>
      </c>
      <c r="W509" s="381">
        <f>SUMIF('MASTER TT'!$I$1:$I$5897,$A$1:$A$721,'MASTER TT'!$U$1:$U$5897)</f>
        <v>0</v>
      </c>
      <c r="X509" s="381">
        <f>SUMIF('MASTER TT'!$I$1:$I$5897,$A$1:$A$721,'MASTER TT'!$W$1:$W$5897)</f>
        <v>0</v>
      </c>
      <c r="Y509" s="381">
        <f>SUMIF('MASTER TT'!$I$1:$I$5897,$A$1:$A$721,'MASTER TT'!$X$1:$X$5897)</f>
        <v>0</v>
      </c>
      <c r="Z509" s="381">
        <f>SUMIF('MASTER TT'!$I$1:$I$5897,$A$1:$A$721,'MASTER TT'!$Y$1:$Y$5897)</f>
        <v>0</v>
      </c>
      <c r="AA509" s="381">
        <f>SUMIF('MASTER TT'!$I$1:$I$5897,$A$1:$A$721,'MASTER TT'!$Z$1:$Z$5897)</f>
        <v>0</v>
      </c>
      <c r="AB509" s="381">
        <f>SUMIF('MASTER TT'!$I$1:$I$5905,$A$1:$A$721,'MASTER TT'!$V$1:$V$5905)</f>
        <v>0</v>
      </c>
      <c r="AC509" s="381">
        <f>SUMIF('MASTER TT'!$I$1:$I$5905,$A$1:$A$721,'MASTER TT'!$AB$1:$AB$5905)</f>
        <v>0</v>
      </c>
      <c r="AD509" s="381">
        <f>SUMIF('MASTER TT'!$I$1:$I$5905,$A$1:$A$721,'MASTER TT'!$P$1:$P$5905)</f>
        <v>0</v>
      </c>
      <c r="AE509" s="381">
        <f t="shared" si="2"/>
        <v>0</v>
      </c>
      <c r="AF509" s="382" t="e">
        <f t="shared" si="28"/>
        <v>#REF!</v>
      </c>
      <c r="AG509" s="383"/>
    </row>
    <row r="510" spans="1:33" ht="14.25" customHeight="1">
      <c r="A510" s="374" t="s">
        <v>3378</v>
      </c>
      <c r="B510" s="375" t="str">
        <f>VLOOKUP($A$2:$A$1749,'ENTER STAFF #S HERE'!$A$1:$B$5073,2,FALSE)</f>
        <v>C1515</v>
      </c>
      <c r="C510" s="374" t="s">
        <v>6615</v>
      </c>
      <c r="D510" s="374" t="s">
        <v>6591</v>
      </c>
      <c r="E510" s="388"/>
      <c r="F510" s="388"/>
      <c r="G510" s="374" t="s">
        <v>6590</v>
      </c>
      <c r="H510" s="377">
        <f t="shared" si="0"/>
        <v>28</v>
      </c>
      <c r="I510" s="378" t="e">
        <f>SUMIFS('MASTER TT'!$J$2:$J$11126,'MASTER TT'!$I$2:$I$1126,A510:A18886,'MASTER TT'!$L$2:$L$11126,"&gt;0",'MASTER TT'!$AM$2:$AM$11126,"JAN-APRIL 2026")</f>
        <v>#VALUE!</v>
      </c>
      <c r="J510" s="378">
        <f>SUMIFS('MASTER TT'!$J$2:$J$11126,'MASTER TT'!$I$2:$I$11126,A510:A10549,'MASTER TT'!$L$2:$L$11126,"&gt;0",'MASTER TT'!$AM$2:$AM$11126,"MAY-AUG 2025")</f>
        <v>0</v>
      </c>
      <c r="K510" s="378">
        <f>SUMIFS('MASTER TT'!$J$2:$J$11126,'MASTER TT'!$I$2:$I$11126,A510:A10549,'MASTER TT'!$L$2:$L$11126,"&gt;0",'MASTER TT'!$AM$2:$AM$11126,"SEP-DEC 2025")</f>
        <v>0</v>
      </c>
      <c r="L510" s="378" t="e">
        <f t="shared" si="1"/>
        <v>#VALUE!</v>
      </c>
      <c r="M510" s="379">
        <f>SUMIFS('MASTER TT'!$J$2:$J$1126,'MASTER TT'!$I$2:$I$1126,A510:A10551,'MASTER TT'!$L$2:$L$1126,"&gt;0",'MASTER TT'!$AM$2:$AM$1126,"JAN-APRIL 2025",'MASTER TT'!$AC$2:$AC$1126,"SOT")</f>
        <v>0</v>
      </c>
      <c r="N510" s="379">
        <f>SUMIFS('MASTER TT'!$J$2:$J$1126,'MASTER TT'!$I$2:$I$1126,A510:A10551,'MASTER TT'!$L$2:$L$1126,"&gt;0",'MASTER TT'!$AM$2:$AM$1126,"JAN-APRIL 2025",'MASTER TT'!$AC$2:$AC$1126,"SOB")</f>
        <v>0</v>
      </c>
      <c r="O510" s="379">
        <f>SUMIFS('MASTER TT'!$J$2:$J$1126,'MASTER TT'!$I$2:$I$1126,A510:A10551,'MASTER TT'!$L$2:$L$1126,"&gt;0",'MASTER TT'!$AM$2:$AM$1126,"JAN-APRIL 2025",'MASTER TT'!$AC$2:$AC$1126,"SEASS")</f>
        <v>0</v>
      </c>
      <c r="P510" s="379">
        <f>SUMIFS('MASTER TT'!$J$2:$J$1126,'MASTER TT'!$I$2:$I$1126,A510:A10551,'MASTER TT'!$L$2:$L$1126,"&gt;0",'MASTER TT'!$AM$2:$AM$1126,"JAN-APRIL 2025",'MASTER TT'!$AC$2:$AC$1126,"PTTI")</f>
        <v>0</v>
      </c>
      <c r="Q510" s="381">
        <f>SUMIF('MASTER TT'!$I$1:$I$5897,$A$1:$A$721,'MASTER TT'!$O$1:$O$5897)</f>
        <v>0</v>
      </c>
      <c r="R510" s="381">
        <f>SUMIF('MASTER TT'!$I$1:$I$5897,$A$1:$A$721,'MASTER TT'!$N$1:$N$5897)</f>
        <v>0</v>
      </c>
      <c r="S510" s="381">
        <f>SUMIF('MASTER TT'!$I$1:$I$5897,$A$1:$A$721,'MASTER TT'!$Q$1:$Q$5897)</f>
        <v>0</v>
      </c>
      <c r="T510" s="381">
        <f>SUMIF('MASTER TT'!$I$1:$I$5897,$A$1:$A$721,'MASTER TT'!$S$1:$S$5897)</f>
        <v>0</v>
      </c>
      <c r="U510" s="381">
        <f>SUMIF('MASTER TT'!$I$1:$I$5897,$A$1:$A$721,'MASTER TT'!$R$1:$R$5897)</f>
        <v>0</v>
      </c>
      <c r="V510" s="381">
        <f>SUMIF('MASTER TT'!$I$1:$I$5897,$A$1:$A$721,'MASTER TT'!$T$1:$T$5897)</f>
        <v>0</v>
      </c>
      <c r="W510" s="381">
        <f>SUMIF('MASTER TT'!$I$1:$I$5897,$A$1:$A$721,'MASTER TT'!$U$1:$U$5897)</f>
        <v>0</v>
      </c>
      <c r="X510" s="381">
        <f>SUMIF('MASTER TT'!$I$1:$I$5897,$A$1:$A$721,'MASTER TT'!$W$1:$W$5897)</f>
        <v>0</v>
      </c>
      <c r="Y510" s="381">
        <f>SUMIF('MASTER TT'!$I$1:$I$5897,$A$1:$A$721,'MASTER TT'!$X$1:$X$5897)</f>
        <v>0</v>
      </c>
      <c r="Z510" s="381">
        <f>SUMIF('MASTER TT'!$I$1:$I$5897,$A$1:$A$721,'MASTER TT'!$Y$1:$Y$5897)</f>
        <v>0</v>
      </c>
      <c r="AA510" s="381">
        <f>SUMIF('MASTER TT'!$I$1:$I$5897,$A$1:$A$721,'MASTER TT'!$Z$1:$Z$5897)</f>
        <v>0</v>
      </c>
      <c r="AB510" s="381">
        <f>SUMIF('MASTER TT'!$I$1:$I$5905,$A$1:$A$721,'MASTER TT'!$V$1:$V$5905)</f>
        <v>0</v>
      </c>
      <c r="AC510" s="381">
        <f>SUMIF('MASTER TT'!$I$1:$I$5905,$A$1:$A$721,'MASTER TT'!$AB$1:$AB$5905)</f>
        <v>0</v>
      </c>
      <c r="AD510" s="381">
        <f>SUMIF('MASTER TT'!$I$1:$I$5905,$A$1:$A$721,'MASTER TT'!$P$1:$P$5905)</f>
        <v>0</v>
      </c>
      <c r="AE510" s="381">
        <f t="shared" si="2"/>
        <v>0</v>
      </c>
      <c r="AF510" s="382" t="e">
        <f t="shared" si="28"/>
        <v>#REF!</v>
      </c>
      <c r="AG510" s="383"/>
    </row>
    <row r="511" spans="1:33" ht="14.25" customHeight="1">
      <c r="A511" s="374" t="s">
        <v>3380</v>
      </c>
      <c r="B511" s="375" t="str">
        <f>VLOOKUP($A$2:$A$1749,'ENTER STAFF #S HERE'!$A$1:$B$5073,2,FALSE)</f>
        <v>C1576</v>
      </c>
      <c r="C511" s="374" t="s">
        <v>6615</v>
      </c>
      <c r="D511" s="374" t="s">
        <v>6591</v>
      </c>
      <c r="E511" s="388"/>
      <c r="F511" s="388"/>
      <c r="G511" s="374" t="s">
        <v>6590</v>
      </c>
      <c r="H511" s="377">
        <f t="shared" si="0"/>
        <v>28</v>
      </c>
      <c r="I511" s="378" t="e">
        <f>SUMIFS('MASTER TT'!$J$2:$J$11126,'MASTER TT'!$I$2:$I$1126,A511:A18887,'MASTER TT'!$L$2:$L$11126,"&gt;0",'MASTER TT'!$AM$2:$AM$11126,"JAN-APRIL 2026")</f>
        <v>#VALUE!</v>
      </c>
      <c r="J511" s="378">
        <f>SUMIFS('MASTER TT'!$J$2:$J$11126,'MASTER TT'!$I$2:$I$11126,A511:A10550,'MASTER TT'!$L$2:$L$11126,"&gt;0",'MASTER TT'!$AM$2:$AM$11126,"MAY-AUG 2025")</f>
        <v>0</v>
      </c>
      <c r="K511" s="378">
        <f>SUMIFS('MASTER TT'!$J$2:$J$11126,'MASTER TT'!$I$2:$I$11126,A511:A10550,'MASTER TT'!$L$2:$L$11126,"&gt;0",'MASTER TT'!$AM$2:$AM$11126,"SEP-DEC 2025")</f>
        <v>0</v>
      </c>
      <c r="L511" s="378" t="e">
        <f t="shared" si="1"/>
        <v>#VALUE!</v>
      </c>
      <c r="M511" s="379">
        <f>SUMIFS('MASTER TT'!$J$2:$J$1126,'MASTER TT'!$I$2:$I$1126,A511:A10552,'MASTER TT'!$L$2:$L$1126,"&gt;0",'MASTER TT'!$AM$2:$AM$1126,"JAN-APRIL 2025",'MASTER TT'!$AC$2:$AC$1126,"SOT")</f>
        <v>0</v>
      </c>
      <c r="N511" s="379">
        <f>SUMIFS('MASTER TT'!$J$2:$J$1126,'MASTER TT'!$I$2:$I$1126,A511:A10552,'MASTER TT'!$L$2:$L$1126,"&gt;0",'MASTER TT'!$AM$2:$AM$1126,"JAN-APRIL 2025",'MASTER TT'!$AC$2:$AC$1126,"SOB")</f>
        <v>0</v>
      </c>
      <c r="O511" s="379">
        <f>SUMIFS('MASTER TT'!$J$2:$J$1126,'MASTER TT'!$I$2:$I$1126,A511:A10552,'MASTER TT'!$L$2:$L$1126,"&gt;0",'MASTER TT'!$AM$2:$AM$1126,"JAN-APRIL 2025",'MASTER TT'!$AC$2:$AC$1126,"SEASS")</f>
        <v>0</v>
      </c>
      <c r="P511" s="379">
        <f>SUMIFS('MASTER TT'!$J$2:$J$1126,'MASTER TT'!$I$2:$I$1126,A511:A10552,'MASTER TT'!$L$2:$L$1126,"&gt;0",'MASTER TT'!$AM$2:$AM$1126,"JAN-APRIL 2025",'MASTER TT'!$AC$2:$AC$1126,"PTTI")</f>
        <v>0</v>
      </c>
      <c r="Q511" s="381">
        <f>SUMIF('MASTER TT'!$I$1:$I$5897,$A$1:$A$721,'MASTER TT'!$O$1:$O$5897)</f>
        <v>0</v>
      </c>
      <c r="R511" s="381">
        <f>SUMIF('MASTER TT'!$I$1:$I$5897,$A$1:$A$721,'MASTER TT'!$N$1:$N$5897)</f>
        <v>0</v>
      </c>
      <c r="S511" s="381">
        <f>SUMIF('MASTER TT'!$I$1:$I$5897,$A$1:$A$721,'MASTER TT'!$Q$1:$Q$5897)</f>
        <v>0</v>
      </c>
      <c r="T511" s="381">
        <f>SUMIF('MASTER TT'!$I$1:$I$5897,$A$1:$A$721,'MASTER TT'!$S$1:$S$5897)</f>
        <v>0</v>
      </c>
      <c r="U511" s="381">
        <f>SUMIF('MASTER TT'!$I$1:$I$5897,$A$1:$A$721,'MASTER TT'!$R$1:$R$5897)</f>
        <v>0</v>
      </c>
      <c r="V511" s="381">
        <f>SUMIF('MASTER TT'!$I$1:$I$5897,$A$1:$A$721,'MASTER TT'!$T$1:$T$5897)</f>
        <v>0</v>
      </c>
      <c r="W511" s="381">
        <f>SUMIF('MASTER TT'!$I$1:$I$5897,$A$1:$A$721,'MASTER TT'!$U$1:$U$5897)</f>
        <v>0</v>
      </c>
      <c r="X511" s="381">
        <f>SUMIF('MASTER TT'!$I$1:$I$5897,$A$1:$A$721,'MASTER TT'!$W$1:$W$5897)</f>
        <v>0</v>
      </c>
      <c r="Y511" s="381">
        <f>SUMIF('MASTER TT'!$I$1:$I$5897,$A$1:$A$721,'MASTER TT'!$X$1:$X$5897)</f>
        <v>0</v>
      </c>
      <c r="Z511" s="381">
        <f>SUMIF('MASTER TT'!$I$1:$I$5897,$A$1:$A$721,'MASTER TT'!$Y$1:$Y$5897)</f>
        <v>0</v>
      </c>
      <c r="AA511" s="381">
        <f>SUMIF('MASTER TT'!$I$1:$I$5897,$A$1:$A$721,'MASTER TT'!$Z$1:$Z$5897)</f>
        <v>0</v>
      </c>
      <c r="AB511" s="381">
        <f>SUMIF('MASTER TT'!$I$1:$I$5905,$A$1:$A$721,'MASTER TT'!$V$1:$V$5905)</f>
        <v>0</v>
      </c>
      <c r="AC511" s="381">
        <f>SUMIF('MASTER TT'!$I$1:$I$5905,$A$1:$A$721,'MASTER TT'!$AB$1:$AB$5905)</f>
        <v>0</v>
      </c>
      <c r="AD511" s="381">
        <f>SUMIF('MASTER TT'!$I$1:$I$5905,$A$1:$A$721,'MASTER TT'!$P$1:$P$5905)</f>
        <v>0</v>
      </c>
      <c r="AE511" s="381">
        <f t="shared" si="2"/>
        <v>0</v>
      </c>
      <c r="AF511" s="382" t="e">
        <f t="shared" si="28"/>
        <v>#REF!</v>
      </c>
      <c r="AG511" s="383"/>
    </row>
    <row r="512" spans="1:33" ht="14.25" customHeight="1">
      <c r="A512" s="374" t="s">
        <v>3345</v>
      </c>
      <c r="B512" s="375">
        <f>VLOOKUP($A$2:$A$1749,'ENTER STAFF #S HERE'!$A$1:$B$5073,2,FALSE)</f>
        <v>144</v>
      </c>
      <c r="C512" s="374" t="s">
        <v>6615</v>
      </c>
      <c r="D512" s="374" t="s">
        <v>6591</v>
      </c>
      <c r="E512" s="388"/>
      <c r="F512" s="388"/>
      <c r="G512" s="374" t="s">
        <v>63</v>
      </c>
      <c r="H512" s="377">
        <f t="shared" si="0"/>
        <v>72</v>
      </c>
      <c r="I512" s="378" t="e">
        <f>SUMIFS('MASTER TT'!$J$2:$J$11126,'MASTER TT'!$I$2:$I$1126,A512:A18888,'MASTER TT'!$L$2:$L$11126,"&gt;0",'MASTER TT'!$AM$2:$AM$11126,"JAN-APRIL 2026")</f>
        <v>#VALUE!</v>
      </c>
      <c r="J512" s="378">
        <f>SUMIFS('MASTER TT'!$J$2:$J$11126,'MASTER TT'!$I$2:$I$11126,A512:A10551,'MASTER TT'!$L$2:$L$11126,"&gt;0",'MASTER TT'!$AM$2:$AM$11126,"MAY-AUG 2025")</f>
        <v>0</v>
      </c>
      <c r="K512" s="378">
        <f>SUMIFS('MASTER TT'!$J$2:$J$11126,'MASTER TT'!$I$2:$I$11126,A512:A10551,'MASTER TT'!$L$2:$L$11126,"&gt;0",'MASTER TT'!$AM$2:$AM$11126,"SEP-DEC 2025")</f>
        <v>0</v>
      </c>
      <c r="L512" s="378" t="e">
        <f t="shared" si="1"/>
        <v>#VALUE!</v>
      </c>
      <c r="M512" s="379">
        <f>SUMIFS('MASTER TT'!$J$2:$J$1126,'MASTER TT'!$I$2:$I$1126,A512:A10553,'MASTER TT'!$L$2:$L$1126,"&gt;0",'MASTER TT'!$AM$2:$AM$1126,"JAN-APRIL 2025",'MASTER TT'!$AC$2:$AC$1126,"SOT")</f>
        <v>0</v>
      </c>
      <c r="N512" s="379">
        <f>SUMIFS('MASTER TT'!$J$2:$J$1126,'MASTER TT'!$I$2:$I$1126,A512:A10553,'MASTER TT'!$L$2:$L$1126,"&gt;0",'MASTER TT'!$AM$2:$AM$1126,"JAN-APRIL 2025",'MASTER TT'!$AC$2:$AC$1126,"SOB")</f>
        <v>0</v>
      </c>
      <c r="O512" s="379">
        <f>SUMIFS('MASTER TT'!$J$2:$J$1126,'MASTER TT'!$I$2:$I$1126,A512:A10553,'MASTER TT'!$L$2:$L$1126,"&gt;0",'MASTER TT'!$AM$2:$AM$1126,"JAN-APRIL 2025",'MASTER TT'!$AC$2:$AC$1126,"SEASS")</f>
        <v>0</v>
      </c>
      <c r="P512" s="379">
        <f>SUMIFS('MASTER TT'!$J$2:$J$1126,'MASTER TT'!$I$2:$I$1126,A512:A10553,'MASTER TT'!$L$2:$L$1126,"&gt;0",'MASTER TT'!$AM$2:$AM$1126,"JAN-APRIL 2025",'MASTER TT'!$AC$2:$AC$1126,"PTTI")</f>
        <v>0</v>
      </c>
      <c r="Q512" s="381">
        <f>SUMIF('MASTER TT'!$I$1:$I$5897,$A$1:$A$721,'MASTER TT'!$O$1:$O$5897)</f>
        <v>0</v>
      </c>
      <c r="R512" s="381">
        <f>SUMIF('MASTER TT'!$I$1:$I$5897,$A$1:$A$721,'MASTER TT'!$N$1:$N$5897)</f>
        <v>0</v>
      </c>
      <c r="S512" s="381">
        <f>SUMIF('MASTER TT'!$I$1:$I$5897,$A$1:$A$721,'MASTER TT'!$Q$1:$Q$5897)</f>
        <v>0</v>
      </c>
      <c r="T512" s="381">
        <f>SUMIF('MASTER TT'!$I$1:$I$5897,$A$1:$A$721,'MASTER TT'!$S$1:$S$5897)</f>
        <v>0</v>
      </c>
      <c r="U512" s="381">
        <f>SUMIF('MASTER TT'!$I$1:$I$5897,$A$1:$A$721,'MASTER TT'!$R$1:$R$5897)</f>
        <v>0</v>
      </c>
      <c r="V512" s="381">
        <f>SUMIF('MASTER TT'!$I$1:$I$5897,$A$1:$A$721,'MASTER TT'!$T$1:$T$5897)</f>
        <v>0</v>
      </c>
      <c r="W512" s="381">
        <f>SUMIF('MASTER TT'!$I$1:$I$5897,$A$1:$A$721,'MASTER TT'!$U$1:$U$5897)</f>
        <v>0</v>
      </c>
      <c r="X512" s="381">
        <f>SUMIF('MASTER TT'!$I$1:$I$5897,$A$1:$A$721,'MASTER TT'!$W$1:$W$5897)</f>
        <v>0</v>
      </c>
      <c r="Y512" s="381">
        <f>SUMIF('MASTER TT'!$I$1:$I$5897,$A$1:$A$721,'MASTER TT'!$X$1:$X$5897)</f>
        <v>0</v>
      </c>
      <c r="Z512" s="381">
        <f>SUMIF('MASTER TT'!$I$1:$I$5897,$A$1:$A$721,'MASTER TT'!$Y$1:$Y$5897)</f>
        <v>0</v>
      </c>
      <c r="AA512" s="381">
        <f>SUMIF('MASTER TT'!$I$1:$I$5897,$A$1:$A$721,'MASTER TT'!$Z$1:$Z$5897)</f>
        <v>0</v>
      </c>
      <c r="AB512" s="381">
        <f>SUMIF('MASTER TT'!$I$1:$I$5905,$A$1:$A$721,'MASTER TT'!$V$1:$V$5905)</f>
        <v>0</v>
      </c>
      <c r="AC512" s="381">
        <f>SUMIF('MASTER TT'!$I$1:$I$5905,$A$1:$A$721,'MASTER TT'!$AB$1:$AB$5905)</f>
        <v>0</v>
      </c>
      <c r="AD512" s="381">
        <f>SUMIF('MASTER TT'!$I$1:$I$5905,$A$1:$A$721,'MASTER TT'!$P$1:$P$5905)</f>
        <v>0</v>
      </c>
      <c r="AE512" s="381">
        <f t="shared" si="2"/>
        <v>0</v>
      </c>
      <c r="AF512" s="382"/>
      <c r="AG512" s="383"/>
    </row>
    <row r="513" spans="1:33" ht="14.25" customHeight="1">
      <c r="A513" s="374" t="s">
        <v>3432</v>
      </c>
      <c r="B513" s="375" t="str">
        <f>VLOOKUP($A$2:$A$1749,'ENTER STAFF #S HERE'!$A$1:$B$5073,2,FALSE)</f>
        <v>C1190</v>
      </c>
      <c r="C513" s="374" t="s">
        <v>6615</v>
      </c>
      <c r="D513" s="384" t="s">
        <v>6591</v>
      </c>
      <c r="E513" s="388"/>
      <c r="F513" s="387"/>
      <c r="G513" s="376" t="s">
        <v>6676</v>
      </c>
      <c r="H513" s="377">
        <f t="shared" si="0"/>
        <v>28</v>
      </c>
      <c r="I513" s="378" t="e">
        <f>SUMIFS('MASTER TT'!$J$2:$J$11126,'MASTER TT'!$I$2:$I$1126,A513:A18889,'MASTER TT'!$L$2:$L$11126,"&gt;0",'MASTER TT'!$AM$2:$AM$11126,"JAN-APRIL 2026")</f>
        <v>#VALUE!</v>
      </c>
      <c r="J513" s="378">
        <f>SUMIFS('MASTER TT'!$J$2:$J$11126,'MASTER TT'!$I$2:$I$11126,A513:A10552,'MASTER TT'!$L$2:$L$11126,"&gt;0",'MASTER TT'!$AM$2:$AM$11126,"MAY-AUG 2025")</f>
        <v>0</v>
      </c>
      <c r="K513" s="378">
        <f>SUMIFS('MASTER TT'!$J$2:$J$11126,'MASTER TT'!$I$2:$I$11126,A513:A10552,'MASTER TT'!$L$2:$L$11126,"&gt;0",'MASTER TT'!$AM$2:$AM$11126,"SEP-DEC 2025")</f>
        <v>0</v>
      </c>
      <c r="L513" s="378" t="e">
        <f t="shared" si="1"/>
        <v>#VALUE!</v>
      </c>
      <c r="M513" s="379">
        <f>SUMIFS('MASTER TT'!$J$2:$J$1126,'MASTER TT'!$I$2:$I$1126,A513:A10554,'MASTER TT'!$L$2:$L$1126,"&gt;0",'MASTER TT'!$AM$2:$AM$1126,"JAN-APRIL 2025",'MASTER TT'!$AC$2:$AC$1126,"SOT")</f>
        <v>0</v>
      </c>
      <c r="N513" s="379">
        <f>SUMIFS('MASTER TT'!$J$2:$J$1126,'MASTER TT'!$I$2:$I$1126,A513:A10554,'MASTER TT'!$L$2:$L$1126,"&gt;0",'MASTER TT'!$AM$2:$AM$1126,"JAN-APRIL 2025",'MASTER TT'!$AC$2:$AC$1126,"SOB")</f>
        <v>0</v>
      </c>
      <c r="O513" s="379">
        <f>SUMIFS('MASTER TT'!$J$2:$J$1126,'MASTER TT'!$I$2:$I$1126,A513:A10554,'MASTER TT'!$L$2:$L$1126,"&gt;0",'MASTER TT'!$AM$2:$AM$1126,"JAN-APRIL 2025",'MASTER TT'!$AC$2:$AC$1126,"SEASS")</f>
        <v>0</v>
      </c>
      <c r="P513" s="379">
        <f>SUMIFS('MASTER TT'!$J$2:$J$1126,'MASTER TT'!$I$2:$I$1126,A513:A10554,'MASTER TT'!$L$2:$L$1126,"&gt;0",'MASTER TT'!$AM$2:$AM$1126,"JAN-APRIL 2025",'MASTER TT'!$AC$2:$AC$1126,"PTTI")</f>
        <v>0</v>
      </c>
      <c r="Q513" s="381">
        <f>SUMIF('MASTER TT'!$I$1:$I$5897,$A$1:$A$721,'MASTER TT'!$O$1:$O$5897)</f>
        <v>0</v>
      </c>
      <c r="R513" s="381">
        <f>SUMIF('MASTER TT'!$I$1:$I$5897,$A$1:$A$721,'MASTER TT'!$N$1:$N$5897)</f>
        <v>0</v>
      </c>
      <c r="S513" s="381">
        <f>SUMIF('MASTER TT'!$I$1:$I$5897,$A$1:$A$721,'MASTER TT'!$Q$1:$Q$5897)</f>
        <v>0</v>
      </c>
      <c r="T513" s="381">
        <f>SUMIF('MASTER TT'!$I$1:$I$5897,$A$1:$A$721,'MASTER TT'!$S$1:$S$5897)</f>
        <v>0</v>
      </c>
      <c r="U513" s="381">
        <f>SUMIF('MASTER TT'!$I$1:$I$5897,$A$1:$A$721,'MASTER TT'!$R$1:$R$5897)</f>
        <v>0</v>
      </c>
      <c r="V513" s="381">
        <f>SUMIF('MASTER TT'!$I$1:$I$5897,$A$1:$A$721,'MASTER TT'!$T$1:$T$5897)</f>
        <v>0</v>
      </c>
      <c r="W513" s="381">
        <f>SUMIF('MASTER TT'!$I$1:$I$5897,$A$1:$A$721,'MASTER TT'!$U$1:$U$5897)</f>
        <v>0</v>
      </c>
      <c r="X513" s="381">
        <f>SUMIF('MASTER TT'!$I$1:$I$5897,$A$1:$A$721,'MASTER TT'!$W$1:$W$5897)</f>
        <v>0</v>
      </c>
      <c r="Y513" s="381">
        <f>SUMIF('MASTER TT'!$I$1:$I$5897,$A$1:$A$721,'MASTER TT'!$X$1:$X$5897)</f>
        <v>0</v>
      </c>
      <c r="Z513" s="381">
        <f>SUMIF('MASTER TT'!$I$1:$I$5897,$A$1:$A$721,'MASTER TT'!$Y$1:$Y$5897)</f>
        <v>0</v>
      </c>
      <c r="AA513" s="381">
        <f>SUMIF('MASTER TT'!$I$1:$I$5897,$A$1:$A$721,'MASTER TT'!$Z$1:$Z$5897)</f>
        <v>0</v>
      </c>
      <c r="AB513" s="381">
        <f>SUMIF('MASTER TT'!$I$1:$I$5905,$A$1:$A$721,'MASTER TT'!$V$1:$V$5905)</f>
        <v>0</v>
      </c>
      <c r="AC513" s="381">
        <f>SUMIF('MASTER TT'!$I$1:$I$5905,$A$1:$A$721,'MASTER TT'!$AB$1:$AB$5905)</f>
        <v>0</v>
      </c>
      <c r="AD513" s="381">
        <f>SUMIF('MASTER TT'!$I$1:$I$5905,$A$1:$A$721,'MASTER TT'!$P$1:$P$5905)</f>
        <v>0</v>
      </c>
      <c r="AE513" s="381">
        <f t="shared" si="2"/>
        <v>0</v>
      </c>
      <c r="AF513" s="382" t="e">
        <f t="shared" ref="AF513:AF518" si="29">#REF!-SUM(Q513:AD513)</f>
        <v>#REF!</v>
      </c>
      <c r="AG513" s="383"/>
    </row>
    <row r="514" spans="1:33" ht="14.25" customHeight="1">
      <c r="A514" s="374" t="s">
        <v>3430</v>
      </c>
      <c r="B514" s="375" t="str">
        <f>VLOOKUP($A$2:$A$1749,'ENTER STAFF #S HERE'!$A$1:$B$5073,2,FALSE)</f>
        <v>C1540</v>
      </c>
      <c r="C514" s="374" t="s">
        <v>6615</v>
      </c>
      <c r="D514" s="374" t="s">
        <v>6591</v>
      </c>
      <c r="E514" s="388"/>
      <c r="F514" s="388"/>
      <c r="G514" s="374" t="s">
        <v>5663</v>
      </c>
      <c r="H514" s="377">
        <f t="shared" si="0"/>
        <v>48</v>
      </c>
      <c r="I514" s="378" t="e">
        <f>SUMIFS('MASTER TT'!$J$2:$J$11126,'MASTER TT'!$I$2:$I$1126,A514:A18890,'MASTER TT'!$L$2:$L$11126,"&gt;0",'MASTER TT'!$AM$2:$AM$11126,"JAN-APRIL 2026")</f>
        <v>#VALUE!</v>
      </c>
      <c r="J514" s="378">
        <f>SUMIFS('MASTER TT'!$J$2:$J$11126,'MASTER TT'!$I$2:$I$11126,A514:A10553,'MASTER TT'!$L$2:$L$11126,"&gt;0",'MASTER TT'!$AM$2:$AM$11126,"MAY-AUG 2025")</f>
        <v>0</v>
      </c>
      <c r="K514" s="378">
        <f>SUMIFS('MASTER TT'!$J$2:$J$11126,'MASTER TT'!$I$2:$I$11126,A514:A10553,'MASTER TT'!$L$2:$L$11126,"&gt;0",'MASTER TT'!$AM$2:$AM$11126,"SEP-DEC 2025")</f>
        <v>0</v>
      </c>
      <c r="L514" s="378" t="e">
        <f t="shared" si="1"/>
        <v>#VALUE!</v>
      </c>
      <c r="M514" s="379">
        <f>SUMIFS('MASTER TT'!$J$2:$J$1126,'MASTER TT'!$I$2:$I$1126,A514:A10555,'MASTER TT'!$L$2:$L$1126,"&gt;0",'MASTER TT'!$AM$2:$AM$1126,"JAN-APRIL 2025",'MASTER TT'!$AC$2:$AC$1126,"SOT")</f>
        <v>0</v>
      </c>
      <c r="N514" s="379">
        <f>SUMIFS('MASTER TT'!$J$2:$J$1126,'MASTER TT'!$I$2:$I$1126,A514:A10555,'MASTER TT'!$L$2:$L$1126,"&gt;0",'MASTER TT'!$AM$2:$AM$1126,"JAN-APRIL 2025",'MASTER TT'!$AC$2:$AC$1126,"SOB")</f>
        <v>0</v>
      </c>
      <c r="O514" s="379">
        <f>SUMIFS('MASTER TT'!$J$2:$J$1126,'MASTER TT'!$I$2:$I$1126,A514:A10555,'MASTER TT'!$L$2:$L$1126,"&gt;0",'MASTER TT'!$AM$2:$AM$1126,"JAN-APRIL 2025",'MASTER TT'!$AC$2:$AC$1126,"SEASS")</f>
        <v>0</v>
      </c>
      <c r="P514" s="379">
        <f>SUMIFS('MASTER TT'!$J$2:$J$1126,'MASTER TT'!$I$2:$I$1126,A514:A10555,'MASTER TT'!$L$2:$L$1126,"&gt;0",'MASTER TT'!$AM$2:$AM$1126,"JAN-APRIL 2025",'MASTER TT'!$AC$2:$AC$1126,"PTTI")</f>
        <v>0</v>
      </c>
      <c r="Q514" s="381">
        <f>SUMIF('MASTER TT'!$I$1:$I$5897,$A$1:$A$721,'MASTER TT'!$O$1:$O$5897)</f>
        <v>0</v>
      </c>
      <c r="R514" s="381">
        <f>SUMIF('MASTER TT'!$I$1:$I$5897,$A$1:$A$721,'MASTER TT'!$N$1:$N$5897)</f>
        <v>0</v>
      </c>
      <c r="S514" s="381">
        <f>SUMIF('MASTER TT'!$I$1:$I$5897,$A$1:$A$721,'MASTER TT'!$Q$1:$Q$5897)</f>
        <v>0</v>
      </c>
      <c r="T514" s="381">
        <f>SUMIF('MASTER TT'!$I$1:$I$5897,$A$1:$A$721,'MASTER TT'!$S$1:$S$5897)</f>
        <v>0</v>
      </c>
      <c r="U514" s="381">
        <f>SUMIF('MASTER TT'!$I$1:$I$5897,$A$1:$A$721,'MASTER TT'!$R$1:$R$5897)</f>
        <v>0</v>
      </c>
      <c r="V514" s="381">
        <f>SUMIF('MASTER TT'!$I$1:$I$5897,$A$1:$A$721,'MASTER TT'!$T$1:$T$5897)</f>
        <v>0</v>
      </c>
      <c r="W514" s="381">
        <f>SUMIF('MASTER TT'!$I$1:$I$5897,$A$1:$A$721,'MASTER TT'!$U$1:$U$5897)</f>
        <v>0</v>
      </c>
      <c r="X514" s="381">
        <f>SUMIF('MASTER TT'!$I$1:$I$5897,$A$1:$A$721,'MASTER TT'!$W$1:$W$5897)</f>
        <v>0</v>
      </c>
      <c r="Y514" s="381">
        <f>SUMIF('MASTER TT'!$I$1:$I$5897,$A$1:$A$721,'MASTER TT'!$X$1:$X$5897)</f>
        <v>0</v>
      </c>
      <c r="Z514" s="381">
        <f>SUMIF('MASTER TT'!$I$1:$I$5897,$A$1:$A$721,'MASTER TT'!$Y$1:$Y$5897)</f>
        <v>0</v>
      </c>
      <c r="AA514" s="381">
        <f>SUMIF('MASTER TT'!$I$1:$I$5897,$A$1:$A$721,'MASTER TT'!$Z$1:$Z$5897)</f>
        <v>0</v>
      </c>
      <c r="AB514" s="381">
        <f>SUMIF('MASTER TT'!$I$1:$I$5905,$A$1:$A$721,'MASTER TT'!$V$1:$V$5905)</f>
        <v>0</v>
      </c>
      <c r="AC514" s="381">
        <f>SUMIF('MASTER TT'!$I$1:$I$5905,$A$1:$A$721,'MASTER TT'!$AB$1:$AB$5905)</f>
        <v>0</v>
      </c>
      <c r="AD514" s="381">
        <f>SUMIF('MASTER TT'!$I$1:$I$5905,$A$1:$A$721,'MASTER TT'!$P$1:$P$5905)</f>
        <v>0</v>
      </c>
      <c r="AE514" s="381">
        <f t="shared" si="2"/>
        <v>0</v>
      </c>
      <c r="AF514" s="382" t="e">
        <f t="shared" si="29"/>
        <v>#REF!</v>
      </c>
      <c r="AG514" s="383"/>
    </row>
    <row r="515" spans="1:33" ht="14.25" customHeight="1">
      <c r="A515" s="374" t="s">
        <v>3342</v>
      </c>
      <c r="B515" s="375">
        <f>VLOOKUP($A$2:$A$1749,'ENTER STAFF #S HERE'!$A$1:$B$5073,2,FALSE)</f>
        <v>148</v>
      </c>
      <c r="C515" s="384" t="s">
        <v>6615</v>
      </c>
      <c r="D515" s="384" t="s">
        <v>6591</v>
      </c>
      <c r="E515" s="388"/>
      <c r="F515" s="388"/>
      <c r="G515" s="384" t="s">
        <v>6590</v>
      </c>
      <c r="H515" s="377">
        <f t="shared" si="0"/>
        <v>28</v>
      </c>
      <c r="I515" s="378" t="e">
        <f>SUMIFS('MASTER TT'!$J$2:$J$11126,'MASTER TT'!$I$2:$I$1126,A515:A18891,'MASTER TT'!$L$2:$L$11126,"&gt;0",'MASTER TT'!$AM$2:$AM$11126,"JAN-APRIL 2026")</f>
        <v>#VALUE!</v>
      </c>
      <c r="J515" s="378">
        <f>SUMIFS('MASTER TT'!$J$2:$J$11126,'MASTER TT'!$I$2:$I$11126,A515:A10554,'MASTER TT'!$L$2:$L$11126,"&gt;0",'MASTER TT'!$AM$2:$AM$11126,"MAY-AUG 2025")</f>
        <v>0</v>
      </c>
      <c r="K515" s="378">
        <f>SUMIFS('MASTER TT'!$J$2:$J$11126,'MASTER TT'!$I$2:$I$11126,A515:A10554,'MASTER TT'!$L$2:$L$11126,"&gt;0",'MASTER TT'!$AM$2:$AM$11126,"SEP-DEC 2025")</f>
        <v>0</v>
      </c>
      <c r="L515" s="378" t="e">
        <f t="shared" si="1"/>
        <v>#VALUE!</v>
      </c>
      <c r="M515" s="379">
        <f>SUMIFS('MASTER TT'!$J$2:$J$1126,'MASTER TT'!$I$2:$I$1126,A515:A10556,'MASTER TT'!$L$2:$L$1126,"&gt;0",'MASTER TT'!$AM$2:$AM$1126,"JAN-APRIL 2025",'MASTER TT'!$AC$2:$AC$1126,"SOT")</f>
        <v>0</v>
      </c>
      <c r="N515" s="379">
        <f>SUMIFS('MASTER TT'!$J$2:$J$1126,'MASTER TT'!$I$2:$I$1126,A515:A10556,'MASTER TT'!$L$2:$L$1126,"&gt;0",'MASTER TT'!$AM$2:$AM$1126,"JAN-APRIL 2025",'MASTER TT'!$AC$2:$AC$1126,"SOB")</f>
        <v>0</v>
      </c>
      <c r="O515" s="379">
        <f>SUMIFS('MASTER TT'!$J$2:$J$1126,'MASTER TT'!$I$2:$I$1126,A515:A10556,'MASTER TT'!$L$2:$L$1126,"&gt;0",'MASTER TT'!$AM$2:$AM$1126,"JAN-APRIL 2025",'MASTER TT'!$AC$2:$AC$1126,"SEASS")</f>
        <v>0</v>
      </c>
      <c r="P515" s="379">
        <f>SUMIFS('MASTER TT'!$J$2:$J$1126,'MASTER TT'!$I$2:$I$1126,A515:A10556,'MASTER TT'!$L$2:$L$1126,"&gt;0",'MASTER TT'!$AM$2:$AM$1126,"JAN-APRIL 2025",'MASTER TT'!$AC$2:$AC$1126,"PTTI")</f>
        <v>0</v>
      </c>
      <c r="Q515" s="381">
        <f>SUMIF('MASTER TT'!$I$1:$I$5897,$A$1:$A$721,'MASTER TT'!$O$1:$O$5897)</f>
        <v>0</v>
      </c>
      <c r="R515" s="381">
        <f>SUMIF('MASTER TT'!$I$1:$I$5897,$A$1:$A$721,'MASTER TT'!$N$1:$N$5897)</f>
        <v>0</v>
      </c>
      <c r="S515" s="381">
        <f>SUMIF('MASTER TT'!$I$1:$I$5897,$A$1:$A$721,'MASTER TT'!$Q$1:$Q$5897)</f>
        <v>0</v>
      </c>
      <c r="T515" s="381">
        <f>SUMIF('MASTER TT'!$I$1:$I$5897,$A$1:$A$721,'MASTER TT'!$S$1:$S$5897)</f>
        <v>0</v>
      </c>
      <c r="U515" s="381">
        <f>SUMIF('MASTER TT'!$I$1:$I$5897,$A$1:$A$721,'MASTER TT'!$R$1:$R$5897)</f>
        <v>0</v>
      </c>
      <c r="V515" s="381">
        <f>SUMIF('MASTER TT'!$I$1:$I$5897,$A$1:$A$721,'MASTER TT'!$T$1:$T$5897)</f>
        <v>0</v>
      </c>
      <c r="W515" s="381">
        <f>SUMIF('MASTER TT'!$I$1:$I$5897,$A$1:$A$721,'MASTER TT'!$U$1:$U$5897)</f>
        <v>0</v>
      </c>
      <c r="X515" s="381">
        <f>SUMIF('MASTER TT'!$I$1:$I$5897,$A$1:$A$721,'MASTER TT'!$W$1:$W$5897)</f>
        <v>0</v>
      </c>
      <c r="Y515" s="381">
        <f>SUMIF('MASTER TT'!$I$1:$I$5897,$A$1:$A$721,'MASTER TT'!$X$1:$X$5897)</f>
        <v>0</v>
      </c>
      <c r="Z515" s="381">
        <f>SUMIF('MASTER TT'!$I$1:$I$5897,$A$1:$A$721,'MASTER TT'!$Y$1:$Y$5897)</f>
        <v>0</v>
      </c>
      <c r="AA515" s="381">
        <f>SUMIF('MASTER TT'!$I$1:$I$5897,$A$1:$A$721,'MASTER TT'!$Z$1:$Z$5897)</f>
        <v>0</v>
      </c>
      <c r="AB515" s="381">
        <f>SUMIF('MASTER TT'!$I$1:$I$5905,$A$1:$A$721,'MASTER TT'!$V$1:$V$5905)</f>
        <v>0</v>
      </c>
      <c r="AC515" s="381">
        <f>SUMIF('MASTER TT'!$I$1:$I$5905,$A$1:$A$721,'MASTER TT'!$AB$1:$AB$5905)</f>
        <v>0</v>
      </c>
      <c r="AD515" s="381">
        <f>SUMIF('MASTER TT'!$I$1:$I$5905,$A$1:$A$721,'MASTER TT'!$P$1:$P$5905)</f>
        <v>0</v>
      </c>
      <c r="AE515" s="381">
        <f t="shared" si="2"/>
        <v>0</v>
      </c>
      <c r="AF515" s="382" t="e">
        <f t="shared" si="29"/>
        <v>#REF!</v>
      </c>
      <c r="AG515" s="383"/>
    </row>
    <row r="516" spans="1:33" ht="14.25" customHeight="1">
      <c r="A516" s="374" t="s">
        <v>4169</v>
      </c>
      <c r="B516" s="375">
        <f>VLOOKUP($A$2:$A$1749,'ENTER STAFF #S HERE'!$A$1:$B$5073,2,FALSE)</f>
        <v>391</v>
      </c>
      <c r="C516" s="374" t="s">
        <v>6615</v>
      </c>
      <c r="D516" s="374" t="s">
        <v>6591</v>
      </c>
      <c r="E516" s="388"/>
      <c r="F516" s="388"/>
      <c r="G516" s="376" t="s">
        <v>6621</v>
      </c>
      <c r="H516" s="377">
        <f t="shared" si="0"/>
        <v>45</v>
      </c>
      <c r="I516" s="378" t="e">
        <f>SUMIFS('MASTER TT'!$J$2:$J$11126,'MASTER TT'!$I$2:$I$1126,A516:A18892,'MASTER TT'!$L$2:$L$11126,"&gt;0",'MASTER TT'!$AM$2:$AM$11126,"JAN-APRIL 2026")</f>
        <v>#VALUE!</v>
      </c>
      <c r="J516" s="378">
        <f>SUMIFS('MASTER TT'!$J$2:$J$11126,'MASTER TT'!$I$2:$I$11126,A516:A10555,'MASTER TT'!$L$2:$L$11126,"&gt;0",'MASTER TT'!$AM$2:$AM$11126,"MAY-AUG 2025")</f>
        <v>0</v>
      </c>
      <c r="K516" s="378">
        <f>SUMIFS('MASTER TT'!$J$2:$J$11126,'MASTER TT'!$I$2:$I$11126,A516:A10555,'MASTER TT'!$L$2:$L$11126,"&gt;0",'MASTER TT'!$AM$2:$AM$11126,"SEP-DEC 2025")</f>
        <v>0</v>
      </c>
      <c r="L516" s="378" t="e">
        <f t="shared" si="1"/>
        <v>#VALUE!</v>
      </c>
      <c r="M516" s="379">
        <f>SUMIFS('MASTER TT'!$J$2:$J$1126,'MASTER TT'!$I$2:$I$1126,A516:A10557,'MASTER TT'!$L$2:$L$1126,"&gt;0",'MASTER TT'!$AM$2:$AM$1126,"JAN-APRIL 2025",'MASTER TT'!$AC$2:$AC$1126,"SOT")</f>
        <v>0</v>
      </c>
      <c r="N516" s="379">
        <f>SUMIFS('MASTER TT'!$J$2:$J$1126,'MASTER TT'!$I$2:$I$1126,A516:A10557,'MASTER TT'!$L$2:$L$1126,"&gt;0",'MASTER TT'!$AM$2:$AM$1126,"JAN-APRIL 2025",'MASTER TT'!$AC$2:$AC$1126,"SOB")</f>
        <v>0</v>
      </c>
      <c r="O516" s="379">
        <f>SUMIFS('MASTER TT'!$J$2:$J$1126,'MASTER TT'!$I$2:$I$1126,A516:A10557,'MASTER TT'!$L$2:$L$1126,"&gt;0",'MASTER TT'!$AM$2:$AM$1126,"JAN-APRIL 2025",'MASTER TT'!$AC$2:$AC$1126,"SEASS")</f>
        <v>0</v>
      </c>
      <c r="P516" s="379">
        <f>SUMIFS('MASTER TT'!$J$2:$J$1126,'MASTER TT'!$I$2:$I$1126,A516:A10557,'MASTER TT'!$L$2:$L$1126,"&gt;0",'MASTER TT'!$AM$2:$AM$1126,"JAN-APRIL 2025",'MASTER TT'!$AC$2:$AC$1126,"PTTI")</f>
        <v>0</v>
      </c>
      <c r="Q516" s="381">
        <f>SUMIF('MASTER TT'!$I$1:$I$5897,$A$1:$A$721,'MASTER TT'!$O$1:$O$5897)</f>
        <v>0</v>
      </c>
      <c r="R516" s="381">
        <f>SUMIF('MASTER TT'!$I$1:$I$5897,$A$1:$A$721,'MASTER TT'!$N$1:$N$5897)</f>
        <v>0</v>
      </c>
      <c r="S516" s="381">
        <f>SUMIF('MASTER TT'!$I$1:$I$5897,$A$1:$A$721,'MASTER TT'!$Q$1:$Q$5897)</f>
        <v>0</v>
      </c>
      <c r="T516" s="381">
        <f>SUMIF('MASTER TT'!$I$1:$I$5897,$A$1:$A$721,'MASTER TT'!$S$1:$S$5897)</f>
        <v>0</v>
      </c>
      <c r="U516" s="381">
        <f>SUMIF('MASTER TT'!$I$1:$I$5897,$A$1:$A$721,'MASTER TT'!$R$1:$R$5897)</f>
        <v>0</v>
      </c>
      <c r="V516" s="381">
        <f>SUMIF('MASTER TT'!$I$1:$I$5897,$A$1:$A$721,'MASTER TT'!$T$1:$T$5897)</f>
        <v>0</v>
      </c>
      <c r="W516" s="381">
        <f>SUMIF('MASTER TT'!$I$1:$I$5897,$A$1:$A$721,'MASTER TT'!$U$1:$U$5897)</f>
        <v>0</v>
      </c>
      <c r="X516" s="381">
        <f>SUMIF('MASTER TT'!$I$1:$I$5897,$A$1:$A$721,'MASTER TT'!$W$1:$W$5897)</f>
        <v>0</v>
      </c>
      <c r="Y516" s="381">
        <f>SUMIF('MASTER TT'!$I$1:$I$5897,$A$1:$A$721,'MASTER TT'!$X$1:$X$5897)</f>
        <v>0</v>
      </c>
      <c r="Z516" s="381">
        <f>SUMIF('MASTER TT'!$I$1:$I$5897,$A$1:$A$721,'MASTER TT'!$Y$1:$Y$5897)</f>
        <v>0</v>
      </c>
      <c r="AA516" s="381">
        <f>SUMIF('MASTER TT'!$I$1:$I$5897,$A$1:$A$721,'MASTER TT'!$Z$1:$Z$5897)</f>
        <v>0</v>
      </c>
      <c r="AB516" s="381">
        <f>SUMIF('MASTER TT'!$I$1:$I$5905,$A$1:$A$721,'MASTER TT'!$V$1:$V$5905)</f>
        <v>0</v>
      </c>
      <c r="AC516" s="381">
        <f>SUMIF('MASTER TT'!$I$1:$I$5905,$A$1:$A$721,'MASTER TT'!$AB$1:$AB$5905)</f>
        <v>0</v>
      </c>
      <c r="AD516" s="381">
        <f>SUMIF('MASTER TT'!$I$1:$I$5905,$A$1:$A$721,'MASTER TT'!$P$1:$P$5905)</f>
        <v>0</v>
      </c>
      <c r="AE516" s="381">
        <f t="shared" si="2"/>
        <v>0</v>
      </c>
      <c r="AF516" s="382" t="e">
        <f t="shared" si="29"/>
        <v>#REF!</v>
      </c>
      <c r="AG516" s="383"/>
    </row>
    <row r="517" spans="1:33" ht="14.25" customHeight="1">
      <c r="A517" s="374" t="s">
        <v>3458</v>
      </c>
      <c r="B517" s="375" t="str">
        <f>VLOOKUP($A$2:$A$1749,'ENTER STAFF #S HERE'!$A$1:$B$5073,2,FALSE)</f>
        <v>C0950</v>
      </c>
      <c r="C517" s="374" t="s">
        <v>6615</v>
      </c>
      <c r="D517" s="374" t="s">
        <v>6591</v>
      </c>
      <c r="E517" s="388"/>
      <c r="F517" s="388"/>
      <c r="G517" s="374" t="s">
        <v>6621</v>
      </c>
      <c r="H517" s="377">
        <f t="shared" si="0"/>
        <v>45</v>
      </c>
      <c r="I517" s="378" t="e">
        <f>SUMIFS('MASTER TT'!$J$2:$J$11126,'MASTER TT'!$I$2:$I$1126,A517:A18893,'MASTER TT'!$L$2:$L$11126,"&gt;0",'MASTER TT'!$AM$2:$AM$11126,"JAN-APRIL 2026")</f>
        <v>#VALUE!</v>
      </c>
      <c r="J517" s="378">
        <f>SUMIFS('MASTER TT'!$J$2:$J$11126,'MASTER TT'!$I$2:$I$11126,A517:A10556,'MASTER TT'!$L$2:$L$11126,"&gt;0",'MASTER TT'!$AM$2:$AM$11126,"MAY-AUG 2025")</f>
        <v>0</v>
      </c>
      <c r="K517" s="378">
        <f>SUMIFS('MASTER TT'!$J$2:$J$11126,'MASTER TT'!$I$2:$I$11126,A517:A10556,'MASTER TT'!$L$2:$L$11126,"&gt;0",'MASTER TT'!$AM$2:$AM$11126,"SEP-DEC 2025")</f>
        <v>0</v>
      </c>
      <c r="L517" s="378" t="e">
        <f t="shared" si="1"/>
        <v>#VALUE!</v>
      </c>
      <c r="M517" s="379">
        <f>SUMIFS('MASTER TT'!$J$2:$J$1126,'MASTER TT'!$I$2:$I$1126,A517:A10558,'MASTER TT'!$L$2:$L$1126,"&gt;0",'MASTER TT'!$AM$2:$AM$1126,"JAN-APRIL 2025",'MASTER TT'!$AC$2:$AC$1126,"SOT")</f>
        <v>0</v>
      </c>
      <c r="N517" s="379">
        <f>SUMIFS('MASTER TT'!$J$2:$J$1126,'MASTER TT'!$I$2:$I$1126,A517:A10558,'MASTER TT'!$L$2:$L$1126,"&gt;0",'MASTER TT'!$AM$2:$AM$1126,"JAN-APRIL 2025",'MASTER TT'!$AC$2:$AC$1126,"SOB")</f>
        <v>0</v>
      </c>
      <c r="O517" s="379">
        <f>SUMIFS('MASTER TT'!$J$2:$J$1126,'MASTER TT'!$I$2:$I$1126,A517:A10558,'MASTER TT'!$L$2:$L$1126,"&gt;0",'MASTER TT'!$AM$2:$AM$1126,"JAN-APRIL 2025",'MASTER TT'!$AC$2:$AC$1126,"SEASS")</f>
        <v>0</v>
      </c>
      <c r="P517" s="379">
        <f>SUMIFS('MASTER TT'!$J$2:$J$1126,'MASTER TT'!$I$2:$I$1126,A517:A10558,'MASTER TT'!$L$2:$L$1126,"&gt;0",'MASTER TT'!$AM$2:$AM$1126,"JAN-APRIL 2025",'MASTER TT'!$AC$2:$AC$1126,"PTTI")</f>
        <v>0</v>
      </c>
      <c r="Q517" s="381">
        <f>SUMIF('MASTER TT'!$I$1:$I$5897,$A$1:$A$721,'MASTER TT'!$O$1:$O$5897)</f>
        <v>0</v>
      </c>
      <c r="R517" s="381">
        <f>SUMIF('MASTER TT'!$I$1:$I$5897,$A$1:$A$721,'MASTER TT'!$N$1:$N$5897)</f>
        <v>0</v>
      </c>
      <c r="S517" s="381">
        <f>SUMIF('MASTER TT'!$I$1:$I$5897,$A$1:$A$721,'MASTER TT'!$Q$1:$Q$5897)</f>
        <v>0</v>
      </c>
      <c r="T517" s="381">
        <f>SUMIF('MASTER TT'!$I$1:$I$5897,$A$1:$A$721,'MASTER TT'!$S$1:$S$5897)</f>
        <v>0</v>
      </c>
      <c r="U517" s="381">
        <f>SUMIF('MASTER TT'!$I$1:$I$5897,$A$1:$A$721,'MASTER TT'!$R$1:$R$5897)</f>
        <v>0</v>
      </c>
      <c r="V517" s="381">
        <f>SUMIF('MASTER TT'!$I$1:$I$5897,$A$1:$A$721,'MASTER TT'!$T$1:$T$5897)</f>
        <v>0</v>
      </c>
      <c r="W517" s="381">
        <f>SUMIF('MASTER TT'!$I$1:$I$5897,$A$1:$A$721,'MASTER TT'!$U$1:$U$5897)</f>
        <v>0</v>
      </c>
      <c r="X517" s="381">
        <f>SUMIF('MASTER TT'!$I$1:$I$5897,$A$1:$A$721,'MASTER TT'!$W$1:$W$5897)</f>
        <v>0</v>
      </c>
      <c r="Y517" s="381">
        <f>SUMIF('MASTER TT'!$I$1:$I$5897,$A$1:$A$721,'MASTER TT'!$X$1:$X$5897)</f>
        <v>0</v>
      </c>
      <c r="Z517" s="381">
        <f>SUMIF('MASTER TT'!$I$1:$I$5897,$A$1:$A$721,'MASTER TT'!$Y$1:$Y$5897)</f>
        <v>0</v>
      </c>
      <c r="AA517" s="381">
        <f>SUMIF('MASTER TT'!$I$1:$I$5897,$A$1:$A$721,'MASTER TT'!$Z$1:$Z$5897)</f>
        <v>0</v>
      </c>
      <c r="AB517" s="381">
        <f>SUMIF('MASTER TT'!$I$1:$I$5905,$A$1:$A$721,'MASTER TT'!$V$1:$V$5905)</f>
        <v>0</v>
      </c>
      <c r="AC517" s="381">
        <f>SUMIF('MASTER TT'!$I$1:$I$5905,$A$1:$A$721,'MASTER TT'!$AB$1:$AB$5905)</f>
        <v>0</v>
      </c>
      <c r="AD517" s="381">
        <f>SUMIF('MASTER TT'!$I$1:$I$5905,$A$1:$A$721,'MASTER TT'!$P$1:$P$5905)</f>
        <v>0</v>
      </c>
      <c r="AE517" s="381">
        <f t="shared" si="2"/>
        <v>0</v>
      </c>
      <c r="AF517" s="382" t="e">
        <f t="shared" si="29"/>
        <v>#REF!</v>
      </c>
      <c r="AG517" s="383"/>
    </row>
    <row r="518" spans="1:33" ht="14.25" customHeight="1">
      <c r="A518" s="374" t="s">
        <v>3344</v>
      </c>
      <c r="B518" s="375">
        <f>VLOOKUP($A$2:$A$1749,'ENTER STAFF #S HERE'!$A$1:$B$5073,2,FALSE)</f>
        <v>75</v>
      </c>
      <c r="C518" s="374" t="s">
        <v>6615</v>
      </c>
      <c r="D518" s="374" t="s">
        <v>6591</v>
      </c>
      <c r="E518" s="388"/>
      <c r="F518" s="388"/>
      <c r="G518" s="376" t="s">
        <v>63</v>
      </c>
      <c r="H518" s="377">
        <f t="shared" si="0"/>
        <v>72</v>
      </c>
      <c r="I518" s="378" t="e">
        <f>SUMIFS('MASTER TT'!$J$2:$J$11126,'MASTER TT'!$I$2:$I$1126,A518:A18894,'MASTER TT'!$L$2:$L$11126,"&gt;0",'MASTER TT'!$AM$2:$AM$11126,"JAN-APRIL 2026")</f>
        <v>#VALUE!</v>
      </c>
      <c r="J518" s="378">
        <f>SUMIFS('MASTER TT'!$J$2:$J$11126,'MASTER TT'!$I$2:$I$11126,A518:A10557,'MASTER TT'!$L$2:$L$11126,"&gt;0",'MASTER TT'!$AM$2:$AM$11126,"MAY-AUG 2025")</f>
        <v>0</v>
      </c>
      <c r="K518" s="378">
        <f>SUMIFS('MASTER TT'!$J$2:$J$11126,'MASTER TT'!$I$2:$I$11126,A518:A10557,'MASTER TT'!$L$2:$L$11126,"&gt;0",'MASTER TT'!$AM$2:$AM$11126,"SEP-DEC 2025")</f>
        <v>0</v>
      </c>
      <c r="L518" s="378" t="e">
        <f t="shared" si="1"/>
        <v>#VALUE!</v>
      </c>
      <c r="M518" s="379">
        <f>SUMIFS('MASTER TT'!$J$2:$J$1126,'MASTER TT'!$I$2:$I$1126,A518:A10559,'MASTER TT'!$L$2:$L$1126,"&gt;0",'MASTER TT'!$AM$2:$AM$1126,"JAN-APRIL 2025",'MASTER TT'!$AC$2:$AC$1126,"SOT")</f>
        <v>0</v>
      </c>
      <c r="N518" s="379">
        <f>SUMIFS('MASTER TT'!$J$2:$J$1126,'MASTER TT'!$I$2:$I$1126,A518:A10559,'MASTER TT'!$L$2:$L$1126,"&gt;0",'MASTER TT'!$AM$2:$AM$1126,"JAN-APRIL 2025",'MASTER TT'!$AC$2:$AC$1126,"SOB")</f>
        <v>0</v>
      </c>
      <c r="O518" s="379">
        <f>SUMIFS('MASTER TT'!$J$2:$J$1126,'MASTER TT'!$I$2:$I$1126,A518:A10559,'MASTER TT'!$L$2:$L$1126,"&gt;0",'MASTER TT'!$AM$2:$AM$1126,"JAN-APRIL 2025",'MASTER TT'!$AC$2:$AC$1126,"SEASS")</f>
        <v>0</v>
      </c>
      <c r="P518" s="379">
        <f>SUMIFS('MASTER TT'!$J$2:$J$1126,'MASTER TT'!$I$2:$I$1126,A518:A10559,'MASTER TT'!$L$2:$L$1126,"&gt;0",'MASTER TT'!$AM$2:$AM$1126,"JAN-APRIL 2025",'MASTER TT'!$AC$2:$AC$1126,"PTTI")</f>
        <v>0</v>
      </c>
      <c r="Q518" s="381">
        <f>SUMIF('MASTER TT'!$I$1:$I$5897,$A$1:$A$721,'MASTER TT'!$O$1:$O$5897)</f>
        <v>0</v>
      </c>
      <c r="R518" s="381">
        <f>SUMIF('MASTER TT'!$I$1:$I$5897,$A$1:$A$721,'MASTER TT'!$N$1:$N$5897)</f>
        <v>0</v>
      </c>
      <c r="S518" s="381">
        <f>SUMIF('MASTER TT'!$I$1:$I$5897,$A$1:$A$721,'MASTER TT'!$Q$1:$Q$5897)</f>
        <v>0</v>
      </c>
      <c r="T518" s="381">
        <f>SUMIF('MASTER TT'!$I$1:$I$5897,$A$1:$A$721,'MASTER TT'!$S$1:$S$5897)</f>
        <v>0</v>
      </c>
      <c r="U518" s="381">
        <f>SUMIF('MASTER TT'!$I$1:$I$5897,$A$1:$A$721,'MASTER TT'!$R$1:$R$5897)</f>
        <v>0</v>
      </c>
      <c r="V518" s="381">
        <f>SUMIF('MASTER TT'!$I$1:$I$5897,$A$1:$A$721,'MASTER TT'!$T$1:$T$5897)</f>
        <v>0</v>
      </c>
      <c r="W518" s="381">
        <f>SUMIF('MASTER TT'!$I$1:$I$5897,$A$1:$A$721,'MASTER TT'!$U$1:$U$5897)</f>
        <v>0</v>
      </c>
      <c r="X518" s="381">
        <f>SUMIF('MASTER TT'!$I$1:$I$5897,$A$1:$A$721,'MASTER TT'!$W$1:$W$5897)</f>
        <v>0</v>
      </c>
      <c r="Y518" s="381">
        <f>SUMIF('MASTER TT'!$I$1:$I$5897,$A$1:$A$721,'MASTER TT'!$X$1:$X$5897)</f>
        <v>0</v>
      </c>
      <c r="Z518" s="381">
        <f>SUMIF('MASTER TT'!$I$1:$I$5897,$A$1:$A$721,'MASTER TT'!$Y$1:$Y$5897)</f>
        <v>0</v>
      </c>
      <c r="AA518" s="381">
        <f>SUMIF('MASTER TT'!$I$1:$I$5897,$A$1:$A$721,'MASTER TT'!$Z$1:$Z$5897)</f>
        <v>0</v>
      </c>
      <c r="AB518" s="381">
        <f>SUMIF('MASTER TT'!$I$1:$I$5905,$A$1:$A$721,'MASTER TT'!$V$1:$V$5905)</f>
        <v>0</v>
      </c>
      <c r="AC518" s="381">
        <f>SUMIF('MASTER TT'!$I$1:$I$5905,$A$1:$A$721,'MASTER TT'!$AB$1:$AB$5905)</f>
        <v>0</v>
      </c>
      <c r="AD518" s="381">
        <f>SUMIF('MASTER TT'!$I$1:$I$5905,$A$1:$A$721,'MASTER TT'!$P$1:$P$5905)</f>
        <v>0</v>
      </c>
      <c r="AE518" s="381">
        <f t="shared" si="2"/>
        <v>0</v>
      </c>
      <c r="AF518" s="382" t="e">
        <f t="shared" si="29"/>
        <v>#REF!</v>
      </c>
      <c r="AG518" s="383"/>
    </row>
    <row r="519" spans="1:33" ht="14.25" customHeight="1">
      <c r="A519" s="400" t="s">
        <v>3902</v>
      </c>
      <c r="B519" s="375">
        <f>VLOOKUP($A$2:$A$1749,'ENTER STAFF #S HERE'!$A$1:$B$5073,2,FALSE)</f>
        <v>327</v>
      </c>
      <c r="C519" s="374" t="s">
        <v>6615</v>
      </c>
      <c r="D519" s="374" t="s">
        <v>6597</v>
      </c>
      <c r="E519" s="384" t="s">
        <v>6072</v>
      </c>
      <c r="F519" s="384" t="s">
        <v>6600</v>
      </c>
      <c r="G519" s="374" t="s">
        <v>6590</v>
      </c>
      <c r="H519" s="377">
        <f t="shared" si="0"/>
        <v>28</v>
      </c>
      <c r="I519" s="378" t="e">
        <f>SUMIFS('MASTER TT'!$J$2:$J$11126,'MASTER TT'!$I$2:$I$1126,A519:A18895,'MASTER TT'!$L$2:$L$11126,"&gt;0",'MASTER TT'!$AM$2:$AM$11126,"JAN-APRIL 2026")</f>
        <v>#VALUE!</v>
      </c>
      <c r="J519" s="378">
        <f>SUMIFS('MASTER TT'!$J$2:$J$11126,'MASTER TT'!$I$2:$I$11126,A519:A10558,'MASTER TT'!$L$2:$L$11126,"&gt;0",'MASTER TT'!$AM$2:$AM$11126,"MAY-AUG 2025")</f>
        <v>0</v>
      </c>
      <c r="K519" s="378">
        <f>SUMIFS('MASTER TT'!$J$2:$J$11126,'MASTER TT'!$I$2:$I$11126,A519:A10558,'MASTER TT'!$L$2:$L$11126,"&gt;0",'MASTER TT'!$AM$2:$AM$11126,"SEP-DEC 2025")</f>
        <v>0</v>
      </c>
      <c r="L519" s="378" t="e">
        <f t="shared" si="1"/>
        <v>#VALUE!</v>
      </c>
      <c r="M519" s="379">
        <f>SUMIFS('MASTER TT'!$J$2:$J$1126,'MASTER TT'!$I$2:$I$1126,A519:A10560,'MASTER TT'!$L$2:$L$1126,"&gt;0",'MASTER TT'!$AM$2:$AM$1126,"JAN-APRIL 2025",'MASTER TT'!$AC$2:$AC$1126,"SOT")</f>
        <v>0</v>
      </c>
      <c r="N519" s="379">
        <f>SUMIFS('MASTER TT'!$J$2:$J$1126,'MASTER TT'!$I$2:$I$1126,A519:A10560,'MASTER TT'!$L$2:$L$1126,"&gt;0",'MASTER TT'!$AM$2:$AM$1126,"JAN-APRIL 2025",'MASTER TT'!$AC$2:$AC$1126,"SOB")</f>
        <v>0</v>
      </c>
      <c r="O519" s="379">
        <f>SUMIFS('MASTER TT'!$J$2:$J$1126,'MASTER TT'!$I$2:$I$1126,A519:A10560,'MASTER TT'!$L$2:$L$1126,"&gt;0",'MASTER TT'!$AM$2:$AM$1126,"JAN-APRIL 2025",'MASTER TT'!$AC$2:$AC$1126,"SEASS")</f>
        <v>0</v>
      </c>
      <c r="P519" s="379">
        <f>SUMIFS('MASTER TT'!$J$2:$J$1126,'MASTER TT'!$I$2:$I$1126,A519:A10560,'MASTER TT'!$L$2:$L$1126,"&gt;0",'MASTER TT'!$AM$2:$AM$1126,"JAN-APRIL 2025",'MASTER TT'!$AC$2:$AC$1126,"PTTI")</f>
        <v>0</v>
      </c>
      <c r="Q519" s="381">
        <f>SUMIF('MASTER TT'!$I$1:$I$5897,$A$1:$A$721,'MASTER TT'!$O$1:$O$5897)</f>
        <v>0</v>
      </c>
      <c r="R519" s="381">
        <f>SUMIF('MASTER TT'!$I$1:$I$5897,$A$1:$A$721,'MASTER TT'!$N$1:$N$5897)</f>
        <v>0</v>
      </c>
      <c r="S519" s="381">
        <f>SUMIF('MASTER TT'!$I$1:$I$5897,$A$1:$A$721,'MASTER TT'!$Q$1:$Q$5897)</f>
        <v>0</v>
      </c>
      <c r="T519" s="381">
        <f>SUMIF('MASTER TT'!$I$1:$I$5897,$A$1:$A$721,'MASTER TT'!$S$1:$S$5897)</f>
        <v>0</v>
      </c>
      <c r="U519" s="381">
        <f>SUMIF('MASTER TT'!$I$1:$I$5897,$A$1:$A$721,'MASTER TT'!$R$1:$R$5897)</f>
        <v>0</v>
      </c>
      <c r="V519" s="381">
        <f>SUMIF('MASTER TT'!$I$1:$I$5897,$A$1:$A$721,'MASTER TT'!$T$1:$T$5897)</f>
        <v>0</v>
      </c>
      <c r="W519" s="381">
        <f>SUMIF('MASTER TT'!$I$1:$I$5897,$A$1:$A$721,'MASTER TT'!$U$1:$U$5897)</f>
        <v>0</v>
      </c>
      <c r="X519" s="381">
        <f>SUMIF('MASTER TT'!$I$1:$I$5897,$A$1:$A$721,'MASTER TT'!$W$1:$W$5897)</f>
        <v>0</v>
      </c>
      <c r="Y519" s="381">
        <f>SUMIF('MASTER TT'!$I$1:$I$5897,$A$1:$A$721,'MASTER TT'!$X$1:$X$5897)</f>
        <v>0</v>
      </c>
      <c r="Z519" s="381">
        <f>SUMIF('MASTER TT'!$I$1:$I$5897,$A$1:$A$721,'MASTER TT'!$Y$1:$Y$5897)</f>
        <v>0</v>
      </c>
      <c r="AA519" s="381">
        <f>SUMIF('MASTER TT'!$I$1:$I$5897,$A$1:$A$721,'MASTER TT'!$Z$1:$Z$5897)</f>
        <v>0</v>
      </c>
      <c r="AB519" s="381">
        <f>SUMIF('MASTER TT'!$I$1:$I$5905,$A$1:$A$721,'MASTER TT'!$V$1:$V$5905)</f>
        <v>0</v>
      </c>
      <c r="AC519" s="381">
        <f>SUMIF('MASTER TT'!$I$1:$I$5905,$A$1:$A$721,'MASTER TT'!$AB$1:$AB$5905)</f>
        <v>0</v>
      </c>
      <c r="AD519" s="381">
        <f>SUMIF('MASTER TT'!$I$1:$I$5905,$A$1:$A$721,'MASTER TT'!$P$1:$P$5905)</f>
        <v>2</v>
      </c>
      <c r="AE519" s="381">
        <f t="shared" si="2"/>
        <v>2</v>
      </c>
      <c r="AF519" s="382"/>
      <c r="AG519" s="383"/>
    </row>
    <row r="520" spans="1:33" ht="14.25" customHeight="1">
      <c r="A520" s="374" t="s">
        <v>3759</v>
      </c>
      <c r="B520" s="375">
        <f>VLOOKUP($A$2:$A$1749,'ENTER STAFF #S HERE'!$A$1:$B$5073,2,FALSE)</f>
        <v>211</v>
      </c>
      <c r="C520" s="374" t="s">
        <v>6615</v>
      </c>
      <c r="D520" s="374" t="s">
        <v>6587</v>
      </c>
      <c r="E520" s="384" t="s">
        <v>5680</v>
      </c>
      <c r="F520" s="384" t="s">
        <v>6584</v>
      </c>
      <c r="G520" s="374" t="s">
        <v>6621</v>
      </c>
      <c r="H520" s="377">
        <f t="shared" si="0"/>
        <v>45</v>
      </c>
      <c r="I520" s="378" t="e">
        <f>SUMIFS('MASTER TT'!$J$2:$J$11126,'MASTER TT'!$I$2:$I$1126,A520:A18896,'MASTER TT'!$L$2:$L$11126,"&gt;0",'MASTER TT'!$AM$2:$AM$11126,"JAN-APRIL 2026")</f>
        <v>#VALUE!</v>
      </c>
      <c r="J520" s="378">
        <f>SUMIFS('MASTER TT'!$J$2:$J$11126,'MASTER TT'!$I$2:$I$11126,A520:A10559,'MASTER TT'!$L$2:$L$11126,"&gt;0",'MASTER TT'!$AM$2:$AM$11126,"MAY-AUG 2025")</f>
        <v>0</v>
      </c>
      <c r="K520" s="378">
        <f>SUMIFS('MASTER TT'!$J$2:$J$11126,'MASTER TT'!$I$2:$I$11126,A520:A10559,'MASTER TT'!$L$2:$L$11126,"&gt;0",'MASTER TT'!$AM$2:$AM$11126,"SEP-DEC 2025")</f>
        <v>0</v>
      </c>
      <c r="L520" s="378" t="e">
        <f t="shared" si="1"/>
        <v>#VALUE!</v>
      </c>
      <c r="M520" s="379">
        <f>SUMIFS('MASTER TT'!$J$2:$J$1126,'MASTER TT'!$I$2:$I$1126,A520:A10561,'MASTER TT'!$L$2:$L$1126,"&gt;0",'MASTER TT'!$AM$2:$AM$1126,"JAN-APRIL 2025",'MASTER TT'!$AC$2:$AC$1126,"SOT")</f>
        <v>0</v>
      </c>
      <c r="N520" s="379">
        <f>SUMIFS('MASTER TT'!$J$2:$J$1126,'MASTER TT'!$I$2:$I$1126,A520:A10561,'MASTER TT'!$L$2:$L$1126,"&gt;0",'MASTER TT'!$AM$2:$AM$1126,"JAN-APRIL 2025",'MASTER TT'!$AC$2:$AC$1126,"SOB")</f>
        <v>0</v>
      </c>
      <c r="O520" s="379">
        <f>SUMIFS('MASTER TT'!$J$2:$J$1126,'MASTER TT'!$I$2:$I$1126,A520:A10561,'MASTER TT'!$L$2:$L$1126,"&gt;0",'MASTER TT'!$AM$2:$AM$1126,"JAN-APRIL 2025",'MASTER TT'!$AC$2:$AC$1126,"SEASS")</f>
        <v>0</v>
      </c>
      <c r="P520" s="379">
        <f>SUMIFS('MASTER TT'!$J$2:$J$1126,'MASTER TT'!$I$2:$I$1126,A520:A10561,'MASTER TT'!$L$2:$L$1126,"&gt;0",'MASTER TT'!$AM$2:$AM$1126,"JAN-APRIL 2025",'MASTER TT'!$AC$2:$AC$1126,"PTTI")</f>
        <v>0</v>
      </c>
      <c r="Q520" s="381">
        <f>SUMIF('MASTER TT'!$I$1:$I$5897,$A$1:$A$721,'MASTER TT'!$O$1:$O$5897)</f>
        <v>0</v>
      </c>
      <c r="R520" s="381">
        <f>SUMIF('MASTER TT'!$I$1:$I$5897,$A$1:$A$721,'MASTER TT'!$N$1:$N$5897)</f>
        <v>0</v>
      </c>
      <c r="S520" s="381">
        <f>SUMIF('MASTER TT'!$I$1:$I$5897,$A$1:$A$721,'MASTER TT'!$Q$1:$Q$5897)</f>
        <v>0</v>
      </c>
      <c r="T520" s="381">
        <f>SUMIF('MASTER TT'!$I$1:$I$5897,$A$1:$A$721,'MASTER TT'!$S$1:$S$5897)</f>
        <v>0</v>
      </c>
      <c r="U520" s="381">
        <f>SUMIF('MASTER TT'!$I$1:$I$5897,$A$1:$A$721,'MASTER TT'!$R$1:$R$5897)</f>
        <v>0</v>
      </c>
      <c r="V520" s="381">
        <f>SUMIF('MASTER TT'!$I$1:$I$5897,$A$1:$A$721,'MASTER TT'!$T$1:$T$5897)</f>
        <v>0</v>
      </c>
      <c r="W520" s="381">
        <f>SUMIF('MASTER TT'!$I$1:$I$5897,$A$1:$A$721,'MASTER TT'!$U$1:$U$5897)</f>
        <v>0</v>
      </c>
      <c r="X520" s="381">
        <f>SUMIF('MASTER TT'!$I$1:$I$5897,$A$1:$A$721,'MASTER TT'!$W$1:$W$5897)</f>
        <v>0</v>
      </c>
      <c r="Y520" s="381">
        <f>SUMIF('MASTER TT'!$I$1:$I$5897,$A$1:$A$721,'MASTER TT'!$X$1:$X$5897)</f>
        <v>0</v>
      </c>
      <c r="Z520" s="381">
        <f>SUMIF('MASTER TT'!$I$1:$I$5897,$A$1:$A$721,'MASTER TT'!$Y$1:$Y$5897)</f>
        <v>0</v>
      </c>
      <c r="AA520" s="381">
        <f>SUMIF('MASTER TT'!$I$1:$I$5897,$A$1:$A$721,'MASTER TT'!$Z$1:$Z$5897)</f>
        <v>0</v>
      </c>
      <c r="AB520" s="381">
        <f>SUMIF('MASTER TT'!$I$1:$I$5905,$A$1:$A$721,'MASTER TT'!$V$1:$V$5905)</f>
        <v>0</v>
      </c>
      <c r="AC520" s="381">
        <f>SUMIF('MASTER TT'!$I$1:$I$5905,$A$1:$A$721,'MASTER TT'!$AB$1:$AB$5905)</f>
        <v>0</v>
      </c>
      <c r="AD520" s="381">
        <f>SUMIF('MASTER TT'!$I$1:$I$5905,$A$1:$A$721,'MASTER TT'!$P$1:$P$5905)</f>
        <v>0</v>
      </c>
      <c r="AE520" s="381">
        <f t="shared" si="2"/>
        <v>0</v>
      </c>
      <c r="AF520" s="382" t="e">
        <f t="shared" ref="AF520:AF523" si="30">#REF!-SUM(Q520:AD520)</f>
        <v>#REF!</v>
      </c>
      <c r="AG520" s="383"/>
    </row>
    <row r="521" spans="1:33" ht="14.25" customHeight="1">
      <c r="A521" s="374" t="s">
        <v>3343</v>
      </c>
      <c r="B521" s="375">
        <f>VLOOKUP($A$2:$A$1749,'ENTER STAFF #S HERE'!$A$1:$B$5073,2,FALSE)</f>
        <v>204</v>
      </c>
      <c r="C521" s="384" t="s">
        <v>6615</v>
      </c>
      <c r="D521" s="384" t="s">
        <v>6591</v>
      </c>
      <c r="E521" s="388"/>
      <c r="F521" s="388"/>
      <c r="G521" s="376" t="s">
        <v>6592</v>
      </c>
      <c r="H521" s="377">
        <f t="shared" si="0"/>
        <v>24</v>
      </c>
      <c r="I521" s="378" t="e">
        <f>SUMIFS('MASTER TT'!$J$2:$J$11126,'MASTER TT'!$I$2:$I$1126,A521:A18897,'MASTER TT'!$L$2:$L$11126,"&gt;0",'MASTER TT'!$AM$2:$AM$11126,"JAN-APRIL 2026")</f>
        <v>#VALUE!</v>
      </c>
      <c r="J521" s="378">
        <f>SUMIFS('MASTER TT'!$J$2:$J$11126,'MASTER TT'!$I$2:$I$11126,A521:A10560,'MASTER TT'!$L$2:$L$11126,"&gt;0",'MASTER TT'!$AM$2:$AM$11126,"MAY-AUG 2025")</f>
        <v>0</v>
      </c>
      <c r="K521" s="378">
        <f>SUMIFS('MASTER TT'!$J$2:$J$11126,'MASTER TT'!$I$2:$I$11126,A521:A10560,'MASTER TT'!$L$2:$L$11126,"&gt;0",'MASTER TT'!$AM$2:$AM$11126,"SEP-DEC 2025")</f>
        <v>0</v>
      </c>
      <c r="L521" s="378" t="e">
        <f t="shared" si="1"/>
        <v>#VALUE!</v>
      </c>
      <c r="M521" s="379">
        <f>SUMIFS('MASTER TT'!$J$2:$J$1126,'MASTER TT'!$I$2:$I$1126,A521:A10562,'MASTER TT'!$L$2:$L$1126,"&gt;0",'MASTER TT'!$AM$2:$AM$1126,"JAN-APRIL 2025",'MASTER TT'!$AC$2:$AC$1126,"SOT")</f>
        <v>0</v>
      </c>
      <c r="N521" s="379">
        <f>SUMIFS('MASTER TT'!$J$2:$J$1126,'MASTER TT'!$I$2:$I$1126,A521:A10562,'MASTER TT'!$L$2:$L$1126,"&gt;0",'MASTER TT'!$AM$2:$AM$1126,"JAN-APRIL 2025",'MASTER TT'!$AC$2:$AC$1126,"SOB")</f>
        <v>0</v>
      </c>
      <c r="O521" s="379">
        <f>SUMIFS('MASTER TT'!$J$2:$J$1126,'MASTER TT'!$I$2:$I$1126,A521:A10562,'MASTER TT'!$L$2:$L$1126,"&gt;0",'MASTER TT'!$AM$2:$AM$1126,"JAN-APRIL 2025",'MASTER TT'!$AC$2:$AC$1126,"SEASS")</f>
        <v>0</v>
      </c>
      <c r="P521" s="379">
        <f>SUMIFS('MASTER TT'!$J$2:$J$1126,'MASTER TT'!$I$2:$I$1126,A521:A10562,'MASTER TT'!$L$2:$L$1126,"&gt;0",'MASTER TT'!$AM$2:$AM$1126,"JAN-APRIL 2025",'MASTER TT'!$AC$2:$AC$1126,"PTTI")</f>
        <v>0</v>
      </c>
      <c r="Q521" s="381">
        <f>SUMIF('MASTER TT'!$I$1:$I$5897,$A$1:$A$721,'MASTER TT'!$O$1:$O$5897)</f>
        <v>0</v>
      </c>
      <c r="R521" s="381">
        <f>SUMIF('MASTER TT'!$I$1:$I$5897,$A$1:$A$721,'MASTER TT'!$N$1:$N$5897)</f>
        <v>0</v>
      </c>
      <c r="S521" s="381">
        <f>SUMIF('MASTER TT'!$I$1:$I$5897,$A$1:$A$721,'MASTER TT'!$Q$1:$Q$5897)</f>
        <v>0</v>
      </c>
      <c r="T521" s="381">
        <f>SUMIF('MASTER TT'!$I$1:$I$5897,$A$1:$A$721,'MASTER TT'!$S$1:$S$5897)</f>
        <v>0</v>
      </c>
      <c r="U521" s="381">
        <f>SUMIF('MASTER TT'!$I$1:$I$5897,$A$1:$A$721,'MASTER TT'!$R$1:$R$5897)</f>
        <v>0</v>
      </c>
      <c r="V521" s="381">
        <f>SUMIF('MASTER TT'!$I$1:$I$5897,$A$1:$A$721,'MASTER TT'!$T$1:$T$5897)</f>
        <v>0</v>
      </c>
      <c r="W521" s="381">
        <f>SUMIF('MASTER TT'!$I$1:$I$5897,$A$1:$A$721,'MASTER TT'!$U$1:$U$5897)</f>
        <v>0</v>
      </c>
      <c r="X521" s="381">
        <f>SUMIF('MASTER TT'!$I$1:$I$5897,$A$1:$A$721,'MASTER TT'!$W$1:$W$5897)</f>
        <v>0</v>
      </c>
      <c r="Y521" s="381">
        <f>SUMIF('MASTER TT'!$I$1:$I$5897,$A$1:$A$721,'MASTER TT'!$X$1:$X$5897)</f>
        <v>0</v>
      </c>
      <c r="Z521" s="381">
        <f>SUMIF('MASTER TT'!$I$1:$I$5897,$A$1:$A$721,'MASTER TT'!$Y$1:$Y$5897)</f>
        <v>0</v>
      </c>
      <c r="AA521" s="381">
        <f>SUMIF('MASTER TT'!$I$1:$I$5897,$A$1:$A$721,'MASTER TT'!$Z$1:$Z$5897)</f>
        <v>0</v>
      </c>
      <c r="AB521" s="381">
        <f>SUMIF('MASTER TT'!$I$1:$I$5905,$A$1:$A$721,'MASTER TT'!$V$1:$V$5905)</f>
        <v>0</v>
      </c>
      <c r="AC521" s="381">
        <f>SUMIF('MASTER TT'!$I$1:$I$5905,$A$1:$A$721,'MASTER TT'!$AB$1:$AB$5905)</f>
        <v>0</v>
      </c>
      <c r="AD521" s="381">
        <f>SUMIF('MASTER TT'!$I$1:$I$5905,$A$1:$A$721,'MASTER TT'!$P$1:$P$5905)</f>
        <v>0</v>
      </c>
      <c r="AE521" s="381">
        <f t="shared" si="2"/>
        <v>0</v>
      </c>
      <c r="AF521" s="382" t="e">
        <f t="shared" si="30"/>
        <v>#REF!</v>
      </c>
      <c r="AG521" s="383"/>
    </row>
    <row r="522" spans="1:33" ht="14.25" customHeight="1">
      <c r="A522" s="374" t="s">
        <v>3760</v>
      </c>
      <c r="B522" s="375">
        <f>VLOOKUP($A$2:$A$1749,'ENTER STAFF #S HERE'!$A$1:$B$5073,2,FALSE)</f>
        <v>183</v>
      </c>
      <c r="C522" s="374" t="s">
        <v>6615</v>
      </c>
      <c r="D522" s="384" t="s">
        <v>6587</v>
      </c>
      <c r="E522" s="384" t="s">
        <v>5680</v>
      </c>
      <c r="F522" s="374" t="s">
        <v>6589</v>
      </c>
      <c r="G522" s="374" t="s">
        <v>6590</v>
      </c>
      <c r="H522" s="377">
        <f t="shared" si="0"/>
        <v>28</v>
      </c>
      <c r="I522" s="378" t="e">
        <f>SUMIFS('MASTER TT'!$J$2:$J$11126,'MASTER TT'!$I$2:$I$1126,A522:A18898,'MASTER TT'!$L$2:$L$11126,"&gt;0",'MASTER TT'!$AM$2:$AM$11126,"JAN-APRIL 2026")</f>
        <v>#VALUE!</v>
      </c>
      <c r="J522" s="378">
        <f>SUMIFS('MASTER TT'!$J$2:$J$11126,'MASTER TT'!$I$2:$I$11126,A522:A10561,'MASTER TT'!$L$2:$L$11126,"&gt;0",'MASTER TT'!$AM$2:$AM$11126,"MAY-AUG 2025")</f>
        <v>0</v>
      </c>
      <c r="K522" s="378">
        <f>SUMIFS('MASTER TT'!$J$2:$J$11126,'MASTER TT'!$I$2:$I$11126,A522:A10561,'MASTER TT'!$L$2:$L$11126,"&gt;0",'MASTER TT'!$AM$2:$AM$11126,"SEP-DEC 2025")</f>
        <v>0</v>
      </c>
      <c r="L522" s="378" t="e">
        <f t="shared" si="1"/>
        <v>#VALUE!</v>
      </c>
      <c r="M522" s="379">
        <f>SUMIFS('MASTER TT'!$J$2:$J$1126,'MASTER TT'!$I$2:$I$1126,A522:A10563,'MASTER TT'!$L$2:$L$1126,"&gt;0",'MASTER TT'!$AM$2:$AM$1126,"JAN-APRIL 2025",'MASTER TT'!$AC$2:$AC$1126,"SOT")</f>
        <v>0</v>
      </c>
      <c r="N522" s="379">
        <f>SUMIFS('MASTER TT'!$J$2:$J$1126,'MASTER TT'!$I$2:$I$1126,A522:A10563,'MASTER TT'!$L$2:$L$1126,"&gt;0",'MASTER TT'!$AM$2:$AM$1126,"JAN-APRIL 2025",'MASTER TT'!$AC$2:$AC$1126,"SOB")</f>
        <v>0</v>
      </c>
      <c r="O522" s="379">
        <f>SUMIFS('MASTER TT'!$J$2:$J$1126,'MASTER TT'!$I$2:$I$1126,A522:A10563,'MASTER TT'!$L$2:$L$1126,"&gt;0",'MASTER TT'!$AM$2:$AM$1126,"JAN-APRIL 2025",'MASTER TT'!$AC$2:$AC$1126,"SEASS")</f>
        <v>0</v>
      </c>
      <c r="P522" s="379">
        <f>SUMIFS('MASTER TT'!$J$2:$J$1126,'MASTER TT'!$I$2:$I$1126,A522:A10563,'MASTER TT'!$L$2:$L$1126,"&gt;0",'MASTER TT'!$AM$2:$AM$1126,"JAN-APRIL 2025",'MASTER TT'!$AC$2:$AC$1126,"PTTI")</f>
        <v>0</v>
      </c>
      <c r="Q522" s="381">
        <f>SUMIF('MASTER TT'!$I$1:$I$5897,$A$1:$A$721,'MASTER TT'!$O$1:$O$5897)</f>
        <v>0</v>
      </c>
      <c r="R522" s="381">
        <f>SUMIF('MASTER TT'!$I$1:$I$5897,$A$1:$A$721,'MASTER TT'!$N$1:$N$5897)</f>
        <v>0</v>
      </c>
      <c r="S522" s="381">
        <f>SUMIF('MASTER TT'!$I$1:$I$5897,$A$1:$A$721,'MASTER TT'!$Q$1:$Q$5897)</f>
        <v>0</v>
      </c>
      <c r="T522" s="381">
        <f>SUMIF('MASTER TT'!$I$1:$I$5897,$A$1:$A$721,'MASTER TT'!$S$1:$S$5897)</f>
        <v>0</v>
      </c>
      <c r="U522" s="381">
        <f>SUMIF('MASTER TT'!$I$1:$I$5897,$A$1:$A$721,'MASTER TT'!$R$1:$R$5897)</f>
        <v>0</v>
      </c>
      <c r="V522" s="381">
        <f>SUMIF('MASTER TT'!$I$1:$I$5897,$A$1:$A$721,'MASTER TT'!$T$1:$T$5897)</f>
        <v>0</v>
      </c>
      <c r="W522" s="381">
        <f>SUMIF('MASTER TT'!$I$1:$I$5897,$A$1:$A$721,'MASTER TT'!$U$1:$U$5897)</f>
        <v>0</v>
      </c>
      <c r="X522" s="381">
        <f>SUMIF('MASTER TT'!$I$1:$I$5897,$A$1:$A$721,'MASTER TT'!$W$1:$W$5897)</f>
        <v>0</v>
      </c>
      <c r="Y522" s="381">
        <f>SUMIF('MASTER TT'!$I$1:$I$5897,$A$1:$A$721,'MASTER TT'!$X$1:$X$5897)</f>
        <v>0</v>
      </c>
      <c r="Z522" s="381">
        <f>SUMIF('MASTER TT'!$I$1:$I$5897,$A$1:$A$721,'MASTER TT'!$Y$1:$Y$5897)</f>
        <v>0</v>
      </c>
      <c r="AA522" s="381">
        <f>SUMIF('MASTER TT'!$I$1:$I$5897,$A$1:$A$721,'MASTER TT'!$Z$1:$Z$5897)</f>
        <v>0</v>
      </c>
      <c r="AB522" s="381">
        <f>SUMIF('MASTER TT'!$I$1:$I$5905,$A$1:$A$721,'MASTER TT'!$V$1:$V$5905)</f>
        <v>0</v>
      </c>
      <c r="AC522" s="381">
        <f>SUMIF('MASTER TT'!$I$1:$I$5905,$A$1:$A$721,'MASTER TT'!$AB$1:$AB$5905)</f>
        <v>0</v>
      </c>
      <c r="AD522" s="381">
        <f>SUMIF('MASTER TT'!$I$1:$I$5905,$A$1:$A$721,'MASTER TT'!$P$1:$P$5905)</f>
        <v>0</v>
      </c>
      <c r="AE522" s="381">
        <f t="shared" si="2"/>
        <v>0</v>
      </c>
      <c r="AF522" s="382" t="e">
        <f t="shared" si="30"/>
        <v>#REF!</v>
      </c>
      <c r="AG522" s="383"/>
    </row>
    <row r="523" spans="1:33" ht="14.25" customHeight="1">
      <c r="A523" s="385" t="s">
        <v>3993</v>
      </c>
      <c r="B523" s="375" t="str">
        <f>VLOOKUP($A$2:$A$1749,'ENTER STAFF #S HERE'!$A$1:$B$5073,2,FALSE)</f>
        <v>C1626</v>
      </c>
      <c r="C523" s="385" t="s">
        <v>6615</v>
      </c>
      <c r="D523" s="386" t="s">
        <v>6595</v>
      </c>
      <c r="E523" s="386" t="s">
        <v>6072</v>
      </c>
      <c r="F523" s="385" t="s">
        <v>6600</v>
      </c>
      <c r="G523" s="385" t="s">
        <v>5663</v>
      </c>
      <c r="H523" s="377">
        <f t="shared" si="0"/>
        <v>48</v>
      </c>
      <c r="I523" s="378" t="e">
        <f>SUMIFS('MASTER TT'!$J$2:$J$11126,'MASTER TT'!$I$2:$I$1126,A523:A18899,'MASTER TT'!$L$2:$L$11126,"&gt;0",'MASTER TT'!$AM$2:$AM$11126,"JAN-APRIL 2026")</f>
        <v>#VALUE!</v>
      </c>
      <c r="J523" s="378">
        <f>SUMIFS('MASTER TT'!$J$2:$J$11126,'MASTER TT'!$I$2:$I$11126,A523:A10562,'MASTER TT'!$L$2:$L$11126,"&gt;0",'MASTER TT'!$AM$2:$AM$11126,"MAY-AUG 2025")</f>
        <v>0</v>
      </c>
      <c r="K523" s="378">
        <f>SUMIFS('MASTER TT'!$J$2:$J$11126,'MASTER TT'!$I$2:$I$11126,A523:A10562,'MASTER TT'!$L$2:$L$11126,"&gt;0",'MASTER TT'!$AM$2:$AM$11126,"SEP-DEC 2025")</f>
        <v>0</v>
      </c>
      <c r="L523" s="378" t="e">
        <f t="shared" si="1"/>
        <v>#VALUE!</v>
      </c>
      <c r="M523" s="379">
        <f>SUMIFS('MASTER TT'!$J$2:$J$1126,'MASTER TT'!$I$2:$I$1126,A523:A10564,'MASTER TT'!$L$2:$L$1126,"&gt;0",'MASTER TT'!$AM$2:$AM$1126,"JAN-APRIL 2025",'MASTER TT'!$AC$2:$AC$1126,"SOT")</f>
        <v>0</v>
      </c>
      <c r="N523" s="379">
        <f>SUMIFS('MASTER TT'!$J$2:$J$1126,'MASTER TT'!$I$2:$I$1126,A523:A10564,'MASTER TT'!$L$2:$L$1126,"&gt;0",'MASTER TT'!$AM$2:$AM$1126,"JAN-APRIL 2025",'MASTER TT'!$AC$2:$AC$1126,"SOB")</f>
        <v>0</v>
      </c>
      <c r="O523" s="379">
        <f>SUMIFS('MASTER TT'!$J$2:$J$1126,'MASTER TT'!$I$2:$I$1126,A523:A10564,'MASTER TT'!$L$2:$L$1126,"&gt;0",'MASTER TT'!$AM$2:$AM$1126,"JAN-APRIL 2025",'MASTER TT'!$AC$2:$AC$1126,"SEASS")</f>
        <v>0</v>
      </c>
      <c r="P523" s="379">
        <f>SUMIFS('MASTER TT'!$J$2:$J$1126,'MASTER TT'!$I$2:$I$1126,A523:A10564,'MASTER TT'!$L$2:$L$1126,"&gt;0",'MASTER TT'!$AM$2:$AM$1126,"JAN-APRIL 2025",'MASTER TT'!$AC$2:$AC$1126,"PTTI")</f>
        <v>0</v>
      </c>
      <c r="Q523" s="381">
        <f>SUMIF('MASTER TT'!$I$1:$I$5897,$A$1:$A$721,'MASTER TT'!$O$1:$O$5897)</f>
        <v>0</v>
      </c>
      <c r="R523" s="381">
        <f>SUMIF('MASTER TT'!$I$1:$I$5897,$A$1:$A$721,'MASTER TT'!$N$1:$N$5897)</f>
        <v>0</v>
      </c>
      <c r="S523" s="381">
        <f>SUMIF('MASTER TT'!$I$1:$I$5897,$A$1:$A$721,'MASTER TT'!$Q$1:$Q$5897)</f>
        <v>0</v>
      </c>
      <c r="T523" s="381">
        <f>SUMIF('MASTER TT'!$I$1:$I$5897,$A$1:$A$721,'MASTER TT'!$S$1:$S$5897)</f>
        <v>0</v>
      </c>
      <c r="U523" s="381">
        <f>SUMIF('MASTER TT'!$I$1:$I$5897,$A$1:$A$721,'MASTER TT'!$R$1:$R$5897)</f>
        <v>0</v>
      </c>
      <c r="V523" s="381">
        <f>SUMIF('MASTER TT'!$I$1:$I$5897,$A$1:$A$721,'MASTER TT'!$T$1:$T$5897)</f>
        <v>0</v>
      </c>
      <c r="W523" s="381">
        <f>SUMIF('MASTER TT'!$I$1:$I$5897,$A$1:$A$721,'MASTER TT'!$U$1:$U$5897)</f>
        <v>0</v>
      </c>
      <c r="X523" s="381">
        <f>SUMIF('MASTER TT'!$I$1:$I$5897,$A$1:$A$721,'MASTER TT'!$W$1:$W$5897)</f>
        <v>1</v>
      </c>
      <c r="Y523" s="381">
        <f>SUMIF('MASTER TT'!$I$1:$I$5897,$A$1:$A$721,'MASTER TT'!$X$1:$X$5897)</f>
        <v>0</v>
      </c>
      <c r="Z523" s="381">
        <f>SUMIF('MASTER TT'!$I$1:$I$5897,$A$1:$A$721,'MASTER TT'!$Y$1:$Y$5897)</f>
        <v>0</v>
      </c>
      <c r="AA523" s="381">
        <f>SUMIF('MASTER TT'!$I$1:$I$5897,$A$1:$A$721,'MASTER TT'!$Z$1:$Z$5897)</f>
        <v>0</v>
      </c>
      <c r="AB523" s="381">
        <f>SUMIF('MASTER TT'!$I$1:$I$5905,$A$1:$A$721,'MASTER TT'!$V$1:$V$5905)</f>
        <v>0</v>
      </c>
      <c r="AC523" s="381">
        <f>SUMIF('MASTER TT'!$I$1:$I$5905,$A$1:$A$721,'MASTER TT'!$AB$1:$AB$5905)</f>
        <v>0</v>
      </c>
      <c r="AD523" s="381">
        <f>SUMIF('MASTER TT'!$I$1:$I$5905,$A$1:$A$721,'MASTER TT'!$P$1:$P$5905)</f>
        <v>3</v>
      </c>
      <c r="AE523" s="381">
        <f t="shared" si="2"/>
        <v>4</v>
      </c>
      <c r="AF523" s="382" t="e">
        <f t="shared" si="30"/>
        <v>#REF!</v>
      </c>
      <c r="AG523" s="383"/>
    </row>
    <row r="524" spans="1:33" ht="14.25" customHeight="1">
      <c r="A524" s="374" t="s">
        <v>3478</v>
      </c>
      <c r="B524" s="375" t="str">
        <f>VLOOKUP($A$2:$A$1749,'ENTER STAFF #S HERE'!$A$1:$B$5073,2,FALSE)</f>
        <v>C0770</v>
      </c>
      <c r="C524" s="374" t="s">
        <v>6583</v>
      </c>
      <c r="D524" s="374" t="s">
        <v>6591</v>
      </c>
      <c r="E524" s="388"/>
      <c r="F524" s="388"/>
      <c r="G524" s="374" t="s">
        <v>5663</v>
      </c>
      <c r="H524" s="377">
        <f t="shared" si="0"/>
        <v>48</v>
      </c>
      <c r="I524" s="378" t="e">
        <f>SUMIFS('MASTER TT'!$J$2:$J$11126,'MASTER TT'!$I$2:$I$1126,A524:A18900,'MASTER TT'!$L$2:$L$11126,"&gt;0",'MASTER TT'!$AM$2:$AM$11126,"JAN-APRIL 2026")</f>
        <v>#VALUE!</v>
      </c>
      <c r="J524" s="378">
        <f>SUMIFS('MASTER TT'!$J$2:$J$11126,'MASTER TT'!$I$2:$I$11126,A524:A10563,'MASTER TT'!$L$2:$L$11126,"&gt;0",'MASTER TT'!$AM$2:$AM$11126,"MAY-AUG 2025")</f>
        <v>0</v>
      </c>
      <c r="K524" s="378">
        <f>SUMIFS('MASTER TT'!$J$2:$J$11126,'MASTER TT'!$I$2:$I$11126,A524:A10563,'MASTER TT'!$L$2:$L$11126,"&gt;0",'MASTER TT'!$AM$2:$AM$11126,"SEP-DEC 2025")</f>
        <v>0</v>
      </c>
      <c r="L524" s="378" t="e">
        <f t="shared" si="1"/>
        <v>#VALUE!</v>
      </c>
      <c r="M524" s="379">
        <f>SUMIFS('MASTER TT'!$J$2:$J$1126,'MASTER TT'!$I$2:$I$1126,A524:A10565,'MASTER TT'!$L$2:$L$1126,"&gt;0",'MASTER TT'!$AM$2:$AM$1126,"JAN-APRIL 2025",'MASTER TT'!$AC$2:$AC$1126,"SOT")</f>
        <v>0</v>
      </c>
      <c r="N524" s="379">
        <f>SUMIFS('MASTER TT'!$J$2:$J$1126,'MASTER TT'!$I$2:$I$1126,A524:A10565,'MASTER TT'!$L$2:$L$1126,"&gt;0",'MASTER TT'!$AM$2:$AM$1126,"JAN-APRIL 2025",'MASTER TT'!$AC$2:$AC$1126,"SOB")</f>
        <v>0</v>
      </c>
      <c r="O524" s="379">
        <f>SUMIFS('MASTER TT'!$J$2:$J$1126,'MASTER TT'!$I$2:$I$1126,A524:A10565,'MASTER TT'!$L$2:$L$1126,"&gt;0",'MASTER TT'!$AM$2:$AM$1126,"JAN-APRIL 2025",'MASTER TT'!$AC$2:$AC$1126,"SEASS")</f>
        <v>0</v>
      </c>
      <c r="P524" s="379">
        <f>SUMIFS('MASTER TT'!$J$2:$J$1126,'MASTER TT'!$I$2:$I$1126,A524:A10565,'MASTER TT'!$L$2:$L$1126,"&gt;0",'MASTER TT'!$AM$2:$AM$1126,"JAN-APRIL 2025",'MASTER TT'!$AC$2:$AC$1126,"PTTI")</f>
        <v>0</v>
      </c>
      <c r="Q524" s="381">
        <f>SUMIF('MASTER TT'!$I$1:$I$5897,$A$1:$A$721,'MASTER TT'!$O$1:$O$5897)</f>
        <v>0</v>
      </c>
      <c r="R524" s="381">
        <f>SUMIF('MASTER TT'!$I$1:$I$5897,$A$1:$A$721,'MASTER TT'!$N$1:$N$5897)</f>
        <v>0</v>
      </c>
      <c r="S524" s="381">
        <f>SUMIF('MASTER TT'!$I$1:$I$5897,$A$1:$A$721,'MASTER TT'!$Q$1:$Q$5897)</f>
        <v>0</v>
      </c>
      <c r="T524" s="381">
        <f>SUMIF('MASTER TT'!$I$1:$I$5897,$A$1:$A$721,'MASTER TT'!$S$1:$S$5897)</f>
        <v>0</v>
      </c>
      <c r="U524" s="381">
        <f>SUMIF('MASTER TT'!$I$1:$I$5897,$A$1:$A$721,'MASTER TT'!$R$1:$R$5897)</f>
        <v>0</v>
      </c>
      <c r="V524" s="381">
        <f>SUMIF('MASTER TT'!$I$1:$I$5897,$A$1:$A$721,'MASTER TT'!$T$1:$T$5897)</f>
        <v>0</v>
      </c>
      <c r="W524" s="381">
        <f>SUMIF('MASTER TT'!$I$1:$I$5897,$A$1:$A$721,'MASTER TT'!$U$1:$U$5897)</f>
        <v>0</v>
      </c>
      <c r="X524" s="381">
        <f>SUMIF('MASTER TT'!$I$1:$I$5897,$A$1:$A$721,'MASTER TT'!$W$1:$W$5897)</f>
        <v>0</v>
      </c>
      <c r="Y524" s="381">
        <f>SUMIF('MASTER TT'!$I$1:$I$5897,$A$1:$A$721,'MASTER TT'!$X$1:$X$5897)</f>
        <v>0</v>
      </c>
      <c r="Z524" s="381">
        <f>SUMIF('MASTER TT'!$I$1:$I$5897,$A$1:$A$721,'MASTER TT'!$Y$1:$Y$5897)</f>
        <v>0</v>
      </c>
      <c r="AA524" s="381">
        <f>SUMIF('MASTER TT'!$I$1:$I$5897,$A$1:$A$721,'MASTER TT'!$Z$1:$Z$5897)</f>
        <v>0</v>
      </c>
      <c r="AB524" s="381">
        <f>SUMIF('MASTER TT'!$I$1:$I$5905,$A$1:$A$721,'MASTER TT'!$V$1:$V$5905)</f>
        <v>0</v>
      </c>
      <c r="AC524" s="381">
        <f>SUMIF('MASTER TT'!$I$1:$I$5905,$A$1:$A$721,'MASTER TT'!$AB$1:$AB$5905)</f>
        <v>0</v>
      </c>
      <c r="AD524" s="381">
        <f>SUMIF('MASTER TT'!$I$1:$I$5905,$A$1:$A$721,'MASTER TT'!$P$1:$P$5905)</f>
        <v>0</v>
      </c>
      <c r="AE524" s="381">
        <f t="shared" si="2"/>
        <v>0</v>
      </c>
      <c r="AF524" s="382"/>
      <c r="AG524" s="383"/>
    </row>
    <row r="525" spans="1:33" ht="14.25" customHeight="1">
      <c r="A525" s="374" t="s">
        <v>4025</v>
      </c>
      <c r="B525" s="375" t="str">
        <f>VLOOKUP($A$2:$A$1749,'ENTER STAFF #S HERE'!$A$1:$B$5073,2,FALSE)</f>
        <v>C1287</v>
      </c>
      <c r="C525" s="374" t="s">
        <v>6583</v>
      </c>
      <c r="D525" s="374" t="s">
        <v>460</v>
      </c>
      <c r="E525" s="388"/>
      <c r="F525" s="388"/>
      <c r="G525" s="374" t="s">
        <v>6592</v>
      </c>
      <c r="H525" s="377">
        <f t="shared" si="0"/>
        <v>24</v>
      </c>
      <c r="I525" s="378" t="e">
        <f>SUMIFS('MASTER TT'!$J$2:$J$11126,'MASTER TT'!$I$2:$I$1126,A525:A18901,'MASTER TT'!$L$2:$L$11126,"&gt;0",'MASTER TT'!$AM$2:$AM$11126,"JAN-APRIL 2026")</f>
        <v>#VALUE!</v>
      </c>
      <c r="J525" s="378">
        <f>SUMIFS('MASTER TT'!$J$2:$J$11126,'MASTER TT'!$I$2:$I$11126,A525:A10564,'MASTER TT'!$L$2:$L$11126,"&gt;0",'MASTER TT'!$AM$2:$AM$11126,"MAY-AUG 2025")</f>
        <v>0</v>
      </c>
      <c r="K525" s="378">
        <f>SUMIFS('MASTER TT'!$J$2:$J$11126,'MASTER TT'!$I$2:$I$11126,A525:A10564,'MASTER TT'!$L$2:$L$11126,"&gt;0",'MASTER TT'!$AM$2:$AM$11126,"SEP-DEC 2025")</f>
        <v>0</v>
      </c>
      <c r="L525" s="378" t="e">
        <f t="shared" si="1"/>
        <v>#VALUE!</v>
      </c>
      <c r="M525" s="379">
        <f>SUMIFS('MASTER TT'!$J$2:$J$1126,'MASTER TT'!$I$2:$I$1126,A525:A10566,'MASTER TT'!$L$2:$L$1126,"&gt;0",'MASTER TT'!$AM$2:$AM$1126,"JAN-APRIL 2025",'MASTER TT'!$AC$2:$AC$1126,"SOT")</f>
        <v>0</v>
      </c>
      <c r="N525" s="379">
        <f>SUMIFS('MASTER TT'!$J$2:$J$1126,'MASTER TT'!$I$2:$I$1126,A525:A10566,'MASTER TT'!$L$2:$L$1126,"&gt;0",'MASTER TT'!$AM$2:$AM$1126,"JAN-APRIL 2025",'MASTER TT'!$AC$2:$AC$1126,"SOB")</f>
        <v>0</v>
      </c>
      <c r="O525" s="379">
        <f>SUMIFS('MASTER TT'!$J$2:$J$1126,'MASTER TT'!$I$2:$I$1126,A525:A10566,'MASTER TT'!$L$2:$L$1126,"&gt;0",'MASTER TT'!$AM$2:$AM$1126,"JAN-APRIL 2025",'MASTER TT'!$AC$2:$AC$1126,"SEASS")</f>
        <v>0</v>
      </c>
      <c r="P525" s="379">
        <f>SUMIFS('MASTER TT'!$J$2:$J$1126,'MASTER TT'!$I$2:$I$1126,A525:A10566,'MASTER TT'!$L$2:$L$1126,"&gt;0",'MASTER TT'!$AM$2:$AM$1126,"JAN-APRIL 2025",'MASTER TT'!$AC$2:$AC$1126,"PTTI")</f>
        <v>0</v>
      </c>
      <c r="Q525" s="381">
        <f>SUMIF('MASTER TT'!$I$1:$I$5897,$A$1:$A$721,'MASTER TT'!$O$1:$O$5897)</f>
        <v>0</v>
      </c>
      <c r="R525" s="381">
        <f>SUMIF('MASTER TT'!$I$1:$I$5897,$A$1:$A$721,'MASTER TT'!$N$1:$N$5897)</f>
        <v>0</v>
      </c>
      <c r="S525" s="381">
        <f>SUMIF('MASTER TT'!$I$1:$I$5897,$A$1:$A$721,'MASTER TT'!$Q$1:$Q$5897)</f>
        <v>0</v>
      </c>
      <c r="T525" s="381">
        <f>SUMIF('MASTER TT'!$I$1:$I$5897,$A$1:$A$721,'MASTER TT'!$S$1:$S$5897)</f>
        <v>0</v>
      </c>
      <c r="U525" s="381">
        <f>SUMIF('MASTER TT'!$I$1:$I$5897,$A$1:$A$721,'MASTER TT'!$R$1:$R$5897)</f>
        <v>0</v>
      </c>
      <c r="V525" s="381">
        <f>SUMIF('MASTER TT'!$I$1:$I$5897,$A$1:$A$721,'MASTER TT'!$T$1:$T$5897)</f>
        <v>0</v>
      </c>
      <c r="W525" s="381">
        <f>SUMIF('MASTER TT'!$I$1:$I$5897,$A$1:$A$721,'MASTER TT'!$U$1:$U$5897)</f>
        <v>0</v>
      </c>
      <c r="X525" s="381">
        <f>SUMIF('MASTER TT'!$I$1:$I$5897,$A$1:$A$721,'MASTER TT'!$W$1:$W$5897)</f>
        <v>0</v>
      </c>
      <c r="Y525" s="381">
        <f>SUMIF('MASTER TT'!$I$1:$I$5897,$A$1:$A$721,'MASTER TT'!$X$1:$X$5897)</f>
        <v>0</v>
      </c>
      <c r="Z525" s="381">
        <f>SUMIF('MASTER TT'!$I$1:$I$5897,$A$1:$A$721,'MASTER TT'!$Y$1:$Y$5897)</f>
        <v>0</v>
      </c>
      <c r="AA525" s="381">
        <f>SUMIF('MASTER TT'!$I$1:$I$5897,$A$1:$A$721,'MASTER TT'!$Z$1:$Z$5897)</f>
        <v>0</v>
      </c>
      <c r="AB525" s="381">
        <f>SUMIF('MASTER TT'!$I$1:$I$5905,$A$1:$A$721,'MASTER TT'!$V$1:$V$5905)</f>
        <v>0</v>
      </c>
      <c r="AC525" s="381">
        <f>SUMIF('MASTER TT'!$I$1:$I$5905,$A$1:$A$721,'MASTER TT'!$AB$1:$AB$5905)</f>
        <v>0</v>
      </c>
      <c r="AD525" s="381">
        <f>SUMIF('MASTER TT'!$I$1:$I$5905,$A$1:$A$721,'MASTER TT'!$P$1:$P$5905)</f>
        <v>0</v>
      </c>
      <c r="AE525" s="381">
        <f t="shared" si="2"/>
        <v>0</v>
      </c>
      <c r="AF525" s="382" t="e">
        <f t="shared" ref="AF525:AF540" si="31">#REF!-SUM(Q525:AD525)</f>
        <v>#REF!</v>
      </c>
      <c r="AG525" s="383"/>
    </row>
    <row r="526" spans="1:33" ht="14.25" customHeight="1">
      <c r="A526" s="374" t="s">
        <v>3948</v>
      </c>
      <c r="B526" s="375" t="str">
        <f>VLOOKUP($A$2:$A$1749,'ENTER STAFF #S HERE'!$A$1:$B$5073,2,FALSE)</f>
        <v>C1787</v>
      </c>
      <c r="C526" s="374" t="s">
        <v>6586</v>
      </c>
      <c r="D526" s="374" t="s">
        <v>6595</v>
      </c>
      <c r="E526" s="384" t="s">
        <v>6072</v>
      </c>
      <c r="F526" s="384" t="s">
        <v>5949</v>
      </c>
      <c r="G526" s="374" t="s">
        <v>5663</v>
      </c>
      <c r="H526" s="377">
        <f t="shared" si="0"/>
        <v>48</v>
      </c>
      <c r="I526" s="378" t="e">
        <f>SUMIFS('MASTER TT'!$J$2:$J$11126,'MASTER TT'!$I$2:$I$1126,A526:A18902,'MASTER TT'!$L$2:$L$11126,"&gt;0",'MASTER TT'!$AM$2:$AM$11126,"JAN-APRIL 2026")</f>
        <v>#VALUE!</v>
      </c>
      <c r="J526" s="378">
        <f>SUMIFS('MASTER TT'!$J$2:$J$11126,'MASTER TT'!$I$2:$I$11126,A526:A10565,'MASTER TT'!$L$2:$L$11126,"&gt;0",'MASTER TT'!$AM$2:$AM$11126,"MAY-AUG 2025")</f>
        <v>0</v>
      </c>
      <c r="K526" s="378">
        <f>SUMIFS('MASTER TT'!$J$2:$J$11126,'MASTER TT'!$I$2:$I$11126,A526:A10565,'MASTER TT'!$L$2:$L$11126,"&gt;0",'MASTER TT'!$AM$2:$AM$11126,"SEP-DEC 2025")</f>
        <v>0</v>
      </c>
      <c r="L526" s="378" t="e">
        <f t="shared" si="1"/>
        <v>#VALUE!</v>
      </c>
      <c r="M526" s="379">
        <f>SUMIFS('MASTER TT'!$J$2:$J$1126,'MASTER TT'!$I$2:$I$1126,A526:A10567,'MASTER TT'!$L$2:$L$1126,"&gt;0",'MASTER TT'!$AM$2:$AM$1126,"JAN-APRIL 2025",'MASTER TT'!$AC$2:$AC$1126,"SOT")</f>
        <v>0</v>
      </c>
      <c r="N526" s="379">
        <f>SUMIFS('MASTER TT'!$J$2:$J$1126,'MASTER TT'!$I$2:$I$1126,A526:A10567,'MASTER TT'!$L$2:$L$1126,"&gt;0",'MASTER TT'!$AM$2:$AM$1126,"JAN-APRIL 2025",'MASTER TT'!$AC$2:$AC$1126,"SOB")</f>
        <v>0</v>
      </c>
      <c r="O526" s="379">
        <f>SUMIFS('MASTER TT'!$J$2:$J$1126,'MASTER TT'!$I$2:$I$1126,A526:A10567,'MASTER TT'!$L$2:$L$1126,"&gt;0",'MASTER TT'!$AM$2:$AM$1126,"JAN-APRIL 2025",'MASTER TT'!$AC$2:$AC$1126,"SEASS")</f>
        <v>0</v>
      </c>
      <c r="P526" s="379">
        <f>SUMIFS('MASTER TT'!$J$2:$J$1126,'MASTER TT'!$I$2:$I$1126,A526:A10567,'MASTER TT'!$L$2:$L$1126,"&gt;0",'MASTER TT'!$AM$2:$AM$1126,"JAN-APRIL 2025",'MASTER TT'!$AC$2:$AC$1126,"PTTI")</f>
        <v>0</v>
      </c>
      <c r="Q526" s="381">
        <f>SUMIF('MASTER TT'!$I$1:$I$5897,$A$1:$A$721,'MASTER TT'!$O$1:$O$5897)</f>
        <v>0</v>
      </c>
      <c r="R526" s="381">
        <f>SUMIF('MASTER TT'!$I$1:$I$5897,$A$1:$A$721,'MASTER TT'!$N$1:$N$5897)</f>
        <v>0</v>
      </c>
      <c r="S526" s="381">
        <f>SUMIF('MASTER TT'!$I$1:$I$5897,$A$1:$A$721,'MASTER TT'!$Q$1:$Q$5897)</f>
        <v>0</v>
      </c>
      <c r="T526" s="381">
        <f>SUMIF('MASTER TT'!$I$1:$I$5897,$A$1:$A$721,'MASTER TT'!$S$1:$S$5897)</f>
        <v>0</v>
      </c>
      <c r="U526" s="381">
        <f>SUMIF('MASTER TT'!$I$1:$I$5897,$A$1:$A$721,'MASTER TT'!$R$1:$R$5897)</f>
        <v>0</v>
      </c>
      <c r="V526" s="381">
        <f>SUMIF('MASTER TT'!$I$1:$I$5897,$A$1:$A$721,'MASTER TT'!$T$1:$T$5897)</f>
        <v>0</v>
      </c>
      <c r="W526" s="381">
        <f>SUMIF('MASTER TT'!$I$1:$I$5897,$A$1:$A$721,'MASTER TT'!$U$1:$U$5897)</f>
        <v>0</v>
      </c>
      <c r="X526" s="381">
        <f>SUMIF('MASTER TT'!$I$1:$I$5897,$A$1:$A$721,'MASTER TT'!$W$1:$W$5897)</f>
        <v>0</v>
      </c>
      <c r="Y526" s="381">
        <f>SUMIF('MASTER TT'!$I$1:$I$5897,$A$1:$A$721,'MASTER TT'!$X$1:$X$5897)</f>
        <v>0</v>
      </c>
      <c r="Z526" s="381">
        <f>SUMIF('MASTER TT'!$I$1:$I$5897,$A$1:$A$721,'MASTER TT'!$Y$1:$Y$5897)</f>
        <v>0</v>
      </c>
      <c r="AA526" s="381">
        <f>SUMIF('MASTER TT'!$I$1:$I$5897,$A$1:$A$721,'MASTER TT'!$Z$1:$Z$5897)</f>
        <v>0</v>
      </c>
      <c r="AB526" s="381">
        <f>SUMIF('MASTER TT'!$I$1:$I$5905,$A$1:$A$721,'MASTER TT'!$V$1:$V$5905)</f>
        <v>0</v>
      </c>
      <c r="AC526" s="381">
        <f>SUMIF('MASTER TT'!$I$1:$I$5905,$A$1:$A$721,'MASTER TT'!$AB$1:$AB$5905)</f>
        <v>0</v>
      </c>
      <c r="AD526" s="381">
        <f>SUMIF('MASTER TT'!$I$1:$I$5905,$A$1:$A$721,'MASTER TT'!$P$1:$P$5905)</f>
        <v>0</v>
      </c>
      <c r="AE526" s="381">
        <f t="shared" si="2"/>
        <v>0</v>
      </c>
      <c r="AF526" s="382" t="e">
        <f t="shared" si="31"/>
        <v>#REF!</v>
      </c>
      <c r="AG526" s="383"/>
    </row>
    <row r="527" spans="1:33" ht="14.25" customHeight="1">
      <c r="A527" s="374" t="s">
        <v>3489</v>
      </c>
      <c r="B527" s="375" t="str">
        <f>VLOOKUP($A$2:$A$1749,'ENTER STAFF #S HERE'!$A$1:$B$5073,2,FALSE)</f>
        <v>C1156</v>
      </c>
      <c r="C527" s="374" t="s">
        <v>6586</v>
      </c>
      <c r="D527" s="374" t="s">
        <v>6591</v>
      </c>
      <c r="E527" s="387"/>
      <c r="F527" s="387"/>
      <c r="G527" s="374" t="s">
        <v>5663</v>
      </c>
      <c r="H527" s="377">
        <f t="shared" si="0"/>
        <v>48</v>
      </c>
      <c r="I527" s="378" t="e">
        <f>SUMIFS('MASTER TT'!$J$2:$J$11126,'MASTER TT'!$I$2:$I$1126,A527:A18903,'MASTER TT'!$L$2:$L$11126,"&gt;0",'MASTER TT'!$AM$2:$AM$11126,"JAN-APRIL 2026")</f>
        <v>#VALUE!</v>
      </c>
      <c r="J527" s="378">
        <f>SUMIFS('MASTER TT'!$J$2:$J$11126,'MASTER TT'!$I$2:$I$11126,A527:A10566,'MASTER TT'!$L$2:$L$11126,"&gt;0",'MASTER TT'!$AM$2:$AM$11126,"MAY-AUG 2025")</f>
        <v>0</v>
      </c>
      <c r="K527" s="378">
        <f>SUMIFS('MASTER TT'!$J$2:$J$11126,'MASTER TT'!$I$2:$I$11126,A527:A10566,'MASTER TT'!$L$2:$L$11126,"&gt;0",'MASTER TT'!$AM$2:$AM$11126,"SEP-DEC 2025")</f>
        <v>0</v>
      </c>
      <c r="L527" s="378" t="e">
        <f t="shared" si="1"/>
        <v>#VALUE!</v>
      </c>
      <c r="M527" s="379">
        <f>SUMIFS('MASTER TT'!$J$2:$J$1126,'MASTER TT'!$I$2:$I$1126,A527:A10568,'MASTER TT'!$L$2:$L$1126,"&gt;0",'MASTER TT'!$AM$2:$AM$1126,"JAN-APRIL 2025",'MASTER TT'!$AC$2:$AC$1126,"SOT")</f>
        <v>0</v>
      </c>
      <c r="N527" s="379">
        <f>SUMIFS('MASTER TT'!$J$2:$J$1126,'MASTER TT'!$I$2:$I$1126,A527:A10568,'MASTER TT'!$L$2:$L$1126,"&gt;0",'MASTER TT'!$AM$2:$AM$1126,"JAN-APRIL 2025",'MASTER TT'!$AC$2:$AC$1126,"SOB")</f>
        <v>0</v>
      </c>
      <c r="O527" s="379">
        <f>SUMIFS('MASTER TT'!$J$2:$J$1126,'MASTER TT'!$I$2:$I$1126,A527:A10568,'MASTER TT'!$L$2:$L$1126,"&gt;0",'MASTER TT'!$AM$2:$AM$1126,"JAN-APRIL 2025",'MASTER TT'!$AC$2:$AC$1126,"SEASS")</f>
        <v>0</v>
      </c>
      <c r="P527" s="379">
        <f>SUMIFS('MASTER TT'!$J$2:$J$1126,'MASTER TT'!$I$2:$I$1126,A527:A10568,'MASTER TT'!$L$2:$L$1126,"&gt;0",'MASTER TT'!$AM$2:$AM$1126,"JAN-APRIL 2025",'MASTER TT'!$AC$2:$AC$1126,"PTTI")</f>
        <v>0</v>
      </c>
      <c r="Q527" s="381">
        <f>SUMIF('MASTER TT'!$I$1:$I$5897,$A$1:$A$721,'MASTER TT'!$O$1:$O$5897)</f>
        <v>0</v>
      </c>
      <c r="R527" s="381">
        <f>SUMIF('MASTER TT'!$I$1:$I$5897,$A$1:$A$721,'MASTER TT'!$N$1:$N$5897)</f>
        <v>0</v>
      </c>
      <c r="S527" s="381">
        <f>SUMIF('MASTER TT'!$I$1:$I$5897,$A$1:$A$721,'MASTER TT'!$Q$1:$Q$5897)</f>
        <v>0</v>
      </c>
      <c r="T527" s="381">
        <f>SUMIF('MASTER TT'!$I$1:$I$5897,$A$1:$A$721,'MASTER TT'!$S$1:$S$5897)</f>
        <v>0</v>
      </c>
      <c r="U527" s="381">
        <f>SUMIF('MASTER TT'!$I$1:$I$5897,$A$1:$A$721,'MASTER TT'!$R$1:$R$5897)</f>
        <v>0</v>
      </c>
      <c r="V527" s="381">
        <f>SUMIF('MASTER TT'!$I$1:$I$5897,$A$1:$A$721,'MASTER TT'!$T$1:$T$5897)</f>
        <v>0</v>
      </c>
      <c r="W527" s="381">
        <f>SUMIF('MASTER TT'!$I$1:$I$5897,$A$1:$A$721,'MASTER TT'!$U$1:$U$5897)</f>
        <v>0</v>
      </c>
      <c r="X527" s="381">
        <f>SUMIF('MASTER TT'!$I$1:$I$5897,$A$1:$A$721,'MASTER TT'!$W$1:$W$5897)</f>
        <v>0</v>
      </c>
      <c r="Y527" s="381">
        <f>SUMIF('MASTER TT'!$I$1:$I$5897,$A$1:$A$721,'MASTER TT'!$X$1:$X$5897)</f>
        <v>0</v>
      </c>
      <c r="Z527" s="381">
        <f>SUMIF('MASTER TT'!$I$1:$I$5897,$A$1:$A$721,'MASTER TT'!$Y$1:$Y$5897)</f>
        <v>0</v>
      </c>
      <c r="AA527" s="381">
        <f>SUMIF('MASTER TT'!$I$1:$I$5897,$A$1:$A$721,'MASTER TT'!$Z$1:$Z$5897)</f>
        <v>0</v>
      </c>
      <c r="AB527" s="381">
        <f>SUMIF('MASTER TT'!$I$1:$I$5905,$A$1:$A$721,'MASTER TT'!$V$1:$V$5905)</f>
        <v>0</v>
      </c>
      <c r="AC527" s="381">
        <f>SUMIF('MASTER TT'!$I$1:$I$5905,$A$1:$A$721,'MASTER TT'!$AB$1:$AB$5905)</f>
        <v>0</v>
      </c>
      <c r="AD527" s="381">
        <f>SUMIF('MASTER TT'!$I$1:$I$5905,$A$1:$A$721,'MASTER TT'!$P$1:$P$5905)</f>
        <v>0</v>
      </c>
      <c r="AE527" s="381">
        <f t="shared" si="2"/>
        <v>0</v>
      </c>
      <c r="AF527" s="382" t="e">
        <f t="shared" si="31"/>
        <v>#REF!</v>
      </c>
      <c r="AG527" s="383"/>
    </row>
    <row r="528" spans="1:33" ht="14.25" customHeight="1">
      <c r="A528" s="403" t="s">
        <v>3765</v>
      </c>
      <c r="B528" s="375" t="str">
        <f>VLOOKUP($A$2:$A$1749,'ENTER STAFF #S HERE'!$A$1:$B$5073,2,FALSE)</f>
        <v>C1473</v>
      </c>
      <c r="C528" s="376" t="s">
        <v>6615</v>
      </c>
      <c r="D528" s="374" t="s">
        <v>6587</v>
      </c>
      <c r="E528" s="376" t="s">
        <v>5642</v>
      </c>
      <c r="F528" s="376" t="s">
        <v>6584</v>
      </c>
      <c r="G528" s="376" t="s">
        <v>6621</v>
      </c>
      <c r="H528" s="377">
        <f t="shared" si="0"/>
        <v>45</v>
      </c>
      <c r="I528" s="378" t="e">
        <f>SUMIFS('MASTER TT'!$J$2:$J$11126,'MASTER TT'!$I$2:$I$1126,A528:A18904,'MASTER TT'!$L$2:$L$11126,"&gt;0",'MASTER TT'!$AM$2:$AM$11126,"JAN-APRIL 2026")</f>
        <v>#VALUE!</v>
      </c>
      <c r="J528" s="378">
        <f>SUMIFS('MASTER TT'!$J$2:$J$11126,'MASTER TT'!$I$2:$I$11126,A528:A10567,'MASTER TT'!$L$2:$L$11126,"&gt;0",'MASTER TT'!$AM$2:$AM$11126,"MAY-AUG 2025")</f>
        <v>0</v>
      </c>
      <c r="K528" s="378">
        <f>SUMIFS('MASTER TT'!$J$2:$J$11126,'MASTER TT'!$I$2:$I$11126,A528:A10567,'MASTER TT'!$L$2:$L$11126,"&gt;0",'MASTER TT'!$AM$2:$AM$11126,"SEP-DEC 2025")</f>
        <v>0</v>
      </c>
      <c r="L528" s="378" t="e">
        <f t="shared" si="1"/>
        <v>#VALUE!</v>
      </c>
      <c r="M528" s="379">
        <f>SUMIFS('MASTER TT'!$J$2:$J$1126,'MASTER TT'!$I$2:$I$1126,A528:A10569,'MASTER TT'!$L$2:$L$1126,"&gt;0",'MASTER TT'!$AM$2:$AM$1126,"JAN-APRIL 2025",'MASTER TT'!$AC$2:$AC$1126,"SOT")</f>
        <v>0</v>
      </c>
      <c r="N528" s="379">
        <f>SUMIFS('MASTER TT'!$J$2:$J$1126,'MASTER TT'!$I$2:$I$1126,A528:A10569,'MASTER TT'!$L$2:$L$1126,"&gt;0",'MASTER TT'!$AM$2:$AM$1126,"JAN-APRIL 2025",'MASTER TT'!$AC$2:$AC$1126,"SOB")</f>
        <v>0</v>
      </c>
      <c r="O528" s="379">
        <f>SUMIFS('MASTER TT'!$J$2:$J$1126,'MASTER TT'!$I$2:$I$1126,A528:A10569,'MASTER TT'!$L$2:$L$1126,"&gt;0",'MASTER TT'!$AM$2:$AM$1126,"JAN-APRIL 2025",'MASTER TT'!$AC$2:$AC$1126,"SEASS")</f>
        <v>0</v>
      </c>
      <c r="P528" s="379">
        <f>SUMIFS('MASTER TT'!$J$2:$J$1126,'MASTER TT'!$I$2:$I$1126,A528:A10569,'MASTER TT'!$L$2:$L$1126,"&gt;0",'MASTER TT'!$AM$2:$AM$1126,"JAN-APRIL 2025",'MASTER TT'!$AC$2:$AC$1126,"PTTI")</f>
        <v>0</v>
      </c>
      <c r="Q528" s="381">
        <f>SUMIF('MASTER TT'!$I$1:$I$5897,$A$1:$A$721,'MASTER TT'!$O$1:$O$5897)</f>
        <v>0</v>
      </c>
      <c r="R528" s="381">
        <f>SUMIF('MASTER TT'!$I$1:$I$5897,$A$1:$A$721,'MASTER TT'!$N$1:$N$5897)</f>
        <v>0</v>
      </c>
      <c r="S528" s="381">
        <f>SUMIF('MASTER TT'!$I$1:$I$5897,$A$1:$A$721,'MASTER TT'!$Q$1:$Q$5897)</f>
        <v>0</v>
      </c>
      <c r="T528" s="381">
        <f>SUMIF('MASTER TT'!$I$1:$I$5897,$A$1:$A$721,'MASTER TT'!$S$1:$S$5897)</f>
        <v>0</v>
      </c>
      <c r="U528" s="381">
        <f>SUMIF('MASTER TT'!$I$1:$I$5897,$A$1:$A$721,'MASTER TT'!$R$1:$R$5897)</f>
        <v>0</v>
      </c>
      <c r="V528" s="381">
        <f>SUMIF('MASTER TT'!$I$1:$I$5897,$A$1:$A$721,'MASTER TT'!$T$1:$T$5897)</f>
        <v>0</v>
      </c>
      <c r="W528" s="381">
        <f>SUMIF('MASTER TT'!$I$1:$I$5897,$A$1:$A$721,'MASTER TT'!$U$1:$U$5897)</f>
        <v>0</v>
      </c>
      <c r="X528" s="381">
        <f>SUMIF('MASTER TT'!$I$1:$I$5897,$A$1:$A$721,'MASTER TT'!$W$1:$W$5897)</f>
        <v>0</v>
      </c>
      <c r="Y528" s="381">
        <f>SUMIF('MASTER TT'!$I$1:$I$5897,$A$1:$A$721,'MASTER TT'!$X$1:$X$5897)</f>
        <v>0</v>
      </c>
      <c r="Z528" s="381">
        <f>SUMIF('MASTER TT'!$I$1:$I$5897,$A$1:$A$721,'MASTER TT'!$Y$1:$Y$5897)</f>
        <v>0</v>
      </c>
      <c r="AA528" s="381">
        <f>SUMIF('MASTER TT'!$I$1:$I$5897,$A$1:$A$721,'MASTER TT'!$Z$1:$Z$5897)</f>
        <v>0</v>
      </c>
      <c r="AB528" s="381">
        <f>SUMIF('MASTER TT'!$I$1:$I$5905,$A$1:$A$721,'MASTER TT'!$V$1:$V$5905)</f>
        <v>0</v>
      </c>
      <c r="AC528" s="381">
        <f>SUMIF('MASTER TT'!$I$1:$I$5905,$A$1:$A$721,'MASTER TT'!$AB$1:$AB$5905)</f>
        <v>0</v>
      </c>
      <c r="AD528" s="381">
        <f>SUMIF('MASTER TT'!$I$1:$I$5905,$A$1:$A$721,'MASTER TT'!$P$1:$P$5905)</f>
        <v>0</v>
      </c>
      <c r="AE528" s="381">
        <f t="shared" si="2"/>
        <v>0</v>
      </c>
      <c r="AF528" s="382" t="e">
        <f t="shared" si="31"/>
        <v>#REF!</v>
      </c>
      <c r="AG528" s="383"/>
    </row>
    <row r="529" spans="1:33" ht="14.25" customHeight="1">
      <c r="A529" s="374" t="s">
        <v>4172</v>
      </c>
      <c r="B529" s="375" t="str">
        <f>VLOOKUP($A$2:$A$1749,'ENTER STAFF #S HERE'!$A$1:$B$5073,2,FALSE)</f>
        <v>C1714</v>
      </c>
      <c r="C529" s="374" t="s">
        <v>6583</v>
      </c>
      <c r="D529" s="374" t="s">
        <v>460</v>
      </c>
      <c r="E529" s="388"/>
      <c r="F529" s="388"/>
      <c r="G529" s="374" t="s">
        <v>6585</v>
      </c>
      <c r="H529" s="377">
        <f t="shared" si="0"/>
        <v>90</v>
      </c>
      <c r="I529" s="378" t="e">
        <f>SUMIFS('MASTER TT'!$J$2:$J$11126,'MASTER TT'!$I$2:$I$1126,A529:A18905,'MASTER TT'!$L$2:$L$11126,"&gt;0",'MASTER TT'!$AM$2:$AM$11126,"JAN-APRIL 2026")</f>
        <v>#VALUE!</v>
      </c>
      <c r="J529" s="378">
        <f>SUMIFS('MASTER TT'!$J$2:$J$11126,'MASTER TT'!$I$2:$I$11126,A529:A10568,'MASTER TT'!$L$2:$L$11126,"&gt;0",'MASTER TT'!$AM$2:$AM$11126,"MAY-AUG 2025")</f>
        <v>0</v>
      </c>
      <c r="K529" s="378">
        <f>SUMIFS('MASTER TT'!$J$2:$J$11126,'MASTER TT'!$I$2:$I$11126,A529:A10568,'MASTER TT'!$L$2:$L$11126,"&gt;0",'MASTER TT'!$AM$2:$AM$11126,"SEP-DEC 2025")</f>
        <v>0</v>
      </c>
      <c r="L529" s="378" t="e">
        <f t="shared" si="1"/>
        <v>#VALUE!</v>
      </c>
      <c r="M529" s="379">
        <f>SUMIFS('MASTER TT'!$J$2:$J$1126,'MASTER TT'!$I$2:$I$1126,A529:A10570,'MASTER TT'!$L$2:$L$1126,"&gt;0",'MASTER TT'!$AM$2:$AM$1126,"JAN-APRIL 2025",'MASTER TT'!$AC$2:$AC$1126,"SOT")</f>
        <v>0</v>
      </c>
      <c r="N529" s="379">
        <f>SUMIFS('MASTER TT'!$J$2:$J$1126,'MASTER TT'!$I$2:$I$1126,A529:A10570,'MASTER TT'!$L$2:$L$1126,"&gt;0",'MASTER TT'!$AM$2:$AM$1126,"JAN-APRIL 2025",'MASTER TT'!$AC$2:$AC$1126,"SOB")</f>
        <v>0</v>
      </c>
      <c r="O529" s="379">
        <f>SUMIFS('MASTER TT'!$J$2:$J$1126,'MASTER TT'!$I$2:$I$1126,A529:A10570,'MASTER TT'!$L$2:$L$1126,"&gt;0",'MASTER TT'!$AM$2:$AM$1126,"JAN-APRIL 2025",'MASTER TT'!$AC$2:$AC$1126,"SEASS")</f>
        <v>0</v>
      </c>
      <c r="P529" s="379">
        <f>SUMIFS('MASTER TT'!$J$2:$J$1126,'MASTER TT'!$I$2:$I$1126,A529:A10570,'MASTER TT'!$L$2:$L$1126,"&gt;0",'MASTER TT'!$AM$2:$AM$1126,"JAN-APRIL 2025",'MASTER TT'!$AC$2:$AC$1126,"PTTI")</f>
        <v>0</v>
      </c>
      <c r="Q529" s="381">
        <f>SUMIF('MASTER TT'!$I$1:$I$5897,$A$1:$A$721,'MASTER TT'!$O$1:$O$5897)</f>
        <v>0</v>
      </c>
      <c r="R529" s="381">
        <f>SUMIF('MASTER TT'!$I$1:$I$5897,$A$1:$A$721,'MASTER TT'!$N$1:$N$5897)</f>
        <v>0</v>
      </c>
      <c r="S529" s="381">
        <f>SUMIF('MASTER TT'!$I$1:$I$5897,$A$1:$A$721,'MASTER TT'!$Q$1:$Q$5897)</f>
        <v>0</v>
      </c>
      <c r="T529" s="381">
        <f>SUMIF('MASTER TT'!$I$1:$I$5897,$A$1:$A$721,'MASTER TT'!$S$1:$S$5897)</f>
        <v>0</v>
      </c>
      <c r="U529" s="381">
        <f>SUMIF('MASTER TT'!$I$1:$I$5897,$A$1:$A$721,'MASTER TT'!$R$1:$R$5897)</f>
        <v>0</v>
      </c>
      <c r="V529" s="381">
        <f>SUMIF('MASTER TT'!$I$1:$I$5897,$A$1:$A$721,'MASTER TT'!$T$1:$T$5897)</f>
        <v>0</v>
      </c>
      <c r="W529" s="381">
        <f>SUMIF('MASTER TT'!$I$1:$I$5897,$A$1:$A$721,'MASTER TT'!$U$1:$U$5897)</f>
        <v>0</v>
      </c>
      <c r="X529" s="381">
        <f>SUMIF('MASTER TT'!$I$1:$I$5897,$A$1:$A$721,'MASTER TT'!$W$1:$W$5897)</f>
        <v>0</v>
      </c>
      <c r="Y529" s="381">
        <f>SUMIF('MASTER TT'!$I$1:$I$5897,$A$1:$A$721,'MASTER TT'!$X$1:$X$5897)</f>
        <v>0</v>
      </c>
      <c r="Z529" s="381">
        <f>SUMIF('MASTER TT'!$I$1:$I$5897,$A$1:$A$721,'MASTER TT'!$Y$1:$Y$5897)</f>
        <v>0</v>
      </c>
      <c r="AA529" s="381">
        <f>SUMIF('MASTER TT'!$I$1:$I$5897,$A$1:$A$721,'MASTER TT'!$Z$1:$Z$5897)</f>
        <v>0</v>
      </c>
      <c r="AB529" s="381">
        <f>SUMIF('MASTER TT'!$I$1:$I$5905,$A$1:$A$721,'MASTER TT'!$V$1:$V$5905)</f>
        <v>0</v>
      </c>
      <c r="AC529" s="381">
        <f>SUMIF('MASTER TT'!$I$1:$I$5905,$A$1:$A$721,'MASTER TT'!$AB$1:$AB$5905)</f>
        <v>0</v>
      </c>
      <c r="AD529" s="381">
        <f>SUMIF('MASTER TT'!$I$1:$I$5905,$A$1:$A$721,'MASTER TT'!$P$1:$P$5905)</f>
        <v>0</v>
      </c>
      <c r="AE529" s="381">
        <f t="shared" si="2"/>
        <v>0</v>
      </c>
      <c r="AF529" s="382" t="e">
        <f t="shared" si="31"/>
        <v>#REF!</v>
      </c>
      <c r="AG529" s="383"/>
    </row>
    <row r="530" spans="1:33" ht="14.25" customHeight="1">
      <c r="A530" s="374" t="s">
        <v>3652</v>
      </c>
      <c r="B530" s="375" t="str">
        <f>VLOOKUP($A$2:$A$1749,'ENTER STAFF #S HERE'!$A$1:$B$5073,2,FALSE)</f>
        <v>C1195</v>
      </c>
      <c r="C530" s="384" t="s">
        <v>6586</v>
      </c>
      <c r="D530" s="384" t="s">
        <v>6591</v>
      </c>
      <c r="E530" s="384" t="s">
        <v>5640</v>
      </c>
      <c r="F530" s="374" t="s">
        <v>6614</v>
      </c>
      <c r="G530" s="374" t="s">
        <v>5663</v>
      </c>
      <c r="H530" s="377">
        <f t="shared" si="0"/>
        <v>48</v>
      </c>
      <c r="I530" s="378" t="e">
        <f>SUMIFS('MASTER TT'!$J$2:$J$11126,'MASTER TT'!$I$2:$I$1126,A530:A18906,'MASTER TT'!$L$2:$L$11126,"&gt;0",'MASTER TT'!$AM$2:$AM$11126,"JAN-APRIL 2026")</f>
        <v>#VALUE!</v>
      </c>
      <c r="J530" s="378">
        <f>SUMIFS('MASTER TT'!$J$2:$J$11126,'MASTER TT'!$I$2:$I$11126,A530:A10569,'MASTER TT'!$L$2:$L$11126,"&gt;0",'MASTER TT'!$AM$2:$AM$11126,"MAY-AUG 2025")</f>
        <v>0</v>
      </c>
      <c r="K530" s="378">
        <f>SUMIFS('MASTER TT'!$J$2:$J$11126,'MASTER TT'!$I$2:$I$11126,A530:A10569,'MASTER TT'!$L$2:$L$11126,"&gt;0",'MASTER TT'!$AM$2:$AM$11126,"SEP-DEC 2025")</f>
        <v>0</v>
      </c>
      <c r="L530" s="378" t="e">
        <f t="shared" si="1"/>
        <v>#VALUE!</v>
      </c>
      <c r="M530" s="379">
        <f>SUMIFS('MASTER TT'!$J$2:$J$1126,'MASTER TT'!$I$2:$I$1126,A530:A10571,'MASTER TT'!$L$2:$L$1126,"&gt;0",'MASTER TT'!$AM$2:$AM$1126,"JAN-APRIL 2025",'MASTER TT'!$AC$2:$AC$1126,"SOT")</f>
        <v>0</v>
      </c>
      <c r="N530" s="379">
        <f>SUMIFS('MASTER TT'!$J$2:$J$1126,'MASTER TT'!$I$2:$I$1126,A530:A10571,'MASTER TT'!$L$2:$L$1126,"&gt;0",'MASTER TT'!$AM$2:$AM$1126,"JAN-APRIL 2025",'MASTER TT'!$AC$2:$AC$1126,"SOB")</f>
        <v>0</v>
      </c>
      <c r="O530" s="379">
        <f>SUMIFS('MASTER TT'!$J$2:$J$1126,'MASTER TT'!$I$2:$I$1126,A530:A10571,'MASTER TT'!$L$2:$L$1126,"&gt;0",'MASTER TT'!$AM$2:$AM$1126,"JAN-APRIL 2025",'MASTER TT'!$AC$2:$AC$1126,"SEASS")</f>
        <v>0</v>
      </c>
      <c r="P530" s="379">
        <f>SUMIFS('MASTER TT'!$J$2:$J$1126,'MASTER TT'!$I$2:$I$1126,A530:A10571,'MASTER TT'!$L$2:$L$1126,"&gt;0",'MASTER TT'!$AM$2:$AM$1126,"JAN-APRIL 2025",'MASTER TT'!$AC$2:$AC$1126,"PTTI")</f>
        <v>0</v>
      </c>
      <c r="Q530" s="381">
        <f>SUMIF('MASTER TT'!$I$1:$I$5897,$A$1:$A$721,'MASTER TT'!$O$1:$O$5897)</f>
        <v>0</v>
      </c>
      <c r="R530" s="381">
        <f>SUMIF('MASTER TT'!$I$1:$I$5897,$A$1:$A$721,'MASTER TT'!$N$1:$N$5897)</f>
        <v>0</v>
      </c>
      <c r="S530" s="381">
        <f>SUMIF('MASTER TT'!$I$1:$I$5897,$A$1:$A$721,'MASTER TT'!$Q$1:$Q$5897)</f>
        <v>0</v>
      </c>
      <c r="T530" s="381">
        <f>SUMIF('MASTER TT'!$I$1:$I$5897,$A$1:$A$721,'MASTER TT'!$S$1:$S$5897)</f>
        <v>0</v>
      </c>
      <c r="U530" s="381">
        <f>SUMIF('MASTER TT'!$I$1:$I$5897,$A$1:$A$721,'MASTER TT'!$R$1:$R$5897)</f>
        <v>0</v>
      </c>
      <c r="V530" s="381">
        <f>SUMIF('MASTER TT'!$I$1:$I$5897,$A$1:$A$721,'MASTER TT'!$T$1:$T$5897)</f>
        <v>0</v>
      </c>
      <c r="W530" s="381">
        <f>SUMIF('MASTER TT'!$I$1:$I$5897,$A$1:$A$721,'MASTER TT'!$U$1:$U$5897)</f>
        <v>0</v>
      </c>
      <c r="X530" s="381">
        <f>SUMIF('MASTER TT'!$I$1:$I$5897,$A$1:$A$721,'MASTER TT'!$W$1:$W$5897)</f>
        <v>0</v>
      </c>
      <c r="Y530" s="381">
        <f>SUMIF('MASTER TT'!$I$1:$I$5897,$A$1:$A$721,'MASTER TT'!$X$1:$X$5897)</f>
        <v>0</v>
      </c>
      <c r="Z530" s="381">
        <f>SUMIF('MASTER TT'!$I$1:$I$5897,$A$1:$A$721,'MASTER TT'!$Y$1:$Y$5897)</f>
        <v>0</v>
      </c>
      <c r="AA530" s="381">
        <f>SUMIF('MASTER TT'!$I$1:$I$5897,$A$1:$A$721,'MASTER TT'!$Z$1:$Z$5897)</f>
        <v>0</v>
      </c>
      <c r="AB530" s="381">
        <f>SUMIF('MASTER TT'!$I$1:$I$5905,$A$1:$A$721,'MASTER TT'!$V$1:$V$5905)</f>
        <v>0</v>
      </c>
      <c r="AC530" s="381">
        <f>SUMIF('MASTER TT'!$I$1:$I$5905,$A$1:$A$721,'MASTER TT'!$AB$1:$AB$5905)</f>
        <v>0</v>
      </c>
      <c r="AD530" s="381">
        <f>SUMIF('MASTER TT'!$I$1:$I$5905,$A$1:$A$721,'MASTER TT'!$P$1:$P$5905)</f>
        <v>0</v>
      </c>
      <c r="AE530" s="381">
        <f t="shared" si="2"/>
        <v>0</v>
      </c>
      <c r="AF530" s="382" t="e">
        <f t="shared" si="31"/>
        <v>#REF!</v>
      </c>
      <c r="AG530" s="383"/>
    </row>
    <row r="531" spans="1:33" ht="14.25" customHeight="1">
      <c r="A531" s="374" t="s">
        <v>3654</v>
      </c>
      <c r="B531" s="375">
        <f>VLOOKUP($A$2:$A$1749,'ENTER STAFF #S HERE'!$A$1:$B$5073,2,FALSE)</f>
        <v>301</v>
      </c>
      <c r="C531" s="374" t="s">
        <v>6586</v>
      </c>
      <c r="D531" s="384" t="s">
        <v>6591</v>
      </c>
      <c r="E531" s="374" t="s">
        <v>6598</v>
      </c>
      <c r="F531" s="374" t="s">
        <v>6655</v>
      </c>
      <c r="G531" s="374" t="s">
        <v>6592</v>
      </c>
      <c r="H531" s="377">
        <f t="shared" si="0"/>
        <v>24</v>
      </c>
      <c r="I531" s="378" t="e">
        <f>SUMIFS('MASTER TT'!$J$2:$J$11126,'MASTER TT'!$I$2:$I$1126,A531:A18907,'MASTER TT'!$L$2:$L$11126,"&gt;0",'MASTER TT'!$AM$2:$AM$11126,"JAN-APRIL 2026")</f>
        <v>#VALUE!</v>
      </c>
      <c r="J531" s="378">
        <f>SUMIFS('MASTER TT'!$J$2:$J$11126,'MASTER TT'!$I$2:$I$11126,A531:A10570,'MASTER TT'!$L$2:$L$11126,"&gt;0",'MASTER TT'!$AM$2:$AM$11126,"MAY-AUG 2025")</f>
        <v>0</v>
      </c>
      <c r="K531" s="378">
        <f>SUMIFS('MASTER TT'!$J$2:$J$11126,'MASTER TT'!$I$2:$I$11126,A531:A10570,'MASTER TT'!$L$2:$L$11126,"&gt;0",'MASTER TT'!$AM$2:$AM$11126,"SEP-DEC 2025")</f>
        <v>0</v>
      </c>
      <c r="L531" s="378" t="e">
        <f t="shared" si="1"/>
        <v>#VALUE!</v>
      </c>
      <c r="M531" s="379">
        <f>SUMIFS('MASTER TT'!$J$2:$J$1126,'MASTER TT'!$I$2:$I$1126,A531:A10572,'MASTER TT'!$L$2:$L$1126,"&gt;0",'MASTER TT'!$AM$2:$AM$1126,"JAN-APRIL 2025",'MASTER TT'!$AC$2:$AC$1126,"SOT")</f>
        <v>0</v>
      </c>
      <c r="N531" s="379">
        <f>SUMIFS('MASTER TT'!$J$2:$J$1126,'MASTER TT'!$I$2:$I$1126,A531:A10572,'MASTER TT'!$L$2:$L$1126,"&gt;0",'MASTER TT'!$AM$2:$AM$1126,"JAN-APRIL 2025",'MASTER TT'!$AC$2:$AC$1126,"SOB")</f>
        <v>0</v>
      </c>
      <c r="O531" s="379">
        <f>SUMIFS('MASTER TT'!$J$2:$J$1126,'MASTER TT'!$I$2:$I$1126,A531:A10572,'MASTER TT'!$L$2:$L$1126,"&gt;0",'MASTER TT'!$AM$2:$AM$1126,"JAN-APRIL 2025",'MASTER TT'!$AC$2:$AC$1126,"SEASS")</f>
        <v>0</v>
      </c>
      <c r="P531" s="379">
        <f>SUMIFS('MASTER TT'!$J$2:$J$1126,'MASTER TT'!$I$2:$I$1126,A531:A10572,'MASTER TT'!$L$2:$L$1126,"&gt;0",'MASTER TT'!$AM$2:$AM$1126,"JAN-APRIL 2025",'MASTER TT'!$AC$2:$AC$1126,"PTTI")</f>
        <v>0</v>
      </c>
      <c r="Q531" s="381">
        <f>SUMIF('MASTER TT'!$I$1:$I$5897,$A$1:$A$721,'MASTER TT'!$O$1:$O$5897)</f>
        <v>0</v>
      </c>
      <c r="R531" s="381">
        <f>SUMIF('MASTER TT'!$I$1:$I$5897,$A$1:$A$721,'MASTER TT'!$N$1:$N$5897)</f>
        <v>0</v>
      </c>
      <c r="S531" s="381">
        <f>SUMIF('MASTER TT'!$I$1:$I$5897,$A$1:$A$721,'MASTER TT'!$Q$1:$Q$5897)</f>
        <v>0</v>
      </c>
      <c r="T531" s="381">
        <f>SUMIF('MASTER TT'!$I$1:$I$5897,$A$1:$A$721,'MASTER TT'!$S$1:$S$5897)</f>
        <v>0</v>
      </c>
      <c r="U531" s="381">
        <f>SUMIF('MASTER TT'!$I$1:$I$5897,$A$1:$A$721,'MASTER TT'!$R$1:$R$5897)</f>
        <v>0</v>
      </c>
      <c r="V531" s="381">
        <f>SUMIF('MASTER TT'!$I$1:$I$5897,$A$1:$A$721,'MASTER TT'!$T$1:$T$5897)</f>
        <v>0</v>
      </c>
      <c r="W531" s="381">
        <f>SUMIF('MASTER TT'!$I$1:$I$5897,$A$1:$A$721,'MASTER TT'!$U$1:$U$5897)</f>
        <v>0</v>
      </c>
      <c r="X531" s="381">
        <f>SUMIF('MASTER TT'!$I$1:$I$5897,$A$1:$A$721,'MASTER TT'!$W$1:$W$5897)</f>
        <v>0</v>
      </c>
      <c r="Y531" s="381">
        <f>SUMIF('MASTER TT'!$I$1:$I$5897,$A$1:$A$721,'MASTER TT'!$X$1:$X$5897)</f>
        <v>0</v>
      </c>
      <c r="Z531" s="381">
        <f>SUMIF('MASTER TT'!$I$1:$I$5897,$A$1:$A$721,'MASTER TT'!$Y$1:$Y$5897)</f>
        <v>0</v>
      </c>
      <c r="AA531" s="381">
        <f>SUMIF('MASTER TT'!$I$1:$I$5897,$A$1:$A$721,'MASTER TT'!$Z$1:$Z$5897)</f>
        <v>0</v>
      </c>
      <c r="AB531" s="381">
        <f>SUMIF('MASTER TT'!$I$1:$I$5905,$A$1:$A$721,'MASTER TT'!$V$1:$V$5905)</f>
        <v>0</v>
      </c>
      <c r="AC531" s="381">
        <f>SUMIF('MASTER TT'!$I$1:$I$5905,$A$1:$A$721,'MASTER TT'!$AB$1:$AB$5905)</f>
        <v>0</v>
      </c>
      <c r="AD531" s="381">
        <f>SUMIF('MASTER TT'!$I$1:$I$5905,$A$1:$A$721,'MASTER TT'!$P$1:$P$5905)</f>
        <v>0</v>
      </c>
      <c r="AE531" s="381">
        <f t="shared" si="2"/>
        <v>0</v>
      </c>
      <c r="AF531" s="382" t="e">
        <f t="shared" si="31"/>
        <v>#REF!</v>
      </c>
      <c r="AG531" s="383"/>
    </row>
    <row r="532" spans="1:33" ht="14.25" customHeight="1">
      <c r="A532" s="374" t="s">
        <v>4174</v>
      </c>
      <c r="B532" s="375" t="str">
        <f>VLOOKUP($A$2:$A$1749,'ENTER STAFF #S HERE'!$A$1:$B$5073,2,FALSE)</f>
        <v>C1885</v>
      </c>
      <c r="C532" s="374" t="s">
        <v>6583</v>
      </c>
      <c r="D532" s="384" t="s">
        <v>6597</v>
      </c>
      <c r="E532" s="384" t="s">
        <v>6072</v>
      </c>
      <c r="F532" s="374" t="s">
        <v>6677</v>
      </c>
      <c r="G532" s="374" t="s">
        <v>5663</v>
      </c>
      <c r="H532" s="377">
        <f t="shared" si="0"/>
        <v>48</v>
      </c>
      <c r="I532" s="378" t="e">
        <f>SUMIFS('MASTER TT'!$J$2:$J$11126,'MASTER TT'!$I$2:$I$1126,A532:A18908,'MASTER TT'!$L$2:$L$11126,"&gt;0",'MASTER TT'!$AM$2:$AM$11126,"JAN-APRIL 2026")</f>
        <v>#VALUE!</v>
      </c>
      <c r="J532" s="378">
        <f>SUMIFS('MASTER TT'!$J$2:$J$11126,'MASTER TT'!$I$2:$I$11126,A532:A10571,'MASTER TT'!$L$2:$L$11126,"&gt;0",'MASTER TT'!$AM$2:$AM$11126,"MAY-AUG 2025")</f>
        <v>0</v>
      </c>
      <c r="K532" s="378">
        <f>SUMIFS('MASTER TT'!$J$2:$J$11126,'MASTER TT'!$I$2:$I$11126,A532:A10571,'MASTER TT'!$L$2:$L$11126,"&gt;0",'MASTER TT'!$AM$2:$AM$11126,"SEP-DEC 2025")</f>
        <v>0</v>
      </c>
      <c r="L532" s="378" t="e">
        <f t="shared" si="1"/>
        <v>#VALUE!</v>
      </c>
      <c r="M532" s="379">
        <f>SUMIFS('MASTER TT'!$J$2:$J$1126,'MASTER TT'!$I$2:$I$1126,A532:A10573,'MASTER TT'!$L$2:$L$1126,"&gt;0",'MASTER TT'!$AM$2:$AM$1126,"JAN-APRIL 2025",'MASTER TT'!$AC$2:$AC$1126,"SOT")</f>
        <v>0</v>
      </c>
      <c r="N532" s="379">
        <f>SUMIFS('MASTER TT'!$J$2:$J$1126,'MASTER TT'!$I$2:$I$1126,A532:A10573,'MASTER TT'!$L$2:$L$1126,"&gt;0",'MASTER TT'!$AM$2:$AM$1126,"JAN-APRIL 2025",'MASTER TT'!$AC$2:$AC$1126,"SOB")</f>
        <v>0</v>
      </c>
      <c r="O532" s="379">
        <f>SUMIFS('MASTER TT'!$J$2:$J$1126,'MASTER TT'!$I$2:$I$1126,A532:A10573,'MASTER TT'!$L$2:$L$1126,"&gt;0",'MASTER TT'!$AM$2:$AM$1126,"JAN-APRIL 2025",'MASTER TT'!$AC$2:$AC$1126,"SEASS")</f>
        <v>0</v>
      </c>
      <c r="P532" s="379">
        <f>SUMIFS('MASTER TT'!$J$2:$J$1126,'MASTER TT'!$I$2:$I$1126,A532:A10573,'MASTER TT'!$L$2:$L$1126,"&gt;0",'MASTER TT'!$AM$2:$AM$1126,"JAN-APRIL 2025",'MASTER TT'!$AC$2:$AC$1126,"PTTI")</f>
        <v>0</v>
      </c>
      <c r="Q532" s="381">
        <f>SUMIF('MASTER TT'!$I$1:$I$5897,$A$1:$A$721,'MASTER TT'!$O$1:$O$5897)</f>
        <v>0</v>
      </c>
      <c r="R532" s="381">
        <f>SUMIF('MASTER TT'!$I$1:$I$5897,$A$1:$A$721,'MASTER TT'!$N$1:$N$5897)</f>
        <v>0</v>
      </c>
      <c r="S532" s="381">
        <f>SUMIF('MASTER TT'!$I$1:$I$5897,$A$1:$A$721,'MASTER TT'!$Q$1:$Q$5897)</f>
        <v>0</v>
      </c>
      <c r="T532" s="381">
        <f>SUMIF('MASTER TT'!$I$1:$I$5897,$A$1:$A$721,'MASTER TT'!$S$1:$S$5897)</f>
        <v>0</v>
      </c>
      <c r="U532" s="381">
        <f>SUMIF('MASTER TT'!$I$1:$I$5897,$A$1:$A$721,'MASTER TT'!$R$1:$R$5897)</f>
        <v>5</v>
      </c>
      <c r="V532" s="381">
        <f>SUMIF('MASTER TT'!$I$1:$I$5897,$A$1:$A$721,'MASTER TT'!$T$1:$T$5897)</f>
        <v>0</v>
      </c>
      <c r="W532" s="381">
        <f>SUMIF('MASTER TT'!$I$1:$I$5897,$A$1:$A$721,'MASTER TT'!$U$1:$U$5897)</f>
        <v>0</v>
      </c>
      <c r="X532" s="381">
        <f>SUMIF('MASTER TT'!$I$1:$I$5897,$A$1:$A$721,'MASTER TT'!$W$1:$W$5897)</f>
        <v>2</v>
      </c>
      <c r="Y532" s="381">
        <f>SUMIF('MASTER TT'!$I$1:$I$5897,$A$1:$A$721,'MASTER TT'!$X$1:$X$5897)</f>
        <v>0</v>
      </c>
      <c r="Z532" s="381">
        <f>SUMIF('MASTER TT'!$I$1:$I$5897,$A$1:$A$721,'MASTER TT'!$Y$1:$Y$5897)</f>
        <v>0</v>
      </c>
      <c r="AA532" s="381">
        <f>SUMIF('MASTER TT'!$I$1:$I$5897,$A$1:$A$721,'MASTER TT'!$Z$1:$Z$5897)</f>
        <v>0</v>
      </c>
      <c r="AB532" s="381">
        <f>SUMIF('MASTER TT'!$I$1:$I$5905,$A$1:$A$721,'MASTER TT'!$V$1:$V$5905)</f>
        <v>0</v>
      </c>
      <c r="AC532" s="381">
        <f>SUMIF('MASTER TT'!$I$1:$I$5905,$A$1:$A$721,'MASTER TT'!$AB$1:$AB$5905)</f>
        <v>0</v>
      </c>
      <c r="AD532" s="381">
        <f>SUMIF('MASTER TT'!$I$1:$I$5905,$A$1:$A$721,'MASTER TT'!$P$1:$P$5905)</f>
        <v>0</v>
      </c>
      <c r="AE532" s="381">
        <f t="shared" si="2"/>
        <v>7</v>
      </c>
      <c r="AF532" s="382" t="e">
        <f t="shared" si="31"/>
        <v>#REF!</v>
      </c>
      <c r="AG532" s="383"/>
    </row>
    <row r="533" spans="1:33" ht="14.25" customHeight="1">
      <c r="A533" s="374" t="s">
        <v>3773</v>
      </c>
      <c r="B533" s="375" t="str">
        <f>VLOOKUP($A$2:$A$1749,'ENTER STAFF #S HERE'!$A$1:$B$5073,2,FALSE)</f>
        <v>C0384</v>
      </c>
      <c r="C533" s="374" t="s">
        <v>6583</v>
      </c>
      <c r="D533" s="384" t="s">
        <v>6597</v>
      </c>
      <c r="E533" s="384" t="s">
        <v>6072</v>
      </c>
      <c r="F533" s="374" t="s">
        <v>6600</v>
      </c>
      <c r="G533" s="374" t="s">
        <v>6592</v>
      </c>
      <c r="H533" s="377">
        <f t="shared" si="0"/>
        <v>24</v>
      </c>
      <c r="I533" s="378" t="e">
        <f>SUMIFS('MASTER TT'!$J$2:$J$11126,'MASTER TT'!$I$2:$I$1126,A533:A18909,'MASTER TT'!$L$2:$L$11126,"&gt;0",'MASTER TT'!$AM$2:$AM$11126,"JAN-APRIL 2026")</f>
        <v>#VALUE!</v>
      </c>
      <c r="J533" s="378">
        <f>SUMIFS('MASTER TT'!$J$2:$J$11126,'MASTER TT'!$I$2:$I$11126,A533:A10572,'MASTER TT'!$L$2:$L$11126,"&gt;0",'MASTER TT'!$AM$2:$AM$11126,"MAY-AUG 2025")</f>
        <v>0</v>
      </c>
      <c r="K533" s="378">
        <f>SUMIFS('MASTER TT'!$J$2:$J$11126,'MASTER TT'!$I$2:$I$11126,A533:A10572,'MASTER TT'!$L$2:$L$11126,"&gt;0",'MASTER TT'!$AM$2:$AM$11126,"SEP-DEC 2025")</f>
        <v>0</v>
      </c>
      <c r="L533" s="378" t="e">
        <f t="shared" si="1"/>
        <v>#VALUE!</v>
      </c>
      <c r="M533" s="379">
        <f>SUMIFS('MASTER TT'!$J$2:$J$1126,'MASTER TT'!$I$2:$I$1126,A533:A10574,'MASTER TT'!$L$2:$L$1126,"&gt;0",'MASTER TT'!$AM$2:$AM$1126,"JAN-APRIL 2025",'MASTER TT'!$AC$2:$AC$1126,"SOT")</f>
        <v>0</v>
      </c>
      <c r="N533" s="379">
        <f>SUMIFS('MASTER TT'!$J$2:$J$1126,'MASTER TT'!$I$2:$I$1126,A533:A10574,'MASTER TT'!$L$2:$L$1126,"&gt;0",'MASTER TT'!$AM$2:$AM$1126,"JAN-APRIL 2025",'MASTER TT'!$AC$2:$AC$1126,"SOB")</f>
        <v>0</v>
      </c>
      <c r="O533" s="379">
        <f>SUMIFS('MASTER TT'!$J$2:$J$1126,'MASTER TT'!$I$2:$I$1126,A533:A10574,'MASTER TT'!$L$2:$L$1126,"&gt;0",'MASTER TT'!$AM$2:$AM$1126,"JAN-APRIL 2025",'MASTER TT'!$AC$2:$AC$1126,"SEASS")</f>
        <v>0</v>
      </c>
      <c r="P533" s="379">
        <f>SUMIFS('MASTER TT'!$J$2:$J$1126,'MASTER TT'!$I$2:$I$1126,A533:A10574,'MASTER TT'!$L$2:$L$1126,"&gt;0",'MASTER TT'!$AM$2:$AM$1126,"JAN-APRIL 2025",'MASTER TT'!$AC$2:$AC$1126,"PTTI")</f>
        <v>0</v>
      </c>
      <c r="Q533" s="381">
        <f>SUMIF('MASTER TT'!$I$1:$I$5897,$A$1:$A$721,'MASTER TT'!$O$1:$O$5897)</f>
        <v>0</v>
      </c>
      <c r="R533" s="381">
        <f>SUMIF('MASTER TT'!$I$1:$I$5897,$A$1:$A$721,'MASTER TT'!$N$1:$N$5897)</f>
        <v>0</v>
      </c>
      <c r="S533" s="381">
        <f>SUMIF('MASTER TT'!$I$1:$I$5897,$A$1:$A$721,'MASTER TT'!$Q$1:$Q$5897)</f>
        <v>0</v>
      </c>
      <c r="T533" s="381">
        <f>SUMIF('MASTER TT'!$I$1:$I$5897,$A$1:$A$721,'MASTER TT'!$S$1:$S$5897)</f>
        <v>0</v>
      </c>
      <c r="U533" s="381">
        <f>SUMIF('MASTER TT'!$I$1:$I$5897,$A$1:$A$721,'MASTER TT'!$R$1:$R$5897)</f>
        <v>0</v>
      </c>
      <c r="V533" s="381">
        <f>SUMIF('MASTER TT'!$I$1:$I$5897,$A$1:$A$721,'MASTER TT'!$T$1:$T$5897)</f>
        <v>0</v>
      </c>
      <c r="W533" s="381">
        <f>SUMIF('MASTER TT'!$I$1:$I$5897,$A$1:$A$721,'MASTER TT'!$U$1:$U$5897)</f>
        <v>0</v>
      </c>
      <c r="X533" s="381">
        <f>SUMIF('MASTER TT'!$I$1:$I$5897,$A$1:$A$721,'MASTER TT'!$W$1:$W$5897)</f>
        <v>0</v>
      </c>
      <c r="Y533" s="381">
        <f>SUMIF('MASTER TT'!$I$1:$I$5897,$A$1:$A$721,'MASTER TT'!$X$1:$X$5897)</f>
        <v>0</v>
      </c>
      <c r="Z533" s="381">
        <f>SUMIF('MASTER TT'!$I$1:$I$5897,$A$1:$A$721,'MASTER TT'!$Y$1:$Y$5897)</f>
        <v>0</v>
      </c>
      <c r="AA533" s="381">
        <f>SUMIF('MASTER TT'!$I$1:$I$5897,$A$1:$A$721,'MASTER TT'!$Z$1:$Z$5897)</f>
        <v>0</v>
      </c>
      <c r="AB533" s="381">
        <f>SUMIF('MASTER TT'!$I$1:$I$5905,$A$1:$A$721,'MASTER TT'!$V$1:$V$5905)</f>
        <v>0</v>
      </c>
      <c r="AC533" s="381">
        <f>SUMIF('MASTER TT'!$I$1:$I$5905,$A$1:$A$721,'MASTER TT'!$AB$1:$AB$5905)</f>
        <v>0</v>
      </c>
      <c r="AD533" s="381">
        <f>SUMIF('MASTER TT'!$I$1:$I$5905,$A$1:$A$721,'MASTER TT'!$P$1:$P$5905)</f>
        <v>0</v>
      </c>
      <c r="AE533" s="381">
        <f t="shared" si="2"/>
        <v>0</v>
      </c>
      <c r="AF533" s="382" t="e">
        <f t="shared" si="31"/>
        <v>#REF!</v>
      </c>
      <c r="AG533" s="383"/>
    </row>
    <row r="534" spans="1:33" ht="14.25" customHeight="1">
      <c r="A534" s="374" t="s">
        <v>4176</v>
      </c>
      <c r="B534" s="375" t="str">
        <f>VLOOKUP($A$2:$A$1749,'ENTER STAFF #S HERE'!$A$1:$B$5073,2,FALSE)</f>
        <v>C1565</v>
      </c>
      <c r="C534" s="374" t="s">
        <v>6586</v>
      </c>
      <c r="D534" s="374" t="s">
        <v>6597</v>
      </c>
      <c r="E534" s="374" t="s">
        <v>6031</v>
      </c>
      <c r="F534" s="387"/>
      <c r="G534" s="374" t="s">
        <v>5663</v>
      </c>
      <c r="H534" s="377">
        <f t="shared" si="0"/>
        <v>48</v>
      </c>
      <c r="I534" s="378" t="e">
        <f>SUMIFS('MASTER TT'!$J$2:$J$11126,'MASTER TT'!$I$2:$I$1126,A534:A18910,'MASTER TT'!$L$2:$L$11126,"&gt;0",'MASTER TT'!$AM$2:$AM$11126,"JAN-APRIL 2026")</f>
        <v>#VALUE!</v>
      </c>
      <c r="J534" s="378">
        <f>SUMIFS('MASTER TT'!$J$2:$J$11126,'MASTER TT'!$I$2:$I$11126,A534:A10573,'MASTER TT'!$L$2:$L$11126,"&gt;0",'MASTER TT'!$AM$2:$AM$11126,"MAY-AUG 2025")</f>
        <v>0</v>
      </c>
      <c r="K534" s="378">
        <f>SUMIFS('MASTER TT'!$J$2:$J$11126,'MASTER TT'!$I$2:$I$11126,A534:A10573,'MASTER TT'!$L$2:$L$11126,"&gt;0",'MASTER TT'!$AM$2:$AM$11126,"SEP-DEC 2025")</f>
        <v>0</v>
      </c>
      <c r="L534" s="378" t="e">
        <f t="shared" si="1"/>
        <v>#VALUE!</v>
      </c>
      <c r="M534" s="379">
        <f>SUMIFS('MASTER TT'!$J$2:$J$1126,'MASTER TT'!$I$2:$I$1126,A534:A10575,'MASTER TT'!$L$2:$L$1126,"&gt;0",'MASTER TT'!$AM$2:$AM$1126,"JAN-APRIL 2025",'MASTER TT'!$AC$2:$AC$1126,"SOT")</f>
        <v>0</v>
      </c>
      <c r="N534" s="379">
        <f>SUMIFS('MASTER TT'!$J$2:$J$1126,'MASTER TT'!$I$2:$I$1126,A534:A10575,'MASTER TT'!$L$2:$L$1126,"&gt;0",'MASTER TT'!$AM$2:$AM$1126,"JAN-APRIL 2025",'MASTER TT'!$AC$2:$AC$1126,"SOB")</f>
        <v>0</v>
      </c>
      <c r="O534" s="379">
        <f>SUMIFS('MASTER TT'!$J$2:$J$1126,'MASTER TT'!$I$2:$I$1126,A534:A10575,'MASTER TT'!$L$2:$L$1126,"&gt;0",'MASTER TT'!$AM$2:$AM$1126,"JAN-APRIL 2025",'MASTER TT'!$AC$2:$AC$1126,"SEASS")</f>
        <v>0</v>
      </c>
      <c r="P534" s="379">
        <f>SUMIFS('MASTER TT'!$J$2:$J$1126,'MASTER TT'!$I$2:$I$1126,A534:A10575,'MASTER TT'!$L$2:$L$1126,"&gt;0",'MASTER TT'!$AM$2:$AM$1126,"JAN-APRIL 2025",'MASTER TT'!$AC$2:$AC$1126,"PTTI")</f>
        <v>0</v>
      </c>
      <c r="Q534" s="381">
        <f>SUMIF('MASTER TT'!$I$1:$I$5897,$A$1:$A$721,'MASTER TT'!$O$1:$O$5897)</f>
        <v>0</v>
      </c>
      <c r="R534" s="381">
        <f>SUMIF('MASTER TT'!$I$1:$I$5897,$A$1:$A$721,'MASTER TT'!$N$1:$N$5897)</f>
        <v>0</v>
      </c>
      <c r="S534" s="381">
        <f>SUMIF('MASTER TT'!$I$1:$I$5897,$A$1:$A$721,'MASTER TT'!$Q$1:$Q$5897)</f>
        <v>0</v>
      </c>
      <c r="T534" s="381">
        <f>SUMIF('MASTER TT'!$I$1:$I$5897,$A$1:$A$721,'MASTER TT'!$S$1:$S$5897)</f>
        <v>0</v>
      </c>
      <c r="U534" s="381">
        <f>SUMIF('MASTER TT'!$I$1:$I$5897,$A$1:$A$721,'MASTER TT'!$R$1:$R$5897)</f>
        <v>1</v>
      </c>
      <c r="V534" s="381">
        <f>SUMIF('MASTER TT'!$I$1:$I$5897,$A$1:$A$721,'MASTER TT'!$T$1:$T$5897)</f>
        <v>0</v>
      </c>
      <c r="W534" s="381">
        <f>SUMIF('MASTER TT'!$I$1:$I$5897,$A$1:$A$721,'MASTER TT'!$U$1:$U$5897)</f>
        <v>0</v>
      </c>
      <c r="X534" s="381">
        <f>SUMIF('MASTER TT'!$I$1:$I$5897,$A$1:$A$721,'MASTER TT'!$W$1:$W$5897)</f>
        <v>0</v>
      </c>
      <c r="Y534" s="381">
        <f>SUMIF('MASTER TT'!$I$1:$I$5897,$A$1:$A$721,'MASTER TT'!$X$1:$X$5897)</f>
        <v>0</v>
      </c>
      <c r="Z534" s="381">
        <f>SUMIF('MASTER TT'!$I$1:$I$5897,$A$1:$A$721,'MASTER TT'!$Y$1:$Y$5897)</f>
        <v>0</v>
      </c>
      <c r="AA534" s="381">
        <f>SUMIF('MASTER TT'!$I$1:$I$5897,$A$1:$A$721,'MASTER TT'!$Z$1:$Z$5897)</f>
        <v>0</v>
      </c>
      <c r="AB534" s="381">
        <f>SUMIF('MASTER TT'!$I$1:$I$5905,$A$1:$A$721,'MASTER TT'!$V$1:$V$5905)</f>
        <v>0</v>
      </c>
      <c r="AC534" s="381">
        <f>SUMIF('MASTER TT'!$I$1:$I$5905,$A$1:$A$721,'MASTER TT'!$AB$1:$AB$5905)</f>
        <v>0</v>
      </c>
      <c r="AD534" s="381">
        <f>SUMIF('MASTER TT'!$I$1:$I$5905,$A$1:$A$721,'MASTER TT'!$P$1:$P$5905)</f>
        <v>0</v>
      </c>
      <c r="AE534" s="381">
        <f t="shared" si="2"/>
        <v>1</v>
      </c>
      <c r="AF534" s="382" t="e">
        <f t="shared" si="31"/>
        <v>#REF!</v>
      </c>
      <c r="AG534" s="383"/>
    </row>
    <row r="535" spans="1:33" ht="14.25" customHeight="1">
      <c r="A535" s="374" t="s">
        <v>3778</v>
      </c>
      <c r="B535" s="375">
        <f>VLOOKUP($A$2:$A$1749,'ENTER STAFF #S HERE'!$A$1:$B$5073,2,FALSE)</f>
        <v>300</v>
      </c>
      <c r="C535" s="374" t="s">
        <v>6586</v>
      </c>
      <c r="D535" s="374" t="s">
        <v>6591</v>
      </c>
      <c r="E535" s="384" t="s">
        <v>6598</v>
      </c>
      <c r="F535" s="384" t="s">
        <v>6631</v>
      </c>
      <c r="G535" s="374" t="s">
        <v>6592</v>
      </c>
      <c r="H535" s="377">
        <f t="shared" si="0"/>
        <v>24</v>
      </c>
      <c r="I535" s="378" t="e">
        <f>SUMIFS('MASTER TT'!$J$2:$J$11126,'MASTER TT'!$I$2:$I$1126,A535:A18911,'MASTER TT'!$L$2:$L$11126,"&gt;0",'MASTER TT'!$AM$2:$AM$11126,"JAN-APRIL 2026")</f>
        <v>#VALUE!</v>
      </c>
      <c r="J535" s="378">
        <f>SUMIFS('MASTER TT'!$J$2:$J$11126,'MASTER TT'!$I$2:$I$11126,A535:A10574,'MASTER TT'!$L$2:$L$11126,"&gt;0",'MASTER TT'!$AM$2:$AM$11126,"MAY-AUG 2025")</f>
        <v>0</v>
      </c>
      <c r="K535" s="378">
        <f>SUMIFS('MASTER TT'!$J$2:$J$11126,'MASTER TT'!$I$2:$I$11126,A535:A10574,'MASTER TT'!$L$2:$L$11126,"&gt;0",'MASTER TT'!$AM$2:$AM$11126,"SEP-DEC 2025")</f>
        <v>0</v>
      </c>
      <c r="L535" s="378" t="e">
        <f t="shared" si="1"/>
        <v>#VALUE!</v>
      </c>
      <c r="M535" s="379">
        <f>SUMIFS('MASTER TT'!$J$2:$J$1126,'MASTER TT'!$I$2:$I$1126,A535:A10576,'MASTER TT'!$L$2:$L$1126,"&gt;0",'MASTER TT'!$AM$2:$AM$1126,"JAN-APRIL 2025",'MASTER TT'!$AC$2:$AC$1126,"SOT")</f>
        <v>0</v>
      </c>
      <c r="N535" s="379">
        <f>SUMIFS('MASTER TT'!$J$2:$J$1126,'MASTER TT'!$I$2:$I$1126,A535:A10576,'MASTER TT'!$L$2:$L$1126,"&gt;0",'MASTER TT'!$AM$2:$AM$1126,"JAN-APRIL 2025",'MASTER TT'!$AC$2:$AC$1126,"SOB")</f>
        <v>0</v>
      </c>
      <c r="O535" s="379">
        <f>SUMIFS('MASTER TT'!$J$2:$J$1126,'MASTER TT'!$I$2:$I$1126,A535:A10576,'MASTER TT'!$L$2:$L$1126,"&gt;0",'MASTER TT'!$AM$2:$AM$1126,"JAN-APRIL 2025",'MASTER TT'!$AC$2:$AC$1126,"SEASS")</f>
        <v>0</v>
      </c>
      <c r="P535" s="379">
        <f>SUMIFS('MASTER TT'!$J$2:$J$1126,'MASTER TT'!$I$2:$I$1126,A535:A10576,'MASTER TT'!$L$2:$L$1126,"&gt;0",'MASTER TT'!$AM$2:$AM$1126,"JAN-APRIL 2025",'MASTER TT'!$AC$2:$AC$1126,"PTTI")</f>
        <v>0</v>
      </c>
      <c r="Q535" s="381">
        <f>SUMIF('MASTER TT'!$I$1:$I$5897,$A$1:$A$721,'MASTER TT'!$O$1:$O$5897)</f>
        <v>0</v>
      </c>
      <c r="R535" s="381">
        <f>SUMIF('MASTER TT'!$I$1:$I$5897,$A$1:$A$721,'MASTER TT'!$N$1:$N$5897)</f>
        <v>0</v>
      </c>
      <c r="S535" s="381">
        <f>SUMIF('MASTER TT'!$I$1:$I$5897,$A$1:$A$721,'MASTER TT'!$Q$1:$Q$5897)</f>
        <v>0</v>
      </c>
      <c r="T535" s="381">
        <f>SUMIF('MASTER TT'!$I$1:$I$5897,$A$1:$A$721,'MASTER TT'!$S$1:$S$5897)</f>
        <v>0</v>
      </c>
      <c r="U535" s="381">
        <f>SUMIF('MASTER TT'!$I$1:$I$5897,$A$1:$A$721,'MASTER TT'!$R$1:$R$5897)</f>
        <v>0</v>
      </c>
      <c r="V535" s="381">
        <f>SUMIF('MASTER TT'!$I$1:$I$5897,$A$1:$A$721,'MASTER TT'!$T$1:$T$5897)</f>
        <v>0</v>
      </c>
      <c r="W535" s="381">
        <f>SUMIF('MASTER TT'!$I$1:$I$5897,$A$1:$A$721,'MASTER TT'!$U$1:$U$5897)</f>
        <v>0</v>
      </c>
      <c r="X535" s="381">
        <f>SUMIF('MASTER TT'!$I$1:$I$5897,$A$1:$A$721,'MASTER TT'!$W$1:$W$5897)</f>
        <v>0</v>
      </c>
      <c r="Y535" s="381">
        <f>SUMIF('MASTER TT'!$I$1:$I$5897,$A$1:$A$721,'MASTER TT'!$X$1:$X$5897)</f>
        <v>0</v>
      </c>
      <c r="Z535" s="381">
        <f>SUMIF('MASTER TT'!$I$1:$I$5897,$A$1:$A$721,'MASTER TT'!$Y$1:$Y$5897)</f>
        <v>0</v>
      </c>
      <c r="AA535" s="381">
        <f>SUMIF('MASTER TT'!$I$1:$I$5897,$A$1:$A$721,'MASTER TT'!$Z$1:$Z$5897)</f>
        <v>0</v>
      </c>
      <c r="AB535" s="381">
        <f>SUMIF('MASTER TT'!$I$1:$I$5905,$A$1:$A$721,'MASTER TT'!$V$1:$V$5905)</f>
        <v>0</v>
      </c>
      <c r="AC535" s="381">
        <f>SUMIF('MASTER TT'!$I$1:$I$5905,$A$1:$A$721,'MASTER TT'!$AB$1:$AB$5905)</f>
        <v>0</v>
      </c>
      <c r="AD535" s="381">
        <f>SUMIF('MASTER TT'!$I$1:$I$5905,$A$1:$A$721,'MASTER TT'!$P$1:$P$5905)</f>
        <v>0</v>
      </c>
      <c r="AE535" s="381">
        <f t="shared" si="2"/>
        <v>0</v>
      </c>
      <c r="AF535" s="382" t="e">
        <f t="shared" si="31"/>
        <v>#REF!</v>
      </c>
      <c r="AG535" s="383"/>
    </row>
    <row r="536" spans="1:33" ht="14.25" customHeight="1">
      <c r="A536" s="374" t="s">
        <v>3657</v>
      </c>
      <c r="B536" s="375" t="str">
        <f>VLOOKUP($A$2:$A$1749,'ENTER STAFF #S HERE'!$A$1:$B$5073,2,FALSE)</f>
        <v>C1217</v>
      </c>
      <c r="C536" s="374" t="s">
        <v>6583</v>
      </c>
      <c r="D536" s="384" t="s">
        <v>6591</v>
      </c>
      <c r="E536" s="388"/>
      <c r="F536" s="387"/>
      <c r="G536" s="374" t="s">
        <v>6592</v>
      </c>
      <c r="H536" s="377">
        <f t="shared" si="0"/>
        <v>24</v>
      </c>
      <c r="I536" s="378" t="e">
        <f>SUMIFS('MASTER TT'!$J$2:$J$11126,'MASTER TT'!$I$2:$I$1126,A536:A18912,'MASTER TT'!$L$2:$L$11126,"&gt;0",'MASTER TT'!$AM$2:$AM$11126,"JAN-APRIL 2026")</f>
        <v>#VALUE!</v>
      </c>
      <c r="J536" s="378">
        <f>SUMIFS('MASTER TT'!$J$2:$J$11126,'MASTER TT'!$I$2:$I$11126,A536:A10575,'MASTER TT'!$L$2:$L$11126,"&gt;0",'MASTER TT'!$AM$2:$AM$11126,"MAY-AUG 2025")</f>
        <v>0</v>
      </c>
      <c r="K536" s="378">
        <f>SUMIFS('MASTER TT'!$J$2:$J$11126,'MASTER TT'!$I$2:$I$11126,A536:A10575,'MASTER TT'!$L$2:$L$11126,"&gt;0",'MASTER TT'!$AM$2:$AM$11126,"SEP-DEC 2025")</f>
        <v>0</v>
      </c>
      <c r="L536" s="378" t="e">
        <f t="shared" si="1"/>
        <v>#VALUE!</v>
      </c>
      <c r="M536" s="379">
        <f>SUMIFS('MASTER TT'!$J$2:$J$1126,'MASTER TT'!$I$2:$I$1126,A536:A10577,'MASTER TT'!$L$2:$L$1126,"&gt;0",'MASTER TT'!$AM$2:$AM$1126,"JAN-APRIL 2025",'MASTER TT'!$AC$2:$AC$1126,"SOT")</f>
        <v>0</v>
      </c>
      <c r="N536" s="379">
        <f>SUMIFS('MASTER TT'!$J$2:$J$1126,'MASTER TT'!$I$2:$I$1126,A536:A10577,'MASTER TT'!$L$2:$L$1126,"&gt;0",'MASTER TT'!$AM$2:$AM$1126,"JAN-APRIL 2025",'MASTER TT'!$AC$2:$AC$1126,"SOB")</f>
        <v>0</v>
      </c>
      <c r="O536" s="379">
        <f>SUMIFS('MASTER TT'!$J$2:$J$1126,'MASTER TT'!$I$2:$I$1126,A536:A10577,'MASTER TT'!$L$2:$L$1126,"&gt;0",'MASTER TT'!$AM$2:$AM$1126,"JAN-APRIL 2025",'MASTER TT'!$AC$2:$AC$1126,"SEASS")</f>
        <v>0</v>
      </c>
      <c r="P536" s="379">
        <f>SUMIFS('MASTER TT'!$J$2:$J$1126,'MASTER TT'!$I$2:$I$1126,A536:A10577,'MASTER TT'!$L$2:$L$1126,"&gt;0",'MASTER TT'!$AM$2:$AM$1126,"JAN-APRIL 2025",'MASTER TT'!$AC$2:$AC$1126,"PTTI")</f>
        <v>0</v>
      </c>
      <c r="Q536" s="381">
        <f>SUMIF('MASTER TT'!$I$1:$I$5897,$A$1:$A$721,'MASTER TT'!$O$1:$O$5897)</f>
        <v>0</v>
      </c>
      <c r="R536" s="381">
        <f>SUMIF('MASTER TT'!$I$1:$I$5897,$A$1:$A$721,'MASTER TT'!$N$1:$N$5897)</f>
        <v>0</v>
      </c>
      <c r="S536" s="381">
        <f>SUMIF('MASTER TT'!$I$1:$I$5897,$A$1:$A$721,'MASTER TT'!$Q$1:$Q$5897)</f>
        <v>0</v>
      </c>
      <c r="T536" s="381">
        <f>SUMIF('MASTER TT'!$I$1:$I$5897,$A$1:$A$721,'MASTER TT'!$S$1:$S$5897)</f>
        <v>0</v>
      </c>
      <c r="U536" s="381">
        <f>SUMIF('MASTER TT'!$I$1:$I$5897,$A$1:$A$721,'MASTER TT'!$R$1:$R$5897)</f>
        <v>0</v>
      </c>
      <c r="V536" s="381">
        <f>SUMIF('MASTER TT'!$I$1:$I$5897,$A$1:$A$721,'MASTER TT'!$T$1:$T$5897)</f>
        <v>0</v>
      </c>
      <c r="W536" s="381">
        <f>SUMIF('MASTER TT'!$I$1:$I$5897,$A$1:$A$721,'MASTER TT'!$U$1:$U$5897)</f>
        <v>0</v>
      </c>
      <c r="X536" s="381">
        <f>SUMIF('MASTER TT'!$I$1:$I$5897,$A$1:$A$721,'MASTER TT'!$W$1:$W$5897)</f>
        <v>0</v>
      </c>
      <c r="Y536" s="381">
        <f>SUMIF('MASTER TT'!$I$1:$I$5897,$A$1:$A$721,'MASTER TT'!$X$1:$X$5897)</f>
        <v>0</v>
      </c>
      <c r="Z536" s="381">
        <f>SUMIF('MASTER TT'!$I$1:$I$5897,$A$1:$A$721,'MASTER TT'!$Y$1:$Y$5897)</f>
        <v>0</v>
      </c>
      <c r="AA536" s="381">
        <f>SUMIF('MASTER TT'!$I$1:$I$5897,$A$1:$A$721,'MASTER TT'!$Z$1:$Z$5897)</f>
        <v>0</v>
      </c>
      <c r="AB536" s="381">
        <f>SUMIF('MASTER TT'!$I$1:$I$5905,$A$1:$A$721,'MASTER TT'!$V$1:$V$5905)</f>
        <v>0</v>
      </c>
      <c r="AC536" s="381">
        <f>SUMIF('MASTER TT'!$I$1:$I$5905,$A$1:$A$721,'MASTER TT'!$AB$1:$AB$5905)</f>
        <v>0</v>
      </c>
      <c r="AD536" s="381">
        <f>SUMIF('MASTER TT'!$I$1:$I$5905,$A$1:$A$721,'MASTER TT'!$P$1:$P$5905)</f>
        <v>0</v>
      </c>
      <c r="AE536" s="381">
        <f t="shared" si="2"/>
        <v>0</v>
      </c>
      <c r="AF536" s="382" t="e">
        <f t="shared" si="31"/>
        <v>#REF!</v>
      </c>
      <c r="AG536" s="383"/>
    </row>
    <row r="537" spans="1:33" ht="14.25" customHeight="1">
      <c r="A537" s="374" t="s">
        <v>3780</v>
      </c>
      <c r="B537" s="375">
        <f>VLOOKUP($A$2:$A$1749,'ENTER STAFF #S HERE'!$A$1:$B$5073,2,FALSE)</f>
        <v>138</v>
      </c>
      <c r="C537" s="374" t="s">
        <v>6586</v>
      </c>
      <c r="D537" s="384" t="s">
        <v>6587</v>
      </c>
      <c r="E537" s="384" t="s">
        <v>6594</v>
      </c>
      <c r="F537" s="374" t="s">
        <v>6589</v>
      </c>
      <c r="G537" s="374" t="s">
        <v>63</v>
      </c>
      <c r="H537" s="377">
        <f t="shared" si="0"/>
        <v>72</v>
      </c>
      <c r="I537" s="378" t="e">
        <f>SUMIFS('MASTER TT'!$J$2:$J$11126,'MASTER TT'!$I$2:$I$1126,A537:A18913,'MASTER TT'!$L$2:$L$11126,"&gt;0",'MASTER TT'!$AM$2:$AM$11126,"JAN-APRIL 2026")</f>
        <v>#VALUE!</v>
      </c>
      <c r="J537" s="378">
        <f>SUMIFS('MASTER TT'!$J$2:$J$11126,'MASTER TT'!$I$2:$I$11126,A537:A10576,'MASTER TT'!$L$2:$L$11126,"&gt;0",'MASTER TT'!$AM$2:$AM$11126,"MAY-AUG 2025")</f>
        <v>0</v>
      </c>
      <c r="K537" s="378">
        <f>SUMIFS('MASTER TT'!$J$2:$J$11126,'MASTER TT'!$I$2:$I$11126,A537:A10576,'MASTER TT'!$L$2:$L$11126,"&gt;0",'MASTER TT'!$AM$2:$AM$11126,"SEP-DEC 2025")</f>
        <v>0</v>
      </c>
      <c r="L537" s="378" t="e">
        <f t="shared" si="1"/>
        <v>#VALUE!</v>
      </c>
      <c r="M537" s="379">
        <f>SUMIFS('MASTER TT'!$J$2:$J$1126,'MASTER TT'!$I$2:$I$1126,A537:A10578,'MASTER TT'!$L$2:$L$1126,"&gt;0",'MASTER TT'!$AM$2:$AM$1126,"JAN-APRIL 2025",'MASTER TT'!$AC$2:$AC$1126,"SOT")</f>
        <v>0</v>
      </c>
      <c r="N537" s="379">
        <f>SUMIFS('MASTER TT'!$J$2:$J$1126,'MASTER TT'!$I$2:$I$1126,A537:A10578,'MASTER TT'!$L$2:$L$1126,"&gt;0",'MASTER TT'!$AM$2:$AM$1126,"JAN-APRIL 2025",'MASTER TT'!$AC$2:$AC$1126,"SOB")</f>
        <v>0</v>
      </c>
      <c r="O537" s="379">
        <f>SUMIFS('MASTER TT'!$J$2:$J$1126,'MASTER TT'!$I$2:$I$1126,A537:A10578,'MASTER TT'!$L$2:$L$1126,"&gt;0",'MASTER TT'!$AM$2:$AM$1126,"JAN-APRIL 2025",'MASTER TT'!$AC$2:$AC$1126,"SEASS")</f>
        <v>0</v>
      </c>
      <c r="P537" s="379">
        <f>SUMIFS('MASTER TT'!$J$2:$J$1126,'MASTER TT'!$I$2:$I$1126,A537:A10578,'MASTER TT'!$L$2:$L$1126,"&gt;0",'MASTER TT'!$AM$2:$AM$1126,"JAN-APRIL 2025",'MASTER TT'!$AC$2:$AC$1126,"PTTI")</f>
        <v>0</v>
      </c>
      <c r="Q537" s="381">
        <f>SUMIF('MASTER TT'!$I$1:$I$5897,$A$1:$A$721,'MASTER TT'!$O$1:$O$5897)</f>
        <v>0</v>
      </c>
      <c r="R537" s="381">
        <f>SUMIF('MASTER TT'!$I$1:$I$5897,$A$1:$A$721,'MASTER TT'!$N$1:$N$5897)</f>
        <v>0</v>
      </c>
      <c r="S537" s="381">
        <f>SUMIF('MASTER TT'!$I$1:$I$5897,$A$1:$A$721,'MASTER TT'!$Q$1:$Q$5897)</f>
        <v>0</v>
      </c>
      <c r="T537" s="381">
        <f>SUMIF('MASTER TT'!$I$1:$I$5897,$A$1:$A$721,'MASTER TT'!$S$1:$S$5897)</f>
        <v>0</v>
      </c>
      <c r="U537" s="381">
        <f>SUMIF('MASTER TT'!$I$1:$I$5897,$A$1:$A$721,'MASTER TT'!$R$1:$R$5897)</f>
        <v>0</v>
      </c>
      <c r="V537" s="381">
        <f>SUMIF('MASTER TT'!$I$1:$I$5897,$A$1:$A$721,'MASTER TT'!$T$1:$T$5897)</f>
        <v>0</v>
      </c>
      <c r="W537" s="381">
        <f>SUMIF('MASTER TT'!$I$1:$I$5897,$A$1:$A$721,'MASTER TT'!$U$1:$U$5897)</f>
        <v>0</v>
      </c>
      <c r="X537" s="381">
        <f>SUMIF('MASTER TT'!$I$1:$I$5897,$A$1:$A$721,'MASTER TT'!$W$1:$W$5897)</f>
        <v>0</v>
      </c>
      <c r="Y537" s="381">
        <f>SUMIF('MASTER TT'!$I$1:$I$5897,$A$1:$A$721,'MASTER TT'!$X$1:$X$5897)</f>
        <v>0</v>
      </c>
      <c r="Z537" s="381">
        <f>SUMIF('MASTER TT'!$I$1:$I$5897,$A$1:$A$721,'MASTER TT'!$Y$1:$Y$5897)</f>
        <v>0</v>
      </c>
      <c r="AA537" s="381">
        <f>SUMIF('MASTER TT'!$I$1:$I$5897,$A$1:$A$721,'MASTER TT'!$Z$1:$Z$5897)</f>
        <v>0</v>
      </c>
      <c r="AB537" s="381">
        <f>SUMIF('MASTER TT'!$I$1:$I$5905,$A$1:$A$721,'MASTER TT'!$V$1:$V$5905)</f>
        <v>0</v>
      </c>
      <c r="AC537" s="381">
        <f>SUMIF('MASTER TT'!$I$1:$I$5905,$A$1:$A$721,'MASTER TT'!$AB$1:$AB$5905)</f>
        <v>0</v>
      </c>
      <c r="AD537" s="381">
        <f>SUMIF('MASTER TT'!$I$1:$I$5905,$A$1:$A$721,'MASTER TT'!$P$1:$P$5905)</f>
        <v>0</v>
      </c>
      <c r="AE537" s="381">
        <f t="shared" si="2"/>
        <v>0</v>
      </c>
      <c r="AF537" s="382" t="e">
        <f t="shared" si="31"/>
        <v>#REF!</v>
      </c>
      <c r="AG537" s="383"/>
    </row>
    <row r="538" spans="1:33" ht="14.25" customHeight="1">
      <c r="A538" s="385" t="s">
        <v>4379</v>
      </c>
      <c r="B538" s="375" t="str">
        <f>VLOOKUP($A$2:$A$1749,'ENTER STAFF #S HERE'!$A$1:$B$5073,2,FALSE)</f>
        <v>C1822</v>
      </c>
      <c r="C538" s="385" t="s">
        <v>6583</v>
      </c>
      <c r="D538" s="386" t="s">
        <v>6587</v>
      </c>
      <c r="E538" s="385" t="s">
        <v>5680</v>
      </c>
      <c r="F538" s="385" t="s">
        <v>6584</v>
      </c>
      <c r="G538" s="385" t="s">
        <v>5663</v>
      </c>
      <c r="H538" s="377">
        <f t="shared" si="0"/>
        <v>48</v>
      </c>
      <c r="I538" s="378" t="e">
        <f>SUMIFS('MASTER TT'!$J$2:$J$11126,'MASTER TT'!$I$2:$I$1126,A538:A18914,'MASTER TT'!$L$2:$L$11126,"&gt;0",'MASTER TT'!$AM$2:$AM$11126,"JAN-APRIL 2026")</f>
        <v>#VALUE!</v>
      </c>
      <c r="J538" s="378">
        <f>SUMIFS('MASTER TT'!$J$2:$J$11126,'MASTER TT'!$I$2:$I$11126,A538:A10577,'MASTER TT'!$L$2:$L$11126,"&gt;0",'MASTER TT'!$AM$2:$AM$11126,"MAY-AUG 2025")</f>
        <v>0</v>
      </c>
      <c r="K538" s="378">
        <f>SUMIFS('MASTER TT'!$J$2:$J$11126,'MASTER TT'!$I$2:$I$11126,A538:A10577,'MASTER TT'!$L$2:$L$11126,"&gt;0",'MASTER TT'!$AM$2:$AM$11126,"SEP-DEC 2025")</f>
        <v>0</v>
      </c>
      <c r="L538" s="378" t="e">
        <f t="shared" si="1"/>
        <v>#VALUE!</v>
      </c>
      <c r="M538" s="379">
        <f>SUMIFS('MASTER TT'!$J$2:$J$1126,'MASTER TT'!$I$2:$I$1126,A538:A10579,'MASTER TT'!$L$2:$L$1126,"&gt;0",'MASTER TT'!$AM$2:$AM$1126,"JAN-APRIL 2025",'MASTER TT'!$AC$2:$AC$1126,"SOT")</f>
        <v>0</v>
      </c>
      <c r="N538" s="379">
        <f>SUMIFS('MASTER TT'!$J$2:$J$1126,'MASTER TT'!$I$2:$I$1126,A538:A10579,'MASTER TT'!$L$2:$L$1126,"&gt;0",'MASTER TT'!$AM$2:$AM$1126,"JAN-APRIL 2025",'MASTER TT'!$AC$2:$AC$1126,"SOB")</f>
        <v>0</v>
      </c>
      <c r="O538" s="379">
        <f>SUMIFS('MASTER TT'!$J$2:$J$1126,'MASTER TT'!$I$2:$I$1126,A538:A10579,'MASTER TT'!$L$2:$L$1126,"&gt;0",'MASTER TT'!$AM$2:$AM$1126,"JAN-APRIL 2025",'MASTER TT'!$AC$2:$AC$1126,"SEASS")</f>
        <v>0</v>
      </c>
      <c r="P538" s="379">
        <f>SUMIFS('MASTER TT'!$J$2:$J$1126,'MASTER TT'!$I$2:$I$1126,A538:A10579,'MASTER TT'!$L$2:$L$1126,"&gt;0",'MASTER TT'!$AM$2:$AM$1126,"JAN-APRIL 2025",'MASTER TT'!$AC$2:$AC$1126,"PTTI")</f>
        <v>0</v>
      </c>
      <c r="Q538" s="381">
        <f>SUMIF('MASTER TT'!$I$1:$I$5897,$A$1:$A$721,'MASTER TT'!$O$1:$O$5897)</f>
        <v>0</v>
      </c>
      <c r="R538" s="381">
        <f>SUMIF('MASTER TT'!$I$1:$I$5897,$A$1:$A$721,'MASTER TT'!$N$1:$N$5897)</f>
        <v>0</v>
      </c>
      <c r="S538" s="381">
        <f>SUMIF('MASTER TT'!$I$1:$I$5897,$A$1:$A$721,'MASTER TT'!$Q$1:$Q$5897)</f>
        <v>0</v>
      </c>
      <c r="T538" s="381">
        <f>SUMIF('MASTER TT'!$I$1:$I$5897,$A$1:$A$721,'MASTER TT'!$S$1:$S$5897)</f>
        <v>0</v>
      </c>
      <c r="U538" s="381">
        <f>SUMIF('MASTER TT'!$I$1:$I$5897,$A$1:$A$721,'MASTER TT'!$R$1:$R$5897)</f>
        <v>0</v>
      </c>
      <c r="V538" s="381">
        <f>SUMIF('MASTER TT'!$I$1:$I$5897,$A$1:$A$721,'MASTER TT'!$T$1:$T$5897)</f>
        <v>0</v>
      </c>
      <c r="W538" s="381">
        <f>SUMIF('MASTER TT'!$I$1:$I$5897,$A$1:$A$721,'MASTER TT'!$U$1:$U$5897)</f>
        <v>0</v>
      </c>
      <c r="X538" s="381">
        <f>SUMIF('MASTER TT'!$I$1:$I$5897,$A$1:$A$721,'MASTER TT'!$W$1:$W$5897)</f>
        <v>0</v>
      </c>
      <c r="Y538" s="381">
        <f>SUMIF('MASTER TT'!$I$1:$I$5897,$A$1:$A$721,'MASTER TT'!$X$1:$X$5897)</f>
        <v>0</v>
      </c>
      <c r="Z538" s="381">
        <f>SUMIF('MASTER TT'!$I$1:$I$5897,$A$1:$A$721,'MASTER TT'!$Y$1:$Y$5897)</f>
        <v>0</v>
      </c>
      <c r="AA538" s="381">
        <f>SUMIF('MASTER TT'!$I$1:$I$5897,$A$1:$A$721,'MASTER TT'!$Z$1:$Z$5897)</f>
        <v>0</v>
      </c>
      <c r="AB538" s="381">
        <f>SUMIF('MASTER TT'!$I$1:$I$5905,$A$1:$A$721,'MASTER TT'!$V$1:$V$5905)</f>
        <v>0</v>
      </c>
      <c r="AC538" s="381">
        <f>SUMIF('MASTER TT'!$I$1:$I$5905,$A$1:$A$721,'MASTER TT'!$AB$1:$AB$5905)</f>
        <v>0</v>
      </c>
      <c r="AD538" s="381">
        <f>SUMIF('MASTER TT'!$I$1:$I$5905,$A$1:$A$721,'MASTER TT'!$P$1:$P$5905)</f>
        <v>0</v>
      </c>
      <c r="AE538" s="381">
        <f t="shared" si="2"/>
        <v>0</v>
      </c>
      <c r="AF538" s="382" t="e">
        <f t="shared" si="31"/>
        <v>#REF!</v>
      </c>
      <c r="AG538" s="383"/>
    </row>
    <row r="539" spans="1:33" ht="14.25" customHeight="1">
      <c r="A539" s="374" t="s">
        <v>6678</v>
      </c>
      <c r="B539" s="375" t="e">
        <f>VLOOKUP($A$2:$A$1749,'ENTER STAFF #S HERE'!$A$1:$B$5073,2,FALSE)</f>
        <v>#N/A</v>
      </c>
      <c r="C539" s="374" t="s">
        <v>6586</v>
      </c>
      <c r="D539" s="374" t="s">
        <v>6595</v>
      </c>
      <c r="E539" s="384" t="s">
        <v>6031</v>
      </c>
      <c r="F539" s="388"/>
      <c r="G539" s="374" t="s">
        <v>5663</v>
      </c>
      <c r="H539" s="377">
        <f t="shared" si="0"/>
        <v>48</v>
      </c>
      <c r="I539" s="378" t="e">
        <f>SUMIFS('MASTER TT'!$J$2:$J$11126,'MASTER TT'!$I$2:$I$1126,A539:A18915,'MASTER TT'!$L$2:$L$11126,"&gt;0",'MASTER TT'!$AM$2:$AM$11126,"JAN-APRIL 2026")</f>
        <v>#VALUE!</v>
      </c>
      <c r="J539" s="378">
        <f>SUMIFS('MASTER TT'!$J$2:$J$11126,'MASTER TT'!$I$2:$I$11126,A539:A10578,'MASTER TT'!$L$2:$L$11126,"&gt;0",'MASTER TT'!$AM$2:$AM$11126,"MAY-AUG 2025")</f>
        <v>0</v>
      </c>
      <c r="K539" s="378">
        <f>SUMIFS('MASTER TT'!$J$2:$J$11126,'MASTER TT'!$I$2:$I$11126,A539:A10578,'MASTER TT'!$L$2:$L$11126,"&gt;0",'MASTER TT'!$AM$2:$AM$11126,"SEP-DEC 2025")</f>
        <v>0</v>
      </c>
      <c r="L539" s="378" t="e">
        <f t="shared" si="1"/>
        <v>#VALUE!</v>
      </c>
      <c r="M539" s="379">
        <f>SUMIFS('MASTER TT'!$J$2:$J$1126,'MASTER TT'!$I$2:$I$1126,A539:A10580,'MASTER TT'!$L$2:$L$1126,"&gt;0",'MASTER TT'!$AM$2:$AM$1126,"JAN-APRIL 2025",'MASTER TT'!$AC$2:$AC$1126,"SOT")</f>
        <v>0</v>
      </c>
      <c r="N539" s="379">
        <f>SUMIFS('MASTER TT'!$J$2:$J$1126,'MASTER TT'!$I$2:$I$1126,A539:A10580,'MASTER TT'!$L$2:$L$1126,"&gt;0",'MASTER TT'!$AM$2:$AM$1126,"JAN-APRIL 2025",'MASTER TT'!$AC$2:$AC$1126,"SOB")</f>
        <v>0</v>
      </c>
      <c r="O539" s="379">
        <f>SUMIFS('MASTER TT'!$J$2:$J$1126,'MASTER TT'!$I$2:$I$1126,A539:A10580,'MASTER TT'!$L$2:$L$1126,"&gt;0",'MASTER TT'!$AM$2:$AM$1126,"JAN-APRIL 2025",'MASTER TT'!$AC$2:$AC$1126,"SEASS")</f>
        <v>0</v>
      </c>
      <c r="P539" s="379">
        <f>SUMIFS('MASTER TT'!$J$2:$J$1126,'MASTER TT'!$I$2:$I$1126,A539:A10580,'MASTER TT'!$L$2:$L$1126,"&gt;0",'MASTER TT'!$AM$2:$AM$1126,"JAN-APRIL 2025",'MASTER TT'!$AC$2:$AC$1126,"PTTI")</f>
        <v>0</v>
      </c>
      <c r="Q539" s="381">
        <f>SUMIF('MASTER TT'!$I$1:$I$5897,$A$1:$A$721,'MASTER TT'!$O$1:$O$5897)</f>
        <v>0</v>
      </c>
      <c r="R539" s="381">
        <f>SUMIF('MASTER TT'!$I$1:$I$5897,$A$1:$A$721,'MASTER TT'!$N$1:$N$5897)</f>
        <v>0</v>
      </c>
      <c r="S539" s="381">
        <f>SUMIF('MASTER TT'!$I$1:$I$5897,$A$1:$A$721,'MASTER TT'!$Q$1:$Q$5897)</f>
        <v>0</v>
      </c>
      <c r="T539" s="381">
        <f>SUMIF('MASTER TT'!$I$1:$I$5897,$A$1:$A$721,'MASTER TT'!$S$1:$S$5897)</f>
        <v>0</v>
      </c>
      <c r="U539" s="381">
        <f>SUMIF('MASTER TT'!$I$1:$I$5897,$A$1:$A$721,'MASTER TT'!$R$1:$R$5897)</f>
        <v>0</v>
      </c>
      <c r="V539" s="381">
        <f>SUMIF('MASTER TT'!$I$1:$I$5897,$A$1:$A$721,'MASTER TT'!$T$1:$T$5897)</f>
        <v>0</v>
      </c>
      <c r="W539" s="381">
        <f>SUMIF('MASTER TT'!$I$1:$I$5897,$A$1:$A$721,'MASTER TT'!$U$1:$U$5897)</f>
        <v>0</v>
      </c>
      <c r="X539" s="381">
        <f>SUMIF('MASTER TT'!$I$1:$I$5897,$A$1:$A$721,'MASTER TT'!$W$1:$W$5897)</f>
        <v>0</v>
      </c>
      <c r="Y539" s="381">
        <f>SUMIF('MASTER TT'!$I$1:$I$5897,$A$1:$A$721,'MASTER TT'!$X$1:$X$5897)</f>
        <v>0</v>
      </c>
      <c r="Z539" s="381">
        <f>SUMIF('MASTER TT'!$I$1:$I$5897,$A$1:$A$721,'MASTER TT'!$Y$1:$Y$5897)</f>
        <v>0</v>
      </c>
      <c r="AA539" s="381">
        <f>SUMIF('MASTER TT'!$I$1:$I$5897,$A$1:$A$721,'MASTER TT'!$Z$1:$Z$5897)</f>
        <v>0</v>
      </c>
      <c r="AB539" s="381">
        <f>SUMIF('MASTER TT'!$I$1:$I$5905,$A$1:$A$721,'MASTER TT'!$V$1:$V$5905)</f>
        <v>0</v>
      </c>
      <c r="AC539" s="381">
        <f>SUMIF('MASTER TT'!$I$1:$I$5905,$A$1:$A$721,'MASTER TT'!$AB$1:$AB$5905)</f>
        <v>0</v>
      </c>
      <c r="AD539" s="381">
        <f>SUMIF('MASTER TT'!$I$1:$I$5905,$A$1:$A$721,'MASTER TT'!$P$1:$P$5905)</f>
        <v>0</v>
      </c>
      <c r="AE539" s="381">
        <f t="shared" si="2"/>
        <v>0</v>
      </c>
      <c r="AF539" s="382" t="e">
        <f t="shared" si="31"/>
        <v>#REF!</v>
      </c>
      <c r="AG539" s="383"/>
    </row>
    <row r="540" spans="1:33" ht="14.25" customHeight="1">
      <c r="A540" s="374" t="s">
        <v>3662</v>
      </c>
      <c r="B540" s="375">
        <f>VLOOKUP($A$2:$A$1749,'ENTER STAFF #S HERE'!$A$1:$B$5073,2,FALSE)</f>
        <v>296</v>
      </c>
      <c r="C540" s="374" t="s">
        <v>6583</v>
      </c>
      <c r="D540" s="374" t="s">
        <v>460</v>
      </c>
      <c r="E540" s="388"/>
      <c r="F540" s="388"/>
      <c r="G540" s="374" t="s">
        <v>6592</v>
      </c>
      <c r="H540" s="377">
        <f t="shared" si="0"/>
        <v>24</v>
      </c>
      <c r="I540" s="378" t="e">
        <f>SUMIFS('MASTER TT'!$J$2:$J$11126,'MASTER TT'!$I$2:$I$1126,A540:A18916,'MASTER TT'!$L$2:$L$11126,"&gt;0",'MASTER TT'!$AM$2:$AM$11126,"JAN-APRIL 2026")</f>
        <v>#VALUE!</v>
      </c>
      <c r="J540" s="378">
        <f>SUMIFS('MASTER TT'!$J$2:$J$11126,'MASTER TT'!$I$2:$I$11126,A540:A10579,'MASTER TT'!$L$2:$L$11126,"&gt;0",'MASTER TT'!$AM$2:$AM$11126,"MAY-AUG 2025")</f>
        <v>0</v>
      </c>
      <c r="K540" s="378">
        <f>SUMIFS('MASTER TT'!$J$2:$J$11126,'MASTER TT'!$I$2:$I$11126,A540:A10579,'MASTER TT'!$L$2:$L$11126,"&gt;0",'MASTER TT'!$AM$2:$AM$11126,"SEP-DEC 2025")</f>
        <v>0</v>
      </c>
      <c r="L540" s="378" t="e">
        <f t="shared" si="1"/>
        <v>#VALUE!</v>
      </c>
      <c r="M540" s="379">
        <f>SUMIFS('MASTER TT'!$J$2:$J$1126,'MASTER TT'!$I$2:$I$1126,A540:A10581,'MASTER TT'!$L$2:$L$1126,"&gt;0",'MASTER TT'!$AM$2:$AM$1126,"JAN-APRIL 2025",'MASTER TT'!$AC$2:$AC$1126,"SOT")</f>
        <v>0</v>
      </c>
      <c r="N540" s="379">
        <f>SUMIFS('MASTER TT'!$J$2:$J$1126,'MASTER TT'!$I$2:$I$1126,A540:A10581,'MASTER TT'!$L$2:$L$1126,"&gt;0",'MASTER TT'!$AM$2:$AM$1126,"JAN-APRIL 2025",'MASTER TT'!$AC$2:$AC$1126,"SOB")</f>
        <v>0</v>
      </c>
      <c r="O540" s="379">
        <f>SUMIFS('MASTER TT'!$J$2:$J$1126,'MASTER TT'!$I$2:$I$1126,A540:A10581,'MASTER TT'!$L$2:$L$1126,"&gt;0",'MASTER TT'!$AM$2:$AM$1126,"JAN-APRIL 2025",'MASTER TT'!$AC$2:$AC$1126,"SEASS")</f>
        <v>0</v>
      </c>
      <c r="P540" s="379">
        <f>SUMIFS('MASTER TT'!$J$2:$J$1126,'MASTER TT'!$I$2:$I$1126,A540:A10581,'MASTER TT'!$L$2:$L$1126,"&gt;0",'MASTER TT'!$AM$2:$AM$1126,"JAN-APRIL 2025",'MASTER TT'!$AC$2:$AC$1126,"PTTI")</f>
        <v>0</v>
      </c>
      <c r="Q540" s="381">
        <f>SUMIF('MASTER TT'!$I$1:$I$5897,$A$1:$A$721,'MASTER TT'!$O$1:$O$5897)</f>
        <v>0</v>
      </c>
      <c r="R540" s="381">
        <f>SUMIF('MASTER TT'!$I$1:$I$5897,$A$1:$A$721,'MASTER TT'!$N$1:$N$5897)</f>
        <v>0</v>
      </c>
      <c r="S540" s="381">
        <f>SUMIF('MASTER TT'!$I$1:$I$5897,$A$1:$A$721,'MASTER TT'!$Q$1:$Q$5897)</f>
        <v>0</v>
      </c>
      <c r="T540" s="381">
        <f>SUMIF('MASTER TT'!$I$1:$I$5897,$A$1:$A$721,'MASTER TT'!$S$1:$S$5897)</f>
        <v>0</v>
      </c>
      <c r="U540" s="381">
        <f>SUMIF('MASTER TT'!$I$1:$I$5897,$A$1:$A$721,'MASTER TT'!$R$1:$R$5897)</f>
        <v>0</v>
      </c>
      <c r="V540" s="381">
        <f>SUMIF('MASTER TT'!$I$1:$I$5897,$A$1:$A$721,'MASTER TT'!$T$1:$T$5897)</f>
        <v>0</v>
      </c>
      <c r="W540" s="381">
        <f>SUMIF('MASTER TT'!$I$1:$I$5897,$A$1:$A$721,'MASTER TT'!$U$1:$U$5897)</f>
        <v>0</v>
      </c>
      <c r="X540" s="381">
        <f>SUMIF('MASTER TT'!$I$1:$I$5897,$A$1:$A$721,'MASTER TT'!$W$1:$W$5897)</f>
        <v>0</v>
      </c>
      <c r="Y540" s="381">
        <f>SUMIF('MASTER TT'!$I$1:$I$5897,$A$1:$A$721,'MASTER TT'!$X$1:$X$5897)</f>
        <v>0</v>
      </c>
      <c r="Z540" s="381">
        <f>SUMIF('MASTER TT'!$I$1:$I$5897,$A$1:$A$721,'MASTER TT'!$Y$1:$Y$5897)</f>
        <v>0</v>
      </c>
      <c r="AA540" s="381">
        <f>SUMIF('MASTER TT'!$I$1:$I$5897,$A$1:$A$721,'MASTER TT'!$Z$1:$Z$5897)</f>
        <v>0</v>
      </c>
      <c r="AB540" s="381">
        <f>SUMIF('MASTER TT'!$I$1:$I$5905,$A$1:$A$721,'MASTER TT'!$V$1:$V$5905)</f>
        <v>0</v>
      </c>
      <c r="AC540" s="381">
        <f>SUMIF('MASTER TT'!$I$1:$I$5905,$A$1:$A$721,'MASTER TT'!$AB$1:$AB$5905)</f>
        <v>0</v>
      </c>
      <c r="AD540" s="381">
        <f>SUMIF('MASTER TT'!$I$1:$I$5905,$A$1:$A$721,'MASTER TT'!$P$1:$P$5905)</f>
        <v>0</v>
      </c>
      <c r="AE540" s="381">
        <f t="shared" si="2"/>
        <v>0</v>
      </c>
      <c r="AF540" s="382" t="e">
        <f t="shared" si="31"/>
        <v>#REF!</v>
      </c>
      <c r="AG540" s="383"/>
    </row>
    <row r="541" spans="1:33" ht="14.25" customHeight="1">
      <c r="A541" s="374" t="s">
        <v>3663</v>
      </c>
      <c r="B541" s="375">
        <f>VLOOKUP($A$2:$A$1749,'ENTER STAFF #S HERE'!$A$1:$B$5073,2,FALSE)</f>
        <v>235</v>
      </c>
      <c r="C541" s="374" t="s">
        <v>6586</v>
      </c>
      <c r="D541" s="384" t="s">
        <v>6591</v>
      </c>
      <c r="E541" s="384" t="s">
        <v>5640</v>
      </c>
      <c r="F541" s="374" t="s">
        <v>6626</v>
      </c>
      <c r="G541" s="374" t="s">
        <v>6592</v>
      </c>
      <c r="H541" s="377">
        <f t="shared" si="0"/>
        <v>24</v>
      </c>
      <c r="I541" s="378" t="e">
        <f>SUMIFS('MASTER TT'!$J$2:$J$11126,'MASTER TT'!$I$2:$I$1126,A541:A18917,'MASTER TT'!$L$2:$L$11126,"&gt;0",'MASTER TT'!$AM$2:$AM$11126,"JAN-APRIL 2026")</f>
        <v>#VALUE!</v>
      </c>
      <c r="J541" s="378">
        <f>SUMIFS('MASTER TT'!$J$2:$J$11126,'MASTER TT'!$I$2:$I$11126,A541:A10580,'MASTER TT'!$L$2:$L$11126,"&gt;0",'MASTER TT'!$AM$2:$AM$11126,"MAY-AUG 2025")</f>
        <v>0</v>
      </c>
      <c r="K541" s="378">
        <f>SUMIFS('MASTER TT'!$J$2:$J$11126,'MASTER TT'!$I$2:$I$11126,A541:A10580,'MASTER TT'!$L$2:$L$11126,"&gt;0",'MASTER TT'!$AM$2:$AM$11126,"SEP-DEC 2025")</f>
        <v>0</v>
      </c>
      <c r="L541" s="378" t="e">
        <f t="shared" si="1"/>
        <v>#VALUE!</v>
      </c>
      <c r="M541" s="379">
        <f>SUMIFS('MASTER TT'!$J$2:$J$1126,'MASTER TT'!$I$2:$I$1126,A541:A10582,'MASTER TT'!$L$2:$L$1126,"&gt;0",'MASTER TT'!$AM$2:$AM$1126,"JAN-APRIL 2025",'MASTER TT'!$AC$2:$AC$1126,"SOT")</f>
        <v>0</v>
      </c>
      <c r="N541" s="379">
        <f>SUMIFS('MASTER TT'!$J$2:$J$1126,'MASTER TT'!$I$2:$I$1126,A541:A10582,'MASTER TT'!$L$2:$L$1126,"&gt;0",'MASTER TT'!$AM$2:$AM$1126,"JAN-APRIL 2025",'MASTER TT'!$AC$2:$AC$1126,"SOB")</f>
        <v>0</v>
      </c>
      <c r="O541" s="379">
        <f>SUMIFS('MASTER TT'!$J$2:$J$1126,'MASTER TT'!$I$2:$I$1126,A541:A10582,'MASTER TT'!$L$2:$L$1126,"&gt;0",'MASTER TT'!$AM$2:$AM$1126,"JAN-APRIL 2025",'MASTER TT'!$AC$2:$AC$1126,"SEASS")</f>
        <v>0</v>
      </c>
      <c r="P541" s="379">
        <f>SUMIFS('MASTER TT'!$J$2:$J$1126,'MASTER TT'!$I$2:$I$1126,A541:A10582,'MASTER TT'!$L$2:$L$1126,"&gt;0",'MASTER TT'!$AM$2:$AM$1126,"JAN-APRIL 2025",'MASTER TT'!$AC$2:$AC$1126,"PTTI")</f>
        <v>0</v>
      </c>
      <c r="Q541" s="381">
        <f>SUMIF('MASTER TT'!$I$1:$I$5897,$A$1:$A$721,'MASTER TT'!$O$1:$O$5897)</f>
        <v>0</v>
      </c>
      <c r="R541" s="381">
        <f>SUMIF('MASTER TT'!$I$1:$I$5897,$A$1:$A$721,'MASTER TT'!$N$1:$N$5897)</f>
        <v>0</v>
      </c>
      <c r="S541" s="381">
        <f>SUMIF('MASTER TT'!$I$1:$I$5897,$A$1:$A$721,'MASTER TT'!$Q$1:$Q$5897)</f>
        <v>0</v>
      </c>
      <c r="T541" s="381">
        <f>SUMIF('MASTER TT'!$I$1:$I$5897,$A$1:$A$721,'MASTER TT'!$S$1:$S$5897)</f>
        <v>0</v>
      </c>
      <c r="U541" s="381">
        <f>SUMIF('MASTER TT'!$I$1:$I$5897,$A$1:$A$721,'MASTER TT'!$R$1:$R$5897)</f>
        <v>0</v>
      </c>
      <c r="V541" s="381">
        <f>SUMIF('MASTER TT'!$I$1:$I$5897,$A$1:$A$721,'MASTER TT'!$T$1:$T$5897)</f>
        <v>0</v>
      </c>
      <c r="W541" s="381">
        <f>SUMIF('MASTER TT'!$I$1:$I$5897,$A$1:$A$721,'MASTER TT'!$U$1:$U$5897)</f>
        <v>0</v>
      </c>
      <c r="X541" s="381">
        <f>SUMIF('MASTER TT'!$I$1:$I$5897,$A$1:$A$721,'MASTER TT'!$W$1:$W$5897)</f>
        <v>0</v>
      </c>
      <c r="Y541" s="381">
        <f>SUMIF('MASTER TT'!$I$1:$I$5897,$A$1:$A$721,'MASTER TT'!$X$1:$X$5897)</f>
        <v>0</v>
      </c>
      <c r="Z541" s="381">
        <f>SUMIF('MASTER TT'!$I$1:$I$5897,$A$1:$A$721,'MASTER TT'!$Y$1:$Y$5897)</f>
        <v>0</v>
      </c>
      <c r="AA541" s="381">
        <f>SUMIF('MASTER TT'!$I$1:$I$5897,$A$1:$A$721,'MASTER TT'!$Z$1:$Z$5897)</f>
        <v>0</v>
      </c>
      <c r="AB541" s="381">
        <f>SUMIF('MASTER TT'!$I$1:$I$5905,$A$1:$A$721,'MASTER TT'!$V$1:$V$5905)</f>
        <v>0</v>
      </c>
      <c r="AC541" s="381">
        <f>SUMIF('MASTER TT'!$I$1:$I$5905,$A$1:$A$721,'MASTER TT'!$AB$1:$AB$5905)</f>
        <v>0</v>
      </c>
      <c r="AD541" s="381">
        <f>SUMIF('MASTER TT'!$I$1:$I$5905,$A$1:$A$721,'MASTER TT'!$P$1:$P$5905)</f>
        <v>0</v>
      </c>
      <c r="AE541" s="381">
        <f t="shared" si="2"/>
        <v>0</v>
      </c>
      <c r="AF541" s="382"/>
      <c r="AG541" s="383"/>
    </row>
    <row r="542" spans="1:33" ht="14.25" customHeight="1">
      <c r="A542" s="374" t="s">
        <v>5606</v>
      </c>
      <c r="B542" s="375" t="str">
        <f>VLOOKUP($A$2:$A$1749,'ENTER STAFF #S HERE'!$A$1:$B$5073,2,FALSE)</f>
        <v>C1884</v>
      </c>
      <c r="C542" s="374" t="s">
        <v>6586</v>
      </c>
      <c r="D542" s="374" t="s">
        <v>6597</v>
      </c>
      <c r="E542" s="384" t="s">
        <v>6031</v>
      </c>
      <c r="F542" s="388"/>
      <c r="G542" s="374" t="s">
        <v>5663</v>
      </c>
      <c r="H542" s="377">
        <f t="shared" si="0"/>
        <v>48</v>
      </c>
      <c r="I542" s="378" t="e">
        <f>SUMIFS('MASTER TT'!$J$2:$J$11126,'MASTER TT'!$I$2:$I$1126,A542:A18918,'MASTER TT'!$L$2:$L$11126,"&gt;0",'MASTER TT'!$AM$2:$AM$11126,"JAN-APRIL 2026")</f>
        <v>#VALUE!</v>
      </c>
      <c r="J542" s="378">
        <f>SUMIFS('MASTER TT'!$J$2:$J$11126,'MASTER TT'!$I$2:$I$11126,A542:A10581,'MASTER TT'!$L$2:$L$11126,"&gt;0",'MASTER TT'!$AM$2:$AM$11126,"MAY-AUG 2025")</f>
        <v>0</v>
      </c>
      <c r="K542" s="378">
        <f>SUMIFS('MASTER TT'!$J$2:$J$11126,'MASTER TT'!$I$2:$I$11126,A542:A10581,'MASTER TT'!$L$2:$L$11126,"&gt;0",'MASTER TT'!$AM$2:$AM$11126,"SEP-DEC 2025")</f>
        <v>0</v>
      </c>
      <c r="L542" s="378" t="e">
        <f t="shared" si="1"/>
        <v>#VALUE!</v>
      </c>
      <c r="M542" s="379">
        <f>SUMIFS('MASTER TT'!$J$2:$J$1126,'MASTER TT'!$I$2:$I$1126,A542:A10583,'MASTER TT'!$L$2:$L$1126,"&gt;0",'MASTER TT'!$AM$2:$AM$1126,"JAN-APRIL 2025",'MASTER TT'!$AC$2:$AC$1126,"SOT")</f>
        <v>0</v>
      </c>
      <c r="N542" s="379">
        <f>SUMIFS('MASTER TT'!$J$2:$J$1126,'MASTER TT'!$I$2:$I$1126,A542:A10583,'MASTER TT'!$L$2:$L$1126,"&gt;0",'MASTER TT'!$AM$2:$AM$1126,"JAN-APRIL 2025",'MASTER TT'!$AC$2:$AC$1126,"SOB")</f>
        <v>0</v>
      </c>
      <c r="O542" s="379">
        <f>SUMIFS('MASTER TT'!$J$2:$J$1126,'MASTER TT'!$I$2:$I$1126,A542:A10583,'MASTER TT'!$L$2:$L$1126,"&gt;0",'MASTER TT'!$AM$2:$AM$1126,"JAN-APRIL 2025",'MASTER TT'!$AC$2:$AC$1126,"SEASS")</f>
        <v>0</v>
      </c>
      <c r="P542" s="379">
        <f>SUMIFS('MASTER TT'!$J$2:$J$1126,'MASTER TT'!$I$2:$I$1126,A542:A10583,'MASTER TT'!$L$2:$L$1126,"&gt;0",'MASTER TT'!$AM$2:$AM$1126,"JAN-APRIL 2025",'MASTER TT'!$AC$2:$AC$1126,"PTTI")</f>
        <v>0</v>
      </c>
      <c r="Q542" s="381">
        <f>SUMIF('MASTER TT'!$I$1:$I$5897,$A$1:$A$721,'MASTER TT'!$O$1:$O$5897)</f>
        <v>0</v>
      </c>
      <c r="R542" s="381">
        <f>SUMIF('MASTER TT'!$I$1:$I$5897,$A$1:$A$721,'MASTER TT'!$N$1:$N$5897)</f>
        <v>0</v>
      </c>
      <c r="S542" s="381">
        <f>SUMIF('MASTER TT'!$I$1:$I$5897,$A$1:$A$721,'MASTER TT'!$Q$1:$Q$5897)</f>
        <v>0</v>
      </c>
      <c r="T542" s="381">
        <f>SUMIF('MASTER TT'!$I$1:$I$5897,$A$1:$A$721,'MASTER TT'!$S$1:$S$5897)</f>
        <v>0</v>
      </c>
      <c r="U542" s="381">
        <f>SUMIF('MASTER TT'!$I$1:$I$5897,$A$1:$A$721,'MASTER TT'!$R$1:$R$5897)</f>
        <v>2</v>
      </c>
      <c r="V542" s="381">
        <f>SUMIF('MASTER TT'!$I$1:$I$5897,$A$1:$A$721,'MASTER TT'!$T$1:$T$5897)</f>
        <v>0</v>
      </c>
      <c r="W542" s="381">
        <f>SUMIF('MASTER TT'!$I$1:$I$5897,$A$1:$A$721,'MASTER TT'!$U$1:$U$5897)</f>
        <v>0</v>
      </c>
      <c r="X542" s="381">
        <f>SUMIF('MASTER TT'!$I$1:$I$5897,$A$1:$A$721,'MASTER TT'!$W$1:$W$5897)</f>
        <v>2</v>
      </c>
      <c r="Y542" s="381">
        <f>SUMIF('MASTER TT'!$I$1:$I$5897,$A$1:$A$721,'MASTER TT'!$X$1:$X$5897)</f>
        <v>0</v>
      </c>
      <c r="Z542" s="381">
        <f>SUMIF('MASTER TT'!$I$1:$I$5897,$A$1:$A$721,'MASTER TT'!$Y$1:$Y$5897)</f>
        <v>0</v>
      </c>
      <c r="AA542" s="381">
        <f>SUMIF('MASTER TT'!$I$1:$I$5897,$A$1:$A$721,'MASTER TT'!$Z$1:$Z$5897)</f>
        <v>0</v>
      </c>
      <c r="AB542" s="381">
        <f>SUMIF('MASTER TT'!$I$1:$I$5905,$A$1:$A$721,'MASTER TT'!$V$1:$V$5905)</f>
        <v>0</v>
      </c>
      <c r="AC542" s="381">
        <f>SUMIF('MASTER TT'!$I$1:$I$5905,$A$1:$A$721,'MASTER TT'!$AB$1:$AB$5905)</f>
        <v>0</v>
      </c>
      <c r="AD542" s="381">
        <f>SUMIF('MASTER TT'!$I$1:$I$5905,$A$1:$A$721,'MASTER TT'!$P$1:$P$5905)</f>
        <v>0</v>
      </c>
      <c r="AE542" s="381">
        <f t="shared" si="2"/>
        <v>4</v>
      </c>
      <c r="AF542" s="382" t="e">
        <f t="shared" ref="AF542:AF544" si="32">#REF!-SUM(Q542:AD542)</f>
        <v>#REF!</v>
      </c>
      <c r="AG542" s="383"/>
    </row>
    <row r="543" spans="1:33" ht="14.25" customHeight="1">
      <c r="A543" s="374" t="s">
        <v>3784</v>
      </c>
      <c r="B543" s="375">
        <f>VLOOKUP($A$2:$A$1749,'ENTER STAFF #S HERE'!$A$1:$B$5073,2,FALSE)</f>
        <v>303</v>
      </c>
      <c r="C543" s="374" t="s">
        <v>6586</v>
      </c>
      <c r="D543" s="374" t="s">
        <v>6591</v>
      </c>
      <c r="E543" s="374" t="s">
        <v>6598</v>
      </c>
      <c r="F543" s="374" t="s">
        <v>6611</v>
      </c>
      <c r="G543" s="374" t="s">
        <v>6592</v>
      </c>
      <c r="H543" s="377">
        <f t="shared" si="0"/>
        <v>24</v>
      </c>
      <c r="I543" s="378" t="e">
        <f>SUMIFS('MASTER TT'!$J$2:$J$11126,'MASTER TT'!$I$2:$I$1126,A543:A18919,'MASTER TT'!$L$2:$L$11126,"&gt;0",'MASTER TT'!$AM$2:$AM$11126,"JAN-APRIL 2026")</f>
        <v>#VALUE!</v>
      </c>
      <c r="J543" s="378">
        <f>SUMIFS('MASTER TT'!$J$2:$J$11126,'MASTER TT'!$I$2:$I$11126,A543:A10582,'MASTER TT'!$L$2:$L$11126,"&gt;0",'MASTER TT'!$AM$2:$AM$11126,"MAY-AUG 2025")</f>
        <v>0</v>
      </c>
      <c r="K543" s="378">
        <f>SUMIFS('MASTER TT'!$J$2:$J$11126,'MASTER TT'!$I$2:$I$11126,A543:A10582,'MASTER TT'!$L$2:$L$11126,"&gt;0",'MASTER TT'!$AM$2:$AM$11126,"SEP-DEC 2025")</f>
        <v>0</v>
      </c>
      <c r="L543" s="378" t="e">
        <f t="shared" si="1"/>
        <v>#VALUE!</v>
      </c>
      <c r="M543" s="379">
        <f>SUMIFS('MASTER TT'!$J$2:$J$1126,'MASTER TT'!$I$2:$I$1126,A543:A10584,'MASTER TT'!$L$2:$L$1126,"&gt;0",'MASTER TT'!$AM$2:$AM$1126,"JAN-APRIL 2025",'MASTER TT'!$AC$2:$AC$1126,"SOT")</f>
        <v>0</v>
      </c>
      <c r="N543" s="379">
        <f>SUMIFS('MASTER TT'!$J$2:$J$1126,'MASTER TT'!$I$2:$I$1126,A543:A10584,'MASTER TT'!$L$2:$L$1126,"&gt;0",'MASTER TT'!$AM$2:$AM$1126,"JAN-APRIL 2025",'MASTER TT'!$AC$2:$AC$1126,"SOB")</f>
        <v>0</v>
      </c>
      <c r="O543" s="379">
        <f>SUMIFS('MASTER TT'!$J$2:$J$1126,'MASTER TT'!$I$2:$I$1126,A543:A10584,'MASTER TT'!$L$2:$L$1126,"&gt;0",'MASTER TT'!$AM$2:$AM$1126,"JAN-APRIL 2025",'MASTER TT'!$AC$2:$AC$1126,"SEASS")</f>
        <v>0</v>
      </c>
      <c r="P543" s="379">
        <f>SUMIFS('MASTER TT'!$J$2:$J$1126,'MASTER TT'!$I$2:$I$1126,A543:A10584,'MASTER TT'!$L$2:$L$1126,"&gt;0",'MASTER TT'!$AM$2:$AM$1126,"JAN-APRIL 2025",'MASTER TT'!$AC$2:$AC$1126,"PTTI")</f>
        <v>0</v>
      </c>
      <c r="Q543" s="381">
        <f>SUMIF('MASTER TT'!$I$1:$I$5897,$A$1:$A$721,'MASTER TT'!$O$1:$O$5897)</f>
        <v>0</v>
      </c>
      <c r="R543" s="381">
        <f>SUMIF('MASTER TT'!$I$1:$I$5897,$A$1:$A$721,'MASTER TT'!$N$1:$N$5897)</f>
        <v>0</v>
      </c>
      <c r="S543" s="381">
        <f>SUMIF('MASTER TT'!$I$1:$I$5897,$A$1:$A$721,'MASTER TT'!$Q$1:$Q$5897)</f>
        <v>0</v>
      </c>
      <c r="T543" s="381">
        <f>SUMIF('MASTER TT'!$I$1:$I$5897,$A$1:$A$721,'MASTER TT'!$S$1:$S$5897)</f>
        <v>0</v>
      </c>
      <c r="U543" s="381">
        <f>SUMIF('MASTER TT'!$I$1:$I$5897,$A$1:$A$721,'MASTER TT'!$R$1:$R$5897)</f>
        <v>0</v>
      </c>
      <c r="V543" s="381">
        <f>SUMIF('MASTER TT'!$I$1:$I$5897,$A$1:$A$721,'MASTER TT'!$T$1:$T$5897)</f>
        <v>0</v>
      </c>
      <c r="W543" s="381">
        <f>SUMIF('MASTER TT'!$I$1:$I$5897,$A$1:$A$721,'MASTER TT'!$U$1:$U$5897)</f>
        <v>0</v>
      </c>
      <c r="X543" s="381">
        <f>SUMIF('MASTER TT'!$I$1:$I$5897,$A$1:$A$721,'MASTER TT'!$W$1:$W$5897)</f>
        <v>0</v>
      </c>
      <c r="Y543" s="381">
        <f>SUMIF('MASTER TT'!$I$1:$I$5897,$A$1:$A$721,'MASTER TT'!$X$1:$X$5897)</f>
        <v>0</v>
      </c>
      <c r="Z543" s="381">
        <f>SUMIF('MASTER TT'!$I$1:$I$5897,$A$1:$A$721,'MASTER TT'!$Y$1:$Y$5897)</f>
        <v>0</v>
      </c>
      <c r="AA543" s="381">
        <f>SUMIF('MASTER TT'!$I$1:$I$5897,$A$1:$A$721,'MASTER TT'!$Z$1:$Z$5897)</f>
        <v>0</v>
      </c>
      <c r="AB543" s="381">
        <f>SUMIF('MASTER TT'!$I$1:$I$5905,$A$1:$A$721,'MASTER TT'!$V$1:$V$5905)</f>
        <v>0</v>
      </c>
      <c r="AC543" s="381">
        <f>SUMIF('MASTER TT'!$I$1:$I$5905,$A$1:$A$721,'MASTER TT'!$AB$1:$AB$5905)</f>
        <v>0</v>
      </c>
      <c r="AD543" s="381">
        <f>SUMIF('MASTER TT'!$I$1:$I$5905,$A$1:$A$721,'MASTER TT'!$P$1:$P$5905)</f>
        <v>0</v>
      </c>
      <c r="AE543" s="381">
        <f t="shared" si="2"/>
        <v>0</v>
      </c>
      <c r="AF543" s="382" t="e">
        <f t="shared" si="32"/>
        <v>#REF!</v>
      </c>
      <c r="AG543" s="383"/>
    </row>
    <row r="544" spans="1:33" ht="14.25" customHeight="1">
      <c r="A544" s="374" t="s">
        <v>4260</v>
      </c>
      <c r="B544" s="375" t="str">
        <f>VLOOKUP($A$2:$A$1749,'ENTER STAFF #S HERE'!$A$1:$B$5073,2,FALSE)</f>
        <v>C1875</v>
      </c>
      <c r="C544" s="387"/>
      <c r="D544" s="384" t="s">
        <v>6587</v>
      </c>
      <c r="E544" s="384" t="s">
        <v>6594</v>
      </c>
      <c r="F544" s="374" t="s">
        <v>6679</v>
      </c>
      <c r="G544" s="374" t="s">
        <v>5663</v>
      </c>
      <c r="H544" s="377">
        <f t="shared" si="0"/>
        <v>48</v>
      </c>
      <c r="I544" s="378" t="e">
        <f>SUMIFS('MASTER TT'!$J$2:$J$11126,'MASTER TT'!$I$2:$I$1126,A544:A18920,'MASTER TT'!$L$2:$L$11126,"&gt;0",'MASTER TT'!$AM$2:$AM$11126,"JAN-APRIL 2026")</f>
        <v>#VALUE!</v>
      </c>
      <c r="J544" s="378">
        <f>SUMIFS('MASTER TT'!$J$2:$J$11126,'MASTER TT'!$I$2:$I$11126,A544:A10583,'MASTER TT'!$L$2:$L$11126,"&gt;0",'MASTER TT'!$AM$2:$AM$11126,"MAY-AUG 2025")</f>
        <v>0</v>
      </c>
      <c r="K544" s="378">
        <f>SUMIFS('MASTER TT'!$J$2:$J$11126,'MASTER TT'!$I$2:$I$11126,A544:A10583,'MASTER TT'!$L$2:$L$11126,"&gt;0",'MASTER TT'!$AM$2:$AM$11126,"SEP-DEC 2025")</f>
        <v>0</v>
      </c>
      <c r="L544" s="378" t="e">
        <f t="shared" si="1"/>
        <v>#VALUE!</v>
      </c>
      <c r="M544" s="379">
        <f>SUMIFS('MASTER TT'!$J$2:$J$1126,'MASTER TT'!$I$2:$I$1126,A544:A10585,'MASTER TT'!$L$2:$L$1126,"&gt;0",'MASTER TT'!$AM$2:$AM$1126,"JAN-APRIL 2025",'MASTER TT'!$AC$2:$AC$1126,"SOT")</f>
        <v>0</v>
      </c>
      <c r="N544" s="379">
        <f>SUMIFS('MASTER TT'!$J$2:$J$1126,'MASTER TT'!$I$2:$I$1126,A544:A10585,'MASTER TT'!$L$2:$L$1126,"&gt;0",'MASTER TT'!$AM$2:$AM$1126,"JAN-APRIL 2025",'MASTER TT'!$AC$2:$AC$1126,"SOB")</f>
        <v>0</v>
      </c>
      <c r="O544" s="379">
        <f>SUMIFS('MASTER TT'!$J$2:$J$1126,'MASTER TT'!$I$2:$I$1126,A544:A10585,'MASTER TT'!$L$2:$L$1126,"&gt;0",'MASTER TT'!$AM$2:$AM$1126,"JAN-APRIL 2025",'MASTER TT'!$AC$2:$AC$1126,"SEASS")</f>
        <v>0</v>
      </c>
      <c r="P544" s="379">
        <f>SUMIFS('MASTER TT'!$J$2:$J$1126,'MASTER TT'!$I$2:$I$1126,A544:A10585,'MASTER TT'!$L$2:$L$1126,"&gt;0",'MASTER TT'!$AM$2:$AM$1126,"JAN-APRIL 2025",'MASTER TT'!$AC$2:$AC$1126,"PTTI")</f>
        <v>0</v>
      </c>
      <c r="Q544" s="381">
        <f>SUMIF('MASTER TT'!$I$1:$I$5897,$A$1:$A$721,'MASTER TT'!$O$1:$O$5897)</f>
        <v>0</v>
      </c>
      <c r="R544" s="381">
        <f>SUMIF('MASTER TT'!$I$1:$I$5897,$A$1:$A$721,'MASTER TT'!$N$1:$N$5897)</f>
        <v>0</v>
      </c>
      <c r="S544" s="381">
        <f>SUMIF('MASTER TT'!$I$1:$I$5897,$A$1:$A$721,'MASTER TT'!$Q$1:$Q$5897)</f>
        <v>0</v>
      </c>
      <c r="T544" s="381">
        <f>SUMIF('MASTER TT'!$I$1:$I$5897,$A$1:$A$721,'MASTER TT'!$S$1:$S$5897)</f>
        <v>0</v>
      </c>
      <c r="U544" s="381">
        <f>SUMIF('MASTER TT'!$I$1:$I$5897,$A$1:$A$721,'MASTER TT'!$R$1:$R$5897)</f>
        <v>0</v>
      </c>
      <c r="V544" s="381">
        <f>SUMIF('MASTER TT'!$I$1:$I$5897,$A$1:$A$721,'MASTER TT'!$T$1:$T$5897)</f>
        <v>0</v>
      </c>
      <c r="W544" s="381">
        <f>SUMIF('MASTER TT'!$I$1:$I$5897,$A$1:$A$721,'MASTER TT'!$U$1:$U$5897)</f>
        <v>0</v>
      </c>
      <c r="X544" s="381">
        <f>SUMIF('MASTER TT'!$I$1:$I$5897,$A$1:$A$721,'MASTER TT'!$W$1:$W$5897)</f>
        <v>1</v>
      </c>
      <c r="Y544" s="381">
        <f>SUMIF('MASTER TT'!$I$1:$I$5897,$A$1:$A$721,'MASTER TT'!$X$1:$X$5897)</f>
        <v>0</v>
      </c>
      <c r="Z544" s="381">
        <f>SUMIF('MASTER TT'!$I$1:$I$5897,$A$1:$A$721,'MASTER TT'!$Y$1:$Y$5897)</f>
        <v>0</v>
      </c>
      <c r="AA544" s="381">
        <f>SUMIF('MASTER TT'!$I$1:$I$5897,$A$1:$A$721,'MASTER TT'!$Z$1:$Z$5897)</f>
        <v>0</v>
      </c>
      <c r="AB544" s="381">
        <f>SUMIF('MASTER TT'!$I$1:$I$5905,$A$1:$A$721,'MASTER TT'!$V$1:$V$5905)</f>
        <v>0</v>
      </c>
      <c r="AC544" s="381">
        <f>SUMIF('MASTER TT'!$I$1:$I$5905,$A$1:$A$721,'MASTER TT'!$AB$1:$AB$5905)</f>
        <v>0</v>
      </c>
      <c r="AD544" s="381">
        <f>SUMIF('MASTER TT'!$I$1:$I$5905,$A$1:$A$721,'MASTER TT'!$P$1:$P$5905)</f>
        <v>0</v>
      </c>
      <c r="AE544" s="381">
        <f t="shared" si="2"/>
        <v>1</v>
      </c>
      <c r="AF544" s="382" t="e">
        <f t="shared" si="32"/>
        <v>#REF!</v>
      </c>
      <c r="AG544" s="383"/>
    </row>
    <row r="545" spans="1:33" ht="14.25" customHeight="1">
      <c r="A545" s="374" t="s">
        <v>3371</v>
      </c>
      <c r="B545" s="375" t="str">
        <f>VLOOKUP($A$2:$A$1749,'ENTER STAFF #S HERE'!$A$1:$B$5073,2,FALSE)</f>
        <v>C1375</v>
      </c>
      <c r="C545" s="374" t="s">
        <v>6586</v>
      </c>
      <c r="D545" s="384" t="s">
        <v>6591</v>
      </c>
      <c r="E545" s="384" t="s">
        <v>6598</v>
      </c>
      <c r="F545" s="384" t="s">
        <v>5755</v>
      </c>
      <c r="G545" s="374" t="s">
        <v>63</v>
      </c>
      <c r="H545" s="377">
        <f t="shared" si="0"/>
        <v>72</v>
      </c>
      <c r="I545" s="378" t="e">
        <f>SUMIFS('MASTER TT'!$J$2:$J$11126,'MASTER TT'!$I$2:$I$1126,A545:A18921,'MASTER TT'!$L$2:$L$11126,"&gt;0",'MASTER TT'!$AM$2:$AM$11126,"JAN-APRIL 2026")</f>
        <v>#VALUE!</v>
      </c>
      <c r="J545" s="378">
        <f>SUMIFS('MASTER TT'!$J$2:$J$11126,'MASTER TT'!$I$2:$I$11126,A545:A10584,'MASTER TT'!$L$2:$L$11126,"&gt;0",'MASTER TT'!$AM$2:$AM$11126,"MAY-AUG 2025")</f>
        <v>0</v>
      </c>
      <c r="K545" s="378">
        <f>SUMIFS('MASTER TT'!$J$2:$J$11126,'MASTER TT'!$I$2:$I$11126,A545:A10584,'MASTER TT'!$L$2:$L$11126,"&gt;0",'MASTER TT'!$AM$2:$AM$11126,"SEP-DEC 2025")</f>
        <v>0</v>
      </c>
      <c r="L545" s="378" t="e">
        <f t="shared" si="1"/>
        <v>#VALUE!</v>
      </c>
      <c r="M545" s="379">
        <f>SUMIFS('MASTER TT'!$J$2:$J$1126,'MASTER TT'!$I$2:$I$1126,A545:A10586,'MASTER TT'!$L$2:$L$1126,"&gt;0",'MASTER TT'!$AM$2:$AM$1126,"JAN-APRIL 2025",'MASTER TT'!$AC$2:$AC$1126,"SOT")</f>
        <v>0</v>
      </c>
      <c r="N545" s="379">
        <f>SUMIFS('MASTER TT'!$J$2:$J$1126,'MASTER TT'!$I$2:$I$1126,A545:A10586,'MASTER TT'!$L$2:$L$1126,"&gt;0",'MASTER TT'!$AM$2:$AM$1126,"JAN-APRIL 2025",'MASTER TT'!$AC$2:$AC$1126,"SOB")</f>
        <v>0</v>
      </c>
      <c r="O545" s="379">
        <f>SUMIFS('MASTER TT'!$J$2:$J$1126,'MASTER TT'!$I$2:$I$1126,A545:A10586,'MASTER TT'!$L$2:$L$1126,"&gt;0",'MASTER TT'!$AM$2:$AM$1126,"JAN-APRIL 2025",'MASTER TT'!$AC$2:$AC$1126,"SEASS")</f>
        <v>0</v>
      </c>
      <c r="P545" s="379">
        <f>SUMIFS('MASTER TT'!$J$2:$J$1126,'MASTER TT'!$I$2:$I$1126,A545:A10586,'MASTER TT'!$L$2:$L$1126,"&gt;0",'MASTER TT'!$AM$2:$AM$1126,"JAN-APRIL 2025",'MASTER TT'!$AC$2:$AC$1126,"PTTI")</f>
        <v>0</v>
      </c>
      <c r="Q545" s="381">
        <f>SUMIF('MASTER TT'!$I$1:$I$5897,$A$1:$A$721,'MASTER TT'!$O$1:$O$5897)</f>
        <v>0</v>
      </c>
      <c r="R545" s="381">
        <f>SUMIF('MASTER TT'!$I$1:$I$5897,$A$1:$A$721,'MASTER TT'!$N$1:$N$5897)</f>
        <v>0</v>
      </c>
      <c r="S545" s="381">
        <f>SUMIF('MASTER TT'!$I$1:$I$5897,$A$1:$A$721,'MASTER TT'!$Q$1:$Q$5897)</f>
        <v>0</v>
      </c>
      <c r="T545" s="381">
        <f>SUMIF('MASTER TT'!$I$1:$I$5897,$A$1:$A$721,'MASTER TT'!$S$1:$S$5897)</f>
        <v>0</v>
      </c>
      <c r="U545" s="381">
        <f>SUMIF('MASTER TT'!$I$1:$I$5897,$A$1:$A$721,'MASTER TT'!$R$1:$R$5897)</f>
        <v>0</v>
      </c>
      <c r="V545" s="381">
        <f>SUMIF('MASTER TT'!$I$1:$I$5897,$A$1:$A$721,'MASTER TT'!$T$1:$T$5897)</f>
        <v>0</v>
      </c>
      <c r="W545" s="381">
        <f>SUMIF('MASTER TT'!$I$1:$I$5897,$A$1:$A$721,'MASTER TT'!$U$1:$U$5897)</f>
        <v>0</v>
      </c>
      <c r="X545" s="381">
        <f>SUMIF('MASTER TT'!$I$1:$I$5897,$A$1:$A$721,'MASTER TT'!$W$1:$W$5897)</f>
        <v>0</v>
      </c>
      <c r="Y545" s="381">
        <f>SUMIF('MASTER TT'!$I$1:$I$5897,$A$1:$A$721,'MASTER TT'!$X$1:$X$5897)</f>
        <v>0</v>
      </c>
      <c r="Z545" s="381">
        <f>SUMIF('MASTER TT'!$I$1:$I$5897,$A$1:$A$721,'MASTER TT'!$Y$1:$Y$5897)</f>
        <v>0</v>
      </c>
      <c r="AA545" s="381">
        <f>SUMIF('MASTER TT'!$I$1:$I$5897,$A$1:$A$721,'MASTER TT'!$Z$1:$Z$5897)</f>
        <v>0</v>
      </c>
      <c r="AB545" s="381">
        <f>SUMIF('MASTER TT'!$I$1:$I$5905,$A$1:$A$721,'MASTER TT'!$V$1:$V$5905)</f>
        <v>0</v>
      </c>
      <c r="AC545" s="381">
        <f>SUMIF('MASTER TT'!$I$1:$I$5905,$A$1:$A$721,'MASTER TT'!$AB$1:$AB$5905)</f>
        <v>0</v>
      </c>
      <c r="AD545" s="381">
        <f>SUMIF('MASTER TT'!$I$1:$I$5905,$A$1:$A$721,'MASTER TT'!$P$1:$P$5905)</f>
        <v>0</v>
      </c>
      <c r="AE545" s="381">
        <f t="shared" si="2"/>
        <v>0</v>
      </c>
      <c r="AF545" s="382"/>
      <c r="AG545" s="383"/>
    </row>
    <row r="546" spans="1:33" ht="14.25" customHeight="1">
      <c r="A546" s="374" t="s">
        <v>3785</v>
      </c>
      <c r="B546" s="375">
        <f>VLOOKUP($A$2:$A$1749,'ENTER STAFF #S HERE'!$A$1:$B$5073,2,FALSE)</f>
        <v>225</v>
      </c>
      <c r="C546" s="374" t="s">
        <v>6583</v>
      </c>
      <c r="D546" s="374" t="s">
        <v>6587</v>
      </c>
      <c r="E546" s="384" t="s">
        <v>6594</v>
      </c>
      <c r="F546" s="384" t="s">
        <v>6593</v>
      </c>
      <c r="G546" s="374" t="s">
        <v>6592</v>
      </c>
      <c r="H546" s="377">
        <f t="shared" si="0"/>
        <v>24</v>
      </c>
      <c r="I546" s="378" t="e">
        <f>SUMIFS('MASTER TT'!$J$2:$J$11126,'MASTER TT'!$I$2:$I$1126,A546:A18922,'MASTER TT'!$L$2:$L$11126,"&gt;0",'MASTER TT'!$AM$2:$AM$11126,"JAN-APRIL 2026")</f>
        <v>#VALUE!</v>
      </c>
      <c r="J546" s="378">
        <f>SUMIFS('MASTER TT'!$J$2:$J$11126,'MASTER TT'!$I$2:$I$11126,A546:A10585,'MASTER TT'!$L$2:$L$11126,"&gt;0",'MASTER TT'!$AM$2:$AM$11126,"MAY-AUG 2025")</f>
        <v>0</v>
      </c>
      <c r="K546" s="378">
        <f>SUMIFS('MASTER TT'!$J$2:$J$11126,'MASTER TT'!$I$2:$I$11126,A546:A10585,'MASTER TT'!$L$2:$L$11126,"&gt;0",'MASTER TT'!$AM$2:$AM$11126,"SEP-DEC 2025")</f>
        <v>0</v>
      </c>
      <c r="L546" s="378" t="e">
        <f t="shared" si="1"/>
        <v>#VALUE!</v>
      </c>
      <c r="M546" s="379">
        <f>SUMIFS('MASTER TT'!$J$2:$J$1126,'MASTER TT'!$I$2:$I$1126,A546:A10587,'MASTER TT'!$L$2:$L$1126,"&gt;0",'MASTER TT'!$AM$2:$AM$1126,"JAN-APRIL 2025",'MASTER TT'!$AC$2:$AC$1126,"SOT")</f>
        <v>0</v>
      </c>
      <c r="N546" s="379">
        <f>SUMIFS('MASTER TT'!$J$2:$J$1126,'MASTER TT'!$I$2:$I$1126,A546:A10587,'MASTER TT'!$L$2:$L$1126,"&gt;0",'MASTER TT'!$AM$2:$AM$1126,"JAN-APRIL 2025",'MASTER TT'!$AC$2:$AC$1126,"SOB")</f>
        <v>0</v>
      </c>
      <c r="O546" s="379">
        <f>SUMIFS('MASTER TT'!$J$2:$J$1126,'MASTER TT'!$I$2:$I$1126,A546:A10587,'MASTER TT'!$L$2:$L$1126,"&gt;0",'MASTER TT'!$AM$2:$AM$1126,"JAN-APRIL 2025",'MASTER TT'!$AC$2:$AC$1126,"SEASS")</f>
        <v>0</v>
      </c>
      <c r="P546" s="379">
        <f>SUMIFS('MASTER TT'!$J$2:$J$1126,'MASTER TT'!$I$2:$I$1126,A546:A10587,'MASTER TT'!$L$2:$L$1126,"&gt;0",'MASTER TT'!$AM$2:$AM$1126,"JAN-APRIL 2025",'MASTER TT'!$AC$2:$AC$1126,"PTTI")</f>
        <v>0</v>
      </c>
      <c r="Q546" s="381">
        <f>SUMIF('MASTER TT'!$I$1:$I$5897,$A$1:$A$721,'MASTER TT'!$O$1:$O$5897)</f>
        <v>0</v>
      </c>
      <c r="R546" s="381">
        <f>SUMIF('MASTER TT'!$I$1:$I$5897,$A$1:$A$721,'MASTER TT'!$N$1:$N$5897)</f>
        <v>0</v>
      </c>
      <c r="S546" s="381">
        <f>SUMIF('MASTER TT'!$I$1:$I$5897,$A$1:$A$721,'MASTER TT'!$Q$1:$Q$5897)</f>
        <v>0</v>
      </c>
      <c r="T546" s="381">
        <f>SUMIF('MASTER TT'!$I$1:$I$5897,$A$1:$A$721,'MASTER TT'!$S$1:$S$5897)</f>
        <v>0</v>
      </c>
      <c r="U546" s="381">
        <f>SUMIF('MASTER TT'!$I$1:$I$5897,$A$1:$A$721,'MASTER TT'!$R$1:$R$5897)</f>
        <v>0</v>
      </c>
      <c r="V546" s="381">
        <f>SUMIF('MASTER TT'!$I$1:$I$5897,$A$1:$A$721,'MASTER TT'!$T$1:$T$5897)</f>
        <v>0</v>
      </c>
      <c r="W546" s="381">
        <f>SUMIF('MASTER TT'!$I$1:$I$5897,$A$1:$A$721,'MASTER TT'!$U$1:$U$5897)</f>
        <v>0</v>
      </c>
      <c r="X546" s="381">
        <f>SUMIF('MASTER TT'!$I$1:$I$5897,$A$1:$A$721,'MASTER TT'!$W$1:$W$5897)</f>
        <v>0</v>
      </c>
      <c r="Y546" s="381">
        <f>SUMIF('MASTER TT'!$I$1:$I$5897,$A$1:$A$721,'MASTER TT'!$X$1:$X$5897)</f>
        <v>0</v>
      </c>
      <c r="Z546" s="381">
        <f>SUMIF('MASTER TT'!$I$1:$I$5897,$A$1:$A$721,'MASTER TT'!$Y$1:$Y$5897)</f>
        <v>0</v>
      </c>
      <c r="AA546" s="381">
        <f>SUMIF('MASTER TT'!$I$1:$I$5897,$A$1:$A$721,'MASTER TT'!$Z$1:$Z$5897)</f>
        <v>0</v>
      </c>
      <c r="AB546" s="381">
        <f>SUMIF('MASTER TT'!$I$1:$I$5905,$A$1:$A$721,'MASTER TT'!$V$1:$V$5905)</f>
        <v>0</v>
      </c>
      <c r="AC546" s="381">
        <f>SUMIF('MASTER TT'!$I$1:$I$5905,$A$1:$A$721,'MASTER TT'!$AB$1:$AB$5905)</f>
        <v>0</v>
      </c>
      <c r="AD546" s="381">
        <f>SUMIF('MASTER TT'!$I$1:$I$5905,$A$1:$A$721,'MASTER TT'!$P$1:$P$5905)</f>
        <v>0</v>
      </c>
      <c r="AE546" s="381">
        <f t="shared" si="2"/>
        <v>0</v>
      </c>
      <c r="AF546" s="382" t="e">
        <f t="shared" ref="AF546:AF547" si="33">#REF!-SUM(Q546:AD546)</f>
        <v>#REF!</v>
      </c>
      <c r="AG546" s="383"/>
    </row>
    <row r="547" spans="1:33" ht="14.25" customHeight="1">
      <c r="A547" s="374" t="s">
        <v>3786</v>
      </c>
      <c r="B547" s="375" t="str">
        <f>VLOOKUP($A$2:$A$1749,'ENTER STAFF #S HERE'!$A$1:$B$5073,2,FALSE)</f>
        <v>C1055</v>
      </c>
      <c r="C547" s="384" t="s">
        <v>6583</v>
      </c>
      <c r="D547" s="384" t="s">
        <v>6587</v>
      </c>
      <c r="E547" s="384" t="s">
        <v>5680</v>
      </c>
      <c r="F547" s="374" t="s">
        <v>6589</v>
      </c>
      <c r="G547" s="374" t="s">
        <v>5663</v>
      </c>
      <c r="H547" s="377">
        <f t="shared" si="0"/>
        <v>48</v>
      </c>
      <c r="I547" s="378" t="e">
        <f>SUMIFS('MASTER TT'!$J$2:$J$11126,'MASTER TT'!$I$2:$I$1126,A547:A18923,'MASTER TT'!$L$2:$L$11126,"&gt;0",'MASTER TT'!$AM$2:$AM$11126,"JAN-APRIL 2026")</f>
        <v>#VALUE!</v>
      </c>
      <c r="J547" s="378">
        <f>SUMIFS('MASTER TT'!$J$2:$J$11126,'MASTER TT'!$I$2:$I$11126,A547:A10586,'MASTER TT'!$L$2:$L$11126,"&gt;0",'MASTER TT'!$AM$2:$AM$11126,"MAY-AUG 2025")</f>
        <v>0</v>
      </c>
      <c r="K547" s="378">
        <f>SUMIFS('MASTER TT'!$J$2:$J$11126,'MASTER TT'!$I$2:$I$11126,A547:A10586,'MASTER TT'!$L$2:$L$11126,"&gt;0",'MASTER TT'!$AM$2:$AM$11126,"SEP-DEC 2025")</f>
        <v>0</v>
      </c>
      <c r="L547" s="378" t="e">
        <f t="shared" si="1"/>
        <v>#VALUE!</v>
      </c>
      <c r="M547" s="379">
        <f>SUMIFS('MASTER TT'!$J$2:$J$1126,'MASTER TT'!$I$2:$I$1126,A547:A10588,'MASTER TT'!$L$2:$L$1126,"&gt;0",'MASTER TT'!$AM$2:$AM$1126,"JAN-APRIL 2025",'MASTER TT'!$AC$2:$AC$1126,"SOT")</f>
        <v>0</v>
      </c>
      <c r="N547" s="379">
        <f>SUMIFS('MASTER TT'!$J$2:$J$1126,'MASTER TT'!$I$2:$I$1126,A547:A10588,'MASTER TT'!$L$2:$L$1126,"&gt;0",'MASTER TT'!$AM$2:$AM$1126,"JAN-APRIL 2025",'MASTER TT'!$AC$2:$AC$1126,"SOB")</f>
        <v>0</v>
      </c>
      <c r="O547" s="379">
        <f>SUMIFS('MASTER TT'!$J$2:$J$1126,'MASTER TT'!$I$2:$I$1126,A547:A10588,'MASTER TT'!$L$2:$L$1126,"&gt;0",'MASTER TT'!$AM$2:$AM$1126,"JAN-APRIL 2025",'MASTER TT'!$AC$2:$AC$1126,"SEASS")</f>
        <v>0</v>
      </c>
      <c r="P547" s="379">
        <f>SUMIFS('MASTER TT'!$J$2:$J$1126,'MASTER TT'!$I$2:$I$1126,A547:A10588,'MASTER TT'!$L$2:$L$1126,"&gt;0",'MASTER TT'!$AM$2:$AM$1126,"JAN-APRIL 2025",'MASTER TT'!$AC$2:$AC$1126,"PTTI")</f>
        <v>0</v>
      </c>
      <c r="Q547" s="381">
        <f>SUMIF('MASTER TT'!$I$1:$I$5897,$A$1:$A$721,'MASTER TT'!$O$1:$O$5897)</f>
        <v>0</v>
      </c>
      <c r="R547" s="381">
        <f>SUMIF('MASTER TT'!$I$1:$I$5897,$A$1:$A$721,'MASTER TT'!$N$1:$N$5897)</f>
        <v>0</v>
      </c>
      <c r="S547" s="381">
        <f>SUMIF('MASTER TT'!$I$1:$I$5897,$A$1:$A$721,'MASTER TT'!$Q$1:$Q$5897)</f>
        <v>0</v>
      </c>
      <c r="T547" s="381">
        <f>SUMIF('MASTER TT'!$I$1:$I$5897,$A$1:$A$721,'MASTER TT'!$S$1:$S$5897)</f>
        <v>0</v>
      </c>
      <c r="U547" s="381">
        <f>SUMIF('MASTER TT'!$I$1:$I$5897,$A$1:$A$721,'MASTER TT'!$R$1:$R$5897)</f>
        <v>0</v>
      </c>
      <c r="V547" s="381">
        <f>SUMIF('MASTER TT'!$I$1:$I$5897,$A$1:$A$721,'MASTER TT'!$T$1:$T$5897)</f>
        <v>0</v>
      </c>
      <c r="W547" s="381">
        <f>SUMIF('MASTER TT'!$I$1:$I$5897,$A$1:$A$721,'MASTER TT'!$U$1:$U$5897)</f>
        <v>0</v>
      </c>
      <c r="X547" s="381">
        <f>SUMIF('MASTER TT'!$I$1:$I$5897,$A$1:$A$721,'MASTER TT'!$W$1:$W$5897)</f>
        <v>0</v>
      </c>
      <c r="Y547" s="381">
        <f>SUMIF('MASTER TT'!$I$1:$I$5897,$A$1:$A$721,'MASTER TT'!$X$1:$X$5897)</f>
        <v>0</v>
      </c>
      <c r="Z547" s="381">
        <f>SUMIF('MASTER TT'!$I$1:$I$5897,$A$1:$A$721,'MASTER TT'!$Y$1:$Y$5897)</f>
        <v>0</v>
      </c>
      <c r="AA547" s="381">
        <f>SUMIF('MASTER TT'!$I$1:$I$5897,$A$1:$A$721,'MASTER TT'!$Z$1:$Z$5897)</f>
        <v>0</v>
      </c>
      <c r="AB547" s="381">
        <f>SUMIF('MASTER TT'!$I$1:$I$5905,$A$1:$A$721,'MASTER TT'!$V$1:$V$5905)</f>
        <v>0</v>
      </c>
      <c r="AC547" s="381">
        <f>SUMIF('MASTER TT'!$I$1:$I$5905,$A$1:$A$721,'MASTER TT'!$AB$1:$AB$5905)</f>
        <v>0</v>
      </c>
      <c r="AD547" s="381">
        <f>SUMIF('MASTER TT'!$I$1:$I$5905,$A$1:$A$721,'MASTER TT'!$P$1:$P$5905)</f>
        <v>0</v>
      </c>
      <c r="AE547" s="381">
        <f t="shared" si="2"/>
        <v>0</v>
      </c>
      <c r="AF547" s="382" t="e">
        <f t="shared" si="33"/>
        <v>#REF!</v>
      </c>
      <c r="AG547" s="383"/>
    </row>
    <row r="548" spans="1:33" ht="14.25" customHeight="1">
      <c r="A548" s="374" t="s">
        <v>3790</v>
      </c>
      <c r="B548" s="375" t="str">
        <f>VLOOKUP($A$2:$A$1749,'ENTER STAFF #S HERE'!$A$1:$B$5073,2,FALSE)</f>
        <v>C0994</v>
      </c>
      <c r="C548" s="374" t="s">
        <v>6586</v>
      </c>
      <c r="D548" s="384" t="s">
        <v>6587</v>
      </c>
      <c r="E548" s="374" t="s">
        <v>6594</v>
      </c>
      <c r="F548" s="374" t="s">
        <v>6630</v>
      </c>
      <c r="G548" s="374" t="s">
        <v>5663</v>
      </c>
      <c r="H548" s="377">
        <f t="shared" si="0"/>
        <v>48</v>
      </c>
      <c r="I548" s="378" t="e">
        <f>SUMIFS('MASTER TT'!$J$2:$J$11126,'MASTER TT'!$I$2:$I$1126,A548:A18924,'MASTER TT'!$L$2:$L$11126,"&gt;0",'MASTER TT'!$AM$2:$AM$11126,"JAN-APRIL 2026")</f>
        <v>#VALUE!</v>
      </c>
      <c r="J548" s="378">
        <f>SUMIFS('MASTER TT'!$J$2:$J$11126,'MASTER TT'!$I$2:$I$11126,A548:A10587,'MASTER TT'!$L$2:$L$11126,"&gt;0",'MASTER TT'!$AM$2:$AM$11126,"MAY-AUG 2025")</f>
        <v>0</v>
      </c>
      <c r="K548" s="378">
        <f>SUMIFS('MASTER TT'!$J$2:$J$11126,'MASTER TT'!$I$2:$I$11126,A548:A10587,'MASTER TT'!$L$2:$L$11126,"&gt;0",'MASTER TT'!$AM$2:$AM$11126,"SEP-DEC 2025")</f>
        <v>0</v>
      </c>
      <c r="L548" s="378" t="e">
        <f t="shared" si="1"/>
        <v>#VALUE!</v>
      </c>
      <c r="M548" s="379">
        <f>SUMIFS('MASTER TT'!$J$2:$J$1126,'MASTER TT'!$I$2:$I$1126,A548:A10589,'MASTER TT'!$L$2:$L$1126,"&gt;0",'MASTER TT'!$AM$2:$AM$1126,"JAN-APRIL 2025",'MASTER TT'!$AC$2:$AC$1126,"SOT")</f>
        <v>0</v>
      </c>
      <c r="N548" s="379">
        <f>SUMIFS('MASTER TT'!$J$2:$J$1126,'MASTER TT'!$I$2:$I$1126,A548:A10589,'MASTER TT'!$L$2:$L$1126,"&gt;0",'MASTER TT'!$AM$2:$AM$1126,"JAN-APRIL 2025",'MASTER TT'!$AC$2:$AC$1126,"SOB")</f>
        <v>0</v>
      </c>
      <c r="O548" s="379">
        <f>SUMIFS('MASTER TT'!$J$2:$J$1126,'MASTER TT'!$I$2:$I$1126,A548:A10589,'MASTER TT'!$L$2:$L$1126,"&gt;0",'MASTER TT'!$AM$2:$AM$1126,"JAN-APRIL 2025",'MASTER TT'!$AC$2:$AC$1126,"SEASS")</f>
        <v>0</v>
      </c>
      <c r="P548" s="379">
        <f>SUMIFS('MASTER TT'!$J$2:$J$1126,'MASTER TT'!$I$2:$I$1126,A548:A10589,'MASTER TT'!$L$2:$L$1126,"&gt;0",'MASTER TT'!$AM$2:$AM$1126,"JAN-APRIL 2025",'MASTER TT'!$AC$2:$AC$1126,"PTTI")</f>
        <v>0</v>
      </c>
      <c r="Q548" s="381">
        <f>SUMIF('MASTER TT'!$I$1:$I$5897,$A$1:$A$721,'MASTER TT'!$O$1:$O$5897)</f>
        <v>0</v>
      </c>
      <c r="R548" s="381">
        <f>SUMIF('MASTER TT'!$I$1:$I$5897,$A$1:$A$721,'MASTER TT'!$N$1:$N$5897)</f>
        <v>0</v>
      </c>
      <c r="S548" s="381">
        <f>SUMIF('MASTER TT'!$I$1:$I$5897,$A$1:$A$721,'MASTER TT'!$Q$1:$Q$5897)</f>
        <v>0</v>
      </c>
      <c r="T548" s="381">
        <f>SUMIF('MASTER TT'!$I$1:$I$5897,$A$1:$A$721,'MASTER TT'!$S$1:$S$5897)</f>
        <v>0</v>
      </c>
      <c r="U548" s="381">
        <f>SUMIF('MASTER TT'!$I$1:$I$5897,$A$1:$A$721,'MASTER TT'!$R$1:$R$5897)</f>
        <v>0</v>
      </c>
      <c r="V548" s="381">
        <f>SUMIF('MASTER TT'!$I$1:$I$5897,$A$1:$A$721,'MASTER TT'!$T$1:$T$5897)</f>
        <v>0</v>
      </c>
      <c r="W548" s="381">
        <f>SUMIF('MASTER TT'!$I$1:$I$5897,$A$1:$A$721,'MASTER TT'!$U$1:$U$5897)</f>
        <v>0</v>
      </c>
      <c r="X548" s="381">
        <f>SUMIF('MASTER TT'!$I$1:$I$5897,$A$1:$A$721,'MASTER TT'!$W$1:$W$5897)</f>
        <v>0</v>
      </c>
      <c r="Y548" s="381">
        <f>SUMIF('MASTER TT'!$I$1:$I$5897,$A$1:$A$721,'MASTER TT'!$X$1:$X$5897)</f>
        <v>0</v>
      </c>
      <c r="Z548" s="381">
        <f>SUMIF('MASTER TT'!$I$1:$I$5897,$A$1:$A$721,'MASTER TT'!$Y$1:$Y$5897)</f>
        <v>0</v>
      </c>
      <c r="AA548" s="381">
        <f>SUMIF('MASTER TT'!$I$1:$I$5897,$A$1:$A$721,'MASTER TT'!$Z$1:$Z$5897)</f>
        <v>0</v>
      </c>
      <c r="AB548" s="381">
        <f>SUMIF('MASTER TT'!$I$1:$I$5905,$A$1:$A$721,'MASTER TT'!$V$1:$V$5905)</f>
        <v>0</v>
      </c>
      <c r="AC548" s="381">
        <f>SUMIF('MASTER TT'!$I$1:$I$5905,$A$1:$A$721,'MASTER TT'!$AB$1:$AB$5905)</f>
        <v>0</v>
      </c>
      <c r="AD548" s="381">
        <f>SUMIF('MASTER TT'!$I$1:$I$5905,$A$1:$A$721,'MASTER TT'!$P$1:$P$5905)</f>
        <v>0</v>
      </c>
      <c r="AE548" s="381">
        <f t="shared" si="2"/>
        <v>0</v>
      </c>
      <c r="AF548" s="382"/>
      <c r="AG548" s="383"/>
    </row>
    <row r="549" spans="1:33" ht="14.25" customHeight="1">
      <c r="A549" s="374" t="s">
        <v>3792</v>
      </c>
      <c r="B549" s="375" t="str">
        <f>VLOOKUP($A$2:$A$1749,'ENTER STAFF #S HERE'!$A$1:$B$5073,2,FALSE)</f>
        <v>C0394</v>
      </c>
      <c r="C549" s="374" t="s">
        <v>6583</v>
      </c>
      <c r="D549" s="374" t="s">
        <v>6587</v>
      </c>
      <c r="E549" s="374" t="s">
        <v>5680</v>
      </c>
      <c r="F549" s="374" t="s">
        <v>6680</v>
      </c>
      <c r="G549" s="374" t="s">
        <v>6592</v>
      </c>
      <c r="H549" s="377">
        <f t="shared" si="0"/>
        <v>24</v>
      </c>
      <c r="I549" s="378" t="e">
        <f>SUMIFS('MASTER TT'!$J$2:$J$11126,'MASTER TT'!$I$2:$I$1126,A549:A18925,'MASTER TT'!$L$2:$L$11126,"&gt;0",'MASTER TT'!$AM$2:$AM$11126,"JAN-APRIL 2026")</f>
        <v>#VALUE!</v>
      </c>
      <c r="J549" s="378">
        <f>SUMIFS('MASTER TT'!$J$2:$J$11126,'MASTER TT'!$I$2:$I$11126,A549:A10588,'MASTER TT'!$L$2:$L$11126,"&gt;0",'MASTER TT'!$AM$2:$AM$11126,"MAY-AUG 2025")</f>
        <v>0</v>
      </c>
      <c r="K549" s="378">
        <f>SUMIFS('MASTER TT'!$J$2:$J$11126,'MASTER TT'!$I$2:$I$11126,A549:A10588,'MASTER TT'!$L$2:$L$11126,"&gt;0",'MASTER TT'!$AM$2:$AM$11126,"SEP-DEC 2025")</f>
        <v>0</v>
      </c>
      <c r="L549" s="378" t="e">
        <f t="shared" si="1"/>
        <v>#VALUE!</v>
      </c>
      <c r="M549" s="379">
        <f>SUMIFS('MASTER TT'!$J$2:$J$1126,'MASTER TT'!$I$2:$I$1126,A549:A10590,'MASTER TT'!$L$2:$L$1126,"&gt;0",'MASTER TT'!$AM$2:$AM$1126,"JAN-APRIL 2025",'MASTER TT'!$AC$2:$AC$1126,"SOT")</f>
        <v>0</v>
      </c>
      <c r="N549" s="379">
        <f>SUMIFS('MASTER TT'!$J$2:$J$1126,'MASTER TT'!$I$2:$I$1126,A549:A10590,'MASTER TT'!$L$2:$L$1126,"&gt;0",'MASTER TT'!$AM$2:$AM$1126,"JAN-APRIL 2025",'MASTER TT'!$AC$2:$AC$1126,"SOB")</f>
        <v>0</v>
      </c>
      <c r="O549" s="379">
        <f>SUMIFS('MASTER TT'!$J$2:$J$1126,'MASTER TT'!$I$2:$I$1126,A549:A10590,'MASTER TT'!$L$2:$L$1126,"&gt;0",'MASTER TT'!$AM$2:$AM$1126,"JAN-APRIL 2025",'MASTER TT'!$AC$2:$AC$1126,"SEASS")</f>
        <v>0</v>
      </c>
      <c r="P549" s="379">
        <f>SUMIFS('MASTER TT'!$J$2:$J$1126,'MASTER TT'!$I$2:$I$1126,A549:A10590,'MASTER TT'!$L$2:$L$1126,"&gt;0",'MASTER TT'!$AM$2:$AM$1126,"JAN-APRIL 2025",'MASTER TT'!$AC$2:$AC$1126,"PTTI")</f>
        <v>0</v>
      </c>
      <c r="Q549" s="381">
        <f>SUMIF('MASTER TT'!$I$1:$I$5897,$A$1:$A$721,'MASTER TT'!$O$1:$O$5897)</f>
        <v>0</v>
      </c>
      <c r="R549" s="381">
        <f>SUMIF('MASTER TT'!$I$1:$I$5897,$A$1:$A$721,'MASTER TT'!$N$1:$N$5897)</f>
        <v>0</v>
      </c>
      <c r="S549" s="381">
        <f>SUMIF('MASTER TT'!$I$1:$I$5897,$A$1:$A$721,'MASTER TT'!$Q$1:$Q$5897)</f>
        <v>0</v>
      </c>
      <c r="T549" s="381">
        <f>SUMIF('MASTER TT'!$I$1:$I$5897,$A$1:$A$721,'MASTER TT'!$S$1:$S$5897)</f>
        <v>0</v>
      </c>
      <c r="U549" s="381">
        <f>SUMIF('MASTER TT'!$I$1:$I$5897,$A$1:$A$721,'MASTER TT'!$R$1:$R$5897)</f>
        <v>0</v>
      </c>
      <c r="V549" s="381">
        <f>SUMIF('MASTER TT'!$I$1:$I$5897,$A$1:$A$721,'MASTER TT'!$T$1:$T$5897)</f>
        <v>0</v>
      </c>
      <c r="W549" s="381">
        <f>SUMIF('MASTER TT'!$I$1:$I$5897,$A$1:$A$721,'MASTER TT'!$U$1:$U$5897)</f>
        <v>0</v>
      </c>
      <c r="X549" s="381">
        <f>SUMIF('MASTER TT'!$I$1:$I$5897,$A$1:$A$721,'MASTER TT'!$W$1:$W$5897)</f>
        <v>0</v>
      </c>
      <c r="Y549" s="381">
        <f>SUMIF('MASTER TT'!$I$1:$I$5897,$A$1:$A$721,'MASTER TT'!$X$1:$X$5897)</f>
        <v>0</v>
      </c>
      <c r="Z549" s="381">
        <f>SUMIF('MASTER TT'!$I$1:$I$5897,$A$1:$A$721,'MASTER TT'!$Y$1:$Y$5897)</f>
        <v>0</v>
      </c>
      <c r="AA549" s="381">
        <f>SUMIF('MASTER TT'!$I$1:$I$5897,$A$1:$A$721,'MASTER TT'!$Z$1:$Z$5897)</f>
        <v>0</v>
      </c>
      <c r="AB549" s="381">
        <f>SUMIF('MASTER TT'!$I$1:$I$5905,$A$1:$A$721,'MASTER TT'!$V$1:$V$5905)</f>
        <v>0</v>
      </c>
      <c r="AC549" s="381">
        <f>SUMIF('MASTER TT'!$I$1:$I$5905,$A$1:$A$721,'MASTER TT'!$AB$1:$AB$5905)</f>
        <v>0</v>
      </c>
      <c r="AD549" s="381">
        <f>SUMIF('MASTER TT'!$I$1:$I$5905,$A$1:$A$721,'MASTER TT'!$P$1:$P$5905)</f>
        <v>0</v>
      </c>
      <c r="AE549" s="381">
        <f t="shared" si="2"/>
        <v>0</v>
      </c>
      <c r="AF549" s="382"/>
      <c r="AG549" s="383"/>
    </row>
    <row r="550" spans="1:33" ht="14.25" customHeight="1">
      <c r="A550" s="374" t="s">
        <v>4384</v>
      </c>
      <c r="B550" s="375">
        <f>VLOOKUP($A$2:$A$1749,'ENTER STAFF #S HERE'!$A$1:$B$5073,2,FALSE)</f>
        <v>0</v>
      </c>
      <c r="C550" s="374" t="s">
        <v>6583</v>
      </c>
      <c r="D550" s="384" t="s">
        <v>6587</v>
      </c>
      <c r="E550" s="387"/>
      <c r="F550" s="387"/>
      <c r="G550" s="374" t="s">
        <v>6592</v>
      </c>
      <c r="H550" s="377">
        <f t="shared" si="0"/>
        <v>24</v>
      </c>
      <c r="I550" s="378" t="e">
        <f>SUMIFS('MASTER TT'!$J$2:$J$11126,'MASTER TT'!$I$2:$I$1126,A550:A18926,'MASTER TT'!$L$2:$L$11126,"&gt;0",'MASTER TT'!$AM$2:$AM$11126,"JAN-APRIL 2026")</f>
        <v>#VALUE!</v>
      </c>
      <c r="J550" s="378">
        <f>SUMIFS('MASTER TT'!$J$2:$J$11126,'MASTER TT'!$I$2:$I$11126,A550:A10589,'MASTER TT'!$L$2:$L$11126,"&gt;0",'MASTER TT'!$AM$2:$AM$11126,"MAY-AUG 2025")</f>
        <v>0</v>
      </c>
      <c r="K550" s="378">
        <f>SUMIFS('MASTER TT'!$J$2:$J$11126,'MASTER TT'!$I$2:$I$11126,A550:A10589,'MASTER TT'!$L$2:$L$11126,"&gt;0",'MASTER TT'!$AM$2:$AM$11126,"SEP-DEC 2025")</f>
        <v>0</v>
      </c>
      <c r="L550" s="378" t="e">
        <f t="shared" si="1"/>
        <v>#VALUE!</v>
      </c>
      <c r="M550" s="379">
        <f>SUMIFS('MASTER TT'!$J$2:$J$1126,'MASTER TT'!$I$2:$I$1126,A550:A10591,'MASTER TT'!$L$2:$L$1126,"&gt;0",'MASTER TT'!$AM$2:$AM$1126,"JAN-APRIL 2025",'MASTER TT'!$AC$2:$AC$1126,"SOT")</f>
        <v>0</v>
      </c>
      <c r="N550" s="379">
        <f>SUMIFS('MASTER TT'!$J$2:$J$1126,'MASTER TT'!$I$2:$I$1126,A550:A10591,'MASTER TT'!$L$2:$L$1126,"&gt;0",'MASTER TT'!$AM$2:$AM$1126,"JAN-APRIL 2025",'MASTER TT'!$AC$2:$AC$1126,"SOB")</f>
        <v>0</v>
      </c>
      <c r="O550" s="379">
        <f>SUMIFS('MASTER TT'!$J$2:$J$1126,'MASTER TT'!$I$2:$I$1126,A550:A10591,'MASTER TT'!$L$2:$L$1126,"&gt;0",'MASTER TT'!$AM$2:$AM$1126,"JAN-APRIL 2025",'MASTER TT'!$AC$2:$AC$1126,"SEASS")</f>
        <v>0</v>
      </c>
      <c r="P550" s="379">
        <f>SUMIFS('MASTER TT'!$J$2:$J$1126,'MASTER TT'!$I$2:$I$1126,A550:A10591,'MASTER TT'!$L$2:$L$1126,"&gt;0",'MASTER TT'!$AM$2:$AM$1126,"JAN-APRIL 2025",'MASTER TT'!$AC$2:$AC$1126,"PTTI")</f>
        <v>0</v>
      </c>
      <c r="Q550" s="381">
        <f>SUMIF('MASTER TT'!$I$1:$I$5897,$A$1:$A$721,'MASTER TT'!$O$1:$O$5897)</f>
        <v>0</v>
      </c>
      <c r="R550" s="381">
        <f>SUMIF('MASTER TT'!$I$1:$I$5897,$A$1:$A$721,'MASTER TT'!$N$1:$N$5897)</f>
        <v>0</v>
      </c>
      <c r="S550" s="381">
        <f>SUMIF('MASTER TT'!$I$1:$I$5897,$A$1:$A$721,'MASTER TT'!$Q$1:$Q$5897)</f>
        <v>0</v>
      </c>
      <c r="T550" s="381">
        <f>SUMIF('MASTER TT'!$I$1:$I$5897,$A$1:$A$721,'MASTER TT'!$S$1:$S$5897)</f>
        <v>0</v>
      </c>
      <c r="U550" s="381">
        <f>SUMIF('MASTER TT'!$I$1:$I$5897,$A$1:$A$721,'MASTER TT'!$R$1:$R$5897)</f>
        <v>0</v>
      </c>
      <c r="V550" s="381">
        <f>SUMIF('MASTER TT'!$I$1:$I$5897,$A$1:$A$721,'MASTER TT'!$T$1:$T$5897)</f>
        <v>0</v>
      </c>
      <c r="W550" s="381">
        <f>SUMIF('MASTER TT'!$I$1:$I$5897,$A$1:$A$721,'MASTER TT'!$U$1:$U$5897)</f>
        <v>0</v>
      </c>
      <c r="X550" s="381">
        <f>SUMIF('MASTER TT'!$I$1:$I$5897,$A$1:$A$721,'MASTER TT'!$W$1:$W$5897)</f>
        <v>0</v>
      </c>
      <c r="Y550" s="381">
        <f>SUMIF('MASTER TT'!$I$1:$I$5897,$A$1:$A$721,'MASTER TT'!$X$1:$X$5897)</f>
        <v>0</v>
      </c>
      <c r="Z550" s="381">
        <f>SUMIF('MASTER TT'!$I$1:$I$5897,$A$1:$A$721,'MASTER TT'!$Y$1:$Y$5897)</f>
        <v>0</v>
      </c>
      <c r="AA550" s="381">
        <f>SUMIF('MASTER TT'!$I$1:$I$5897,$A$1:$A$721,'MASTER TT'!$Z$1:$Z$5897)</f>
        <v>0</v>
      </c>
      <c r="AB550" s="381">
        <f>SUMIF('MASTER TT'!$I$1:$I$5905,$A$1:$A$721,'MASTER TT'!$V$1:$V$5905)</f>
        <v>0</v>
      </c>
      <c r="AC550" s="381">
        <f>SUMIF('MASTER TT'!$I$1:$I$5905,$A$1:$A$721,'MASTER TT'!$AB$1:$AB$5905)</f>
        <v>0</v>
      </c>
      <c r="AD550" s="381">
        <f>SUMIF('MASTER TT'!$I$1:$I$5905,$A$1:$A$721,'MASTER TT'!$P$1:$P$5905)</f>
        <v>0</v>
      </c>
      <c r="AE550" s="381">
        <f t="shared" si="2"/>
        <v>0</v>
      </c>
      <c r="AF550" s="382" t="e">
        <f t="shared" ref="AF550:AF551" si="34">#REF!-SUM(Q550:AD550)</f>
        <v>#REF!</v>
      </c>
      <c r="AG550" s="383"/>
    </row>
    <row r="551" spans="1:33" ht="14.25" customHeight="1">
      <c r="A551" s="374" t="s">
        <v>4385</v>
      </c>
      <c r="B551" s="375" t="str">
        <f>VLOOKUP($A$2:$A$1749,'ENTER STAFF #S HERE'!$A$1:$B$5073,2,FALSE)</f>
        <v>C1930</v>
      </c>
      <c r="C551" s="374" t="s">
        <v>6586</v>
      </c>
      <c r="D551" s="374" t="s">
        <v>454</v>
      </c>
      <c r="E551" s="374" t="s">
        <v>6594</v>
      </c>
      <c r="F551" s="384" t="s">
        <v>6609</v>
      </c>
      <c r="G551" s="374" t="s">
        <v>5663</v>
      </c>
      <c r="H551" s="377">
        <f t="shared" si="0"/>
        <v>48</v>
      </c>
      <c r="I551" s="378" t="e">
        <f>SUMIFS('MASTER TT'!$J$2:$J$11126,'MASTER TT'!$I$2:$I$1126,A551:A18927,'MASTER TT'!$L$2:$L$11126,"&gt;0",'MASTER TT'!$AM$2:$AM$11126,"JAN-APRIL 2026")</f>
        <v>#VALUE!</v>
      </c>
      <c r="J551" s="378">
        <f>SUMIFS('MASTER TT'!$J$2:$J$11126,'MASTER TT'!$I$2:$I$11126,A551:A10590,'MASTER TT'!$L$2:$L$11126,"&gt;0",'MASTER TT'!$AM$2:$AM$11126,"MAY-AUG 2025")</f>
        <v>0</v>
      </c>
      <c r="K551" s="378">
        <f>SUMIFS('MASTER TT'!$J$2:$J$11126,'MASTER TT'!$I$2:$I$11126,A551:A10590,'MASTER TT'!$L$2:$L$11126,"&gt;0",'MASTER TT'!$AM$2:$AM$11126,"SEP-DEC 2025")</f>
        <v>0</v>
      </c>
      <c r="L551" s="378" t="e">
        <f t="shared" si="1"/>
        <v>#VALUE!</v>
      </c>
      <c r="M551" s="379">
        <f>SUMIFS('MASTER TT'!$J$2:$J$1126,'MASTER TT'!$I$2:$I$1126,A551:A10592,'MASTER TT'!$L$2:$L$1126,"&gt;0",'MASTER TT'!$AM$2:$AM$1126,"JAN-APRIL 2025",'MASTER TT'!$AC$2:$AC$1126,"SOT")</f>
        <v>0</v>
      </c>
      <c r="N551" s="379">
        <f>SUMIFS('MASTER TT'!$J$2:$J$1126,'MASTER TT'!$I$2:$I$1126,A551:A10592,'MASTER TT'!$L$2:$L$1126,"&gt;0",'MASTER TT'!$AM$2:$AM$1126,"JAN-APRIL 2025",'MASTER TT'!$AC$2:$AC$1126,"SOB")</f>
        <v>0</v>
      </c>
      <c r="O551" s="379">
        <f>SUMIFS('MASTER TT'!$J$2:$J$1126,'MASTER TT'!$I$2:$I$1126,A551:A10592,'MASTER TT'!$L$2:$L$1126,"&gt;0",'MASTER TT'!$AM$2:$AM$1126,"JAN-APRIL 2025",'MASTER TT'!$AC$2:$AC$1126,"SEASS")</f>
        <v>0</v>
      </c>
      <c r="P551" s="379">
        <f>SUMIFS('MASTER TT'!$J$2:$J$1126,'MASTER TT'!$I$2:$I$1126,A551:A10592,'MASTER TT'!$L$2:$L$1126,"&gt;0",'MASTER TT'!$AM$2:$AM$1126,"JAN-APRIL 2025",'MASTER TT'!$AC$2:$AC$1126,"PTTI")</f>
        <v>0</v>
      </c>
      <c r="Q551" s="381">
        <f>SUMIF('MASTER TT'!$I$1:$I$5897,$A$1:$A$721,'MASTER TT'!$O$1:$O$5897)</f>
        <v>0</v>
      </c>
      <c r="R551" s="381">
        <f>SUMIF('MASTER TT'!$I$1:$I$5897,$A$1:$A$721,'MASTER TT'!$N$1:$N$5897)</f>
        <v>0</v>
      </c>
      <c r="S551" s="381">
        <f>SUMIF('MASTER TT'!$I$1:$I$5897,$A$1:$A$721,'MASTER TT'!$Q$1:$Q$5897)</f>
        <v>0</v>
      </c>
      <c r="T551" s="381">
        <f>SUMIF('MASTER TT'!$I$1:$I$5897,$A$1:$A$721,'MASTER TT'!$S$1:$S$5897)</f>
        <v>0</v>
      </c>
      <c r="U551" s="381">
        <f>SUMIF('MASTER TT'!$I$1:$I$5897,$A$1:$A$721,'MASTER TT'!$R$1:$R$5897)</f>
        <v>0</v>
      </c>
      <c r="V551" s="381">
        <f>SUMIF('MASTER TT'!$I$1:$I$5897,$A$1:$A$721,'MASTER TT'!$T$1:$T$5897)</f>
        <v>0</v>
      </c>
      <c r="W551" s="381">
        <f>SUMIF('MASTER TT'!$I$1:$I$5897,$A$1:$A$721,'MASTER TT'!$U$1:$U$5897)</f>
        <v>0</v>
      </c>
      <c r="X551" s="381">
        <f>SUMIF('MASTER TT'!$I$1:$I$5897,$A$1:$A$721,'MASTER TT'!$W$1:$W$5897)</f>
        <v>0</v>
      </c>
      <c r="Y551" s="381">
        <f>SUMIF('MASTER TT'!$I$1:$I$5897,$A$1:$A$721,'MASTER TT'!$X$1:$X$5897)</f>
        <v>0</v>
      </c>
      <c r="Z551" s="381">
        <f>SUMIF('MASTER TT'!$I$1:$I$5897,$A$1:$A$721,'MASTER TT'!$Y$1:$Y$5897)</f>
        <v>0</v>
      </c>
      <c r="AA551" s="381">
        <f>SUMIF('MASTER TT'!$I$1:$I$5897,$A$1:$A$721,'MASTER TT'!$Z$1:$Z$5897)</f>
        <v>0</v>
      </c>
      <c r="AB551" s="381">
        <f>SUMIF('MASTER TT'!$I$1:$I$5905,$A$1:$A$721,'MASTER TT'!$V$1:$V$5905)</f>
        <v>0</v>
      </c>
      <c r="AC551" s="381">
        <f>SUMIF('MASTER TT'!$I$1:$I$5905,$A$1:$A$721,'MASTER TT'!$AB$1:$AB$5905)</f>
        <v>0</v>
      </c>
      <c r="AD551" s="381">
        <f>SUMIF('MASTER TT'!$I$1:$I$5905,$A$1:$A$721,'MASTER TT'!$P$1:$P$5905)</f>
        <v>0</v>
      </c>
      <c r="AE551" s="381">
        <f t="shared" si="2"/>
        <v>0</v>
      </c>
      <c r="AF551" s="382" t="e">
        <f t="shared" si="34"/>
        <v>#REF!</v>
      </c>
      <c r="AG551" s="383"/>
    </row>
    <row r="552" spans="1:33" ht="14.25" customHeight="1">
      <c r="A552" s="374" t="s">
        <v>3798</v>
      </c>
      <c r="B552" s="375">
        <f>VLOOKUP($A$2:$A$1749,'ENTER STAFF #S HERE'!$A$1:$B$5073,2,FALSE)</f>
        <v>213</v>
      </c>
      <c r="C552" s="374" t="s">
        <v>6586</v>
      </c>
      <c r="D552" s="384" t="s">
        <v>6587</v>
      </c>
      <c r="E552" s="384" t="s">
        <v>5680</v>
      </c>
      <c r="F552" s="384" t="s">
        <v>6589</v>
      </c>
      <c r="G552" s="374" t="s">
        <v>6621</v>
      </c>
      <c r="H552" s="377">
        <f t="shared" si="0"/>
        <v>45</v>
      </c>
      <c r="I552" s="378" t="e">
        <f>SUMIFS('MASTER TT'!$J$2:$J$11126,'MASTER TT'!$I$2:$I$1126,A552:A18928,'MASTER TT'!$L$2:$L$11126,"&gt;0",'MASTER TT'!$AM$2:$AM$11126,"JAN-APRIL 2026")</f>
        <v>#VALUE!</v>
      </c>
      <c r="J552" s="378">
        <f>SUMIFS('MASTER TT'!$J$2:$J$11126,'MASTER TT'!$I$2:$I$11126,A552:A10591,'MASTER TT'!$L$2:$L$11126,"&gt;0",'MASTER TT'!$AM$2:$AM$11126,"MAY-AUG 2025")</f>
        <v>0</v>
      </c>
      <c r="K552" s="378">
        <f>SUMIFS('MASTER TT'!$J$2:$J$11126,'MASTER TT'!$I$2:$I$11126,A552:A10591,'MASTER TT'!$L$2:$L$11126,"&gt;0",'MASTER TT'!$AM$2:$AM$11126,"SEP-DEC 2025")</f>
        <v>0</v>
      </c>
      <c r="L552" s="378" t="e">
        <f t="shared" si="1"/>
        <v>#VALUE!</v>
      </c>
      <c r="M552" s="379">
        <f>SUMIFS('MASTER TT'!$J$2:$J$1126,'MASTER TT'!$I$2:$I$1126,A552:A10593,'MASTER TT'!$L$2:$L$1126,"&gt;0",'MASTER TT'!$AM$2:$AM$1126,"JAN-APRIL 2025",'MASTER TT'!$AC$2:$AC$1126,"SOT")</f>
        <v>0</v>
      </c>
      <c r="N552" s="379">
        <f>SUMIFS('MASTER TT'!$J$2:$J$1126,'MASTER TT'!$I$2:$I$1126,A552:A10593,'MASTER TT'!$L$2:$L$1126,"&gt;0",'MASTER TT'!$AM$2:$AM$1126,"JAN-APRIL 2025",'MASTER TT'!$AC$2:$AC$1126,"SOB")</f>
        <v>0</v>
      </c>
      <c r="O552" s="379">
        <f>SUMIFS('MASTER TT'!$J$2:$J$1126,'MASTER TT'!$I$2:$I$1126,A552:A10593,'MASTER TT'!$L$2:$L$1126,"&gt;0",'MASTER TT'!$AM$2:$AM$1126,"JAN-APRIL 2025",'MASTER TT'!$AC$2:$AC$1126,"SEASS")</f>
        <v>0</v>
      </c>
      <c r="P552" s="379">
        <f>SUMIFS('MASTER TT'!$J$2:$J$1126,'MASTER TT'!$I$2:$I$1126,A552:A10593,'MASTER TT'!$L$2:$L$1126,"&gt;0",'MASTER TT'!$AM$2:$AM$1126,"JAN-APRIL 2025",'MASTER TT'!$AC$2:$AC$1126,"PTTI")</f>
        <v>0</v>
      </c>
      <c r="Q552" s="381">
        <f>SUMIF('MASTER TT'!$I$1:$I$5897,$A$1:$A$721,'MASTER TT'!$O$1:$O$5897)</f>
        <v>0</v>
      </c>
      <c r="R552" s="381">
        <f>SUMIF('MASTER TT'!$I$1:$I$5897,$A$1:$A$721,'MASTER TT'!$N$1:$N$5897)</f>
        <v>0</v>
      </c>
      <c r="S552" s="381">
        <f>SUMIF('MASTER TT'!$I$1:$I$5897,$A$1:$A$721,'MASTER TT'!$Q$1:$Q$5897)</f>
        <v>0</v>
      </c>
      <c r="T552" s="381">
        <f>SUMIF('MASTER TT'!$I$1:$I$5897,$A$1:$A$721,'MASTER TT'!$S$1:$S$5897)</f>
        <v>0</v>
      </c>
      <c r="U552" s="381">
        <f>SUMIF('MASTER TT'!$I$1:$I$5897,$A$1:$A$721,'MASTER TT'!$R$1:$R$5897)</f>
        <v>0</v>
      </c>
      <c r="V552" s="381">
        <f>SUMIF('MASTER TT'!$I$1:$I$5897,$A$1:$A$721,'MASTER TT'!$T$1:$T$5897)</f>
        <v>0</v>
      </c>
      <c r="W552" s="381">
        <f>SUMIF('MASTER TT'!$I$1:$I$5897,$A$1:$A$721,'MASTER TT'!$U$1:$U$5897)</f>
        <v>0</v>
      </c>
      <c r="X552" s="381">
        <f>SUMIF('MASTER TT'!$I$1:$I$5897,$A$1:$A$721,'MASTER TT'!$W$1:$W$5897)</f>
        <v>0</v>
      </c>
      <c r="Y552" s="381">
        <f>SUMIF('MASTER TT'!$I$1:$I$5897,$A$1:$A$721,'MASTER TT'!$X$1:$X$5897)</f>
        <v>0</v>
      </c>
      <c r="Z552" s="381">
        <f>SUMIF('MASTER TT'!$I$1:$I$5897,$A$1:$A$721,'MASTER TT'!$Y$1:$Y$5897)</f>
        <v>0</v>
      </c>
      <c r="AA552" s="381">
        <f>SUMIF('MASTER TT'!$I$1:$I$5897,$A$1:$A$721,'MASTER TT'!$Z$1:$Z$5897)</f>
        <v>0</v>
      </c>
      <c r="AB552" s="381">
        <f>SUMIF('MASTER TT'!$I$1:$I$5905,$A$1:$A$721,'MASTER TT'!$V$1:$V$5905)</f>
        <v>0</v>
      </c>
      <c r="AC552" s="381">
        <f>SUMIF('MASTER TT'!$I$1:$I$5905,$A$1:$A$721,'MASTER TT'!$AB$1:$AB$5905)</f>
        <v>0</v>
      </c>
      <c r="AD552" s="381">
        <f>SUMIF('MASTER TT'!$I$1:$I$5905,$A$1:$A$721,'MASTER TT'!$P$1:$P$5905)</f>
        <v>0</v>
      </c>
      <c r="AE552" s="381">
        <f t="shared" si="2"/>
        <v>0</v>
      </c>
      <c r="AF552" s="382"/>
      <c r="AG552" s="383"/>
    </row>
    <row r="553" spans="1:33" ht="14.25" customHeight="1">
      <c r="A553" s="385" t="s">
        <v>3903</v>
      </c>
      <c r="B553" s="375">
        <f>VLOOKUP($A$2:$A$1749,'ENTER STAFF #S HERE'!$A$1:$B$5073,2,FALSE)</f>
        <v>328</v>
      </c>
      <c r="C553" s="385" t="s">
        <v>6586</v>
      </c>
      <c r="D553" s="386" t="s">
        <v>6597</v>
      </c>
      <c r="E553" s="386" t="s">
        <v>6072</v>
      </c>
      <c r="F553" s="385" t="s">
        <v>6681</v>
      </c>
      <c r="G553" s="385" t="s">
        <v>63</v>
      </c>
      <c r="H553" s="377">
        <f t="shared" si="0"/>
        <v>72</v>
      </c>
      <c r="I553" s="378" t="e">
        <f>SUMIFS('MASTER TT'!$J$2:$J$11126,'MASTER TT'!$I$2:$I$1126,A553:A18929,'MASTER TT'!$L$2:$L$11126,"&gt;0",'MASTER TT'!$AM$2:$AM$11126,"JAN-APRIL 2026")</f>
        <v>#VALUE!</v>
      </c>
      <c r="J553" s="378">
        <f>SUMIFS('MASTER TT'!$J$2:$J$11126,'MASTER TT'!$I$2:$I$11126,A553:A10592,'MASTER TT'!$L$2:$L$11126,"&gt;0",'MASTER TT'!$AM$2:$AM$11126,"MAY-AUG 2025")</f>
        <v>0</v>
      </c>
      <c r="K553" s="378">
        <f>SUMIFS('MASTER TT'!$J$2:$J$11126,'MASTER TT'!$I$2:$I$11126,A553:A10592,'MASTER TT'!$L$2:$L$11126,"&gt;0",'MASTER TT'!$AM$2:$AM$11126,"SEP-DEC 2025")</f>
        <v>0</v>
      </c>
      <c r="L553" s="378" t="e">
        <f t="shared" si="1"/>
        <v>#VALUE!</v>
      </c>
      <c r="M553" s="379">
        <f>SUMIFS('MASTER TT'!$J$2:$J$1126,'MASTER TT'!$I$2:$I$1126,A553:A10594,'MASTER TT'!$L$2:$L$1126,"&gt;0",'MASTER TT'!$AM$2:$AM$1126,"JAN-APRIL 2025",'MASTER TT'!$AC$2:$AC$1126,"SOT")</f>
        <v>0</v>
      </c>
      <c r="N553" s="379">
        <f>SUMIFS('MASTER TT'!$J$2:$J$1126,'MASTER TT'!$I$2:$I$1126,A553:A10594,'MASTER TT'!$L$2:$L$1126,"&gt;0",'MASTER TT'!$AM$2:$AM$1126,"JAN-APRIL 2025",'MASTER TT'!$AC$2:$AC$1126,"SOB")</f>
        <v>0</v>
      </c>
      <c r="O553" s="379">
        <f>SUMIFS('MASTER TT'!$J$2:$J$1126,'MASTER TT'!$I$2:$I$1126,A553:A10594,'MASTER TT'!$L$2:$L$1126,"&gt;0",'MASTER TT'!$AM$2:$AM$1126,"JAN-APRIL 2025",'MASTER TT'!$AC$2:$AC$1126,"SEASS")</f>
        <v>0</v>
      </c>
      <c r="P553" s="379">
        <f>SUMIFS('MASTER TT'!$J$2:$J$1126,'MASTER TT'!$I$2:$I$1126,A553:A10594,'MASTER TT'!$L$2:$L$1126,"&gt;0",'MASTER TT'!$AM$2:$AM$1126,"JAN-APRIL 2025",'MASTER TT'!$AC$2:$AC$1126,"PTTI")</f>
        <v>0</v>
      </c>
      <c r="Q553" s="381">
        <f>SUMIF('MASTER TT'!$I$1:$I$5897,$A$1:$A$721,'MASTER TT'!$O$1:$O$5897)</f>
        <v>0</v>
      </c>
      <c r="R553" s="381">
        <f>SUMIF('MASTER TT'!$I$1:$I$5897,$A$1:$A$721,'MASTER TT'!$N$1:$N$5897)</f>
        <v>0</v>
      </c>
      <c r="S553" s="381">
        <f>SUMIF('MASTER TT'!$I$1:$I$5897,$A$1:$A$721,'MASTER TT'!$Q$1:$Q$5897)</f>
        <v>0</v>
      </c>
      <c r="T553" s="381">
        <f>SUMIF('MASTER TT'!$I$1:$I$5897,$A$1:$A$721,'MASTER TT'!$S$1:$S$5897)</f>
        <v>0</v>
      </c>
      <c r="U553" s="381">
        <f>SUMIF('MASTER TT'!$I$1:$I$5897,$A$1:$A$721,'MASTER TT'!$R$1:$R$5897)</f>
        <v>0</v>
      </c>
      <c r="V553" s="381">
        <f>SUMIF('MASTER TT'!$I$1:$I$5897,$A$1:$A$721,'MASTER TT'!$T$1:$T$5897)</f>
        <v>0</v>
      </c>
      <c r="W553" s="381">
        <f>SUMIF('MASTER TT'!$I$1:$I$5897,$A$1:$A$721,'MASTER TT'!$U$1:$U$5897)</f>
        <v>0</v>
      </c>
      <c r="X553" s="381">
        <f>SUMIF('MASTER TT'!$I$1:$I$5897,$A$1:$A$721,'MASTER TT'!$W$1:$W$5897)</f>
        <v>6</v>
      </c>
      <c r="Y553" s="381">
        <f>SUMIF('MASTER TT'!$I$1:$I$5897,$A$1:$A$721,'MASTER TT'!$X$1:$X$5897)</f>
        <v>0</v>
      </c>
      <c r="Z553" s="381">
        <f>SUMIF('MASTER TT'!$I$1:$I$5897,$A$1:$A$721,'MASTER TT'!$Y$1:$Y$5897)</f>
        <v>0</v>
      </c>
      <c r="AA553" s="381">
        <f>SUMIF('MASTER TT'!$I$1:$I$5897,$A$1:$A$721,'MASTER TT'!$Z$1:$Z$5897)</f>
        <v>0</v>
      </c>
      <c r="AB553" s="381">
        <f>SUMIF('MASTER TT'!$I$1:$I$5905,$A$1:$A$721,'MASTER TT'!$V$1:$V$5905)</f>
        <v>0</v>
      </c>
      <c r="AC553" s="381">
        <f>SUMIF('MASTER TT'!$I$1:$I$5905,$A$1:$A$721,'MASTER TT'!$AB$1:$AB$5905)</f>
        <v>0</v>
      </c>
      <c r="AD553" s="381">
        <f>SUMIF('MASTER TT'!$I$1:$I$5905,$A$1:$A$721,'MASTER TT'!$P$1:$P$5905)</f>
        <v>0</v>
      </c>
      <c r="AE553" s="381">
        <f t="shared" si="2"/>
        <v>6</v>
      </c>
      <c r="AF553" s="382" t="e">
        <f t="shared" ref="AF553:AF566" si="35">#REF!-SUM(Q553:AD553)</f>
        <v>#REF!</v>
      </c>
      <c r="AG553" s="383"/>
    </row>
    <row r="554" spans="1:33" ht="14.25" customHeight="1">
      <c r="A554" s="374" t="s">
        <v>4390</v>
      </c>
      <c r="B554" s="375">
        <f>VLOOKUP($A$2:$A$1749,'ENTER STAFF #S HERE'!$A$1:$B$5073,2,FALSE)</f>
        <v>420</v>
      </c>
      <c r="C554" s="374" t="s">
        <v>6586</v>
      </c>
      <c r="D554" s="374" t="s">
        <v>6597</v>
      </c>
      <c r="E554" s="374" t="s">
        <v>6031</v>
      </c>
      <c r="F554" s="387"/>
      <c r="G554" s="374" t="s">
        <v>5663</v>
      </c>
      <c r="H554" s="377">
        <f t="shared" si="0"/>
        <v>48</v>
      </c>
      <c r="I554" s="378" t="e">
        <f>SUMIFS('MASTER TT'!$J$2:$J$11126,'MASTER TT'!$I$2:$I$1126,A554:A18930,'MASTER TT'!$L$2:$L$11126,"&gt;0",'MASTER TT'!$AM$2:$AM$11126,"JAN-APRIL 2026")</f>
        <v>#VALUE!</v>
      </c>
      <c r="J554" s="378">
        <f>SUMIFS('MASTER TT'!$J$2:$J$11126,'MASTER TT'!$I$2:$I$11126,A554:A10593,'MASTER TT'!$L$2:$L$11126,"&gt;0",'MASTER TT'!$AM$2:$AM$11126,"MAY-AUG 2025")</f>
        <v>0</v>
      </c>
      <c r="K554" s="378">
        <f>SUMIFS('MASTER TT'!$J$2:$J$11126,'MASTER TT'!$I$2:$I$11126,A554:A10593,'MASTER TT'!$L$2:$L$11126,"&gt;0",'MASTER TT'!$AM$2:$AM$11126,"SEP-DEC 2025")</f>
        <v>0</v>
      </c>
      <c r="L554" s="378" t="e">
        <f t="shared" si="1"/>
        <v>#VALUE!</v>
      </c>
      <c r="M554" s="379">
        <f>SUMIFS('MASTER TT'!$J$2:$J$1126,'MASTER TT'!$I$2:$I$1126,A554:A10595,'MASTER TT'!$L$2:$L$1126,"&gt;0",'MASTER TT'!$AM$2:$AM$1126,"JAN-APRIL 2025",'MASTER TT'!$AC$2:$AC$1126,"SOT")</f>
        <v>0</v>
      </c>
      <c r="N554" s="379">
        <f>SUMIFS('MASTER TT'!$J$2:$J$1126,'MASTER TT'!$I$2:$I$1126,A554:A10595,'MASTER TT'!$L$2:$L$1126,"&gt;0",'MASTER TT'!$AM$2:$AM$1126,"JAN-APRIL 2025",'MASTER TT'!$AC$2:$AC$1126,"SOB")</f>
        <v>0</v>
      </c>
      <c r="O554" s="379">
        <f>SUMIFS('MASTER TT'!$J$2:$J$1126,'MASTER TT'!$I$2:$I$1126,A554:A10595,'MASTER TT'!$L$2:$L$1126,"&gt;0",'MASTER TT'!$AM$2:$AM$1126,"JAN-APRIL 2025",'MASTER TT'!$AC$2:$AC$1126,"SEASS")</f>
        <v>0</v>
      </c>
      <c r="P554" s="379">
        <f>SUMIFS('MASTER TT'!$J$2:$J$1126,'MASTER TT'!$I$2:$I$1126,A554:A10595,'MASTER TT'!$L$2:$L$1126,"&gt;0",'MASTER TT'!$AM$2:$AM$1126,"JAN-APRIL 2025",'MASTER TT'!$AC$2:$AC$1126,"PTTI")</f>
        <v>0</v>
      </c>
      <c r="Q554" s="381">
        <f>SUMIF('MASTER TT'!$I$1:$I$5897,$A$1:$A$721,'MASTER TT'!$O$1:$O$5897)</f>
        <v>0</v>
      </c>
      <c r="R554" s="381">
        <f>SUMIF('MASTER TT'!$I$1:$I$5897,$A$1:$A$721,'MASTER TT'!$N$1:$N$5897)</f>
        <v>0</v>
      </c>
      <c r="S554" s="381">
        <f>SUMIF('MASTER TT'!$I$1:$I$5897,$A$1:$A$721,'MASTER TT'!$Q$1:$Q$5897)</f>
        <v>0</v>
      </c>
      <c r="T554" s="381">
        <f>SUMIF('MASTER TT'!$I$1:$I$5897,$A$1:$A$721,'MASTER TT'!$S$1:$S$5897)</f>
        <v>0</v>
      </c>
      <c r="U554" s="381">
        <f>SUMIF('MASTER TT'!$I$1:$I$5897,$A$1:$A$721,'MASTER TT'!$R$1:$R$5897)</f>
        <v>0</v>
      </c>
      <c r="V554" s="381">
        <f>SUMIF('MASTER TT'!$I$1:$I$5897,$A$1:$A$721,'MASTER TT'!$T$1:$T$5897)</f>
        <v>0</v>
      </c>
      <c r="W554" s="381">
        <f>SUMIF('MASTER TT'!$I$1:$I$5897,$A$1:$A$721,'MASTER TT'!$U$1:$U$5897)</f>
        <v>0</v>
      </c>
      <c r="X554" s="381">
        <f>SUMIF('MASTER TT'!$I$1:$I$5897,$A$1:$A$721,'MASTER TT'!$W$1:$W$5897)</f>
        <v>0</v>
      </c>
      <c r="Y554" s="381">
        <f>SUMIF('MASTER TT'!$I$1:$I$5897,$A$1:$A$721,'MASTER TT'!$X$1:$X$5897)</f>
        <v>0</v>
      </c>
      <c r="Z554" s="381">
        <f>SUMIF('MASTER TT'!$I$1:$I$5897,$A$1:$A$721,'MASTER TT'!$Y$1:$Y$5897)</f>
        <v>0</v>
      </c>
      <c r="AA554" s="381">
        <f>SUMIF('MASTER TT'!$I$1:$I$5897,$A$1:$A$721,'MASTER TT'!$Z$1:$Z$5897)</f>
        <v>0</v>
      </c>
      <c r="AB554" s="381">
        <f>SUMIF('MASTER TT'!$I$1:$I$5905,$A$1:$A$721,'MASTER TT'!$V$1:$V$5905)</f>
        <v>0</v>
      </c>
      <c r="AC554" s="381">
        <f>SUMIF('MASTER TT'!$I$1:$I$5905,$A$1:$A$721,'MASTER TT'!$AB$1:$AB$5905)</f>
        <v>0</v>
      </c>
      <c r="AD554" s="381">
        <f>SUMIF('MASTER TT'!$I$1:$I$5905,$A$1:$A$721,'MASTER TT'!$P$1:$P$5905)</f>
        <v>0</v>
      </c>
      <c r="AE554" s="381">
        <f t="shared" si="2"/>
        <v>0</v>
      </c>
      <c r="AF554" s="382" t="e">
        <f t="shared" si="35"/>
        <v>#REF!</v>
      </c>
      <c r="AG554" s="383"/>
    </row>
    <row r="555" spans="1:33" ht="14.25" customHeight="1">
      <c r="A555" s="374" t="s">
        <v>3805</v>
      </c>
      <c r="B555" s="375">
        <f>VLOOKUP($A$2:$A$1749,'ENTER STAFF #S HERE'!$A$1:$B$5073,2,FALSE)</f>
        <v>106</v>
      </c>
      <c r="C555" s="374" t="s">
        <v>6586</v>
      </c>
      <c r="D555" s="384" t="s">
        <v>6587</v>
      </c>
      <c r="E555" s="384" t="s">
        <v>6594</v>
      </c>
      <c r="F555" s="374" t="s">
        <v>6589</v>
      </c>
      <c r="G555" s="376" t="s">
        <v>6621</v>
      </c>
      <c r="H555" s="377">
        <f t="shared" si="0"/>
        <v>45</v>
      </c>
      <c r="I555" s="378" t="e">
        <f>SUMIFS('MASTER TT'!$J$2:$J$11126,'MASTER TT'!$I$2:$I$1126,A555:A18931,'MASTER TT'!$L$2:$L$11126,"&gt;0",'MASTER TT'!$AM$2:$AM$11126,"JAN-APRIL 2026")</f>
        <v>#VALUE!</v>
      </c>
      <c r="J555" s="378">
        <f>SUMIFS('MASTER TT'!$J$2:$J$11126,'MASTER TT'!$I$2:$I$11126,A555:A10594,'MASTER TT'!$L$2:$L$11126,"&gt;0",'MASTER TT'!$AM$2:$AM$11126,"MAY-AUG 2025")</f>
        <v>0</v>
      </c>
      <c r="K555" s="378">
        <f>SUMIFS('MASTER TT'!$J$2:$J$11126,'MASTER TT'!$I$2:$I$11126,A555:A10594,'MASTER TT'!$L$2:$L$11126,"&gt;0",'MASTER TT'!$AM$2:$AM$11126,"SEP-DEC 2025")</f>
        <v>0</v>
      </c>
      <c r="L555" s="378" t="e">
        <f t="shared" si="1"/>
        <v>#VALUE!</v>
      </c>
      <c r="M555" s="379">
        <f>SUMIFS('MASTER TT'!$J$2:$J$1126,'MASTER TT'!$I$2:$I$1126,A555:A10596,'MASTER TT'!$L$2:$L$1126,"&gt;0",'MASTER TT'!$AM$2:$AM$1126,"JAN-APRIL 2025",'MASTER TT'!$AC$2:$AC$1126,"SOT")</f>
        <v>0</v>
      </c>
      <c r="N555" s="379">
        <f>SUMIFS('MASTER TT'!$J$2:$J$1126,'MASTER TT'!$I$2:$I$1126,A555:A10596,'MASTER TT'!$L$2:$L$1126,"&gt;0",'MASTER TT'!$AM$2:$AM$1126,"JAN-APRIL 2025",'MASTER TT'!$AC$2:$AC$1126,"SOB")</f>
        <v>0</v>
      </c>
      <c r="O555" s="379">
        <f>SUMIFS('MASTER TT'!$J$2:$J$1126,'MASTER TT'!$I$2:$I$1126,A555:A10596,'MASTER TT'!$L$2:$L$1126,"&gt;0",'MASTER TT'!$AM$2:$AM$1126,"JAN-APRIL 2025",'MASTER TT'!$AC$2:$AC$1126,"SEASS")</f>
        <v>0</v>
      </c>
      <c r="P555" s="379">
        <f>SUMIFS('MASTER TT'!$J$2:$J$1126,'MASTER TT'!$I$2:$I$1126,A555:A10596,'MASTER TT'!$L$2:$L$1126,"&gt;0",'MASTER TT'!$AM$2:$AM$1126,"JAN-APRIL 2025",'MASTER TT'!$AC$2:$AC$1126,"PTTI")</f>
        <v>0</v>
      </c>
      <c r="Q555" s="381">
        <f>SUMIF('MASTER TT'!$I$1:$I$5897,$A$1:$A$721,'MASTER TT'!$O$1:$O$5897)</f>
        <v>0</v>
      </c>
      <c r="R555" s="381">
        <f>SUMIF('MASTER TT'!$I$1:$I$5897,$A$1:$A$721,'MASTER TT'!$N$1:$N$5897)</f>
        <v>0</v>
      </c>
      <c r="S555" s="381">
        <f>SUMIF('MASTER TT'!$I$1:$I$5897,$A$1:$A$721,'MASTER TT'!$Q$1:$Q$5897)</f>
        <v>0</v>
      </c>
      <c r="T555" s="381">
        <f>SUMIF('MASTER TT'!$I$1:$I$5897,$A$1:$A$721,'MASTER TT'!$S$1:$S$5897)</f>
        <v>0</v>
      </c>
      <c r="U555" s="381">
        <f>SUMIF('MASTER TT'!$I$1:$I$5897,$A$1:$A$721,'MASTER TT'!$R$1:$R$5897)</f>
        <v>0</v>
      </c>
      <c r="V555" s="381">
        <f>SUMIF('MASTER TT'!$I$1:$I$5897,$A$1:$A$721,'MASTER TT'!$T$1:$T$5897)</f>
        <v>0</v>
      </c>
      <c r="W555" s="381">
        <f>SUMIF('MASTER TT'!$I$1:$I$5897,$A$1:$A$721,'MASTER TT'!$U$1:$U$5897)</f>
        <v>0</v>
      </c>
      <c r="X555" s="381">
        <f>SUMIF('MASTER TT'!$I$1:$I$5897,$A$1:$A$721,'MASTER TT'!$W$1:$W$5897)</f>
        <v>0</v>
      </c>
      <c r="Y555" s="381">
        <f>SUMIF('MASTER TT'!$I$1:$I$5897,$A$1:$A$721,'MASTER TT'!$X$1:$X$5897)</f>
        <v>0</v>
      </c>
      <c r="Z555" s="381">
        <f>SUMIF('MASTER TT'!$I$1:$I$5897,$A$1:$A$721,'MASTER TT'!$Y$1:$Y$5897)</f>
        <v>0</v>
      </c>
      <c r="AA555" s="381">
        <f>SUMIF('MASTER TT'!$I$1:$I$5897,$A$1:$A$721,'MASTER TT'!$Z$1:$Z$5897)</f>
        <v>0</v>
      </c>
      <c r="AB555" s="381">
        <f>SUMIF('MASTER TT'!$I$1:$I$5905,$A$1:$A$721,'MASTER TT'!$V$1:$V$5905)</f>
        <v>0</v>
      </c>
      <c r="AC555" s="381">
        <f>SUMIF('MASTER TT'!$I$1:$I$5905,$A$1:$A$721,'MASTER TT'!$AB$1:$AB$5905)</f>
        <v>0</v>
      </c>
      <c r="AD555" s="381">
        <f>SUMIF('MASTER TT'!$I$1:$I$5905,$A$1:$A$721,'MASTER TT'!$P$1:$P$5905)</f>
        <v>0</v>
      </c>
      <c r="AE555" s="381">
        <f t="shared" si="2"/>
        <v>0</v>
      </c>
      <c r="AF555" s="382" t="e">
        <f t="shared" si="35"/>
        <v>#REF!</v>
      </c>
      <c r="AG555" s="383"/>
    </row>
    <row r="556" spans="1:33" ht="14.25" customHeight="1">
      <c r="A556" s="385" t="s">
        <v>4193</v>
      </c>
      <c r="B556" s="375">
        <f>VLOOKUP($A$2:$A$1749,'ENTER STAFF #S HERE'!$A$1:$B$5073,2,FALSE)</f>
        <v>364</v>
      </c>
      <c r="C556" s="385" t="s">
        <v>6586</v>
      </c>
      <c r="D556" s="385" t="s">
        <v>6597</v>
      </c>
      <c r="E556" s="386" t="s">
        <v>6031</v>
      </c>
      <c r="F556" s="404"/>
      <c r="G556" s="385" t="s">
        <v>6592</v>
      </c>
      <c r="H556" s="377">
        <f t="shared" si="0"/>
        <v>24</v>
      </c>
      <c r="I556" s="378" t="e">
        <f>SUMIFS('MASTER TT'!$J$2:$J$11126,'MASTER TT'!$I$2:$I$1126,A556:A18932,'MASTER TT'!$L$2:$L$11126,"&gt;0",'MASTER TT'!$AM$2:$AM$11126,"JAN-APRIL 2026")</f>
        <v>#VALUE!</v>
      </c>
      <c r="J556" s="378">
        <f>SUMIFS('MASTER TT'!$J$2:$J$11126,'MASTER TT'!$I$2:$I$11126,A556:A10595,'MASTER TT'!$L$2:$L$11126,"&gt;0",'MASTER TT'!$AM$2:$AM$11126,"MAY-AUG 2025")</f>
        <v>0</v>
      </c>
      <c r="K556" s="378">
        <f>SUMIFS('MASTER TT'!$J$2:$J$11126,'MASTER TT'!$I$2:$I$11126,A556:A10595,'MASTER TT'!$L$2:$L$11126,"&gt;0",'MASTER TT'!$AM$2:$AM$11126,"SEP-DEC 2025")</f>
        <v>0</v>
      </c>
      <c r="L556" s="378" t="e">
        <f t="shared" si="1"/>
        <v>#VALUE!</v>
      </c>
      <c r="M556" s="379">
        <f>SUMIFS('MASTER TT'!$J$2:$J$1126,'MASTER TT'!$I$2:$I$1126,A556:A10597,'MASTER TT'!$L$2:$L$1126,"&gt;0",'MASTER TT'!$AM$2:$AM$1126,"JAN-APRIL 2025",'MASTER TT'!$AC$2:$AC$1126,"SOT")</f>
        <v>0</v>
      </c>
      <c r="N556" s="379">
        <f>SUMIFS('MASTER TT'!$J$2:$J$1126,'MASTER TT'!$I$2:$I$1126,A556:A10597,'MASTER TT'!$L$2:$L$1126,"&gt;0",'MASTER TT'!$AM$2:$AM$1126,"JAN-APRIL 2025",'MASTER TT'!$AC$2:$AC$1126,"SOB")</f>
        <v>0</v>
      </c>
      <c r="O556" s="379">
        <f>SUMIFS('MASTER TT'!$J$2:$J$1126,'MASTER TT'!$I$2:$I$1126,A556:A10597,'MASTER TT'!$L$2:$L$1126,"&gt;0",'MASTER TT'!$AM$2:$AM$1126,"JAN-APRIL 2025",'MASTER TT'!$AC$2:$AC$1126,"SEASS")</f>
        <v>0</v>
      </c>
      <c r="P556" s="379">
        <f>SUMIFS('MASTER TT'!$J$2:$J$1126,'MASTER TT'!$I$2:$I$1126,A556:A10597,'MASTER TT'!$L$2:$L$1126,"&gt;0",'MASTER TT'!$AM$2:$AM$1126,"JAN-APRIL 2025",'MASTER TT'!$AC$2:$AC$1126,"PTTI")</f>
        <v>0</v>
      </c>
      <c r="Q556" s="381">
        <f>SUMIF('MASTER TT'!$I$1:$I$5897,$A$1:$A$721,'MASTER TT'!$O$1:$O$5897)</f>
        <v>0</v>
      </c>
      <c r="R556" s="381">
        <f>SUMIF('MASTER TT'!$I$1:$I$5897,$A$1:$A$721,'MASTER TT'!$N$1:$N$5897)</f>
        <v>0</v>
      </c>
      <c r="S556" s="381">
        <f>SUMIF('MASTER TT'!$I$1:$I$5897,$A$1:$A$721,'MASTER TT'!$Q$1:$Q$5897)</f>
        <v>0</v>
      </c>
      <c r="T556" s="381">
        <f>SUMIF('MASTER TT'!$I$1:$I$5897,$A$1:$A$721,'MASTER TT'!$S$1:$S$5897)</f>
        <v>0</v>
      </c>
      <c r="U556" s="381">
        <f>SUMIF('MASTER TT'!$I$1:$I$5897,$A$1:$A$721,'MASTER TT'!$R$1:$R$5897)</f>
        <v>4</v>
      </c>
      <c r="V556" s="381">
        <f>SUMIF('MASTER TT'!$I$1:$I$5897,$A$1:$A$721,'MASTER TT'!$T$1:$T$5897)</f>
        <v>0</v>
      </c>
      <c r="W556" s="381">
        <f>SUMIF('MASTER TT'!$I$1:$I$5897,$A$1:$A$721,'MASTER TT'!$U$1:$U$5897)</f>
        <v>0</v>
      </c>
      <c r="X556" s="381">
        <f>SUMIF('MASTER TT'!$I$1:$I$5897,$A$1:$A$721,'MASTER TT'!$W$1:$W$5897)</f>
        <v>2</v>
      </c>
      <c r="Y556" s="381">
        <f>SUMIF('MASTER TT'!$I$1:$I$5897,$A$1:$A$721,'MASTER TT'!$X$1:$X$5897)</f>
        <v>0</v>
      </c>
      <c r="Z556" s="381">
        <f>SUMIF('MASTER TT'!$I$1:$I$5897,$A$1:$A$721,'MASTER TT'!$Y$1:$Y$5897)</f>
        <v>0</v>
      </c>
      <c r="AA556" s="381">
        <f>SUMIF('MASTER TT'!$I$1:$I$5897,$A$1:$A$721,'MASTER TT'!$Z$1:$Z$5897)</f>
        <v>0</v>
      </c>
      <c r="AB556" s="381">
        <f>SUMIF('MASTER TT'!$I$1:$I$5905,$A$1:$A$721,'MASTER TT'!$V$1:$V$5905)</f>
        <v>0</v>
      </c>
      <c r="AC556" s="381">
        <f>SUMIF('MASTER TT'!$I$1:$I$5905,$A$1:$A$721,'MASTER TT'!$AB$1:$AB$5905)</f>
        <v>0</v>
      </c>
      <c r="AD556" s="381">
        <f>SUMIF('MASTER TT'!$I$1:$I$5905,$A$1:$A$721,'MASTER TT'!$P$1:$P$5905)</f>
        <v>0</v>
      </c>
      <c r="AE556" s="381">
        <f t="shared" si="2"/>
        <v>6</v>
      </c>
      <c r="AF556" s="382" t="e">
        <f t="shared" si="35"/>
        <v>#REF!</v>
      </c>
      <c r="AG556" s="383"/>
    </row>
    <row r="557" spans="1:33" ht="14.25" customHeight="1">
      <c r="A557" s="374" t="s">
        <v>3358</v>
      </c>
      <c r="B557" s="375">
        <f>VLOOKUP($A$2:$A$1749,'ENTER STAFF #S HERE'!$A$1:$B$5073,2,FALSE)</f>
        <v>163</v>
      </c>
      <c r="C557" s="374" t="s">
        <v>6586</v>
      </c>
      <c r="D557" s="374" t="s">
        <v>6591</v>
      </c>
      <c r="E557" s="374" t="s">
        <v>6598</v>
      </c>
      <c r="F557" s="374" t="s">
        <v>6655</v>
      </c>
      <c r="G557" s="374" t="s">
        <v>6592</v>
      </c>
      <c r="H557" s="377">
        <f t="shared" si="0"/>
        <v>24</v>
      </c>
      <c r="I557" s="378" t="e">
        <f>SUMIFS('MASTER TT'!$J$2:$J$11126,'MASTER TT'!$I$2:$I$1126,A557:A18933,'MASTER TT'!$L$2:$L$11126,"&gt;0",'MASTER TT'!$AM$2:$AM$11126,"JAN-APRIL 2026")</f>
        <v>#VALUE!</v>
      </c>
      <c r="J557" s="378">
        <f>SUMIFS('MASTER TT'!$J$2:$J$11126,'MASTER TT'!$I$2:$I$11126,A557:A10596,'MASTER TT'!$L$2:$L$11126,"&gt;0",'MASTER TT'!$AM$2:$AM$11126,"MAY-AUG 2025")</f>
        <v>0</v>
      </c>
      <c r="K557" s="378">
        <f>SUMIFS('MASTER TT'!$J$2:$J$11126,'MASTER TT'!$I$2:$I$11126,A557:A10596,'MASTER TT'!$L$2:$L$11126,"&gt;0",'MASTER TT'!$AM$2:$AM$11126,"SEP-DEC 2025")</f>
        <v>0</v>
      </c>
      <c r="L557" s="378" t="e">
        <f t="shared" si="1"/>
        <v>#VALUE!</v>
      </c>
      <c r="M557" s="379">
        <f>SUMIFS('MASTER TT'!$J$2:$J$1126,'MASTER TT'!$I$2:$I$1126,A557:A10598,'MASTER TT'!$L$2:$L$1126,"&gt;0",'MASTER TT'!$AM$2:$AM$1126,"JAN-APRIL 2025",'MASTER TT'!$AC$2:$AC$1126,"SOT")</f>
        <v>0</v>
      </c>
      <c r="N557" s="379">
        <f>SUMIFS('MASTER TT'!$J$2:$J$1126,'MASTER TT'!$I$2:$I$1126,A557:A10598,'MASTER TT'!$L$2:$L$1126,"&gt;0",'MASTER TT'!$AM$2:$AM$1126,"JAN-APRIL 2025",'MASTER TT'!$AC$2:$AC$1126,"SOB")</f>
        <v>0</v>
      </c>
      <c r="O557" s="379">
        <f>SUMIFS('MASTER TT'!$J$2:$J$1126,'MASTER TT'!$I$2:$I$1126,A557:A10598,'MASTER TT'!$L$2:$L$1126,"&gt;0",'MASTER TT'!$AM$2:$AM$1126,"JAN-APRIL 2025",'MASTER TT'!$AC$2:$AC$1126,"SEASS")</f>
        <v>0</v>
      </c>
      <c r="P557" s="379">
        <f>SUMIFS('MASTER TT'!$J$2:$J$1126,'MASTER TT'!$I$2:$I$1126,A557:A10598,'MASTER TT'!$L$2:$L$1126,"&gt;0",'MASTER TT'!$AM$2:$AM$1126,"JAN-APRIL 2025",'MASTER TT'!$AC$2:$AC$1126,"PTTI")</f>
        <v>0</v>
      </c>
      <c r="Q557" s="381">
        <f>SUMIF('MASTER TT'!$I$1:$I$5897,$A$1:$A$721,'MASTER TT'!$O$1:$O$5897)</f>
        <v>0</v>
      </c>
      <c r="R557" s="381">
        <f>SUMIF('MASTER TT'!$I$1:$I$5897,$A$1:$A$721,'MASTER TT'!$N$1:$N$5897)</f>
        <v>0</v>
      </c>
      <c r="S557" s="381">
        <f>SUMIF('MASTER TT'!$I$1:$I$5897,$A$1:$A$721,'MASTER TT'!$Q$1:$Q$5897)</f>
        <v>0</v>
      </c>
      <c r="T557" s="381">
        <f>SUMIF('MASTER TT'!$I$1:$I$5897,$A$1:$A$721,'MASTER TT'!$S$1:$S$5897)</f>
        <v>0</v>
      </c>
      <c r="U557" s="381">
        <f>SUMIF('MASTER TT'!$I$1:$I$5897,$A$1:$A$721,'MASTER TT'!$R$1:$R$5897)</f>
        <v>0</v>
      </c>
      <c r="V557" s="381">
        <f>SUMIF('MASTER TT'!$I$1:$I$5897,$A$1:$A$721,'MASTER TT'!$T$1:$T$5897)</f>
        <v>0</v>
      </c>
      <c r="W557" s="381">
        <f>SUMIF('MASTER TT'!$I$1:$I$5897,$A$1:$A$721,'MASTER TT'!$U$1:$U$5897)</f>
        <v>0</v>
      </c>
      <c r="X557" s="381">
        <f>SUMIF('MASTER TT'!$I$1:$I$5897,$A$1:$A$721,'MASTER TT'!$W$1:$W$5897)</f>
        <v>0</v>
      </c>
      <c r="Y557" s="381">
        <f>SUMIF('MASTER TT'!$I$1:$I$5897,$A$1:$A$721,'MASTER TT'!$X$1:$X$5897)</f>
        <v>0</v>
      </c>
      <c r="Z557" s="381">
        <f>SUMIF('MASTER TT'!$I$1:$I$5897,$A$1:$A$721,'MASTER TT'!$Y$1:$Y$5897)</f>
        <v>0</v>
      </c>
      <c r="AA557" s="381">
        <f>SUMIF('MASTER TT'!$I$1:$I$5897,$A$1:$A$721,'MASTER TT'!$Z$1:$Z$5897)</f>
        <v>0</v>
      </c>
      <c r="AB557" s="381">
        <f>SUMIF('MASTER TT'!$I$1:$I$5905,$A$1:$A$721,'MASTER TT'!$V$1:$V$5905)</f>
        <v>0</v>
      </c>
      <c r="AC557" s="381">
        <f>SUMIF('MASTER TT'!$I$1:$I$5905,$A$1:$A$721,'MASTER TT'!$AB$1:$AB$5905)</f>
        <v>0</v>
      </c>
      <c r="AD557" s="381">
        <f>SUMIF('MASTER TT'!$I$1:$I$5905,$A$1:$A$721,'MASTER TT'!$P$1:$P$5905)</f>
        <v>0</v>
      </c>
      <c r="AE557" s="381">
        <f t="shared" si="2"/>
        <v>0</v>
      </c>
      <c r="AF557" s="382" t="e">
        <f t="shared" si="35"/>
        <v>#REF!</v>
      </c>
      <c r="AG557" s="383"/>
    </row>
    <row r="558" spans="1:33" ht="14.25" customHeight="1">
      <c r="A558" s="374" t="s">
        <v>4046</v>
      </c>
      <c r="B558" s="375" t="str">
        <f>VLOOKUP($A$2:$A$1749,'ENTER STAFF #S HERE'!$A$1:$B$5073,2,FALSE)</f>
        <v>C0970</v>
      </c>
      <c r="C558" s="374" t="s">
        <v>6586</v>
      </c>
      <c r="D558" s="374" t="s">
        <v>460</v>
      </c>
      <c r="E558" s="388"/>
      <c r="F558" s="388" t="s">
        <v>6682</v>
      </c>
      <c r="G558" s="374" t="s">
        <v>6656</v>
      </c>
      <c r="H558" s="377">
        <f t="shared" si="0"/>
        <v>88</v>
      </c>
      <c r="I558" s="378" t="e">
        <f>SUMIFS('MASTER TT'!$J$2:$J$11126,'MASTER TT'!$I$2:$I$1126,A558:A18934,'MASTER TT'!$L$2:$L$11126,"&gt;0",'MASTER TT'!$AM$2:$AM$11126,"JAN-APRIL 2026")</f>
        <v>#VALUE!</v>
      </c>
      <c r="J558" s="378">
        <f>SUMIFS('MASTER TT'!$J$2:$J$11126,'MASTER TT'!$I$2:$I$11126,A558:A10597,'MASTER TT'!$L$2:$L$11126,"&gt;0",'MASTER TT'!$AM$2:$AM$11126,"MAY-AUG 2025")</f>
        <v>0</v>
      </c>
      <c r="K558" s="378">
        <f>SUMIFS('MASTER TT'!$J$2:$J$11126,'MASTER TT'!$I$2:$I$11126,A558:A10597,'MASTER TT'!$L$2:$L$11126,"&gt;0",'MASTER TT'!$AM$2:$AM$11126,"SEP-DEC 2025")</f>
        <v>0</v>
      </c>
      <c r="L558" s="378" t="e">
        <f t="shared" si="1"/>
        <v>#VALUE!</v>
      </c>
      <c r="M558" s="379">
        <f>SUMIFS('MASTER TT'!$J$2:$J$1126,'MASTER TT'!$I$2:$I$1126,A558:A10599,'MASTER TT'!$L$2:$L$1126,"&gt;0",'MASTER TT'!$AM$2:$AM$1126,"JAN-APRIL 2025",'MASTER TT'!$AC$2:$AC$1126,"SOT")</f>
        <v>0</v>
      </c>
      <c r="N558" s="379">
        <f>SUMIFS('MASTER TT'!$J$2:$J$1126,'MASTER TT'!$I$2:$I$1126,A558:A10599,'MASTER TT'!$L$2:$L$1126,"&gt;0",'MASTER TT'!$AM$2:$AM$1126,"JAN-APRIL 2025",'MASTER TT'!$AC$2:$AC$1126,"SOB")</f>
        <v>0</v>
      </c>
      <c r="O558" s="379">
        <f>SUMIFS('MASTER TT'!$J$2:$J$1126,'MASTER TT'!$I$2:$I$1126,A558:A10599,'MASTER TT'!$L$2:$L$1126,"&gt;0",'MASTER TT'!$AM$2:$AM$1126,"JAN-APRIL 2025",'MASTER TT'!$AC$2:$AC$1126,"SEASS")</f>
        <v>0</v>
      </c>
      <c r="P558" s="379">
        <f>SUMIFS('MASTER TT'!$J$2:$J$1126,'MASTER TT'!$I$2:$I$1126,A558:A10599,'MASTER TT'!$L$2:$L$1126,"&gt;0",'MASTER TT'!$AM$2:$AM$1126,"JAN-APRIL 2025",'MASTER TT'!$AC$2:$AC$1126,"PTTI")</f>
        <v>0</v>
      </c>
      <c r="Q558" s="381">
        <f>SUMIF('MASTER TT'!$I$1:$I$5897,$A$1:$A$721,'MASTER TT'!$O$1:$O$5897)</f>
        <v>0</v>
      </c>
      <c r="R558" s="381">
        <f>SUMIF('MASTER TT'!$I$1:$I$5897,$A$1:$A$721,'MASTER TT'!$N$1:$N$5897)</f>
        <v>0</v>
      </c>
      <c r="S558" s="381">
        <f>SUMIF('MASTER TT'!$I$1:$I$5897,$A$1:$A$721,'MASTER TT'!$Q$1:$Q$5897)</f>
        <v>0</v>
      </c>
      <c r="T558" s="381">
        <f>SUMIF('MASTER TT'!$I$1:$I$5897,$A$1:$A$721,'MASTER TT'!$S$1:$S$5897)</f>
        <v>0</v>
      </c>
      <c r="U558" s="381">
        <f>SUMIF('MASTER TT'!$I$1:$I$5897,$A$1:$A$721,'MASTER TT'!$R$1:$R$5897)</f>
        <v>0</v>
      </c>
      <c r="V558" s="381">
        <f>SUMIF('MASTER TT'!$I$1:$I$5897,$A$1:$A$721,'MASTER TT'!$T$1:$T$5897)</f>
        <v>0</v>
      </c>
      <c r="W558" s="381">
        <f>SUMIF('MASTER TT'!$I$1:$I$5897,$A$1:$A$721,'MASTER TT'!$U$1:$U$5897)</f>
        <v>0</v>
      </c>
      <c r="X558" s="381">
        <f>SUMIF('MASTER TT'!$I$1:$I$5897,$A$1:$A$721,'MASTER TT'!$W$1:$W$5897)</f>
        <v>0</v>
      </c>
      <c r="Y558" s="381">
        <f>SUMIF('MASTER TT'!$I$1:$I$5897,$A$1:$A$721,'MASTER TT'!$X$1:$X$5897)</f>
        <v>0</v>
      </c>
      <c r="Z558" s="381">
        <f>SUMIF('MASTER TT'!$I$1:$I$5897,$A$1:$A$721,'MASTER TT'!$Y$1:$Y$5897)</f>
        <v>0</v>
      </c>
      <c r="AA558" s="381">
        <f>SUMIF('MASTER TT'!$I$1:$I$5897,$A$1:$A$721,'MASTER TT'!$Z$1:$Z$5897)</f>
        <v>0</v>
      </c>
      <c r="AB558" s="381">
        <f>SUMIF('MASTER TT'!$I$1:$I$5905,$A$1:$A$721,'MASTER TT'!$V$1:$V$5905)</f>
        <v>0</v>
      </c>
      <c r="AC558" s="381">
        <f>SUMIF('MASTER TT'!$I$1:$I$5905,$A$1:$A$721,'MASTER TT'!$AB$1:$AB$5905)</f>
        <v>0</v>
      </c>
      <c r="AD558" s="381">
        <f>SUMIF('MASTER TT'!$I$1:$I$5905,$A$1:$A$721,'MASTER TT'!$P$1:$P$5905)</f>
        <v>0</v>
      </c>
      <c r="AE558" s="381">
        <f t="shared" si="2"/>
        <v>0</v>
      </c>
      <c r="AF558" s="382" t="e">
        <f t="shared" si="35"/>
        <v>#REF!</v>
      </c>
      <c r="AG558" s="383"/>
    </row>
    <row r="559" spans="1:33" ht="14.25" customHeight="1">
      <c r="A559" s="374" t="s">
        <v>3737</v>
      </c>
      <c r="B559" s="375" t="str">
        <f>VLOOKUP($A$2:$A$1749,'ENTER STAFF #S HERE'!$A$1:$B$5073,2,FALSE)</f>
        <v>C0321</v>
      </c>
      <c r="C559" s="374" t="s">
        <v>6583</v>
      </c>
      <c r="D559" s="374" t="s">
        <v>454</v>
      </c>
      <c r="E559" s="384" t="s">
        <v>5680</v>
      </c>
      <c r="F559" s="384" t="s">
        <v>6589</v>
      </c>
      <c r="G559" s="374" t="s">
        <v>5663</v>
      </c>
      <c r="H559" s="377">
        <f t="shared" si="0"/>
        <v>48</v>
      </c>
      <c r="I559" s="378" t="e">
        <f>SUMIFS('MASTER TT'!$J$2:$J$11126,'MASTER TT'!$I$2:$I$1126,A559:A18935,'MASTER TT'!$L$2:$L$11126,"&gt;0",'MASTER TT'!$AM$2:$AM$11126,"JAN-APRIL 2026")</f>
        <v>#VALUE!</v>
      </c>
      <c r="J559" s="378">
        <f>SUMIFS('MASTER TT'!$J$2:$J$11126,'MASTER TT'!$I$2:$I$11126,A559:A10598,'MASTER TT'!$L$2:$L$11126,"&gt;0",'MASTER TT'!$AM$2:$AM$11126,"MAY-AUG 2025")</f>
        <v>0</v>
      </c>
      <c r="K559" s="378">
        <f>SUMIFS('MASTER TT'!$J$2:$J$11126,'MASTER TT'!$I$2:$I$11126,A559:A10598,'MASTER TT'!$L$2:$L$11126,"&gt;0",'MASTER TT'!$AM$2:$AM$11126,"SEP-DEC 2025")</f>
        <v>0</v>
      </c>
      <c r="L559" s="378" t="e">
        <f t="shared" si="1"/>
        <v>#VALUE!</v>
      </c>
      <c r="M559" s="379">
        <f>SUMIFS('MASTER TT'!$J$2:$J$1126,'MASTER TT'!$I$2:$I$1126,A559:A10600,'MASTER TT'!$L$2:$L$1126,"&gt;0",'MASTER TT'!$AM$2:$AM$1126,"JAN-APRIL 2025",'MASTER TT'!$AC$2:$AC$1126,"SOT")</f>
        <v>0</v>
      </c>
      <c r="N559" s="379">
        <f>SUMIFS('MASTER TT'!$J$2:$J$1126,'MASTER TT'!$I$2:$I$1126,A559:A10600,'MASTER TT'!$L$2:$L$1126,"&gt;0",'MASTER TT'!$AM$2:$AM$1126,"JAN-APRIL 2025",'MASTER TT'!$AC$2:$AC$1126,"SOB")</f>
        <v>0</v>
      </c>
      <c r="O559" s="379">
        <f>SUMIFS('MASTER TT'!$J$2:$J$1126,'MASTER TT'!$I$2:$I$1126,A559:A10600,'MASTER TT'!$L$2:$L$1126,"&gt;0",'MASTER TT'!$AM$2:$AM$1126,"JAN-APRIL 2025",'MASTER TT'!$AC$2:$AC$1126,"SEASS")</f>
        <v>0</v>
      </c>
      <c r="P559" s="379">
        <f>SUMIFS('MASTER TT'!$J$2:$J$1126,'MASTER TT'!$I$2:$I$1126,A559:A10600,'MASTER TT'!$L$2:$L$1126,"&gt;0",'MASTER TT'!$AM$2:$AM$1126,"JAN-APRIL 2025",'MASTER TT'!$AC$2:$AC$1126,"PTTI")</f>
        <v>0</v>
      </c>
      <c r="Q559" s="381">
        <f>SUMIF('MASTER TT'!$I$1:$I$5897,$A$1:$A$721,'MASTER TT'!$O$1:$O$5897)</f>
        <v>0</v>
      </c>
      <c r="R559" s="381">
        <f>SUMIF('MASTER TT'!$I$1:$I$5897,$A$1:$A$721,'MASTER TT'!$N$1:$N$5897)</f>
        <v>0</v>
      </c>
      <c r="S559" s="381">
        <f>SUMIF('MASTER TT'!$I$1:$I$5897,$A$1:$A$721,'MASTER TT'!$Q$1:$Q$5897)</f>
        <v>0</v>
      </c>
      <c r="T559" s="381">
        <f>SUMIF('MASTER TT'!$I$1:$I$5897,$A$1:$A$721,'MASTER TT'!$S$1:$S$5897)</f>
        <v>0</v>
      </c>
      <c r="U559" s="381">
        <f>SUMIF('MASTER TT'!$I$1:$I$5897,$A$1:$A$721,'MASTER TT'!$R$1:$R$5897)</f>
        <v>0</v>
      </c>
      <c r="V559" s="381">
        <f>SUMIF('MASTER TT'!$I$1:$I$5897,$A$1:$A$721,'MASTER TT'!$T$1:$T$5897)</f>
        <v>0</v>
      </c>
      <c r="W559" s="381">
        <f>SUMIF('MASTER TT'!$I$1:$I$5897,$A$1:$A$721,'MASTER TT'!$U$1:$U$5897)</f>
        <v>0</v>
      </c>
      <c r="X559" s="381">
        <f>SUMIF('MASTER TT'!$I$1:$I$5897,$A$1:$A$721,'MASTER TT'!$W$1:$W$5897)</f>
        <v>0</v>
      </c>
      <c r="Y559" s="381">
        <f>SUMIF('MASTER TT'!$I$1:$I$5897,$A$1:$A$721,'MASTER TT'!$X$1:$X$5897)</f>
        <v>0</v>
      </c>
      <c r="Z559" s="381">
        <f>SUMIF('MASTER TT'!$I$1:$I$5897,$A$1:$A$721,'MASTER TT'!$Y$1:$Y$5897)</f>
        <v>0</v>
      </c>
      <c r="AA559" s="381">
        <f>SUMIF('MASTER TT'!$I$1:$I$5897,$A$1:$A$721,'MASTER TT'!$Z$1:$Z$5897)</f>
        <v>0</v>
      </c>
      <c r="AB559" s="381">
        <f>SUMIF('MASTER TT'!$I$1:$I$5905,$A$1:$A$721,'MASTER TT'!$V$1:$V$5905)</f>
        <v>0</v>
      </c>
      <c r="AC559" s="381">
        <f>SUMIF('MASTER TT'!$I$1:$I$5905,$A$1:$A$721,'MASTER TT'!$AB$1:$AB$5905)</f>
        <v>0</v>
      </c>
      <c r="AD559" s="381">
        <f>SUMIF('MASTER TT'!$I$1:$I$5905,$A$1:$A$721,'MASTER TT'!$P$1:$P$5905)</f>
        <v>0</v>
      </c>
      <c r="AE559" s="381">
        <f t="shared" si="2"/>
        <v>0</v>
      </c>
      <c r="AF559" s="382" t="e">
        <f t="shared" si="35"/>
        <v>#REF!</v>
      </c>
      <c r="AG559" s="383"/>
    </row>
    <row r="560" spans="1:33" ht="14.25" customHeight="1">
      <c r="A560" s="374" t="s">
        <v>3806</v>
      </c>
      <c r="B560" s="375" t="str">
        <f>VLOOKUP($A$2:$A$1749,'ENTER STAFF #S HERE'!$A$1:$B$5073,2,FALSE)</f>
        <v>C1557</v>
      </c>
      <c r="C560" s="374" t="s">
        <v>6586</v>
      </c>
      <c r="D560" s="374" t="s">
        <v>6587</v>
      </c>
      <c r="E560" s="384" t="s">
        <v>5680</v>
      </c>
      <c r="F560" s="384" t="s">
        <v>6609</v>
      </c>
      <c r="G560" s="374" t="s">
        <v>5663</v>
      </c>
      <c r="H560" s="377">
        <f t="shared" si="0"/>
        <v>48</v>
      </c>
      <c r="I560" s="378" t="e">
        <f>SUMIFS('MASTER TT'!$J$2:$J$11126,'MASTER TT'!$I$2:$I$1126,A560:A18936,'MASTER TT'!$L$2:$L$11126,"&gt;0",'MASTER TT'!$AM$2:$AM$11126,"JAN-APRIL 2026")</f>
        <v>#VALUE!</v>
      </c>
      <c r="J560" s="378">
        <f>SUMIFS('MASTER TT'!$J$2:$J$11126,'MASTER TT'!$I$2:$I$11126,A560:A10599,'MASTER TT'!$L$2:$L$11126,"&gt;0",'MASTER TT'!$AM$2:$AM$11126,"MAY-AUG 2025")</f>
        <v>0</v>
      </c>
      <c r="K560" s="378">
        <f>SUMIFS('MASTER TT'!$J$2:$J$11126,'MASTER TT'!$I$2:$I$11126,A560:A10599,'MASTER TT'!$L$2:$L$11126,"&gt;0",'MASTER TT'!$AM$2:$AM$11126,"SEP-DEC 2025")</f>
        <v>0</v>
      </c>
      <c r="L560" s="378" t="e">
        <f t="shared" si="1"/>
        <v>#VALUE!</v>
      </c>
      <c r="M560" s="379">
        <f>SUMIFS('MASTER TT'!$J$2:$J$1126,'MASTER TT'!$I$2:$I$1126,A560:A10601,'MASTER TT'!$L$2:$L$1126,"&gt;0",'MASTER TT'!$AM$2:$AM$1126,"JAN-APRIL 2025",'MASTER TT'!$AC$2:$AC$1126,"SOT")</f>
        <v>0</v>
      </c>
      <c r="N560" s="379">
        <f>SUMIFS('MASTER TT'!$J$2:$J$1126,'MASTER TT'!$I$2:$I$1126,A560:A10601,'MASTER TT'!$L$2:$L$1126,"&gt;0",'MASTER TT'!$AM$2:$AM$1126,"JAN-APRIL 2025",'MASTER TT'!$AC$2:$AC$1126,"SOB")</f>
        <v>0</v>
      </c>
      <c r="O560" s="379">
        <f>SUMIFS('MASTER TT'!$J$2:$J$1126,'MASTER TT'!$I$2:$I$1126,A560:A10601,'MASTER TT'!$L$2:$L$1126,"&gt;0",'MASTER TT'!$AM$2:$AM$1126,"JAN-APRIL 2025",'MASTER TT'!$AC$2:$AC$1126,"SEASS")</f>
        <v>0</v>
      </c>
      <c r="P560" s="379">
        <f>SUMIFS('MASTER TT'!$J$2:$J$1126,'MASTER TT'!$I$2:$I$1126,A560:A10601,'MASTER TT'!$L$2:$L$1126,"&gt;0",'MASTER TT'!$AM$2:$AM$1126,"JAN-APRIL 2025",'MASTER TT'!$AC$2:$AC$1126,"PTTI")</f>
        <v>0</v>
      </c>
      <c r="Q560" s="381">
        <f>SUMIF('MASTER TT'!$I$1:$I$5897,$A$1:$A$721,'MASTER TT'!$O$1:$O$5897)</f>
        <v>0</v>
      </c>
      <c r="R560" s="381">
        <f>SUMIF('MASTER TT'!$I$1:$I$5897,$A$1:$A$721,'MASTER TT'!$N$1:$N$5897)</f>
        <v>0</v>
      </c>
      <c r="S560" s="381">
        <f>SUMIF('MASTER TT'!$I$1:$I$5897,$A$1:$A$721,'MASTER TT'!$Q$1:$Q$5897)</f>
        <v>0</v>
      </c>
      <c r="T560" s="381">
        <f>SUMIF('MASTER TT'!$I$1:$I$5897,$A$1:$A$721,'MASTER TT'!$S$1:$S$5897)</f>
        <v>0</v>
      </c>
      <c r="U560" s="381">
        <f>SUMIF('MASTER TT'!$I$1:$I$5897,$A$1:$A$721,'MASTER TT'!$R$1:$R$5897)</f>
        <v>0</v>
      </c>
      <c r="V560" s="381">
        <f>SUMIF('MASTER TT'!$I$1:$I$5897,$A$1:$A$721,'MASTER TT'!$T$1:$T$5897)</f>
        <v>0</v>
      </c>
      <c r="W560" s="381">
        <f>SUMIF('MASTER TT'!$I$1:$I$5897,$A$1:$A$721,'MASTER TT'!$U$1:$U$5897)</f>
        <v>0</v>
      </c>
      <c r="X560" s="381">
        <f>SUMIF('MASTER TT'!$I$1:$I$5897,$A$1:$A$721,'MASTER TT'!$W$1:$W$5897)</f>
        <v>0</v>
      </c>
      <c r="Y560" s="381">
        <f>SUMIF('MASTER TT'!$I$1:$I$5897,$A$1:$A$721,'MASTER TT'!$X$1:$X$5897)</f>
        <v>0</v>
      </c>
      <c r="Z560" s="381">
        <f>SUMIF('MASTER TT'!$I$1:$I$5897,$A$1:$A$721,'MASTER TT'!$Y$1:$Y$5897)</f>
        <v>0</v>
      </c>
      <c r="AA560" s="381">
        <f>SUMIF('MASTER TT'!$I$1:$I$5897,$A$1:$A$721,'MASTER TT'!$Z$1:$Z$5897)</f>
        <v>0</v>
      </c>
      <c r="AB560" s="381">
        <f>SUMIF('MASTER TT'!$I$1:$I$5905,$A$1:$A$721,'MASTER TT'!$V$1:$V$5905)</f>
        <v>0</v>
      </c>
      <c r="AC560" s="381">
        <f>SUMIF('MASTER TT'!$I$1:$I$5905,$A$1:$A$721,'MASTER TT'!$AB$1:$AB$5905)</f>
        <v>0</v>
      </c>
      <c r="AD560" s="381">
        <f>SUMIF('MASTER TT'!$I$1:$I$5905,$A$1:$A$721,'MASTER TT'!$P$1:$P$5905)</f>
        <v>0</v>
      </c>
      <c r="AE560" s="381">
        <f t="shared" si="2"/>
        <v>0</v>
      </c>
      <c r="AF560" s="382" t="e">
        <f t="shared" si="35"/>
        <v>#REF!</v>
      </c>
      <c r="AG560" s="383"/>
    </row>
    <row r="561" spans="1:33" ht="14.25" customHeight="1">
      <c r="A561" s="374" t="s">
        <v>3665</v>
      </c>
      <c r="B561" s="375" t="str">
        <f>VLOOKUP($A$2:$A$1749,'ENTER STAFF #S HERE'!$A$1:$B$5073,2,FALSE)</f>
        <v>C1294</v>
      </c>
      <c r="C561" s="374" t="s">
        <v>6583</v>
      </c>
      <c r="D561" s="374" t="s">
        <v>460</v>
      </c>
      <c r="E561" s="388"/>
      <c r="F561" s="388"/>
      <c r="G561" s="374" t="s">
        <v>6683</v>
      </c>
      <c r="H561" s="377">
        <f t="shared" si="0"/>
        <v>42</v>
      </c>
      <c r="I561" s="378" t="e">
        <f>SUMIFS('MASTER TT'!$J$2:$J$11126,'MASTER TT'!$I$2:$I$1126,A561:A18937,'MASTER TT'!$L$2:$L$11126,"&gt;0",'MASTER TT'!$AM$2:$AM$11126,"JAN-APRIL 2026")</f>
        <v>#VALUE!</v>
      </c>
      <c r="J561" s="378">
        <f>SUMIFS('MASTER TT'!$J$2:$J$11126,'MASTER TT'!$I$2:$I$11126,A561:A10600,'MASTER TT'!$L$2:$L$11126,"&gt;0",'MASTER TT'!$AM$2:$AM$11126,"MAY-AUG 2025")</f>
        <v>0</v>
      </c>
      <c r="K561" s="378">
        <f>SUMIFS('MASTER TT'!$J$2:$J$11126,'MASTER TT'!$I$2:$I$11126,A561:A10600,'MASTER TT'!$L$2:$L$11126,"&gt;0",'MASTER TT'!$AM$2:$AM$11126,"SEP-DEC 2025")</f>
        <v>0</v>
      </c>
      <c r="L561" s="378" t="e">
        <f t="shared" si="1"/>
        <v>#VALUE!</v>
      </c>
      <c r="M561" s="379">
        <f>SUMIFS('MASTER TT'!$J$2:$J$1126,'MASTER TT'!$I$2:$I$1126,A561:A10602,'MASTER TT'!$L$2:$L$1126,"&gt;0",'MASTER TT'!$AM$2:$AM$1126,"JAN-APRIL 2025",'MASTER TT'!$AC$2:$AC$1126,"SOT")</f>
        <v>0</v>
      </c>
      <c r="N561" s="379">
        <f>SUMIFS('MASTER TT'!$J$2:$J$1126,'MASTER TT'!$I$2:$I$1126,A561:A10602,'MASTER TT'!$L$2:$L$1126,"&gt;0",'MASTER TT'!$AM$2:$AM$1126,"JAN-APRIL 2025",'MASTER TT'!$AC$2:$AC$1126,"SOB")</f>
        <v>0</v>
      </c>
      <c r="O561" s="379">
        <f>SUMIFS('MASTER TT'!$J$2:$J$1126,'MASTER TT'!$I$2:$I$1126,A561:A10602,'MASTER TT'!$L$2:$L$1126,"&gt;0",'MASTER TT'!$AM$2:$AM$1126,"JAN-APRIL 2025",'MASTER TT'!$AC$2:$AC$1126,"SEASS")</f>
        <v>0</v>
      </c>
      <c r="P561" s="379">
        <f>SUMIFS('MASTER TT'!$J$2:$J$1126,'MASTER TT'!$I$2:$I$1126,A561:A10602,'MASTER TT'!$L$2:$L$1126,"&gt;0",'MASTER TT'!$AM$2:$AM$1126,"JAN-APRIL 2025",'MASTER TT'!$AC$2:$AC$1126,"PTTI")</f>
        <v>0</v>
      </c>
      <c r="Q561" s="381">
        <f>SUMIF('MASTER TT'!$I$1:$I$5897,$A$1:$A$721,'MASTER TT'!$O$1:$O$5897)</f>
        <v>0</v>
      </c>
      <c r="R561" s="381">
        <f>SUMIF('MASTER TT'!$I$1:$I$5897,$A$1:$A$721,'MASTER TT'!$N$1:$N$5897)</f>
        <v>0</v>
      </c>
      <c r="S561" s="381">
        <f>SUMIF('MASTER TT'!$I$1:$I$5897,$A$1:$A$721,'MASTER TT'!$Q$1:$Q$5897)</f>
        <v>0</v>
      </c>
      <c r="T561" s="381">
        <f>SUMIF('MASTER TT'!$I$1:$I$5897,$A$1:$A$721,'MASTER TT'!$S$1:$S$5897)</f>
        <v>0</v>
      </c>
      <c r="U561" s="381">
        <f>SUMIF('MASTER TT'!$I$1:$I$5897,$A$1:$A$721,'MASTER TT'!$R$1:$R$5897)</f>
        <v>0</v>
      </c>
      <c r="V561" s="381">
        <f>SUMIF('MASTER TT'!$I$1:$I$5897,$A$1:$A$721,'MASTER TT'!$T$1:$T$5897)</f>
        <v>0</v>
      </c>
      <c r="W561" s="381">
        <f>SUMIF('MASTER TT'!$I$1:$I$5897,$A$1:$A$721,'MASTER TT'!$U$1:$U$5897)</f>
        <v>0</v>
      </c>
      <c r="X561" s="381">
        <f>SUMIF('MASTER TT'!$I$1:$I$5897,$A$1:$A$721,'MASTER TT'!$W$1:$W$5897)</f>
        <v>0</v>
      </c>
      <c r="Y561" s="381">
        <f>SUMIF('MASTER TT'!$I$1:$I$5897,$A$1:$A$721,'MASTER TT'!$X$1:$X$5897)</f>
        <v>0</v>
      </c>
      <c r="Z561" s="381">
        <f>SUMIF('MASTER TT'!$I$1:$I$5897,$A$1:$A$721,'MASTER TT'!$Y$1:$Y$5897)</f>
        <v>0</v>
      </c>
      <c r="AA561" s="381">
        <f>SUMIF('MASTER TT'!$I$1:$I$5897,$A$1:$A$721,'MASTER TT'!$Z$1:$Z$5897)</f>
        <v>0</v>
      </c>
      <c r="AB561" s="381">
        <f>SUMIF('MASTER TT'!$I$1:$I$5905,$A$1:$A$721,'MASTER TT'!$V$1:$V$5905)</f>
        <v>0</v>
      </c>
      <c r="AC561" s="381">
        <f>SUMIF('MASTER TT'!$I$1:$I$5905,$A$1:$A$721,'MASTER TT'!$AB$1:$AB$5905)</f>
        <v>0</v>
      </c>
      <c r="AD561" s="381">
        <f>SUMIF('MASTER TT'!$I$1:$I$5905,$A$1:$A$721,'MASTER TT'!$P$1:$P$5905)</f>
        <v>0</v>
      </c>
      <c r="AE561" s="381">
        <f t="shared" si="2"/>
        <v>0</v>
      </c>
      <c r="AF561" s="382" t="e">
        <f t="shared" si="35"/>
        <v>#REF!</v>
      </c>
      <c r="AG561" s="383"/>
    </row>
    <row r="562" spans="1:33" ht="14.25" customHeight="1">
      <c r="A562" s="374" t="s">
        <v>3810</v>
      </c>
      <c r="B562" s="375" t="str">
        <f>VLOOKUP($A$2:$A$1749,'ENTER STAFF #S HERE'!$A$1:$B$5073,2,FALSE)</f>
        <v>C0381</v>
      </c>
      <c r="C562" s="374" t="s">
        <v>6615</v>
      </c>
      <c r="D562" s="384" t="s">
        <v>6587</v>
      </c>
      <c r="E562" s="384" t="s">
        <v>6594</v>
      </c>
      <c r="F562" s="374" t="s">
        <v>6589</v>
      </c>
      <c r="G562" s="374" t="s">
        <v>5663</v>
      </c>
      <c r="H562" s="377">
        <f t="shared" si="0"/>
        <v>48</v>
      </c>
      <c r="I562" s="378" t="e">
        <f>SUMIFS('MASTER TT'!$J$2:$J$11126,'MASTER TT'!$I$2:$I$1126,A562:A18938,'MASTER TT'!$L$2:$L$11126,"&gt;0",'MASTER TT'!$AM$2:$AM$11126,"JAN-APRIL 2026")</f>
        <v>#VALUE!</v>
      </c>
      <c r="J562" s="378">
        <f>SUMIFS('MASTER TT'!$J$2:$J$11126,'MASTER TT'!$I$2:$I$11126,A562:A10601,'MASTER TT'!$L$2:$L$11126,"&gt;0",'MASTER TT'!$AM$2:$AM$11126,"MAY-AUG 2025")</f>
        <v>0</v>
      </c>
      <c r="K562" s="378">
        <f>SUMIFS('MASTER TT'!$J$2:$J$11126,'MASTER TT'!$I$2:$I$11126,A562:A10601,'MASTER TT'!$L$2:$L$11126,"&gt;0",'MASTER TT'!$AM$2:$AM$11126,"SEP-DEC 2025")</f>
        <v>0</v>
      </c>
      <c r="L562" s="378" t="e">
        <f t="shared" si="1"/>
        <v>#VALUE!</v>
      </c>
      <c r="M562" s="379">
        <f>SUMIFS('MASTER TT'!$J$2:$J$1126,'MASTER TT'!$I$2:$I$1126,A562:A10603,'MASTER TT'!$L$2:$L$1126,"&gt;0",'MASTER TT'!$AM$2:$AM$1126,"JAN-APRIL 2025",'MASTER TT'!$AC$2:$AC$1126,"SOT")</f>
        <v>0</v>
      </c>
      <c r="N562" s="379">
        <f>SUMIFS('MASTER TT'!$J$2:$J$1126,'MASTER TT'!$I$2:$I$1126,A562:A10603,'MASTER TT'!$L$2:$L$1126,"&gt;0",'MASTER TT'!$AM$2:$AM$1126,"JAN-APRIL 2025",'MASTER TT'!$AC$2:$AC$1126,"SOB")</f>
        <v>0</v>
      </c>
      <c r="O562" s="379">
        <f>SUMIFS('MASTER TT'!$J$2:$J$1126,'MASTER TT'!$I$2:$I$1126,A562:A10603,'MASTER TT'!$L$2:$L$1126,"&gt;0",'MASTER TT'!$AM$2:$AM$1126,"JAN-APRIL 2025",'MASTER TT'!$AC$2:$AC$1126,"SEASS")</f>
        <v>0</v>
      </c>
      <c r="P562" s="379">
        <f>SUMIFS('MASTER TT'!$J$2:$J$1126,'MASTER TT'!$I$2:$I$1126,A562:A10603,'MASTER TT'!$L$2:$L$1126,"&gt;0",'MASTER TT'!$AM$2:$AM$1126,"JAN-APRIL 2025",'MASTER TT'!$AC$2:$AC$1126,"PTTI")</f>
        <v>0</v>
      </c>
      <c r="Q562" s="381">
        <f>SUMIF('MASTER TT'!$I$1:$I$5897,$A$1:$A$721,'MASTER TT'!$O$1:$O$5897)</f>
        <v>0</v>
      </c>
      <c r="R562" s="381">
        <f>SUMIF('MASTER TT'!$I$1:$I$5897,$A$1:$A$721,'MASTER TT'!$N$1:$N$5897)</f>
        <v>0</v>
      </c>
      <c r="S562" s="381">
        <f>SUMIF('MASTER TT'!$I$1:$I$5897,$A$1:$A$721,'MASTER TT'!$Q$1:$Q$5897)</f>
        <v>0</v>
      </c>
      <c r="T562" s="381">
        <f>SUMIF('MASTER TT'!$I$1:$I$5897,$A$1:$A$721,'MASTER TT'!$S$1:$S$5897)</f>
        <v>0</v>
      </c>
      <c r="U562" s="381">
        <f>SUMIF('MASTER TT'!$I$1:$I$5897,$A$1:$A$721,'MASTER TT'!$R$1:$R$5897)</f>
        <v>0</v>
      </c>
      <c r="V562" s="381">
        <f>SUMIF('MASTER TT'!$I$1:$I$5897,$A$1:$A$721,'MASTER TT'!$T$1:$T$5897)</f>
        <v>0</v>
      </c>
      <c r="W562" s="381">
        <f>SUMIF('MASTER TT'!$I$1:$I$5897,$A$1:$A$721,'MASTER TT'!$U$1:$U$5897)</f>
        <v>0</v>
      </c>
      <c r="X562" s="381">
        <f>SUMIF('MASTER TT'!$I$1:$I$5897,$A$1:$A$721,'MASTER TT'!$W$1:$W$5897)</f>
        <v>0</v>
      </c>
      <c r="Y562" s="381">
        <f>SUMIF('MASTER TT'!$I$1:$I$5897,$A$1:$A$721,'MASTER TT'!$X$1:$X$5897)</f>
        <v>0</v>
      </c>
      <c r="Z562" s="381">
        <f>SUMIF('MASTER TT'!$I$1:$I$5897,$A$1:$A$721,'MASTER TT'!$Y$1:$Y$5897)</f>
        <v>0</v>
      </c>
      <c r="AA562" s="381">
        <f>SUMIF('MASTER TT'!$I$1:$I$5897,$A$1:$A$721,'MASTER TT'!$Z$1:$Z$5897)</f>
        <v>0</v>
      </c>
      <c r="AB562" s="381">
        <f>SUMIF('MASTER TT'!$I$1:$I$5905,$A$1:$A$721,'MASTER TT'!$V$1:$V$5905)</f>
        <v>0</v>
      </c>
      <c r="AC562" s="381">
        <f>SUMIF('MASTER TT'!$I$1:$I$5905,$A$1:$A$721,'MASTER TT'!$AB$1:$AB$5905)</f>
        <v>0</v>
      </c>
      <c r="AD562" s="381">
        <f>SUMIF('MASTER TT'!$I$1:$I$5905,$A$1:$A$721,'MASTER TT'!$P$1:$P$5905)</f>
        <v>0</v>
      </c>
      <c r="AE562" s="381">
        <f t="shared" si="2"/>
        <v>0</v>
      </c>
      <c r="AF562" s="382" t="e">
        <f t="shared" si="35"/>
        <v>#REF!</v>
      </c>
      <c r="AG562" s="383"/>
    </row>
    <row r="563" spans="1:33" ht="14.25" customHeight="1">
      <c r="A563" s="374" t="s">
        <v>3466</v>
      </c>
      <c r="B563" s="375" t="str">
        <f>VLOOKUP($A$2:$A$1749,'ENTER STAFF #S HERE'!$A$1:$B$5073,2,FALSE)</f>
        <v>C1353</v>
      </c>
      <c r="C563" s="374" t="s">
        <v>6586</v>
      </c>
      <c r="D563" s="374" t="s">
        <v>6591</v>
      </c>
      <c r="E563" s="374" t="s">
        <v>6598</v>
      </c>
      <c r="F563" s="374" t="s">
        <v>6664</v>
      </c>
      <c r="G563" s="374" t="s">
        <v>6621</v>
      </c>
      <c r="H563" s="377">
        <f t="shared" si="0"/>
        <v>45</v>
      </c>
      <c r="I563" s="378" t="e">
        <f>SUMIFS('MASTER TT'!$J$2:$J$11126,'MASTER TT'!$I$2:$I$1126,A563:A18939,'MASTER TT'!$L$2:$L$11126,"&gt;0",'MASTER TT'!$AM$2:$AM$11126,"JAN-APRIL 2026")</f>
        <v>#VALUE!</v>
      </c>
      <c r="J563" s="378">
        <f>SUMIFS('MASTER TT'!$J$2:$J$11126,'MASTER TT'!$I$2:$I$11126,A563:A10602,'MASTER TT'!$L$2:$L$11126,"&gt;0",'MASTER TT'!$AM$2:$AM$11126,"MAY-AUG 2025")</f>
        <v>0</v>
      </c>
      <c r="K563" s="378">
        <f>SUMIFS('MASTER TT'!$J$2:$J$11126,'MASTER TT'!$I$2:$I$11126,A563:A10602,'MASTER TT'!$L$2:$L$11126,"&gt;0",'MASTER TT'!$AM$2:$AM$11126,"SEP-DEC 2025")</f>
        <v>0</v>
      </c>
      <c r="L563" s="378" t="e">
        <f t="shared" si="1"/>
        <v>#VALUE!</v>
      </c>
      <c r="M563" s="379">
        <f>SUMIFS('MASTER TT'!$J$2:$J$1126,'MASTER TT'!$I$2:$I$1126,A563:A10604,'MASTER TT'!$L$2:$L$1126,"&gt;0",'MASTER TT'!$AM$2:$AM$1126,"JAN-APRIL 2025",'MASTER TT'!$AC$2:$AC$1126,"SOT")</f>
        <v>0</v>
      </c>
      <c r="N563" s="379">
        <f>SUMIFS('MASTER TT'!$J$2:$J$1126,'MASTER TT'!$I$2:$I$1126,A563:A10604,'MASTER TT'!$L$2:$L$1126,"&gt;0",'MASTER TT'!$AM$2:$AM$1126,"JAN-APRIL 2025",'MASTER TT'!$AC$2:$AC$1126,"SOB")</f>
        <v>0</v>
      </c>
      <c r="O563" s="379">
        <f>SUMIFS('MASTER TT'!$J$2:$J$1126,'MASTER TT'!$I$2:$I$1126,A563:A10604,'MASTER TT'!$L$2:$L$1126,"&gt;0",'MASTER TT'!$AM$2:$AM$1126,"JAN-APRIL 2025",'MASTER TT'!$AC$2:$AC$1126,"SEASS")</f>
        <v>0</v>
      </c>
      <c r="P563" s="379">
        <f>SUMIFS('MASTER TT'!$J$2:$J$1126,'MASTER TT'!$I$2:$I$1126,A563:A10604,'MASTER TT'!$L$2:$L$1126,"&gt;0",'MASTER TT'!$AM$2:$AM$1126,"JAN-APRIL 2025",'MASTER TT'!$AC$2:$AC$1126,"PTTI")</f>
        <v>0</v>
      </c>
      <c r="Q563" s="381">
        <f>SUMIF('MASTER TT'!$I$1:$I$5897,$A$1:$A$721,'MASTER TT'!$O$1:$O$5897)</f>
        <v>0</v>
      </c>
      <c r="R563" s="381">
        <f>SUMIF('MASTER TT'!$I$1:$I$5897,$A$1:$A$721,'MASTER TT'!$N$1:$N$5897)</f>
        <v>0</v>
      </c>
      <c r="S563" s="381">
        <f>SUMIF('MASTER TT'!$I$1:$I$5897,$A$1:$A$721,'MASTER TT'!$Q$1:$Q$5897)</f>
        <v>0</v>
      </c>
      <c r="T563" s="381">
        <f>SUMIF('MASTER TT'!$I$1:$I$5897,$A$1:$A$721,'MASTER TT'!$S$1:$S$5897)</f>
        <v>0</v>
      </c>
      <c r="U563" s="381">
        <f>SUMIF('MASTER TT'!$I$1:$I$5897,$A$1:$A$721,'MASTER TT'!$R$1:$R$5897)</f>
        <v>0</v>
      </c>
      <c r="V563" s="381">
        <f>SUMIF('MASTER TT'!$I$1:$I$5897,$A$1:$A$721,'MASTER TT'!$T$1:$T$5897)</f>
        <v>0</v>
      </c>
      <c r="W563" s="381">
        <f>SUMIF('MASTER TT'!$I$1:$I$5897,$A$1:$A$721,'MASTER TT'!$U$1:$U$5897)</f>
        <v>0</v>
      </c>
      <c r="X563" s="381">
        <f>SUMIF('MASTER TT'!$I$1:$I$5897,$A$1:$A$721,'MASTER TT'!$W$1:$W$5897)</f>
        <v>0</v>
      </c>
      <c r="Y563" s="381">
        <f>SUMIF('MASTER TT'!$I$1:$I$5897,$A$1:$A$721,'MASTER TT'!$X$1:$X$5897)</f>
        <v>0</v>
      </c>
      <c r="Z563" s="381">
        <f>SUMIF('MASTER TT'!$I$1:$I$5897,$A$1:$A$721,'MASTER TT'!$Y$1:$Y$5897)</f>
        <v>0</v>
      </c>
      <c r="AA563" s="381">
        <f>SUMIF('MASTER TT'!$I$1:$I$5897,$A$1:$A$721,'MASTER TT'!$Z$1:$Z$5897)</f>
        <v>0</v>
      </c>
      <c r="AB563" s="381">
        <f>SUMIF('MASTER TT'!$I$1:$I$5905,$A$1:$A$721,'MASTER TT'!$V$1:$V$5905)</f>
        <v>0</v>
      </c>
      <c r="AC563" s="381">
        <f>SUMIF('MASTER TT'!$I$1:$I$5905,$A$1:$A$721,'MASTER TT'!$AB$1:$AB$5905)</f>
        <v>0</v>
      </c>
      <c r="AD563" s="381">
        <f>SUMIF('MASTER TT'!$I$1:$I$5905,$A$1:$A$721,'MASTER TT'!$P$1:$P$5905)</f>
        <v>0</v>
      </c>
      <c r="AE563" s="381">
        <f t="shared" si="2"/>
        <v>0</v>
      </c>
      <c r="AF563" s="382" t="e">
        <f t="shared" si="35"/>
        <v>#REF!</v>
      </c>
      <c r="AG563" s="383"/>
    </row>
    <row r="564" spans="1:33" ht="14.25" customHeight="1">
      <c r="A564" s="374" t="s">
        <v>3822</v>
      </c>
      <c r="B564" s="375" t="str">
        <f>VLOOKUP($A$2:$A$1749,'ENTER STAFF #S HERE'!$A$1:$B$5073,2,FALSE)</f>
        <v>C1716</v>
      </c>
      <c r="C564" s="374" t="s">
        <v>6586</v>
      </c>
      <c r="D564" s="374" t="s">
        <v>6587</v>
      </c>
      <c r="E564" s="384" t="s">
        <v>6594</v>
      </c>
      <c r="F564" s="384" t="s">
        <v>6630</v>
      </c>
      <c r="G564" s="374" t="s">
        <v>5663</v>
      </c>
      <c r="H564" s="377">
        <f t="shared" si="0"/>
        <v>48</v>
      </c>
      <c r="I564" s="378" t="e">
        <f>SUMIFS('MASTER TT'!$J$2:$J$11126,'MASTER TT'!$I$2:$I$1126,A564:A18940,'MASTER TT'!$L$2:$L$11126,"&gt;0",'MASTER TT'!$AM$2:$AM$11126,"JAN-APRIL 2026")</f>
        <v>#VALUE!</v>
      </c>
      <c r="J564" s="378">
        <f>SUMIFS('MASTER TT'!$J$2:$J$11126,'MASTER TT'!$I$2:$I$11126,A564:A10603,'MASTER TT'!$L$2:$L$11126,"&gt;0",'MASTER TT'!$AM$2:$AM$11126,"MAY-AUG 2025")</f>
        <v>0</v>
      </c>
      <c r="K564" s="378">
        <f>SUMIFS('MASTER TT'!$J$2:$J$11126,'MASTER TT'!$I$2:$I$11126,A564:A10603,'MASTER TT'!$L$2:$L$11126,"&gt;0",'MASTER TT'!$AM$2:$AM$11126,"SEP-DEC 2025")</f>
        <v>0</v>
      </c>
      <c r="L564" s="378" t="e">
        <f t="shared" si="1"/>
        <v>#VALUE!</v>
      </c>
      <c r="M564" s="379">
        <f>SUMIFS('MASTER TT'!$J$2:$J$1126,'MASTER TT'!$I$2:$I$1126,A564:A10605,'MASTER TT'!$L$2:$L$1126,"&gt;0",'MASTER TT'!$AM$2:$AM$1126,"JAN-APRIL 2025",'MASTER TT'!$AC$2:$AC$1126,"SOT")</f>
        <v>0</v>
      </c>
      <c r="N564" s="379">
        <f>SUMIFS('MASTER TT'!$J$2:$J$1126,'MASTER TT'!$I$2:$I$1126,A564:A10605,'MASTER TT'!$L$2:$L$1126,"&gt;0",'MASTER TT'!$AM$2:$AM$1126,"JAN-APRIL 2025",'MASTER TT'!$AC$2:$AC$1126,"SOB")</f>
        <v>0</v>
      </c>
      <c r="O564" s="379">
        <f>SUMIFS('MASTER TT'!$J$2:$J$1126,'MASTER TT'!$I$2:$I$1126,A564:A10605,'MASTER TT'!$L$2:$L$1126,"&gt;0",'MASTER TT'!$AM$2:$AM$1126,"JAN-APRIL 2025",'MASTER TT'!$AC$2:$AC$1126,"SEASS")</f>
        <v>0</v>
      </c>
      <c r="P564" s="379">
        <f>SUMIFS('MASTER TT'!$J$2:$J$1126,'MASTER TT'!$I$2:$I$1126,A564:A10605,'MASTER TT'!$L$2:$L$1126,"&gt;0",'MASTER TT'!$AM$2:$AM$1126,"JAN-APRIL 2025",'MASTER TT'!$AC$2:$AC$1126,"PTTI")</f>
        <v>0</v>
      </c>
      <c r="Q564" s="381">
        <f>SUMIF('MASTER TT'!$I$1:$I$5897,$A$1:$A$721,'MASTER TT'!$O$1:$O$5897)</f>
        <v>0</v>
      </c>
      <c r="R564" s="381">
        <f>SUMIF('MASTER TT'!$I$1:$I$5897,$A$1:$A$721,'MASTER TT'!$N$1:$N$5897)</f>
        <v>0</v>
      </c>
      <c r="S564" s="381">
        <f>SUMIF('MASTER TT'!$I$1:$I$5897,$A$1:$A$721,'MASTER TT'!$Q$1:$Q$5897)</f>
        <v>0</v>
      </c>
      <c r="T564" s="381">
        <f>SUMIF('MASTER TT'!$I$1:$I$5897,$A$1:$A$721,'MASTER TT'!$S$1:$S$5897)</f>
        <v>0</v>
      </c>
      <c r="U564" s="381">
        <f>SUMIF('MASTER TT'!$I$1:$I$5897,$A$1:$A$721,'MASTER TT'!$R$1:$R$5897)</f>
        <v>0</v>
      </c>
      <c r="V564" s="381">
        <f>SUMIF('MASTER TT'!$I$1:$I$5897,$A$1:$A$721,'MASTER TT'!$T$1:$T$5897)</f>
        <v>0</v>
      </c>
      <c r="W564" s="381">
        <f>SUMIF('MASTER TT'!$I$1:$I$5897,$A$1:$A$721,'MASTER TT'!$U$1:$U$5897)</f>
        <v>0</v>
      </c>
      <c r="X564" s="381">
        <f>SUMIF('MASTER TT'!$I$1:$I$5897,$A$1:$A$721,'MASTER TT'!$W$1:$W$5897)</f>
        <v>0</v>
      </c>
      <c r="Y564" s="381">
        <f>SUMIF('MASTER TT'!$I$1:$I$5897,$A$1:$A$721,'MASTER TT'!$X$1:$X$5897)</f>
        <v>0</v>
      </c>
      <c r="Z564" s="381">
        <f>SUMIF('MASTER TT'!$I$1:$I$5897,$A$1:$A$721,'MASTER TT'!$Y$1:$Y$5897)</f>
        <v>0</v>
      </c>
      <c r="AA564" s="381">
        <f>SUMIF('MASTER TT'!$I$1:$I$5897,$A$1:$A$721,'MASTER TT'!$Z$1:$Z$5897)</f>
        <v>0</v>
      </c>
      <c r="AB564" s="381">
        <f>SUMIF('MASTER TT'!$I$1:$I$5905,$A$1:$A$721,'MASTER TT'!$V$1:$V$5905)</f>
        <v>0</v>
      </c>
      <c r="AC564" s="381">
        <f>SUMIF('MASTER TT'!$I$1:$I$5905,$A$1:$A$721,'MASTER TT'!$AB$1:$AB$5905)</f>
        <v>0</v>
      </c>
      <c r="AD564" s="381">
        <f>SUMIF('MASTER TT'!$I$1:$I$5905,$A$1:$A$721,'MASTER TT'!$P$1:$P$5905)</f>
        <v>0</v>
      </c>
      <c r="AE564" s="381">
        <f t="shared" si="2"/>
        <v>0</v>
      </c>
      <c r="AF564" s="382" t="e">
        <f t="shared" si="35"/>
        <v>#REF!</v>
      </c>
      <c r="AG564" s="383"/>
    </row>
    <row r="565" spans="1:33" ht="14.25" customHeight="1">
      <c r="A565" s="374" t="s">
        <v>3824</v>
      </c>
      <c r="B565" s="375" t="str">
        <f>VLOOKUP($A$2:$A$1749,'ENTER STAFF #S HERE'!$A$1:$B$5073,2,FALSE)</f>
        <v>C1058</v>
      </c>
      <c r="C565" s="374" t="s">
        <v>6586</v>
      </c>
      <c r="D565" s="384" t="s">
        <v>6587</v>
      </c>
      <c r="E565" s="384" t="s">
        <v>5680</v>
      </c>
      <c r="F565" s="384" t="s">
        <v>6589</v>
      </c>
      <c r="G565" s="374" t="s">
        <v>5663</v>
      </c>
      <c r="H565" s="377">
        <f t="shared" si="0"/>
        <v>48</v>
      </c>
      <c r="I565" s="378" t="e">
        <f>SUMIFS('MASTER TT'!$J$2:$J$11126,'MASTER TT'!$I$2:$I$1126,A565:A18941,'MASTER TT'!$L$2:$L$11126,"&gt;0",'MASTER TT'!$AM$2:$AM$11126,"JAN-APRIL 2026")</f>
        <v>#VALUE!</v>
      </c>
      <c r="J565" s="378">
        <f>SUMIFS('MASTER TT'!$J$2:$J$11126,'MASTER TT'!$I$2:$I$11126,A565:A10604,'MASTER TT'!$L$2:$L$11126,"&gt;0",'MASTER TT'!$AM$2:$AM$11126,"MAY-AUG 2025")</f>
        <v>0</v>
      </c>
      <c r="K565" s="378">
        <f>SUMIFS('MASTER TT'!$J$2:$J$11126,'MASTER TT'!$I$2:$I$11126,A565:A10604,'MASTER TT'!$L$2:$L$11126,"&gt;0",'MASTER TT'!$AM$2:$AM$11126,"SEP-DEC 2025")</f>
        <v>0</v>
      </c>
      <c r="L565" s="378" t="e">
        <f t="shared" si="1"/>
        <v>#VALUE!</v>
      </c>
      <c r="M565" s="379">
        <f>SUMIFS('MASTER TT'!$J$2:$J$1126,'MASTER TT'!$I$2:$I$1126,A565:A10606,'MASTER TT'!$L$2:$L$1126,"&gt;0",'MASTER TT'!$AM$2:$AM$1126,"JAN-APRIL 2025",'MASTER TT'!$AC$2:$AC$1126,"SOT")</f>
        <v>0</v>
      </c>
      <c r="N565" s="379">
        <f>SUMIFS('MASTER TT'!$J$2:$J$1126,'MASTER TT'!$I$2:$I$1126,A565:A10606,'MASTER TT'!$L$2:$L$1126,"&gt;0",'MASTER TT'!$AM$2:$AM$1126,"JAN-APRIL 2025",'MASTER TT'!$AC$2:$AC$1126,"SOB")</f>
        <v>0</v>
      </c>
      <c r="O565" s="379">
        <f>SUMIFS('MASTER TT'!$J$2:$J$1126,'MASTER TT'!$I$2:$I$1126,A565:A10606,'MASTER TT'!$L$2:$L$1126,"&gt;0",'MASTER TT'!$AM$2:$AM$1126,"JAN-APRIL 2025",'MASTER TT'!$AC$2:$AC$1126,"SEASS")</f>
        <v>0</v>
      </c>
      <c r="P565" s="379">
        <f>SUMIFS('MASTER TT'!$J$2:$J$1126,'MASTER TT'!$I$2:$I$1126,A565:A10606,'MASTER TT'!$L$2:$L$1126,"&gt;0",'MASTER TT'!$AM$2:$AM$1126,"JAN-APRIL 2025",'MASTER TT'!$AC$2:$AC$1126,"PTTI")</f>
        <v>0</v>
      </c>
      <c r="Q565" s="381">
        <f>SUMIF('MASTER TT'!$I$1:$I$5897,$A$1:$A$721,'MASTER TT'!$O$1:$O$5897)</f>
        <v>0</v>
      </c>
      <c r="R565" s="381">
        <f>SUMIF('MASTER TT'!$I$1:$I$5897,$A$1:$A$721,'MASTER TT'!$N$1:$N$5897)</f>
        <v>0</v>
      </c>
      <c r="S565" s="381">
        <f>SUMIF('MASTER TT'!$I$1:$I$5897,$A$1:$A$721,'MASTER TT'!$Q$1:$Q$5897)</f>
        <v>0</v>
      </c>
      <c r="T565" s="381">
        <f>SUMIF('MASTER TT'!$I$1:$I$5897,$A$1:$A$721,'MASTER TT'!$S$1:$S$5897)</f>
        <v>0</v>
      </c>
      <c r="U565" s="381">
        <f>SUMIF('MASTER TT'!$I$1:$I$5897,$A$1:$A$721,'MASTER TT'!$R$1:$R$5897)</f>
        <v>0</v>
      </c>
      <c r="V565" s="381">
        <f>SUMIF('MASTER TT'!$I$1:$I$5897,$A$1:$A$721,'MASTER TT'!$T$1:$T$5897)</f>
        <v>0</v>
      </c>
      <c r="W565" s="381">
        <f>SUMIF('MASTER TT'!$I$1:$I$5897,$A$1:$A$721,'MASTER TT'!$U$1:$U$5897)</f>
        <v>0</v>
      </c>
      <c r="X565" s="381">
        <f>SUMIF('MASTER TT'!$I$1:$I$5897,$A$1:$A$721,'MASTER TT'!$W$1:$W$5897)</f>
        <v>0</v>
      </c>
      <c r="Y565" s="381">
        <f>SUMIF('MASTER TT'!$I$1:$I$5897,$A$1:$A$721,'MASTER TT'!$X$1:$X$5897)</f>
        <v>0</v>
      </c>
      <c r="Z565" s="381">
        <f>SUMIF('MASTER TT'!$I$1:$I$5897,$A$1:$A$721,'MASTER TT'!$Y$1:$Y$5897)</f>
        <v>0</v>
      </c>
      <c r="AA565" s="381">
        <f>SUMIF('MASTER TT'!$I$1:$I$5897,$A$1:$A$721,'MASTER TT'!$Z$1:$Z$5897)</f>
        <v>0</v>
      </c>
      <c r="AB565" s="381">
        <f>SUMIF('MASTER TT'!$I$1:$I$5905,$A$1:$A$721,'MASTER TT'!$V$1:$V$5905)</f>
        <v>0</v>
      </c>
      <c r="AC565" s="381">
        <f>SUMIF('MASTER TT'!$I$1:$I$5905,$A$1:$A$721,'MASTER TT'!$AB$1:$AB$5905)</f>
        <v>0</v>
      </c>
      <c r="AD565" s="381">
        <f>SUMIF('MASTER TT'!$I$1:$I$5905,$A$1:$A$721,'MASTER TT'!$P$1:$P$5905)</f>
        <v>0</v>
      </c>
      <c r="AE565" s="381">
        <f t="shared" si="2"/>
        <v>0</v>
      </c>
      <c r="AF565" s="382" t="e">
        <f t="shared" si="35"/>
        <v>#REF!</v>
      </c>
      <c r="AG565" s="383"/>
    </row>
    <row r="566" spans="1:33" ht="14.25" customHeight="1">
      <c r="A566" s="385" t="s">
        <v>3826</v>
      </c>
      <c r="B566" s="375" t="str">
        <f>VLOOKUP($A$2:$A$1749,'ENTER STAFF #S HERE'!$A$1:$B$5073,2,FALSE)</f>
        <v>C1461</v>
      </c>
      <c r="C566" s="385" t="s">
        <v>6586</v>
      </c>
      <c r="D566" s="385" t="s">
        <v>6587</v>
      </c>
      <c r="E566" s="386" t="s">
        <v>6594</v>
      </c>
      <c r="F566" s="386" t="s">
        <v>6630</v>
      </c>
      <c r="G566" s="385" t="s">
        <v>5663</v>
      </c>
      <c r="H566" s="377">
        <f t="shared" si="0"/>
        <v>48</v>
      </c>
      <c r="I566" s="378" t="e">
        <f>SUMIFS('MASTER TT'!$J$2:$J$11126,'MASTER TT'!$I$2:$I$1126,A566:A18942,'MASTER TT'!$L$2:$L$11126,"&gt;0",'MASTER TT'!$AM$2:$AM$11126,"JAN-APRIL 2026")</f>
        <v>#VALUE!</v>
      </c>
      <c r="J566" s="378">
        <f>SUMIFS('MASTER TT'!$J$2:$J$11126,'MASTER TT'!$I$2:$I$11126,A566:A10605,'MASTER TT'!$L$2:$L$11126,"&gt;0",'MASTER TT'!$AM$2:$AM$11126,"MAY-AUG 2025")</f>
        <v>0</v>
      </c>
      <c r="K566" s="378">
        <f>SUMIFS('MASTER TT'!$J$2:$J$11126,'MASTER TT'!$I$2:$I$11126,A566:A10605,'MASTER TT'!$L$2:$L$11126,"&gt;0",'MASTER TT'!$AM$2:$AM$11126,"SEP-DEC 2025")</f>
        <v>0</v>
      </c>
      <c r="L566" s="378" t="e">
        <f t="shared" si="1"/>
        <v>#VALUE!</v>
      </c>
      <c r="M566" s="379">
        <f>SUMIFS('MASTER TT'!$J$2:$J$1126,'MASTER TT'!$I$2:$I$1126,A566:A10607,'MASTER TT'!$L$2:$L$1126,"&gt;0",'MASTER TT'!$AM$2:$AM$1126,"JAN-APRIL 2025",'MASTER TT'!$AC$2:$AC$1126,"SOT")</f>
        <v>0</v>
      </c>
      <c r="N566" s="379">
        <f>SUMIFS('MASTER TT'!$J$2:$J$1126,'MASTER TT'!$I$2:$I$1126,A566:A10607,'MASTER TT'!$L$2:$L$1126,"&gt;0",'MASTER TT'!$AM$2:$AM$1126,"JAN-APRIL 2025",'MASTER TT'!$AC$2:$AC$1126,"SOB")</f>
        <v>0</v>
      </c>
      <c r="O566" s="379">
        <f>SUMIFS('MASTER TT'!$J$2:$J$1126,'MASTER TT'!$I$2:$I$1126,A566:A10607,'MASTER TT'!$L$2:$L$1126,"&gt;0",'MASTER TT'!$AM$2:$AM$1126,"JAN-APRIL 2025",'MASTER TT'!$AC$2:$AC$1126,"SEASS")</f>
        <v>0</v>
      </c>
      <c r="P566" s="379">
        <f>SUMIFS('MASTER TT'!$J$2:$J$1126,'MASTER TT'!$I$2:$I$1126,A566:A10607,'MASTER TT'!$L$2:$L$1126,"&gt;0",'MASTER TT'!$AM$2:$AM$1126,"JAN-APRIL 2025",'MASTER TT'!$AC$2:$AC$1126,"PTTI")</f>
        <v>0</v>
      </c>
      <c r="Q566" s="381">
        <f>SUMIF('MASTER TT'!$I$1:$I$5897,$A$1:$A$721,'MASTER TT'!$O$1:$O$5897)</f>
        <v>0</v>
      </c>
      <c r="R566" s="381">
        <f>SUMIF('MASTER TT'!$I$1:$I$5897,$A$1:$A$721,'MASTER TT'!$N$1:$N$5897)</f>
        <v>0</v>
      </c>
      <c r="S566" s="381">
        <f>SUMIF('MASTER TT'!$I$1:$I$5897,$A$1:$A$721,'MASTER TT'!$Q$1:$Q$5897)</f>
        <v>0</v>
      </c>
      <c r="T566" s="381">
        <f>SUMIF('MASTER TT'!$I$1:$I$5897,$A$1:$A$721,'MASTER TT'!$S$1:$S$5897)</f>
        <v>0</v>
      </c>
      <c r="U566" s="381">
        <f>SUMIF('MASTER TT'!$I$1:$I$5897,$A$1:$A$721,'MASTER TT'!$R$1:$R$5897)</f>
        <v>0</v>
      </c>
      <c r="V566" s="381">
        <f>SUMIF('MASTER TT'!$I$1:$I$5897,$A$1:$A$721,'MASTER TT'!$T$1:$T$5897)</f>
        <v>0</v>
      </c>
      <c r="W566" s="381">
        <f>SUMIF('MASTER TT'!$I$1:$I$5897,$A$1:$A$721,'MASTER TT'!$U$1:$U$5897)</f>
        <v>0</v>
      </c>
      <c r="X566" s="381">
        <f>SUMIF('MASTER TT'!$I$1:$I$5897,$A$1:$A$721,'MASTER TT'!$W$1:$W$5897)</f>
        <v>0</v>
      </c>
      <c r="Y566" s="381">
        <f>SUMIF('MASTER TT'!$I$1:$I$5897,$A$1:$A$721,'MASTER TT'!$X$1:$X$5897)</f>
        <v>0</v>
      </c>
      <c r="Z566" s="381">
        <f>SUMIF('MASTER TT'!$I$1:$I$5897,$A$1:$A$721,'MASTER TT'!$Y$1:$Y$5897)</f>
        <v>0</v>
      </c>
      <c r="AA566" s="381">
        <f>SUMIF('MASTER TT'!$I$1:$I$5897,$A$1:$A$721,'MASTER TT'!$Z$1:$Z$5897)</f>
        <v>0</v>
      </c>
      <c r="AB566" s="381">
        <f>SUMIF('MASTER TT'!$I$1:$I$5905,$A$1:$A$721,'MASTER TT'!$V$1:$V$5905)</f>
        <v>0</v>
      </c>
      <c r="AC566" s="381">
        <f>SUMIF('MASTER TT'!$I$1:$I$5905,$A$1:$A$721,'MASTER TT'!$AB$1:$AB$5905)</f>
        <v>0</v>
      </c>
      <c r="AD566" s="381">
        <f>SUMIF('MASTER TT'!$I$1:$I$5905,$A$1:$A$721,'MASTER TT'!$P$1:$P$5905)</f>
        <v>0</v>
      </c>
      <c r="AE566" s="381">
        <f t="shared" si="2"/>
        <v>0</v>
      </c>
      <c r="AF566" s="382" t="e">
        <f t="shared" si="35"/>
        <v>#REF!</v>
      </c>
      <c r="AG566" s="383"/>
    </row>
    <row r="567" spans="1:33" ht="14.25" customHeight="1">
      <c r="A567" s="374" t="s">
        <v>3828</v>
      </c>
      <c r="B567" s="375" t="str">
        <f>VLOOKUP($A$2:$A$1749,'ENTER STAFF #S HERE'!$A$1:$B$5073,2,FALSE)</f>
        <v>C1457</v>
      </c>
      <c r="C567" s="374" t="s">
        <v>6583</v>
      </c>
      <c r="D567" s="374" t="s">
        <v>460</v>
      </c>
      <c r="E567" s="388"/>
      <c r="F567" s="388"/>
      <c r="G567" s="374" t="s">
        <v>6585</v>
      </c>
      <c r="H567" s="377">
        <f t="shared" si="0"/>
        <v>90</v>
      </c>
      <c r="I567" s="378" t="e">
        <f>SUMIFS('MASTER TT'!$J$2:$J$11126,'MASTER TT'!$I$2:$I$1126,A567:A18943,'MASTER TT'!$L$2:$L$11126,"&gt;0",'MASTER TT'!$AM$2:$AM$11126,"JAN-APRIL 2026")</f>
        <v>#VALUE!</v>
      </c>
      <c r="J567" s="378">
        <f>SUMIFS('MASTER TT'!$J$2:$J$11126,'MASTER TT'!$I$2:$I$11126,A567:A10606,'MASTER TT'!$L$2:$L$11126,"&gt;0",'MASTER TT'!$AM$2:$AM$11126,"MAY-AUG 2025")</f>
        <v>0</v>
      </c>
      <c r="K567" s="378">
        <f>SUMIFS('MASTER TT'!$J$2:$J$11126,'MASTER TT'!$I$2:$I$11126,A567:A10606,'MASTER TT'!$L$2:$L$11126,"&gt;0",'MASTER TT'!$AM$2:$AM$11126,"SEP-DEC 2025")</f>
        <v>0</v>
      </c>
      <c r="L567" s="378" t="e">
        <f t="shared" si="1"/>
        <v>#VALUE!</v>
      </c>
      <c r="M567" s="379">
        <f>SUMIFS('MASTER TT'!$J$2:$J$1126,'MASTER TT'!$I$2:$I$1126,A567:A10608,'MASTER TT'!$L$2:$L$1126,"&gt;0",'MASTER TT'!$AM$2:$AM$1126,"JAN-APRIL 2025",'MASTER TT'!$AC$2:$AC$1126,"SOT")</f>
        <v>0</v>
      </c>
      <c r="N567" s="379">
        <f>SUMIFS('MASTER TT'!$J$2:$J$1126,'MASTER TT'!$I$2:$I$1126,A567:A10608,'MASTER TT'!$L$2:$L$1126,"&gt;0",'MASTER TT'!$AM$2:$AM$1126,"JAN-APRIL 2025",'MASTER TT'!$AC$2:$AC$1126,"SOB")</f>
        <v>0</v>
      </c>
      <c r="O567" s="379">
        <f>SUMIFS('MASTER TT'!$J$2:$J$1126,'MASTER TT'!$I$2:$I$1126,A567:A10608,'MASTER TT'!$L$2:$L$1126,"&gt;0",'MASTER TT'!$AM$2:$AM$1126,"JAN-APRIL 2025",'MASTER TT'!$AC$2:$AC$1126,"SEASS")</f>
        <v>0</v>
      </c>
      <c r="P567" s="379">
        <f>SUMIFS('MASTER TT'!$J$2:$J$1126,'MASTER TT'!$I$2:$I$1126,A567:A10608,'MASTER TT'!$L$2:$L$1126,"&gt;0",'MASTER TT'!$AM$2:$AM$1126,"JAN-APRIL 2025",'MASTER TT'!$AC$2:$AC$1126,"PTTI")</f>
        <v>0</v>
      </c>
      <c r="Q567" s="381">
        <f>SUMIF('MASTER TT'!$I$1:$I$5897,$A$1:$A$721,'MASTER TT'!$O$1:$O$5897)</f>
        <v>0</v>
      </c>
      <c r="R567" s="381">
        <f>SUMIF('MASTER TT'!$I$1:$I$5897,$A$1:$A$721,'MASTER TT'!$N$1:$N$5897)</f>
        <v>0</v>
      </c>
      <c r="S567" s="381">
        <f>SUMIF('MASTER TT'!$I$1:$I$5897,$A$1:$A$721,'MASTER TT'!$Q$1:$Q$5897)</f>
        <v>0</v>
      </c>
      <c r="T567" s="381">
        <f>SUMIF('MASTER TT'!$I$1:$I$5897,$A$1:$A$721,'MASTER TT'!$S$1:$S$5897)</f>
        <v>0</v>
      </c>
      <c r="U567" s="381">
        <f>SUMIF('MASTER TT'!$I$1:$I$5897,$A$1:$A$721,'MASTER TT'!$R$1:$R$5897)</f>
        <v>0</v>
      </c>
      <c r="V567" s="381">
        <f>SUMIF('MASTER TT'!$I$1:$I$5897,$A$1:$A$721,'MASTER TT'!$T$1:$T$5897)</f>
        <v>0</v>
      </c>
      <c r="W567" s="381">
        <f>SUMIF('MASTER TT'!$I$1:$I$5897,$A$1:$A$721,'MASTER TT'!$U$1:$U$5897)</f>
        <v>0</v>
      </c>
      <c r="X567" s="381">
        <f>SUMIF('MASTER TT'!$I$1:$I$5897,$A$1:$A$721,'MASTER TT'!$W$1:$W$5897)</f>
        <v>2</v>
      </c>
      <c r="Y567" s="381">
        <f>SUMIF('MASTER TT'!$I$1:$I$5897,$A$1:$A$721,'MASTER TT'!$X$1:$X$5897)</f>
        <v>0</v>
      </c>
      <c r="Z567" s="381">
        <f>SUMIF('MASTER TT'!$I$1:$I$5897,$A$1:$A$721,'MASTER TT'!$Y$1:$Y$5897)</f>
        <v>0</v>
      </c>
      <c r="AA567" s="381">
        <f>SUMIF('MASTER TT'!$I$1:$I$5897,$A$1:$A$721,'MASTER TT'!$Z$1:$Z$5897)</f>
        <v>0</v>
      </c>
      <c r="AB567" s="381">
        <f>SUMIF('MASTER TT'!$I$1:$I$5905,$A$1:$A$721,'MASTER TT'!$V$1:$V$5905)</f>
        <v>0</v>
      </c>
      <c r="AC567" s="381">
        <f>SUMIF('MASTER TT'!$I$1:$I$5905,$A$1:$A$721,'MASTER TT'!$AB$1:$AB$5905)</f>
        <v>0</v>
      </c>
      <c r="AD567" s="381">
        <f>SUMIF('MASTER TT'!$I$1:$I$5905,$A$1:$A$721,'MASTER TT'!$P$1:$P$5905)</f>
        <v>0</v>
      </c>
      <c r="AE567" s="381">
        <f t="shared" si="2"/>
        <v>2</v>
      </c>
      <c r="AF567" s="382"/>
      <c r="AG567" s="383"/>
    </row>
    <row r="568" spans="1:33" ht="14.25" customHeight="1">
      <c r="A568" s="385" t="s">
        <v>4201</v>
      </c>
      <c r="B568" s="375">
        <f>VLOOKUP($A$2:$A$1749,'ENTER STAFF #S HERE'!$A$1:$B$5073,2,FALSE)</f>
        <v>154</v>
      </c>
      <c r="C568" s="385" t="s">
        <v>6586</v>
      </c>
      <c r="D568" s="385" t="s">
        <v>6587</v>
      </c>
      <c r="E568" s="386" t="s">
        <v>6594</v>
      </c>
      <c r="F568" s="386" t="s">
        <v>6593</v>
      </c>
      <c r="G568" s="385" t="s">
        <v>6621</v>
      </c>
      <c r="H568" s="377">
        <f t="shared" si="0"/>
        <v>45</v>
      </c>
      <c r="I568" s="378" t="e">
        <f>SUMIFS('MASTER TT'!$J$2:$J$11126,'MASTER TT'!$I$2:$I$1126,A568:A18944,'MASTER TT'!$L$2:$L$11126,"&gt;0",'MASTER TT'!$AM$2:$AM$11126,"JAN-APRIL 2026")</f>
        <v>#VALUE!</v>
      </c>
      <c r="J568" s="378">
        <f>SUMIFS('MASTER TT'!$J$2:$J$11126,'MASTER TT'!$I$2:$I$11126,A568:A10607,'MASTER TT'!$L$2:$L$11126,"&gt;0",'MASTER TT'!$AM$2:$AM$11126,"MAY-AUG 2025")</f>
        <v>0</v>
      </c>
      <c r="K568" s="378">
        <f>SUMIFS('MASTER TT'!$J$2:$J$11126,'MASTER TT'!$I$2:$I$11126,A568:A10607,'MASTER TT'!$L$2:$L$11126,"&gt;0",'MASTER TT'!$AM$2:$AM$11126,"SEP-DEC 2025")</f>
        <v>0</v>
      </c>
      <c r="L568" s="378" t="e">
        <f t="shared" si="1"/>
        <v>#VALUE!</v>
      </c>
      <c r="M568" s="379">
        <f>SUMIFS('MASTER TT'!$J$2:$J$1126,'MASTER TT'!$I$2:$I$1126,A568:A10609,'MASTER TT'!$L$2:$L$1126,"&gt;0",'MASTER TT'!$AM$2:$AM$1126,"JAN-APRIL 2025",'MASTER TT'!$AC$2:$AC$1126,"SOT")</f>
        <v>0</v>
      </c>
      <c r="N568" s="379">
        <f>SUMIFS('MASTER TT'!$J$2:$J$1126,'MASTER TT'!$I$2:$I$1126,A568:A10609,'MASTER TT'!$L$2:$L$1126,"&gt;0",'MASTER TT'!$AM$2:$AM$1126,"JAN-APRIL 2025",'MASTER TT'!$AC$2:$AC$1126,"SOB")</f>
        <v>0</v>
      </c>
      <c r="O568" s="379">
        <f>SUMIFS('MASTER TT'!$J$2:$J$1126,'MASTER TT'!$I$2:$I$1126,A568:A10609,'MASTER TT'!$L$2:$L$1126,"&gt;0",'MASTER TT'!$AM$2:$AM$1126,"JAN-APRIL 2025",'MASTER TT'!$AC$2:$AC$1126,"SEASS")</f>
        <v>0</v>
      </c>
      <c r="P568" s="379">
        <f>SUMIFS('MASTER TT'!$J$2:$J$1126,'MASTER TT'!$I$2:$I$1126,A568:A10609,'MASTER TT'!$L$2:$L$1126,"&gt;0",'MASTER TT'!$AM$2:$AM$1126,"JAN-APRIL 2025",'MASTER TT'!$AC$2:$AC$1126,"PTTI")</f>
        <v>0</v>
      </c>
      <c r="Q568" s="381">
        <f>SUMIF('MASTER TT'!$I$1:$I$5897,$A$1:$A$721,'MASTER TT'!$O$1:$O$5897)</f>
        <v>0</v>
      </c>
      <c r="R568" s="381">
        <f>SUMIF('MASTER TT'!$I$1:$I$5897,$A$1:$A$721,'MASTER TT'!$N$1:$N$5897)</f>
        <v>0</v>
      </c>
      <c r="S568" s="381">
        <f>SUMIF('MASTER TT'!$I$1:$I$5897,$A$1:$A$721,'MASTER TT'!$Q$1:$Q$5897)</f>
        <v>0</v>
      </c>
      <c r="T568" s="381">
        <f>SUMIF('MASTER TT'!$I$1:$I$5897,$A$1:$A$721,'MASTER TT'!$S$1:$S$5897)</f>
        <v>0</v>
      </c>
      <c r="U568" s="381">
        <f>SUMIF('MASTER TT'!$I$1:$I$5897,$A$1:$A$721,'MASTER TT'!$R$1:$R$5897)</f>
        <v>0</v>
      </c>
      <c r="V568" s="381">
        <f>SUMIF('MASTER TT'!$I$1:$I$5897,$A$1:$A$721,'MASTER TT'!$T$1:$T$5897)</f>
        <v>0</v>
      </c>
      <c r="W568" s="381">
        <f>SUMIF('MASTER TT'!$I$1:$I$5897,$A$1:$A$721,'MASTER TT'!$U$1:$U$5897)</f>
        <v>0</v>
      </c>
      <c r="X568" s="381">
        <f>SUMIF('MASTER TT'!$I$1:$I$5897,$A$1:$A$721,'MASTER TT'!$W$1:$W$5897)</f>
        <v>0</v>
      </c>
      <c r="Y568" s="381">
        <f>SUMIF('MASTER TT'!$I$1:$I$5897,$A$1:$A$721,'MASTER TT'!$X$1:$X$5897)</f>
        <v>0</v>
      </c>
      <c r="Z568" s="381">
        <f>SUMIF('MASTER TT'!$I$1:$I$5897,$A$1:$A$721,'MASTER TT'!$Y$1:$Y$5897)</f>
        <v>0</v>
      </c>
      <c r="AA568" s="381">
        <f>SUMIF('MASTER TT'!$I$1:$I$5897,$A$1:$A$721,'MASTER TT'!$Z$1:$Z$5897)</f>
        <v>0</v>
      </c>
      <c r="AB568" s="381">
        <f>SUMIF('MASTER TT'!$I$1:$I$5905,$A$1:$A$721,'MASTER TT'!$V$1:$V$5905)</f>
        <v>0</v>
      </c>
      <c r="AC568" s="381">
        <f>SUMIF('MASTER TT'!$I$1:$I$5905,$A$1:$A$721,'MASTER TT'!$AB$1:$AB$5905)</f>
        <v>0</v>
      </c>
      <c r="AD568" s="381">
        <f>SUMIF('MASTER TT'!$I$1:$I$5905,$A$1:$A$721,'MASTER TT'!$P$1:$P$5905)</f>
        <v>0</v>
      </c>
      <c r="AE568" s="381">
        <f t="shared" si="2"/>
        <v>0</v>
      </c>
      <c r="AF568" s="382" t="e">
        <f t="shared" ref="AF568:AF584" si="36">#REF!-SUM(Q568:AD568)</f>
        <v>#REF!</v>
      </c>
      <c r="AG568" s="383"/>
    </row>
    <row r="569" spans="1:33" ht="14.25" customHeight="1">
      <c r="A569" s="374" t="s">
        <v>3668</v>
      </c>
      <c r="B569" s="375">
        <f>VLOOKUP($A$2:$A$1749,'ENTER STAFF #S HERE'!$A$1:$B$5073,2,FALSE)</f>
        <v>304</v>
      </c>
      <c r="C569" s="374" t="s">
        <v>6586</v>
      </c>
      <c r="D569" s="374" t="s">
        <v>6591</v>
      </c>
      <c r="E569" s="384" t="s">
        <v>6598</v>
      </c>
      <c r="F569" s="384" t="s">
        <v>6655</v>
      </c>
      <c r="G569" s="374" t="s">
        <v>6592</v>
      </c>
      <c r="H569" s="377">
        <f t="shared" si="0"/>
        <v>24</v>
      </c>
      <c r="I569" s="378" t="e">
        <f>SUMIFS('MASTER TT'!$J$2:$J$11126,'MASTER TT'!$I$2:$I$1126,A569:A18945,'MASTER TT'!$L$2:$L$11126,"&gt;0",'MASTER TT'!$AM$2:$AM$11126,"JAN-APRIL 2026")</f>
        <v>#VALUE!</v>
      </c>
      <c r="J569" s="378">
        <f>SUMIFS('MASTER TT'!$J$2:$J$11126,'MASTER TT'!$I$2:$I$11126,A569:A10608,'MASTER TT'!$L$2:$L$11126,"&gt;0",'MASTER TT'!$AM$2:$AM$11126,"MAY-AUG 2025")</f>
        <v>0</v>
      </c>
      <c r="K569" s="378">
        <f>SUMIFS('MASTER TT'!$J$2:$J$11126,'MASTER TT'!$I$2:$I$11126,A569:A10608,'MASTER TT'!$L$2:$L$11126,"&gt;0",'MASTER TT'!$AM$2:$AM$11126,"SEP-DEC 2025")</f>
        <v>0</v>
      </c>
      <c r="L569" s="378" t="e">
        <f t="shared" si="1"/>
        <v>#VALUE!</v>
      </c>
      <c r="M569" s="379">
        <f>SUMIFS('MASTER TT'!$J$2:$J$1126,'MASTER TT'!$I$2:$I$1126,A569:A10610,'MASTER TT'!$L$2:$L$1126,"&gt;0",'MASTER TT'!$AM$2:$AM$1126,"JAN-APRIL 2025",'MASTER TT'!$AC$2:$AC$1126,"SOT")</f>
        <v>0</v>
      </c>
      <c r="N569" s="379">
        <f>SUMIFS('MASTER TT'!$J$2:$J$1126,'MASTER TT'!$I$2:$I$1126,A569:A10610,'MASTER TT'!$L$2:$L$1126,"&gt;0",'MASTER TT'!$AM$2:$AM$1126,"JAN-APRIL 2025",'MASTER TT'!$AC$2:$AC$1126,"SOB")</f>
        <v>0</v>
      </c>
      <c r="O569" s="379">
        <f>SUMIFS('MASTER TT'!$J$2:$J$1126,'MASTER TT'!$I$2:$I$1126,A569:A10610,'MASTER TT'!$L$2:$L$1126,"&gt;0",'MASTER TT'!$AM$2:$AM$1126,"JAN-APRIL 2025",'MASTER TT'!$AC$2:$AC$1126,"SEASS")</f>
        <v>0</v>
      </c>
      <c r="P569" s="379">
        <f>SUMIFS('MASTER TT'!$J$2:$J$1126,'MASTER TT'!$I$2:$I$1126,A569:A10610,'MASTER TT'!$L$2:$L$1126,"&gt;0",'MASTER TT'!$AM$2:$AM$1126,"JAN-APRIL 2025",'MASTER TT'!$AC$2:$AC$1126,"PTTI")</f>
        <v>0</v>
      </c>
      <c r="Q569" s="381">
        <f>SUMIF('MASTER TT'!$I$1:$I$5897,$A$1:$A$721,'MASTER TT'!$O$1:$O$5897)</f>
        <v>0</v>
      </c>
      <c r="R569" s="381">
        <f>SUMIF('MASTER TT'!$I$1:$I$5897,$A$1:$A$721,'MASTER TT'!$N$1:$N$5897)</f>
        <v>0</v>
      </c>
      <c r="S569" s="381">
        <f>SUMIF('MASTER TT'!$I$1:$I$5897,$A$1:$A$721,'MASTER TT'!$Q$1:$Q$5897)</f>
        <v>0</v>
      </c>
      <c r="T569" s="381">
        <f>SUMIF('MASTER TT'!$I$1:$I$5897,$A$1:$A$721,'MASTER TT'!$S$1:$S$5897)</f>
        <v>0</v>
      </c>
      <c r="U569" s="381">
        <f>SUMIF('MASTER TT'!$I$1:$I$5897,$A$1:$A$721,'MASTER TT'!$R$1:$R$5897)</f>
        <v>0</v>
      </c>
      <c r="V569" s="381">
        <f>SUMIF('MASTER TT'!$I$1:$I$5897,$A$1:$A$721,'MASTER TT'!$T$1:$T$5897)</f>
        <v>0</v>
      </c>
      <c r="W569" s="381">
        <f>SUMIF('MASTER TT'!$I$1:$I$5897,$A$1:$A$721,'MASTER TT'!$U$1:$U$5897)</f>
        <v>0</v>
      </c>
      <c r="X569" s="381">
        <f>SUMIF('MASTER TT'!$I$1:$I$5897,$A$1:$A$721,'MASTER TT'!$W$1:$W$5897)</f>
        <v>0</v>
      </c>
      <c r="Y569" s="381">
        <f>SUMIF('MASTER TT'!$I$1:$I$5897,$A$1:$A$721,'MASTER TT'!$X$1:$X$5897)</f>
        <v>0</v>
      </c>
      <c r="Z569" s="381">
        <f>SUMIF('MASTER TT'!$I$1:$I$5897,$A$1:$A$721,'MASTER TT'!$Y$1:$Y$5897)</f>
        <v>0</v>
      </c>
      <c r="AA569" s="381">
        <f>SUMIF('MASTER TT'!$I$1:$I$5897,$A$1:$A$721,'MASTER TT'!$Z$1:$Z$5897)</f>
        <v>0</v>
      </c>
      <c r="AB569" s="381">
        <f>SUMIF('MASTER TT'!$I$1:$I$5905,$A$1:$A$721,'MASTER TT'!$V$1:$V$5905)</f>
        <v>0</v>
      </c>
      <c r="AC569" s="381">
        <f>SUMIF('MASTER TT'!$I$1:$I$5905,$A$1:$A$721,'MASTER TT'!$AB$1:$AB$5905)</f>
        <v>0</v>
      </c>
      <c r="AD569" s="381">
        <f>SUMIF('MASTER TT'!$I$1:$I$5905,$A$1:$A$721,'MASTER TT'!$P$1:$P$5905)</f>
        <v>0</v>
      </c>
      <c r="AE569" s="381">
        <f t="shared" si="2"/>
        <v>0</v>
      </c>
      <c r="AF569" s="382" t="e">
        <f t="shared" si="36"/>
        <v>#REF!</v>
      </c>
      <c r="AG569" s="383"/>
    </row>
    <row r="570" spans="1:33" ht="14.25" customHeight="1">
      <c r="A570" s="374" t="s">
        <v>3832</v>
      </c>
      <c r="B570" s="375" t="str">
        <f>VLOOKUP($A$2:$A$1749,'ENTER STAFF #S HERE'!$A$1:$B$5073,2,FALSE)</f>
        <v>C0542</v>
      </c>
      <c r="C570" s="374" t="s">
        <v>6586</v>
      </c>
      <c r="D570" s="384" t="s">
        <v>6587</v>
      </c>
      <c r="E570" s="384" t="s">
        <v>6594</v>
      </c>
      <c r="F570" s="374" t="s">
        <v>6589</v>
      </c>
      <c r="G570" s="374" t="s">
        <v>6684</v>
      </c>
      <c r="H570" s="377">
        <f t="shared" si="0"/>
        <v>48</v>
      </c>
      <c r="I570" s="378" t="e">
        <f>SUMIFS('MASTER TT'!$J$2:$J$11126,'MASTER TT'!$I$2:$I$1126,A570:A18946,'MASTER TT'!$L$2:$L$11126,"&gt;0",'MASTER TT'!$AM$2:$AM$11126,"JAN-APRIL 2026")</f>
        <v>#VALUE!</v>
      </c>
      <c r="J570" s="378">
        <f>SUMIFS('MASTER TT'!$J$2:$J$11126,'MASTER TT'!$I$2:$I$11126,A570:A10609,'MASTER TT'!$L$2:$L$11126,"&gt;0",'MASTER TT'!$AM$2:$AM$11126,"MAY-AUG 2025")</f>
        <v>0</v>
      </c>
      <c r="K570" s="378">
        <f>SUMIFS('MASTER TT'!$J$2:$J$11126,'MASTER TT'!$I$2:$I$11126,A570:A10609,'MASTER TT'!$L$2:$L$11126,"&gt;0",'MASTER TT'!$AM$2:$AM$11126,"SEP-DEC 2025")</f>
        <v>0</v>
      </c>
      <c r="L570" s="378" t="e">
        <f t="shared" si="1"/>
        <v>#VALUE!</v>
      </c>
      <c r="M570" s="379">
        <f>SUMIFS('MASTER TT'!$J$2:$J$1126,'MASTER TT'!$I$2:$I$1126,A570:A10611,'MASTER TT'!$L$2:$L$1126,"&gt;0",'MASTER TT'!$AM$2:$AM$1126,"JAN-APRIL 2025",'MASTER TT'!$AC$2:$AC$1126,"SOT")</f>
        <v>0</v>
      </c>
      <c r="N570" s="379">
        <f>SUMIFS('MASTER TT'!$J$2:$J$1126,'MASTER TT'!$I$2:$I$1126,A570:A10611,'MASTER TT'!$L$2:$L$1126,"&gt;0",'MASTER TT'!$AM$2:$AM$1126,"JAN-APRIL 2025",'MASTER TT'!$AC$2:$AC$1126,"SOB")</f>
        <v>0</v>
      </c>
      <c r="O570" s="379">
        <f>SUMIFS('MASTER TT'!$J$2:$J$1126,'MASTER TT'!$I$2:$I$1126,A570:A10611,'MASTER TT'!$L$2:$L$1126,"&gt;0",'MASTER TT'!$AM$2:$AM$1126,"JAN-APRIL 2025",'MASTER TT'!$AC$2:$AC$1126,"SEASS")</f>
        <v>0</v>
      </c>
      <c r="P570" s="379">
        <f>SUMIFS('MASTER TT'!$J$2:$J$1126,'MASTER TT'!$I$2:$I$1126,A570:A10611,'MASTER TT'!$L$2:$L$1126,"&gt;0",'MASTER TT'!$AM$2:$AM$1126,"JAN-APRIL 2025",'MASTER TT'!$AC$2:$AC$1126,"PTTI")</f>
        <v>0</v>
      </c>
      <c r="Q570" s="381">
        <f>SUMIF('MASTER TT'!$I$1:$I$5897,$A$1:$A$721,'MASTER TT'!$O$1:$O$5897)</f>
        <v>0</v>
      </c>
      <c r="R570" s="381">
        <f>SUMIF('MASTER TT'!$I$1:$I$5897,$A$1:$A$721,'MASTER TT'!$N$1:$N$5897)</f>
        <v>0</v>
      </c>
      <c r="S570" s="381">
        <f>SUMIF('MASTER TT'!$I$1:$I$5897,$A$1:$A$721,'MASTER TT'!$Q$1:$Q$5897)</f>
        <v>0</v>
      </c>
      <c r="T570" s="381">
        <f>SUMIF('MASTER TT'!$I$1:$I$5897,$A$1:$A$721,'MASTER TT'!$S$1:$S$5897)</f>
        <v>0</v>
      </c>
      <c r="U570" s="381">
        <f>SUMIF('MASTER TT'!$I$1:$I$5897,$A$1:$A$721,'MASTER TT'!$R$1:$R$5897)</f>
        <v>0</v>
      </c>
      <c r="V570" s="381">
        <f>SUMIF('MASTER TT'!$I$1:$I$5897,$A$1:$A$721,'MASTER TT'!$T$1:$T$5897)</f>
        <v>0</v>
      </c>
      <c r="W570" s="381">
        <f>SUMIF('MASTER TT'!$I$1:$I$5897,$A$1:$A$721,'MASTER TT'!$U$1:$U$5897)</f>
        <v>0</v>
      </c>
      <c r="X570" s="381">
        <f>SUMIF('MASTER TT'!$I$1:$I$5897,$A$1:$A$721,'MASTER TT'!$W$1:$W$5897)</f>
        <v>0</v>
      </c>
      <c r="Y570" s="381">
        <f>SUMIF('MASTER TT'!$I$1:$I$5897,$A$1:$A$721,'MASTER TT'!$X$1:$X$5897)</f>
        <v>0</v>
      </c>
      <c r="Z570" s="381">
        <f>SUMIF('MASTER TT'!$I$1:$I$5897,$A$1:$A$721,'MASTER TT'!$Y$1:$Y$5897)</f>
        <v>0</v>
      </c>
      <c r="AA570" s="381">
        <f>SUMIF('MASTER TT'!$I$1:$I$5897,$A$1:$A$721,'MASTER TT'!$Z$1:$Z$5897)</f>
        <v>0</v>
      </c>
      <c r="AB570" s="381">
        <f>SUMIF('MASTER TT'!$I$1:$I$5905,$A$1:$A$721,'MASTER TT'!$V$1:$V$5905)</f>
        <v>0</v>
      </c>
      <c r="AC570" s="381">
        <f>SUMIF('MASTER TT'!$I$1:$I$5905,$A$1:$A$721,'MASTER TT'!$AB$1:$AB$5905)</f>
        <v>0</v>
      </c>
      <c r="AD570" s="381">
        <f>SUMIF('MASTER TT'!$I$1:$I$5905,$A$1:$A$721,'MASTER TT'!$P$1:$P$5905)</f>
        <v>0</v>
      </c>
      <c r="AE570" s="381">
        <f t="shared" si="2"/>
        <v>0</v>
      </c>
      <c r="AF570" s="382" t="e">
        <f t="shared" si="36"/>
        <v>#REF!</v>
      </c>
      <c r="AG570" s="383"/>
    </row>
    <row r="571" spans="1:33" ht="14.25" customHeight="1">
      <c r="A571" s="374" t="s">
        <v>4117</v>
      </c>
      <c r="B571" s="375" t="str">
        <f>VLOOKUP($A$2:$A$1749,'ENTER STAFF #S HERE'!$A$1:$B$5073,2,FALSE)</f>
        <v>C0908</v>
      </c>
      <c r="C571" s="384" t="s">
        <v>6583</v>
      </c>
      <c r="D571" s="384" t="s">
        <v>454</v>
      </c>
      <c r="E571" s="374" t="s">
        <v>6594</v>
      </c>
      <c r="F571" s="374" t="s">
        <v>6593</v>
      </c>
      <c r="G571" s="374" t="s">
        <v>5663</v>
      </c>
      <c r="H571" s="377">
        <f t="shared" si="0"/>
        <v>48</v>
      </c>
      <c r="I571" s="378" t="e">
        <f>SUMIFS('MASTER TT'!$J$2:$J$11126,'MASTER TT'!$I$2:$I$1126,A571:A18947,'MASTER TT'!$L$2:$L$11126,"&gt;0",'MASTER TT'!$AM$2:$AM$11126,"JAN-APRIL 2026")</f>
        <v>#VALUE!</v>
      </c>
      <c r="J571" s="378">
        <f>SUMIFS('MASTER TT'!$J$2:$J$11126,'MASTER TT'!$I$2:$I$11126,A571:A10610,'MASTER TT'!$L$2:$L$11126,"&gt;0",'MASTER TT'!$AM$2:$AM$11126,"MAY-AUG 2025")</f>
        <v>0</v>
      </c>
      <c r="K571" s="378">
        <f>SUMIFS('MASTER TT'!$J$2:$J$11126,'MASTER TT'!$I$2:$I$11126,A571:A10610,'MASTER TT'!$L$2:$L$11126,"&gt;0",'MASTER TT'!$AM$2:$AM$11126,"SEP-DEC 2025")</f>
        <v>0</v>
      </c>
      <c r="L571" s="378" t="e">
        <f t="shared" si="1"/>
        <v>#VALUE!</v>
      </c>
      <c r="M571" s="379">
        <f>SUMIFS('MASTER TT'!$J$2:$J$1126,'MASTER TT'!$I$2:$I$1126,A571:A10612,'MASTER TT'!$L$2:$L$1126,"&gt;0",'MASTER TT'!$AM$2:$AM$1126,"JAN-APRIL 2025",'MASTER TT'!$AC$2:$AC$1126,"SOT")</f>
        <v>0</v>
      </c>
      <c r="N571" s="379">
        <f>SUMIFS('MASTER TT'!$J$2:$J$1126,'MASTER TT'!$I$2:$I$1126,A571:A10612,'MASTER TT'!$L$2:$L$1126,"&gt;0",'MASTER TT'!$AM$2:$AM$1126,"JAN-APRIL 2025",'MASTER TT'!$AC$2:$AC$1126,"SOB")</f>
        <v>0</v>
      </c>
      <c r="O571" s="379">
        <f>SUMIFS('MASTER TT'!$J$2:$J$1126,'MASTER TT'!$I$2:$I$1126,A571:A10612,'MASTER TT'!$L$2:$L$1126,"&gt;0",'MASTER TT'!$AM$2:$AM$1126,"JAN-APRIL 2025",'MASTER TT'!$AC$2:$AC$1126,"SEASS")</f>
        <v>0</v>
      </c>
      <c r="P571" s="379">
        <f>SUMIFS('MASTER TT'!$J$2:$J$1126,'MASTER TT'!$I$2:$I$1126,A571:A10612,'MASTER TT'!$L$2:$L$1126,"&gt;0",'MASTER TT'!$AM$2:$AM$1126,"JAN-APRIL 2025",'MASTER TT'!$AC$2:$AC$1126,"PTTI")</f>
        <v>0</v>
      </c>
      <c r="Q571" s="381">
        <f>SUMIF('MASTER TT'!$I$1:$I$5897,$A$1:$A$721,'MASTER TT'!$O$1:$O$5897)</f>
        <v>0</v>
      </c>
      <c r="R571" s="381">
        <f>SUMIF('MASTER TT'!$I$1:$I$5897,$A$1:$A$721,'MASTER TT'!$N$1:$N$5897)</f>
        <v>0</v>
      </c>
      <c r="S571" s="381">
        <f>SUMIF('MASTER TT'!$I$1:$I$5897,$A$1:$A$721,'MASTER TT'!$Q$1:$Q$5897)</f>
        <v>0</v>
      </c>
      <c r="T571" s="381">
        <f>SUMIF('MASTER TT'!$I$1:$I$5897,$A$1:$A$721,'MASTER TT'!$S$1:$S$5897)</f>
        <v>0</v>
      </c>
      <c r="U571" s="381">
        <f>SUMIF('MASTER TT'!$I$1:$I$5897,$A$1:$A$721,'MASTER TT'!$R$1:$R$5897)</f>
        <v>0</v>
      </c>
      <c r="V571" s="381">
        <f>SUMIF('MASTER TT'!$I$1:$I$5897,$A$1:$A$721,'MASTER TT'!$T$1:$T$5897)</f>
        <v>0</v>
      </c>
      <c r="W571" s="381">
        <f>SUMIF('MASTER TT'!$I$1:$I$5897,$A$1:$A$721,'MASTER TT'!$U$1:$U$5897)</f>
        <v>0</v>
      </c>
      <c r="X571" s="381">
        <f>SUMIF('MASTER TT'!$I$1:$I$5897,$A$1:$A$721,'MASTER TT'!$W$1:$W$5897)</f>
        <v>0</v>
      </c>
      <c r="Y571" s="381">
        <f>SUMIF('MASTER TT'!$I$1:$I$5897,$A$1:$A$721,'MASTER TT'!$X$1:$X$5897)</f>
        <v>0</v>
      </c>
      <c r="Z571" s="381">
        <f>SUMIF('MASTER TT'!$I$1:$I$5897,$A$1:$A$721,'MASTER TT'!$Y$1:$Y$5897)</f>
        <v>0</v>
      </c>
      <c r="AA571" s="381">
        <f>SUMIF('MASTER TT'!$I$1:$I$5897,$A$1:$A$721,'MASTER TT'!$Z$1:$Z$5897)</f>
        <v>0</v>
      </c>
      <c r="AB571" s="381">
        <f>SUMIF('MASTER TT'!$I$1:$I$5905,$A$1:$A$721,'MASTER TT'!$V$1:$V$5905)</f>
        <v>0</v>
      </c>
      <c r="AC571" s="381">
        <f>SUMIF('MASTER TT'!$I$1:$I$5905,$A$1:$A$721,'MASTER TT'!$AB$1:$AB$5905)</f>
        <v>0</v>
      </c>
      <c r="AD571" s="381">
        <f>SUMIF('MASTER TT'!$I$1:$I$5905,$A$1:$A$721,'MASTER TT'!$P$1:$P$5905)</f>
        <v>0</v>
      </c>
      <c r="AE571" s="381">
        <f t="shared" si="2"/>
        <v>0</v>
      </c>
      <c r="AF571" s="382" t="e">
        <f t="shared" si="36"/>
        <v>#REF!</v>
      </c>
      <c r="AG571" s="383"/>
    </row>
    <row r="572" spans="1:33" ht="14.25" customHeight="1">
      <c r="A572" s="374" t="s">
        <v>3836</v>
      </c>
      <c r="B572" s="375">
        <f>VLOOKUP($A$2:$A$1749,'ENTER STAFF #S HERE'!$A$1:$B$5073,2,FALSE)</f>
        <v>37</v>
      </c>
      <c r="C572" s="374" t="s">
        <v>6586</v>
      </c>
      <c r="D572" s="374" t="s">
        <v>6587</v>
      </c>
      <c r="E572" s="384" t="s">
        <v>6594</v>
      </c>
      <c r="F572" s="384" t="s">
        <v>6596</v>
      </c>
      <c r="G572" s="374" t="s">
        <v>6621</v>
      </c>
      <c r="H572" s="377">
        <f t="shared" si="0"/>
        <v>45</v>
      </c>
      <c r="I572" s="378" t="e">
        <f>SUMIFS('MASTER TT'!$J$2:$J$11126,'MASTER TT'!$I$2:$I$1126,A572:A18948,'MASTER TT'!$L$2:$L$11126,"&gt;0",'MASTER TT'!$AM$2:$AM$11126,"JAN-APRIL 2026")</f>
        <v>#VALUE!</v>
      </c>
      <c r="J572" s="378">
        <f>SUMIFS('MASTER TT'!$J$2:$J$11126,'MASTER TT'!$I$2:$I$11126,A572:A10611,'MASTER TT'!$L$2:$L$11126,"&gt;0",'MASTER TT'!$AM$2:$AM$11126,"MAY-AUG 2025")</f>
        <v>0</v>
      </c>
      <c r="K572" s="378">
        <f>SUMIFS('MASTER TT'!$J$2:$J$11126,'MASTER TT'!$I$2:$I$11126,A572:A10611,'MASTER TT'!$L$2:$L$11126,"&gt;0",'MASTER TT'!$AM$2:$AM$11126,"SEP-DEC 2025")</f>
        <v>0</v>
      </c>
      <c r="L572" s="378" t="e">
        <f t="shared" si="1"/>
        <v>#VALUE!</v>
      </c>
      <c r="M572" s="379">
        <f>SUMIFS('MASTER TT'!$J$2:$J$1126,'MASTER TT'!$I$2:$I$1126,A572:A10613,'MASTER TT'!$L$2:$L$1126,"&gt;0",'MASTER TT'!$AM$2:$AM$1126,"JAN-APRIL 2025",'MASTER TT'!$AC$2:$AC$1126,"SOT")</f>
        <v>0</v>
      </c>
      <c r="N572" s="379">
        <f>SUMIFS('MASTER TT'!$J$2:$J$1126,'MASTER TT'!$I$2:$I$1126,A572:A10613,'MASTER TT'!$L$2:$L$1126,"&gt;0",'MASTER TT'!$AM$2:$AM$1126,"JAN-APRIL 2025",'MASTER TT'!$AC$2:$AC$1126,"SOB")</f>
        <v>0</v>
      </c>
      <c r="O572" s="379">
        <f>SUMIFS('MASTER TT'!$J$2:$J$1126,'MASTER TT'!$I$2:$I$1126,A572:A10613,'MASTER TT'!$L$2:$L$1126,"&gt;0",'MASTER TT'!$AM$2:$AM$1126,"JAN-APRIL 2025",'MASTER TT'!$AC$2:$AC$1126,"SEASS")</f>
        <v>0</v>
      </c>
      <c r="P572" s="379">
        <f>SUMIFS('MASTER TT'!$J$2:$J$1126,'MASTER TT'!$I$2:$I$1126,A572:A10613,'MASTER TT'!$L$2:$L$1126,"&gt;0",'MASTER TT'!$AM$2:$AM$1126,"JAN-APRIL 2025",'MASTER TT'!$AC$2:$AC$1126,"PTTI")</f>
        <v>0</v>
      </c>
      <c r="Q572" s="381">
        <f>SUMIF('MASTER TT'!$I$1:$I$5897,$A$1:$A$721,'MASTER TT'!$O$1:$O$5897)</f>
        <v>0</v>
      </c>
      <c r="R572" s="381">
        <f>SUMIF('MASTER TT'!$I$1:$I$5897,$A$1:$A$721,'MASTER TT'!$N$1:$N$5897)</f>
        <v>0</v>
      </c>
      <c r="S572" s="381">
        <f>SUMIF('MASTER TT'!$I$1:$I$5897,$A$1:$A$721,'MASTER TT'!$Q$1:$Q$5897)</f>
        <v>0</v>
      </c>
      <c r="T572" s="381">
        <f>SUMIF('MASTER TT'!$I$1:$I$5897,$A$1:$A$721,'MASTER TT'!$S$1:$S$5897)</f>
        <v>0</v>
      </c>
      <c r="U572" s="381">
        <f>SUMIF('MASTER TT'!$I$1:$I$5897,$A$1:$A$721,'MASTER TT'!$R$1:$R$5897)</f>
        <v>0</v>
      </c>
      <c r="V572" s="381">
        <f>SUMIF('MASTER TT'!$I$1:$I$5897,$A$1:$A$721,'MASTER TT'!$T$1:$T$5897)</f>
        <v>0</v>
      </c>
      <c r="W572" s="381">
        <f>SUMIF('MASTER TT'!$I$1:$I$5897,$A$1:$A$721,'MASTER TT'!$U$1:$U$5897)</f>
        <v>0</v>
      </c>
      <c r="X572" s="381">
        <f>SUMIF('MASTER TT'!$I$1:$I$5897,$A$1:$A$721,'MASTER TT'!$W$1:$W$5897)</f>
        <v>0</v>
      </c>
      <c r="Y572" s="381">
        <f>SUMIF('MASTER TT'!$I$1:$I$5897,$A$1:$A$721,'MASTER TT'!$X$1:$X$5897)</f>
        <v>0</v>
      </c>
      <c r="Z572" s="381">
        <f>SUMIF('MASTER TT'!$I$1:$I$5897,$A$1:$A$721,'MASTER TT'!$Y$1:$Y$5897)</f>
        <v>0</v>
      </c>
      <c r="AA572" s="381">
        <f>SUMIF('MASTER TT'!$I$1:$I$5897,$A$1:$A$721,'MASTER TT'!$Z$1:$Z$5897)</f>
        <v>0</v>
      </c>
      <c r="AB572" s="381">
        <f>SUMIF('MASTER TT'!$I$1:$I$5905,$A$1:$A$721,'MASTER TT'!$V$1:$V$5905)</f>
        <v>0</v>
      </c>
      <c r="AC572" s="381">
        <f>SUMIF('MASTER TT'!$I$1:$I$5905,$A$1:$A$721,'MASTER TT'!$AB$1:$AB$5905)</f>
        <v>0</v>
      </c>
      <c r="AD572" s="381">
        <f>SUMIF('MASTER TT'!$I$1:$I$5905,$A$1:$A$721,'MASTER TT'!$P$1:$P$5905)</f>
        <v>0</v>
      </c>
      <c r="AE572" s="381">
        <f t="shared" si="2"/>
        <v>0</v>
      </c>
      <c r="AF572" s="382" t="e">
        <f t="shared" si="36"/>
        <v>#REF!</v>
      </c>
      <c r="AG572" s="383"/>
    </row>
    <row r="573" spans="1:33" ht="14.25" customHeight="1">
      <c r="A573" s="374" t="s">
        <v>3837</v>
      </c>
      <c r="B573" s="375" t="str">
        <f>VLOOKUP($A$2:$A$1749,'ENTER STAFF #S HERE'!$A$1:$B$5073,2,FALSE)</f>
        <v>C1734</v>
      </c>
      <c r="C573" s="374" t="s">
        <v>6583</v>
      </c>
      <c r="D573" s="374" t="s">
        <v>6587</v>
      </c>
      <c r="E573" s="384" t="s">
        <v>5680</v>
      </c>
      <c r="F573" s="384" t="s">
        <v>6584</v>
      </c>
      <c r="G573" s="374" t="s">
        <v>5663</v>
      </c>
      <c r="H573" s="377">
        <f t="shared" si="0"/>
        <v>48</v>
      </c>
      <c r="I573" s="378" t="e">
        <f>SUMIFS('MASTER TT'!$J$2:$J$11126,'MASTER TT'!$I$2:$I$1126,A573:A18949,'MASTER TT'!$L$2:$L$11126,"&gt;0",'MASTER TT'!$AM$2:$AM$11126,"JAN-APRIL 2026")</f>
        <v>#VALUE!</v>
      </c>
      <c r="J573" s="378">
        <f>SUMIFS('MASTER TT'!$J$2:$J$11126,'MASTER TT'!$I$2:$I$11126,A573:A10612,'MASTER TT'!$L$2:$L$11126,"&gt;0",'MASTER TT'!$AM$2:$AM$11126,"MAY-AUG 2025")</f>
        <v>0</v>
      </c>
      <c r="K573" s="378">
        <f>SUMIFS('MASTER TT'!$J$2:$J$11126,'MASTER TT'!$I$2:$I$11126,A573:A10612,'MASTER TT'!$L$2:$L$11126,"&gt;0",'MASTER TT'!$AM$2:$AM$11126,"SEP-DEC 2025")</f>
        <v>0</v>
      </c>
      <c r="L573" s="378" t="e">
        <f t="shared" si="1"/>
        <v>#VALUE!</v>
      </c>
      <c r="M573" s="379">
        <f>SUMIFS('MASTER TT'!$J$2:$J$1126,'MASTER TT'!$I$2:$I$1126,A573:A10614,'MASTER TT'!$L$2:$L$1126,"&gt;0",'MASTER TT'!$AM$2:$AM$1126,"JAN-APRIL 2025",'MASTER TT'!$AC$2:$AC$1126,"SOT")</f>
        <v>0</v>
      </c>
      <c r="N573" s="379">
        <f>SUMIFS('MASTER TT'!$J$2:$J$1126,'MASTER TT'!$I$2:$I$1126,A573:A10614,'MASTER TT'!$L$2:$L$1126,"&gt;0",'MASTER TT'!$AM$2:$AM$1126,"JAN-APRIL 2025",'MASTER TT'!$AC$2:$AC$1126,"SOB")</f>
        <v>0</v>
      </c>
      <c r="O573" s="379">
        <f>SUMIFS('MASTER TT'!$J$2:$J$1126,'MASTER TT'!$I$2:$I$1126,A573:A10614,'MASTER TT'!$L$2:$L$1126,"&gt;0",'MASTER TT'!$AM$2:$AM$1126,"JAN-APRIL 2025",'MASTER TT'!$AC$2:$AC$1126,"SEASS")</f>
        <v>0</v>
      </c>
      <c r="P573" s="379">
        <f>SUMIFS('MASTER TT'!$J$2:$J$1126,'MASTER TT'!$I$2:$I$1126,A573:A10614,'MASTER TT'!$L$2:$L$1126,"&gt;0",'MASTER TT'!$AM$2:$AM$1126,"JAN-APRIL 2025",'MASTER TT'!$AC$2:$AC$1126,"PTTI")</f>
        <v>0</v>
      </c>
      <c r="Q573" s="381">
        <f>SUMIF('MASTER TT'!$I$1:$I$5897,$A$1:$A$721,'MASTER TT'!$O$1:$O$5897)</f>
        <v>0</v>
      </c>
      <c r="R573" s="381">
        <f>SUMIF('MASTER TT'!$I$1:$I$5897,$A$1:$A$721,'MASTER TT'!$N$1:$N$5897)</f>
        <v>0</v>
      </c>
      <c r="S573" s="381">
        <f>SUMIF('MASTER TT'!$I$1:$I$5897,$A$1:$A$721,'MASTER TT'!$Q$1:$Q$5897)</f>
        <v>0</v>
      </c>
      <c r="T573" s="381">
        <f>SUMIF('MASTER TT'!$I$1:$I$5897,$A$1:$A$721,'MASTER TT'!$S$1:$S$5897)</f>
        <v>0</v>
      </c>
      <c r="U573" s="381">
        <f>SUMIF('MASTER TT'!$I$1:$I$5897,$A$1:$A$721,'MASTER TT'!$R$1:$R$5897)</f>
        <v>0</v>
      </c>
      <c r="V573" s="381">
        <f>SUMIF('MASTER TT'!$I$1:$I$5897,$A$1:$A$721,'MASTER TT'!$T$1:$T$5897)</f>
        <v>0</v>
      </c>
      <c r="W573" s="381">
        <f>SUMIF('MASTER TT'!$I$1:$I$5897,$A$1:$A$721,'MASTER TT'!$U$1:$U$5897)</f>
        <v>0</v>
      </c>
      <c r="X573" s="381">
        <f>SUMIF('MASTER TT'!$I$1:$I$5897,$A$1:$A$721,'MASTER TT'!$W$1:$W$5897)</f>
        <v>0</v>
      </c>
      <c r="Y573" s="381">
        <f>SUMIF('MASTER TT'!$I$1:$I$5897,$A$1:$A$721,'MASTER TT'!$X$1:$X$5897)</f>
        <v>0</v>
      </c>
      <c r="Z573" s="381">
        <f>SUMIF('MASTER TT'!$I$1:$I$5897,$A$1:$A$721,'MASTER TT'!$Y$1:$Y$5897)</f>
        <v>0</v>
      </c>
      <c r="AA573" s="381">
        <f>SUMIF('MASTER TT'!$I$1:$I$5897,$A$1:$A$721,'MASTER TT'!$Z$1:$Z$5897)</f>
        <v>0</v>
      </c>
      <c r="AB573" s="381">
        <f>SUMIF('MASTER TT'!$I$1:$I$5905,$A$1:$A$721,'MASTER TT'!$V$1:$V$5905)</f>
        <v>0</v>
      </c>
      <c r="AC573" s="381">
        <f>SUMIF('MASTER TT'!$I$1:$I$5905,$A$1:$A$721,'MASTER TT'!$AB$1:$AB$5905)</f>
        <v>0</v>
      </c>
      <c r="AD573" s="381">
        <f>SUMIF('MASTER TT'!$I$1:$I$5905,$A$1:$A$721,'MASTER TT'!$P$1:$P$5905)</f>
        <v>0</v>
      </c>
      <c r="AE573" s="381">
        <f t="shared" si="2"/>
        <v>0</v>
      </c>
      <c r="AF573" s="382" t="e">
        <f t="shared" si="36"/>
        <v>#REF!</v>
      </c>
      <c r="AG573" s="383"/>
    </row>
    <row r="574" spans="1:33" ht="14.25" customHeight="1">
      <c r="A574" s="374" t="s">
        <v>4624</v>
      </c>
      <c r="B574" s="375">
        <f>VLOOKUP($A$2:$A$1749,'ENTER STAFF #S HERE'!$A$1:$B$5073,2,FALSE)</f>
        <v>412</v>
      </c>
      <c r="C574" s="374" t="s">
        <v>6615</v>
      </c>
      <c r="D574" s="374" t="s">
        <v>6587</v>
      </c>
      <c r="E574" s="384" t="s">
        <v>5680</v>
      </c>
      <c r="F574" s="384" t="s">
        <v>6584</v>
      </c>
      <c r="G574" s="376" t="s">
        <v>6621</v>
      </c>
      <c r="H574" s="377">
        <f t="shared" si="0"/>
        <v>45</v>
      </c>
      <c r="I574" s="378" t="e">
        <f>SUMIFS('MASTER TT'!$J$2:$J$11126,'MASTER TT'!$I$2:$I$1126,A574:A18950,'MASTER TT'!$L$2:$L$11126,"&gt;0",'MASTER TT'!$AM$2:$AM$11126,"JAN-APRIL 2026")</f>
        <v>#VALUE!</v>
      </c>
      <c r="J574" s="378">
        <f>SUMIFS('MASTER TT'!$J$2:$J$11126,'MASTER TT'!$I$2:$I$11126,A574:A10613,'MASTER TT'!$L$2:$L$11126,"&gt;0",'MASTER TT'!$AM$2:$AM$11126,"MAY-AUG 2025")</f>
        <v>0</v>
      </c>
      <c r="K574" s="378">
        <f>SUMIFS('MASTER TT'!$J$2:$J$11126,'MASTER TT'!$I$2:$I$11126,A574:A10613,'MASTER TT'!$L$2:$L$11126,"&gt;0",'MASTER TT'!$AM$2:$AM$11126,"SEP-DEC 2025")</f>
        <v>0</v>
      </c>
      <c r="L574" s="378" t="e">
        <f t="shared" si="1"/>
        <v>#VALUE!</v>
      </c>
      <c r="M574" s="379">
        <f>SUMIFS('MASTER TT'!$J$2:$J$1126,'MASTER TT'!$I$2:$I$1126,A574:A10615,'MASTER TT'!$L$2:$L$1126,"&gt;0",'MASTER TT'!$AM$2:$AM$1126,"JAN-APRIL 2025",'MASTER TT'!$AC$2:$AC$1126,"SOT")</f>
        <v>0</v>
      </c>
      <c r="N574" s="379">
        <f>SUMIFS('MASTER TT'!$J$2:$J$1126,'MASTER TT'!$I$2:$I$1126,A574:A10615,'MASTER TT'!$L$2:$L$1126,"&gt;0",'MASTER TT'!$AM$2:$AM$1126,"JAN-APRIL 2025",'MASTER TT'!$AC$2:$AC$1126,"SOB")</f>
        <v>0</v>
      </c>
      <c r="O574" s="379">
        <f>SUMIFS('MASTER TT'!$J$2:$J$1126,'MASTER TT'!$I$2:$I$1126,A574:A10615,'MASTER TT'!$L$2:$L$1126,"&gt;0",'MASTER TT'!$AM$2:$AM$1126,"JAN-APRIL 2025",'MASTER TT'!$AC$2:$AC$1126,"SEASS")</f>
        <v>0</v>
      </c>
      <c r="P574" s="379">
        <f>SUMIFS('MASTER TT'!$J$2:$J$1126,'MASTER TT'!$I$2:$I$1126,A574:A10615,'MASTER TT'!$L$2:$L$1126,"&gt;0",'MASTER TT'!$AM$2:$AM$1126,"JAN-APRIL 2025",'MASTER TT'!$AC$2:$AC$1126,"PTTI")</f>
        <v>0</v>
      </c>
      <c r="Q574" s="381">
        <f>SUMIF('MASTER TT'!$I$1:$I$5897,$A$1:$A$721,'MASTER TT'!$O$1:$O$5897)</f>
        <v>0</v>
      </c>
      <c r="R574" s="381">
        <f>SUMIF('MASTER TT'!$I$1:$I$5897,$A$1:$A$721,'MASTER TT'!$N$1:$N$5897)</f>
        <v>0</v>
      </c>
      <c r="S574" s="381">
        <f>SUMIF('MASTER TT'!$I$1:$I$5897,$A$1:$A$721,'MASTER TT'!$Q$1:$Q$5897)</f>
        <v>0</v>
      </c>
      <c r="T574" s="381">
        <f>SUMIF('MASTER TT'!$I$1:$I$5897,$A$1:$A$721,'MASTER TT'!$S$1:$S$5897)</f>
        <v>0</v>
      </c>
      <c r="U574" s="381">
        <f>SUMIF('MASTER TT'!$I$1:$I$5897,$A$1:$A$721,'MASTER TT'!$R$1:$R$5897)</f>
        <v>0</v>
      </c>
      <c r="V574" s="381">
        <f>SUMIF('MASTER TT'!$I$1:$I$5897,$A$1:$A$721,'MASTER TT'!$T$1:$T$5897)</f>
        <v>0</v>
      </c>
      <c r="W574" s="381">
        <f>SUMIF('MASTER TT'!$I$1:$I$5897,$A$1:$A$721,'MASTER TT'!$U$1:$U$5897)</f>
        <v>0</v>
      </c>
      <c r="X574" s="381">
        <f>SUMIF('MASTER TT'!$I$1:$I$5897,$A$1:$A$721,'MASTER TT'!$W$1:$W$5897)</f>
        <v>0</v>
      </c>
      <c r="Y574" s="381">
        <f>SUMIF('MASTER TT'!$I$1:$I$5897,$A$1:$A$721,'MASTER TT'!$X$1:$X$5897)</f>
        <v>0</v>
      </c>
      <c r="Z574" s="381">
        <f>SUMIF('MASTER TT'!$I$1:$I$5897,$A$1:$A$721,'MASTER TT'!$Y$1:$Y$5897)</f>
        <v>0</v>
      </c>
      <c r="AA574" s="381">
        <f>SUMIF('MASTER TT'!$I$1:$I$5897,$A$1:$A$721,'MASTER TT'!$Z$1:$Z$5897)</f>
        <v>0</v>
      </c>
      <c r="AB574" s="381">
        <f>SUMIF('MASTER TT'!$I$1:$I$5905,$A$1:$A$721,'MASTER TT'!$V$1:$V$5905)</f>
        <v>0</v>
      </c>
      <c r="AC574" s="381">
        <f>SUMIF('MASTER TT'!$I$1:$I$5905,$A$1:$A$721,'MASTER TT'!$AB$1:$AB$5905)</f>
        <v>0</v>
      </c>
      <c r="AD574" s="381">
        <f>SUMIF('MASTER TT'!$I$1:$I$5905,$A$1:$A$721,'MASTER TT'!$P$1:$P$5905)</f>
        <v>0</v>
      </c>
      <c r="AE574" s="381">
        <f t="shared" si="2"/>
        <v>0</v>
      </c>
      <c r="AF574" s="382" t="e">
        <f t="shared" si="36"/>
        <v>#REF!</v>
      </c>
      <c r="AG574" s="383"/>
    </row>
    <row r="575" spans="1:33" ht="14.25" customHeight="1">
      <c r="A575" s="374" t="s">
        <v>4264</v>
      </c>
      <c r="B575" s="375" t="str">
        <f>VLOOKUP($A$2:$A$1749,'ENTER STAFF #S HERE'!$A$1:$B$5073,2,FALSE)</f>
        <v>C1866</v>
      </c>
      <c r="C575" s="374" t="s">
        <v>6586</v>
      </c>
      <c r="D575" s="384" t="s">
        <v>6587</v>
      </c>
      <c r="E575" s="384" t="s">
        <v>5680</v>
      </c>
      <c r="F575" s="384" t="s">
        <v>6589</v>
      </c>
      <c r="G575" s="374" t="s">
        <v>5663</v>
      </c>
      <c r="H575" s="377">
        <f t="shared" si="0"/>
        <v>48</v>
      </c>
      <c r="I575" s="378" t="e">
        <f>SUMIFS('MASTER TT'!$J$2:$J$11126,'MASTER TT'!$I$2:$I$1126,A575:A18951,'MASTER TT'!$L$2:$L$11126,"&gt;0",'MASTER TT'!$AM$2:$AM$11126,"JAN-APRIL 2026")</f>
        <v>#VALUE!</v>
      </c>
      <c r="J575" s="378">
        <f>SUMIFS('MASTER TT'!$J$2:$J$11126,'MASTER TT'!$I$2:$I$11126,A575:A10614,'MASTER TT'!$L$2:$L$11126,"&gt;0",'MASTER TT'!$AM$2:$AM$11126,"MAY-AUG 2025")</f>
        <v>0</v>
      </c>
      <c r="K575" s="378">
        <f>SUMIFS('MASTER TT'!$J$2:$J$11126,'MASTER TT'!$I$2:$I$11126,A575:A10614,'MASTER TT'!$L$2:$L$11126,"&gt;0",'MASTER TT'!$AM$2:$AM$11126,"SEP-DEC 2025")</f>
        <v>0</v>
      </c>
      <c r="L575" s="378" t="e">
        <f t="shared" si="1"/>
        <v>#VALUE!</v>
      </c>
      <c r="M575" s="379">
        <f>SUMIFS('MASTER TT'!$J$2:$J$1126,'MASTER TT'!$I$2:$I$1126,A575:A10616,'MASTER TT'!$L$2:$L$1126,"&gt;0",'MASTER TT'!$AM$2:$AM$1126,"JAN-APRIL 2025",'MASTER TT'!$AC$2:$AC$1126,"SOT")</f>
        <v>0</v>
      </c>
      <c r="N575" s="379">
        <f>SUMIFS('MASTER TT'!$J$2:$J$1126,'MASTER TT'!$I$2:$I$1126,A575:A10616,'MASTER TT'!$L$2:$L$1126,"&gt;0",'MASTER TT'!$AM$2:$AM$1126,"JAN-APRIL 2025",'MASTER TT'!$AC$2:$AC$1126,"SOB")</f>
        <v>0</v>
      </c>
      <c r="O575" s="379">
        <f>SUMIFS('MASTER TT'!$J$2:$J$1126,'MASTER TT'!$I$2:$I$1126,A575:A10616,'MASTER TT'!$L$2:$L$1126,"&gt;0",'MASTER TT'!$AM$2:$AM$1126,"JAN-APRIL 2025",'MASTER TT'!$AC$2:$AC$1126,"SEASS")</f>
        <v>0</v>
      </c>
      <c r="P575" s="379">
        <f>SUMIFS('MASTER TT'!$J$2:$J$1126,'MASTER TT'!$I$2:$I$1126,A575:A10616,'MASTER TT'!$L$2:$L$1126,"&gt;0",'MASTER TT'!$AM$2:$AM$1126,"JAN-APRIL 2025",'MASTER TT'!$AC$2:$AC$1126,"PTTI")</f>
        <v>0</v>
      </c>
      <c r="Q575" s="381">
        <f>SUMIF('MASTER TT'!$I$1:$I$5897,$A$1:$A$721,'MASTER TT'!$O$1:$O$5897)</f>
        <v>0</v>
      </c>
      <c r="R575" s="381">
        <f>SUMIF('MASTER TT'!$I$1:$I$5897,$A$1:$A$721,'MASTER TT'!$N$1:$N$5897)</f>
        <v>0</v>
      </c>
      <c r="S575" s="381">
        <f>SUMIF('MASTER TT'!$I$1:$I$5897,$A$1:$A$721,'MASTER TT'!$Q$1:$Q$5897)</f>
        <v>0</v>
      </c>
      <c r="T575" s="381">
        <f>SUMIF('MASTER TT'!$I$1:$I$5897,$A$1:$A$721,'MASTER TT'!$S$1:$S$5897)</f>
        <v>0</v>
      </c>
      <c r="U575" s="381">
        <f>SUMIF('MASTER TT'!$I$1:$I$5897,$A$1:$A$721,'MASTER TT'!$R$1:$R$5897)</f>
        <v>0</v>
      </c>
      <c r="V575" s="381">
        <f>SUMIF('MASTER TT'!$I$1:$I$5897,$A$1:$A$721,'MASTER TT'!$T$1:$T$5897)</f>
        <v>0</v>
      </c>
      <c r="W575" s="381">
        <f>SUMIF('MASTER TT'!$I$1:$I$5897,$A$1:$A$721,'MASTER TT'!$U$1:$U$5897)</f>
        <v>0</v>
      </c>
      <c r="X575" s="381">
        <f>SUMIF('MASTER TT'!$I$1:$I$5897,$A$1:$A$721,'MASTER TT'!$W$1:$W$5897)</f>
        <v>0</v>
      </c>
      <c r="Y575" s="381">
        <f>SUMIF('MASTER TT'!$I$1:$I$5897,$A$1:$A$721,'MASTER TT'!$X$1:$X$5897)</f>
        <v>0</v>
      </c>
      <c r="Z575" s="381">
        <f>SUMIF('MASTER TT'!$I$1:$I$5897,$A$1:$A$721,'MASTER TT'!$Y$1:$Y$5897)</f>
        <v>0</v>
      </c>
      <c r="AA575" s="381">
        <f>SUMIF('MASTER TT'!$I$1:$I$5897,$A$1:$A$721,'MASTER TT'!$Z$1:$Z$5897)</f>
        <v>0</v>
      </c>
      <c r="AB575" s="381">
        <f>SUMIF('MASTER TT'!$I$1:$I$5905,$A$1:$A$721,'MASTER TT'!$V$1:$V$5905)</f>
        <v>0</v>
      </c>
      <c r="AC575" s="381">
        <f>SUMIF('MASTER TT'!$I$1:$I$5905,$A$1:$A$721,'MASTER TT'!$AB$1:$AB$5905)</f>
        <v>0</v>
      </c>
      <c r="AD575" s="381">
        <f>SUMIF('MASTER TT'!$I$1:$I$5905,$A$1:$A$721,'MASTER TT'!$P$1:$P$5905)</f>
        <v>0</v>
      </c>
      <c r="AE575" s="381">
        <f t="shared" si="2"/>
        <v>0</v>
      </c>
      <c r="AF575" s="382" t="e">
        <f t="shared" si="36"/>
        <v>#REF!</v>
      </c>
      <c r="AG575" s="383"/>
    </row>
    <row r="576" spans="1:33" ht="14.25" customHeight="1">
      <c r="A576" s="374" t="s">
        <v>3357</v>
      </c>
      <c r="B576" s="375">
        <f>VLOOKUP($A$2:$A$1749,'ENTER STAFF #S HERE'!$A$1:$B$5073,2,FALSE)</f>
        <v>375</v>
      </c>
      <c r="C576" s="374" t="s">
        <v>6586</v>
      </c>
      <c r="D576" s="374" t="s">
        <v>6591</v>
      </c>
      <c r="E576" s="384" t="s">
        <v>5640</v>
      </c>
      <c r="F576" s="384" t="s">
        <v>6614</v>
      </c>
      <c r="G576" s="374" t="s">
        <v>63</v>
      </c>
      <c r="H576" s="377">
        <f t="shared" si="0"/>
        <v>72</v>
      </c>
      <c r="I576" s="378" t="e">
        <f>SUMIFS('MASTER TT'!$J$2:$J$11126,'MASTER TT'!$I$2:$I$1126,A576:A18952,'MASTER TT'!$L$2:$L$11126,"&gt;0",'MASTER TT'!$AM$2:$AM$11126,"JAN-APRIL 2026")</f>
        <v>#VALUE!</v>
      </c>
      <c r="J576" s="378">
        <f>SUMIFS('MASTER TT'!$J$2:$J$11126,'MASTER TT'!$I$2:$I$11126,A576:A10615,'MASTER TT'!$L$2:$L$11126,"&gt;0",'MASTER TT'!$AM$2:$AM$11126,"MAY-AUG 2025")</f>
        <v>0</v>
      </c>
      <c r="K576" s="378">
        <f>SUMIFS('MASTER TT'!$J$2:$J$11126,'MASTER TT'!$I$2:$I$11126,A576:A10615,'MASTER TT'!$L$2:$L$11126,"&gt;0",'MASTER TT'!$AM$2:$AM$11126,"SEP-DEC 2025")</f>
        <v>0</v>
      </c>
      <c r="L576" s="378" t="e">
        <f t="shared" si="1"/>
        <v>#VALUE!</v>
      </c>
      <c r="M576" s="379">
        <f>SUMIFS('MASTER TT'!$J$2:$J$1126,'MASTER TT'!$I$2:$I$1126,A576:A10617,'MASTER TT'!$L$2:$L$1126,"&gt;0",'MASTER TT'!$AM$2:$AM$1126,"JAN-APRIL 2025",'MASTER TT'!$AC$2:$AC$1126,"SOT")</f>
        <v>0</v>
      </c>
      <c r="N576" s="379">
        <f>SUMIFS('MASTER TT'!$J$2:$J$1126,'MASTER TT'!$I$2:$I$1126,A576:A10617,'MASTER TT'!$L$2:$L$1126,"&gt;0",'MASTER TT'!$AM$2:$AM$1126,"JAN-APRIL 2025",'MASTER TT'!$AC$2:$AC$1126,"SOB")</f>
        <v>0</v>
      </c>
      <c r="O576" s="379">
        <f>SUMIFS('MASTER TT'!$J$2:$J$1126,'MASTER TT'!$I$2:$I$1126,A576:A10617,'MASTER TT'!$L$2:$L$1126,"&gt;0",'MASTER TT'!$AM$2:$AM$1126,"JAN-APRIL 2025",'MASTER TT'!$AC$2:$AC$1126,"SEASS")</f>
        <v>0</v>
      </c>
      <c r="P576" s="379">
        <f>SUMIFS('MASTER TT'!$J$2:$J$1126,'MASTER TT'!$I$2:$I$1126,A576:A10617,'MASTER TT'!$L$2:$L$1126,"&gt;0",'MASTER TT'!$AM$2:$AM$1126,"JAN-APRIL 2025",'MASTER TT'!$AC$2:$AC$1126,"PTTI")</f>
        <v>0</v>
      </c>
      <c r="Q576" s="381">
        <f>SUMIF('MASTER TT'!$I$1:$I$5897,$A$1:$A$721,'MASTER TT'!$O$1:$O$5897)</f>
        <v>0</v>
      </c>
      <c r="R576" s="381">
        <f>SUMIF('MASTER TT'!$I$1:$I$5897,$A$1:$A$721,'MASTER TT'!$N$1:$N$5897)</f>
        <v>0</v>
      </c>
      <c r="S576" s="381">
        <f>SUMIF('MASTER TT'!$I$1:$I$5897,$A$1:$A$721,'MASTER TT'!$Q$1:$Q$5897)</f>
        <v>0</v>
      </c>
      <c r="T576" s="381">
        <f>SUMIF('MASTER TT'!$I$1:$I$5897,$A$1:$A$721,'MASTER TT'!$S$1:$S$5897)</f>
        <v>0</v>
      </c>
      <c r="U576" s="381">
        <f>SUMIF('MASTER TT'!$I$1:$I$5897,$A$1:$A$721,'MASTER TT'!$R$1:$R$5897)</f>
        <v>0</v>
      </c>
      <c r="V576" s="381">
        <f>SUMIF('MASTER TT'!$I$1:$I$5897,$A$1:$A$721,'MASTER TT'!$T$1:$T$5897)</f>
        <v>0</v>
      </c>
      <c r="W576" s="381">
        <f>SUMIF('MASTER TT'!$I$1:$I$5897,$A$1:$A$721,'MASTER TT'!$U$1:$U$5897)</f>
        <v>0</v>
      </c>
      <c r="X576" s="381">
        <f>SUMIF('MASTER TT'!$I$1:$I$5897,$A$1:$A$721,'MASTER TT'!$W$1:$W$5897)</f>
        <v>0</v>
      </c>
      <c r="Y576" s="381">
        <f>SUMIF('MASTER TT'!$I$1:$I$5897,$A$1:$A$721,'MASTER TT'!$X$1:$X$5897)</f>
        <v>0</v>
      </c>
      <c r="Z576" s="381">
        <f>SUMIF('MASTER TT'!$I$1:$I$5897,$A$1:$A$721,'MASTER TT'!$Y$1:$Y$5897)</f>
        <v>0</v>
      </c>
      <c r="AA576" s="381">
        <f>SUMIF('MASTER TT'!$I$1:$I$5897,$A$1:$A$721,'MASTER TT'!$Z$1:$Z$5897)</f>
        <v>0</v>
      </c>
      <c r="AB576" s="381">
        <f>SUMIF('MASTER TT'!$I$1:$I$5905,$A$1:$A$721,'MASTER TT'!$V$1:$V$5905)</f>
        <v>0</v>
      </c>
      <c r="AC576" s="381">
        <f>SUMIF('MASTER TT'!$I$1:$I$5905,$A$1:$A$721,'MASTER TT'!$AB$1:$AB$5905)</f>
        <v>0</v>
      </c>
      <c r="AD576" s="381">
        <f>SUMIF('MASTER TT'!$I$1:$I$5905,$A$1:$A$721,'MASTER TT'!$P$1:$P$5905)</f>
        <v>0</v>
      </c>
      <c r="AE576" s="381">
        <f t="shared" si="2"/>
        <v>0</v>
      </c>
      <c r="AF576" s="382" t="e">
        <f t="shared" si="36"/>
        <v>#REF!</v>
      </c>
      <c r="AG576" s="383"/>
    </row>
    <row r="577" spans="1:33" ht="14.25" customHeight="1">
      <c r="A577" s="374" t="s">
        <v>4066</v>
      </c>
      <c r="B577" s="375" t="str">
        <f>VLOOKUP($A$2:$A$1749,'ENTER STAFF #S HERE'!$A$1:$B$5073,2,FALSE)</f>
        <v>C0407</v>
      </c>
      <c r="C577" s="374" t="s">
        <v>6586</v>
      </c>
      <c r="D577" s="374" t="s">
        <v>460</v>
      </c>
      <c r="E577" s="388"/>
      <c r="F577" s="388"/>
      <c r="G577" s="374" t="s">
        <v>6592</v>
      </c>
      <c r="H577" s="377">
        <f t="shared" si="0"/>
        <v>24</v>
      </c>
      <c r="I577" s="378" t="e">
        <f>SUMIFS('MASTER TT'!$J$2:$J$11126,'MASTER TT'!$I$2:$I$1126,A577:A18953,'MASTER TT'!$L$2:$L$11126,"&gt;0",'MASTER TT'!$AM$2:$AM$11126,"JAN-APRIL 2026")</f>
        <v>#VALUE!</v>
      </c>
      <c r="J577" s="378">
        <f>SUMIFS('MASTER TT'!$J$2:$J$11126,'MASTER TT'!$I$2:$I$11126,A577:A10616,'MASTER TT'!$L$2:$L$11126,"&gt;0",'MASTER TT'!$AM$2:$AM$11126,"MAY-AUG 2025")</f>
        <v>0</v>
      </c>
      <c r="K577" s="378">
        <f>SUMIFS('MASTER TT'!$J$2:$J$11126,'MASTER TT'!$I$2:$I$11126,A577:A10616,'MASTER TT'!$L$2:$L$11126,"&gt;0",'MASTER TT'!$AM$2:$AM$11126,"SEP-DEC 2025")</f>
        <v>0</v>
      </c>
      <c r="L577" s="378" t="e">
        <f t="shared" si="1"/>
        <v>#VALUE!</v>
      </c>
      <c r="M577" s="379">
        <f>SUMIFS('MASTER TT'!$J$2:$J$1126,'MASTER TT'!$I$2:$I$1126,A577:A10618,'MASTER TT'!$L$2:$L$1126,"&gt;0",'MASTER TT'!$AM$2:$AM$1126,"JAN-APRIL 2025",'MASTER TT'!$AC$2:$AC$1126,"SOT")</f>
        <v>0</v>
      </c>
      <c r="N577" s="379">
        <f>SUMIFS('MASTER TT'!$J$2:$J$1126,'MASTER TT'!$I$2:$I$1126,A577:A10618,'MASTER TT'!$L$2:$L$1126,"&gt;0",'MASTER TT'!$AM$2:$AM$1126,"JAN-APRIL 2025",'MASTER TT'!$AC$2:$AC$1126,"SOB")</f>
        <v>0</v>
      </c>
      <c r="O577" s="379">
        <f>SUMIFS('MASTER TT'!$J$2:$J$1126,'MASTER TT'!$I$2:$I$1126,A577:A10618,'MASTER TT'!$L$2:$L$1126,"&gt;0",'MASTER TT'!$AM$2:$AM$1126,"JAN-APRIL 2025",'MASTER TT'!$AC$2:$AC$1126,"SEASS")</f>
        <v>0</v>
      </c>
      <c r="P577" s="379">
        <f>SUMIFS('MASTER TT'!$J$2:$J$1126,'MASTER TT'!$I$2:$I$1126,A577:A10618,'MASTER TT'!$L$2:$L$1126,"&gt;0",'MASTER TT'!$AM$2:$AM$1126,"JAN-APRIL 2025",'MASTER TT'!$AC$2:$AC$1126,"PTTI")</f>
        <v>0</v>
      </c>
      <c r="Q577" s="381">
        <f>SUMIF('MASTER TT'!$I$1:$I$5897,$A$1:$A$721,'MASTER TT'!$O$1:$O$5897)</f>
        <v>0</v>
      </c>
      <c r="R577" s="381">
        <f>SUMIF('MASTER TT'!$I$1:$I$5897,$A$1:$A$721,'MASTER TT'!$N$1:$N$5897)</f>
        <v>0</v>
      </c>
      <c r="S577" s="381">
        <f>SUMIF('MASTER TT'!$I$1:$I$5897,$A$1:$A$721,'MASTER TT'!$Q$1:$Q$5897)</f>
        <v>0</v>
      </c>
      <c r="T577" s="381">
        <f>SUMIF('MASTER TT'!$I$1:$I$5897,$A$1:$A$721,'MASTER TT'!$S$1:$S$5897)</f>
        <v>0</v>
      </c>
      <c r="U577" s="381">
        <f>SUMIF('MASTER TT'!$I$1:$I$5897,$A$1:$A$721,'MASTER TT'!$R$1:$R$5897)</f>
        <v>0</v>
      </c>
      <c r="V577" s="381">
        <f>SUMIF('MASTER TT'!$I$1:$I$5897,$A$1:$A$721,'MASTER TT'!$T$1:$T$5897)</f>
        <v>0</v>
      </c>
      <c r="W577" s="381">
        <f>SUMIF('MASTER TT'!$I$1:$I$5897,$A$1:$A$721,'MASTER TT'!$U$1:$U$5897)</f>
        <v>0</v>
      </c>
      <c r="X577" s="381">
        <f>SUMIF('MASTER TT'!$I$1:$I$5897,$A$1:$A$721,'MASTER TT'!$W$1:$W$5897)</f>
        <v>1</v>
      </c>
      <c r="Y577" s="381">
        <f>SUMIF('MASTER TT'!$I$1:$I$5897,$A$1:$A$721,'MASTER TT'!$X$1:$X$5897)</f>
        <v>0</v>
      </c>
      <c r="Z577" s="381">
        <f>SUMIF('MASTER TT'!$I$1:$I$5897,$A$1:$A$721,'MASTER TT'!$Y$1:$Y$5897)</f>
        <v>0</v>
      </c>
      <c r="AA577" s="381">
        <f>SUMIF('MASTER TT'!$I$1:$I$5897,$A$1:$A$721,'MASTER TT'!$Z$1:$Z$5897)</f>
        <v>0</v>
      </c>
      <c r="AB577" s="381">
        <f>SUMIF('MASTER TT'!$I$1:$I$5905,$A$1:$A$721,'MASTER TT'!$V$1:$V$5905)</f>
        <v>0</v>
      </c>
      <c r="AC577" s="381">
        <f>SUMIF('MASTER TT'!$I$1:$I$5905,$A$1:$A$721,'MASTER TT'!$AB$1:$AB$5905)</f>
        <v>0</v>
      </c>
      <c r="AD577" s="381">
        <f>SUMIF('MASTER TT'!$I$1:$I$5905,$A$1:$A$721,'MASTER TT'!$P$1:$P$5905)</f>
        <v>0</v>
      </c>
      <c r="AE577" s="381">
        <f t="shared" si="2"/>
        <v>1</v>
      </c>
      <c r="AF577" s="382" t="e">
        <f t="shared" si="36"/>
        <v>#REF!</v>
      </c>
      <c r="AG577" s="383"/>
    </row>
    <row r="578" spans="1:33" ht="14.25" customHeight="1">
      <c r="A578" s="374" t="s">
        <v>3593</v>
      </c>
      <c r="B578" s="375" t="str">
        <f>VLOOKUP($A$2:$A$1749,'ENTER STAFF #S HERE'!$A$1:$B$5073,2,FALSE)</f>
        <v>C1665</v>
      </c>
      <c r="C578" s="374" t="s">
        <v>6586</v>
      </c>
      <c r="D578" s="374" t="s">
        <v>6591</v>
      </c>
      <c r="E578" s="384" t="s">
        <v>6598</v>
      </c>
      <c r="F578" s="384" t="s">
        <v>6685</v>
      </c>
      <c r="G578" s="374" t="s">
        <v>5663</v>
      </c>
      <c r="H578" s="377">
        <f t="shared" si="0"/>
        <v>48</v>
      </c>
      <c r="I578" s="378" t="e">
        <f>SUMIFS('MASTER TT'!$J$2:$J$11126,'MASTER TT'!$I$2:$I$1126,A578:A18954,'MASTER TT'!$L$2:$L$11126,"&gt;0",'MASTER TT'!$AM$2:$AM$11126,"JAN-APRIL 2026")</f>
        <v>#VALUE!</v>
      </c>
      <c r="J578" s="378">
        <f>SUMIFS('MASTER TT'!$J$2:$J$11126,'MASTER TT'!$I$2:$I$11126,A578:A10617,'MASTER TT'!$L$2:$L$11126,"&gt;0",'MASTER TT'!$AM$2:$AM$11126,"MAY-AUG 2025")</f>
        <v>0</v>
      </c>
      <c r="K578" s="378">
        <f>SUMIFS('MASTER TT'!$J$2:$J$11126,'MASTER TT'!$I$2:$I$11126,A578:A10617,'MASTER TT'!$L$2:$L$11126,"&gt;0",'MASTER TT'!$AM$2:$AM$11126,"SEP-DEC 2025")</f>
        <v>0</v>
      </c>
      <c r="L578" s="378" t="e">
        <f t="shared" si="1"/>
        <v>#VALUE!</v>
      </c>
      <c r="M578" s="379">
        <f>SUMIFS('MASTER TT'!$J$2:$J$1126,'MASTER TT'!$I$2:$I$1126,A578:A10619,'MASTER TT'!$L$2:$L$1126,"&gt;0",'MASTER TT'!$AM$2:$AM$1126,"JAN-APRIL 2025",'MASTER TT'!$AC$2:$AC$1126,"SOT")</f>
        <v>0</v>
      </c>
      <c r="N578" s="379">
        <f>SUMIFS('MASTER TT'!$J$2:$J$1126,'MASTER TT'!$I$2:$I$1126,A578:A10619,'MASTER TT'!$L$2:$L$1126,"&gt;0",'MASTER TT'!$AM$2:$AM$1126,"JAN-APRIL 2025",'MASTER TT'!$AC$2:$AC$1126,"SOB")</f>
        <v>0</v>
      </c>
      <c r="O578" s="379">
        <f>SUMIFS('MASTER TT'!$J$2:$J$1126,'MASTER TT'!$I$2:$I$1126,A578:A10619,'MASTER TT'!$L$2:$L$1126,"&gt;0",'MASTER TT'!$AM$2:$AM$1126,"JAN-APRIL 2025",'MASTER TT'!$AC$2:$AC$1126,"SEASS")</f>
        <v>0</v>
      </c>
      <c r="P578" s="379">
        <f>SUMIFS('MASTER TT'!$J$2:$J$1126,'MASTER TT'!$I$2:$I$1126,A578:A10619,'MASTER TT'!$L$2:$L$1126,"&gt;0",'MASTER TT'!$AM$2:$AM$1126,"JAN-APRIL 2025",'MASTER TT'!$AC$2:$AC$1126,"PTTI")</f>
        <v>0</v>
      </c>
      <c r="Q578" s="381">
        <f>SUMIF('MASTER TT'!$I$1:$I$5897,$A$1:$A$721,'MASTER TT'!$O$1:$O$5897)</f>
        <v>0</v>
      </c>
      <c r="R578" s="381">
        <f>SUMIF('MASTER TT'!$I$1:$I$5897,$A$1:$A$721,'MASTER TT'!$N$1:$N$5897)</f>
        <v>0</v>
      </c>
      <c r="S578" s="381">
        <f>SUMIF('MASTER TT'!$I$1:$I$5897,$A$1:$A$721,'MASTER TT'!$Q$1:$Q$5897)</f>
        <v>0</v>
      </c>
      <c r="T578" s="381">
        <f>SUMIF('MASTER TT'!$I$1:$I$5897,$A$1:$A$721,'MASTER TT'!$S$1:$S$5897)</f>
        <v>0</v>
      </c>
      <c r="U578" s="381">
        <f>SUMIF('MASTER TT'!$I$1:$I$5897,$A$1:$A$721,'MASTER TT'!$R$1:$R$5897)</f>
        <v>0</v>
      </c>
      <c r="V578" s="381">
        <f>SUMIF('MASTER TT'!$I$1:$I$5897,$A$1:$A$721,'MASTER TT'!$T$1:$T$5897)</f>
        <v>0</v>
      </c>
      <c r="W578" s="381">
        <f>SUMIF('MASTER TT'!$I$1:$I$5897,$A$1:$A$721,'MASTER TT'!$U$1:$U$5897)</f>
        <v>0</v>
      </c>
      <c r="X578" s="381">
        <f>SUMIF('MASTER TT'!$I$1:$I$5897,$A$1:$A$721,'MASTER TT'!$W$1:$W$5897)</f>
        <v>0</v>
      </c>
      <c r="Y578" s="381">
        <f>SUMIF('MASTER TT'!$I$1:$I$5897,$A$1:$A$721,'MASTER TT'!$X$1:$X$5897)</f>
        <v>0</v>
      </c>
      <c r="Z578" s="381">
        <f>SUMIF('MASTER TT'!$I$1:$I$5897,$A$1:$A$721,'MASTER TT'!$Y$1:$Y$5897)</f>
        <v>0</v>
      </c>
      <c r="AA578" s="381">
        <f>SUMIF('MASTER TT'!$I$1:$I$5897,$A$1:$A$721,'MASTER TT'!$Z$1:$Z$5897)</f>
        <v>0</v>
      </c>
      <c r="AB578" s="381">
        <f>SUMIF('MASTER TT'!$I$1:$I$5905,$A$1:$A$721,'MASTER TT'!$V$1:$V$5905)</f>
        <v>0</v>
      </c>
      <c r="AC578" s="381">
        <f>SUMIF('MASTER TT'!$I$1:$I$5905,$A$1:$A$721,'MASTER TT'!$AB$1:$AB$5905)</f>
        <v>0</v>
      </c>
      <c r="AD578" s="381">
        <f>SUMIF('MASTER TT'!$I$1:$I$5905,$A$1:$A$721,'MASTER TT'!$P$1:$P$5905)</f>
        <v>0</v>
      </c>
      <c r="AE578" s="381">
        <f t="shared" si="2"/>
        <v>0</v>
      </c>
      <c r="AF578" s="382" t="e">
        <f t="shared" si="36"/>
        <v>#REF!</v>
      </c>
      <c r="AG578" s="383"/>
    </row>
    <row r="579" spans="1:33" ht="14.25" customHeight="1">
      <c r="A579" s="374" t="s">
        <v>4206</v>
      </c>
      <c r="B579" s="375">
        <f>VLOOKUP($A$2:$A$1749,'ENTER STAFF #S HERE'!$A$1:$B$5073,2,FALSE)</f>
        <v>366</v>
      </c>
      <c r="C579" s="374" t="s">
        <v>6583</v>
      </c>
      <c r="D579" s="374" t="s">
        <v>6597</v>
      </c>
      <c r="E579" s="384" t="s">
        <v>6031</v>
      </c>
      <c r="F579" s="388"/>
      <c r="G579" s="374" t="s">
        <v>6592</v>
      </c>
      <c r="H579" s="377">
        <f t="shared" si="0"/>
        <v>24</v>
      </c>
      <c r="I579" s="378" t="e">
        <f>SUMIFS('MASTER TT'!$J$2:$J$11126,'MASTER TT'!$I$2:$I$1126,A579:A18955,'MASTER TT'!$L$2:$L$11126,"&gt;0",'MASTER TT'!$AM$2:$AM$11126,"JAN-APRIL 2026")</f>
        <v>#VALUE!</v>
      </c>
      <c r="J579" s="378">
        <f>SUMIFS('MASTER TT'!$J$2:$J$11126,'MASTER TT'!$I$2:$I$11126,A579:A10618,'MASTER TT'!$L$2:$L$11126,"&gt;0",'MASTER TT'!$AM$2:$AM$11126,"MAY-AUG 2025")</f>
        <v>0</v>
      </c>
      <c r="K579" s="378">
        <f>SUMIFS('MASTER TT'!$J$2:$J$11126,'MASTER TT'!$I$2:$I$11126,A579:A10618,'MASTER TT'!$L$2:$L$11126,"&gt;0",'MASTER TT'!$AM$2:$AM$11126,"SEP-DEC 2025")</f>
        <v>0</v>
      </c>
      <c r="L579" s="378" t="e">
        <f t="shared" si="1"/>
        <v>#VALUE!</v>
      </c>
      <c r="M579" s="379">
        <f>SUMIFS('MASTER TT'!$J$2:$J$1126,'MASTER TT'!$I$2:$I$1126,A579:A10620,'MASTER TT'!$L$2:$L$1126,"&gt;0",'MASTER TT'!$AM$2:$AM$1126,"JAN-APRIL 2025",'MASTER TT'!$AC$2:$AC$1126,"SOT")</f>
        <v>0</v>
      </c>
      <c r="N579" s="379">
        <f>SUMIFS('MASTER TT'!$J$2:$J$1126,'MASTER TT'!$I$2:$I$1126,A579:A10620,'MASTER TT'!$L$2:$L$1126,"&gt;0",'MASTER TT'!$AM$2:$AM$1126,"JAN-APRIL 2025",'MASTER TT'!$AC$2:$AC$1126,"SOB")</f>
        <v>0</v>
      </c>
      <c r="O579" s="379">
        <f>SUMIFS('MASTER TT'!$J$2:$J$1126,'MASTER TT'!$I$2:$I$1126,A579:A10620,'MASTER TT'!$L$2:$L$1126,"&gt;0",'MASTER TT'!$AM$2:$AM$1126,"JAN-APRIL 2025",'MASTER TT'!$AC$2:$AC$1126,"SEASS")</f>
        <v>0</v>
      </c>
      <c r="P579" s="379">
        <f>SUMIFS('MASTER TT'!$J$2:$J$1126,'MASTER TT'!$I$2:$I$1126,A579:A10620,'MASTER TT'!$L$2:$L$1126,"&gt;0",'MASTER TT'!$AM$2:$AM$1126,"JAN-APRIL 2025",'MASTER TT'!$AC$2:$AC$1126,"PTTI")</f>
        <v>0</v>
      </c>
      <c r="Q579" s="381">
        <f>SUMIF('MASTER TT'!$I$1:$I$5897,$A$1:$A$721,'MASTER TT'!$O$1:$O$5897)</f>
        <v>0</v>
      </c>
      <c r="R579" s="381">
        <f>SUMIF('MASTER TT'!$I$1:$I$5897,$A$1:$A$721,'MASTER TT'!$N$1:$N$5897)</f>
        <v>0</v>
      </c>
      <c r="S579" s="381">
        <f>SUMIF('MASTER TT'!$I$1:$I$5897,$A$1:$A$721,'MASTER TT'!$Q$1:$Q$5897)</f>
        <v>0</v>
      </c>
      <c r="T579" s="381">
        <f>SUMIF('MASTER TT'!$I$1:$I$5897,$A$1:$A$721,'MASTER TT'!$S$1:$S$5897)</f>
        <v>0</v>
      </c>
      <c r="U579" s="381">
        <f>SUMIF('MASTER TT'!$I$1:$I$5897,$A$1:$A$721,'MASTER TT'!$R$1:$R$5897)</f>
        <v>0</v>
      </c>
      <c r="V579" s="381">
        <f>SUMIF('MASTER TT'!$I$1:$I$5897,$A$1:$A$721,'MASTER TT'!$T$1:$T$5897)</f>
        <v>0</v>
      </c>
      <c r="W579" s="381">
        <f>SUMIF('MASTER TT'!$I$1:$I$5897,$A$1:$A$721,'MASTER TT'!$U$1:$U$5897)</f>
        <v>0</v>
      </c>
      <c r="X579" s="381">
        <f>SUMIF('MASTER TT'!$I$1:$I$5897,$A$1:$A$721,'MASTER TT'!$W$1:$W$5897)</f>
        <v>4</v>
      </c>
      <c r="Y579" s="381">
        <f>SUMIF('MASTER TT'!$I$1:$I$5897,$A$1:$A$721,'MASTER TT'!$X$1:$X$5897)</f>
        <v>0</v>
      </c>
      <c r="Z579" s="381">
        <f>SUMIF('MASTER TT'!$I$1:$I$5897,$A$1:$A$721,'MASTER TT'!$Y$1:$Y$5897)</f>
        <v>0</v>
      </c>
      <c r="AA579" s="381">
        <f>SUMIF('MASTER TT'!$I$1:$I$5897,$A$1:$A$721,'MASTER TT'!$Z$1:$Z$5897)</f>
        <v>0</v>
      </c>
      <c r="AB579" s="381">
        <f>SUMIF('MASTER TT'!$I$1:$I$5905,$A$1:$A$721,'MASTER TT'!$V$1:$V$5905)</f>
        <v>0</v>
      </c>
      <c r="AC579" s="381">
        <f>SUMIF('MASTER TT'!$I$1:$I$5905,$A$1:$A$721,'MASTER TT'!$AB$1:$AB$5905)</f>
        <v>0</v>
      </c>
      <c r="AD579" s="381">
        <f>SUMIF('MASTER TT'!$I$1:$I$5905,$A$1:$A$721,'MASTER TT'!$P$1:$P$5905)</f>
        <v>0</v>
      </c>
      <c r="AE579" s="381">
        <f t="shared" si="2"/>
        <v>4</v>
      </c>
      <c r="AF579" s="382" t="e">
        <f t="shared" si="36"/>
        <v>#REF!</v>
      </c>
      <c r="AG579" s="383"/>
    </row>
    <row r="580" spans="1:33" ht="14.25" customHeight="1">
      <c r="A580" s="374" t="s">
        <v>3912</v>
      </c>
      <c r="B580" s="375" t="str">
        <f>VLOOKUP($A$2:$A$1749,'ENTER STAFF #S HERE'!$A$1:$B$5073,2,FALSE)</f>
        <v>C1349</v>
      </c>
      <c r="C580" s="374" t="s">
        <v>6586</v>
      </c>
      <c r="D580" s="384" t="s">
        <v>6597</v>
      </c>
      <c r="E580" s="374" t="s">
        <v>6031</v>
      </c>
      <c r="F580" s="374" t="s">
        <v>6616</v>
      </c>
      <c r="G580" s="374" t="s">
        <v>6588</v>
      </c>
      <c r="H580" s="377">
        <f t="shared" si="0"/>
        <v>55</v>
      </c>
      <c r="I580" s="378" t="e">
        <f>SUMIFS('MASTER TT'!$J$2:$J$11126,'MASTER TT'!$I$2:$I$1126,A580:A18956,'MASTER TT'!$L$2:$L$11126,"&gt;0",'MASTER TT'!$AM$2:$AM$11126,"JAN-APRIL 2026")</f>
        <v>#VALUE!</v>
      </c>
      <c r="J580" s="378">
        <f>SUMIFS('MASTER TT'!$J$2:$J$11126,'MASTER TT'!$I$2:$I$11126,A580:A10619,'MASTER TT'!$L$2:$L$11126,"&gt;0",'MASTER TT'!$AM$2:$AM$11126,"MAY-AUG 2025")</f>
        <v>0</v>
      </c>
      <c r="K580" s="378">
        <f>SUMIFS('MASTER TT'!$J$2:$J$11126,'MASTER TT'!$I$2:$I$11126,A580:A10619,'MASTER TT'!$L$2:$L$11126,"&gt;0",'MASTER TT'!$AM$2:$AM$11126,"SEP-DEC 2025")</f>
        <v>0</v>
      </c>
      <c r="L580" s="378" t="e">
        <f t="shared" si="1"/>
        <v>#VALUE!</v>
      </c>
      <c r="M580" s="379">
        <f>SUMIFS('MASTER TT'!$J$2:$J$1126,'MASTER TT'!$I$2:$I$1126,A580:A10621,'MASTER TT'!$L$2:$L$1126,"&gt;0",'MASTER TT'!$AM$2:$AM$1126,"JAN-APRIL 2025",'MASTER TT'!$AC$2:$AC$1126,"SOT")</f>
        <v>0</v>
      </c>
      <c r="N580" s="379">
        <f>SUMIFS('MASTER TT'!$J$2:$J$1126,'MASTER TT'!$I$2:$I$1126,A580:A10621,'MASTER TT'!$L$2:$L$1126,"&gt;0",'MASTER TT'!$AM$2:$AM$1126,"JAN-APRIL 2025",'MASTER TT'!$AC$2:$AC$1126,"SOB")</f>
        <v>0</v>
      </c>
      <c r="O580" s="379">
        <f>SUMIFS('MASTER TT'!$J$2:$J$1126,'MASTER TT'!$I$2:$I$1126,A580:A10621,'MASTER TT'!$L$2:$L$1126,"&gt;0",'MASTER TT'!$AM$2:$AM$1126,"JAN-APRIL 2025",'MASTER TT'!$AC$2:$AC$1126,"SEASS")</f>
        <v>0</v>
      </c>
      <c r="P580" s="379">
        <f>SUMIFS('MASTER TT'!$J$2:$J$1126,'MASTER TT'!$I$2:$I$1126,A580:A10621,'MASTER TT'!$L$2:$L$1126,"&gt;0",'MASTER TT'!$AM$2:$AM$1126,"JAN-APRIL 2025",'MASTER TT'!$AC$2:$AC$1126,"PTTI")</f>
        <v>0</v>
      </c>
      <c r="Q580" s="381">
        <f>SUMIF('MASTER TT'!$I$1:$I$5897,$A$1:$A$721,'MASTER TT'!$O$1:$O$5897)</f>
        <v>0</v>
      </c>
      <c r="R580" s="381">
        <f>SUMIF('MASTER TT'!$I$1:$I$5897,$A$1:$A$721,'MASTER TT'!$N$1:$N$5897)</f>
        <v>0</v>
      </c>
      <c r="S580" s="381">
        <f>SUMIF('MASTER TT'!$I$1:$I$5897,$A$1:$A$721,'MASTER TT'!$Q$1:$Q$5897)</f>
        <v>0</v>
      </c>
      <c r="T580" s="381">
        <f>SUMIF('MASTER TT'!$I$1:$I$5897,$A$1:$A$721,'MASTER TT'!$S$1:$S$5897)</f>
        <v>0</v>
      </c>
      <c r="U580" s="381">
        <f>SUMIF('MASTER TT'!$I$1:$I$5897,$A$1:$A$721,'MASTER TT'!$R$1:$R$5897)</f>
        <v>0</v>
      </c>
      <c r="V580" s="381">
        <f>SUMIF('MASTER TT'!$I$1:$I$5897,$A$1:$A$721,'MASTER TT'!$T$1:$T$5897)</f>
        <v>0</v>
      </c>
      <c r="W580" s="381">
        <f>SUMIF('MASTER TT'!$I$1:$I$5897,$A$1:$A$721,'MASTER TT'!$U$1:$U$5897)</f>
        <v>0</v>
      </c>
      <c r="X580" s="381">
        <f>SUMIF('MASTER TT'!$I$1:$I$5897,$A$1:$A$721,'MASTER TT'!$W$1:$W$5897)</f>
        <v>6</v>
      </c>
      <c r="Y580" s="381">
        <f>SUMIF('MASTER TT'!$I$1:$I$5897,$A$1:$A$721,'MASTER TT'!$X$1:$X$5897)</f>
        <v>0</v>
      </c>
      <c r="Z580" s="381">
        <f>SUMIF('MASTER TT'!$I$1:$I$5897,$A$1:$A$721,'MASTER TT'!$Y$1:$Y$5897)</f>
        <v>0</v>
      </c>
      <c r="AA580" s="381">
        <f>SUMIF('MASTER TT'!$I$1:$I$5897,$A$1:$A$721,'MASTER TT'!$Z$1:$Z$5897)</f>
        <v>0</v>
      </c>
      <c r="AB580" s="381">
        <f>SUMIF('MASTER TT'!$I$1:$I$5905,$A$1:$A$721,'MASTER TT'!$V$1:$V$5905)</f>
        <v>0</v>
      </c>
      <c r="AC580" s="381">
        <f>SUMIF('MASTER TT'!$I$1:$I$5905,$A$1:$A$721,'MASTER TT'!$AB$1:$AB$5905)</f>
        <v>0</v>
      </c>
      <c r="AD580" s="381">
        <f>SUMIF('MASTER TT'!$I$1:$I$5905,$A$1:$A$721,'MASTER TT'!$P$1:$P$5905)</f>
        <v>0</v>
      </c>
      <c r="AE580" s="381">
        <f t="shared" si="2"/>
        <v>6</v>
      </c>
      <c r="AF580" s="382" t="e">
        <f t="shared" si="36"/>
        <v>#REF!</v>
      </c>
      <c r="AG580" s="383"/>
    </row>
    <row r="581" spans="1:33" ht="14.25" customHeight="1">
      <c r="A581" s="374" t="s">
        <v>4407</v>
      </c>
      <c r="B581" s="375" t="str">
        <f>VLOOKUP($A$2:$A$1749,'ENTER STAFF #S HERE'!$A$1:$B$5073,2,FALSE)</f>
        <v>C1963</v>
      </c>
      <c r="C581" s="374" t="s">
        <v>6583</v>
      </c>
      <c r="D581" s="384" t="s">
        <v>6591</v>
      </c>
      <c r="E581" s="388"/>
      <c r="F581" s="388"/>
      <c r="G581" s="374" t="s">
        <v>5663</v>
      </c>
      <c r="H581" s="377">
        <f t="shared" si="0"/>
        <v>48</v>
      </c>
      <c r="I581" s="378" t="e">
        <f>SUMIFS('MASTER TT'!$J$2:$J$11126,'MASTER TT'!$I$2:$I$1126,A581:A18957,'MASTER TT'!$L$2:$L$11126,"&gt;0",'MASTER TT'!$AM$2:$AM$11126,"JAN-APRIL 2026")</f>
        <v>#VALUE!</v>
      </c>
      <c r="J581" s="378">
        <f>SUMIFS('MASTER TT'!$J$2:$J$11126,'MASTER TT'!$I$2:$I$11126,A581:A10620,'MASTER TT'!$L$2:$L$11126,"&gt;0",'MASTER TT'!$AM$2:$AM$11126,"MAY-AUG 2025")</f>
        <v>0</v>
      </c>
      <c r="K581" s="378">
        <f>SUMIFS('MASTER TT'!$J$2:$J$11126,'MASTER TT'!$I$2:$I$11126,A581:A10620,'MASTER TT'!$L$2:$L$11126,"&gt;0",'MASTER TT'!$AM$2:$AM$11126,"SEP-DEC 2025")</f>
        <v>0</v>
      </c>
      <c r="L581" s="378" t="e">
        <f t="shared" si="1"/>
        <v>#VALUE!</v>
      </c>
      <c r="M581" s="379">
        <f>SUMIFS('MASTER TT'!$J$2:$J$1126,'MASTER TT'!$I$2:$I$1126,A581:A10622,'MASTER TT'!$L$2:$L$1126,"&gt;0",'MASTER TT'!$AM$2:$AM$1126,"JAN-APRIL 2025",'MASTER TT'!$AC$2:$AC$1126,"SOT")</f>
        <v>0</v>
      </c>
      <c r="N581" s="379">
        <f>SUMIFS('MASTER TT'!$J$2:$J$1126,'MASTER TT'!$I$2:$I$1126,A581:A10622,'MASTER TT'!$L$2:$L$1126,"&gt;0",'MASTER TT'!$AM$2:$AM$1126,"JAN-APRIL 2025",'MASTER TT'!$AC$2:$AC$1126,"SOB")</f>
        <v>0</v>
      </c>
      <c r="O581" s="379">
        <f>SUMIFS('MASTER TT'!$J$2:$J$1126,'MASTER TT'!$I$2:$I$1126,A581:A10622,'MASTER TT'!$L$2:$L$1126,"&gt;0",'MASTER TT'!$AM$2:$AM$1126,"JAN-APRIL 2025",'MASTER TT'!$AC$2:$AC$1126,"SEASS")</f>
        <v>0</v>
      </c>
      <c r="P581" s="379">
        <f>SUMIFS('MASTER TT'!$J$2:$J$1126,'MASTER TT'!$I$2:$I$1126,A581:A10622,'MASTER TT'!$L$2:$L$1126,"&gt;0",'MASTER TT'!$AM$2:$AM$1126,"JAN-APRIL 2025",'MASTER TT'!$AC$2:$AC$1126,"PTTI")</f>
        <v>0</v>
      </c>
      <c r="Q581" s="381">
        <f>SUMIF('MASTER TT'!$I$1:$I$5897,$A$1:$A$721,'MASTER TT'!$O$1:$O$5897)</f>
        <v>0</v>
      </c>
      <c r="R581" s="381">
        <f>SUMIF('MASTER TT'!$I$1:$I$5897,$A$1:$A$721,'MASTER TT'!$N$1:$N$5897)</f>
        <v>0</v>
      </c>
      <c r="S581" s="381">
        <f>SUMIF('MASTER TT'!$I$1:$I$5897,$A$1:$A$721,'MASTER TT'!$Q$1:$Q$5897)</f>
        <v>0</v>
      </c>
      <c r="T581" s="381">
        <f>SUMIF('MASTER TT'!$I$1:$I$5897,$A$1:$A$721,'MASTER TT'!$S$1:$S$5897)</f>
        <v>0</v>
      </c>
      <c r="U581" s="381">
        <f>SUMIF('MASTER TT'!$I$1:$I$5897,$A$1:$A$721,'MASTER TT'!$R$1:$R$5897)</f>
        <v>0</v>
      </c>
      <c r="V581" s="381">
        <f>SUMIF('MASTER TT'!$I$1:$I$5897,$A$1:$A$721,'MASTER TT'!$T$1:$T$5897)</f>
        <v>0</v>
      </c>
      <c r="W581" s="381">
        <f>SUMIF('MASTER TT'!$I$1:$I$5897,$A$1:$A$721,'MASTER TT'!$U$1:$U$5897)</f>
        <v>0</v>
      </c>
      <c r="X581" s="381">
        <f>SUMIF('MASTER TT'!$I$1:$I$5897,$A$1:$A$721,'MASTER TT'!$W$1:$W$5897)</f>
        <v>0</v>
      </c>
      <c r="Y581" s="381">
        <f>SUMIF('MASTER TT'!$I$1:$I$5897,$A$1:$A$721,'MASTER TT'!$X$1:$X$5897)</f>
        <v>0</v>
      </c>
      <c r="Z581" s="381">
        <f>SUMIF('MASTER TT'!$I$1:$I$5897,$A$1:$A$721,'MASTER TT'!$Y$1:$Y$5897)</f>
        <v>0</v>
      </c>
      <c r="AA581" s="381">
        <f>SUMIF('MASTER TT'!$I$1:$I$5897,$A$1:$A$721,'MASTER TT'!$Z$1:$Z$5897)</f>
        <v>0</v>
      </c>
      <c r="AB581" s="381">
        <f>SUMIF('MASTER TT'!$I$1:$I$5905,$A$1:$A$721,'MASTER TT'!$V$1:$V$5905)</f>
        <v>0</v>
      </c>
      <c r="AC581" s="381">
        <f>SUMIF('MASTER TT'!$I$1:$I$5905,$A$1:$A$721,'MASTER TT'!$AB$1:$AB$5905)</f>
        <v>0</v>
      </c>
      <c r="AD581" s="381">
        <f>SUMIF('MASTER TT'!$I$1:$I$5905,$A$1:$A$721,'MASTER TT'!$P$1:$P$5905)</f>
        <v>0</v>
      </c>
      <c r="AE581" s="381">
        <f t="shared" si="2"/>
        <v>0</v>
      </c>
      <c r="AF581" s="382" t="e">
        <f t="shared" si="36"/>
        <v>#REF!</v>
      </c>
      <c r="AG581" s="383"/>
    </row>
    <row r="582" spans="1:33" ht="14.25" customHeight="1">
      <c r="A582" s="374" t="s">
        <v>4409</v>
      </c>
      <c r="B582" s="375">
        <f>VLOOKUP($A$2:$A$1749,'ENTER STAFF #S HERE'!$A$1:$B$5073,2,FALSE)</f>
        <v>223</v>
      </c>
      <c r="C582" s="374" t="s">
        <v>6586</v>
      </c>
      <c r="D582" s="384" t="s">
        <v>6591</v>
      </c>
      <c r="E582" s="384" t="s">
        <v>6598</v>
      </c>
      <c r="F582" s="384" t="s">
        <v>6654</v>
      </c>
      <c r="G582" s="374" t="s">
        <v>6592</v>
      </c>
      <c r="H582" s="377">
        <f t="shared" si="0"/>
        <v>24</v>
      </c>
      <c r="I582" s="378" t="e">
        <f>SUMIFS('MASTER TT'!$J$2:$J$11126,'MASTER TT'!$I$2:$I$1126,A582:A18958,'MASTER TT'!$L$2:$L$11126,"&gt;0",'MASTER TT'!$AM$2:$AM$11126,"JAN-APRIL 2026")</f>
        <v>#VALUE!</v>
      </c>
      <c r="J582" s="378">
        <f>SUMIFS('MASTER TT'!$J$2:$J$11126,'MASTER TT'!$I$2:$I$11126,A582:A10621,'MASTER TT'!$L$2:$L$11126,"&gt;0",'MASTER TT'!$AM$2:$AM$11126,"MAY-AUG 2025")</f>
        <v>0</v>
      </c>
      <c r="K582" s="378">
        <f>SUMIFS('MASTER TT'!$J$2:$J$11126,'MASTER TT'!$I$2:$I$11126,A582:A10621,'MASTER TT'!$L$2:$L$11126,"&gt;0",'MASTER TT'!$AM$2:$AM$11126,"SEP-DEC 2025")</f>
        <v>0</v>
      </c>
      <c r="L582" s="378" t="e">
        <f t="shared" si="1"/>
        <v>#VALUE!</v>
      </c>
      <c r="M582" s="379">
        <f>SUMIFS('MASTER TT'!$J$2:$J$1126,'MASTER TT'!$I$2:$I$1126,A582:A10623,'MASTER TT'!$L$2:$L$1126,"&gt;0",'MASTER TT'!$AM$2:$AM$1126,"JAN-APRIL 2025",'MASTER TT'!$AC$2:$AC$1126,"SOT")</f>
        <v>0</v>
      </c>
      <c r="N582" s="379">
        <f>SUMIFS('MASTER TT'!$J$2:$J$1126,'MASTER TT'!$I$2:$I$1126,A582:A10623,'MASTER TT'!$L$2:$L$1126,"&gt;0",'MASTER TT'!$AM$2:$AM$1126,"JAN-APRIL 2025",'MASTER TT'!$AC$2:$AC$1126,"SOB")</f>
        <v>0</v>
      </c>
      <c r="O582" s="379">
        <f>SUMIFS('MASTER TT'!$J$2:$J$1126,'MASTER TT'!$I$2:$I$1126,A582:A10623,'MASTER TT'!$L$2:$L$1126,"&gt;0",'MASTER TT'!$AM$2:$AM$1126,"JAN-APRIL 2025",'MASTER TT'!$AC$2:$AC$1126,"SEASS")</f>
        <v>0</v>
      </c>
      <c r="P582" s="379">
        <f>SUMIFS('MASTER TT'!$J$2:$J$1126,'MASTER TT'!$I$2:$I$1126,A582:A10623,'MASTER TT'!$L$2:$L$1126,"&gt;0",'MASTER TT'!$AM$2:$AM$1126,"JAN-APRIL 2025",'MASTER TT'!$AC$2:$AC$1126,"PTTI")</f>
        <v>0</v>
      </c>
      <c r="Q582" s="381">
        <f>SUMIF('MASTER TT'!$I$1:$I$5897,$A$1:$A$721,'MASTER TT'!$O$1:$O$5897)</f>
        <v>0</v>
      </c>
      <c r="R582" s="381">
        <f>SUMIF('MASTER TT'!$I$1:$I$5897,$A$1:$A$721,'MASTER TT'!$N$1:$N$5897)</f>
        <v>0</v>
      </c>
      <c r="S582" s="381">
        <f>SUMIF('MASTER TT'!$I$1:$I$5897,$A$1:$A$721,'MASTER TT'!$Q$1:$Q$5897)</f>
        <v>0</v>
      </c>
      <c r="T582" s="381">
        <f>SUMIF('MASTER TT'!$I$1:$I$5897,$A$1:$A$721,'MASTER TT'!$S$1:$S$5897)</f>
        <v>0</v>
      </c>
      <c r="U582" s="381">
        <f>SUMIF('MASTER TT'!$I$1:$I$5897,$A$1:$A$721,'MASTER TT'!$R$1:$R$5897)</f>
        <v>0</v>
      </c>
      <c r="V582" s="381">
        <f>SUMIF('MASTER TT'!$I$1:$I$5897,$A$1:$A$721,'MASTER TT'!$T$1:$T$5897)</f>
        <v>0</v>
      </c>
      <c r="W582" s="381">
        <f>SUMIF('MASTER TT'!$I$1:$I$5897,$A$1:$A$721,'MASTER TT'!$U$1:$U$5897)</f>
        <v>0</v>
      </c>
      <c r="X582" s="381">
        <f>SUMIF('MASTER TT'!$I$1:$I$5897,$A$1:$A$721,'MASTER TT'!$W$1:$W$5897)</f>
        <v>0</v>
      </c>
      <c r="Y582" s="381">
        <f>SUMIF('MASTER TT'!$I$1:$I$5897,$A$1:$A$721,'MASTER TT'!$X$1:$X$5897)</f>
        <v>0</v>
      </c>
      <c r="Z582" s="381">
        <f>SUMIF('MASTER TT'!$I$1:$I$5897,$A$1:$A$721,'MASTER TT'!$Y$1:$Y$5897)</f>
        <v>0</v>
      </c>
      <c r="AA582" s="381">
        <f>SUMIF('MASTER TT'!$I$1:$I$5897,$A$1:$A$721,'MASTER TT'!$Z$1:$Z$5897)</f>
        <v>0</v>
      </c>
      <c r="AB582" s="381">
        <f>SUMIF('MASTER TT'!$I$1:$I$5905,$A$1:$A$721,'MASTER TT'!$V$1:$V$5905)</f>
        <v>0</v>
      </c>
      <c r="AC582" s="381">
        <f>SUMIF('MASTER TT'!$I$1:$I$5905,$A$1:$A$721,'MASTER TT'!$AB$1:$AB$5905)</f>
        <v>0</v>
      </c>
      <c r="AD582" s="381">
        <f>SUMIF('MASTER TT'!$I$1:$I$5905,$A$1:$A$721,'MASTER TT'!$P$1:$P$5905)</f>
        <v>0</v>
      </c>
      <c r="AE582" s="381">
        <f t="shared" si="2"/>
        <v>0</v>
      </c>
      <c r="AF582" s="382" t="e">
        <f t="shared" si="36"/>
        <v>#REF!</v>
      </c>
      <c r="AG582" s="383"/>
    </row>
    <row r="583" spans="1:33" ht="14.25" customHeight="1">
      <c r="A583" s="374" t="s">
        <v>4411</v>
      </c>
      <c r="B583" s="375">
        <f>VLOOKUP($A$2:$A$1749,'ENTER STAFF #S HERE'!$A$1:$B$5073,2,FALSE)</f>
        <v>438</v>
      </c>
      <c r="C583" s="374" t="s">
        <v>6586</v>
      </c>
      <c r="D583" s="384" t="s">
        <v>6591</v>
      </c>
      <c r="E583" s="384" t="s">
        <v>6598</v>
      </c>
      <c r="F583" s="374" t="s">
        <v>6611</v>
      </c>
      <c r="G583" s="374" t="s">
        <v>6592</v>
      </c>
      <c r="H583" s="377">
        <f t="shared" si="0"/>
        <v>24</v>
      </c>
      <c r="I583" s="378" t="e">
        <f>SUMIFS('MASTER TT'!$J$2:$J$11126,'MASTER TT'!$I$2:$I$1126,A583:A18959,'MASTER TT'!$L$2:$L$11126,"&gt;0",'MASTER TT'!$AM$2:$AM$11126,"JAN-APRIL 2026")</f>
        <v>#VALUE!</v>
      </c>
      <c r="J583" s="378">
        <f>SUMIFS('MASTER TT'!$J$2:$J$11126,'MASTER TT'!$I$2:$I$11126,A583:A10622,'MASTER TT'!$L$2:$L$11126,"&gt;0",'MASTER TT'!$AM$2:$AM$11126,"MAY-AUG 2025")</f>
        <v>0</v>
      </c>
      <c r="K583" s="378">
        <f>SUMIFS('MASTER TT'!$J$2:$J$11126,'MASTER TT'!$I$2:$I$11126,A583:A10622,'MASTER TT'!$L$2:$L$11126,"&gt;0",'MASTER TT'!$AM$2:$AM$11126,"SEP-DEC 2025")</f>
        <v>0</v>
      </c>
      <c r="L583" s="378" t="e">
        <f t="shared" si="1"/>
        <v>#VALUE!</v>
      </c>
      <c r="M583" s="379">
        <f>SUMIFS('MASTER TT'!$J$2:$J$1126,'MASTER TT'!$I$2:$I$1126,A583:A10624,'MASTER TT'!$L$2:$L$1126,"&gt;0",'MASTER TT'!$AM$2:$AM$1126,"JAN-APRIL 2025",'MASTER TT'!$AC$2:$AC$1126,"SOT")</f>
        <v>0</v>
      </c>
      <c r="N583" s="379">
        <f>SUMIFS('MASTER TT'!$J$2:$J$1126,'MASTER TT'!$I$2:$I$1126,A583:A10624,'MASTER TT'!$L$2:$L$1126,"&gt;0",'MASTER TT'!$AM$2:$AM$1126,"JAN-APRIL 2025",'MASTER TT'!$AC$2:$AC$1126,"SOB")</f>
        <v>0</v>
      </c>
      <c r="O583" s="379">
        <f>SUMIFS('MASTER TT'!$J$2:$J$1126,'MASTER TT'!$I$2:$I$1126,A583:A10624,'MASTER TT'!$L$2:$L$1126,"&gt;0",'MASTER TT'!$AM$2:$AM$1126,"JAN-APRIL 2025",'MASTER TT'!$AC$2:$AC$1126,"SEASS")</f>
        <v>0</v>
      </c>
      <c r="P583" s="379">
        <f>SUMIFS('MASTER TT'!$J$2:$J$1126,'MASTER TT'!$I$2:$I$1126,A583:A10624,'MASTER TT'!$L$2:$L$1126,"&gt;0",'MASTER TT'!$AM$2:$AM$1126,"JAN-APRIL 2025",'MASTER TT'!$AC$2:$AC$1126,"PTTI")</f>
        <v>0</v>
      </c>
      <c r="Q583" s="381">
        <f>SUMIF('MASTER TT'!$I$1:$I$5897,$A$1:$A$721,'MASTER TT'!$O$1:$O$5897)</f>
        <v>0</v>
      </c>
      <c r="R583" s="381">
        <f>SUMIF('MASTER TT'!$I$1:$I$5897,$A$1:$A$721,'MASTER TT'!$N$1:$N$5897)</f>
        <v>0</v>
      </c>
      <c r="S583" s="381">
        <f>SUMIF('MASTER TT'!$I$1:$I$5897,$A$1:$A$721,'MASTER TT'!$Q$1:$Q$5897)</f>
        <v>0</v>
      </c>
      <c r="T583" s="381">
        <f>SUMIF('MASTER TT'!$I$1:$I$5897,$A$1:$A$721,'MASTER TT'!$S$1:$S$5897)</f>
        <v>0</v>
      </c>
      <c r="U583" s="381">
        <f>SUMIF('MASTER TT'!$I$1:$I$5897,$A$1:$A$721,'MASTER TT'!$R$1:$R$5897)</f>
        <v>0</v>
      </c>
      <c r="V583" s="381">
        <f>SUMIF('MASTER TT'!$I$1:$I$5897,$A$1:$A$721,'MASTER TT'!$T$1:$T$5897)</f>
        <v>0</v>
      </c>
      <c r="W583" s="381">
        <f>SUMIF('MASTER TT'!$I$1:$I$5897,$A$1:$A$721,'MASTER TT'!$U$1:$U$5897)</f>
        <v>0</v>
      </c>
      <c r="X583" s="381">
        <f>SUMIF('MASTER TT'!$I$1:$I$5897,$A$1:$A$721,'MASTER TT'!$W$1:$W$5897)</f>
        <v>0</v>
      </c>
      <c r="Y583" s="381">
        <f>SUMIF('MASTER TT'!$I$1:$I$5897,$A$1:$A$721,'MASTER TT'!$X$1:$X$5897)</f>
        <v>0</v>
      </c>
      <c r="Z583" s="381">
        <f>SUMIF('MASTER TT'!$I$1:$I$5897,$A$1:$A$721,'MASTER TT'!$Y$1:$Y$5897)</f>
        <v>0</v>
      </c>
      <c r="AA583" s="381">
        <f>SUMIF('MASTER TT'!$I$1:$I$5897,$A$1:$A$721,'MASTER TT'!$Z$1:$Z$5897)</f>
        <v>0</v>
      </c>
      <c r="AB583" s="381">
        <f>SUMIF('MASTER TT'!$I$1:$I$5905,$A$1:$A$721,'MASTER TT'!$V$1:$V$5905)</f>
        <v>0</v>
      </c>
      <c r="AC583" s="381">
        <f>SUMIF('MASTER TT'!$I$1:$I$5905,$A$1:$A$721,'MASTER TT'!$AB$1:$AB$5905)</f>
        <v>0</v>
      </c>
      <c r="AD583" s="381">
        <f>SUMIF('MASTER TT'!$I$1:$I$5905,$A$1:$A$721,'MASTER TT'!$P$1:$P$5905)</f>
        <v>0</v>
      </c>
      <c r="AE583" s="381">
        <f t="shared" si="2"/>
        <v>0</v>
      </c>
      <c r="AF583" s="382" t="e">
        <f t="shared" si="36"/>
        <v>#REF!</v>
      </c>
      <c r="AG583" s="383"/>
    </row>
    <row r="584" spans="1:33" ht="14.25" customHeight="1">
      <c r="A584" s="374" t="s">
        <v>3693</v>
      </c>
      <c r="B584" s="375">
        <f>VLOOKUP($A$2:$A$1749,'ENTER STAFF #S HERE'!$A$1:$B$5073,2,FALSE)</f>
        <v>348</v>
      </c>
      <c r="C584" s="374" t="s">
        <v>6586</v>
      </c>
      <c r="D584" s="384" t="s">
        <v>6591</v>
      </c>
      <c r="E584" s="374" t="s">
        <v>5640</v>
      </c>
      <c r="F584" s="374" t="s">
        <v>6602</v>
      </c>
      <c r="G584" s="384" t="s">
        <v>6592</v>
      </c>
      <c r="H584" s="377">
        <f t="shared" si="0"/>
        <v>24</v>
      </c>
      <c r="I584" s="378" t="e">
        <f>SUMIFS('MASTER TT'!$J$2:$J$11126,'MASTER TT'!$I$2:$I$1126,A584:A18960,'MASTER TT'!$L$2:$L$11126,"&gt;0",'MASTER TT'!$AM$2:$AM$11126,"JAN-APRIL 2026")</f>
        <v>#VALUE!</v>
      </c>
      <c r="J584" s="378">
        <f>SUMIFS('MASTER TT'!$J$2:$J$11126,'MASTER TT'!$I$2:$I$11126,A584:A10623,'MASTER TT'!$L$2:$L$11126,"&gt;0",'MASTER TT'!$AM$2:$AM$11126,"MAY-AUG 2025")</f>
        <v>0</v>
      </c>
      <c r="K584" s="378">
        <f>SUMIFS('MASTER TT'!$J$2:$J$11126,'MASTER TT'!$I$2:$I$11126,A584:A10623,'MASTER TT'!$L$2:$L$11126,"&gt;0",'MASTER TT'!$AM$2:$AM$11126,"SEP-DEC 2025")</f>
        <v>0</v>
      </c>
      <c r="L584" s="378" t="e">
        <f t="shared" si="1"/>
        <v>#VALUE!</v>
      </c>
      <c r="M584" s="379">
        <f>SUMIFS('MASTER TT'!$J$2:$J$1126,'MASTER TT'!$I$2:$I$1126,A584:A10625,'MASTER TT'!$L$2:$L$1126,"&gt;0",'MASTER TT'!$AM$2:$AM$1126,"JAN-APRIL 2025",'MASTER TT'!$AC$2:$AC$1126,"SOT")</f>
        <v>0</v>
      </c>
      <c r="N584" s="379">
        <f>SUMIFS('MASTER TT'!$J$2:$J$1126,'MASTER TT'!$I$2:$I$1126,A584:A10625,'MASTER TT'!$L$2:$L$1126,"&gt;0",'MASTER TT'!$AM$2:$AM$1126,"JAN-APRIL 2025",'MASTER TT'!$AC$2:$AC$1126,"SOB")</f>
        <v>0</v>
      </c>
      <c r="O584" s="379">
        <f>SUMIFS('MASTER TT'!$J$2:$J$1126,'MASTER TT'!$I$2:$I$1126,A584:A10625,'MASTER TT'!$L$2:$L$1126,"&gt;0",'MASTER TT'!$AM$2:$AM$1126,"JAN-APRIL 2025",'MASTER TT'!$AC$2:$AC$1126,"SEASS")</f>
        <v>0</v>
      </c>
      <c r="P584" s="379">
        <f>SUMIFS('MASTER TT'!$J$2:$J$1126,'MASTER TT'!$I$2:$I$1126,A584:A10625,'MASTER TT'!$L$2:$L$1126,"&gt;0",'MASTER TT'!$AM$2:$AM$1126,"JAN-APRIL 2025",'MASTER TT'!$AC$2:$AC$1126,"PTTI")</f>
        <v>0</v>
      </c>
      <c r="Q584" s="381">
        <f>SUMIF('MASTER TT'!$I$1:$I$5897,$A$1:$A$721,'MASTER TT'!$O$1:$O$5897)</f>
        <v>0</v>
      </c>
      <c r="R584" s="381">
        <f>SUMIF('MASTER TT'!$I$1:$I$5897,$A$1:$A$721,'MASTER TT'!$N$1:$N$5897)</f>
        <v>0</v>
      </c>
      <c r="S584" s="381">
        <f>SUMIF('MASTER TT'!$I$1:$I$5897,$A$1:$A$721,'MASTER TT'!$Q$1:$Q$5897)</f>
        <v>0</v>
      </c>
      <c r="T584" s="381">
        <f>SUMIF('MASTER TT'!$I$1:$I$5897,$A$1:$A$721,'MASTER TT'!$S$1:$S$5897)</f>
        <v>0</v>
      </c>
      <c r="U584" s="381">
        <f>SUMIF('MASTER TT'!$I$1:$I$5897,$A$1:$A$721,'MASTER TT'!$R$1:$R$5897)</f>
        <v>0</v>
      </c>
      <c r="V584" s="381">
        <f>SUMIF('MASTER TT'!$I$1:$I$5897,$A$1:$A$721,'MASTER TT'!$T$1:$T$5897)</f>
        <v>0</v>
      </c>
      <c r="W584" s="381">
        <f>SUMIF('MASTER TT'!$I$1:$I$5897,$A$1:$A$721,'MASTER TT'!$U$1:$U$5897)</f>
        <v>0</v>
      </c>
      <c r="X584" s="381">
        <f>SUMIF('MASTER TT'!$I$1:$I$5897,$A$1:$A$721,'MASTER TT'!$W$1:$W$5897)</f>
        <v>0</v>
      </c>
      <c r="Y584" s="381">
        <f>SUMIF('MASTER TT'!$I$1:$I$5897,$A$1:$A$721,'MASTER TT'!$X$1:$X$5897)</f>
        <v>0</v>
      </c>
      <c r="Z584" s="381">
        <f>SUMIF('MASTER TT'!$I$1:$I$5897,$A$1:$A$721,'MASTER TT'!$Y$1:$Y$5897)</f>
        <v>0</v>
      </c>
      <c r="AA584" s="381">
        <f>SUMIF('MASTER TT'!$I$1:$I$5897,$A$1:$A$721,'MASTER TT'!$Z$1:$Z$5897)</f>
        <v>0</v>
      </c>
      <c r="AB584" s="381">
        <f>SUMIF('MASTER TT'!$I$1:$I$5905,$A$1:$A$721,'MASTER TT'!$V$1:$V$5905)</f>
        <v>0</v>
      </c>
      <c r="AC584" s="381">
        <f>SUMIF('MASTER TT'!$I$1:$I$5905,$A$1:$A$721,'MASTER TT'!$AB$1:$AB$5905)</f>
        <v>0</v>
      </c>
      <c r="AD584" s="381">
        <f>SUMIF('MASTER TT'!$I$1:$I$5905,$A$1:$A$721,'MASTER TT'!$P$1:$P$5905)</f>
        <v>0</v>
      </c>
      <c r="AE584" s="381">
        <f t="shared" si="2"/>
        <v>0</v>
      </c>
      <c r="AF584" s="382" t="e">
        <f t="shared" si="36"/>
        <v>#REF!</v>
      </c>
      <c r="AG584" s="383"/>
    </row>
    <row r="585" spans="1:33" ht="14.25" customHeight="1">
      <c r="A585" s="374" t="s">
        <v>3669</v>
      </c>
      <c r="B585" s="375">
        <f>VLOOKUP($A$2:$A$1749,'ENTER STAFF #S HERE'!$A$1:$B$5073,2,FALSE)</f>
        <v>240</v>
      </c>
      <c r="C585" s="374" t="s">
        <v>6586</v>
      </c>
      <c r="D585" s="374" t="s">
        <v>6591</v>
      </c>
      <c r="E585" s="384" t="s">
        <v>6598</v>
      </c>
      <c r="F585" s="384" t="s">
        <v>6611</v>
      </c>
      <c r="G585" s="376" t="s">
        <v>6590</v>
      </c>
      <c r="H585" s="377">
        <f t="shared" si="0"/>
        <v>28</v>
      </c>
      <c r="I585" s="378" t="e">
        <f>SUMIFS('MASTER TT'!$J$2:$J$11126,'MASTER TT'!$I$2:$I$1126,A585:A18961,'MASTER TT'!$L$2:$L$11126,"&gt;0",'MASTER TT'!$AM$2:$AM$11126,"JAN-APRIL 2026")</f>
        <v>#VALUE!</v>
      </c>
      <c r="J585" s="378">
        <f>SUMIFS('MASTER TT'!$J$2:$J$11126,'MASTER TT'!$I$2:$I$11126,A585:A10624,'MASTER TT'!$L$2:$L$11126,"&gt;0",'MASTER TT'!$AM$2:$AM$11126,"MAY-AUG 2025")</f>
        <v>0</v>
      </c>
      <c r="K585" s="378">
        <f>SUMIFS('MASTER TT'!$J$2:$J$11126,'MASTER TT'!$I$2:$I$11126,A585:A10624,'MASTER TT'!$L$2:$L$11126,"&gt;0",'MASTER TT'!$AM$2:$AM$11126,"SEP-DEC 2025")</f>
        <v>0</v>
      </c>
      <c r="L585" s="378" t="e">
        <f t="shared" si="1"/>
        <v>#VALUE!</v>
      </c>
      <c r="M585" s="379">
        <f>SUMIFS('MASTER TT'!$J$2:$J$1126,'MASTER TT'!$I$2:$I$1126,A585:A10626,'MASTER TT'!$L$2:$L$1126,"&gt;0",'MASTER TT'!$AM$2:$AM$1126,"JAN-APRIL 2025",'MASTER TT'!$AC$2:$AC$1126,"SOT")</f>
        <v>0</v>
      </c>
      <c r="N585" s="379">
        <f>SUMIFS('MASTER TT'!$J$2:$J$1126,'MASTER TT'!$I$2:$I$1126,A585:A10626,'MASTER TT'!$L$2:$L$1126,"&gt;0",'MASTER TT'!$AM$2:$AM$1126,"JAN-APRIL 2025",'MASTER TT'!$AC$2:$AC$1126,"SOB")</f>
        <v>0</v>
      </c>
      <c r="O585" s="379">
        <f>SUMIFS('MASTER TT'!$J$2:$J$1126,'MASTER TT'!$I$2:$I$1126,A585:A10626,'MASTER TT'!$L$2:$L$1126,"&gt;0",'MASTER TT'!$AM$2:$AM$1126,"JAN-APRIL 2025",'MASTER TT'!$AC$2:$AC$1126,"SEASS")</f>
        <v>0</v>
      </c>
      <c r="P585" s="379">
        <f>SUMIFS('MASTER TT'!$J$2:$J$1126,'MASTER TT'!$I$2:$I$1126,A585:A10626,'MASTER TT'!$L$2:$L$1126,"&gt;0",'MASTER TT'!$AM$2:$AM$1126,"JAN-APRIL 2025",'MASTER TT'!$AC$2:$AC$1126,"PTTI")</f>
        <v>0</v>
      </c>
      <c r="Q585" s="381">
        <f>SUMIF('MASTER TT'!$I$1:$I$5897,$A$1:$A$721,'MASTER TT'!$O$1:$O$5897)</f>
        <v>0</v>
      </c>
      <c r="R585" s="381">
        <f>SUMIF('MASTER TT'!$I$1:$I$5897,$A$1:$A$721,'MASTER TT'!$N$1:$N$5897)</f>
        <v>0</v>
      </c>
      <c r="S585" s="381">
        <f>SUMIF('MASTER TT'!$I$1:$I$5897,$A$1:$A$721,'MASTER TT'!$Q$1:$Q$5897)</f>
        <v>0</v>
      </c>
      <c r="T585" s="381">
        <f>SUMIF('MASTER TT'!$I$1:$I$5897,$A$1:$A$721,'MASTER TT'!$S$1:$S$5897)</f>
        <v>0</v>
      </c>
      <c r="U585" s="381">
        <f>SUMIF('MASTER TT'!$I$1:$I$5897,$A$1:$A$721,'MASTER TT'!$R$1:$R$5897)</f>
        <v>0</v>
      </c>
      <c r="V585" s="381">
        <f>SUMIF('MASTER TT'!$I$1:$I$5897,$A$1:$A$721,'MASTER TT'!$T$1:$T$5897)</f>
        <v>0</v>
      </c>
      <c r="W585" s="381">
        <f>SUMIF('MASTER TT'!$I$1:$I$5897,$A$1:$A$721,'MASTER TT'!$U$1:$U$5897)</f>
        <v>0</v>
      </c>
      <c r="X585" s="381">
        <f>SUMIF('MASTER TT'!$I$1:$I$5897,$A$1:$A$721,'MASTER TT'!$W$1:$W$5897)</f>
        <v>0</v>
      </c>
      <c r="Y585" s="381">
        <f>SUMIF('MASTER TT'!$I$1:$I$5897,$A$1:$A$721,'MASTER TT'!$X$1:$X$5897)</f>
        <v>0</v>
      </c>
      <c r="Z585" s="381">
        <f>SUMIF('MASTER TT'!$I$1:$I$5897,$A$1:$A$721,'MASTER TT'!$Y$1:$Y$5897)</f>
        <v>0</v>
      </c>
      <c r="AA585" s="381">
        <f>SUMIF('MASTER TT'!$I$1:$I$5897,$A$1:$A$721,'MASTER TT'!$Z$1:$Z$5897)</f>
        <v>0</v>
      </c>
      <c r="AB585" s="381">
        <f>SUMIF('MASTER TT'!$I$1:$I$5905,$A$1:$A$721,'MASTER TT'!$V$1:$V$5905)</f>
        <v>0</v>
      </c>
      <c r="AC585" s="381">
        <f>SUMIF('MASTER TT'!$I$1:$I$5905,$A$1:$A$721,'MASTER TT'!$AB$1:$AB$5905)</f>
        <v>0</v>
      </c>
      <c r="AD585" s="381">
        <f>SUMIF('MASTER TT'!$I$1:$I$5905,$A$1:$A$721,'MASTER TT'!$P$1:$P$5905)</f>
        <v>0</v>
      </c>
      <c r="AE585" s="381">
        <f t="shared" si="2"/>
        <v>0</v>
      </c>
      <c r="AF585" s="382"/>
      <c r="AG585" s="383"/>
    </row>
    <row r="586" spans="1:33" ht="14.25" customHeight="1">
      <c r="A586" s="374" t="s">
        <v>3984</v>
      </c>
      <c r="B586" s="375" t="str">
        <f>VLOOKUP($A$2:$A$1749,'ENTER STAFF #S HERE'!$A$1:$B$5073,2,FALSE)</f>
        <v>C1781</v>
      </c>
      <c r="C586" s="374" t="s">
        <v>6586</v>
      </c>
      <c r="D586" s="374" t="s">
        <v>6595</v>
      </c>
      <c r="E586" s="384" t="s">
        <v>6072</v>
      </c>
      <c r="F586" s="384" t="s">
        <v>6655</v>
      </c>
      <c r="G586" s="374" t="s">
        <v>5663</v>
      </c>
      <c r="H586" s="377">
        <f t="shared" si="0"/>
        <v>48</v>
      </c>
      <c r="I586" s="378" t="e">
        <f>SUMIFS('MASTER TT'!$J$2:$J$11126,'MASTER TT'!$I$2:$I$1126,A586:A18962,'MASTER TT'!$L$2:$L$11126,"&gt;0",'MASTER TT'!$AM$2:$AM$11126,"JAN-APRIL 2026")</f>
        <v>#VALUE!</v>
      </c>
      <c r="J586" s="378">
        <f>SUMIFS('MASTER TT'!$J$2:$J$11126,'MASTER TT'!$I$2:$I$11126,A586:A10625,'MASTER TT'!$L$2:$L$11126,"&gt;0",'MASTER TT'!$AM$2:$AM$11126,"MAY-AUG 2025")</f>
        <v>0</v>
      </c>
      <c r="K586" s="378">
        <f>SUMIFS('MASTER TT'!$J$2:$J$11126,'MASTER TT'!$I$2:$I$11126,A586:A10625,'MASTER TT'!$L$2:$L$11126,"&gt;0",'MASTER TT'!$AM$2:$AM$11126,"SEP-DEC 2025")</f>
        <v>0</v>
      </c>
      <c r="L586" s="378" t="e">
        <f t="shared" si="1"/>
        <v>#VALUE!</v>
      </c>
      <c r="M586" s="379">
        <f>SUMIFS('MASTER TT'!$J$2:$J$1126,'MASTER TT'!$I$2:$I$1126,A586:A10627,'MASTER TT'!$L$2:$L$1126,"&gt;0",'MASTER TT'!$AM$2:$AM$1126,"JAN-APRIL 2025",'MASTER TT'!$AC$2:$AC$1126,"SOT")</f>
        <v>0</v>
      </c>
      <c r="N586" s="379">
        <f>SUMIFS('MASTER TT'!$J$2:$J$1126,'MASTER TT'!$I$2:$I$1126,A586:A10627,'MASTER TT'!$L$2:$L$1126,"&gt;0",'MASTER TT'!$AM$2:$AM$1126,"JAN-APRIL 2025",'MASTER TT'!$AC$2:$AC$1126,"SOB")</f>
        <v>0</v>
      </c>
      <c r="O586" s="379">
        <f>SUMIFS('MASTER TT'!$J$2:$J$1126,'MASTER TT'!$I$2:$I$1126,A586:A10627,'MASTER TT'!$L$2:$L$1126,"&gt;0",'MASTER TT'!$AM$2:$AM$1126,"JAN-APRIL 2025",'MASTER TT'!$AC$2:$AC$1126,"SEASS")</f>
        <v>0</v>
      </c>
      <c r="P586" s="379">
        <f>SUMIFS('MASTER TT'!$J$2:$J$1126,'MASTER TT'!$I$2:$I$1126,A586:A10627,'MASTER TT'!$L$2:$L$1126,"&gt;0",'MASTER TT'!$AM$2:$AM$1126,"JAN-APRIL 2025",'MASTER TT'!$AC$2:$AC$1126,"PTTI")</f>
        <v>0</v>
      </c>
      <c r="Q586" s="381">
        <f>SUMIF('MASTER TT'!$I$1:$I$5897,$A$1:$A$721,'MASTER TT'!$O$1:$O$5897)</f>
        <v>0</v>
      </c>
      <c r="R586" s="381">
        <f>SUMIF('MASTER TT'!$I$1:$I$5897,$A$1:$A$721,'MASTER TT'!$N$1:$N$5897)</f>
        <v>0</v>
      </c>
      <c r="S586" s="381">
        <f>SUMIF('MASTER TT'!$I$1:$I$5897,$A$1:$A$721,'MASTER TT'!$Q$1:$Q$5897)</f>
        <v>0</v>
      </c>
      <c r="T586" s="381">
        <f>SUMIF('MASTER TT'!$I$1:$I$5897,$A$1:$A$721,'MASTER TT'!$S$1:$S$5897)</f>
        <v>0</v>
      </c>
      <c r="U586" s="381">
        <f>SUMIF('MASTER TT'!$I$1:$I$5897,$A$1:$A$721,'MASTER TT'!$R$1:$R$5897)</f>
        <v>0</v>
      </c>
      <c r="V586" s="381">
        <f>SUMIF('MASTER TT'!$I$1:$I$5897,$A$1:$A$721,'MASTER TT'!$T$1:$T$5897)</f>
        <v>0</v>
      </c>
      <c r="W586" s="381">
        <f>SUMIF('MASTER TT'!$I$1:$I$5897,$A$1:$A$721,'MASTER TT'!$U$1:$U$5897)</f>
        <v>0</v>
      </c>
      <c r="X586" s="381">
        <f>SUMIF('MASTER TT'!$I$1:$I$5897,$A$1:$A$721,'MASTER TT'!$W$1:$W$5897)</f>
        <v>2</v>
      </c>
      <c r="Y586" s="381">
        <f>SUMIF('MASTER TT'!$I$1:$I$5897,$A$1:$A$721,'MASTER TT'!$X$1:$X$5897)</f>
        <v>0</v>
      </c>
      <c r="Z586" s="381">
        <f>SUMIF('MASTER TT'!$I$1:$I$5897,$A$1:$A$721,'MASTER TT'!$Y$1:$Y$5897)</f>
        <v>0</v>
      </c>
      <c r="AA586" s="381">
        <f>SUMIF('MASTER TT'!$I$1:$I$5897,$A$1:$A$721,'MASTER TT'!$Z$1:$Z$5897)</f>
        <v>0</v>
      </c>
      <c r="AB586" s="381">
        <f>SUMIF('MASTER TT'!$I$1:$I$5905,$A$1:$A$721,'MASTER TT'!$V$1:$V$5905)</f>
        <v>0</v>
      </c>
      <c r="AC586" s="381">
        <f>SUMIF('MASTER TT'!$I$1:$I$5905,$A$1:$A$721,'MASTER TT'!$AB$1:$AB$5905)</f>
        <v>0</v>
      </c>
      <c r="AD586" s="381">
        <f>SUMIF('MASTER TT'!$I$1:$I$5905,$A$1:$A$721,'MASTER TT'!$P$1:$P$5905)</f>
        <v>0</v>
      </c>
      <c r="AE586" s="381">
        <f t="shared" si="2"/>
        <v>2</v>
      </c>
      <c r="AF586" s="382"/>
      <c r="AG586" s="383"/>
    </row>
    <row r="587" spans="1:33" ht="14.25" customHeight="1">
      <c r="A587" s="374" t="s">
        <v>3670</v>
      </c>
      <c r="B587" s="375">
        <f>VLOOKUP($A$2:$A$1749,'ENTER STAFF #S HERE'!$A$1:$B$5073,2,FALSE)</f>
        <v>309</v>
      </c>
      <c r="C587" s="374" t="s">
        <v>6586</v>
      </c>
      <c r="D587" s="374" t="s">
        <v>6591</v>
      </c>
      <c r="E587" s="384" t="s">
        <v>6598</v>
      </c>
      <c r="F587" s="384" t="s">
        <v>6659</v>
      </c>
      <c r="G587" s="374" t="s">
        <v>6621</v>
      </c>
      <c r="H587" s="377">
        <f t="shared" si="0"/>
        <v>45</v>
      </c>
      <c r="I587" s="378" t="e">
        <f>SUMIFS('MASTER TT'!$J$2:$J$11126,'MASTER TT'!$I$2:$I$1126,A587:A18963,'MASTER TT'!$L$2:$L$11126,"&gt;0",'MASTER TT'!$AM$2:$AM$11126,"JAN-APRIL 2026")</f>
        <v>#VALUE!</v>
      </c>
      <c r="J587" s="378">
        <f>SUMIFS('MASTER TT'!$J$2:$J$11126,'MASTER TT'!$I$2:$I$11126,A587:A10626,'MASTER TT'!$L$2:$L$11126,"&gt;0",'MASTER TT'!$AM$2:$AM$11126,"MAY-AUG 2025")</f>
        <v>0</v>
      </c>
      <c r="K587" s="378">
        <f>SUMIFS('MASTER TT'!$J$2:$J$11126,'MASTER TT'!$I$2:$I$11126,A587:A10626,'MASTER TT'!$L$2:$L$11126,"&gt;0",'MASTER TT'!$AM$2:$AM$11126,"SEP-DEC 2025")</f>
        <v>0</v>
      </c>
      <c r="L587" s="378" t="e">
        <f t="shared" si="1"/>
        <v>#VALUE!</v>
      </c>
      <c r="M587" s="379">
        <f>SUMIFS('MASTER TT'!$J$2:$J$1126,'MASTER TT'!$I$2:$I$1126,A587:A10628,'MASTER TT'!$L$2:$L$1126,"&gt;0",'MASTER TT'!$AM$2:$AM$1126,"JAN-APRIL 2025",'MASTER TT'!$AC$2:$AC$1126,"SOT")</f>
        <v>0</v>
      </c>
      <c r="N587" s="379">
        <f>SUMIFS('MASTER TT'!$J$2:$J$1126,'MASTER TT'!$I$2:$I$1126,A587:A10628,'MASTER TT'!$L$2:$L$1126,"&gt;0",'MASTER TT'!$AM$2:$AM$1126,"JAN-APRIL 2025",'MASTER TT'!$AC$2:$AC$1126,"SOB")</f>
        <v>0</v>
      </c>
      <c r="O587" s="379">
        <f>SUMIFS('MASTER TT'!$J$2:$J$1126,'MASTER TT'!$I$2:$I$1126,A587:A10628,'MASTER TT'!$L$2:$L$1126,"&gt;0",'MASTER TT'!$AM$2:$AM$1126,"JAN-APRIL 2025",'MASTER TT'!$AC$2:$AC$1126,"SEASS")</f>
        <v>0</v>
      </c>
      <c r="P587" s="379">
        <f>SUMIFS('MASTER TT'!$J$2:$J$1126,'MASTER TT'!$I$2:$I$1126,A587:A10628,'MASTER TT'!$L$2:$L$1126,"&gt;0",'MASTER TT'!$AM$2:$AM$1126,"JAN-APRIL 2025",'MASTER TT'!$AC$2:$AC$1126,"PTTI")</f>
        <v>0</v>
      </c>
      <c r="Q587" s="381">
        <f>SUMIF('MASTER TT'!$I$1:$I$5897,$A$1:$A$721,'MASTER TT'!$O$1:$O$5897)</f>
        <v>0</v>
      </c>
      <c r="R587" s="381">
        <f>SUMIF('MASTER TT'!$I$1:$I$5897,$A$1:$A$721,'MASTER TT'!$N$1:$N$5897)</f>
        <v>0</v>
      </c>
      <c r="S587" s="381">
        <f>SUMIF('MASTER TT'!$I$1:$I$5897,$A$1:$A$721,'MASTER TT'!$Q$1:$Q$5897)</f>
        <v>0</v>
      </c>
      <c r="T587" s="381">
        <f>SUMIF('MASTER TT'!$I$1:$I$5897,$A$1:$A$721,'MASTER TT'!$S$1:$S$5897)</f>
        <v>0</v>
      </c>
      <c r="U587" s="381">
        <f>SUMIF('MASTER TT'!$I$1:$I$5897,$A$1:$A$721,'MASTER TT'!$R$1:$R$5897)</f>
        <v>0</v>
      </c>
      <c r="V587" s="381">
        <f>SUMIF('MASTER TT'!$I$1:$I$5897,$A$1:$A$721,'MASTER TT'!$T$1:$T$5897)</f>
        <v>0</v>
      </c>
      <c r="W587" s="381">
        <f>SUMIF('MASTER TT'!$I$1:$I$5897,$A$1:$A$721,'MASTER TT'!$U$1:$U$5897)</f>
        <v>0</v>
      </c>
      <c r="X587" s="381">
        <f>SUMIF('MASTER TT'!$I$1:$I$5897,$A$1:$A$721,'MASTER TT'!$W$1:$W$5897)</f>
        <v>0</v>
      </c>
      <c r="Y587" s="381">
        <f>SUMIF('MASTER TT'!$I$1:$I$5897,$A$1:$A$721,'MASTER TT'!$X$1:$X$5897)</f>
        <v>0</v>
      </c>
      <c r="Z587" s="381">
        <f>SUMIF('MASTER TT'!$I$1:$I$5897,$A$1:$A$721,'MASTER TT'!$Y$1:$Y$5897)</f>
        <v>0</v>
      </c>
      <c r="AA587" s="381">
        <f>SUMIF('MASTER TT'!$I$1:$I$5897,$A$1:$A$721,'MASTER TT'!$Z$1:$Z$5897)</f>
        <v>0</v>
      </c>
      <c r="AB587" s="381">
        <f>SUMIF('MASTER TT'!$I$1:$I$5905,$A$1:$A$721,'MASTER TT'!$V$1:$V$5905)</f>
        <v>0</v>
      </c>
      <c r="AC587" s="381">
        <f>SUMIF('MASTER TT'!$I$1:$I$5905,$A$1:$A$721,'MASTER TT'!$AB$1:$AB$5905)</f>
        <v>0</v>
      </c>
      <c r="AD587" s="381">
        <f>SUMIF('MASTER TT'!$I$1:$I$5905,$A$1:$A$721,'MASTER TT'!$P$1:$P$5905)</f>
        <v>0</v>
      </c>
      <c r="AE587" s="381">
        <f t="shared" si="2"/>
        <v>0</v>
      </c>
      <c r="AF587" s="382" t="e">
        <f t="shared" ref="AF587:AF642" si="37">#REF!-SUM(Q587:AD587)</f>
        <v>#REF!</v>
      </c>
      <c r="AG587" s="383"/>
    </row>
    <row r="588" spans="1:33" ht="14.25" customHeight="1">
      <c r="A588" s="374" t="s">
        <v>3406</v>
      </c>
      <c r="B588" s="375" t="str">
        <f>VLOOKUP($A$2:$A$1749,'ENTER STAFF #S HERE'!$A$1:$B$5073,2,FALSE)</f>
        <v>C1401</v>
      </c>
      <c r="C588" s="374" t="s">
        <v>6586</v>
      </c>
      <c r="D588" s="384" t="s">
        <v>6591</v>
      </c>
      <c r="E588" s="384" t="s">
        <v>5640</v>
      </c>
      <c r="F588" s="374" t="s">
        <v>6602</v>
      </c>
      <c r="G588" s="374" t="s">
        <v>5663</v>
      </c>
      <c r="H588" s="377">
        <f t="shared" si="0"/>
        <v>48</v>
      </c>
      <c r="I588" s="378" t="e">
        <f>SUMIFS('MASTER TT'!$J$2:$J$11126,'MASTER TT'!$I$2:$I$1126,A588:A18964,'MASTER TT'!$L$2:$L$11126,"&gt;0",'MASTER TT'!$AM$2:$AM$11126,"JAN-APRIL 2026")</f>
        <v>#VALUE!</v>
      </c>
      <c r="J588" s="378">
        <f>SUMIFS('MASTER TT'!$J$2:$J$11126,'MASTER TT'!$I$2:$I$11126,A588:A10627,'MASTER TT'!$L$2:$L$11126,"&gt;0",'MASTER TT'!$AM$2:$AM$11126,"MAY-AUG 2025")</f>
        <v>0</v>
      </c>
      <c r="K588" s="378">
        <f>SUMIFS('MASTER TT'!$J$2:$J$11126,'MASTER TT'!$I$2:$I$11126,A588:A10627,'MASTER TT'!$L$2:$L$11126,"&gt;0",'MASTER TT'!$AM$2:$AM$11126,"SEP-DEC 2025")</f>
        <v>0</v>
      </c>
      <c r="L588" s="378" t="e">
        <f t="shared" si="1"/>
        <v>#VALUE!</v>
      </c>
      <c r="M588" s="379">
        <f>SUMIFS('MASTER TT'!$J$2:$J$1126,'MASTER TT'!$I$2:$I$1126,A588:A10629,'MASTER TT'!$L$2:$L$1126,"&gt;0",'MASTER TT'!$AM$2:$AM$1126,"JAN-APRIL 2025",'MASTER TT'!$AC$2:$AC$1126,"SOT")</f>
        <v>0</v>
      </c>
      <c r="N588" s="379">
        <f>SUMIFS('MASTER TT'!$J$2:$J$1126,'MASTER TT'!$I$2:$I$1126,A588:A10629,'MASTER TT'!$L$2:$L$1126,"&gt;0",'MASTER TT'!$AM$2:$AM$1126,"JAN-APRIL 2025",'MASTER TT'!$AC$2:$AC$1126,"SOB")</f>
        <v>0</v>
      </c>
      <c r="O588" s="379">
        <f>SUMIFS('MASTER TT'!$J$2:$J$1126,'MASTER TT'!$I$2:$I$1126,A588:A10629,'MASTER TT'!$L$2:$L$1126,"&gt;0",'MASTER TT'!$AM$2:$AM$1126,"JAN-APRIL 2025",'MASTER TT'!$AC$2:$AC$1126,"SEASS")</f>
        <v>0</v>
      </c>
      <c r="P588" s="379">
        <f>SUMIFS('MASTER TT'!$J$2:$J$1126,'MASTER TT'!$I$2:$I$1126,A588:A10629,'MASTER TT'!$L$2:$L$1126,"&gt;0",'MASTER TT'!$AM$2:$AM$1126,"JAN-APRIL 2025",'MASTER TT'!$AC$2:$AC$1126,"PTTI")</f>
        <v>0</v>
      </c>
      <c r="Q588" s="381">
        <f>SUMIF('MASTER TT'!$I$1:$I$5897,$A$1:$A$721,'MASTER TT'!$O$1:$O$5897)</f>
        <v>0</v>
      </c>
      <c r="R588" s="381">
        <f>SUMIF('MASTER TT'!$I$1:$I$5897,$A$1:$A$721,'MASTER TT'!$N$1:$N$5897)</f>
        <v>0</v>
      </c>
      <c r="S588" s="381">
        <f>SUMIF('MASTER TT'!$I$1:$I$5897,$A$1:$A$721,'MASTER TT'!$Q$1:$Q$5897)</f>
        <v>0</v>
      </c>
      <c r="T588" s="381">
        <f>SUMIF('MASTER TT'!$I$1:$I$5897,$A$1:$A$721,'MASTER TT'!$S$1:$S$5897)</f>
        <v>0</v>
      </c>
      <c r="U588" s="381">
        <f>SUMIF('MASTER TT'!$I$1:$I$5897,$A$1:$A$721,'MASTER TT'!$R$1:$R$5897)</f>
        <v>0</v>
      </c>
      <c r="V588" s="381">
        <f>SUMIF('MASTER TT'!$I$1:$I$5897,$A$1:$A$721,'MASTER TT'!$T$1:$T$5897)</f>
        <v>0</v>
      </c>
      <c r="W588" s="381">
        <f>SUMIF('MASTER TT'!$I$1:$I$5897,$A$1:$A$721,'MASTER TT'!$U$1:$U$5897)</f>
        <v>0</v>
      </c>
      <c r="X588" s="381">
        <f>SUMIF('MASTER TT'!$I$1:$I$5897,$A$1:$A$721,'MASTER TT'!$W$1:$W$5897)</f>
        <v>0</v>
      </c>
      <c r="Y588" s="381">
        <f>SUMIF('MASTER TT'!$I$1:$I$5897,$A$1:$A$721,'MASTER TT'!$X$1:$X$5897)</f>
        <v>0</v>
      </c>
      <c r="Z588" s="381">
        <f>SUMIF('MASTER TT'!$I$1:$I$5897,$A$1:$A$721,'MASTER TT'!$Y$1:$Y$5897)</f>
        <v>0</v>
      </c>
      <c r="AA588" s="381">
        <f>SUMIF('MASTER TT'!$I$1:$I$5897,$A$1:$A$721,'MASTER TT'!$Z$1:$Z$5897)</f>
        <v>0</v>
      </c>
      <c r="AB588" s="381">
        <f>SUMIF('MASTER TT'!$I$1:$I$5905,$A$1:$A$721,'MASTER TT'!$V$1:$V$5905)</f>
        <v>0</v>
      </c>
      <c r="AC588" s="381">
        <f>SUMIF('MASTER TT'!$I$1:$I$5905,$A$1:$A$721,'MASTER TT'!$AB$1:$AB$5905)</f>
        <v>0</v>
      </c>
      <c r="AD588" s="381">
        <f>SUMIF('MASTER TT'!$I$1:$I$5905,$A$1:$A$721,'MASTER TT'!$P$1:$P$5905)</f>
        <v>0</v>
      </c>
      <c r="AE588" s="381">
        <f t="shared" si="2"/>
        <v>0</v>
      </c>
      <c r="AF588" s="382" t="e">
        <f t="shared" si="37"/>
        <v>#REF!</v>
      </c>
      <c r="AG588" s="383"/>
    </row>
    <row r="589" spans="1:33" ht="14.25" customHeight="1">
      <c r="A589" s="374" t="s">
        <v>3573</v>
      </c>
      <c r="B589" s="375" t="str">
        <f>VLOOKUP($A$2:$A$1749,'ENTER STAFF #S HERE'!$A$1:$B$5073,2,FALSE)</f>
        <v>C1644</v>
      </c>
      <c r="C589" s="384" t="s">
        <v>6586</v>
      </c>
      <c r="D589" s="374" t="s">
        <v>6591</v>
      </c>
      <c r="E589" s="384" t="s">
        <v>6598</v>
      </c>
      <c r="F589" s="388"/>
      <c r="G589" s="374" t="s">
        <v>5663</v>
      </c>
      <c r="H589" s="377">
        <f t="shared" si="0"/>
        <v>48</v>
      </c>
      <c r="I589" s="378" t="e">
        <f>SUMIFS('MASTER TT'!$J$2:$J$11126,'MASTER TT'!$I$2:$I$1126,A589:A18965,'MASTER TT'!$L$2:$L$11126,"&gt;0",'MASTER TT'!$AM$2:$AM$11126,"JAN-APRIL 2026")</f>
        <v>#VALUE!</v>
      </c>
      <c r="J589" s="378">
        <f>SUMIFS('MASTER TT'!$J$2:$J$11126,'MASTER TT'!$I$2:$I$11126,A589:A10628,'MASTER TT'!$L$2:$L$11126,"&gt;0",'MASTER TT'!$AM$2:$AM$11126,"MAY-AUG 2025")</f>
        <v>0</v>
      </c>
      <c r="K589" s="378">
        <f>SUMIFS('MASTER TT'!$J$2:$J$11126,'MASTER TT'!$I$2:$I$11126,A589:A10628,'MASTER TT'!$L$2:$L$11126,"&gt;0",'MASTER TT'!$AM$2:$AM$11126,"SEP-DEC 2025")</f>
        <v>0</v>
      </c>
      <c r="L589" s="378" t="e">
        <f t="shared" si="1"/>
        <v>#VALUE!</v>
      </c>
      <c r="M589" s="379">
        <f>SUMIFS('MASTER TT'!$J$2:$J$1126,'MASTER TT'!$I$2:$I$1126,A589:A10630,'MASTER TT'!$L$2:$L$1126,"&gt;0",'MASTER TT'!$AM$2:$AM$1126,"JAN-APRIL 2025",'MASTER TT'!$AC$2:$AC$1126,"SOT")</f>
        <v>0</v>
      </c>
      <c r="N589" s="379">
        <f>SUMIFS('MASTER TT'!$J$2:$J$1126,'MASTER TT'!$I$2:$I$1126,A589:A10630,'MASTER TT'!$L$2:$L$1126,"&gt;0",'MASTER TT'!$AM$2:$AM$1126,"JAN-APRIL 2025",'MASTER TT'!$AC$2:$AC$1126,"SOB")</f>
        <v>0</v>
      </c>
      <c r="O589" s="379">
        <f>SUMIFS('MASTER TT'!$J$2:$J$1126,'MASTER TT'!$I$2:$I$1126,A589:A10630,'MASTER TT'!$L$2:$L$1126,"&gt;0",'MASTER TT'!$AM$2:$AM$1126,"JAN-APRIL 2025",'MASTER TT'!$AC$2:$AC$1126,"SEASS")</f>
        <v>0</v>
      </c>
      <c r="P589" s="379">
        <f>SUMIFS('MASTER TT'!$J$2:$J$1126,'MASTER TT'!$I$2:$I$1126,A589:A10630,'MASTER TT'!$L$2:$L$1126,"&gt;0",'MASTER TT'!$AM$2:$AM$1126,"JAN-APRIL 2025",'MASTER TT'!$AC$2:$AC$1126,"PTTI")</f>
        <v>0</v>
      </c>
      <c r="Q589" s="381">
        <f>SUMIF('MASTER TT'!$I$1:$I$5897,$A$1:$A$721,'MASTER TT'!$O$1:$O$5897)</f>
        <v>0</v>
      </c>
      <c r="R589" s="381">
        <f>SUMIF('MASTER TT'!$I$1:$I$5897,$A$1:$A$721,'MASTER TT'!$N$1:$N$5897)</f>
        <v>0</v>
      </c>
      <c r="S589" s="381">
        <f>SUMIF('MASTER TT'!$I$1:$I$5897,$A$1:$A$721,'MASTER TT'!$Q$1:$Q$5897)</f>
        <v>0</v>
      </c>
      <c r="T589" s="381">
        <f>SUMIF('MASTER TT'!$I$1:$I$5897,$A$1:$A$721,'MASTER TT'!$S$1:$S$5897)</f>
        <v>0</v>
      </c>
      <c r="U589" s="381">
        <f>SUMIF('MASTER TT'!$I$1:$I$5897,$A$1:$A$721,'MASTER TT'!$R$1:$R$5897)</f>
        <v>0</v>
      </c>
      <c r="V589" s="381">
        <f>SUMIF('MASTER TT'!$I$1:$I$5897,$A$1:$A$721,'MASTER TT'!$T$1:$T$5897)</f>
        <v>0</v>
      </c>
      <c r="W589" s="381">
        <f>SUMIF('MASTER TT'!$I$1:$I$5897,$A$1:$A$721,'MASTER TT'!$U$1:$U$5897)</f>
        <v>0</v>
      </c>
      <c r="X589" s="381">
        <f>SUMIF('MASTER TT'!$I$1:$I$5897,$A$1:$A$721,'MASTER TT'!$W$1:$W$5897)</f>
        <v>0</v>
      </c>
      <c r="Y589" s="381">
        <f>SUMIF('MASTER TT'!$I$1:$I$5897,$A$1:$A$721,'MASTER TT'!$X$1:$X$5897)</f>
        <v>0</v>
      </c>
      <c r="Z589" s="381">
        <f>SUMIF('MASTER TT'!$I$1:$I$5897,$A$1:$A$721,'MASTER TT'!$Y$1:$Y$5897)</f>
        <v>0</v>
      </c>
      <c r="AA589" s="381">
        <f>SUMIF('MASTER TT'!$I$1:$I$5897,$A$1:$A$721,'MASTER TT'!$Z$1:$Z$5897)</f>
        <v>0</v>
      </c>
      <c r="AB589" s="381">
        <f>SUMIF('MASTER TT'!$I$1:$I$5905,$A$1:$A$721,'MASTER TT'!$V$1:$V$5905)</f>
        <v>0</v>
      </c>
      <c r="AC589" s="381">
        <f>SUMIF('MASTER TT'!$I$1:$I$5905,$A$1:$A$721,'MASTER TT'!$AB$1:$AB$5905)</f>
        <v>0</v>
      </c>
      <c r="AD589" s="381">
        <f>SUMIF('MASTER TT'!$I$1:$I$5905,$A$1:$A$721,'MASTER TT'!$P$1:$P$5905)</f>
        <v>0</v>
      </c>
      <c r="AE589" s="381">
        <f t="shared" si="2"/>
        <v>0</v>
      </c>
      <c r="AF589" s="382" t="e">
        <f t="shared" si="37"/>
        <v>#REF!</v>
      </c>
      <c r="AG589" s="383"/>
    </row>
    <row r="590" spans="1:33" ht="14.25" customHeight="1">
      <c r="A590" s="374" t="s">
        <v>3857</v>
      </c>
      <c r="B590" s="375">
        <f>VLOOKUP($A$2:$A$1749,'ENTER STAFF #S HERE'!$A$1:$B$5073,2,FALSE)</f>
        <v>212</v>
      </c>
      <c r="C590" s="384" t="s">
        <v>6586</v>
      </c>
      <c r="D590" s="384" t="s">
        <v>6587</v>
      </c>
      <c r="E590" s="374" t="s">
        <v>5680</v>
      </c>
      <c r="F590" s="374" t="s">
        <v>6584</v>
      </c>
      <c r="G590" s="374" t="s">
        <v>63</v>
      </c>
      <c r="H590" s="377">
        <f t="shared" si="0"/>
        <v>72</v>
      </c>
      <c r="I590" s="378" t="e">
        <f>SUMIFS('MASTER TT'!$J$2:$J$11126,'MASTER TT'!$I$2:$I$1126,A590:A18966,'MASTER TT'!$L$2:$L$11126,"&gt;0",'MASTER TT'!$AM$2:$AM$11126,"JAN-APRIL 2026")</f>
        <v>#VALUE!</v>
      </c>
      <c r="J590" s="378">
        <f>SUMIFS('MASTER TT'!$J$2:$J$11126,'MASTER TT'!$I$2:$I$11126,A590:A10629,'MASTER TT'!$L$2:$L$11126,"&gt;0",'MASTER TT'!$AM$2:$AM$11126,"MAY-AUG 2025")</f>
        <v>0</v>
      </c>
      <c r="K590" s="378">
        <f>SUMIFS('MASTER TT'!$J$2:$J$11126,'MASTER TT'!$I$2:$I$11126,A590:A10629,'MASTER TT'!$L$2:$L$11126,"&gt;0",'MASTER TT'!$AM$2:$AM$11126,"SEP-DEC 2025")</f>
        <v>0</v>
      </c>
      <c r="L590" s="378" t="e">
        <f t="shared" si="1"/>
        <v>#VALUE!</v>
      </c>
      <c r="M590" s="379">
        <f>SUMIFS('MASTER TT'!$J$2:$J$1126,'MASTER TT'!$I$2:$I$1126,A590:A10631,'MASTER TT'!$L$2:$L$1126,"&gt;0",'MASTER TT'!$AM$2:$AM$1126,"JAN-APRIL 2025",'MASTER TT'!$AC$2:$AC$1126,"SOT")</f>
        <v>0</v>
      </c>
      <c r="N590" s="379">
        <f>SUMIFS('MASTER TT'!$J$2:$J$1126,'MASTER TT'!$I$2:$I$1126,A590:A10631,'MASTER TT'!$L$2:$L$1126,"&gt;0",'MASTER TT'!$AM$2:$AM$1126,"JAN-APRIL 2025",'MASTER TT'!$AC$2:$AC$1126,"SOB")</f>
        <v>0</v>
      </c>
      <c r="O590" s="379">
        <f>SUMIFS('MASTER TT'!$J$2:$J$1126,'MASTER TT'!$I$2:$I$1126,A590:A10631,'MASTER TT'!$L$2:$L$1126,"&gt;0",'MASTER TT'!$AM$2:$AM$1126,"JAN-APRIL 2025",'MASTER TT'!$AC$2:$AC$1126,"SEASS")</f>
        <v>0</v>
      </c>
      <c r="P590" s="379">
        <f>SUMIFS('MASTER TT'!$J$2:$J$1126,'MASTER TT'!$I$2:$I$1126,A590:A10631,'MASTER TT'!$L$2:$L$1126,"&gt;0",'MASTER TT'!$AM$2:$AM$1126,"JAN-APRIL 2025",'MASTER TT'!$AC$2:$AC$1126,"PTTI")</f>
        <v>0</v>
      </c>
      <c r="Q590" s="381">
        <f>SUMIF('MASTER TT'!$I$1:$I$5897,$A$1:$A$721,'MASTER TT'!$O$1:$O$5897)</f>
        <v>0</v>
      </c>
      <c r="R590" s="381">
        <f>SUMIF('MASTER TT'!$I$1:$I$5897,$A$1:$A$721,'MASTER TT'!$N$1:$N$5897)</f>
        <v>0</v>
      </c>
      <c r="S590" s="381">
        <f>SUMIF('MASTER TT'!$I$1:$I$5897,$A$1:$A$721,'MASTER TT'!$Q$1:$Q$5897)</f>
        <v>0</v>
      </c>
      <c r="T590" s="381">
        <f>SUMIF('MASTER TT'!$I$1:$I$5897,$A$1:$A$721,'MASTER TT'!$S$1:$S$5897)</f>
        <v>0</v>
      </c>
      <c r="U590" s="381">
        <f>SUMIF('MASTER TT'!$I$1:$I$5897,$A$1:$A$721,'MASTER TT'!$R$1:$R$5897)</f>
        <v>0</v>
      </c>
      <c r="V590" s="381">
        <f>SUMIF('MASTER TT'!$I$1:$I$5897,$A$1:$A$721,'MASTER TT'!$T$1:$T$5897)</f>
        <v>0</v>
      </c>
      <c r="W590" s="381">
        <f>SUMIF('MASTER TT'!$I$1:$I$5897,$A$1:$A$721,'MASTER TT'!$U$1:$U$5897)</f>
        <v>0</v>
      </c>
      <c r="X590" s="381">
        <f>SUMIF('MASTER TT'!$I$1:$I$5897,$A$1:$A$721,'MASTER TT'!$W$1:$W$5897)</f>
        <v>0</v>
      </c>
      <c r="Y590" s="381">
        <f>SUMIF('MASTER TT'!$I$1:$I$5897,$A$1:$A$721,'MASTER TT'!$X$1:$X$5897)</f>
        <v>0</v>
      </c>
      <c r="Z590" s="381">
        <f>SUMIF('MASTER TT'!$I$1:$I$5897,$A$1:$A$721,'MASTER TT'!$Y$1:$Y$5897)</f>
        <v>0</v>
      </c>
      <c r="AA590" s="381">
        <f>SUMIF('MASTER TT'!$I$1:$I$5897,$A$1:$A$721,'MASTER TT'!$Z$1:$Z$5897)</f>
        <v>0</v>
      </c>
      <c r="AB590" s="381">
        <f>SUMIF('MASTER TT'!$I$1:$I$5905,$A$1:$A$721,'MASTER TT'!$V$1:$V$5905)</f>
        <v>0</v>
      </c>
      <c r="AC590" s="381">
        <f>SUMIF('MASTER TT'!$I$1:$I$5905,$A$1:$A$721,'MASTER TT'!$AB$1:$AB$5905)</f>
        <v>0</v>
      </c>
      <c r="AD590" s="381">
        <f>SUMIF('MASTER TT'!$I$1:$I$5905,$A$1:$A$721,'MASTER TT'!$P$1:$P$5905)</f>
        <v>0</v>
      </c>
      <c r="AE590" s="381">
        <f t="shared" si="2"/>
        <v>0</v>
      </c>
      <c r="AF590" s="382" t="e">
        <f t="shared" si="37"/>
        <v>#REF!</v>
      </c>
      <c r="AG590" s="383"/>
    </row>
    <row r="591" spans="1:33" ht="14.25" customHeight="1">
      <c r="A591" s="374" t="s">
        <v>3858</v>
      </c>
      <c r="B591" s="375" t="str">
        <f>VLOOKUP($A$2:$A$1749,'ENTER STAFF #S HERE'!$A$1:$B$5073,2,FALSE)</f>
        <v>C1783</v>
      </c>
      <c r="C591" s="384" t="s">
        <v>6583</v>
      </c>
      <c r="D591" s="374" t="s">
        <v>6587</v>
      </c>
      <c r="E591" s="384" t="s">
        <v>5680</v>
      </c>
      <c r="F591" s="384" t="s">
        <v>6589</v>
      </c>
      <c r="G591" s="374" t="s">
        <v>5663</v>
      </c>
      <c r="H591" s="377">
        <f t="shared" si="0"/>
        <v>48</v>
      </c>
      <c r="I591" s="378" t="e">
        <f>SUMIFS('MASTER TT'!$J$2:$J$11126,'MASTER TT'!$I$2:$I$1126,A591:A18967,'MASTER TT'!$L$2:$L$11126,"&gt;0",'MASTER TT'!$AM$2:$AM$11126,"JAN-APRIL 2026")</f>
        <v>#VALUE!</v>
      </c>
      <c r="J591" s="378">
        <f>SUMIFS('MASTER TT'!$J$2:$J$11126,'MASTER TT'!$I$2:$I$11126,A591:A10630,'MASTER TT'!$L$2:$L$11126,"&gt;0",'MASTER TT'!$AM$2:$AM$11126,"MAY-AUG 2025")</f>
        <v>0</v>
      </c>
      <c r="K591" s="378">
        <f>SUMIFS('MASTER TT'!$J$2:$J$11126,'MASTER TT'!$I$2:$I$11126,A591:A10630,'MASTER TT'!$L$2:$L$11126,"&gt;0",'MASTER TT'!$AM$2:$AM$11126,"SEP-DEC 2025")</f>
        <v>0</v>
      </c>
      <c r="L591" s="378" t="e">
        <f t="shared" si="1"/>
        <v>#VALUE!</v>
      </c>
      <c r="M591" s="379">
        <f>SUMIFS('MASTER TT'!$J$2:$J$1126,'MASTER TT'!$I$2:$I$1126,A591:A10632,'MASTER TT'!$L$2:$L$1126,"&gt;0",'MASTER TT'!$AM$2:$AM$1126,"JAN-APRIL 2025",'MASTER TT'!$AC$2:$AC$1126,"SOT")</f>
        <v>0</v>
      </c>
      <c r="N591" s="379">
        <f>SUMIFS('MASTER TT'!$J$2:$J$1126,'MASTER TT'!$I$2:$I$1126,A591:A10632,'MASTER TT'!$L$2:$L$1126,"&gt;0",'MASTER TT'!$AM$2:$AM$1126,"JAN-APRIL 2025",'MASTER TT'!$AC$2:$AC$1126,"SOB")</f>
        <v>0</v>
      </c>
      <c r="O591" s="379">
        <f>SUMIFS('MASTER TT'!$J$2:$J$1126,'MASTER TT'!$I$2:$I$1126,A591:A10632,'MASTER TT'!$L$2:$L$1126,"&gt;0",'MASTER TT'!$AM$2:$AM$1126,"JAN-APRIL 2025",'MASTER TT'!$AC$2:$AC$1126,"SEASS")</f>
        <v>0</v>
      </c>
      <c r="P591" s="379">
        <f>SUMIFS('MASTER TT'!$J$2:$J$1126,'MASTER TT'!$I$2:$I$1126,A591:A10632,'MASTER TT'!$L$2:$L$1126,"&gt;0",'MASTER TT'!$AM$2:$AM$1126,"JAN-APRIL 2025",'MASTER TT'!$AC$2:$AC$1126,"PTTI")</f>
        <v>0</v>
      </c>
      <c r="Q591" s="381">
        <f>SUMIF('MASTER TT'!$I$1:$I$5897,$A$1:$A$721,'MASTER TT'!$O$1:$O$5897)</f>
        <v>0</v>
      </c>
      <c r="R591" s="381">
        <f>SUMIF('MASTER TT'!$I$1:$I$5897,$A$1:$A$721,'MASTER TT'!$N$1:$N$5897)</f>
        <v>0</v>
      </c>
      <c r="S591" s="381">
        <f>SUMIF('MASTER TT'!$I$1:$I$5897,$A$1:$A$721,'MASTER TT'!$Q$1:$Q$5897)</f>
        <v>0</v>
      </c>
      <c r="T591" s="381">
        <f>SUMIF('MASTER TT'!$I$1:$I$5897,$A$1:$A$721,'MASTER TT'!$S$1:$S$5897)</f>
        <v>0</v>
      </c>
      <c r="U591" s="381">
        <f>SUMIF('MASTER TT'!$I$1:$I$5897,$A$1:$A$721,'MASTER TT'!$R$1:$R$5897)</f>
        <v>0</v>
      </c>
      <c r="V591" s="381">
        <f>SUMIF('MASTER TT'!$I$1:$I$5897,$A$1:$A$721,'MASTER TT'!$T$1:$T$5897)</f>
        <v>0</v>
      </c>
      <c r="W591" s="381">
        <f>SUMIF('MASTER TT'!$I$1:$I$5897,$A$1:$A$721,'MASTER TT'!$U$1:$U$5897)</f>
        <v>0</v>
      </c>
      <c r="X591" s="381">
        <f>SUMIF('MASTER TT'!$I$1:$I$5897,$A$1:$A$721,'MASTER TT'!$W$1:$W$5897)</f>
        <v>0</v>
      </c>
      <c r="Y591" s="381">
        <f>SUMIF('MASTER TT'!$I$1:$I$5897,$A$1:$A$721,'MASTER TT'!$X$1:$X$5897)</f>
        <v>0</v>
      </c>
      <c r="Z591" s="381">
        <f>SUMIF('MASTER TT'!$I$1:$I$5897,$A$1:$A$721,'MASTER TT'!$Y$1:$Y$5897)</f>
        <v>0</v>
      </c>
      <c r="AA591" s="381">
        <f>SUMIF('MASTER TT'!$I$1:$I$5897,$A$1:$A$721,'MASTER TT'!$Z$1:$Z$5897)</f>
        <v>0</v>
      </c>
      <c r="AB591" s="381">
        <f>SUMIF('MASTER TT'!$I$1:$I$5905,$A$1:$A$721,'MASTER TT'!$V$1:$V$5905)</f>
        <v>0</v>
      </c>
      <c r="AC591" s="381">
        <f>SUMIF('MASTER TT'!$I$1:$I$5905,$A$1:$A$721,'MASTER TT'!$AB$1:$AB$5905)</f>
        <v>0</v>
      </c>
      <c r="AD591" s="381">
        <f>SUMIF('MASTER TT'!$I$1:$I$5905,$A$1:$A$721,'MASTER TT'!$P$1:$P$5905)</f>
        <v>0</v>
      </c>
      <c r="AE591" s="381">
        <f t="shared" si="2"/>
        <v>0</v>
      </c>
      <c r="AF591" s="382" t="e">
        <f t="shared" si="37"/>
        <v>#REF!</v>
      </c>
      <c r="AG591" s="383"/>
    </row>
    <row r="592" spans="1:33" ht="14.25" customHeight="1">
      <c r="A592" s="385" t="s">
        <v>3956</v>
      </c>
      <c r="B592" s="375" t="str">
        <f>VLOOKUP($A$2:$A$1749,'ENTER STAFF #S HERE'!$A$1:$B$5073,2,FALSE)</f>
        <v>C1151</v>
      </c>
      <c r="C592" s="385" t="s">
        <v>6586</v>
      </c>
      <c r="D592" s="386" t="s">
        <v>6597</v>
      </c>
      <c r="E592" s="385" t="s">
        <v>6072</v>
      </c>
      <c r="F592" s="390"/>
      <c r="G592" s="386" t="s">
        <v>6592</v>
      </c>
      <c r="H592" s="377">
        <f t="shared" si="0"/>
        <v>24</v>
      </c>
      <c r="I592" s="378" t="e">
        <f>SUMIFS('MASTER TT'!$J$2:$J$11126,'MASTER TT'!$I$2:$I$1126,A592:A18968,'MASTER TT'!$L$2:$L$11126,"&gt;0",'MASTER TT'!$AM$2:$AM$11126,"JAN-APRIL 2026")</f>
        <v>#VALUE!</v>
      </c>
      <c r="J592" s="378">
        <f>SUMIFS('MASTER TT'!$J$2:$J$11126,'MASTER TT'!$I$2:$I$11126,A592:A10631,'MASTER TT'!$L$2:$L$11126,"&gt;0",'MASTER TT'!$AM$2:$AM$11126,"MAY-AUG 2025")</f>
        <v>0</v>
      </c>
      <c r="K592" s="378">
        <f>SUMIFS('MASTER TT'!$J$2:$J$11126,'MASTER TT'!$I$2:$I$11126,A592:A10631,'MASTER TT'!$L$2:$L$11126,"&gt;0",'MASTER TT'!$AM$2:$AM$11126,"SEP-DEC 2025")</f>
        <v>0</v>
      </c>
      <c r="L592" s="378" t="e">
        <f t="shared" si="1"/>
        <v>#VALUE!</v>
      </c>
      <c r="M592" s="379">
        <f>SUMIFS('MASTER TT'!$J$2:$J$1126,'MASTER TT'!$I$2:$I$1126,A592:A10633,'MASTER TT'!$L$2:$L$1126,"&gt;0",'MASTER TT'!$AM$2:$AM$1126,"JAN-APRIL 2025",'MASTER TT'!$AC$2:$AC$1126,"SOT")</f>
        <v>0</v>
      </c>
      <c r="N592" s="379">
        <f>SUMIFS('MASTER TT'!$J$2:$J$1126,'MASTER TT'!$I$2:$I$1126,A592:A10633,'MASTER TT'!$L$2:$L$1126,"&gt;0",'MASTER TT'!$AM$2:$AM$1126,"JAN-APRIL 2025",'MASTER TT'!$AC$2:$AC$1126,"SOB")</f>
        <v>0</v>
      </c>
      <c r="O592" s="379">
        <f>SUMIFS('MASTER TT'!$J$2:$J$1126,'MASTER TT'!$I$2:$I$1126,A592:A10633,'MASTER TT'!$L$2:$L$1126,"&gt;0",'MASTER TT'!$AM$2:$AM$1126,"JAN-APRIL 2025",'MASTER TT'!$AC$2:$AC$1126,"SEASS")</f>
        <v>0</v>
      </c>
      <c r="P592" s="379">
        <f>SUMIFS('MASTER TT'!$J$2:$J$1126,'MASTER TT'!$I$2:$I$1126,A592:A10633,'MASTER TT'!$L$2:$L$1126,"&gt;0",'MASTER TT'!$AM$2:$AM$1126,"JAN-APRIL 2025",'MASTER TT'!$AC$2:$AC$1126,"PTTI")</f>
        <v>0</v>
      </c>
      <c r="Q592" s="381">
        <f>SUMIF('MASTER TT'!$I$1:$I$5897,$A$1:$A$721,'MASTER TT'!$O$1:$O$5897)</f>
        <v>0</v>
      </c>
      <c r="R592" s="381">
        <f>SUMIF('MASTER TT'!$I$1:$I$5897,$A$1:$A$721,'MASTER TT'!$N$1:$N$5897)</f>
        <v>0</v>
      </c>
      <c r="S592" s="381">
        <f>SUMIF('MASTER TT'!$I$1:$I$5897,$A$1:$A$721,'MASTER TT'!$Q$1:$Q$5897)</f>
        <v>0</v>
      </c>
      <c r="T592" s="381">
        <f>SUMIF('MASTER TT'!$I$1:$I$5897,$A$1:$A$721,'MASTER TT'!$S$1:$S$5897)</f>
        <v>0</v>
      </c>
      <c r="U592" s="381">
        <f>SUMIF('MASTER TT'!$I$1:$I$5897,$A$1:$A$721,'MASTER TT'!$R$1:$R$5897)</f>
        <v>0</v>
      </c>
      <c r="V592" s="381">
        <f>SUMIF('MASTER TT'!$I$1:$I$5897,$A$1:$A$721,'MASTER TT'!$T$1:$T$5897)</f>
        <v>0</v>
      </c>
      <c r="W592" s="381">
        <f>SUMIF('MASTER TT'!$I$1:$I$5897,$A$1:$A$721,'MASTER TT'!$U$1:$U$5897)</f>
        <v>0</v>
      </c>
      <c r="X592" s="381">
        <f>SUMIF('MASTER TT'!$I$1:$I$5897,$A$1:$A$721,'MASTER TT'!$W$1:$W$5897)</f>
        <v>2</v>
      </c>
      <c r="Y592" s="381">
        <f>SUMIF('MASTER TT'!$I$1:$I$5897,$A$1:$A$721,'MASTER TT'!$X$1:$X$5897)</f>
        <v>0</v>
      </c>
      <c r="Z592" s="381">
        <f>SUMIF('MASTER TT'!$I$1:$I$5897,$A$1:$A$721,'MASTER TT'!$Y$1:$Y$5897)</f>
        <v>0</v>
      </c>
      <c r="AA592" s="381">
        <f>SUMIF('MASTER TT'!$I$1:$I$5897,$A$1:$A$721,'MASTER TT'!$Z$1:$Z$5897)</f>
        <v>0</v>
      </c>
      <c r="AB592" s="381">
        <f>SUMIF('MASTER TT'!$I$1:$I$5905,$A$1:$A$721,'MASTER TT'!$V$1:$V$5905)</f>
        <v>0</v>
      </c>
      <c r="AC592" s="381">
        <f>SUMIF('MASTER TT'!$I$1:$I$5905,$A$1:$A$721,'MASTER TT'!$AB$1:$AB$5905)</f>
        <v>0</v>
      </c>
      <c r="AD592" s="381">
        <f>SUMIF('MASTER TT'!$I$1:$I$5905,$A$1:$A$721,'MASTER TT'!$P$1:$P$5905)</f>
        <v>0</v>
      </c>
      <c r="AE592" s="381">
        <f t="shared" si="2"/>
        <v>2</v>
      </c>
      <c r="AF592" s="382" t="e">
        <f t="shared" si="37"/>
        <v>#REF!</v>
      </c>
      <c r="AG592" s="383"/>
    </row>
    <row r="593" spans="1:33" ht="14.25" customHeight="1">
      <c r="A593" s="374" t="s">
        <v>3860</v>
      </c>
      <c r="B593" s="375">
        <f>VLOOKUP($A$2:$A$1749,'ENTER STAFF #S HERE'!$A$1:$B$5073,2,FALSE)</f>
        <v>317</v>
      </c>
      <c r="C593" s="374" t="s">
        <v>6586</v>
      </c>
      <c r="D593" s="384" t="s">
        <v>6587</v>
      </c>
      <c r="E593" s="384" t="s">
        <v>5680</v>
      </c>
      <c r="F593" s="384" t="s">
        <v>6584</v>
      </c>
      <c r="G593" s="374" t="s">
        <v>6592</v>
      </c>
      <c r="H593" s="377">
        <f t="shared" si="0"/>
        <v>24</v>
      </c>
      <c r="I593" s="378" t="e">
        <f>SUMIFS('MASTER TT'!$J$2:$J$11126,'MASTER TT'!$I$2:$I$1126,A593:A18969,'MASTER TT'!$L$2:$L$11126,"&gt;0",'MASTER TT'!$AM$2:$AM$11126,"JAN-APRIL 2026")</f>
        <v>#VALUE!</v>
      </c>
      <c r="J593" s="378">
        <f>SUMIFS('MASTER TT'!$J$2:$J$11126,'MASTER TT'!$I$2:$I$11126,A593:A10632,'MASTER TT'!$L$2:$L$11126,"&gt;0",'MASTER TT'!$AM$2:$AM$11126,"MAY-AUG 2025")</f>
        <v>0</v>
      </c>
      <c r="K593" s="378">
        <f>SUMIFS('MASTER TT'!$J$2:$J$11126,'MASTER TT'!$I$2:$I$11126,A593:A10632,'MASTER TT'!$L$2:$L$11126,"&gt;0",'MASTER TT'!$AM$2:$AM$11126,"SEP-DEC 2025")</f>
        <v>0</v>
      </c>
      <c r="L593" s="378" t="e">
        <f t="shared" si="1"/>
        <v>#VALUE!</v>
      </c>
      <c r="M593" s="379">
        <f>SUMIFS('MASTER TT'!$J$2:$J$1126,'MASTER TT'!$I$2:$I$1126,A593:A10634,'MASTER TT'!$L$2:$L$1126,"&gt;0",'MASTER TT'!$AM$2:$AM$1126,"JAN-APRIL 2025",'MASTER TT'!$AC$2:$AC$1126,"SOT")</f>
        <v>0</v>
      </c>
      <c r="N593" s="379">
        <f>SUMIFS('MASTER TT'!$J$2:$J$1126,'MASTER TT'!$I$2:$I$1126,A593:A10634,'MASTER TT'!$L$2:$L$1126,"&gt;0",'MASTER TT'!$AM$2:$AM$1126,"JAN-APRIL 2025",'MASTER TT'!$AC$2:$AC$1126,"SOB")</f>
        <v>0</v>
      </c>
      <c r="O593" s="379">
        <f>SUMIFS('MASTER TT'!$J$2:$J$1126,'MASTER TT'!$I$2:$I$1126,A593:A10634,'MASTER TT'!$L$2:$L$1126,"&gt;0",'MASTER TT'!$AM$2:$AM$1126,"JAN-APRIL 2025",'MASTER TT'!$AC$2:$AC$1126,"SEASS")</f>
        <v>0</v>
      </c>
      <c r="P593" s="379">
        <f>SUMIFS('MASTER TT'!$J$2:$J$1126,'MASTER TT'!$I$2:$I$1126,A593:A10634,'MASTER TT'!$L$2:$L$1126,"&gt;0",'MASTER TT'!$AM$2:$AM$1126,"JAN-APRIL 2025",'MASTER TT'!$AC$2:$AC$1126,"PTTI")</f>
        <v>0</v>
      </c>
      <c r="Q593" s="381">
        <f>SUMIF('MASTER TT'!$I$1:$I$5897,$A$1:$A$721,'MASTER TT'!$O$1:$O$5897)</f>
        <v>0</v>
      </c>
      <c r="R593" s="381">
        <f>SUMIF('MASTER TT'!$I$1:$I$5897,$A$1:$A$721,'MASTER TT'!$N$1:$N$5897)</f>
        <v>0</v>
      </c>
      <c r="S593" s="381">
        <f>SUMIF('MASTER TT'!$I$1:$I$5897,$A$1:$A$721,'MASTER TT'!$Q$1:$Q$5897)</f>
        <v>0</v>
      </c>
      <c r="T593" s="381">
        <f>SUMIF('MASTER TT'!$I$1:$I$5897,$A$1:$A$721,'MASTER TT'!$S$1:$S$5897)</f>
        <v>0</v>
      </c>
      <c r="U593" s="381">
        <f>SUMIF('MASTER TT'!$I$1:$I$5897,$A$1:$A$721,'MASTER TT'!$R$1:$R$5897)</f>
        <v>0</v>
      </c>
      <c r="V593" s="381">
        <f>SUMIF('MASTER TT'!$I$1:$I$5897,$A$1:$A$721,'MASTER TT'!$T$1:$T$5897)</f>
        <v>0</v>
      </c>
      <c r="W593" s="381">
        <f>SUMIF('MASTER TT'!$I$1:$I$5897,$A$1:$A$721,'MASTER TT'!$U$1:$U$5897)</f>
        <v>0</v>
      </c>
      <c r="X593" s="381">
        <f>SUMIF('MASTER TT'!$I$1:$I$5897,$A$1:$A$721,'MASTER TT'!$W$1:$W$5897)</f>
        <v>0</v>
      </c>
      <c r="Y593" s="381">
        <f>SUMIF('MASTER TT'!$I$1:$I$5897,$A$1:$A$721,'MASTER TT'!$X$1:$X$5897)</f>
        <v>0</v>
      </c>
      <c r="Z593" s="381">
        <f>SUMIF('MASTER TT'!$I$1:$I$5897,$A$1:$A$721,'MASTER TT'!$Y$1:$Y$5897)</f>
        <v>0</v>
      </c>
      <c r="AA593" s="381">
        <f>SUMIF('MASTER TT'!$I$1:$I$5897,$A$1:$A$721,'MASTER TT'!$Z$1:$Z$5897)</f>
        <v>0</v>
      </c>
      <c r="AB593" s="381">
        <f>SUMIF('MASTER TT'!$I$1:$I$5905,$A$1:$A$721,'MASTER TT'!$V$1:$V$5905)</f>
        <v>0</v>
      </c>
      <c r="AC593" s="381">
        <f>SUMIF('MASTER TT'!$I$1:$I$5905,$A$1:$A$721,'MASTER TT'!$AB$1:$AB$5905)</f>
        <v>0</v>
      </c>
      <c r="AD593" s="381">
        <f>SUMIF('MASTER TT'!$I$1:$I$5905,$A$1:$A$721,'MASTER TT'!$P$1:$P$5905)</f>
        <v>0</v>
      </c>
      <c r="AE593" s="381">
        <f t="shared" si="2"/>
        <v>0</v>
      </c>
      <c r="AF593" s="382" t="e">
        <f t="shared" si="37"/>
        <v>#REF!</v>
      </c>
      <c r="AG593" s="383"/>
    </row>
    <row r="594" spans="1:33" ht="14.25" customHeight="1">
      <c r="A594" s="374" t="s">
        <v>4213</v>
      </c>
      <c r="B594" s="375" t="str">
        <f>VLOOKUP($A$2:$A$1749,'ENTER STAFF #S HERE'!$A$1:$B$5073,2,FALSE)</f>
        <v>C1848</v>
      </c>
      <c r="C594" s="374" t="s">
        <v>6586</v>
      </c>
      <c r="D594" s="374" t="s">
        <v>6587</v>
      </c>
      <c r="E594" s="384" t="s">
        <v>5680</v>
      </c>
      <c r="F594" s="384" t="s">
        <v>6584</v>
      </c>
      <c r="G594" s="374" t="s">
        <v>5663</v>
      </c>
      <c r="H594" s="377">
        <f t="shared" si="0"/>
        <v>48</v>
      </c>
      <c r="I594" s="378" t="e">
        <f>SUMIFS('MASTER TT'!$J$2:$J$11126,'MASTER TT'!$I$2:$I$1126,A594:A18970,'MASTER TT'!$L$2:$L$11126,"&gt;0",'MASTER TT'!$AM$2:$AM$11126,"JAN-APRIL 2026")</f>
        <v>#VALUE!</v>
      </c>
      <c r="J594" s="378">
        <f>SUMIFS('MASTER TT'!$J$2:$J$11126,'MASTER TT'!$I$2:$I$11126,A594:A10633,'MASTER TT'!$L$2:$L$11126,"&gt;0",'MASTER TT'!$AM$2:$AM$11126,"MAY-AUG 2025")</f>
        <v>0</v>
      </c>
      <c r="K594" s="378">
        <f>SUMIFS('MASTER TT'!$J$2:$J$11126,'MASTER TT'!$I$2:$I$11126,A594:A10633,'MASTER TT'!$L$2:$L$11126,"&gt;0",'MASTER TT'!$AM$2:$AM$11126,"SEP-DEC 2025")</f>
        <v>0</v>
      </c>
      <c r="L594" s="378" t="e">
        <f t="shared" si="1"/>
        <v>#VALUE!</v>
      </c>
      <c r="M594" s="379">
        <f>SUMIFS('MASTER TT'!$J$2:$J$1126,'MASTER TT'!$I$2:$I$1126,A594:A10635,'MASTER TT'!$L$2:$L$1126,"&gt;0",'MASTER TT'!$AM$2:$AM$1126,"JAN-APRIL 2025",'MASTER TT'!$AC$2:$AC$1126,"SOT")</f>
        <v>0</v>
      </c>
      <c r="N594" s="379">
        <f>SUMIFS('MASTER TT'!$J$2:$J$1126,'MASTER TT'!$I$2:$I$1126,A594:A10635,'MASTER TT'!$L$2:$L$1126,"&gt;0",'MASTER TT'!$AM$2:$AM$1126,"JAN-APRIL 2025",'MASTER TT'!$AC$2:$AC$1126,"SOB")</f>
        <v>0</v>
      </c>
      <c r="O594" s="379">
        <f>SUMIFS('MASTER TT'!$J$2:$J$1126,'MASTER TT'!$I$2:$I$1126,A594:A10635,'MASTER TT'!$L$2:$L$1126,"&gt;0",'MASTER TT'!$AM$2:$AM$1126,"JAN-APRIL 2025",'MASTER TT'!$AC$2:$AC$1126,"SEASS")</f>
        <v>0</v>
      </c>
      <c r="P594" s="379">
        <f>SUMIFS('MASTER TT'!$J$2:$J$1126,'MASTER TT'!$I$2:$I$1126,A594:A10635,'MASTER TT'!$L$2:$L$1126,"&gt;0",'MASTER TT'!$AM$2:$AM$1126,"JAN-APRIL 2025",'MASTER TT'!$AC$2:$AC$1126,"PTTI")</f>
        <v>0</v>
      </c>
      <c r="Q594" s="381">
        <f>SUMIF('MASTER TT'!$I$1:$I$5897,$A$1:$A$721,'MASTER TT'!$O$1:$O$5897)</f>
        <v>0</v>
      </c>
      <c r="R594" s="381">
        <f>SUMIF('MASTER TT'!$I$1:$I$5897,$A$1:$A$721,'MASTER TT'!$N$1:$N$5897)</f>
        <v>0</v>
      </c>
      <c r="S594" s="381">
        <f>SUMIF('MASTER TT'!$I$1:$I$5897,$A$1:$A$721,'MASTER TT'!$Q$1:$Q$5897)</f>
        <v>0</v>
      </c>
      <c r="T594" s="381">
        <f>SUMIF('MASTER TT'!$I$1:$I$5897,$A$1:$A$721,'MASTER TT'!$S$1:$S$5897)</f>
        <v>0</v>
      </c>
      <c r="U594" s="381">
        <f>SUMIF('MASTER TT'!$I$1:$I$5897,$A$1:$A$721,'MASTER TT'!$R$1:$R$5897)</f>
        <v>0</v>
      </c>
      <c r="V594" s="381">
        <f>SUMIF('MASTER TT'!$I$1:$I$5897,$A$1:$A$721,'MASTER TT'!$T$1:$T$5897)</f>
        <v>0</v>
      </c>
      <c r="W594" s="381">
        <f>SUMIF('MASTER TT'!$I$1:$I$5897,$A$1:$A$721,'MASTER TT'!$U$1:$U$5897)</f>
        <v>0</v>
      </c>
      <c r="X594" s="381">
        <f>SUMIF('MASTER TT'!$I$1:$I$5897,$A$1:$A$721,'MASTER TT'!$W$1:$W$5897)</f>
        <v>0</v>
      </c>
      <c r="Y594" s="381">
        <f>SUMIF('MASTER TT'!$I$1:$I$5897,$A$1:$A$721,'MASTER TT'!$X$1:$X$5897)</f>
        <v>0</v>
      </c>
      <c r="Z594" s="381">
        <f>SUMIF('MASTER TT'!$I$1:$I$5897,$A$1:$A$721,'MASTER TT'!$Y$1:$Y$5897)</f>
        <v>0</v>
      </c>
      <c r="AA594" s="381">
        <f>SUMIF('MASTER TT'!$I$1:$I$5897,$A$1:$A$721,'MASTER TT'!$Z$1:$Z$5897)</f>
        <v>0</v>
      </c>
      <c r="AB594" s="381">
        <f>SUMIF('MASTER TT'!$I$1:$I$5905,$A$1:$A$721,'MASTER TT'!$V$1:$V$5905)</f>
        <v>0</v>
      </c>
      <c r="AC594" s="381">
        <f>SUMIF('MASTER TT'!$I$1:$I$5905,$A$1:$A$721,'MASTER TT'!$AB$1:$AB$5905)</f>
        <v>0</v>
      </c>
      <c r="AD594" s="381">
        <f>SUMIF('MASTER TT'!$I$1:$I$5905,$A$1:$A$721,'MASTER TT'!$P$1:$P$5905)</f>
        <v>0</v>
      </c>
      <c r="AE594" s="381">
        <f t="shared" si="2"/>
        <v>0</v>
      </c>
      <c r="AF594" s="382" t="e">
        <f t="shared" si="37"/>
        <v>#REF!</v>
      </c>
      <c r="AG594" s="383"/>
    </row>
    <row r="595" spans="1:33" ht="14.25" customHeight="1">
      <c r="A595" s="374" t="s">
        <v>3367</v>
      </c>
      <c r="B595" s="375" t="str">
        <f>VLOOKUP($A$2:$A$1749,'ENTER STAFF #S HERE'!$A$1:$B$5073,2,FALSE)</f>
        <v>C1371</v>
      </c>
      <c r="C595" s="374" t="s">
        <v>6583</v>
      </c>
      <c r="D595" s="374" t="s">
        <v>6591</v>
      </c>
      <c r="E595" s="387"/>
      <c r="F595" s="387"/>
      <c r="G595" s="374" t="s">
        <v>5663</v>
      </c>
      <c r="H595" s="377">
        <f t="shared" si="0"/>
        <v>48</v>
      </c>
      <c r="I595" s="378" t="e">
        <f>SUMIFS('MASTER TT'!$J$2:$J$11126,'MASTER TT'!$I$2:$I$1126,A595:A18971,'MASTER TT'!$L$2:$L$11126,"&gt;0",'MASTER TT'!$AM$2:$AM$11126,"JAN-APRIL 2026")</f>
        <v>#VALUE!</v>
      </c>
      <c r="J595" s="378">
        <f>SUMIFS('MASTER TT'!$J$2:$J$11126,'MASTER TT'!$I$2:$I$11126,A595:A10634,'MASTER TT'!$L$2:$L$11126,"&gt;0",'MASTER TT'!$AM$2:$AM$11126,"MAY-AUG 2025")</f>
        <v>0</v>
      </c>
      <c r="K595" s="378">
        <f>SUMIFS('MASTER TT'!$J$2:$J$11126,'MASTER TT'!$I$2:$I$11126,A595:A10634,'MASTER TT'!$L$2:$L$11126,"&gt;0",'MASTER TT'!$AM$2:$AM$11126,"SEP-DEC 2025")</f>
        <v>0</v>
      </c>
      <c r="L595" s="378" t="e">
        <f t="shared" si="1"/>
        <v>#VALUE!</v>
      </c>
      <c r="M595" s="379">
        <f>SUMIFS('MASTER TT'!$J$2:$J$1126,'MASTER TT'!$I$2:$I$1126,A595:A10636,'MASTER TT'!$L$2:$L$1126,"&gt;0",'MASTER TT'!$AM$2:$AM$1126,"JAN-APRIL 2025",'MASTER TT'!$AC$2:$AC$1126,"SOT")</f>
        <v>0</v>
      </c>
      <c r="N595" s="379">
        <f>SUMIFS('MASTER TT'!$J$2:$J$1126,'MASTER TT'!$I$2:$I$1126,A595:A10636,'MASTER TT'!$L$2:$L$1126,"&gt;0",'MASTER TT'!$AM$2:$AM$1126,"JAN-APRIL 2025",'MASTER TT'!$AC$2:$AC$1126,"SOB")</f>
        <v>0</v>
      </c>
      <c r="O595" s="379">
        <f>SUMIFS('MASTER TT'!$J$2:$J$1126,'MASTER TT'!$I$2:$I$1126,A595:A10636,'MASTER TT'!$L$2:$L$1126,"&gt;0",'MASTER TT'!$AM$2:$AM$1126,"JAN-APRIL 2025",'MASTER TT'!$AC$2:$AC$1126,"SEASS")</f>
        <v>0</v>
      </c>
      <c r="P595" s="379">
        <f>SUMIFS('MASTER TT'!$J$2:$J$1126,'MASTER TT'!$I$2:$I$1126,A595:A10636,'MASTER TT'!$L$2:$L$1126,"&gt;0",'MASTER TT'!$AM$2:$AM$1126,"JAN-APRIL 2025",'MASTER TT'!$AC$2:$AC$1126,"PTTI")</f>
        <v>0</v>
      </c>
      <c r="Q595" s="381">
        <f>SUMIF('MASTER TT'!$I$1:$I$5897,$A$1:$A$721,'MASTER TT'!$O$1:$O$5897)</f>
        <v>0</v>
      </c>
      <c r="R595" s="381">
        <f>SUMIF('MASTER TT'!$I$1:$I$5897,$A$1:$A$721,'MASTER TT'!$N$1:$N$5897)</f>
        <v>0</v>
      </c>
      <c r="S595" s="381">
        <f>SUMIF('MASTER TT'!$I$1:$I$5897,$A$1:$A$721,'MASTER TT'!$Q$1:$Q$5897)</f>
        <v>0</v>
      </c>
      <c r="T595" s="381">
        <f>SUMIF('MASTER TT'!$I$1:$I$5897,$A$1:$A$721,'MASTER TT'!$S$1:$S$5897)</f>
        <v>0</v>
      </c>
      <c r="U595" s="381">
        <f>SUMIF('MASTER TT'!$I$1:$I$5897,$A$1:$A$721,'MASTER TT'!$R$1:$R$5897)</f>
        <v>0</v>
      </c>
      <c r="V595" s="381">
        <f>SUMIF('MASTER TT'!$I$1:$I$5897,$A$1:$A$721,'MASTER TT'!$T$1:$T$5897)</f>
        <v>0</v>
      </c>
      <c r="W595" s="381">
        <f>SUMIF('MASTER TT'!$I$1:$I$5897,$A$1:$A$721,'MASTER TT'!$U$1:$U$5897)</f>
        <v>0</v>
      </c>
      <c r="X595" s="381">
        <f>SUMIF('MASTER TT'!$I$1:$I$5897,$A$1:$A$721,'MASTER TT'!$W$1:$W$5897)</f>
        <v>0</v>
      </c>
      <c r="Y595" s="381">
        <f>SUMIF('MASTER TT'!$I$1:$I$5897,$A$1:$A$721,'MASTER TT'!$X$1:$X$5897)</f>
        <v>0</v>
      </c>
      <c r="Z595" s="381">
        <f>SUMIF('MASTER TT'!$I$1:$I$5897,$A$1:$A$721,'MASTER TT'!$Y$1:$Y$5897)</f>
        <v>0</v>
      </c>
      <c r="AA595" s="381">
        <f>SUMIF('MASTER TT'!$I$1:$I$5897,$A$1:$A$721,'MASTER TT'!$Z$1:$Z$5897)</f>
        <v>0</v>
      </c>
      <c r="AB595" s="381">
        <f>SUMIF('MASTER TT'!$I$1:$I$5905,$A$1:$A$721,'MASTER TT'!$V$1:$V$5905)</f>
        <v>0</v>
      </c>
      <c r="AC595" s="381">
        <f>SUMIF('MASTER TT'!$I$1:$I$5905,$A$1:$A$721,'MASTER TT'!$AB$1:$AB$5905)</f>
        <v>0</v>
      </c>
      <c r="AD595" s="381">
        <f>SUMIF('MASTER TT'!$I$1:$I$5905,$A$1:$A$721,'MASTER TT'!$P$1:$P$5905)</f>
        <v>0</v>
      </c>
      <c r="AE595" s="381">
        <f t="shared" si="2"/>
        <v>0</v>
      </c>
      <c r="AF595" s="382" t="e">
        <f t="shared" si="37"/>
        <v>#REF!</v>
      </c>
      <c r="AG595" s="383"/>
    </row>
    <row r="596" spans="1:33" ht="14.25" customHeight="1">
      <c r="A596" s="374" t="s">
        <v>3960</v>
      </c>
      <c r="B596" s="375" t="str">
        <f>VLOOKUP($A$2:$A$1749,'ENTER STAFF #S HERE'!$A$1:$B$5073,2,FALSE)</f>
        <v>C1564</v>
      </c>
      <c r="C596" s="374" t="s">
        <v>6586</v>
      </c>
      <c r="D596" s="384" t="s">
        <v>6597</v>
      </c>
      <c r="E596" s="374" t="s">
        <v>6072</v>
      </c>
      <c r="F596" s="387"/>
      <c r="G596" s="374" t="s">
        <v>5663</v>
      </c>
      <c r="H596" s="377">
        <f t="shared" si="0"/>
        <v>48</v>
      </c>
      <c r="I596" s="378" t="e">
        <f>SUMIFS('MASTER TT'!$J$2:$J$11126,'MASTER TT'!$I$2:$I$1126,A596:A18972,'MASTER TT'!$L$2:$L$11126,"&gt;0",'MASTER TT'!$AM$2:$AM$11126,"JAN-APRIL 2026")</f>
        <v>#VALUE!</v>
      </c>
      <c r="J596" s="378">
        <f>SUMIFS('MASTER TT'!$J$2:$J$11126,'MASTER TT'!$I$2:$I$11126,A596:A10635,'MASTER TT'!$L$2:$L$11126,"&gt;0",'MASTER TT'!$AM$2:$AM$11126,"MAY-AUG 2025")</f>
        <v>0</v>
      </c>
      <c r="K596" s="378">
        <f>SUMIFS('MASTER TT'!$J$2:$J$11126,'MASTER TT'!$I$2:$I$11126,A596:A10635,'MASTER TT'!$L$2:$L$11126,"&gt;0",'MASTER TT'!$AM$2:$AM$11126,"SEP-DEC 2025")</f>
        <v>0</v>
      </c>
      <c r="L596" s="378" t="e">
        <f t="shared" si="1"/>
        <v>#VALUE!</v>
      </c>
      <c r="M596" s="379">
        <f>SUMIFS('MASTER TT'!$J$2:$J$1126,'MASTER TT'!$I$2:$I$1126,A596:A10637,'MASTER TT'!$L$2:$L$1126,"&gt;0",'MASTER TT'!$AM$2:$AM$1126,"JAN-APRIL 2025",'MASTER TT'!$AC$2:$AC$1126,"SOT")</f>
        <v>0</v>
      </c>
      <c r="N596" s="379">
        <f>SUMIFS('MASTER TT'!$J$2:$J$1126,'MASTER TT'!$I$2:$I$1126,A596:A10637,'MASTER TT'!$L$2:$L$1126,"&gt;0",'MASTER TT'!$AM$2:$AM$1126,"JAN-APRIL 2025",'MASTER TT'!$AC$2:$AC$1126,"SOB")</f>
        <v>0</v>
      </c>
      <c r="O596" s="379">
        <f>SUMIFS('MASTER TT'!$J$2:$J$1126,'MASTER TT'!$I$2:$I$1126,A596:A10637,'MASTER TT'!$L$2:$L$1126,"&gt;0",'MASTER TT'!$AM$2:$AM$1126,"JAN-APRIL 2025",'MASTER TT'!$AC$2:$AC$1126,"SEASS")</f>
        <v>0</v>
      </c>
      <c r="P596" s="379">
        <f>SUMIFS('MASTER TT'!$J$2:$J$1126,'MASTER TT'!$I$2:$I$1126,A596:A10637,'MASTER TT'!$L$2:$L$1126,"&gt;0",'MASTER TT'!$AM$2:$AM$1126,"JAN-APRIL 2025",'MASTER TT'!$AC$2:$AC$1126,"PTTI")</f>
        <v>0</v>
      </c>
      <c r="Q596" s="381">
        <f>SUMIF('MASTER TT'!$I$1:$I$5897,$A$1:$A$721,'MASTER TT'!$O$1:$O$5897)</f>
        <v>0</v>
      </c>
      <c r="R596" s="381">
        <f>SUMIF('MASTER TT'!$I$1:$I$5897,$A$1:$A$721,'MASTER TT'!$N$1:$N$5897)</f>
        <v>0</v>
      </c>
      <c r="S596" s="381">
        <f>SUMIF('MASTER TT'!$I$1:$I$5897,$A$1:$A$721,'MASTER TT'!$Q$1:$Q$5897)</f>
        <v>0</v>
      </c>
      <c r="T596" s="381">
        <f>SUMIF('MASTER TT'!$I$1:$I$5897,$A$1:$A$721,'MASTER TT'!$S$1:$S$5897)</f>
        <v>0</v>
      </c>
      <c r="U596" s="381">
        <f>SUMIF('MASTER TT'!$I$1:$I$5897,$A$1:$A$721,'MASTER TT'!$R$1:$R$5897)</f>
        <v>0</v>
      </c>
      <c r="V596" s="381">
        <f>SUMIF('MASTER TT'!$I$1:$I$5897,$A$1:$A$721,'MASTER TT'!$T$1:$T$5897)</f>
        <v>0</v>
      </c>
      <c r="W596" s="381">
        <f>SUMIF('MASTER TT'!$I$1:$I$5897,$A$1:$A$721,'MASTER TT'!$U$1:$U$5897)</f>
        <v>0</v>
      </c>
      <c r="X596" s="381">
        <f>SUMIF('MASTER TT'!$I$1:$I$5897,$A$1:$A$721,'MASTER TT'!$W$1:$W$5897)</f>
        <v>0</v>
      </c>
      <c r="Y596" s="381">
        <f>SUMIF('MASTER TT'!$I$1:$I$5897,$A$1:$A$721,'MASTER TT'!$X$1:$X$5897)</f>
        <v>0</v>
      </c>
      <c r="Z596" s="381">
        <f>SUMIF('MASTER TT'!$I$1:$I$5897,$A$1:$A$721,'MASTER TT'!$Y$1:$Y$5897)</f>
        <v>0</v>
      </c>
      <c r="AA596" s="381">
        <f>SUMIF('MASTER TT'!$I$1:$I$5897,$A$1:$A$721,'MASTER TT'!$Z$1:$Z$5897)</f>
        <v>0</v>
      </c>
      <c r="AB596" s="381">
        <f>SUMIF('MASTER TT'!$I$1:$I$5905,$A$1:$A$721,'MASTER TT'!$V$1:$V$5905)</f>
        <v>0</v>
      </c>
      <c r="AC596" s="381">
        <f>SUMIF('MASTER TT'!$I$1:$I$5905,$A$1:$A$721,'MASTER TT'!$AB$1:$AB$5905)</f>
        <v>0</v>
      </c>
      <c r="AD596" s="381">
        <f>SUMIF('MASTER TT'!$I$1:$I$5905,$A$1:$A$721,'MASTER TT'!$P$1:$P$5905)</f>
        <v>0</v>
      </c>
      <c r="AE596" s="381">
        <f t="shared" si="2"/>
        <v>0</v>
      </c>
      <c r="AF596" s="382" t="e">
        <f t="shared" si="37"/>
        <v>#REF!</v>
      </c>
      <c r="AG596" s="383"/>
    </row>
    <row r="597" spans="1:33" ht="14.25" customHeight="1">
      <c r="A597" s="374" t="s">
        <v>5627</v>
      </c>
      <c r="B597" s="375" t="str">
        <f>VLOOKUP($A$2:$A$1749,'ENTER STAFF #S HERE'!$A$1:$B$5073,2,FALSE)</f>
        <v>C1864</v>
      </c>
      <c r="C597" s="374" t="s">
        <v>6583</v>
      </c>
      <c r="D597" s="374" t="s">
        <v>6587</v>
      </c>
      <c r="E597" s="384" t="s">
        <v>5680</v>
      </c>
      <c r="F597" s="384" t="s">
        <v>6584</v>
      </c>
      <c r="G597" s="374" t="s">
        <v>5663</v>
      </c>
      <c r="H597" s="377">
        <f t="shared" si="0"/>
        <v>48</v>
      </c>
      <c r="I597" s="378" t="e">
        <f>SUMIFS('MASTER TT'!$J$2:$J$11126,'MASTER TT'!$I$2:$I$1126,A597:A18973,'MASTER TT'!$L$2:$L$11126,"&gt;0",'MASTER TT'!$AM$2:$AM$11126,"JAN-APRIL 2026")</f>
        <v>#VALUE!</v>
      </c>
      <c r="J597" s="378">
        <f>SUMIFS('MASTER TT'!$J$2:$J$11126,'MASTER TT'!$I$2:$I$11126,A597:A10636,'MASTER TT'!$L$2:$L$11126,"&gt;0",'MASTER TT'!$AM$2:$AM$11126,"MAY-AUG 2025")</f>
        <v>0</v>
      </c>
      <c r="K597" s="378">
        <f>SUMIFS('MASTER TT'!$J$2:$J$11126,'MASTER TT'!$I$2:$I$11126,A597:A10636,'MASTER TT'!$L$2:$L$11126,"&gt;0",'MASTER TT'!$AM$2:$AM$11126,"SEP-DEC 2025")</f>
        <v>0</v>
      </c>
      <c r="L597" s="378" t="e">
        <f t="shared" si="1"/>
        <v>#VALUE!</v>
      </c>
      <c r="M597" s="379">
        <f>SUMIFS('MASTER TT'!$J$2:$J$1126,'MASTER TT'!$I$2:$I$1126,A597:A10638,'MASTER TT'!$L$2:$L$1126,"&gt;0",'MASTER TT'!$AM$2:$AM$1126,"JAN-APRIL 2025",'MASTER TT'!$AC$2:$AC$1126,"SOT")</f>
        <v>0</v>
      </c>
      <c r="N597" s="379">
        <f>SUMIFS('MASTER TT'!$J$2:$J$1126,'MASTER TT'!$I$2:$I$1126,A597:A10638,'MASTER TT'!$L$2:$L$1126,"&gt;0",'MASTER TT'!$AM$2:$AM$1126,"JAN-APRIL 2025",'MASTER TT'!$AC$2:$AC$1126,"SOB")</f>
        <v>0</v>
      </c>
      <c r="O597" s="379">
        <f>SUMIFS('MASTER TT'!$J$2:$J$1126,'MASTER TT'!$I$2:$I$1126,A597:A10638,'MASTER TT'!$L$2:$L$1126,"&gt;0",'MASTER TT'!$AM$2:$AM$1126,"JAN-APRIL 2025",'MASTER TT'!$AC$2:$AC$1126,"SEASS")</f>
        <v>0</v>
      </c>
      <c r="P597" s="379">
        <f>SUMIFS('MASTER TT'!$J$2:$J$1126,'MASTER TT'!$I$2:$I$1126,A597:A10638,'MASTER TT'!$L$2:$L$1126,"&gt;0",'MASTER TT'!$AM$2:$AM$1126,"JAN-APRIL 2025",'MASTER TT'!$AC$2:$AC$1126,"PTTI")</f>
        <v>0</v>
      </c>
      <c r="Q597" s="381">
        <f>SUMIF('MASTER TT'!$I$1:$I$5897,$A$1:$A$721,'MASTER TT'!$O$1:$O$5897)</f>
        <v>0</v>
      </c>
      <c r="R597" s="381">
        <f>SUMIF('MASTER TT'!$I$1:$I$5897,$A$1:$A$721,'MASTER TT'!$N$1:$N$5897)</f>
        <v>0</v>
      </c>
      <c r="S597" s="381">
        <f>SUMIF('MASTER TT'!$I$1:$I$5897,$A$1:$A$721,'MASTER TT'!$Q$1:$Q$5897)</f>
        <v>0</v>
      </c>
      <c r="T597" s="381">
        <f>SUMIF('MASTER TT'!$I$1:$I$5897,$A$1:$A$721,'MASTER TT'!$S$1:$S$5897)</f>
        <v>0</v>
      </c>
      <c r="U597" s="381">
        <f>SUMIF('MASTER TT'!$I$1:$I$5897,$A$1:$A$721,'MASTER TT'!$R$1:$R$5897)</f>
        <v>0</v>
      </c>
      <c r="V597" s="381">
        <f>SUMIF('MASTER TT'!$I$1:$I$5897,$A$1:$A$721,'MASTER TT'!$T$1:$T$5897)</f>
        <v>0</v>
      </c>
      <c r="W597" s="381">
        <f>SUMIF('MASTER TT'!$I$1:$I$5897,$A$1:$A$721,'MASTER TT'!$U$1:$U$5897)</f>
        <v>0</v>
      </c>
      <c r="X597" s="381">
        <f>SUMIF('MASTER TT'!$I$1:$I$5897,$A$1:$A$721,'MASTER TT'!$W$1:$W$5897)</f>
        <v>0</v>
      </c>
      <c r="Y597" s="381">
        <f>SUMIF('MASTER TT'!$I$1:$I$5897,$A$1:$A$721,'MASTER TT'!$X$1:$X$5897)</f>
        <v>0</v>
      </c>
      <c r="Z597" s="381">
        <f>SUMIF('MASTER TT'!$I$1:$I$5897,$A$1:$A$721,'MASTER TT'!$Y$1:$Y$5897)</f>
        <v>0</v>
      </c>
      <c r="AA597" s="381">
        <f>SUMIF('MASTER TT'!$I$1:$I$5897,$A$1:$A$721,'MASTER TT'!$Z$1:$Z$5897)</f>
        <v>0</v>
      </c>
      <c r="AB597" s="381">
        <f>SUMIF('MASTER TT'!$I$1:$I$5905,$A$1:$A$721,'MASTER TT'!$V$1:$V$5905)</f>
        <v>0</v>
      </c>
      <c r="AC597" s="381">
        <f>SUMIF('MASTER TT'!$I$1:$I$5905,$A$1:$A$721,'MASTER TT'!$AB$1:$AB$5905)</f>
        <v>0</v>
      </c>
      <c r="AD597" s="381">
        <f>SUMIF('MASTER TT'!$I$1:$I$5905,$A$1:$A$721,'MASTER TT'!$P$1:$P$5905)</f>
        <v>0</v>
      </c>
      <c r="AE597" s="381">
        <f t="shared" si="2"/>
        <v>0</v>
      </c>
      <c r="AF597" s="382" t="e">
        <f t="shared" si="37"/>
        <v>#REF!</v>
      </c>
      <c r="AG597" s="383"/>
    </row>
    <row r="598" spans="1:33" ht="14.25" customHeight="1">
      <c r="A598" s="374" t="s">
        <v>4215</v>
      </c>
      <c r="B598" s="375" t="str">
        <f>VLOOKUP($A$2:$A$1749,'ENTER STAFF #S HERE'!$A$1:$B$5073,2,FALSE)</f>
        <v>C1792</v>
      </c>
      <c r="C598" s="374" t="s">
        <v>6586</v>
      </c>
      <c r="D598" s="384" t="s">
        <v>6595</v>
      </c>
      <c r="E598" s="384" t="s">
        <v>6072</v>
      </c>
      <c r="F598" s="387"/>
      <c r="G598" s="374" t="s">
        <v>5663</v>
      </c>
      <c r="H598" s="377">
        <f t="shared" si="0"/>
        <v>48</v>
      </c>
      <c r="I598" s="378" t="e">
        <f>SUMIFS('MASTER TT'!$J$2:$J$11126,'MASTER TT'!$I$2:$I$1126,A598:A18974,'MASTER TT'!$L$2:$L$11126,"&gt;0",'MASTER TT'!$AM$2:$AM$11126,"JAN-APRIL 2026")</f>
        <v>#VALUE!</v>
      </c>
      <c r="J598" s="378">
        <f>SUMIFS('MASTER TT'!$J$2:$J$11126,'MASTER TT'!$I$2:$I$11126,A598:A10637,'MASTER TT'!$L$2:$L$11126,"&gt;0",'MASTER TT'!$AM$2:$AM$11126,"MAY-AUG 2025")</f>
        <v>0</v>
      </c>
      <c r="K598" s="378">
        <f>SUMIFS('MASTER TT'!$J$2:$J$11126,'MASTER TT'!$I$2:$I$11126,A598:A10637,'MASTER TT'!$L$2:$L$11126,"&gt;0",'MASTER TT'!$AM$2:$AM$11126,"SEP-DEC 2025")</f>
        <v>0</v>
      </c>
      <c r="L598" s="378" t="e">
        <f t="shared" si="1"/>
        <v>#VALUE!</v>
      </c>
      <c r="M598" s="379">
        <f>SUMIFS('MASTER TT'!$J$2:$J$1126,'MASTER TT'!$I$2:$I$1126,A598:A10639,'MASTER TT'!$L$2:$L$1126,"&gt;0",'MASTER TT'!$AM$2:$AM$1126,"JAN-APRIL 2025",'MASTER TT'!$AC$2:$AC$1126,"SOT")</f>
        <v>0</v>
      </c>
      <c r="N598" s="379">
        <f>SUMIFS('MASTER TT'!$J$2:$J$1126,'MASTER TT'!$I$2:$I$1126,A598:A10639,'MASTER TT'!$L$2:$L$1126,"&gt;0",'MASTER TT'!$AM$2:$AM$1126,"JAN-APRIL 2025",'MASTER TT'!$AC$2:$AC$1126,"SOB")</f>
        <v>0</v>
      </c>
      <c r="O598" s="379">
        <f>SUMIFS('MASTER TT'!$J$2:$J$1126,'MASTER TT'!$I$2:$I$1126,A598:A10639,'MASTER TT'!$L$2:$L$1126,"&gt;0",'MASTER TT'!$AM$2:$AM$1126,"JAN-APRIL 2025",'MASTER TT'!$AC$2:$AC$1126,"SEASS")</f>
        <v>0</v>
      </c>
      <c r="P598" s="379">
        <f>SUMIFS('MASTER TT'!$J$2:$J$1126,'MASTER TT'!$I$2:$I$1126,A598:A10639,'MASTER TT'!$L$2:$L$1126,"&gt;0",'MASTER TT'!$AM$2:$AM$1126,"JAN-APRIL 2025",'MASTER TT'!$AC$2:$AC$1126,"PTTI")</f>
        <v>0</v>
      </c>
      <c r="Q598" s="381">
        <f>SUMIF('MASTER TT'!$I$1:$I$5897,$A$1:$A$721,'MASTER TT'!$O$1:$O$5897)</f>
        <v>0</v>
      </c>
      <c r="R598" s="381">
        <f>SUMIF('MASTER TT'!$I$1:$I$5897,$A$1:$A$721,'MASTER TT'!$N$1:$N$5897)</f>
        <v>0</v>
      </c>
      <c r="S598" s="381">
        <f>SUMIF('MASTER TT'!$I$1:$I$5897,$A$1:$A$721,'MASTER TT'!$Q$1:$Q$5897)</f>
        <v>0</v>
      </c>
      <c r="T598" s="381">
        <f>SUMIF('MASTER TT'!$I$1:$I$5897,$A$1:$A$721,'MASTER TT'!$S$1:$S$5897)</f>
        <v>0</v>
      </c>
      <c r="U598" s="381">
        <f>SUMIF('MASTER TT'!$I$1:$I$5897,$A$1:$A$721,'MASTER TT'!$R$1:$R$5897)</f>
        <v>4</v>
      </c>
      <c r="V598" s="381">
        <f>SUMIF('MASTER TT'!$I$1:$I$5897,$A$1:$A$721,'MASTER TT'!$T$1:$T$5897)</f>
        <v>0</v>
      </c>
      <c r="W598" s="381">
        <f>SUMIF('MASTER TT'!$I$1:$I$5897,$A$1:$A$721,'MASTER TT'!$U$1:$U$5897)</f>
        <v>0</v>
      </c>
      <c r="X598" s="381">
        <f>SUMIF('MASTER TT'!$I$1:$I$5897,$A$1:$A$721,'MASTER TT'!$W$1:$W$5897)</f>
        <v>2</v>
      </c>
      <c r="Y598" s="381">
        <f>SUMIF('MASTER TT'!$I$1:$I$5897,$A$1:$A$721,'MASTER TT'!$X$1:$X$5897)</f>
        <v>0</v>
      </c>
      <c r="Z598" s="381">
        <f>SUMIF('MASTER TT'!$I$1:$I$5897,$A$1:$A$721,'MASTER TT'!$Y$1:$Y$5897)</f>
        <v>0</v>
      </c>
      <c r="AA598" s="381">
        <f>SUMIF('MASTER TT'!$I$1:$I$5897,$A$1:$A$721,'MASTER TT'!$Z$1:$Z$5897)</f>
        <v>0</v>
      </c>
      <c r="AB598" s="381">
        <f>SUMIF('MASTER TT'!$I$1:$I$5905,$A$1:$A$721,'MASTER TT'!$V$1:$V$5905)</f>
        <v>0</v>
      </c>
      <c r="AC598" s="381">
        <f>SUMIF('MASTER TT'!$I$1:$I$5905,$A$1:$A$721,'MASTER TT'!$AB$1:$AB$5905)</f>
        <v>0</v>
      </c>
      <c r="AD598" s="381">
        <f>SUMIF('MASTER TT'!$I$1:$I$5905,$A$1:$A$721,'MASTER TT'!$P$1:$P$5905)</f>
        <v>0</v>
      </c>
      <c r="AE598" s="381">
        <f t="shared" si="2"/>
        <v>6</v>
      </c>
      <c r="AF598" s="382" t="e">
        <f t="shared" si="37"/>
        <v>#REF!</v>
      </c>
      <c r="AG598" s="383"/>
    </row>
    <row r="599" spans="1:33" ht="14.25" customHeight="1">
      <c r="A599" s="374" t="s">
        <v>3349</v>
      </c>
      <c r="B599" s="375">
        <f>VLOOKUP($A$2:$A$1749,'ENTER STAFF #S HERE'!$A$1:$B$5073,2,FALSE)</f>
        <v>122</v>
      </c>
      <c r="C599" s="374" t="s">
        <v>6586</v>
      </c>
      <c r="D599" s="384" t="s">
        <v>6591</v>
      </c>
      <c r="E599" s="388"/>
      <c r="F599" s="387"/>
      <c r="G599" s="374" t="s">
        <v>63</v>
      </c>
      <c r="H599" s="377">
        <f t="shared" si="0"/>
        <v>72</v>
      </c>
      <c r="I599" s="378" t="e">
        <f>SUMIFS('MASTER TT'!$J$2:$J$11126,'MASTER TT'!$I$2:$I$1126,A599:A18975,'MASTER TT'!$L$2:$L$11126,"&gt;0",'MASTER TT'!$AM$2:$AM$11126,"JAN-APRIL 2026")</f>
        <v>#VALUE!</v>
      </c>
      <c r="J599" s="378">
        <f>SUMIFS('MASTER TT'!$J$2:$J$11126,'MASTER TT'!$I$2:$I$11126,A599:A10638,'MASTER TT'!$L$2:$L$11126,"&gt;0",'MASTER TT'!$AM$2:$AM$11126,"MAY-AUG 2025")</f>
        <v>0</v>
      </c>
      <c r="K599" s="378">
        <f>SUMIFS('MASTER TT'!$J$2:$J$11126,'MASTER TT'!$I$2:$I$11126,A599:A10638,'MASTER TT'!$L$2:$L$11126,"&gt;0",'MASTER TT'!$AM$2:$AM$11126,"SEP-DEC 2025")</f>
        <v>0</v>
      </c>
      <c r="L599" s="378" t="e">
        <f t="shared" si="1"/>
        <v>#VALUE!</v>
      </c>
      <c r="M599" s="379">
        <f>SUMIFS('MASTER TT'!$J$2:$J$1126,'MASTER TT'!$I$2:$I$1126,A599:A10640,'MASTER TT'!$L$2:$L$1126,"&gt;0",'MASTER TT'!$AM$2:$AM$1126,"JAN-APRIL 2025",'MASTER TT'!$AC$2:$AC$1126,"SOT")</f>
        <v>0</v>
      </c>
      <c r="N599" s="379">
        <f>SUMIFS('MASTER TT'!$J$2:$J$1126,'MASTER TT'!$I$2:$I$1126,A599:A10640,'MASTER TT'!$L$2:$L$1126,"&gt;0",'MASTER TT'!$AM$2:$AM$1126,"JAN-APRIL 2025",'MASTER TT'!$AC$2:$AC$1126,"SOB")</f>
        <v>0</v>
      </c>
      <c r="O599" s="379">
        <f>SUMIFS('MASTER TT'!$J$2:$J$1126,'MASTER TT'!$I$2:$I$1126,A599:A10640,'MASTER TT'!$L$2:$L$1126,"&gt;0",'MASTER TT'!$AM$2:$AM$1126,"JAN-APRIL 2025",'MASTER TT'!$AC$2:$AC$1126,"SEASS")</f>
        <v>0</v>
      </c>
      <c r="P599" s="379">
        <f>SUMIFS('MASTER TT'!$J$2:$J$1126,'MASTER TT'!$I$2:$I$1126,A599:A10640,'MASTER TT'!$L$2:$L$1126,"&gt;0",'MASTER TT'!$AM$2:$AM$1126,"JAN-APRIL 2025",'MASTER TT'!$AC$2:$AC$1126,"PTTI")</f>
        <v>0</v>
      </c>
      <c r="Q599" s="381">
        <f>SUMIF('MASTER TT'!$I$1:$I$5897,$A$1:$A$721,'MASTER TT'!$O$1:$O$5897)</f>
        <v>0</v>
      </c>
      <c r="R599" s="381">
        <f>SUMIF('MASTER TT'!$I$1:$I$5897,$A$1:$A$721,'MASTER TT'!$N$1:$N$5897)</f>
        <v>0</v>
      </c>
      <c r="S599" s="381">
        <f>SUMIF('MASTER TT'!$I$1:$I$5897,$A$1:$A$721,'MASTER TT'!$Q$1:$Q$5897)</f>
        <v>0</v>
      </c>
      <c r="T599" s="381">
        <f>SUMIF('MASTER TT'!$I$1:$I$5897,$A$1:$A$721,'MASTER TT'!$S$1:$S$5897)</f>
        <v>0</v>
      </c>
      <c r="U599" s="381">
        <f>SUMIF('MASTER TT'!$I$1:$I$5897,$A$1:$A$721,'MASTER TT'!$R$1:$R$5897)</f>
        <v>0</v>
      </c>
      <c r="V599" s="381">
        <f>SUMIF('MASTER TT'!$I$1:$I$5897,$A$1:$A$721,'MASTER TT'!$T$1:$T$5897)</f>
        <v>0</v>
      </c>
      <c r="W599" s="381">
        <f>SUMIF('MASTER TT'!$I$1:$I$5897,$A$1:$A$721,'MASTER TT'!$U$1:$U$5897)</f>
        <v>0</v>
      </c>
      <c r="X599" s="381">
        <f>SUMIF('MASTER TT'!$I$1:$I$5897,$A$1:$A$721,'MASTER TT'!$W$1:$W$5897)</f>
        <v>0</v>
      </c>
      <c r="Y599" s="381">
        <f>SUMIF('MASTER TT'!$I$1:$I$5897,$A$1:$A$721,'MASTER TT'!$X$1:$X$5897)</f>
        <v>0</v>
      </c>
      <c r="Z599" s="381">
        <f>SUMIF('MASTER TT'!$I$1:$I$5897,$A$1:$A$721,'MASTER TT'!$Y$1:$Y$5897)</f>
        <v>0</v>
      </c>
      <c r="AA599" s="381">
        <f>SUMIF('MASTER TT'!$I$1:$I$5897,$A$1:$A$721,'MASTER TT'!$Z$1:$Z$5897)</f>
        <v>0</v>
      </c>
      <c r="AB599" s="381">
        <f>SUMIF('MASTER TT'!$I$1:$I$5905,$A$1:$A$721,'MASTER TT'!$V$1:$V$5905)</f>
        <v>0</v>
      </c>
      <c r="AC599" s="381">
        <f>SUMIF('MASTER TT'!$I$1:$I$5905,$A$1:$A$721,'MASTER TT'!$AB$1:$AB$5905)</f>
        <v>0</v>
      </c>
      <c r="AD599" s="381">
        <f>SUMIF('MASTER TT'!$I$1:$I$5905,$A$1:$A$721,'MASTER TT'!$P$1:$P$5905)</f>
        <v>0</v>
      </c>
      <c r="AE599" s="381">
        <f t="shared" si="2"/>
        <v>0</v>
      </c>
      <c r="AF599" s="382" t="e">
        <f t="shared" si="37"/>
        <v>#REF!</v>
      </c>
      <c r="AG599" s="383"/>
    </row>
    <row r="600" spans="1:33" ht="14.25" customHeight="1">
      <c r="A600" s="374" t="s">
        <v>6686</v>
      </c>
      <c r="B600" s="375" t="e">
        <f>VLOOKUP($A$2:$A$1749,'ENTER STAFF #S HERE'!$A$1:$B$5073,2,FALSE)</f>
        <v>#N/A</v>
      </c>
      <c r="C600" s="384" t="s">
        <v>6586</v>
      </c>
      <c r="D600" s="384" t="s">
        <v>6587</v>
      </c>
      <c r="E600" s="384" t="s">
        <v>5680</v>
      </c>
      <c r="F600" s="374" t="s">
        <v>6589</v>
      </c>
      <c r="G600" s="374" t="s">
        <v>5663</v>
      </c>
      <c r="H600" s="377">
        <f t="shared" si="0"/>
        <v>48</v>
      </c>
      <c r="I600" s="378" t="e">
        <f>SUMIFS('MASTER TT'!$J$2:$J$11126,'MASTER TT'!$I$2:$I$1126,A600:A18976,'MASTER TT'!$L$2:$L$11126,"&gt;0",'MASTER TT'!$AM$2:$AM$11126,"JAN-APRIL 2026")</f>
        <v>#VALUE!</v>
      </c>
      <c r="J600" s="378">
        <f>SUMIFS('MASTER TT'!$J$2:$J$11126,'MASTER TT'!$I$2:$I$11126,A600:A10639,'MASTER TT'!$L$2:$L$11126,"&gt;0",'MASTER TT'!$AM$2:$AM$11126,"MAY-AUG 2025")</f>
        <v>0</v>
      </c>
      <c r="K600" s="378">
        <f>SUMIFS('MASTER TT'!$J$2:$J$11126,'MASTER TT'!$I$2:$I$11126,A600:A10639,'MASTER TT'!$L$2:$L$11126,"&gt;0",'MASTER TT'!$AM$2:$AM$11126,"SEP-DEC 2025")</f>
        <v>0</v>
      </c>
      <c r="L600" s="378" t="e">
        <f t="shared" si="1"/>
        <v>#VALUE!</v>
      </c>
      <c r="M600" s="379">
        <f>SUMIFS('MASTER TT'!$J$2:$J$1126,'MASTER TT'!$I$2:$I$1126,A600:A10641,'MASTER TT'!$L$2:$L$1126,"&gt;0",'MASTER TT'!$AM$2:$AM$1126,"JAN-APRIL 2025",'MASTER TT'!$AC$2:$AC$1126,"SOT")</f>
        <v>0</v>
      </c>
      <c r="N600" s="379">
        <f>SUMIFS('MASTER TT'!$J$2:$J$1126,'MASTER TT'!$I$2:$I$1126,A600:A10641,'MASTER TT'!$L$2:$L$1126,"&gt;0",'MASTER TT'!$AM$2:$AM$1126,"JAN-APRIL 2025",'MASTER TT'!$AC$2:$AC$1126,"SOB")</f>
        <v>0</v>
      </c>
      <c r="O600" s="379">
        <f>SUMIFS('MASTER TT'!$J$2:$J$1126,'MASTER TT'!$I$2:$I$1126,A600:A10641,'MASTER TT'!$L$2:$L$1126,"&gt;0",'MASTER TT'!$AM$2:$AM$1126,"JAN-APRIL 2025",'MASTER TT'!$AC$2:$AC$1126,"SEASS")</f>
        <v>0</v>
      </c>
      <c r="P600" s="379">
        <f>SUMIFS('MASTER TT'!$J$2:$J$1126,'MASTER TT'!$I$2:$I$1126,A600:A10641,'MASTER TT'!$L$2:$L$1126,"&gt;0",'MASTER TT'!$AM$2:$AM$1126,"JAN-APRIL 2025",'MASTER TT'!$AC$2:$AC$1126,"PTTI")</f>
        <v>0</v>
      </c>
      <c r="Q600" s="381">
        <f>SUMIF('MASTER TT'!$I$1:$I$5897,$A$1:$A$721,'MASTER TT'!$O$1:$O$5897)</f>
        <v>0</v>
      </c>
      <c r="R600" s="381">
        <f>SUMIF('MASTER TT'!$I$1:$I$5897,$A$1:$A$721,'MASTER TT'!$N$1:$N$5897)</f>
        <v>0</v>
      </c>
      <c r="S600" s="381">
        <f>SUMIF('MASTER TT'!$I$1:$I$5897,$A$1:$A$721,'MASTER TT'!$Q$1:$Q$5897)</f>
        <v>0</v>
      </c>
      <c r="T600" s="381">
        <f>SUMIF('MASTER TT'!$I$1:$I$5897,$A$1:$A$721,'MASTER TT'!$S$1:$S$5897)</f>
        <v>0</v>
      </c>
      <c r="U600" s="381">
        <f>SUMIF('MASTER TT'!$I$1:$I$5897,$A$1:$A$721,'MASTER TT'!$R$1:$R$5897)</f>
        <v>0</v>
      </c>
      <c r="V600" s="381">
        <f>SUMIF('MASTER TT'!$I$1:$I$5897,$A$1:$A$721,'MASTER TT'!$T$1:$T$5897)</f>
        <v>0</v>
      </c>
      <c r="W600" s="381">
        <f>SUMIF('MASTER TT'!$I$1:$I$5897,$A$1:$A$721,'MASTER TT'!$U$1:$U$5897)</f>
        <v>0</v>
      </c>
      <c r="X600" s="381">
        <f>SUMIF('MASTER TT'!$I$1:$I$5897,$A$1:$A$721,'MASTER TT'!$W$1:$W$5897)</f>
        <v>0</v>
      </c>
      <c r="Y600" s="381">
        <f>SUMIF('MASTER TT'!$I$1:$I$5897,$A$1:$A$721,'MASTER TT'!$X$1:$X$5897)</f>
        <v>0</v>
      </c>
      <c r="Z600" s="381">
        <f>SUMIF('MASTER TT'!$I$1:$I$5897,$A$1:$A$721,'MASTER TT'!$Y$1:$Y$5897)</f>
        <v>0</v>
      </c>
      <c r="AA600" s="381">
        <f>SUMIF('MASTER TT'!$I$1:$I$5897,$A$1:$A$721,'MASTER TT'!$Z$1:$Z$5897)</f>
        <v>0</v>
      </c>
      <c r="AB600" s="381">
        <f>SUMIF('MASTER TT'!$I$1:$I$5905,$A$1:$A$721,'MASTER TT'!$V$1:$V$5905)</f>
        <v>0</v>
      </c>
      <c r="AC600" s="381">
        <f>SUMIF('MASTER TT'!$I$1:$I$5905,$A$1:$A$721,'MASTER TT'!$AB$1:$AB$5905)</f>
        <v>0</v>
      </c>
      <c r="AD600" s="381">
        <f>SUMIF('MASTER TT'!$I$1:$I$5905,$A$1:$A$721,'MASTER TT'!$P$1:$P$5905)</f>
        <v>0</v>
      </c>
      <c r="AE600" s="381">
        <f t="shared" si="2"/>
        <v>0</v>
      </c>
      <c r="AF600" s="382" t="e">
        <f t="shared" si="37"/>
        <v>#REF!</v>
      </c>
      <c r="AG600" s="383"/>
    </row>
    <row r="601" spans="1:33" ht="14.25" customHeight="1">
      <c r="A601" s="374" t="s">
        <v>3557</v>
      </c>
      <c r="B601" s="375" t="str">
        <f>VLOOKUP($A$2:$A$1749,'ENTER STAFF #S HERE'!$A$1:$B$5073,2,FALSE)</f>
        <v>C1706</v>
      </c>
      <c r="C601" s="374" t="s">
        <v>6586</v>
      </c>
      <c r="D601" s="384" t="s">
        <v>6591</v>
      </c>
      <c r="E601" s="387"/>
      <c r="F601" s="387"/>
      <c r="G601" s="374" t="s">
        <v>5663</v>
      </c>
      <c r="H601" s="377">
        <f t="shared" si="0"/>
        <v>48</v>
      </c>
      <c r="I601" s="378" t="e">
        <f>SUMIFS('MASTER TT'!$J$2:$J$11126,'MASTER TT'!$I$2:$I$1126,A601:A18977,'MASTER TT'!$L$2:$L$11126,"&gt;0",'MASTER TT'!$AM$2:$AM$11126,"JAN-APRIL 2026")</f>
        <v>#VALUE!</v>
      </c>
      <c r="J601" s="378">
        <f>SUMIFS('MASTER TT'!$J$2:$J$11126,'MASTER TT'!$I$2:$I$11126,A601:A10640,'MASTER TT'!$L$2:$L$11126,"&gt;0",'MASTER TT'!$AM$2:$AM$11126,"MAY-AUG 2025")</f>
        <v>0</v>
      </c>
      <c r="K601" s="378">
        <f>SUMIFS('MASTER TT'!$J$2:$J$11126,'MASTER TT'!$I$2:$I$11126,A601:A10640,'MASTER TT'!$L$2:$L$11126,"&gt;0",'MASTER TT'!$AM$2:$AM$11126,"SEP-DEC 2025")</f>
        <v>0</v>
      </c>
      <c r="L601" s="378" t="e">
        <f t="shared" si="1"/>
        <v>#VALUE!</v>
      </c>
      <c r="M601" s="379">
        <f>SUMIFS('MASTER TT'!$J$2:$J$1126,'MASTER TT'!$I$2:$I$1126,A601:A10642,'MASTER TT'!$L$2:$L$1126,"&gt;0",'MASTER TT'!$AM$2:$AM$1126,"JAN-APRIL 2025",'MASTER TT'!$AC$2:$AC$1126,"SOT")</f>
        <v>0</v>
      </c>
      <c r="N601" s="379">
        <f>SUMIFS('MASTER TT'!$J$2:$J$1126,'MASTER TT'!$I$2:$I$1126,A601:A10642,'MASTER TT'!$L$2:$L$1126,"&gt;0",'MASTER TT'!$AM$2:$AM$1126,"JAN-APRIL 2025",'MASTER TT'!$AC$2:$AC$1126,"SOB")</f>
        <v>0</v>
      </c>
      <c r="O601" s="379">
        <f>SUMIFS('MASTER TT'!$J$2:$J$1126,'MASTER TT'!$I$2:$I$1126,A601:A10642,'MASTER TT'!$L$2:$L$1126,"&gt;0",'MASTER TT'!$AM$2:$AM$1126,"JAN-APRIL 2025",'MASTER TT'!$AC$2:$AC$1126,"SEASS")</f>
        <v>0</v>
      </c>
      <c r="P601" s="379">
        <f>SUMIFS('MASTER TT'!$J$2:$J$1126,'MASTER TT'!$I$2:$I$1126,A601:A10642,'MASTER TT'!$L$2:$L$1126,"&gt;0",'MASTER TT'!$AM$2:$AM$1126,"JAN-APRIL 2025",'MASTER TT'!$AC$2:$AC$1126,"PTTI")</f>
        <v>0</v>
      </c>
      <c r="Q601" s="381">
        <f>SUMIF('MASTER TT'!$I$1:$I$5897,$A$1:$A$721,'MASTER TT'!$O$1:$O$5897)</f>
        <v>0</v>
      </c>
      <c r="R601" s="381">
        <f>SUMIF('MASTER TT'!$I$1:$I$5897,$A$1:$A$721,'MASTER TT'!$N$1:$N$5897)</f>
        <v>0</v>
      </c>
      <c r="S601" s="381">
        <f>SUMIF('MASTER TT'!$I$1:$I$5897,$A$1:$A$721,'MASTER TT'!$Q$1:$Q$5897)</f>
        <v>0</v>
      </c>
      <c r="T601" s="381">
        <f>SUMIF('MASTER TT'!$I$1:$I$5897,$A$1:$A$721,'MASTER TT'!$S$1:$S$5897)</f>
        <v>0</v>
      </c>
      <c r="U601" s="381">
        <f>SUMIF('MASTER TT'!$I$1:$I$5897,$A$1:$A$721,'MASTER TT'!$R$1:$R$5897)</f>
        <v>0</v>
      </c>
      <c r="V601" s="381">
        <f>SUMIF('MASTER TT'!$I$1:$I$5897,$A$1:$A$721,'MASTER TT'!$T$1:$T$5897)</f>
        <v>0</v>
      </c>
      <c r="W601" s="381">
        <f>SUMIF('MASTER TT'!$I$1:$I$5897,$A$1:$A$721,'MASTER TT'!$U$1:$U$5897)</f>
        <v>0</v>
      </c>
      <c r="X601" s="381">
        <f>SUMIF('MASTER TT'!$I$1:$I$5897,$A$1:$A$721,'MASTER TT'!$W$1:$W$5897)</f>
        <v>0</v>
      </c>
      <c r="Y601" s="381">
        <f>SUMIF('MASTER TT'!$I$1:$I$5897,$A$1:$A$721,'MASTER TT'!$X$1:$X$5897)</f>
        <v>0</v>
      </c>
      <c r="Z601" s="381">
        <f>SUMIF('MASTER TT'!$I$1:$I$5897,$A$1:$A$721,'MASTER TT'!$Y$1:$Y$5897)</f>
        <v>0</v>
      </c>
      <c r="AA601" s="381">
        <f>SUMIF('MASTER TT'!$I$1:$I$5897,$A$1:$A$721,'MASTER TT'!$Z$1:$Z$5897)</f>
        <v>0</v>
      </c>
      <c r="AB601" s="381">
        <f>SUMIF('MASTER TT'!$I$1:$I$5905,$A$1:$A$721,'MASTER TT'!$V$1:$V$5905)</f>
        <v>0</v>
      </c>
      <c r="AC601" s="381">
        <f>SUMIF('MASTER TT'!$I$1:$I$5905,$A$1:$A$721,'MASTER TT'!$AB$1:$AB$5905)</f>
        <v>0</v>
      </c>
      <c r="AD601" s="381">
        <f>SUMIF('MASTER TT'!$I$1:$I$5905,$A$1:$A$721,'MASTER TT'!$P$1:$P$5905)</f>
        <v>0</v>
      </c>
      <c r="AE601" s="381">
        <f t="shared" si="2"/>
        <v>0</v>
      </c>
      <c r="AF601" s="382" t="e">
        <f t="shared" si="37"/>
        <v>#REF!</v>
      </c>
      <c r="AG601" s="383"/>
    </row>
    <row r="602" spans="1:33" ht="14.25" customHeight="1">
      <c r="A602" s="385" t="s">
        <v>4217</v>
      </c>
      <c r="B602" s="375" t="str">
        <f>VLOOKUP($A$2:$A$1749,'ENTER STAFF #S HERE'!$A$1:$B$5073,2,FALSE)</f>
        <v>C1790</v>
      </c>
      <c r="C602" s="385" t="s">
        <v>6586</v>
      </c>
      <c r="D602" s="385" t="s">
        <v>6595</v>
      </c>
      <c r="E602" s="386" t="s">
        <v>6072</v>
      </c>
      <c r="F602" s="404"/>
      <c r="G602" s="385" t="s">
        <v>5663</v>
      </c>
      <c r="H602" s="377">
        <f t="shared" si="0"/>
        <v>48</v>
      </c>
      <c r="I602" s="378" t="e">
        <f>SUMIFS('MASTER TT'!$J$2:$J$11126,'MASTER TT'!$I$2:$I$1126,A602:A18978,'MASTER TT'!$L$2:$L$11126,"&gt;0",'MASTER TT'!$AM$2:$AM$11126,"JAN-APRIL 2026")</f>
        <v>#VALUE!</v>
      </c>
      <c r="J602" s="378">
        <f>SUMIFS('MASTER TT'!$J$2:$J$11126,'MASTER TT'!$I$2:$I$11126,A602:A10641,'MASTER TT'!$L$2:$L$11126,"&gt;0",'MASTER TT'!$AM$2:$AM$11126,"MAY-AUG 2025")</f>
        <v>0</v>
      </c>
      <c r="K602" s="378">
        <f>SUMIFS('MASTER TT'!$J$2:$J$11126,'MASTER TT'!$I$2:$I$11126,A602:A10641,'MASTER TT'!$L$2:$L$11126,"&gt;0",'MASTER TT'!$AM$2:$AM$11126,"SEP-DEC 2025")</f>
        <v>0</v>
      </c>
      <c r="L602" s="378" t="e">
        <f t="shared" si="1"/>
        <v>#VALUE!</v>
      </c>
      <c r="M602" s="379">
        <f>SUMIFS('MASTER TT'!$J$2:$J$1126,'MASTER TT'!$I$2:$I$1126,A602:A10643,'MASTER TT'!$L$2:$L$1126,"&gt;0",'MASTER TT'!$AM$2:$AM$1126,"JAN-APRIL 2025",'MASTER TT'!$AC$2:$AC$1126,"SOT")</f>
        <v>0</v>
      </c>
      <c r="N602" s="379">
        <f>SUMIFS('MASTER TT'!$J$2:$J$1126,'MASTER TT'!$I$2:$I$1126,A602:A10643,'MASTER TT'!$L$2:$L$1126,"&gt;0",'MASTER TT'!$AM$2:$AM$1126,"JAN-APRIL 2025",'MASTER TT'!$AC$2:$AC$1126,"SOB")</f>
        <v>0</v>
      </c>
      <c r="O602" s="379">
        <f>SUMIFS('MASTER TT'!$J$2:$J$1126,'MASTER TT'!$I$2:$I$1126,A602:A10643,'MASTER TT'!$L$2:$L$1126,"&gt;0",'MASTER TT'!$AM$2:$AM$1126,"JAN-APRIL 2025",'MASTER TT'!$AC$2:$AC$1126,"SEASS")</f>
        <v>0</v>
      </c>
      <c r="P602" s="379">
        <f>SUMIFS('MASTER TT'!$J$2:$J$1126,'MASTER TT'!$I$2:$I$1126,A602:A10643,'MASTER TT'!$L$2:$L$1126,"&gt;0",'MASTER TT'!$AM$2:$AM$1126,"JAN-APRIL 2025",'MASTER TT'!$AC$2:$AC$1126,"PTTI")</f>
        <v>0</v>
      </c>
      <c r="Q602" s="381">
        <f>SUMIF('MASTER TT'!$I$1:$I$5897,$A$1:$A$721,'MASTER TT'!$O$1:$O$5897)</f>
        <v>0</v>
      </c>
      <c r="R602" s="381">
        <f>SUMIF('MASTER TT'!$I$1:$I$5897,$A$1:$A$721,'MASTER TT'!$N$1:$N$5897)</f>
        <v>0</v>
      </c>
      <c r="S602" s="381">
        <f>SUMIF('MASTER TT'!$I$1:$I$5897,$A$1:$A$721,'MASTER TT'!$Q$1:$Q$5897)</f>
        <v>0</v>
      </c>
      <c r="T602" s="381">
        <f>SUMIF('MASTER TT'!$I$1:$I$5897,$A$1:$A$721,'MASTER TT'!$S$1:$S$5897)</f>
        <v>0</v>
      </c>
      <c r="U602" s="381">
        <f>SUMIF('MASTER TT'!$I$1:$I$5897,$A$1:$A$721,'MASTER TT'!$R$1:$R$5897)</f>
        <v>3</v>
      </c>
      <c r="V602" s="381">
        <f>SUMIF('MASTER TT'!$I$1:$I$5897,$A$1:$A$721,'MASTER TT'!$T$1:$T$5897)</f>
        <v>0</v>
      </c>
      <c r="W602" s="381">
        <f>SUMIF('MASTER TT'!$I$1:$I$5897,$A$1:$A$721,'MASTER TT'!$U$1:$U$5897)</f>
        <v>0</v>
      </c>
      <c r="X602" s="381">
        <f>SUMIF('MASTER TT'!$I$1:$I$5897,$A$1:$A$721,'MASTER TT'!$W$1:$W$5897)</f>
        <v>1</v>
      </c>
      <c r="Y602" s="381">
        <f>SUMIF('MASTER TT'!$I$1:$I$5897,$A$1:$A$721,'MASTER TT'!$X$1:$X$5897)</f>
        <v>0</v>
      </c>
      <c r="Z602" s="381">
        <f>SUMIF('MASTER TT'!$I$1:$I$5897,$A$1:$A$721,'MASTER TT'!$Y$1:$Y$5897)</f>
        <v>0</v>
      </c>
      <c r="AA602" s="381">
        <f>SUMIF('MASTER TT'!$I$1:$I$5897,$A$1:$A$721,'MASTER TT'!$Z$1:$Z$5897)</f>
        <v>0</v>
      </c>
      <c r="AB602" s="381">
        <f>SUMIF('MASTER TT'!$I$1:$I$5905,$A$1:$A$721,'MASTER TT'!$V$1:$V$5905)</f>
        <v>0</v>
      </c>
      <c r="AC602" s="381">
        <f>SUMIF('MASTER TT'!$I$1:$I$5905,$A$1:$A$721,'MASTER TT'!$AB$1:$AB$5905)</f>
        <v>0</v>
      </c>
      <c r="AD602" s="381">
        <f>SUMIF('MASTER TT'!$I$1:$I$5905,$A$1:$A$721,'MASTER TT'!$P$1:$P$5905)</f>
        <v>0</v>
      </c>
      <c r="AE602" s="381">
        <f t="shared" si="2"/>
        <v>4</v>
      </c>
      <c r="AF602" s="382" t="e">
        <f t="shared" si="37"/>
        <v>#REF!</v>
      </c>
      <c r="AG602" s="383"/>
    </row>
    <row r="603" spans="1:33" ht="14.25" customHeight="1">
      <c r="A603" s="374" t="s">
        <v>3671</v>
      </c>
      <c r="B603" s="375">
        <f>VLOOKUP($A$2:$A$1749,'ENTER STAFF #S HERE'!$A$1:$B$5073,2,FALSE)</f>
        <v>162</v>
      </c>
      <c r="C603" s="374" t="s">
        <v>6586</v>
      </c>
      <c r="D603" s="374" t="s">
        <v>479</v>
      </c>
      <c r="E603" s="388"/>
      <c r="F603" s="388"/>
      <c r="G603" s="374" t="s">
        <v>6592</v>
      </c>
      <c r="H603" s="377">
        <f t="shared" si="0"/>
        <v>24</v>
      </c>
      <c r="I603" s="378" t="e">
        <f>SUMIFS('MASTER TT'!$J$2:$J$11126,'MASTER TT'!$I$2:$I$1126,A603:A18979,'MASTER TT'!$L$2:$L$11126,"&gt;0",'MASTER TT'!$AM$2:$AM$11126,"JAN-APRIL 2026")</f>
        <v>#VALUE!</v>
      </c>
      <c r="J603" s="378">
        <f>SUMIFS('MASTER TT'!$J$2:$J$11126,'MASTER TT'!$I$2:$I$11126,A603:A10642,'MASTER TT'!$L$2:$L$11126,"&gt;0",'MASTER TT'!$AM$2:$AM$11126,"MAY-AUG 2025")</f>
        <v>0</v>
      </c>
      <c r="K603" s="378">
        <f>SUMIFS('MASTER TT'!$J$2:$J$11126,'MASTER TT'!$I$2:$I$11126,A603:A10642,'MASTER TT'!$L$2:$L$11126,"&gt;0",'MASTER TT'!$AM$2:$AM$11126,"SEP-DEC 2025")</f>
        <v>0</v>
      </c>
      <c r="L603" s="378" t="e">
        <f t="shared" si="1"/>
        <v>#VALUE!</v>
      </c>
      <c r="M603" s="379">
        <f>SUMIFS('MASTER TT'!$J$2:$J$1126,'MASTER TT'!$I$2:$I$1126,A603:A10644,'MASTER TT'!$L$2:$L$1126,"&gt;0",'MASTER TT'!$AM$2:$AM$1126,"JAN-APRIL 2025",'MASTER TT'!$AC$2:$AC$1126,"SOT")</f>
        <v>0</v>
      </c>
      <c r="N603" s="379">
        <f>SUMIFS('MASTER TT'!$J$2:$J$1126,'MASTER TT'!$I$2:$I$1126,A603:A10644,'MASTER TT'!$L$2:$L$1126,"&gt;0",'MASTER TT'!$AM$2:$AM$1126,"JAN-APRIL 2025",'MASTER TT'!$AC$2:$AC$1126,"SOB")</f>
        <v>0</v>
      </c>
      <c r="O603" s="379">
        <f>SUMIFS('MASTER TT'!$J$2:$J$1126,'MASTER TT'!$I$2:$I$1126,A603:A10644,'MASTER TT'!$L$2:$L$1126,"&gt;0",'MASTER TT'!$AM$2:$AM$1126,"JAN-APRIL 2025",'MASTER TT'!$AC$2:$AC$1126,"SEASS")</f>
        <v>0</v>
      </c>
      <c r="P603" s="379">
        <f>SUMIFS('MASTER TT'!$J$2:$J$1126,'MASTER TT'!$I$2:$I$1126,A603:A10644,'MASTER TT'!$L$2:$L$1126,"&gt;0",'MASTER TT'!$AM$2:$AM$1126,"JAN-APRIL 2025",'MASTER TT'!$AC$2:$AC$1126,"PTTI")</f>
        <v>0</v>
      </c>
      <c r="Q603" s="381">
        <f>SUMIF('MASTER TT'!$I$1:$I$5897,$A$1:$A$721,'MASTER TT'!$O$1:$O$5897)</f>
        <v>0</v>
      </c>
      <c r="R603" s="381">
        <f>SUMIF('MASTER TT'!$I$1:$I$5897,$A$1:$A$721,'MASTER TT'!$N$1:$N$5897)</f>
        <v>0</v>
      </c>
      <c r="S603" s="381">
        <f>SUMIF('MASTER TT'!$I$1:$I$5897,$A$1:$A$721,'MASTER TT'!$Q$1:$Q$5897)</f>
        <v>0</v>
      </c>
      <c r="T603" s="381">
        <f>SUMIF('MASTER TT'!$I$1:$I$5897,$A$1:$A$721,'MASTER TT'!$S$1:$S$5897)</f>
        <v>0</v>
      </c>
      <c r="U603" s="381">
        <f>SUMIF('MASTER TT'!$I$1:$I$5897,$A$1:$A$721,'MASTER TT'!$R$1:$R$5897)</f>
        <v>0</v>
      </c>
      <c r="V603" s="381">
        <f>SUMIF('MASTER TT'!$I$1:$I$5897,$A$1:$A$721,'MASTER TT'!$T$1:$T$5897)</f>
        <v>0</v>
      </c>
      <c r="W603" s="381">
        <f>SUMIF('MASTER TT'!$I$1:$I$5897,$A$1:$A$721,'MASTER TT'!$U$1:$U$5897)</f>
        <v>0</v>
      </c>
      <c r="X603" s="381">
        <f>SUMIF('MASTER TT'!$I$1:$I$5897,$A$1:$A$721,'MASTER TT'!$W$1:$W$5897)</f>
        <v>0</v>
      </c>
      <c r="Y603" s="381">
        <f>SUMIF('MASTER TT'!$I$1:$I$5897,$A$1:$A$721,'MASTER TT'!$X$1:$X$5897)</f>
        <v>0</v>
      </c>
      <c r="Z603" s="381">
        <f>SUMIF('MASTER TT'!$I$1:$I$5897,$A$1:$A$721,'MASTER TT'!$Y$1:$Y$5897)</f>
        <v>0</v>
      </c>
      <c r="AA603" s="381">
        <f>SUMIF('MASTER TT'!$I$1:$I$5897,$A$1:$A$721,'MASTER TT'!$Z$1:$Z$5897)</f>
        <v>0</v>
      </c>
      <c r="AB603" s="381">
        <f>SUMIF('MASTER TT'!$I$1:$I$5905,$A$1:$A$721,'MASTER TT'!$V$1:$V$5905)</f>
        <v>0</v>
      </c>
      <c r="AC603" s="381">
        <f>SUMIF('MASTER TT'!$I$1:$I$5905,$A$1:$A$721,'MASTER TT'!$AB$1:$AB$5905)</f>
        <v>0</v>
      </c>
      <c r="AD603" s="381">
        <f>SUMIF('MASTER TT'!$I$1:$I$5905,$A$1:$A$721,'MASTER TT'!$P$1:$P$5905)</f>
        <v>0</v>
      </c>
      <c r="AE603" s="381">
        <f t="shared" si="2"/>
        <v>0</v>
      </c>
      <c r="AF603" s="382" t="e">
        <f t="shared" si="37"/>
        <v>#REF!</v>
      </c>
      <c r="AG603" s="383"/>
    </row>
    <row r="604" spans="1:33" ht="14.25" customHeight="1">
      <c r="A604" s="374" t="s">
        <v>3863</v>
      </c>
      <c r="B604" s="375" t="str">
        <f>VLOOKUP($A$2:$A$1749,'ENTER STAFF #S HERE'!$A$1:$B$5073,2,FALSE)</f>
        <v>C1720</v>
      </c>
      <c r="C604" s="374" t="s">
        <v>6586</v>
      </c>
      <c r="D604" s="384" t="s">
        <v>6587</v>
      </c>
      <c r="E604" s="384" t="s">
        <v>5680</v>
      </c>
      <c r="F604" s="374" t="s">
        <v>6589</v>
      </c>
      <c r="G604" s="374" t="s">
        <v>5663</v>
      </c>
      <c r="H604" s="377">
        <f t="shared" si="0"/>
        <v>48</v>
      </c>
      <c r="I604" s="378" t="e">
        <f>SUMIFS('MASTER TT'!$J$2:$J$11126,'MASTER TT'!$I$2:$I$1126,A604:A18980,'MASTER TT'!$L$2:$L$11126,"&gt;0",'MASTER TT'!$AM$2:$AM$11126,"JAN-APRIL 2026")</f>
        <v>#VALUE!</v>
      </c>
      <c r="J604" s="378">
        <f>SUMIFS('MASTER TT'!$J$2:$J$11126,'MASTER TT'!$I$2:$I$11126,A604:A10643,'MASTER TT'!$L$2:$L$11126,"&gt;0",'MASTER TT'!$AM$2:$AM$11126,"MAY-AUG 2025")</f>
        <v>0</v>
      </c>
      <c r="K604" s="378">
        <f>SUMIFS('MASTER TT'!$J$2:$J$11126,'MASTER TT'!$I$2:$I$11126,A604:A10643,'MASTER TT'!$L$2:$L$11126,"&gt;0",'MASTER TT'!$AM$2:$AM$11126,"SEP-DEC 2025")</f>
        <v>0</v>
      </c>
      <c r="L604" s="378" t="e">
        <f t="shared" si="1"/>
        <v>#VALUE!</v>
      </c>
      <c r="M604" s="379">
        <f>SUMIFS('MASTER TT'!$J$2:$J$1126,'MASTER TT'!$I$2:$I$1126,A604:A10645,'MASTER TT'!$L$2:$L$1126,"&gt;0",'MASTER TT'!$AM$2:$AM$1126,"JAN-APRIL 2025",'MASTER TT'!$AC$2:$AC$1126,"SOT")</f>
        <v>0</v>
      </c>
      <c r="N604" s="379">
        <f>SUMIFS('MASTER TT'!$J$2:$J$1126,'MASTER TT'!$I$2:$I$1126,A604:A10645,'MASTER TT'!$L$2:$L$1126,"&gt;0",'MASTER TT'!$AM$2:$AM$1126,"JAN-APRIL 2025",'MASTER TT'!$AC$2:$AC$1126,"SOB")</f>
        <v>0</v>
      </c>
      <c r="O604" s="379">
        <f>SUMIFS('MASTER TT'!$J$2:$J$1126,'MASTER TT'!$I$2:$I$1126,A604:A10645,'MASTER TT'!$L$2:$L$1126,"&gt;0",'MASTER TT'!$AM$2:$AM$1126,"JAN-APRIL 2025",'MASTER TT'!$AC$2:$AC$1126,"SEASS")</f>
        <v>0</v>
      </c>
      <c r="P604" s="379">
        <f>SUMIFS('MASTER TT'!$J$2:$J$1126,'MASTER TT'!$I$2:$I$1126,A604:A10645,'MASTER TT'!$L$2:$L$1126,"&gt;0",'MASTER TT'!$AM$2:$AM$1126,"JAN-APRIL 2025",'MASTER TT'!$AC$2:$AC$1126,"PTTI")</f>
        <v>0</v>
      </c>
      <c r="Q604" s="381">
        <f>SUMIF('MASTER TT'!$I$1:$I$5897,$A$1:$A$721,'MASTER TT'!$O$1:$O$5897)</f>
        <v>0</v>
      </c>
      <c r="R604" s="381">
        <f>SUMIF('MASTER TT'!$I$1:$I$5897,$A$1:$A$721,'MASTER TT'!$N$1:$N$5897)</f>
        <v>0</v>
      </c>
      <c r="S604" s="381">
        <f>SUMIF('MASTER TT'!$I$1:$I$5897,$A$1:$A$721,'MASTER TT'!$Q$1:$Q$5897)</f>
        <v>0</v>
      </c>
      <c r="T604" s="381">
        <f>SUMIF('MASTER TT'!$I$1:$I$5897,$A$1:$A$721,'MASTER TT'!$S$1:$S$5897)</f>
        <v>0</v>
      </c>
      <c r="U604" s="381">
        <f>SUMIF('MASTER TT'!$I$1:$I$5897,$A$1:$A$721,'MASTER TT'!$R$1:$R$5897)</f>
        <v>0</v>
      </c>
      <c r="V604" s="381">
        <f>SUMIF('MASTER TT'!$I$1:$I$5897,$A$1:$A$721,'MASTER TT'!$T$1:$T$5897)</f>
        <v>0</v>
      </c>
      <c r="W604" s="381">
        <f>SUMIF('MASTER TT'!$I$1:$I$5897,$A$1:$A$721,'MASTER TT'!$U$1:$U$5897)</f>
        <v>0</v>
      </c>
      <c r="X604" s="381">
        <f>SUMIF('MASTER TT'!$I$1:$I$5897,$A$1:$A$721,'MASTER TT'!$W$1:$W$5897)</f>
        <v>0</v>
      </c>
      <c r="Y604" s="381">
        <f>SUMIF('MASTER TT'!$I$1:$I$5897,$A$1:$A$721,'MASTER TT'!$X$1:$X$5897)</f>
        <v>0</v>
      </c>
      <c r="Z604" s="381">
        <f>SUMIF('MASTER TT'!$I$1:$I$5897,$A$1:$A$721,'MASTER TT'!$Y$1:$Y$5897)</f>
        <v>0</v>
      </c>
      <c r="AA604" s="381">
        <f>SUMIF('MASTER TT'!$I$1:$I$5897,$A$1:$A$721,'MASTER TT'!$Z$1:$Z$5897)</f>
        <v>0</v>
      </c>
      <c r="AB604" s="381">
        <f>SUMIF('MASTER TT'!$I$1:$I$5905,$A$1:$A$721,'MASTER TT'!$V$1:$V$5905)</f>
        <v>0</v>
      </c>
      <c r="AC604" s="381">
        <f>SUMIF('MASTER TT'!$I$1:$I$5905,$A$1:$A$721,'MASTER TT'!$AB$1:$AB$5905)</f>
        <v>0</v>
      </c>
      <c r="AD604" s="381">
        <f>SUMIF('MASTER TT'!$I$1:$I$5905,$A$1:$A$721,'MASTER TT'!$P$1:$P$5905)</f>
        <v>0</v>
      </c>
      <c r="AE604" s="381">
        <f t="shared" si="2"/>
        <v>0</v>
      </c>
      <c r="AF604" s="382" t="e">
        <f t="shared" si="37"/>
        <v>#REF!</v>
      </c>
      <c r="AG604" s="383"/>
    </row>
    <row r="605" spans="1:33" ht="14.25" customHeight="1">
      <c r="A605" s="374" t="s">
        <v>3865</v>
      </c>
      <c r="B605" s="375" t="str">
        <f>VLOOKUP($A$2:$A$1749,'ENTER STAFF #S HERE'!$A$1:$B$5073,2,FALSE)</f>
        <v>C1805</v>
      </c>
      <c r="C605" s="374" t="s">
        <v>6586</v>
      </c>
      <c r="D605" s="384" t="s">
        <v>6587</v>
      </c>
      <c r="E605" s="374" t="s">
        <v>5680</v>
      </c>
      <c r="F605" s="374" t="s">
        <v>6584</v>
      </c>
      <c r="G605" s="374" t="s">
        <v>5663</v>
      </c>
      <c r="H605" s="377">
        <f t="shared" si="0"/>
        <v>48</v>
      </c>
      <c r="I605" s="378" t="e">
        <f>SUMIFS('MASTER TT'!$J$2:$J$11126,'MASTER TT'!$I$2:$I$1126,A605:A18981,'MASTER TT'!$L$2:$L$11126,"&gt;0",'MASTER TT'!$AM$2:$AM$11126,"JAN-APRIL 2026")</f>
        <v>#VALUE!</v>
      </c>
      <c r="J605" s="378">
        <f>SUMIFS('MASTER TT'!$J$2:$J$11126,'MASTER TT'!$I$2:$I$11126,A605:A10644,'MASTER TT'!$L$2:$L$11126,"&gt;0",'MASTER TT'!$AM$2:$AM$11126,"MAY-AUG 2025")</f>
        <v>0</v>
      </c>
      <c r="K605" s="378">
        <f>SUMIFS('MASTER TT'!$J$2:$J$11126,'MASTER TT'!$I$2:$I$11126,A605:A10644,'MASTER TT'!$L$2:$L$11126,"&gt;0",'MASTER TT'!$AM$2:$AM$11126,"SEP-DEC 2025")</f>
        <v>0</v>
      </c>
      <c r="L605" s="378" t="e">
        <f t="shared" si="1"/>
        <v>#VALUE!</v>
      </c>
      <c r="M605" s="379">
        <f>SUMIFS('MASTER TT'!$J$2:$J$1126,'MASTER TT'!$I$2:$I$1126,A605:A10646,'MASTER TT'!$L$2:$L$1126,"&gt;0",'MASTER TT'!$AM$2:$AM$1126,"JAN-APRIL 2025",'MASTER TT'!$AC$2:$AC$1126,"SOT")</f>
        <v>0</v>
      </c>
      <c r="N605" s="379">
        <f>SUMIFS('MASTER TT'!$J$2:$J$1126,'MASTER TT'!$I$2:$I$1126,A605:A10646,'MASTER TT'!$L$2:$L$1126,"&gt;0",'MASTER TT'!$AM$2:$AM$1126,"JAN-APRIL 2025",'MASTER TT'!$AC$2:$AC$1126,"SOB")</f>
        <v>0</v>
      </c>
      <c r="O605" s="379">
        <f>SUMIFS('MASTER TT'!$J$2:$J$1126,'MASTER TT'!$I$2:$I$1126,A605:A10646,'MASTER TT'!$L$2:$L$1126,"&gt;0",'MASTER TT'!$AM$2:$AM$1126,"JAN-APRIL 2025",'MASTER TT'!$AC$2:$AC$1126,"SEASS")</f>
        <v>0</v>
      </c>
      <c r="P605" s="379">
        <f>SUMIFS('MASTER TT'!$J$2:$J$1126,'MASTER TT'!$I$2:$I$1126,A605:A10646,'MASTER TT'!$L$2:$L$1126,"&gt;0",'MASTER TT'!$AM$2:$AM$1126,"JAN-APRIL 2025",'MASTER TT'!$AC$2:$AC$1126,"PTTI")</f>
        <v>0</v>
      </c>
      <c r="Q605" s="381">
        <f>SUMIF('MASTER TT'!$I$1:$I$5897,$A$1:$A$721,'MASTER TT'!$O$1:$O$5897)</f>
        <v>0</v>
      </c>
      <c r="R605" s="381">
        <f>SUMIF('MASTER TT'!$I$1:$I$5897,$A$1:$A$721,'MASTER TT'!$N$1:$N$5897)</f>
        <v>0</v>
      </c>
      <c r="S605" s="381">
        <f>SUMIF('MASTER TT'!$I$1:$I$5897,$A$1:$A$721,'MASTER TT'!$Q$1:$Q$5897)</f>
        <v>0</v>
      </c>
      <c r="T605" s="381">
        <f>SUMIF('MASTER TT'!$I$1:$I$5897,$A$1:$A$721,'MASTER TT'!$S$1:$S$5897)</f>
        <v>0</v>
      </c>
      <c r="U605" s="381">
        <f>SUMIF('MASTER TT'!$I$1:$I$5897,$A$1:$A$721,'MASTER TT'!$R$1:$R$5897)</f>
        <v>0</v>
      </c>
      <c r="V605" s="381">
        <f>SUMIF('MASTER TT'!$I$1:$I$5897,$A$1:$A$721,'MASTER TT'!$T$1:$T$5897)</f>
        <v>0</v>
      </c>
      <c r="W605" s="381">
        <f>SUMIF('MASTER TT'!$I$1:$I$5897,$A$1:$A$721,'MASTER TT'!$U$1:$U$5897)</f>
        <v>0</v>
      </c>
      <c r="X605" s="381">
        <f>SUMIF('MASTER TT'!$I$1:$I$5897,$A$1:$A$721,'MASTER TT'!$W$1:$W$5897)</f>
        <v>0</v>
      </c>
      <c r="Y605" s="381">
        <f>SUMIF('MASTER TT'!$I$1:$I$5897,$A$1:$A$721,'MASTER TT'!$X$1:$X$5897)</f>
        <v>0</v>
      </c>
      <c r="Z605" s="381">
        <f>SUMIF('MASTER TT'!$I$1:$I$5897,$A$1:$A$721,'MASTER TT'!$Y$1:$Y$5897)</f>
        <v>0</v>
      </c>
      <c r="AA605" s="381">
        <f>SUMIF('MASTER TT'!$I$1:$I$5897,$A$1:$A$721,'MASTER TT'!$Z$1:$Z$5897)</f>
        <v>0</v>
      </c>
      <c r="AB605" s="381">
        <f>SUMIF('MASTER TT'!$I$1:$I$5905,$A$1:$A$721,'MASTER TT'!$V$1:$V$5905)</f>
        <v>0</v>
      </c>
      <c r="AC605" s="381">
        <f>SUMIF('MASTER TT'!$I$1:$I$5905,$A$1:$A$721,'MASTER TT'!$AB$1:$AB$5905)</f>
        <v>0</v>
      </c>
      <c r="AD605" s="381">
        <f>SUMIF('MASTER TT'!$I$1:$I$5905,$A$1:$A$721,'MASTER TT'!$P$1:$P$5905)</f>
        <v>0</v>
      </c>
      <c r="AE605" s="381">
        <f t="shared" si="2"/>
        <v>0</v>
      </c>
      <c r="AF605" s="382" t="e">
        <f t="shared" si="37"/>
        <v>#REF!</v>
      </c>
      <c r="AG605" s="383"/>
    </row>
    <row r="606" spans="1:33" ht="14.25" customHeight="1">
      <c r="A606" s="385" t="s">
        <v>4119</v>
      </c>
      <c r="B606" s="375" t="str">
        <f>VLOOKUP($A$2:$A$1749,'ENTER STAFF #S HERE'!$A$1:$B$5073,2,FALSE)</f>
        <v>C1447</v>
      </c>
      <c r="C606" s="385" t="s">
        <v>6583</v>
      </c>
      <c r="D606" s="385" t="s">
        <v>460</v>
      </c>
      <c r="E606" s="404"/>
      <c r="F606" s="404"/>
      <c r="G606" s="385" t="s">
        <v>6585</v>
      </c>
      <c r="H606" s="377">
        <f t="shared" si="0"/>
        <v>90</v>
      </c>
      <c r="I606" s="378" t="e">
        <f>SUMIFS('MASTER TT'!$J$2:$J$11126,'MASTER TT'!$I$2:$I$1126,A606:A18982,'MASTER TT'!$L$2:$L$11126,"&gt;0",'MASTER TT'!$AM$2:$AM$11126,"JAN-APRIL 2026")</f>
        <v>#VALUE!</v>
      </c>
      <c r="J606" s="378">
        <f>SUMIFS('MASTER TT'!$J$2:$J$11126,'MASTER TT'!$I$2:$I$11126,A606:A10645,'MASTER TT'!$L$2:$L$11126,"&gt;0",'MASTER TT'!$AM$2:$AM$11126,"MAY-AUG 2025")</f>
        <v>0</v>
      </c>
      <c r="K606" s="378">
        <f>SUMIFS('MASTER TT'!$J$2:$J$11126,'MASTER TT'!$I$2:$I$11126,A606:A10645,'MASTER TT'!$L$2:$L$11126,"&gt;0",'MASTER TT'!$AM$2:$AM$11126,"SEP-DEC 2025")</f>
        <v>0</v>
      </c>
      <c r="L606" s="378" t="e">
        <f t="shared" si="1"/>
        <v>#VALUE!</v>
      </c>
      <c r="M606" s="379">
        <f>SUMIFS('MASTER TT'!$J$2:$J$1126,'MASTER TT'!$I$2:$I$1126,A606:A10647,'MASTER TT'!$L$2:$L$1126,"&gt;0",'MASTER TT'!$AM$2:$AM$1126,"JAN-APRIL 2025",'MASTER TT'!$AC$2:$AC$1126,"SOT")</f>
        <v>0</v>
      </c>
      <c r="N606" s="379">
        <f>SUMIFS('MASTER TT'!$J$2:$J$1126,'MASTER TT'!$I$2:$I$1126,A606:A10647,'MASTER TT'!$L$2:$L$1126,"&gt;0",'MASTER TT'!$AM$2:$AM$1126,"JAN-APRIL 2025",'MASTER TT'!$AC$2:$AC$1126,"SOB")</f>
        <v>0</v>
      </c>
      <c r="O606" s="379">
        <f>SUMIFS('MASTER TT'!$J$2:$J$1126,'MASTER TT'!$I$2:$I$1126,A606:A10647,'MASTER TT'!$L$2:$L$1126,"&gt;0",'MASTER TT'!$AM$2:$AM$1126,"JAN-APRIL 2025",'MASTER TT'!$AC$2:$AC$1126,"SEASS")</f>
        <v>0</v>
      </c>
      <c r="P606" s="379">
        <f>SUMIFS('MASTER TT'!$J$2:$J$1126,'MASTER TT'!$I$2:$I$1126,A606:A10647,'MASTER TT'!$L$2:$L$1126,"&gt;0",'MASTER TT'!$AM$2:$AM$1126,"JAN-APRIL 2025",'MASTER TT'!$AC$2:$AC$1126,"PTTI")</f>
        <v>0</v>
      </c>
      <c r="Q606" s="381">
        <f>SUMIF('MASTER TT'!$I$1:$I$5897,$A$1:$A$721,'MASTER TT'!$O$1:$O$5897)</f>
        <v>0</v>
      </c>
      <c r="R606" s="381">
        <f>SUMIF('MASTER TT'!$I$1:$I$5897,$A$1:$A$721,'MASTER TT'!$N$1:$N$5897)</f>
        <v>0</v>
      </c>
      <c r="S606" s="381">
        <f>SUMIF('MASTER TT'!$I$1:$I$5897,$A$1:$A$721,'MASTER TT'!$Q$1:$Q$5897)</f>
        <v>0</v>
      </c>
      <c r="T606" s="381">
        <f>SUMIF('MASTER TT'!$I$1:$I$5897,$A$1:$A$721,'MASTER TT'!$S$1:$S$5897)</f>
        <v>0</v>
      </c>
      <c r="U606" s="381">
        <f>SUMIF('MASTER TT'!$I$1:$I$5897,$A$1:$A$721,'MASTER TT'!$R$1:$R$5897)</f>
        <v>0</v>
      </c>
      <c r="V606" s="381">
        <f>SUMIF('MASTER TT'!$I$1:$I$5897,$A$1:$A$721,'MASTER TT'!$T$1:$T$5897)</f>
        <v>0</v>
      </c>
      <c r="W606" s="381">
        <f>SUMIF('MASTER TT'!$I$1:$I$5897,$A$1:$A$721,'MASTER TT'!$U$1:$U$5897)</f>
        <v>0</v>
      </c>
      <c r="X606" s="381">
        <f>SUMIF('MASTER TT'!$I$1:$I$5897,$A$1:$A$721,'MASTER TT'!$W$1:$W$5897)</f>
        <v>0</v>
      </c>
      <c r="Y606" s="381">
        <f>SUMIF('MASTER TT'!$I$1:$I$5897,$A$1:$A$721,'MASTER TT'!$X$1:$X$5897)</f>
        <v>0</v>
      </c>
      <c r="Z606" s="381">
        <f>SUMIF('MASTER TT'!$I$1:$I$5897,$A$1:$A$721,'MASTER TT'!$Y$1:$Y$5897)</f>
        <v>0</v>
      </c>
      <c r="AA606" s="381">
        <f>SUMIF('MASTER TT'!$I$1:$I$5897,$A$1:$A$721,'MASTER TT'!$Z$1:$Z$5897)</f>
        <v>0</v>
      </c>
      <c r="AB606" s="381">
        <f>SUMIF('MASTER TT'!$I$1:$I$5905,$A$1:$A$721,'MASTER TT'!$V$1:$V$5905)</f>
        <v>0</v>
      </c>
      <c r="AC606" s="381">
        <f>SUMIF('MASTER TT'!$I$1:$I$5905,$A$1:$A$721,'MASTER TT'!$AB$1:$AB$5905)</f>
        <v>0</v>
      </c>
      <c r="AD606" s="381">
        <f>SUMIF('MASTER TT'!$I$1:$I$5905,$A$1:$A$721,'MASTER TT'!$P$1:$P$5905)</f>
        <v>0</v>
      </c>
      <c r="AE606" s="381">
        <f t="shared" si="2"/>
        <v>0</v>
      </c>
      <c r="AF606" s="382" t="e">
        <f t="shared" si="37"/>
        <v>#REF!</v>
      </c>
      <c r="AG606" s="383"/>
    </row>
    <row r="607" spans="1:33" ht="14.25" customHeight="1">
      <c r="A607" s="374" t="s">
        <v>3871</v>
      </c>
      <c r="B607" s="375" t="str">
        <f>VLOOKUP($A$2:$A$1749,'ENTER STAFF #S HERE'!$A$1:$B$5073,2,FALSE)</f>
        <v>C1741</v>
      </c>
      <c r="C607" s="374" t="s">
        <v>6586</v>
      </c>
      <c r="D607" s="384" t="s">
        <v>6587</v>
      </c>
      <c r="E607" s="374" t="s">
        <v>5680</v>
      </c>
      <c r="F607" s="374" t="s">
        <v>6584</v>
      </c>
      <c r="G607" s="374" t="s">
        <v>5663</v>
      </c>
      <c r="H607" s="377">
        <f t="shared" si="0"/>
        <v>48</v>
      </c>
      <c r="I607" s="378" t="e">
        <f>SUMIFS('MASTER TT'!$J$2:$J$11126,'MASTER TT'!$I$2:$I$1126,A607:A18983,'MASTER TT'!$L$2:$L$11126,"&gt;0",'MASTER TT'!$AM$2:$AM$11126,"JAN-APRIL 2026")</f>
        <v>#VALUE!</v>
      </c>
      <c r="J607" s="378">
        <f>SUMIFS('MASTER TT'!$J$2:$J$11126,'MASTER TT'!$I$2:$I$11126,A607:A10646,'MASTER TT'!$L$2:$L$11126,"&gt;0",'MASTER TT'!$AM$2:$AM$11126,"MAY-AUG 2025")</f>
        <v>0</v>
      </c>
      <c r="K607" s="378">
        <f>SUMIFS('MASTER TT'!$J$2:$J$11126,'MASTER TT'!$I$2:$I$11126,A607:A10646,'MASTER TT'!$L$2:$L$11126,"&gt;0",'MASTER TT'!$AM$2:$AM$11126,"SEP-DEC 2025")</f>
        <v>0</v>
      </c>
      <c r="L607" s="378" t="e">
        <f t="shared" si="1"/>
        <v>#VALUE!</v>
      </c>
      <c r="M607" s="379">
        <f>SUMIFS('MASTER TT'!$J$2:$J$1126,'MASTER TT'!$I$2:$I$1126,A607:A10648,'MASTER TT'!$L$2:$L$1126,"&gt;0",'MASTER TT'!$AM$2:$AM$1126,"JAN-APRIL 2025",'MASTER TT'!$AC$2:$AC$1126,"SOT")</f>
        <v>0</v>
      </c>
      <c r="N607" s="379">
        <f>SUMIFS('MASTER TT'!$J$2:$J$1126,'MASTER TT'!$I$2:$I$1126,A607:A10648,'MASTER TT'!$L$2:$L$1126,"&gt;0",'MASTER TT'!$AM$2:$AM$1126,"JAN-APRIL 2025",'MASTER TT'!$AC$2:$AC$1126,"SOB")</f>
        <v>0</v>
      </c>
      <c r="O607" s="379">
        <f>SUMIFS('MASTER TT'!$J$2:$J$1126,'MASTER TT'!$I$2:$I$1126,A607:A10648,'MASTER TT'!$L$2:$L$1126,"&gt;0",'MASTER TT'!$AM$2:$AM$1126,"JAN-APRIL 2025",'MASTER TT'!$AC$2:$AC$1126,"SEASS")</f>
        <v>0</v>
      </c>
      <c r="P607" s="379">
        <f>SUMIFS('MASTER TT'!$J$2:$J$1126,'MASTER TT'!$I$2:$I$1126,A607:A10648,'MASTER TT'!$L$2:$L$1126,"&gt;0",'MASTER TT'!$AM$2:$AM$1126,"JAN-APRIL 2025",'MASTER TT'!$AC$2:$AC$1126,"PTTI")</f>
        <v>0</v>
      </c>
      <c r="Q607" s="381">
        <f>SUMIF('MASTER TT'!$I$1:$I$5897,$A$1:$A$721,'MASTER TT'!$O$1:$O$5897)</f>
        <v>0</v>
      </c>
      <c r="R607" s="381">
        <f>SUMIF('MASTER TT'!$I$1:$I$5897,$A$1:$A$721,'MASTER TT'!$N$1:$N$5897)</f>
        <v>0</v>
      </c>
      <c r="S607" s="381">
        <f>SUMIF('MASTER TT'!$I$1:$I$5897,$A$1:$A$721,'MASTER TT'!$Q$1:$Q$5897)</f>
        <v>0</v>
      </c>
      <c r="T607" s="381">
        <f>SUMIF('MASTER TT'!$I$1:$I$5897,$A$1:$A$721,'MASTER TT'!$S$1:$S$5897)</f>
        <v>0</v>
      </c>
      <c r="U607" s="381">
        <f>SUMIF('MASTER TT'!$I$1:$I$5897,$A$1:$A$721,'MASTER TT'!$R$1:$R$5897)</f>
        <v>0</v>
      </c>
      <c r="V607" s="381">
        <f>SUMIF('MASTER TT'!$I$1:$I$5897,$A$1:$A$721,'MASTER TT'!$T$1:$T$5897)</f>
        <v>0</v>
      </c>
      <c r="W607" s="381">
        <f>SUMIF('MASTER TT'!$I$1:$I$5897,$A$1:$A$721,'MASTER TT'!$U$1:$U$5897)</f>
        <v>0</v>
      </c>
      <c r="X607" s="381">
        <f>SUMIF('MASTER TT'!$I$1:$I$5897,$A$1:$A$721,'MASTER TT'!$W$1:$W$5897)</f>
        <v>0</v>
      </c>
      <c r="Y607" s="381">
        <f>SUMIF('MASTER TT'!$I$1:$I$5897,$A$1:$A$721,'MASTER TT'!$X$1:$X$5897)</f>
        <v>0</v>
      </c>
      <c r="Z607" s="381">
        <f>SUMIF('MASTER TT'!$I$1:$I$5897,$A$1:$A$721,'MASTER TT'!$Y$1:$Y$5897)</f>
        <v>0</v>
      </c>
      <c r="AA607" s="381">
        <f>SUMIF('MASTER TT'!$I$1:$I$5897,$A$1:$A$721,'MASTER TT'!$Z$1:$Z$5897)</f>
        <v>0</v>
      </c>
      <c r="AB607" s="381">
        <f>SUMIF('MASTER TT'!$I$1:$I$5905,$A$1:$A$721,'MASTER TT'!$V$1:$V$5905)</f>
        <v>0</v>
      </c>
      <c r="AC607" s="381">
        <f>SUMIF('MASTER TT'!$I$1:$I$5905,$A$1:$A$721,'MASTER TT'!$AB$1:$AB$5905)</f>
        <v>0</v>
      </c>
      <c r="AD607" s="381">
        <f>SUMIF('MASTER TT'!$I$1:$I$5905,$A$1:$A$721,'MASTER TT'!$P$1:$P$5905)</f>
        <v>0</v>
      </c>
      <c r="AE607" s="381">
        <f t="shared" si="2"/>
        <v>0</v>
      </c>
      <c r="AF607" s="382" t="e">
        <f t="shared" si="37"/>
        <v>#REF!</v>
      </c>
      <c r="AG607" s="383"/>
    </row>
    <row r="608" spans="1:33" ht="14.25" customHeight="1">
      <c r="A608" s="374" t="s">
        <v>3873</v>
      </c>
      <c r="B608" s="375" t="str">
        <f>VLOOKUP($A$2:$A$1749,'ENTER STAFF #S HERE'!$A$1:$B$5073,2,FALSE)</f>
        <v>C1727</v>
      </c>
      <c r="C608" s="374" t="s">
        <v>6586</v>
      </c>
      <c r="D608" s="384" t="s">
        <v>6587</v>
      </c>
      <c r="E608" s="374" t="s">
        <v>5680</v>
      </c>
      <c r="F608" s="374" t="s">
        <v>6593</v>
      </c>
      <c r="G608" s="374" t="s">
        <v>5663</v>
      </c>
      <c r="H608" s="377">
        <f t="shared" si="0"/>
        <v>48</v>
      </c>
      <c r="I608" s="378" t="e">
        <f>SUMIFS('MASTER TT'!$J$2:$J$11126,'MASTER TT'!$I$2:$I$1126,A608:A18984,'MASTER TT'!$L$2:$L$11126,"&gt;0",'MASTER TT'!$AM$2:$AM$11126,"JAN-APRIL 2026")</f>
        <v>#VALUE!</v>
      </c>
      <c r="J608" s="378">
        <f>SUMIFS('MASTER TT'!$J$2:$J$11126,'MASTER TT'!$I$2:$I$11126,A608:A10647,'MASTER TT'!$L$2:$L$11126,"&gt;0",'MASTER TT'!$AM$2:$AM$11126,"MAY-AUG 2025")</f>
        <v>0</v>
      </c>
      <c r="K608" s="378">
        <f>SUMIFS('MASTER TT'!$J$2:$J$11126,'MASTER TT'!$I$2:$I$11126,A608:A10647,'MASTER TT'!$L$2:$L$11126,"&gt;0",'MASTER TT'!$AM$2:$AM$11126,"SEP-DEC 2025")</f>
        <v>0</v>
      </c>
      <c r="L608" s="378" t="e">
        <f t="shared" si="1"/>
        <v>#VALUE!</v>
      </c>
      <c r="M608" s="379">
        <f>SUMIFS('MASTER TT'!$J$2:$J$1126,'MASTER TT'!$I$2:$I$1126,A608:A10649,'MASTER TT'!$L$2:$L$1126,"&gt;0",'MASTER TT'!$AM$2:$AM$1126,"JAN-APRIL 2025",'MASTER TT'!$AC$2:$AC$1126,"SOT")</f>
        <v>0</v>
      </c>
      <c r="N608" s="379">
        <f>SUMIFS('MASTER TT'!$J$2:$J$1126,'MASTER TT'!$I$2:$I$1126,A608:A10649,'MASTER TT'!$L$2:$L$1126,"&gt;0",'MASTER TT'!$AM$2:$AM$1126,"JAN-APRIL 2025",'MASTER TT'!$AC$2:$AC$1126,"SOB")</f>
        <v>0</v>
      </c>
      <c r="O608" s="379">
        <f>SUMIFS('MASTER TT'!$J$2:$J$1126,'MASTER TT'!$I$2:$I$1126,A608:A10649,'MASTER TT'!$L$2:$L$1126,"&gt;0",'MASTER TT'!$AM$2:$AM$1126,"JAN-APRIL 2025",'MASTER TT'!$AC$2:$AC$1126,"SEASS")</f>
        <v>0</v>
      </c>
      <c r="P608" s="379">
        <f>SUMIFS('MASTER TT'!$J$2:$J$1126,'MASTER TT'!$I$2:$I$1126,A608:A10649,'MASTER TT'!$L$2:$L$1126,"&gt;0",'MASTER TT'!$AM$2:$AM$1126,"JAN-APRIL 2025",'MASTER TT'!$AC$2:$AC$1126,"PTTI")</f>
        <v>0</v>
      </c>
      <c r="Q608" s="381">
        <f>SUMIF('MASTER TT'!$I$1:$I$5897,$A$1:$A$721,'MASTER TT'!$O$1:$O$5897)</f>
        <v>0</v>
      </c>
      <c r="R608" s="381">
        <f>SUMIF('MASTER TT'!$I$1:$I$5897,$A$1:$A$721,'MASTER TT'!$N$1:$N$5897)</f>
        <v>0</v>
      </c>
      <c r="S608" s="381">
        <f>SUMIF('MASTER TT'!$I$1:$I$5897,$A$1:$A$721,'MASTER TT'!$Q$1:$Q$5897)</f>
        <v>0</v>
      </c>
      <c r="T608" s="381">
        <f>SUMIF('MASTER TT'!$I$1:$I$5897,$A$1:$A$721,'MASTER TT'!$S$1:$S$5897)</f>
        <v>0</v>
      </c>
      <c r="U608" s="381">
        <f>SUMIF('MASTER TT'!$I$1:$I$5897,$A$1:$A$721,'MASTER TT'!$R$1:$R$5897)</f>
        <v>0</v>
      </c>
      <c r="V608" s="381">
        <f>SUMIF('MASTER TT'!$I$1:$I$5897,$A$1:$A$721,'MASTER TT'!$T$1:$T$5897)</f>
        <v>0</v>
      </c>
      <c r="W608" s="381">
        <f>SUMIF('MASTER TT'!$I$1:$I$5897,$A$1:$A$721,'MASTER TT'!$U$1:$U$5897)</f>
        <v>0</v>
      </c>
      <c r="X608" s="381">
        <f>SUMIF('MASTER TT'!$I$1:$I$5897,$A$1:$A$721,'MASTER TT'!$W$1:$W$5897)</f>
        <v>0</v>
      </c>
      <c r="Y608" s="381">
        <f>SUMIF('MASTER TT'!$I$1:$I$5897,$A$1:$A$721,'MASTER TT'!$X$1:$X$5897)</f>
        <v>0</v>
      </c>
      <c r="Z608" s="381">
        <f>SUMIF('MASTER TT'!$I$1:$I$5897,$A$1:$A$721,'MASTER TT'!$Y$1:$Y$5897)</f>
        <v>0</v>
      </c>
      <c r="AA608" s="381">
        <f>SUMIF('MASTER TT'!$I$1:$I$5897,$A$1:$A$721,'MASTER TT'!$Z$1:$Z$5897)</f>
        <v>0</v>
      </c>
      <c r="AB608" s="381">
        <f>SUMIF('MASTER TT'!$I$1:$I$5905,$A$1:$A$721,'MASTER TT'!$V$1:$V$5905)</f>
        <v>0</v>
      </c>
      <c r="AC608" s="381">
        <f>SUMIF('MASTER TT'!$I$1:$I$5905,$A$1:$A$721,'MASTER TT'!$AB$1:$AB$5905)</f>
        <v>0</v>
      </c>
      <c r="AD608" s="381">
        <f>SUMIF('MASTER TT'!$I$1:$I$5905,$A$1:$A$721,'MASTER TT'!$P$1:$P$5905)</f>
        <v>0</v>
      </c>
      <c r="AE608" s="381">
        <f t="shared" si="2"/>
        <v>0</v>
      </c>
      <c r="AF608" s="382" t="e">
        <f t="shared" si="37"/>
        <v>#REF!</v>
      </c>
      <c r="AG608" s="383"/>
    </row>
    <row r="609" spans="1:33" ht="14.25" customHeight="1">
      <c r="A609" s="374" t="s">
        <v>3924</v>
      </c>
      <c r="B609" s="375" t="str">
        <f>VLOOKUP($A$2:$A$1749,'ENTER STAFF #S HERE'!$A$1:$B$5073,2,FALSE)</f>
        <v>C0861</v>
      </c>
      <c r="C609" s="374" t="s">
        <v>6615</v>
      </c>
      <c r="D609" s="374" t="s">
        <v>6595</v>
      </c>
      <c r="E609" s="384" t="s">
        <v>6031</v>
      </c>
      <c r="F609" s="384" t="s">
        <v>5718</v>
      </c>
      <c r="G609" s="374" t="s">
        <v>5663</v>
      </c>
      <c r="H609" s="377">
        <f t="shared" si="0"/>
        <v>48</v>
      </c>
      <c r="I609" s="378" t="e">
        <f>SUMIFS('MASTER TT'!$J$2:$J$11126,'MASTER TT'!$I$2:$I$1126,A609:A18985,'MASTER TT'!$L$2:$L$11126,"&gt;0",'MASTER TT'!$AM$2:$AM$11126,"JAN-APRIL 2026")</f>
        <v>#VALUE!</v>
      </c>
      <c r="J609" s="378">
        <f>SUMIFS('MASTER TT'!$J$2:$J$11126,'MASTER TT'!$I$2:$I$11126,A609:A10648,'MASTER TT'!$L$2:$L$11126,"&gt;0",'MASTER TT'!$AM$2:$AM$11126,"MAY-AUG 2025")</f>
        <v>0</v>
      </c>
      <c r="K609" s="378">
        <f>SUMIFS('MASTER TT'!$J$2:$J$11126,'MASTER TT'!$I$2:$I$11126,A609:A10648,'MASTER TT'!$L$2:$L$11126,"&gt;0",'MASTER TT'!$AM$2:$AM$11126,"SEP-DEC 2025")</f>
        <v>0</v>
      </c>
      <c r="L609" s="378" t="e">
        <f t="shared" si="1"/>
        <v>#VALUE!</v>
      </c>
      <c r="M609" s="379">
        <f>SUMIFS('MASTER TT'!$J$2:$J$1126,'MASTER TT'!$I$2:$I$1126,A609:A10650,'MASTER TT'!$L$2:$L$1126,"&gt;0",'MASTER TT'!$AM$2:$AM$1126,"JAN-APRIL 2025",'MASTER TT'!$AC$2:$AC$1126,"SOT")</f>
        <v>0</v>
      </c>
      <c r="N609" s="379">
        <f>SUMIFS('MASTER TT'!$J$2:$J$1126,'MASTER TT'!$I$2:$I$1126,A609:A10650,'MASTER TT'!$L$2:$L$1126,"&gt;0",'MASTER TT'!$AM$2:$AM$1126,"JAN-APRIL 2025",'MASTER TT'!$AC$2:$AC$1126,"SOB")</f>
        <v>0</v>
      </c>
      <c r="O609" s="379">
        <f>SUMIFS('MASTER TT'!$J$2:$J$1126,'MASTER TT'!$I$2:$I$1126,A609:A10650,'MASTER TT'!$L$2:$L$1126,"&gt;0",'MASTER TT'!$AM$2:$AM$1126,"JAN-APRIL 2025",'MASTER TT'!$AC$2:$AC$1126,"SEASS")</f>
        <v>0</v>
      </c>
      <c r="P609" s="379">
        <f>SUMIFS('MASTER TT'!$J$2:$J$1126,'MASTER TT'!$I$2:$I$1126,A609:A10650,'MASTER TT'!$L$2:$L$1126,"&gt;0",'MASTER TT'!$AM$2:$AM$1126,"JAN-APRIL 2025",'MASTER TT'!$AC$2:$AC$1126,"PTTI")</f>
        <v>0</v>
      </c>
      <c r="Q609" s="381">
        <f>SUMIF('MASTER TT'!$I$1:$I$5897,$A$1:$A$721,'MASTER TT'!$O$1:$O$5897)</f>
        <v>0</v>
      </c>
      <c r="R609" s="381">
        <f>SUMIF('MASTER TT'!$I$1:$I$5897,$A$1:$A$721,'MASTER TT'!$N$1:$N$5897)</f>
        <v>0</v>
      </c>
      <c r="S609" s="381">
        <f>SUMIF('MASTER TT'!$I$1:$I$5897,$A$1:$A$721,'MASTER TT'!$Q$1:$Q$5897)</f>
        <v>0</v>
      </c>
      <c r="T609" s="381">
        <f>SUMIF('MASTER TT'!$I$1:$I$5897,$A$1:$A$721,'MASTER TT'!$S$1:$S$5897)</f>
        <v>0</v>
      </c>
      <c r="U609" s="381">
        <f>SUMIF('MASTER TT'!$I$1:$I$5897,$A$1:$A$721,'MASTER TT'!$R$1:$R$5897)</f>
        <v>0</v>
      </c>
      <c r="V609" s="381">
        <f>SUMIF('MASTER TT'!$I$1:$I$5897,$A$1:$A$721,'MASTER TT'!$T$1:$T$5897)</f>
        <v>0</v>
      </c>
      <c r="W609" s="381">
        <f>SUMIF('MASTER TT'!$I$1:$I$5897,$A$1:$A$721,'MASTER TT'!$U$1:$U$5897)</f>
        <v>0</v>
      </c>
      <c r="X609" s="381">
        <f>SUMIF('MASTER TT'!$I$1:$I$5897,$A$1:$A$721,'MASTER TT'!$W$1:$W$5897)</f>
        <v>0</v>
      </c>
      <c r="Y609" s="381">
        <f>SUMIF('MASTER TT'!$I$1:$I$5897,$A$1:$A$721,'MASTER TT'!$X$1:$X$5897)</f>
        <v>0</v>
      </c>
      <c r="Z609" s="381">
        <f>SUMIF('MASTER TT'!$I$1:$I$5897,$A$1:$A$721,'MASTER TT'!$Y$1:$Y$5897)</f>
        <v>0</v>
      </c>
      <c r="AA609" s="381">
        <f>SUMIF('MASTER TT'!$I$1:$I$5897,$A$1:$A$721,'MASTER TT'!$Z$1:$Z$5897)</f>
        <v>0</v>
      </c>
      <c r="AB609" s="381">
        <f>SUMIF('MASTER TT'!$I$1:$I$5905,$A$1:$A$721,'MASTER TT'!$V$1:$V$5905)</f>
        <v>0</v>
      </c>
      <c r="AC609" s="381">
        <f>SUMIF('MASTER TT'!$I$1:$I$5905,$A$1:$A$721,'MASTER TT'!$AB$1:$AB$5905)</f>
        <v>0</v>
      </c>
      <c r="AD609" s="381">
        <f>SUMIF('MASTER TT'!$I$1:$I$5905,$A$1:$A$721,'MASTER TT'!$P$1:$P$5905)</f>
        <v>0</v>
      </c>
      <c r="AE609" s="381">
        <f t="shared" si="2"/>
        <v>0</v>
      </c>
      <c r="AF609" s="382" t="e">
        <f t="shared" si="37"/>
        <v>#REF!</v>
      </c>
      <c r="AG609" s="383"/>
    </row>
    <row r="610" spans="1:33" ht="14.25" customHeight="1">
      <c r="A610" s="374" t="s">
        <v>3673</v>
      </c>
      <c r="B610" s="375">
        <f>VLOOKUP($A$2:$A$1749,'ENTER STAFF #S HERE'!$A$1:$B$5073,2,FALSE)</f>
        <v>352</v>
      </c>
      <c r="C610" s="374" t="s">
        <v>6615</v>
      </c>
      <c r="D610" s="384" t="s">
        <v>6587</v>
      </c>
      <c r="E610" s="384" t="s">
        <v>6594</v>
      </c>
      <c r="F610" s="374" t="s">
        <v>6643</v>
      </c>
      <c r="G610" s="374" t="s">
        <v>6592</v>
      </c>
      <c r="H610" s="377">
        <f t="shared" si="0"/>
        <v>24</v>
      </c>
      <c r="I610" s="378" t="e">
        <f>SUMIFS('MASTER TT'!$J$2:$J$11126,'MASTER TT'!$I$2:$I$1126,A610:A18986,'MASTER TT'!$L$2:$L$11126,"&gt;0",'MASTER TT'!$AM$2:$AM$11126,"JAN-APRIL 2026")</f>
        <v>#VALUE!</v>
      </c>
      <c r="J610" s="378">
        <f>SUMIFS('MASTER TT'!$J$2:$J$11126,'MASTER TT'!$I$2:$I$11126,A610:A10649,'MASTER TT'!$L$2:$L$11126,"&gt;0",'MASTER TT'!$AM$2:$AM$11126,"MAY-AUG 2025")</f>
        <v>0</v>
      </c>
      <c r="K610" s="378">
        <f>SUMIFS('MASTER TT'!$J$2:$J$11126,'MASTER TT'!$I$2:$I$11126,A610:A10649,'MASTER TT'!$L$2:$L$11126,"&gt;0",'MASTER TT'!$AM$2:$AM$11126,"SEP-DEC 2025")</f>
        <v>0</v>
      </c>
      <c r="L610" s="378" t="e">
        <f t="shared" si="1"/>
        <v>#VALUE!</v>
      </c>
      <c r="M610" s="379">
        <f>SUMIFS('MASTER TT'!$J$2:$J$1126,'MASTER TT'!$I$2:$I$1126,A610:A10651,'MASTER TT'!$L$2:$L$1126,"&gt;0",'MASTER TT'!$AM$2:$AM$1126,"JAN-APRIL 2025",'MASTER TT'!$AC$2:$AC$1126,"SOT")</f>
        <v>0</v>
      </c>
      <c r="N610" s="379">
        <f>SUMIFS('MASTER TT'!$J$2:$J$1126,'MASTER TT'!$I$2:$I$1126,A610:A10651,'MASTER TT'!$L$2:$L$1126,"&gt;0",'MASTER TT'!$AM$2:$AM$1126,"JAN-APRIL 2025",'MASTER TT'!$AC$2:$AC$1126,"SOB")</f>
        <v>0</v>
      </c>
      <c r="O610" s="379">
        <f>SUMIFS('MASTER TT'!$J$2:$J$1126,'MASTER TT'!$I$2:$I$1126,A610:A10651,'MASTER TT'!$L$2:$L$1126,"&gt;0",'MASTER TT'!$AM$2:$AM$1126,"JAN-APRIL 2025",'MASTER TT'!$AC$2:$AC$1126,"SEASS")</f>
        <v>0</v>
      </c>
      <c r="P610" s="379">
        <f>SUMIFS('MASTER TT'!$J$2:$J$1126,'MASTER TT'!$I$2:$I$1126,A610:A10651,'MASTER TT'!$L$2:$L$1126,"&gt;0",'MASTER TT'!$AM$2:$AM$1126,"JAN-APRIL 2025",'MASTER TT'!$AC$2:$AC$1126,"PTTI")</f>
        <v>0</v>
      </c>
      <c r="Q610" s="381">
        <f>SUMIF('MASTER TT'!$I$1:$I$5897,$A$1:$A$721,'MASTER TT'!$O$1:$O$5897)</f>
        <v>0</v>
      </c>
      <c r="R610" s="381">
        <f>SUMIF('MASTER TT'!$I$1:$I$5897,$A$1:$A$721,'MASTER TT'!$N$1:$N$5897)</f>
        <v>0</v>
      </c>
      <c r="S610" s="381">
        <f>SUMIF('MASTER TT'!$I$1:$I$5897,$A$1:$A$721,'MASTER TT'!$Q$1:$Q$5897)</f>
        <v>0</v>
      </c>
      <c r="T610" s="381">
        <f>SUMIF('MASTER TT'!$I$1:$I$5897,$A$1:$A$721,'MASTER TT'!$S$1:$S$5897)</f>
        <v>0</v>
      </c>
      <c r="U610" s="381">
        <f>SUMIF('MASTER TT'!$I$1:$I$5897,$A$1:$A$721,'MASTER TT'!$R$1:$R$5897)</f>
        <v>0</v>
      </c>
      <c r="V610" s="381">
        <f>SUMIF('MASTER TT'!$I$1:$I$5897,$A$1:$A$721,'MASTER TT'!$T$1:$T$5897)</f>
        <v>0</v>
      </c>
      <c r="W610" s="381">
        <f>SUMIF('MASTER TT'!$I$1:$I$5897,$A$1:$A$721,'MASTER TT'!$U$1:$U$5897)</f>
        <v>0</v>
      </c>
      <c r="X610" s="381">
        <f>SUMIF('MASTER TT'!$I$1:$I$5897,$A$1:$A$721,'MASTER TT'!$W$1:$W$5897)</f>
        <v>0</v>
      </c>
      <c r="Y610" s="381">
        <f>SUMIF('MASTER TT'!$I$1:$I$5897,$A$1:$A$721,'MASTER TT'!$X$1:$X$5897)</f>
        <v>0</v>
      </c>
      <c r="Z610" s="381">
        <f>SUMIF('MASTER TT'!$I$1:$I$5897,$A$1:$A$721,'MASTER TT'!$Y$1:$Y$5897)</f>
        <v>0</v>
      </c>
      <c r="AA610" s="381">
        <f>SUMIF('MASTER TT'!$I$1:$I$5897,$A$1:$A$721,'MASTER TT'!$Z$1:$Z$5897)</f>
        <v>0</v>
      </c>
      <c r="AB610" s="381">
        <f>SUMIF('MASTER TT'!$I$1:$I$5905,$A$1:$A$721,'MASTER TT'!$V$1:$V$5905)</f>
        <v>0</v>
      </c>
      <c r="AC610" s="381">
        <f>SUMIF('MASTER TT'!$I$1:$I$5905,$A$1:$A$721,'MASTER TT'!$AB$1:$AB$5905)</f>
        <v>0</v>
      </c>
      <c r="AD610" s="381">
        <f>SUMIF('MASTER TT'!$I$1:$I$5905,$A$1:$A$721,'MASTER TT'!$P$1:$P$5905)</f>
        <v>0</v>
      </c>
      <c r="AE610" s="381">
        <f t="shared" si="2"/>
        <v>0</v>
      </c>
      <c r="AF610" s="382" t="e">
        <f t="shared" si="37"/>
        <v>#REF!</v>
      </c>
      <c r="AG610" s="383"/>
    </row>
    <row r="611" spans="1:33" ht="14.25" customHeight="1">
      <c r="A611" s="374" t="s">
        <v>3347</v>
      </c>
      <c r="B611" s="375">
        <f>VLOOKUP($A$2:$A$1749,'ENTER STAFF #S HERE'!$A$1:$B$5073,2,FALSE)</f>
        <v>119</v>
      </c>
      <c r="C611" s="374" t="s">
        <v>6615</v>
      </c>
      <c r="D611" s="374" t="s">
        <v>6591</v>
      </c>
      <c r="E611" s="387"/>
      <c r="F611" s="387"/>
      <c r="G611" s="374" t="s">
        <v>6590</v>
      </c>
      <c r="H611" s="377">
        <f t="shared" si="0"/>
        <v>28</v>
      </c>
      <c r="I611" s="378" t="e">
        <f>SUMIFS('MASTER TT'!$J$2:$J$11126,'MASTER TT'!$I$2:$I$1126,A611:A18987,'MASTER TT'!$L$2:$L$11126,"&gt;0",'MASTER TT'!$AM$2:$AM$11126,"JAN-APRIL 2026")</f>
        <v>#VALUE!</v>
      </c>
      <c r="J611" s="378">
        <f>SUMIFS('MASTER TT'!$J$2:$J$11126,'MASTER TT'!$I$2:$I$11126,A611:A10650,'MASTER TT'!$L$2:$L$11126,"&gt;0",'MASTER TT'!$AM$2:$AM$11126,"MAY-AUG 2025")</f>
        <v>0</v>
      </c>
      <c r="K611" s="378">
        <f>SUMIFS('MASTER TT'!$J$2:$J$11126,'MASTER TT'!$I$2:$I$11126,A611:A10650,'MASTER TT'!$L$2:$L$11126,"&gt;0",'MASTER TT'!$AM$2:$AM$11126,"SEP-DEC 2025")</f>
        <v>0</v>
      </c>
      <c r="L611" s="378" t="e">
        <f t="shared" si="1"/>
        <v>#VALUE!</v>
      </c>
      <c r="M611" s="379">
        <f>SUMIFS('MASTER TT'!$J$2:$J$1126,'MASTER TT'!$I$2:$I$1126,A611:A10652,'MASTER TT'!$L$2:$L$1126,"&gt;0",'MASTER TT'!$AM$2:$AM$1126,"JAN-APRIL 2025",'MASTER TT'!$AC$2:$AC$1126,"SOT")</f>
        <v>0</v>
      </c>
      <c r="N611" s="379">
        <f>SUMIFS('MASTER TT'!$J$2:$J$1126,'MASTER TT'!$I$2:$I$1126,A611:A10652,'MASTER TT'!$L$2:$L$1126,"&gt;0",'MASTER TT'!$AM$2:$AM$1126,"JAN-APRIL 2025",'MASTER TT'!$AC$2:$AC$1126,"SOB")</f>
        <v>0</v>
      </c>
      <c r="O611" s="379">
        <f>SUMIFS('MASTER TT'!$J$2:$J$1126,'MASTER TT'!$I$2:$I$1126,A611:A10652,'MASTER TT'!$L$2:$L$1126,"&gt;0",'MASTER TT'!$AM$2:$AM$1126,"JAN-APRIL 2025",'MASTER TT'!$AC$2:$AC$1126,"SEASS")</f>
        <v>0</v>
      </c>
      <c r="P611" s="379">
        <f>SUMIFS('MASTER TT'!$J$2:$J$1126,'MASTER TT'!$I$2:$I$1126,A611:A10652,'MASTER TT'!$L$2:$L$1126,"&gt;0",'MASTER TT'!$AM$2:$AM$1126,"JAN-APRIL 2025",'MASTER TT'!$AC$2:$AC$1126,"PTTI")</f>
        <v>0</v>
      </c>
      <c r="Q611" s="381">
        <f>SUMIF('MASTER TT'!$I$1:$I$5897,$A$1:$A$721,'MASTER TT'!$O$1:$O$5897)</f>
        <v>0</v>
      </c>
      <c r="R611" s="381">
        <f>SUMIF('MASTER TT'!$I$1:$I$5897,$A$1:$A$721,'MASTER TT'!$N$1:$N$5897)</f>
        <v>0</v>
      </c>
      <c r="S611" s="381">
        <f>SUMIF('MASTER TT'!$I$1:$I$5897,$A$1:$A$721,'MASTER TT'!$Q$1:$Q$5897)</f>
        <v>0</v>
      </c>
      <c r="T611" s="381">
        <f>SUMIF('MASTER TT'!$I$1:$I$5897,$A$1:$A$721,'MASTER TT'!$S$1:$S$5897)</f>
        <v>0</v>
      </c>
      <c r="U611" s="381">
        <f>SUMIF('MASTER TT'!$I$1:$I$5897,$A$1:$A$721,'MASTER TT'!$R$1:$R$5897)</f>
        <v>0</v>
      </c>
      <c r="V611" s="381">
        <f>SUMIF('MASTER TT'!$I$1:$I$5897,$A$1:$A$721,'MASTER TT'!$T$1:$T$5897)</f>
        <v>0</v>
      </c>
      <c r="W611" s="381">
        <f>SUMIF('MASTER TT'!$I$1:$I$5897,$A$1:$A$721,'MASTER TT'!$U$1:$U$5897)</f>
        <v>0</v>
      </c>
      <c r="X611" s="381">
        <f>SUMIF('MASTER TT'!$I$1:$I$5897,$A$1:$A$721,'MASTER TT'!$W$1:$W$5897)</f>
        <v>0</v>
      </c>
      <c r="Y611" s="381">
        <f>SUMIF('MASTER TT'!$I$1:$I$5897,$A$1:$A$721,'MASTER TT'!$X$1:$X$5897)</f>
        <v>0</v>
      </c>
      <c r="Z611" s="381">
        <f>SUMIF('MASTER TT'!$I$1:$I$5897,$A$1:$A$721,'MASTER TT'!$Y$1:$Y$5897)</f>
        <v>0</v>
      </c>
      <c r="AA611" s="381">
        <f>SUMIF('MASTER TT'!$I$1:$I$5897,$A$1:$A$721,'MASTER TT'!$Z$1:$Z$5897)</f>
        <v>0</v>
      </c>
      <c r="AB611" s="381">
        <f>SUMIF('MASTER TT'!$I$1:$I$5905,$A$1:$A$721,'MASTER TT'!$V$1:$V$5905)</f>
        <v>0</v>
      </c>
      <c r="AC611" s="381">
        <f>SUMIF('MASTER TT'!$I$1:$I$5905,$A$1:$A$721,'MASTER TT'!$AB$1:$AB$5905)</f>
        <v>0</v>
      </c>
      <c r="AD611" s="381">
        <f>SUMIF('MASTER TT'!$I$1:$I$5905,$A$1:$A$721,'MASTER TT'!$P$1:$P$5905)</f>
        <v>0</v>
      </c>
      <c r="AE611" s="381">
        <f t="shared" si="2"/>
        <v>0</v>
      </c>
      <c r="AF611" s="382" t="e">
        <f t="shared" si="37"/>
        <v>#REF!</v>
      </c>
      <c r="AG611" s="383"/>
    </row>
    <row r="612" spans="1:33" ht="14.25" customHeight="1">
      <c r="A612" s="374" t="s">
        <v>3990</v>
      </c>
      <c r="B612" s="375">
        <f>VLOOKUP($A$2:$A$1749,'ENTER STAFF #S HERE'!$A$1:$B$5073,2,FALSE)</f>
        <v>378</v>
      </c>
      <c r="C612" s="374" t="s">
        <v>6615</v>
      </c>
      <c r="D612" s="374" t="s">
        <v>6597</v>
      </c>
      <c r="E612" s="374" t="s">
        <v>6072</v>
      </c>
      <c r="F612" s="387"/>
      <c r="G612" s="374" t="s">
        <v>6592</v>
      </c>
      <c r="H612" s="377">
        <f t="shared" si="0"/>
        <v>24</v>
      </c>
      <c r="I612" s="378" t="e">
        <f>SUMIFS('MASTER TT'!$J$2:$J$11126,'MASTER TT'!$I$2:$I$1126,A612:A18988,'MASTER TT'!$L$2:$L$11126,"&gt;0",'MASTER TT'!$AM$2:$AM$11126,"JAN-APRIL 2026")</f>
        <v>#VALUE!</v>
      </c>
      <c r="J612" s="378">
        <f>SUMIFS('MASTER TT'!$J$2:$J$11126,'MASTER TT'!$I$2:$I$11126,A612:A10651,'MASTER TT'!$L$2:$L$11126,"&gt;0",'MASTER TT'!$AM$2:$AM$11126,"MAY-AUG 2025")</f>
        <v>0</v>
      </c>
      <c r="K612" s="378">
        <f>SUMIFS('MASTER TT'!$J$2:$J$11126,'MASTER TT'!$I$2:$I$11126,A612:A10651,'MASTER TT'!$L$2:$L$11126,"&gt;0",'MASTER TT'!$AM$2:$AM$11126,"SEP-DEC 2025")</f>
        <v>0</v>
      </c>
      <c r="L612" s="378" t="e">
        <f t="shared" si="1"/>
        <v>#VALUE!</v>
      </c>
      <c r="M612" s="379">
        <f>SUMIFS('MASTER TT'!$J$2:$J$1126,'MASTER TT'!$I$2:$I$1126,A612:A10653,'MASTER TT'!$L$2:$L$1126,"&gt;0",'MASTER TT'!$AM$2:$AM$1126,"JAN-APRIL 2025",'MASTER TT'!$AC$2:$AC$1126,"SOT")</f>
        <v>0</v>
      </c>
      <c r="N612" s="379">
        <f>SUMIFS('MASTER TT'!$J$2:$J$1126,'MASTER TT'!$I$2:$I$1126,A612:A10653,'MASTER TT'!$L$2:$L$1126,"&gt;0",'MASTER TT'!$AM$2:$AM$1126,"JAN-APRIL 2025",'MASTER TT'!$AC$2:$AC$1126,"SOB")</f>
        <v>0</v>
      </c>
      <c r="O612" s="379">
        <f>SUMIFS('MASTER TT'!$J$2:$J$1126,'MASTER TT'!$I$2:$I$1126,A612:A10653,'MASTER TT'!$L$2:$L$1126,"&gt;0",'MASTER TT'!$AM$2:$AM$1126,"JAN-APRIL 2025",'MASTER TT'!$AC$2:$AC$1126,"SEASS")</f>
        <v>0</v>
      </c>
      <c r="P612" s="379">
        <f>SUMIFS('MASTER TT'!$J$2:$J$1126,'MASTER TT'!$I$2:$I$1126,A612:A10653,'MASTER TT'!$L$2:$L$1126,"&gt;0",'MASTER TT'!$AM$2:$AM$1126,"JAN-APRIL 2025",'MASTER TT'!$AC$2:$AC$1126,"PTTI")</f>
        <v>0</v>
      </c>
      <c r="Q612" s="381">
        <f>SUMIF('MASTER TT'!$I$1:$I$5897,$A$1:$A$721,'MASTER TT'!$O$1:$O$5897)</f>
        <v>0</v>
      </c>
      <c r="R612" s="381">
        <f>SUMIF('MASTER TT'!$I$1:$I$5897,$A$1:$A$721,'MASTER TT'!$N$1:$N$5897)</f>
        <v>0</v>
      </c>
      <c r="S612" s="381">
        <f>SUMIF('MASTER TT'!$I$1:$I$5897,$A$1:$A$721,'MASTER TT'!$Q$1:$Q$5897)</f>
        <v>0</v>
      </c>
      <c r="T612" s="381">
        <f>SUMIF('MASTER TT'!$I$1:$I$5897,$A$1:$A$721,'MASTER TT'!$S$1:$S$5897)</f>
        <v>0</v>
      </c>
      <c r="U612" s="381">
        <f>SUMIF('MASTER TT'!$I$1:$I$5897,$A$1:$A$721,'MASTER TT'!$R$1:$R$5897)</f>
        <v>0</v>
      </c>
      <c r="V612" s="381">
        <f>SUMIF('MASTER TT'!$I$1:$I$5897,$A$1:$A$721,'MASTER TT'!$T$1:$T$5897)</f>
        <v>0</v>
      </c>
      <c r="W612" s="381">
        <f>SUMIF('MASTER TT'!$I$1:$I$5897,$A$1:$A$721,'MASTER TT'!$U$1:$U$5897)</f>
        <v>0</v>
      </c>
      <c r="X612" s="381">
        <f>SUMIF('MASTER TT'!$I$1:$I$5897,$A$1:$A$721,'MASTER TT'!$W$1:$W$5897)</f>
        <v>0</v>
      </c>
      <c r="Y612" s="381">
        <f>SUMIF('MASTER TT'!$I$1:$I$5897,$A$1:$A$721,'MASTER TT'!$X$1:$X$5897)</f>
        <v>0</v>
      </c>
      <c r="Z612" s="381">
        <f>SUMIF('MASTER TT'!$I$1:$I$5897,$A$1:$A$721,'MASTER TT'!$Y$1:$Y$5897)</f>
        <v>0</v>
      </c>
      <c r="AA612" s="381">
        <f>SUMIF('MASTER TT'!$I$1:$I$5897,$A$1:$A$721,'MASTER TT'!$Z$1:$Z$5897)</f>
        <v>0</v>
      </c>
      <c r="AB612" s="381">
        <f>SUMIF('MASTER TT'!$I$1:$I$5905,$A$1:$A$721,'MASTER TT'!$V$1:$V$5905)</f>
        <v>0</v>
      </c>
      <c r="AC612" s="381">
        <f>SUMIF('MASTER TT'!$I$1:$I$5905,$A$1:$A$721,'MASTER TT'!$AB$1:$AB$5905)</f>
        <v>0</v>
      </c>
      <c r="AD612" s="381">
        <f>SUMIF('MASTER TT'!$I$1:$I$5905,$A$1:$A$721,'MASTER TT'!$P$1:$P$5905)</f>
        <v>1</v>
      </c>
      <c r="AE612" s="381">
        <f t="shared" si="2"/>
        <v>1</v>
      </c>
      <c r="AF612" s="382" t="e">
        <f t="shared" si="37"/>
        <v>#REF!</v>
      </c>
      <c r="AG612" s="383"/>
    </row>
    <row r="613" spans="1:33" ht="14.25" customHeight="1">
      <c r="A613" s="374" t="s">
        <v>3879</v>
      </c>
      <c r="B613" s="375" t="str">
        <f>VLOOKUP($A$2:$A$1749,'ENTER STAFF #S HERE'!$A$1:$B$5073,2,FALSE)</f>
        <v>C1539</v>
      </c>
      <c r="C613" s="384" t="s">
        <v>6586</v>
      </c>
      <c r="D613" s="384" t="s">
        <v>6587</v>
      </c>
      <c r="E613" s="376" t="s">
        <v>5642</v>
      </c>
      <c r="F613" s="374" t="s">
        <v>6630</v>
      </c>
      <c r="G613" s="376" t="s">
        <v>6588</v>
      </c>
      <c r="H613" s="377">
        <f t="shared" si="0"/>
        <v>55</v>
      </c>
      <c r="I613" s="378" t="e">
        <f>SUMIFS('MASTER TT'!$J$2:$J$11126,'MASTER TT'!$I$2:$I$1126,A613:A18989,'MASTER TT'!$L$2:$L$11126,"&gt;0",'MASTER TT'!$AM$2:$AM$11126,"JAN-APRIL 2026")</f>
        <v>#VALUE!</v>
      </c>
      <c r="J613" s="378">
        <f>SUMIFS('MASTER TT'!$J$2:$J$11126,'MASTER TT'!$I$2:$I$11126,A613:A10652,'MASTER TT'!$L$2:$L$11126,"&gt;0",'MASTER TT'!$AM$2:$AM$11126,"MAY-AUG 2025")</f>
        <v>0</v>
      </c>
      <c r="K613" s="378">
        <f>SUMIFS('MASTER TT'!$J$2:$J$11126,'MASTER TT'!$I$2:$I$11126,A613:A10652,'MASTER TT'!$L$2:$L$11126,"&gt;0",'MASTER TT'!$AM$2:$AM$11126,"SEP-DEC 2025")</f>
        <v>0</v>
      </c>
      <c r="L613" s="378" t="e">
        <f t="shared" si="1"/>
        <v>#VALUE!</v>
      </c>
      <c r="M613" s="379">
        <f>SUMIFS('MASTER TT'!$J$2:$J$1126,'MASTER TT'!$I$2:$I$1126,A613:A10654,'MASTER TT'!$L$2:$L$1126,"&gt;0",'MASTER TT'!$AM$2:$AM$1126,"JAN-APRIL 2025",'MASTER TT'!$AC$2:$AC$1126,"SOT")</f>
        <v>0</v>
      </c>
      <c r="N613" s="379">
        <f>SUMIFS('MASTER TT'!$J$2:$J$1126,'MASTER TT'!$I$2:$I$1126,A613:A10654,'MASTER TT'!$L$2:$L$1126,"&gt;0",'MASTER TT'!$AM$2:$AM$1126,"JAN-APRIL 2025",'MASTER TT'!$AC$2:$AC$1126,"SOB")</f>
        <v>0</v>
      </c>
      <c r="O613" s="379">
        <f>SUMIFS('MASTER TT'!$J$2:$J$1126,'MASTER TT'!$I$2:$I$1126,A613:A10654,'MASTER TT'!$L$2:$L$1126,"&gt;0",'MASTER TT'!$AM$2:$AM$1126,"JAN-APRIL 2025",'MASTER TT'!$AC$2:$AC$1126,"SEASS")</f>
        <v>0</v>
      </c>
      <c r="P613" s="379">
        <f>SUMIFS('MASTER TT'!$J$2:$J$1126,'MASTER TT'!$I$2:$I$1126,A613:A10654,'MASTER TT'!$L$2:$L$1126,"&gt;0",'MASTER TT'!$AM$2:$AM$1126,"JAN-APRIL 2025",'MASTER TT'!$AC$2:$AC$1126,"PTTI")</f>
        <v>0</v>
      </c>
      <c r="Q613" s="381">
        <f>SUMIF('MASTER TT'!$I$1:$I$5897,$A$1:$A$721,'MASTER TT'!$O$1:$O$5897)</f>
        <v>0</v>
      </c>
      <c r="R613" s="381">
        <f>SUMIF('MASTER TT'!$I$1:$I$5897,$A$1:$A$721,'MASTER TT'!$N$1:$N$5897)</f>
        <v>0</v>
      </c>
      <c r="S613" s="381">
        <f>SUMIF('MASTER TT'!$I$1:$I$5897,$A$1:$A$721,'MASTER TT'!$Q$1:$Q$5897)</f>
        <v>0</v>
      </c>
      <c r="T613" s="381">
        <f>SUMIF('MASTER TT'!$I$1:$I$5897,$A$1:$A$721,'MASTER TT'!$S$1:$S$5897)</f>
        <v>0</v>
      </c>
      <c r="U613" s="381">
        <f>SUMIF('MASTER TT'!$I$1:$I$5897,$A$1:$A$721,'MASTER TT'!$R$1:$R$5897)</f>
        <v>0</v>
      </c>
      <c r="V613" s="381">
        <f>SUMIF('MASTER TT'!$I$1:$I$5897,$A$1:$A$721,'MASTER TT'!$T$1:$T$5897)</f>
        <v>0</v>
      </c>
      <c r="W613" s="381">
        <f>SUMIF('MASTER TT'!$I$1:$I$5897,$A$1:$A$721,'MASTER TT'!$U$1:$U$5897)</f>
        <v>0</v>
      </c>
      <c r="X613" s="381">
        <f>SUMIF('MASTER TT'!$I$1:$I$5897,$A$1:$A$721,'MASTER TT'!$W$1:$W$5897)</f>
        <v>0</v>
      </c>
      <c r="Y613" s="381">
        <f>SUMIF('MASTER TT'!$I$1:$I$5897,$A$1:$A$721,'MASTER TT'!$X$1:$X$5897)</f>
        <v>0</v>
      </c>
      <c r="Z613" s="381">
        <f>SUMIF('MASTER TT'!$I$1:$I$5897,$A$1:$A$721,'MASTER TT'!$Y$1:$Y$5897)</f>
        <v>0</v>
      </c>
      <c r="AA613" s="381">
        <f>SUMIF('MASTER TT'!$I$1:$I$5897,$A$1:$A$721,'MASTER TT'!$Z$1:$Z$5897)</f>
        <v>0</v>
      </c>
      <c r="AB613" s="381">
        <f>SUMIF('MASTER TT'!$I$1:$I$5905,$A$1:$A$721,'MASTER TT'!$V$1:$V$5905)</f>
        <v>0</v>
      </c>
      <c r="AC613" s="381">
        <f>SUMIF('MASTER TT'!$I$1:$I$5905,$A$1:$A$721,'MASTER TT'!$AB$1:$AB$5905)</f>
        <v>0</v>
      </c>
      <c r="AD613" s="381">
        <f>SUMIF('MASTER TT'!$I$1:$I$5905,$A$1:$A$721,'MASTER TT'!$P$1:$P$5905)</f>
        <v>0</v>
      </c>
      <c r="AE613" s="381">
        <f t="shared" si="2"/>
        <v>0</v>
      </c>
      <c r="AF613" s="382" t="e">
        <f t="shared" si="37"/>
        <v>#REF!</v>
      </c>
      <c r="AG613" s="383"/>
    </row>
    <row r="614" spans="1:33" ht="14.25" customHeight="1">
      <c r="A614" s="374" t="s">
        <v>3986</v>
      </c>
      <c r="B614" s="375" t="str">
        <f>VLOOKUP($A$2:$A$1749,'ENTER STAFF #S HERE'!$A$1:$B$5073,2,FALSE)</f>
        <v>C0700</v>
      </c>
      <c r="C614" s="374" t="s">
        <v>6586</v>
      </c>
      <c r="D614" s="384" t="s">
        <v>6597</v>
      </c>
      <c r="E614" s="374" t="s">
        <v>6072</v>
      </c>
      <c r="F614" s="374" t="s">
        <v>6600</v>
      </c>
      <c r="G614" s="374" t="s">
        <v>5663</v>
      </c>
      <c r="H614" s="377">
        <f t="shared" si="0"/>
        <v>48</v>
      </c>
      <c r="I614" s="378" t="e">
        <f>SUMIFS('MASTER TT'!$J$2:$J$11126,'MASTER TT'!$I$2:$I$1126,A614:A18990,'MASTER TT'!$L$2:$L$11126,"&gt;0",'MASTER TT'!$AM$2:$AM$11126,"JAN-APRIL 2026")</f>
        <v>#VALUE!</v>
      </c>
      <c r="J614" s="378">
        <f>SUMIFS('MASTER TT'!$J$2:$J$11126,'MASTER TT'!$I$2:$I$11126,A614:A10653,'MASTER TT'!$L$2:$L$11126,"&gt;0",'MASTER TT'!$AM$2:$AM$11126,"MAY-AUG 2025")</f>
        <v>0</v>
      </c>
      <c r="K614" s="378">
        <f>SUMIFS('MASTER TT'!$J$2:$J$11126,'MASTER TT'!$I$2:$I$11126,A614:A10653,'MASTER TT'!$L$2:$L$11126,"&gt;0",'MASTER TT'!$AM$2:$AM$11126,"SEP-DEC 2025")</f>
        <v>0</v>
      </c>
      <c r="L614" s="378" t="e">
        <f t="shared" si="1"/>
        <v>#VALUE!</v>
      </c>
      <c r="M614" s="379">
        <f>SUMIFS('MASTER TT'!$J$2:$J$1126,'MASTER TT'!$I$2:$I$1126,A614:A10656,'MASTER TT'!$L$2:$L$1126,"&gt;0",'MASTER TT'!$AM$2:$AM$1126,"JAN-APRIL 2025",'MASTER TT'!$AC$2:$AC$1126,"SOT")</f>
        <v>0</v>
      </c>
      <c r="N614" s="379">
        <f>SUMIFS('MASTER TT'!$J$2:$J$1126,'MASTER TT'!$I$2:$I$1126,A614:A10656,'MASTER TT'!$L$2:$L$1126,"&gt;0",'MASTER TT'!$AM$2:$AM$1126,"JAN-APRIL 2025",'MASTER TT'!$AC$2:$AC$1126,"SOB")</f>
        <v>0</v>
      </c>
      <c r="O614" s="379">
        <f>SUMIFS('MASTER TT'!$J$2:$J$1126,'MASTER TT'!$I$2:$I$1126,A614:A10656,'MASTER TT'!$L$2:$L$1126,"&gt;0",'MASTER TT'!$AM$2:$AM$1126,"JAN-APRIL 2025",'MASTER TT'!$AC$2:$AC$1126,"SEASS")</f>
        <v>0</v>
      </c>
      <c r="P614" s="379">
        <f>SUMIFS('MASTER TT'!$J$2:$J$1126,'MASTER TT'!$I$2:$I$1126,A614:A10656,'MASTER TT'!$L$2:$L$1126,"&gt;0",'MASTER TT'!$AM$2:$AM$1126,"JAN-APRIL 2025",'MASTER TT'!$AC$2:$AC$1126,"PTTI")</f>
        <v>0</v>
      </c>
      <c r="Q614" s="381">
        <f>SUMIF('MASTER TT'!$I$1:$I$5897,$A$1:$A$721,'MASTER TT'!$O$1:$O$5897)</f>
        <v>0</v>
      </c>
      <c r="R614" s="381">
        <f>SUMIF('MASTER TT'!$I$1:$I$5897,$A$1:$A$721,'MASTER TT'!$N$1:$N$5897)</f>
        <v>0</v>
      </c>
      <c r="S614" s="381">
        <f>SUMIF('MASTER TT'!$I$1:$I$5897,$A$1:$A$721,'MASTER TT'!$Q$1:$Q$5897)</f>
        <v>0</v>
      </c>
      <c r="T614" s="381">
        <f>SUMIF('MASTER TT'!$I$1:$I$5897,$A$1:$A$721,'MASTER TT'!$S$1:$S$5897)</f>
        <v>0</v>
      </c>
      <c r="U614" s="381">
        <f>SUMIF('MASTER TT'!$I$1:$I$5897,$A$1:$A$721,'MASTER TT'!$R$1:$R$5897)</f>
        <v>0</v>
      </c>
      <c r="V614" s="381">
        <f>SUMIF('MASTER TT'!$I$1:$I$5897,$A$1:$A$721,'MASTER TT'!$T$1:$T$5897)</f>
        <v>0</v>
      </c>
      <c r="W614" s="381">
        <f>SUMIF('MASTER TT'!$I$1:$I$5897,$A$1:$A$721,'MASTER TT'!$U$1:$U$5897)</f>
        <v>0</v>
      </c>
      <c r="X614" s="381">
        <f>SUMIF('MASTER TT'!$I$1:$I$5897,$A$1:$A$721,'MASTER TT'!$W$1:$W$5897)</f>
        <v>5</v>
      </c>
      <c r="Y614" s="381">
        <f>SUMIF('MASTER TT'!$I$1:$I$5897,$A$1:$A$721,'MASTER TT'!$X$1:$X$5897)</f>
        <v>0</v>
      </c>
      <c r="Z614" s="381">
        <f>SUMIF('MASTER TT'!$I$1:$I$5897,$A$1:$A$721,'MASTER TT'!$Y$1:$Y$5897)</f>
        <v>0</v>
      </c>
      <c r="AA614" s="381">
        <f>SUMIF('MASTER TT'!$I$1:$I$5897,$A$1:$A$721,'MASTER TT'!$Z$1:$Z$5897)</f>
        <v>0</v>
      </c>
      <c r="AB614" s="381">
        <f>SUMIF('MASTER TT'!$I$1:$I$5905,$A$1:$A$721,'MASTER TT'!$V$1:$V$5905)</f>
        <v>0</v>
      </c>
      <c r="AC614" s="381">
        <f>SUMIF('MASTER TT'!$I$1:$I$5905,$A$1:$A$721,'MASTER TT'!$AB$1:$AB$5905)</f>
        <v>0</v>
      </c>
      <c r="AD614" s="381">
        <f>SUMIF('MASTER TT'!$I$1:$I$5905,$A$1:$A$721,'MASTER TT'!$P$1:$P$5905)</f>
        <v>0</v>
      </c>
      <c r="AE614" s="381">
        <f t="shared" si="2"/>
        <v>5</v>
      </c>
      <c r="AF614" s="382" t="e">
        <f t="shared" si="37"/>
        <v>#REF!</v>
      </c>
      <c r="AG614" s="383"/>
    </row>
    <row r="615" spans="1:33" ht="14.25" customHeight="1">
      <c r="A615" s="374" t="s">
        <v>3438</v>
      </c>
      <c r="B615" s="375" t="str">
        <f>VLOOKUP($A$2:$A$1749,'ENTER STAFF #S HERE'!$A$1:$B$5073,2,FALSE)</f>
        <v>C1501</v>
      </c>
      <c r="C615" s="374" t="s">
        <v>6586</v>
      </c>
      <c r="D615" s="384" t="s">
        <v>6591</v>
      </c>
      <c r="E615" s="387"/>
      <c r="F615" s="387"/>
      <c r="G615" s="374" t="s">
        <v>5663</v>
      </c>
      <c r="H615" s="377">
        <f t="shared" si="0"/>
        <v>48</v>
      </c>
      <c r="I615" s="378" t="e">
        <f>SUMIFS('MASTER TT'!$J$2:$J$11126,'MASTER TT'!$I$2:$I$1126,A615:A18991,'MASTER TT'!$L$2:$L$11126,"&gt;0",'MASTER TT'!$AM$2:$AM$11126,"JAN-APRIL 2026")</f>
        <v>#VALUE!</v>
      </c>
      <c r="J615" s="378">
        <f>SUMIFS('MASTER TT'!$J$2:$J$11126,'MASTER TT'!$I$2:$I$11126,A615:A10654,'MASTER TT'!$L$2:$L$11126,"&gt;0",'MASTER TT'!$AM$2:$AM$11126,"MAY-AUG 2025")</f>
        <v>0</v>
      </c>
      <c r="K615" s="378">
        <f>SUMIFS('MASTER TT'!$J$2:$J$11126,'MASTER TT'!$I$2:$I$11126,A615:A10654,'MASTER TT'!$L$2:$L$11126,"&gt;0",'MASTER TT'!$AM$2:$AM$11126,"SEP-DEC 2025")</f>
        <v>0</v>
      </c>
      <c r="L615" s="378" t="e">
        <f t="shared" si="1"/>
        <v>#VALUE!</v>
      </c>
      <c r="M615" s="379">
        <f>SUMIFS('MASTER TT'!$J$2:$J$1126,'MASTER TT'!$I$2:$I$1126,A615:A10657,'MASTER TT'!$L$2:$L$1126,"&gt;0",'MASTER TT'!$AM$2:$AM$1126,"JAN-APRIL 2025",'MASTER TT'!$AC$2:$AC$1126,"SOT")</f>
        <v>0</v>
      </c>
      <c r="N615" s="379">
        <f>SUMIFS('MASTER TT'!$J$2:$J$1126,'MASTER TT'!$I$2:$I$1126,A615:A10657,'MASTER TT'!$L$2:$L$1126,"&gt;0",'MASTER TT'!$AM$2:$AM$1126,"JAN-APRIL 2025",'MASTER TT'!$AC$2:$AC$1126,"SOB")</f>
        <v>0</v>
      </c>
      <c r="O615" s="379">
        <f>SUMIFS('MASTER TT'!$J$2:$J$1126,'MASTER TT'!$I$2:$I$1126,A615:A10657,'MASTER TT'!$L$2:$L$1126,"&gt;0",'MASTER TT'!$AM$2:$AM$1126,"JAN-APRIL 2025",'MASTER TT'!$AC$2:$AC$1126,"SEASS")</f>
        <v>0</v>
      </c>
      <c r="P615" s="379">
        <f>SUMIFS('MASTER TT'!$J$2:$J$1126,'MASTER TT'!$I$2:$I$1126,A615:A10657,'MASTER TT'!$L$2:$L$1126,"&gt;0",'MASTER TT'!$AM$2:$AM$1126,"JAN-APRIL 2025",'MASTER TT'!$AC$2:$AC$1126,"PTTI")</f>
        <v>0</v>
      </c>
      <c r="Q615" s="381">
        <f>SUMIF('MASTER TT'!$I$1:$I$5897,$A$1:$A$721,'MASTER TT'!$O$1:$O$5897)</f>
        <v>0</v>
      </c>
      <c r="R615" s="381">
        <f>SUMIF('MASTER TT'!$I$1:$I$5897,$A$1:$A$721,'MASTER TT'!$N$1:$N$5897)</f>
        <v>0</v>
      </c>
      <c r="S615" s="381">
        <f>SUMIF('MASTER TT'!$I$1:$I$5897,$A$1:$A$721,'MASTER TT'!$Q$1:$Q$5897)</f>
        <v>0</v>
      </c>
      <c r="T615" s="381">
        <f>SUMIF('MASTER TT'!$I$1:$I$5897,$A$1:$A$721,'MASTER TT'!$S$1:$S$5897)</f>
        <v>0</v>
      </c>
      <c r="U615" s="381">
        <f>SUMIF('MASTER TT'!$I$1:$I$5897,$A$1:$A$721,'MASTER TT'!$R$1:$R$5897)</f>
        <v>0</v>
      </c>
      <c r="V615" s="381">
        <f>SUMIF('MASTER TT'!$I$1:$I$5897,$A$1:$A$721,'MASTER TT'!$T$1:$T$5897)</f>
        <v>0</v>
      </c>
      <c r="W615" s="381">
        <f>SUMIF('MASTER TT'!$I$1:$I$5897,$A$1:$A$721,'MASTER TT'!$U$1:$U$5897)</f>
        <v>0</v>
      </c>
      <c r="X615" s="381">
        <f>SUMIF('MASTER TT'!$I$1:$I$5897,$A$1:$A$721,'MASTER TT'!$W$1:$W$5897)</f>
        <v>0</v>
      </c>
      <c r="Y615" s="381">
        <f>SUMIF('MASTER TT'!$I$1:$I$5897,$A$1:$A$721,'MASTER TT'!$X$1:$X$5897)</f>
        <v>0</v>
      </c>
      <c r="Z615" s="381">
        <f>SUMIF('MASTER TT'!$I$1:$I$5897,$A$1:$A$721,'MASTER TT'!$Y$1:$Y$5897)</f>
        <v>0</v>
      </c>
      <c r="AA615" s="381">
        <f>SUMIF('MASTER TT'!$I$1:$I$5897,$A$1:$A$721,'MASTER TT'!$Z$1:$Z$5897)</f>
        <v>0</v>
      </c>
      <c r="AB615" s="381">
        <f>SUMIF('MASTER TT'!$I$1:$I$5905,$A$1:$A$721,'MASTER TT'!$V$1:$V$5905)</f>
        <v>0</v>
      </c>
      <c r="AC615" s="381">
        <f>SUMIF('MASTER TT'!$I$1:$I$5905,$A$1:$A$721,'MASTER TT'!$AB$1:$AB$5905)</f>
        <v>0</v>
      </c>
      <c r="AD615" s="381">
        <f>SUMIF('MASTER TT'!$I$1:$I$5905,$A$1:$A$721,'MASTER TT'!$P$1:$P$5905)</f>
        <v>0</v>
      </c>
      <c r="AE615" s="381">
        <f t="shared" si="2"/>
        <v>0</v>
      </c>
      <c r="AF615" s="382" t="e">
        <f t="shared" si="37"/>
        <v>#REF!</v>
      </c>
      <c r="AG615" s="383"/>
    </row>
    <row r="616" spans="1:33" ht="14.25" customHeight="1">
      <c r="A616" s="374" t="s">
        <v>3446</v>
      </c>
      <c r="B616" s="375" t="str">
        <f>VLOOKUP($A$2:$A$1749,'ENTER STAFF #S HERE'!$A$1:$B$5073,2,FALSE)</f>
        <v>C1296</v>
      </c>
      <c r="C616" s="374" t="s">
        <v>6586</v>
      </c>
      <c r="D616" s="374" t="s">
        <v>6591</v>
      </c>
      <c r="E616" s="387"/>
      <c r="F616" s="387"/>
      <c r="G616" s="374" t="s">
        <v>5663</v>
      </c>
      <c r="H616" s="377">
        <f t="shared" si="0"/>
        <v>48</v>
      </c>
      <c r="I616" s="378" t="e">
        <f>SUMIFS('MASTER TT'!$J$2:$J$11126,'MASTER TT'!$I$2:$I$1126,A616:A18992,'MASTER TT'!$L$2:$L$11126,"&gt;0",'MASTER TT'!$AM$2:$AM$11126,"JAN-APRIL 2026")</f>
        <v>#VALUE!</v>
      </c>
      <c r="J616" s="378">
        <f>SUMIFS('MASTER TT'!$J$2:$J$11126,'MASTER TT'!$I$2:$I$11126,A616:A10655,'MASTER TT'!$L$2:$L$11126,"&gt;0",'MASTER TT'!$AM$2:$AM$11126,"MAY-AUG 2025")</f>
        <v>0</v>
      </c>
      <c r="K616" s="378">
        <f>SUMIFS('MASTER TT'!$J$2:$J$11126,'MASTER TT'!$I$2:$I$11126,A616:A10655,'MASTER TT'!$L$2:$L$11126,"&gt;0",'MASTER TT'!$AM$2:$AM$11126,"SEP-DEC 2025")</f>
        <v>0</v>
      </c>
      <c r="L616" s="378" t="e">
        <f t="shared" si="1"/>
        <v>#VALUE!</v>
      </c>
      <c r="M616" s="379">
        <f>SUMIFS('MASTER TT'!$J$2:$J$1126,'MASTER TT'!$I$2:$I$1126,A616:A10658,'MASTER TT'!$L$2:$L$1126,"&gt;0",'MASTER TT'!$AM$2:$AM$1126,"JAN-APRIL 2025",'MASTER TT'!$AC$2:$AC$1126,"SOT")</f>
        <v>0</v>
      </c>
      <c r="N616" s="379">
        <f>SUMIFS('MASTER TT'!$J$2:$J$1126,'MASTER TT'!$I$2:$I$1126,A616:A10658,'MASTER TT'!$L$2:$L$1126,"&gt;0",'MASTER TT'!$AM$2:$AM$1126,"JAN-APRIL 2025",'MASTER TT'!$AC$2:$AC$1126,"SOB")</f>
        <v>0</v>
      </c>
      <c r="O616" s="379">
        <f>SUMIFS('MASTER TT'!$J$2:$J$1126,'MASTER TT'!$I$2:$I$1126,A616:A10658,'MASTER TT'!$L$2:$L$1126,"&gt;0",'MASTER TT'!$AM$2:$AM$1126,"JAN-APRIL 2025",'MASTER TT'!$AC$2:$AC$1126,"SEASS")</f>
        <v>0</v>
      </c>
      <c r="P616" s="379">
        <f>SUMIFS('MASTER TT'!$J$2:$J$1126,'MASTER TT'!$I$2:$I$1126,A616:A10658,'MASTER TT'!$L$2:$L$1126,"&gt;0",'MASTER TT'!$AM$2:$AM$1126,"JAN-APRIL 2025",'MASTER TT'!$AC$2:$AC$1126,"PTTI")</f>
        <v>0</v>
      </c>
      <c r="Q616" s="381">
        <f>SUMIF('MASTER TT'!$I$1:$I$5897,$A$1:$A$721,'MASTER TT'!$O$1:$O$5897)</f>
        <v>0</v>
      </c>
      <c r="R616" s="381">
        <f>SUMIF('MASTER TT'!$I$1:$I$5897,$A$1:$A$721,'MASTER TT'!$N$1:$N$5897)</f>
        <v>0</v>
      </c>
      <c r="S616" s="381">
        <f>SUMIF('MASTER TT'!$I$1:$I$5897,$A$1:$A$721,'MASTER TT'!$Q$1:$Q$5897)</f>
        <v>0</v>
      </c>
      <c r="T616" s="381">
        <f>SUMIF('MASTER TT'!$I$1:$I$5897,$A$1:$A$721,'MASTER TT'!$S$1:$S$5897)</f>
        <v>0</v>
      </c>
      <c r="U616" s="381">
        <f>SUMIF('MASTER TT'!$I$1:$I$5897,$A$1:$A$721,'MASTER TT'!$R$1:$R$5897)</f>
        <v>0</v>
      </c>
      <c r="V616" s="381">
        <f>SUMIF('MASTER TT'!$I$1:$I$5897,$A$1:$A$721,'MASTER TT'!$T$1:$T$5897)</f>
        <v>0</v>
      </c>
      <c r="W616" s="381">
        <f>SUMIF('MASTER TT'!$I$1:$I$5897,$A$1:$A$721,'MASTER TT'!$U$1:$U$5897)</f>
        <v>0</v>
      </c>
      <c r="X616" s="381">
        <f>SUMIF('MASTER TT'!$I$1:$I$5897,$A$1:$A$721,'MASTER TT'!$W$1:$W$5897)</f>
        <v>0</v>
      </c>
      <c r="Y616" s="381">
        <f>SUMIF('MASTER TT'!$I$1:$I$5897,$A$1:$A$721,'MASTER TT'!$X$1:$X$5897)</f>
        <v>0</v>
      </c>
      <c r="Z616" s="381">
        <f>SUMIF('MASTER TT'!$I$1:$I$5897,$A$1:$A$721,'MASTER TT'!$Y$1:$Y$5897)</f>
        <v>0</v>
      </c>
      <c r="AA616" s="381">
        <f>SUMIF('MASTER TT'!$I$1:$I$5897,$A$1:$A$721,'MASTER TT'!$Z$1:$Z$5897)</f>
        <v>0</v>
      </c>
      <c r="AB616" s="381">
        <f>SUMIF('MASTER TT'!$I$1:$I$5905,$A$1:$A$721,'MASTER TT'!$V$1:$V$5905)</f>
        <v>0</v>
      </c>
      <c r="AC616" s="381">
        <f>SUMIF('MASTER TT'!$I$1:$I$5905,$A$1:$A$721,'MASTER TT'!$AB$1:$AB$5905)</f>
        <v>0</v>
      </c>
      <c r="AD616" s="381">
        <f>SUMIF('MASTER TT'!$I$1:$I$5905,$A$1:$A$721,'MASTER TT'!$P$1:$P$5905)</f>
        <v>0</v>
      </c>
      <c r="AE616" s="381">
        <f t="shared" si="2"/>
        <v>0</v>
      </c>
      <c r="AF616" s="382" t="e">
        <f t="shared" si="37"/>
        <v>#REF!</v>
      </c>
      <c r="AG616" s="383"/>
    </row>
    <row r="617" spans="1:33" ht="14.25" customHeight="1">
      <c r="A617" s="374" t="s">
        <v>4270</v>
      </c>
      <c r="B617" s="375" t="str">
        <f>VLOOKUP($A$2:$A$1749,'ENTER STAFF #S HERE'!$A$1:$B$5073,2,FALSE)</f>
        <v>C1870</v>
      </c>
      <c r="C617" s="374" t="s">
        <v>6583</v>
      </c>
      <c r="D617" s="374" t="s">
        <v>6587</v>
      </c>
      <c r="E617" s="374" t="s">
        <v>5680</v>
      </c>
      <c r="F617" s="374" t="s">
        <v>6609</v>
      </c>
      <c r="G617" s="374" t="s">
        <v>5663</v>
      </c>
      <c r="H617" s="377">
        <f t="shared" si="0"/>
        <v>48</v>
      </c>
      <c r="I617" s="378" t="e">
        <f>SUMIFS('MASTER TT'!$J$2:$J$11126,'MASTER TT'!$I$2:$I$1126,A617:A18993,'MASTER TT'!$L$2:$L$11126,"&gt;0",'MASTER TT'!$AM$2:$AM$11126,"JAN-APRIL 2026")</f>
        <v>#VALUE!</v>
      </c>
      <c r="J617" s="378">
        <f>SUMIFS('MASTER TT'!$J$2:$J$11126,'MASTER TT'!$I$2:$I$11126,A617:A10656,'MASTER TT'!$L$2:$L$11126,"&gt;0",'MASTER TT'!$AM$2:$AM$11126,"MAY-AUG 2025")</f>
        <v>0</v>
      </c>
      <c r="K617" s="378">
        <f>SUMIFS('MASTER TT'!$J$2:$J$11126,'MASTER TT'!$I$2:$I$11126,A617:A10656,'MASTER TT'!$L$2:$L$11126,"&gt;0",'MASTER TT'!$AM$2:$AM$11126,"SEP-DEC 2025")</f>
        <v>0</v>
      </c>
      <c r="L617" s="378" t="e">
        <f t="shared" si="1"/>
        <v>#VALUE!</v>
      </c>
      <c r="M617" s="379">
        <f>SUMIFS('MASTER TT'!$J$2:$J$1126,'MASTER TT'!$I$2:$I$1126,A617:A10659,'MASTER TT'!$L$2:$L$1126,"&gt;0",'MASTER TT'!$AM$2:$AM$1126,"JAN-APRIL 2025",'MASTER TT'!$AC$2:$AC$1126,"SOT")</f>
        <v>0</v>
      </c>
      <c r="N617" s="379">
        <f>SUMIFS('MASTER TT'!$J$2:$J$1126,'MASTER TT'!$I$2:$I$1126,A617:A10659,'MASTER TT'!$L$2:$L$1126,"&gt;0",'MASTER TT'!$AM$2:$AM$1126,"JAN-APRIL 2025",'MASTER TT'!$AC$2:$AC$1126,"SOB")</f>
        <v>0</v>
      </c>
      <c r="O617" s="379">
        <f>SUMIFS('MASTER TT'!$J$2:$J$1126,'MASTER TT'!$I$2:$I$1126,A617:A10659,'MASTER TT'!$L$2:$L$1126,"&gt;0",'MASTER TT'!$AM$2:$AM$1126,"JAN-APRIL 2025",'MASTER TT'!$AC$2:$AC$1126,"SEASS")</f>
        <v>0</v>
      </c>
      <c r="P617" s="379">
        <f>SUMIFS('MASTER TT'!$J$2:$J$1126,'MASTER TT'!$I$2:$I$1126,A617:A10659,'MASTER TT'!$L$2:$L$1126,"&gt;0",'MASTER TT'!$AM$2:$AM$1126,"JAN-APRIL 2025",'MASTER TT'!$AC$2:$AC$1126,"PTTI")</f>
        <v>0</v>
      </c>
      <c r="Q617" s="381">
        <f>SUMIF('MASTER TT'!$I$1:$I$5897,$A$1:$A$721,'MASTER TT'!$O$1:$O$5897)</f>
        <v>0</v>
      </c>
      <c r="R617" s="381">
        <f>SUMIF('MASTER TT'!$I$1:$I$5897,$A$1:$A$721,'MASTER TT'!$N$1:$N$5897)</f>
        <v>0</v>
      </c>
      <c r="S617" s="381">
        <f>SUMIF('MASTER TT'!$I$1:$I$5897,$A$1:$A$721,'MASTER TT'!$Q$1:$Q$5897)</f>
        <v>0</v>
      </c>
      <c r="T617" s="381">
        <f>SUMIF('MASTER TT'!$I$1:$I$5897,$A$1:$A$721,'MASTER TT'!$S$1:$S$5897)</f>
        <v>0</v>
      </c>
      <c r="U617" s="381">
        <f>SUMIF('MASTER TT'!$I$1:$I$5897,$A$1:$A$721,'MASTER TT'!$R$1:$R$5897)</f>
        <v>0</v>
      </c>
      <c r="V617" s="381">
        <f>SUMIF('MASTER TT'!$I$1:$I$5897,$A$1:$A$721,'MASTER TT'!$T$1:$T$5897)</f>
        <v>0</v>
      </c>
      <c r="W617" s="381">
        <f>SUMIF('MASTER TT'!$I$1:$I$5897,$A$1:$A$721,'MASTER TT'!$U$1:$U$5897)</f>
        <v>0</v>
      </c>
      <c r="X617" s="381">
        <f>SUMIF('MASTER TT'!$I$1:$I$5897,$A$1:$A$721,'MASTER TT'!$W$1:$W$5897)</f>
        <v>0</v>
      </c>
      <c r="Y617" s="381">
        <f>SUMIF('MASTER TT'!$I$1:$I$5897,$A$1:$A$721,'MASTER TT'!$X$1:$X$5897)</f>
        <v>0</v>
      </c>
      <c r="Z617" s="381">
        <f>SUMIF('MASTER TT'!$I$1:$I$5897,$A$1:$A$721,'MASTER TT'!$Y$1:$Y$5897)</f>
        <v>0</v>
      </c>
      <c r="AA617" s="381">
        <f>SUMIF('MASTER TT'!$I$1:$I$5897,$A$1:$A$721,'MASTER TT'!$Z$1:$Z$5897)</f>
        <v>0</v>
      </c>
      <c r="AB617" s="381">
        <f>SUMIF('MASTER TT'!$I$1:$I$5905,$A$1:$A$721,'MASTER TT'!$V$1:$V$5905)</f>
        <v>0</v>
      </c>
      <c r="AC617" s="381">
        <f>SUMIF('MASTER TT'!$I$1:$I$5905,$A$1:$A$721,'MASTER TT'!$AB$1:$AB$5905)</f>
        <v>0</v>
      </c>
      <c r="AD617" s="381">
        <f>SUMIF('MASTER TT'!$I$1:$I$5905,$A$1:$A$721,'MASTER TT'!$P$1:$P$5905)</f>
        <v>0</v>
      </c>
      <c r="AE617" s="381">
        <f t="shared" si="2"/>
        <v>0</v>
      </c>
      <c r="AF617" s="382" t="e">
        <f t="shared" si="37"/>
        <v>#REF!</v>
      </c>
      <c r="AG617" s="383"/>
    </row>
    <row r="618" spans="1:33" ht="14.25" customHeight="1">
      <c r="A618" s="374" t="s">
        <v>3359</v>
      </c>
      <c r="B618" s="375" t="str">
        <f>VLOOKUP($A$2:$A$1749,'ENTER STAFF #S HERE'!$A$1:$B$5073,2,FALSE)</f>
        <v>C1551</v>
      </c>
      <c r="C618" s="374" t="s">
        <v>6586</v>
      </c>
      <c r="D618" s="384" t="s">
        <v>6591</v>
      </c>
      <c r="E618" s="388"/>
      <c r="F618" s="387"/>
      <c r="G618" s="374" t="s">
        <v>5663</v>
      </c>
      <c r="H618" s="377">
        <f t="shared" si="0"/>
        <v>48</v>
      </c>
      <c r="I618" s="378" t="e">
        <f>SUMIFS('MASTER TT'!$J$2:$J$11126,'MASTER TT'!$I$2:$I$1126,A618:A18994,'MASTER TT'!$L$2:$L$11126,"&gt;0",'MASTER TT'!$AM$2:$AM$11126,"JAN-APRIL 2026")</f>
        <v>#VALUE!</v>
      </c>
      <c r="J618" s="378">
        <f>SUMIFS('MASTER TT'!$J$2:$J$11126,'MASTER TT'!$I$2:$I$11126,A618:A10657,'MASTER TT'!$L$2:$L$11126,"&gt;0",'MASTER TT'!$AM$2:$AM$11126,"MAY-AUG 2025")</f>
        <v>0</v>
      </c>
      <c r="K618" s="378">
        <f>SUMIFS('MASTER TT'!$J$2:$J$11126,'MASTER TT'!$I$2:$I$11126,A618:A10657,'MASTER TT'!$L$2:$L$11126,"&gt;0",'MASTER TT'!$AM$2:$AM$11126,"SEP-DEC 2025")</f>
        <v>0</v>
      </c>
      <c r="L618" s="378" t="e">
        <f t="shared" si="1"/>
        <v>#VALUE!</v>
      </c>
      <c r="M618" s="379">
        <f>SUMIFS('MASTER TT'!$J$2:$J$1126,'MASTER TT'!$I$2:$I$1126,A618:A10660,'MASTER TT'!$L$2:$L$1126,"&gt;0",'MASTER TT'!$AM$2:$AM$1126,"JAN-APRIL 2025",'MASTER TT'!$AC$2:$AC$1126,"SOT")</f>
        <v>0</v>
      </c>
      <c r="N618" s="379">
        <f>SUMIFS('MASTER TT'!$J$2:$J$1126,'MASTER TT'!$I$2:$I$1126,A618:A10660,'MASTER TT'!$L$2:$L$1126,"&gt;0",'MASTER TT'!$AM$2:$AM$1126,"JAN-APRIL 2025",'MASTER TT'!$AC$2:$AC$1126,"SOB")</f>
        <v>0</v>
      </c>
      <c r="O618" s="379">
        <f>SUMIFS('MASTER TT'!$J$2:$J$1126,'MASTER TT'!$I$2:$I$1126,A618:A10660,'MASTER TT'!$L$2:$L$1126,"&gt;0",'MASTER TT'!$AM$2:$AM$1126,"JAN-APRIL 2025",'MASTER TT'!$AC$2:$AC$1126,"SEASS")</f>
        <v>0</v>
      </c>
      <c r="P618" s="379">
        <f>SUMIFS('MASTER TT'!$J$2:$J$1126,'MASTER TT'!$I$2:$I$1126,A618:A10660,'MASTER TT'!$L$2:$L$1126,"&gt;0",'MASTER TT'!$AM$2:$AM$1126,"JAN-APRIL 2025",'MASTER TT'!$AC$2:$AC$1126,"PTTI")</f>
        <v>0</v>
      </c>
      <c r="Q618" s="381">
        <f>SUMIF('MASTER TT'!$I$1:$I$5897,$A$1:$A$721,'MASTER TT'!$O$1:$O$5897)</f>
        <v>0</v>
      </c>
      <c r="R618" s="381">
        <f>SUMIF('MASTER TT'!$I$1:$I$5897,$A$1:$A$721,'MASTER TT'!$N$1:$N$5897)</f>
        <v>0</v>
      </c>
      <c r="S618" s="381">
        <f>SUMIF('MASTER TT'!$I$1:$I$5897,$A$1:$A$721,'MASTER TT'!$Q$1:$Q$5897)</f>
        <v>0</v>
      </c>
      <c r="T618" s="381">
        <f>SUMIF('MASTER TT'!$I$1:$I$5897,$A$1:$A$721,'MASTER TT'!$S$1:$S$5897)</f>
        <v>0</v>
      </c>
      <c r="U618" s="381">
        <f>SUMIF('MASTER TT'!$I$1:$I$5897,$A$1:$A$721,'MASTER TT'!$R$1:$R$5897)</f>
        <v>0</v>
      </c>
      <c r="V618" s="381">
        <f>SUMIF('MASTER TT'!$I$1:$I$5897,$A$1:$A$721,'MASTER TT'!$T$1:$T$5897)</f>
        <v>0</v>
      </c>
      <c r="W618" s="381">
        <f>SUMIF('MASTER TT'!$I$1:$I$5897,$A$1:$A$721,'MASTER TT'!$U$1:$U$5897)</f>
        <v>0</v>
      </c>
      <c r="X618" s="381">
        <f>SUMIF('MASTER TT'!$I$1:$I$5897,$A$1:$A$721,'MASTER TT'!$W$1:$W$5897)</f>
        <v>0</v>
      </c>
      <c r="Y618" s="381">
        <f>SUMIF('MASTER TT'!$I$1:$I$5897,$A$1:$A$721,'MASTER TT'!$X$1:$X$5897)</f>
        <v>0</v>
      </c>
      <c r="Z618" s="381">
        <f>SUMIF('MASTER TT'!$I$1:$I$5897,$A$1:$A$721,'MASTER TT'!$Y$1:$Y$5897)</f>
        <v>0</v>
      </c>
      <c r="AA618" s="381">
        <f>SUMIF('MASTER TT'!$I$1:$I$5897,$A$1:$A$721,'MASTER TT'!$Z$1:$Z$5897)</f>
        <v>0</v>
      </c>
      <c r="AB618" s="381">
        <f>SUMIF('MASTER TT'!$I$1:$I$5905,$A$1:$A$721,'MASTER TT'!$V$1:$V$5905)</f>
        <v>0</v>
      </c>
      <c r="AC618" s="381">
        <f>SUMIF('MASTER TT'!$I$1:$I$5905,$A$1:$A$721,'MASTER TT'!$AB$1:$AB$5905)</f>
        <v>0</v>
      </c>
      <c r="AD618" s="381">
        <f>SUMIF('MASTER TT'!$I$1:$I$5905,$A$1:$A$721,'MASTER TT'!$P$1:$P$5905)</f>
        <v>0</v>
      </c>
      <c r="AE618" s="381">
        <f t="shared" si="2"/>
        <v>0</v>
      </c>
      <c r="AF618" s="382" t="e">
        <f t="shared" si="37"/>
        <v>#REF!</v>
      </c>
      <c r="AG618" s="383"/>
    </row>
    <row r="619" spans="1:33" ht="14.25" customHeight="1">
      <c r="A619" s="374" t="s">
        <v>4225</v>
      </c>
      <c r="B619" s="375" t="str">
        <f>VLOOKUP($A$2:$A$1749,'ENTER STAFF #S HERE'!$A$1:$B$5073,2,FALSE)</f>
        <v>C1829</v>
      </c>
      <c r="C619" s="374" t="s">
        <v>6586</v>
      </c>
      <c r="D619" s="384" t="s">
        <v>6597</v>
      </c>
      <c r="E619" s="384" t="s">
        <v>6072</v>
      </c>
      <c r="F619" s="374" t="s">
        <v>6600</v>
      </c>
      <c r="G619" s="374" t="s">
        <v>5663</v>
      </c>
      <c r="H619" s="377">
        <f t="shared" si="0"/>
        <v>48</v>
      </c>
      <c r="I619" s="378" t="e">
        <f>SUMIFS('MASTER TT'!$J$2:$J$11126,'MASTER TT'!$I$2:$I$1126,A619:A18995,'MASTER TT'!$L$2:$L$11126,"&gt;0",'MASTER TT'!$AM$2:$AM$11126,"JAN-APRIL 2026")</f>
        <v>#VALUE!</v>
      </c>
      <c r="J619" s="378">
        <f>SUMIFS('MASTER TT'!$J$2:$J$11126,'MASTER TT'!$I$2:$I$11126,A619:A10658,'MASTER TT'!$L$2:$L$11126,"&gt;0",'MASTER TT'!$AM$2:$AM$11126,"MAY-AUG 2025")</f>
        <v>0</v>
      </c>
      <c r="K619" s="378">
        <f>SUMIFS('MASTER TT'!$J$2:$J$11126,'MASTER TT'!$I$2:$I$11126,A619:A10658,'MASTER TT'!$L$2:$L$11126,"&gt;0",'MASTER TT'!$AM$2:$AM$11126,"SEP-DEC 2025")</f>
        <v>0</v>
      </c>
      <c r="L619" s="378" t="e">
        <f t="shared" si="1"/>
        <v>#VALUE!</v>
      </c>
      <c r="M619" s="379">
        <f>SUMIFS('MASTER TT'!$J$2:$J$1126,'MASTER TT'!$I$2:$I$1126,A619:A10661,'MASTER TT'!$L$2:$L$1126,"&gt;0",'MASTER TT'!$AM$2:$AM$1126,"JAN-APRIL 2025",'MASTER TT'!$AC$2:$AC$1126,"SOT")</f>
        <v>0</v>
      </c>
      <c r="N619" s="379">
        <f>SUMIFS('MASTER TT'!$J$2:$J$1126,'MASTER TT'!$I$2:$I$1126,A619:A10661,'MASTER TT'!$L$2:$L$1126,"&gt;0",'MASTER TT'!$AM$2:$AM$1126,"JAN-APRIL 2025",'MASTER TT'!$AC$2:$AC$1126,"SOB")</f>
        <v>0</v>
      </c>
      <c r="O619" s="379">
        <f>SUMIFS('MASTER TT'!$J$2:$J$1126,'MASTER TT'!$I$2:$I$1126,A619:A10661,'MASTER TT'!$L$2:$L$1126,"&gt;0",'MASTER TT'!$AM$2:$AM$1126,"JAN-APRIL 2025",'MASTER TT'!$AC$2:$AC$1126,"SEASS")</f>
        <v>0</v>
      </c>
      <c r="P619" s="379">
        <f>SUMIFS('MASTER TT'!$J$2:$J$1126,'MASTER TT'!$I$2:$I$1126,A619:A10661,'MASTER TT'!$L$2:$L$1126,"&gt;0",'MASTER TT'!$AM$2:$AM$1126,"JAN-APRIL 2025",'MASTER TT'!$AC$2:$AC$1126,"PTTI")</f>
        <v>0</v>
      </c>
      <c r="Q619" s="381">
        <f>SUMIF('MASTER TT'!$I$1:$I$5897,$A$1:$A$721,'MASTER TT'!$O$1:$O$5897)</f>
        <v>0</v>
      </c>
      <c r="R619" s="381">
        <f>SUMIF('MASTER TT'!$I$1:$I$5897,$A$1:$A$721,'MASTER TT'!$N$1:$N$5897)</f>
        <v>0</v>
      </c>
      <c r="S619" s="381">
        <f>SUMIF('MASTER TT'!$I$1:$I$5897,$A$1:$A$721,'MASTER TT'!$Q$1:$Q$5897)</f>
        <v>0</v>
      </c>
      <c r="T619" s="381">
        <f>SUMIF('MASTER TT'!$I$1:$I$5897,$A$1:$A$721,'MASTER TT'!$S$1:$S$5897)</f>
        <v>0</v>
      </c>
      <c r="U619" s="381">
        <f>SUMIF('MASTER TT'!$I$1:$I$5897,$A$1:$A$721,'MASTER TT'!$R$1:$R$5897)</f>
        <v>6</v>
      </c>
      <c r="V619" s="381">
        <f>SUMIF('MASTER TT'!$I$1:$I$5897,$A$1:$A$721,'MASTER TT'!$T$1:$T$5897)</f>
        <v>0</v>
      </c>
      <c r="W619" s="381">
        <f>SUMIF('MASTER TT'!$I$1:$I$5897,$A$1:$A$721,'MASTER TT'!$U$1:$U$5897)</f>
        <v>0</v>
      </c>
      <c r="X619" s="381">
        <f>SUMIF('MASTER TT'!$I$1:$I$5897,$A$1:$A$721,'MASTER TT'!$W$1:$W$5897)</f>
        <v>0</v>
      </c>
      <c r="Y619" s="381">
        <f>SUMIF('MASTER TT'!$I$1:$I$5897,$A$1:$A$721,'MASTER TT'!$X$1:$X$5897)</f>
        <v>0</v>
      </c>
      <c r="Z619" s="381">
        <f>SUMIF('MASTER TT'!$I$1:$I$5897,$A$1:$A$721,'MASTER TT'!$Y$1:$Y$5897)</f>
        <v>0</v>
      </c>
      <c r="AA619" s="381">
        <f>SUMIF('MASTER TT'!$I$1:$I$5897,$A$1:$A$721,'MASTER TT'!$Z$1:$Z$5897)</f>
        <v>0</v>
      </c>
      <c r="AB619" s="381">
        <f>SUMIF('MASTER TT'!$I$1:$I$5905,$A$1:$A$721,'MASTER TT'!$V$1:$V$5905)</f>
        <v>0</v>
      </c>
      <c r="AC619" s="381">
        <f>SUMIF('MASTER TT'!$I$1:$I$5905,$A$1:$A$721,'MASTER TT'!$AB$1:$AB$5905)</f>
        <v>0</v>
      </c>
      <c r="AD619" s="381">
        <f>SUMIF('MASTER TT'!$I$1:$I$5905,$A$1:$A$721,'MASTER TT'!$P$1:$P$5905)</f>
        <v>0</v>
      </c>
      <c r="AE619" s="381">
        <f t="shared" si="2"/>
        <v>6</v>
      </c>
      <c r="AF619" s="382" t="e">
        <f t="shared" si="37"/>
        <v>#REF!</v>
      </c>
      <c r="AG619" s="383"/>
    </row>
    <row r="620" spans="1:33" ht="14.25" customHeight="1">
      <c r="A620" s="385" t="s">
        <v>3885</v>
      </c>
      <c r="B620" s="375">
        <f>VLOOKUP($A$2:$A$1749,'ENTER STAFF #S HERE'!$A$1:$B$5073,2,FALSE)</f>
        <v>233</v>
      </c>
      <c r="C620" s="385" t="s">
        <v>6586</v>
      </c>
      <c r="D620" s="386" t="s">
        <v>6587</v>
      </c>
      <c r="E620" s="386" t="s">
        <v>6594</v>
      </c>
      <c r="F620" s="386" t="s">
        <v>6584</v>
      </c>
      <c r="G620" s="385" t="s">
        <v>6592</v>
      </c>
      <c r="H620" s="377">
        <f t="shared" si="0"/>
        <v>24</v>
      </c>
      <c r="I620" s="378" t="e">
        <f>SUMIFS('MASTER TT'!$J$2:$J$11126,'MASTER TT'!$I$2:$I$1126,A620:A18996,'MASTER TT'!$L$2:$L$11126,"&gt;0",'MASTER TT'!$AM$2:$AM$11126,"JAN-APRIL 2026")</f>
        <v>#VALUE!</v>
      </c>
      <c r="J620" s="378">
        <f>SUMIFS('MASTER TT'!$J$2:$J$11126,'MASTER TT'!$I$2:$I$11126,A620:A10659,'MASTER TT'!$L$2:$L$11126,"&gt;0",'MASTER TT'!$AM$2:$AM$11126,"MAY-AUG 2025")</f>
        <v>0</v>
      </c>
      <c r="K620" s="378">
        <f>SUMIFS('MASTER TT'!$J$2:$J$11126,'MASTER TT'!$I$2:$I$11126,A620:A10659,'MASTER TT'!$L$2:$L$11126,"&gt;0",'MASTER TT'!$AM$2:$AM$11126,"SEP-DEC 2025")</f>
        <v>0</v>
      </c>
      <c r="L620" s="378" t="e">
        <f t="shared" si="1"/>
        <v>#VALUE!</v>
      </c>
      <c r="M620" s="379">
        <f>SUMIFS('MASTER TT'!$J$2:$J$1126,'MASTER TT'!$I$2:$I$1126,A620:A10662,'MASTER TT'!$L$2:$L$1126,"&gt;0",'MASTER TT'!$AM$2:$AM$1126,"JAN-APRIL 2025",'MASTER TT'!$AC$2:$AC$1126,"SOT")</f>
        <v>0</v>
      </c>
      <c r="N620" s="379">
        <f>SUMIFS('MASTER TT'!$J$2:$J$1126,'MASTER TT'!$I$2:$I$1126,A620:A10662,'MASTER TT'!$L$2:$L$1126,"&gt;0",'MASTER TT'!$AM$2:$AM$1126,"JAN-APRIL 2025",'MASTER TT'!$AC$2:$AC$1126,"SOB")</f>
        <v>0</v>
      </c>
      <c r="O620" s="379">
        <f>SUMIFS('MASTER TT'!$J$2:$J$1126,'MASTER TT'!$I$2:$I$1126,A620:A10662,'MASTER TT'!$L$2:$L$1126,"&gt;0",'MASTER TT'!$AM$2:$AM$1126,"JAN-APRIL 2025",'MASTER TT'!$AC$2:$AC$1126,"SEASS")</f>
        <v>0</v>
      </c>
      <c r="P620" s="379">
        <f>SUMIFS('MASTER TT'!$J$2:$J$1126,'MASTER TT'!$I$2:$I$1126,A620:A10662,'MASTER TT'!$L$2:$L$1126,"&gt;0",'MASTER TT'!$AM$2:$AM$1126,"JAN-APRIL 2025",'MASTER TT'!$AC$2:$AC$1126,"PTTI")</f>
        <v>0</v>
      </c>
      <c r="Q620" s="381">
        <f>SUMIF('MASTER TT'!$I$1:$I$5897,$A$1:$A$721,'MASTER TT'!$O$1:$O$5897)</f>
        <v>0</v>
      </c>
      <c r="R620" s="381">
        <f>SUMIF('MASTER TT'!$I$1:$I$5897,$A$1:$A$721,'MASTER TT'!$N$1:$N$5897)</f>
        <v>0</v>
      </c>
      <c r="S620" s="381">
        <f>SUMIF('MASTER TT'!$I$1:$I$5897,$A$1:$A$721,'MASTER TT'!$Q$1:$Q$5897)</f>
        <v>0</v>
      </c>
      <c r="T620" s="381">
        <f>SUMIF('MASTER TT'!$I$1:$I$5897,$A$1:$A$721,'MASTER TT'!$S$1:$S$5897)</f>
        <v>0</v>
      </c>
      <c r="U620" s="381">
        <f>SUMIF('MASTER TT'!$I$1:$I$5897,$A$1:$A$721,'MASTER TT'!$R$1:$R$5897)</f>
        <v>0</v>
      </c>
      <c r="V620" s="381">
        <f>SUMIF('MASTER TT'!$I$1:$I$5897,$A$1:$A$721,'MASTER TT'!$T$1:$T$5897)</f>
        <v>0</v>
      </c>
      <c r="W620" s="381">
        <f>SUMIF('MASTER TT'!$I$1:$I$5897,$A$1:$A$721,'MASTER TT'!$U$1:$U$5897)</f>
        <v>0</v>
      </c>
      <c r="X620" s="381">
        <f>SUMIF('MASTER TT'!$I$1:$I$5897,$A$1:$A$721,'MASTER TT'!$W$1:$W$5897)</f>
        <v>0</v>
      </c>
      <c r="Y620" s="381">
        <f>SUMIF('MASTER TT'!$I$1:$I$5897,$A$1:$A$721,'MASTER TT'!$X$1:$X$5897)</f>
        <v>0</v>
      </c>
      <c r="Z620" s="381">
        <f>SUMIF('MASTER TT'!$I$1:$I$5897,$A$1:$A$721,'MASTER TT'!$Y$1:$Y$5897)</f>
        <v>0</v>
      </c>
      <c r="AA620" s="381">
        <f>SUMIF('MASTER TT'!$I$1:$I$5897,$A$1:$A$721,'MASTER TT'!$Z$1:$Z$5897)</f>
        <v>0</v>
      </c>
      <c r="AB620" s="381">
        <f>SUMIF('MASTER TT'!$I$1:$I$5905,$A$1:$A$721,'MASTER TT'!$V$1:$V$5905)</f>
        <v>0</v>
      </c>
      <c r="AC620" s="381">
        <f>SUMIF('MASTER TT'!$I$1:$I$5905,$A$1:$A$721,'MASTER TT'!$AB$1:$AB$5905)</f>
        <v>0</v>
      </c>
      <c r="AD620" s="381">
        <f>SUMIF('MASTER TT'!$I$1:$I$5905,$A$1:$A$721,'MASTER TT'!$P$1:$P$5905)</f>
        <v>0</v>
      </c>
      <c r="AE620" s="381">
        <f t="shared" si="2"/>
        <v>0</v>
      </c>
      <c r="AF620" s="382" t="e">
        <f t="shared" si="37"/>
        <v>#REF!</v>
      </c>
      <c r="AG620" s="383"/>
    </row>
    <row r="621" spans="1:33" ht="14.25" customHeight="1">
      <c r="A621" s="374" t="s">
        <v>4227</v>
      </c>
      <c r="B621" s="375" t="str">
        <f>VLOOKUP($A$2:$A$1749,'ENTER STAFF #S HERE'!$A$1:$B$5073,2,FALSE)</f>
        <v>C1306</v>
      </c>
      <c r="C621" s="374" t="s">
        <v>6586</v>
      </c>
      <c r="D621" s="374" t="s">
        <v>6595</v>
      </c>
      <c r="E621" s="384" t="s">
        <v>6031</v>
      </c>
      <c r="F621" s="388"/>
      <c r="G621" s="374" t="s">
        <v>5663</v>
      </c>
      <c r="H621" s="377">
        <f t="shared" si="0"/>
        <v>48</v>
      </c>
      <c r="I621" s="378" t="e">
        <f>SUMIFS('MASTER TT'!$J$2:$J$11126,'MASTER TT'!$I$2:$I$1126,A621:A18997,'MASTER TT'!$L$2:$L$11126,"&gt;0",'MASTER TT'!$AM$2:$AM$11126,"JAN-APRIL 2026")</f>
        <v>#VALUE!</v>
      </c>
      <c r="J621" s="378">
        <f>SUMIFS('MASTER TT'!$J$2:$J$11126,'MASTER TT'!$I$2:$I$11126,A621:A10660,'MASTER TT'!$L$2:$L$11126,"&gt;0",'MASTER TT'!$AM$2:$AM$11126,"MAY-AUG 2025")</f>
        <v>0</v>
      </c>
      <c r="K621" s="378">
        <f>SUMIFS('MASTER TT'!$J$2:$J$11126,'MASTER TT'!$I$2:$I$11126,A621:A10660,'MASTER TT'!$L$2:$L$11126,"&gt;0",'MASTER TT'!$AM$2:$AM$11126,"SEP-DEC 2025")</f>
        <v>0</v>
      </c>
      <c r="L621" s="378" t="e">
        <f t="shared" si="1"/>
        <v>#VALUE!</v>
      </c>
      <c r="M621" s="379">
        <f>SUMIFS('MASTER TT'!$J$2:$J$1126,'MASTER TT'!$I$2:$I$1126,A621:A10663,'MASTER TT'!$L$2:$L$1126,"&gt;0",'MASTER TT'!$AM$2:$AM$1126,"JAN-APRIL 2025",'MASTER TT'!$AC$2:$AC$1126,"SOT")</f>
        <v>0</v>
      </c>
      <c r="N621" s="379">
        <f>SUMIFS('MASTER TT'!$J$2:$J$1126,'MASTER TT'!$I$2:$I$1126,A621:A10663,'MASTER TT'!$L$2:$L$1126,"&gt;0",'MASTER TT'!$AM$2:$AM$1126,"JAN-APRIL 2025",'MASTER TT'!$AC$2:$AC$1126,"SOB")</f>
        <v>0</v>
      </c>
      <c r="O621" s="379">
        <f>SUMIFS('MASTER TT'!$J$2:$J$1126,'MASTER TT'!$I$2:$I$1126,A621:A10663,'MASTER TT'!$L$2:$L$1126,"&gt;0",'MASTER TT'!$AM$2:$AM$1126,"JAN-APRIL 2025",'MASTER TT'!$AC$2:$AC$1126,"SEASS")</f>
        <v>0</v>
      </c>
      <c r="P621" s="379">
        <f>SUMIFS('MASTER TT'!$J$2:$J$1126,'MASTER TT'!$I$2:$I$1126,A621:A10663,'MASTER TT'!$L$2:$L$1126,"&gt;0",'MASTER TT'!$AM$2:$AM$1126,"JAN-APRIL 2025",'MASTER TT'!$AC$2:$AC$1126,"PTTI")</f>
        <v>0</v>
      </c>
      <c r="Q621" s="381">
        <f>SUMIF('MASTER TT'!$I$1:$I$5897,$A$1:$A$721,'MASTER TT'!$O$1:$O$5897)</f>
        <v>0</v>
      </c>
      <c r="R621" s="381">
        <f>SUMIF('MASTER TT'!$I$1:$I$5897,$A$1:$A$721,'MASTER TT'!$N$1:$N$5897)</f>
        <v>0</v>
      </c>
      <c r="S621" s="381">
        <f>SUMIF('MASTER TT'!$I$1:$I$5897,$A$1:$A$721,'MASTER TT'!$Q$1:$Q$5897)</f>
        <v>0</v>
      </c>
      <c r="T621" s="381">
        <f>SUMIF('MASTER TT'!$I$1:$I$5897,$A$1:$A$721,'MASTER TT'!$S$1:$S$5897)</f>
        <v>0</v>
      </c>
      <c r="U621" s="381">
        <f>SUMIF('MASTER TT'!$I$1:$I$5897,$A$1:$A$721,'MASTER TT'!$R$1:$R$5897)</f>
        <v>0</v>
      </c>
      <c r="V621" s="381">
        <f>SUMIF('MASTER TT'!$I$1:$I$5897,$A$1:$A$721,'MASTER TT'!$T$1:$T$5897)</f>
        <v>0</v>
      </c>
      <c r="W621" s="381">
        <f>SUMIF('MASTER TT'!$I$1:$I$5897,$A$1:$A$721,'MASTER TT'!$U$1:$U$5897)</f>
        <v>0</v>
      </c>
      <c r="X621" s="381">
        <f>SUMIF('MASTER TT'!$I$1:$I$5897,$A$1:$A$721,'MASTER TT'!$W$1:$W$5897)</f>
        <v>2</v>
      </c>
      <c r="Y621" s="381">
        <f>SUMIF('MASTER TT'!$I$1:$I$5897,$A$1:$A$721,'MASTER TT'!$X$1:$X$5897)</f>
        <v>0</v>
      </c>
      <c r="Z621" s="381">
        <f>SUMIF('MASTER TT'!$I$1:$I$5897,$A$1:$A$721,'MASTER TT'!$Y$1:$Y$5897)</f>
        <v>0</v>
      </c>
      <c r="AA621" s="381">
        <f>SUMIF('MASTER TT'!$I$1:$I$5897,$A$1:$A$721,'MASTER TT'!$Z$1:$Z$5897)</f>
        <v>0</v>
      </c>
      <c r="AB621" s="381">
        <f>SUMIF('MASTER TT'!$I$1:$I$5905,$A$1:$A$721,'MASTER TT'!$V$1:$V$5905)</f>
        <v>0</v>
      </c>
      <c r="AC621" s="381">
        <f>SUMIF('MASTER TT'!$I$1:$I$5905,$A$1:$A$721,'MASTER TT'!$AB$1:$AB$5905)</f>
        <v>0</v>
      </c>
      <c r="AD621" s="381">
        <f>SUMIF('MASTER TT'!$I$1:$I$5905,$A$1:$A$721,'MASTER TT'!$P$1:$P$5905)</f>
        <v>0</v>
      </c>
      <c r="AE621" s="381">
        <f t="shared" si="2"/>
        <v>2</v>
      </c>
      <c r="AF621" s="382" t="e">
        <f t="shared" si="37"/>
        <v>#REF!</v>
      </c>
      <c r="AG621" s="383"/>
    </row>
    <row r="622" spans="1:33" ht="14.25" customHeight="1">
      <c r="A622" s="374" t="s">
        <v>3886</v>
      </c>
      <c r="B622" s="375">
        <f>VLOOKUP($A$2:$A$1749,'ENTER STAFF #S HERE'!$A$1:$B$5073,2,FALSE)</f>
        <v>357</v>
      </c>
      <c r="C622" s="374" t="s">
        <v>6586</v>
      </c>
      <c r="D622" s="374" t="s">
        <v>6587</v>
      </c>
      <c r="E622" s="384" t="s">
        <v>5680</v>
      </c>
      <c r="F622" s="384" t="s">
        <v>6589</v>
      </c>
      <c r="G622" s="374" t="s">
        <v>6592</v>
      </c>
      <c r="H622" s="377">
        <f t="shared" si="0"/>
        <v>24</v>
      </c>
      <c r="I622" s="378" t="e">
        <f>SUMIFS('MASTER TT'!$J$2:$J$11126,'MASTER TT'!$I$2:$I$1126,A622:A18998,'MASTER TT'!$L$2:$L$11126,"&gt;0",'MASTER TT'!$AM$2:$AM$11126,"JAN-APRIL 2026")</f>
        <v>#VALUE!</v>
      </c>
      <c r="J622" s="378">
        <f>SUMIFS('MASTER TT'!$J$2:$J$11126,'MASTER TT'!$I$2:$I$11126,A622:A10661,'MASTER TT'!$L$2:$L$11126,"&gt;0",'MASTER TT'!$AM$2:$AM$11126,"MAY-AUG 2025")</f>
        <v>0</v>
      </c>
      <c r="K622" s="378">
        <f>SUMIFS('MASTER TT'!$J$2:$J$11126,'MASTER TT'!$I$2:$I$11126,A622:A10661,'MASTER TT'!$L$2:$L$11126,"&gt;0",'MASTER TT'!$AM$2:$AM$11126,"SEP-DEC 2025")</f>
        <v>0</v>
      </c>
      <c r="L622" s="378" t="e">
        <f t="shared" si="1"/>
        <v>#VALUE!</v>
      </c>
      <c r="M622" s="379">
        <f>SUMIFS('MASTER TT'!$J$2:$J$1126,'MASTER TT'!$I$2:$I$1126,A622:A10664,'MASTER TT'!$L$2:$L$1126,"&gt;0",'MASTER TT'!$AM$2:$AM$1126,"JAN-APRIL 2025",'MASTER TT'!$AC$2:$AC$1126,"SOT")</f>
        <v>0</v>
      </c>
      <c r="N622" s="379">
        <f>SUMIFS('MASTER TT'!$J$2:$J$1126,'MASTER TT'!$I$2:$I$1126,A622:A10664,'MASTER TT'!$L$2:$L$1126,"&gt;0",'MASTER TT'!$AM$2:$AM$1126,"JAN-APRIL 2025",'MASTER TT'!$AC$2:$AC$1126,"SOB")</f>
        <v>0</v>
      </c>
      <c r="O622" s="379">
        <f>SUMIFS('MASTER TT'!$J$2:$J$1126,'MASTER TT'!$I$2:$I$1126,A622:A10664,'MASTER TT'!$L$2:$L$1126,"&gt;0",'MASTER TT'!$AM$2:$AM$1126,"JAN-APRIL 2025",'MASTER TT'!$AC$2:$AC$1126,"SEASS")</f>
        <v>0</v>
      </c>
      <c r="P622" s="379">
        <f>SUMIFS('MASTER TT'!$J$2:$J$1126,'MASTER TT'!$I$2:$I$1126,A622:A10664,'MASTER TT'!$L$2:$L$1126,"&gt;0",'MASTER TT'!$AM$2:$AM$1126,"JAN-APRIL 2025",'MASTER TT'!$AC$2:$AC$1126,"PTTI")</f>
        <v>0</v>
      </c>
      <c r="Q622" s="381">
        <f>SUMIF('MASTER TT'!$I$1:$I$5897,$A$1:$A$721,'MASTER TT'!$O$1:$O$5897)</f>
        <v>0</v>
      </c>
      <c r="R622" s="381">
        <f>SUMIF('MASTER TT'!$I$1:$I$5897,$A$1:$A$721,'MASTER TT'!$N$1:$N$5897)</f>
        <v>0</v>
      </c>
      <c r="S622" s="381">
        <f>SUMIF('MASTER TT'!$I$1:$I$5897,$A$1:$A$721,'MASTER TT'!$Q$1:$Q$5897)</f>
        <v>0</v>
      </c>
      <c r="T622" s="381">
        <f>SUMIF('MASTER TT'!$I$1:$I$5897,$A$1:$A$721,'MASTER TT'!$S$1:$S$5897)</f>
        <v>0</v>
      </c>
      <c r="U622" s="381">
        <f>SUMIF('MASTER TT'!$I$1:$I$5897,$A$1:$A$721,'MASTER TT'!$R$1:$R$5897)</f>
        <v>0</v>
      </c>
      <c r="V622" s="381">
        <f>SUMIF('MASTER TT'!$I$1:$I$5897,$A$1:$A$721,'MASTER TT'!$T$1:$T$5897)</f>
        <v>0</v>
      </c>
      <c r="W622" s="381">
        <f>SUMIF('MASTER TT'!$I$1:$I$5897,$A$1:$A$721,'MASTER TT'!$U$1:$U$5897)</f>
        <v>0</v>
      </c>
      <c r="X622" s="381">
        <f>SUMIF('MASTER TT'!$I$1:$I$5897,$A$1:$A$721,'MASTER TT'!$W$1:$W$5897)</f>
        <v>0</v>
      </c>
      <c r="Y622" s="381">
        <f>SUMIF('MASTER TT'!$I$1:$I$5897,$A$1:$A$721,'MASTER TT'!$X$1:$X$5897)</f>
        <v>0</v>
      </c>
      <c r="Z622" s="381">
        <f>SUMIF('MASTER TT'!$I$1:$I$5897,$A$1:$A$721,'MASTER TT'!$Y$1:$Y$5897)</f>
        <v>0</v>
      </c>
      <c r="AA622" s="381">
        <f>SUMIF('MASTER TT'!$I$1:$I$5897,$A$1:$A$721,'MASTER TT'!$Z$1:$Z$5897)</f>
        <v>0</v>
      </c>
      <c r="AB622" s="381">
        <f>SUMIF('MASTER TT'!$I$1:$I$5905,$A$1:$A$721,'MASTER TT'!$V$1:$V$5905)</f>
        <v>0</v>
      </c>
      <c r="AC622" s="381">
        <f>SUMIF('MASTER TT'!$I$1:$I$5905,$A$1:$A$721,'MASTER TT'!$AB$1:$AB$5905)</f>
        <v>0</v>
      </c>
      <c r="AD622" s="381">
        <f>SUMIF('MASTER TT'!$I$1:$I$5905,$A$1:$A$721,'MASTER TT'!$P$1:$P$5905)</f>
        <v>0</v>
      </c>
      <c r="AE622" s="381">
        <f t="shared" si="2"/>
        <v>0</v>
      </c>
      <c r="AF622" s="382" t="e">
        <f t="shared" si="37"/>
        <v>#REF!</v>
      </c>
      <c r="AG622" s="383"/>
    </row>
    <row r="623" spans="1:33" ht="14.25" customHeight="1">
      <c r="A623" s="374" t="s">
        <v>4229</v>
      </c>
      <c r="B623" s="375">
        <f>VLOOKUP($A$2:$A$1749,'ENTER STAFF #S HERE'!$A$1:$B$5073,2,FALSE)</f>
        <v>313</v>
      </c>
      <c r="C623" s="374" t="s">
        <v>6583</v>
      </c>
      <c r="D623" s="384" t="s">
        <v>6587</v>
      </c>
      <c r="E623" s="374" t="s">
        <v>6594</v>
      </c>
      <c r="F623" s="374" t="s">
        <v>6596</v>
      </c>
      <c r="G623" s="374" t="s">
        <v>6592</v>
      </c>
      <c r="H623" s="377">
        <f t="shared" si="0"/>
        <v>24</v>
      </c>
      <c r="I623" s="378" t="e">
        <f>SUMIFS('MASTER TT'!$J$2:$J$11126,'MASTER TT'!$I$2:$I$1126,A623:A18999,'MASTER TT'!$L$2:$L$11126,"&gt;0",'MASTER TT'!$AM$2:$AM$11126,"JAN-APRIL 2026")</f>
        <v>#VALUE!</v>
      </c>
      <c r="J623" s="378">
        <f>SUMIFS('MASTER TT'!$J$2:$J$11126,'MASTER TT'!$I$2:$I$11126,A623:A10662,'MASTER TT'!$L$2:$L$11126,"&gt;0",'MASTER TT'!$AM$2:$AM$11126,"MAY-AUG 2025")</f>
        <v>0</v>
      </c>
      <c r="K623" s="378">
        <f>SUMIFS('MASTER TT'!$J$2:$J$11126,'MASTER TT'!$I$2:$I$11126,A623:A10662,'MASTER TT'!$L$2:$L$11126,"&gt;0",'MASTER TT'!$AM$2:$AM$11126,"SEP-DEC 2025")</f>
        <v>0</v>
      </c>
      <c r="L623" s="378" t="e">
        <f t="shared" si="1"/>
        <v>#VALUE!</v>
      </c>
      <c r="M623" s="379">
        <f>SUMIFS('MASTER TT'!$J$2:$J$1126,'MASTER TT'!$I$2:$I$1126,A623:A10665,'MASTER TT'!$L$2:$L$1126,"&gt;0",'MASTER TT'!$AM$2:$AM$1126,"JAN-APRIL 2025",'MASTER TT'!$AC$2:$AC$1126,"SOT")</f>
        <v>0</v>
      </c>
      <c r="N623" s="379">
        <f>SUMIFS('MASTER TT'!$J$2:$J$1126,'MASTER TT'!$I$2:$I$1126,A623:A10665,'MASTER TT'!$L$2:$L$1126,"&gt;0",'MASTER TT'!$AM$2:$AM$1126,"JAN-APRIL 2025",'MASTER TT'!$AC$2:$AC$1126,"SOB")</f>
        <v>0</v>
      </c>
      <c r="O623" s="379">
        <f>SUMIFS('MASTER TT'!$J$2:$J$1126,'MASTER TT'!$I$2:$I$1126,A623:A10665,'MASTER TT'!$L$2:$L$1126,"&gt;0",'MASTER TT'!$AM$2:$AM$1126,"JAN-APRIL 2025",'MASTER TT'!$AC$2:$AC$1126,"SEASS")</f>
        <v>0</v>
      </c>
      <c r="P623" s="379">
        <f>SUMIFS('MASTER TT'!$J$2:$J$1126,'MASTER TT'!$I$2:$I$1126,A623:A10665,'MASTER TT'!$L$2:$L$1126,"&gt;0",'MASTER TT'!$AM$2:$AM$1126,"JAN-APRIL 2025",'MASTER TT'!$AC$2:$AC$1126,"PTTI")</f>
        <v>0</v>
      </c>
      <c r="Q623" s="381">
        <f>SUMIF('MASTER TT'!$I$1:$I$5897,$A$1:$A$721,'MASTER TT'!$O$1:$O$5897)</f>
        <v>0</v>
      </c>
      <c r="R623" s="381">
        <f>SUMIF('MASTER TT'!$I$1:$I$5897,$A$1:$A$721,'MASTER TT'!$N$1:$N$5897)</f>
        <v>0</v>
      </c>
      <c r="S623" s="381">
        <f>SUMIF('MASTER TT'!$I$1:$I$5897,$A$1:$A$721,'MASTER TT'!$Q$1:$Q$5897)</f>
        <v>0</v>
      </c>
      <c r="T623" s="381">
        <f>SUMIF('MASTER TT'!$I$1:$I$5897,$A$1:$A$721,'MASTER TT'!$S$1:$S$5897)</f>
        <v>0</v>
      </c>
      <c r="U623" s="381">
        <f>SUMIF('MASTER TT'!$I$1:$I$5897,$A$1:$A$721,'MASTER TT'!$R$1:$R$5897)</f>
        <v>0</v>
      </c>
      <c r="V623" s="381">
        <f>SUMIF('MASTER TT'!$I$1:$I$5897,$A$1:$A$721,'MASTER TT'!$T$1:$T$5897)</f>
        <v>0</v>
      </c>
      <c r="W623" s="381">
        <f>SUMIF('MASTER TT'!$I$1:$I$5897,$A$1:$A$721,'MASTER TT'!$U$1:$U$5897)</f>
        <v>0</v>
      </c>
      <c r="X623" s="381">
        <f>SUMIF('MASTER TT'!$I$1:$I$5897,$A$1:$A$721,'MASTER TT'!$W$1:$W$5897)</f>
        <v>0</v>
      </c>
      <c r="Y623" s="381">
        <f>SUMIF('MASTER TT'!$I$1:$I$5897,$A$1:$A$721,'MASTER TT'!$X$1:$X$5897)</f>
        <v>0</v>
      </c>
      <c r="Z623" s="381">
        <f>SUMIF('MASTER TT'!$I$1:$I$5897,$A$1:$A$721,'MASTER TT'!$Y$1:$Y$5897)</f>
        <v>0</v>
      </c>
      <c r="AA623" s="381">
        <f>SUMIF('MASTER TT'!$I$1:$I$5897,$A$1:$A$721,'MASTER TT'!$Z$1:$Z$5897)</f>
        <v>0</v>
      </c>
      <c r="AB623" s="381">
        <f>SUMIF('MASTER TT'!$I$1:$I$5905,$A$1:$A$721,'MASTER TT'!$V$1:$V$5905)</f>
        <v>0</v>
      </c>
      <c r="AC623" s="381">
        <f>SUMIF('MASTER TT'!$I$1:$I$5905,$A$1:$A$721,'MASTER TT'!$AB$1:$AB$5905)</f>
        <v>0</v>
      </c>
      <c r="AD623" s="381">
        <f>SUMIF('MASTER TT'!$I$1:$I$5905,$A$1:$A$721,'MASTER TT'!$P$1:$P$5905)</f>
        <v>0</v>
      </c>
      <c r="AE623" s="381">
        <f t="shared" si="2"/>
        <v>0</v>
      </c>
      <c r="AF623" s="382" t="e">
        <f t="shared" si="37"/>
        <v>#REF!</v>
      </c>
      <c r="AG623" s="383"/>
    </row>
    <row r="624" spans="1:33" ht="14.25" customHeight="1">
      <c r="A624" s="385" t="s">
        <v>4274</v>
      </c>
      <c r="B624" s="375" t="str">
        <f>VLOOKUP($A$2:$A$1749,'ENTER STAFF #S HERE'!$A$1:$B$5073,2,FALSE)</f>
        <v>C1392</v>
      </c>
      <c r="C624" s="385" t="s">
        <v>6586</v>
      </c>
      <c r="D624" s="385" t="s">
        <v>6597</v>
      </c>
      <c r="E624" s="385" t="s">
        <v>6031</v>
      </c>
      <c r="F624" s="385" t="s">
        <v>6687</v>
      </c>
      <c r="G624" s="385" t="s">
        <v>6588</v>
      </c>
      <c r="H624" s="377">
        <f t="shared" si="0"/>
        <v>55</v>
      </c>
      <c r="I624" s="378" t="e">
        <f>SUMIFS('MASTER TT'!$J$2:$J$11126,'MASTER TT'!$I$2:$I$1126,A624:A19000,'MASTER TT'!$L$2:$L$11126,"&gt;0",'MASTER TT'!$AM$2:$AM$11126,"JAN-APRIL 2026")</f>
        <v>#VALUE!</v>
      </c>
      <c r="J624" s="378">
        <f>SUMIFS('MASTER TT'!$J$2:$J$11126,'MASTER TT'!$I$2:$I$11126,A624:A10663,'MASTER TT'!$L$2:$L$11126,"&gt;0",'MASTER TT'!$AM$2:$AM$11126,"MAY-AUG 2025")</f>
        <v>0</v>
      </c>
      <c r="K624" s="378">
        <f>SUMIFS('MASTER TT'!$J$2:$J$11126,'MASTER TT'!$I$2:$I$11126,A624:A10663,'MASTER TT'!$L$2:$L$11126,"&gt;0",'MASTER TT'!$AM$2:$AM$11126,"SEP-DEC 2025")</f>
        <v>0</v>
      </c>
      <c r="L624" s="378" t="e">
        <f t="shared" si="1"/>
        <v>#VALUE!</v>
      </c>
      <c r="M624" s="379">
        <f>SUMIFS('MASTER TT'!$J$2:$J$1126,'MASTER TT'!$I$2:$I$1126,A624:A10666,'MASTER TT'!$L$2:$L$1126,"&gt;0",'MASTER TT'!$AM$2:$AM$1126,"JAN-APRIL 2025",'MASTER TT'!$AC$2:$AC$1126,"SOT")</f>
        <v>0</v>
      </c>
      <c r="N624" s="379">
        <f>SUMIFS('MASTER TT'!$J$2:$J$1126,'MASTER TT'!$I$2:$I$1126,A624:A10666,'MASTER TT'!$L$2:$L$1126,"&gt;0",'MASTER TT'!$AM$2:$AM$1126,"JAN-APRIL 2025",'MASTER TT'!$AC$2:$AC$1126,"SOB")</f>
        <v>0</v>
      </c>
      <c r="O624" s="379">
        <f>SUMIFS('MASTER TT'!$J$2:$J$1126,'MASTER TT'!$I$2:$I$1126,A624:A10666,'MASTER TT'!$L$2:$L$1126,"&gt;0",'MASTER TT'!$AM$2:$AM$1126,"JAN-APRIL 2025",'MASTER TT'!$AC$2:$AC$1126,"SEASS")</f>
        <v>0</v>
      </c>
      <c r="P624" s="379">
        <f>SUMIFS('MASTER TT'!$J$2:$J$1126,'MASTER TT'!$I$2:$I$1126,A624:A10666,'MASTER TT'!$L$2:$L$1126,"&gt;0",'MASTER TT'!$AM$2:$AM$1126,"JAN-APRIL 2025",'MASTER TT'!$AC$2:$AC$1126,"PTTI")</f>
        <v>0</v>
      </c>
      <c r="Q624" s="381">
        <f>SUMIF('MASTER TT'!$I$1:$I$5897,$A$1:$A$721,'MASTER TT'!$O$1:$O$5897)</f>
        <v>0</v>
      </c>
      <c r="R624" s="381">
        <f>SUMIF('MASTER TT'!$I$1:$I$5897,$A$1:$A$721,'MASTER TT'!$N$1:$N$5897)</f>
        <v>0</v>
      </c>
      <c r="S624" s="381">
        <f>SUMIF('MASTER TT'!$I$1:$I$5897,$A$1:$A$721,'MASTER TT'!$Q$1:$Q$5897)</f>
        <v>0</v>
      </c>
      <c r="T624" s="381">
        <f>SUMIF('MASTER TT'!$I$1:$I$5897,$A$1:$A$721,'MASTER TT'!$S$1:$S$5897)</f>
        <v>0</v>
      </c>
      <c r="U624" s="381">
        <f>SUMIF('MASTER TT'!$I$1:$I$5897,$A$1:$A$721,'MASTER TT'!$R$1:$R$5897)</f>
        <v>0</v>
      </c>
      <c r="V624" s="381">
        <f>SUMIF('MASTER TT'!$I$1:$I$5897,$A$1:$A$721,'MASTER TT'!$T$1:$T$5897)</f>
        <v>0</v>
      </c>
      <c r="W624" s="381">
        <f>SUMIF('MASTER TT'!$I$1:$I$5897,$A$1:$A$721,'MASTER TT'!$U$1:$U$5897)</f>
        <v>0</v>
      </c>
      <c r="X624" s="381">
        <f>SUMIF('MASTER TT'!$I$1:$I$5897,$A$1:$A$721,'MASTER TT'!$W$1:$W$5897)</f>
        <v>9</v>
      </c>
      <c r="Y624" s="381">
        <f>SUMIF('MASTER TT'!$I$1:$I$5897,$A$1:$A$721,'MASTER TT'!$X$1:$X$5897)</f>
        <v>0</v>
      </c>
      <c r="Z624" s="381">
        <f>SUMIF('MASTER TT'!$I$1:$I$5897,$A$1:$A$721,'MASTER TT'!$Y$1:$Y$5897)</f>
        <v>0</v>
      </c>
      <c r="AA624" s="381">
        <f>SUMIF('MASTER TT'!$I$1:$I$5897,$A$1:$A$721,'MASTER TT'!$Z$1:$Z$5897)</f>
        <v>0</v>
      </c>
      <c r="AB624" s="381">
        <f>SUMIF('MASTER TT'!$I$1:$I$5905,$A$1:$A$721,'MASTER TT'!$V$1:$V$5905)</f>
        <v>0</v>
      </c>
      <c r="AC624" s="381">
        <f>SUMIF('MASTER TT'!$I$1:$I$5905,$A$1:$A$721,'MASTER TT'!$AB$1:$AB$5905)</f>
        <v>0</v>
      </c>
      <c r="AD624" s="381">
        <f>SUMIF('MASTER TT'!$I$1:$I$5905,$A$1:$A$721,'MASTER TT'!$P$1:$P$5905)</f>
        <v>0</v>
      </c>
      <c r="AE624" s="381">
        <f t="shared" si="2"/>
        <v>9</v>
      </c>
      <c r="AF624" s="382" t="e">
        <f t="shared" si="37"/>
        <v>#REF!</v>
      </c>
      <c r="AG624" s="383"/>
    </row>
    <row r="625" spans="1:33" ht="14.25" customHeight="1">
      <c r="A625" s="374" t="s">
        <v>5619</v>
      </c>
      <c r="B625" s="375" t="str">
        <f>VLOOKUP($A$2:$A$1749,'ENTER STAFF #S HERE'!$A$1:$B$5073,2,FALSE)</f>
        <v>C1873</v>
      </c>
      <c r="C625" s="374" t="s">
        <v>6586</v>
      </c>
      <c r="D625" s="374" t="s">
        <v>6587</v>
      </c>
      <c r="E625" s="384" t="s">
        <v>6594</v>
      </c>
      <c r="F625" s="384" t="s">
        <v>6593</v>
      </c>
      <c r="G625" s="374" t="s">
        <v>5663</v>
      </c>
      <c r="H625" s="377">
        <f t="shared" si="0"/>
        <v>48</v>
      </c>
      <c r="I625" s="378" t="e">
        <f>SUMIFS('MASTER TT'!$J$2:$J$11126,'MASTER TT'!$I$2:$I$1126,A625:A19001,'MASTER TT'!$L$2:$L$11126,"&gt;0",'MASTER TT'!$AM$2:$AM$11126,"JAN-APRIL 2026")</f>
        <v>#VALUE!</v>
      </c>
      <c r="J625" s="378">
        <f>SUMIFS('MASTER TT'!$J$2:$J$11126,'MASTER TT'!$I$2:$I$11126,A625:A10664,'MASTER TT'!$L$2:$L$11126,"&gt;0",'MASTER TT'!$AM$2:$AM$11126,"MAY-AUG 2025")</f>
        <v>0</v>
      </c>
      <c r="K625" s="378">
        <f>SUMIFS('MASTER TT'!$J$2:$J$11126,'MASTER TT'!$I$2:$I$11126,A625:A10664,'MASTER TT'!$L$2:$L$11126,"&gt;0",'MASTER TT'!$AM$2:$AM$11126,"SEP-DEC 2025")</f>
        <v>0</v>
      </c>
      <c r="L625" s="378" t="e">
        <f t="shared" si="1"/>
        <v>#VALUE!</v>
      </c>
      <c r="M625" s="379">
        <f>SUMIFS('MASTER TT'!$J$2:$J$1126,'MASTER TT'!$I$2:$I$1126,A625:A10667,'MASTER TT'!$L$2:$L$1126,"&gt;0",'MASTER TT'!$AM$2:$AM$1126,"JAN-APRIL 2025",'MASTER TT'!$AC$2:$AC$1126,"SOT")</f>
        <v>0</v>
      </c>
      <c r="N625" s="379">
        <f>SUMIFS('MASTER TT'!$J$2:$J$1126,'MASTER TT'!$I$2:$I$1126,A625:A10667,'MASTER TT'!$L$2:$L$1126,"&gt;0",'MASTER TT'!$AM$2:$AM$1126,"JAN-APRIL 2025",'MASTER TT'!$AC$2:$AC$1126,"SOB")</f>
        <v>0</v>
      </c>
      <c r="O625" s="379">
        <f>SUMIFS('MASTER TT'!$J$2:$J$1126,'MASTER TT'!$I$2:$I$1126,A625:A10667,'MASTER TT'!$L$2:$L$1126,"&gt;0",'MASTER TT'!$AM$2:$AM$1126,"JAN-APRIL 2025",'MASTER TT'!$AC$2:$AC$1126,"SEASS")</f>
        <v>0</v>
      </c>
      <c r="P625" s="379">
        <f>SUMIFS('MASTER TT'!$J$2:$J$1126,'MASTER TT'!$I$2:$I$1126,A625:A10667,'MASTER TT'!$L$2:$L$1126,"&gt;0",'MASTER TT'!$AM$2:$AM$1126,"JAN-APRIL 2025",'MASTER TT'!$AC$2:$AC$1126,"PTTI")</f>
        <v>0</v>
      </c>
      <c r="Q625" s="381">
        <f>SUMIF('MASTER TT'!$I$1:$I$5897,$A$1:$A$721,'MASTER TT'!$O$1:$O$5897)</f>
        <v>0</v>
      </c>
      <c r="R625" s="381">
        <f>SUMIF('MASTER TT'!$I$1:$I$5897,$A$1:$A$721,'MASTER TT'!$N$1:$N$5897)</f>
        <v>0</v>
      </c>
      <c r="S625" s="381">
        <f>SUMIF('MASTER TT'!$I$1:$I$5897,$A$1:$A$721,'MASTER TT'!$Q$1:$Q$5897)</f>
        <v>0</v>
      </c>
      <c r="T625" s="381">
        <f>SUMIF('MASTER TT'!$I$1:$I$5897,$A$1:$A$721,'MASTER TT'!$S$1:$S$5897)</f>
        <v>0</v>
      </c>
      <c r="U625" s="381">
        <f>SUMIF('MASTER TT'!$I$1:$I$5897,$A$1:$A$721,'MASTER TT'!$R$1:$R$5897)</f>
        <v>0</v>
      </c>
      <c r="V625" s="381">
        <f>SUMIF('MASTER TT'!$I$1:$I$5897,$A$1:$A$721,'MASTER TT'!$T$1:$T$5897)</f>
        <v>0</v>
      </c>
      <c r="W625" s="381">
        <f>SUMIF('MASTER TT'!$I$1:$I$5897,$A$1:$A$721,'MASTER TT'!$U$1:$U$5897)</f>
        <v>0</v>
      </c>
      <c r="X625" s="381">
        <f>SUMIF('MASTER TT'!$I$1:$I$5897,$A$1:$A$721,'MASTER TT'!$W$1:$W$5897)</f>
        <v>0</v>
      </c>
      <c r="Y625" s="381">
        <f>SUMIF('MASTER TT'!$I$1:$I$5897,$A$1:$A$721,'MASTER TT'!$X$1:$X$5897)</f>
        <v>0</v>
      </c>
      <c r="Z625" s="381">
        <f>SUMIF('MASTER TT'!$I$1:$I$5897,$A$1:$A$721,'MASTER TT'!$Y$1:$Y$5897)</f>
        <v>0</v>
      </c>
      <c r="AA625" s="381">
        <f>SUMIF('MASTER TT'!$I$1:$I$5897,$A$1:$A$721,'MASTER TT'!$Z$1:$Z$5897)</f>
        <v>0</v>
      </c>
      <c r="AB625" s="381">
        <f>SUMIF('MASTER TT'!$I$1:$I$5905,$A$1:$A$721,'MASTER TT'!$V$1:$V$5905)</f>
        <v>0</v>
      </c>
      <c r="AC625" s="381">
        <f>SUMIF('MASTER TT'!$I$1:$I$5905,$A$1:$A$721,'MASTER TT'!$AB$1:$AB$5905)</f>
        <v>0</v>
      </c>
      <c r="AD625" s="381">
        <f>SUMIF('MASTER TT'!$I$1:$I$5905,$A$1:$A$721,'MASTER TT'!$P$1:$P$5905)</f>
        <v>0</v>
      </c>
      <c r="AE625" s="381">
        <f t="shared" si="2"/>
        <v>0</v>
      </c>
      <c r="AF625" s="382" t="e">
        <f t="shared" si="37"/>
        <v>#REF!</v>
      </c>
      <c r="AG625" s="383"/>
    </row>
    <row r="626" spans="1:33" ht="14.25" customHeight="1">
      <c r="A626" s="374" t="s">
        <v>4232</v>
      </c>
      <c r="B626" s="375" t="str">
        <f>VLOOKUP($A$2:$A$1749,'ENTER STAFF #S HERE'!$A$1:$B$5073,2,FALSE)</f>
        <v>C1376</v>
      </c>
      <c r="C626" s="374" t="s">
        <v>6586</v>
      </c>
      <c r="D626" s="374" t="s">
        <v>6597</v>
      </c>
      <c r="E626" s="374" t="s">
        <v>6031</v>
      </c>
      <c r="F626" s="387"/>
      <c r="G626" s="374" t="s">
        <v>5663</v>
      </c>
      <c r="H626" s="377">
        <f t="shared" si="0"/>
        <v>48</v>
      </c>
      <c r="I626" s="378" t="e">
        <f>SUMIFS('MASTER TT'!$J$2:$J$11126,'MASTER TT'!$I$2:$I$1126,A626:A19002,'MASTER TT'!$L$2:$L$11126,"&gt;0",'MASTER TT'!$AM$2:$AM$11126,"JAN-APRIL 2026")</f>
        <v>#VALUE!</v>
      </c>
      <c r="J626" s="378">
        <f>SUMIFS('MASTER TT'!$J$2:$J$11126,'MASTER TT'!$I$2:$I$11126,A626:A10665,'MASTER TT'!$L$2:$L$11126,"&gt;0",'MASTER TT'!$AM$2:$AM$11126,"MAY-AUG 2025")</f>
        <v>0</v>
      </c>
      <c r="K626" s="378">
        <f>SUMIFS('MASTER TT'!$J$2:$J$11126,'MASTER TT'!$I$2:$I$11126,A626:A10665,'MASTER TT'!$L$2:$L$11126,"&gt;0",'MASTER TT'!$AM$2:$AM$11126,"SEP-DEC 2025")</f>
        <v>0</v>
      </c>
      <c r="L626" s="378" t="e">
        <f t="shared" si="1"/>
        <v>#VALUE!</v>
      </c>
      <c r="M626" s="379">
        <f>SUMIFS('MASTER TT'!$J$2:$J$1126,'MASTER TT'!$I$2:$I$1126,A626:A10668,'MASTER TT'!$L$2:$L$1126,"&gt;0",'MASTER TT'!$AM$2:$AM$1126,"JAN-APRIL 2025",'MASTER TT'!$AC$2:$AC$1126,"SOT")</f>
        <v>0</v>
      </c>
      <c r="N626" s="379">
        <f>SUMIFS('MASTER TT'!$J$2:$J$1126,'MASTER TT'!$I$2:$I$1126,A626:A10668,'MASTER TT'!$L$2:$L$1126,"&gt;0",'MASTER TT'!$AM$2:$AM$1126,"JAN-APRIL 2025",'MASTER TT'!$AC$2:$AC$1126,"SOB")</f>
        <v>0</v>
      </c>
      <c r="O626" s="379">
        <f>SUMIFS('MASTER TT'!$J$2:$J$1126,'MASTER TT'!$I$2:$I$1126,A626:A10668,'MASTER TT'!$L$2:$L$1126,"&gt;0",'MASTER TT'!$AM$2:$AM$1126,"JAN-APRIL 2025",'MASTER TT'!$AC$2:$AC$1126,"SEASS")</f>
        <v>0</v>
      </c>
      <c r="P626" s="379">
        <f>SUMIFS('MASTER TT'!$J$2:$J$1126,'MASTER TT'!$I$2:$I$1126,A626:A10668,'MASTER TT'!$L$2:$L$1126,"&gt;0",'MASTER TT'!$AM$2:$AM$1126,"JAN-APRIL 2025",'MASTER TT'!$AC$2:$AC$1126,"PTTI")</f>
        <v>0</v>
      </c>
      <c r="Q626" s="381">
        <f>SUMIF('MASTER TT'!$I$1:$I$5897,$A$1:$A$721,'MASTER TT'!$O$1:$O$5897)</f>
        <v>0</v>
      </c>
      <c r="R626" s="381">
        <f>SUMIF('MASTER TT'!$I$1:$I$5897,$A$1:$A$721,'MASTER TT'!$N$1:$N$5897)</f>
        <v>0</v>
      </c>
      <c r="S626" s="381">
        <f>SUMIF('MASTER TT'!$I$1:$I$5897,$A$1:$A$721,'MASTER TT'!$Q$1:$Q$5897)</f>
        <v>0</v>
      </c>
      <c r="T626" s="381">
        <f>SUMIF('MASTER TT'!$I$1:$I$5897,$A$1:$A$721,'MASTER TT'!$S$1:$S$5897)</f>
        <v>0</v>
      </c>
      <c r="U626" s="381">
        <f>SUMIF('MASTER TT'!$I$1:$I$5897,$A$1:$A$721,'MASTER TT'!$R$1:$R$5897)</f>
        <v>0</v>
      </c>
      <c r="V626" s="381">
        <f>SUMIF('MASTER TT'!$I$1:$I$5897,$A$1:$A$721,'MASTER TT'!$T$1:$T$5897)</f>
        <v>0</v>
      </c>
      <c r="W626" s="381">
        <f>SUMIF('MASTER TT'!$I$1:$I$5897,$A$1:$A$721,'MASTER TT'!$U$1:$U$5897)</f>
        <v>0</v>
      </c>
      <c r="X626" s="381">
        <f>SUMIF('MASTER TT'!$I$1:$I$5897,$A$1:$A$721,'MASTER TT'!$W$1:$W$5897)</f>
        <v>1</v>
      </c>
      <c r="Y626" s="381">
        <f>SUMIF('MASTER TT'!$I$1:$I$5897,$A$1:$A$721,'MASTER TT'!$X$1:$X$5897)</f>
        <v>0</v>
      </c>
      <c r="Z626" s="381">
        <f>SUMIF('MASTER TT'!$I$1:$I$5897,$A$1:$A$721,'MASTER TT'!$Y$1:$Y$5897)</f>
        <v>0</v>
      </c>
      <c r="AA626" s="381">
        <f>SUMIF('MASTER TT'!$I$1:$I$5897,$A$1:$A$721,'MASTER TT'!$Z$1:$Z$5897)</f>
        <v>0</v>
      </c>
      <c r="AB626" s="381">
        <f>SUMIF('MASTER TT'!$I$1:$I$5905,$A$1:$A$721,'MASTER TT'!$V$1:$V$5905)</f>
        <v>0</v>
      </c>
      <c r="AC626" s="381">
        <f>SUMIF('MASTER TT'!$I$1:$I$5905,$A$1:$A$721,'MASTER TT'!$AB$1:$AB$5905)</f>
        <v>0</v>
      </c>
      <c r="AD626" s="381">
        <f>SUMIF('MASTER TT'!$I$1:$I$5905,$A$1:$A$721,'MASTER TT'!$P$1:$P$5905)</f>
        <v>0</v>
      </c>
      <c r="AE626" s="381">
        <f t="shared" si="2"/>
        <v>1</v>
      </c>
      <c r="AF626" s="382" t="e">
        <f t="shared" si="37"/>
        <v>#REF!</v>
      </c>
      <c r="AG626" s="383"/>
    </row>
    <row r="627" spans="1:33" ht="14.25" customHeight="1">
      <c r="A627" s="374" t="s">
        <v>3676</v>
      </c>
      <c r="B627" s="375">
        <f>VLOOKUP($A$2:$A$1749,'ENTER STAFF #S HERE'!$A$1:$B$5073,2,FALSE)</f>
        <v>350</v>
      </c>
      <c r="C627" s="374" t="s">
        <v>6586</v>
      </c>
      <c r="D627" s="374" t="s">
        <v>6591</v>
      </c>
      <c r="E627" s="388"/>
      <c r="F627" s="388"/>
      <c r="G627" s="374" t="s">
        <v>6592</v>
      </c>
      <c r="H627" s="377">
        <f t="shared" si="0"/>
        <v>24</v>
      </c>
      <c r="I627" s="378" t="e">
        <f>SUMIFS('MASTER TT'!$J$2:$J$11126,'MASTER TT'!$I$2:$I$1126,A627:A19003,'MASTER TT'!$L$2:$L$11126,"&gt;0",'MASTER TT'!$AM$2:$AM$11126,"JAN-APRIL 2026")</f>
        <v>#VALUE!</v>
      </c>
      <c r="J627" s="378">
        <f>SUMIFS('MASTER TT'!$J$2:$J$11126,'MASTER TT'!$I$2:$I$11126,A627:A10666,'MASTER TT'!$L$2:$L$11126,"&gt;0",'MASTER TT'!$AM$2:$AM$11126,"MAY-AUG 2025")</f>
        <v>0</v>
      </c>
      <c r="K627" s="378">
        <f>SUMIFS('MASTER TT'!$J$2:$J$11126,'MASTER TT'!$I$2:$I$11126,A627:A10666,'MASTER TT'!$L$2:$L$11126,"&gt;0",'MASTER TT'!$AM$2:$AM$11126,"SEP-DEC 2025")</f>
        <v>0</v>
      </c>
      <c r="L627" s="378" t="e">
        <f t="shared" si="1"/>
        <v>#VALUE!</v>
      </c>
      <c r="M627" s="379">
        <f>SUMIFS('MASTER TT'!$J$2:$J$1126,'MASTER TT'!$I$2:$I$1126,A627:A10669,'MASTER TT'!$L$2:$L$1126,"&gt;0",'MASTER TT'!$AM$2:$AM$1126,"JAN-APRIL 2025",'MASTER TT'!$AC$2:$AC$1126,"SOT")</f>
        <v>0</v>
      </c>
      <c r="N627" s="379">
        <f>SUMIFS('MASTER TT'!$J$2:$J$1126,'MASTER TT'!$I$2:$I$1126,A627:A10669,'MASTER TT'!$L$2:$L$1126,"&gt;0",'MASTER TT'!$AM$2:$AM$1126,"JAN-APRIL 2025",'MASTER TT'!$AC$2:$AC$1126,"SOB")</f>
        <v>0</v>
      </c>
      <c r="O627" s="379">
        <f>SUMIFS('MASTER TT'!$J$2:$J$1126,'MASTER TT'!$I$2:$I$1126,A627:A10669,'MASTER TT'!$L$2:$L$1126,"&gt;0",'MASTER TT'!$AM$2:$AM$1126,"JAN-APRIL 2025",'MASTER TT'!$AC$2:$AC$1126,"SEASS")</f>
        <v>0</v>
      </c>
      <c r="P627" s="379">
        <f>SUMIFS('MASTER TT'!$J$2:$J$1126,'MASTER TT'!$I$2:$I$1126,A627:A10669,'MASTER TT'!$L$2:$L$1126,"&gt;0",'MASTER TT'!$AM$2:$AM$1126,"JAN-APRIL 2025",'MASTER TT'!$AC$2:$AC$1126,"PTTI")</f>
        <v>0</v>
      </c>
      <c r="Q627" s="381">
        <f>SUMIF('MASTER TT'!$I$1:$I$5897,$A$1:$A$721,'MASTER TT'!$O$1:$O$5897)</f>
        <v>0</v>
      </c>
      <c r="R627" s="381">
        <f>SUMIF('MASTER TT'!$I$1:$I$5897,$A$1:$A$721,'MASTER TT'!$N$1:$N$5897)</f>
        <v>0</v>
      </c>
      <c r="S627" s="381">
        <f>SUMIF('MASTER TT'!$I$1:$I$5897,$A$1:$A$721,'MASTER TT'!$Q$1:$Q$5897)</f>
        <v>0</v>
      </c>
      <c r="T627" s="381">
        <f>SUMIF('MASTER TT'!$I$1:$I$5897,$A$1:$A$721,'MASTER TT'!$S$1:$S$5897)</f>
        <v>0</v>
      </c>
      <c r="U627" s="381">
        <f>SUMIF('MASTER TT'!$I$1:$I$5897,$A$1:$A$721,'MASTER TT'!$R$1:$R$5897)</f>
        <v>0</v>
      </c>
      <c r="V627" s="381">
        <f>SUMIF('MASTER TT'!$I$1:$I$5897,$A$1:$A$721,'MASTER TT'!$T$1:$T$5897)</f>
        <v>0</v>
      </c>
      <c r="W627" s="381">
        <f>SUMIF('MASTER TT'!$I$1:$I$5897,$A$1:$A$721,'MASTER TT'!$U$1:$U$5897)</f>
        <v>0</v>
      </c>
      <c r="X627" s="381">
        <f>SUMIF('MASTER TT'!$I$1:$I$5897,$A$1:$A$721,'MASTER TT'!$W$1:$W$5897)</f>
        <v>0</v>
      </c>
      <c r="Y627" s="381">
        <f>SUMIF('MASTER TT'!$I$1:$I$5897,$A$1:$A$721,'MASTER TT'!$X$1:$X$5897)</f>
        <v>0</v>
      </c>
      <c r="Z627" s="381">
        <f>SUMIF('MASTER TT'!$I$1:$I$5897,$A$1:$A$721,'MASTER TT'!$Y$1:$Y$5897)</f>
        <v>0</v>
      </c>
      <c r="AA627" s="381">
        <f>SUMIF('MASTER TT'!$I$1:$I$5897,$A$1:$A$721,'MASTER TT'!$Z$1:$Z$5897)</f>
        <v>0</v>
      </c>
      <c r="AB627" s="381">
        <f>SUMIF('MASTER TT'!$I$1:$I$5905,$A$1:$A$721,'MASTER TT'!$V$1:$V$5905)</f>
        <v>0</v>
      </c>
      <c r="AC627" s="381">
        <f>SUMIF('MASTER TT'!$I$1:$I$5905,$A$1:$A$721,'MASTER TT'!$AB$1:$AB$5905)</f>
        <v>0</v>
      </c>
      <c r="AD627" s="381">
        <f>SUMIF('MASTER TT'!$I$1:$I$5905,$A$1:$A$721,'MASTER TT'!$P$1:$P$5905)</f>
        <v>0</v>
      </c>
      <c r="AE627" s="381">
        <f t="shared" si="2"/>
        <v>0</v>
      </c>
      <c r="AF627" s="382" t="e">
        <f t="shared" si="37"/>
        <v>#REF!</v>
      </c>
      <c r="AG627" s="383"/>
    </row>
    <row r="628" spans="1:33" ht="14.25" customHeight="1">
      <c r="A628" s="374" t="s">
        <v>3353</v>
      </c>
      <c r="B628" s="375">
        <f>VLOOKUP($A$2:$A$1749,'ENTER STAFF #S HERE'!$A$1:$B$5073,2,FALSE)</f>
        <v>74</v>
      </c>
      <c r="C628" s="374" t="s">
        <v>6586</v>
      </c>
      <c r="D628" s="374" t="s">
        <v>6591</v>
      </c>
      <c r="E628" s="387"/>
      <c r="F628" s="387"/>
      <c r="G628" s="374" t="s">
        <v>6621</v>
      </c>
      <c r="H628" s="377">
        <f t="shared" si="0"/>
        <v>45</v>
      </c>
      <c r="I628" s="378" t="e">
        <f>SUMIFS('MASTER TT'!$J$2:$J$11126,'MASTER TT'!$I$2:$I$1126,A628:A19004,'MASTER TT'!$L$2:$L$11126,"&gt;0",'MASTER TT'!$AM$2:$AM$11126,"JAN-APRIL 2026")</f>
        <v>#VALUE!</v>
      </c>
      <c r="J628" s="378">
        <f>SUMIFS('MASTER TT'!$J$2:$J$11126,'MASTER TT'!$I$2:$I$11126,A628:A10667,'MASTER TT'!$L$2:$L$11126,"&gt;0",'MASTER TT'!$AM$2:$AM$11126,"MAY-AUG 2025")</f>
        <v>0</v>
      </c>
      <c r="K628" s="378">
        <f>SUMIFS('MASTER TT'!$J$2:$J$11126,'MASTER TT'!$I$2:$I$11126,A628:A10667,'MASTER TT'!$L$2:$L$11126,"&gt;0",'MASTER TT'!$AM$2:$AM$11126,"SEP-DEC 2025")</f>
        <v>0</v>
      </c>
      <c r="L628" s="378" t="e">
        <f t="shared" si="1"/>
        <v>#VALUE!</v>
      </c>
      <c r="M628" s="379">
        <f>SUMIFS('MASTER TT'!$J$2:$J$1126,'MASTER TT'!$I$2:$I$1126,A628:A10670,'MASTER TT'!$L$2:$L$1126,"&gt;0",'MASTER TT'!$AM$2:$AM$1126,"JAN-APRIL 2025",'MASTER TT'!$AC$2:$AC$1126,"SOT")</f>
        <v>0</v>
      </c>
      <c r="N628" s="379">
        <f>SUMIFS('MASTER TT'!$J$2:$J$1126,'MASTER TT'!$I$2:$I$1126,A628:A10670,'MASTER TT'!$L$2:$L$1126,"&gt;0",'MASTER TT'!$AM$2:$AM$1126,"JAN-APRIL 2025",'MASTER TT'!$AC$2:$AC$1126,"SOB")</f>
        <v>0</v>
      </c>
      <c r="O628" s="379">
        <f>SUMIFS('MASTER TT'!$J$2:$J$1126,'MASTER TT'!$I$2:$I$1126,A628:A10670,'MASTER TT'!$L$2:$L$1126,"&gt;0",'MASTER TT'!$AM$2:$AM$1126,"JAN-APRIL 2025",'MASTER TT'!$AC$2:$AC$1126,"SEASS")</f>
        <v>0</v>
      </c>
      <c r="P628" s="379">
        <f>SUMIFS('MASTER TT'!$J$2:$J$1126,'MASTER TT'!$I$2:$I$1126,A628:A10670,'MASTER TT'!$L$2:$L$1126,"&gt;0",'MASTER TT'!$AM$2:$AM$1126,"JAN-APRIL 2025",'MASTER TT'!$AC$2:$AC$1126,"PTTI")</f>
        <v>0</v>
      </c>
      <c r="Q628" s="381">
        <f>SUMIF('MASTER TT'!$I$1:$I$5897,$A$1:$A$721,'MASTER TT'!$O$1:$O$5897)</f>
        <v>0</v>
      </c>
      <c r="R628" s="381">
        <f>SUMIF('MASTER TT'!$I$1:$I$5897,$A$1:$A$721,'MASTER TT'!$N$1:$N$5897)</f>
        <v>0</v>
      </c>
      <c r="S628" s="381">
        <f>SUMIF('MASTER TT'!$I$1:$I$5897,$A$1:$A$721,'MASTER TT'!$Q$1:$Q$5897)</f>
        <v>0</v>
      </c>
      <c r="T628" s="381">
        <f>SUMIF('MASTER TT'!$I$1:$I$5897,$A$1:$A$721,'MASTER TT'!$S$1:$S$5897)</f>
        <v>0</v>
      </c>
      <c r="U628" s="381">
        <f>SUMIF('MASTER TT'!$I$1:$I$5897,$A$1:$A$721,'MASTER TT'!$R$1:$R$5897)</f>
        <v>0</v>
      </c>
      <c r="V628" s="381">
        <f>SUMIF('MASTER TT'!$I$1:$I$5897,$A$1:$A$721,'MASTER TT'!$T$1:$T$5897)</f>
        <v>0</v>
      </c>
      <c r="W628" s="381">
        <f>SUMIF('MASTER TT'!$I$1:$I$5897,$A$1:$A$721,'MASTER TT'!$U$1:$U$5897)</f>
        <v>0</v>
      </c>
      <c r="X628" s="381">
        <f>SUMIF('MASTER TT'!$I$1:$I$5897,$A$1:$A$721,'MASTER TT'!$W$1:$W$5897)</f>
        <v>0</v>
      </c>
      <c r="Y628" s="381">
        <f>SUMIF('MASTER TT'!$I$1:$I$5897,$A$1:$A$721,'MASTER TT'!$X$1:$X$5897)</f>
        <v>0</v>
      </c>
      <c r="Z628" s="381">
        <f>SUMIF('MASTER TT'!$I$1:$I$5897,$A$1:$A$721,'MASTER TT'!$Y$1:$Y$5897)</f>
        <v>0</v>
      </c>
      <c r="AA628" s="381">
        <f>SUMIF('MASTER TT'!$I$1:$I$5897,$A$1:$A$721,'MASTER TT'!$Z$1:$Z$5897)</f>
        <v>0</v>
      </c>
      <c r="AB628" s="381">
        <f>SUMIF('MASTER TT'!$I$1:$I$5905,$A$1:$A$721,'MASTER TT'!$V$1:$V$5905)</f>
        <v>0</v>
      </c>
      <c r="AC628" s="381">
        <f>SUMIF('MASTER TT'!$I$1:$I$5905,$A$1:$A$721,'MASTER TT'!$AB$1:$AB$5905)</f>
        <v>0</v>
      </c>
      <c r="AD628" s="381">
        <f>SUMIF('MASTER TT'!$I$1:$I$5905,$A$1:$A$721,'MASTER TT'!$P$1:$P$5905)</f>
        <v>0</v>
      </c>
      <c r="AE628" s="381">
        <f t="shared" si="2"/>
        <v>0</v>
      </c>
      <c r="AF628" s="382" t="e">
        <f t="shared" si="37"/>
        <v>#REF!</v>
      </c>
      <c r="AG628" s="383"/>
    </row>
    <row r="629" spans="1:33" ht="14.25" customHeight="1">
      <c r="A629" s="374" t="s">
        <v>3444</v>
      </c>
      <c r="B629" s="375" t="str">
        <f>VLOOKUP($A$2:$A$1749,'ENTER STAFF #S HERE'!$A$1:$B$5073,2,FALSE)</f>
        <v>C1523</v>
      </c>
      <c r="C629" s="374" t="s">
        <v>6586</v>
      </c>
      <c r="D629" s="384" t="s">
        <v>6591</v>
      </c>
      <c r="E629" s="388"/>
      <c r="F629" s="387"/>
      <c r="G629" s="376" t="s">
        <v>5663</v>
      </c>
      <c r="H629" s="377">
        <f t="shared" si="0"/>
        <v>48</v>
      </c>
      <c r="I629" s="378" t="e">
        <f>SUMIFS('MASTER TT'!$J$2:$J$11126,'MASTER TT'!$I$2:$I$1126,A629:A19005,'MASTER TT'!$L$2:$L$11126,"&gt;0",'MASTER TT'!$AM$2:$AM$11126,"JAN-APRIL 2026")</f>
        <v>#VALUE!</v>
      </c>
      <c r="J629" s="378">
        <f>SUMIFS('MASTER TT'!$J$2:$J$11126,'MASTER TT'!$I$2:$I$11126,A629:A10668,'MASTER TT'!$L$2:$L$11126,"&gt;0",'MASTER TT'!$AM$2:$AM$11126,"MAY-AUG 2025")</f>
        <v>0</v>
      </c>
      <c r="K629" s="378">
        <f>SUMIFS('MASTER TT'!$J$2:$J$11126,'MASTER TT'!$I$2:$I$11126,A629:A10668,'MASTER TT'!$L$2:$L$11126,"&gt;0",'MASTER TT'!$AM$2:$AM$11126,"SEP-DEC 2025")</f>
        <v>0</v>
      </c>
      <c r="L629" s="378" t="e">
        <f t="shared" si="1"/>
        <v>#VALUE!</v>
      </c>
      <c r="M629" s="379">
        <f>SUMIFS('MASTER TT'!$J$2:$J$1126,'MASTER TT'!$I$2:$I$1126,A629:A10671,'MASTER TT'!$L$2:$L$1126,"&gt;0",'MASTER TT'!$AM$2:$AM$1126,"JAN-APRIL 2025",'MASTER TT'!$AC$2:$AC$1126,"SOT")</f>
        <v>0</v>
      </c>
      <c r="N629" s="379">
        <f>SUMIFS('MASTER TT'!$J$2:$J$1126,'MASTER TT'!$I$2:$I$1126,A629:A10671,'MASTER TT'!$L$2:$L$1126,"&gt;0",'MASTER TT'!$AM$2:$AM$1126,"JAN-APRIL 2025",'MASTER TT'!$AC$2:$AC$1126,"SOB")</f>
        <v>0</v>
      </c>
      <c r="O629" s="379">
        <f>SUMIFS('MASTER TT'!$J$2:$J$1126,'MASTER TT'!$I$2:$I$1126,A629:A10671,'MASTER TT'!$L$2:$L$1126,"&gt;0",'MASTER TT'!$AM$2:$AM$1126,"JAN-APRIL 2025",'MASTER TT'!$AC$2:$AC$1126,"SEASS")</f>
        <v>0</v>
      </c>
      <c r="P629" s="379">
        <f>SUMIFS('MASTER TT'!$J$2:$J$1126,'MASTER TT'!$I$2:$I$1126,A629:A10671,'MASTER TT'!$L$2:$L$1126,"&gt;0",'MASTER TT'!$AM$2:$AM$1126,"JAN-APRIL 2025",'MASTER TT'!$AC$2:$AC$1126,"PTTI")</f>
        <v>0</v>
      </c>
      <c r="Q629" s="381">
        <f>SUMIF('MASTER TT'!$I$1:$I$5897,$A$1:$A$721,'MASTER TT'!$O$1:$O$5897)</f>
        <v>0</v>
      </c>
      <c r="R629" s="381">
        <f>SUMIF('MASTER TT'!$I$1:$I$5897,$A$1:$A$721,'MASTER TT'!$N$1:$N$5897)</f>
        <v>0</v>
      </c>
      <c r="S629" s="381">
        <f>SUMIF('MASTER TT'!$I$1:$I$5897,$A$1:$A$721,'MASTER TT'!$Q$1:$Q$5897)</f>
        <v>0</v>
      </c>
      <c r="T629" s="381">
        <f>SUMIF('MASTER TT'!$I$1:$I$5897,$A$1:$A$721,'MASTER TT'!$S$1:$S$5897)</f>
        <v>0</v>
      </c>
      <c r="U629" s="381">
        <f>SUMIF('MASTER TT'!$I$1:$I$5897,$A$1:$A$721,'MASTER TT'!$R$1:$R$5897)</f>
        <v>0</v>
      </c>
      <c r="V629" s="381">
        <f>SUMIF('MASTER TT'!$I$1:$I$5897,$A$1:$A$721,'MASTER TT'!$T$1:$T$5897)</f>
        <v>0</v>
      </c>
      <c r="W629" s="381">
        <f>SUMIF('MASTER TT'!$I$1:$I$5897,$A$1:$A$721,'MASTER TT'!$U$1:$U$5897)</f>
        <v>0</v>
      </c>
      <c r="X629" s="381">
        <f>SUMIF('MASTER TT'!$I$1:$I$5897,$A$1:$A$721,'MASTER TT'!$W$1:$W$5897)</f>
        <v>0</v>
      </c>
      <c r="Y629" s="381">
        <f>SUMIF('MASTER TT'!$I$1:$I$5897,$A$1:$A$721,'MASTER TT'!$X$1:$X$5897)</f>
        <v>0</v>
      </c>
      <c r="Z629" s="381">
        <f>SUMIF('MASTER TT'!$I$1:$I$5897,$A$1:$A$721,'MASTER TT'!$Y$1:$Y$5897)</f>
        <v>0</v>
      </c>
      <c r="AA629" s="381">
        <f>SUMIF('MASTER TT'!$I$1:$I$5897,$A$1:$A$721,'MASTER TT'!$Z$1:$Z$5897)</f>
        <v>0</v>
      </c>
      <c r="AB629" s="381">
        <f>SUMIF('MASTER TT'!$I$1:$I$5905,$A$1:$A$721,'MASTER TT'!$V$1:$V$5905)</f>
        <v>0</v>
      </c>
      <c r="AC629" s="381">
        <f>SUMIF('MASTER TT'!$I$1:$I$5905,$A$1:$A$721,'MASTER TT'!$AB$1:$AB$5905)</f>
        <v>0</v>
      </c>
      <c r="AD629" s="381">
        <f>SUMIF('MASTER TT'!$I$1:$I$5905,$A$1:$A$721,'MASTER TT'!$P$1:$P$5905)</f>
        <v>0</v>
      </c>
      <c r="AE629" s="381">
        <f t="shared" si="2"/>
        <v>0</v>
      </c>
      <c r="AF629" s="382" t="e">
        <f t="shared" si="37"/>
        <v>#REF!</v>
      </c>
      <c r="AG629" s="383"/>
    </row>
    <row r="630" spans="1:33" ht="14.25" customHeight="1">
      <c r="A630" s="374" t="s">
        <v>3891</v>
      </c>
      <c r="B630" s="375">
        <f>VLOOKUP($A$2:$A$1749,'ENTER STAFF #S HERE'!$A$1:$B$5073,2,FALSE)</f>
        <v>318</v>
      </c>
      <c r="C630" s="374" t="s">
        <v>6583</v>
      </c>
      <c r="D630" s="374" t="s">
        <v>460</v>
      </c>
      <c r="E630" s="388"/>
      <c r="F630" s="388"/>
      <c r="G630" s="374" t="s">
        <v>6592</v>
      </c>
      <c r="H630" s="377">
        <f t="shared" si="0"/>
        <v>24</v>
      </c>
      <c r="I630" s="378" t="e">
        <f>SUMIFS('MASTER TT'!$J$2:$J$11126,'MASTER TT'!$I$2:$I$1126,A630:A19006,'MASTER TT'!$L$2:$L$11126,"&gt;0",'MASTER TT'!$AM$2:$AM$11126,"JAN-APRIL 2026")</f>
        <v>#VALUE!</v>
      </c>
      <c r="J630" s="378">
        <f>SUMIFS('MASTER TT'!$J$2:$J$11126,'MASTER TT'!$I$2:$I$11126,A630:A10669,'MASTER TT'!$L$2:$L$11126,"&gt;0",'MASTER TT'!$AM$2:$AM$11126,"MAY-AUG 2025")</f>
        <v>0</v>
      </c>
      <c r="K630" s="378">
        <f>SUMIFS('MASTER TT'!$J$2:$J$11126,'MASTER TT'!$I$2:$I$11126,A630:A10669,'MASTER TT'!$L$2:$L$11126,"&gt;0",'MASTER TT'!$AM$2:$AM$11126,"SEP-DEC 2025")</f>
        <v>0</v>
      </c>
      <c r="L630" s="378" t="e">
        <f t="shared" si="1"/>
        <v>#VALUE!</v>
      </c>
      <c r="M630" s="379">
        <f>SUMIFS('MASTER TT'!$J$2:$J$1126,'MASTER TT'!$I$2:$I$1126,A630:A10672,'MASTER TT'!$L$2:$L$1126,"&gt;0",'MASTER TT'!$AM$2:$AM$1126,"JAN-APRIL 2025",'MASTER TT'!$AC$2:$AC$1126,"SOT")</f>
        <v>0</v>
      </c>
      <c r="N630" s="379">
        <f>SUMIFS('MASTER TT'!$J$2:$J$1126,'MASTER TT'!$I$2:$I$1126,A630:A10672,'MASTER TT'!$L$2:$L$1126,"&gt;0",'MASTER TT'!$AM$2:$AM$1126,"JAN-APRIL 2025",'MASTER TT'!$AC$2:$AC$1126,"SOB")</f>
        <v>0</v>
      </c>
      <c r="O630" s="379">
        <f>SUMIFS('MASTER TT'!$J$2:$J$1126,'MASTER TT'!$I$2:$I$1126,A630:A10672,'MASTER TT'!$L$2:$L$1126,"&gt;0",'MASTER TT'!$AM$2:$AM$1126,"JAN-APRIL 2025",'MASTER TT'!$AC$2:$AC$1126,"SEASS")</f>
        <v>0</v>
      </c>
      <c r="P630" s="379">
        <f>SUMIFS('MASTER TT'!$J$2:$J$1126,'MASTER TT'!$I$2:$I$1126,A630:A10672,'MASTER TT'!$L$2:$L$1126,"&gt;0",'MASTER TT'!$AM$2:$AM$1126,"JAN-APRIL 2025",'MASTER TT'!$AC$2:$AC$1126,"PTTI")</f>
        <v>0</v>
      </c>
      <c r="Q630" s="381">
        <f>SUMIF('MASTER TT'!$I$1:$I$5897,$A$1:$A$721,'MASTER TT'!$O$1:$O$5897)</f>
        <v>0</v>
      </c>
      <c r="R630" s="381">
        <f>SUMIF('MASTER TT'!$I$1:$I$5897,$A$1:$A$721,'MASTER TT'!$N$1:$N$5897)</f>
        <v>0</v>
      </c>
      <c r="S630" s="381">
        <f>SUMIF('MASTER TT'!$I$1:$I$5897,$A$1:$A$721,'MASTER TT'!$Q$1:$Q$5897)</f>
        <v>0</v>
      </c>
      <c r="T630" s="381">
        <f>SUMIF('MASTER TT'!$I$1:$I$5897,$A$1:$A$721,'MASTER TT'!$S$1:$S$5897)</f>
        <v>0</v>
      </c>
      <c r="U630" s="381">
        <f>SUMIF('MASTER TT'!$I$1:$I$5897,$A$1:$A$721,'MASTER TT'!$R$1:$R$5897)</f>
        <v>0</v>
      </c>
      <c r="V630" s="381">
        <f>SUMIF('MASTER TT'!$I$1:$I$5897,$A$1:$A$721,'MASTER TT'!$T$1:$T$5897)</f>
        <v>0</v>
      </c>
      <c r="W630" s="381">
        <f>SUMIF('MASTER TT'!$I$1:$I$5897,$A$1:$A$721,'MASTER TT'!$U$1:$U$5897)</f>
        <v>0</v>
      </c>
      <c r="X630" s="381">
        <f>SUMIF('MASTER TT'!$I$1:$I$5897,$A$1:$A$721,'MASTER TT'!$W$1:$W$5897)</f>
        <v>0</v>
      </c>
      <c r="Y630" s="381">
        <f>SUMIF('MASTER TT'!$I$1:$I$5897,$A$1:$A$721,'MASTER TT'!$X$1:$X$5897)</f>
        <v>0</v>
      </c>
      <c r="Z630" s="381">
        <f>SUMIF('MASTER TT'!$I$1:$I$5897,$A$1:$A$721,'MASTER TT'!$Y$1:$Y$5897)</f>
        <v>0</v>
      </c>
      <c r="AA630" s="381">
        <f>SUMIF('MASTER TT'!$I$1:$I$5897,$A$1:$A$721,'MASTER TT'!$Z$1:$Z$5897)</f>
        <v>0</v>
      </c>
      <c r="AB630" s="381">
        <f>SUMIF('MASTER TT'!$I$1:$I$5905,$A$1:$A$721,'MASTER TT'!$V$1:$V$5905)</f>
        <v>0</v>
      </c>
      <c r="AC630" s="381">
        <f>SUMIF('MASTER TT'!$I$1:$I$5905,$A$1:$A$721,'MASTER TT'!$AB$1:$AB$5905)</f>
        <v>0</v>
      </c>
      <c r="AD630" s="381">
        <f>SUMIF('MASTER TT'!$I$1:$I$5905,$A$1:$A$721,'MASTER TT'!$P$1:$P$5905)</f>
        <v>0</v>
      </c>
      <c r="AE630" s="381">
        <f t="shared" si="2"/>
        <v>0</v>
      </c>
      <c r="AF630" s="382" t="e">
        <f t="shared" si="37"/>
        <v>#REF!</v>
      </c>
      <c r="AG630" s="383"/>
    </row>
    <row r="631" spans="1:33" ht="14.25" customHeight="1">
      <c r="A631" s="374" t="s">
        <v>4236</v>
      </c>
      <c r="B631" s="375" t="str">
        <f>VLOOKUP($A$2:$A$1749,'ENTER STAFF #S HERE'!$A$1:$B$5073,2,FALSE)</f>
        <v>C1625</v>
      </c>
      <c r="C631" s="374" t="s">
        <v>6586</v>
      </c>
      <c r="D631" s="374" t="s">
        <v>6597</v>
      </c>
      <c r="E631" s="384" t="s">
        <v>6031</v>
      </c>
      <c r="F631" s="388"/>
      <c r="G631" s="374" t="s">
        <v>5663</v>
      </c>
      <c r="H631" s="377">
        <f t="shared" si="0"/>
        <v>48</v>
      </c>
      <c r="I631" s="378" t="e">
        <f>SUMIFS('MASTER TT'!$J$2:$J$11126,'MASTER TT'!$I$2:$I$1126,A631:A19007,'MASTER TT'!$L$2:$L$11126,"&gt;0",'MASTER TT'!$AM$2:$AM$11126,"JAN-APRIL 2026")</f>
        <v>#VALUE!</v>
      </c>
      <c r="J631" s="378">
        <f>SUMIFS('MASTER TT'!$J$2:$J$11126,'MASTER TT'!$I$2:$I$11126,A631:A10670,'MASTER TT'!$L$2:$L$11126,"&gt;0",'MASTER TT'!$AM$2:$AM$11126,"MAY-AUG 2025")</f>
        <v>0</v>
      </c>
      <c r="K631" s="378">
        <f>SUMIFS('MASTER TT'!$J$2:$J$11126,'MASTER TT'!$I$2:$I$11126,A631:A10670,'MASTER TT'!$L$2:$L$11126,"&gt;0",'MASTER TT'!$AM$2:$AM$11126,"SEP-DEC 2025")</f>
        <v>0</v>
      </c>
      <c r="L631" s="378" t="e">
        <f t="shared" si="1"/>
        <v>#VALUE!</v>
      </c>
      <c r="M631" s="379">
        <f>SUMIFS('MASTER TT'!$J$2:$J$1126,'MASTER TT'!$I$2:$I$1126,A631:A10673,'MASTER TT'!$L$2:$L$1126,"&gt;0",'MASTER TT'!$AM$2:$AM$1126,"JAN-APRIL 2025",'MASTER TT'!$AC$2:$AC$1126,"SOT")</f>
        <v>0</v>
      </c>
      <c r="N631" s="379">
        <f>SUMIFS('MASTER TT'!$J$2:$J$1126,'MASTER TT'!$I$2:$I$1126,A631:A10673,'MASTER TT'!$L$2:$L$1126,"&gt;0",'MASTER TT'!$AM$2:$AM$1126,"JAN-APRIL 2025",'MASTER TT'!$AC$2:$AC$1126,"SOB")</f>
        <v>0</v>
      </c>
      <c r="O631" s="379">
        <f>SUMIFS('MASTER TT'!$J$2:$J$1126,'MASTER TT'!$I$2:$I$1126,A631:A10673,'MASTER TT'!$L$2:$L$1126,"&gt;0",'MASTER TT'!$AM$2:$AM$1126,"JAN-APRIL 2025",'MASTER TT'!$AC$2:$AC$1126,"SEASS")</f>
        <v>0</v>
      </c>
      <c r="P631" s="379">
        <f>SUMIFS('MASTER TT'!$J$2:$J$1126,'MASTER TT'!$I$2:$I$1126,A631:A10673,'MASTER TT'!$L$2:$L$1126,"&gt;0",'MASTER TT'!$AM$2:$AM$1126,"JAN-APRIL 2025",'MASTER TT'!$AC$2:$AC$1126,"PTTI")</f>
        <v>0</v>
      </c>
      <c r="Q631" s="381">
        <f>SUMIF('MASTER TT'!$I$1:$I$5897,$A$1:$A$721,'MASTER TT'!$O$1:$O$5897)</f>
        <v>0</v>
      </c>
      <c r="R631" s="381">
        <f>SUMIF('MASTER TT'!$I$1:$I$5897,$A$1:$A$721,'MASTER TT'!$N$1:$N$5897)</f>
        <v>0</v>
      </c>
      <c r="S631" s="381">
        <f>SUMIF('MASTER TT'!$I$1:$I$5897,$A$1:$A$721,'MASTER TT'!$Q$1:$Q$5897)</f>
        <v>0</v>
      </c>
      <c r="T631" s="381">
        <f>SUMIF('MASTER TT'!$I$1:$I$5897,$A$1:$A$721,'MASTER TT'!$S$1:$S$5897)</f>
        <v>0</v>
      </c>
      <c r="U631" s="381">
        <f>SUMIF('MASTER TT'!$I$1:$I$5897,$A$1:$A$721,'MASTER TT'!$R$1:$R$5897)</f>
        <v>1</v>
      </c>
      <c r="V631" s="381">
        <f>SUMIF('MASTER TT'!$I$1:$I$5897,$A$1:$A$721,'MASTER TT'!$T$1:$T$5897)</f>
        <v>0</v>
      </c>
      <c r="W631" s="381">
        <f>SUMIF('MASTER TT'!$I$1:$I$5897,$A$1:$A$721,'MASTER TT'!$U$1:$U$5897)</f>
        <v>0</v>
      </c>
      <c r="X631" s="381">
        <f>SUMIF('MASTER TT'!$I$1:$I$5897,$A$1:$A$721,'MASTER TT'!$W$1:$W$5897)</f>
        <v>4</v>
      </c>
      <c r="Y631" s="381">
        <f>SUMIF('MASTER TT'!$I$1:$I$5897,$A$1:$A$721,'MASTER TT'!$X$1:$X$5897)</f>
        <v>0</v>
      </c>
      <c r="Z631" s="381">
        <f>SUMIF('MASTER TT'!$I$1:$I$5897,$A$1:$A$721,'MASTER TT'!$Y$1:$Y$5897)</f>
        <v>0</v>
      </c>
      <c r="AA631" s="381">
        <f>SUMIF('MASTER TT'!$I$1:$I$5897,$A$1:$A$721,'MASTER TT'!$Z$1:$Z$5897)</f>
        <v>0</v>
      </c>
      <c r="AB631" s="381">
        <f>SUMIF('MASTER TT'!$I$1:$I$5905,$A$1:$A$721,'MASTER TT'!$V$1:$V$5905)</f>
        <v>0</v>
      </c>
      <c r="AC631" s="381">
        <f>SUMIF('MASTER TT'!$I$1:$I$5905,$A$1:$A$721,'MASTER TT'!$AB$1:$AB$5905)</f>
        <v>0</v>
      </c>
      <c r="AD631" s="381">
        <f>SUMIF('MASTER TT'!$I$1:$I$5905,$A$1:$A$721,'MASTER TT'!$P$1:$P$5905)</f>
        <v>0</v>
      </c>
      <c r="AE631" s="381">
        <f t="shared" si="2"/>
        <v>5</v>
      </c>
      <c r="AF631" s="382" t="e">
        <f t="shared" si="37"/>
        <v>#REF!</v>
      </c>
      <c r="AG631" s="383"/>
    </row>
    <row r="632" spans="1:33" ht="14.25" customHeight="1">
      <c r="A632" s="374" t="s">
        <v>4452</v>
      </c>
      <c r="B632" s="375">
        <f>VLOOKUP($A$2:$A$1749,'ENTER STAFF #S HERE'!$A$1:$B$5073,2,FALSE)</f>
        <v>0</v>
      </c>
      <c r="C632" s="374" t="s">
        <v>6586</v>
      </c>
      <c r="D632" s="374" t="s">
        <v>6591</v>
      </c>
      <c r="E632" s="388"/>
      <c r="F632" s="388"/>
      <c r="G632" s="374" t="s">
        <v>6592</v>
      </c>
      <c r="H632" s="377">
        <f t="shared" si="0"/>
        <v>24</v>
      </c>
      <c r="I632" s="378" t="e">
        <f>SUMIFS('MASTER TT'!$J$2:$J$11126,'MASTER TT'!$I$2:$I$1126,A632:A19008,'MASTER TT'!$L$2:$L$11126,"&gt;0",'MASTER TT'!$AM$2:$AM$11126,"JAN-APRIL 2026")</f>
        <v>#VALUE!</v>
      </c>
      <c r="J632" s="378">
        <f>SUMIFS('MASTER TT'!$J$2:$J$11126,'MASTER TT'!$I$2:$I$11126,A632:A10671,'MASTER TT'!$L$2:$L$11126,"&gt;0",'MASTER TT'!$AM$2:$AM$11126,"MAY-AUG 2025")</f>
        <v>0</v>
      </c>
      <c r="K632" s="378">
        <f>SUMIFS('MASTER TT'!$J$2:$J$11126,'MASTER TT'!$I$2:$I$11126,A632:A10671,'MASTER TT'!$L$2:$L$11126,"&gt;0",'MASTER TT'!$AM$2:$AM$11126,"SEP-DEC 2025")</f>
        <v>0</v>
      </c>
      <c r="L632" s="378" t="e">
        <f t="shared" si="1"/>
        <v>#VALUE!</v>
      </c>
      <c r="M632" s="379">
        <f>SUMIFS('MASTER TT'!$J$2:$J$1126,'MASTER TT'!$I$2:$I$1126,A632:A10674,'MASTER TT'!$L$2:$L$1126,"&gt;0",'MASTER TT'!$AM$2:$AM$1126,"JAN-APRIL 2025",'MASTER TT'!$AC$2:$AC$1126,"SOT")</f>
        <v>0</v>
      </c>
      <c r="N632" s="379">
        <f>SUMIFS('MASTER TT'!$J$2:$J$1126,'MASTER TT'!$I$2:$I$1126,A632:A10674,'MASTER TT'!$L$2:$L$1126,"&gt;0",'MASTER TT'!$AM$2:$AM$1126,"JAN-APRIL 2025",'MASTER TT'!$AC$2:$AC$1126,"SOB")</f>
        <v>0</v>
      </c>
      <c r="O632" s="379">
        <f>SUMIFS('MASTER TT'!$J$2:$J$1126,'MASTER TT'!$I$2:$I$1126,A632:A10674,'MASTER TT'!$L$2:$L$1126,"&gt;0",'MASTER TT'!$AM$2:$AM$1126,"JAN-APRIL 2025",'MASTER TT'!$AC$2:$AC$1126,"SEASS")</f>
        <v>0</v>
      </c>
      <c r="P632" s="379">
        <f>SUMIFS('MASTER TT'!$J$2:$J$1126,'MASTER TT'!$I$2:$I$1126,A632:A10674,'MASTER TT'!$L$2:$L$1126,"&gt;0",'MASTER TT'!$AM$2:$AM$1126,"JAN-APRIL 2025",'MASTER TT'!$AC$2:$AC$1126,"PTTI")</f>
        <v>0</v>
      </c>
      <c r="Q632" s="381">
        <f>SUMIF('MASTER TT'!$I$1:$I$5897,$A$1:$A$721,'MASTER TT'!$O$1:$O$5897)</f>
        <v>0</v>
      </c>
      <c r="R632" s="381">
        <f>SUMIF('MASTER TT'!$I$1:$I$5897,$A$1:$A$721,'MASTER TT'!$N$1:$N$5897)</f>
        <v>0</v>
      </c>
      <c r="S632" s="381">
        <f>SUMIF('MASTER TT'!$I$1:$I$5897,$A$1:$A$721,'MASTER TT'!$Q$1:$Q$5897)</f>
        <v>0</v>
      </c>
      <c r="T632" s="381">
        <f>SUMIF('MASTER TT'!$I$1:$I$5897,$A$1:$A$721,'MASTER TT'!$S$1:$S$5897)</f>
        <v>0</v>
      </c>
      <c r="U632" s="381">
        <f>SUMIF('MASTER TT'!$I$1:$I$5897,$A$1:$A$721,'MASTER TT'!$R$1:$R$5897)</f>
        <v>0</v>
      </c>
      <c r="V632" s="381">
        <f>SUMIF('MASTER TT'!$I$1:$I$5897,$A$1:$A$721,'MASTER TT'!$T$1:$T$5897)</f>
        <v>0</v>
      </c>
      <c r="W632" s="381">
        <f>SUMIF('MASTER TT'!$I$1:$I$5897,$A$1:$A$721,'MASTER TT'!$U$1:$U$5897)</f>
        <v>0</v>
      </c>
      <c r="X632" s="381">
        <f>SUMIF('MASTER TT'!$I$1:$I$5897,$A$1:$A$721,'MASTER TT'!$W$1:$W$5897)</f>
        <v>0</v>
      </c>
      <c r="Y632" s="381">
        <f>SUMIF('MASTER TT'!$I$1:$I$5897,$A$1:$A$721,'MASTER TT'!$X$1:$X$5897)</f>
        <v>0</v>
      </c>
      <c r="Z632" s="381">
        <f>SUMIF('MASTER TT'!$I$1:$I$5897,$A$1:$A$721,'MASTER TT'!$Y$1:$Y$5897)</f>
        <v>0</v>
      </c>
      <c r="AA632" s="381">
        <f>SUMIF('MASTER TT'!$I$1:$I$5897,$A$1:$A$721,'MASTER TT'!$Z$1:$Z$5897)</f>
        <v>0</v>
      </c>
      <c r="AB632" s="381">
        <f>SUMIF('MASTER TT'!$I$1:$I$5905,$A$1:$A$721,'MASTER TT'!$V$1:$V$5905)</f>
        <v>0</v>
      </c>
      <c r="AC632" s="381">
        <f>SUMIF('MASTER TT'!$I$1:$I$5905,$A$1:$A$721,'MASTER TT'!$AB$1:$AB$5905)</f>
        <v>0</v>
      </c>
      <c r="AD632" s="381">
        <f>SUMIF('MASTER TT'!$I$1:$I$5905,$A$1:$A$721,'MASTER TT'!$P$1:$P$5905)</f>
        <v>0</v>
      </c>
      <c r="AE632" s="381">
        <f t="shared" si="2"/>
        <v>0</v>
      </c>
      <c r="AF632" s="382" t="e">
        <f t="shared" si="37"/>
        <v>#REF!</v>
      </c>
      <c r="AG632" s="383"/>
    </row>
    <row r="633" spans="1:33" ht="14.25" customHeight="1">
      <c r="A633" s="374" t="s">
        <v>3677</v>
      </c>
      <c r="B633" s="375" t="str">
        <f>VLOOKUP($A$2:$A$1749,'ENTER STAFF #S HERE'!$A$1:$B$5073,2,FALSE)</f>
        <v>C1022</v>
      </c>
      <c r="C633" s="374" t="s">
        <v>6583</v>
      </c>
      <c r="D633" s="374" t="s">
        <v>460</v>
      </c>
      <c r="E633" s="388"/>
      <c r="F633" s="388"/>
      <c r="G633" s="374" t="s">
        <v>6604</v>
      </c>
      <c r="H633" s="377">
        <f t="shared" si="0"/>
        <v>94</v>
      </c>
      <c r="I633" s="378" t="e">
        <f>SUMIFS('MASTER TT'!$J$2:$J$11126,'MASTER TT'!$I$2:$I$1126,A633:A19009,'MASTER TT'!$L$2:$L$11126,"&gt;0",'MASTER TT'!$AM$2:$AM$11126,"JAN-APRIL 2026")</f>
        <v>#VALUE!</v>
      </c>
      <c r="J633" s="378">
        <f>SUMIFS('MASTER TT'!$J$2:$J$11126,'MASTER TT'!$I$2:$I$11126,A633:A10672,'MASTER TT'!$L$2:$L$11126,"&gt;0",'MASTER TT'!$AM$2:$AM$11126,"MAY-AUG 2025")</f>
        <v>0</v>
      </c>
      <c r="K633" s="378">
        <f>SUMIFS('MASTER TT'!$J$2:$J$11126,'MASTER TT'!$I$2:$I$11126,A633:A10672,'MASTER TT'!$L$2:$L$11126,"&gt;0",'MASTER TT'!$AM$2:$AM$11126,"SEP-DEC 2025")</f>
        <v>0</v>
      </c>
      <c r="L633" s="378" t="e">
        <f t="shared" si="1"/>
        <v>#VALUE!</v>
      </c>
      <c r="M633" s="379">
        <f>SUMIFS('MASTER TT'!$J$2:$J$1126,'MASTER TT'!$I$2:$I$1126,A633:A10675,'MASTER TT'!$L$2:$L$1126,"&gt;0",'MASTER TT'!$AM$2:$AM$1126,"JAN-APRIL 2025",'MASTER TT'!$AC$2:$AC$1126,"SOT")</f>
        <v>0</v>
      </c>
      <c r="N633" s="379">
        <f>SUMIFS('MASTER TT'!$J$2:$J$1126,'MASTER TT'!$I$2:$I$1126,A633:A10675,'MASTER TT'!$L$2:$L$1126,"&gt;0",'MASTER TT'!$AM$2:$AM$1126,"JAN-APRIL 2025",'MASTER TT'!$AC$2:$AC$1126,"SOB")</f>
        <v>0</v>
      </c>
      <c r="O633" s="379">
        <f>SUMIFS('MASTER TT'!$J$2:$J$1126,'MASTER TT'!$I$2:$I$1126,A633:A10675,'MASTER TT'!$L$2:$L$1126,"&gt;0",'MASTER TT'!$AM$2:$AM$1126,"JAN-APRIL 2025",'MASTER TT'!$AC$2:$AC$1126,"SEASS")</f>
        <v>0</v>
      </c>
      <c r="P633" s="379">
        <f>SUMIFS('MASTER TT'!$J$2:$J$1126,'MASTER TT'!$I$2:$I$1126,A633:A10675,'MASTER TT'!$L$2:$L$1126,"&gt;0",'MASTER TT'!$AM$2:$AM$1126,"JAN-APRIL 2025",'MASTER TT'!$AC$2:$AC$1126,"PTTI")</f>
        <v>0</v>
      </c>
      <c r="Q633" s="381">
        <f>SUMIF('MASTER TT'!$I$1:$I$5897,$A$1:$A$721,'MASTER TT'!$O$1:$O$5897)</f>
        <v>0</v>
      </c>
      <c r="R633" s="381">
        <f>SUMIF('MASTER TT'!$I$1:$I$5897,$A$1:$A$721,'MASTER TT'!$N$1:$N$5897)</f>
        <v>0</v>
      </c>
      <c r="S633" s="381">
        <f>SUMIF('MASTER TT'!$I$1:$I$5897,$A$1:$A$721,'MASTER TT'!$Q$1:$Q$5897)</f>
        <v>0</v>
      </c>
      <c r="T633" s="381">
        <f>SUMIF('MASTER TT'!$I$1:$I$5897,$A$1:$A$721,'MASTER TT'!$S$1:$S$5897)</f>
        <v>0</v>
      </c>
      <c r="U633" s="381">
        <f>SUMIF('MASTER TT'!$I$1:$I$5897,$A$1:$A$721,'MASTER TT'!$R$1:$R$5897)</f>
        <v>0</v>
      </c>
      <c r="V633" s="381">
        <f>SUMIF('MASTER TT'!$I$1:$I$5897,$A$1:$A$721,'MASTER TT'!$T$1:$T$5897)</f>
        <v>0</v>
      </c>
      <c r="W633" s="381">
        <f>SUMIF('MASTER TT'!$I$1:$I$5897,$A$1:$A$721,'MASTER TT'!$U$1:$U$5897)</f>
        <v>0</v>
      </c>
      <c r="X633" s="381">
        <f>SUMIF('MASTER TT'!$I$1:$I$5897,$A$1:$A$721,'MASTER TT'!$W$1:$W$5897)</f>
        <v>0</v>
      </c>
      <c r="Y633" s="381">
        <f>SUMIF('MASTER TT'!$I$1:$I$5897,$A$1:$A$721,'MASTER TT'!$X$1:$X$5897)</f>
        <v>0</v>
      </c>
      <c r="Z633" s="381">
        <f>SUMIF('MASTER TT'!$I$1:$I$5897,$A$1:$A$721,'MASTER TT'!$Y$1:$Y$5897)</f>
        <v>0</v>
      </c>
      <c r="AA633" s="381">
        <f>SUMIF('MASTER TT'!$I$1:$I$5897,$A$1:$A$721,'MASTER TT'!$Z$1:$Z$5897)</f>
        <v>0</v>
      </c>
      <c r="AB633" s="381">
        <f>SUMIF('MASTER TT'!$I$1:$I$5905,$A$1:$A$721,'MASTER TT'!$V$1:$V$5905)</f>
        <v>0</v>
      </c>
      <c r="AC633" s="381">
        <f>SUMIF('MASTER TT'!$I$1:$I$5905,$A$1:$A$721,'MASTER TT'!$AB$1:$AB$5905)</f>
        <v>0</v>
      </c>
      <c r="AD633" s="381">
        <f>SUMIF('MASTER TT'!$I$1:$I$5905,$A$1:$A$721,'MASTER TT'!$P$1:$P$5905)</f>
        <v>0</v>
      </c>
      <c r="AE633" s="381">
        <f t="shared" si="2"/>
        <v>0</v>
      </c>
      <c r="AF633" s="382" t="e">
        <f t="shared" si="37"/>
        <v>#REF!</v>
      </c>
      <c r="AG633" s="383"/>
    </row>
    <row r="634" spans="1:33" ht="14.25" customHeight="1">
      <c r="A634" s="374" t="s">
        <v>4242</v>
      </c>
      <c r="B634" s="375" t="str">
        <f>VLOOKUP($A$2:$A$1749,'ENTER STAFF #S HERE'!$A$1:$B$5073,2,FALSE)</f>
        <v>C1599</v>
      </c>
      <c r="C634" s="374" t="s">
        <v>6586</v>
      </c>
      <c r="D634" s="374" t="s">
        <v>6595</v>
      </c>
      <c r="E634" s="384" t="s">
        <v>6072</v>
      </c>
      <c r="F634" s="388"/>
      <c r="G634" s="374" t="s">
        <v>5663</v>
      </c>
      <c r="H634" s="377">
        <f t="shared" si="0"/>
        <v>48</v>
      </c>
      <c r="I634" s="378" t="e">
        <f>SUMIFS('MASTER TT'!$J$2:$J$11126,'MASTER TT'!$I$2:$I$1126,A634:A19010,'MASTER TT'!$L$2:$L$11126,"&gt;0",'MASTER TT'!$AM$2:$AM$11126,"JAN-APRIL 2026")</f>
        <v>#VALUE!</v>
      </c>
      <c r="J634" s="378">
        <f>SUMIFS('MASTER TT'!$J$2:$J$11126,'MASTER TT'!$I$2:$I$11126,A634:A10673,'MASTER TT'!$L$2:$L$11126,"&gt;0",'MASTER TT'!$AM$2:$AM$11126,"MAY-AUG 2025")</f>
        <v>0</v>
      </c>
      <c r="K634" s="378">
        <f>SUMIFS('MASTER TT'!$J$2:$J$11126,'MASTER TT'!$I$2:$I$11126,A634:A10673,'MASTER TT'!$L$2:$L$11126,"&gt;0",'MASTER TT'!$AM$2:$AM$11126,"SEP-DEC 2025")</f>
        <v>0</v>
      </c>
      <c r="L634" s="378" t="e">
        <f t="shared" si="1"/>
        <v>#VALUE!</v>
      </c>
      <c r="M634" s="379">
        <f>SUMIFS('MASTER TT'!$J$2:$J$1126,'MASTER TT'!$I$2:$I$1126,A634:A10676,'MASTER TT'!$L$2:$L$1126,"&gt;0",'MASTER TT'!$AM$2:$AM$1126,"JAN-APRIL 2025",'MASTER TT'!$AC$2:$AC$1126,"SOT")</f>
        <v>0</v>
      </c>
      <c r="N634" s="379">
        <f>SUMIFS('MASTER TT'!$J$2:$J$1126,'MASTER TT'!$I$2:$I$1126,A634:A10676,'MASTER TT'!$L$2:$L$1126,"&gt;0",'MASTER TT'!$AM$2:$AM$1126,"JAN-APRIL 2025",'MASTER TT'!$AC$2:$AC$1126,"SOB")</f>
        <v>0</v>
      </c>
      <c r="O634" s="379">
        <f>SUMIFS('MASTER TT'!$J$2:$J$1126,'MASTER TT'!$I$2:$I$1126,A634:A10676,'MASTER TT'!$L$2:$L$1126,"&gt;0",'MASTER TT'!$AM$2:$AM$1126,"JAN-APRIL 2025",'MASTER TT'!$AC$2:$AC$1126,"SEASS")</f>
        <v>0</v>
      </c>
      <c r="P634" s="379">
        <f>SUMIFS('MASTER TT'!$J$2:$J$1126,'MASTER TT'!$I$2:$I$1126,A634:A10676,'MASTER TT'!$L$2:$L$1126,"&gt;0",'MASTER TT'!$AM$2:$AM$1126,"JAN-APRIL 2025",'MASTER TT'!$AC$2:$AC$1126,"PTTI")</f>
        <v>0</v>
      </c>
      <c r="Q634" s="381">
        <f>SUMIF('MASTER TT'!$I$1:$I$5897,$A$1:$A$721,'MASTER TT'!$O$1:$O$5897)</f>
        <v>0</v>
      </c>
      <c r="R634" s="381">
        <f>SUMIF('MASTER TT'!$I$1:$I$5897,$A$1:$A$721,'MASTER TT'!$N$1:$N$5897)</f>
        <v>0</v>
      </c>
      <c r="S634" s="381">
        <f>SUMIF('MASTER TT'!$I$1:$I$5897,$A$1:$A$721,'MASTER TT'!$Q$1:$Q$5897)</f>
        <v>0</v>
      </c>
      <c r="T634" s="381">
        <f>SUMIF('MASTER TT'!$I$1:$I$5897,$A$1:$A$721,'MASTER TT'!$S$1:$S$5897)</f>
        <v>0</v>
      </c>
      <c r="U634" s="381">
        <f>SUMIF('MASTER TT'!$I$1:$I$5897,$A$1:$A$721,'MASTER TT'!$R$1:$R$5897)</f>
        <v>0</v>
      </c>
      <c r="V634" s="381">
        <f>SUMIF('MASTER TT'!$I$1:$I$5897,$A$1:$A$721,'MASTER TT'!$T$1:$T$5897)</f>
        <v>0</v>
      </c>
      <c r="W634" s="381">
        <f>SUMIF('MASTER TT'!$I$1:$I$5897,$A$1:$A$721,'MASTER TT'!$U$1:$U$5897)</f>
        <v>0</v>
      </c>
      <c r="X634" s="381">
        <f>SUMIF('MASTER TT'!$I$1:$I$5897,$A$1:$A$721,'MASTER TT'!$W$1:$W$5897)</f>
        <v>0</v>
      </c>
      <c r="Y634" s="381">
        <f>SUMIF('MASTER TT'!$I$1:$I$5897,$A$1:$A$721,'MASTER TT'!$X$1:$X$5897)</f>
        <v>0</v>
      </c>
      <c r="Z634" s="381">
        <f>SUMIF('MASTER TT'!$I$1:$I$5897,$A$1:$A$721,'MASTER TT'!$Y$1:$Y$5897)</f>
        <v>0</v>
      </c>
      <c r="AA634" s="381">
        <f>SUMIF('MASTER TT'!$I$1:$I$5897,$A$1:$A$721,'MASTER TT'!$Z$1:$Z$5897)</f>
        <v>0</v>
      </c>
      <c r="AB634" s="381">
        <f>SUMIF('MASTER TT'!$I$1:$I$5905,$A$1:$A$721,'MASTER TT'!$V$1:$V$5905)</f>
        <v>0</v>
      </c>
      <c r="AC634" s="381">
        <f>SUMIF('MASTER TT'!$I$1:$I$5905,$A$1:$A$721,'MASTER TT'!$AB$1:$AB$5905)</f>
        <v>0</v>
      </c>
      <c r="AD634" s="381">
        <f>SUMIF('MASTER TT'!$I$1:$I$5905,$A$1:$A$721,'MASTER TT'!$P$1:$P$5905)</f>
        <v>0</v>
      </c>
      <c r="AE634" s="381">
        <f t="shared" si="2"/>
        <v>0</v>
      </c>
      <c r="AF634" s="382" t="e">
        <f t="shared" si="37"/>
        <v>#REF!</v>
      </c>
      <c r="AG634" s="383"/>
    </row>
    <row r="635" spans="1:33" ht="14.25" customHeight="1">
      <c r="A635" s="374" t="s">
        <v>4123</v>
      </c>
      <c r="B635" s="375">
        <f>VLOOKUP($A$2:$A$1749,'ENTER STAFF #S HERE'!$A$1:$B$5073,2,FALSE)</f>
        <v>197</v>
      </c>
      <c r="C635" s="374" t="s">
        <v>6583</v>
      </c>
      <c r="D635" s="374" t="s">
        <v>479</v>
      </c>
      <c r="E635" s="388"/>
      <c r="F635" s="388"/>
      <c r="G635" s="374" t="s">
        <v>63</v>
      </c>
      <c r="H635" s="377">
        <f t="shared" si="0"/>
        <v>72</v>
      </c>
      <c r="I635" s="378" t="e">
        <f>SUMIFS('MASTER TT'!$J$2:$J$11126,'MASTER TT'!$I$2:$I$1126,A635:A19011,'MASTER TT'!$L$2:$L$11126,"&gt;0",'MASTER TT'!$AM$2:$AM$11126,"JAN-APRIL 2026")</f>
        <v>#VALUE!</v>
      </c>
      <c r="J635" s="378">
        <f>SUMIFS('MASTER TT'!$J$2:$J$11126,'MASTER TT'!$I$2:$I$11126,A635:A10674,'MASTER TT'!$L$2:$L$11126,"&gt;0",'MASTER TT'!$AM$2:$AM$11126,"MAY-AUG 2025")</f>
        <v>0</v>
      </c>
      <c r="K635" s="378">
        <f>SUMIFS('MASTER TT'!$J$2:$J$11126,'MASTER TT'!$I$2:$I$11126,A635:A10674,'MASTER TT'!$L$2:$L$11126,"&gt;0",'MASTER TT'!$AM$2:$AM$11126,"SEP-DEC 2025")</f>
        <v>0</v>
      </c>
      <c r="L635" s="378" t="e">
        <f t="shared" si="1"/>
        <v>#VALUE!</v>
      </c>
      <c r="M635" s="379">
        <f>SUMIFS('MASTER TT'!$J$2:$J$1126,'MASTER TT'!$I$2:$I$1126,A635:A10677,'MASTER TT'!$L$2:$L$1126,"&gt;0",'MASTER TT'!$AM$2:$AM$1126,"JAN-APRIL 2025",'MASTER TT'!$AC$2:$AC$1126,"SOT")</f>
        <v>0</v>
      </c>
      <c r="N635" s="379">
        <f>SUMIFS('MASTER TT'!$J$2:$J$1126,'MASTER TT'!$I$2:$I$1126,A635:A10677,'MASTER TT'!$L$2:$L$1126,"&gt;0",'MASTER TT'!$AM$2:$AM$1126,"JAN-APRIL 2025",'MASTER TT'!$AC$2:$AC$1126,"SOB")</f>
        <v>0</v>
      </c>
      <c r="O635" s="379">
        <f>SUMIFS('MASTER TT'!$J$2:$J$1126,'MASTER TT'!$I$2:$I$1126,A635:A10677,'MASTER TT'!$L$2:$L$1126,"&gt;0",'MASTER TT'!$AM$2:$AM$1126,"JAN-APRIL 2025",'MASTER TT'!$AC$2:$AC$1126,"SEASS")</f>
        <v>0</v>
      </c>
      <c r="P635" s="379">
        <f>SUMIFS('MASTER TT'!$J$2:$J$1126,'MASTER TT'!$I$2:$I$1126,A635:A10677,'MASTER TT'!$L$2:$L$1126,"&gt;0",'MASTER TT'!$AM$2:$AM$1126,"JAN-APRIL 2025",'MASTER TT'!$AC$2:$AC$1126,"PTTI")</f>
        <v>0</v>
      </c>
      <c r="Q635" s="381">
        <f>SUMIF('MASTER TT'!$I$1:$I$5897,$A$1:$A$721,'MASTER TT'!$O$1:$O$5897)</f>
        <v>0</v>
      </c>
      <c r="R635" s="381">
        <f>SUMIF('MASTER TT'!$I$1:$I$5897,$A$1:$A$721,'MASTER TT'!$N$1:$N$5897)</f>
        <v>0</v>
      </c>
      <c r="S635" s="381">
        <f>SUMIF('MASTER TT'!$I$1:$I$5897,$A$1:$A$721,'MASTER TT'!$Q$1:$Q$5897)</f>
        <v>0</v>
      </c>
      <c r="T635" s="381">
        <f>SUMIF('MASTER TT'!$I$1:$I$5897,$A$1:$A$721,'MASTER TT'!$S$1:$S$5897)</f>
        <v>0</v>
      </c>
      <c r="U635" s="381">
        <f>SUMIF('MASTER TT'!$I$1:$I$5897,$A$1:$A$721,'MASTER TT'!$R$1:$R$5897)</f>
        <v>0</v>
      </c>
      <c r="V635" s="381">
        <f>SUMIF('MASTER TT'!$I$1:$I$5897,$A$1:$A$721,'MASTER TT'!$T$1:$T$5897)</f>
        <v>0</v>
      </c>
      <c r="W635" s="381">
        <f>SUMIF('MASTER TT'!$I$1:$I$5897,$A$1:$A$721,'MASTER TT'!$U$1:$U$5897)</f>
        <v>0</v>
      </c>
      <c r="X635" s="381">
        <f>SUMIF('MASTER TT'!$I$1:$I$5897,$A$1:$A$721,'MASTER TT'!$W$1:$W$5897)</f>
        <v>0</v>
      </c>
      <c r="Y635" s="381">
        <f>SUMIF('MASTER TT'!$I$1:$I$5897,$A$1:$A$721,'MASTER TT'!$X$1:$X$5897)</f>
        <v>0</v>
      </c>
      <c r="Z635" s="381">
        <f>SUMIF('MASTER TT'!$I$1:$I$5897,$A$1:$A$721,'MASTER TT'!$Y$1:$Y$5897)</f>
        <v>0</v>
      </c>
      <c r="AA635" s="381">
        <f>SUMIF('MASTER TT'!$I$1:$I$5897,$A$1:$A$721,'MASTER TT'!$Z$1:$Z$5897)</f>
        <v>0</v>
      </c>
      <c r="AB635" s="381">
        <f>SUMIF('MASTER TT'!$I$1:$I$5905,$A$1:$A$721,'MASTER TT'!$V$1:$V$5905)</f>
        <v>0</v>
      </c>
      <c r="AC635" s="381">
        <f>SUMIF('MASTER TT'!$I$1:$I$5905,$A$1:$A$721,'MASTER TT'!$AB$1:$AB$5905)</f>
        <v>0</v>
      </c>
      <c r="AD635" s="381">
        <f>SUMIF('MASTER TT'!$I$1:$I$5905,$A$1:$A$721,'MASTER TT'!$P$1:$P$5905)</f>
        <v>0</v>
      </c>
      <c r="AE635" s="381">
        <f t="shared" si="2"/>
        <v>0</v>
      </c>
      <c r="AF635" s="382" t="e">
        <f t="shared" si="37"/>
        <v>#REF!</v>
      </c>
      <c r="AG635" s="383"/>
    </row>
    <row r="636" spans="1:33" ht="14.25" customHeight="1">
      <c r="A636" s="374" t="s">
        <v>3365</v>
      </c>
      <c r="B636" s="375" t="str">
        <f>VLOOKUP($A$2:$A$1749,'ENTER STAFF #S HERE'!$A$1:$B$5073,2,FALSE)</f>
        <v>C0821</v>
      </c>
      <c r="C636" s="374" t="s">
        <v>6586</v>
      </c>
      <c r="D636" s="374" t="s">
        <v>6591</v>
      </c>
      <c r="E636" s="388"/>
      <c r="F636" s="388"/>
      <c r="G636" s="374" t="s">
        <v>6592</v>
      </c>
      <c r="H636" s="377">
        <f t="shared" si="0"/>
        <v>24</v>
      </c>
      <c r="I636" s="378" t="e">
        <f>SUMIFS('MASTER TT'!$J$2:$J$11126,'MASTER TT'!$I$2:$I$1126,A636:A19012,'MASTER TT'!$L$2:$L$11126,"&gt;0",'MASTER TT'!$AM$2:$AM$11126,"JAN-APRIL 2026")</f>
        <v>#VALUE!</v>
      </c>
      <c r="J636" s="378">
        <f>SUMIFS('MASTER TT'!$J$2:$J$11126,'MASTER TT'!$I$2:$I$11126,A636:A10675,'MASTER TT'!$L$2:$L$11126,"&gt;0",'MASTER TT'!$AM$2:$AM$11126,"MAY-AUG 2025")</f>
        <v>0</v>
      </c>
      <c r="K636" s="378">
        <f>SUMIFS('MASTER TT'!$J$2:$J$11126,'MASTER TT'!$I$2:$I$11126,A636:A10675,'MASTER TT'!$L$2:$L$11126,"&gt;0",'MASTER TT'!$AM$2:$AM$11126,"SEP-DEC 2025")</f>
        <v>0</v>
      </c>
      <c r="L636" s="378" t="e">
        <f t="shared" si="1"/>
        <v>#VALUE!</v>
      </c>
      <c r="M636" s="379">
        <f>SUMIFS('MASTER TT'!$J$2:$J$1126,'MASTER TT'!$I$2:$I$1126,A636:A10678,'MASTER TT'!$L$2:$L$1126,"&gt;0",'MASTER TT'!$AM$2:$AM$1126,"JAN-APRIL 2025",'MASTER TT'!$AC$2:$AC$1126,"SOT")</f>
        <v>0</v>
      </c>
      <c r="N636" s="379">
        <f>SUMIFS('MASTER TT'!$J$2:$J$1126,'MASTER TT'!$I$2:$I$1126,A636:A10678,'MASTER TT'!$L$2:$L$1126,"&gt;0",'MASTER TT'!$AM$2:$AM$1126,"JAN-APRIL 2025",'MASTER TT'!$AC$2:$AC$1126,"SOB")</f>
        <v>0</v>
      </c>
      <c r="O636" s="379">
        <f>SUMIFS('MASTER TT'!$J$2:$J$1126,'MASTER TT'!$I$2:$I$1126,A636:A10678,'MASTER TT'!$L$2:$L$1126,"&gt;0",'MASTER TT'!$AM$2:$AM$1126,"JAN-APRIL 2025",'MASTER TT'!$AC$2:$AC$1126,"SEASS")</f>
        <v>0</v>
      </c>
      <c r="P636" s="379">
        <f>SUMIFS('MASTER TT'!$J$2:$J$1126,'MASTER TT'!$I$2:$I$1126,A636:A10678,'MASTER TT'!$L$2:$L$1126,"&gt;0",'MASTER TT'!$AM$2:$AM$1126,"JAN-APRIL 2025",'MASTER TT'!$AC$2:$AC$1126,"PTTI")</f>
        <v>0</v>
      </c>
      <c r="Q636" s="381">
        <f>SUMIF('MASTER TT'!$I$1:$I$5897,$A$1:$A$721,'MASTER TT'!$O$1:$O$5897)</f>
        <v>0</v>
      </c>
      <c r="R636" s="381">
        <f>SUMIF('MASTER TT'!$I$1:$I$5897,$A$1:$A$721,'MASTER TT'!$N$1:$N$5897)</f>
        <v>0</v>
      </c>
      <c r="S636" s="381">
        <f>SUMIF('MASTER TT'!$I$1:$I$5897,$A$1:$A$721,'MASTER TT'!$Q$1:$Q$5897)</f>
        <v>0</v>
      </c>
      <c r="T636" s="381">
        <f>SUMIF('MASTER TT'!$I$1:$I$5897,$A$1:$A$721,'MASTER TT'!$S$1:$S$5897)</f>
        <v>0</v>
      </c>
      <c r="U636" s="381">
        <f>SUMIF('MASTER TT'!$I$1:$I$5897,$A$1:$A$721,'MASTER TT'!$R$1:$R$5897)</f>
        <v>0</v>
      </c>
      <c r="V636" s="381">
        <f>SUMIF('MASTER TT'!$I$1:$I$5897,$A$1:$A$721,'MASTER TT'!$T$1:$T$5897)</f>
        <v>0</v>
      </c>
      <c r="W636" s="381">
        <f>SUMIF('MASTER TT'!$I$1:$I$5897,$A$1:$A$721,'MASTER TT'!$U$1:$U$5897)</f>
        <v>0</v>
      </c>
      <c r="X636" s="381">
        <f>SUMIF('MASTER TT'!$I$1:$I$5897,$A$1:$A$721,'MASTER TT'!$W$1:$W$5897)</f>
        <v>0</v>
      </c>
      <c r="Y636" s="381">
        <f>SUMIF('MASTER TT'!$I$1:$I$5897,$A$1:$A$721,'MASTER TT'!$X$1:$X$5897)</f>
        <v>0</v>
      </c>
      <c r="Z636" s="381">
        <f>SUMIF('MASTER TT'!$I$1:$I$5897,$A$1:$A$721,'MASTER TT'!$Y$1:$Y$5897)</f>
        <v>0</v>
      </c>
      <c r="AA636" s="381">
        <f>SUMIF('MASTER TT'!$I$1:$I$5897,$A$1:$A$721,'MASTER TT'!$Z$1:$Z$5897)</f>
        <v>0</v>
      </c>
      <c r="AB636" s="381">
        <f>SUMIF('MASTER TT'!$I$1:$I$5905,$A$1:$A$721,'MASTER TT'!$V$1:$V$5905)</f>
        <v>0</v>
      </c>
      <c r="AC636" s="381">
        <f>SUMIF('MASTER TT'!$I$1:$I$5905,$A$1:$A$721,'MASTER TT'!$AB$1:$AB$5905)</f>
        <v>0</v>
      </c>
      <c r="AD636" s="381">
        <f>SUMIF('MASTER TT'!$I$1:$I$5905,$A$1:$A$721,'MASTER TT'!$P$1:$P$5905)</f>
        <v>0</v>
      </c>
      <c r="AE636" s="381">
        <f t="shared" si="2"/>
        <v>0</v>
      </c>
      <c r="AF636" s="382" t="e">
        <f t="shared" si="37"/>
        <v>#REF!</v>
      </c>
      <c r="AG636" s="383"/>
    </row>
    <row r="637" spans="1:33" ht="14.25" customHeight="1">
      <c r="A637" s="374" t="s">
        <v>3919</v>
      </c>
      <c r="B637" s="375">
        <f>VLOOKUP($A$2:$A$1749,'ENTER STAFF #S HERE'!$A$1:$B$5073,2,FALSE)</f>
        <v>153</v>
      </c>
      <c r="C637" s="374" t="s">
        <v>6586</v>
      </c>
      <c r="D637" s="374" t="s">
        <v>6595</v>
      </c>
      <c r="E637" s="384" t="s">
        <v>6072</v>
      </c>
      <c r="F637" s="387"/>
      <c r="G637" s="374" t="s">
        <v>6592</v>
      </c>
      <c r="H637" s="377">
        <f t="shared" si="0"/>
        <v>24</v>
      </c>
      <c r="I637" s="378" t="e">
        <f>SUMIFS('MASTER TT'!$J$2:$J$11126,'MASTER TT'!$I$2:$I$1126,A637:A19013,'MASTER TT'!$L$2:$L$11126,"&gt;0",'MASTER TT'!$AM$2:$AM$11126,"JAN-APRIL 2026")</f>
        <v>#VALUE!</v>
      </c>
      <c r="J637" s="378">
        <f>SUMIFS('MASTER TT'!$J$2:$J$11126,'MASTER TT'!$I$2:$I$11126,A637:A10676,'MASTER TT'!$L$2:$L$11126,"&gt;0",'MASTER TT'!$AM$2:$AM$11126,"MAY-AUG 2025")</f>
        <v>0</v>
      </c>
      <c r="K637" s="378">
        <f>SUMIFS('MASTER TT'!$J$2:$J$11126,'MASTER TT'!$I$2:$I$11126,A637:A10676,'MASTER TT'!$L$2:$L$11126,"&gt;0",'MASTER TT'!$AM$2:$AM$11126,"SEP-DEC 2025")</f>
        <v>0</v>
      </c>
      <c r="L637" s="378" t="e">
        <f t="shared" si="1"/>
        <v>#VALUE!</v>
      </c>
      <c r="M637" s="379">
        <f>SUMIFS('MASTER TT'!$J$2:$J$1126,'MASTER TT'!$I$2:$I$1126,A637:A10679,'MASTER TT'!$L$2:$L$1126,"&gt;0",'MASTER TT'!$AM$2:$AM$1126,"JAN-APRIL 2025",'MASTER TT'!$AC$2:$AC$1126,"SOT")</f>
        <v>0</v>
      </c>
      <c r="N637" s="379">
        <f>SUMIFS('MASTER TT'!$J$2:$J$1126,'MASTER TT'!$I$2:$I$1126,A637:A10679,'MASTER TT'!$L$2:$L$1126,"&gt;0",'MASTER TT'!$AM$2:$AM$1126,"JAN-APRIL 2025",'MASTER TT'!$AC$2:$AC$1126,"SOB")</f>
        <v>0</v>
      </c>
      <c r="O637" s="379">
        <f>SUMIFS('MASTER TT'!$J$2:$J$1126,'MASTER TT'!$I$2:$I$1126,A637:A10679,'MASTER TT'!$L$2:$L$1126,"&gt;0",'MASTER TT'!$AM$2:$AM$1126,"JAN-APRIL 2025",'MASTER TT'!$AC$2:$AC$1126,"SEASS")</f>
        <v>0</v>
      </c>
      <c r="P637" s="379">
        <f>SUMIFS('MASTER TT'!$J$2:$J$1126,'MASTER TT'!$I$2:$I$1126,A637:A10679,'MASTER TT'!$L$2:$L$1126,"&gt;0",'MASTER TT'!$AM$2:$AM$1126,"JAN-APRIL 2025",'MASTER TT'!$AC$2:$AC$1126,"PTTI")</f>
        <v>0</v>
      </c>
      <c r="Q637" s="381">
        <f>SUMIF('MASTER TT'!$I$1:$I$5897,$A$1:$A$721,'MASTER TT'!$O$1:$O$5897)</f>
        <v>0</v>
      </c>
      <c r="R637" s="381">
        <f>SUMIF('MASTER TT'!$I$1:$I$5897,$A$1:$A$721,'MASTER TT'!$N$1:$N$5897)</f>
        <v>0</v>
      </c>
      <c r="S637" s="381">
        <f>SUMIF('MASTER TT'!$I$1:$I$5897,$A$1:$A$721,'MASTER TT'!$Q$1:$Q$5897)</f>
        <v>0</v>
      </c>
      <c r="T637" s="381">
        <f>SUMIF('MASTER TT'!$I$1:$I$5897,$A$1:$A$721,'MASTER TT'!$S$1:$S$5897)</f>
        <v>0</v>
      </c>
      <c r="U637" s="381">
        <f>SUMIF('MASTER TT'!$I$1:$I$5897,$A$1:$A$721,'MASTER TT'!$R$1:$R$5897)</f>
        <v>0</v>
      </c>
      <c r="V637" s="381">
        <f>SUMIF('MASTER TT'!$I$1:$I$5897,$A$1:$A$721,'MASTER TT'!$T$1:$T$5897)</f>
        <v>0</v>
      </c>
      <c r="W637" s="381">
        <f>SUMIF('MASTER TT'!$I$1:$I$5897,$A$1:$A$721,'MASTER TT'!$U$1:$U$5897)</f>
        <v>0</v>
      </c>
      <c r="X637" s="381">
        <f>SUMIF('MASTER TT'!$I$1:$I$5897,$A$1:$A$721,'MASTER TT'!$W$1:$W$5897)</f>
        <v>5</v>
      </c>
      <c r="Y637" s="381">
        <f>SUMIF('MASTER TT'!$I$1:$I$5897,$A$1:$A$721,'MASTER TT'!$X$1:$X$5897)</f>
        <v>0</v>
      </c>
      <c r="Z637" s="381">
        <f>SUMIF('MASTER TT'!$I$1:$I$5897,$A$1:$A$721,'MASTER TT'!$Y$1:$Y$5897)</f>
        <v>0</v>
      </c>
      <c r="AA637" s="381">
        <f>SUMIF('MASTER TT'!$I$1:$I$5897,$A$1:$A$721,'MASTER TT'!$Z$1:$Z$5897)</f>
        <v>0</v>
      </c>
      <c r="AB637" s="381">
        <f>SUMIF('MASTER TT'!$I$1:$I$5905,$A$1:$A$721,'MASTER TT'!$V$1:$V$5905)</f>
        <v>0</v>
      </c>
      <c r="AC637" s="381">
        <f>SUMIF('MASTER TT'!$I$1:$I$5905,$A$1:$A$721,'MASTER TT'!$AB$1:$AB$5905)</f>
        <v>0</v>
      </c>
      <c r="AD637" s="381">
        <f>SUMIF('MASTER TT'!$I$1:$I$5905,$A$1:$A$721,'MASTER TT'!$P$1:$P$5905)</f>
        <v>0</v>
      </c>
      <c r="AE637" s="381">
        <f t="shared" si="2"/>
        <v>5</v>
      </c>
      <c r="AF637" s="382" t="e">
        <f t="shared" si="37"/>
        <v>#REF!</v>
      </c>
      <c r="AG637" s="383"/>
    </row>
    <row r="638" spans="1:33" ht="14.25" customHeight="1">
      <c r="A638" s="374" t="s">
        <v>3900</v>
      </c>
      <c r="B638" s="375">
        <f>VLOOKUP($A$2:$A$1749,'ENTER STAFF #S HERE'!$A$1:$B$5073,2,FALSE)</f>
        <v>214</v>
      </c>
      <c r="C638" s="374" t="s">
        <v>6586</v>
      </c>
      <c r="D638" s="384" t="s">
        <v>6587</v>
      </c>
      <c r="E638" s="388" t="s">
        <v>6594</v>
      </c>
      <c r="F638" s="388" t="s">
        <v>6596</v>
      </c>
      <c r="G638" s="374" t="s">
        <v>63</v>
      </c>
      <c r="H638" s="377">
        <f t="shared" si="0"/>
        <v>72</v>
      </c>
      <c r="I638" s="378" t="e">
        <f>SUMIFS('MASTER TT'!$J$2:$J$11126,'MASTER TT'!$I$2:$I$1126,A638:A19014,'MASTER TT'!$L$2:$L$11126,"&gt;0",'MASTER TT'!$AM$2:$AM$11126,"JAN-APRIL 2026")</f>
        <v>#VALUE!</v>
      </c>
      <c r="J638" s="378">
        <f>SUMIFS('MASTER TT'!$J$2:$J$11126,'MASTER TT'!$I$2:$I$11126,A638:A10677,'MASTER TT'!$L$2:$L$11126,"&gt;0",'MASTER TT'!$AM$2:$AM$11126,"MAY-AUG 2025")</f>
        <v>0</v>
      </c>
      <c r="K638" s="378">
        <f>SUMIFS('MASTER TT'!$J$2:$J$11126,'MASTER TT'!$I$2:$I$11126,A638:A10677,'MASTER TT'!$L$2:$L$11126,"&gt;0",'MASTER TT'!$AM$2:$AM$11126,"SEP-DEC 2025")</f>
        <v>0</v>
      </c>
      <c r="L638" s="378" t="e">
        <f t="shared" si="1"/>
        <v>#VALUE!</v>
      </c>
      <c r="M638" s="379">
        <f>SUMIFS('MASTER TT'!$J$2:$J$1126,'MASTER TT'!$I$2:$I$1126,A638:A10680,'MASTER TT'!$L$2:$L$1126,"&gt;0",'MASTER TT'!$AM$2:$AM$1126,"JAN-APRIL 2025",'MASTER TT'!$AC$2:$AC$1126,"SOT")</f>
        <v>0</v>
      </c>
      <c r="N638" s="379">
        <f>SUMIFS('MASTER TT'!$J$2:$J$1126,'MASTER TT'!$I$2:$I$1126,A638:A10680,'MASTER TT'!$L$2:$L$1126,"&gt;0",'MASTER TT'!$AM$2:$AM$1126,"JAN-APRIL 2025",'MASTER TT'!$AC$2:$AC$1126,"SOB")</f>
        <v>0</v>
      </c>
      <c r="O638" s="379">
        <f>SUMIFS('MASTER TT'!$J$2:$J$1126,'MASTER TT'!$I$2:$I$1126,A638:A10680,'MASTER TT'!$L$2:$L$1126,"&gt;0",'MASTER TT'!$AM$2:$AM$1126,"JAN-APRIL 2025",'MASTER TT'!$AC$2:$AC$1126,"SEASS")</f>
        <v>0</v>
      </c>
      <c r="P638" s="379">
        <f>SUMIFS('MASTER TT'!$J$2:$J$1126,'MASTER TT'!$I$2:$I$1126,A638:A10680,'MASTER TT'!$L$2:$L$1126,"&gt;0",'MASTER TT'!$AM$2:$AM$1126,"JAN-APRIL 2025",'MASTER TT'!$AC$2:$AC$1126,"PTTI")</f>
        <v>0</v>
      </c>
      <c r="Q638" s="381">
        <f>SUMIF('MASTER TT'!$I$1:$I$5897,$A$1:$A$721,'MASTER TT'!$O$1:$O$5897)</f>
        <v>0</v>
      </c>
      <c r="R638" s="381">
        <f>SUMIF('MASTER TT'!$I$1:$I$5897,$A$1:$A$721,'MASTER TT'!$N$1:$N$5897)</f>
        <v>0</v>
      </c>
      <c r="S638" s="381">
        <f>SUMIF('MASTER TT'!$I$1:$I$5897,$A$1:$A$721,'MASTER TT'!$Q$1:$Q$5897)</f>
        <v>0</v>
      </c>
      <c r="T638" s="381">
        <f>SUMIF('MASTER TT'!$I$1:$I$5897,$A$1:$A$721,'MASTER TT'!$S$1:$S$5897)</f>
        <v>0</v>
      </c>
      <c r="U638" s="381">
        <f>SUMIF('MASTER TT'!$I$1:$I$5897,$A$1:$A$721,'MASTER TT'!$R$1:$R$5897)</f>
        <v>0</v>
      </c>
      <c r="V638" s="381">
        <f>SUMIF('MASTER TT'!$I$1:$I$5897,$A$1:$A$721,'MASTER TT'!$T$1:$T$5897)</f>
        <v>0</v>
      </c>
      <c r="W638" s="381">
        <f>SUMIF('MASTER TT'!$I$1:$I$5897,$A$1:$A$721,'MASTER TT'!$U$1:$U$5897)</f>
        <v>0</v>
      </c>
      <c r="X638" s="381">
        <f>SUMIF('MASTER TT'!$I$1:$I$5897,$A$1:$A$721,'MASTER TT'!$W$1:$W$5897)</f>
        <v>3</v>
      </c>
      <c r="Y638" s="381">
        <f>SUMIF('MASTER TT'!$I$1:$I$5897,$A$1:$A$721,'MASTER TT'!$X$1:$X$5897)</f>
        <v>0</v>
      </c>
      <c r="Z638" s="381">
        <f>SUMIF('MASTER TT'!$I$1:$I$5897,$A$1:$A$721,'MASTER TT'!$Y$1:$Y$5897)</f>
        <v>0</v>
      </c>
      <c r="AA638" s="381">
        <f>SUMIF('MASTER TT'!$I$1:$I$5897,$A$1:$A$721,'MASTER TT'!$Z$1:$Z$5897)</f>
        <v>0</v>
      </c>
      <c r="AB638" s="381">
        <f>SUMIF('MASTER TT'!$I$1:$I$5905,$A$1:$A$721,'MASTER TT'!$V$1:$V$5905)</f>
        <v>0</v>
      </c>
      <c r="AC638" s="381">
        <f>SUMIF('MASTER TT'!$I$1:$I$5905,$A$1:$A$721,'MASTER TT'!$AB$1:$AB$5905)</f>
        <v>0</v>
      </c>
      <c r="AD638" s="381">
        <f>SUMIF('MASTER TT'!$I$1:$I$5905,$A$1:$A$721,'MASTER TT'!$P$1:$P$5905)</f>
        <v>0</v>
      </c>
      <c r="AE638" s="381">
        <f t="shared" si="2"/>
        <v>3</v>
      </c>
      <c r="AF638" s="382" t="e">
        <f t="shared" si="37"/>
        <v>#REF!</v>
      </c>
      <c r="AG638" s="383"/>
    </row>
    <row r="639" spans="1:33" ht="14.25" customHeight="1">
      <c r="A639" s="374" t="s">
        <v>4128</v>
      </c>
      <c r="B639" s="375" t="str">
        <f>VLOOKUP($A$2:$A$1749,'ENTER STAFF #S HERE'!$A$1:$B$5073,2,FALSE)</f>
        <v>C1791</v>
      </c>
      <c r="C639" s="374" t="s">
        <v>6583</v>
      </c>
      <c r="D639" s="374" t="s">
        <v>6587</v>
      </c>
      <c r="E639" s="384" t="s">
        <v>6072</v>
      </c>
      <c r="F639" s="388"/>
      <c r="G639" s="374" t="s">
        <v>6592</v>
      </c>
      <c r="H639" s="377">
        <f t="shared" si="0"/>
        <v>24</v>
      </c>
      <c r="I639" s="378" t="e">
        <f>SUMIFS('MASTER TT'!$J$2:$J$11126,'MASTER TT'!$I$2:$I$1126,A639:A19015,'MASTER TT'!$L$2:$L$11126,"&gt;0",'MASTER TT'!$AM$2:$AM$11126,"JAN-APRIL 2026")</f>
        <v>#VALUE!</v>
      </c>
      <c r="J639" s="378">
        <f>SUMIFS('MASTER TT'!$J$2:$J$11126,'MASTER TT'!$I$2:$I$11126,A639:A10678,'MASTER TT'!$L$2:$L$11126,"&gt;0",'MASTER TT'!$AM$2:$AM$11126,"MAY-AUG 2025")</f>
        <v>0</v>
      </c>
      <c r="K639" s="378">
        <f>SUMIFS('MASTER TT'!$J$2:$J$11126,'MASTER TT'!$I$2:$I$11126,A639:A10678,'MASTER TT'!$L$2:$L$11126,"&gt;0",'MASTER TT'!$AM$2:$AM$11126,"SEP-DEC 2025")</f>
        <v>0</v>
      </c>
      <c r="L639" s="378" t="e">
        <f t="shared" si="1"/>
        <v>#VALUE!</v>
      </c>
      <c r="M639" s="379">
        <f>SUMIFS('MASTER TT'!$J$2:$J$1126,'MASTER TT'!$I$2:$I$1126,A639:A10681,'MASTER TT'!$L$2:$L$1126,"&gt;0",'MASTER TT'!$AM$2:$AM$1126,"JAN-APRIL 2025",'MASTER TT'!$AC$2:$AC$1126,"SOT")</f>
        <v>0</v>
      </c>
      <c r="N639" s="379">
        <f>SUMIFS('MASTER TT'!$J$2:$J$1126,'MASTER TT'!$I$2:$I$1126,A639:A10681,'MASTER TT'!$L$2:$L$1126,"&gt;0",'MASTER TT'!$AM$2:$AM$1126,"JAN-APRIL 2025",'MASTER TT'!$AC$2:$AC$1126,"SOB")</f>
        <v>0</v>
      </c>
      <c r="O639" s="379">
        <f>SUMIFS('MASTER TT'!$J$2:$J$1126,'MASTER TT'!$I$2:$I$1126,A639:A10681,'MASTER TT'!$L$2:$L$1126,"&gt;0",'MASTER TT'!$AM$2:$AM$1126,"JAN-APRIL 2025",'MASTER TT'!$AC$2:$AC$1126,"SEASS")</f>
        <v>0</v>
      </c>
      <c r="P639" s="379">
        <f>SUMIFS('MASTER TT'!$J$2:$J$1126,'MASTER TT'!$I$2:$I$1126,A639:A10681,'MASTER TT'!$L$2:$L$1126,"&gt;0",'MASTER TT'!$AM$2:$AM$1126,"JAN-APRIL 2025",'MASTER TT'!$AC$2:$AC$1126,"PTTI")</f>
        <v>0</v>
      </c>
      <c r="Q639" s="381">
        <f>SUMIF('MASTER TT'!$I$1:$I$5897,$A$1:$A$721,'MASTER TT'!$O$1:$O$5897)</f>
        <v>0</v>
      </c>
      <c r="R639" s="381">
        <f>SUMIF('MASTER TT'!$I$1:$I$5897,$A$1:$A$721,'MASTER TT'!$N$1:$N$5897)</f>
        <v>0</v>
      </c>
      <c r="S639" s="381">
        <f>SUMIF('MASTER TT'!$I$1:$I$5897,$A$1:$A$721,'MASTER TT'!$Q$1:$Q$5897)</f>
        <v>0</v>
      </c>
      <c r="T639" s="381">
        <f>SUMIF('MASTER TT'!$I$1:$I$5897,$A$1:$A$721,'MASTER TT'!$S$1:$S$5897)</f>
        <v>0</v>
      </c>
      <c r="U639" s="381">
        <f>SUMIF('MASTER TT'!$I$1:$I$5897,$A$1:$A$721,'MASTER TT'!$R$1:$R$5897)</f>
        <v>0</v>
      </c>
      <c r="V639" s="381">
        <f>SUMIF('MASTER TT'!$I$1:$I$5897,$A$1:$A$721,'MASTER TT'!$T$1:$T$5897)</f>
        <v>0</v>
      </c>
      <c r="W639" s="381">
        <f>SUMIF('MASTER TT'!$I$1:$I$5897,$A$1:$A$721,'MASTER TT'!$U$1:$U$5897)</f>
        <v>0</v>
      </c>
      <c r="X639" s="381">
        <f>SUMIF('MASTER TT'!$I$1:$I$5897,$A$1:$A$721,'MASTER TT'!$W$1:$W$5897)</f>
        <v>0</v>
      </c>
      <c r="Y639" s="381">
        <f>SUMIF('MASTER TT'!$I$1:$I$5897,$A$1:$A$721,'MASTER TT'!$X$1:$X$5897)</f>
        <v>0</v>
      </c>
      <c r="Z639" s="381">
        <f>SUMIF('MASTER TT'!$I$1:$I$5897,$A$1:$A$721,'MASTER TT'!$Y$1:$Y$5897)</f>
        <v>0</v>
      </c>
      <c r="AA639" s="381">
        <f>SUMIF('MASTER TT'!$I$1:$I$5897,$A$1:$A$721,'MASTER TT'!$Z$1:$Z$5897)</f>
        <v>0</v>
      </c>
      <c r="AB639" s="381">
        <f>SUMIF('MASTER TT'!$I$1:$I$5905,$A$1:$A$721,'MASTER TT'!$V$1:$V$5905)</f>
        <v>0</v>
      </c>
      <c r="AC639" s="381">
        <f>SUMIF('MASTER TT'!$I$1:$I$5905,$A$1:$A$721,'MASTER TT'!$AB$1:$AB$5905)</f>
        <v>0</v>
      </c>
      <c r="AD639" s="381">
        <f>SUMIF('MASTER TT'!$I$1:$I$5905,$A$1:$A$721,'MASTER TT'!$P$1:$P$5905)</f>
        <v>0</v>
      </c>
      <c r="AE639" s="381">
        <f t="shared" si="2"/>
        <v>0</v>
      </c>
      <c r="AF639" s="382" t="e">
        <f t="shared" si="37"/>
        <v>#REF!</v>
      </c>
      <c r="AG639" s="383"/>
    </row>
    <row r="640" spans="1:33" ht="14.25" customHeight="1">
      <c r="A640" s="374" t="s">
        <v>3681</v>
      </c>
      <c r="B640" s="375">
        <f>VLOOKUP($A$2:$A$1749,'ENTER STAFF #S HERE'!$A$1:$B$5073,2,FALSE)</f>
        <v>107</v>
      </c>
      <c r="C640" s="374" t="s">
        <v>6586</v>
      </c>
      <c r="D640" s="374" t="s">
        <v>6591</v>
      </c>
      <c r="E640" s="388"/>
      <c r="F640" s="388"/>
      <c r="G640" s="374" t="s">
        <v>6592</v>
      </c>
      <c r="H640" s="377">
        <f t="shared" si="0"/>
        <v>24</v>
      </c>
      <c r="I640" s="378" t="e">
        <f>SUMIFS('MASTER TT'!$J$2:$J$11126,'MASTER TT'!$I$2:$I$1126,A640:A19016,'MASTER TT'!$L$2:$L$11126,"&gt;0",'MASTER TT'!$AM$2:$AM$11126,"JAN-APRIL 2026")</f>
        <v>#VALUE!</v>
      </c>
      <c r="J640" s="378">
        <f>SUMIFS('MASTER TT'!$J$2:$J$11126,'MASTER TT'!$I$2:$I$11126,A640:A10679,'MASTER TT'!$L$2:$L$11126,"&gt;0",'MASTER TT'!$AM$2:$AM$11126,"MAY-AUG 2025")</f>
        <v>0</v>
      </c>
      <c r="K640" s="378">
        <f>SUMIFS('MASTER TT'!$J$2:$J$11126,'MASTER TT'!$I$2:$I$11126,A640:A10679,'MASTER TT'!$L$2:$L$11126,"&gt;0",'MASTER TT'!$AM$2:$AM$11126,"SEP-DEC 2025")</f>
        <v>0</v>
      </c>
      <c r="L640" s="378" t="e">
        <f t="shared" si="1"/>
        <v>#VALUE!</v>
      </c>
      <c r="M640" s="379">
        <f>SUMIFS('MASTER TT'!$J$2:$J$1126,'MASTER TT'!$I$2:$I$1126,A640:A10682,'MASTER TT'!$L$2:$L$1126,"&gt;0",'MASTER TT'!$AM$2:$AM$1126,"JAN-APRIL 2025",'MASTER TT'!$AC$2:$AC$1126,"SOT")</f>
        <v>0</v>
      </c>
      <c r="N640" s="379">
        <f>SUMIFS('MASTER TT'!$J$2:$J$1126,'MASTER TT'!$I$2:$I$1126,A640:A10682,'MASTER TT'!$L$2:$L$1126,"&gt;0",'MASTER TT'!$AM$2:$AM$1126,"JAN-APRIL 2025",'MASTER TT'!$AC$2:$AC$1126,"SOB")</f>
        <v>0</v>
      </c>
      <c r="O640" s="379">
        <f>SUMIFS('MASTER TT'!$J$2:$J$1126,'MASTER TT'!$I$2:$I$1126,A640:A10682,'MASTER TT'!$L$2:$L$1126,"&gt;0",'MASTER TT'!$AM$2:$AM$1126,"JAN-APRIL 2025",'MASTER TT'!$AC$2:$AC$1126,"SEASS")</f>
        <v>0</v>
      </c>
      <c r="P640" s="379">
        <f>SUMIFS('MASTER TT'!$J$2:$J$1126,'MASTER TT'!$I$2:$I$1126,A640:A10682,'MASTER TT'!$L$2:$L$1126,"&gt;0",'MASTER TT'!$AM$2:$AM$1126,"JAN-APRIL 2025",'MASTER TT'!$AC$2:$AC$1126,"PTTI")</f>
        <v>0</v>
      </c>
      <c r="Q640" s="381">
        <f>SUMIF('MASTER TT'!$I$1:$I$5897,$A$1:$A$721,'MASTER TT'!$O$1:$O$5897)</f>
        <v>0</v>
      </c>
      <c r="R640" s="381">
        <f>SUMIF('MASTER TT'!$I$1:$I$5897,$A$1:$A$721,'MASTER TT'!$N$1:$N$5897)</f>
        <v>0</v>
      </c>
      <c r="S640" s="381">
        <f>SUMIF('MASTER TT'!$I$1:$I$5897,$A$1:$A$721,'MASTER TT'!$Q$1:$Q$5897)</f>
        <v>0</v>
      </c>
      <c r="T640" s="381">
        <f>SUMIF('MASTER TT'!$I$1:$I$5897,$A$1:$A$721,'MASTER TT'!$S$1:$S$5897)</f>
        <v>0</v>
      </c>
      <c r="U640" s="381">
        <f>SUMIF('MASTER TT'!$I$1:$I$5897,$A$1:$A$721,'MASTER TT'!$R$1:$R$5897)</f>
        <v>0</v>
      </c>
      <c r="V640" s="381">
        <f>SUMIF('MASTER TT'!$I$1:$I$5897,$A$1:$A$721,'MASTER TT'!$T$1:$T$5897)</f>
        <v>0</v>
      </c>
      <c r="W640" s="381">
        <f>SUMIF('MASTER TT'!$I$1:$I$5897,$A$1:$A$721,'MASTER TT'!$U$1:$U$5897)</f>
        <v>0</v>
      </c>
      <c r="X640" s="381">
        <f>SUMIF('MASTER TT'!$I$1:$I$5897,$A$1:$A$721,'MASTER TT'!$W$1:$W$5897)</f>
        <v>0</v>
      </c>
      <c r="Y640" s="381">
        <f>SUMIF('MASTER TT'!$I$1:$I$5897,$A$1:$A$721,'MASTER TT'!$X$1:$X$5897)</f>
        <v>0</v>
      </c>
      <c r="Z640" s="381">
        <f>SUMIF('MASTER TT'!$I$1:$I$5897,$A$1:$A$721,'MASTER TT'!$Y$1:$Y$5897)</f>
        <v>0</v>
      </c>
      <c r="AA640" s="381">
        <f>SUMIF('MASTER TT'!$I$1:$I$5897,$A$1:$A$721,'MASTER TT'!$Z$1:$Z$5897)</f>
        <v>0</v>
      </c>
      <c r="AB640" s="381">
        <f>SUMIF('MASTER TT'!$I$1:$I$5905,$A$1:$A$721,'MASTER TT'!$V$1:$V$5905)</f>
        <v>0</v>
      </c>
      <c r="AC640" s="381">
        <f>SUMIF('MASTER TT'!$I$1:$I$5905,$A$1:$A$721,'MASTER TT'!$AB$1:$AB$5905)</f>
        <v>0</v>
      </c>
      <c r="AD640" s="381">
        <f>SUMIF('MASTER TT'!$I$1:$I$5905,$A$1:$A$721,'MASTER TT'!$P$1:$P$5905)</f>
        <v>0</v>
      </c>
      <c r="AE640" s="381">
        <f t="shared" si="2"/>
        <v>0</v>
      </c>
      <c r="AF640" s="382" t="e">
        <f t="shared" si="37"/>
        <v>#REF!</v>
      </c>
      <c r="AG640" s="383"/>
    </row>
    <row r="641" spans="1:33" ht="14.25" customHeight="1">
      <c r="A641" s="374" t="s">
        <v>3934</v>
      </c>
      <c r="B641" s="375" t="str">
        <f>VLOOKUP($A$2:$A$1749,'ENTER STAFF #S HERE'!$A$1:$B$5073,2,FALSE)</f>
        <v>C1756</v>
      </c>
      <c r="C641" s="374" t="s">
        <v>6586</v>
      </c>
      <c r="D641" s="384" t="s">
        <v>6595</v>
      </c>
      <c r="E641" s="384" t="s">
        <v>6031</v>
      </c>
      <c r="F641" s="384" t="s">
        <v>5755</v>
      </c>
      <c r="G641" s="374" t="s">
        <v>5663</v>
      </c>
      <c r="H641" s="377">
        <f t="shared" si="0"/>
        <v>48</v>
      </c>
      <c r="I641" s="378" t="e">
        <f>SUMIFS('MASTER TT'!$J$2:$J$11126,'MASTER TT'!$I$2:$I$1126,A641:A19017,'MASTER TT'!$L$2:$L$11126,"&gt;0",'MASTER TT'!$AM$2:$AM$11126,"JAN-APRIL 2026")</f>
        <v>#VALUE!</v>
      </c>
      <c r="J641" s="378">
        <f>SUMIFS('MASTER TT'!$J$2:$J$11126,'MASTER TT'!$I$2:$I$11126,A641:A10680,'MASTER TT'!$L$2:$L$11126,"&gt;0",'MASTER TT'!$AM$2:$AM$11126,"MAY-AUG 2025")</f>
        <v>0</v>
      </c>
      <c r="K641" s="378">
        <f>SUMIFS('MASTER TT'!$J$2:$J$11126,'MASTER TT'!$I$2:$I$11126,A641:A10680,'MASTER TT'!$L$2:$L$11126,"&gt;0",'MASTER TT'!$AM$2:$AM$11126,"SEP-DEC 2025")</f>
        <v>0</v>
      </c>
      <c r="L641" s="378" t="e">
        <f t="shared" si="1"/>
        <v>#VALUE!</v>
      </c>
      <c r="M641" s="379">
        <f>SUMIFS('MASTER TT'!$J$2:$J$1126,'MASTER TT'!$I$2:$I$1126,A641:A10683,'MASTER TT'!$L$2:$L$1126,"&gt;0",'MASTER TT'!$AM$2:$AM$1126,"JAN-APRIL 2025",'MASTER TT'!$AC$2:$AC$1126,"SOT")</f>
        <v>0</v>
      </c>
      <c r="N641" s="379">
        <f>SUMIFS('MASTER TT'!$J$2:$J$1126,'MASTER TT'!$I$2:$I$1126,A641:A10683,'MASTER TT'!$L$2:$L$1126,"&gt;0",'MASTER TT'!$AM$2:$AM$1126,"JAN-APRIL 2025",'MASTER TT'!$AC$2:$AC$1126,"SOB")</f>
        <v>0</v>
      </c>
      <c r="O641" s="379">
        <f>SUMIFS('MASTER TT'!$J$2:$J$1126,'MASTER TT'!$I$2:$I$1126,A641:A10683,'MASTER TT'!$L$2:$L$1126,"&gt;0",'MASTER TT'!$AM$2:$AM$1126,"JAN-APRIL 2025",'MASTER TT'!$AC$2:$AC$1126,"SEASS")</f>
        <v>0</v>
      </c>
      <c r="P641" s="379">
        <f>SUMIFS('MASTER TT'!$J$2:$J$1126,'MASTER TT'!$I$2:$I$1126,A641:A10683,'MASTER TT'!$L$2:$L$1126,"&gt;0",'MASTER TT'!$AM$2:$AM$1126,"JAN-APRIL 2025",'MASTER TT'!$AC$2:$AC$1126,"PTTI")</f>
        <v>0</v>
      </c>
      <c r="Q641" s="381">
        <f>SUMIF('MASTER TT'!$I$1:$I$5897,$A$1:$A$721,'MASTER TT'!$O$1:$O$5897)</f>
        <v>0</v>
      </c>
      <c r="R641" s="381">
        <f>SUMIF('MASTER TT'!$I$1:$I$5897,$A$1:$A$721,'MASTER TT'!$N$1:$N$5897)</f>
        <v>0</v>
      </c>
      <c r="S641" s="381">
        <f>SUMIF('MASTER TT'!$I$1:$I$5897,$A$1:$A$721,'MASTER TT'!$Q$1:$Q$5897)</f>
        <v>0</v>
      </c>
      <c r="T641" s="381">
        <f>SUMIF('MASTER TT'!$I$1:$I$5897,$A$1:$A$721,'MASTER TT'!$S$1:$S$5897)</f>
        <v>0</v>
      </c>
      <c r="U641" s="381">
        <f>SUMIF('MASTER TT'!$I$1:$I$5897,$A$1:$A$721,'MASTER TT'!$R$1:$R$5897)</f>
        <v>0</v>
      </c>
      <c r="V641" s="381">
        <f>SUMIF('MASTER TT'!$I$1:$I$5897,$A$1:$A$721,'MASTER TT'!$T$1:$T$5897)</f>
        <v>0</v>
      </c>
      <c r="W641" s="381">
        <f>SUMIF('MASTER TT'!$I$1:$I$5897,$A$1:$A$721,'MASTER TT'!$U$1:$U$5897)</f>
        <v>0</v>
      </c>
      <c r="X641" s="381">
        <f>SUMIF('MASTER TT'!$I$1:$I$5897,$A$1:$A$721,'MASTER TT'!$W$1:$W$5897)</f>
        <v>0</v>
      </c>
      <c r="Y641" s="381">
        <f>SUMIF('MASTER TT'!$I$1:$I$5897,$A$1:$A$721,'MASTER TT'!$X$1:$X$5897)</f>
        <v>0</v>
      </c>
      <c r="Z641" s="381">
        <f>SUMIF('MASTER TT'!$I$1:$I$5897,$A$1:$A$721,'MASTER TT'!$Y$1:$Y$5897)</f>
        <v>0</v>
      </c>
      <c r="AA641" s="381">
        <f>SUMIF('MASTER TT'!$I$1:$I$5897,$A$1:$A$721,'MASTER TT'!$Z$1:$Z$5897)</f>
        <v>0</v>
      </c>
      <c r="AB641" s="381">
        <f>SUMIF('MASTER TT'!$I$1:$I$5905,$A$1:$A$721,'MASTER TT'!$V$1:$V$5905)</f>
        <v>0</v>
      </c>
      <c r="AC641" s="381">
        <f>SUMIF('MASTER TT'!$I$1:$I$5905,$A$1:$A$721,'MASTER TT'!$AB$1:$AB$5905)</f>
        <v>0</v>
      </c>
      <c r="AD641" s="381">
        <f>SUMIF('MASTER TT'!$I$1:$I$5905,$A$1:$A$721,'MASTER TT'!$P$1:$P$5905)</f>
        <v>0</v>
      </c>
      <c r="AE641" s="381">
        <f t="shared" si="2"/>
        <v>0</v>
      </c>
      <c r="AF641" s="382" t="e">
        <f t="shared" si="37"/>
        <v>#REF!</v>
      </c>
      <c r="AG641" s="383"/>
    </row>
    <row r="642" spans="1:33" ht="14.25" customHeight="1">
      <c r="A642" s="374" t="s">
        <v>3476</v>
      </c>
      <c r="B642" s="375" t="str">
        <f>VLOOKUP($A$2:$A$1749,'ENTER STAFF #S HERE'!$A$1:$B$5073,2,FALSE)</f>
        <v>C1069</v>
      </c>
      <c r="C642" s="374" t="s">
        <v>6586</v>
      </c>
      <c r="D642" s="384" t="s">
        <v>6591</v>
      </c>
      <c r="E642" s="388"/>
      <c r="F642" s="388"/>
      <c r="G642" s="374" t="s">
        <v>5663</v>
      </c>
      <c r="H642" s="377">
        <f t="shared" si="0"/>
        <v>48</v>
      </c>
      <c r="I642" s="378" t="e">
        <f>SUMIFS('MASTER TT'!$J$2:$J$11126,'MASTER TT'!$I$2:$I$1126,A642:A19018,'MASTER TT'!$L$2:$L$11126,"&gt;0",'MASTER TT'!$AM$2:$AM$11126,"JAN-APRIL 2026")</f>
        <v>#VALUE!</v>
      </c>
      <c r="J642" s="378">
        <f>SUMIFS('MASTER TT'!$J$2:$J$11126,'MASTER TT'!$I$2:$I$11126,A642:A10681,'MASTER TT'!$L$2:$L$11126,"&gt;0",'MASTER TT'!$AM$2:$AM$11126,"MAY-AUG 2025")</f>
        <v>0</v>
      </c>
      <c r="K642" s="378">
        <f>SUMIFS('MASTER TT'!$J$2:$J$11126,'MASTER TT'!$I$2:$I$11126,A642:A10681,'MASTER TT'!$L$2:$L$11126,"&gt;0",'MASTER TT'!$AM$2:$AM$11126,"SEP-DEC 2025")</f>
        <v>0</v>
      </c>
      <c r="L642" s="378" t="e">
        <f t="shared" si="1"/>
        <v>#VALUE!</v>
      </c>
      <c r="M642" s="379">
        <f>SUMIFS('MASTER TT'!$J$2:$J$1126,'MASTER TT'!$I$2:$I$1126,A642:A10684,'MASTER TT'!$L$2:$L$1126,"&gt;0",'MASTER TT'!$AM$2:$AM$1126,"JAN-APRIL 2025",'MASTER TT'!$AC$2:$AC$1126,"SOT")</f>
        <v>0</v>
      </c>
      <c r="N642" s="379">
        <f>SUMIFS('MASTER TT'!$J$2:$J$1126,'MASTER TT'!$I$2:$I$1126,A642:A10684,'MASTER TT'!$L$2:$L$1126,"&gt;0",'MASTER TT'!$AM$2:$AM$1126,"JAN-APRIL 2025",'MASTER TT'!$AC$2:$AC$1126,"SOB")</f>
        <v>0</v>
      </c>
      <c r="O642" s="379">
        <f>SUMIFS('MASTER TT'!$J$2:$J$1126,'MASTER TT'!$I$2:$I$1126,A642:A10684,'MASTER TT'!$L$2:$L$1126,"&gt;0",'MASTER TT'!$AM$2:$AM$1126,"JAN-APRIL 2025",'MASTER TT'!$AC$2:$AC$1126,"SEASS")</f>
        <v>0</v>
      </c>
      <c r="P642" s="379">
        <f>SUMIFS('MASTER TT'!$J$2:$J$1126,'MASTER TT'!$I$2:$I$1126,A642:A10684,'MASTER TT'!$L$2:$L$1126,"&gt;0",'MASTER TT'!$AM$2:$AM$1126,"JAN-APRIL 2025",'MASTER TT'!$AC$2:$AC$1126,"PTTI")</f>
        <v>0</v>
      </c>
      <c r="Q642" s="381">
        <f>SUMIF('MASTER TT'!$I$1:$I$5897,$A$1:$A$721,'MASTER TT'!$O$1:$O$5897)</f>
        <v>0</v>
      </c>
      <c r="R642" s="381">
        <f>SUMIF('MASTER TT'!$I$1:$I$5897,$A$1:$A$721,'MASTER TT'!$N$1:$N$5897)</f>
        <v>0</v>
      </c>
      <c r="S642" s="381">
        <f>SUMIF('MASTER TT'!$I$1:$I$5897,$A$1:$A$721,'MASTER TT'!$Q$1:$Q$5897)</f>
        <v>0</v>
      </c>
      <c r="T642" s="381">
        <f>SUMIF('MASTER TT'!$I$1:$I$5897,$A$1:$A$721,'MASTER TT'!$S$1:$S$5897)</f>
        <v>0</v>
      </c>
      <c r="U642" s="381">
        <f>SUMIF('MASTER TT'!$I$1:$I$5897,$A$1:$A$721,'MASTER TT'!$R$1:$R$5897)</f>
        <v>0</v>
      </c>
      <c r="V642" s="381">
        <f>SUMIF('MASTER TT'!$I$1:$I$5897,$A$1:$A$721,'MASTER TT'!$T$1:$T$5897)</f>
        <v>0</v>
      </c>
      <c r="W642" s="381">
        <f>SUMIF('MASTER TT'!$I$1:$I$5897,$A$1:$A$721,'MASTER TT'!$U$1:$U$5897)</f>
        <v>0</v>
      </c>
      <c r="X642" s="381">
        <f>SUMIF('MASTER TT'!$I$1:$I$5897,$A$1:$A$721,'MASTER TT'!$W$1:$W$5897)</f>
        <v>0</v>
      </c>
      <c r="Y642" s="381">
        <f>SUMIF('MASTER TT'!$I$1:$I$5897,$A$1:$A$721,'MASTER TT'!$X$1:$X$5897)</f>
        <v>0</v>
      </c>
      <c r="Z642" s="381">
        <f>SUMIF('MASTER TT'!$I$1:$I$5897,$A$1:$A$721,'MASTER TT'!$Y$1:$Y$5897)</f>
        <v>0</v>
      </c>
      <c r="AA642" s="381">
        <f>SUMIF('MASTER TT'!$I$1:$I$5897,$A$1:$A$721,'MASTER TT'!$Z$1:$Z$5897)</f>
        <v>0</v>
      </c>
      <c r="AB642" s="381">
        <f>SUMIF('MASTER TT'!$I$1:$I$5905,$A$1:$A$721,'MASTER TT'!$V$1:$V$5905)</f>
        <v>0</v>
      </c>
      <c r="AC642" s="381">
        <f>SUMIF('MASTER TT'!$I$1:$I$5905,$A$1:$A$721,'MASTER TT'!$AB$1:$AB$5905)</f>
        <v>0</v>
      </c>
      <c r="AD642" s="381">
        <f>SUMIF('MASTER TT'!$I$1:$I$5905,$A$1:$A$721,'MASTER TT'!$P$1:$P$5905)</f>
        <v>0</v>
      </c>
      <c r="AE642" s="381">
        <f t="shared" si="2"/>
        <v>0</v>
      </c>
      <c r="AF642" s="382" t="e">
        <f t="shared" si="37"/>
        <v>#REF!</v>
      </c>
      <c r="AG642" s="383"/>
    </row>
    <row r="643" spans="1:33" ht="14.25" customHeight="1">
      <c r="A643" s="103" t="s">
        <v>5595</v>
      </c>
      <c r="B643" s="375" t="str">
        <f>VLOOKUP($A$2:$A$1749,'ENTER STAFF #S HERE'!$A$1:$B$5073,2,FALSE)</f>
        <v>C2071</v>
      </c>
      <c r="C643" s="413"/>
      <c r="D643" s="414" t="s">
        <v>479</v>
      </c>
      <c r="E643" s="414" t="s">
        <v>5646</v>
      </c>
      <c r="F643" s="415" t="s">
        <v>6611</v>
      </c>
      <c r="G643" s="415" t="s">
        <v>5663</v>
      </c>
      <c r="H643" s="377">
        <f t="shared" si="0"/>
        <v>48</v>
      </c>
      <c r="I643" s="378" t="e">
        <f>SUMIFS('MASTER TT'!$J$2:$J$11126,'MASTER TT'!$I$2:$I$1126,A643:A19019,'MASTER TT'!$L$2:$L$11126,"&gt;0",'MASTER TT'!$AM$2:$AM$11126,"JAN-APRIL 2026")</f>
        <v>#VALUE!</v>
      </c>
      <c r="J643" s="378">
        <f>SUMIFS('MASTER TT'!$J$2:$J$11126,'MASTER TT'!$I$2:$I$11126,A643:A10682,'MASTER TT'!$L$2:$L$11126,"&gt;0",'MASTER TT'!$AM$2:$AM$11126,"MAY-AUG 2025")</f>
        <v>0</v>
      </c>
      <c r="K643" s="378">
        <f>SUMIFS('MASTER TT'!$J$2:$J$11126,'MASTER TT'!$I$2:$I$11126,A643:A10682,'MASTER TT'!$L$2:$L$11126,"&gt;0",'MASTER TT'!$AM$2:$AM$11126,"SEP-DEC 2025")</f>
        <v>0</v>
      </c>
      <c r="L643" s="378" t="e">
        <f t="shared" si="1"/>
        <v>#VALUE!</v>
      </c>
      <c r="M643" s="379">
        <f>SUMIFS('MASTER TT'!$J$2:$J$1126,'MASTER TT'!$I$2:$I$1126,A643:A10685,'MASTER TT'!$L$2:$L$1126,"&gt;0",'MASTER TT'!$AM$2:$AM$1126,"JAN-APRIL 2025",'MASTER TT'!$AC$2:$AC$1126,"SOT")</f>
        <v>0</v>
      </c>
      <c r="N643" s="379">
        <f>SUMIFS('MASTER TT'!$J$2:$J$1126,'MASTER TT'!$I$2:$I$1126,A643:A10685,'MASTER TT'!$L$2:$L$1126,"&gt;0",'MASTER TT'!$AM$2:$AM$1126,"JAN-APRIL 2025",'MASTER TT'!$AC$2:$AC$1126,"SOB")</f>
        <v>0</v>
      </c>
      <c r="O643" s="379">
        <f>SUMIFS('MASTER TT'!$J$2:$J$1126,'MASTER TT'!$I$2:$I$1126,A643:A10685,'MASTER TT'!$L$2:$L$1126,"&gt;0",'MASTER TT'!$AM$2:$AM$1126,"JAN-APRIL 2025",'MASTER TT'!$AC$2:$AC$1126,"SEASS")</f>
        <v>0</v>
      </c>
      <c r="P643" s="379">
        <f>SUMIFS('MASTER TT'!$J$2:$J$1126,'MASTER TT'!$I$2:$I$1126,A643:A10685,'MASTER TT'!$L$2:$L$1126,"&gt;0",'MASTER TT'!$AM$2:$AM$1126,"JAN-APRIL 2025",'MASTER TT'!$AC$2:$AC$1126,"PTTI")</f>
        <v>0</v>
      </c>
      <c r="Q643" s="416"/>
      <c r="R643" s="416"/>
      <c r="S643" s="416"/>
      <c r="T643" s="416"/>
      <c r="U643" s="416"/>
      <c r="V643" s="416"/>
      <c r="W643" s="416"/>
      <c r="X643" s="416"/>
      <c r="Y643" s="416"/>
      <c r="Z643" s="416"/>
      <c r="AA643" s="416"/>
      <c r="AB643" s="416"/>
      <c r="AC643" s="416"/>
      <c r="AD643" s="416"/>
      <c r="AE643" s="416"/>
      <c r="AF643" s="417"/>
      <c r="AG643" s="418"/>
    </row>
    <row r="644" spans="1:33" ht="14.25" customHeight="1">
      <c r="A644" s="374" t="s">
        <v>4007</v>
      </c>
      <c r="B644" s="375" t="str">
        <f>VLOOKUP($A$2:$A$1749,'ENTER STAFF #S HERE'!$A$1:$B$5073,2,FALSE)</f>
        <v>C1445</v>
      </c>
      <c r="C644" s="374"/>
      <c r="D644" s="374" t="s">
        <v>460</v>
      </c>
      <c r="E644" s="388" t="s">
        <v>5737</v>
      </c>
      <c r="F644" s="388"/>
      <c r="G644" s="374" t="s">
        <v>6585</v>
      </c>
      <c r="H644" s="377">
        <f t="shared" si="0"/>
        <v>90</v>
      </c>
      <c r="I644" s="378" t="e">
        <f>SUMIFS('MASTER TT'!$J$2:$J$11126,'MASTER TT'!$I$2:$I$1126,A644:A19020,'MASTER TT'!$L$2:$L$11126,"&gt;0",'MASTER TT'!$AM$2:$AM$11126,"JAN-APRIL 2026")</f>
        <v>#VALUE!</v>
      </c>
      <c r="J644" s="378">
        <f>SUMIFS('MASTER TT'!$J$2:$J$11126,'MASTER TT'!$I$2:$I$11126,A644:A10683,'MASTER TT'!$L$2:$L$11126,"&gt;0",'MASTER TT'!$AM$2:$AM$11126,"MAY-AUG 2025")</f>
        <v>0</v>
      </c>
      <c r="K644" s="378">
        <f>SUMIFS('MASTER TT'!$J$2:$J$11126,'MASTER TT'!$I$2:$I$11126,A644:A10683,'MASTER TT'!$L$2:$L$11126,"&gt;0",'MASTER TT'!$AM$2:$AM$11126,"SEP-DEC 2025")</f>
        <v>0</v>
      </c>
      <c r="L644" s="378" t="e">
        <f t="shared" si="1"/>
        <v>#VALUE!</v>
      </c>
      <c r="M644" s="379">
        <f>SUMIFS('MASTER TT'!$J$2:$J$1126,'MASTER TT'!$I$2:$I$1126,A644:A10686,'MASTER TT'!$L$2:$L$1126,"&gt;0",'MASTER TT'!$AM$2:$AM$1126,"JAN-APRIL 2025",'MASTER TT'!$AC$2:$AC$1126,"SOT")</f>
        <v>0</v>
      </c>
      <c r="N644" s="379">
        <f>SUMIFS('MASTER TT'!$J$2:$J$1126,'MASTER TT'!$I$2:$I$1126,A644:A10686,'MASTER TT'!$L$2:$L$1126,"&gt;0",'MASTER TT'!$AM$2:$AM$1126,"JAN-APRIL 2025",'MASTER TT'!$AC$2:$AC$1126,"SOB")</f>
        <v>0</v>
      </c>
      <c r="O644" s="379">
        <f>SUMIFS('MASTER TT'!$J$2:$J$1126,'MASTER TT'!$I$2:$I$1126,A644:A10686,'MASTER TT'!$L$2:$L$1126,"&gt;0",'MASTER TT'!$AM$2:$AM$1126,"JAN-APRIL 2025",'MASTER TT'!$AC$2:$AC$1126,"SEASS")</f>
        <v>0</v>
      </c>
      <c r="P644" s="379">
        <f>SUMIFS('MASTER TT'!$J$2:$J$1126,'MASTER TT'!$I$2:$I$1126,A644:A10686,'MASTER TT'!$L$2:$L$1126,"&gt;0",'MASTER TT'!$AM$2:$AM$1126,"JAN-APRIL 2025",'MASTER TT'!$AC$2:$AC$1126,"PTTI")</f>
        <v>0</v>
      </c>
      <c r="Q644" s="381"/>
      <c r="R644" s="381"/>
      <c r="S644" s="381"/>
      <c r="T644" s="381"/>
      <c r="U644" s="381"/>
      <c r="V644" s="381"/>
      <c r="W644" s="381"/>
      <c r="X644" s="381"/>
      <c r="Y644" s="381"/>
      <c r="Z644" s="381"/>
      <c r="AA644" s="381"/>
      <c r="AB644" s="381"/>
      <c r="AC644" s="381"/>
      <c r="AD644" s="381"/>
      <c r="AE644" s="381"/>
      <c r="AF644" s="382"/>
      <c r="AG644" s="383"/>
    </row>
    <row r="645" spans="1:33" ht="14.25" customHeight="1">
      <c r="A645" s="402" t="s">
        <v>5613</v>
      </c>
      <c r="B645" s="375" t="str">
        <f>VLOOKUP($A$2:$A$1749,'ENTER STAFF #S HERE'!$A$1:$B$5073,2,FALSE)</f>
        <v>C1773</v>
      </c>
      <c r="C645" s="419"/>
      <c r="D645" s="414" t="s">
        <v>60</v>
      </c>
      <c r="E645" s="419"/>
      <c r="F645" s="419"/>
      <c r="G645" s="414" t="s">
        <v>5663</v>
      </c>
      <c r="H645" s="377">
        <f t="shared" si="0"/>
        <v>48</v>
      </c>
      <c r="I645" s="378" t="e">
        <f>SUMIFS('MASTER TT'!$J$2:$J$11126,'MASTER TT'!$I$2:$I$1126,A645:A19021,'MASTER TT'!$L$2:$L$11126,"&gt;0",'MASTER TT'!$AM$2:$AM$11126,"JAN-APRIL 2026")</f>
        <v>#VALUE!</v>
      </c>
      <c r="J645" s="378">
        <f>SUMIFS('MASTER TT'!$J$2:$J$11126,'MASTER TT'!$I$2:$I$11126,A645:A10684,'MASTER TT'!$L$2:$L$11126,"&gt;0",'MASTER TT'!$AM$2:$AM$11126,"MAY-AUG 2025")</f>
        <v>0</v>
      </c>
      <c r="K645" s="378">
        <f>SUMIFS('MASTER TT'!$J$2:$J$11126,'MASTER TT'!$I$2:$I$11126,A645:A10684,'MASTER TT'!$L$2:$L$11126,"&gt;0",'MASTER TT'!$AM$2:$AM$11126,"SEP-DEC 2025")</f>
        <v>0</v>
      </c>
      <c r="L645" s="378" t="e">
        <f t="shared" si="1"/>
        <v>#VALUE!</v>
      </c>
      <c r="M645" s="379">
        <f>SUMIFS('MASTER TT'!$J$2:$J$1126,'MASTER TT'!$I$2:$I$1126,A645:A10687,'MASTER TT'!$L$2:$L$1126,"&gt;0",'MASTER TT'!$AM$2:$AM$1126,"JAN-APRIL 2025",'MASTER TT'!$AC$2:$AC$1126,"SOT")</f>
        <v>0</v>
      </c>
      <c r="N645" s="379">
        <f>SUMIFS('MASTER TT'!$J$2:$J$1126,'MASTER TT'!$I$2:$I$1126,A645:A10687,'MASTER TT'!$L$2:$L$1126,"&gt;0",'MASTER TT'!$AM$2:$AM$1126,"JAN-APRIL 2025",'MASTER TT'!$AC$2:$AC$1126,"SOB")</f>
        <v>0</v>
      </c>
      <c r="O645" s="379">
        <f>SUMIFS('MASTER TT'!$J$2:$J$1126,'MASTER TT'!$I$2:$I$1126,A645:A10687,'MASTER TT'!$L$2:$L$1126,"&gt;0",'MASTER TT'!$AM$2:$AM$1126,"JAN-APRIL 2025",'MASTER TT'!$AC$2:$AC$1126,"SEASS")</f>
        <v>0</v>
      </c>
      <c r="P645" s="379">
        <f>SUMIFS('MASTER TT'!$J$2:$J$1126,'MASTER TT'!$I$2:$I$1126,A645:A10687,'MASTER TT'!$L$2:$L$1126,"&gt;0",'MASTER TT'!$AM$2:$AM$1126,"JAN-APRIL 2025",'MASTER TT'!$AC$2:$AC$1126,"PTTI")</f>
        <v>0</v>
      </c>
      <c r="Q645" s="416"/>
      <c r="R645" s="416"/>
      <c r="S645" s="416"/>
      <c r="T645" s="416"/>
      <c r="U645" s="416"/>
      <c r="V645" s="416"/>
      <c r="W645" s="416"/>
      <c r="X645" s="416"/>
      <c r="Y645" s="416"/>
      <c r="Z645" s="416"/>
      <c r="AA645" s="416"/>
      <c r="AB645" s="416"/>
      <c r="AC645" s="416"/>
      <c r="AD645" s="416"/>
      <c r="AE645" s="416"/>
      <c r="AF645" s="417"/>
      <c r="AG645" s="418"/>
    </row>
    <row r="646" spans="1:33" ht="14.25" customHeight="1">
      <c r="A646" s="400" t="s">
        <v>6688</v>
      </c>
      <c r="B646" s="375" t="e">
        <f>VLOOKUP($A$2:$A$1749,'ENTER STAFF #S HERE'!$A$1:$B$5073,2,FALSE)</f>
        <v>#N/A</v>
      </c>
      <c r="C646" s="419"/>
      <c r="D646" s="414" t="s">
        <v>60</v>
      </c>
      <c r="E646" s="419"/>
      <c r="F646" s="419"/>
      <c r="G646" s="414" t="s">
        <v>5663</v>
      </c>
      <c r="H646" s="377">
        <f t="shared" si="0"/>
        <v>48</v>
      </c>
      <c r="I646" s="378" t="e">
        <f>SUMIFS('MASTER TT'!$J$2:$J$11126,'MASTER TT'!$I$2:$I$1126,A646:A19022,'MASTER TT'!$L$2:$L$11126,"&gt;0",'MASTER TT'!$AM$2:$AM$11126,"JAN-APRIL 2026")</f>
        <v>#VALUE!</v>
      </c>
      <c r="J646" s="378">
        <f>SUMIFS('MASTER TT'!$J$2:$J$11126,'MASTER TT'!$I$2:$I$11126,A646:A10685,'MASTER TT'!$L$2:$L$11126,"&gt;0",'MASTER TT'!$AM$2:$AM$11126,"MAY-AUG 2025")</f>
        <v>0</v>
      </c>
      <c r="K646" s="378">
        <f>SUMIFS('MASTER TT'!$J$2:$J$11126,'MASTER TT'!$I$2:$I$11126,A646:A10685,'MASTER TT'!$L$2:$L$11126,"&gt;0",'MASTER TT'!$AM$2:$AM$11126,"SEP-DEC 2025")</f>
        <v>0</v>
      </c>
      <c r="L646" s="378" t="e">
        <f t="shared" si="1"/>
        <v>#VALUE!</v>
      </c>
      <c r="M646" s="379">
        <f>SUMIFS('MASTER TT'!$J$2:$J$1126,'MASTER TT'!$I$2:$I$1126,A646:A10688,'MASTER TT'!$L$2:$L$1126,"&gt;0",'MASTER TT'!$AM$2:$AM$1126,"JAN-APRIL 2025",'MASTER TT'!$AC$2:$AC$1126,"SOT")</f>
        <v>0</v>
      </c>
      <c r="N646" s="379">
        <f>SUMIFS('MASTER TT'!$J$2:$J$1126,'MASTER TT'!$I$2:$I$1126,A646:A10688,'MASTER TT'!$L$2:$L$1126,"&gt;0",'MASTER TT'!$AM$2:$AM$1126,"JAN-APRIL 2025",'MASTER TT'!$AC$2:$AC$1126,"SOB")</f>
        <v>0</v>
      </c>
      <c r="O646" s="379">
        <f>SUMIFS('MASTER TT'!$J$2:$J$1126,'MASTER TT'!$I$2:$I$1126,A646:A10688,'MASTER TT'!$L$2:$L$1126,"&gt;0",'MASTER TT'!$AM$2:$AM$1126,"JAN-APRIL 2025",'MASTER TT'!$AC$2:$AC$1126,"SEASS")</f>
        <v>0</v>
      </c>
      <c r="P646" s="379">
        <f>SUMIFS('MASTER TT'!$J$2:$J$1126,'MASTER TT'!$I$2:$I$1126,A646:A10688,'MASTER TT'!$L$2:$L$1126,"&gt;0",'MASTER TT'!$AM$2:$AM$1126,"JAN-APRIL 2025",'MASTER TT'!$AC$2:$AC$1126,"PTTI")</f>
        <v>0</v>
      </c>
      <c r="Q646" s="416"/>
      <c r="R646" s="416"/>
      <c r="S646" s="416"/>
      <c r="T646" s="416"/>
      <c r="U646" s="416"/>
      <c r="V646" s="416"/>
      <c r="W646" s="416"/>
      <c r="X646" s="416"/>
      <c r="Y646" s="416"/>
      <c r="Z646" s="416"/>
      <c r="AA646" s="416"/>
      <c r="AB646" s="416"/>
      <c r="AC646" s="416"/>
      <c r="AD646" s="416"/>
      <c r="AE646" s="416"/>
      <c r="AF646" s="417"/>
      <c r="AG646" s="418"/>
    </row>
    <row r="647" spans="1:33" ht="14.25" customHeight="1">
      <c r="A647" s="400" t="s">
        <v>57</v>
      </c>
      <c r="B647" s="375" t="e">
        <f>VLOOKUP($A$2:$A$1749,'ENTER STAFF #S HERE'!$A$1:$B$5073,2,FALSE)</f>
        <v>#N/A</v>
      </c>
      <c r="C647" s="419"/>
      <c r="D647" s="414" t="s">
        <v>60</v>
      </c>
      <c r="E647" s="419"/>
      <c r="F647" s="419"/>
      <c r="G647" s="414" t="s">
        <v>5663</v>
      </c>
      <c r="H647" s="377">
        <f t="shared" si="0"/>
        <v>48</v>
      </c>
      <c r="I647" s="378" t="e">
        <f>SUMIFS('MASTER TT'!$J$2:$J$11126,'MASTER TT'!$I$2:$I$1126,A647:A19023,'MASTER TT'!$L$2:$L$11126,"&gt;0",'MASTER TT'!$AM$2:$AM$11126,"JAN-APRIL 2026")</f>
        <v>#VALUE!</v>
      </c>
      <c r="J647" s="378">
        <f>SUMIFS('MASTER TT'!$J$2:$J$11126,'MASTER TT'!$I$2:$I$11126,A647:A10686,'MASTER TT'!$L$2:$L$11126,"&gt;0",'MASTER TT'!$AM$2:$AM$11126,"MAY-AUG 2025")</f>
        <v>0</v>
      </c>
      <c r="K647" s="378">
        <f>SUMIFS('MASTER TT'!$J$2:$J$11126,'MASTER TT'!$I$2:$I$11126,A647:A10686,'MASTER TT'!$L$2:$L$11126,"&gt;0",'MASTER TT'!$AM$2:$AM$11126,"SEP-DEC 2025")</f>
        <v>0</v>
      </c>
      <c r="L647" s="378" t="e">
        <f t="shared" si="1"/>
        <v>#VALUE!</v>
      </c>
      <c r="M647" s="379">
        <f>SUMIFS('MASTER TT'!$J$2:$J$1126,'MASTER TT'!$I$2:$I$1126,A647:A10689,'MASTER TT'!$L$2:$L$1126,"&gt;0",'MASTER TT'!$AM$2:$AM$1126,"JAN-APRIL 2025",'MASTER TT'!$AC$2:$AC$1126,"SOT")</f>
        <v>0</v>
      </c>
      <c r="N647" s="379">
        <f>SUMIFS('MASTER TT'!$J$2:$J$1126,'MASTER TT'!$I$2:$I$1126,A647:A10689,'MASTER TT'!$L$2:$L$1126,"&gt;0",'MASTER TT'!$AM$2:$AM$1126,"JAN-APRIL 2025",'MASTER TT'!$AC$2:$AC$1126,"SOB")</f>
        <v>0</v>
      </c>
      <c r="O647" s="379">
        <f>SUMIFS('MASTER TT'!$J$2:$J$1126,'MASTER TT'!$I$2:$I$1126,A647:A10689,'MASTER TT'!$L$2:$L$1126,"&gt;0",'MASTER TT'!$AM$2:$AM$1126,"JAN-APRIL 2025",'MASTER TT'!$AC$2:$AC$1126,"SEASS")</f>
        <v>0</v>
      </c>
      <c r="P647" s="379">
        <f>SUMIFS('MASTER TT'!$J$2:$J$1126,'MASTER TT'!$I$2:$I$1126,A647:A10689,'MASTER TT'!$L$2:$L$1126,"&gt;0",'MASTER TT'!$AM$2:$AM$1126,"JAN-APRIL 2025",'MASTER TT'!$AC$2:$AC$1126,"PTTI")</f>
        <v>0</v>
      </c>
      <c r="Q647" s="416"/>
      <c r="R647" s="416"/>
      <c r="S647" s="416"/>
      <c r="T647" s="416"/>
      <c r="U647" s="416"/>
      <c r="V647" s="416"/>
      <c r="W647" s="416"/>
      <c r="X647" s="416"/>
      <c r="Y647" s="416"/>
      <c r="Z647" s="416"/>
      <c r="AA647" s="416"/>
      <c r="AB647" s="416"/>
      <c r="AC647" s="416"/>
      <c r="AD647" s="416"/>
      <c r="AE647" s="416"/>
      <c r="AF647" s="417"/>
      <c r="AG647" s="418"/>
    </row>
    <row r="648" spans="1:33" ht="14.25" customHeight="1">
      <c r="A648" s="392" t="s">
        <v>6689</v>
      </c>
      <c r="B648" s="375" t="e">
        <f>VLOOKUP($A$2:$A$1749,'ENTER STAFF #S HERE'!$A$1:$B$5073,2,FALSE)</f>
        <v>#N/A</v>
      </c>
      <c r="C648" s="419"/>
      <c r="D648" s="414" t="s">
        <v>60</v>
      </c>
      <c r="E648" s="419"/>
      <c r="F648" s="419"/>
      <c r="G648" s="414" t="s">
        <v>5663</v>
      </c>
      <c r="H648" s="377">
        <f t="shared" si="0"/>
        <v>48</v>
      </c>
      <c r="I648" s="378" t="e">
        <f>SUMIFS('MASTER TT'!$J$2:$J$11126,'MASTER TT'!$I$2:$I$1126,A648:A19024,'MASTER TT'!$L$2:$L$11126,"&gt;0",'MASTER TT'!$AM$2:$AM$11126,"JAN-APRIL 2026")</f>
        <v>#VALUE!</v>
      </c>
      <c r="J648" s="378">
        <f>SUMIFS('MASTER TT'!$J$2:$J$11126,'MASTER TT'!$I$2:$I$11126,A648:A10687,'MASTER TT'!$L$2:$L$11126,"&gt;0",'MASTER TT'!$AM$2:$AM$11126,"MAY-AUG 2025")</f>
        <v>0</v>
      </c>
      <c r="K648" s="378">
        <f>SUMIFS('MASTER TT'!$J$2:$J$11126,'MASTER TT'!$I$2:$I$11126,A648:A10687,'MASTER TT'!$L$2:$L$11126,"&gt;0",'MASTER TT'!$AM$2:$AM$11126,"SEP-DEC 2025")</f>
        <v>0</v>
      </c>
      <c r="L648" s="378" t="e">
        <f t="shared" si="1"/>
        <v>#VALUE!</v>
      </c>
      <c r="M648" s="379">
        <f>SUMIFS('MASTER TT'!$J$2:$J$1126,'MASTER TT'!$I$2:$I$1126,A648:A10690,'MASTER TT'!$L$2:$L$1126,"&gt;0",'MASTER TT'!$AM$2:$AM$1126,"JAN-APRIL 2025",'MASTER TT'!$AC$2:$AC$1126,"SOT")</f>
        <v>0</v>
      </c>
      <c r="N648" s="379">
        <f>SUMIFS('MASTER TT'!$J$2:$J$1126,'MASTER TT'!$I$2:$I$1126,A648:A10690,'MASTER TT'!$L$2:$L$1126,"&gt;0",'MASTER TT'!$AM$2:$AM$1126,"JAN-APRIL 2025",'MASTER TT'!$AC$2:$AC$1126,"SOB")</f>
        <v>0</v>
      </c>
      <c r="O648" s="379">
        <f>SUMIFS('MASTER TT'!$J$2:$J$1126,'MASTER TT'!$I$2:$I$1126,A648:A10690,'MASTER TT'!$L$2:$L$1126,"&gt;0",'MASTER TT'!$AM$2:$AM$1126,"JAN-APRIL 2025",'MASTER TT'!$AC$2:$AC$1126,"SEASS")</f>
        <v>0</v>
      </c>
      <c r="P648" s="379">
        <f>SUMIFS('MASTER TT'!$J$2:$J$1126,'MASTER TT'!$I$2:$I$1126,A648:A10690,'MASTER TT'!$L$2:$L$1126,"&gt;0",'MASTER TT'!$AM$2:$AM$1126,"JAN-APRIL 2025",'MASTER TT'!$AC$2:$AC$1126,"PTTI")</f>
        <v>0</v>
      </c>
      <c r="Q648" s="416"/>
      <c r="R648" s="416"/>
      <c r="S648" s="416"/>
      <c r="T648" s="416"/>
      <c r="U648" s="416"/>
      <c r="V648" s="416"/>
      <c r="W648" s="416"/>
      <c r="X648" s="416"/>
      <c r="Y648" s="416"/>
      <c r="Z648" s="416"/>
      <c r="AA648" s="416"/>
      <c r="AB648" s="416"/>
      <c r="AC648" s="416"/>
      <c r="AD648" s="416"/>
      <c r="AE648" s="416"/>
      <c r="AF648" s="417"/>
      <c r="AG648" s="418"/>
    </row>
    <row r="649" spans="1:33" ht="14.25" customHeight="1">
      <c r="A649" s="392" t="s">
        <v>6690</v>
      </c>
      <c r="B649" s="375" t="e">
        <f>VLOOKUP($A$2:$A$1749,'ENTER STAFF #S HERE'!$A$1:$B$5073,2,FALSE)</f>
        <v>#N/A</v>
      </c>
      <c r="C649" s="419"/>
      <c r="D649" s="414" t="s">
        <v>60</v>
      </c>
      <c r="E649" s="419"/>
      <c r="F649" s="419"/>
      <c r="G649" s="414" t="s">
        <v>5663</v>
      </c>
      <c r="H649" s="377">
        <f t="shared" si="0"/>
        <v>48</v>
      </c>
      <c r="I649" s="378" t="e">
        <f>SUMIFS('MASTER TT'!$J$2:$J$11126,'MASTER TT'!$I$2:$I$1126,A649:A19025,'MASTER TT'!$L$2:$L$11126,"&gt;0",'MASTER TT'!$AM$2:$AM$11126,"JAN-APRIL 2026")</f>
        <v>#VALUE!</v>
      </c>
      <c r="J649" s="378">
        <f>SUMIFS('MASTER TT'!$J$2:$J$11126,'MASTER TT'!$I$2:$I$11126,A649:A10688,'MASTER TT'!$L$2:$L$11126,"&gt;0",'MASTER TT'!$AM$2:$AM$11126,"MAY-AUG 2025")</f>
        <v>0</v>
      </c>
      <c r="K649" s="378">
        <f>SUMIFS('MASTER TT'!$J$2:$J$11126,'MASTER TT'!$I$2:$I$11126,A649:A10688,'MASTER TT'!$L$2:$L$11126,"&gt;0",'MASTER TT'!$AM$2:$AM$11126,"SEP-DEC 2025")</f>
        <v>0</v>
      </c>
      <c r="L649" s="378" t="e">
        <f t="shared" si="1"/>
        <v>#VALUE!</v>
      </c>
      <c r="M649" s="379">
        <f>SUMIFS('MASTER TT'!$J$2:$J$1126,'MASTER TT'!$I$2:$I$1126,A649:A10691,'MASTER TT'!$L$2:$L$1126,"&gt;0",'MASTER TT'!$AM$2:$AM$1126,"JAN-APRIL 2025",'MASTER TT'!$AC$2:$AC$1126,"SOT")</f>
        <v>0</v>
      </c>
      <c r="N649" s="379">
        <f>SUMIFS('MASTER TT'!$J$2:$J$1126,'MASTER TT'!$I$2:$I$1126,A649:A10691,'MASTER TT'!$L$2:$L$1126,"&gt;0",'MASTER TT'!$AM$2:$AM$1126,"JAN-APRIL 2025",'MASTER TT'!$AC$2:$AC$1126,"SOB")</f>
        <v>0</v>
      </c>
      <c r="O649" s="379">
        <f>SUMIFS('MASTER TT'!$J$2:$J$1126,'MASTER TT'!$I$2:$I$1126,A649:A10691,'MASTER TT'!$L$2:$L$1126,"&gt;0",'MASTER TT'!$AM$2:$AM$1126,"JAN-APRIL 2025",'MASTER TT'!$AC$2:$AC$1126,"SEASS")</f>
        <v>0</v>
      </c>
      <c r="P649" s="379">
        <f>SUMIFS('MASTER TT'!$J$2:$J$1126,'MASTER TT'!$I$2:$I$1126,A649:A10691,'MASTER TT'!$L$2:$L$1126,"&gt;0",'MASTER TT'!$AM$2:$AM$1126,"JAN-APRIL 2025",'MASTER TT'!$AC$2:$AC$1126,"PTTI")</f>
        <v>0</v>
      </c>
      <c r="Q649" s="416"/>
      <c r="R649" s="416"/>
      <c r="S649" s="416"/>
      <c r="T649" s="416"/>
      <c r="U649" s="416"/>
      <c r="V649" s="416"/>
      <c r="W649" s="416"/>
      <c r="X649" s="416"/>
      <c r="Y649" s="416"/>
      <c r="Z649" s="416"/>
      <c r="AA649" s="416"/>
      <c r="AB649" s="416"/>
      <c r="AC649" s="416"/>
      <c r="AD649" s="416"/>
      <c r="AE649" s="416"/>
      <c r="AF649" s="417"/>
      <c r="AG649" s="418"/>
    </row>
    <row r="650" spans="1:33" ht="14.25" customHeight="1">
      <c r="A650" s="392" t="s">
        <v>5522</v>
      </c>
      <c r="B650" s="375" t="str">
        <f>VLOOKUP($A$2:$A$1749,'ENTER STAFF #S HERE'!$A$1:$B$5073,2,FALSE)</f>
        <v>C2007</v>
      </c>
      <c r="C650" s="419"/>
      <c r="D650" s="414" t="s">
        <v>60</v>
      </c>
      <c r="E650" s="419"/>
      <c r="F650" s="419"/>
      <c r="G650" s="414" t="s">
        <v>5663</v>
      </c>
      <c r="H650" s="377">
        <f t="shared" si="0"/>
        <v>48</v>
      </c>
      <c r="I650" s="378" t="e">
        <f>SUMIFS('MASTER TT'!$J$2:$J$11126,'MASTER TT'!$I$2:$I$1126,A650:A19026,'MASTER TT'!$L$2:$L$11126,"&gt;0",'MASTER TT'!$AM$2:$AM$11126,"JAN-APRIL 2026")</f>
        <v>#VALUE!</v>
      </c>
      <c r="J650" s="378">
        <f>SUMIFS('MASTER TT'!$J$2:$J$11126,'MASTER TT'!$I$2:$I$11126,A650:A10689,'MASTER TT'!$L$2:$L$11126,"&gt;0",'MASTER TT'!$AM$2:$AM$11126,"MAY-AUG 2025")</f>
        <v>0</v>
      </c>
      <c r="K650" s="378">
        <f>SUMIFS('MASTER TT'!$J$2:$J$11126,'MASTER TT'!$I$2:$I$11126,A650:A10689,'MASTER TT'!$L$2:$L$11126,"&gt;0",'MASTER TT'!$AM$2:$AM$11126,"SEP-DEC 2025")</f>
        <v>0</v>
      </c>
      <c r="L650" s="378" t="e">
        <f t="shared" si="1"/>
        <v>#VALUE!</v>
      </c>
      <c r="M650" s="379">
        <f>SUMIFS('MASTER TT'!$J$2:$J$1126,'MASTER TT'!$I$2:$I$1126,A650:A10692,'MASTER TT'!$L$2:$L$1126,"&gt;0",'MASTER TT'!$AM$2:$AM$1126,"JAN-APRIL 2025",'MASTER TT'!$AC$2:$AC$1126,"SOT")</f>
        <v>0</v>
      </c>
      <c r="N650" s="379">
        <f>SUMIFS('MASTER TT'!$J$2:$J$1126,'MASTER TT'!$I$2:$I$1126,A650:A10692,'MASTER TT'!$L$2:$L$1126,"&gt;0",'MASTER TT'!$AM$2:$AM$1126,"JAN-APRIL 2025",'MASTER TT'!$AC$2:$AC$1126,"SOB")</f>
        <v>0</v>
      </c>
      <c r="O650" s="379">
        <f>SUMIFS('MASTER TT'!$J$2:$J$1126,'MASTER TT'!$I$2:$I$1126,A650:A10692,'MASTER TT'!$L$2:$L$1126,"&gt;0",'MASTER TT'!$AM$2:$AM$1126,"JAN-APRIL 2025",'MASTER TT'!$AC$2:$AC$1126,"SEASS")</f>
        <v>0</v>
      </c>
      <c r="P650" s="379">
        <f>SUMIFS('MASTER TT'!$J$2:$J$1126,'MASTER TT'!$I$2:$I$1126,A650:A10692,'MASTER TT'!$L$2:$L$1126,"&gt;0",'MASTER TT'!$AM$2:$AM$1126,"JAN-APRIL 2025",'MASTER TT'!$AC$2:$AC$1126,"PTTI")</f>
        <v>0</v>
      </c>
      <c r="Q650" s="416"/>
      <c r="R650" s="416"/>
      <c r="S650" s="416"/>
      <c r="T650" s="416"/>
      <c r="U650" s="416"/>
      <c r="V650" s="416"/>
      <c r="W650" s="416"/>
      <c r="X650" s="416"/>
      <c r="Y650" s="416"/>
      <c r="Z650" s="416"/>
      <c r="AA650" s="416"/>
      <c r="AB650" s="416"/>
      <c r="AC650" s="416"/>
      <c r="AD650" s="416"/>
      <c r="AE650" s="416"/>
      <c r="AF650" s="417"/>
      <c r="AG650" s="418"/>
    </row>
    <row r="651" spans="1:33" ht="14.25" customHeight="1">
      <c r="A651" s="420" t="s">
        <v>4471</v>
      </c>
      <c r="B651" s="375" t="str">
        <f>VLOOKUP($A$2:$A$1749,'ENTER STAFF #S HERE'!$A$1:$B$5073,2,FALSE)</f>
        <v>C1942</v>
      </c>
      <c r="C651" s="419"/>
      <c r="D651" s="414" t="s">
        <v>60</v>
      </c>
      <c r="E651" s="419"/>
      <c r="F651" s="419"/>
      <c r="G651" s="414" t="s">
        <v>5663</v>
      </c>
      <c r="H651" s="377">
        <f t="shared" si="0"/>
        <v>48</v>
      </c>
      <c r="I651" s="378" t="e">
        <f>SUMIFS('MASTER TT'!$J$2:$J$11126,'MASTER TT'!$I$2:$I$1126,A651:A19027,'MASTER TT'!$L$2:$L$11126,"&gt;0",'MASTER TT'!$AM$2:$AM$11126,"JAN-APRIL 2026")</f>
        <v>#VALUE!</v>
      </c>
      <c r="J651" s="378">
        <f>SUMIFS('MASTER TT'!$J$2:$J$11126,'MASTER TT'!$I$2:$I$11126,A651:A10690,'MASTER TT'!$L$2:$L$11126,"&gt;0",'MASTER TT'!$AM$2:$AM$11126,"MAY-AUG 2025")</f>
        <v>0</v>
      </c>
      <c r="K651" s="378">
        <f>SUMIFS('MASTER TT'!$J$2:$J$11126,'MASTER TT'!$I$2:$I$11126,A651:A10690,'MASTER TT'!$L$2:$L$11126,"&gt;0",'MASTER TT'!$AM$2:$AM$11126,"SEP-DEC 2025")</f>
        <v>0</v>
      </c>
      <c r="L651" s="378" t="e">
        <f t="shared" si="1"/>
        <v>#VALUE!</v>
      </c>
      <c r="M651" s="379">
        <f>SUMIFS('MASTER TT'!$J$2:$J$1126,'MASTER TT'!$I$2:$I$1126,A651:A10693,'MASTER TT'!$L$2:$L$1126,"&gt;0",'MASTER TT'!$AM$2:$AM$1126,"JAN-APRIL 2025",'MASTER TT'!$AC$2:$AC$1126,"SOT")</f>
        <v>0</v>
      </c>
      <c r="N651" s="379">
        <f>SUMIFS('MASTER TT'!$J$2:$J$1126,'MASTER TT'!$I$2:$I$1126,A651:A10693,'MASTER TT'!$L$2:$L$1126,"&gt;0",'MASTER TT'!$AM$2:$AM$1126,"JAN-APRIL 2025",'MASTER TT'!$AC$2:$AC$1126,"SOB")</f>
        <v>0</v>
      </c>
      <c r="O651" s="379">
        <f>SUMIFS('MASTER TT'!$J$2:$J$1126,'MASTER TT'!$I$2:$I$1126,A651:A10693,'MASTER TT'!$L$2:$L$1126,"&gt;0",'MASTER TT'!$AM$2:$AM$1126,"JAN-APRIL 2025",'MASTER TT'!$AC$2:$AC$1126,"SEASS")</f>
        <v>0</v>
      </c>
      <c r="P651" s="379">
        <f>SUMIFS('MASTER TT'!$J$2:$J$1126,'MASTER TT'!$I$2:$I$1126,A651:A10693,'MASTER TT'!$L$2:$L$1126,"&gt;0",'MASTER TT'!$AM$2:$AM$1126,"JAN-APRIL 2025",'MASTER TT'!$AC$2:$AC$1126,"PTTI")</f>
        <v>0</v>
      </c>
      <c r="Q651" s="416"/>
      <c r="R651" s="416"/>
      <c r="S651" s="416"/>
      <c r="T651" s="416"/>
      <c r="U651" s="416"/>
      <c r="V651" s="416"/>
      <c r="W651" s="416"/>
      <c r="X651" s="416"/>
      <c r="Y651" s="416"/>
      <c r="Z651" s="416"/>
      <c r="AA651" s="416"/>
      <c r="AB651" s="416"/>
      <c r="AC651" s="416"/>
      <c r="AD651" s="416"/>
      <c r="AE651" s="416"/>
      <c r="AF651" s="417"/>
      <c r="AG651" s="418"/>
    </row>
    <row r="652" spans="1:33" ht="14.25" customHeight="1">
      <c r="A652" s="392" t="s">
        <v>5564</v>
      </c>
      <c r="B652" s="375" t="str">
        <f>VLOOKUP($A$2:$A$1749,'ENTER STAFF #S HERE'!$A$1:$B$5073,2,FALSE)</f>
        <v>C2058</v>
      </c>
      <c r="C652" s="419"/>
      <c r="D652" s="414" t="s">
        <v>60</v>
      </c>
      <c r="E652" s="419"/>
      <c r="F652" s="419"/>
      <c r="G652" s="414" t="s">
        <v>5663</v>
      </c>
      <c r="H652" s="377">
        <f t="shared" si="0"/>
        <v>48</v>
      </c>
      <c r="I652" s="378" t="e">
        <f>SUMIFS('MASTER TT'!$J$2:$J$11126,'MASTER TT'!$I$2:$I$1126,A652:A19028,'MASTER TT'!$L$2:$L$11126,"&gt;0",'MASTER TT'!$AM$2:$AM$11126,"JAN-APRIL 2026")</f>
        <v>#VALUE!</v>
      </c>
      <c r="J652" s="378">
        <f>SUMIFS('MASTER TT'!$J$2:$J$11126,'MASTER TT'!$I$2:$I$11126,A652:A10691,'MASTER TT'!$L$2:$L$11126,"&gt;0",'MASTER TT'!$AM$2:$AM$11126,"MAY-AUG 2025")</f>
        <v>0</v>
      </c>
      <c r="K652" s="378">
        <f>SUMIFS('MASTER TT'!$J$2:$J$11126,'MASTER TT'!$I$2:$I$11126,A652:A10691,'MASTER TT'!$L$2:$L$11126,"&gt;0",'MASTER TT'!$AM$2:$AM$11126,"SEP-DEC 2025")</f>
        <v>0</v>
      </c>
      <c r="L652" s="378" t="e">
        <f t="shared" si="1"/>
        <v>#VALUE!</v>
      </c>
      <c r="M652" s="379">
        <f>SUMIFS('MASTER TT'!$J$2:$J$1126,'MASTER TT'!$I$2:$I$1126,A652:A10694,'MASTER TT'!$L$2:$L$1126,"&gt;0",'MASTER TT'!$AM$2:$AM$1126,"JAN-APRIL 2025",'MASTER TT'!$AC$2:$AC$1126,"SOT")</f>
        <v>0</v>
      </c>
      <c r="N652" s="379">
        <f>SUMIFS('MASTER TT'!$J$2:$J$1126,'MASTER TT'!$I$2:$I$1126,A652:A10694,'MASTER TT'!$L$2:$L$1126,"&gt;0",'MASTER TT'!$AM$2:$AM$1126,"JAN-APRIL 2025",'MASTER TT'!$AC$2:$AC$1126,"SOB")</f>
        <v>0</v>
      </c>
      <c r="O652" s="379">
        <f>SUMIFS('MASTER TT'!$J$2:$J$1126,'MASTER TT'!$I$2:$I$1126,A652:A10694,'MASTER TT'!$L$2:$L$1126,"&gt;0",'MASTER TT'!$AM$2:$AM$1126,"JAN-APRIL 2025",'MASTER TT'!$AC$2:$AC$1126,"SEASS")</f>
        <v>0</v>
      </c>
      <c r="P652" s="379">
        <f>SUMIFS('MASTER TT'!$J$2:$J$1126,'MASTER TT'!$I$2:$I$1126,A652:A10694,'MASTER TT'!$L$2:$L$1126,"&gt;0",'MASTER TT'!$AM$2:$AM$1126,"JAN-APRIL 2025",'MASTER TT'!$AC$2:$AC$1126,"PTTI")</f>
        <v>0</v>
      </c>
      <c r="Q652" s="416"/>
      <c r="R652" s="416"/>
      <c r="S652" s="416"/>
      <c r="T652" s="416"/>
      <c r="U652" s="416"/>
      <c r="V652" s="416"/>
      <c r="W652" s="416"/>
      <c r="X652" s="416"/>
      <c r="Y652" s="416"/>
      <c r="Z652" s="416"/>
      <c r="AA652" s="416"/>
      <c r="AB652" s="416"/>
      <c r="AC652" s="416"/>
      <c r="AD652" s="416"/>
      <c r="AE652" s="416"/>
      <c r="AF652" s="417"/>
      <c r="AG652" s="418"/>
    </row>
    <row r="653" spans="1:33" ht="14.25" customHeight="1">
      <c r="A653" s="392" t="s">
        <v>6691</v>
      </c>
      <c r="B653" s="375" t="e">
        <f>VLOOKUP($A$2:$A$1749,'ENTER STAFF #S HERE'!$A$1:$B$5073,2,FALSE)</f>
        <v>#N/A</v>
      </c>
      <c r="C653" s="419"/>
      <c r="D653" s="414" t="s">
        <v>60</v>
      </c>
      <c r="E653" s="419"/>
      <c r="F653" s="419"/>
      <c r="G653" s="414" t="s">
        <v>5663</v>
      </c>
      <c r="H653" s="377">
        <f t="shared" si="0"/>
        <v>48</v>
      </c>
      <c r="I653" s="378" t="e">
        <f>SUMIFS('MASTER TT'!$J$2:$J$11126,'MASTER TT'!$I$2:$I$1126,A653:A19029,'MASTER TT'!$L$2:$L$11126,"&gt;0",'MASTER TT'!$AM$2:$AM$11126,"JAN-APRIL 2026")</f>
        <v>#VALUE!</v>
      </c>
      <c r="J653" s="378">
        <f>SUMIFS('MASTER TT'!$J$2:$J$11126,'MASTER TT'!$I$2:$I$11126,A653:A10692,'MASTER TT'!$L$2:$L$11126,"&gt;0",'MASTER TT'!$AM$2:$AM$11126,"MAY-AUG 2025")</f>
        <v>0</v>
      </c>
      <c r="K653" s="378">
        <f>SUMIFS('MASTER TT'!$J$2:$J$11126,'MASTER TT'!$I$2:$I$11126,A653:A10692,'MASTER TT'!$L$2:$L$11126,"&gt;0",'MASTER TT'!$AM$2:$AM$11126,"SEP-DEC 2025")</f>
        <v>0</v>
      </c>
      <c r="L653" s="378" t="e">
        <f t="shared" si="1"/>
        <v>#VALUE!</v>
      </c>
      <c r="M653" s="379">
        <f>SUMIFS('MASTER TT'!$J$2:$J$1126,'MASTER TT'!$I$2:$I$1126,A653:A10695,'MASTER TT'!$L$2:$L$1126,"&gt;0",'MASTER TT'!$AM$2:$AM$1126,"JAN-APRIL 2025",'MASTER TT'!$AC$2:$AC$1126,"SOT")</f>
        <v>0</v>
      </c>
      <c r="N653" s="379">
        <f>SUMIFS('MASTER TT'!$J$2:$J$1126,'MASTER TT'!$I$2:$I$1126,A653:A10695,'MASTER TT'!$L$2:$L$1126,"&gt;0",'MASTER TT'!$AM$2:$AM$1126,"JAN-APRIL 2025",'MASTER TT'!$AC$2:$AC$1126,"SOB")</f>
        <v>0</v>
      </c>
      <c r="O653" s="379">
        <f>SUMIFS('MASTER TT'!$J$2:$J$1126,'MASTER TT'!$I$2:$I$1126,A653:A10695,'MASTER TT'!$L$2:$L$1126,"&gt;0",'MASTER TT'!$AM$2:$AM$1126,"JAN-APRIL 2025",'MASTER TT'!$AC$2:$AC$1126,"SEASS")</f>
        <v>0</v>
      </c>
      <c r="P653" s="379">
        <f>SUMIFS('MASTER TT'!$J$2:$J$1126,'MASTER TT'!$I$2:$I$1126,A653:A10695,'MASTER TT'!$L$2:$L$1126,"&gt;0",'MASTER TT'!$AM$2:$AM$1126,"JAN-APRIL 2025",'MASTER TT'!$AC$2:$AC$1126,"PTTI")</f>
        <v>0</v>
      </c>
      <c r="Q653" s="416"/>
      <c r="R653" s="416"/>
      <c r="S653" s="416"/>
      <c r="T653" s="416"/>
      <c r="U653" s="416"/>
      <c r="V653" s="416"/>
      <c r="W653" s="416"/>
      <c r="X653" s="416"/>
      <c r="Y653" s="416"/>
      <c r="Z653" s="416"/>
      <c r="AA653" s="416"/>
      <c r="AB653" s="416"/>
      <c r="AC653" s="416"/>
      <c r="AD653" s="416"/>
      <c r="AE653" s="416"/>
      <c r="AF653" s="417"/>
      <c r="AG653" s="418"/>
    </row>
    <row r="654" spans="1:33" ht="14.25" customHeight="1">
      <c r="A654" s="392" t="s">
        <v>5612</v>
      </c>
      <c r="B654" s="375" t="str">
        <f>VLOOKUP($A$2:$A$1749,'ENTER STAFF #S HERE'!$A$1:$B$5073,2,FALSE)</f>
        <v>C2082</v>
      </c>
      <c r="C654" s="419"/>
      <c r="D654" s="414" t="s">
        <v>60</v>
      </c>
      <c r="E654" s="419"/>
      <c r="F654" s="419"/>
      <c r="G654" s="414" t="s">
        <v>5663</v>
      </c>
      <c r="H654" s="377">
        <f t="shared" si="0"/>
        <v>48</v>
      </c>
      <c r="I654" s="378" t="e">
        <f>SUMIFS('MASTER TT'!$J$2:$J$11126,'MASTER TT'!$I$2:$I$1126,A654:A19030,'MASTER TT'!$L$2:$L$11126,"&gt;0",'MASTER TT'!$AM$2:$AM$11126,"JAN-APRIL 2026")</f>
        <v>#VALUE!</v>
      </c>
      <c r="J654" s="378">
        <f>SUMIFS('MASTER TT'!$J$2:$J$11126,'MASTER TT'!$I$2:$I$11126,A654:A10693,'MASTER TT'!$L$2:$L$11126,"&gt;0",'MASTER TT'!$AM$2:$AM$11126,"MAY-AUG 2025")</f>
        <v>0</v>
      </c>
      <c r="K654" s="378">
        <f>SUMIFS('MASTER TT'!$J$2:$J$11126,'MASTER TT'!$I$2:$I$11126,A654:A10693,'MASTER TT'!$L$2:$L$11126,"&gt;0",'MASTER TT'!$AM$2:$AM$11126,"SEP-DEC 2025")</f>
        <v>0</v>
      </c>
      <c r="L654" s="378" t="e">
        <f t="shared" si="1"/>
        <v>#VALUE!</v>
      </c>
      <c r="M654" s="379">
        <f>SUMIFS('MASTER TT'!$J$2:$J$1126,'MASTER TT'!$I$2:$I$1126,A654:A10696,'MASTER TT'!$L$2:$L$1126,"&gt;0",'MASTER TT'!$AM$2:$AM$1126,"JAN-APRIL 2025",'MASTER TT'!$AC$2:$AC$1126,"SOT")</f>
        <v>0</v>
      </c>
      <c r="N654" s="379">
        <f>SUMIFS('MASTER TT'!$J$2:$J$1126,'MASTER TT'!$I$2:$I$1126,A654:A10696,'MASTER TT'!$L$2:$L$1126,"&gt;0",'MASTER TT'!$AM$2:$AM$1126,"JAN-APRIL 2025",'MASTER TT'!$AC$2:$AC$1126,"SOB")</f>
        <v>0</v>
      </c>
      <c r="O654" s="379">
        <f>SUMIFS('MASTER TT'!$J$2:$J$1126,'MASTER TT'!$I$2:$I$1126,A654:A10696,'MASTER TT'!$L$2:$L$1126,"&gt;0",'MASTER TT'!$AM$2:$AM$1126,"JAN-APRIL 2025",'MASTER TT'!$AC$2:$AC$1126,"SEASS")</f>
        <v>0</v>
      </c>
      <c r="P654" s="379">
        <f>SUMIFS('MASTER TT'!$J$2:$J$1126,'MASTER TT'!$I$2:$I$1126,A654:A10696,'MASTER TT'!$L$2:$L$1126,"&gt;0",'MASTER TT'!$AM$2:$AM$1126,"JAN-APRIL 2025",'MASTER TT'!$AC$2:$AC$1126,"PTTI")</f>
        <v>0</v>
      </c>
      <c r="Q654" s="416"/>
      <c r="R654" s="416"/>
      <c r="S654" s="416"/>
      <c r="T654" s="416"/>
      <c r="U654" s="416"/>
      <c r="V654" s="416"/>
      <c r="W654" s="416"/>
      <c r="X654" s="416"/>
      <c r="Y654" s="416"/>
      <c r="Z654" s="416"/>
      <c r="AA654" s="416"/>
      <c r="AB654" s="416"/>
      <c r="AC654" s="416"/>
      <c r="AD654" s="416"/>
      <c r="AE654" s="416"/>
      <c r="AF654" s="417"/>
      <c r="AG654" s="418"/>
    </row>
    <row r="655" spans="1:33" ht="14.25" customHeight="1">
      <c r="A655" s="374" t="s">
        <v>6692</v>
      </c>
      <c r="B655" s="375" t="e">
        <f>VLOOKUP($A$2:$A$1749,'ENTER STAFF #S HERE'!$A$1:$B$5073,2,FALSE)</f>
        <v>#N/A</v>
      </c>
      <c r="C655" s="374"/>
      <c r="D655" s="374" t="s">
        <v>460</v>
      </c>
      <c r="E655" s="388"/>
      <c r="F655" s="388"/>
      <c r="G655" s="374" t="s">
        <v>6585</v>
      </c>
      <c r="H655" s="377">
        <f t="shared" si="0"/>
        <v>90</v>
      </c>
      <c r="I655" s="378" t="e">
        <f>SUMIFS('MASTER TT'!$J$2:$J$11126,'MASTER TT'!$I$2:$I$1126,A655:A19031,'MASTER TT'!$L$2:$L$11126,"&gt;0",'MASTER TT'!$AM$2:$AM$11126,"JAN-APRIL 2026")</f>
        <v>#VALUE!</v>
      </c>
      <c r="J655" s="378">
        <f>SUMIFS('MASTER TT'!$J$2:$J$11126,'MASTER TT'!$I$2:$I$11126,A655:A10694,'MASTER TT'!$L$2:$L$11126,"&gt;0",'MASTER TT'!$AM$2:$AM$11126,"MAY-AUG 2025")</f>
        <v>0</v>
      </c>
      <c r="K655" s="378">
        <f>SUMIFS('MASTER TT'!$J$2:$J$11126,'MASTER TT'!$I$2:$I$11126,A655:A10694,'MASTER TT'!$L$2:$L$11126,"&gt;0",'MASTER TT'!$AM$2:$AM$11126,"SEP-DEC 2025")</f>
        <v>0</v>
      </c>
      <c r="L655" s="378" t="e">
        <f t="shared" si="1"/>
        <v>#VALUE!</v>
      </c>
      <c r="M655" s="379">
        <f>SUMIFS('MASTER TT'!$J$2:$J$1126,'MASTER TT'!$I$2:$I$1126,A655:A10697,'MASTER TT'!$L$2:$L$1126,"&gt;0",'MASTER TT'!$AM$2:$AM$1126,"JAN-APRIL 2025",'MASTER TT'!$AC$2:$AC$1126,"SOT")</f>
        <v>0</v>
      </c>
      <c r="N655" s="379">
        <f>SUMIFS('MASTER TT'!$J$2:$J$1126,'MASTER TT'!$I$2:$I$1126,A655:A10697,'MASTER TT'!$L$2:$L$1126,"&gt;0",'MASTER TT'!$AM$2:$AM$1126,"JAN-APRIL 2025",'MASTER TT'!$AC$2:$AC$1126,"SOB")</f>
        <v>0</v>
      </c>
      <c r="O655" s="379">
        <f>SUMIFS('MASTER TT'!$J$2:$J$1126,'MASTER TT'!$I$2:$I$1126,A655:A10697,'MASTER TT'!$L$2:$L$1126,"&gt;0",'MASTER TT'!$AM$2:$AM$1126,"JAN-APRIL 2025",'MASTER TT'!$AC$2:$AC$1126,"SEASS")</f>
        <v>0</v>
      </c>
      <c r="P655" s="379">
        <f>SUMIFS('MASTER TT'!$J$2:$J$1126,'MASTER TT'!$I$2:$I$1126,A655:A10697,'MASTER TT'!$L$2:$L$1126,"&gt;0",'MASTER TT'!$AM$2:$AM$1126,"JAN-APRIL 2025",'MASTER TT'!$AC$2:$AC$1126,"PTTI")</f>
        <v>0</v>
      </c>
      <c r="Q655" s="381"/>
      <c r="R655" s="381"/>
      <c r="S655" s="381"/>
      <c r="T655" s="381"/>
      <c r="U655" s="381"/>
      <c r="V655" s="381"/>
      <c r="W655" s="381"/>
      <c r="X655" s="381"/>
      <c r="Y655" s="381"/>
      <c r="Z655" s="381"/>
      <c r="AA655" s="381"/>
      <c r="AB655" s="381"/>
      <c r="AC655" s="381"/>
      <c r="AD655" s="381"/>
      <c r="AE655" s="381"/>
      <c r="AF655" s="382"/>
      <c r="AG655" s="383"/>
    </row>
    <row r="656" spans="1:33" ht="14.25" customHeight="1">
      <c r="A656" s="374" t="s">
        <v>5622</v>
      </c>
      <c r="B656" s="375" t="str">
        <f>VLOOKUP($A$2:$A$1749,'ENTER STAFF #S HERE'!$A$1:$B$5073,2,FALSE)</f>
        <v>C1994</v>
      </c>
      <c r="C656" s="374"/>
      <c r="D656" s="384" t="s">
        <v>454</v>
      </c>
      <c r="E656" s="388"/>
      <c r="F656" s="388"/>
      <c r="G656" s="374" t="s">
        <v>5663</v>
      </c>
      <c r="H656" s="377">
        <f t="shared" si="0"/>
        <v>48</v>
      </c>
      <c r="I656" s="378" t="e">
        <f>SUMIFS('MASTER TT'!$J$2:$J$11126,'MASTER TT'!$I$2:$I$1126,A656:A19032,'MASTER TT'!$L$2:$L$11126,"&gt;0",'MASTER TT'!$AM$2:$AM$11126,"JAN-APRIL 2026")</f>
        <v>#VALUE!</v>
      </c>
      <c r="J656" s="378">
        <f>SUMIFS('MASTER TT'!$J$2:$J$11126,'MASTER TT'!$I$2:$I$11126,A656:A10695,'MASTER TT'!$L$2:$L$11126,"&gt;0",'MASTER TT'!$AM$2:$AM$11126,"MAY-AUG 2025")</f>
        <v>0</v>
      </c>
      <c r="K656" s="378">
        <f>SUMIFS('MASTER TT'!$J$2:$J$11126,'MASTER TT'!$I$2:$I$11126,A656:A10695,'MASTER TT'!$L$2:$L$11126,"&gt;0",'MASTER TT'!$AM$2:$AM$11126,"SEP-DEC 2025")</f>
        <v>0</v>
      </c>
      <c r="L656" s="378" t="e">
        <f t="shared" si="1"/>
        <v>#VALUE!</v>
      </c>
      <c r="M656" s="379">
        <f>SUMIFS('MASTER TT'!$J$2:$J$1126,'MASTER TT'!$I$2:$I$1126,A656:A10698,'MASTER TT'!$L$2:$L$1126,"&gt;0",'MASTER TT'!$AM$2:$AM$1126,"JAN-APRIL 2025",'MASTER TT'!$AC$2:$AC$1126,"SOT")</f>
        <v>0</v>
      </c>
      <c r="N656" s="379">
        <f>SUMIFS('MASTER TT'!$J$2:$J$1126,'MASTER TT'!$I$2:$I$1126,A656:A10698,'MASTER TT'!$L$2:$L$1126,"&gt;0",'MASTER TT'!$AM$2:$AM$1126,"JAN-APRIL 2025",'MASTER TT'!$AC$2:$AC$1126,"SOB")</f>
        <v>0</v>
      </c>
      <c r="O656" s="379">
        <f>SUMIFS('MASTER TT'!$J$2:$J$1126,'MASTER TT'!$I$2:$I$1126,A656:A10698,'MASTER TT'!$L$2:$L$1126,"&gt;0",'MASTER TT'!$AM$2:$AM$1126,"JAN-APRIL 2025",'MASTER TT'!$AC$2:$AC$1126,"SEASS")</f>
        <v>0</v>
      </c>
      <c r="P656" s="379">
        <f>SUMIFS('MASTER TT'!$J$2:$J$1126,'MASTER TT'!$I$2:$I$1126,A656:A10698,'MASTER TT'!$L$2:$L$1126,"&gt;0",'MASTER TT'!$AM$2:$AM$1126,"JAN-APRIL 2025",'MASTER TT'!$AC$2:$AC$1126,"PTTI")</f>
        <v>0</v>
      </c>
      <c r="Q656" s="381"/>
      <c r="R656" s="381"/>
      <c r="S656" s="381"/>
      <c r="T656" s="381"/>
      <c r="U656" s="381"/>
      <c r="V656" s="381"/>
      <c r="W656" s="381"/>
      <c r="X656" s="381"/>
      <c r="Y656" s="381"/>
      <c r="Z656" s="381"/>
      <c r="AA656" s="381"/>
      <c r="AB656" s="381"/>
      <c r="AC656" s="381"/>
      <c r="AD656" s="381"/>
      <c r="AE656" s="381"/>
      <c r="AF656" s="382"/>
      <c r="AG656" s="383"/>
    </row>
    <row r="657" spans="1:33" ht="14.25" customHeight="1">
      <c r="A657" s="374" t="s">
        <v>6693</v>
      </c>
      <c r="B657" s="375" t="e">
        <f>VLOOKUP($A$2:$A$1749,'ENTER STAFF #S HERE'!$A$1:$B$5073,2,FALSE)</f>
        <v>#N/A</v>
      </c>
      <c r="C657" s="374"/>
      <c r="D657" s="374" t="s">
        <v>460</v>
      </c>
      <c r="E657" s="388"/>
      <c r="F657" s="388"/>
      <c r="G657" s="374" t="s">
        <v>6585</v>
      </c>
      <c r="H657" s="377">
        <f t="shared" si="0"/>
        <v>90</v>
      </c>
      <c r="I657" s="378" t="e">
        <f>SUMIFS('MASTER TT'!$J$2:$J$11126,'MASTER TT'!$I$2:$I$1126,A657:A19033,'MASTER TT'!$L$2:$L$11126,"&gt;0",'MASTER TT'!$AM$2:$AM$11126,"JAN-APRIL 2026")</f>
        <v>#VALUE!</v>
      </c>
      <c r="J657" s="378">
        <f>SUMIFS('MASTER TT'!$J$2:$J$11126,'MASTER TT'!$I$2:$I$11126,A657:A10696,'MASTER TT'!$L$2:$L$11126,"&gt;0",'MASTER TT'!$AM$2:$AM$11126,"MAY-AUG 2025")</f>
        <v>0</v>
      </c>
      <c r="K657" s="378">
        <f>SUMIFS('MASTER TT'!$J$2:$J$11126,'MASTER TT'!$I$2:$I$11126,A657:A10696,'MASTER TT'!$L$2:$L$11126,"&gt;0",'MASTER TT'!$AM$2:$AM$11126,"SEP-DEC 2025")</f>
        <v>0</v>
      </c>
      <c r="L657" s="378" t="e">
        <f t="shared" si="1"/>
        <v>#VALUE!</v>
      </c>
      <c r="M657" s="379">
        <f>SUMIFS('MASTER TT'!$J$2:$J$1126,'MASTER TT'!$I$2:$I$1126,A657:A10699,'MASTER TT'!$L$2:$L$1126,"&gt;0",'MASTER TT'!$AM$2:$AM$1126,"JAN-APRIL 2025",'MASTER TT'!$AC$2:$AC$1126,"SOT")</f>
        <v>0</v>
      </c>
      <c r="N657" s="379">
        <f>SUMIFS('MASTER TT'!$J$2:$J$1126,'MASTER TT'!$I$2:$I$1126,A657:A10699,'MASTER TT'!$L$2:$L$1126,"&gt;0",'MASTER TT'!$AM$2:$AM$1126,"JAN-APRIL 2025",'MASTER TT'!$AC$2:$AC$1126,"SOB")</f>
        <v>0</v>
      </c>
      <c r="O657" s="379">
        <f>SUMIFS('MASTER TT'!$J$2:$J$1126,'MASTER TT'!$I$2:$I$1126,A657:A10699,'MASTER TT'!$L$2:$L$1126,"&gt;0",'MASTER TT'!$AM$2:$AM$1126,"JAN-APRIL 2025",'MASTER TT'!$AC$2:$AC$1126,"SEASS")</f>
        <v>0</v>
      </c>
      <c r="P657" s="379">
        <f>SUMIFS('MASTER TT'!$J$2:$J$1126,'MASTER TT'!$I$2:$I$1126,A657:A10699,'MASTER TT'!$L$2:$L$1126,"&gt;0",'MASTER TT'!$AM$2:$AM$1126,"JAN-APRIL 2025",'MASTER TT'!$AC$2:$AC$1126,"PTTI")</f>
        <v>0</v>
      </c>
      <c r="Q657" s="381"/>
      <c r="R657" s="381"/>
      <c r="S657" s="381"/>
      <c r="T657" s="381"/>
      <c r="U657" s="381"/>
      <c r="V657" s="381"/>
      <c r="W657" s="381"/>
      <c r="X657" s="381"/>
      <c r="Y657" s="381"/>
      <c r="Z657" s="381"/>
      <c r="AA657" s="381"/>
      <c r="AB657" s="381"/>
      <c r="AC657" s="381"/>
      <c r="AD657" s="381"/>
      <c r="AE657" s="381"/>
      <c r="AF657" s="382"/>
      <c r="AG657" s="383"/>
    </row>
    <row r="658" spans="1:33" ht="14.25" customHeight="1">
      <c r="A658" s="374" t="s">
        <v>3334</v>
      </c>
      <c r="B658" s="375" t="str">
        <f>VLOOKUP($A$2:$A$1749,'ENTER STAFF #S HERE'!$A$1:$B$5073,2,FALSE)</f>
        <v>C1370</v>
      </c>
      <c r="C658" s="374"/>
      <c r="D658" s="374" t="s">
        <v>460</v>
      </c>
      <c r="E658" s="388"/>
      <c r="F658" s="388"/>
      <c r="G658" s="374" t="s">
        <v>6585</v>
      </c>
      <c r="H658" s="377">
        <f t="shared" si="0"/>
        <v>90</v>
      </c>
      <c r="I658" s="378" t="e">
        <f>SUMIFS('MASTER TT'!$J$2:$J$11126,'MASTER TT'!$I$2:$I$1126,A658:A19034,'MASTER TT'!$L$2:$L$11126,"&gt;0",'MASTER TT'!$AM$2:$AM$11126,"JAN-APRIL 2026")</f>
        <v>#VALUE!</v>
      </c>
      <c r="J658" s="378">
        <f>SUMIFS('MASTER TT'!$J$2:$J$11126,'MASTER TT'!$I$2:$I$11126,A658:A10697,'MASTER TT'!$L$2:$L$11126,"&gt;0",'MASTER TT'!$AM$2:$AM$11126,"MAY-AUG 2025")</f>
        <v>0</v>
      </c>
      <c r="K658" s="378">
        <f>SUMIFS('MASTER TT'!$J$2:$J$11126,'MASTER TT'!$I$2:$I$11126,A658:A10697,'MASTER TT'!$L$2:$L$11126,"&gt;0",'MASTER TT'!$AM$2:$AM$11126,"SEP-DEC 2025")</f>
        <v>0</v>
      </c>
      <c r="L658" s="378" t="e">
        <f t="shared" si="1"/>
        <v>#VALUE!</v>
      </c>
      <c r="M658" s="379">
        <f>SUMIFS('MASTER TT'!$J$2:$J$1126,'MASTER TT'!$I$2:$I$1126,A658:A10700,'MASTER TT'!$L$2:$L$1126,"&gt;0",'MASTER TT'!$AM$2:$AM$1126,"JAN-APRIL 2025",'MASTER TT'!$AC$2:$AC$1126,"SOT")</f>
        <v>0</v>
      </c>
      <c r="N658" s="379">
        <f>SUMIFS('MASTER TT'!$J$2:$J$1126,'MASTER TT'!$I$2:$I$1126,A658:A10700,'MASTER TT'!$L$2:$L$1126,"&gt;0",'MASTER TT'!$AM$2:$AM$1126,"JAN-APRIL 2025",'MASTER TT'!$AC$2:$AC$1126,"SOB")</f>
        <v>0</v>
      </c>
      <c r="O658" s="379">
        <f>SUMIFS('MASTER TT'!$J$2:$J$1126,'MASTER TT'!$I$2:$I$1126,A658:A10700,'MASTER TT'!$L$2:$L$1126,"&gt;0",'MASTER TT'!$AM$2:$AM$1126,"JAN-APRIL 2025",'MASTER TT'!$AC$2:$AC$1126,"SEASS")</f>
        <v>0</v>
      </c>
      <c r="P658" s="379">
        <f>SUMIFS('MASTER TT'!$J$2:$J$1126,'MASTER TT'!$I$2:$I$1126,A658:A10700,'MASTER TT'!$L$2:$L$1126,"&gt;0",'MASTER TT'!$AM$2:$AM$1126,"JAN-APRIL 2025",'MASTER TT'!$AC$2:$AC$1126,"PTTI")</f>
        <v>0</v>
      </c>
      <c r="Q658" s="381"/>
      <c r="R658" s="381"/>
      <c r="S658" s="381"/>
      <c r="T658" s="381"/>
      <c r="U658" s="381"/>
      <c r="V658" s="381"/>
      <c r="W658" s="381"/>
      <c r="X658" s="381"/>
      <c r="Y658" s="381"/>
      <c r="Z658" s="381"/>
      <c r="AA658" s="381"/>
      <c r="AB658" s="381"/>
      <c r="AC658" s="381"/>
      <c r="AD658" s="381"/>
      <c r="AE658" s="381"/>
      <c r="AF658" s="382"/>
      <c r="AG658" s="383"/>
    </row>
    <row r="659" spans="1:33" ht="14.25" customHeight="1">
      <c r="A659" s="403" t="s">
        <v>5598</v>
      </c>
      <c r="B659" s="375" t="str">
        <f>VLOOKUP($A$2:$A$1749,'ENTER STAFF #S HERE'!$A$1:$B$5073,2,FALSE)</f>
        <v>C1987</v>
      </c>
      <c r="C659" s="419"/>
      <c r="D659" s="414" t="s">
        <v>454</v>
      </c>
      <c r="E659" s="419"/>
      <c r="F659" s="419"/>
      <c r="G659" s="414" t="s">
        <v>5663</v>
      </c>
      <c r="H659" s="377">
        <f t="shared" si="0"/>
        <v>48</v>
      </c>
      <c r="I659" s="378" t="e">
        <f>SUMIFS('MASTER TT'!$J$2:$J$11126,'MASTER TT'!$I$2:$I$1126,A659:A19035,'MASTER TT'!$L$2:$L$11126,"&gt;0",'MASTER TT'!$AM$2:$AM$11126,"JAN-APRIL 2026")</f>
        <v>#VALUE!</v>
      </c>
      <c r="J659" s="378">
        <f>SUMIFS('MASTER TT'!$J$2:$J$11126,'MASTER TT'!$I$2:$I$11126,A659:A10698,'MASTER TT'!$L$2:$L$11126,"&gt;0",'MASTER TT'!$AM$2:$AM$11126,"MAY-AUG 2025")</f>
        <v>0</v>
      </c>
      <c r="K659" s="378">
        <f>SUMIFS('MASTER TT'!$J$2:$J$11126,'MASTER TT'!$I$2:$I$11126,A659:A10698,'MASTER TT'!$L$2:$L$11126,"&gt;0",'MASTER TT'!$AM$2:$AM$11126,"SEP-DEC 2025")</f>
        <v>0</v>
      </c>
      <c r="L659" s="378" t="e">
        <f t="shared" si="1"/>
        <v>#VALUE!</v>
      </c>
      <c r="M659" s="379">
        <f>SUMIFS('MASTER TT'!$J$2:$J$1126,'MASTER TT'!$I$2:$I$1126,A659:A10701,'MASTER TT'!$L$2:$L$1126,"&gt;0",'MASTER TT'!$AM$2:$AM$1126,"JAN-APRIL 2025",'MASTER TT'!$AC$2:$AC$1126,"SOT")</f>
        <v>0</v>
      </c>
      <c r="N659" s="379">
        <f>SUMIFS('MASTER TT'!$J$2:$J$1126,'MASTER TT'!$I$2:$I$1126,A659:A10701,'MASTER TT'!$L$2:$L$1126,"&gt;0",'MASTER TT'!$AM$2:$AM$1126,"JAN-APRIL 2025",'MASTER TT'!$AC$2:$AC$1126,"SOB")</f>
        <v>0</v>
      </c>
      <c r="O659" s="379">
        <f>SUMIFS('MASTER TT'!$J$2:$J$1126,'MASTER TT'!$I$2:$I$1126,A659:A10701,'MASTER TT'!$L$2:$L$1126,"&gt;0",'MASTER TT'!$AM$2:$AM$1126,"JAN-APRIL 2025",'MASTER TT'!$AC$2:$AC$1126,"SEASS")</f>
        <v>0</v>
      </c>
      <c r="P659" s="379">
        <f>SUMIFS('MASTER TT'!$J$2:$J$1126,'MASTER TT'!$I$2:$I$1126,A659:A10701,'MASTER TT'!$L$2:$L$1126,"&gt;0",'MASTER TT'!$AM$2:$AM$1126,"JAN-APRIL 2025",'MASTER TT'!$AC$2:$AC$1126,"PTTI")</f>
        <v>0</v>
      </c>
      <c r="Q659" s="416"/>
      <c r="R659" s="416"/>
      <c r="S659" s="416"/>
      <c r="T659" s="416"/>
      <c r="U659" s="416"/>
      <c r="V659" s="416"/>
      <c r="W659" s="416"/>
      <c r="X659" s="416"/>
      <c r="Y659" s="416"/>
      <c r="Z659" s="416"/>
      <c r="AA659" s="416"/>
      <c r="AB659" s="416"/>
      <c r="AC659" s="416"/>
      <c r="AD659" s="416"/>
      <c r="AE659" s="416"/>
      <c r="AF659" s="417"/>
      <c r="AG659" s="418"/>
    </row>
    <row r="660" spans="1:33" ht="14.25" customHeight="1">
      <c r="A660" s="400" t="s">
        <v>6694</v>
      </c>
      <c r="B660" s="375" t="e">
        <f>VLOOKUP($A$2:$A$1749,'ENTER STAFF #S HERE'!$A$1:$B$5073,2,FALSE)</f>
        <v>#N/A</v>
      </c>
      <c r="C660" s="419"/>
      <c r="D660" s="414" t="s">
        <v>60</v>
      </c>
      <c r="E660" s="419"/>
      <c r="F660" s="419"/>
      <c r="G660" s="414" t="s">
        <v>5663</v>
      </c>
      <c r="H660" s="377">
        <f t="shared" si="0"/>
        <v>48</v>
      </c>
      <c r="I660" s="378" t="e">
        <f>SUMIFS('MASTER TT'!$J$2:$J$11126,'MASTER TT'!$I$2:$I$1126,A660:A19036,'MASTER TT'!$L$2:$L$11126,"&gt;0",'MASTER TT'!$AM$2:$AM$11126,"JAN-APRIL 2026")</f>
        <v>#VALUE!</v>
      </c>
      <c r="J660" s="378">
        <f>SUMIFS('MASTER TT'!$J$2:$J$11126,'MASTER TT'!$I$2:$I$11126,A660:A10699,'MASTER TT'!$L$2:$L$11126,"&gt;0",'MASTER TT'!$AM$2:$AM$11126,"MAY-AUG 2025")</f>
        <v>0</v>
      </c>
      <c r="K660" s="378">
        <f>SUMIFS('MASTER TT'!$J$2:$J$11126,'MASTER TT'!$I$2:$I$11126,A660:A10699,'MASTER TT'!$L$2:$L$11126,"&gt;0",'MASTER TT'!$AM$2:$AM$11126,"SEP-DEC 2025")</f>
        <v>0</v>
      </c>
      <c r="L660" s="378" t="e">
        <f t="shared" si="1"/>
        <v>#VALUE!</v>
      </c>
      <c r="M660" s="379">
        <f>SUMIFS('MASTER TT'!$J$2:$J$1126,'MASTER TT'!$I$2:$I$1126,A660:A10702,'MASTER TT'!$L$2:$L$1126,"&gt;0",'MASTER TT'!$AM$2:$AM$1126,"JAN-APRIL 2025",'MASTER TT'!$AC$2:$AC$1126,"SOT")</f>
        <v>0</v>
      </c>
      <c r="N660" s="379">
        <f>SUMIFS('MASTER TT'!$J$2:$J$1126,'MASTER TT'!$I$2:$I$1126,A660:A10702,'MASTER TT'!$L$2:$L$1126,"&gt;0",'MASTER TT'!$AM$2:$AM$1126,"JAN-APRIL 2025",'MASTER TT'!$AC$2:$AC$1126,"SOB")</f>
        <v>0</v>
      </c>
      <c r="O660" s="379">
        <f>SUMIFS('MASTER TT'!$J$2:$J$1126,'MASTER TT'!$I$2:$I$1126,A660:A10702,'MASTER TT'!$L$2:$L$1126,"&gt;0",'MASTER TT'!$AM$2:$AM$1126,"JAN-APRIL 2025",'MASTER TT'!$AC$2:$AC$1126,"SEASS")</f>
        <v>0</v>
      </c>
      <c r="P660" s="379">
        <f>SUMIFS('MASTER TT'!$J$2:$J$1126,'MASTER TT'!$I$2:$I$1126,A660:A10702,'MASTER TT'!$L$2:$L$1126,"&gt;0",'MASTER TT'!$AM$2:$AM$1126,"JAN-APRIL 2025",'MASTER TT'!$AC$2:$AC$1126,"PTTI")</f>
        <v>0</v>
      </c>
      <c r="Q660" s="416"/>
      <c r="R660" s="416"/>
      <c r="S660" s="416"/>
      <c r="T660" s="416"/>
      <c r="U660" s="416"/>
      <c r="V660" s="416"/>
      <c r="W660" s="416"/>
      <c r="X660" s="416"/>
      <c r="Y660" s="416"/>
      <c r="Z660" s="416"/>
      <c r="AA660" s="416"/>
      <c r="AB660" s="416"/>
      <c r="AC660" s="416"/>
      <c r="AD660" s="416"/>
      <c r="AE660" s="416"/>
      <c r="AF660" s="417"/>
      <c r="AG660" s="418"/>
    </row>
    <row r="661" spans="1:33" ht="14.25" customHeight="1">
      <c r="A661" s="421" t="s">
        <v>5526</v>
      </c>
      <c r="B661" s="375" t="str">
        <f>VLOOKUP($A$2:$A$1749,'ENTER STAFF #S HERE'!$A$1:$B$5073,2,FALSE)</f>
        <v>C2020</v>
      </c>
      <c r="C661" s="419"/>
      <c r="D661" s="414" t="s">
        <v>479</v>
      </c>
      <c r="E661" s="419"/>
      <c r="F661" s="419"/>
      <c r="G661" s="414" t="s">
        <v>5663</v>
      </c>
      <c r="H661" s="377">
        <f t="shared" si="0"/>
        <v>48</v>
      </c>
      <c r="I661" s="378" t="e">
        <f>SUMIFS('MASTER TT'!$J$2:$J$11126,'MASTER TT'!$I$2:$I$1126,A661:A19037,'MASTER TT'!$L$2:$L$11126,"&gt;0",'MASTER TT'!$AM$2:$AM$11126,"JAN-APRIL 2026")</f>
        <v>#VALUE!</v>
      </c>
      <c r="J661" s="378">
        <f>SUMIFS('MASTER TT'!$J$2:$J$11126,'MASTER TT'!$I$2:$I$11126,A661:A10700,'MASTER TT'!$L$2:$L$11126,"&gt;0",'MASTER TT'!$AM$2:$AM$11126,"MAY-AUG 2025")</f>
        <v>0</v>
      </c>
      <c r="K661" s="378">
        <f>SUMIFS('MASTER TT'!$J$2:$J$11126,'MASTER TT'!$I$2:$I$11126,A661:A10700,'MASTER TT'!$L$2:$L$11126,"&gt;0",'MASTER TT'!$AM$2:$AM$11126,"SEP-DEC 2025")</f>
        <v>0</v>
      </c>
      <c r="L661" s="378" t="e">
        <f t="shared" si="1"/>
        <v>#VALUE!</v>
      </c>
      <c r="M661" s="379">
        <f>SUMIFS('MASTER TT'!$J$2:$J$1126,'MASTER TT'!$I$2:$I$1126,A661:A10703,'MASTER TT'!$L$2:$L$1126,"&gt;0",'MASTER TT'!$AM$2:$AM$1126,"JAN-APRIL 2025",'MASTER TT'!$AC$2:$AC$1126,"SOT")</f>
        <v>0</v>
      </c>
      <c r="N661" s="379">
        <f>SUMIFS('MASTER TT'!$J$2:$J$1126,'MASTER TT'!$I$2:$I$1126,A661:A10703,'MASTER TT'!$L$2:$L$1126,"&gt;0",'MASTER TT'!$AM$2:$AM$1126,"JAN-APRIL 2025",'MASTER TT'!$AC$2:$AC$1126,"SOB")</f>
        <v>0</v>
      </c>
      <c r="O661" s="379">
        <f>SUMIFS('MASTER TT'!$J$2:$J$1126,'MASTER TT'!$I$2:$I$1126,A661:A10703,'MASTER TT'!$L$2:$L$1126,"&gt;0",'MASTER TT'!$AM$2:$AM$1126,"JAN-APRIL 2025",'MASTER TT'!$AC$2:$AC$1126,"SEASS")</f>
        <v>0</v>
      </c>
      <c r="P661" s="379">
        <f>SUMIFS('MASTER TT'!$J$2:$J$1126,'MASTER TT'!$I$2:$I$1126,A661:A10703,'MASTER TT'!$L$2:$L$1126,"&gt;0",'MASTER TT'!$AM$2:$AM$1126,"JAN-APRIL 2025",'MASTER TT'!$AC$2:$AC$1126,"PTTI")</f>
        <v>0</v>
      </c>
      <c r="Q661" s="416"/>
      <c r="R661" s="416"/>
      <c r="S661" s="416"/>
      <c r="T661" s="416"/>
      <c r="U661" s="416"/>
      <c r="V661" s="416"/>
      <c r="W661" s="416"/>
      <c r="X661" s="416"/>
      <c r="Y661" s="416"/>
      <c r="Z661" s="416"/>
      <c r="AA661" s="416"/>
      <c r="AB661" s="416"/>
      <c r="AC661" s="416"/>
      <c r="AD661" s="416"/>
      <c r="AE661" s="416"/>
      <c r="AF661" s="417"/>
      <c r="AG661" s="418"/>
    </row>
    <row r="662" spans="1:33" ht="14.25" customHeight="1">
      <c r="A662" s="403" t="s">
        <v>5570</v>
      </c>
      <c r="B662" s="375" t="str">
        <f>VLOOKUP($A$2:$A$1749,'ENTER STAFF #S HERE'!$A$1:$B$5073,2,FALSE)</f>
        <v>C2062</v>
      </c>
      <c r="C662" s="419"/>
      <c r="D662" s="414" t="s">
        <v>454</v>
      </c>
      <c r="E662" s="419"/>
      <c r="F662" s="419"/>
      <c r="G662" s="414" t="s">
        <v>5663</v>
      </c>
      <c r="H662" s="377">
        <f t="shared" si="0"/>
        <v>48</v>
      </c>
      <c r="I662" s="378" t="e">
        <f>SUMIFS('MASTER TT'!$J$2:$J$11126,'MASTER TT'!$I$2:$I$1126,A662:A19038,'MASTER TT'!$L$2:$L$11126,"&gt;0",'MASTER TT'!$AM$2:$AM$11126,"JAN-APRIL 2026")</f>
        <v>#VALUE!</v>
      </c>
      <c r="J662" s="378">
        <f>SUMIFS('MASTER TT'!$J$2:$J$11126,'MASTER TT'!$I$2:$I$11126,A662:A10701,'MASTER TT'!$L$2:$L$11126,"&gt;0",'MASTER TT'!$AM$2:$AM$11126,"MAY-AUG 2025")</f>
        <v>0</v>
      </c>
      <c r="K662" s="378">
        <f>SUMIFS('MASTER TT'!$J$2:$J$11126,'MASTER TT'!$I$2:$I$11126,A662:A10701,'MASTER TT'!$L$2:$L$11126,"&gt;0",'MASTER TT'!$AM$2:$AM$11126,"SEP-DEC 2025")</f>
        <v>0</v>
      </c>
      <c r="L662" s="378" t="e">
        <f t="shared" si="1"/>
        <v>#VALUE!</v>
      </c>
      <c r="M662" s="379">
        <f>SUMIFS('MASTER TT'!$J$2:$J$1126,'MASTER TT'!$I$2:$I$1126,A662:A10704,'MASTER TT'!$L$2:$L$1126,"&gt;0",'MASTER TT'!$AM$2:$AM$1126,"JAN-APRIL 2025",'MASTER TT'!$AC$2:$AC$1126,"SOT")</f>
        <v>0</v>
      </c>
      <c r="N662" s="379">
        <f>SUMIFS('MASTER TT'!$J$2:$J$1126,'MASTER TT'!$I$2:$I$1126,A662:A10704,'MASTER TT'!$L$2:$L$1126,"&gt;0",'MASTER TT'!$AM$2:$AM$1126,"JAN-APRIL 2025",'MASTER TT'!$AC$2:$AC$1126,"SOB")</f>
        <v>0</v>
      </c>
      <c r="O662" s="379">
        <f>SUMIFS('MASTER TT'!$J$2:$J$1126,'MASTER TT'!$I$2:$I$1126,A662:A10704,'MASTER TT'!$L$2:$L$1126,"&gt;0",'MASTER TT'!$AM$2:$AM$1126,"JAN-APRIL 2025",'MASTER TT'!$AC$2:$AC$1126,"SEASS")</f>
        <v>0</v>
      </c>
      <c r="P662" s="379">
        <f>SUMIFS('MASTER TT'!$J$2:$J$1126,'MASTER TT'!$I$2:$I$1126,A662:A10704,'MASTER TT'!$L$2:$L$1126,"&gt;0",'MASTER TT'!$AM$2:$AM$1126,"JAN-APRIL 2025",'MASTER TT'!$AC$2:$AC$1126,"PTTI")</f>
        <v>0</v>
      </c>
      <c r="Q662" s="416"/>
      <c r="R662" s="416"/>
      <c r="S662" s="416"/>
      <c r="T662" s="416"/>
      <c r="U662" s="416"/>
      <c r="V662" s="416"/>
      <c r="W662" s="416"/>
      <c r="X662" s="416"/>
      <c r="Y662" s="416"/>
      <c r="Z662" s="416"/>
      <c r="AA662" s="416"/>
      <c r="AB662" s="416"/>
      <c r="AC662" s="416"/>
      <c r="AD662" s="416"/>
      <c r="AE662" s="416"/>
      <c r="AF662" s="417"/>
      <c r="AG662" s="418"/>
    </row>
    <row r="663" spans="1:33" ht="14.25" customHeight="1">
      <c r="A663" s="400" t="s">
        <v>5562</v>
      </c>
      <c r="B663" s="375" t="str">
        <f>VLOOKUP($A$2:$A$1749,'ENTER STAFF #S HERE'!$A$1:$B$5073,2,FALSE)</f>
        <v>C2057</v>
      </c>
      <c r="C663" s="419"/>
      <c r="D663" s="414" t="s">
        <v>60</v>
      </c>
      <c r="E663" s="419"/>
      <c r="F663" s="419"/>
      <c r="G663" s="414" t="s">
        <v>5663</v>
      </c>
      <c r="H663" s="377">
        <f t="shared" si="0"/>
        <v>48</v>
      </c>
      <c r="I663" s="378" t="e">
        <f>SUMIFS('MASTER TT'!$J$2:$J$11126,'MASTER TT'!$I$2:$I$1126,A663:A19039,'MASTER TT'!$L$2:$L$11126,"&gt;0",'MASTER TT'!$AM$2:$AM$11126,"JAN-APRIL 2026")</f>
        <v>#VALUE!</v>
      </c>
      <c r="J663" s="378">
        <f>SUMIFS('MASTER TT'!$J$2:$J$11126,'MASTER TT'!$I$2:$I$11126,A663:A10702,'MASTER TT'!$L$2:$L$11126,"&gt;0",'MASTER TT'!$AM$2:$AM$11126,"MAY-AUG 2025")</f>
        <v>0</v>
      </c>
      <c r="K663" s="378">
        <f>SUMIFS('MASTER TT'!$J$2:$J$11126,'MASTER TT'!$I$2:$I$11126,A663:A10702,'MASTER TT'!$L$2:$L$11126,"&gt;0",'MASTER TT'!$AM$2:$AM$11126,"SEP-DEC 2025")</f>
        <v>0</v>
      </c>
      <c r="L663" s="378" t="e">
        <f t="shared" si="1"/>
        <v>#VALUE!</v>
      </c>
      <c r="M663" s="379">
        <f>SUMIFS('MASTER TT'!$J$2:$J$1126,'MASTER TT'!$I$2:$I$1126,A663:A10705,'MASTER TT'!$L$2:$L$1126,"&gt;0",'MASTER TT'!$AM$2:$AM$1126,"JAN-APRIL 2025",'MASTER TT'!$AC$2:$AC$1126,"SOT")</f>
        <v>0</v>
      </c>
      <c r="N663" s="379">
        <f>SUMIFS('MASTER TT'!$J$2:$J$1126,'MASTER TT'!$I$2:$I$1126,A663:A10705,'MASTER TT'!$L$2:$L$1126,"&gt;0",'MASTER TT'!$AM$2:$AM$1126,"JAN-APRIL 2025",'MASTER TT'!$AC$2:$AC$1126,"SOB")</f>
        <v>0</v>
      </c>
      <c r="O663" s="379">
        <f>SUMIFS('MASTER TT'!$J$2:$J$1126,'MASTER TT'!$I$2:$I$1126,A663:A10705,'MASTER TT'!$L$2:$L$1126,"&gt;0",'MASTER TT'!$AM$2:$AM$1126,"JAN-APRIL 2025",'MASTER TT'!$AC$2:$AC$1126,"SEASS")</f>
        <v>0</v>
      </c>
      <c r="P663" s="379">
        <f>SUMIFS('MASTER TT'!$J$2:$J$1126,'MASTER TT'!$I$2:$I$1126,A663:A10705,'MASTER TT'!$L$2:$L$1126,"&gt;0",'MASTER TT'!$AM$2:$AM$1126,"JAN-APRIL 2025",'MASTER TT'!$AC$2:$AC$1126,"PTTI")</f>
        <v>0</v>
      </c>
      <c r="Q663" s="416"/>
      <c r="R663" s="416"/>
      <c r="S663" s="416"/>
      <c r="T663" s="416"/>
      <c r="U663" s="416"/>
      <c r="V663" s="416"/>
      <c r="W663" s="416"/>
      <c r="X663" s="416"/>
      <c r="Y663" s="416"/>
      <c r="Z663" s="416"/>
      <c r="AA663" s="416"/>
      <c r="AB663" s="416"/>
      <c r="AC663" s="416"/>
      <c r="AD663" s="416"/>
      <c r="AE663" s="416"/>
      <c r="AF663" s="417"/>
      <c r="AG663" s="418"/>
    </row>
    <row r="664" spans="1:33" ht="14.25" customHeight="1">
      <c r="A664" s="400" t="s">
        <v>6695</v>
      </c>
      <c r="B664" s="375" t="e">
        <f>VLOOKUP($A$2:$A$1749,'ENTER STAFF #S HERE'!$A$1:$B$5073,2,FALSE)</f>
        <v>#N/A</v>
      </c>
      <c r="C664" s="419"/>
      <c r="D664" s="414" t="s">
        <v>60</v>
      </c>
      <c r="E664" s="419"/>
      <c r="F664" s="419"/>
      <c r="G664" s="414" t="s">
        <v>5663</v>
      </c>
      <c r="H664" s="377">
        <f t="shared" si="0"/>
        <v>48</v>
      </c>
      <c r="I664" s="378" t="e">
        <f>SUMIFS('MASTER TT'!$J$2:$J$11126,'MASTER TT'!$I$2:$I$1126,A664:A19040,'MASTER TT'!$L$2:$L$11126,"&gt;0",'MASTER TT'!$AM$2:$AM$11126,"JAN-APRIL 2026")</f>
        <v>#VALUE!</v>
      </c>
      <c r="J664" s="378">
        <f>SUMIFS('MASTER TT'!$J$2:$J$11126,'MASTER TT'!$I$2:$I$11126,A664:A10703,'MASTER TT'!$L$2:$L$11126,"&gt;0",'MASTER TT'!$AM$2:$AM$11126,"MAY-AUG 2025")</f>
        <v>0</v>
      </c>
      <c r="K664" s="378">
        <f>SUMIFS('MASTER TT'!$J$2:$J$11126,'MASTER TT'!$I$2:$I$11126,A664:A10703,'MASTER TT'!$L$2:$L$11126,"&gt;0",'MASTER TT'!$AM$2:$AM$11126,"SEP-DEC 2025")</f>
        <v>0</v>
      </c>
      <c r="L664" s="378" t="e">
        <f t="shared" si="1"/>
        <v>#VALUE!</v>
      </c>
      <c r="M664" s="379">
        <f>SUMIFS('MASTER TT'!$J$2:$J$1126,'MASTER TT'!$I$2:$I$1126,A664:A10706,'MASTER TT'!$L$2:$L$1126,"&gt;0",'MASTER TT'!$AM$2:$AM$1126,"JAN-APRIL 2025",'MASTER TT'!$AC$2:$AC$1126,"SOT")</f>
        <v>0</v>
      </c>
      <c r="N664" s="379">
        <f>SUMIFS('MASTER TT'!$J$2:$J$1126,'MASTER TT'!$I$2:$I$1126,A664:A10706,'MASTER TT'!$L$2:$L$1126,"&gt;0",'MASTER TT'!$AM$2:$AM$1126,"JAN-APRIL 2025",'MASTER TT'!$AC$2:$AC$1126,"SOB")</f>
        <v>0</v>
      </c>
      <c r="O664" s="379">
        <f>SUMIFS('MASTER TT'!$J$2:$J$1126,'MASTER TT'!$I$2:$I$1126,A664:A10706,'MASTER TT'!$L$2:$L$1126,"&gt;0",'MASTER TT'!$AM$2:$AM$1126,"JAN-APRIL 2025",'MASTER TT'!$AC$2:$AC$1126,"SEASS")</f>
        <v>0</v>
      </c>
      <c r="P664" s="379">
        <f>SUMIFS('MASTER TT'!$J$2:$J$1126,'MASTER TT'!$I$2:$I$1126,A664:A10706,'MASTER TT'!$L$2:$L$1126,"&gt;0",'MASTER TT'!$AM$2:$AM$1126,"JAN-APRIL 2025",'MASTER TT'!$AC$2:$AC$1126,"PTTI")</f>
        <v>0</v>
      </c>
      <c r="Q664" s="416"/>
      <c r="R664" s="416"/>
      <c r="S664" s="416"/>
      <c r="T664" s="416"/>
      <c r="U664" s="416"/>
      <c r="V664" s="416"/>
      <c r="W664" s="416"/>
      <c r="X664" s="416"/>
      <c r="Y664" s="416"/>
      <c r="Z664" s="416"/>
      <c r="AA664" s="416"/>
      <c r="AB664" s="416"/>
      <c r="AC664" s="416"/>
      <c r="AD664" s="416"/>
      <c r="AE664" s="416"/>
      <c r="AF664" s="417"/>
      <c r="AG664" s="418"/>
    </row>
    <row r="665" spans="1:33" ht="14.25" customHeight="1">
      <c r="A665" s="403" t="s">
        <v>4276</v>
      </c>
      <c r="B665" s="375" t="str">
        <f>VLOOKUP($A$2:$A$1749,'ENTER STAFF #S HERE'!$A$1:$B$5073,2,FALSE)</f>
        <v>C1225</v>
      </c>
      <c r="C665" s="419"/>
      <c r="D665" s="414" t="s">
        <v>454</v>
      </c>
      <c r="E665" s="419"/>
      <c r="F665" s="419"/>
      <c r="G665" s="414" t="s">
        <v>5663</v>
      </c>
      <c r="H665" s="377">
        <f t="shared" si="0"/>
        <v>48</v>
      </c>
      <c r="I665" s="378" t="e">
        <f>SUMIFS('MASTER TT'!$J$2:$J$11126,'MASTER TT'!$I$2:$I$1126,A665:A19041,'MASTER TT'!$L$2:$L$11126,"&gt;0",'MASTER TT'!$AM$2:$AM$11126,"JAN-APRIL 2026")</f>
        <v>#VALUE!</v>
      </c>
      <c r="J665" s="378">
        <f>SUMIFS('MASTER TT'!$J$2:$J$11126,'MASTER TT'!$I$2:$I$11126,A665:A10704,'MASTER TT'!$L$2:$L$11126,"&gt;0",'MASTER TT'!$AM$2:$AM$11126,"MAY-AUG 2025")</f>
        <v>0</v>
      </c>
      <c r="K665" s="378">
        <f>SUMIFS('MASTER TT'!$J$2:$J$11126,'MASTER TT'!$I$2:$I$11126,A665:A10704,'MASTER TT'!$L$2:$L$11126,"&gt;0",'MASTER TT'!$AM$2:$AM$11126,"SEP-DEC 2025")</f>
        <v>0</v>
      </c>
      <c r="L665" s="378" t="e">
        <f t="shared" si="1"/>
        <v>#VALUE!</v>
      </c>
      <c r="M665" s="379">
        <f>SUMIFS('MASTER TT'!$J$2:$J$1126,'MASTER TT'!$I$2:$I$1126,A665:A10707,'MASTER TT'!$L$2:$L$1126,"&gt;0",'MASTER TT'!$AM$2:$AM$1126,"JAN-APRIL 2025",'MASTER TT'!$AC$2:$AC$1126,"SOT")</f>
        <v>0</v>
      </c>
      <c r="N665" s="379">
        <f>SUMIFS('MASTER TT'!$J$2:$J$1126,'MASTER TT'!$I$2:$I$1126,A665:A10707,'MASTER TT'!$L$2:$L$1126,"&gt;0",'MASTER TT'!$AM$2:$AM$1126,"JAN-APRIL 2025",'MASTER TT'!$AC$2:$AC$1126,"SOB")</f>
        <v>0</v>
      </c>
      <c r="O665" s="379">
        <f>SUMIFS('MASTER TT'!$J$2:$J$1126,'MASTER TT'!$I$2:$I$1126,A665:A10707,'MASTER TT'!$L$2:$L$1126,"&gt;0",'MASTER TT'!$AM$2:$AM$1126,"JAN-APRIL 2025",'MASTER TT'!$AC$2:$AC$1126,"SEASS")</f>
        <v>0</v>
      </c>
      <c r="P665" s="379">
        <f>SUMIFS('MASTER TT'!$J$2:$J$1126,'MASTER TT'!$I$2:$I$1126,A665:A10707,'MASTER TT'!$L$2:$L$1126,"&gt;0",'MASTER TT'!$AM$2:$AM$1126,"JAN-APRIL 2025",'MASTER TT'!$AC$2:$AC$1126,"PTTI")</f>
        <v>0</v>
      </c>
      <c r="Q665" s="416"/>
      <c r="R665" s="416"/>
      <c r="S665" s="416"/>
      <c r="T665" s="416"/>
      <c r="U665" s="416"/>
      <c r="V665" s="416"/>
      <c r="W665" s="416"/>
      <c r="X665" s="416"/>
      <c r="Y665" s="416"/>
      <c r="Z665" s="416"/>
      <c r="AA665" s="416"/>
      <c r="AB665" s="416"/>
      <c r="AC665" s="416"/>
      <c r="AD665" s="416"/>
      <c r="AE665" s="416"/>
      <c r="AF665" s="417"/>
      <c r="AG665" s="418"/>
    </row>
    <row r="666" spans="1:33" ht="14.25" customHeight="1">
      <c r="A666" s="400" t="s">
        <v>5100</v>
      </c>
      <c r="B666" s="375" t="str">
        <f>VLOOKUP($A$2:$A$1749,'ENTER STAFF #S HERE'!$A$1:$B$5073,2,FALSE)</f>
        <v>C1611</v>
      </c>
      <c r="C666" s="419"/>
      <c r="D666" s="414" t="s">
        <v>60</v>
      </c>
      <c r="E666" s="419"/>
      <c r="F666" s="419"/>
      <c r="G666" s="414" t="s">
        <v>5663</v>
      </c>
      <c r="H666" s="377">
        <f t="shared" si="0"/>
        <v>48</v>
      </c>
      <c r="I666" s="378" t="e">
        <f>SUMIFS('MASTER TT'!$J$2:$J$11126,'MASTER TT'!$I$2:$I$1126,A666:A19042,'MASTER TT'!$L$2:$L$11126,"&gt;0",'MASTER TT'!$AM$2:$AM$11126,"JAN-APRIL 2026")</f>
        <v>#VALUE!</v>
      </c>
      <c r="J666" s="378">
        <f>SUMIFS('MASTER TT'!$J$2:$J$11126,'MASTER TT'!$I$2:$I$11126,A666:A10705,'MASTER TT'!$L$2:$L$11126,"&gt;0",'MASTER TT'!$AM$2:$AM$11126,"MAY-AUG 2025")</f>
        <v>0</v>
      </c>
      <c r="K666" s="378">
        <f>SUMIFS('MASTER TT'!$J$2:$J$11126,'MASTER TT'!$I$2:$I$11126,A666:A10705,'MASTER TT'!$L$2:$L$11126,"&gt;0",'MASTER TT'!$AM$2:$AM$11126,"SEP-DEC 2025")</f>
        <v>0</v>
      </c>
      <c r="L666" s="378" t="e">
        <f t="shared" si="1"/>
        <v>#VALUE!</v>
      </c>
      <c r="M666" s="379">
        <f>SUMIFS('MASTER TT'!$J$2:$J$1126,'MASTER TT'!$I$2:$I$1126,A666:A10708,'MASTER TT'!$L$2:$L$1126,"&gt;0",'MASTER TT'!$AM$2:$AM$1126,"JAN-APRIL 2025",'MASTER TT'!$AC$2:$AC$1126,"SOT")</f>
        <v>0</v>
      </c>
      <c r="N666" s="379">
        <f>SUMIFS('MASTER TT'!$J$2:$J$1126,'MASTER TT'!$I$2:$I$1126,A666:A10708,'MASTER TT'!$L$2:$L$1126,"&gt;0",'MASTER TT'!$AM$2:$AM$1126,"JAN-APRIL 2025",'MASTER TT'!$AC$2:$AC$1126,"SOB")</f>
        <v>0</v>
      </c>
      <c r="O666" s="379">
        <f>SUMIFS('MASTER TT'!$J$2:$J$1126,'MASTER TT'!$I$2:$I$1126,A666:A10708,'MASTER TT'!$L$2:$L$1126,"&gt;0",'MASTER TT'!$AM$2:$AM$1126,"JAN-APRIL 2025",'MASTER TT'!$AC$2:$AC$1126,"SEASS")</f>
        <v>0</v>
      </c>
      <c r="P666" s="379">
        <f>SUMIFS('MASTER TT'!$J$2:$J$1126,'MASTER TT'!$I$2:$I$1126,A666:A10708,'MASTER TT'!$L$2:$L$1126,"&gt;0",'MASTER TT'!$AM$2:$AM$1126,"JAN-APRIL 2025",'MASTER TT'!$AC$2:$AC$1126,"PTTI")</f>
        <v>0</v>
      </c>
      <c r="Q666" s="416"/>
      <c r="R666" s="416"/>
      <c r="S666" s="416"/>
      <c r="T666" s="416"/>
      <c r="U666" s="416"/>
      <c r="V666" s="416"/>
      <c r="W666" s="416"/>
      <c r="X666" s="416"/>
      <c r="Y666" s="416"/>
      <c r="Z666" s="416"/>
      <c r="AA666" s="416"/>
      <c r="AB666" s="416"/>
      <c r="AC666" s="416"/>
      <c r="AD666" s="416"/>
      <c r="AE666" s="416"/>
      <c r="AF666" s="417"/>
      <c r="AG666" s="418"/>
    </row>
    <row r="667" spans="1:33" ht="14.25" customHeight="1">
      <c r="A667" s="401" t="s">
        <v>5512</v>
      </c>
      <c r="B667" s="375" t="str">
        <f>VLOOKUP($A$2:$A$1749,'ENTER STAFF #S HERE'!$A$1:$B$5073,2,FALSE)</f>
        <v>C2000</v>
      </c>
      <c r="C667" s="419"/>
      <c r="D667" s="414" t="s">
        <v>479</v>
      </c>
      <c r="E667" s="419"/>
      <c r="F667" s="419"/>
      <c r="G667" s="414" t="s">
        <v>5663</v>
      </c>
      <c r="H667" s="377">
        <f t="shared" si="0"/>
        <v>48</v>
      </c>
      <c r="I667" s="378" t="e">
        <f>SUMIFS('MASTER TT'!$J$2:$J$11126,'MASTER TT'!$I$2:$I$1126,A667:A19043,'MASTER TT'!$L$2:$L$11126,"&gt;0",'MASTER TT'!$AM$2:$AM$11126,"JAN-APRIL 2026")</f>
        <v>#VALUE!</v>
      </c>
      <c r="J667" s="378">
        <f>SUMIFS('MASTER TT'!$J$2:$J$11126,'MASTER TT'!$I$2:$I$11126,A667:A10706,'MASTER TT'!$L$2:$L$11126,"&gt;0",'MASTER TT'!$AM$2:$AM$11126,"MAY-AUG 2025")</f>
        <v>0</v>
      </c>
      <c r="K667" s="378">
        <f>SUMIFS('MASTER TT'!$J$2:$J$11126,'MASTER TT'!$I$2:$I$11126,A667:A10706,'MASTER TT'!$L$2:$L$11126,"&gt;0",'MASTER TT'!$AM$2:$AM$11126,"SEP-DEC 2025")</f>
        <v>0</v>
      </c>
      <c r="L667" s="378" t="e">
        <f t="shared" si="1"/>
        <v>#VALUE!</v>
      </c>
      <c r="M667" s="379">
        <f>SUMIFS('MASTER TT'!$J$2:$J$1126,'MASTER TT'!$I$2:$I$1126,A667:A10709,'MASTER TT'!$L$2:$L$1126,"&gt;0",'MASTER TT'!$AM$2:$AM$1126,"JAN-APRIL 2025",'MASTER TT'!$AC$2:$AC$1126,"SOT")</f>
        <v>0</v>
      </c>
      <c r="N667" s="379">
        <f>SUMIFS('MASTER TT'!$J$2:$J$1126,'MASTER TT'!$I$2:$I$1126,A667:A10709,'MASTER TT'!$L$2:$L$1126,"&gt;0",'MASTER TT'!$AM$2:$AM$1126,"JAN-APRIL 2025",'MASTER TT'!$AC$2:$AC$1126,"SOB")</f>
        <v>0</v>
      </c>
      <c r="O667" s="379">
        <f>SUMIFS('MASTER TT'!$J$2:$J$1126,'MASTER TT'!$I$2:$I$1126,A667:A10709,'MASTER TT'!$L$2:$L$1126,"&gt;0",'MASTER TT'!$AM$2:$AM$1126,"JAN-APRIL 2025",'MASTER TT'!$AC$2:$AC$1126,"SEASS")</f>
        <v>0</v>
      </c>
      <c r="P667" s="379">
        <f>SUMIFS('MASTER TT'!$J$2:$J$1126,'MASTER TT'!$I$2:$I$1126,A667:A10709,'MASTER TT'!$L$2:$L$1126,"&gt;0",'MASTER TT'!$AM$2:$AM$1126,"JAN-APRIL 2025",'MASTER TT'!$AC$2:$AC$1126,"PTTI")</f>
        <v>0</v>
      </c>
      <c r="Q667" s="416"/>
      <c r="R667" s="416"/>
      <c r="S667" s="416"/>
      <c r="T667" s="416"/>
      <c r="U667" s="416"/>
      <c r="V667" s="416"/>
      <c r="W667" s="416"/>
      <c r="X667" s="416"/>
      <c r="Y667" s="416"/>
      <c r="Z667" s="416"/>
      <c r="AA667" s="416"/>
      <c r="AB667" s="416"/>
      <c r="AC667" s="416"/>
      <c r="AD667" s="416"/>
      <c r="AE667" s="416"/>
      <c r="AF667" s="417"/>
      <c r="AG667" s="418"/>
    </row>
    <row r="668" spans="1:33" ht="14.25" customHeight="1">
      <c r="A668" s="401" t="s">
        <v>3454</v>
      </c>
      <c r="B668" s="375" t="str">
        <f>VLOOKUP($A$2:$A$1749,'ENTER STAFF #S HERE'!$A$1:$B$5073,2,FALSE)</f>
        <v>C1181</v>
      </c>
      <c r="C668" s="419"/>
      <c r="D668" s="414" t="s">
        <v>479</v>
      </c>
      <c r="E668" s="419"/>
      <c r="F668" s="419"/>
      <c r="G668" s="414" t="s">
        <v>5663</v>
      </c>
      <c r="H668" s="377">
        <f t="shared" si="0"/>
        <v>48</v>
      </c>
      <c r="I668" s="378" t="e">
        <f>SUMIFS('MASTER TT'!$J$2:$J$11126,'MASTER TT'!$I$2:$I$1126,A668:A19044,'MASTER TT'!$L$2:$L$11126,"&gt;0",'MASTER TT'!$AM$2:$AM$11126,"JAN-APRIL 2026")</f>
        <v>#VALUE!</v>
      </c>
      <c r="J668" s="378">
        <f>SUMIFS('MASTER TT'!$J$2:$J$11126,'MASTER TT'!$I$2:$I$11126,A668:A10707,'MASTER TT'!$L$2:$L$11126,"&gt;0",'MASTER TT'!$AM$2:$AM$11126,"MAY-AUG 2025")</f>
        <v>0</v>
      </c>
      <c r="K668" s="378">
        <f>SUMIFS('MASTER TT'!$J$2:$J$11126,'MASTER TT'!$I$2:$I$11126,A668:A10707,'MASTER TT'!$L$2:$L$11126,"&gt;0",'MASTER TT'!$AM$2:$AM$11126,"SEP-DEC 2025")</f>
        <v>0</v>
      </c>
      <c r="L668" s="378" t="e">
        <f t="shared" si="1"/>
        <v>#VALUE!</v>
      </c>
      <c r="M668" s="379">
        <f>SUMIFS('MASTER TT'!$J$2:$J$1126,'MASTER TT'!$I$2:$I$1126,A668:A10710,'MASTER TT'!$L$2:$L$1126,"&gt;0",'MASTER TT'!$AM$2:$AM$1126,"JAN-APRIL 2025",'MASTER TT'!$AC$2:$AC$1126,"SOT")</f>
        <v>0</v>
      </c>
      <c r="N668" s="379">
        <f>SUMIFS('MASTER TT'!$J$2:$J$1126,'MASTER TT'!$I$2:$I$1126,A668:A10710,'MASTER TT'!$L$2:$L$1126,"&gt;0",'MASTER TT'!$AM$2:$AM$1126,"JAN-APRIL 2025",'MASTER TT'!$AC$2:$AC$1126,"SOB")</f>
        <v>0</v>
      </c>
      <c r="O668" s="379">
        <f>SUMIFS('MASTER TT'!$J$2:$J$1126,'MASTER TT'!$I$2:$I$1126,A668:A10710,'MASTER TT'!$L$2:$L$1126,"&gt;0",'MASTER TT'!$AM$2:$AM$1126,"JAN-APRIL 2025",'MASTER TT'!$AC$2:$AC$1126,"SEASS")</f>
        <v>0</v>
      </c>
      <c r="P668" s="379">
        <f>SUMIFS('MASTER TT'!$J$2:$J$1126,'MASTER TT'!$I$2:$I$1126,A668:A10710,'MASTER TT'!$L$2:$L$1126,"&gt;0",'MASTER TT'!$AM$2:$AM$1126,"JAN-APRIL 2025",'MASTER TT'!$AC$2:$AC$1126,"PTTI")</f>
        <v>0</v>
      </c>
      <c r="Q668" s="416"/>
      <c r="R668" s="416"/>
      <c r="S668" s="416"/>
      <c r="T668" s="416"/>
      <c r="U668" s="416"/>
      <c r="V668" s="416"/>
      <c r="W668" s="416"/>
      <c r="X668" s="416"/>
      <c r="Y668" s="416"/>
      <c r="Z668" s="416"/>
      <c r="AA668" s="416"/>
      <c r="AB668" s="416"/>
      <c r="AC668" s="416"/>
      <c r="AD668" s="416"/>
      <c r="AE668" s="416"/>
      <c r="AF668" s="417"/>
      <c r="AG668" s="418"/>
    </row>
    <row r="669" spans="1:33" ht="14.25" customHeight="1">
      <c r="A669" s="400" t="s">
        <v>6696</v>
      </c>
      <c r="B669" s="375" t="e">
        <f>VLOOKUP($A$2:$A$1749,'ENTER STAFF #S HERE'!$A$1:$B$5073,2,FALSE)</f>
        <v>#N/A</v>
      </c>
      <c r="C669" s="419"/>
      <c r="D669" s="414" t="s">
        <v>60</v>
      </c>
      <c r="E669" s="419"/>
      <c r="F669" s="419"/>
      <c r="G669" s="414" t="s">
        <v>5663</v>
      </c>
      <c r="H669" s="377">
        <f t="shared" si="0"/>
        <v>48</v>
      </c>
      <c r="I669" s="378" t="e">
        <f>SUMIFS('MASTER TT'!$J$2:$J$11126,'MASTER TT'!$I$2:$I$1126,A669:A19045,'MASTER TT'!$L$2:$L$11126,"&gt;0",'MASTER TT'!$AM$2:$AM$11126,"JAN-APRIL 2026")</f>
        <v>#VALUE!</v>
      </c>
      <c r="J669" s="378">
        <f>SUMIFS('MASTER TT'!$J$2:$J$11126,'MASTER TT'!$I$2:$I$11126,A669:A10708,'MASTER TT'!$L$2:$L$11126,"&gt;0",'MASTER TT'!$AM$2:$AM$11126,"MAY-AUG 2025")</f>
        <v>0</v>
      </c>
      <c r="K669" s="378">
        <f>SUMIFS('MASTER TT'!$J$2:$J$11126,'MASTER TT'!$I$2:$I$11126,A669:A10708,'MASTER TT'!$L$2:$L$11126,"&gt;0",'MASTER TT'!$AM$2:$AM$11126,"SEP-DEC 2025")</f>
        <v>0</v>
      </c>
      <c r="L669" s="378" t="e">
        <f t="shared" si="1"/>
        <v>#VALUE!</v>
      </c>
      <c r="M669" s="379">
        <f>SUMIFS('MASTER TT'!$J$2:$J$1126,'MASTER TT'!$I$2:$I$1126,A669:A10711,'MASTER TT'!$L$2:$L$1126,"&gt;0",'MASTER TT'!$AM$2:$AM$1126,"JAN-APRIL 2025",'MASTER TT'!$AC$2:$AC$1126,"SOT")</f>
        <v>0</v>
      </c>
      <c r="N669" s="379">
        <f>SUMIFS('MASTER TT'!$J$2:$J$1126,'MASTER TT'!$I$2:$I$1126,A669:A10711,'MASTER TT'!$L$2:$L$1126,"&gt;0",'MASTER TT'!$AM$2:$AM$1126,"JAN-APRIL 2025",'MASTER TT'!$AC$2:$AC$1126,"SOB")</f>
        <v>0</v>
      </c>
      <c r="O669" s="379">
        <f>SUMIFS('MASTER TT'!$J$2:$J$1126,'MASTER TT'!$I$2:$I$1126,A669:A10711,'MASTER TT'!$L$2:$L$1126,"&gt;0",'MASTER TT'!$AM$2:$AM$1126,"JAN-APRIL 2025",'MASTER TT'!$AC$2:$AC$1126,"SEASS")</f>
        <v>0</v>
      </c>
      <c r="P669" s="379">
        <f>SUMIFS('MASTER TT'!$J$2:$J$1126,'MASTER TT'!$I$2:$I$1126,A669:A10711,'MASTER TT'!$L$2:$L$1126,"&gt;0",'MASTER TT'!$AM$2:$AM$1126,"JAN-APRIL 2025",'MASTER TT'!$AC$2:$AC$1126,"PTTI")</f>
        <v>0</v>
      </c>
      <c r="Q669" s="416"/>
      <c r="R669" s="416"/>
      <c r="S669" s="416"/>
      <c r="T669" s="416"/>
      <c r="U669" s="416"/>
      <c r="V669" s="416"/>
      <c r="W669" s="416"/>
      <c r="X669" s="416"/>
      <c r="Y669" s="416"/>
      <c r="Z669" s="416"/>
      <c r="AA669" s="416"/>
      <c r="AB669" s="416"/>
      <c r="AC669" s="416"/>
      <c r="AD669" s="416"/>
      <c r="AE669" s="416"/>
      <c r="AF669" s="417"/>
      <c r="AG669" s="418"/>
    </row>
    <row r="670" spans="1:33" ht="14.25" customHeight="1">
      <c r="A670" s="421" t="s">
        <v>4633</v>
      </c>
      <c r="B670" s="375">
        <f>VLOOKUP($A$2:$A$1749,'ENTER STAFF #S HERE'!$A$1:$B$5073,2,FALSE)</f>
        <v>431</v>
      </c>
      <c r="C670" s="419"/>
      <c r="D670" s="414" t="s">
        <v>479</v>
      </c>
      <c r="E670" s="419"/>
      <c r="F670" s="419"/>
      <c r="G670" s="414" t="s">
        <v>63</v>
      </c>
      <c r="H670" s="377">
        <f t="shared" si="0"/>
        <v>72</v>
      </c>
      <c r="I670" s="378" t="e">
        <f>SUMIFS('MASTER TT'!$J$2:$J$11126,'MASTER TT'!$I$2:$I$1126,A670:A19046,'MASTER TT'!$L$2:$L$11126,"&gt;0",'MASTER TT'!$AM$2:$AM$11126,"JAN-APRIL 2026")</f>
        <v>#VALUE!</v>
      </c>
      <c r="J670" s="378">
        <f>SUMIFS('MASTER TT'!$J$2:$J$11126,'MASTER TT'!$I$2:$I$11126,A670:A10709,'MASTER TT'!$L$2:$L$11126,"&gt;0",'MASTER TT'!$AM$2:$AM$11126,"MAY-AUG 2025")</f>
        <v>0</v>
      </c>
      <c r="K670" s="378">
        <f>SUMIFS('MASTER TT'!$J$2:$J$11126,'MASTER TT'!$I$2:$I$11126,A670:A10709,'MASTER TT'!$L$2:$L$11126,"&gt;0",'MASTER TT'!$AM$2:$AM$11126,"SEP-DEC 2025")</f>
        <v>0</v>
      </c>
      <c r="L670" s="378" t="e">
        <f t="shared" si="1"/>
        <v>#VALUE!</v>
      </c>
      <c r="M670" s="379">
        <f>SUMIFS('MASTER TT'!$J$2:$J$1126,'MASTER TT'!$I$2:$I$1126,A670:A10712,'MASTER TT'!$L$2:$L$1126,"&gt;0",'MASTER TT'!$AM$2:$AM$1126,"JAN-APRIL 2025",'MASTER TT'!$AC$2:$AC$1126,"SOT")</f>
        <v>0</v>
      </c>
      <c r="N670" s="379">
        <f>SUMIFS('MASTER TT'!$J$2:$J$1126,'MASTER TT'!$I$2:$I$1126,A670:A10712,'MASTER TT'!$L$2:$L$1126,"&gt;0",'MASTER TT'!$AM$2:$AM$1126,"JAN-APRIL 2025",'MASTER TT'!$AC$2:$AC$1126,"SOB")</f>
        <v>0</v>
      </c>
      <c r="O670" s="379">
        <f>SUMIFS('MASTER TT'!$J$2:$J$1126,'MASTER TT'!$I$2:$I$1126,A670:A10712,'MASTER TT'!$L$2:$L$1126,"&gt;0",'MASTER TT'!$AM$2:$AM$1126,"JAN-APRIL 2025",'MASTER TT'!$AC$2:$AC$1126,"SEASS")</f>
        <v>0</v>
      </c>
      <c r="P670" s="379">
        <f>SUMIFS('MASTER TT'!$J$2:$J$1126,'MASTER TT'!$I$2:$I$1126,A670:A10712,'MASTER TT'!$L$2:$L$1126,"&gt;0",'MASTER TT'!$AM$2:$AM$1126,"JAN-APRIL 2025",'MASTER TT'!$AC$2:$AC$1126,"PTTI")</f>
        <v>0</v>
      </c>
      <c r="Q670" s="416"/>
      <c r="R670" s="416"/>
      <c r="S670" s="416"/>
      <c r="T670" s="416"/>
      <c r="U670" s="416"/>
      <c r="V670" s="416"/>
      <c r="W670" s="416"/>
      <c r="X670" s="416"/>
      <c r="Y670" s="416"/>
      <c r="Z670" s="416"/>
      <c r="AA670" s="416"/>
      <c r="AB670" s="416"/>
      <c r="AC670" s="416"/>
      <c r="AD670" s="416"/>
      <c r="AE670" s="416"/>
      <c r="AF670" s="417"/>
      <c r="AG670" s="418"/>
    </row>
    <row r="671" spans="1:33" ht="14.25" customHeight="1">
      <c r="A671" s="403" t="s">
        <v>4929</v>
      </c>
      <c r="B671" s="375" t="str">
        <f>VLOOKUP($A$2:$A$1749,'ENTER STAFF #S HERE'!$A$1:$B$5073,2,FALSE)</f>
        <v>C1437</v>
      </c>
      <c r="C671" s="419"/>
      <c r="D671" s="414" t="s">
        <v>454</v>
      </c>
      <c r="E671" s="419"/>
      <c r="F671" s="419"/>
      <c r="G671" s="414" t="s">
        <v>5663</v>
      </c>
      <c r="H671" s="377">
        <f t="shared" si="0"/>
        <v>48</v>
      </c>
      <c r="I671" s="378" t="e">
        <f>SUMIFS('MASTER TT'!$J$2:$J$11126,'MASTER TT'!$I$2:$I$1126,A671:A19047,'MASTER TT'!$L$2:$L$11126,"&gt;0",'MASTER TT'!$AM$2:$AM$11126,"JAN-APRIL 2026")</f>
        <v>#VALUE!</v>
      </c>
      <c r="J671" s="378">
        <f>SUMIFS('MASTER TT'!$J$2:$J$11126,'MASTER TT'!$I$2:$I$11126,A671:A10710,'MASTER TT'!$L$2:$L$11126,"&gt;0",'MASTER TT'!$AM$2:$AM$11126,"MAY-AUG 2025")</f>
        <v>0</v>
      </c>
      <c r="K671" s="378">
        <f>SUMIFS('MASTER TT'!$J$2:$J$11126,'MASTER TT'!$I$2:$I$11126,A671:A10710,'MASTER TT'!$L$2:$L$11126,"&gt;0",'MASTER TT'!$AM$2:$AM$11126,"SEP-DEC 2025")</f>
        <v>0</v>
      </c>
      <c r="L671" s="378" t="e">
        <f t="shared" si="1"/>
        <v>#VALUE!</v>
      </c>
      <c r="M671" s="379">
        <f>SUMIFS('MASTER TT'!$J$2:$J$1126,'MASTER TT'!$I$2:$I$1126,A671:A10713,'MASTER TT'!$L$2:$L$1126,"&gt;0",'MASTER TT'!$AM$2:$AM$1126,"JAN-APRIL 2025",'MASTER TT'!$AC$2:$AC$1126,"SOT")</f>
        <v>0</v>
      </c>
      <c r="N671" s="379">
        <f>SUMIFS('MASTER TT'!$J$2:$J$1126,'MASTER TT'!$I$2:$I$1126,A671:A10713,'MASTER TT'!$L$2:$L$1126,"&gt;0",'MASTER TT'!$AM$2:$AM$1126,"JAN-APRIL 2025",'MASTER TT'!$AC$2:$AC$1126,"SOB")</f>
        <v>0</v>
      </c>
      <c r="O671" s="379">
        <f>SUMIFS('MASTER TT'!$J$2:$J$1126,'MASTER TT'!$I$2:$I$1126,A671:A10713,'MASTER TT'!$L$2:$L$1126,"&gt;0",'MASTER TT'!$AM$2:$AM$1126,"JAN-APRIL 2025",'MASTER TT'!$AC$2:$AC$1126,"SEASS")</f>
        <v>0</v>
      </c>
      <c r="P671" s="379">
        <f>SUMIFS('MASTER TT'!$J$2:$J$1126,'MASTER TT'!$I$2:$I$1126,A671:A10713,'MASTER TT'!$L$2:$L$1126,"&gt;0",'MASTER TT'!$AM$2:$AM$1126,"JAN-APRIL 2025",'MASTER TT'!$AC$2:$AC$1126,"PTTI")</f>
        <v>0</v>
      </c>
      <c r="Q671" s="416"/>
      <c r="R671" s="416"/>
      <c r="S671" s="416"/>
      <c r="T671" s="416"/>
      <c r="U671" s="416"/>
      <c r="V671" s="416"/>
      <c r="W671" s="416"/>
      <c r="X671" s="416"/>
      <c r="Y671" s="416"/>
      <c r="Z671" s="416"/>
      <c r="AA671" s="416"/>
      <c r="AB671" s="416"/>
      <c r="AC671" s="416"/>
      <c r="AD671" s="416"/>
      <c r="AE671" s="416"/>
      <c r="AF671" s="417"/>
      <c r="AG671" s="418"/>
    </row>
    <row r="672" spans="1:33" ht="14.25" customHeight="1">
      <c r="A672" s="422" t="s">
        <v>6697</v>
      </c>
      <c r="B672" s="375" t="e">
        <f>VLOOKUP($A$2:$A$1749,'ENTER STAFF #S HERE'!$A$1:$B$5073,2,FALSE)</f>
        <v>#N/A</v>
      </c>
      <c r="C672" s="419"/>
      <c r="D672" s="414" t="s">
        <v>479</v>
      </c>
      <c r="E672" s="419"/>
      <c r="F672" s="419"/>
      <c r="G672" s="414" t="s">
        <v>5663</v>
      </c>
      <c r="H672" s="377">
        <f t="shared" si="0"/>
        <v>48</v>
      </c>
      <c r="I672" s="378" t="e">
        <f>SUMIFS('MASTER TT'!$J$2:$J$11126,'MASTER TT'!$I$2:$I$1126,A672:A19048,'MASTER TT'!$L$2:$L$11126,"&gt;0",'MASTER TT'!$AM$2:$AM$11126,"JAN-APRIL 2026")</f>
        <v>#VALUE!</v>
      </c>
      <c r="J672" s="378">
        <f>SUMIFS('MASTER TT'!$J$2:$J$11126,'MASTER TT'!$I$2:$I$11126,A672:A10711,'MASTER TT'!$L$2:$L$11126,"&gt;0",'MASTER TT'!$AM$2:$AM$11126,"MAY-AUG 2025")</f>
        <v>0</v>
      </c>
      <c r="K672" s="378">
        <f>SUMIFS('MASTER TT'!$J$2:$J$11126,'MASTER TT'!$I$2:$I$11126,A672:A10711,'MASTER TT'!$L$2:$L$11126,"&gt;0",'MASTER TT'!$AM$2:$AM$11126,"SEP-DEC 2025")</f>
        <v>0</v>
      </c>
      <c r="L672" s="378" t="e">
        <f t="shared" si="1"/>
        <v>#VALUE!</v>
      </c>
      <c r="M672" s="379">
        <f>SUMIFS('MASTER TT'!$J$2:$J$1126,'MASTER TT'!$I$2:$I$1126,A672:A10714,'MASTER TT'!$L$2:$L$1126,"&gt;0",'MASTER TT'!$AM$2:$AM$1126,"JAN-APRIL 2025",'MASTER TT'!$AC$2:$AC$1126,"SOT")</f>
        <v>0</v>
      </c>
      <c r="N672" s="379">
        <f>SUMIFS('MASTER TT'!$J$2:$J$1126,'MASTER TT'!$I$2:$I$1126,A672:A10714,'MASTER TT'!$L$2:$L$1126,"&gt;0",'MASTER TT'!$AM$2:$AM$1126,"JAN-APRIL 2025",'MASTER TT'!$AC$2:$AC$1126,"SOB")</f>
        <v>0</v>
      </c>
      <c r="O672" s="379">
        <f>SUMIFS('MASTER TT'!$J$2:$J$1126,'MASTER TT'!$I$2:$I$1126,A672:A10714,'MASTER TT'!$L$2:$L$1126,"&gt;0",'MASTER TT'!$AM$2:$AM$1126,"JAN-APRIL 2025",'MASTER TT'!$AC$2:$AC$1126,"SEASS")</f>
        <v>0</v>
      </c>
      <c r="P672" s="379">
        <f>SUMIFS('MASTER TT'!$J$2:$J$1126,'MASTER TT'!$I$2:$I$1126,A672:A10714,'MASTER TT'!$L$2:$L$1126,"&gt;0",'MASTER TT'!$AM$2:$AM$1126,"JAN-APRIL 2025",'MASTER TT'!$AC$2:$AC$1126,"PTTI")</f>
        <v>0</v>
      </c>
      <c r="Q672" s="416"/>
      <c r="R672" s="416"/>
      <c r="S672" s="416"/>
      <c r="T672" s="416"/>
      <c r="U672" s="416"/>
      <c r="V672" s="416"/>
      <c r="W672" s="416"/>
      <c r="X672" s="416"/>
      <c r="Y672" s="416"/>
      <c r="Z672" s="416"/>
      <c r="AA672" s="416"/>
      <c r="AB672" s="416"/>
      <c r="AC672" s="416"/>
      <c r="AD672" s="416"/>
      <c r="AE672" s="416"/>
      <c r="AF672" s="417"/>
      <c r="AG672" s="418"/>
    </row>
    <row r="673" spans="1:33" ht="14.25" customHeight="1">
      <c r="A673" s="400" t="s">
        <v>6698</v>
      </c>
      <c r="B673" s="375" t="e">
        <f>VLOOKUP($A$2:$A$1749,'ENTER STAFF #S HERE'!$A$1:$B$5073,2,FALSE)</f>
        <v>#N/A</v>
      </c>
      <c r="C673" s="419"/>
      <c r="D673" s="414" t="s">
        <v>60</v>
      </c>
      <c r="E673" s="419"/>
      <c r="F673" s="419"/>
      <c r="G673" s="414" t="s">
        <v>5663</v>
      </c>
      <c r="H673" s="377">
        <f t="shared" si="0"/>
        <v>48</v>
      </c>
      <c r="I673" s="378" t="e">
        <f>SUMIFS('MASTER TT'!$J$2:$J$11126,'MASTER TT'!$I$2:$I$1126,A673:A19049,'MASTER TT'!$L$2:$L$11126,"&gt;0",'MASTER TT'!$AM$2:$AM$11126,"JAN-APRIL 2026")</f>
        <v>#VALUE!</v>
      </c>
      <c r="J673" s="378">
        <f>SUMIFS('MASTER TT'!$J$2:$J$11126,'MASTER TT'!$I$2:$I$11126,A673:A10712,'MASTER TT'!$L$2:$L$11126,"&gt;0",'MASTER TT'!$AM$2:$AM$11126,"MAY-AUG 2025")</f>
        <v>0</v>
      </c>
      <c r="K673" s="378">
        <f>SUMIFS('MASTER TT'!$J$2:$J$11126,'MASTER TT'!$I$2:$I$11126,A673:A10712,'MASTER TT'!$L$2:$L$11126,"&gt;0",'MASTER TT'!$AM$2:$AM$11126,"SEP-DEC 2025")</f>
        <v>0</v>
      </c>
      <c r="L673" s="378" t="e">
        <f t="shared" si="1"/>
        <v>#VALUE!</v>
      </c>
      <c r="M673" s="379">
        <f>SUMIFS('MASTER TT'!$J$2:$J$1126,'MASTER TT'!$I$2:$I$1126,A673:A10715,'MASTER TT'!$L$2:$L$1126,"&gt;0",'MASTER TT'!$AM$2:$AM$1126,"JAN-APRIL 2025",'MASTER TT'!$AC$2:$AC$1126,"SOT")</f>
        <v>0</v>
      </c>
      <c r="N673" s="379">
        <f>SUMIFS('MASTER TT'!$J$2:$J$1126,'MASTER TT'!$I$2:$I$1126,A673:A10715,'MASTER TT'!$L$2:$L$1126,"&gt;0",'MASTER TT'!$AM$2:$AM$1126,"JAN-APRIL 2025",'MASTER TT'!$AC$2:$AC$1126,"SOB")</f>
        <v>0</v>
      </c>
      <c r="O673" s="379">
        <f>SUMIFS('MASTER TT'!$J$2:$J$1126,'MASTER TT'!$I$2:$I$1126,A673:A10715,'MASTER TT'!$L$2:$L$1126,"&gt;0",'MASTER TT'!$AM$2:$AM$1126,"JAN-APRIL 2025",'MASTER TT'!$AC$2:$AC$1126,"SEASS")</f>
        <v>0</v>
      </c>
      <c r="P673" s="379">
        <f>SUMIFS('MASTER TT'!$J$2:$J$1126,'MASTER TT'!$I$2:$I$1126,A673:A10715,'MASTER TT'!$L$2:$L$1126,"&gt;0",'MASTER TT'!$AM$2:$AM$1126,"JAN-APRIL 2025",'MASTER TT'!$AC$2:$AC$1126,"PTTI")</f>
        <v>0</v>
      </c>
      <c r="Q673" s="416"/>
      <c r="R673" s="416"/>
      <c r="S673" s="416"/>
      <c r="T673" s="416"/>
      <c r="U673" s="416"/>
      <c r="V673" s="416"/>
      <c r="W673" s="416"/>
      <c r="X673" s="416"/>
      <c r="Y673" s="416"/>
      <c r="Z673" s="416"/>
      <c r="AA673" s="416"/>
      <c r="AB673" s="416"/>
      <c r="AC673" s="416"/>
      <c r="AD673" s="416"/>
      <c r="AE673" s="416"/>
      <c r="AF673" s="417"/>
      <c r="AG673" s="418"/>
    </row>
    <row r="674" spans="1:33" ht="14.25" customHeight="1">
      <c r="A674" s="403" t="s">
        <v>4617</v>
      </c>
      <c r="B674" s="375">
        <f>VLOOKUP($A$2:$A$1749,'ENTER STAFF #S HERE'!$A$1:$B$5073,2,FALSE)</f>
        <v>399</v>
      </c>
      <c r="C674" s="419"/>
      <c r="D674" s="414" t="s">
        <v>454</v>
      </c>
      <c r="E674" s="419"/>
      <c r="F674" s="419"/>
      <c r="G674" s="414" t="s">
        <v>63</v>
      </c>
      <c r="H674" s="377">
        <f t="shared" si="0"/>
        <v>72</v>
      </c>
      <c r="I674" s="378" t="e">
        <f>SUMIFS('MASTER TT'!$J$2:$J$11126,'MASTER TT'!$I$2:$I$1126,A674:A19050,'MASTER TT'!$L$2:$L$11126,"&gt;0",'MASTER TT'!$AM$2:$AM$11126,"JAN-APRIL 2026")</f>
        <v>#VALUE!</v>
      </c>
      <c r="J674" s="378">
        <f>SUMIFS('MASTER TT'!$J$2:$J$11126,'MASTER TT'!$I$2:$I$11126,A674:A10713,'MASTER TT'!$L$2:$L$11126,"&gt;0",'MASTER TT'!$AM$2:$AM$11126,"MAY-AUG 2025")</f>
        <v>0</v>
      </c>
      <c r="K674" s="378">
        <f>SUMIFS('MASTER TT'!$J$2:$J$11126,'MASTER TT'!$I$2:$I$11126,A674:A10713,'MASTER TT'!$L$2:$L$11126,"&gt;0",'MASTER TT'!$AM$2:$AM$11126,"SEP-DEC 2025")</f>
        <v>0</v>
      </c>
      <c r="L674" s="378" t="e">
        <f t="shared" si="1"/>
        <v>#VALUE!</v>
      </c>
      <c r="M674" s="379">
        <f>SUMIFS('MASTER TT'!$J$2:$J$1126,'MASTER TT'!$I$2:$I$1126,A674:A10716,'MASTER TT'!$L$2:$L$1126,"&gt;0",'MASTER TT'!$AM$2:$AM$1126,"JAN-APRIL 2025",'MASTER TT'!$AC$2:$AC$1126,"SOT")</f>
        <v>0</v>
      </c>
      <c r="N674" s="379">
        <f>SUMIFS('MASTER TT'!$J$2:$J$1126,'MASTER TT'!$I$2:$I$1126,A674:A10716,'MASTER TT'!$L$2:$L$1126,"&gt;0",'MASTER TT'!$AM$2:$AM$1126,"JAN-APRIL 2025",'MASTER TT'!$AC$2:$AC$1126,"SOB")</f>
        <v>0</v>
      </c>
      <c r="O674" s="379">
        <f>SUMIFS('MASTER TT'!$J$2:$J$1126,'MASTER TT'!$I$2:$I$1126,A674:A10716,'MASTER TT'!$L$2:$L$1126,"&gt;0",'MASTER TT'!$AM$2:$AM$1126,"JAN-APRIL 2025",'MASTER TT'!$AC$2:$AC$1126,"SEASS")</f>
        <v>0</v>
      </c>
      <c r="P674" s="379">
        <f>SUMIFS('MASTER TT'!$J$2:$J$1126,'MASTER TT'!$I$2:$I$1126,A674:A10716,'MASTER TT'!$L$2:$L$1126,"&gt;0",'MASTER TT'!$AM$2:$AM$1126,"JAN-APRIL 2025",'MASTER TT'!$AC$2:$AC$1126,"PTTI")</f>
        <v>0</v>
      </c>
      <c r="Q674" s="416"/>
      <c r="R674" s="416"/>
      <c r="S674" s="416"/>
      <c r="T674" s="416"/>
      <c r="U674" s="416"/>
      <c r="V674" s="416"/>
      <c r="W674" s="416"/>
      <c r="X674" s="416"/>
      <c r="Y674" s="416"/>
      <c r="Z674" s="416"/>
      <c r="AA674" s="416"/>
      <c r="AB674" s="416"/>
      <c r="AC674" s="416"/>
      <c r="AD674" s="416"/>
      <c r="AE674" s="416"/>
      <c r="AF674" s="417"/>
      <c r="AG674" s="418"/>
    </row>
    <row r="675" spans="1:33" ht="14.25" customHeight="1">
      <c r="A675" s="400" t="s">
        <v>6699</v>
      </c>
      <c r="B675" s="375" t="e">
        <f>VLOOKUP($A$2:$A$1749,'ENTER STAFF #S HERE'!$A$1:$B$5073,2,FALSE)</f>
        <v>#N/A</v>
      </c>
      <c r="C675" s="419"/>
      <c r="D675" s="414" t="s">
        <v>60</v>
      </c>
      <c r="E675" s="419"/>
      <c r="F675" s="419"/>
      <c r="G675" s="414" t="s">
        <v>5663</v>
      </c>
      <c r="H675" s="377">
        <f t="shared" si="0"/>
        <v>48</v>
      </c>
      <c r="I675" s="378" t="e">
        <f>SUMIFS('MASTER TT'!$J$2:$J$11126,'MASTER TT'!$I$2:$I$1126,A675:A19051,'MASTER TT'!$L$2:$L$11126,"&gt;0",'MASTER TT'!$AM$2:$AM$11126,"JAN-APRIL 2026")</f>
        <v>#VALUE!</v>
      </c>
      <c r="J675" s="378">
        <f>SUMIFS('MASTER TT'!$J$2:$J$11126,'MASTER TT'!$I$2:$I$11126,A675:A10714,'MASTER TT'!$L$2:$L$11126,"&gt;0",'MASTER TT'!$AM$2:$AM$11126,"MAY-AUG 2025")</f>
        <v>0</v>
      </c>
      <c r="K675" s="378">
        <f>SUMIFS('MASTER TT'!$J$2:$J$11126,'MASTER TT'!$I$2:$I$11126,A675:A10714,'MASTER TT'!$L$2:$L$11126,"&gt;0",'MASTER TT'!$AM$2:$AM$11126,"SEP-DEC 2025")</f>
        <v>0</v>
      </c>
      <c r="L675" s="378" t="e">
        <f t="shared" si="1"/>
        <v>#VALUE!</v>
      </c>
      <c r="M675" s="379">
        <f>SUMIFS('MASTER TT'!$J$2:$J$1126,'MASTER TT'!$I$2:$I$1126,A675:A10717,'MASTER TT'!$L$2:$L$1126,"&gt;0",'MASTER TT'!$AM$2:$AM$1126,"JAN-APRIL 2025",'MASTER TT'!$AC$2:$AC$1126,"SOT")</f>
        <v>0</v>
      </c>
      <c r="N675" s="379">
        <f>SUMIFS('MASTER TT'!$J$2:$J$1126,'MASTER TT'!$I$2:$I$1126,A675:A10717,'MASTER TT'!$L$2:$L$1126,"&gt;0",'MASTER TT'!$AM$2:$AM$1126,"JAN-APRIL 2025",'MASTER TT'!$AC$2:$AC$1126,"SOB")</f>
        <v>0</v>
      </c>
      <c r="O675" s="379">
        <f>SUMIFS('MASTER TT'!$J$2:$J$1126,'MASTER TT'!$I$2:$I$1126,A675:A10717,'MASTER TT'!$L$2:$L$1126,"&gt;0",'MASTER TT'!$AM$2:$AM$1126,"JAN-APRIL 2025",'MASTER TT'!$AC$2:$AC$1126,"SEASS")</f>
        <v>0</v>
      </c>
      <c r="P675" s="379">
        <f>SUMIFS('MASTER TT'!$J$2:$J$1126,'MASTER TT'!$I$2:$I$1126,A675:A10717,'MASTER TT'!$L$2:$L$1126,"&gt;0",'MASTER TT'!$AM$2:$AM$1126,"JAN-APRIL 2025",'MASTER TT'!$AC$2:$AC$1126,"PTTI")</f>
        <v>0</v>
      </c>
      <c r="Q675" s="416"/>
      <c r="R675" s="416"/>
      <c r="S675" s="416"/>
      <c r="T675" s="416"/>
      <c r="U675" s="416"/>
      <c r="V675" s="416"/>
      <c r="W675" s="416"/>
      <c r="X675" s="416"/>
      <c r="Y675" s="416"/>
      <c r="Z675" s="416"/>
      <c r="AA675" s="416"/>
      <c r="AB675" s="416"/>
      <c r="AC675" s="416"/>
      <c r="AD675" s="416"/>
      <c r="AE675" s="416"/>
      <c r="AF675" s="417"/>
      <c r="AG675" s="418"/>
    </row>
    <row r="676" spans="1:33" ht="14.25" customHeight="1">
      <c r="A676" s="403" t="s">
        <v>4491</v>
      </c>
      <c r="B676" s="375" t="str">
        <f>VLOOKUP($A$2:$A$1749,'ENTER STAFF #S HERE'!$A$1:$B$5073,2,FALSE)</f>
        <v>C2019</v>
      </c>
      <c r="C676" s="419"/>
      <c r="D676" s="414" t="s">
        <v>454</v>
      </c>
      <c r="E676" s="419"/>
      <c r="F676" s="419"/>
      <c r="G676" s="414" t="s">
        <v>6621</v>
      </c>
      <c r="H676" s="377">
        <f t="shared" si="0"/>
        <v>45</v>
      </c>
      <c r="I676" s="378" t="e">
        <f>SUMIFS('MASTER TT'!$J$2:$J$11126,'MASTER TT'!$I$2:$I$1126,A676:A19052,'MASTER TT'!$L$2:$L$11126,"&gt;0",'MASTER TT'!$AM$2:$AM$11126,"JAN-APRIL 2026")</f>
        <v>#VALUE!</v>
      </c>
      <c r="J676" s="378">
        <f>SUMIFS('MASTER TT'!$J$2:$J$11126,'MASTER TT'!$I$2:$I$11126,A676:A10715,'MASTER TT'!$L$2:$L$11126,"&gt;0",'MASTER TT'!$AM$2:$AM$11126,"MAY-AUG 2025")</f>
        <v>0</v>
      </c>
      <c r="K676" s="378">
        <f>SUMIFS('MASTER TT'!$J$2:$J$11126,'MASTER TT'!$I$2:$I$11126,A676:A10715,'MASTER TT'!$L$2:$L$11126,"&gt;0",'MASTER TT'!$AM$2:$AM$11126,"SEP-DEC 2025")</f>
        <v>0</v>
      </c>
      <c r="L676" s="378" t="e">
        <f t="shared" si="1"/>
        <v>#VALUE!</v>
      </c>
      <c r="M676" s="379">
        <f>SUMIFS('MASTER TT'!$J$2:$J$1126,'MASTER TT'!$I$2:$I$1126,A676:A10718,'MASTER TT'!$L$2:$L$1126,"&gt;0",'MASTER TT'!$AM$2:$AM$1126,"JAN-APRIL 2025",'MASTER TT'!$AC$2:$AC$1126,"SOT")</f>
        <v>0</v>
      </c>
      <c r="N676" s="379">
        <f>SUMIFS('MASTER TT'!$J$2:$J$1126,'MASTER TT'!$I$2:$I$1126,A676:A10718,'MASTER TT'!$L$2:$L$1126,"&gt;0",'MASTER TT'!$AM$2:$AM$1126,"JAN-APRIL 2025",'MASTER TT'!$AC$2:$AC$1126,"SOB")</f>
        <v>0</v>
      </c>
      <c r="O676" s="379">
        <f>SUMIFS('MASTER TT'!$J$2:$J$1126,'MASTER TT'!$I$2:$I$1126,A676:A10718,'MASTER TT'!$L$2:$L$1126,"&gt;0",'MASTER TT'!$AM$2:$AM$1126,"JAN-APRIL 2025",'MASTER TT'!$AC$2:$AC$1126,"SEASS")</f>
        <v>0</v>
      </c>
      <c r="P676" s="379">
        <f>SUMIFS('MASTER TT'!$J$2:$J$1126,'MASTER TT'!$I$2:$I$1126,A676:A10718,'MASTER TT'!$L$2:$L$1126,"&gt;0",'MASTER TT'!$AM$2:$AM$1126,"JAN-APRIL 2025",'MASTER TT'!$AC$2:$AC$1126,"PTTI")</f>
        <v>0</v>
      </c>
      <c r="Q676" s="416"/>
      <c r="R676" s="416"/>
      <c r="S676" s="416"/>
      <c r="T676" s="416"/>
      <c r="U676" s="416"/>
      <c r="V676" s="416"/>
      <c r="W676" s="416"/>
      <c r="X676" s="416"/>
      <c r="Y676" s="416"/>
      <c r="Z676" s="416"/>
      <c r="AA676" s="416"/>
      <c r="AB676" s="416"/>
      <c r="AC676" s="416"/>
      <c r="AD676" s="416"/>
      <c r="AE676" s="416"/>
      <c r="AF676" s="417"/>
      <c r="AG676" s="418"/>
    </row>
    <row r="677" spans="1:33" ht="14.25" customHeight="1">
      <c r="A677" s="423" t="s">
        <v>6700</v>
      </c>
      <c r="B677" s="375" t="e">
        <f>VLOOKUP($A$2:$A$1749,'ENTER STAFF #S HERE'!$A$1:$B$5073,2,FALSE)</f>
        <v>#N/A</v>
      </c>
      <c r="C677" s="419"/>
      <c r="D677" s="414" t="s">
        <v>60</v>
      </c>
      <c r="E677" s="419"/>
      <c r="F677" s="419"/>
      <c r="G677" s="414" t="s">
        <v>5663</v>
      </c>
      <c r="H677" s="377">
        <f t="shared" si="0"/>
        <v>48</v>
      </c>
      <c r="I677" s="378" t="e">
        <f>SUMIFS('MASTER TT'!$J$2:$J$11126,'MASTER TT'!$I$2:$I$1126,A677:A19053,'MASTER TT'!$L$2:$L$11126,"&gt;0",'MASTER TT'!$AM$2:$AM$11126,"JAN-APRIL 2026")</f>
        <v>#VALUE!</v>
      </c>
      <c r="J677" s="378">
        <f>SUMIFS('MASTER TT'!$J$2:$J$11126,'MASTER TT'!$I$2:$I$11126,A677:A10716,'MASTER TT'!$L$2:$L$11126,"&gt;0",'MASTER TT'!$AM$2:$AM$11126,"MAY-AUG 2025")</f>
        <v>0</v>
      </c>
      <c r="K677" s="378">
        <f>SUMIFS('MASTER TT'!$J$2:$J$11126,'MASTER TT'!$I$2:$I$11126,A677:A10716,'MASTER TT'!$L$2:$L$11126,"&gt;0",'MASTER TT'!$AM$2:$AM$11126,"SEP-DEC 2025")</f>
        <v>0</v>
      </c>
      <c r="L677" s="378" t="e">
        <f t="shared" si="1"/>
        <v>#VALUE!</v>
      </c>
      <c r="M677" s="379">
        <f>SUMIFS('MASTER TT'!$J$2:$J$1126,'MASTER TT'!$I$2:$I$1126,A677:A10719,'MASTER TT'!$L$2:$L$1126,"&gt;0",'MASTER TT'!$AM$2:$AM$1126,"JAN-APRIL 2025",'MASTER TT'!$AC$2:$AC$1126,"SOT")</f>
        <v>0</v>
      </c>
      <c r="N677" s="379">
        <f>SUMIFS('MASTER TT'!$J$2:$J$1126,'MASTER TT'!$I$2:$I$1126,A677:A10719,'MASTER TT'!$L$2:$L$1126,"&gt;0",'MASTER TT'!$AM$2:$AM$1126,"JAN-APRIL 2025",'MASTER TT'!$AC$2:$AC$1126,"SOB")</f>
        <v>0</v>
      </c>
      <c r="O677" s="379">
        <f>SUMIFS('MASTER TT'!$J$2:$J$1126,'MASTER TT'!$I$2:$I$1126,A677:A10719,'MASTER TT'!$L$2:$L$1126,"&gt;0",'MASTER TT'!$AM$2:$AM$1126,"JAN-APRIL 2025",'MASTER TT'!$AC$2:$AC$1126,"SEASS")</f>
        <v>0</v>
      </c>
      <c r="P677" s="379">
        <f>SUMIFS('MASTER TT'!$J$2:$J$1126,'MASTER TT'!$I$2:$I$1126,A677:A10719,'MASTER TT'!$L$2:$L$1126,"&gt;0",'MASTER TT'!$AM$2:$AM$1126,"JAN-APRIL 2025",'MASTER TT'!$AC$2:$AC$1126,"PTTI")</f>
        <v>0</v>
      </c>
      <c r="Q677" s="416"/>
      <c r="R677" s="416"/>
      <c r="S677" s="416"/>
      <c r="T677" s="416"/>
      <c r="U677" s="416"/>
      <c r="V677" s="416"/>
      <c r="W677" s="416"/>
      <c r="X677" s="416"/>
      <c r="Y677" s="416"/>
      <c r="Z677" s="416"/>
      <c r="AA677" s="416"/>
      <c r="AB677" s="416"/>
      <c r="AC677" s="416"/>
      <c r="AD677" s="416"/>
      <c r="AE677" s="416"/>
      <c r="AF677" s="417"/>
      <c r="AG677" s="418"/>
    </row>
    <row r="678" spans="1:33" ht="14.25" customHeight="1">
      <c r="A678" s="421" t="s">
        <v>5592</v>
      </c>
      <c r="B678" s="375" t="str">
        <f>VLOOKUP($A$2:$A$1749,'ENTER STAFF #S HERE'!$A$1:$B$5073,2,FALSE)</f>
        <v>C1554</v>
      </c>
      <c r="C678" s="419"/>
      <c r="D678" s="414" t="s">
        <v>479</v>
      </c>
      <c r="E678" s="419"/>
      <c r="F678" s="419"/>
      <c r="G678" s="414" t="s">
        <v>6701</v>
      </c>
      <c r="H678" s="377">
        <f t="shared" si="0"/>
        <v>28</v>
      </c>
      <c r="I678" s="378" t="e">
        <f>SUMIFS('MASTER TT'!$J$2:$J$11126,'MASTER TT'!$I$2:$I$1126,A678:A19054,'MASTER TT'!$L$2:$L$11126,"&gt;0",'MASTER TT'!$AM$2:$AM$11126,"JAN-APRIL 2026")</f>
        <v>#VALUE!</v>
      </c>
      <c r="J678" s="378">
        <f>SUMIFS('MASTER TT'!$J$2:$J$11126,'MASTER TT'!$I$2:$I$11126,A678:A10717,'MASTER TT'!$L$2:$L$11126,"&gt;0",'MASTER TT'!$AM$2:$AM$11126,"MAY-AUG 2025")</f>
        <v>0</v>
      </c>
      <c r="K678" s="378">
        <f>SUMIFS('MASTER TT'!$J$2:$J$11126,'MASTER TT'!$I$2:$I$11126,A678:A10717,'MASTER TT'!$L$2:$L$11126,"&gt;0",'MASTER TT'!$AM$2:$AM$11126,"SEP-DEC 2025")</f>
        <v>0</v>
      </c>
      <c r="L678" s="378" t="e">
        <f t="shared" si="1"/>
        <v>#VALUE!</v>
      </c>
      <c r="M678" s="379">
        <f>SUMIFS('MASTER TT'!$J$2:$J$1126,'MASTER TT'!$I$2:$I$1126,A678:A10720,'MASTER TT'!$L$2:$L$1126,"&gt;0",'MASTER TT'!$AM$2:$AM$1126,"JAN-APRIL 2025",'MASTER TT'!$AC$2:$AC$1126,"SOT")</f>
        <v>0</v>
      </c>
      <c r="N678" s="379">
        <f>SUMIFS('MASTER TT'!$J$2:$J$1126,'MASTER TT'!$I$2:$I$1126,A678:A10720,'MASTER TT'!$L$2:$L$1126,"&gt;0",'MASTER TT'!$AM$2:$AM$1126,"JAN-APRIL 2025",'MASTER TT'!$AC$2:$AC$1126,"SOB")</f>
        <v>0</v>
      </c>
      <c r="O678" s="379">
        <f>SUMIFS('MASTER TT'!$J$2:$J$1126,'MASTER TT'!$I$2:$I$1126,A678:A10720,'MASTER TT'!$L$2:$L$1126,"&gt;0",'MASTER TT'!$AM$2:$AM$1126,"JAN-APRIL 2025",'MASTER TT'!$AC$2:$AC$1126,"SEASS")</f>
        <v>0</v>
      </c>
      <c r="P678" s="379">
        <f>SUMIFS('MASTER TT'!$J$2:$J$1126,'MASTER TT'!$I$2:$I$1126,A678:A10720,'MASTER TT'!$L$2:$L$1126,"&gt;0",'MASTER TT'!$AM$2:$AM$1126,"JAN-APRIL 2025",'MASTER TT'!$AC$2:$AC$1126,"PTTI")</f>
        <v>0</v>
      </c>
      <c r="Q678" s="416"/>
      <c r="R678" s="416"/>
      <c r="S678" s="416"/>
      <c r="T678" s="416"/>
      <c r="U678" s="416"/>
      <c r="V678" s="416"/>
      <c r="W678" s="416"/>
      <c r="X678" s="416"/>
      <c r="Y678" s="416"/>
      <c r="Z678" s="416"/>
      <c r="AA678" s="416"/>
      <c r="AB678" s="416"/>
      <c r="AC678" s="416"/>
      <c r="AD678" s="416"/>
      <c r="AE678" s="416"/>
      <c r="AF678" s="417"/>
      <c r="AG678" s="418"/>
    </row>
    <row r="679" spans="1:33" ht="14.25" customHeight="1">
      <c r="A679" s="374" t="s">
        <v>5324</v>
      </c>
      <c r="B679" s="375" t="str">
        <f>VLOOKUP($A$2:$A$1749,'ENTER STAFF #S HERE'!$A$1:$B$5073,2,FALSE)</f>
        <v>C1822</v>
      </c>
      <c r="C679" s="374"/>
      <c r="D679" s="374" t="s">
        <v>460</v>
      </c>
      <c r="E679" s="388"/>
      <c r="F679" s="388"/>
      <c r="G679" s="374" t="s">
        <v>6585</v>
      </c>
      <c r="H679" s="377">
        <f t="shared" si="0"/>
        <v>90</v>
      </c>
      <c r="I679" s="378" t="e">
        <f>SUMIFS('MASTER TT'!$J$2:$J$11126,'MASTER TT'!$I$2:$I$1126,A679:A19055,'MASTER TT'!$L$2:$L$11126,"&gt;0",'MASTER TT'!$AM$2:$AM$11126,"JAN-APRIL 2026")</f>
        <v>#VALUE!</v>
      </c>
      <c r="J679" s="378">
        <f>SUMIFS('MASTER TT'!$J$2:$J$11126,'MASTER TT'!$I$2:$I$11126,A679:A10718,'MASTER TT'!$L$2:$L$11126,"&gt;0",'MASTER TT'!$AM$2:$AM$11126,"MAY-AUG 2025")</f>
        <v>0</v>
      </c>
      <c r="K679" s="378">
        <f>SUMIFS('MASTER TT'!$J$2:$J$11126,'MASTER TT'!$I$2:$I$11126,A679:A10718,'MASTER TT'!$L$2:$L$11126,"&gt;0",'MASTER TT'!$AM$2:$AM$11126,"SEP-DEC 2025")</f>
        <v>0</v>
      </c>
      <c r="L679" s="378" t="e">
        <f t="shared" si="1"/>
        <v>#VALUE!</v>
      </c>
      <c r="M679" s="379">
        <f>SUMIFS('MASTER TT'!$J$2:$J$1126,'MASTER TT'!$I$2:$I$1126,A679:A10721,'MASTER TT'!$L$2:$L$1126,"&gt;0",'MASTER TT'!$AM$2:$AM$1126,"JAN-APRIL 2025",'MASTER TT'!$AC$2:$AC$1126,"SOT")</f>
        <v>0</v>
      </c>
      <c r="N679" s="379">
        <f>SUMIFS('MASTER TT'!$J$2:$J$1126,'MASTER TT'!$I$2:$I$1126,A679:A10721,'MASTER TT'!$L$2:$L$1126,"&gt;0",'MASTER TT'!$AM$2:$AM$1126,"JAN-APRIL 2025",'MASTER TT'!$AC$2:$AC$1126,"SOB")</f>
        <v>0</v>
      </c>
      <c r="O679" s="379">
        <f>SUMIFS('MASTER TT'!$J$2:$J$1126,'MASTER TT'!$I$2:$I$1126,A679:A10721,'MASTER TT'!$L$2:$L$1126,"&gt;0",'MASTER TT'!$AM$2:$AM$1126,"JAN-APRIL 2025",'MASTER TT'!$AC$2:$AC$1126,"SEASS")</f>
        <v>0</v>
      </c>
      <c r="P679" s="379">
        <f>SUMIFS('MASTER TT'!$J$2:$J$1126,'MASTER TT'!$I$2:$I$1126,A679:A10721,'MASTER TT'!$L$2:$L$1126,"&gt;0",'MASTER TT'!$AM$2:$AM$1126,"JAN-APRIL 2025",'MASTER TT'!$AC$2:$AC$1126,"PTTI")</f>
        <v>0</v>
      </c>
      <c r="Q679" s="381"/>
      <c r="R679" s="381"/>
      <c r="S679" s="381"/>
      <c r="T679" s="381"/>
      <c r="U679" s="381"/>
      <c r="V679" s="381"/>
      <c r="W679" s="381"/>
      <c r="X679" s="381"/>
      <c r="Y679" s="381"/>
      <c r="Z679" s="381"/>
      <c r="AA679" s="381"/>
      <c r="AB679" s="381"/>
      <c r="AC679" s="381"/>
      <c r="AD679" s="381"/>
      <c r="AE679" s="381"/>
      <c r="AF679" s="382"/>
      <c r="AG679" s="383"/>
    </row>
    <row r="680" spans="1:33" ht="14.25" customHeight="1">
      <c r="A680" s="374" t="s">
        <v>4478</v>
      </c>
      <c r="B680" s="375" t="str">
        <f>VLOOKUP($A$2:$A$1749,'ENTER STAFF #S HERE'!$A$1:$B$5073,2,FALSE)</f>
        <v>C1954</v>
      </c>
      <c r="C680" s="374"/>
      <c r="D680" s="384" t="s">
        <v>460</v>
      </c>
      <c r="E680" s="388"/>
      <c r="F680" s="388"/>
      <c r="G680" s="374" t="s">
        <v>6585</v>
      </c>
      <c r="H680" s="377">
        <f t="shared" si="0"/>
        <v>90</v>
      </c>
      <c r="I680" s="378" t="e">
        <f>SUMIFS('MASTER TT'!$J$2:$J$11126,'MASTER TT'!$I$2:$I$1126,A680:A19056,'MASTER TT'!$L$2:$L$11126,"&gt;0",'MASTER TT'!$AM$2:$AM$11126,"JAN-APRIL 2026")</f>
        <v>#VALUE!</v>
      </c>
      <c r="J680" s="378">
        <f>SUMIFS('MASTER TT'!$J$2:$J$11126,'MASTER TT'!$I$2:$I$11126,A680:A10719,'MASTER TT'!$L$2:$L$11126,"&gt;0",'MASTER TT'!$AM$2:$AM$11126,"MAY-AUG 2025")</f>
        <v>0</v>
      </c>
      <c r="K680" s="378">
        <f>SUMIFS('MASTER TT'!$J$2:$J$11126,'MASTER TT'!$I$2:$I$11126,A680:A10719,'MASTER TT'!$L$2:$L$11126,"&gt;0",'MASTER TT'!$AM$2:$AM$11126,"SEP-DEC 2025")</f>
        <v>0</v>
      </c>
      <c r="L680" s="378" t="e">
        <f t="shared" si="1"/>
        <v>#VALUE!</v>
      </c>
      <c r="M680" s="379">
        <f>SUMIFS('MASTER TT'!$J$2:$J$1126,'MASTER TT'!$I$2:$I$1126,A680:A10722,'MASTER TT'!$L$2:$L$1126,"&gt;0",'MASTER TT'!$AM$2:$AM$1126,"JAN-APRIL 2025",'MASTER TT'!$AC$2:$AC$1126,"SOT")</f>
        <v>0</v>
      </c>
      <c r="N680" s="379">
        <f>SUMIFS('MASTER TT'!$J$2:$J$1126,'MASTER TT'!$I$2:$I$1126,A680:A10722,'MASTER TT'!$L$2:$L$1126,"&gt;0",'MASTER TT'!$AM$2:$AM$1126,"JAN-APRIL 2025",'MASTER TT'!$AC$2:$AC$1126,"SOB")</f>
        <v>0</v>
      </c>
      <c r="O680" s="379">
        <f>SUMIFS('MASTER TT'!$J$2:$J$1126,'MASTER TT'!$I$2:$I$1126,A680:A10722,'MASTER TT'!$L$2:$L$1126,"&gt;0",'MASTER TT'!$AM$2:$AM$1126,"JAN-APRIL 2025",'MASTER TT'!$AC$2:$AC$1126,"SEASS")</f>
        <v>0</v>
      </c>
      <c r="P680" s="379">
        <f>SUMIFS('MASTER TT'!$J$2:$J$1126,'MASTER TT'!$I$2:$I$1126,A680:A10722,'MASTER TT'!$L$2:$L$1126,"&gt;0",'MASTER TT'!$AM$2:$AM$1126,"JAN-APRIL 2025",'MASTER TT'!$AC$2:$AC$1126,"PTTI")</f>
        <v>0</v>
      </c>
      <c r="Q680" s="381"/>
      <c r="R680" s="381"/>
      <c r="S680" s="381"/>
      <c r="T680" s="381"/>
      <c r="U680" s="381"/>
      <c r="V680" s="381"/>
      <c r="W680" s="381"/>
      <c r="X680" s="381"/>
      <c r="Y680" s="381"/>
      <c r="Z680" s="381"/>
      <c r="AA680" s="381"/>
      <c r="AB680" s="381"/>
      <c r="AC680" s="381"/>
      <c r="AD680" s="381"/>
      <c r="AE680" s="381"/>
      <c r="AF680" s="382"/>
      <c r="AG680" s="383"/>
    </row>
    <row r="681" spans="1:33" ht="14.25" customHeight="1">
      <c r="A681" s="374" t="s">
        <v>5536</v>
      </c>
      <c r="B681" s="375" t="str">
        <f>VLOOKUP($A$2:$A$1749,'ENTER STAFF #S HERE'!$A$1:$B$5073,2,FALSE)</f>
        <v>C2030</v>
      </c>
      <c r="C681" s="374"/>
      <c r="D681" s="384" t="s">
        <v>454</v>
      </c>
      <c r="E681" s="388"/>
      <c r="F681" s="388"/>
      <c r="G681" s="374" t="s">
        <v>5663</v>
      </c>
      <c r="H681" s="377">
        <f t="shared" si="0"/>
        <v>48</v>
      </c>
      <c r="I681" s="378" t="e">
        <f>SUMIFS('MASTER TT'!$J$2:$J$11126,'MASTER TT'!$I$2:$I$1126,A681:A19057,'MASTER TT'!$L$2:$L$11126,"&gt;0",'MASTER TT'!$AM$2:$AM$11126,"JAN-APRIL 2026")</f>
        <v>#VALUE!</v>
      </c>
      <c r="J681" s="378">
        <f>SUMIFS('MASTER TT'!$J$2:$J$11126,'MASTER TT'!$I$2:$I$11126,A681:A10720,'MASTER TT'!$L$2:$L$11126,"&gt;0",'MASTER TT'!$AM$2:$AM$11126,"MAY-AUG 2025")</f>
        <v>0</v>
      </c>
      <c r="K681" s="378">
        <f>SUMIFS('MASTER TT'!$J$2:$J$11126,'MASTER TT'!$I$2:$I$11126,A681:A10720,'MASTER TT'!$L$2:$L$11126,"&gt;0",'MASTER TT'!$AM$2:$AM$11126,"SEP-DEC 2025")</f>
        <v>0</v>
      </c>
      <c r="L681" s="378" t="e">
        <f t="shared" si="1"/>
        <v>#VALUE!</v>
      </c>
      <c r="M681" s="379">
        <f>SUMIFS('MASTER TT'!$J$2:$J$1126,'MASTER TT'!$I$2:$I$1126,A681:A10723,'MASTER TT'!$L$2:$L$1126,"&gt;0",'MASTER TT'!$AM$2:$AM$1126,"JAN-APRIL 2025",'MASTER TT'!$AC$2:$AC$1126,"SOT")</f>
        <v>0</v>
      </c>
      <c r="N681" s="379">
        <f>SUMIFS('MASTER TT'!$J$2:$J$1126,'MASTER TT'!$I$2:$I$1126,A681:A10723,'MASTER TT'!$L$2:$L$1126,"&gt;0",'MASTER TT'!$AM$2:$AM$1126,"JAN-APRIL 2025",'MASTER TT'!$AC$2:$AC$1126,"SOB")</f>
        <v>0</v>
      </c>
      <c r="O681" s="379">
        <f>SUMIFS('MASTER TT'!$J$2:$J$1126,'MASTER TT'!$I$2:$I$1126,A681:A10723,'MASTER TT'!$L$2:$L$1126,"&gt;0",'MASTER TT'!$AM$2:$AM$1126,"JAN-APRIL 2025",'MASTER TT'!$AC$2:$AC$1126,"SEASS")</f>
        <v>0</v>
      </c>
      <c r="P681" s="379">
        <f>SUMIFS('MASTER TT'!$J$2:$J$1126,'MASTER TT'!$I$2:$I$1126,A681:A10723,'MASTER TT'!$L$2:$L$1126,"&gt;0",'MASTER TT'!$AM$2:$AM$1126,"JAN-APRIL 2025",'MASTER TT'!$AC$2:$AC$1126,"PTTI")</f>
        <v>0</v>
      </c>
      <c r="Q681" s="381"/>
      <c r="R681" s="381"/>
      <c r="S681" s="381"/>
      <c r="T681" s="381"/>
      <c r="U681" s="381"/>
      <c r="V681" s="381"/>
      <c r="W681" s="381"/>
      <c r="X681" s="381"/>
      <c r="Y681" s="381"/>
      <c r="Z681" s="381"/>
      <c r="AA681" s="381"/>
      <c r="AB681" s="381"/>
      <c r="AC681" s="381"/>
      <c r="AD681" s="381"/>
      <c r="AE681" s="381"/>
      <c r="AF681" s="382"/>
      <c r="AG681" s="383"/>
    </row>
    <row r="682" spans="1:33" ht="14.25" customHeight="1">
      <c r="A682" s="392" t="s">
        <v>6702</v>
      </c>
      <c r="B682" s="375" t="e">
        <f>VLOOKUP($A$2:$A$1749,'ENTER STAFF #S HERE'!$A$1:$B$5073,2,FALSE)</f>
        <v>#N/A</v>
      </c>
      <c r="C682" s="419"/>
      <c r="D682" s="414" t="s">
        <v>60</v>
      </c>
      <c r="E682" s="419"/>
      <c r="F682" s="419"/>
      <c r="G682" s="414" t="s">
        <v>5663</v>
      </c>
      <c r="H682" s="377">
        <f t="shared" si="0"/>
        <v>48</v>
      </c>
      <c r="I682" s="378" t="e">
        <f>SUMIFS('MASTER TT'!$J$2:$J$11126,'MASTER TT'!$I$2:$I$1126,A682:A19058,'MASTER TT'!$L$2:$L$11126,"&gt;0",'MASTER TT'!$AM$2:$AM$11126,"JAN-APRIL 2026")</f>
        <v>#VALUE!</v>
      </c>
      <c r="J682" s="378">
        <f>SUMIFS('MASTER TT'!$J$2:$J$11126,'MASTER TT'!$I$2:$I$11126,A682:A10721,'MASTER TT'!$L$2:$L$11126,"&gt;0",'MASTER TT'!$AM$2:$AM$11126,"MAY-AUG 2025")</f>
        <v>0</v>
      </c>
      <c r="K682" s="378">
        <f>SUMIFS('MASTER TT'!$J$2:$J$11126,'MASTER TT'!$I$2:$I$11126,A682:A10721,'MASTER TT'!$L$2:$L$11126,"&gt;0",'MASTER TT'!$AM$2:$AM$11126,"SEP-DEC 2025")</f>
        <v>0</v>
      </c>
      <c r="L682" s="378" t="e">
        <f t="shared" si="1"/>
        <v>#VALUE!</v>
      </c>
      <c r="M682" s="379">
        <f>SUMIFS('MASTER TT'!$J$2:$J$1126,'MASTER TT'!$I$2:$I$1126,A682:A10724,'MASTER TT'!$L$2:$L$1126,"&gt;0",'MASTER TT'!$AM$2:$AM$1126,"JAN-APRIL 2025",'MASTER TT'!$AC$2:$AC$1126,"SOT")</f>
        <v>0</v>
      </c>
      <c r="N682" s="379">
        <f>SUMIFS('MASTER TT'!$J$2:$J$1126,'MASTER TT'!$I$2:$I$1126,A682:A10724,'MASTER TT'!$L$2:$L$1126,"&gt;0",'MASTER TT'!$AM$2:$AM$1126,"JAN-APRIL 2025",'MASTER TT'!$AC$2:$AC$1126,"SOB")</f>
        <v>0</v>
      </c>
      <c r="O682" s="379">
        <f>SUMIFS('MASTER TT'!$J$2:$J$1126,'MASTER TT'!$I$2:$I$1126,A682:A10724,'MASTER TT'!$L$2:$L$1126,"&gt;0",'MASTER TT'!$AM$2:$AM$1126,"JAN-APRIL 2025",'MASTER TT'!$AC$2:$AC$1126,"SEASS")</f>
        <v>0</v>
      </c>
      <c r="P682" s="379">
        <f>SUMIFS('MASTER TT'!$J$2:$J$1126,'MASTER TT'!$I$2:$I$1126,A682:A10724,'MASTER TT'!$L$2:$L$1126,"&gt;0",'MASTER TT'!$AM$2:$AM$1126,"JAN-APRIL 2025",'MASTER TT'!$AC$2:$AC$1126,"PTTI")</f>
        <v>0</v>
      </c>
      <c r="Q682" s="416"/>
      <c r="R682" s="416"/>
      <c r="S682" s="416"/>
      <c r="T682" s="416"/>
      <c r="U682" s="416"/>
      <c r="V682" s="416"/>
      <c r="W682" s="416"/>
      <c r="X682" s="416"/>
      <c r="Y682" s="416"/>
      <c r="Z682" s="416"/>
      <c r="AA682" s="416"/>
      <c r="AB682" s="416"/>
      <c r="AC682" s="416"/>
      <c r="AD682" s="416"/>
      <c r="AE682" s="416"/>
      <c r="AF682" s="417"/>
      <c r="AG682" s="418"/>
    </row>
    <row r="683" spans="1:33" ht="14.25" customHeight="1">
      <c r="A683" s="424" t="s">
        <v>3861</v>
      </c>
      <c r="B683" s="375" t="str">
        <f>VLOOKUP($A$2:$A$1749,'ENTER STAFF #S HERE'!$A$1:$B$5073,2,FALSE)</f>
        <v>C1807</v>
      </c>
      <c r="C683" s="419"/>
      <c r="D683" s="414" t="s">
        <v>454</v>
      </c>
      <c r="E683" s="419"/>
      <c r="F683" s="419"/>
      <c r="G683" s="414" t="s">
        <v>5663</v>
      </c>
      <c r="H683" s="377">
        <f t="shared" si="0"/>
        <v>48</v>
      </c>
      <c r="I683" s="378" t="e">
        <f>SUMIFS('MASTER TT'!$J$2:$J$11126,'MASTER TT'!$I$2:$I$1126,A683:A19059,'MASTER TT'!$L$2:$L$11126,"&gt;0",'MASTER TT'!$AM$2:$AM$11126,"JAN-APRIL 2026")</f>
        <v>#VALUE!</v>
      </c>
      <c r="J683" s="378">
        <f>SUMIFS('MASTER TT'!$J$2:$J$11126,'MASTER TT'!$I$2:$I$11126,A683:A10722,'MASTER TT'!$L$2:$L$11126,"&gt;0",'MASTER TT'!$AM$2:$AM$11126,"MAY-AUG 2025")</f>
        <v>0</v>
      </c>
      <c r="K683" s="378">
        <f>SUMIFS('MASTER TT'!$J$2:$J$11126,'MASTER TT'!$I$2:$I$11126,A683:A10722,'MASTER TT'!$L$2:$L$11126,"&gt;0",'MASTER TT'!$AM$2:$AM$11126,"SEP-DEC 2025")</f>
        <v>0</v>
      </c>
      <c r="L683" s="378" t="e">
        <f t="shared" si="1"/>
        <v>#VALUE!</v>
      </c>
      <c r="M683" s="379">
        <f>SUMIFS('MASTER TT'!$J$2:$J$1126,'MASTER TT'!$I$2:$I$1126,A683:A10725,'MASTER TT'!$L$2:$L$1126,"&gt;0",'MASTER TT'!$AM$2:$AM$1126,"JAN-APRIL 2025",'MASTER TT'!$AC$2:$AC$1126,"SOT")</f>
        <v>0</v>
      </c>
      <c r="N683" s="379">
        <f>SUMIFS('MASTER TT'!$J$2:$J$1126,'MASTER TT'!$I$2:$I$1126,A683:A10725,'MASTER TT'!$L$2:$L$1126,"&gt;0",'MASTER TT'!$AM$2:$AM$1126,"JAN-APRIL 2025",'MASTER TT'!$AC$2:$AC$1126,"SOB")</f>
        <v>0</v>
      </c>
      <c r="O683" s="379">
        <f>SUMIFS('MASTER TT'!$J$2:$J$1126,'MASTER TT'!$I$2:$I$1126,A683:A10725,'MASTER TT'!$L$2:$L$1126,"&gt;0",'MASTER TT'!$AM$2:$AM$1126,"JAN-APRIL 2025",'MASTER TT'!$AC$2:$AC$1126,"SEASS")</f>
        <v>0</v>
      </c>
      <c r="P683" s="379">
        <f>SUMIFS('MASTER TT'!$J$2:$J$1126,'MASTER TT'!$I$2:$I$1126,A683:A10725,'MASTER TT'!$L$2:$L$1126,"&gt;0",'MASTER TT'!$AM$2:$AM$1126,"JAN-APRIL 2025",'MASTER TT'!$AC$2:$AC$1126,"PTTI")</f>
        <v>0</v>
      </c>
      <c r="Q683" s="416"/>
      <c r="R683" s="416"/>
      <c r="S683" s="416"/>
      <c r="T683" s="416"/>
      <c r="U683" s="416"/>
      <c r="V683" s="416"/>
      <c r="W683" s="416"/>
      <c r="X683" s="416"/>
      <c r="Y683" s="416"/>
      <c r="Z683" s="416"/>
      <c r="AA683" s="416"/>
      <c r="AB683" s="416"/>
      <c r="AC683" s="416"/>
      <c r="AD683" s="416"/>
      <c r="AE683" s="416"/>
      <c r="AF683" s="417"/>
      <c r="AG683" s="418"/>
    </row>
    <row r="684" spans="1:33" ht="14.25" customHeight="1">
      <c r="A684" s="103" t="s">
        <v>6703</v>
      </c>
      <c r="B684" s="375" t="e">
        <f>VLOOKUP($A$2:$A$1749,'ENTER STAFF #S HERE'!$A$1:$B$5073,2,FALSE)</f>
        <v>#N/A</v>
      </c>
      <c r="C684" s="419"/>
      <c r="D684" s="414" t="s">
        <v>479</v>
      </c>
      <c r="E684" s="419"/>
      <c r="F684" s="419"/>
      <c r="G684" s="414" t="s">
        <v>5663</v>
      </c>
      <c r="H684" s="377">
        <f t="shared" si="0"/>
        <v>48</v>
      </c>
      <c r="I684" s="378" t="e">
        <f>SUMIFS('MASTER TT'!$J$2:$J$11126,'MASTER TT'!$I$2:$I$1126,A684:A19060,'MASTER TT'!$L$2:$L$11126,"&gt;0",'MASTER TT'!$AM$2:$AM$11126,"JAN-APRIL 2026")</f>
        <v>#VALUE!</v>
      </c>
      <c r="J684" s="378">
        <f>SUMIFS('MASTER TT'!$J$2:$J$11126,'MASTER TT'!$I$2:$I$11126,A684:A10723,'MASTER TT'!$L$2:$L$11126,"&gt;0",'MASTER TT'!$AM$2:$AM$11126,"MAY-AUG 2025")</f>
        <v>0</v>
      </c>
      <c r="K684" s="378">
        <f>SUMIFS('MASTER TT'!$J$2:$J$11126,'MASTER TT'!$I$2:$I$11126,A684:A10723,'MASTER TT'!$L$2:$L$11126,"&gt;0",'MASTER TT'!$AM$2:$AM$11126,"SEP-DEC 2025")</f>
        <v>0</v>
      </c>
      <c r="L684" s="378" t="e">
        <f t="shared" si="1"/>
        <v>#VALUE!</v>
      </c>
      <c r="M684" s="379">
        <f>SUMIFS('MASTER TT'!$J$2:$J$1126,'MASTER TT'!$I$2:$I$1126,A684:A10726,'MASTER TT'!$L$2:$L$1126,"&gt;0",'MASTER TT'!$AM$2:$AM$1126,"JAN-APRIL 2025",'MASTER TT'!$AC$2:$AC$1126,"SOT")</f>
        <v>0</v>
      </c>
      <c r="N684" s="379">
        <f>SUMIFS('MASTER TT'!$J$2:$J$1126,'MASTER TT'!$I$2:$I$1126,A684:A10726,'MASTER TT'!$L$2:$L$1126,"&gt;0",'MASTER TT'!$AM$2:$AM$1126,"JAN-APRIL 2025",'MASTER TT'!$AC$2:$AC$1126,"SOB")</f>
        <v>0</v>
      </c>
      <c r="O684" s="379">
        <f>SUMIFS('MASTER TT'!$J$2:$J$1126,'MASTER TT'!$I$2:$I$1126,A684:A10726,'MASTER TT'!$L$2:$L$1126,"&gt;0",'MASTER TT'!$AM$2:$AM$1126,"JAN-APRIL 2025",'MASTER TT'!$AC$2:$AC$1126,"SEASS")</f>
        <v>0</v>
      </c>
      <c r="P684" s="379">
        <f>SUMIFS('MASTER TT'!$J$2:$J$1126,'MASTER TT'!$I$2:$I$1126,A684:A10726,'MASTER TT'!$L$2:$L$1126,"&gt;0",'MASTER TT'!$AM$2:$AM$1126,"JAN-APRIL 2025",'MASTER TT'!$AC$2:$AC$1126,"PTTI")</f>
        <v>0</v>
      </c>
      <c r="Q684" s="416"/>
      <c r="R684" s="416"/>
      <c r="S684" s="416"/>
      <c r="T684" s="416"/>
      <c r="U684" s="416"/>
      <c r="V684" s="416"/>
      <c r="W684" s="416"/>
      <c r="X684" s="416"/>
      <c r="Y684" s="416"/>
      <c r="Z684" s="416"/>
      <c r="AA684" s="416"/>
      <c r="AB684" s="416"/>
      <c r="AC684" s="416"/>
      <c r="AD684" s="416"/>
      <c r="AE684" s="416"/>
      <c r="AF684" s="417"/>
      <c r="AG684" s="418"/>
    </row>
    <row r="685" spans="1:33" ht="14.25" customHeight="1">
      <c r="A685" s="424" t="s">
        <v>5628</v>
      </c>
      <c r="B685" s="375" t="str">
        <f>VLOOKUP($A$2:$A$1749,'ENTER STAFF #S HERE'!$A$1:$B$5073,2,FALSE)</f>
        <v>C2031</v>
      </c>
      <c r="C685" s="419"/>
      <c r="D685" s="414" t="s">
        <v>454</v>
      </c>
      <c r="E685" s="419"/>
      <c r="F685" s="419"/>
      <c r="G685" s="414" t="s">
        <v>5663</v>
      </c>
      <c r="H685" s="377">
        <f t="shared" si="0"/>
        <v>48</v>
      </c>
      <c r="I685" s="378" t="e">
        <f>SUMIFS('MASTER TT'!$J$2:$J$11126,'MASTER TT'!$I$2:$I$1126,A685:A19061,'MASTER TT'!$L$2:$L$11126,"&gt;0",'MASTER TT'!$AM$2:$AM$11126,"JAN-APRIL 2026")</f>
        <v>#VALUE!</v>
      </c>
      <c r="J685" s="378">
        <f>SUMIFS('MASTER TT'!$J$2:$J$11126,'MASTER TT'!$I$2:$I$11126,A685:A10724,'MASTER TT'!$L$2:$L$11126,"&gt;0",'MASTER TT'!$AM$2:$AM$11126,"MAY-AUG 2025")</f>
        <v>0</v>
      </c>
      <c r="K685" s="378">
        <f>SUMIFS('MASTER TT'!$J$2:$J$11126,'MASTER TT'!$I$2:$I$11126,A685:A10724,'MASTER TT'!$L$2:$L$11126,"&gt;0",'MASTER TT'!$AM$2:$AM$11126,"SEP-DEC 2025")</f>
        <v>0</v>
      </c>
      <c r="L685" s="378" t="e">
        <f t="shared" si="1"/>
        <v>#VALUE!</v>
      </c>
      <c r="M685" s="379">
        <f>SUMIFS('MASTER TT'!$J$2:$J$1126,'MASTER TT'!$I$2:$I$1126,A685:A10727,'MASTER TT'!$L$2:$L$1126,"&gt;0",'MASTER TT'!$AM$2:$AM$1126,"JAN-APRIL 2025",'MASTER TT'!$AC$2:$AC$1126,"SOT")</f>
        <v>0</v>
      </c>
      <c r="N685" s="379">
        <f>SUMIFS('MASTER TT'!$J$2:$J$1126,'MASTER TT'!$I$2:$I$1126,A685:A10727,'MASTER TT'!$L$2:$L$1126,"&gt;0",'MASTER TT'!$AM$2:$AM$1126,"JAN-APRIL 2025",'MASTER TT'!$AC$2:$AC$1126,"SOB")</f>
        <v>0</v>
      </c>
      <c r="O685" s="379">
        <f>SUMIFS('MASTER TT'!$J$2:$J$1126,'MASTER TT'!$I$2:$I$1126,A685:A10727,'MASTER TT'!$L$2:$L$1126,"&gt;0",'MASTER TT'!$AM$2:$AM$1126,"JAN-APRIL 2025",'MASTER TT'!$AC$2:$AC$1126,"SEASS")</f>
        <v>0</v>
      </c>
      <c r="P685" s="379">
        <f>SUMIFS('MASTER TT'!$J$2:$J$1126,'MASTER TT'!$I$2:$I$1126,A685:A10727,'MASTER TT'!$L$2:$L$1126,"&gt;0",'MASTER TT'!$AM$2:$AM$1126,"JAN-APRIL 2025",'MASTER TT'!$AC$2:$AC$1126,"PTTI")</f>
        <v>0</v>
      </c>
      <c r="Q685" s="416"/>
      <c r="R685" s="416"/>
      <c r="S685" s="416"/>
      <c r="T685" s="416"/>
      <c r="U685" s="416"/>
      <c r="V685" s="416"/>
      <c r="W685" s="416"/>
      <c r="X685" s="416"/>
      <c r="Y685" s="416"/>
      <c r="Z685" s="416"/>
      <c r="AA685" s="416"/>
      <c r="AB685" s="416"/>
      <c r="AC685" s="416"/>
      <c r="AD685" s="416"/>
      <c r="AE685" s="416"/>
      <c r="AF685" s="417"/>
      <c r="AG685" s="418"/>
    </row>
    <row r="686" spans="1:33" ht="14.25" customHeight="1">
      <c r="A686" s="392" t="s">
        <v>4755</v>
      </c>
      <c r="B686" s="375" t="str">
        <f>VLOOKUP($A$2:$A$1749,'ENTER STAFF #S HERE'!$A$1:$B$5073,2,FALSE)</f>
        <v>C1060</v>
      </c>
      <c r="C686" s="419"/>
      <c r="D686" s="414" t="s">
        <v>60</v>
      </c>
      <c r="E686" s="419"/>
      <c r="F686" s="419"/>
      <c r="G686" s="414" t="s">
        <v>6701</v>
      </c>
      <c r="H686" s="377">
        <f t="shared" si="0"/>
        <v>28</v>
      </c>
      <c r="I686" s="378" t="e">
        <f>SUMIFS('MASTER TT'!$J$2:$J$11126,'MASTER TT'!$I$2:$I$1126,A686:A19062,'MASTER TT'!$L$2:$L$11126,"&gt;0",'MASTER TT'!$AM$2:$AM$11126,"JAN-APRIL 2026")</f>
        <v>#VALUE!</v>
      </c>
      <c r="J686" s="378">
        <f>SUMIFS('MASTER TT'!$J$2:$J$11126,'MASTER TT'!$I$2:$I$11126,A686:A10725,'MASTER TT'!$L$2:$L$11126,"&gt;0",'MASTER TT'!$AM$2:$AM$11126,"MAY-AUG 2025")</f>
        <v>0</v>
      </c>
      <c r="K686" s="378">
        <f>SUMIFS('MASTER TT'!$J$2:$J$11126,'MASTER TT'!$I$2:$I$11126,A686:A10725,'MASTER TT'!$L$2:$L$11126,"&gt;0",'MASTER TT'!$AM$2:$AM$11126,"SEP-DEC 2025")</f>
        <v>0</v>
      </c>
      <c r="L686" s="378" t="e">
        <f t="shared" si="1"/>
        <v>#VALUE!</v>
      </c>
      <c r="M686" s="379">
        <f>SUMIFS('MASTER TT'!$J$2:$J$1126,'MASTER TT'!$I$2:$I$1126,A686:A10728,'MASTER TT'!$L$2:$L$1126,"&gt;0",'MASTER TT'!$AM$2:$AM$1126,"JAN-APRIL 2025",'MASTER TT'!$AC$2:$AC$1126,"SOT")</f>
        <v>0</v>
      </c>
      <c r="N686" s="379">
        <f>SUMIFS('MASTER TT'!$J$2:$J$1126,'MASTER TT'!$I$2:$I$1126,A686:A10728,'MASTER TT'!$L$2:$L$1126,"&gt;0",'MASTER TT'!$AM$2:$AM$1126,"JAN-APRIL 2025",'MASTER TT'!$AC$2:$AC$1126,"SOB")</f>
        <v>0</v>
      </c>
      <c r="O686" s="379">
        <f>SUMIFS('MASTER TT'!$J$2:$J$1126,'MASTER TT'!$I$2:$I$1126,A686:A10728,'MASTER TT'!$L$2:$L$1126,"&gt;0",'MASTER TT'!$AM$2:$AM$1126,"JAN-APRIL 2025",'MASTER TT'!$AC$2:$AC$1126,"SEASS")</f>
        <v>0</v>
      </c>
      <c r="P686" s="379">
        <f>SUMIFS('MASTER TT'!$J$2:$J$1126,'MASTER TT'!$I$2:$I$1126,A686:A10728,'MASTER TT'!$L$2:$L$1126,"&gt;0",'MASTER TT'!$AM$2:$AM$1126,"JAN-APRIL 2025",'MASTER TT'!$AC$2:$AC$1126,"PTTI")</f>
        <v>0</v>
      </c>
      <c r="Q686" s="416"/>
      <c r="R686" s="416"/>
      <c r="S686" s="416"/>
      <c r="T686" s="416"/>
      <c r="U686" s="416"/>
      <c r="V686" s="416"/>
      <c r="W686" s="416"/>
      <c r="X686" s="416"/>
      <c r="Y686" s="416"/>
      <c r="Z686" s="416"/>
      <c r="AA686" s="416"/>
      <c r="AB686" s="416"/>
      <c r="AC686" s="416"/>
      <c r="AD686" s="416"/>
      <c r="AE686" s="416"/>
      <c r="AF686" s="417"/>
      <c r="AG686" s="418"/>
    </row>
    <row r="687" spans="1:33" ht="14.25" customHeight="1">
      <c r="A687" s="400" t="s">
        <v>6704</v>
      </c>
      <c r="B687" s="375" t="e">
        <f>VLOOKUP($A$2:$A$1749,'ENTER STAFF #S HERE'!$A$1:$B$5073,2,FALSE)</f>
        <v>#N/A</v>
      </c>
      <c r="C687" s="419"/>
      <c r="D687" s="414" t="s">
        <v>60</v>
      </c>
      <c r="E687" s="419"/>
      <c r="F687" s="419"/>
      <c r="G687" s="414" t="s">
        <v>5663</v>
      </c>
      <c r="H687" s="377">
        <f t="shared" si="0"/>
        <v>48</v>
      </c>
      <c r="I687" s="378" t="e">
        <f>SUMIFS('MASTER TT'!$J$2:$J$11126,'MASTER TT'!$I$2:$I$1126,A687:A19063,'MASTER TT'!$L$2:$L$11126,"&gt;0",'MASTER TT'!$AM$2:$AM$11126,"JAN-APRIL 2026")</f>
        <v>#VALUE!</v>
      </c>
      <c r="J687" s="378">
        <f>SUMIFS('MASTER TT'!$J$2:$J$11126,'MASTER TT'!$I$2:$I$11126,A687:A10726,'MASTER TT'!$L$2:$L$11126,"&gt;0",'MASTER TT'!$AM$2:$AM$11126,"MAY-AUG 2025")</f>
        <v>0</v>
      </c>
      <c r="K687" s="378">
        <f>SUMIFS('MASTER TT'!$J$2:$J$11126,'MASTER TT'!$I$2:$I$11126,A687:A10726,'MASTER TT'!$L$2:$L$11126,"&gt;0",'MASTER TT'!$AM$2:$AM$11126,"SEP-DEC 2025")</f>
        <v>0</v>
      </c>
      <c r="L687" s="378" t="e">
        <f t="shared" si="1"/>
        <v>#VALUE!</v>
      </c>
      <c r="M687" s="379">
        <f>SUMIFS('MASTER TT'!$J$2:$J$1126,'MASTER TT'!$I$2:$I$1126,A687:A10729,'MASTER TT'!$L$2:$L$1126,"&gt;0",'MASTER TT'!$AM$2:$AM$1126,"JAN-APRIL 2025",'MASTER TT'!$AC$2:$AC$1126,"SOT")</f>
        <v>0</v>
      </c>
      <c r="N687" s="379">
        <f>SUMIFS('MASTER TT'!$J$2:$J$1126,'MASTER TT'!$I$2:$I$1126,A687:A10729,'MASTER TT'!$L$2:$L$1126,"&gt;0",'MASTER TT'!$AM$2:$AM$1126,"JAN-APRIL 2025",'MASTER TT'!$AC$2:$AC$1126,"SOB")</f>
        <v>0</v>
      </c>
      <c r="O687" s="379">
        <f>SUMIFS('MASTER TT'!$J$2:$J$1126,'MASTER TT'!$I$2:$I$1126,A687:A10729,'MASTER TT'!$L$2:$L$1126,"&gt;0",'MASTER TT'!$AM$2:$AM$1126,"JAN-APRIL 2025",'MASTER TT'!$AC$2:$AC$1126,"SEASS")</f>
        <v>0</v>
      </c>
      <c r="P687" s="379">
        <f>SUMIFS('MASTER TT'!$J$2:$J$1126,'MASTER TT'!$I$2:$I$1126,A687:A10729,'MASTER TT'!$L$2:$L$1126,"&gt;0",'MASTER TT'!$AM$2:$AM$1126,"JAN-APRIL 2025",'MASTER TT'!$AC$2:$AC$1126,"PTTI")</f>
        <v>0</v>
      </c>
      <c r="Q687" s="416"/>
      <c r="R687" s="416"/>
      <c r="S687" s="416"/>
      <c r="T687" s="416"/>
      <c r="U687" s="416"/>
      <c r="V687" s="416"/>
      <c r="W687" s="416"/>
      <c r="X687" s="416"/>
      <c r="Y687" s="416"/>
      <c r="Z687" s="416"/>
      <c r="AA687" s="416"/>
      <c r="AB687" s="416"/>
      <c r="AC687" s="416"/>
      <c r="AD687" s="416"/>
      <c r="AE687" s="416"/>
      <c r="AF687" s="417"/>
      <c r="AG687" s="418"/>
    </row>
    <row r="688" spans="1:33" ht="14.25" customHeight="1">
      <c r="A688" s="400" t="s">
        <v>5540</v>
      </c>
      <c r="B688" s="375" t="str">
        <f>VLOOKUP($A$2:$A$1749,'ENTER STAFF #S HERE'!$A$1:$B$5073,2,FALSE)</f>
        <v>C2032</v>
      </c>
      <c r="C688" s="419"/>
      <c r="D688" s="414" t="s">
        <v>454</v>
      </c>
      <c r="E688" s="419"/>
      <c r="F688" s="419"/>
      <c r="G688" s="414" t="s">
        <v>5663</v>
      </c>
      <c r="H688" s="377">
        <f t="shared" si="0"/>
        <v>48</v>
      </c>
      <c r="I688" s="378" t="e">
        <f>SUMIFS('MASTER TT'!$J$2:$J$11126,'MASTER TT'!$I$2:$I$1126,A688:A19064,'MASTER TT'!$L$2:$L$11126,"&gt;0",'MASTER TT'!$AM$2:$AM$11126,"JAN-APRIL 2026")</f>
        <v>#VALUE!</v>
      </c>
      <c r="J688" s="378">
        <f>SUMIFS('MASTER TT'!$J$2:$J$11126,'MASTER TT'!$I$2:$I$11126,A688:A10727,'MASTER TT'!$L$2:$L$11126,"&gt;0",'MASTER TT'!$AM$2:$AM$11126,"MAY-AUG 2025")</f>
        <v>0</v>
      </c>
      <c r="K688" s="378">
        <f>SUMIFS('MASTER TT'!$J$2:$J$11126,'MASTER TT'!$I$2:$I$11126,A688:A10727,'MASTER TT'!$L$2:$L$11126,"&gt;0",'MASTER TT'!$AM$2:$AM$11126,"SEP-DEC 2025")</f>
        <v>0</v>
      </c>
      <c r="L688" s="378" t="e">
        <f t="shared" si="1"/>
        <v>#VALUE!</v>
      </c>
      <c r="M688" s="379">
        <f>SUMIFS('MASTER TT'!$J$2:$J$1126,'MASTER TT'!$I$2:$I$1126,A688:A10730,'MASTER TT'!$L$2:$L$1126,"&gt;0",'MASTER TT'!$AM$2:$AM$1126,"JAN-APRIL 2025",'MASTER TT'!$AC$2:$AC$1126,"SOT")</f>
        <v>0</v>
      </c>
      <c r="N688" s="379">
        <f>SUMIFS('MASTER TT'!$J$2:$J$1126,'MASTER TT'!$I$2:$I$1126,A688:A10730,'MASTER TT'!$L$2:$L$1126,"&gt;0",'MASTER TT'!$AM$2:$AM$1126,"JAN-APRIL 2025",'MASTER TT'!$AC$2:$AC$1126,"SOB")</f>
        <v>0</v>
      </c>
      <c r="O688" s="379">
        <f>SUMIFS('MASTER TT'!$J$2:$J$1126,'MASTER TT'!$I$2:$I$1126,A688:A10730,'MASTER TT'!$L$2:$L$1126,"&gt;0",'MASTER TT'!$AM$2:$AM$1126,"JAN-APRIL 2025",'MASTER TT'!$AC$2:$AC$1126,"SEASS")</f>
        <v>0</v>
      </c>
      <c r="P688" s="379">
        <f>SUMIFS('MASTER TT'!$J$2:$J$1126,'MASTER TT'!$I$2:$I$1126,A688:A10730,'MASTER TT'!$L$2:$L$1126,"&gt;0",'MASTER TT'!$AM$2:$AM$1126,"JAN-APRIL 2025",'MASTER TT'!$AC$2:$AC$1126,"PTTI")</f>
        <v>0</v>
      </c>
      <c r="Q688" s="416"/>
      <c r="R688" s="416"/>
      <c r="S688" s="416"/>
      <c r="T688" s="416"/>
      <c r="U688" s="416"/>
      <c r="V688" s="416"/>
      <c r="W688" s="416"/>
      <c r="X688" s="416"/>
      <c r="Y688" s="416"/>
      <c r="Z688" s="416"/>
      <c r="AA688" s="416"/>
      <c r="AB688" s="416"/>
      <c r="AC688" s="416"/>
      <c r="AD688" s="416"/>
      <c r="AE688" s="416"/>
      <c r="AF688" s="417"/>
      <c r="AG688" s="418"/>
    </row>
    <row r="689" spans="1:33" ht="14.25" customHeight="1">
      <c r="A689" s="392" t="s">
        <v>4473</v>
      </c>
      <c r="B689" s="375" t="str">
        <f>VLOOKUP($A$2:$A$1749,'ENTER STAFF #S HERE'!$A$1:$B$5073,2,FALSE)</f>
        <v>C1941</v>
      </c>
      <c r="C689" s="419"/>
      <c r="D689" s="414" t="s">
        <v>60</v>
      </c>
      <c r="E689" s="419"/>
      <c r="F689" s="419"/>
      <c r="G689" s="414" t="s">
        <v>5663</v>
      </c>
      <c r="H689" s="377">
        <f t="shared" si="0"/>
        <v>48</v>
      </c>
      <c r="I689" s="378" t="e">
        <f>SUMIFS('MASTER TT'!$J$2:$J$11126,'MASTER TT'!$I$2:$I$1126,A689:A19065,'MASTER TT'!$L$2:$L$11126,"&gt;0",'MASTER TT'!$AM$2:$AM$11126,"JAN-APRIL 2026")</f>
        <v>#VALUE!</v>
      </c>
      <c r="J689" s="378">
        <f>SUMIFS('MASTER TT'!$J$2:$J$11126,'MASTER TT'!$I$2:$I$11126,A689:A10728,'MASTER TT'!$L$2:$L$11126,"&gt;0",'MASTER TT'!$AM$2:$AM$11126,"MAY-AUG 2025")</f>
        <v>0</v>
      </c>
      <c r="K689" s="378">
        <f>SUMIFS('MASTER TT'!$J$2:$J$11126,'MASTER TT'!$I$2:$I$11126,A689:A10728,'MASTER TT'!$L$2:$L$11126,"&gt;0",'MASTER TT'!$AM$2:$AM$11126,"SEP-DEC 2025")</f>
        <v>0</v>
      </c>
      <c r="L689" s="378" t="e">
        <f t="shared" si="1"/>
        <v>#VALUE!</v>
      </c>
      <c r="M689" s="379">
        <f>SUMIFS('MASTER TT'!$J$2:$J$1126,'MASTER TT'!$I$2:$I$1126,A689:A10731,'MASTER TT'!$L$2:$L$1126,"&gt;0",'MASTER TT'!$AM$2:$AM$1126,"JAN-APRIL 2025",'MASTER TT'!$AC$2:$AC$1126,"SOT")</f>
        <v>0</v>
      </c>
      <c r="N689" s="379">
        <f>SUMIFS('MASTER TT'!$J$2:$J$1126,'MASTER TT'!$I$2:$I$1126,A689:A10731,'MASTER TT'!$L$2:$L$1126,"&gt;0",'MASTER TT'!$AM$2:$AM$1126,"JAN-APRIL 2025",'MASTER TT'!$AC$2:$AC$1126,"SOB")</f>
        <v>0</v>
      </c>
      <c r="O689" s="379">
        <f>SUMIFS('MASTER TT'!$J$2:$J$1126,'MASTER TT'!$I$2:$I$1126,A689:A10731,'MASTER TT'!$L$2:$L$1126,"&gt;0",'MASTER TT'!$AM$2:$AM$1126,"JAN-APRIL 2025",'MASTER TT'!$AC$2:$AC$1126,"SEASS")</f>
        <v>0</v>
      </c>
      <c r="P689" s="379">
        <f>SUMIFS('MASTER TT'!$J$2:$J$1126,'MASTER TT'!$I$2:$I$1126,A689:A10731,'MASTER TT'!$L$2:$L$1126,"&gt;0",'MASTER TT'!$AM$2:$AM$1126,"JAN-APRIL 2025",'MASTER TT'!$AC$2:$AC$1126,"PTTI")</f>
        <v>0</v>
      </c>
      <c r="Q689" s="416"/>
      <c r="R689" s="416"/>
      <c r="S689" s="416"/>
      <c r="T689" s="416"/>
      <c r="U689" s="416"/>
      <c r="V689" s="416"/>
      <c r="W689" s="416"/>
      <c r="X689" s="416"/>
      <c r="Y689" s="416"/>
      <c r="Z689" s="416"/>
      <c r="AA689" s="416"/>
      <c r="AB689" s="416"/>
      <c r="AC689" s="416"/>
      <c r="AD689" s="416"/>
      <c r="AE689" s="416"/>
      <c r="AF689" s="417"/>
      <c r="AG689" s="418"/>
    </row>
    <row r="690" spans="1:33" ht="14.25" customHeight="1">
      <c r="A690" s="374" t="s">
        <v>5603</v>
      </c>
      <c r="B690" s="375" t="str">
        <f>VLOOKUP($A$2:$A$1749,'ENTER STAFF #S HERE'!$A$1:$B$5073,2,FALSE)</f>
        <v>C1982</v>
      </c>
      <c r="C690" s="374"/>
      <c r="D690" s="374" t="s">
        <v>460</v>
      </c>
      <c r="E690" s="388"/>
      <c r="F690" s="388"/>
      <c r="G690" s="374" t="s">
        <v>6585</v>
      </c>
      <c r="H690" s="377">
        <f t="shared" si="0"/>
        <v>90</v>
      </c>
      <c r="I690" s="378" t="e">
        <f>SUMIFS('MASTER TT'!$J$2:$J$11126,'MASTER TT'!$I$2:$I$1126,A690:A19066,'MASTER TT'!$L$2:$L$11126,"&gt;0",'MASTER TT'!$AM$2:$AM$11126,"JAN-APRIL 2026")</f>
        <v>#VALUE!</v>
      </c>
      <c r="J690" s="378">
        <f>SUMIFS('MASTER TT'!$J$2:$J$11126,'MASTER TT'!$I$2:$I$11126,A690:A10729,'MASTER TT'!$L$2:$L$11126,"&gt;0",'MASTER TT'!$AM$2:$AM$11126,"MAY-AUG 2025")</f>
        <v>0</v>
      </c>
      <c r="K690" s="378">
        <f>SUMIFS('MASTER TT'!$J$2:$J$11126,'MASTER TT'!$I$2:$I$11126,A690:A10729,'MASTER TT'!$L$2:$L$11126,"&gt;0",'MASTER TT'!$AM$2:$AM$11126,"SEP-DEC 2025")</f>
        <v>0</v>
      </c>
      <c r="L690" s="378" t="e">
        <f t="shared" si="1"/>
        <v>#VALUE!</v>
      </c>
      <c r="M690" s="379">
        <f>SUMIFS('MASTER TT'!$J$2:$J$1126,'MASTER TT'!$I$2:$I$1126,A690:A10732,'MASTER TT'!$L$2:$L$1126,"&gt;0",'MASTER TT'!$AM$2:$AM$1126,"JAN-APRIL 2025",'MASTER TT'!$AC$2:$AC$1126,"SOT")</f>
        <v>0</v>
      </c>
      <c r="N690" s="379">
        <f>SUMIFS('MASTER TT'!$J$2:$J$1126,'MASTER TT'!$I$2:$I$1126,A690:A10732,'MASTER TT'!$L$2:$L$1126,"&gt;0",'MASTER TT'!$AM$2:$AM$1126,"JAN-APRIL 2025",'MASTER TT'!$AC$2:$AC$1126,"SOB")</f>
        <v>0</v>
      </c>
      <c r="O690" s="379">
        <f>SUMIFS('MASTER TT'!$J$2:$J$1126,'MASTER TT'!$I$2:$I$1126,A690:A10732,'MASTER TT'!$L$2:$L$1126,"&gt;0",'MASTER TT'!$AM$2:$AM$1126,"JAN-APRIL 2025",'MASTER TT'!$AC$2:$AC$1126,"SEASS")</f>
        <v>0</v>
      </c>
      <c r="P690" s="379">
        <f>SUMIFS('MASTER TT'!$J$2:$J$1126,'MASTER TT'!$I$2:$I$1126,A690:A10732,'MASTER TT'!$L$2:$L$1126,"&gt;0",'MASTER TT'!$AM$2:$AM$1126,"JAN-APRIL 2025",'MASTER TT'!$AC$2:$AC$1126,"PTTI")</f>
        <v>0</v>
      </c>
      <c r="Q690" s="381"/>
      <c r="R690" s="381"/>
      <c r="S690" s="381"/>
      <c r="T690" s="381"/>
      <c r="U690" s="381"/>
      <c r="V690" s="381"/>
      <c r="W690" s="381"/>
      <c r="X690" s="381"/>
      <c r="Y690" s="381"/>
      <c r="Z690" s="381"/>
      <c r="AA690" s="381"/>
      <c r="AB690" s="381"/>
      <c r="AC690" s="381"/>
      <c r="AD690" s="381"/>
      <c r="AE690" s="381"/>
      <c r="AF690" s="382"/>
      <c r="AG690" s="383"/>
    </row>
    <row r="691" spans="1:33" ht="14.25" customHeight="1">
      <c r="A691" s="392" t="s">
        <v>5616</v>
      </c>
      <c r="B691" s="375" t="str">
        <f>VLOOKUP($A$2:$A$1749,'ENTER STAFF #S HERE'!$A$1:$B$5073,2,FALSE)</f>
        <v>C2027</v>
      </c>
      <c r="C691" s="419"/>
      <c r="D691" s="414" t="s">
        <v>60</v>
      </c>
      <c r="E691" s="419"/>
      <c r="F691" s="419"/>
      <c r="G691" s="414" t="s">
        <v>5663</v>
      </c>
      <c r="H691" s="377">
        <f t="shared" si="0"/>
        <v>48</v>
      </c>
      <c r="I691" s="378" t="e">
        <f>SUMIFS('MASTER TT'!$J$2:$J$11126,'MASTER TT'!$I$2:$I$1126,A691:A19067,'MASTER TT'!$L$2:$L$11126,"&gt;0",'MASTER TT'!$AM$2:$AM$11126,"JAN-APRIL 2026")</f>
        <v>#VALUE!</v>
      </c>
      <c r="J691" s="378">
        <f>SUMIFS('MASTER TT'!$J$2:$J$11126,'MASTER TT'!$I$2:$I$11126,A691:A10730,'MASTER TT'!$L$2:$L$11126,"&gt;0",'MASTER TT'!$AM$2:$AM$11126,"MAY-AUG 2025")</f>
        <v>0</v>
      </c>
      <c r="K691" s="378">
        <f>SUMIFS('MASTER TT'!$J$2:$J$11126,'MASTER TT'!$I$2:$I$11126,A691:A10730,'MASTER TT'!$L$2:$L$11126,"&gt;0",'MASTER TT'!$AM$2:$AM$11126,"SEP-DEC 2025")</f>
        <v>0</v>
      </c>
      <c r="L691" s="378" t="e">
        <f t="shared" si="1"/>
        <v>#VALUE!</v>
      </c>
      <c r="M691" s="379">
        <f>SUMIFS('MASTER TT'!$J$2:$J$1126,'MASTER TT'!$I$2:$I$1126,A691:A10733,'MASTER TT'!$L$2:$L$1126,"&gt;0",'MASTER TT'!$AM$2:$AM$1126,"JAN-APRIL 2025",'MASTER TT'!$AC$2:$AC$1126,"SOT")</f>
        <v>0</v>
      </c>
      <c r="N691" s="379">
        <f>SUMIFS('MASTER TT'!$J$2:$J$1126,'MASTER TT'!$I$2:$I$1126,A691:A10733,'MASTER TT'!$L$2:$L$1126,"&gt;0",'MASTER TT'!$AM$2:$AM$1126,"JAN-APRIL 2025",'MASTER TT'!$AC$2:$AC$1126,"SOB")</f>
        <v>0</v>
      </c>
      <c r="O691" s="379">
        <f>SUMIFS('MASTER TT'!$J$2:$J$1126,'MASTER TT'!$I$2:$I$1126,A691:A10733,'MASTER TT'!$L$2:$L$1126,"&gt;0",'MASTER TT'!$AM$2:$AM$1126,"JAN-APRIL 2025",'MASTER TT'!$AC$2:$AC$1126,"SEASS")</f>
        <v>0</v>
      </c>
      <c r="P691" s="379">
        <f>SUMIFS('MASTER TT'!$J$2:$J$1126,'MASTER TT'!$I$2:$I$1126,A691:A10733,'MASTER TT'!$L$2:$L$1126,"&gt;0",'MASTER TT'!$AM$2:$AM$1126,"JAN-APRIL 2025",'MASTER TT'!$AC$2:$AC$1126,"PTTI")</f>
        <v>0</v>
      </c>
      <c r="Q691" s="416"/>
      <c r="R691" s="416"/>
      <c r="S691" s="416"/>
      <c r="T691" s="416"/>
      <c r="U691" s="416"/>
      <c r="V691" s="416"/>
      <c r="W691" s="416"/>
      <c r="X691" s="416"/>
      <c r="Y691" s="416"/>
      <c r="Z691" s="416"/>
      <c r="AA691" s="416"/>
      <c r="AB691" s="416"/>
      <c r="AC691" s="416"/>
      <c r="AD691" s="416"/>
      <c r="AE691" s="416"/>
      <c r="AF691" s="417"/>
      <c r="AG691" s="418"/>
    </row>
    <row r="692" spans="1:33" ht="14.25" customHeight="1">
      <c r="A692" s="425" t="s">
        <v>4894</v>
      </c>
      <c r="B692" s="375" t="str">
        <f>VLOOKUP($A$2:$A$1749,'ENTER STAFF #S HERE'!$A$1:$B$5073,2,FALSE)</f>
        <v>C1394</v>
      </c>
      <c r="C692" s="419"/>
      <c r="D692" s="414" t="s">
        <v>479</v>
      </c>
      <c r="E692" s="419"/>
      <c r="F692" s="419"/>
      <c r="G692" s="414" t="s">
        <v>5663</v>
      </c>
      <c r="H692" s="377">
        <f t="shared" si="0"/>
        <v>48</v>
      </c>
      <c r="I692" s="378" t="e">
        <f>SUMIFS('MASTER TT'!$J$2:$J$11126,'MASTER TT'!$I$2:$I$1126,A692:A19068,'MASTER TT'!$L$2:$L$11126,"&gt;0",'MASTER TT'!$AM$2:$AM$11126,"JAN-APRIL 2026")</f>
        <v>#VALUE!</v>
      </c>
      <c r="J692" s="378">
        <f>SUMIFS('MASTER TT'!$J$2:$J$11126,'MASTER TT'!$I$2:$I$11126,A692:A10731,'MASTER TT'!$L$2:$L$11126,"&gt;0",'MASTER TT'!$AM$2:$AM$11126,"MAY-AUG 2025")</f>
        <v>0</v>
      </c>
      <c r="K692" s="378">
        <f>SUMIFS('MASTER TT'!$J$2:$J$11126,'MASTER TT'!$I$2:$I$11126,A692:A10731,'MASTER TT'!$L$2:$L$11126,"&gt;0",'MASTER TT'!$AM$2:$AM$11126,"SEP-DEC 2025")</f>
        <v>0</v>
      </c>
      <c r="L692" s="378" t="e">
        <f t="shared" si="1"/>
        <v>#VALUE!</v>
      </c>
      <c r="M692" s="379">
        <f>SUMIFS('MASTER TT'!$J$2:$J$1126,'MASTER TT'!$I$2:$I$1126,A692:A10734,'MASTER TT'!$L$2:$L$1126,"&gt;0",'MASTER TT'!$AM$2:$AM$1126,"JAN-APRIL 2025",'MASTER TT'!$AC$2:$AC$1126,"SOT")</f>
        <v>0</v>
      </c>
      <c r="N692" s="379">
        <f>SUMIFS('MASTER TT'!$J$2:$J$1126,'MASTER TT'!$I$2:$I$1126,A692:A10734,'MASTER TT'!$L$2:$L$1126,"&gt;0",'MASTER TT'!$AM$2:$AM$1126,"JAN-APRIL 2025",'MASTER TT'!$AC$2:$AC$1126,"SOB")</f>
        <v>0</v>
      </c>
      <c r="O692" s="379">
        <f>SUMIFS('MASTER TT'!$J$2:$J$1126,'MASTER TT'!$I$2:$I$1126,A692:A10734,'MASTER TT'!$L$2:$L$1126,"&gt;0",'MASTER TT'!$AM$2:$AM$1126,"JAN-APRIL 2025",'MASTER TT'!$AC$2:$AC$1126,"SEASS")</f>
        <v>0</v>
      </c>
      <c r="P692" s="379">
        <f>SUMIFS('MASTER TT'!$J$2:$J$1126,'MASTER TT'!$I$2:$I$1126,A692:A10734,'MASTER TT'!$L$2:$L$1126,"&gt;0",'MASTER TT'!$AM$2:$AM$1126,"JAN-APRIL 2025",'MASTER TT'!$AC$2:$AC$1126,"PTTI")</f>
        <v>0</v>
      </c>
      <c r="Q692" s="416"/>
      <c r="R692" s="416"/>
      <c r="S692" s="416"/>
      <c r="T692" s="416"/>
      <c r="U692" s="416"/>
      <c r="V692" s="416"/>
      <c r="W692" s="416"/>
      <c r="X692" s="416"/>
      <c r="Y692" s="416"/>
      <c r="Z692" s="416"/>
      <c r="AA692" s="416"/>
      <c r="AB692" s="416"/>
      <c r="AC692" s="416"/>
      <c r="AD692" s="416"/>
      <c r="AE692" s="416"/>
      <c r="AF692" s="417"/>
      <c r="AG692" s="418"/>
    </row>
    <row r="693" spans="1:33" ht="14.25" customHeight="1">
      <c r="A693" s="374" t="s">
        <v>4485</v>
      </c>
      <c r="B693" s="375">
        <f>VLOOKUP($A$2:$A$1749,'ENTER STAFF #S HERE'!$A$1:$B$5073,2,FALSE)</f>
        <v>0</v>
      </c>
      <c r="C693" s="374"/>
      <c r="D693" s="374" t="s">
        <v>460</v>
      </c>
      <c r="E693" s="388"/>
      <c r="F693" s="388"/>
      <c r="G693" s="374" t="s">
        <v>6585</v>
      </c>
      <c r="H693" s="377">
        <f t="shared" si="0"/>
        <v>90</v>
      </c>
      <c r="I693" s="378" t="e">
        <f>SUMIFS('MASTER TT'!$J$2:$J$11126,'MASTER TT'!$I$2:$I$1126,A693:A19069,'MASTER TT'!$L$2:$L$11126,"&gt;0",'MASTER TT'!$AM$2:$AM$11126,"JAN-APRIL 2026")</f>
        <v>#VALUE!</v>
      </c>
      <c r="J693" s="378">
        <f>SUMIFS('MASTER TT'!$J$2:$J$11126,'MASTER TT'!$I$2:$I$11126,A693:A10732,'MASTER TT'!$L$2:$L$11126,"&gt;0",'MASTER TT'!$AM$2:$AM$11126,"MAY-AUG 2025")</f>
        <v>0</v>
      </c>
      <c r="K693" s="378">
        <f>SUMIFS('MASTER TT'!$J$2:$J$11126,'MASTER TT'!$I$2:$I$11126,A693:A10732,'MASTER TT'!$L$2:$L$11126,"&gt;0",'MASTER TT'!$AM$2:$AM$11126,"SEP-DEC 2025")</f>
        <v>0</v>
      </c>
      <c r="L693" s="378" t="e">
        <f t="shared" si="1"/>
        <v>#VALUE!</v>
      </c>
      <c r="M693" s="379">
        <f>SUMIFS('MASTER TT'!$J$2:$J$1126,'MASTER TT'!$I$2:$I$1126,A693:A10735,'MASTER TT'!$L$2:$L$1126,"&gt;0",'MASTER TT'!$AM$2:$AM$1126,"JAN-APRIL 2025",'MASTER TT'!$AC$2:$AC$1126,"SOT")</f>
        <v>0</v>
      </c>
      <c r="N693" s="379">
        <f>SUMIFS('MASTER TT'!$J$2:$J$1126,'MASTER TT'!$I$2:$I$1126,A693:A10735,'MASTER TT'!$L$2:$L$1126,"&gt;0",'MASTER TT'!$AM$2:$AM$1126,"JAN-APRIL 2025",'MASTER TT'!$AC$2:$AC$1126,"SOB")</f>
        <v>0</v>
      </c>
      <c r="O693" s="379">
        <f>SUMIFS('MASTER TT'!$J$2:$J$1126,'MASTER TT'!$I$2:$I$1126,A693:A10735,'MASTER TT'!$L$2:$L$1126,"&gt;0",'MASTER TT'!$AM$2:$AM$1126,"JAN-APRIL 2025",'MASTER TT'!$AC$2:$AC$1126,"SEASS")</f>
        <v>0</v>
      </c>
      <c r="P693" s="379">
        <f>SUMIFS('MASTER TT'!$J$2:$J$1126,'MASTER TT'!$I$2:$I$1126,A693:A10735,'MASTER TT'!$L$2:$L$1126,"&gt;0",'MASTER TT'!$AM$2:$AM$1126,"JAN-APRIL 2025",'MASTER TT'!$AC$2:$AC$1126,"PTTI")</f>
        <v>0</v>
      </c>
      <c r="Q693" s="381"/>
      <c r="R693" s="381"/>
      <c r="S693" s="381"/>
      <c r="T693" s="381"/>
      <c r="U693" s="381"/>
      <c r="V693" s="381"/>
      <c r="W693" s="381"/>
      <c r="X693" s="381"/>
      <c r="Y693" s="381"/>
      <c r="Z693" s="381"/>
      <c r="AA693" s="381"/>
      <c r="AB693" s="381"/>
      <c r="AC693" s="381"/>
      <c r="AD693" s="381"/>
      <c r="AE693" s="381"/>
      <c r="AF693" s="382"/>
      <c r="AG693" s="383"/>
    </row>
    <row r="694" spans="1:33" ht="14.25" customHeight="1">
      <c r="A694" s="400" t="s">
        <v>5076</v>
      </c>
      <c r="B694" s="375" t="str">
        <f>VLOOKUP($A$2:$A$1749,'ENTER STAFF #S HERE'!$A$1:$B$5073,2,FALSE)</f>
        <v>C1574</v>
      </c>
      <c r="C694" s="419"/>
      <c r="D694" s="414" t="s">
        <v>60</v>
      </c>
      <c r="E694" s="419"/>
      <c r="F694" s="419"/>
      <c r="G694" s="414" t="s">
        <v>5663</v>
      </c>
      <c r="H694" s="377">
        <f t="shared" si="0"/>
        <v>48</v>
      </c>
      <c r="I694" s="378" t="e">
        <f>SUMIFS('MASTER TT'!$J$2:$J$11126,'MASTER TT'!$I$2:$I$1126,A694:A19070,'MASTER TT'!$L$2:$L$11126,"&gt;0",'MASTER TT'!$AM$2:$AM$11126,"JAN-APRIL 2026")</f>
        <v>#VALUE!</v>
      </c>
      <c r="J694" s="378">
        <f>SUMIFS('MASTER TT'!$J$2:$J$11126,'MASTER TT'!$I$2:$I$11126,A694:A10733,'MASTER TT'!$L$2:$L$11126,"&gt;0",'MASTER TT'!$AM$2:$AM$11126,"MAY-AUG 2025")</f>
        <v>0</v>
      </c>
      <c r="K694" s="378">
        <f>SUMIFS('MASTER TT'!$J$2:$J$11126,'MASTER TT'!$I$2:$I$11126,A694:A10733,'MASTER TT'!$L$2:$L$11126,"&gt;0",'MASTER TT'!$AM$2:$AM$11126,"SEP-DEC 2025")</f>
        <v>0</v>
      </c>
      <c r="L694" s="378" t="e">
        <f t="shared" si="1"/>
        <v>#VALUE!</v>
      </c>
      <c r="M694" s="379">
        <f>SUMIFS('MASTER TT'!$J$2:$J$1126,'MASTER TT'!$I$2:$I$1126,A694:A10736,'MASTER TT'!$L$2:$L$1126,"&gt;0",'MASTER TT'!$AM$2:$AM$1126,"JAN-APRIL 2025",'MASTER TT'!$AC$2:$AC$1126,"SOT")</f>
        <v>0</v>
      </c>
      <c r="N694" s="379">
        <f>SUMIFS('MASTER TT'!$J$2:$J$1126,'MASTER TT'!$I$2:$I$1126,A694:A10736,'MASTER TT'!$L$2:$L$1126,"&gt;0",'MASTER TT'!$AM$2:$AM$1126,"JAN-APRIL 2025",'MASTER TT'!$AC$2:$AC$1126,"SOB")</f>
        <v>0</v>
      </c>
      <c r="O694" s="379">
        <f>SUMIFS('MASTER TT'!$J$2:$J$1126,'MASTER TT'!$I$2:$I$1126,A694:A10736,'MASTER TT'!$L$2:$L$1126,"&gt;0",'MASTER TT'!$AM$2:$AM$1126,"JAN-APRIL 2025",'MASTER TT'!$AC$2:$AC$1126,"SEASS")</f>
        <v>0</v>
      </c>
      <c r="P694" s="379">
        <f>SUMIFS('MASTER TT'!$J$2:$J$1126,'MASTER TT'!$I$2:$I$1126,A694:A10736,'MASTER TT'!$L$2:$L$1126,"&gt;0",'MASTER TT'!$AM$2:$AM$1126,"JAN-APRIL 2025",'MASTER TT'!$AC$2:$AC$1126,"PTTI")</f>
        <v>0</v>
      </c>
      <c r="Q694" s="416"/>
      <c r="R694" s="416"/>
      <c r="S694" s="416"/>
      <c r="T694" s="416"/>
      <c r="U694" s="416"/>
      <c r="V694" s="416"/>
      <c r="W694" s="416"/>
      <c r="X694" s="416"/>
      <c r="Y694" s="416"/>
      <c r="Z694" s="416"/>
      <c r="AA694" s="416"/>
      <c r="AB694" s="416"/>
      <c r="AC694" s="416"/>
      <c r="AD694" s="416"/>
      <c r="AE694" s="416"/>
      <c r="AF694" s="417"/>
      <c r="AG694" s="418"/>
    </row>
    <row r="695" spans="1:33" ht="14.25" customHeight="1">
      <c r="A695" s="374" t="s">
        <v>6705</v>
      </c>
      <c r="B695" s="375" t="e">
        <f>VLOOKUP($A$2:$A$1749,'ENTER STAFF #S HERE'!$A$1:$B$5073,2,FALSE)</f>
        <v>#N/A</v>
      </c>
      <c r="C695" s="374"/>
      <c r="D695" s="374" t="s">
        <v>460</v>
      </c>
      <c r="E695" s="388"/>
      <c r="F695" s="388"/>
      <c r="G695" s="374" t="s">
        <v>6585</v>
      </c>
      <c r="H695" s="377">
        <f t="shared" si="0"/>
        <v>90</v>
      </c>
      <c r="I695" s="378" t="e">
        <f>SUMIFS('MASTER TT'!$J$2:$J$11126,'MASTER TT'!$I$2:$I$1126,A695:A19071,'MASTER TT'!$L$2:$L$11126,"&gt;0",'MASTER TT'!$AM$2:$AM$11126,"JAN-APRIL 2026")</f>
        <v>#VALUE!</v>
      </c>
      <c r="J695" s="378">
        <f>SUMIFS('MASTER TT'!$J$2:$J$11126,'MASTER TT'!$I$2:$I$11126,A695:A10734,'MASTER TT'!$L$2:$L$11126,"&gt;0",'MASTER TT'!$AM$2:$AM$11126,"MAY-AUG 2025")</f>
        <v>0</v>
      </c>
      <c r="K695" s="378">
        <f>SUMIFS('MASTER TT'!$J$2:$J$11126,'MASTER TT'!$I$2:$I$11126,A695:A10734,'MASTER TT'!$L$2:$L$11126,"&gt;0",'MASTER TT'!$AM$2:$AM$11126,"SEP-DEC 2025")</f>
        <v>0</v>
      </c>
      <c r="L695" s="378" t="e">
        <f t="shared" si="1"/>
        <v>#VALUE!</v>
      </c>
      <c r="M695" s="379">
        <f>SUMIFS('MASTER TT'!$J$2:$J$1126,'MASTER TT'!$I$2:$I$1126,A695:A10737,'MASTER TT'!$L$2:$L$1126,"&gt;0",'MASTER TT'!$AM$2:$AM$1126,"JAN-APRIL 2025",'MASTER TT'!$AC$2:$AC$1126,"SOT")</f>
        <v>0</v>
      </c>
      <c r="N695" s="379">
        <f>SUMIFS('MASTER TT'!$J$2:$J$1126,'MASTER TT'!$I$2:$I$1126,A695:A10737,'MASTER TT'!$L$2:$L$1126,"&gt;0",'MASTER TT'!$AM$2:$AM$1126,"JAN-APRIL 2025",'MASTER TT'!$AC$2:$AC$1126,"SOB")</f>
        <v>0</v>
      </c>
      <c r="O695" s="379">
        <f>SUMIFS('MASTER TT'!$J$2:$J$1126,'MASTER TT'!$I$2:$I$1126,A695:A10737,'MASTER TT'!$L$2:$L$1126,"&gt;0",'MASTER TT'!$AM$2:$AM$1126,"JAN-APRIL 2025",'MASTER TT'!$AC$2:$AC$1126,"SEASS")</f>
        <v>0</v>
      </c>
      <c r="P695" s="379">
        <f>SUMIFS('MASTER TT'!$J$2:$J$1126,'MASTER TT'!$I$2:$I$1126,A695:A10737,'MASTER TT'!$L$2:$L$1126,"&gt;0",'MASTER TT'!$AM$2:$AM$1126,"JAN-APRIL 2025",'MASTER TT'!$AC$2:$AC$1126,"PTTI")</f>
        <v>0</v>
      </c>
      <c r="Q695" s="381"/>
      <c r="R695" s="381"/>
      <c r="S695" s="381"/>
      <c r="T695" s="381"/>
      <c r="U695" s="381"/>
      <c r="V695" s="381"/>
      <c r="W695" s="381"/>
      <c r="X695" s="381"/>
      <c r="Y695" s="381"/>
      <c r="Z695" s="381"/>
      <c r="AA695" s="381"/>
      <c r="AB695" s="381"/>
      <c r="AC695" s="381"/>
      <c r="AD695" s="381"/>
      <c r="AE695" s="381"/>
      <c r="AF695" s="382"/>
      <c r="AG695" s="383"/>
    </row>
    <row r="696" spans="1:33" ht="14.25" customHeight="1">
      <c r="A696" s="374" t="s">
        <v>4483</v>
      </c>
      <c r="B696" s="375" t="str">
        <f>VLOOKUP($A$2:$A$1749,'ENTER STAFF #S HERE'!$A$1:$B$5073,2,FALSE)</f>
        <v>C1053</v>
      </c>
      <c r="C696" s="374"/>
      <c r="D696" s="374" t="s">
        <v>460</v>
      </c>
      <c r="E696" s="388"/>
      <c r="F696" s="388"/>
      <c r="G696" s="374" t="s">
        <v>6629</v>
      </c>
      <c r="H696" s="377">
        <f t="shared" si="0"/>
        <v>106</v>
      </c>
      <c r="I696" s="378" t="e">
        <f>SUMIFS('MASTER TT'!$J$2:$J$11126,'MASTER TT'!$I$2:$I$1126,A696:A19072,'MASTER TT'!$L$2:$L$11126,"&gt;0",'MASTER TT'!$AM$2:$AM$11126,"JAN-APRIL 2026")</f>
        <v>#VALUE!</v>
      </c>
      <c r="J696" s="378">
        <f>SUMIFS('MASTER TT'!$J$2:$J$11126,'MASTER TT'!$I$2:$I$11126,A696:A10735,'MASTER TT'!$L$2:$L$11126,"&gt;0",'MASTER TT'!$AM$2:$AM$11126,"MAY-AUG 2025")</f>
        <v>0</v>
      </c>
      <c r="K696" s="378">
        <f>SUMIFS('MASTER TT'!$J$2:$J$11126,'MASTER TT'!$I$2:$I$11126,A696:A10735,'MASTER TT'!$L$2:$L$11126,"&gt;0",'MASTER TT'!$AM$2:$AM$11126,"SEP-DEC 2025")</f>
        <v>0</v>
      </c>
      <c r="L696" s="378" t="e">
        <f t="shared" si="1"/>
        <v>#VALUE!</v>
      </c>
      <c r="M696" s="379">
        <f>SUMIFS('MASTER TT'!$J$2:$J$1126,'MASTER TT'!$I$2:$I$1126,A696:A10738,'MASTER TT'!$L$2:$L$1126,"&gt;0",'MASTER TT'!$AM$2:$AM$1126,"JAN-APRIL 2025",'MASTER TT'!$AC$2:$AC$1126,"SOT")</f>
        <v>0</v>
      </c>
      <c r="N696" s="379">
        <f>SUMIFS('MASTER TT'!$J$2:$J$1126,'MASTER TT'!$I$2:$I$1126,A696:A10738,'MASTER TT'!$L$2:$L$1126,"&gt;0",'MASTER TT'!$AM$2:$AM$1126,"JAN-APRIL 2025",'MASTER TT'!$AC$2:$AC$1126,"SOB")</f>
        <v>0</v>
      </c>
      <c r="O696" s="379">
        <f>SUMIFS('MASTER TT'!$J$2:$J$1126,'MASTER TT'!$I$2:$I$1126,A696:A10738,'MASTER TT'!$L$2:$L$1126,"&gt;0",'MASTER TT'!$AM$2:$AM$1126,"JAN-APRIL 2025",'MASTER TT'!$AC$2:$AC$1126,"SEASS")</f>
        <v>0</v>
      </c>
      <c r="P696" s="379">
        <f>SUMIFS('MASTER TT'!$J$2:$J$1126,'MASTER TT'!$I$2:$I$1126,A696:A10738,'MASTER TT'!$L$2:$L$1126,"&gt;0",'MASTER TT'!$AM$2:$AM$1126,"JAN-APRIL 2025",'MASTER TT'!$AC$2:$AC$1126,"PTTI")</f>
        <v>0</v>
      </c>
      <c r="Q696" s="381"/>
      <c r="R696" s="381"/>
      <c r="S696" s="381"/>
      <c r="T696" s="381"/>
      <c r="U696" s="381"/>
      <c r="V696" s="381"/>
      <c r="W696" s="381"/>
      <c r="X696" s="381"/>
      <c r="Y696" s="381"/>
      <c r="Z696" s="381"/>
      <c r="AA696" s="381"/>
      <c r="AB696" s="381"/>
      <c r="AC696" s="381"/>
      <c r="AD696" s="381"/>
      <c r="AE696" s="381"/>
      <c r="AF696" s="382"/>
      <c r="AG696" s="383"/>
    </row>
    <row r="697" spans="1:33" ht="14.25" customHeight="1">
      <c r="A697" s="374" t="s">
        <v>5630</v>
      </c>
      <c r="B697" s="375" t="e">
        <f>VLOOKUP($A$2:$A$1749,'ENTER STAFF #S HERE'!$A$1:$B$5073,2,FALSE)</f>
        <v>#N/A</v>
      </c>
      <c r="C697" s="374"/>
      <c r="D697" s="374" t="s">
        <v>454</v>
      </c>
      <c r="E697" s="384"/>
      <c r="F697" s="384"/>
      <c r="G697" s="374" t="s">
        <v>5663</v>
      </c>
      <c r="H697" s="377">
        <f t="shared" si="0"/>
        <v>48</v>
      </c>
      <c r="I697" s="378" t="e">
        <f>SUMIFS('MASTER TT'!$J$2:$J$11126,'MASTER TT'!$I$2:$I$1126,A697:A19073,'MASTER TT'!$L$2:$L$11126,"&gt;0",'MASTER TT'!$AM$2:$AM$11126,"JAN-APRIL 2026")</f>
        <v>#VALUE!</v>
      </c>
      <c r="J697" s="378">
        <f>SUMIFS('MASTER TT'!$J$2:$J$11126,'MASTER TT'!$I$2:$I$11126,A697:A10736,'MASTER TT'!$L$2:$L$11126,"&gt;0",'MASTER TT'!$AM$2:$AM$11126,"MAY-AUG 2025")</f>
        <v>0</v>
      </c>
      <c r="K697" s="378">
        <f>SUMIFS('MASTER TT'!$J$2:$J$11126,'MASTER TT'!$I$2:$I$11126,A697:A10736,'MASTER TT'!$L$2:$L$11126,"&gt;0",'MASTER TT'!$AM$2:$AM$11126,"SEP-DEC 2025")</f>
        <v>0</v>
      </c>
      <c r="L697" s="378" t="e">
        <f t="shared" si="1"/>
        <v>#VALUE!</v>
      </c>
      <c r="M697" s="379">
        <f>SUMIFS('MASTER TT'!$J$2:$J$1126,'MASTER TT'!$I$2:$I$1126,A697:A10739,'MASTER TT'!$L$2:$L$1126,"&gt;0",'MASTER TT'!$AM$2:$AM$1126,"JAN-APRIL 2025",'MASTER TT'!$AC$2:$AC$1126,"SOT")</f>
        <v>0</v>
      </c>
      <c r="N697" s="379">
        <f>SUMIFS('MASTER TT'!$J$2:$J$1126,'MASTER TT'!$I$2:$I$1126,A697:A10739,'MASTER TT'!$L$2:$L$1126,"&gt;0",'MASTER TT'!$AM$2:$AM$1126,"JAN-APRIL 2025",'MASTER TT'!$AC$2:$AC$1126,"SOB")</f>
        <v>0</v>
      </c>
      <c r="O697" s="379">
        <f>SUMIFS('MASTER TT'!$J$2:$J$1126,'MASTER TT'!$I$2:$I$1126,A697:A10739,'MASTER TT'!$L$2:$L$1126,"&gt;0",'MASTER TT'!$AM$2:$AM$1126,"JAN-APRIL 2025",'MASTER TT'!$AC$2:$AC$1126,"SEASS")</f>
        <v>0</v>
      </c>
      <c r="P697" s="379">
        <f>SUMIFS('MASTER TT'!$J$2:$J$1126,'MASTER TT'!$I$2:$I$1126,A697:A10739,'MASTER TT'!$L$2:$L$1126,"&gt;0",'MASTER TT'!$AM$2:$AM$1126,"JAN-APRIL 2025",'MASTER TT'!$AC$2:$AC$1126,"PTTI")</f>
        <v>0</v>
      </c>
      <c r="Q697" s="381"/>
      <c r="R697" s="381"/>
      <c r="S697" s="381"/>
      <c r="T697" s="381"/>
      <c r="U697" s="381"/>
      <c r="V697" s="381"/>
      <c r="W697" s="381"/>
      <c r="X697" s="381"/>
      <c r="Y697" s="381"/>
      <c r="Z697" s="381"/>
      <c r="AA697" s="381"/>
      <c r="AB697" s="381"/>
      <c r="AC697" s="381"/>
      <c r="AD697" s="381"/>
      <c r="AE697" s="381"/>
      <c r="AF697" s="382"/>
      <c r="AG697" s="383"/>
    </row>
    <row r="698" spans="1:33" ht="14.25" customHeight="1">
      <c r="A698" s="392" t="s">
        <v>5566</v>
      </c>
      <c r="B698" s="375" t="str">
        <f>VLOOKUP($A$2:$A$1749,'ENTER STAFF #S HERE'!$A$1:$B$5073,2,FALSE)</f>
        <v>C2059</v>
      </c>
      <c r="C698" s="419"/>
      <c r="D698" s="414" t="s">
        <v>60</v>
      </c>
      <c r="E698" s="419"/>
      <c r="F698" s="419"/>
      <c r="G698" s="414" t="s">
        <v>5663</v>
      </c>
      <c r="H698" s="377">
        <f t="shared" si="0"/>
        <v>48</v>
      </c>
      <c r="I698" s="378" t="e">
        <f>SUMIFS('MASTER TT'!$J$2:$J$11126,'MASTER TT'!$I$2:$I$1126,A698:A19074,'MASTER TT'!$L$2:$L$11126,"&gt;0",'MASTER TT'!$AM$2:$AM$11126,"JAN-APRIL 2026")</f>
        <v>#VALUE!</v>
      </c>
      <c r="J698" s="378">
        <f>SUMIFS('MASTER TT'!$J$2:$J$11126,'MASTER TT'!$I$2:$I$11126,A698:A10737,'MASTER TT'!$L$2:$L$11126,"&gt;0",'MASTER TT'!$AM$2:$AM$11126,"MAY-AUG 2025")</f>
        <v>0</v>
      </c>
      <c r="K698" s="378">
        <f>SUMIFS('MASTER TT'!$J$2:$J$11126,'MASTER TT'!$I$2:$I$11126,A698:A10737,'MASTER TT'!$L$2:$L$11126,"&gt;0",'MASTER TT'!$AM$2:$AM$11126,"SEP-DEC 2025")</f>
        <v>0</v>
      </c>
      <c r="L698" s="378" t="e">
        <f t="shared" si="1"/>
        <v>#VALUE!</v>
      </c>
      <c r="M698" s="379">
        <f>SUMIFS('MASTER TT'!$J$2:$J$1126,'MASTER TT'!$I$2:$I$1126,A698:A10740,'MASTER TT'!$L$2:$L$1126,"&gt;0",'MASTER TT'!$AM$2:$AM$1126,"JAN-APRIL 2025",'MASTER TT'!$AC$2:$AC$1126,"SOT")</f>
        <v>0</v>
      </c>
      <c r="N698" s="379">
        <f>SUMIFS('MASTER TT'!$J$2:$J$1126,'MASTER TT'!$I$2:$I$1126,A698:A10740,'MASTER TT'!$L$2:$L$1126,"&gt;0",'MASTER TT'!$AM$2:$AM$1126,"JAN-APRIL 2025",'MASTER TT'!$AC$2:$AC$1126,"SOB")</f>
        <v>0</v>
      </c>
      <c r="O698" s="379">
        <f>SUMIFS('MASTER TT'!$J$2:$J$1126,'MASTER TT'!$I$2:$I$1126,A698:A10740,'MASTER TT'!$L$2:$L$1126,"&gt;0",'MASTER TT'!$AM$2:$AM$1126,"JAN-APRIL 2025",'MASTER TT'!$AC$2:$AC$1126,"SEASS")</f>
        <v>0</v>
      </c>
      <c r="P698" s="379">
        <f>SUMIFS('MASTER TT'!$J$2:$J$1126,'MASTER TT'!$I$2:$I$1126,A698:A10740,'MASTER TT'!$L$2:$L$1126,"&gt;0",'MASTER TT'!$AM$2:$AM$1126,"JAN-APRIL 2025",'MASTER TT'!$AC$2:$AC$1126,"PTTI")</f>
        <v>0</v>
      </c>
      <c r="Q698" s="416"/>
      <c r="R698" s="416"/>
      <c r="S698" s="416"/>
      <c r="T698" s="416"/>
      <c r="U698" s="416"/>
      <c r="V698" s="416"/>
      <c r="W698" s="416"/>
      <c r="X698" s="416"/>
      <c r="Y698" s="416"/>
      <c r="Z698" s="416"/>
      <c r="AA698" s="416"/>
      <c r="AB698" s="416"/>
      <c r="AC698" s="416"/>
      <c r="AD698" s="416"/>
      <c r="AE698" s="416"/>
      <c r="AF698" s="417"/>
      <c r="AG698" s="418"/>
    </row>
    <row r="699" spans="1:33" ht="14.25" customHeight="1">
      <c r="A699" s="374" t="s">
        <v>5604</v>
      </c>
      <c r="B699" s="375" t="str">
        <f>VLOOKUP($A$2:$A$1749,'ENTER STAFF #S HERE'!$A$1:$B$5073,2,FALSE)</f>
        <v>C1899</v>
      </c>
      <c r="C699" s="374"/>
      <c r="D699" s="374" t="s">
        <v>460</v>
      </c>
      <c r="E699" s="388"/>
      <c r="F699" s="388"/>
      <c r="G699" s="374" t="s">
        <v>6585</v>
      </c>
      <c r="H699" s="377">
        <f t="shared" si="0"/>
        <v>90</v>
      </c>
      <c r="I699" s="378" t="e">
        <f>SUMIFS('MASTER TT'!$J$2:$J$11126,'MASTER TT'!$I$2:$I$1126,A699:A19075,'MASTER TT'!$L$2:$L$11126,"&gt;0",'MASTER TT'!$AM$2:$AM$11126,"JAN-APRIL 2026")</f>
        <v>#VALUE!</v>
      </c>
      <c r="J699" s="378">
        <f>SUMIFS('MASTER TT'!$J$2:$J$11126,'MASTER TT'!$I$2:$I$11126,A699:A10738,'MASTER TT'!$L$2:$L$11126,"&gt;0",'MASTER TT'!$AM$2:$AM$11126,"MAY-AUG 2025")</f>
        <v>0</v>
      </c>
      <c r="K699" s="378">
        <f>SUMIFS('MASTER TT'!$J$2:$J$11126,'MASTER TT'!$I$2:$I$11126,A699:A10738,'MASTER TT'!$L$2:$L$11126,"&gt;0",'MASTER TT'!$AM$2:$AM$11126,"SEP-DEC 2025")</f>
        <v>0</v>
      </c>
      <c r="L699" s="378" t="e">
        <f t="shared" si="1"/>
        <v>#VALUE!</v>
      </c>
      <c r="M699" s="379">
        <f>SUMIFS('MASTER TT'!$J$2:$J$1126,'MASTER TT'!$I$2:$I$1126,A699:A10741,'MASTER TT'!$L$2:$L$1126,"&gt;0",'MASTER TT'!$AM$2:$AM$1126,"JAN-APRIL 2025",'MASTER TT'!$AC$2:$AC$1126,"SOT")</f>
        <v>0</v>
      </c>
      <c r="N699" s="379">
        <f>SUMIFS('MASTER TT'!$J$2:$J$1126,'MASTER TT'!$I$2:$I$1126,A699:A10741,'MASTER TT'!$L$2:$L$1126,"&gt;0",'MASTER TT'!$AM$2:$AM$1126,"JAN-APRIL 2025",'MASTER TT'!$AC$2:$AC$1126,"SOB")</f>
        <v>0</v>
      </c>
      <c r="O699" s="379">
        <f>SUMIFS('MASTER TT'!$J$2:$J$1126,'MASTER TT'!$I$2:$I$1126,A699:A10741,'MASTER TT'!$L$2:$L$1126,"&gt;0",'MASTER TT'!$AM$2:$AM$1126,"JAN-APRIL 2025",'MASTER TT'!$AC$2:$AC$1126,"SEASS")</f>
        <v>0</v>
      </c>
      <c r="P699" s="379">
        <f>SUMIFS('MASTER TT'!$J$2:$J$1126,'MASTER TT'!$I$2:$I$1126,A699:A10741,'MASTER TT'!$L$2:$L$1126,"&gt;0",'MASTER TT'!$AM$2:$AM$1126,"JAN-APRIL 2025",'MASTER TT'!$AC$2:$AC$1126,"PTTI")</f>
        <v>0</v>
      </c>
      <c r="Q699" s="381"/>
      <c r="R699" s="381"/>
      <c r="S699" s="381"/>
      <c r="T699" s="381"/>
      <c r="U699" s="381"/>
      <c r="V699" s="381"/>
      <c r="W699" s="381"/>
      <c r="X699" s="381"/>
      <c r="Y699" s="381"/>
      <c r="Z699" s="381"/>
      <c r="AA699" s="381"/>
      <c r="AB699" s="381"/>
      <c r="AC699" s="381"/>
      <c r="AD699" s="381"/>
      <c r="AE699" s="381"/>
      <c r="AF699" s="382"/>
      <c r="AG699" s="383"/>
    </row>
    <row r="700" spans="1:33" ht="14.25" customHeight="1">
      <c r="A700" s="402" t="s">
        <v>6706</v>
      </c>
      <c r="B700" s="375" t="e">
        <f>VLOOKUP($A$2:$A$1749,'ENTER STAFF #S HERE'!$A$1:$B$5073,2,FALSE)</f>
        <v>#N/A</v>
      </c>
      <c r="C700" s="419"/>
      <c r="D700" s="414" t="s">
        <v>60</v>
      </c>
      <c r="E700" s="419"/>
      <c r="F700" s="419"/>
      <c r="G700" s="414" t="s">
        <v>5663</v>
      </c>
      <c r="H700" s="377">
        <f t="shared" si="0"/>
        <v>48</v>
      </c>
      <c r="I700" s="378" t="e">
        <f>SUMIFS('MASTER TT'!$J$2:$J$11126,'MASTER TT'!$I$2:$I$1126,A700:A19076,'MASTER TT'!$L$2:$L$11126,"&gt;0",'MASTER TT'!$AM$2:$AM$11126,"JAN-APRIL 2026")</f>
        <v>#VALUE!</v>
      </c>
      <c r="J700" s="378">
        <f>SUMIFS('MASTER TT'!$J$2:$J$11126,'MASTER TT'!$I$2:$I$11126,A700:A10739,'MASTER TT'!$L$2:$L$11126,"&gt;0",'MASTER TT'!$AM$2:$AM$11126,"MAY-AUG 2025")</f>
        <v>0</v>
      </c>
      <c r="K700" s="378">
        <f>SUMIFS('MASTER TT'!$J$2:$J$11126,'MASTER TT'!$I$2:$I$11126,A700:A10739,'MASTER TT'!$L$2:$L$11126,"&gt;0",'MASTER TT'!$AM$2:$AM$11126,"SEP-DEC 2025")</f>
        <v>0</v>
      </c>
      <c r="L700" s="378" t="e">
        <f t="shared" si="1"/>
        <v>#VALUE!</v>
      </c>
      <c r="M700" s="379">
        <f>SUMIFS('MASTER TT'!$J$2:$J$1126,'MASTER TT'!$I$2:$I$1126,A700:A10742,'MASTER TT'!$L$2:$L$1126,"&gt;0",'MASTER TT'!$AM$2:$AM$1126,"JAN-APRIL 2025",'MASTER TT'!$AC$2:$AC$1126,"SOT")</f>
        <v>0</v>
      </c>
      <c r="N700" s="379">
        <f>SUMIFS('MASTER TT'!$J$2:$J$1126,'MASTER TT'!$I$2:$I$1126,A700:A10742,'MASTER TT'!$L$2:$L$1126,"&gt;0",'MASTER TT'!$AM$2:$AM$1126,"JAN-APRIL 2025",'MASTER TT'!$AC$2:$AC$1126,"SOB")</f>
        <v>0</v>
      </c>
      <c r="O700" s="379">
        <f>SUMIFS('MASTER TT'!$J$2:$J$1126,'MASTER TT'!$I$2:$I$1126,A700:A10742,'MASTER TT'!$L$2:$L$1126,"&gt;0",'MASTER TT'!$AM$2:$AM$1126,"JAN-APRIL 2025",'MASTER TT'!$AC$2:$AC$1126,"SEASS")</f>
        <v>0</v>
      </c>
      <c r="P700" s="379">
        <f>SUMIFS('MASTER TT'!$J$2:$J$1126,'MASTER TT'!$I$2:$I$1126,A700:A10742,'MASTER TT'!$L$2:$L$1126,"&gt;0",'MASTER TT'!$AM$2:$AM$1126,"JAN-APRIL 2025",'MASTER TT'!$AC$2:$AC$1126,"PTTI")</f>
        <v>0</v>
      </c>
      <c r="Q700" s="416"/>
      <c r="R700" s="416"/>
      <c r="S700" s="416"/>
      <c r="T700" s="416"/>
      <c r="U700" s="416"/>
      <c r="V700" s="416"/>
      <c r="W700" s="416"/>
      <c r="X700" s="416"/>
      <c r="Y700" s="416"/>
      <c r="Z700" s="416"/>
      <c r="AA700" s="416"/>
      <c r="AB700" s="416"/>
      <c r="AC700" s="416"/>
      <c r="AD700" s="416"/>
      <c r="AE700" s="416"/>
      <c r="AF700" s="417"/>
      <c r="AG700" s="418"/>
    </row>
    <row r="701" spans="1:33" ht="14.25" customHeight="1">
      <c r="A701" s="426" t="s">
        <v>5498</v>
      </c>
      <c r="B701" s="375" t="str">
        <f>VLOOKUP($A$2:$A$1749,'ENTER STAFF #S HERE'!$A$1:$B$5073,2,FALSE)</f>
        <v>C1991</v>
      </c>
      <c r="C701" s="419"/>
      <c r="D701" s="414" t="s">
        <v>454</v>
      </c>
      <c r="E701" s="419"/>
      <c r="F701" s="419"/>
      <c r="G701" s="414" t="s">
        <v>5663</v>
      </c>
      <c r="H701" s="377">
        <f t="shared" si="0"/>
        <v>48</v>
      </c>
      <c r="I701" s="378" t="e">
        <f>SUMIFS('MASTER TT'!$J$2:$J$11126,'MASTER TT'!$I$2:$I$1126,A701:A19077,'MASTER TT'!$L$2:$L$11126,"&gt;0",'MASTER TT'!$AM$2:$AM$11126,"JAN-APRIL 2026")</f>
        <v>#VALUE!</v>
      </c>
      <c r="J701" s="378">
        <f>SUMIFS('MASTER TT'!$J$2:$J$11126,'MASTER TT'!$I$2:$I$11126,A701:A10740,'MASTER TT'!$L$2:$L$11126,"&gt;0",'MASTER TT'!$AM$2:$AM$11126,"MAY-AUG 2025")</f>
        <v>0</v>
      </c>
      <c r="K701" s="378">
        <f>SUMIFS('MASTER TT'!$J$2:$J$11126,'MASTER TT'!$I$2:$I$11126,A701:A10740,'MASTER TT'!$L$2:$L$11126,"&gt;0",'MASTER TT'!$AM$2:$AM$11126,"SEP-DEC 2025")</f>
        <v>0</v>
      </c>
      <c r="L701" s="378" t="e">
        <f t="shared" si="1"/>
        <v>#VALUE!</v>
      </c>
      <c r="M701" s="379">
        <f>SUMIFS('MASTER TT'!$J$2:$J$1126,'MASTER TT'!$I$2:$I$1126,A701:A10743,'MASTER TT'!$L$2:$L$1126,"&gt;0",'MASTER TT'!$AM$2:$AM$1126,"JAN-APRIL 2025",'MASTER TT'!$AC$2:$AC$1126,"SOT")</f>
        <v>0</v>
      </c>
      <c r="N701" s="379">
        <f>SUMIFS('MASTER TT'!$J$2:$J$1126,'MASTER TT'!$I$2:$I$1126,A701:A10743,'MASTER TT'!$L$2:$L$1126,"&gt;0",'MASTER TT'!$AM$2:$AM$1126,"JAN-APRIL 2025",'MASTER TT'!$AC$2:$AC$1126,"SOB")</f>
        <v>0</v>
      </c>
      <c r="O701" s="379">
        <f>SUMIFS('MASTER TT'!$J$2:$J$1126,'MASTER TT'!$I$2:$I$1126,A701:A10743,'MASTER TT'!$L$2:$L$1126,"&gt;0",'MASTER TT'!$AM$2:$AM$1126,"JAN-APRIL 2025",'MASTER TT'!$AC$2:$AC$1126,"SEASS")</f>
        <v>0</v>
      </c>
      <c r="P701" s="379">
        <f>SUMIFS('MASTER TT'!$J$2:$J$1126,'MASTER TT'!$I$2:$I$1126,A701:A10743,'MASTER TT'!$L$2:$L$1126,"&gt;0",'MASTER TT'!$AM$2:$AM$1126,"JAN-APRIL 2025",'MASTER TT'!$AC$2:$AC$1126,"PTTI")</f>
        <v>0</v>
      </c>
      <c r="Q701" s="416"/>
      <c r="R701" s="416"/>
      <c r="S701" s="416"/>
      <c r="T701" s="416"/>
      <c r="U701" s="416"/>
      <c r="V701" s="416"/>
      <c r="W701" s="416"/>
      <c r="X701" s="416"/>
      <c r="Y701" s="416"/>
      <c r="Z701" s="416"/>
      <c r="AA701" s="416"/>
      <c r="AB701" s="416"/>
      <c r="AC701" s="416"/>
      <c r="AD701" s="416"/>
      <c r="AE701" s="416"/>
      <c r="AF701" s="417"/>
      <c r="AG701" s="418"/>
    </row>
    <row r="702" spans="1:33" ht="14.25" customHeight="1">
      <c r="A702" s="374" t="s">
        <v>5402</v>
      </c>
      <c r="B702" s="375" t="str">
        <f>VLOOKUP($A$2:$A$1749,'ENTER STAFF #S HERE'!$A$1:$B$5073,2,FALSE)</f>
        <v>C1903</v>
      </c>
      <c r="C702" s="374"/>
      <c r="D702" s="374" t="s">
        <v>460</v>
      </c>
      <c r="E702" s="388"/>
      <c r="F702" s="388"/>
      <c r="G702" s="374" t="s">
        <v>6585</v>
      </c>
      <c r="H702" s="377">
        <f t="shared" si="0"/>
        <v>90</v>
      </c>
      <c r="I702" s="378" t="e">
        <f>SUMIFS('MASTER TT'!$J$2:$J$11126,'MASTER TT'!$I$2:$I$1126,A702:A19078,'MASTER TT'!$L$2:$L$11126,"&gt;0",'MASTER TT'!$AM$2:$AM$11126,"JAN-APRIL 2026")</f>
        <v>#VALUE!</v>
      </c>
      <c r="J702" s="378">
        <f>SUMIFS('MASTER TT'!$J$2:$J$11126,'MASTER TT'!$I$2:$I$11126,A702:A10741,'MASTER TT'!$L$2:$L$11126,"&gt;0",'MASTER TT'!$AM$2:$AM$11126,"MAY-AUG 2025")</f>
        <v>0</v>
      </c>
      <c r="K702" s="378">
        <f>SUMIFS('MASTER TT'!$J$2:$J$11126,'MASTER TT'!$I$2:$I$11126,A702:A10741,'MASTER TT'!$L$2:$L$11126,"&gt;0",'MASTER TT'!$AM$2:$AM$11126,"SEP-DEC 2025")</f>
        <v>0</v>
      </c>
      <c r="L702" s="378" t="e">
        <f t="shared" si="1"/>
        <v>#VALUE!</v>
      </c>
      <c r="M702" s="379">
        <f>SUMIFS('MASTER TT'!$J$2:$J$1126,'MASTER TT'!$I$2:$I$1126,A702:A10744,'MASTER TT'!$L$2:$L$1126,"&gt;0",'MASTER TT'!$AM$2:$AM$1126,"JAN-APRIL 2025",'MASTER TT'!$AC$2:$AC$1126,"SOT")</f>
        <v>0</v>
      </c>
      <c r="N702" s="379">
        <f>SUMIFS('MASTER TT'!$J$2:$J$1126,'MASTER TT'!$I$2:$I$1126,A702:A10744,'MASTER TT'!$L$2:$L$1126,"&gt;0",'MASTER TT'!$AM$2:$AM$1126,"JAN-APRIL 2025",'MASTER TT'!$AC$2:$AC$1126,"SOB")</f>
        <v>0</v>
      </c>
      <c r="O702" s="379">
        <f>SUMIFS('MASTER TT'!$J$2:$J$1126,'MASTER TT'!$I$2:$I$1126,A702:A10744,'MASTER TT'!$L$2:$L$1126,"&gt;0",'MASTER TT'!$AM$2:$AM$1126,"JAN-APRIL 2025",'MASTER TT'!$AC$2:$AC$1126,"SEASS")</f>
        <v>0</v>
      </c>
      <c r="P702" s="379">
        <f>SUMIFS('MASTER TT'!$J$2:$J$1126,'MASTER TT'!$I$2:$I$1126,A702:A10744,'MASTER TT'!$L$2:$L$1126,"&gt;0",'MASTER TT'!$AM$2:$AM$1126,"JAN-APRIL 2025",'MASTER TT'!$AC$2:$AC$1126,"PTTI")</f>
        <v>0</v>
      </c>
      <c r="Q702" s="381"/>
      <c r="R702" s="381"/>
      <c r="S702" s="381"/>
      <c r="T702" s="381"/>
      <c r="U702" s="381"/>
      <c r="V702" s="381"/>
      <c r="W702" s="381"/>
      <c r="X702" s="381"/>
      <c r="Y702" s="381"/>
      <c r="Z702" s="381"/>
      <c r="AA702" s="381"/>
      <c r="AB702" s="381"/>
      <c r="AC702" s="381"/>
      <c r="AD702" s="381"/>
      <c r="AE702" s="381"/>
      <c r="AF702" s="382"/>
      <c r="AG702" s="383"/>
    </row>
    <row r="703" spans="1:33" ht="14.25" customHeight="1">
      <c r="A703" s="400" t="s">
        <v>5496</v>
      </c>
      <c r="B703" s="375" t="str">
        <f>VLOOKUP($A$2:$A$1749,'ENTER STAFF #S HERE'!$A$1:$B$5073,2,FALSE)</f>
        <v>C1990</v>
      </c>
      <c r="C703" s="419"/>
      <c r="D703" s="414" t="s">
        <v>454</v>
      </c>
      <c r="E703" s="419"/>
      <c r="F703" s="419"/>
      <c r="G703" s="414" t="s">
        <v>5663</v>
      </c>
      <c r="H703" s="377">
        <f t="shared" si="0"/>
        <v>48</v>
      </c>
      <c r="I703" s="378" t="e">
        <f>SUMIFS('MASTER TT'!$J$2:$J$11126,'MASTER TT'!$I$2:$I$1126,A703:A19079,'MASTER TT'!$L$2:$L$11126,"&gt;0",'MASTER TT'!$AM$2:$AM$11126,"JAN-APRIL 2026")</f>
        <v>#VALUE!</v>
      </c>
      <c r="J703" s="378">
        <f>SUMIFS('MASTER TT'!$J$2:$J$11126,'MASTER TT'!$I$2:$I$11126,A703:A10742,'MASTER TT'!$L$2:$L$11126,"&gt;0",'MASTER TT'!$AM$2:$AM$11126,"MAY-AUG 2025")</f>
        <v>0</v>
      </c>
      <c r="K703" s="378">
        <f>SUMIFS('MASTER TT'!$J$2:$J$11126,'MASTER TT'!$I$2:$I$11126,A703:A10742,'MASTER TT'!$L$2:$L$11126,"&gt;0",'MASTER TT'!$AM$2:$AM$11126,"SEP-DEC 2025")</f>
        <v>0</v>
      </c>
      <c r="L703" s="378" t="e">
        <f t="shared" si="1"/>
        <v>#VALUE!</v>
      </c>
      <c r="M703" s="379">
        <f>SUMIFS('MASTER TT'!$J$2:$J$1126,'MASTER TT'!$I$2:$I$1126,A703:A10745,'MASTER TT'!$L$2:$L$1126,"&gt;0",'MASTER TT'!$AM$2:$AM$1126,"JAN-APRIL 2025",'MASTER TT'!$AC$2:$AC$1126,"SOT")</f>
        <v>0</v>
      </c>
      <c r="N703" s="379">
        <f>SUMIFS('MASTER TT'!$J$2:$J$1126,'MASTER TT'!$I$2:$I$1126,A703:A10745,'MASTER TT'!$L$2:$L$1126,"&gt;0",'MASTER TT'!$AM$2:$AM$1126,"JAN-APRIL 2025",'MASTER TT'!$AC$2:$AC$1126,"SOB")</f>
        <v>0</v>
      </c>
      <c r="O703" s="379">
        <f>SUMIFS('MASTER TT'!$J$2:$J$1126,'MASTER TT'!$I$2:$I$1126,A703:A10745,'MASTER TT'!$L$2:$L$1126,"&gt;0",'MASTER TT'!$AM$2:$AM$1126,"JAN-APRIL 2025",'MASTER TT'!$AC$2:$AC$1126,"SEASS")</f>
        <v>0</v>
      </c>
      <c r="P703" s="379">
        <f>SUMIFS('MASTER TT'!$J$2:$J$1126,'MASTER TT'!$I$2:$I$1126,A703:A10745,'MASTER TT'!$L$2:$L$1126,"&gt;0",'MASTER TT'!$AM$2:$AM$1126,"JAN-APRIL 2025",'MASTER TT'!$AC$2:$AC$1126,"PTTI")</f>
        <v>0</v>
      </c>
      <c r="Q703" s="416"/>
      <c r="R703" s="416"/>
      <c r="S703" s="416"/>
      <c r="T703" s="416"/>
      <c r="U703" s="416"/>
      <c r="V703" s="416"/>
      <c r="W703" s="416"/>
      <c r="X703" s="416"/>
      <c r="Y703" s="416"/>
      <c r="Z703" s="416"/>
      <c r="AA703" s="416"/>
      <c r="AB703" s="416"/>
      <c r="AC703" s="416"/>
      <c r="AD703" s="416"/>
      <c r="AE703" s="416"/>
      <c r="AF703" s="417"/>
      <c r="AG703" s="418"/>
    </row>
    <row r="704" spans="1:33" ht="14.25" customHeight="1">
      <c r="A704" s="403" t="s">
        <v>5546</v>
      </c>
      <c r="B704" s="375" t="str">
        <f>VLOOKUP($A$2:$A$1749,'ENTER STAFF #S HERE'!$A$1:$B$5073,2,FALSE)</f>
        <v>C2035</v>
      </c>
      <c r="C704" s="419"/>
      <c r="D704" s="414" t="s">
        <v>454</v>
      </c>
      <c r="E704" s="419"/>
      <c r="F704" s="419"/>
      <c r="G704" s="414" t="s">
        <v>5663</v>
      </c>
      <c r="H704" s="377">
        <f t="shared" si="0"/>
        <v>48</v>
      </c>
      <c r="I704" s="378" t="e">
        <f>SUMIFS('MASTER TT'!$J$2:$J$11126,'MASTER TT'!$I$2:$I$1126,A704:A19080,'MASTER TT'!$L$2:$L$11126,"&gt;0",'MASTER TT'!$AM$2:$AM$11126,"JAN-APRIL 2026")</f>
        <v>#VALUE!</v>
      </c>
      <c r="J704" s="378">
        <f>SUMIFS('MASTER TT'!$J$2:$J$11126,'MASTER TT'!$I$2:$I$11126,A704:A10743,'MASTER TT'!$L$2:$L$11126,"&gt;0",'MASTER TT'!$AM$2:$AM$11126,"MAY-AUG 2025")</f>
        <v>0</v>
      </c>
      <c r="K704" s="378">
        <f>SUMIFS('MASTER TT'!$J$2:$J$11126,'MASTER TT'!$I$2:$I$11126,A704:A10743,'MASTER TT'!$L$2:$L$11126,"&gt;0",'MASTER TT'!$AM$2:$AM$11126,"SEP-DEC 2025")</f>
        <v>0</v>
      </c>
      <c r="L704" s="378" t="e">
        <f t="shared" si="1"/>
        <v>#VALUE!</v>
      </c>
      <c r="M704" s="379">
        <f>SUMIFS('MASTER TT'!$J$2:$J$1126,'MASTER TT'!$I$2:$I$1126,A704:A10746,'MASTER TT'!$L$2:$L$1126,"&gt;0",'MASTER TT'!$AM$2:$AM$1126,"JAN-APRIL 2025",'MASTER TT'!$AC$2:$AC$1126,"SOT")</f>
        <v>0</v>
      </c>
      <c r="N704" s="379">
        <f>SUMIFS('MASTER TT'!$J$2:$J$1126,'MASTER TT'!$I$2:$I$1126,A704:A10746,'MASTER TT'!$L$2:$L$1126,"&gt;0",'MASTER TT'!$AM$2:$AM$1126,"JAN-APRIL 2025",'MASTER TT'!$AC$2:$AC$1126,"SOB")</f>
        <v>0</v>
      </c>
      <c r="O704" s="379">
        <f>SUMIFS('MASTER TT'!$J$2:$J$1126,'MASTER TT'!$I$2:$I$1126,A704:A10746,'MASTER TT'!$L$2:$L$1126,"&gt;0",'MASTER TT'!$AM$2:$AM$1126,"JAN-APRIL 2025",'MASTER TT'!$AC$2:$AC$1126,"SEASS")</f>
        <v>0</v>
      </c>
      <c r="P704" s="379">
        <f>SUMIFS('MASTER TT'!$J$2:$J$1126,'MASTER TT'!$I$2:$I$1126,A704:A10746,'MASTER TT'!$L$2:$L$1126,"&gt;0",'MASTER TT'!$AM$2:$AM$1126,"JAN-APRIL 2025",'MASTER TT'!$AC$2:$AC$1126,"PTTI")</f>
        <v>0</v>
      </c>
      <c r="Q704" s="416"/>
      <c r="R704" s="416"/>
      <c r="S704" s="416"/>
      <c r="T704" s="416"/>
      <c r="U704" s="416"/>
      <c r="V704" s="416"/>
      <c r="W704" s="416"/>
      <c r="X704" s="416"/>
      <c r="Y704" s="416"/>
      <c r="Z704" s="416"/>
      <c r="AA704" s="416"/>
      <c r="AB704" s="416"/>
      <c r="AC704" s="416"/>
      <c r="AD704" s="416"/>
      <c r="AE704" s="416"/>
      <c r="AF704" s="417"/>
      <c r="AG704" s="418"/>
    </row>
    <row r="705" spans="1:33" ht="14.25" customHeight="1">
      <c r="A705" s="374" t="s">
        <v>6707</v>
      </c>
      <c r="B705" s="375" t="e">
        <f>VLOOKUP($A$2:$A$1749,'ENTER STAFF #S HERE'!$A$1:$B$5073,2,FALSE)</f>
        <v>#N/A</v>
      </c>
      <c r="C705" s="374"/>
      <c r="D705" s="374" t="s">
        <v>460</v>
      </c>
      <c r="E705" s="388"/>
      <c r="F705" s="388"/>
      <c r="G705" s="374" t="s">
        <v>6585</v>
      </c>
      <c r="H705" s="377">
        <f t="shared" si="0"/>
        <v>90</v>
      </c>
      <c r="I705" s="378" t="e">
        <f>SUMIFS('MASTER TT'!$J$2:$J$11126,'MASTER TT'!$I$2:$I$1126,A705:A19081,'MASTER TT'!$L$2:$L$11126,"&gt;0",'MASTER TT'!$AM$2:$AM$11126,"JAN-APRIL 2026")</f>
        <v>#VALUE!</v>
      </c>
      <c r="J705" s="378">
        <f>SUMIFS('MASTER TT'!$J$2:$J$11126,'MASTER TT'!$I$2:$I$11126,A705:A10744,'MASTER TT'!$L$2:$L$11126,"&gt;0",'MASTER TT'!$AM$2:$AM$11126,"MAY-AUG 2025")</f>
        <v>0</v>
      </c>
      <c r="K705" s="378">
        <f>SUMIFS('MASTER TT'!$J$2:$J$11126,'MASTER TT'!$I$2:$I$11126,A705:A10744,'MASTER TT'!$L$2:$L$11126,"&gt;0",'MASTER TT'!$AM$2:$AM$11126,"SEP-DEC 2025")</f>
        <v>0</v>
      </c>
      <c r="L705" s="378" t="e">
        <f t="shared" si="1"/>
        <v>#VALUE!</v>
      </c>
      <c r="M705" s="379">
        <f>SUMIFS('MASTER TT'!$J$2:$J$1126,'MASTER TT'!$I$2:$I$1126,A705:A10747,'MASTER TT'!$L$2:$L$1126,"&gt;0",'MASTER TT'!$AM$2:$AM$1126,"JAN-APRIL 2025",'MASTER TT'!$AC$2:$AC$1126,"SOT")</f>
        <v>0</v>
      </c>
      <c r="N705" s="379">
        <f>SUMIFS('MASTER TT'!$J$2:$J$1126,'MASTER TT'!$I$2:$I$1126,A705:A10747,'MASTER TT'!$L$2:$L$1126,"&gt;0",'MASTER TT'!$AM$2:$AM$1126,"JAN-APRIL 2025",'MASTER TT'!$AC$2:$AC$1126,"SOB")</f>
        <v>0</v>
      </c>
      <c r="O705" s="379">
        <f>SUMIFS('MASTER TT'!$J$2:$J$1126,'MASTER TT'!$I$2:$I$1126,A705:A10747,'MASTER TT'!$L$2:$L$1126,"&gt;0",'MASTER TT'!$AM$2:$AM$1126,"JAN-APRIL 2025",'MASTER TT'!$AC$2:$AC$1126,"SEASS")</f>
        <v>0</v>
      </c>
      <c r="P705" s="379">
        <f>SUMIFS('MASTER TT'!$J$2:$J$1126,'MASTER TT'!$I$2:$I$1126,A705:A10747,'MASTER TT'!$L$2:$L$1126,"&gt;0",'MASTER TT'!$AM$2:$AM$1126,"JAN-APRIL 2025",'MASTER TT'!$AC$2:$AC$1126,"PTTI")</f>
        <v>0</v>
      </c>
      <c r="Q705" s="381"/>
      <c r="R705" s="381"/>
      <c r="S705" s="381"/>
      <c r="T705" s="381"/>
      <c r="U705" s="381"/>
      <c r="V705" s="381"/>
      <c r="W705" s="381"/>
      <c r="X705" s="381"/>
      <c r="Y705" s="381"/>
      <c r="Z705" s="381"/>
      <c r="AA705" s="381"/>
      <c r="AB705" s="381"/>
      <c r="AC705" s="381"/>
      <c r="AD705" s="381"/>
      <c r="AE705" s="381"/>
      <c r="AF705" s="382"/>
      <c r="AG705" s="383"/>
    </row>
    <row r="706" spans="1:33" ht="14.25" customHeight="1">
      <c r="A706" s="403" t="s">
        <v>6708</v>
      </c>
      <c r="B706" s="375" t="e">
        <f>VLOOKUP($A$2:$A$1749,'ENTER STAFF #S HERE'!$A$1:$B$5073,2,FALSE)</f>
        <v>#N/A</v>
      </c>
      <c r="C706" s="419"/>
      <c r="D706" s="414" t="s">
        <v>454</v>
      </c>
      <c r="E706" s="419"/>
      <c r="F706" s="419"/>
      <c r="G706" s="414" t="s">
        <v>5663</v>
      </c>
      <c r="H706" s="377">
        <f t="shared" si="0"/>
        <v>48</v>
      </c>
      <c r="I706" s="378" t="e">
        <f>SUMIFS('MASTER TT'!$J$2:$J$11126,'MASTER TT'!$I$2:$I$1126,A706:A19082,'MASTER TT'!$L$2:$L$11126,"&gt;0",'MASTER TT'!$AM$2:$AM$11126,"JAN-APRIL 2026")</f>
        <v>#VALUE!</v>
      </c>
      <c r="J706" s="378">
        <f>SUMIFS('MASTER TT'!$J$2:$J$11126,'MASTER TT'!$I$2:$I$11126,A706:A10745,'MASTER TT'!$L$2:$L$11126,"&gt;0",'MASTER TT'!$AM$2:$AM$11126,"MAY-AUG 2025")</f>
        <v>0</v>
      </c>
      <c r="K706" s="378">
        <f>SUMIFS('MASTER TT'!$J$2:$J$11126,'MASTER TT'!$I$2:$I$11126,A706:A10745,'MASTER TT'!$L$2:$L$11126,"&gt;0",'MASTER TT'!$AM$2:$AM$11126,"SEP-DEC 2025")</f>
        <v>0</v>
      </c>
      <c r="L706" s="378" t="e">
        <f t="shared" si="1"/>
        <v>#VALUE!</v>
      </c>
      <c r="M706" s="379">
        <f>SUMIFS('MASTER TT'!$J$2:$J$1126,'MASTER TT'!$I$2:$I$1126,A706:A10748,'MASTER TT'!$L$2:$L$1126,"&gt;0",'MASTER TT'!$AM$2:$AM$1126,"JAN-APRIL 2025",'MASTER TT'!$AC$2:$AC$1126,"SOT")</f>
        <v>0</v>
      </c>
      <c r="N706" s="379">
        <f>SUMIFS('MASTER TT'!$J$2:$J$1126,'MASTER TT'!$I$2:$I$1126,A706:A10748,'MASTER TT'!$L$2:$L$1126,"&gt;0",'MASTER TT'!$AM$2:$AM$1126,"JAN-APRIL 2025",'MASTER TT'!$AC$2:$AC$1126,"SOB")</f>
        <v>0</v>
      </c>
      <c r="O706" s="379">
        <f>SUMIFS('MASTER TT'!$J$2:$J$1126,'MASTER TT'!$I$2:$I$1126,A706:A10748,'MASTER TT'!$L$2:$L$1126,"&gt;0",'MASTER TT'!$AM$2:$AM$1126,"JAN-APRIL 2025",'MASTER TT'!$AC$2:$AC$1126,"SEASS")</f>
        <v>0</v>
      </c>
      <c r="P706" s="379">
        <f>SUMIFS('MASTER TT'!$J$2:$J$1126,'MASTER TT'!$I$2:$I$1126,A706:A10748,'MASTER TT'!$L$2:$L$1126,"&gt;0",'MASTER TT'!$AM$2:$AM$1126,"JAN-APRIL 2025",'MASTER TT'!$AC$2:$AC$1126,"PTTI")</f>
        <v>0</v>
      </c>
      <c r="Q706" s="416"/>
      <c r="R706" s="416"/>
      <c r="S706" s="416"/>
      <c r="T706" s="416"/>
      <c r="U706" s="416"/>
      <c r="V706" s="416"/>
      <c r="W706" s="416"/>
      <c r="X706" s="416"/>
      <c r="Y706" s="416"/>
      <c r="Z706" s="416"/>
      <c r="AA706" s="416"/>
      <c r="AB706" s="416"/>
      <c r="AC706" s="416"/>
      <c r="AD706" s="416"/>
      <c r="AE706" s="416"/>
      <c r="AF706" s="417"/>
      <c r="AG706" s="418"/>
    </row>
    <row r="707" spans="1:33" ht="14.25" customHeight="1">
      <c r="A707" s="392" t="s">
        <v>5610</v>
      </c>
      <c r="B707" s="375" t="str">
        <f>VLOOKUP($A$2:$A$1749,'ENTER STAFF #S HERE'!$A$1:$B$5073,2,FALSE)</f>
        <v>C2077</v>
      </c>
      <c r="C707" s="419"/>
      <c r="D707" s="414" t="s">
        <v>60</v>
      </c>
      <c r="E707" s="419"/>
      <c r="F707" s="419"/>
      <c r="G707" s="414" t="s">
        <v>5663</v>
      </c>
      <c r="H707" s="377">
        <f t="shared" si="0"/>
        <v>48</v>
      </c>
      <c r="I707" s="378" t="e">
        <f>SUMIFS('MASTER TT'!$J$2:$J$11126,'MASTER TT'!$I$2:$I$1126,A707:A19083,'MASTER TT'!$L$2:$L$11126,"&gt;0",'MASTER TT'!$AM$2:$AM$11126,"JAN-APRIL 2026")</f>
        <v>#VALUE!</v>
      </c>
      <c r="J707" s="378">
        <f>SUMIFS('MASTER TT'!$J$2:$J$11126,'MASTER TT'!$I$2:$I$11126,A707:A10746,'MASTER TT'!$L$2:$L$11126,"&gt;0",'MASTER TT'!$AM$2:$AM$11126,"MAY-AUG 2025")</f>
        <v>0</v>
      </c>
      <c r="K707" s="378">
        <f>SUMIFS('MASTER TT'!$J$2:$J$11126,'MASTER TT'!$I$2:$I$11126,A707:A10746,'MASTER TT'!$L$2:$L$11126,"&gt;0",'MASTER TT'!$AM$2:$AM$11126,"SEP-DEC 2025")</f>
        <v>0</v>
      </c>
      <c r="L707" s="378" t="e">
        <f t="shared" si="1"/>
        <v>#VALUE!</v>
      </c>
      <c r="M707" s="379">
        <f>SUMIFS('MASTER TT'!$J$2:$J$1126,'MASTER TT'!$I$2:$I$1126,A707:A10749,'MASTER TT'!$L$2:$L$1126,"&gt;0",'MASTER TT'!$AM$2:$AM$1126,"JAN-APRIL 2025",'MASTER TT'!$AC$2:$AC$1126,"SOT")</f>
        <v>0</v>
      </c>
      <c r="N707" s="379">
        <f>SUMIFS('MASTER TT'!$J$2:$J$1126,'MASTER TT'!$I$2:$I$1126,A707:A10749,'MASTER TT'!$L$2:$L$1126,"&gt;0",'MASTER TT'!$AM$2:$AM$1126,"JAN-APRIL 2025",'MASTER TT'!$AC$2:$AC$1126,"SOB")</f>
        <v>0</v>
      </c>
      <c r="O707" s="379">
        <f>SUMIFS('MASTER TT'!$J$2:$J$1126,'MASTER TT'!$I$2:$I$1126,A707:A10749,'MASTER TT'!$L$2:$L$1126,"&gt;0",'MASTER TT'!$AM$2:$AM$1126,"JAN-APRIL 2025",'MASTER TT'!$AC$2:$AC$1126,"SEASS")</f>
        <v>0</v>
      </c>
      <c r="P707" s="379">
        <f>SUMIFS('MASTER TT'!$J$2:$J$1126,'MASTER TT'!$I$2:$I$1126,A707:A10749,'MASTER TT'!$L$2:$L$1126,"&gt;0",'MASTER TT'!$AM$2:$AM$1126,"JAN-APRIL 2025",'MASTER TT'!$AC$2:$AC$1126,"PTTI")</f>
        <v>0</v>
      </c>
      <c r="Q707" s="416"/>
      <c r="R707" s="416"/>
      <c r="S707" s="416"/>
      <c r="T707" s="416"/>
      <c r="U707" s="416"/>
      <c r="V707" s="416"/>
      <c r="W707" s="416"/>
      <c r="X707" s="416"/>
      <c r="Y707" s="416"/>
      <c r="Z707" s="416"/>
      <c r="AA707" s="416"/>
      <c r="AB707" s="416"/>
      <c r="AC707" s="416"/>
      <c r="AD707" s="416"/>
      <c r="AE707" s="416"/>
      <c r="AF707" s="417"/>
      <c r="AG707" s="418"/>
    </row>
    <row r="708" spans="1:33" ht="14.25" customHeight="1">
      <c r="A708" s="392" t="s">
        <v>6709</v>
      </c>
      <c r="B708" s="375" t="e">
        <f>VLOOKUP($A$2:$A$1749,'ENTER STAFF #S HERE'!$A$1:$B$5073,2,FALSE)</f>
        <v>#N/A</v>
      </c>
      <c r="C708" s="419"/>
      <c r="D708" s="414" t="s">
        <v>454</v>
      </c>
      <c r="E708" s="419"/>
      <c r="F708" s="419"/>
      <c r="G708" s="414" t="s">
        <v>5663</v>
      </c>
      <c r="H708" s="377">
        <f t="shared" si="0"/>
        <v>48</v>
      </c>
      <c r="I708" s="378" t="e">
        <f>SUMIFS('MASTER TT'!$J$2:$J$11126,'MASTER TT'!$I$2:$I$1126,A708:A19084,'MASTER TT'!$L$2:$L$11126,"&gt;0",'MASTER TT'!$AM$2:$AM$11126,"JAN-APRIL 2026")</f>
        <v>#VALUE!</v>
      </c>
      <c r="J708" s="378">
        <f>SUMIFS('MASTER TT'!$J$2:$J$11126,'MASTER TT'!$I$2:$I$11126,A708:A10747,'MASTER TT'!$L$2:$L$11126,"&gt;0",'MASTER TT'!$AM$2:$AM$11126,"MAY-AUG 2025")</f>
        <v>0</v>
      </c>
      <c r="K708" s="378">
        <f>SUMIFS('MASTER TT'!$J$2:$J$11126,'MASTER TT'!$I$2:$I$11126,A708:A10747,'MASTER TT'!$L$2:$L$11126,"&gt;0",'MASTER TT'!$AM$2:$AM$11126,"SEP-DEC 2025")</f>
        <v>0</v>
      </c>
      <c r="L708" s="378" t="e">
        <f t="shared" si="1"/>
        <v>#VALUE!</v>
      </c>
      <c r="M708" s="379">
        <f>SUMIFS('MASTER TT'!$J$2:$J$1126,'MASTER TT'!$I$2:$I$1126,A708:A10750,'MASTER TT'!$L$2:$L$1126,"&gt;0",'MASTER TT'!$AM$2:$AM$1126,"JAN-APRIL 2025",'MASTER TT'!$AC$2:$AC$1126,"SOT")</f>
        <v>0</v>
      </c>
      <c r="N708" s="379">
        <f>SUMIFS('MASTER TT'!$J$2:$J$1126,'MASTER TT'!$I$2:$I$1126,A708:A10750,'MASTER TT'!$L$2:$L$1126,"&gt;0",'MASTER TT'!$AM$2:$AM$1126,"JAN-APRIL 2025",'MASTER TT'!$AC$2:$AC$1126,"SOB")</f>
        <v>0</v>
      </c>
      <c r="O708" s="379">
        <f>SUMIFS('MASTER TT'!$J$2:$J$1126,'MASTER TT'!$I$2:$I$1126,A708:A10750,'MASTER TT'!$L$2:$L$1126,"&gt;0",'MASTER TT'!$AM$2:$AM$1126,"JAN-APRIL 2025",'MASTER TT'!$AC$2:$AC$1126,"SEASS")</f>
        <v>0</v>
      </c>
      <c r="P708" s="379">
        <f>SUMIFS('MASTER TT'!$J$2:$J$1126,'MASTER TT'!$I$2:$I$1126,A708:A10750,'MASTER TT'!$L$2:$L$1126,"&gt;0",'MASTER TT'!$AM$2:$AM$1126,"JAN-APRIL 2025",'MASTER TT'!$AC$2:$AC$1126,"PTTI")</f>
        <v>0</v>
      </c>
      <c r="Q708" s="416"/>
      <c r="R708" s="416"/>
      <c r="S708" s="416"/>
      <c r="T708" s="416"/>
      <c r="U708" s="416"/>
      <c r="V708" s="416"/>
      <c r="W708" s="416"/>
      <c r="X708" s="416"/>
      <c r="Y708" s="416"/>
      <c r="Z708" s="416"/>
      <c r="AA708" s="416"/>
      <c r="AB708" s="416"/>
      <c r="AC708" s="416"/>
      <c r="AD708" s="416"/>
      <c r="AE708" s="416"/>
      <c r="AF708" s="417"/>
      <c r="AG708" s="418"/>
    </row>
    <row r="709" spans="1:33" ht="14.25" customHeight="1">
      <c r="A709" s="374" t="s">
        <v>6710</v>
      </c>
      <c r="B709" s="375" t="e">
        <f>VLOOKUP($A$2:$A$1749,'ENTER STAFF #S HERE'!$A$1:$B$5073,2,FALSE)</f>
        <v>#N/A</v>
      </c>
      <c r="C709" s="374"/>
      <c r="D709" s="374" t="s">
        <v>460</v>
      </c>
      <c r="E709" s="388"/>
      <c r="F709" s="388"/>
      <c r="G709" s="374" t="s">
        <v>6585</v>
      </c>
      <c r="H709" s="377">
        <f t="shared" si="0"/>
        <v>90</v>
      </c>
      <c r="I709" s="378" t="e">
        <f>SUMIFS('MASTER TT'!$J$2:$J$11126,'MASTER TT'!$I$2:$I$1126,A709:A19085,'MASTER TT'!$L$2:$L$11126,"&gt;0",'MASTER TT'!$AM$2:$AM$11126,"JAN-APRIL 2026")</f>
        <v>#VALUE!</v>
      </c>
      <c r="J709" s="378">
        <f>SUMIFS('MASTER TT'!$J$2:$J$11126,'MASTER TT'!$I$2:$I$11126,A709:A10748,'MASTER TT'!$L$2:$L$11126,"&gt;0",'MASTER TT'!$AM$2:$AM$11126,"MAY-AUG 2025")</f>
        <v>0</v>
      </c>
      <c r="K709" s="378">
        <f>SUMIFS('MASTER TT'!$J$2:$J$11126,'MASTER TT'!$I$2:$I$11126,A709:A10748,'MASTER TT'!$L$2:$L$11126,"&gt;0",'MASTER TT'!$AM$2:$AM$11126,"SEP-DEC 2025")</f>
        <v>0</v>
      </c>
      <c r="L709" s="378" t="e">
        <f t="shared" si="1"/>
        <v>#VALUE!</v>
      </c>
      <c r="M709" s="379">
        <f>SUMIFS('MASTER TT'!$J$2:$J$1126,'MASTER TT'!$I$2:$I$1126,A709:A10751,'MASTER TT'!$L$2:$L$1126,"&gt;0",'MASTER TT'!$AM$2:$AM$1126,"JAN-APRIL 2025",'MASTER TT'!$AC$2:$AC$1126,"SOT")</f>
        <v>0</v>
      </c>
      <c r="N709" s="379">
        <f>SUMIFS('MASTER TT'!$J$2:$J$1126,'MASTER TT'!$I$2:$I$1126,A709:A10751,'MASTER TT'!$L$2:$L$1126,"&gt;0",'MASTER TT'!$AM$2:$AM$1126,"JAN-APRIL 2025",'MASTER TT'!$AC$2:$AC$1126,"SOB")</f>
        <v>0</v>
      </c>
      <c r="O709" s="379">
        <f>SUMIFS('MASTER TT'!$J$2:$J$1126,'MASTER TT'!$I$2:$I$1126,A709:A10751,'MASTER TT'!$L$2:$L$1126,"&gt;0",'MASTER TT'!$AM$2:$AM$1126,"JAN-APRIL 2025",'MASTER TT'!$AC$2:$AC$1126,"SEASS")</f>
        <v>0</v>
      </c>
      <c r="P709" s="379">
        <f>SUMIFS('MASTER TT'!$J$2:$J$1126,'MASTER TT'!$I$2:$I$1126,A709:A10751,'MASTER TT'!$L$2:$L$1126,"&gt;0",'MASTER TT'!$AM$2:$AM$1126,"JAN-APRIL 2025",'MASTER TT'!$AC$2:$AC$1126,"PTTI")</f>
        <v>0</v>
      </c>
      <c r="Q709" s="381"/>
      <c r="R709" s="381"/>
      <c r="S709" s="381"/>
      <c r="T709" s="381"/>
      <c r="U709" s="381"/>
      <c r="V709" s="381"/>
      <c r="W709" s="381"/>
      <c r="X709" s="381"/>
      <c r="Y709" s="381"/>
      <c r="Z709" s="381"/>
      <c r="AA709" s="381"/>
      <c r="AB709" s="381"/>
      <c r="AC709" s="381"/>
      <c r="AD709" s="381"/>
      <c r="AE709" s="381"/>
      <c r="AF709" s="382"/>
      <c r="AG709" s="383"/>
    </row>
    <row r="710" spans="1:33" ht="14.25" customHeight="1">
      <c r="A710" s="401" t="s">
        <v>5554</v>
      </c>
      <c r="B710" s="375" t="str">
        <f>VLOOKUP($A$2:$A$1749,'ENTER STAFF #S HERE'!$A$1:$B$5073,2,FALSE)</f>
        <v>C2044</v>
      </c>
      <c r="C710" s="419"/>
      <c r="D710" s="414" t="s">
        <v>479</v>
      </c>
      <c r="E710" s="419"/>
      <c r="F710" s="419"/>
      <c r="G710" s="414" t="s">
        <v>5663</v>
      </c>
      <c r="H710" s="377">
        <f t="shared" si="0"/>
        <v>48</v>
      </c>
      <c r="I710" s="378" t="e">
        <f>SUMIFS('MASTER TT'!$J$2:$J$11126,'MASTER TT'!$I$2:$I$1126,A710:A19086,'MASTER TT'!$L$2:$L$11126,"&gt;0",'MASTER TT'!$AM$2:$AM$11126,"JAN-APRIL 2026")</f>
        <v>#VALUE!</v>
      </c>
      <c r="J710" s="378">
        <f>SUMIFS('MASTER TT'!$J$2:$J$11126,'MASTER TT'!$I$2:$I$11126,A710:A10749,'MASTER TT'!$L$2:$L$11126,"&gt;0",'MASTER TT'!$AM$2:$AM$11126,"MAY-AUG 2025")</f>
        <v>0</v>
      </c>
      <c r="K710" s="378">
        <f>SUMIFS('MASTER TT'!$J$2:$J$11126,'MASTER TT'!$I$2:$I$11126,A710:A10749,'MASTER TT'!$L$2:$L$11126,"&gt;0",'MASTER TT'!$AM$2:$AM$11126,"SEP-DEC 2025")</f>
        <v>0</v>
      </c>
      <c r="L710" s="378" t="e">
        <f t="shared" si="1"/>
        <v>#VALUE!</v>
      </c>
      <c r="M710" s="379">
        <f>SUMIFS('MASTER TT'!$J$2:$J$1126,'MASTER TT'!$I$2:$I$1126,A710:A10752,'MASTER TT'!$L$2:$L$1126,"&gt;0",'MASTER TT'!$AM$2:$AM$1126,"JAN-APRIL 2025",'MASTER TT'!$AC$2:$AC$1126,"SOT")</f>
        <v>0</v>
      </c>
      <c r="N710" s="379">
        <f>SUMIFS('MASTER TT'!$J$2:$J$1126,'MASTER TT'!$I$2:$I$1126,A710:A10752,'MASTER TT'!$L$2:$L$1126,"&gt;0",'MASTER TT'!$AM$2:$AM$1126,"JAN-APRIL 2025",'MASTER TT'!$AC$2:$AC$1126,"SOB")</f>
        <v>0</v>
      </c>
      <c r="O710" s="379">
        <f>SUMIFS('MASTER TT'!$J$2:$J$1126,'MASTER TT'!$I$2:$I$1126,A710:A10752,'MASTER TT'!$L$2:$L$1126,"&gt;0",'MASTER TT'!$AM$2:$AM$1126,"JAN-APRIL 2025",'MASTER TT'!$AC$2:$AC$1126,"SEASS")</f>
        <v>0</v>
      </c>
      <c r="P710" s="379">
        <f>SUMIFS('MASTER TT'!$J$2:$J$1126,'MASTER TT'!$I$2:$I$1126,A710:A10752,'MASTER TT'!$L$2:$L$1126,"&gt;0",'MASTER TT'!$AM$2:$AM$1126,"JAN-APRIL 2025",'MASTER TT'!$AC$2:$AC$1126,"PTTI")</f>
        <v>0</v>
      </c>
      <c r="Q710" s="416"/>
      <c r="R710" s="416"/>
      <c r="S710" s="416"/>
      <c r="T710" s="416"/>
      <c r="U710" s="416"/>
      <c r="V710" s="416"/>
      <c r="W710" s="416"/>
      <c r="X710" s="416"/>
      <c r="Y710" s="416"/>
      <c r="Z710" s="416"/>
      <c r="AA710" s="416"/>
      <c r="AB710" s="416"/>
      <c r="AC710" s="416"/>
      <c r="AD710" s="416"/>
      <c r="AE710" s="416"/>
      <c r="AF710" s="417"/>
      <c r="AG710" s="418"/>
    </row>
    <row r="711" spans="1:33" ht="14.25" customHeight="1">
      <c r="A711" s="400" t="s">
        <v>4268</v>
      </c>
      <c r="B711" s="375" t="str">
        <f>VLOOKUP($A$2:$A$1749,'ENTER STAFF #S HERE'!$A$1:$B$5073,2,FALSE)</f>
        <v>C1689</v>
      </c>
      <c r="C711" s="419"/>
      <c r="D711" s="414" t="s">
        <v>60</v>
      </c>
      <c r="E711" s="419"/>
      <c r="F711" s="419"/>
      <c r="G711" s="414" t="s">
        <v>5663</v>
      </c>
      <c r="H711" s="377">
        <f t="shared" si="0"/>
        <v>48</v>
      </c>
      <c r="I711" s="378" t="e">
        <f>SUMIFS('MASTER TT'!$J$2:$J$11126,'MASTER TT'!$I$2:$I$1126,A711:A19087,'MASTER TT'!$L$2:$L$11126,"&gt;0",'MASTER TT'!$AM$2:$AM$11126,"JAN-APRIL 2026")</f>
        <v>#VALUE!</v>
      </c>
      <c r="J711" s="378">
        <f>SUMIFS('MASTER TT'!$J$2:$J$11126,'MASTER TT'!$I$2:$I$11126,A711:A10750,'MASTER TT'!$L$2:$L$11126,"&gt;0",'MASTER TT'!$AM$2:$AM$11126,"MAY-AUG 2025")</f>
        <v>0</v>
      </c>
      <c r="K711" s="378">
        <f>SUMIFS('MASTER TT'!$J$2:$J$11126,'MASTER TT'!$I$2:$I$11126,A711:A10750,'MASTER TT'!$L$2:$L$11126,"&gt;0",'MASTER TT'!$AM$2:$AM$11126,"SEP-DEC 2025")</f>
        <v>0</v>
      </c>
      <c r="L711" s="378" t="e">
        <f t="shared" si="1"/>
        <v>#VALUE!</v>
      </c>
      <c r="M711" s="379">
        <f>SUMIFS('MASTER TT'!$J$2:$J$1126,'MASTER TT'!$I$2:$I$1126,A711:A10753,'MASTER TT'!$L$2:$L$1126,"&gt;0",'MASTER TT'!$AM$2:$AM$1126,"JAN-APRIL 2025",'MASTER TT'!$AC$2:$AC$1126,"SOT")</f>
        <v>0</v>
      </c>
      <c r="N711" s="379">
        <f>SUMIFS('MASTER TT'!$J$2:$J$1126,'MASTER TT'!$I$2:$I$1126,A711:A10753,'MASTER TT'!$L$2:$L$1126,"&gt;0",'MASTER TT'!$AM$2:$AM$1126,"JAN-APRIL 2025",'MASTER TT'!$AC$2:$AC$1126,"SOB")</f>
        <v>0</v>
      </c>
      <c r="O711" s="379">
        <f>SUMIFS('MASTER TT'!$J$2:$J$1126,'MASTER TT'!$I$2:$I$1126,A711:A10753,'MASTER TT'!$L$2:$L$1126,"&gt;0",'MASTER TT'!$AM$2:$AM$1126,"JAN-APRIL 2025",'MASTER TT'!$AC$2:$AC$1126,"SEASS")</f>
        <v>0</v>
      </c>
      <c r="P711" s="379">
        <f>SUMIFS('MASTER TT'!$J$2:$J$1126,'MASTER TT'!$I$2:$I$1126,A711:A10753,'MASTER TT'!$L$2:$L$1126,"&gt;0",'MASTER TT'!$AM$2:$AM$1126,"JAN-APRIL 2025",'MASTER TT'!$AC$2:$AC$1126,"PTTI")</f>
        <v>0</v>
      </c>
      <c r="Q711" s="416"/>
      <c r="R711" s="416"/>
      <c r="S711" s="416"/>
      <c r="T711" s="416"/>
      <c r="U711" s="416"/>
      <c r="V711" s="416"/>
      <c r="W711" s="416"/>
      <c r="X711" s="416"/>
      <c r="Y711" s="416"/>
      <c r="Z711" s="416"/>
      <c r="AA711" s="416"/>
      <c r="AB711" s="416"/>
      <c r="AC711" s="416"/>
      <c r="AD711" s="416"/>
      <c r="AE711" s="416"/>
      <c r="AF711" s="417"/>
      <c r="AG711" s="418"/>
    </row>
    <row r="712" spans="1:33" ht="14.25" customHeight="1">
      <c r="A712" s="400" t="s">
        <v>6711</v>
      </c>
      <c r="B712" s="375" t="e">
        <f>VLOOKUP($A$2:$A$1749,'ENTER STAFF #S HERE'!$A$1:$B$5073,2,FALSE)</f>
        <v>#N/A</v>
      </c>
      <c r="C712" s="419"/>
      <c r="D712" s="414" t="s">
        <v>60</v>
      </c>
      <c r="E712" s="419"/>
      <c r="F712" s="419"/>
      <c r="G712" s="414" t="s">
        <v>5663</v>
      </c>
      <c r="H712" s="377">
        <f t="shared" si="0"/>
        <v>48</v>
      </c>
      <c r="I712" s="378" t="e">
        <f>SUMIFS('MASTER TT'!$J$2:$J$11126,'MASTER TT'!$I$2:$I$1126,A712:A19088,'MASTER TT'!$L$2:$L$11126,"&gt;0",'MASTER TT'!$AM$2:$AM$11126,"JAN-APRIL 2026")</f>
        <v>#VALUE!</v>
      </c>
      <c r="J712" s="378">
        <f>SUMIFS('MASTER TT'!$J$2:$J$11126,'MASTER TT'!$I$2:$I$11126,A712:A10751,'MASTER TT'!$L$2:$L$11126,"&gt;0",'MASTER TT'!$AM$2:$AM$11126,"MAY-AUG 2025")</f>
        <v>0</v>
      </c>
      <c r="K712" s="378">
        <f>SUMIFS('MASTER TT'!$J$2:$J$11126,'MASTER TT'!$I$2:$I$11126,A712:A10751,'MASTER TT'!$L$2:$L$11126,"&gt;0",'MASTER TT'!$AM$2:$AM$11126,"SEP-DEC 2025")</f>
        <v>0</v>
      </c>
      <c r="L712" s="378" t="e">
        <f t="shared" si="1"/>
        <v>#VALUE!</v>
      </c>
      <c r="M712" s="379">
        <f>SUMIFS('MASTER TT'!$J$2:$J$1126,'MASTER TT'!$I$2:$I$1126,A712:A10754,'MASTER TT'!$L$2:$L$1126,"&gt;0",'MASTER TT'!$AM$2:$AM$1126,"JAN-APRIL 2025",'MASTER TT'!$AC$2:$AC$1126,"SOT")</f>
        <v>0</v>
      </c>
      <c r="N712" s="379">
        <f>SUMIFS('MASTER TT'!$J$2:$J$1126,'MASTER TT'!$I$2:$I$1126,A712:A10754,'MASTER TT'!$L$2:$L$1126,"&gt;0",'MASTER TT'!$AM$2:$AM$1126,"JAN-APRIL 2025",'MASTER TT'!$AC$2:$AC$1126,"SOB")</f>
        <v>0</v>
      </c>
      <c r="O712" s="379">
        <f>SUMIFS('MASTER TT'!$J$2:$J$1126,'MASTER TT'!$I$2:$I$1126,A712:A10754,'MASTER TT'!$L$2:$L$1126,"&gt;0",'MASTER TT'!$AM$2:$AM$1126,"JAN-APRIL 2025",'MASTER TT'!$AC$2:$AC$1126,"SEASS")</f>
        <v>0</v>
      </c>
      <c r="P712" s="379">
        <f>SUMIFS('MASTER TT'!$J$2:$J$1126,'MASTER TT'!$I$2:$I$1126,A712:A10754,'MASTER TT'!$L$2:$L$1126,"&gt;0",'MASTER TT'!$AM$2:$AM$1126,"JAN-APRIL 2025",'MASTER TT'!$AC$2:$AC$1126,"PTTI")</f>
        <v>0</v>
      </c>
      <c r="Q712" s="416"/>
      <c r="R712" s="416"/>
      <c r="S712" s="416"/>
      <c r="T712" s="416"/>
      <c r="U712" s="416"/>
      <c r="V712" s="416"/>
      <c r="W712" s="416"/>
      <c r="X712" s="416"/>
      <c r="Y712" s="416"/>
      <c r="Z712" s="416"/>
      <c r="AA712" s="416"/>
      <c r="AB712" s="416"/>
      <c r="AC712" s="416"/>
      <c r="AD712" s="416"/>
      <c r="AE712" s="416"/>
      <c r="AF712" s="417"/>
      <c r="AG712" s="418"/>
    </row>
    <row r="713" spans="1:33" ht="14.25" customHeight="1">
      <c r="A713" s="374" t="s">
        <v>6712</v>
      </c>
      <c r="B713" s="375" t="e">
        <f>VLOOKUP($A$2:$A$1749,'ENTER STAFF #S HERE'!$A$1:$B$5073,2,FALSE)</f>
        <v>#N/A</v>
      </c>
      <c r="C713" s="374"/>
      <c r="D713" s="374" t="s">
        <v>460</v>
      </c>
      <c r="E713" s="388"/>
      <c r="F713" s="388"/>
      <c r="G713" s="374" t="s">
        <v>6585</v>
      </c>
      <c r="H713" s="377">
        <f t="shared" si="0"/>
        <v>90</v>
      </c>
      <c r="I713" s="378" t="e">
        <f>SUMIFS('MASTER TT'!$J$2:$J$11126,'MASTER TT'!$I$2:$I$1126,A713:A19089,'MASTER TT'!$L$2:$L$11126,"&gt;0",'MASTER TT'!$AM$2:$AM$11126,"JAN-APRIL 2026")</f>
        <v>#VALUE!</v>
      </c>
      <c r="J713" s="378">
        <f>SUMIFS('MASTER TT'!$J$2:$J$11126,'MASTER TT'!$I$2:$I$11126,A713:A10752,'MASTER TT'!$L$2:$L$11126,"&gt;0",'MASTER TT'!$AM$2:$AM$11126,"MAY-AUG 2025")</f>
        <v>0</v>
      </c>
      <c r="K713" s="378">
        <f>SUMIFS('MASTER TT'!$J$2:$J$11126,'MASTER TT'!$I$2:$I$11126,A713:A10752,'MASTER TT'!$L$2:$L$11126,"&gt;0",'MASTER TT'!$AM$2:$AM$11126,"SEP-DEC 2025")</f>
        <v>0</v>
      </c>
      <c r="L713" s="378" t="e">
        <f t="shared" si="1"/>
        <v>#VALUE!</v>
      </c>
      <c r="M713" s="379">
        <f>SUMIFS('MASTER TT'!$J$2:$J$1126,'MASTER TT'!$I$2:$I$1126,A713:A10755,'MASTER TT'!$L$2:$L$1126,"&gt;0",'MASTER TT'!$AM$2:$AM$1126,"JAN-APRIL 2025",'MASTER TT'!$AC$2:$AC$1126,"SOT")</f>
        <v>0</v>
      </c>
      <c r="N713" s="379">
        <f>SUMIFS('MASTER TT'!$J$2:$J$1126,'MASTER TT'!$I$2:$I$1126,A713:A10755,'MASTER TT'!$L$2:$L$1126,"&gt;0",'MASTER TT'!$AM$2:$AM$1126,"JAN-APRIL 2025",'MASTER TT'!$AC$2:$AC$1126,"SOB")</f>
        <v>0</v>
      </c>
      <c r="O713" s="379">
        <f>SUMIFS('MASTER TT'!$J$2:$J$1126,'MASTER TT'!$I$2:$I$1126,A713:A10755,'MASTER TT'!$L$2:$L$1126,"&gt;0",'MASTER TT'!$AM$2:$AM$1126,"JAN-APRIL 2025",'MASTER TT'!$AC$2:$AC$1126,"SEASS")</f>
        <v>0</v>
      </c>
      <c r="P713" s="379">
        <f>SUMIFS('MASTER TT'!$J$2:$J$1126,'MASTER TT'!$I$2:$I$1126,A713:A10755,'MASTER TT'!$L$2:$L$1126,"&gt;0",'MASTER TT'!$AM$2:$AM$1126,"JAN-APRIL 2025",'MASTER TT'!$AC$2:$AC$1126,"PTTI")</f>
        <v>0</v>
      </c>
      <c r="Q713" s="381"/>
      <c r="R713" s="381"/>
      <c r="S713" s="381"/>
      <c r="T713" s="381"/>
      <c r="U713" s="381"/>
      <c r="V713" s="381"/>
      <c r="W713" s="381"/>
      <c r="X713" s="381"/>
      <c r="Y713" s="381"/>
      <c r="Z713" s="381"/>
      <c r="AA713" s="381"/>
      <c r="AB713" s="381"/>
      <c r="AC713" s="381"/>
      <c r="AD713" s="381"/>
      <c r="AE713" s="381"/>
      <c r="AF713" s="382"/>
      <c r="AG713" s="383"/>
    </row>
    <row r="714" spans="1:33" ht="14.25" customHeight="1">
      <c r="A714" s="424" t="s">
        <v>5625</v>
      </c>
      <c r="B714" s="375" t="str">
        <f>VLOOKUP($A$2:$A$1749,'ENTER STAFF #S HERE'!$A$1:$B$5073,2,FALSE)</f>
        <v>C2038</v>
      </c>
      <c r="C714" s="419"/>
      <c r="D714" s="414" t="s">
        <v>454</v>
      </c>
      <c r="E714" s="419"/>
      <c r="F714" s="419"/>
      <c r="G714" s="414" t="s">
        <v>5663</v>
      </c>
      <c r="H714" s="377">
        <f t="shared" si="0"/>
        <v>48</v>
      </c>
      <c r="I714" s="378" t="e">
        <f>SUMIFS('MASTER TT'!$J$2:$J$11126,'MASTER TT'!$I$2:$I$1126,A714:A19090,'MASTER TT'!$L$2:$L$11126,"&gt;0",'MASTER TT'!$AM$2:$AM$11126,"JAN-APRIL 2026")</f>
        <v>#VALUE!</v>
      </c>
      <c r="J714" s="378">
        <f>SUMIFS('MASTER TT'!$J$2:$J$11126,'MASTER TT'!$I$2:$I$11126,A714:A10753,'MASTER TT'!$L$2:$L$11126,"&gt;0",'MASTER TT'!$AM$2:$AM$11126,"MAY-AUG 2025")</f>
        <v>0</v>
      </c>
      <c r="K714" s="378">
        <f>SUMIFS('MASTER TT'!$J$2:$J$11126,'MASTER TT'!$I$2:$I$11126,A714:A10753,'MASTER TT'!$L$2:$L$11126,"&gt;0",'MASTER TT'!$AM$2:$AM$11126,"SEP-DEC 2025")</f>
        <v>0</v>
      </c>
      <c r="L714" s="378" t="e">
        <f t="shared" si="1"/>
        <v>#VALUE!</v>
      </c>
      <c r="M714" s="379">
        <f>SUMIFS('MASTER TT'!$J$2:$J$1126,'MASTER TT'!$I$2:$I$1126,A714:A10756,'MASTER TT'!$L$2:$L$1126,"&gt;0",'MASTER TT'!$AM$2:$AM$1126,"JAN-APRIL 2025",'MASTER TT'!$AC$2:$AC$1126,"SOT")</f>
        <v>0</v>
      </c>
      <c r="N714" s="379">
        <f>SUMIFS('MASTER TT'!$J$2:$J$1126,'MASTER TT'!$I$2:$I$1126,A714:A10756,'MASTER TT'!$L$2:$L$1126,"&gt;0",'MASTER TT'!$AM$2:$AM$1126,"JAN-APRIL 2025",'MASTER TT'!$AC$2:$AC$1126,"SOB")</f>
        <v>0</v>
      </c>
      <c r="O714" s="379">
        <f>SUMIFS('MASTER TT'!$J$2:$J$1126,'MASTER TT'!$I$2:$I$1126,A714:A10756,'MASTER TT'!$L$2:$L$1126,"&gt;0",'MASTER TT'!$AM$2:$AM$1126,"JAN-APRIL 2025",'MASTER TT'!$AC$2:$AC$1126,"SEASS")</f>
        <v>0</v>
      </c>
      <c r="P714" s="379">
        <f>SUMIFS('MASTER TT'!$J$2:$J$1126,'MASTER TT'!$I$2:$I$1126,A714:A10756,'MASTER TT'!$L$2:$L$1126,"&gt;0",'MASTER TT'!$AM$2:$AM$1126,"JAN-APRIL 2025",'MASTER TT'!$AC$2:$AC$1126,"PTTI")</f>
        <v>0</v>
      </c>
      <c r="Q714" s="416"/>
      <c r="R714" s="416"/>
      <c r="S714" s="416"/>
      <c r="T714" s="416"/>
      <c r="U714" s="416"/>
      <c r="V714" s="416"/>
      <c r="W714" s="416"/>
      <c r="X714" s="416"/>
      <c r="Y714" s="416"/>
      <c r="Z714" s="416"/>
      <c r="AA714" s="416"/>
      <c r="AB714" s="416"/>
      <c r="AC714" s="416"/>
      <c r="AD714" s="416"/>
      <c r="AE714" s="416"/>
      <c r="AF714" s="417"/>
      <c r="AG714" s="418"/>
    </row>
    <row r="715" spans="1:33" ht="14.25" customHeight="1">
      <c r="A715" s="401" t="s">
        <v>4525</v>
      </c>
      <c r="B715" s="375">
        <f>VLOOKUP($A$2:$A$1749,'ENTER STAFF #S HERE'!$A$1:$B$5073,2,FALSE)</f>
        <v>126</v>
      </c>
      <c r="C715" s="419"/>
      <c r="D715" s="414" t="s">
        <v>479</v>
      </c>
      <c r="E715" s="419"/>
      <c r="F715" s="419"/>
      <c r="G715" s="414" t="s">
        <v>6701</v>
      </c>
      <c r="H715" s="377">
        <f t="shared" si="0"/>
        <v>28</v>
      </c>
      <c r="I715" s="378" t="e">
        <f>SUMIFS('MASTER TT'!$J$2:$J$11126,'MASTER TT'!$I$2:$I$1126,A715:A19091,'MASTER TT'!$L$2:$L$11126,"&gt;0",'MASTER TT'!$AM$2:$AM$11126,"JAN-APRIL 2026")</f>
        <v>#VALUE!</v>
      </c>
      <c r="J715" s="378">
        <f>SUMIFS('MASTER TT'!$J$2:$J$11126,'MASTER TT'!$I$2:$I$11126,A715:A10754,'MASTER TT'!$L$2:$L$11126,"&gt;0",'MASTER TT'!$AM$2:$AM$11126,"MAY-AUG 2025")</f>
        <v>0</v>
      </c>
      <c r="K715" s="378">
        <f>SUMIFS('MASTER TT'!$J$2:$J$11126,'MASTER TT'!$I$2:$I$11126,A715:A10754,'MASTER TT'!$L$2:$L$11126,"&gt;0",'MASTER TT'!$AM$2:$AM$11126,"SEP-DEC 2025")</f>
        <v>0</v>
      </c>
      <c r="L715" s="378" t="e">
        <f t="shared" si="1"/>
        <v>#VALUE!</v>
      </c>
      <c r="M715" s="379">
        <f>SUMIFS('MASTER TT'!$J$2:$J$1126,'MASTER TT'!$I$2:$I$1126,A715:A10757,'MASTER TT'!$L$2:$L$1126,"&gt;0",'MASTER TT'!$AM$2:$AM$1126,"JAN-APRIL 2025",'MASTER TT'!$AC$2:$AC$1126,"SOT")</f>
        <v>0</v>
      </c>
      <c r="N715" s="379">
        <f>SUMIFS('MASTER TT'!$J$2:$J$1126,'MASTER TT'!$I$2:$I$1126,A715:A10757,'MASTER TT'!$L$2:$L$1126,"&gt;0",'MASTER TT'!$AM$2:$AM$1126,"JAN-APRIL 2025",'MASTER TT'!$AC$2:$AC$1126,"SOB")</f>
        <v>0</v>
      </c>
      <c r="O715" s="379">
        <f>SUMIFS('MASTER TT'!$J$2:$J$1126,'MASTER TT'!$I$2:$I$1126,A715:A10757,'MASTER TT'!$L$2:$L$1126,"&gt;0",'MASTER TT'!$AM$2:$AM$1126,"JAN-APRIL 2025",'MASTER TT'!$AC$2:$AC$1126,"SEASS")</f>
        <v>0</v>
      </c>
      <c r="P715" s="379">
        <f>SUMIFS('MASTER TT'!$J$2:$J$1126,'MASTER TT'!$I$2:$I$1126,A715:A10757,'MASTER TT'!$L$2:$L$1126,"&gt;0",'MASTER TT'!$AM$2:$AM$1126,"JAN-APRIL 2025",'MASTER TT'!$AC$2:$AC$1126,"PTTI")</f>
        <v>0</v>
      </c>
      <c r="Q715" s="416"/>
      <c r="R715" s="416"/>
      <c r="S715" s="416"/>
      <c r="T715" s="416"/>
      <c r="U715" s="416"/>
      <c r="V715" s="416"/>
      <c r="W715" s="416"/>
      <c r="X715" s="416"/>
      <c r="Y715" s="416"/>
      <c r="Z715" s="416"/>
      <c r="AA715" s="416"/>
      <c r="AB715" s="416"/>
      <c r="AC715" s="416"/>
      <c r="AD715" s="416"/>
      <c r="AE715" s="416"/>
      <c r="AF715" s="417"/>
      <c r="AG715" s="418"/>
    </row>
    <row r="716" spans="1:33" ht="14.25" customHeight="1">
      <c r="A716" s="403" t="s">
        <v>5473</v>
      </c>
      <c r="B716" s="375" t="str">
        <f>VLOOKUP($A$2:$A$1749,'ENTER STAFF #S HERE'!$A$1:$B$5073,2,FALSE)</f>
        <v>C1978</v>
      </c>
      <c r="C716" s="419"/>
      <c r="D716" s="414" t="s">
        <v>454</v>
      </c>
      <c r="E716" s="419"/>
      <c r="F716" s="419"/>
      <c r="G716" s="414" t="s">
        <v>5663</v>
      </c>
      <c r="H716" s="377">
        <f t="shared" si="0"/>
        <v>48</v>
      </c>
      <c r="I716" s="378" t="e">
        <f>SUMIFS('MASTER TT'!$J$2:$J$11126,'MASTER TT'!$I$2:$I$1126,A716:A19092,'MASTER TT'!$L$2:$L$11126,"&gt;0",'MASTER TT'!$AM$2:$AM$11126,"JAN-APRIL 2026")</f>
        <v>#VALUE!</v>
      </c>
      <c r="J716" s="378">
        <f>SUMIFS('MASTER TT'!$J$2:$J$11126,'MASTER TT'!$I$2:$I$11126,A716:A10755,'MASTER TT'!$L$2:$L$11126,"&gt;0",'MASTER TT'!$AM$2:$AM$11126,"MAY-AUG 2025")</f>
        <v>0</v>
      </c>
      <c r="K716" s="378">
        <f>SUMIFS('MASTER TT'!$J$2:$J$11126,'MASTER TT'!$I$2:$I$11126,A716:A10755,'MASTER TT'!$L$2:$L$11126,"&gt;0",'MASTER TT'!$AM$2:$AM$11126,"SEP-DEC 2025")</f>
        <v>0</v>
      </c>
      <c r="L716" s="378" t="e">
        <f t="shared" si="1"/>
        <v>#VALUE!</v>
      </c>
      <c r="M716" s="379">
        <f>SUMIFS('MASTER TT'!$J$2:$J$1126,'MASTER TT'!$I$2:$I$1126,A716:A10758,'MASTER TT'!$L$2:$L$1126,"&gt;0",'MASTER TT'!$AM$2:$AM$1126,"JAN-APRIL 2025",'MASTER TT'!$AC$2:$AC$1126,"SOT")</f>
        <v>0</v>
      </c>
      <c r="N716" s="379">
        <f>SUMIFS('MASTER TT'!$J$2:$J$1126,'MASTER TT'!$I$2:$I$1126,A716:A10758,'MASTER TT'!$L$2:$L$1126,"&gt;0",'MASTER TT'!$AM$2:$AM$1126,"JAN-APRIL 2025",'MASTER TT'!$AC$2:$AC$1126,"SOB")</f>
        <v>0</v>
      </c>
      <c r="O716" s="379">
        <f>SUMIFS('MASTER TT'!$J$2:$J$1126,'MASTER TT'!$I$2:$I$1126,A716:A10758,'MASTER TT'!$L$2:$L$1126,"&gt;0",'MASTER TT'!$AM$2:$AM$1126,"JAN-APRIL 2025",'MASTER TT'!$AC$2:$AC$1126,"SEASS")</f>
        <v>0</v>
      </c>
      <c r="P716" s="379">
        <f>SUMIFS('MASTER TT'!$J$2:$J$1126,'MASTER TT'!$I$2:$I$1126,A716:A10758,'MASTER TT'!$L$2:$L$1126,"&gt;0",'MASTER TT'!$AM$2:$AM$1126,"JAN-APRIL 2025",'MASTER TT'!$AC$2:$AC$1126,"PTTI")</f>
        <v>0</v>
      </c>
      <c r="Q716" s="416"/>
      <c r="R716" s="416"/>
      <c r="S716" s="416"/>
      <c r="T716" s="416"/>
      <c r="U716" s="416"/>
      <c r="V716" s="416"/>
      <c r="W716" s="416"/>
      <c r="X716" s="416"/>
      <c r="Y716" s="416"/>
      <c r="Z716" s="416"/>
      <c r="AA716" s="416"/>
      <c r="AB716" s="416"/>
      <c r="AC716" s="416"/>
      <c r="AD716" s="416"/>
      <c r="AE716" s="416"/>
      <c r="AF716" s="417"/>
      <c r="AG716" s="418"/>
    </row>
    <row r="717" spans="1:33" ht="14.25" customHeight="1">
      <c r="A717" s="374" t="s">
        <v>6713</v>
      </c>
      <c r="B717" s="375" t="str">
        <f>VLOOKUP($A$2:$A$1749,'ENTER STAFF #S HERE'!$A$1:$B$5073,2,FALSE)</f>
        <v>C1810</v>
      </c>
      <c r="C717" s="374"/>
      <c r="D717" s="374" t="s">
        <v>460</v>
      </c>
      <c r="E717" s="388"/>
      <c r="F717" s="388"/>
      <c r="G717" s="374" t="s">
        <v>6585</v>
      </c>
      <c r="H717" s="377">
        <f t="shared" si="0"/>
        <v>90</v>
      </c>
      <c r="I717" s="378" t="e">
        <f>SUMIFS('MASTER TT'!$J$2:$J$11126,'MASTER TT'!$I$2:$I$1126,A717:A19093,'MASTER TT'!$L$2:$L$11126,"&gt;0",'MASTER TT'!$AM$2:$AM$11126,"JAN-APRIL 2026")</f>
        <v>#VALUE!</v>
      </c>
      <c r="J717" s="378">
        <f>SUMIFS('MASTER TT'!$J$2:$J$11126,'MASTER TT'!$I$2:$I$11126,A717:A10756,'MASTER TT'!$L$2:$L$11126,"&gt;0",'MASTER TT'!$AM$2:$AM$11126,"MAY-AUG 2025")</f>
        <v>0</v>
      </c>
      <c r="K717" s="378">
        <f>SUMIFS('MASTER TT'!$J$2:$J$11126,'MASTER TT'!$I$2:$I$11126,A717:A10756,'MASTER TT'!$L$2:$L$11126,"&gt;0",'MASTER TT'!$AM$2:$AM$11126,"SEP-DEC 2025")</f>
        <v>0</v>
      </c>
      <c r="L717" s="378" t="e">
        <f t="shared" si="1"/>
        <v>#VALUE!</v>
      </c>
      <c r="M717" s="379">
        <f>SUMIFS('MASTER TT'!$J$2:$J$1126,'MASTER TT'!$I$2:$I$1126,A717:A10759,'MASTER TT'!$L$2:$L$1126,"&gt;0",'MASTER TT'!$AM$2:$AM$1126,"JAN-APRIL 2025",'MASTER TT'!$AC$2:$AC$1126,"SOT")</f>
        <v>0</v>
      </c>
      <c r="N717" s="379">
        <f>SUMIFS('MASTER TT'!$J$2:$J$1126,'MASTER TT'!$I$2:$I$1126,A717:A10759,'MASTER TT'!$L$2:$L$1126,"&gt;0",'MASTER TT'!$AM$2:$AM$1126,"JAN-APRIL 2025",'MASTER TT'!$AC$2:$AC$1126,"SOB")</f>
        <v>0</v>
      </c>
      <c r="O717" s="379">
        <f>SUMIFS('MASTER TT'!$J$2:$J$1126,'MASTER TT'!$I$2:$I$1126,A717:A10759,'MASTER TT'!$L$2:$L$1126,"&gt;0",'MASTER TT'!$AM$2:$AM$1126,"JAN-APRIL 2025",'MASTER TT'!$AC$2:$AC$1126,"SEASS")</f>
        <v>0</v>
      </c>
      <c r="P717" s="379">
        <f>SUMIFS('MASTER TT'!$J$2:$J$1126,'MASTER TT'!$I$2:$I$1126,A717:A10759,'MASTER TT'!$L$2:$L$1126,"&gt;0",'MASTER TT'!$AM$2:$AM$1126,"JAN-APRIL 2025",'MASTER TT'!$AC$2:$AC$1126,"PTTI")</f>
        <v>0</v>
      </c>
      <c r="Q717" s="381"/>
      <c r="R717" s="381"/>
      <c r="S717" s="381"/>
      <c r="T717" s="381"/>
      <c r="U717" s="381"/>
      <c r="V717" s="381"/>
      <c r="W717" s="381"/>
      <c r="X717" s="381"/>
      <c r="Y717" s="381"/>
      <c r="Z717" s="381"/>
      <c r="AA717" s="381"/>
      <c r="AB717" s="381"/>
      <c r="AC717" s="381"/>
      <c r="AD717" s="381"/>
      <c r="AE717" s="381"/>
      <c r="AF717" s="382"/>
      <c r="AG717" s="383"/>
    </row>
    <row r="718" spans="1:33" ht="14.25" customHeight="1">
      <c r="A718" s="403" t="s">
        <v>5548</v>
      </c>
      <c r="B718" s="375" t="str">
        <f>VLOOKUP($A$2:$A$1749,'ENTER STAFF #S HERE'!$A$1:$B$5073,2,FALSE)</f>
        <v>C2036</v>
      </c>
      <c r="C718" s="419"/>
      <c r="D718" s="414" t="s">
        <v>454</v>
      </c>
      <c r="E718" s="419"/>
      <c r="F718" s="419"/>
      <c r="G718" s="414" t="s">
        <v>5663</v>
      </c>
      <c r="H718" s="377">
        <f t="shared" si="0"/>
        <v>48</v>
      </c>
      <c r="I718" s="378" t="e">
        <f>SUMIFS('MASTER TT'!$J$2:$J$11126,'MASTER TT'!$I$2:$I$1126,A718:A19094,'MASTER TT'!$L$2:$L$11126,"&gt;0",'MASTER TT'!$AM$2:$AM$11126,"JAN-APRIL 2026")</f>
        <v>#VALUE!</v>
      </c>
      <c r="J718" s="378">
        <f>SUMIFS('MASTER TT'!$J$2:$J$11126,'MASTER TT'!$I$2:$I$11126,A718:A10757,'MASTER TT'!$L$2:$L$11126,"&gt;0",'MASTER TT'!$AM$2:$AM$11126,"MAY-AUG 2025")</f>
        <v>0</v>
      </c>
      <c r="K718" s="378">
        <f>SUMIFS('MASTER TT'!$J$2:$J$11126,'MASTER TT'!$I$2:$I$11126,A718:A10757,'MASTER TT'!$L$2:$L$11126,"&gt;0",'MASTER TT'!$AM$2:$AM$11126,"SEP-DEC 2025")</f>
        <v>0</v>
      </c>
      <c r="L718" s="378" t="e">
        <f t="shared" si="1"/>
        <v>#VALUE!</v>
      </c>
      <c r="M718" s="379">
        <f>SUMIFS('MASTER TT'!$J$2:$J$1126,'MASTER TT'!$I$2:$I$1126,A718:A10760,'MASTER TT'!$L$2:$L$1126,"&gt;0",'MASTER TT'!$AM$2:$AM$1126,"JAN-APRIL 2025",'MASTER TT'!$AC$2:$AC$1126,"SOT")</f>
        <v>0</v>
      </c>
      <c r="N718" s="379">
        <f>SUMIFS('MASTER TT'!$J$2:$J$1126,'MASTER TT'!$I$2:$I$1126,A718:A10760,'MASTER TT'!$L$2:$L$1126,"&gt;0",'MASTER TT'!$AM$2:$AM$1126,"JAN-APRIL 2025",'MASTER TT'!$AC$2:$AC$1126,"SOB")</f>
        <v>0</v>
      </c>
      <c r="O718" s="379">
        <f>SUMIFS('MASTER TT'!$J$2:$J$1126,'MASTER TT'!$I$2:$I$1126,A718:A10760,'MASTER TT'!$L$2:$L$1126,"&gt;0",'MASTER TT'!$AM$2:$AM$1126,"JAN-APRIL 2025",'MASTER TT'!$AC$2:$AC$1126,"SEASS")</f>
        <v>0</v>
      </c>
      <c r="P718" s="379">
        <f>SUMIFS('MASTER TT'!$J$2:$J$1126,'MASTER TT'!$I$2:$I$1126,A718:A10760,'MASTER TT'!$L$2:$L$1126,"&gt;0",'MASTER TT'!$AM$2:$AM$1126,"JAN-APRIL 2025",'MASTER TT'!$AC$2:$AC$1126,"PTTI")</f>
        <v>0</v>
      </c>
      <c r="Q718" s="416"/>
      <c r="R718" s="416"/>
      <c r="S718" s="416"/>
      <c r="T718" s="416"/>
      <c r="U718" s="416"/>
      <c r="V718" s="416"/>
      <c r="W718" s="416"/>
      <c r="X718" s="416"/>
      <c r="Y718" s="416"/>
      <c r="Z718" s="416"/>
      <c r="AA718" s="416"/>
      <c r="AB718" s="416"/>
      <c r="AC718" s="416"/>
      <c r="AD718" s="416"/>
      <c r="AE718" s="416"/>
      <c r="AF718" s="417"/>
      <c r="AG718" s="418"/>
    </row>
    <row r="719" spans="1:33" ht="14.25" customHeight="1">
      <c r="A719" s="385" t="s">
        <v>5617</v>
      </c>
      <c r="B719" s="375" t="str">
        <f>VLOOKUP($A$2:$A$1749,'ENTER STAFF #S HERE'!$A$1:$B$5073,2,FALSE)</f>
        <v>C1923</v>
      </c>
      <c r="C719" s="385"/>
      <c r="D719" s="386" t="s">
        <v>60</v>
      </c>
      <c r="E719" s="404"/>
      <c r="F719" s="404"/>
      <c r="G719" s="385" t="s">
        <v>5663</v>
      </c>
      <c r="H719" s="377">
        <f t="shared" si="0"/>
        <v>48</v>
      </c>
      <c r="I719" s="378" t="e">
        <f>SUMIFS('MASTER TT'!$J$2:$J$11126,'MASTER TT'!$I$2:$I$1126,A719:A19095,'MASTER TT'!$L$2:$L$11126,"&gt;0",'MASTER TT'!$AM$2:$AM$11126,"JAN-APRIL 2026")</f>
        <v>#VALUE!</v>
      </c>
      <c r="J719" s="378">
        <f>SUMIFS('MASTER TT'!$J$2:$J$11126,'MASTER TT'!$I$2:$I$11126,A719:A10758,'MASTER TT'!$L$2:$L$11126,"&gt;0",'MASTER TT'!$AM$2:$AM$11126,"MAY-AUG 2025")</f>
        <v>0</v>
      </c>
      <c r="K719" s="378">
        <f>SUMIFS('MASTER TT'!$J$2:$J$11126,'MASTER TT'!$I$2:$I$11126,A719:A10758,'MASTER TT'!$L$2:$L$11126,"&gt;0",'MASTER TT'!$AM$2:$AM$11126,"SEP-DEC 2025")</f>
        <v>0</v>
      </c>
      <c r="L719" s="378" t="e">
        <f t="shared" si="1"/>
        <v>#VALUE!</v>
      </c>
      <c r="M719" s="379">
        <f>SUMIFS('MASTER TT'!$J$2:$J$1126,'MASTER TT'!$I$2:$I$1126,A719:A10761,'MASTER TT'!$L$2:$L$1126,"&gt;0",'MASTER TT'!$AM$2:$AM$1126,"JAN-APRIL 2025",'MASTER TT'!$AC$2:$AC$1126,"SOT")</f>
        <v>0</v>
      </c>
      <c r="N719" s="379">
        <f>SUMIFS('MASTER TT'!$J$2:$J$1126,'MASTER TT'!$I$2:$I$1126,A719:A10761,'MASTER TT'!$L$2:$L$1126,"&gt;0",'MASTER TT'!$AM$2:$AM$1126,"JAN-APRIL 2025",'MASTER TT'!$AC$2:$AC$1126,"SOB")</f>
        <v>0</v>
      </c>
      <c r="O719" s="379">
        <f>SUMIFS('MASTER TT'!$J$2:$J$1126,'MASTER TT'!$I$2:$I$1126,A719:A10761,'MASTER TT'!$L$2:$L$1126,"&gt;0",'MASTER TT'!$AM$2:$AM$1126,"JAN-APRIL 2025",'MASTER TT'!$AC$2:$AC$1126,"SEASS")</f>
        <v>0</v>
      </c>
      <c r="P719" s="379">
        <f>SUMIFS('MASTER TT'!$J$2:$J$1126,'MASTER TT'!$I$2:$I$1126,A719:A10761,'MASTER TT'!$L$2:$L$1126,"&gt;0",'MASTER TT'!$AM$2:$AM$1126,"JAN-APRIL 2025",'MASTER TT'!$AC$2:$AC$1126,"PTTI")</f>
        <v>0</v>
      </c>
      <c r="Q719" s="381"/>
      <c r="R719" s="381"/>
      <c r="S719" s="381"/>
      <c r="T719" s="381"/>
      <c r="U719" s="381"/>
      <c r="V719" s="381"/>
      <c r="W719" s="381"/>
      <c r="X719" s="381"/>
      <c r="Y719" s="381"/>
      <c r="Z719" s="381"/>
      <c r="AA719" s="381"/>
      <c r="AB719" s="381"/>
      <c r="AC719" s="381"/>
      <c r="AD719" s="381"/>
      <c r="AE719" s="381"/>
      <c r="AF719" s="382"/>
      <c r="AG719" s="383"/>
    </row>
    <row r="720" spans="1:33" ht="15" customHeight="1">
      <c r="A720" s="400" t="s">
        <v>5599</v>
      </c>
      <c r="B720" s="375">
        <f>VLOOKUP($A$2:$A$1749,'ENTER STAFF #S HERE'!$A$1:$B$5073,2,FALSE)</f>
        <v>374</v>
      </c>
      <c r="C720" s="419"/>
      <c r="D720" s="414" t="s">
        <v>60</v>
      </c>
      <c r="E720" s="419"/>
      <c r="F720" s="419"/>
      <c r="G720" s="414" t="s">
        <v>6701</v>
      </c>
      <c r="H720" s="377">
        <f t="shared" si="0"/>
        <v>28</v>
      </c>
      <c r="I720" s="378" t="e">
        <f>SUMIFS('MASTER TT'!$J$2:$J$11126,'MASTER TT'!$I$2:$I$1126,A720:A19096,'MASTER TT'!$L$2:$L$11126,"&gt;0",'MASTER TT'!$AM$2:$AM$11126,"JAN-APRIL 2026")</f>
        <v>#VALUE!</v>
      </c>
      <c r="J720" s="378">
        <f>SUMIFS('MASTER TT'!$J$2:$J$11126,'MASTER TT'!$I$2:$I$11126,A720:A10759,'MASTER TT'!$L$2:$L$11126,"&gt;0",'MASTER TT'!$AM$2:$AM$11126,"MAY-AUG 2025")</f>
        <v>0</v>
      </c>
      <c r="K720" s="378">
        <f>SUMIFS('MASTER TT'!$J$2:$J$11126,'MASTER TT'!$I$2:$I$11126,A720:A10759,'MASTER TT'!$L$2:$L$11126,"&gt;0",'MASTER TT'!$AM$2:$AM$11126,"SEP-DEC 2025")</f>
        <v>0</v>
      </c>
      <c r="L720" s="378" t="e">
        <f t="shared" si="1"/>
        <v>#VALUE!</v>
      </c>
      <c r="M720" s="379">
        <f>SUMIFS('MASTER TT'!$J$2:$J$1126,'MASTER TT'!$I$2:$I$1126,A720:A10762,'MASTER TT'!$L$2:$L$1126,"&gt;0",'MASTER TT'!$AM$2:$AM$1126,"JAN-APRIL 2025",'MASTER TT'!$AC$2:$AC$1126,"SOT")</f>
        <v>0</v>
      </c>
      <c r="N720" s="379">
        <f>SUMIFS('MASTER TT'!$J$2:$J$1126,'MASTER TT'!$I$2:$I$1126,A720:A10762,'MASTER TT'!$L$2:$L$1126,"&gt;0",'MASTER TT'!$AM$2:$AM$1126,"JAN-APRIL 2025",'MASTER TT'!$AC$2:$AC$1126,"SOB")</f>
        <v>0</v>
      </c>
      <c r="O720" s="379">
        <f>SUMIFS('MASTER TT'!$J$2:$J$1126,'MASTER TT'!$I$2:$I$1126,A720:A10762,'MASTER TT'!$L$2:$L$1126,"&gt;0",'MASTER TT'!$AM$2:$AM$1126,"JAN-APRIL 2025",'MASTER TT'!$AC$2:$AC$1126,"SEASS")</f>
        <v>0</v>
      </c>
      <c r="P720" s="379">
        <f>SUMIFS('MASTER TT'!$J$2:$J$1126,'MASTER TT'!$I$2:$I$1126,A720:A10762,'MASTER TT'!$L$2:$L$1126,"&gt;0",'MASTER TT'!$AM$2:$AM$1126,"JAN-APRIL 2025",'MASTER TT'!$AC$2:$AC$1126,"PTTI")</f>
        <v>0</v>
      </c>
      <c r="Q720" s="416"/>
      <c r="R720" s="416"/>
      <c r="S720" s="416"/>
      <c r="T720" s="416"/>
      <c r="U720" s="416"/>
      <c r="V720" s="416"/>
      <c r="W720" s="416"/>
      <c r="X720" s="416"/>
      <c r="Y720" s="416"/>
      <c r="Z720" s="416"/>
      <c r="AA720" s="416"/>
      <c r="AB720" s="416"/>
      <c r="AC720" s="416"/>
      <c r="AD720" s="416"/>
      <c r="AE720" s="416"/>
      <c r="AF720" s="417"/>
      <c r="AG720" s="418"/>
    </row>
    <row r="721" spans="1:33" ht="15" customHeight="1">
      <c r="A721" s="401" t="s">
        <v>6714</v>
      </c>
      <c r="B721" s="375" t="e">
        <f>VLOOKUP($A$2:$A$1749,'ENTER STAFF #S HERE'!$A$1:$B$5073,2,FALSE)</f>
        <v>#N/A</v>
      </c>
      <c r="C721" s="419"/>
      <c r="D721" s="414" t="s">
        <v>479</v>
      </c>
      <c r="E721" s="419"/>
      <c r="F721" s="419"/>
      <c r="G721" s="414" t="s">
        <v>5663</v>
      </c>
      <c r="H721" s="377">
        <f t="shared" si="0"/>
        <v>48</v>
      </c>
      <c r="I721" s="378" t="e">
        <f>SUMIFS('MASTER TT'!$J$2:$J$11126,'MASTER TT'!$I$2:$I$1126,A721:A19097,'MASTER TT'!$L$2:$L$11126,"&gt;0",'MASTER TT'!$AM$2:$AM$11126,"JAN-APRIL 2026")</f>
        <v>#VALUE!</v>
      </c>
      <c r="J721" s="378">
        <f>SUMIFS('MASTER TT'!$J$2:$J$11126,'MASTER TT'!$I$2:$I$11126,A721:A10760,'MASTER TT'!$L$2:$L$11126,"&gt;0",'MASTER TT'!$AM$2:$AM$11126,"MAY-AUG 2025")</f>
        <v>0</v>
      </c>
      <c r="K721" s="378">
        <f>SUMIFS('MASTER TT'!$J$2:$J$11126,'MASTER TT'!$I$2:$I$11126,A721:A10760,'MASTER TT'!$L$2:$L$11126,"&gt;0",'MASTER TT'!$AM$2:$AM$11126,"SEP-DEC 2025")</f>
        <v>0</v>
      </c>
      <c r="L721" s="378" t="e">
        <f t="shared" si="1"/>
        <v>#VALUE!</v>
      </c>
      <c r="M721" s="379">
        <f>SUMIFS('MASTER TT'!$J$2:$J$1126,'MASTER TT'!$I$2:$I$1126,A721:A10763,'MASTER TT'!$L$2:$L$1126,"&gt;0",'MASTER TT'!$AM$2:$AM$1126,"JAN-APRIL 2025",'MASTER TT'!$AC$2:$AC$1126,"SOT")</f>
        <v>0</v>
      </c>
      <c r="N721" s="379">
        <f>SUMIFS('MASTER TT'!$J$2:$J$1126,'MASTER TT'!$I$2:$I$1126,A721:A10763,'MASTER TT'!$L$2:$L$1126,"&gt;0",'MASTER TT'!$AM$2:$AM$1126,"JAN-APRIL 2025",'MASTER TT'!$AC$2:$AC$1126,"SOB")</f>
        <v>0</v>
      </c>
      <c r="O721" s="379">
        <f>SUMIFS('MASTER TT'!$J$2:$J$1126,'MASTER TT'!$I$2:$I$1126,A721:A10763,'MASTER TT'!$L$2:$L$1126,"&gt;0",'MASTER TT'!$AM$2:$AM$1126,"JAN-APRIL 2025",'MASTER TT'!$AC$2:$AC$1126,"SEASS")</f>
        <v>0</v>
      </c>
      <c r="P721" s="379">
        <f>SUMIFS('MASTER TT'!$J$2:$J$1126,'MASTER TT'!$I$2:$I$1126,A721:A10763,'MASTER TT'!$L$2:$L$1126,"&gt;0",'MASTER TT'!$AM$2:$AM$1126,"JAN-APRIL 2025",'MASTER TT'!$AC$2:$AC$1126,"PTTI")</f>
        <v>0</v>
      </c>
      <c r="Q721" s="416">
        <f t="shared" ref="Q721:AE721" si="38">SUM(Q3:Q642)</f>
        <v>0</v>
      </c>
      <c r="R721" s="416">
        <f t="shared" si="38"/>
        <v>0</v>
      </c>
      <c r="S721" s="416">
        <f t="shared" si="38"/>
        <v>0</v>
      </c>
      <c r="T721" s="416">
        <f t="shared" si="38"/>
        <v>0</v>
      </c>
      <c r="U721" s="416">
        <f t="shared" si="38"/>
        <v>76</v>
      </c>
      <c r="V721" s="416">
        <f t="shared" si="38"/>
        <v>0</v>
      </c>
      <c r="W721" s="416">
        <f t="shared" si="38"/>
        <v>0</v>
      </c>
      <c r="X721" s="416" t="e">
        <f t="shared" si="38"/>
        <v>#REF!</v>
      </c>
      <c r="Y721" s="416">
        <f t="shared" si="38"/>
        <v>0</v>
      </c>
      <c r="Z721" s="416">
        <f t="shared" si="38"/>
        <v>0</v>
      </c>
      <c r="AA721" s="416">
        <f t="shared" si="38"/>
        <v>0</v>
      </c>
      <c r="AB721" s="416">
        <f t="shared" si="38"/>
        <v>0</v>
      </c>
      <c r="AC721" s="416">
        <f t="shared" si="38"/>
        <v>0</v>
      </c>
      <c r="AD721" s="416">
        <f t="shared" si="38"/>
        <v>7</v>
      </c>
      <c r="AE721" s="416" t="e">
        <f t="shared" si="38"/>
        <v>#REF!</v>
      </c>
      <c r="AF721" s="417"/>
      <c r="AG721" s="418"/>
    </row>
    <row r="722" spans="1:33" ht="15" customHeight="1">
      <c r="A722" s="403" t="s">
        <v>4746</v>
      </c>
      <c r="B722" s="375" t="str">
        <f>VLOOKUP($A$2:$A$1749,'ENTER STAFF #S HERE'!$A$1:$B$5073,2,FALSE)</f>
        <v>C1977</v>
      </c>
      <c r="C722" s="419"/>
      <c r="D722" s="414" t="s">
        <v>454</v>
      </c>
      <c r="E722" s="419"/>
      <c r="F722" s="419"/>
      <c r="G722" s="414" t="s">
        <v>5663</v>
      </c>
      <c r="H722" s="377">
        <f t="shared" si="0"/>
        <v>48</v>
      </c>
      <c r="I722" s="378" t="e">
        <f>SUMIFS('MASTER TT'!$J$2:$J$11126,'MASTER TT'!$I$2:$I$1126,A722:A19098,'MASTER TT'!$L$2:$L$11126,"&gt;0",'MASTER TT'!$AM$2:$AM$11126,"JAN-APRIL 2026")</f>
        <v>#VALUE!</v>
      </c>
      <c r="J722" s="378">
        <f>SUMIFS('MASTER TT'!$J$2:$J$11126,'MASTER TT'!$I$2:$I$11126,A722:A10761,'MASTER TT'!$L$2:$L$11126,"&gt;0",'MASTER TT'!$AM$2:$AM$11126,"MAY-AUG 2025")</f>
        <v>0</v>
      </c>
      <c r="K722" s="378">
        <f>SUMIFS('MASTER TT'!$J$2:$J$11126,'MASTER TT'!$I$2:$I$11126,A722:A10761,'MASTER TT'!$L$2:$L$11126,"&gt;0",'MASTER TT'!$AM$2:$AM$11126,"SEP-DEC 2025")</f>
        <v>0</v>
      </c>
      <c r="L722" s="378" t="e">
        <f t="shared" si="1"/>
        <v>#VALUE!</v>
      </c>
      <c r="M722" s="379">
        <f>SUMIFS('MASTER TT'!$J$2:$J$1126,'MASTER TT'!$I$2:$I$1126,A722:A10764,'MASTER TT'!$L$2:$L$1126,"&gt;0",'MASTER TT'!$AM$2:$AM$1126,"JAN-APRIL 2025",'MASTER TT'!$AC$2:$AC$1126,"SOT")</f>
        <v>0</v>
      </c>
      <c r="N722" s="379">
        <f>SUMIFS('MASTER TT'!$J$2:$J$1126,'MASTER TT'!$I$2:$I$1126,A722:A10764,'MASTER TT'!$L$2:$L$1126,"&gt;0",'MASTER TT'!$AM$2:$AM$1126,"JAN-APRIL 2025",'MASTER TT'!$AC$2:$AC$1126,"SOB")</f>
        <v>0</v>
      </c>
      <c r="O722" s="379">
        <f>SUMIFS('MASTER TT'!$J$2:$J$1126,'MASTER TT'!$I$2:$I$1126,A722:A10764,'MASTER TT'!$L$2:$L$1126,"&gt;0",'MASTER TT'!$AM$2:$AM$1126,"JAN-APRIL 2025",'MASTER TT'!$AC$2:$AC$1126,"SEASS")</f>
        <v>0</v>
      </c>
      <c r="P722" s="379">
        <f>SUMIFS('MASTER TT'!$J$2:$J$1126,'MASTER TT'!$I$2:$I$1126,A722:A10764,'MASTER TT'!$L$2:$L$1126,"&gt;0",'MASTER TT'!$AM$2:$AM$1126,"JAN-APRIL 2025",'MASTER TT'!$AC$2:$AC$1126,"PTTI")</f>
        <v>0</v>
      </c>
      <c r="Q722" s="416" t="str">
        <f t="shared" ref="Q722:AD722" si="39">Q1</f>
        <v>DIP/CERT SPP</v>
      </c>
      <c r="R722" s="416" t="str">
        <f t="shared" si="39"/>
        <v>SPP KASNEB/KNEC</v>
      </c>
      <c r="S722" s="416" t="str">
        <f t="shared" si="39"/>
        <v>DIP/CERT SOT</v>
      </c>
      <c r="T722" s="416" t="str">
        <f t="shared" si="39"/>
        <v>DIP/CERT SOB</v>
      </c>
      <c r="U722" s="416" t="str">
        <f t="shared" si="39"/>
        <v>DIP/CERT SOE</v>
      </c>
      <c r="V722" s="416" t="str">
        <f t="shared" si="39"/>
        <v>UG SOT</v>
      </c>
      <c r="W722" s="416" t="str">
        <f t="shared" si="39"/>
        <v>UG SOB</v>
      </c>
      <c r="X722" s="416" t="str">
        <f t="shared" si="39"/>
        <v>UG SOE</v>
      </c>
      <c r="Y722" s="416" t="str">
        <f t="shared" si="39"/>
        <v>MASTER SOB</v>
      </c>
      <c r="Z722" s="416" t="str">
        <f t="shared" si="39"/>
        <v>MASTER SOT</v>
      </c>
      <c r="AA722" s="416" t="str">
        <f t="shared" si="39"/>
        <v>PHD SOT</v>
      </c>
      <c r="AB722" s="416" t="str">
        <f t="shared" si="39"/>
        <v>PHD SOB</v>
      </c>
      <c r="AC722" s="416" t="str">
        <f t="shared" si="39"/>
        <v>DL UG/PGD</v>
      </c>
      <c r="AD722" s="416" t="str">
        <f t="shared" si="39"/>
        <v>SOE MASTER</v>
      </c>
      <c r="AE722" s="416"/>
      <c r="AF722" s="417"/>
      <c r="AG722" s="418"/>
    </row>
    <row r="723" spans="1:33" ht="15" customHeight="1">
      <c r="A723" s="392" t="s">
        <v>5607</v>
      </c>
      <c r="B723" s="375" t="str">
        <f>VLOOKUP($A$2:$A$1749,'ENTER STAFF #S HERE'!$A$1:$B$5073,2,FALSE)</f>
        <v>C1981</v>
      </c>
      <c r="C723" s="419"/>
      <c r="D723" s="414" t="s">
        <v>60</v>
      </c>
      <c r="E723" s="419"/>
      <c r="F723" s="419"/>
      <c r="G723" s="414" t="s">
        <v>5663</v>
      </c>
      <c r="H723" s="377">
        <f t="shared" si="0"/>
        <v>48</v>
      </c>
      <c r="I723" s="378" t="e">
        <f>SUMIFS('MASTER TT'!$J$2:$J$11126,'MASTER TT'!$I$2:$I$1126,A723:A19099,'MASTER TT'!$L$2:$L$11126,"&gt;0",'MASTER TT'!$AM$2:$AM$11126,"JAN-APRIL 2026")</f>
        <v>#VALUE!</v>
      </c>
      <c r="J723" s="378">
        <f>SUMIFS('MASTER TT'!$J$2:$J$11126,'MASTER TT'!$I$2:$I$11126,A723:A10762,'MASTER TT'!$L$2:$L$11126,"&gt;0",'MASTER TT'!$AM$2:$AM$11126,"MAY-AUG 2025")</f>
        <v>0</v>
      </c>
      <c r="K723" s="378">
        <f>SUMIFS('MASTER TT'!$J$2:$J$11126,'MASTER TT'!$I$2:$I$11126,A723:A10762,'MASTER TT'!$L$2:$L$11126,"&gt;0",'MASTER TT'!$AM$2:$AM$11126,"SEP-DEC 2025")</f>
        <v>0</v>
      </c>
      <c r="L723" s="378" t="e">
        <f t="shared" si="1"/>
        <v>#VALUE!</v>
      </c>
      <c r="M723" s="379">
        <f>SUMIFS('MASTER TT'!$J$2:$J$1126,'MASTER TT'!$I$2:$I$1126,A723:A10765,'MASTER TT'!$L$2:$L$1126,"&gt;0",'MASTER TT'!$AM$2:$AM$1126,"JAN-APRIL 2025",'MASTER TT'!$AC$2:$AC$1126,"SOT")</f>
        <v>0</v>
      </c>
      <c r="N723" s="379">
        <f>SUMIFS('MASTER TT'!$J$2:$J$1126,'MASTER TT'!$I$2:$I$1126,A723:A10765,'MASTER TT'!$L$2:$L$1126,"&gt;0",'MASTER TT'!$AM$2:$AM$1126,"JAN-APRIL 2025",'MASTER TT'!$AC$2:$AC$1126,"SOB")</f>
        <v>0</v>
      </c>
      <c r="O723" s="379">
        <f>SUMIFS('MASTER TT'!$J$2:$J$1126,'MASTER TT'!$I$2:$I$1126,A723:A10765,'MASTER TT'!$L$2:$L$1126,"&gt;0",'MASTER TT'!$AM$2:$AM$1126,"JAN-APRIL 2025",'MASTER TT'!$AC$2:$AC$1126,"SEASS")</f>
        <v>0</v>
      </c>
      <c r="P723" s="379">
        <f>SUMIFS('MASTER TT'!$J$2:$J$1126,'MASTER TT'!$I$2:$I$1126,A723:A10765,'MASTER TT'!$L$2:$L$1126,"&gt;0",'MASTER TT'!$AM$2:$AM$1126,"JAN-APRIL 2025",'MASTER TT'!$AC$2:$AC$1126,"PTTI")</f>
        <v>0</v>
      </c>
      <c r="Q723" s="416"/>
      <c r="R723" s="416"/>
      <c r="S723" s="416"/>
      <c r="T723" s="416"/>
      <c r="U723" s="416"/>
      <c r="V723" s="416"/>
      <c r="W723" s="416"/>
      <c r="X723" s="416"/>
      <c r="Y723" s="416"/>
      <c r="Z723" s="416"/>
      <c r="AA723" s="416"/>
      <c r="AB723" s="416"/>
      <c r="AC723" s="416"/>
      <c r="AD723" s="416"/>
      <c r="AE723" s="416"/>
      <c r="AF723" s="417"/>
      <c r="AG723" s="418"/>
    </row>
    <row r="724" spans="1:33" ht="15" customHeight="1">
      <c r="A724" s="400"/>
      <c r="B724" s="375"/>
      <c r="C724" s="419"/>
      <c r="D724" s="414"/>
      <c r="E724" s="419"/>
      <c r="F724" s="419"/>
      <c r="G724" s="414" t="s">
        <v>5663</v>
      </c>
      <c r="H724" s="377">
        <f t="shared" si="0"/>
        <v>48</v>
      </c>
      <c r="I724" s="378" t="e">
        <f>SUMIFS('MASTER TT'!$J$2:$J$11126,'MASTER TT'!$I$2:$I$1126,A724:A19099,'MASTER TT'!$L$2:$L$11126,"&gt;0",'MASTER TT'!$AM$2:$AM$11126,"JAN-APRIL 2025")</f>
        <v>#VALUE!</v>
      </c>
      <c r="J724" s="378">
        <f>SUMIFS('MASTER TT'!$J$2:$J$11126,'MASTER TT'!$I$2:$I$11126,A724:A10763,'MASTER TT'!$L$2:$L$11126,"&gt;0",'MASTER TT'!$AM$2:$AM$11126,"MAY-AUG 2025")</f>
        <v>0</v>
      </c>
      <c r="K724" s="378">
        <f>SUMIFS('MASTER TT'!$J$2:$J$11126,'MASTER TT'!$I$2:$I$11126,A724:A10763,'MASTER TT'!$L$2:$L$11126,"&gt;0",'MASTER TT'!$AM$2:$AM$11126,"SEP-DEC 2025")</f>
        <v>0</v>
      </c>
      <c r="L724" s="378" t="e">
        <f t="shared" si="1"/>
        <v>#VALUE!</v>
      </c>
      <c r="M724" s="379">
        <f>SUMIFS('MASTER TT'!$J$2:$J$1126,'MASTER TT'!$I$2:$I$1126,A724:A10766,'MASTER TT'!$L$2:$L$1126,"&gt;0",'MASTER TT'!$AM$2:$AM$1126,"JAN-APRIL 2025",'MASTER TT'!$AC$2:$AC$1126,"SOT")</f>
        <v>0</v>
      </c>
      <c r="N724" s="379">
        <f>SUMIFS('MASTER TT'!$J$2:$J$1126,'MASTER TT'!$I$2:$I$1126,A724:A10766,'MASTER TT'!$L$2:$L$1126,"&gt;0",'MASTER TT'!$AM$2:$AM$1126,"JAN-APRIL 2025",'MASTER TT'!$AC$2:$AC$1126,"SOB")</f>
        <v>0</v>
      </c>
      <c r="O724" s="379">
        <f>SUMIFS('MASTER TT'!$J$2:$J$1126,'MASTER TT'!$I$2:$I$1126,A724:A10766,'MASTER TT'!$L$2:$L$1126,"&gt;0",'MASTER TT'!$AM$2:$AM$1126,"JAN-APRIL 2025",'MASTER TT'!$AC$2:$AC$1126,"SEASS")</f>
        <v>0</v>
      </c>
      <c r="P724" s="379">
        <f>SUMIFS('MASTER TT'!$J$2:$J$1126,'MASTER TT'!$I$2:$I$1126,A724:A10766,'MASTER TT'!$L$2:$L$1126,"&gt;0",'MASTER TT'!$AM$2:$AM$1126,"JAN-APRIL 2025",'MASTER TT'!$AC$2:$AC$1126,"PTTI")</f>
        <v>0</v>
      </c>
      <c r="Q724" s="416"/>
      <c r="R724" s="416"/>
      <c r="S724" s="416"/>
      <c r="T724" s="416"/>
      <c r="U724" s="416"/>
      <c r="V724" s="416"/>
      <c r="W724" s="416"/>
      <c r="X724" s="416"/>
      <c r="Y724" s="416"/>
      <c r="Z724" s="416"/>
      <c r="AA724" s="416"/>
      <c r="AB724" s="416"/>
      <c r="AC724" s="416"/>
      <c r="AD724" s="416"/>
      <c r="AE724" s="416"/>
      <c r="AF724" s="417"/>
      <c r="AG724" s="418"/>
    </row>
    <row r="725" spans="1:33" ht="15" customHeight="1">
      <c r="A725" s="400"/>
      <c r="B725" s="375"/>
      <c r="C725" s="419"/>
      <c r="D725" s="414"/>
      <c r="E725" s="419"/>
      <c r="F725" s="419"/>
      <c r="G725" s="414"/>
      <c r="H725" s="377"/>
      <c r="I725" s="378"/>
      <c r="J725" s="378"/>
      <c r="K725" s="378"/>
      <c r="L725" s="378">
        <f t="shared" si="1"/>
        <v>0</v>
      </c>
      <c r="M725" s="379"/>
      <c r="N725" s="379"/>
      <c r="O725" s="379"/>
      <c r="P725" s="379"/>
      <c r="Q725" s="416"/>
      <c r="R725" s="416"/>
      <c r="S725" s="416"/>
      <c r="T725" s="416"/>
      <c r="U725" s="416"/>
      <c r="V725" s="416"/>
      <c r="W725" s="416"/>
      <c r="X725" s="416"/>
      <c r="Y725" s="416"/>
      <c r="Z725" s="416"/>
      <c r="AA725" s="416"/>
      <c r="AB725" s="416"/>
      <c r="AC725" s="416"/>
      <c r="AD725" s="416"/>
      <c r="AE725" s="416"/>
      <c r="AF725" s="417"/>
      <c r="AG725" s="418"/>
    </row>
    <row r="726" spans="1:33" ht="14.25">
      <c r="A726" s="389"/>
      <c r="B726" s="427"/>
      <c r="C726" s="389"/>
      <c r="D726" s="427"/>
      <c r="E726" s="389"/>
      <c r="F726" s="389"/>
      <c r="G726" s="389"/>
      <c r="H726" s="428"/>
      <c r="I726" s="429"/>
      <c r="J726" s="429"/>
      <c r="K726" s="430"/>
      <c r="L726" s="430"/>
      <c r="M726" s="431"/>
      <c r="N726" s="431"/>
      <c r="O726" s="431"/>
      <c r="P726" s="431"/>
      <c r="T726" s="432"/>
      <c r="W726" s="432"/>
      <c r="X726" s="432"/>
      <c r="Y726" s="432"/>
    </row>
    <row r="727" spans="1:33" ht="14.25">
      <c r="A727" s="389"/>
      <c r="B727" s="427"/>
      <c r="C727" s="389"/>
      <c r="D727" s="427"/>
      <c r="E727" s="389"/>
      <c r="F727" s="389"/>
      <c r="G727" s="389"/>
      <c r="H727" s="428"/>
      <c r="I727" s="429"/>
      <c r="J727" s="429"/>
      <c r="K727" s="430"/>
      <c r="L727" s="430"/>
      <c r="M727" s="431"/>
      <c r="N727" s="431"/>
      <c r="O727" s="431"/>
      <c r="P727" s="431"/>
      <c r="T727" s="432"/>
      <c r="W727" s="432"/>
      <c r="X727" s="432"/>
      <c r="Y727" s="432"/>
    </row>
    <row r="728" spans="1:33" ht="14.25">
      <c r="A728" s="389"/>
      <c r="B728" s="427"/>
      <c r="C728" s="389"/>
      <c r="D728" s="427"/>
      <c r="E728" s="389"/>
      <c r="F728" s="389"/>
      <c r="G728" s="389"/>
      <c r="H728" s="428"/>
      <c r="I728" s="429"/>
      <c r="J728" s="429"/>
      <c r="K728" s="430"/>
      <c r="L728" s="430"/>
      <c r="M728" s="431"/>
      <c r="N728" s="431"/>
      <c r="O728" s="431"/>
      <c r="P728" s="431"/>
      <c r="T728" s="432"/>
      <c r="W728" s="432"/>
      <c r="X728" s="432"/>
      <c r="Y728" s="432"/>
    </row>
    <row r="729" spans="1:33" ht="14.25">
      <c r="A729" s="389"/>
      <c r="B729" s="427"/>
      <c r="C729" s="389"/>
      <c r="D729" s="427"/>
      <c r="E729" s="389"/>
      <c r="F729" s="389"/>
      <c r="G729" s="389"/>
      <c r="H729" s="428"/>
      <c r="I729" s="429"/>
      <c r="J729" s="429"/>
      <c r="K729" s="430"/>
      <c r="L729" s="430"/>
      <c r="M729" s="431"/>
      <c r="N729" s="431"/>
      <c r="O729" s="431"/>
      <c r="P729" s="431"/>
      <c r="T729" s="432"/>
      <c r="W729" s="432"/>
      <c r="X729" s="432"/>
      <c r="Y729" s="432"/>
    </row>
    <row r="730" spans="1:33" ht="14.25">
      <c r="A730" s="389"/>
      <c r="B730" s="427"/>
      <c r="C730" s="389"/>
      <c r="D730" s="427"/>
      <c r="E730" s="389"/>
      <c r="F730" s="389"/>
      <c r="G730" s="389"/>
      <c r="H730" s="428"/>
      <c r="I730" s="429"/>
      <c r="J730" s="429"/>
      <c r="K730" s="430"/>
      <c r="L730" s="430"/>
      <c r="M730" s="431"/>
      <c r="N730" s="431"/>
      <c r="O730" s="431"/>
      <c r="P730" s="431"/>
      <c r="T730" s="432"/>
      <c r="W730" s="432"/>
      <c r="X730" s="432"/>
      <c r="Y730" s="432"/>
    </row>
    <row r="731" spans="1:33" ht="14.25">
      <c r="A731" s="389"/>
      <c r="B731" s="427"/>
      <c r="C731" s="389"/>
      <c r="D731" s="427"/>
      <c r="E731" s="389"/>
      <c r="F731" s="389"/>
      <c r="G731" s="389"/>
      <c r="H731" s="428"/>
      <c r="I731" s="429"/>
      <c r="J731" s="429"/>
      <c r="K731" s="430"/>
      <c r="L731" s="430"/>
      <c r="M731" s="431"/>
      <c r="N731" s="431"/>
      <c r="O731" s="431"/>
      <c r="P731" s="431"/>
      <c r="T731" s="432"/>
      <c r="W731" s="432"/>
      <c r="X731" s="432"/>
      <c r="Y731" s="432"/>
    </row>
    <row r="732" spans="1:33" ht="14.25">
      <c r="A732" s="389"/>
      <c r="B732" s="427"/>
      <c r="C732" s="389"/>
      <c r="D732" s="427"/>
      <c r="E732" s="389"/>
      <c r="F732" s="389"/>
      <c r="G732" s="389"/>
      <c r="H732" s="428"/>
      <c r="I732" s="429"/>
      <c r="J732" s="429"/>
      <c r="K732" s="430"/>
      <c r="L732" s="430"/>
      <c r="M732" s="431"/>
      <c r="N732" s="431"/>
      <c r="O732" s="431"/>
      <c r="P732" s="431"/>
      <c r="T732" s="432"/>
      <c r="W732" s="432"/>
      <c r="X732" s="432"/>
      <c r="Y732" s="432"/>
    </row>
    <row r="733" spans="1:33" ht="14.25">
      <c r="A733" s="389"/>
      <c r="B733" s="427"/>
      <c r="C733" s="389"/>
      <c r="D733" s="427"/>
      <c r="E733" s="389"/>
      <c r="F733" s="389"/>
      <c r="G733" s="389"/>
      <c r="H733" s="428"/>
      <c r="I733" s="429"/>
      <c r="J733" s="429"/>
      <c r="K733" s="430"/>
      <c r="L733" s="430"/>
      <c r="M733" s="431"/>
      <c r="N733" s="431"/>
      <c r="O733" s="431"/>
      <c r="P733" s="431"/>
      <c r="T733" s="432"/>
      <c r="W733" s="432"/>
      <c r="X733" s="432"/>
      <c r="Y733" s="432"/>
    </row>
    <row r="734" spans="1:33" ht="14.25">
      <c r="A734" s="389"/>
      <c r="B734" s="427"/>
      <c r="C734" s="389"/>
      <c r="D734" s="427"/>
      <c r="E734" s="389"/>
      <c r="F734" s="389"/>
      <c r="G734" s="389"/>
      <c r="H734" s="428"/>
      <c r="I734" s="429"/>
      <c r="J734" s="429"/>
      <c r="K734" s="430"/>
      <c r="L734" s="430"/>
      <c r="M734" s="431"/>
      <c r="N734" s="431"/>
      <c r="O734" s="431"/>
      <c r="P734" s="431"/>
      <c r="T734" s="432"/>
      <c r="W734" s="432"/>
      <c r="X734" s="432"/>
      <c r="Y734" s="432"/>
    </row>
    <row r="735" spans="1:33" ht="14.25">
      <c r="A735" s="389"/>
      <c r="B735" s="427"/>
      <c r="C735" s="389"/>
      <c r="D735" s="427"/>
      <c r="E735" s="389"/>
      <c r="F735" s="389"/>
      <c r="G735" s="389"/>
      <c r="H735" s="428"/>
      <c r="I735" s="429"/>
      <c r="J735" s="429"/>
      <c r="K735" s="430"/>
      <c r="L735" s="430"/>
      <c r="M735" s="431"/>
      <c r="N735" s="431"/>
      <c r="O735" s="431"/>
      <c r="P735" s="431"/>
      <c r="T735" s="432"/>
      <c r="W735" s="432"/>
      <c r="X735" s="432"/>
      <c r="Y735" s="432"/>
    </row>
    <row r="736" spans="1:33" ht="14.25">
      <c r="A736" s="389"/>
      <c r="B736" s="427"/>
      <c r="C736" s="389"/>
      <c r="D736" s="427"/>
      <c r="E736" s="389"/>
      <c r="F736" s="389"/>
      <c r="G736" s="389"/>
      <c r="H736" s="428"/>
      <c r="I736" s="429"/>
      <c r="J736" s="429"/>
      <c r="K736" s="430"/>
      <c r="L736" s="430"/>
      <c r="M736" s="431"/>
      <c r="N736" s="431"/>
      <c r="O736" s="431"/>
      <c r="P736" s="431"/>
      <c r="T736" s="432"/>
      <c r="W736" s="432"/>
      <c r="X736" s="432"/>
      <c r="Y736" s="432"/>
    </row>
    <row r="737" spans="1:25" ht="14.25">
      <c r="A737" s="389"/>
      <c r="B737" s="427"/>
      <c r="C737" s="389"/>
      <c r="D737" s="427"/>
      <c r="E737" s="389"/>
      <c r="F737" s="389"/>
      <c r="G737" s="389"/>
      <c r="H737" s="428"/>
      <c r="I737" s="429"/>
      <c r="J737" s="429"/>
      <c r="K737" s="430"/>
      <c r="L737" s="430"/>
      <c r="M737" s="431"/>
      <c r="N737" s="431"/>
      <c r="O737" s="431"/>
      <c r="P737" s="431"/>
      <c r="T737" s="432"/>
      <c r="W737" s="432"/>
      <c r="X737" s="432"/>
      <c r="Y737" s="432"/>
    </row>
    <row r="738" spans="1:25" ht="14.25">
      <c r="A738" s="389"/>
      <c r="B738" s="427"/>
      <c r="C738" s="389"/>
      <c r="D738" s="427"/>
      <c r="E738" s="389"/>
      <c r="F738" s="389"/>
      <c r="G738" s="389"/>
      <c r="H738" s="428"/>
      <c r="I738" s="429"/>
      <c r="J738" s="429"/>
      <c r="K738" s="430"/>
      <c r="L738" s="430"/>
      <c r="M738" s="431"/>
      <c r="N738" s="431"/>
      <c r="O738" s="431"/>
      <c r="P738" s="431"/>
      <c r="T738" s="432"/>
      <c r="W738" s="432"/>
      <c r="X738" s="432"/>
      <c r="Y738" s="432"/>
    </row>
    <row r="739" spans="1:25" ht="14.25">
      <c r="A739" s="389"/>
      <c r="B739" s="427"/>
      <c r="C739" s="389"/>
      <c r="D739" s="427"/>
      <c r="E739" s="389"/>
      <c r="F739" s="389"/>
      <c r="G739" s="389"/>
      <c r="H739" s="428"/>
      <c r="I739" s="429"/>
      <c r="J739" s="429"/>
      <c r="K739" s="430"/>
      <c r="L739" s="430"/>
      <c r="M739" s="431"/>
      <c r="N739" s="431"/>
      <c r="O739" s="431"/>
      <c r="P739" s="431"/>
      <c r="T739" s="432"/>
      <c r="W739" s="432"/>
      <c r="X739" s="432"/>
      <c r="Y739" s="432"/>
    </row>
    <row r="740" spans="1:25" ht="14.25">
      <c r="A740" s="389"/>
      <c r="B740" s="427"/>
      <c r="C740" s="389"/>
      <c r="D740" s="427"/>
      <c r="E740" s="389"/>
      <c r="F740" s="389"/>
      <c r="G740" s="389"/>
      <c r="H740" s="428"/>
      <c r="I740" s="429"/>
      <c r="J740" s="429"/>
      <c r="K740" s="430"/>
      <c r="L740" s="430"/>
      <c r="M740" s="431"/>
      <c r="N740" s="431"/>
      <c r="O740" s="431"/>
      <c r="P740" s="431"/>
      <c r="T740" s="432"/>
      <c r="W740" s="432"/>
      <c r="X740" s="432"/>
      <c r="Y740" s="432"/>
    </row>
    <row r="741" spans="1:25" ht="14.25">
      <c r="A741" s="389"/>
      <c r="B741" s="427"/>
      <c r="C741" s="389"/>
      <c r="D741" s="427"/>
      <c r="E741" s="389"/>
      <c r="F741" s="389"/>
      <c r="G741" s="389"/>
      <c r="H741" s="428"/>
      <c r="I741" s="429"/>
      <c r="J741" s="429"/>
      <c r="K741" s="430"/>
      <c r="L741" s="430"/>
      <c r="M741" s="431"/>
      <c r="N741" s="431"/>
      <c r="O741" s="431"/>
      <c r="P741" s="431"/>
      <c r="T741" s="432"/>
      <c r="W741" s="432"/>
      <c r="X741" s="432"/>
      <c r="Y741" s="432"/>
    </row>
    <row r="742" spans="1:25" ht="14.25">
      <c r="A742" s="389"/>
      <c r="B742" s="427"/>
      <c r="C742" s="389"/>
      <c r="D742" s="427"/>
      <c r="E742" s="389"/>
      <c r="F742" s="389"/>
      <c r="G742" s="389"/>
      <c r="H742" s="428"/>
      <c r="I742" s="429"/>
      <c r="J742" s="429"/>
      <c r="K742" s="430"/>
      <c r="L742" s="430"/>
      <c r="M742" s="431"/>
      <c r="N742" s="431"/>
      <c r="O742" s="431"/>
      <c r="P742" s="431"/>
      <c r="T742" s="432"/>
      <c r="W742" s="432"/>
      <c r="X742" s="432"/>
      <c r="Y742" s="432"/>
    </row>
    <row r="743" spans="1:25" ht="14.25">
      <c r="A743" s="389"/>
      <c r="B743" s="427"/>
      <c r="C743" s="389"/>
      <c r="D743" s="427"/>
      <c r="E743" s="389"/>
      <c r="F743" s="389"/>
      <c r="G743" s="389"/>
      <c r="H743" s="428"/>
      <c r="I743" s="429"/>
      <c r="J743" s="429"/>
      <c r="K743" s="430"/>
      <c r="L743" s="430"/>
      <c r="M743" s="431"/>
      <c r="N743" s="431"/>
      <c r="O743" s="431"/>
      <c r="P743" s="431"/>
      <c r="T743" s="432"/>
      <c r="W743" s="432"/>
      <c r="X743" s="432"/>
      <c r="Y743" s="432"/>
    </row>
    <row r="744" spans="1:25" ht="14.25">
      <c r="A744" s="389"/>
      <c r="B744" s="427"/>
      <c r="C744" s="389"/>
      <c r="D744" s="427"/>
      <c r="E744" s="389"/>
      <c r="F744" s="389"/>
      <c r="G744" s="389"/>
      <c r="H744" s="428"/>
      <c r="I744" s="429"/>
      <c r="J744" s="429"/>
      <c r="K744" s="430"/>
      <c r="L744" s="430"/>
      <c r="M744" s="431"/>
      <c r="N744" s="431"/>
      <c r="O744" s="431"/>
      <c r="P744" s="431"/>
      <c r="T744" s="432"/>
      <c r="W744" s="432"/>
      <c r="X744" s="432"/>
      <c r="Y744" s="432"/>
    </row>
    <row r="745" spans="1:25" ht="14.25">
      <c r="A745" s="389"/>
      <c r="B745" s="427"/>
      <c r="C745" s="389"/>
      <c r="D745" s="427"/>
      <c r="E745" s="389"/>
      <c r="F745" s="389"/>
      <c r="G745" s="389"/>
      <c r="H745" s="428"/>
      <c r="I745" s="429"/>
      <c r="J745" s="429"/>
      <c r="K745" s="430"/>
      <c r="L745" s="430"/>
      <c r="M745" s="431"/>
      <c r="N745" s="431"/>
      <c r="O745" s="431"/>
      <c r="P745" s="431"/>
      <c r="T745" s="432"/>
      <c r="W745" s="432"/>
      <c r="X745" s="432"/>
      <c r="Y745" s="432"/>
    </row>
    <row r="746" spans="1:25" ht="14.25">
      <c r="A746" s="389"/>
      <c r="B746" s="427"/>
      <c r="C746" s="389"/>
      <c r="D746" s="427"/>
      <c r="E746" s="389"/>
      <c r="F746" s="389"/>
      <c r="G746" s="389"/>
      <c r="H746" s="428"/>
      <c r="I746" s="429"/>
      <c r="J746" s="429"/>
      <c r="K746" s="430"/>
      <c r="L746" s="430"/>
      <c r="M746" s="431"/>
      <c r="N746" s="431"/>
      <c r="O746" s="431"/>
      <c r="P746" s="431"/>
      <c r="T746" s="432"/>
      <c r="W746" s="432"/>
      <c r="X746" s="432"/>
      <c r="Y746" s="432"/>
    </row>
    <row r="747" spans="1:25" ht="14.25">
      <c r="A747" s="389"/>
      <c r="B747" s="427"/>
      <c r="C747" s="389"/>
      <c r="D747" s="427"/>
      <c r="E747" s="389"/>
      <c r="F747" s="389"/>
      <c r="G747" s="389"/>
      <c r="H747" s="428"/>
      <c r="I747" s="429"/>
      <c r="J747" s="429"/>
      <c r="K747" s="430"/>
      <c r="L747" s="430"/>
      <c r="M747" s="431"/>
      <c r="N747" s="431"/>
      <c r="O747" s="431"/>
      <c r="P747" s="431"/>
      <c r="T747" s="432"/>
      <c r="W747" s="432"/>
      <c r="X747" s="432"/>
      <c r="Y747" s="432"/>
    </row>
    <row r="748" spans="1:25" ht="14.25">
      <c r="A748" s="389"/>
      <c r="B748" s="427"/>
      <c r="C748" s="389"/>
      <c r="D748" s="427"/>
      <c r="E748" s="389"/>
      <c r="F748" s="389"/>
      <c r="G748" s="389"/>
      <c r="H748" s="428"/>
      <c r="I748" s="429"/>
      <c r="J748" s="429"/>
      <c r="K748" s="430"/>
      <c r="L748" s="430"/>
      <c r="M748" s="431"/>
      <c r="N748" s="431"/>
      <c r="O748" s="431"/>
      <c r="P748" s="431"/>
      <c r="T748" s="432"/>
      <c r="W748" s="432"/>
      <c r="X748" s="432"/>
      <c r="Y748" s="432"/>
    </row>
    <row r="749" spans="1:25" ht="14.25">
      <c r="A749" s="389"/>
      <c r="B749" s="427"/>
      <c r="C749" s="389"/>
      <c r="D749" s="427"/>
      <c r="E749" s="389"/>
      <c r="F749" s="389"/>
      <c r="G749" s="389"/>
      <c r="H749" s="428"/>
      <c r="I749" s="429"/>
      <c r="J749" s="429"/>
      <c r="K749" s="430"/>
      <c r="L749" s="430"/>
      <c r="M749" s="431"/>
      <c r="N749" s="431"/>
      <c r="O749" s="431"/>
      <c r="P749" s="431"/>
      <c r="T749" s="432"/>
      <c r="W749" s="432"/>
      <c r="X749" s="432"/>
      <c r="Y749" s="432"/>
    </row>
    <row r="750" spans="1:25" ht="14.25">
      <c r="A750" s="389"/>
      <c r="B750" s="427"/>
      <c r="C750" s="389"/>
      <c r="D750" s="427"/>
      <c r="E750" s="389"/>
      <c r="F750" s="389"/>
      <c r="G750" s="389"/>
      <c r="H750" s="428"/>
      <c r="I750" s="429"/>
      <c r="J750" s="429"/>
      <c r="K750" s="430"/>
      <c r="L750" s="430"/>
      <c r="M750" s="431"/>
      <c r="N750" s="431"/>
      <c r="O750" s="431"/>
      <c r="P750" s="431"/>
      <c r="T750" s="432"/>
      <c r="W750" s="432"/>
      <c r="X750" s="432"/>
      <c r="Y750" s="432"/>
    </row>
    <row r="751" spans="1:25" ht="14.25">
      <c r="A751" s="389"/>
      <c r="B751" s="427"/>
      <c r="C751" s="389"/>
      <c r="D751" s="427"/>
      <c r="E751" s="389"/>
      <c r="F751" s="389"/>
      <c r="G751" s="389"/>
      <c r="H751" s="428"/>
      <c r="I751" s="429"/>
      <c r="J751" s="429"/>
      <c r="K751" s="430"/>
      <c r="L751" s="430"/>
      <c r="M751" s="431"/>
      <c r="N751" s="431"/>
      <c r="O751" s="431"/>
      <c r="P751" s="431"/>
      <c r="T751" s="432"/>
      <c r="W751" s="432"/>
      <c r="X751" s="432"/>
      <c r="Y751" s="432"/>
    </row>
    <row r="752" spans="1:25" ht="14.25">
      <c r="A752" s="389"/>
      <c r="B752" s="427"/>
      <c r="C752" s="389"/>
      <c r="D752" s="427"/>
      <c r="E752" s="389"/>
      <c r="F752" s="389"/>
      <c r="G752" s="389"/>
      <c r="H752" s="428"/>
      <c r="I752" s="429"/>
      <c r="J752" s="429"/>
      <c r="K752" s="430"/>
      <c r="L752" s="430"/>
      <c r="M752" s="431"/>
      <c r="N752" s="431"/>
      <c r="O752" s="431"/>
      <c r="P752" s="431"/>
      <c r="T752" s="432"/>
      <c r="W752" s="432"/>
      <c r="X752" s="432"/>
      <c r="Y752" s="432"/>
    </row>
    <row r="753" spans="1:25" ht="14.25">
      <c r="A753" s="389"/>
      <c r="B753" s="427"/>
      <c r="C753" s="389"/>
      <c r="D753" s="427"/>
      <c r="E753" s="389"/>
      <c r="F753" s="389"/>
      <c r="G753" s="389"/>
      <c r="H753" s="428"/>
      <c r="I753" s="429"/>
      <c r="J753" s="429"/>
      <c r="K753" s="430"/>
      <c r="L753" s="430"/>
      <c r="M753" s="431"/>
      <c r="N753" s="431"/>
      <c r="O753" s="431"/>
      <c r="P753" s="431"/>
      <c r="T753" s="432"/>
      <c r="W753" s="432"/>
      <c r="X753" s="432"/>
      <c r="Y753" s="432"/>
    </row>
    <row r="754" spans="1:25" ht="14.25">
      <c r="A754" s="389"/>
      <c r="B754" s="427"/>
      <c r="C754" s="389"/>
      <c r="D754" s="427"/>
      <c r="E754" s="389"/>
      <c r="F754" s="389"/>
      <c r="G754" s="389"/>
      <c r="H754" s="428"/>
      <c r="I754" s="429"/>
      <c r="J754" s="429"/>
      <c r="K754" s="430"/>
      <c r="L754" s="430"/>
      <c r="M754" s="431"/>
      <c r="N754" s="431"/>
      <c r="O754" s="431"/>
      <c r="P754" s="431"/>
      <c r="T754" s="432"/>
      <c r="W754" s="432"/>
      <c r="X754" s="432"/>
      <c r="Y754" s="432"/>
    </row>
    <row r="755" spans="1:25" ht="14.25">
      <c r="A755" s="389"/>
      <c r="B755" s="427"/>
      <c r="C755" s="389"/>
      <c r="D755" s="427"/>
      <c r="E755" s="389"/>
      <c r="F755" s="389"/>
      <c r="G755" s="389"/>
      <c r="H755" s="428"/>
      <c r="I755" s="429"/>
      <c r="J755" s="429"/>
      <c r="K755" s="430"/>
      <c r="L755" s="430"/>
      <c r="M755" s="431"/>
      <c r="N755" s="431"/>
      <c r="O755" s="431"/>
      <c r="P755" s="431"/>
      <c r="T755" s="432"/>
      <c r="W755" s="432"/>
      <c r="X755" s="432"/>
      <c r="Y755" s="432"/>
    </row>
    <row r="756" spans="1:25" ht="14.25">
      <c r="A756" s="389"/>
      <c r="B756" s="427"/>
      <c r="C756" s="389"/>
      <c r="D756" s="427"/>
      <c r="E756" s="389"/>
      <c r="F756" s="389"/>
      <c r="G756" s="389"/>
      <c r="H756" s="428"/>
      <c r="I756" s="429"/>
      <c r="J756" s="429"/>
      <c r="K756" s="430"/>
      <c r="L756" s="430"/>
      <c r="M756" s="431"/>
      <c r="N756" s="431"/>
      <c r="O756" s="431"/>
      <c r="P756" s="431"/>
      <c r="T756" s="432"/>
      <c r="W756" s="432"/>
      <c r="X756" s="432"/>
      <c r="Y756" s="432"/>
    </row>
    <row r="757" spans="1:25" ht="14.25">
      <c r="A757" s="389"/>
      <c r="B757" s="427"/>
      <c r="C757" s="389"/>
      <c r="D757" s="427"/>
      <c r="E757" s="389"/>
      <c r="F757" s="389"/>
      <c r="G757" s="389"/>
      <c r="H757" s="428"/>
      <c r="I757" s="429"/>
      <c r="J757" s="429"/>
      <c r="K757" s="430"/>
      <c r="L757" s="430"/>
      <c r="M757" s="431"/>
      <c r="N757" s="431"/>
      <c r="O757" s="431"/>
      <c r="P757" s="431"/>
      <c r="T757" s="432"/>
      <c r="W757" s="432"/>
      <c r="X757" s="432"/>
      <c r="Y757" s="432"/>
    </row>
    <row r="758" spans="1:25" ht="14.25">
      <c r="A758" s="389"/>
      <c r="B758" s="427"/>
      <c r="C758" s="389"/>
      <c r="D758" s="427"/>
      <c r="E758" s="389"/>
      <c r="F758" s="389"/>
      <c r="G758" s="389"/>
      <c r="H758" s="428"/>
      <c r="I758" s="429"/>
      <c r="J758" s="429"/>
      <c r="K758" s="430"/>
      <c r="L758" s="430"/>
      <c r="M758" s="431"/>
      <c r="N758" s="431"/>
      <c r="O758" s="431"/>
      <c r="P758" s="431"/>
      <c r="T758" s="432"/>
      <c r="W758" s="432"/>
      <c r="X758" s="432"/>
      <c r="Y758" s="432"/>
    </row>
    <row r="759" spans="1:25" ht="14.25">
      <c r="A759" s="389"/>
      <c r="B759" s="427"/>
      <c r="C759" s="389"/>
      <c r="D759" s="427"/>
      <c r="E759" s="389"/>
      <c r="F759" s="389"/>
      <c r="G759" s="389"/>
      <c r="H759" s="428"/>
      <c r="I759" s="429"/>
      <c r="J759" s="429"/>
      <c r="K759" s="430"/>
      <c r="L759" s="430"/>
      <c r="M759" s="431"/>
      <c r="N759" s="431"/>
      <c r="O759" s="431"/>
      <c r="P759" s="431"/>
      <c r="T759" s="432"/>
      <c r="W759" s="432"/>
      <c r="X759" s="432"/>
      <c r="Y759" s="432"/>
    </row>
    <row r="760" spans="1:25" ht="14.25">
      <c r="A760" s="389"/>
      <c r="B760" s="427"/>
      <c r="C760" s="389"/>
      <c r="D760" s="427"/>
      <c r="E760" s="389"/>
      <c r="F760" s="389"/>
      <c r="G760" s="389"/>
      <c r="H760" s="428"/>
      <c r="I760" s="429"/>
      <c r="J760" s="429"/>
      <c r="K760" s="430"/>
      <c r="L760" s="430"/>
      <c r="M760" s="431"/>
      <c r="N760" s="431"/>
      <c r="O760" s="431"/>
      <c r="P760" s="431"/>
      <c r="T760" s="432"/>
      <c r="W760" s="432"/>
      <c r="X760" s="432"/>
      <c r="Y760" s="432"/>
    </row>
    <row r="761" spans="1:25" ht="14.25">
      <c r="A761" s="389"/>
      <c r="B761" s="427"/>
      <c r="C761" s="389"/>
      <c r="D761" s="427"/>
      <c r="E761" s="389"/>
      <c r="F761" s="389"/>
      <c r="G761" s="389"/>
      <c r="H761" s="428"/>
      <c r="I761" s="429"/>
      <c r="J761" s="429"/>
      <c r="K761" s="430"/>
      <c r="L761" s="430"/>
      <c r="M761" s="431"/>
      <c r="N761" s="431"/>
      <c r="O761" s="431"/>
      <c r="P761" s="431"/>
      <c r="T761" s="432"/>
      <c r="W761" s="432"/>
      <c r="X761" s="432"/>
      <c r="Y761" s="432"/>
    </row>
    <row r="762" spans="1:25" ht="14.25">
      <c r="A762" s="389"/>
      <c r="B762" s="427"/>
      <c r="C762" s="389"/>
      <c r="D762" s="427"/>
      <c r="E762" s="389"/>
      <c r="F762" s="389"/>
      <c r="G762" s="389"/>
      <c r="H762" s="428"/>
      <c r="I762" s="429"/>
      <c r="J762" s="429"/>
      <c r="K762" s="430"/>
      <c r="L762" s="430"/>
      <c r="M762" s="431"/>
      <c r="N762" s="431"/>
      <c r="O762" s="431"/>
      <c r="P762" s="431"/>
      <c r="T762" s="432"/>
      <c r="W762" s="432"/>
      <c r="X762" s="432"/>
      <c r="Y762" s="432"/>
    </row>
    <row r="763" spans="1:25" ht="14.25">
      <c r="A763" s="389"/>
      <c r="B763" s="427"/>
      <c r="C763" s="389"/>
      <c r="D763" s="427"/>
      <c r="E763" s="389"/>
      <c r="F763" s="389"/>
      <c r="G763" s="389"/>
      <c r="H763" s="428"/>
      <c r="I763" s="429"/>
      <c r="J763" s="429"/>
      <c r="K763" s="430"/>
      <c r="L763" s="430"/>
      <c r="M763" s="431"/>
      <c r="N763" s="431"/>
      <c r="O763" s="431"/>
      <c r="P763" s="431"/>
      <c r="T763" s="432"/>
      <c r="W763" s="432"/>
      <c r="X763" s="432"/>
      <c r="Y763" s="432"/>
    </row>
    <row r="764" spans="1:25" ht="14.25">
      <c r="A764" s="389"/>
      <c r="B764" s="427"/>
      <c r="C764" s="389"/>
      <c r="D764" s="427"/>
      <c r="E764" s="389"/>
      <c r="F764" s="389"/>
      <c r="G764" s="389"/>
      <c r="H764" s="428"/>
      <c r="I764" s="429"/>
      <c r="J764" s="429"/>
      <c r="K764" s="430"/>
      <c r="L764" s="430"/>
      <c r="M764" s="431"/>
      <c r="N764" s="431"/>
      <c r="O764" s="431"/>
      <c r="P764" s="431"/>
      <c r="T764" s="432"/>
      <c r="W764" s="432"/>
      <c r="X764" s="432"/>
      <c r="Y764" s="432"/>
    </row>
    <row r="765" spans="1:25" ht="14.25">
      <c r="A765" s="389"/>
      <c r="B765" s="427"/>
      <c r="C765" s="389"/>
      <c r="D765" s="427"/>
      <c r="E765" s="389"/>
      <c r="F765" s="389"/>
      <c r="G765" s="389"/>
      <c r="H765" s="428"/>
      <c r="I765" s="429"/>
      <c r="J765" s="429"/>
      <c r="K765" s="430"/>
      <c r="L765" s="430"/>
      <c r="M765" s="431"/>
      <c r="N765" s="431"/>
      <c r="O765" s="431"/>
      <c r="P765" s="431"/>
      <c r="T765" s="432"/>
      <c r="W765" s="432"/>
      <c r="X765" s="432"/>
      <c r="Y765" s="432"/>
    </row>
    <row r="766" spans="1:25" ht="14.25">
      <c r="A766" s="389"/>
      <c r="B766" s="427"/>
      <c r="C766" s="389"/>
      <c r="D766" s="427"/>
      <c r="E766" s="389"/>
      <c r="F766" s="389"/>
      <c r="G766" s="389"/>
      <c r="H766" s="428"/>
      <c r="I766" s="429"/>
      <c r="J766" s="429"/>
      <c r="K766" s="430"/>
      <c r="L766" s="430"/>
      <c r="M766" s="431"/>
      <c r="N766" s="431"/>
      <c r="O766" s="431"/>
      <c r="P766" s="431"/>
      <c r="T766" s="432"/>
      <c r="W766" s="432"/>
      <c r="X766" s="432"/>
      <c r="Y766" s="432"/>
    </row>
    <row r="767" spans="1:25" ht="14.25">
      <c r="A767" s="389"/>
      <c r="B767" s="427"/>
      <c r="C767" s="389"/>
      <c r="D767" s="427"/>
      <c r="E767" s="389"/>
      <c r="F767" s="389"/>
      <c r="G767" s="389"/>
      <c r="H767" s="428"/>
      <c r="I767" s="429"/>
      <c r="J767" s="429"/>
      <c r="K767" s="430"/>
      <c r="L767" s="430"/>
      <c r="M767" s="431"/>
      <c r="N767" s="431"/>
      <c r="O767" s="431"/>
      <c r="P767" s="431"/>
      <c r="T767" s="432"/>
      <c r="W767" s="432"/>
      <c r="X767" s="432"/>
      <c r="Y767" s="432"/>
    </row>
    <row r="768" spans="1:25" ht="14.25">
      <c r="A768" s="389"/>
      <c r="B768" s="427"/>
      <c r="C768" s="389"/>
      <c r="D768" s="427"/>
      <c r="E768" s="389"/>
      <c r="F768" s="389"/>
      <c r="G768" s="389"/>
      <c r="H768" s="428"/>
      <c r="I768" s="429"/>
      <c r="J768" s="429"/>
      <c r="K768" s="430"/>
      <c r="L768" s="430"/>
      <c r="M768" s="431"/>
      <c r="N768" s="431"/>
      <c r="O768" s="431"/>
      <c r="P768" s="431"/>
      <c r="T768" s="432"/>
      <c r="W768" s="432"/>
      <c r="X768" s="432"/>
      <c r="Y768" s="432"/>
    </row>
    <row r="769" spans="1:25" ht="14.25">
      <c r="A769" s="389"/>
      <c r="B769" s="427"/>
      <c r="C769" s="389"/>
      <c r="D769" s="427"/>
      <c r="E769" s="389"/>
      <c r="F769" s="389"/>
      <c r="G769" s="389"/>
      <c r="H769" s="428"/>
      <c r="I769" s="429"/>
      <c r="J769" s="429"/>
      <c r="K769" s="430"/>
      <c r="L769" s="430"/>
      <c r="M769" s="431"/>
      <c r="N769" s="431"/>
      <c r="O769" s="431"/>
      <c r="P769" s="431"/>
      <c r="T769" s="432"/>
      <c r="W769" s="432"/>
      <c r="X769" s="432"/>
      <c r="Y769" s="432"/>
    </row>
    <row r="770" spans="1:25" ht="14.25">
      <c r="A770" s="389"/>
      <c r="B770" s="427"/>
      <c r="C770" s="389"/>
      <c r="D770" s="427"/>
      <c r="E770" s="389"/>
      <c r="F770" s="389"/>
      <c r="G770" s="389"/>
      <c r="H770" s="428"/>
      <c r="I770" s="429"/>
      <c r="J770" s="429"/>
      <c r="K770" s="430"/>
      <c r="L770" s="430"/>
      <c r="M770" s="431"/>
      <c r="N770" s="431"/>
      <c r="O770" s="431"/>
      <c r="P770" s="431"/>
      <c r="T770" s="432"/>
      <c r="W770" s="432"/>
      <c r="X770" s="432"/>
      <c r="Y770" s="432"/>
    </row>
    <row r="771" spans="1:25" ht="14.25">
      <c r="A771" s="389"/>
      <c r="B771" s="427"/>
      <c r="C771" s="389"/>
      <c r="D771" s="427"/>
      <c r="E771" s="389"/>
      <c r="F771" s="389"/>
      <c r="G771" s="389"/>
      <c r="H771" s="428"/>
      <c r="I771" s="429"/>
      <c r="J771" s="429"/>
      <c r="K771" s="430"/>
      <c r="L771" s="430"/>
      <c r="M771" s="431"/>
      <c r="N771" s="431"/>
      <c r="O771" s="431"/>
      <c r="P771" s="431"/>
      <c r="T771" s="432"/>
      <c r="W771" s="432"/>
      <c r="X771" s="432"/>
      <c r="Y771" s="432"/>
    </row>
    <row r="772" spans="1:25" ht="14.25">
      <c r="A772" s="389"/>
      <c r="B772" s="427"/>
      <c r="C772" s="389"/>
      <c r="D772" s="427"/>
      <c r="E772" s="389"/>
      <c r="F772" s="389"/>
      <c r="G772" s="389"/>
      <c r="H772" s="428"/>
      <c r="I772" s="429"/>
      <c r="J772" s="429"/>
      <c r="K772" s="430"/>
      <c r="L772" s="430"/>
      <c r="M772" s="431"/>
      <c r="N772" s="431"/>
      <c r="O772" s="431"/>
      <c r="P772" s="431"/>
      <c r="T772" s="432"/>
      <c r="W772" s="432"/>
      <c r="X772" s="432"/>
      <c r="Y772" s="432"/>
    </row>
    <row r="773" spans="1:25" ht="14.25">
      <c r="A773" s="389"/>
      <c r="B773" s="427"/>
      <c r="C773" s="389"/>
      <c r="D773" s="427"/>
      <c r="E773" s="389"/>
      <c r="F773" s="389"/>
      <c r="G773" s="389"/>
      <c r="H773" s="428"/>
      <c r="I773" s="429"/>
      <c r="J773" s="429"/>
      <c r="K773" s="430"/>
      <c r="L773" s="430"/>
      <c r="M773" s="431"/>
      <c r="N773" s="431"/>
      <c r="O773" s="431"/>
      <c r="P773" s="431"/>
      <c r="T773" s="432"/>
      <c r="W773" s="432"/>
      <c r="X773" s="432"/>
      <c r="Y773" s="432"/>
    </row>
    <row r="774" spans="1:25" ht="14.25">
      <c r="A774" s="389"/>
      <c r="B774" s="427"/>
      <c r="C774" s="389"/>
      <c r="D774" s="427"/>
      <c r="E774" s="389"/>
      <c r="F774" s="389"/>
      <c r="G774" s="389"/>
      <c r="H774" s="428"/>
      <c r="I774" s="429"/>
      <c r="J774" s="429"/>
      <c r="K774" s="430"/>
      <c r="L774" s="430"/>
      <c r="M774" s="431"/>
      <c r="N774" s="431"/>
      <c r="O774" s="431"/>
      <c r="P774" s="431"/>
      <c r="T774" s="432"/>
      <c r="W774" s="432"/>
      <c r="X774" s="432"/>
      <c r="Y774" s="432"/>
    </row>
    <row r="775" spans="1:25" ht="14.25">
      <c r="A775" s="389"/>
      <c r="B775" s="427"/>
      <c r="C775" s="389"/>
      <c r="D775" s="427"/>
      <c r="E775" s="389"/>
      <c r="F775" s="389"/>
      <c r="G775" s="389"/>
      <c r="H775" s="428"/>
      <c r="I775" s="429"/>
      <c r="J775" s="429"/>
      <c r="K775" s="430"/>
      <c r="L775" s="430"/>
      <c r="M775" s="431"/>
      <c r="N775" s="431"/>
      <c r="O775" s="431"/>
      <c r="P775" s="431"/>
      <c r="T775" s="432"/>
      <c r="W775" s="432"/>
      <c r="X775" s="432"/>
      <c r="Y775" s="432"/>
    </row>
    <row r="776" spans="1:25" ht="14.25">
      <c r="A776" s="389"/>
      <c r="B776" s="427"/>
      <c r="C776" s="389"/>
      <c r="D776" s="427"/>
      <c r="E776" s="389"/>
      <c r="F776" s="389"/>
      <c r="G776" s="389"/>
      <c r="H776" s="428"/>
      <c r="I776" s="429"/>
      <c r="J776" s="429"/>
      <c r="K776" s="430"/>
      <c r="L776" s="430"/>
      <c r="M776" s="431"/>
      <c r="N776" s="431"/>
      <c r="O776" s="431"/>
      <c r="P776" s="431"/>
      <c r="T776" s="432"/>
      <c r="W776" s="432"/>
      <c r="X776" s="432"/>
      <c r="Y776" s="432"/>
    </row>
    <row r="777" spans="1:25" ht="14.25">
      <c r="A777" s="389"/>
      <c r="B777" s="427"/>
      <c r="C777" s="389"/>
      <c r="D777" s="427"/>
      <c r="E777" s="389"/>
      <c r="F777" s="389"/>
      <c r="G777" s="389"/>
      <c r="H777" s="428"/>
      <c r="I777" s="429"/>
      <c r="J777" s="429"/>
      <c r="K777" s="430"/>
      <c r="L777" s="430"/>
      <c r="M777" s="431"/>
      <c r="N777" s="431"/>
      <c r="O777" s="431"/>
      <c r="P777" s="431"/>
      <c r="T777" s="432"/>
      <c r="W777" s="432"/>
      <c r="X777" s="432"/>
      <c r="Y777" s="432"/>
    </row>
    <row r="778" spans="1:25" ht="14.25">
      <c r="A778" s="389"/>
      <c r="B778" s="427"/>
      <c r="C778" s="389"/>
      <c r="D778" s="427"/>
      <c r="E778" s="389"/>
      <c r="F778" s="389"/>
      <c r="G778" s="389"/>
      <c r="H778" s="428"/>
      <c r="I778" s="429"/>
      <c r="J778" s="429"/>
      <c r="K778" s="430"/>
      <c r="L778" s="430"/>
      <c r="M778" s="431"/>
      <c r="N778" s="431"/>
      <c r="O778" s="431"/>
      <c r="P778" s="431"/>
      <c r="T778" s="432"/>
      <c r="W778" s="432"/>
      <c r="X778" s="432"/>
      <c r="Y778" s="432"/>
    </row>
    <row r="779" spans="1:25" ht="14.25">
      <c r="A779" s="389"/>
      <c r="B779" s="427"/>
      <c r="C779" s="389"/>
      <c r="D779" s="427"/>
      <c r="E779" s="389"/>
      <c r="F779" s="389"/>
      <c r="G779" s="389"/>
      <c r="H779" s="428"/>
      <c r="I779" s="429"/>
      <c r="J779" s="429"/>
      <c r="K779" s="430"/>
      <c r="L779" s="430"/>
      <c r="M779" s="431"/>
      <c r="N779" s="431"/>
      <c r="O779" s="431"/>
      <c r="P779" s="431"/>
      <c r="T779" s="432"/>
      <c r="W779" s="432"/>
      <c r="X779" s="432"/>
      <c r="Y779" s="432"/>
    </row>
    <row r="780" spans="1:25" ht="14.25">
      <c r="A780" s="389"/>
      <c r="B780" s="427"/>
      <c r="C780" s="389"/>
      <c r="D780" s="427"/>
      <c r="E780" s="389"/>
      <c r="F780" s="389"/>
      <c r="G780" s="389"/>
      <c r="H780" s="428"/>
      <c r="I780" s="429"/>
      <c r="J780" s="429"/>
      <c r="K780" s="430"/>
      <c r="L780" s="430"/>
      <c r="M780" s="431"/>
      <c r="N780" s="431"/>
      <c r="O780" s="431"/>
      <c r="P780" s="431"/>
      <c r="T780" s="432"/>
      <c r="W780" s="432"/>
      <c r="X780" s="432"/>
      <c r="Y780" s="432"/>
    </row>
    <row r="781" spans="1:25" ht="14.25">
      <c r="A781" s="389"/>
      <c r="B781" s="427"/>
      <c r="C781" s="389"/>
      <c r="D781" s="427"/>
      <c r="E781" s="389"/>
      <c r="F781" s="389"/>
      <c r="G781" s="389"/>
      <c r="H781" s="428"/>
      <c r="I781" s="429"/>
      <c r="J781" s="429"/>
      <c r="K781" s="430"/>
      <c r="L781" s="430"/>
      <c r="M781" s="431"/>
      <c r="N781" s="431"/>
      <c r="O781" s="431"/>
      <c r="P781" s="431"/>
      <c r="T781" s="432"/>
      <c r="W781" s="432"/>
      <c r="X781" s="432"/>
      <c r="Y781" s="432"/>
    </row>
    <row r="782" spans="1:25" ht="14.25">
      <c r="A782" s="389"/>
      <c r="B782" s="427"/>
      <c r="C782" s="389"/>
      <c r="D782" s="427"/>
      <c r="E782" s="389"/>
      <c r="F782" s="389"/>
      <c r="G782" s="389"/>
      <c r="H782" s="428"/>
      <c r="I782" s="429"/>
      <c r="J782" s="429"/>
      <c r="K782" s="430"/>
      <c r="L782" s="430"/>
      <c r="M782" s="431"/>
      <c r="N782" s="431"/>
      <c r="O782" s="431"/>
      <c r="P782" s="431"/>
      <c r="T782" s="432"/>
      <c r="W782" s="432"/>
      <c r="X782" s="432"/>
      <c r="Y782" s="432"/>
    </row>
    <row r="783" spans="1:25" ht="14.25">
      <c r="A783" s="389"/>
      <c r="B783" s="427"/>
      <c r="C783" s="389"/>
      <c r="D783" s="427"/>
      <c r="E783" s="389"/>
      <c r="F783" s="389"/>
      <c r="G783" s="389"/>
      <c r="H783" s="428"/>
      <c r="I783" s="429"/>
      <c r="J783" s="429"/>
      <c r="K783" s="430"/>
      <c r="L783" s="430"/>
      <c r="M783" s="431"/>
      <c r="N783" s="431"/>
      <c r="O783" s="431"/>
      <c r="P783" s="431"/>
      <c r="T783" s="432"/>
      <c r="W783" s="432"/>
      <c r="X783" s="432"/>
      <c r="Y783" s="432"/>
    </row>
    <row r="784" spans="1:25" ht="14.25">
      <c r="A784" s="389"/>
      <c r="B784" s="427"/>
      <c r="C784" s="389"/>
      <c r="D784" s="427"/>
      <c r="E784" s="389"/>
      <c r="F784" s="389"/>
      <c r="G784" s="389"/>
      <c r="H784" s="428"/>
      <c r="I784" s="429"/>
      <c r="J784" s="429"/>
      <c r="K784" s="430"/>
      <c r="L784" s="430"/>
      <c r="M784" s="431"/>
      <c r="N784" s="431"/>
      <c r="O784" s="431"/>
      <c r="P784" s="431"/>
      <c r="T784" s="432"/>
      <c r="W784" s="432"/>
      <c r="X784" s="432"/>
      <c r="Y784" s="432"/>
    </row>
    <row r="785" spans="1:25" ht="14.25">
      <c r="A785" s="389"/>
      <c r="B785" s="427"/>
      <c r="C785" s="389"/>
      <c r="D785" s="427"/>
      <c r="E785" s="389"/>
      <c r="F785" s="389"/>
      <c r="G785" s="389"/>
      <c r="H785" s="428"/>
      <c r="I785" s="429"/>
      <c r="J785" s="429"/>
      <c r="K785" s="430"/>
      <c r="L785" s="430"/>
      <c r="M785" s="431"/>
      <c r="N785" s="431"/>
      <c r="O785" s="431"/>
      <c r="P785" s="431"/>
      <c r="T785" s="432"/>
      <c r="W785" s="432"/>
      <c r="X785" s="432"/>
      <c r="Y785" s="432"/>
    </row>
    <row r="786" spans="1:25" ht="14.25">
      <c r="A786" s="389"/>
      <c r="B786" s="427"/>
      <c r="C786" s="389"/>
      <c r="D786" s="427"/>
      <c r="E786" s="389"/>
      <c r="F786" s="389"/>
      <c r="G786" s="389"/>
      <c r="H786" s="428"/>
      <c r="I786" s="429"/>
      <c r="J786" s="429"/>
      <c r="K786" s="430"/>
      <c r="L786" s="430"/>
      <c r="M786" s="431"/>
      <c r="N786" s="431"/>
      <c r="O786" s="431"/>
      <c r="P786" s="431"/>
      <c r="T786" s="432"/>
      <c r="W786" s="432"/>
      <c r="X786" s="432"/>
      <c r="Y786" s="432"/>
    </row>
    <row r="787" spans="1:25" ht="14.25">
      <c r="A787" s="389"/>
      <c r="B787" s="427"/>
      <c r="C787" s="389"/>
      <c r="D787" s="427"/>
      <c r="E787" s="389"/>
      <c r="F787" s="389"/>
      <c r="G787" s="389"/>
      <c r="H787" s="428"/>
      <c r="I787" s="429"/>
      <c r="J787" s="429"/>
      <c r="K787" s="430"/>
      <c r="L787" s="430"/>
      <c r="M787" s="431"/>
      <c r="N787" s="431"/>
      <c r="O787" s="431"/>
      <c r="P787" s="431"/>
      <c r="T787" s="432"/>
      <c r="W787" s="432"/>
      <c r="X787" s="432"/>
      <c r="Y787" s="432"/>
    </row>
    <row r="788" spans="1:25" ht="14.25">
      <c r="A788" s="389"/>
      <c r="B788" s="427"/>
      <c r="C788" s="389"/>
      <c r="D788" s="427"/>
      <c r="E788" s="389"/>
      <c r="F788" s="389"/>
      <c r="G788" s="389"/>
      <c r="H788" s="428"/>
      <c r="I788" s="429"/>
      <c r="J788" s="429"/>
      <c r="K788" s="430"/>
      <c r="L788" s="430"/>
      <c r="M788" s="431"/>
      <c r="N788" s="431"/>
      <c r="O788" s="431"/>
      <c r="P788" s="431"/>
      <c r="T788" s="432"/>
      <c r="W788" s="432"/>
      <c r="X788" s="432"/>
      <c r="Y788" s="432"/>
    </row>
    <row r="789" spans="1:25" ht="14.25">
      <c r="A789" s="389"/>
      <c r="B789" s="427"/>
      <c r="C789" s="389"/>
      <c r="D789" s="427"/>
      <c r="E789" s="389"/>
      <c r="F789" s="389"/>
      <c r="G789" s="389"/>
      <c r="H789" s="428"/>
      <c r="I789" s="429"/>
      <c r="J789" s="429"/>
      <c r="K789" s="430"/>
      <c r="L789" s="430"/>
      <c r="M789" s="431"/>
      <c r="N789" s="431"/>
      <c r="O789" s="431"/>
      <c r="P789" s="431"/>
      <c r="T789" s="432"/>
      <c r="W789" s="432"/>
      <c r="X789" s="432"/>
      <c r="Y789" s="432"/>
    </row>
    <row r="790" spans="1:25" ht="14.25">
      <c r="A790" s="389"/>
      <c r="B790" s="427"/>
      <c r="C790" s="389"/>
      <c r="D790" s="427"/>
      <c r="E790" s="389"/>
      <c r="F790" s="389"/>
      <c r="G790" s="389"/>
      <c r="H790" s="428"/>
      <c r="I790" s="429"/>
      <c r="J790" s="429"/>
      <c r="K790" s="430"/>
      <c r="L790" s="430"/>
      <c r="M790" s="431"/>
      <c r="N790" s="431"/>
      <c r="O790" s="431"/>
      <c r="P790" s="431"/>
      <c r="T790" s="432"/>
      <c r="W790" s="432"/>
      <c r="X790" s="432"/>
      <c r="Y790" s="432"/>
    </row>
    <row r="791" spans="1:25" ht="14.25">
      <c r="A791" s="389"/>
      <c r="B791" s="427"/>
      <c r="C791" s="389"/>
      <c r="D791" s="427"/>
      <c r="E791" s="389"/>
      <c r="F791" s="389"/>
      <c r="G791" s="389"/>
      <c r="H791" s="428"/>
      <c r="I791" s="429"/>
      <c r="J791" s="429"/>
      <c r="K791" s="430"/>
      <c r="L791" s="430"/>
      <c r="M791" s="431"/>
      <c r="N791" s="431"/>
      <c r="O791" s="431"/>
      <c r="P791" s="431"/>
      <c r="T791" s="432"/>
      <c r="W791" s="432"/>
      <c r="X791" s="432"/>
      <c r="Y791" s="432"/>
    </row>
    <row r="792" spans="1:25" ht="14.25">
      <c r="A792" s="389"/>
      <c r="B792" s="427"/>
      <c r="C792" s="389"/>
      <c r="D792" s="427"/>
      <c r="E792" s="389"/>
      <c r="F792" s="389"/>
      <c r="G792" s="389"/>
      <c r="H792" s="428"/>
      <c r="I792" s="429"/>
      <c r="J792" s="429"/>
      <c r="K792" s="430"/>
      <c r="L792" s="430"/>
      <c r="M792" s="431"/>
      <c r="N792" s="431"/>
      <c r="O792" s="431"/>
      <c r="P792" s="431"/>
      <c r="T792" s="432"/>
      <c r="W792" s="432"/>
      <c r="X792" s="432"/>
      <c r="Y792" s="432"/>
    </row>
    <row r="793" spans="1:25" ht="14.25">
      <c r="A793" s="389"/>
      <c r="B793" s="427"/>
      <c r="C793" s="389"/>
      <c r="D793" s="427"/>
      <c r="E793" s="389"/>
      <c r="F793" s="389"/>
      <c r="G793" s="389"/>
      <c r="H793" s="428"/>
      <c r="I793" s="429"/>
      <c r="J793" s="429"/>
      <c r="K793" s="430"/>
      <c r="L793" s="430"/>
      <c r="M793" s="431"/>
      <c r="N793" s="431"/>
      <c r="O793" s="431"/>
      <c r="P793" s="431"/>
      <c r="T793" s="432"/>
      <c r="W793" s="432"/>
      <c r="X793" s="432"/>
      <c r="Y793" s="432"/>
    </row>
    <row r="794" spans="1:25" ht="14.25">
      <c r="A794" s="389"/>
      <c r="B794" s="427"/>
      <c r="C794" s="389"/>
      <c r="D794" s="427"/>
      <c r="E794" s="389"/>
      <c r="F794" s="389"/>
      <c r="G794" s="389"/>
      <c r="H794" s="428"/>
      <c r="I794" s="429"/>
      <c r="J794" s="429"/>
      <c r="K794" s="430"/>
      <c r="L794" s="430"/>
      <c r="M794" s="431"/>
      <c r="N794" s="431"/>
      <c r="O794" s="431"/>
      <c r="P794" s="431"/>
      <c r="T794" s="432"/>
      <c r="W794" s="432"/>
      <c r="X794" s="432"/>
      <c r="Y794" s="432"/>
    </row>
    <row r="795" spans="1:25" ht="14.25">
      <c r="A795" s="389"/>
      <c r="B795" s="427"/>
      <c r="C795" s="389"/>
      <c r="D795" s="427"/>
      <c r="E795" s="389"/>
      <c r="F795" s="389"/>
      <c r="G795" s="389"/>
      <c r="H795" s="428"/>
      <c r="I795" s="429"/>
      <c r="J795" s="429"/>
      <c r="K795" s="430"/>
      <c r="L795" s="430"/>
      <c r="M795" s="431"/>
      <c r="N795" s="431"/>
      <c r="O795" s="431"/>
      <c r="P795" s="431"/>
      <c r="T795" s="432"/>
      <c r="W795" s="432"/>
      <c r="X795" s="432"/>
      <c r="Y795" s="432"/>
    </row>
    <row r="796" spans="1:25" ht="14.25">
      <c r="A796" s="389"/>
      <c r="B796" s="427"/>
      <c r="C796" s="389"/>
      <c r="D796" s="427"/>
      <c r="E796" s="389"/>
      <c r="F796" s="389"/>
      <c r="G796" s="389"/>
      <c r="H796" s="428"/>
      <c r="I796" s="429"/>
      <c r="J796" s="429"/>
      <c r="K796" s="430"/>
      <c r="L796" s="430"/>
      <c r="M796" s="431"/>
      <c r="N796" s="431"/>
      <c r="O796" s="431"/>
      <c r="P796" s="431"/>
      <c r="T796" s="432"/>
      <c r="W796" s="432"/>
      <c r="X796" s="432"/>
      <c r="Y796" s="432"/>
    </row>
    <row r="797" spans="1:25" ht="14.25">
      <c r="A797" s="389"/>
      <c r="B797" s="427"/>
      <c r="C797" s="389"/>
      <c r="D797" s="427"/>
      <c r="E797" s="389"/>
      <c r="F797" s="389"/>
      <c r="G797" s="389"/>
      <c r="H797" s="428"/>
      <c r="I797" s="429"/>
      <c r="J797" s="429"/>
      <c r="K797" s="430"/>
      <c r="L797" s="430"/>
      <c r="M797" s="431"/>
      <c r="N797" s="431"/>
      <c r="O797" s="431"/>
      <c r="P797" s="431"/>
      <c r="T797" s="432"/>
      <c r="W797" s="432"/>
      <c r="X797" s="432"/>
      <c r="Y797" s="432"/>
    </row>
    <row r="798" spans="1:25" ht="14.25">
      <c r="A798" s="389"/>
      <c r="B798" s="427"/>
      <c r="C798" s="389"/>
      <c r="D798" s="427"/>
      <c r="E798" s="389"/>
      <c r="F798" s="389"/>
      <c r="G798" s="389"/>
      <c r="H798" s="428"/>
      <c r="I798" s="429"/>
      <c r="J798" s="429"/>
      <c r="K798" s="430"/>
      <c r="L798" s="430"/>
      <c r="M798" s="431"/>
      <c r="N798" s="431"/>
      <c r="O798" s="431"/>
      <c r="P798" s="431"/>
      <c r="T798" s="432"/>
      <c r="W798" s="432"/>
      <c r="X798" s="432"/>
      <c r="Y798" s="432"/>
    </row>
    <row r="799" spans="1:25" ht="14.25">
      <c r="A799" s="389"/>
      <c r="B799" s="427"/>
      <c r="C799" s="389"/>
      <c r="D799" s="427"/>
      <c r="E799" s="389"/>
      <c r="F799" s="389"/>
      <c r="G799" s="389"/>
      <c r="H799" s="428"/>
      <c r="I799" s="429"/>
      <c r="J799" s="429"/>
      <c r="K799" s="430"/>
      <c r="L799" s="430"/>
      <c r="M799" s="431"/>
      <c r="N799" s="431"/>
      <c r="O799" s="431"/>
      <c r="P799" s="431"/>
      <c r="T799" s="432"/>
      <c r="W799" s="432"/>
      <c r="X799" s="432"/>
      <c r="Y799" s="432"/>
    </row>
    <row r="800" spans="1:25" ht="14.25">
      <c r="A800" s="389"/>
      <c r="B800" s="427"/>
      <c r="C800" s="389"/>
      <c r="D800" s="427"/>
      <c r="E800" s="389"/>
      <c r="F800" s="389"/>
      <c r="G800" s="389"/>
      <c r="H800" s="428"/>
      <c r="I800" s="429"/>
      <c r="J800" s="429"/>
      <c r="K800" s="430"/>
      <c r="L800" s="430"/>
      <c r="M800" s="431"/>
      <c r="N800" s="431"/>
      <c r="O800" s="431"/>
      <c r="P800" s="431"/>
      <c r="T800" s="432"/>
      <c r="W800" s="432"/>
      <c r="X800" s="432"/>
      <c r="Y800" s="432"/>
    </row>
    <row r="801" spans="1:25" ht="14.25">
      <c r="A801" s="389"/>
      <c r="B801" s="427"/>
      <c r="C801" s="389"/>
      <c r="D801" s="427"/>
      <c r="E801" s="389"/>
      <c r="F801" s="389"/>
      <c r="G801" s="389"/>
      <c r="H801" s="428"/>
      <c r="I801" s="429"/>
      <c r="J801" s="429"/>
      <c r="K801" s="430"/>
      <c r="L801" s="430"/>
      <c r="M801" s="431"/>
      <c r="N801" s="431"/>
      <c r="O801" s="431"/>
      <c r="P801" s="431"/>
      <c r="T801" s="432"/>
      <c r="W801" s="432"/>
      <c r="X801" s="432"/>
      <c r="Y801" s="432"/>
    </row>
    <row r="802" spans="1:25" ht="14.25">
      <c r="A802" s="389"/>
      <c r="B802" s="427"/>
      <c r="C802" s="389"/>
      <c r="D802" s="427"/>
      <c r="E802" s="389"/>
      <c r="F802" s="389"/>
      <c r="G802" s="389"/>
      <c r="H802" s="428"/>
      <c r="I802" s="429"/>
      <c r="J802" s="429"/>
      <c r="K802" s="430"/>
      <c r="L802" s="430"/>
      <c r="M802" s="431"/>
      <c r="N802" s="431"/>
      <c r="O802" s="431"/>
      <c r="P802" s="431"/>
      <c r="T802" s="432"/>
      <c r="W802" s="432"/>
      <c r="X802" s="432"/>
      <c r="Y802" s="432"/>
    </row>
    <row r="803" spans="1:25" ht="14.25">
      <c r="A803" s="389"/>
      <c r="B803" s="427"/>
      <c r="C803" s="389"/>
      <c r="D803" s="427"/>
      <c r="E803" s="389"/>
      <c r="F803" s="389"/>
      <c r="G803" s="389"/>
      <c r="H803" s="428"/>
      <c r="I803" s="429"/>
      <c r="J803" s="429"/>
      <c r="K803" s="430"/>
      <c r="L803" s="430"/>
      <c r="M803" s="431"/>
      <c r="N803" s="431"/>
      <c r="O803" s="431"/>
      <c r="P803" s="431"/>
      <c r="T803" s="432"/>
      <c r="W803" s="432"/>
      <c r="X803" s="432"/>
      <c r="Y803" s="432"/>
    </row>
    <row r="804" spans="1:25" ht="14.25">
      <c r="A804" s="389"/>
      <c r="B804" s="427"/>
      <c r="C804" s="389"/>
      <c r="D804" s="427"/>
      <c r="E804" s="389"/>
      <c r="F804" s="389"/>
      <c r="G804" s="389"/>
      <c r="H804" s="428"/>
      <c r="I804" s="429"/>
      <c r="J804" s="429"/>
      <c r="K804" s="430"/>
      <c r="L804" s="430"/>
      <c r="M804" s="431"/>
      <c r="N804" s="431"/>
      <c r="O804" s="431"/>
      <c r="P804" s="431"/>
      <c r="T804" s="432"/>
      <c r="W804" s="432"/>
      <c r="X804" s="432"/>
      <c r="Y804" s="432"/>
    </row>
    <row r="805" spans="1:25" ht="14.25">
      <c r="A805" s="389"/>
      <c r="B805" s="427"/>
      <c r="C805" s="389"/>
      <c r="D805" s="427"/>
      <c r="E805" s="389"/>
      <c r="F805" s="389"/>
      <c r="G805" s="389"/>
      <c r="H805" s="428"/>
      <c r="I805" s="429"/>
      <c r="J805" s="429"/>
      <c r="K805" s="430"/>
      <c r="L805" s="430"/>
      <c r="M805" s="431"/>
      <c r="N805" s="431"/>
      <c r="O805" s="431"/>
      <c r="P805" s="431"/>
      <c r="T805" s="432"/>
      <c r="W805" s="432"/>
      <c r="X805" s="432"/>
      <c r="Y805" s="432"/>
    </row>
    <row r="806" spans="1:25" ht="14.25">
      <c r="A806" s="389"/>
      <c r="B806" s="427"/>
      <c r="C806" s="389"/>
      <c r="D806" s="427"/>
      <c r="E806" s="389"/>
      <c r="F806" s="389"/>
      <c r="G806" s="389"/>
      <c r="H806" s="428"/>
      <c r="I806" s="429"/>
      <c r="J806" s="429"/>
      <c r="K806" s="430"/>
      <c r="L806" s="430"/>
      <c r="M806" s="431"/>
      <c r="N806" s="431"/>
      <c r="O806" s="431"/>
      <c r="P806" s="431"/>
      <c r="T806" s="432"/>
      <c r="W806" s="432"/>
      <c r="X806" s="432"/>
      <c r="Y806" s="432"/>
    </row>
    <row r="807" spans="1:25" ht="14.25">
      <c r="A807" s="389"/>
      <c r="B807" s="427"/>
      <c r="C807" s="389"/>
      <c r="D807" s="427"/>
      <c r="E807" s="389"/>
      <c r="F807" s="389"/>
      <c r="G807" s="389"/>
      <c r="H807" s="428"/>
      <c r="I807" s="429"/>
      <c r="J807" s="429"/>
      <c r="K807" s="430"/>
      <c r="L807" s="430"/>
      <c r="M807" s="431"/>
      <c r="N807" s="431"/>
      <c r="O807" s="431"/>
      <c r="P807" s="431"/>
      <c r="T807" s="432"/>
      <c r="W807" s="432"/>
      <c r="X807" s="432"/>
      <c r="Y807" s="432"/>
    </row>
    <row r="808" spans="1:25" ht="14.25">
      <c r="A808" s="389"/>
      <c r="B808" s="427"/>
      <c r="C808" s="389"/>
      <c r="D808" s="427"/>
      <c r="E808" s="389"/>
      <c r="F808" s="389"/>
      <c r="G808" s="389"/>
      <c r="H808" s="428"/>
      <c r="I808" s="429"/>
      <c r="J808" s="429"/>
      <c r="K808" s="430"/>
      <c r="L808" s="430"/>
      <c r="M808" s="431"/>
      <c r="N808" s="431"/>
      <c r="O808" s="431"/>
      <c r="P808" s="431"/>
      <c r="T808" s="432"/>
      <c r="W808" s="432"/>
      <c r="X808" s="432"/>
      <c r="Y808" s="432"/>
    </row>
    <row r="809" spans="1:25" ht="14.25">
      <c r="A809" s="389"/>
      <c r="B809" s="427"/>
      <c r="C809" s="389"/>
      <c r="D809" s="427"/>
      <c r="E809" s="389"/>
      <c r="F809" s="389"/>
      <c r="G809" s="389"/>
      <c r="H809" s="428"/>
      <c r="I809" s="429"/>
      <c r="J809" s="429"/>
      <c r="K809" s="430"/>
      <c r="L809" s="430"/>
      <c r="M809" s="431"/>
      <c r="N809" s="431"/>
      <c r="O809" s="431"/>
      <c r="P809" s="431"/>
      <c r="T809" s="432"/>
      <c r="W809" s="432"/>
      <c r="X809" s="432"/>
      <c r="Y809" s="432"/>
    </row>
    <row r="810" spans="1:25" ht="14.25">
      <c r="A810" s="389"/>
      <c r="B810" s="427"/>
      <c r="C810" s="389"/>
      <c r="D810" s="427"/>
      <c r="E810" s="389"/>
      <c r="F810" s="389"/>
      <c r="G810" s="389"/>
      <c r="H810" s="428"/>
      <c r="I810" s="429"/>
      <c r="J810" s="429"/>
      <c r="K810" s="430"/>
      <c r="L810" s="430"/>
      <c r="M810" s="431"/>
      <c r="N810" s="431"/>
      <c r="O810" s="431"/>
      <c r="P810" s="431"/>
      <c r="T810" s="432"/>
      <c r="W810" s="432"/>
      <c r="X810" s="432"/>
      <c r="Y810" s="432"/>
    </row>
    <row r="811" spans="1:25" ht="14.25">
      <c r="A811" s="389"/>
      <c r="B811" s="427"/>
      <c r="C811" s="389"/>
      <c r="D811" s="427"/>
      <c r="E811" s="389"/>
      <c r="F811" s="389"/>
      <c r="G811" s="389"/>
      <c r="H811" s="428"/>
      <c r="I811" s="429"/>
      <c r="J811" s="429"/>
      <c r="K811" s="430"/>
      <c r="L811" s="430"/>
      <c r="M811" s="431"/>
      <c r="N811" s="431"/>
      <c r="O811" s="431"/>
      <c r="P811" s="431"/>
      <c r="T811" s="432"/>
      <c r="W811" s="432"/>
      <c r="X811" s="432"/>
      <c r="Y811" s="432"/>
    </row>
    <row r="812" spans="1:25" ht="14.25">
      <c r="A812" s="389"/>
      <c r="B812" s="427"/>
      <c r="C812" s="389"/>
      <c r="D812" s="427"/>
      <c r="E812" s="389"/>
      <c r="F812" s="389"/>
      <c r="G812" s="389"/>
      <c r="H812" s="428"/>
      <c r="I812" s="429"/>
      <c r="J812" s="429"/>
      <c r="K812" s="430"/>
      <c r="L812" s="430"/>
      <c r="M812" s="431"/>
      <c r="N812" s="431"/>
      <c r="O812" s="431"/>
      <c r="P812" s="431"/>
      <c r="T812" s="432"/>
      <c r="W812" s="432"/>
      <c r="X812" s="432"/>
      <c r="Y812" s="432"/>
    </row>
    <row r="813" spans="1:25" ht="14.25">
      <c r="A813" s="389"/>
      <c r="B813" s="427"/>
      <c r="C813" s="389"/>
      <c r="D813" s="427"/>
      <c r="E813" s="389"/>
      <c r="F813" s="389"/>
      <c r="G813" s="389"/>
      <c r="H813" s="428"/>
      <c r="I813" s="429"/>
      <c r="J813" s="429"/>
      <c r="K813" s="430"/>
      <c r="L813" s="430"/>
      <c r="M813" s="431"/>
      <c r="N813" s="431"/>
      <c r="O813" s="431"/>
      <c r="P813" s="431"/>
      <c r="T813" s="432"/>
      <c r="W813" s="432"/>
      <c r="X813" s="432"/>
      <c r="Y813" s="432"/>
    </row>
    <row r="814" spans="1:25" ht="14.25">
      <c r="A814" s="389"/>
      <c r="B814" s="427"/>
      <c r="C814" s="389"/>
      <c r="D814" s="427"/>
      <c r="E814" s="389"/>
      <c r="F814" s="389"/>
      <c r="G814" s="389"/>
      <c r="H814" s="428"/>
      <c r="I814" s="429"/>
      <c r="J814" s="429"/>
      <c r="K814" s="430"/>
      <c r="L814" s="430"/>
      <c r="M814" s="431"/>
      <c r="N814" s="431"/>
      <c r="O814" s="431"/>
      <c r="P814" s="431"/>
      <c r="T814" s="432"/>
      <c r="W814" s="432"/>
      <c r="X814" s="432"/>
      <c r="Y814" s="432"/>
    </row>
    <row r="815" spans="1:25" ht="14.25">
      <c r="A815" s="389"/>
      <c r="B815" s="427"/>
      <c r="C815" s="389"/>
      <c r="D815" s="427"/>
      <c r="E815" s="389"/>
      <c r="F815" s="389"/>
      <c r="G815" s="389"/>
      <c r="H815" s="428"/>
      <c r="I815" s="429"/>
      <c r="J815" s="429"/>
      <c r="K815" s="430"/>
      <c r="L815" s="430"/>
      <c r="M815" s="431"/>
      <c r="N815" s="431"/>
      <c r="O815" s="431"/>
      <c r="P815" s="431"/>
      <c r="T815" s="432"/>
      <c r="W815" s="432"/>
      <c r="X815" s="432"/>
      <c r="Y815" s="432"/>
    </row>
    <row r="816" spans="1:25" ht="14.25">
      <c r="A816" s="389"/>
      <c r="B816" s="427"/>
      <c r="C816" s="389"/>
      <c r="D816" s="427"/>
      <c r="E816" s="389"/>
      <c r="F816" s="389"/>
      <c r="G816" s="389"/>
      <c r="H816" s="428"/>
      <c r="I816" s="429"/>
      <c r="J816" s="429"/>
      <c r="K816" s="430"/>
      <c r="L816" s="430"/>
      <c r="M816" s="431"/>
      <c r="N816" s="431"/>
      <c r="O816" s="431"/>
      <c r="P816" s="431"/>
      <c r="T816" s="432"/>
      <c r="W816" s="432"/>
      <c r="X816" s="432"/>
      <c r="Y816" s="432"/>
    </row>
    <row r="817" spans="1:25" ht="14.25">
      <c r="A817" s="389"/>
      <c r="B817" s="427"/>
      <c r="C817" s="389"/>
      <c r="D817" s="427"/>
      <c r="E817" s="389"/>
      <c r="F817" s="389"/>
      <c r="G817" s="389"/>
      <c r="H817" s="428"/>
      <c r="I817" s="429"/>
      <c r="J817" s="429"/>
      <c r="K817" s="430"/>
      <c r="L817" s="430"/>
      <c r="M817" s="431"/>
      <c r="N817" s="431"/>
      <c r="O817" s="431"/>
      <c r="P817" s="431"/>
      <c r="T817" s="432"/>
      <c r="W817" s="432"/>
      <c r="X817" s="432"/>
      <c r="Y817" s="432"/>
    </row>
    <row r="818" spans="1:25" ht="14.25">
      <c r="A818" s="389"/>
      <c r="B818" s="427"/>
      <c r="C818" s="389"/>
      <c r="D818" s="427"/>
      <c r="E818" s="389"/>
      <c r="F818" s="389"/>
      <c r="G818" s="389"/>
      <c r="H818" s="428"/>
      <c r="I818" s="429"/>
      <c r="J818" s="429"/>
      <c r="K818" s="430"/>
      <c r="L818" s="430"/>
      <c r="M818" s="431"/>
      <c r="N818" s="431"/>
      <c r="O818" s="431"/>
      <c r="P818" s="431"/>
      <c r="T818" s="432"/>
      <c r="W818" s="432"/>
      <c r="X818" s="432"/>
      <c r="Y818" s="432"/>
    </row>
    <row r="819" spans="1:25" ht="14.25">
      <c r="A819" s="389"/>
      <c r="B819" s="427"/>
      <c r="C819" s="389"/>
      <c r="D819" s="427"/>
      <c r="E819" s="389"/>
      <c r="F819" s="389"/>
      <c r="G819" s="389"/>
      <c r="H819" s="428"/>
      <c r="I819" s="429"/>
      <c r="J819" s="429"/>
      <c r="K819" s="430"/>
      <c r="L819" s="430"/>
      <c r="M819" s="431"/>
      <c r="N819" s="431"/>
      <c r="O819" s="431"/>
      <c r="P819" s="431"/>
      <c r="T819" s="432"/>
      <c r="W819" s="432"/>
      <c r="X819" s="432"/>
      <c r="Y819" s="432"/>
    </row>
    <row r="820" spans="1:25" ht="14.25">
      <c r="A820" s="389"/>
      <c r="B820" s="427"/>
      <c r="C820" s="389"/>
      <c r="D820" s="427"/>
      <c r="E820" s="389"/>
      <c r="F820" s="389"/>
      <c r="G820" s="389"/>
      <c r="H820" s="428"/>
      <c r="I820" s="429"/>
      <c r="J820" s="429"/>
      <c r="K820" s="430"/>
      <c r="L820" s="430"/>
      <c r="M820" s="431"/>
      <c r="N820" s="431"/>
      <c r="O820" s="431"/>
      <c r="P820" s="431"/>
      <c r="T820" s="432"/>
      <c r="W820" s="432"/>
      <c r="X820" s="432"/>
      <c r="Y820" s="432"/>
    </row>
    <row r="821" spans="1:25" ht="14.25">
      <c r="A821" s="389"/>
      <c r="B821" s="427"/>
      <c r="C821" s="389"/>
      <c r="D821" s="427"/>
      <c r="E821" s="389"/>
      <c r="F821" s="389"/>
      <c r="G821" s="389"/>
      <c r="H821" s="428"/>
      <c r="I821" s="429"/>
      <c r="J821" s="429"/>
      <c r="K821" s="430"/>
      <c r="L821" s="430"/>
      <c r="M821" s="431"/>
      <c r="N821" s="431"/>
      <c r="O821" s="431"/>
      <c r="P821" s="431"/>
      <c r="T821" s="432"/>
      <c r="W821" s="432"/>
      <c r="X821" s="432"/>
      <c r="Y821" s="432"/>
    </row>
    <row r="822" spans="1:25" ht="14.25">
      <c r="A822" s="389"/>
      <c r="B822" s="427"/>
      <c r="C822" s="389"/>
      <c r="D822" s="427"/>
      <c r="E822" s="389"/>
      <c r="F822" s="389"/>
      <c r="G822" s="389"/>
      <c r="H822" s="428"/>
      <c r="I822" s="429"/>
      <c r="J822" s="429"/>
      <c r="K822" s="430"/>
      <c r="L822" s="430"/>
      <c r="M822" s="431"/>
      <c r="N822" s="431"/>
      <c r="O822" s="431"/>
      <c r="P822" s="431"/>
      <c r="T822" s="432"/>
      <c r="W822" s="432"/>
      <c r="X822" s="432"/>
      <c r="Y822" s="432"/>
    </row>
    <row r="823" spans="1:25" ht="14.25">
      <c r="A823" s="389"/>
      <c r="B823" s="427"/>
      <c r="C823" s="389"/>
      <c r="D823" s="427"/>
      <c r="E823" s="389"/>
      <c r="F823" s="389"/>
      <c r="G823" s="389"/>
      <c r="H823" s="428"/>
      <c r="I823" s="429"/>
      <c r="J823" s="429"/>
      <c r="K823" s="430"/>
      <c r="L823" s="430"/>
      <c r="M823" s="431"/>
      <c r="N823" s="431"/>
      <c r="O823" s="431"/>
      <c r="P823" s="431"/>
      <c r="T823" s="432"/>
      <c r="W823" s="432"/>
      <c r="X823" s="432"/>
      <c r="Y823" s="432"/>
    </row>
    <row r="824" spans="1:25" ht="14.25">
      <c r="A824" s="389"/>
      <c r="B824" s="427"/>
      <c r="C824" s="389"/>
      <c r="D824" s="427"/>
      <c r="E824" s="389"/>
      <c r="F824" s="389"/>
      <c r="G824" s="389"/>
      <c r="H824" s="428"/>
      <c r="I824" s="429"/>
      <c r="J824" s="429"/>
      <c r="K824" s="430"/>
      <c r="L824" s="430"/>
      <c r="M824" s="431"/>
      <c r="N824" s="431"/>
      <c r="O824" s="431"/>
      <c r="P824" s="431"/>
      <c r="T824" s="432"/>
      <c r="W824" s="432"/>
      <c r="X824" s="432"/>
      <c r="Y824" s="432"/>
    </row>
    <row r="825" spans="1:25" ht="14.25">
      <c r="A825" s="389"/>
      <c r="B825" s="427"/>
      <c r="C825" s="389"/>
      <c r="D825" s="427"/>
      <c r="E825" s="389"/>
      <c r="F825" s="389"/>
      <c r="G825" s="389"/>
      <c r="H825" s="428"/>
      <c r="I825" s="429"/>
      <c r="J825" s="429"/>
      <c r="K825" s="430"/>
      <c r="L825" s="430"/>
      <c r="M825" s="431"/>
      <c r="N825" s="431"/>
      <c r="O825" s="431"/>
      <c r="P825" s="431"/>
      <c r="T825" s="432"/>
      <c r="W825" s="432"/>
      <c r="X825" s="432"/>
      <c r="Y825" s="432"/>
    </row>
    <row r="826" spans="1:25" ht="14.25">
      <c r="A826" s="389"/>
      <c r="B826" s="427"/>
      <c r="C826" s="389"/>
      <c r="D826" s="427"/>
      <c r="E826" s="389"/>
      <c r="F826" s="389"/>
      <c r="G826" s="389"/>
      <c r="H826" s="428"/>
      <c r="I826" s="429"/>
      <c r="J826" s="429"/>
      <c r="K826" s="430"/>
      <c r="L826" s="430"/>
      <c r="M826" s="431"/>
      <c r="N826" s="431"/>
      <c r="O826" s="431"/>
      <c r="P826" s="431"/>
      <c r="T826" s="432"/>
      <c r="W826" s="432"/>
      <c r="X826" s="432"/>
      <c r="Y826" s="432"/>
    </row>
    <row r="827" spans="1:25" ht="14.25">
      <c r="A827" s="389"/>
      <c r="B827" s="427"/>
      <c r="C827" s="389"/>
      <c r="D827" s="427"/>
      <c r="E827" s="389"/>
      <c r="F827" s="389"/>
      <c r="G827" s="389"/>
      <c r="H827" s="428"/>
      <c r="I827" s="429"/>
      <c r="J827" s="429"/>
      <c r="K827" s="430"/>
      <c r="L827" s="430"/>
      <c r="M827" s="431"/>
      <c r="N827" s="431"/>
      <c r="O827" s="431"/>
      <c r="P827" s="431"/>
      <c r="T827" s="432"/>
      <c r="W827" s="432"/>
      <c r="X827" s="432"/>
      <c r="Y827" s="432"/>
    </row>
    <row r="828" spans="1:25" ht="14.25">
      <c r="A828" s="389"/>
      <c r="B828" s="427"/>
      <c r="C828" s="389"/>
      <c r="D828" s="427"/>
      <c r="E828" s="389"/>
      <c r="F828" s="389"/>
      <c r="G828" s="389"/>
      <c r="H828" s="428"/>
      <c r="I828" s="429"/>
      <c r="J828" s="429"/>
      <c r="K828" s="430"/>
      <c r="L828" s="430"/>
      <c r="M828" s="431"/>
      <c r="N828" s="431"/>
      <c r="O828" s="431"/>
      <c r="P828" s="431"/>
      <c r="T828" s="432"/>
      <c r="W828" s="432"/>
      <c r="X828" s="432"/>
      <c r="Y828" s="432"/>
    </row>
    <row r="829" spans="1:25" ht="14.25">
      <c r="A829" s="389"/>
      <c r="B829" s="427"/>
      <c r="C829" s="389"/>
      <c r="D829" s="427"/>
      <c r="E829" s="389"/>
      <c r="F829" s="389"/>
      <c r="G829" s="389"/>
      <c r="H829" s="428"/>
      <c r="I829" s="429"/>
      <c r="J829" s="429"/>
      <c r="K829" s="430"/>
      <c r="L829" s="430"/>
      <c r="M829" s="431"/>
      <c r="N829" s="431"/>
      <c r="O829" s="431"/>
      <c r="P829" s="431"/>
      <c r="T829" s="432"/>
      <c r="W829" s="432"/>
      <c r="X829" s="432"/>
      <c r="Y829" s="432"/>
    </row>
    <row r="830" spans="1:25" ht="14.25">
      <c r="A830" s="389"/>
      <c r="B830" s="427"/>
      <c r="C830" s="389"/>
      <c r="D830" s="427"/>
      <c r="E830" s="389"/>
      <c r="F830" s="389"/>
      <c r="G830" s="389"/>
      <c r="H830" s="428"/>
      <c r="I830" s="429"/>
      <c r="J830" s="429"/>
      <c r="K830" s="430"/>
      <c r="L830" s="430"/>
      <c r="M830" s="431"/>
      <c r="N830" s="431"/>
      <c r="O830" s="431"/>
      <c r="P830" s="431"/>
      <c r="T830" s="432"/>
      <c r="W830" s="432"/>
      <c r="X830" s="432"/>
      <c r="Y830" s="432"/>
    </row>
    <row r="831" spans="1:25" ht="14.25">
      <c r="A831" s="389"/>
      <c r="B831" s="427"/>
      <c r="C831" s="389"/>
      <c r="D831" s="427"/>
      <c r="E831" s="389"/>
      <c r="F831" s="389"/>
      <c r="G831" s="389"/>
      <c r="H831" s="428"/>
      <c r="I831" s="429"/>
      <c r="J831" s="429"/>
      <c r="K831" s="430"/>
      <c r="L831" s="430"/>
      <c r="M831" s="431"/>
      <c r="N831" s="431"/>
      <c r="O831" s="431"/>
      <c r="P831" s="431"/>
      <c r="T831" s="432"/>
      <c r="W831" s="432"/>
      <c r="X831" s="432"/>
      <c r="Y831" s="432"/>
    </row>
    <row r="832" spans="1:25" ht="14.25">
      <c r="A832" s="389"/>
      <c r="B832" s="427"/>
      <c r="C832" s="389"/>
      <c r="D832" s="427"/>
      <c r="E832" s="389"/>
      <c r="F832" s="389"/>
      <c r="G832" s="389"/>
      <c r="H832" s="428"/>
      <c r="I832" s="429"/>
      <c r="J832" s="429"/>
      <c r="K832" s="430"/>
      <c r="L832" s="430"/>
      <c r="M832" s="431"/>
      <c r="N832" s="431"/>
      <c r="O832" s="431"/>
      <c r="P832" s="431"/>
      <c r="T832" s="432"/>
      <c r="W832" s="432"/>
      <c r="X832" s="432"/>
      <c r="Y832" s="432"/>
    </row>
    <row r="833" spans="1:25" ht="14.25">
      <c r="A833" s="389"/>
      <c r="B833" s="427"/>
      <c r="C833" s="389"/>
      <c r="D833" s="427"/>
      <c r="E833" s="389"/>
      <c r="F833" s="389"/>
      <c r="G833" s="389"/>
      <c r="H833" s="428"/>
      <c r="I833" s="429"/>
      <c r="J833" s="429"/>
      <c r="K833" s="430"/>
      <c r="L833" s="430"/>
      <c r="M833" s="431"/>
      <c r="N833" s="431"/>
      <c r="O833" s="431"/>
      <c r="P833" s="431"/>
      <c r="T833" s="432"/>
      <c r="W833" s="432"/>
      <c r="X833" s="432"/>
      <c r="Y833" s="432"/>
    </row>
    <row r="834" spans="1:25" ht="14.25">
      <c r="A834" s="389"/>
      <c r="B834" s="427"/>
      <c r="C834" s="389"/>
      <c r="D834" s="427"/>
      <c r="E834" s="389"/>
      <c r="F834" s="389"/>
      <c r="G834" s="389"/>
      <c r="H834" s="428"/>
      <c r="I834" s="429"/>
      <c r="J834" s="429"/>
      <c r="K834" s="430"/>
      <c r="L834" s="430"/>
      <c r="M834" s="431"/>
      <c r="N834" s="431"/>
      <c r="O834" s="431"/>
      <c r="P834" s="431"/>
      <c r="T834" s="432"/>
      <c r="W834" s="432"/>
      <c r="X834" s="432"/>
      <c r="Y834" s="432"/>
    </row>
    <row r="835" spans="1:25" ht="14.25">
      <c r="A835" s="389"/>
      <c r="B835" s="427"/>
      <c r="C835" s="389"/>
      <c r="D835" s="427"/>
      <c r="E835" s="389"/>
      <c r="F835" s="389"/>
      <c r="G835" s="389"/>
      <c r="H835" s="428"/>
      <c r="I835" s="429"/>
      <c r="J835" s="429"/>
      <c r="K835" s="430"/>
      <c r="L835" s="430"/>
      <c r="M835" s="431"/>
      <c r="N835" s="431"/>
      <c r="O835" s="431"/>
      <c r="P835" s="431"/>
      <c r="T835" s="432"/>
      <c r="W835" s="432"/>
      <c r="X835" s="432"/>
      <c r="Y835" s="432"/>
    </row>
    <row r="836" spans="1:25" ht="14.25">
      <c r="A836" s="389"/>
      <c r="B836" s="427"/>
      <c r="C836" s="389"/>
      <c r="D836" s="427"/>
      <c r="E836" s="389"/>
      <c r="F836" s="389"/>
      <c r="G836" s="389"/>
      <c r="H836" s="428"/>
      <c r="I836" s="429"/>
      <c r="J836" s="429"/>
      <c r="K836" s="430"/>
      <c r="L836" s="430"/>
      <c r="M836" s="431"/>
      <c r="N836" s="431"/>
      <c r="O836" s="431"/>
      <c r="P836" s="431"/>
      <c r="T836" s="432"/>
      <c r="W836" s="432"/>
      <c r="X836" s="432"/>
      <c r="Y836" s="432"/>
    </row>
    <row r="837" spans="1:25" ht="14.25">
      <c r="A837" s="389"/>
      <c r="B837" s="427"/>
      <c r="C837" s="389"/>
      <c r="D837" s="427"/>
      <c r="E837" s="389"/>
      <c r="F837" s="389"/>
      <c r="G837" s="389"/>
      <c r="H837" s="428"/>
      <c r="I837" s="429"/>
      <c r="J837" s="429"/>
      <c r="K837" s="430"/>
      <c r="L837" s="430"/>
      <c r="M837" s="431"/>
      <c r="N837" s="431"/>
      <c r="O837" s="431"/>
      <c r="P837" s="431"/>
      <c r="T837" s="432"/>
      <c r="W837" s="432"/>
      <c r="X837" s="432"/>
      <c r="Y837" s="432"/>
    </row>
    <row r="838" spans="1:25" ht="14.25">
      <c r="A838" s="389"/>
      <c r="B838" s="427"/>
      <c r="C838" s="389"/>
      <c r="D838" s="427"/>
      <c r="E838" s="389"/>
      <c r="F838" s="389"/>
      <c r="G838" s="389"/>
      <c r="H838" s="428"/>
      <c r="I838" s="429"/>
      <c r="J838" s="429"/>
      <c r="K838" s="430"/>
      <c r="L838" s="430"/>
      <c r="M838" s="431"/>
      <c r="N838" s="431"/>
      <c r="O838" s="431"/>
      <c r="P838" s="431"/>
      <c r="T838" s="432"/>
      <c r="W838" s="432"/>
      <c r="X838" s="432"/>
      <c r="Y838" s="432"/>
    </row>
    <row r="839" spans="1:25" ht="14.25">
      <c r="A839" s="389"/>
      <c r="B839" s="427"/>
      <c r="C839" s="389"/>
      <c r="D839" s="427"/>
      <c r="E839" s="389"/>
      <c r="F839" s="389"/>
      <c r="G839" s="389"/>
      <c r="H839" s="428"/>
      <c r="I839" s="429"/>
      <c r="J839" s="429"/>
      <c r="K839" s="430"/>
      <c r="L839" s="430"/>
      <c r="M839" s="431"/>
      <c r="N839" s="431"/>
      <c r="O839" s="431"/>
      <c r="P839" s="431"/>
      <c r="T839" s="432"/>
      <c r="W839" s="432"/>
      <c r="X839" s="432"/>
      <c r="Y839" s="432"/>
    </row>
    <row r="840" spans="1:25" ht="14.25">
      <c r="A840" s="389"/>
      <c r="B840" s="427"/>
      <c r="C840" s="389"/>
      <c r="D840" s="427"/>
      <c r="E840" s="389"/>
      <c r="F840" s="389"/>
      <c r="G840" s="389"/>
      <c r="H840" s="428"/>
      <c r="I840" s="429"/>
      <c r="J840" s="429"/>
      <c r="K840" s="430"/>
      <c r="L840" s="430"/>
      <c r="M840" s="431"/>
      <c r="N840" s="431"/>
      <c r="O840" s="431"/>
      <c r="P840" s="431"/>
      <c r="T840" s="432"/>
      <c r="W840" s="432"/>
      <c r="X840" s="432"/>
      <c r="Y840" s="432"/>
    </row>
    <row r="841" spans="1:25" ht="14.25">
      <c r="A841" s="389"/>
      <c r="B841" s="427"/>
      <c r="C841" s="389"/>
      <c r="D841" s="427"/>
      <c r="E841" s="389"/>
      <c r="F841" s="389"/>
      <c r="G841" s="389"/>
      <c r="H841" s="428"/>
      <c r="I841" s="429"/>
      <c r="J841" s="429"/>
      <c r="K841" s="430"/>
      <c r="L841" s="430"/>
      <c r="M841" s="431"/>
      <c r="N841" s="431"/>
      <c r="O841" s="431"/>
      <c r="P841" s="431"/>
      <c r="T841" s="432"/>
      <c r="W841" s="432"/>
      <c r="X841" s="432"/>
      <c r="Y841" s="432"/>
    </row>
    <row r="842" spans="1:25" ht="15.75" customHeight="1">
      <c r="A842" s="389"/>
      <c r="B842" s="427"/>
      <c r="C842" s="389"/>
      <c r="D842" s="427"/>
      <c r="E842" s="389"/>
      <c r="F842" s="389"/>
      <c r="G842" s="389"/>
      <c r="H842" s="428"/>
      <c r="I842" s="429"/>
      <c r="J842" s="429"/>
      <c r="K842" s="430"/>
      <c r="L842" s="430"/>
      <c r="M842" s="431"/>
      <c r="N842" s="431"/>
      <c r="O842" s="431"/>
      <c r="P842" s="431"/>
      <c r="T842" s="433"/>
      <c r="W842" s="433"/>
      <c r="X842" s="433"/>
      <c r="Y842" s="433"/>
    </row>
    <row r="843" spans="1:25" ht="14.25">
      <c r="A843" s="389"/>
      <c r="B843" s="427"/>
      <c r="C843" s="389"/>
      <c r="D843" s="427"/>
      <c r="E843" s="389"/>
      <c r="F843" s="389"/>
      <c r="G843" s="389"/>
      <c r="H843" s="428"/>
      <c r="I843" s="429"/>
      <c r="J843" s="429"/>
      <c r="K843" s="430"/>
      <c r="L843" s="430"/>
      <c r="M843" s="431"/>
      <c r="N843" s="431"/>
      <c r="O843" s="431"/>
      <c r="P843" s="431"/>
      <c r="T843" s="432"/>
      <c r="W843" s="432"/>
      <c r="X843" s="432"/>
      <c r="Y843" s="432"/>
    </row>
    <row r="844" spans="1:25" ht="14.25">
      <c r="A844" s="389"/>
      <c r="B844" s="427"/>
      <c r="C844" s="389"/>
      <c r="D844" s="427"/>
      <c r="E844" s="389"/>
      <c r="F844" s="389"/>
      <c r="G844" s="389"/>
      <c r="H844" s="428"/>
      <c r="I844" s="429"/>
      <c r="J844" s="429"/>
      <c r="K844" s="430"/>
      <c r="L844" s="430"/>
      <c r="M844" s="431"/>
      <c r="N844" s="431"/>
      <c r="O844" s="431"/>
      <c r="P844" s="431"/>
      <c r="T844" s="432"/>
      <c r="W844" s="432"/>
      <c r="X844" s="432"/>
      <c r="Y844" s="432"/>
    </row>
    <row r="845" spans="1:25" ht="14.25">
      <c r="A845" s="389"/>
      <c r="B845" s="427"/>
      <c r="C845" s="389"/>
      <c r="D845" s="427"/>
      <c r="E845" s="389"/>
      <c r="F845" s="389"/>
      <c r="G845" s="389"/>
      <c r="H845" s="428"/>
      <c r="I845" s="429"/>
      <c r="J845" s="429"/>
      <c r="K845" s="430"/>
      <c r="L845" s="430"/>
      <c r="M845" s="431"/>
      <c r="N845" s="431"/>
      <c r="O845" s="431"/>
      <c r="P845" s="431"/>
      <c r="T845" s="432"/>
      <c r="W845" s="432"/>
      <c r="X845" s="432"/>
      <c r="Y845" s="432"/>
    </row>
    <row r="846" spans="1:25" ht="14.25">
      <c r="A846" s="389"/>
      <c r="B846" s="427"/>
      <c r="C846" s="389"/>
      <c r="D846" s="427"/>
      <c r="E846" s="389"/>
      <c r="F846" s="389"/>
      <c r="G846" s="389"/>
      <c r="H846" s="428"/>
      <c r="I846" s="429"/>
      <c r="J846" s="429"/>
      <c r="K846" s="430"/>
      <c r="L846" s="430"/>
      <c r="M846" s="431"/>
      <c r="N846" s="431"/>
      <c r="O846" s="431"/>
      <c r="P846" s="431"/>
      <c r="T846" s="432"/>
      <c r="W846" s="432"/>
      <c r="X846" s="432"/>
      <c r="Y846" s="432"/>
    </row>
    <row r="847" spans="1:25" ht="14.25">
      <c r="A847" s="389"/>
      <c r="B847" s="427"/>
      <c r="C847" s="389"/>
      <c r="D847" s="427"/>
      <c r="E847" s="389"/>
      <c r="F847" s="389"/>
      <c r="G847" s="389"/>
      <c r="H847" s="428"/>
      <c r="I847" s="429"/>
      <c r="J847" s="429"/>
      <c r="K847" s="430"/>
      <c r="L847" s="430"/>
      <c r="M847" s="431"/>
      <c r="N847" s="431"/>
      <c r="O847" s="431"/>
      <c r="P847" s="431"/>
      <c r="T847" s="432"/>
      <c r="W847" s="432"/>
      <c r="X847" s="432"/>
      <c r="Y847" s="432"/>
    </row>
    <row r="848" spans="1:25" ht="14.25">
      <c r="A848" s="389"/>
      <c r="B848" s="427"/>
      <c r="C848" s="389"/>
      <c r="D848" s="427"/>
      <c r="E848" s="389"/>
      <c r="F848" s="389"/>
      <c r="G848" s="389"/>
      <c r="H848" s="428"/>
      <c r="I848" s="429"/>
      <c r="J848" s="429"/>
      <c r="K848" s="430"/>
      <c r="L848" s="430"/>
      <c r="M848" s="431"/>
      <c r="N848" s="431"/>
      <c r="O848" s="431"/>
      <c r="P848" s="431"/>
      <c r="T848" s="432"/>
      <c r="W848" s="432"/>
      <c r="X848" s="432"/>
      <c r="Y848" s="432"/>
    </row>
    <row r="849" spans="1:25" ht="14.25">
      <c r="A849" s="389"/>
      <c r="B849" s="427"/>
      <c r="C849" s="389"/>
      <c r="D849" s="427"/>
      <c r="E849" s="389"/>
      <c r="F849" s="389"/>
      <c r="G849" s="389"/>
      <c r="H849" s="428"/>
      <c r="I849" s="429"/>
      <c r="J849" s="429"/>
      <c r="K849" s="430"/>
      <c r="L849" s="430"/>
      <c r="M849" s="431"/>
      <c r="N849" s="431"/>
      <c r="O849" s="431"/>
      <c r="P849" s="431"/>
      <c r="T849" s="432"/>
      <c r="W849" s="432"/>
      <c r="X849" s="432"/>
      <c r="Y849" s="432"/>
    </row>
    <row r="850" spans="1:25" ht="14.25">
      <c r="A850" s="389"/>
      <c r="B850" s="427"/>
      <c r="C850" s="389"/>
      <c r="D850" s="427"/>
      <c r="E850" s="389"/>
      <c r="F850" s="389"/>
      <c r="G850" s="389"/>
      <c r="H850" s="428"/>
      <c r="I850" s="429"/>
      <c r="J850" s="429"/>
      <c r="K850" s="430"/>
      <c r="L850" s="430"/>
      <c r="M850" s="431"/>
      <c r="N850" s="431"/>
      <c r="O850" s="431"/>
      <c r="P850" s="431"/>
      <c r="T850" s="432"/>
      <c r="W850" s="432"/>
      <c r="X850" s="432"/>
      <c r="Y850" s="432"/>
    </row>
    <row r="851" spans="1:25" ht="14.25">
      <c r="A851" s="389"/>
      <c r="B851" s="427"/>
      <c r="C851" s="389"/>
      <c r="D851" s="427"/>
      <c r="E851" s="389"/>
      <c r="F851" s="389"/>
      <c r="G851" s="389"/>
      <c r="H851" s="428"/>
      <c r="I851" s="429"/>
      <c r="J851" s="429"/>
      <c r="K851" s="430"/>
      <c r="L851" s="430"/>
      <c r="M851" s="431"/>
      <c r="N851" s="431"/>
      <c r="O851" s="431"/>
      <c r="P851" s="431"/>
      <c r="T851" s="432"/>
      <c r="W851" s="432"/>
      <c r="X851" s="432"/>
      <c r="Y851" s="432"/>
    </row>
    <row r="852" spans="1:25" ht="14.25">
      <c r="A852" s="389"/>
      <c r="B852" s="427"/>
      <c r="C852" s="389"/>
      <c r="D852" s="427"/>
      <c r="E852" s="389"/>
      <c r="F852" s="389"/>
      <c r="G852" s="389"/>
      <c r="H852" s="428"/>
      <c r="I852" s="429"/>
      <c r="J852" s="429"/>
      <c r="K852" s="430"/>
      <c r="L852" s="430"/>
      <c r="M852" s="431"/>
      <c r="N852" s="431"/>
      <c r="O852" s="431"/>
      <c r="P852" s="431"/>
      <c r="T852" s="432"/>
      <c r="W852" s="432"/>
      <c r="X852" s="432"/>
      <c r="Y852" s="432"/>
    </row>
    <row r="853" spans="1:25" ht="14.25">
      <c r="A853" s="389"/>
      <c r="B853" s="427"/>
      <c r="C853" s="389"/>
      <c r="D853" s="427"/>
      <c r="E853" s="389"/>
      <c r="F853" s="389"/>
      <c r="G853" s="389"/>
      <c r="H853" s="428"/>
      <c r="I853" s="429"/>
      <c r="J853" s="429"/>
      <c r="K853" s="430"/>
      <c r="L853" s="430"/>
      <c r="M853" s="431"/>
      <c r="N853" s="431"/>
      <c r="O853" s="431"/>
      <c r="P853" s="431"/>
      <c r="T853" s="432"/>
      <c r="W853" s="432"/>
      <c r="X853" s="432"/>
      <c r="Y853" s="432"/>
    </row>
    <row r="854" spans="1:25" ht="14.25">
      <c r="A854" s="389"/>
      <c r="B854" s="427"/>
      <c r="C854" s="389"/>
      <c r="D854" s="427"/>
      <c r="E854" s="389"/>
      <c r="F854" s="389"/>
      <c r="G854" s="389"/>
      <c r="H854" s="428"/>
      <c r="I854" s="429"/>
      <c r="J854" s="429"/>
      <c r="K854" s="430"/>
      <c r="L854" s="430"/>
      <c r="M854" s="431"/>
      <c r="N854" s="431"/>
      <c r="O854" s="431"/>
      <c r="P854" s="431"/>
      <c r="T854" s="432"/>
      <c r="W854" s="432"/>
      <c r="X854" s="432"/>
      <c r="Y854" s="432"/>
    </row>
    <row r="855" spans="1:25" ht="14.25">
      <c r="A855" s="389"/>
      <c r="B855" s="427"/>
      <c r="C855" s="389"/>
      <c r="D855" s="427"/>
      <c r="E855" s="389"/>
      <c r="F855" s="389"/>
      <c r="G855" s="389"/>
      <c r="H855" s="428"/>
      <c r="I855" s="429"/>
      <c r="J855" s="429"/>
      <c r="K855" s="430"/>
      <c r="L855" s="430"/>
      <c r="M855" s="431"/>
      <c r="N855" s="431"/>
      <c r="O855" s="431"/>
      <c r="P855" s="431"/>
      <c r="T855" s="432"/>
      <c r="W855" s="432"/>
      <c r="X855" s="432"/>
      <c r="Y855" s="432"/>
    </row>
    <row r="856" spans="1:25" ht="14.25">
      <c r="A856" s="389"/>
      <c r="B856" s="427"/>
      <c r="C856" s="389"/>
      <c r="D856" s="427"/>
      <c r="E856" s="389"/>
      <c r="F856" s="389"/>
      <c r="G856" s="389"/>
      <c r="H856" s="428"/>
      <c r="I856" s="429"/>
      <c r="J856" s="429"/>
      <c r="K856" s="430"/>
      <c r="L856" s="430"/>
      <c r="M856" s="431"/>
      <c r="N856" s="431"/>
      <c r="O856" s="431"/>
      <c r="P856" s="431"/>
      <c r="T856" s="432"/>
      <c r="W856" s="432"/>
      <c r="X856" s="432"/>
      <c r="Y856" s="432"/>
    </row>
    <row r="857" spans="1:25" ht="14.25">
      <c r="A857" s="389"/>
      <c r="B857" s="427"/>
      <c r="C857" s="389"/>
      <c r="D857" s="427"/>
      <c r="E857" s="389"/>
      <c r="F857" s="389"/>
      <c r="G857" s="389"/>
      <c r="H857" s="428"/>
      <c r="I857" s="429"/>
      <c r="J857" s="429"/>
      <c r="K857" s="430"/>
      <c r="L857" s="430"/>
      <c r="M857" s="431"/>
      <c r="N857" s="431"/>
      <c r="O857" s="431"/>
      <c r="P857" s="431"/>
      <c r="T857" s="432"/>
      <c r="W857" s="432"/>
      <c r="X857" s="432"/>
      <c r="Y857" s="432"/>
    </row>
    <row r="858" spans="1:25" ht="14.25">
      <c r="A858" s="389"/>
      <c r="B858" s="427"/>
      <c r="C858" s="389"/>
      <c r="D858" s="427"/>
      <c r="E858" s="389"/>
      <c r="F858" s="389"/>
      <c r="G858" s="389"/>
      <c r="H858" s="428"/>
      <c r="I858" s="429"/>
      <c r="J858" s="429"/>
      <c r="K858" s="430"/>
      <c r="L858" s="430"/>
      <c r="M858" s="431"/>
      <c r="N858" s="431"/>
      <c r="O858" s="431"/>
      <c r="P858" s="431"/>
      <c r="T858" s="432"/>
      <c r="W858" s="432"/>
      <c r="X858" s="432"/>
      <c r="Y858" s="432"/>
    </row>
    <row r="859" spans="1:25" ht="14.25">
      <c r="A859" s="389"/>
      <c r="B859" s="427"/>
      <c r="C859" s="389"/>
      <c r="D859" s="427"/>
      <c r="E859" s="389"/>
      <c r="F859" s="389"/>
      <c r="G859" s="389"/>
      <c r="H859" s="428"/>
      <c r="I859" s="429"/>
      <c r="J859" s="429"/>
      <c r="K859" s="430"/>
      <c r="L859" s="430"/>
      <c r="M859" s="431"/>
      <c r="N859" s="431"/>
      <c r="O859" s="431"/>
      <c r="P859" s="431"/>
      <c r="T859" s="432"/>
      <c r="W859" s="432"/>
      <c r="X859" s="432"/>
      <c r="Y859" s="432"/>
    </row>
    <row r="860" spans="1:25" ht="14.25">
      <c r="A860" s="389"/>
      <c r="B860" s="427"/>
      <c r="C860" s="389"/>
      <c r="D860" s="427"/>
      <c r="E860" s="389"/>
      <c r="F860" s="389"/>
      <c r="G860" s="389"/>
      <c r="H860" s="428"/>
      <c r="I860" s="429"/>
      <c r="J860" s="429"/>
      <c r="K860" s="430"/>
      <c r="L860" s="430"/>
      <c r="M860" s="431"/>
      <c r="N860" s="431"/>
      <c r="O860" s="431"/>
      <c r="P860" s="431"/>
      <c r="T860" s="432"/>
      <c r="W860" s="432"/>
      <c r="X860" s="432"/>
      <c r="Y860" s="432"/>
    </row>
    <row r="861" spans="1:25" ht="14.25">
      <c r="A861" s="389"/>
      <c r="B861" s="427"/>
      <c r="C861" s="389"/>
      <c r="D861" s="427"/>
      <c r="E861" s="389"/>
      <c r="F861" s="389"/>
      <c r="G861" s="389"/>
      <c r="H861" s="428"/>
      <c r="I861" s="429"/>
      <c r="J861" s="429"/>
      <c r="K861" s="430"/>
      <c r="L861" s="430"/>
      <c r="M861" s="431"/>
      <c r="N861" s="431"/>
      <c r="O861" s="431"/>
      <c r="P861" s="431"/>
      <c r="T861" s="432"/>
      <c r="W861" s="432"/>
      <c r="X861" s="432"/>
      <c r="Y861" s="432"/>
    </row>
    <row r="862" spans="1:25" ht="14.25">
      <c r="A862" s="389"/>
      <c r="B862" s="427"/>
      <c r="C862" s="389"/>
      <c r="D862" s="427"/>
      <c r="E862" s="389"/>
      <c r="F862" s="389"/>
      <c r="G862" s="389"/>
      <c r="H862" s="428"/>
      <c r="I862" s="429"/>
      <c r="J862" s="429"/>
      <c r="K862" s="430"/>
      <c r="L862" s="430"/>
      <c r="M862" s="431"/>
      <c r="N862" s="431"/>
      <c r="O862" s="431"/>
      <c r="P862" s="431"/>
      <c r="T862" s="432"/>
      <c r="W862" s="432"/>
      <c r="X862" s="432"/>
      <c r="Y862" s="432"/>
    </row>
    <row r="863" spans="1:25" ht="14.25">
      <c r="A863" s="389"/>
      <c r="B863" s="427"/>
      <c r="C863" s="389"/>
      <c r="D863" s="427"/>
      <c r="E863" s="389"/>
      <c r="F863" s="389"/>
      <c r="G863" s="389"/>
      <c r="H863" s="428"/>
      <c r="I863" s="429"/>
      <c r="J863" s="429"/>
      <c r="K863" s="430"/>
      <c r="L863" s="430"/>
      <c r="M863" s="431"/>
      <c r="N863" s="431"/>
      <c r="O863" s="431"/>
      <c r="P863" s="431"/>
      <c r="T863" s="432"/>
      <c r="W863" s="432"/>
      <c r="X863" s="432"/>
      <c r="Y863" s="432"/>
    </row>
    <row r="864" spans="1:25" ht="14.25">
      <c r="A864" s="389"/>
      <c r="B864" s="427"/>
      <c r="C864" s="389"/>
      <c r="D864" s="427"/>
      <c r="E864" s="389"/>
      <c r="F864" s="389"/>
      <c r="G864" s="389"/>
      <c r="H864" s="428"/>
      <c r="I864" s="429"/>
      <c r="J864" s="429"/>
      <c r="K864" s="430"/>
      <c r="L864" s="430"/>
      <c r="M864" s="431"/>
      <c r="N864" s="431"/>
      <c r="O864" s="431"/>
      <c r="P864" s="431"/>
      <c r="T864" s="432"/>
      <c r="W864" s="432"/>
      <c r="X864" s="432"/>
      <c r="Y864" s="432"/>
    </row>
    <row r="865" spans="1:25" ht="14.25">
      <c r="A865" s="389"/>
      <c r="B865" s="427"/>
      <c r="C865" s="389"/>
      <c r="D865" s="427"/>
      <c r="E865" s="389"/>
      <c r="F865" s="389"/>
      <c r="G865" s="389"/>
      <c r="H865" s="428"/>
      <c r="I865" s="429"/>
      <c r="J865" s="429"/>
      <c r="K865" s="430"/>
      <c r="L865" s="430"/>
      <c r="M865" s="431"/>
      <c r="N865" s="431"/>
      <c r="O865" s="431"/>
      <c r="P865" s="431"/>
      <c r="T865" s="432"/>
      <c r="W865" s="432"/>
      <c r="X865" s="432"/>
      <c r="Y865" s="432"/>
    </row>
    <row r="866" spans="1:25" ht="14.25">
      <c r="A866" s="389"/>
      <c r="B866" s="427"/>
      <c r="C866" s="389"/>
      <c r="D866" s="427"/>
      <c r="E866" s="389"/>
      <c r="F866" s="389"/>
      <c r="G866" s="389"/>
      <c r="H866" s="428"/>
      <c r="I866" s="429"/>
      <c r="J866" s="429"/>
      <c r="K866" s="430"/>
      <c r="L866" s="430"/>
      <c r="M866" s="431"/>
      <c r="N866" s="431"/>
      <c r="O866" s="431"/>
      <c r="P866" s="431"/>
      <c r="T866" s="432"/>
      <c r="W866" s="432"/>
      <c r="X866" s="432"/>
      <c r="Y866" s="432"/>
    </row>
    <row r="867" spans="1:25" ht="14.25">
      <c r="A867" s="389"/>
      <c r="B867" s="427"/>
      <c r="C867" s="389"/>
      <c r="D867" s="427"/>
      <c r="E867" s="389"/>
      <c r="F867" s="389"/>
      <c r="G867" s="389"/>
      <c r="H867" s="428"/>
      <c r="I867" s="429"/>
      <c r="J867" s="429"/>
      <c r="K867" s="430"/>
      <c r="L867" s="430"/>
      <c r="M867" s="431"/>
      <c r="N867" s="431"/>
      <c r="O867" s="431"/>
      <c r="P867" s="431"/>
      <c r="T867" s="432"/>
      <c r="W867" s="432"/>
      <c r="X867" s="432"/>
      <c r="Y867" s="432"/>
    </row>
    <row r="868" spans="1:25" ht="14.25">
      <c r="A868" s="389"/>
      <c r="B868" s="427"/>
      <c r="C868" s="389"/>
      <c r="D868" s="427"/>
      <c r="E868" s="389"/>
      <c r="F868" s="389"/>
      <c r="G868" s="389"/>
      <c r="H868" s="428"/>
      <c r="I868" s="429"/>
      <c r="J868" s="429"/>
      <c r="K868" s="430"/>
      <c r="L868" s="430"/>
      <c r="M868" s="431"/>
      <c r="N868" s="431"/>
      <c r="O868" s="431"/>
      <c r="P868" s="431"/>
      <c r="T868" s="432"/>
      <c r="W868" s="432"/>
      <c r="X868" s="432"/>
      <c r="Y868" s="432"/>
    </row>
    <row r="869" spans="1:25" ht="14.25">
      <c r="A869" s="389"/>
      <c r="B869" s="427"/>
      <c r="C869" s="389"/>
      <c r="D869" s="427"/>
      <c r="E869" s="389"/>
      <c r="F869" s="389"/>
      <c r="G869" s="389"/>
      <c r="H869" s="428"/>
      <c r="I869" s="429"/>
      <c r="J869" s="429"/>
      <c r="K869" s="430"/>
      <c r="L869" s="430"/>
      <c r="M869" s="431"/>
      <c r="N869" s="431"/>
      <c r="O869" s="431"/>
      <c r="P869" s="431"/>
      <c r="T869" s="432"/>
      <c r="W869" s="432"/>
      <c r="X869" s="432"/>
      <c r="Y869" s="432"/>
    </row>
    <row r="870" spans="1:25" ht="14.25">
      <c r="A870" s="389"/>
      <c r="B870" s="427"/>
      <c r="C870" s="389"/>
      <c r="D870" s="427"/>
      <c r="E870" s="389"/>
      <c r="F870" s="389"/>
      <c r="G870" s="389"/>
      <c r="H870" s="428"/>
      <c r="I870" s="429"/>
      <c r="J870" s="429"/>
      <c r="K870" s="430"/>
      <c r="L870" s="430"/>
      <c r="M870" s="431"/>
      <c r="N870" s="431"/>
      <c r="O870" s="431"/>
      <c r="P870" s="431"/>
      <c r="T870" s="432"/>
      <c r="W870" s="432"/>
      <c r="X870" s="432"/>
      <c r="Y870" s="432"/>
    </row>
    <row r="871" spans="1:25" ht="14.25">
      <c r="A871" s="389"/>
      <c r="B871" s="427"/>
      <c r="C871" s="389"/>
      <c r="D871" s="427"/>
      <c r="E871" s="389"/>
      <c r="F871" s="389"/>
      <c r="G871" s="389"/>
      <c r="H871" s="428"/>
      <c r="I871" s="429"/>
      <c r="J871" s="429"/>
      <c r="K871" s="430"/>
      <c r="L871" s="430"/>
      <c r="M871" s="431"/>
      <c r="N871" s="431"/>
      <c r="O871" s="431"/>
      <c r="P871" s="431"/>
      <c r="T871" s="432"/>
      <c r="W871" s="432"/>
      <c r="X871" s="432"/>
      <c r="Y871" s="432"/>
    </row>
    <row r="872" spans="1:25" ht="14.25">
      <c r="A872" s="389"/>
      <c r="B872" s="427"/>
      <c r="C872" s="389"/>
      <c r="D872" s="427"/>
      <c r="E872" s="389"/>
      <c r="F872" s="389"/>
      <c r="G872" s="389"/>
      <c r="H872" s="428"/>
      <c r="I872" s="429"/>
      <c r="J872" s="429"/>
      <c r="K872" s="430"/>
      <c r="L872" s="430"/>
      <c r="M872" s="431"/>
      <c r="N872" s="431"/>
      <c r="O872" s="431"/>
      <c r="P872" s="431"/>
      <c r="T872" s="432"/>
      <c r="W872" s="432"/>
      <c r="X872" s="432"/>
      <c r="Y872" s="432"/>
    </row>
    <row r="873" spans="1:25" ht="14.25">
      <c r="A873" s="389"/>
      <c r="B873" s="427"/>
      <c r="C873" s="389"/>
      <c r="D873" s="427"/>
      <c r="E873" s="389"/>
      <c r="F873" s="389"/>
      <c r="G873" s="389"/>
      <c r="H873" s="428"/>
      <c r="I873" s="429"/>
      <c r="J873" s="429"/>
      <c r="K873" s="430"/>
      <c r="L873" s="430"/>
      <c r="M873" s="431"/>
      <c r="N873" s="431"/>
      <c r="O873" s="431"/>
      <c r="P873" s="431"/>
      <c r="T873" s="432"/>
      <c r="W873" s="432"/>
      <c r="X873" s="432"/>
      <c r="Y873" s="432"/>
    </row>
    <row r="874" spans="1:25" ht="14.25">
      <c r="A874" s="389"/>
      <c r="B874" s="427"/>
      <c r="C874" s="389"/>
      <c r="D874" s="427"/>
      <c r="E874" s="389"/>
      <c r="F874" s="389"/>
      <c r="G874" s="389"/>
      <c r="H874" s="428"/>
      <c r="I874" s="429"/>
      <c r="J874" s="429"/>
      <c r="K874" s="430"/>
      <c r="L874" s="430"/>
      <c r="M874" s="431"/>
      <c r="N874" s="431"/>
      <c r="O874" s="431"/>
      <c r="P874" s="431"/>
      <c r="T874" s="432"/>
      <c r="W874" s="432"/>
      <c r="X874" s="432"/>
      <c r="Y874" s="432"/>
    </row>
    <row r="875" spans="1:25" ht="14.25">
      <c r="A875" s="389"/>
      <c r="B875" s="427"/>
      <c r="C875" s="389"/>
      <c r="D875" s="427"/>
      <c r="E875" s="389"/>
      <c r="F875" s="389"/>
      <c r="G875" s="389"/>
      <c r="H875" s="428"/>
      <c r="I875" s="429"/>
      <c r="J875" s="429"/>
      <c r="K875" s="430"/>
      <c r="L875" s="430"/>
      <c r="M875" s="431"/>
      <c r="N875" s="431"/>
      <c r="O875" s="431"/>
      <c r="P875" s="431"/>
      <c r="T875" s="432"/>
      <c r="W875" s="432"/>
      <c r="X875" s="432"/>
      <c r="Y875" s="432"/>
    </row>
    <row r="876" spans="1:25" ht="14.25">
      <c r="A876" s="389"/>
      <c r="B876" s="427"/>
      <c r="C876" s="389"/>
      <c r="D876" s="427"/>
      <c r="E876" s="389"/>
      <c r="F876" s="389"/>
      <c r="G876" s="389"/>
      <c r="H876" s="428"/>
      <c r="I876" s="429"/>
      <c r="J876" s="429"/>
      <c r="K876" s="430"/>
      <c r="L876" s="430"/>
      <c r="M876" s="431"/>
      <c r="N876" s="431"/>
      <c r="O876" s="431"/>
      <c r="P876" s="431"/>
      <c r="T876" s="432"/>
      <c r="W876" s="432"/>
      <c r="X876" s="432"/>
      <c r="Y876" s="432"/>
    </row>
    <row r="877" spans="1:25" ht="14.25">
      <c r="A877" s="389"/>
      <c r="B877" s="427"/>
      <c r="C877" s="389"/>
      <c r="D877" s="427"/>
      <c r="E877" s="389"/>
      <c r="F877" s="389"/>
      <c r="G877" s="389"/>
      <c r="H877" s="428"/>
      <c r="I877" s="429"/>
      <c r="J877" s="429"/>
      <c r="K877" s="430"/>
      <c r="L877" s="430"/>
      <c r="M877" s="431"/>
      <c r="N877" s="431"/>
      <c r="O877" s="431"/>
      <c r="P877" s="431"/>
      <c r="T877" s="432"/>
      <c r="W877" s="432"/>
      <c r="X877" s="432"/>
      <c r="Y877" s="432"/>
    </row>
    <row r="878" spans="1:25" ht="14.25">
      <c r="A878" s="389"/>
      <c r="B878" s="427"/>
      <c r="C878" s="389"/>
      <c r="D878" s="427"/>
      <c r="E878" s="389"/>
      <c r="F878" s="389"/>
      <c r="G878" s="389"/>
      <c r="H878" s="428"/>
      <c r="I878" s="429"/>
      <c r="J878" s="429"/>
      <c r="K878" s="430"/>
      <c r="L878" s="430"/>
      <c r="M878" s="431"/>
      <c r="N878" s="431"/>
      <c r="O878" s="431"/>
      <c r="P878" s="431"/>
      <c r="T878" s="432"/>
      <c r="W878" s="432"/>
      <c r="X878" s="432"/>
      <c r="Y878" s="432"/>
    </row>
    <row r="879" spans="1:25" ht="14.25">
      <c r="A879" s="389"/>
      <c r="B879" s="427"/>
      <c r="C879" s="389"/>
      <c r="D879" s="427"/>
      <c r="E879" s="389"/>
      <c r="F879" s="389"/>
      <c r="G879" s="389"/>
      <c r="H879" s="428"/>
      <c r="I879" s="429"/>
      <c r="J879" s="429"/>
      <c r="K879" s="430"/>
      <c r="L879" s="430"/>
      <c r="M879" s="431"/>
      <c r="N879" s="431"/>
      <c r="O879" s="431"/>
      <c r="P879" s="431"/>
      <c r="T879" s="432"/>
      <c r="W879" s="432"/>
      <c r="X879" s="432"/>
      <c r="Y879" s="432"/>
    </row>
    <row r="880" spans="1:25" ht="14.25">
      <c r="A880" s="389"/>
      <c r="B880" s="427"/>
      <c r="C880" s="389"/>
      <c r="D880" s="427"/>
      <c r="E880" s="389"/>
      <c r="F880" s="389"/>
      <c r="G880" s="389"/>
      <c r="H880" s="428"/>
      <c r="I880" s="429"/>
      <c r="J880" s="429"/>
      <c r="K880" s="430"/>
      <c r="L880" s="430"/>
      <c r="M880" s="431"/>
      <c r="N880" s="431"/>
      <c r="O880" s="431"/>
      <c r="P880" s="431"/>
      <c r="T880" s="432"/>
      <c r="W880" s="432"/>
      <c r="X880" s="432"/>
      <c r="Y880" s="432"/>
    </row>
    <row r="881" spans="1:25" ht="14.25">
      <c r="A881" s="389"/>
      <c r="B881" s="427"/>
      <c r="C881" s="389"/>
      <c r="D881" s="427"/>
      <c r="E881" s="389"/>
      <c r="F881" s="389"/>
      <c r="G881" s="389"/>
      <c r="H881" s="428"/>
      <c r="I881" s="429"/>
      <c r="J881" s="429"/>
      <c r="K881" s="430"/>
      <c r="L881" s="430"/>
      <c r="M881" s="431"/>
      <c r="N881" s="431"/>
      <c r="O881" s="431"/>
      <c r="P881" s="431"/>
      <c r="T881" s="432"/>
      <c r="W881" s="432"/>
      <c r="X881" s="432"/>
      <c r="Y881" s="432"/>
    </row>
    <row r="882" spans="1:25" ht="14.25">
      <c r="A882" s="389"/>
      <c r="B882" s="427"/>
      <c r="C882" s="389"/>
      <c r="D882" s="427"/>
      <c r="E882" s="389"/>
      <c r="F882" s="389"/>
      <c r="G882" s="389"/>
      <c r="H882" s="428"/>
      <c r="I882" s="429"/>
      <c r="J882" s="429"/>
      <c r="K882" s="430"/>
      <c r="L882" s="430"/>
      <c r="M882" s="431"/>
      <c r="N882" s="431"/>
      <c r="O882" s="431"/>
      <c r="P882" s="431"/>
      <c r="T882" s="432"/>
      <c r="W882" s="432"/>
      <c r="X882" s="432"/>
      <c r="Y882" s="432"/>
    </row>
    <row r="883" spans="1:25" ht="14.25">
      <c r="A883" s="389"/>
      <c r="B883" s="427"/>
      <c r="C883" s="389"/>
      <c r="D883" s="427"/>
      <c r="E883" s="389"/>
      <c r="F883" s="389"/>
      <c r="G883" s="389"/>
      <c r="H883" s="428"/>
      <c r="I883" s="429"/>
      <c r="J883" s="429"/>
      <c r="K883" s="430"/>
      <c r="L883" s="430"/>
      <c r="M883" s="431"/>
      <c r="N883" s="431"/>
      <c r="O883" s="431"/>
      <c r="P883" s="431"/>
      <c r="T883" s="432"/>
      <c r="W883" s="432"/>
      <c r="X883" s="432"/>
      <c r="Y883" s="432"/>
    </row>
    <row r="884" spans="1:25" ht="14.25">
      <c r="A884" s="389"/>
      <c r="B884" s="427"/>
      <c r="C884" s="389"/>
      <c r="D884" s="427"/>
      <c r="E884" s="389"/>
      <c r="F884" s="389"/>
      <c r="G884" s="389"/>
      <c r="H884" s="428"/>
      <c r="I884" s="429"/>
      <c r="J884" s="429"/>
      <c r="K884" s="430"/>
      <c r="L884" s="430"/>
      <c r="M884" s="431"/>
      <c r="N884" s="431"/>
      <c r="O884" s="431"/>
      <c r="P884" s="431"/>
      <c r="T884" s="432"/>
      <c r="W884" s="432"/>
      <c r="X884" s="432"/>
      <c r="Y884" s="432"/>
    </row>
    <row r="885" spans="1:25" ht="14.25">
      <c r="A885" s="389"/>
      <c r="B885" s="427"/>
      <c r="C885" s="389"/>
      <c r="D885" s="427"/>
      <c r="E885" s="389"/>
      <c r="F885" s="389"/>
      <c r="G885" s="389"/>
      <c r="H885" s="428"/>
      <c r="I885" s="429"/>
      <c r="J885" s="429"/>
      <c r="K885" s="430"/>
      <c r="L885" s="430"/>
      <c r="M885" s="431"/>
      <c r="N885" s="431"/>
      <c r="O885" s="431"/>
      <c r="P885" s="431"/>
      <c r="T885" s="432"/>
      <c r="W885" s="432"/>
      <c r="X885" s="432"/>
      <c r="Y885" s="432"/>
    </row>
    <row r="886" spans="1:25" ht="14.25">
      <c r="A886" s="389"/>
      <c r="B886" s="427"/>
      <c r="C886" s="389"/>
      <c r="D886" s="427"/>
      <c r="E886" s="389"/>
      <c r="F886" s="389"/>
      <c r="G886" s="389"/>
      <c r="H886" s="428"/>
      <c r="I886" s="429"/>
      <c r="J886" s="429"/>
      <c r="K886" s="430"/>
      <c r="L886" s="430"/>
      <c r="M886" s="431"/>
      <c r="N886" s="431"/>
      <c r="O886" s="431"/>
      <c r="P886" s="431"/>
      <c r="T886" s="432"/>
      <c r="W886" s="432"/>
      <c r="X886" s="432"/>
      <c r="Y886" s="432"/>
    </row>
    <row r="887" spans="1:25" ht="14.25">
      <c r="A887" s="389"/>
      <c r="B887" s="427"/>
      <c r="C887" s="389"/>
      <c r="D887" s="427"/>
      <c r="E887" s="389"/>
      <c r="F887" s="389"/>
      <c r="G887" s="389"/>
      <c r="H887" s="428"/>
      <c r="I887" s="429"/>
      <c r="J887" s="429"/>
      <c r="K887" s="430"/>
      <c r="L887" s="430"/>
      <c r="M887" s="431"/>
      <c r="N887" s="431"/>
      <c r="O887" s="431"/>
      <c r="P887" s="431"/>
      <c r="T887" s="432"/>
      <c r="W887" s="432"/>
      <c r="X887" s="432"/>
      <c r="Y887" s="432"/>
    </row>
    <row r="888" spans="1:25" ht="14.25">
      <c r="A888" s="389"/>
      <c r="B888" s="427"/>
      <c r="C888" s="389"/>
      <c r="D888" s="427"/>
      <c r="E888" s="389"/>
      <c r="F888" s="389"/>
      <c r="G888" s="389"/>
      <c r="H888" s="428"/>
      <c r="I888" s="429"/>
      <c r="J888" s="429"/>
      <c r="K888" s="430"/>
      <c r="L888" s="430"/>
      <c r="M888" s="431"/>
      <c r="N888" s="431"/>
      <c r="O888" s="431"/>
      <c r="P888" s="431"/>
      <c r="T888" s="432"/>
      <c r="W888" s="432"/>
      <c r="X888" s="432"/>
      <c r="Y888" s="432"/>
    </row>
    <row r="889" spans="1:25" ht="14.25">
      <c r="A889" s="389"/>
      <c r="B889" s="427"/>
      <c r="C889" s="389"/>
      <c r="D889" s="427"/>
      <c r="E889" s="389"/>
      <c r="F889" s="389"/>
      <c r="G889" s="389"/>
      <c r="H889" s="428"/>
      <c r="I889" s="429"/>
      <c r="J889" s="429"/>
      <c r="K889" s="430"/>
      <c r="L889" s="430"/>
      <c r="M889" s="431"/>
      <c r="N889" s="431"/>
      <c r="O889" s="431"/>
      <c r="P889" s="431"/>
      <c r="T889" s="432"/>
      <c r="W889" s="432"/>
      <c r="X889" s="432"/>
      <c r="Y889" s="432"/>
    </row>
    <row r="890" spans="1:25" ht="14.25">
      <c r="A890" s="389"/>
      <c r="B890" s="427"/>
      <c r="C890" s="389"/>
      <c r="D890" s="427"/>
      <c r="E890" s="389"/>
      <c r="F890" s="389"/>
      <c r="G890" s="389"/>
      <c r="H890" s="428"/>
      <c r="I890" s="429"/>
      <c r="J890" s="429"/>
      <c r="K890" s="430"/>
      <c r="L890" s="430"/>
      <c r="M890" s="431"/>
      <c r="N890" s="431"/>
      <c r="O890" s="431"/>
      <c r="P890" s="431"/>
      <c r="T890" s="432"/>
      <c r="W890" s="432"/>
      <c r="X890" s="432"/>
      <c r="Y890" s="432"/>
    </row>
    <row r="891" spans="1:25" ht="14.25">
      <c r="A891" s="389"/>
      <c r="B891" s="427"/>
      <c r="C891" s="389"/>
      <c r="D891" s="427"/>
      <c r="E891" s="389"/>
      <c r="F891" s="389"/>
      <c r="G891" s="389"/>
      <c r="H891" s="428"/>
      <c r="I891" s="429"/>
      <c r="J891" s="429"/>
      <c r="K891" s="430"/>
      <c r="L891" s="430"/>
      <c r="M891" s="431"/>
      <c r="N891" s="431"/>
      <c r="O891" s="431"/>
      <c r="P891" s="431"/>
      <c r="T891" s="432"/>
      <c r="W891" s="432"/>
      <c r="X891" s="432"/>
      <c r="Y891" s="432"/>
    </row>
    <row r="892" spans="1:25" ht="14.25">
      <c r="A892" s="389"/>
      <c r="B892" s="427"/>
      <c r="C892" s="389"/>
      <c r="D892" s="427"/>
      <c r="E892" s="389"/>
      <c r="F892" s="389"/>
      <c r="G892" s="389"/>
      <c r="H892" s="428"/>
      <c r="I892" s="429"/>
      <c r="J892" s="429"/>
      <c r="K892" s="430"/>
      <c r="L892" s="430"/>
      <c r="M892" s="431"/>
      <c r="N892" s="431"/>
      <c r="O892" s="431"/>
      <c r="P892" s="431"/>
      <c r="T892" s="432"/>
      <c r="W892" s="432"/>
      <c r="X892" s="432"/>
      <c r="Y892" s="432"/>
    </row>
    <row r="893" spans="1:25" ht="14.25">
      <c r="A893" s="389"/>
      <c r="B893" s="427"/>
      <c r="C893" s="389"/>
      <c r="D893" s="427"/>
      <c r="E893" s="389"/>
      <c r="F893" s="389"/>
      <c r="G893" s="389"/>
      <c r="H893" s="428"/>
      <c r="I893" s="429"/>
      <c r="J893" s="429"/>
      <c r="K893" s="430"/>
      <c r="L893" s="430"/>
      <c r="M893" s="431"/>
      <c r="N893" s="431"/>
      <c r="O893" s="431"/>
      <c r="P893" s="431"/>
      <c r="T893" s="432"/>
      <c r="W893" s="432"/>
      <c r="X893" s="432"/>
      <c r="Y893" s="432"/>
    </row>
    <row r="894" spans="1:25" ht="14.25">
      <c r="A894" s="389"/>
      <c r="B894" s="427"/>
      <c r="C894" s="389"/>
      <c r="D894" s="427"/>
      <c r="E894" s="389"/>
      <c r="F894" s="389"/>
      <c r="G894" s="389"/>
      <c r="H894" s="428"/>
      <c r="I894" s="429"/>
      <c r="J894" s="429"/>
      <c r="K894" s="430"/>
      <c r="L894" s="430"/>
      <c r="M894" s="431"/>
      <c r="N894" s="431"/>
      <c r="O894" s="431"/>
      <c r="P894" s="431"/>
      <c r="T894" s="432"/>
      <c r="W894" s="432"/>
      <c r="X894" s="432"/>
      <c r="Y894" s="432"/>
    </row>
    <row r="895" spans="1:25" ht="14.25">
      <c r="A895" s="389"/>
      <c r="B895" s="427"/>
      <c r="C895" s="389"/>
      <c r="D895" s="427"/>
      <c r="E895" s="389"/>
      <c r="F895" s="389"/>
      <c r="G895" s="389"/>
      <c r="H895" s="428"/>
      <c r="I895" s="429"/>
      <c r="J895" s="429"/>
      <c r="K895" s="430"/>
      <c r="L895" s="430"/>
      <c r="M895" s="431"/>
      <c r="N895" s="431"/>
      <c r="O895" s="431"/>
      <c r="P895" s="431"/>
      <c r="T895" s="432"/>
      <c r="W895" s="432"/>
      <c r="X895" s="432"/>
      <c r="Y895" s="432"/>
    </row>
    <row r="896" spans="1:25" ht="14.25">
      <c r="A896" s="389"/>
      <c r="B896" s="427"/>
      <c r="C896" s="389"/>
      <c r="D896" s="427"/>
      <c r="E896" s="389"/>
      <c r="F896" s="389"/>
      <c r="G896" s="389"/>
      <c r="H896" s="428"/>
      <c r="I896" s="429"/>
      <c r="J896" s="429"/>
      <c r="K896" s="430"/>
      <c r="L896" s="430"/>
      <c r="M896" s="431"/>
      <c r="N896" s="431"/>
      <c r="O896" s="431"/>
      <c r="P896" s="431"/>
      <c r="T896" s="432"/>
      <c r="W896" s="432"/>
      <c r="X896" s="432"/>
      <c r="Y896" s="432"/>
    </row>
    <row r="897" spans="1:25" ht="14.25">
      <c r="A897" s="389"/>
      <c r="B897" s="427"/>
      <c r="C897" s="389"/>
      <c r="D897" s="427"/>
      <c r="E897" s="389"/>
      <c r="F897" s="389"/>
      <c r="G897" s="389"/>
      <c r="H897" s="428"/>
      <c r="I897" s="429"/>
      <c r="J897" s="429"/>
      <c r="K897" s="430"/>
      <c r="L897" s="430"/>
      <c r="M897" s="431"/>
      <c r="N897" s="431"/>
      <c r="O897" s="431"/>
      <c r="P897" s="431"/>
      <c r="T897" s="432"/>
      <c r="W897" s="432"/>
      <c r="X897" s="432"/>
      <c r="Y897" s="432"/>
    </row>
    <row r="898" spans="1:25" ht="14.25">
      <c r="A898" s="389"/>
      <c r="B898" s="427"/>
      <c r="C898" s="389"/>
      <c r="D898" s="427"/>
      <c r="E898" s="389"/>
      <c r="F898" s="389"/>
      <c r="G898" s="389"/>
      <c r="H898" s="428"/>
      <c r="I898" s="429"/>
      <c r="J898" s="429"/>
      <c r="K898" s="430"/>
      <c r="L898" s="430"/>
      <c r="M898" s="431"/>
      <c r="N898" s="431"/>
      <c r="O898" s="431"/>
      <c r="P898" s="431"/>
      <c r="T898" s="432"/>
      <c r="W898" s="432"/>
      <c r="X898" s="432"/>
      <c r="Y898" s="432"/>
    </row>
    <row r="899" spans="1:25" ht="14.25">
      <c r="A899" s="389"/>
      <c r="B899" s="427"/>
      <c r="C899" s="389"/>
      <c r="D899" s="427"/>
      <c r="E899" s="389"/>
      <c r="F899" s="389"/>
      <c r="G899" s="389"/>
      <c r="H899" s="428"/>
      <c r="I899" s="429"/>
      <c r="J899" s="429"/>
      <c r="K899" s="430"/>
      <c r="L899" s="430"/>
      <c r="M899" s="431"/>
      <c r="N899" s="431"/>
      <c r="O899" s="431"/>
      <c r="P899" s="431"/>
      <c r="T899" s="432"/>
      <c r="W899" s="432"/>
      <c r="X899" s="432"/>
      <c r="Y899" s="432"/>
    </row>
    <row r="900" spans="1:25" ht="14.25">
      <c r="A900" s="389"/>
      <c r="B900" s="427"/>
      <c r="C900" s="389"/>
      <c r="D900" s="427"/>
      <c r="E900" s="389"/>
      <c r="F900" s="389"/>
      <c r="G900" s="389"/>
      <c r="H900" s="428"/>
      <c r="I900" s="429"/>
      <c r="J900" s="429"/>
      <c r="K900" s="430"/>
      <c r="L900" s="430"/>
      <c r="M900" s="431"/>
      <c r="N900" s="431"/>
      <c r="O900" s="431"/>
      <c r="P900" s="431"/>
      <c r="T900" s="432"/>
      <c r="W900" s="432"/>
      <c r="X900" s="432"/>
      <c r="Y900" s="432"/>
    </row>
    <row r="901" spans="1:25" ht="14.25">
      <c r="A901" s="389"/>
      <c r="B901" s="427"/>
      <c r="C901" s="389"/>
      <c r="D901" s="427"/>
      <c r="E901" s="389"/>
      <c r="F901" s="389"/>
      <c r="G901" s="389"/>
      <c r="H901" s="428"/>
      <c r="I901" s="429"/>
      <c r="J901" s="429"/>
      <c r="K901" s="430"/>
      <c r="L901" s="430"/>
      <c r="M901" s="431"/>
      <c r="N901" s="431"/>
      <c r="O901" s="431"/>
      <c r="P901" s="431"/>
      <c r="T901" s="432"/>
      <c r="W901" s="432"/>
      <c r="X901" s="432"/>
      <c r="Y901" s="432"/>
    </row>
    <row r="902" spans="1:25" ht="14.25">
      <c r="A902" s="389"/>
      <c r="B902" s="427"/>
      <c r="C902" s="389"/>
      <c r="D902" s="427"/>
      <c r="E902" s="389"/>
      <c r="F902" s="389"/>
      <c r="G902" s="389"/>
      <c r="H902" s="428"/>
      <c r="I902" s="429"/>
      <c r="J902" s="429"/>
      <c r="K902" s="430"/>
      <c r="L902" s="430"/>
      <c r="M902" s="431"/>
      <c r="N902" s="431"/>
      <c r="O902" s="431"/>
      <c r="P902" s="431"/>
      <c r="T902" s="432"/>
      <c r="W902" s="432"/>
      <c r="X902" s="432"/>
      <c r="Y902" s="432"/>
    </row>
    <row r="903" spans="1:25" ht="14.25">
      <c r="A903" s="389"/>
      <c r="B903" s="427"/>
      <c r="C903" s="389"/>
      <c r="D903" s="427"/>
      <c r="E903" s="389"/>
      <c r="F903" s="389"/>
      <c r="G903" s="389"/>
      <c r="H903" s="428"/>
      <c r="I903" s="429"/>
      <c r="J903" s="429"/>
      <c r="K903" s="430"/>
      <c r="L903" s="430"/>
      <c r="M903" s="431"/>
      <c r="N903" s="431"/>
      <c r="O903" s="431"/>
      <c r="P903" s="431"/>
      <c r="T903" s="432"/>
      <c r="W903" s="432"/>
      <c r="X903" s="432"/>
      <c r="Y903" s="432"/>
    </row>
    <row r="904" spans="1:25" ht="14.25">
      <c r="A904" s="389"/>
      <c r="B904" s="427"/>
      <c r="C904" s="389"/>
      <c r="D904" s="427"/>
      <c r="E904" s="389"/>
      <c r="F904" s="389"/>
      <c r="G904" s="389"/>
      <c r="H904" s="428"/>
      <c r="I904" s="429"/>
      <c r="J904" s="429"/>
      <c r="K904" s="430"/>
      <c r="L904" s="430"/>
      <c r="M904" s="431"/>
      <c r="N904" s="431"/>
      <c r="O904" s="431"/>
      <c r="P904" s="431"/>
      <c r="T904" s="432"/>
      <c r="W904" s="432"/>
      <c r="X904" s="432"/>
      <c r="Y904" s="432"/>
    </row>
    <row r="905" spans="1:25" ht="14.25">
      <c r="A905" s="389"/>
      <c r="B905" s="427"/>
      <c r="C905" s="389"/>
      <c r="D905" s="427"/>
      <c r="E905" s="389"/>
      <c r="F905" s="389"/>
      <c r="G905" s="389"/>
      <c r="H905" s="428"/>
      <c r="I905" s="429"/>
      <c r="J905" s="429"/>
      <c r="K905" s="430"/>
      <c r="L905" s="430"/>
      <c r="M905" s="431"/>
      <c r="N905" s="431"/>
      <c r="O905" s="431"/>
      <c r="P905" s="431"/>
      <c r="T905" s="432"/>
      <c r="W905" s="432"/>
      <c r="X905" s="432"/>
      <c r="Y905" s="432"/>
    </row>
    <row r="906" spans="1:25" ht="14.25">
      <c r="A906" s="389"/>
      <c r="B906" s="427"/>
      <c r="C906" s="389"/>
      <c r="D906" s="427"/>
      <c r="E906" s="389"/>
      <c r="F906" s="389"/>
      <c r="G906" s="389"/>
      <c r="H906" s="428"/>
      <c r="I906" s="429"/>
      <c r="J906" s="429"/>
      <c r="K906" s="430"/>
      <c r="L906" s="430"/>
      <c r="M906" s="431"/>
      <c r="N906" s="431"/>
      <c r="O906" s="431"/>
      <c r="P906" s="431"/>
      <c r="T906" s="432"/>
      <c r="W906" s="432"/>
      <c r="X906" s="432"/>
      <c r="Y906" s="432"/>
    </row>
    <row r="907" spans="1:25" ht="14.25">
      <c r="A907" s="389"/>
      <c r="B907" s="427"/>
      <c r="C907" s="389"/>
      <c r="D907" s="427"/>
      <c r="E907" s="389"/>
      <c r="F907" s="389"/>
      <c r="G907" s="389"/>
      <c r="H907" s="428"/>
      <c r="I907" s="429"/>
      <c r="J907" s="429"/>
      <c r="K907" s="430"/>
      <c r="L907" s="430"/>
      <c r="M907" s="431"/>
      <c r="N907" s="431"/>
      <c r="O907" s="431"/>
      <c r="P907" s="431"/>
      <c r="T907" s="432"/>
      <c r="W907" s="432"/>
      <c r="X907" s="432"/>
      <c r="Y907" s="432"/>
    </row>
    <row r="908" spans="1:25" ht="14.25">
      <c r="A908" s="389"/>
      <c r="B908" s="427"/>
      <c r="C908" s="389"/>
      <c r="D908" s="427"/>
      <c r="E908" s="389"/>
      <c r="F908" s="389"/>
      <c r="G908" s="389"/>
      <c r="H908" s="428"/>
      <c r="I908" s="429"/>
      <c r="J908" s="429"/>
      <c r="K908" s="430"/>
      <c r="L908" s="430"/>
      <c r="M908" s="431"/>
      <c r="N908" s="431"/>
      <c r="O908" s="431"/>
      <c r="P908" s="431"/>
      <c r="T908" s="432"/>
      <c r="W908" s="432"/>
      <c r="X908" s="432"/>
      <c r="Y908" s="432"/>
    </row>
    <row r="909" spans="1:25" ht="14.25">
      <c r="A909" s="389"/>
      <c r="B909" s="427"/>
      <c r="C909" s="389"/>
      <c r="D909" s="427"/>
      <c r="E909" s="389"/>
      <c r="F909" s="389"/>
      <c r="G909" s="389"/>
      <c r="H909" s="428"/>
      <c r="I909" s="429"/>
      <c r="J909" s="429"/>
      <c r="K909" s="430"/>
      <c r="L909" s="430"/>
      <c r="M909" s="431"/>
      <c r="N909" s="431"/>
      <c r="O909" s="431"/>
      <c r="P909" s="431"/>
      <c r="T909" s="432"/>
      <c r="W909" s="432"/>
      <c r="X909" s="432"/>
      <c r="Y909" s="432"/>
    </row>
    <row r="910" spans="1:25" ht="14.25">
      <c r="A910" s="389"/>
      <c r="B910" s="427"/>
      <c r="C910" s="389"/>
      <c r="D910" s="427"/>
      <c r="E910" s="389"/>
      <c r="F910" s="389"/>
      <c r="G910" s="389"/>
      <c r="H910" s="428"/>
      <c r="I910" s="429"/>
      <c r="J910" s="429"/>
      <c r="K910" s="430"/>
      <c r="L910" s="430"/>
      <c r="M910" s="431"/>
      <c r="N910" s="431"/>
      <c r="O910" s="431"/>
      <c r="P910" s="431"/>
      <c r="T910" s="432"/>
      <c r="W910" s="432"/>
      <c r="X910" s="432"/>
      <c r="Y910" s="432"/>
    </row>
    <row r="911" spans="1:25" ht="14.25">
      <c r="A911" s="389"/>
      <c r="B911" s="427"/>
      <c r="C911" s="389"/>
      <c r="D911" s="427"/>
      <c r="E911" s="389"/>
      <c r="F911" s="389"/>
      <c r="G911" s="389"/>
      <c r="H911" s="428"/>
      <c r="I911" s="429"/>
      <c r="J911" s="429"/>
      <c r="K911" s="430"/>
      <c r="L911" s="430"/>
      <c r="M911" s="431"/>
      <c r="N911" s="431"/>
      <c r="O911" s="431"/>
      <c r="P911" s="431"/>
      <c r="T911" s="432"/>
      <c r="W911" s="432"/>
      <c r="X911" s="432"/>
      <c r="Y911" s="432"/>
    </row>
    <row r="912" spans="1:25" ht="14.25">
      <c r="A912" s="389"/>
      <c r="B912" s="427"/>
      <c r="C912" s="389"/>
      <c r="D912" s="427"/>
      <c r="E912" s="389"/>
      <c r="F912" s="389"/>
      <c r="G912" s="389"/>
      <c r="H912" s="428"/>
      <c r="I912" s="429"/>
      <c r="J912" s="429"/>
      <c r="K912" s="430"/>
      <c r="L912" s="430"/>
      <c r="M912" s="431"/>
      <c r="N912" s="431"/>
      <c r="O912" s="431"/>
      <c r="P912" s="431"/>
      <c r="T912" s="432"/>
      <c r="W912" s="432"/>
      <c r="X912" s="432"/>
      <c r="Y912" s="432"/>
    </row>
    <row r="913" spans="1:25" ht="14.25">
      <c r="A913" s="389"/>
      <c r="B913" s="427"/>
      <c r="C913" s="389"/>
      <c r="D913" s="427"/>
      <c r="E913" s="389"/>
      <c r="F913" s="389"/>
      <c r="G913" s="389"/>
      <c r="H913" s="428"/>
      <c r="I913" s="429"/>
      <c r="J913" s="429"/>
      <c r="K913" s="430"/>
      <c r="L913" s="430"/>
      <c r="M913" s="431"/>
      <c r="N913" s="431"/>
      <c r="O913" s="431"/>
      <c r="P913" s="431"/>
      <c r="T913" s="432"/>
      <c r="W913" s="432"/>
      <c r="X913" s="432"/>
      <c r="Y913" s="432"/>
    </row>
    <row r="914" spans="1:25" ht="14.25">
      <c r="A914" s="389"/>
      <c r="B914" s="427"/>
      <c r="C914" s="389"/>
      <c r="D914" s="427"/>
      <c r="E914" s="389"/>
      <c r="F914" s="389"/>
      <c r="G914" s="389"/>
      <c r="H914" s="428"/>
      <c r="I914" s="429"/>
      <c r="J914" s="429"/>
      <c r="K914" s="430"/>
      <c r="L914" s="430"/>
      <c r="M914" s="431"/>
      <c r="N914" s="431"/>
      <c r="O914" s="431"/>
      <c r="P914" s="431"/>
      <c r="T914" s="432"/>
      <c r="W914" s="432"/>
      <c r="X914" s="432"/>
      <c r="Y914" s="432"/>
    </row>
    <row r="915" spans="1:25" ht="14.25">
      <c r="A915" s="389"/>
      <c r="B915" s="427"/>
      <c r="C915" s="389"/>
      <c r="D915" s="427"/>
      <c r="E915" s="389"/>
      <c r="F915" s="389"/>
      <c r="G915" s="389"/>
      <c r="H915" s="428"/>
      <c r="I915" s="429"/>
      <c r="J915" s="429"/>
      <c r="K915" s="430"/>
      <c r="L915" s="430"/>
      <c r="M915" s="431"/>
      <c r="N915" s="431"/>
      <c r="O915" s="431"/>
      <c r="P915" s="431"/>
      <c r="T915" s="432"/>
      <c r="W915" s="432"/>
      <c r="X915" s="432"/>
      <c r="Y915" s="432"/>
    </row>
    <row r="916" spans="1:25" ht="14.25">
      <c r="A916" s="389"/>
      <c r="B916" s="427"/>
      <c r="C916" s="389"/>
      <c r="D916" s="427"/>
      <c r="E916" s="389"/>
      <c r="F916" s="389"/>
      <c r="G916" s="389"/>
      <c r="H916" s="428"/>
      <c r="I916" s="429"/>
      <c r="J916" s="429"/>
      <c r="K916" s="430"/>
      <c r="L916" s="430"/>
      <c r="M916" s="431"/>
      <c r="N916" s="431"/>
      <c r="O916" s="431"/>
      <c r="P916" s="431"/>
      <c r="T916" s="432"/>
      <c r="W916" s="432"/>
      <c r="X916" s="432"/>
      <c r="Y916" s="432"/>
    </row>
    <row r="917" spans="1:25" ht="14.25">
      <c r="A917" s="389"/>
      <c r="B917" s="427"/>
      <c r="C917" s="389"/>
      <c r="D917" s="427"/>
      <c r="E917" s="389"/>
      <c r="F917" s="389"/>
      <c r="G917" s="389"/>
      <c r="H917" s="428"/>
      <c r="I917" s="429"/>
      <c r="J917" s="429"/>
      <c r="K917" s="430"/>
      <c r="L917" s="430"/>
      <c r="M917" s="431"/>
      <c r="N917" s="431"/>
      <c r="O917" s="431"/>
      <c r="P917" s="431"/>
      <c r="T917" s="432"/>
      <c r="W917" s="432"/>
      <c r="X917" s="432"/>
      <c r="Y917" s="432"/>
    </row>
    <row r="918" spans="1:25" ht="14.25">
      <c r="A918" s="389"/>
      <c r="B918" s="427"/>
      <c r="C918" s="389"/>
      <c r="D918" s="427"/>
      <c r="E918" s="389"/>
      <c r="F918" s="389"/>
      <c r="G918" s="389"/>
      <c r="H918" s="428"/>
      <c r="I918" s="429"/>
      <c r="J918" s="429"/>
      <c r="K918" s="430"/>
      <c r="L918" s="430"/>
      <c r="M918" s="431"/>
      <c r="N918" s="431"/>
      <c r="O918" s="431"/>
      <c r="P918" s="431"/>
      <c r="T918" s="432"/>
      <c r="W918" s="432"/>
      <c r="X918" s="432"/>
      <c r="Y918" s="432"/>
    </row>
    <row r="919" spans="1:25" ht="14.25">
      <c r="A919" s="389"/>
      <c r="B919" s="427"/>
      <c r="C919" s="389"/>
      <c r="D919" s="427"/>
      <c r="E919" s="389"/>
      <c r="F919" s="389"/>
      <c r="G919" s="389"/>
      <c r="H919" s="428"/>
      <c r="I919" s="429"/>
      <c r="J919" s="429"/>
      <c r="K919" s="430"/>
      <c r="L919" s="430"/>
      <c r="M919" s="431"/>
      <c r="N919" s="431"/>
      <c r="O919" s="431"/>
      <c r="P919" s="431"/>
      <c r="T919" s="432"/>
      <c r="W919" s="432"/>
      <c r="X919" s="432"/>
      <c r="Y919" s="432"/>
    </row>
    <row r="920" spans="1:25" ht="14.25">
      <c r="A920" s="389"/>
      <c r="B920" s="427"/>
      <c r="C920" s="389"/>
      <c r="D920" s="427"/>
      <c r="E920" s="389"/>
      <c r="F920" s="389"/>
      <c r="G920" s="389"/>
      <c r="H920" s="428"/>
      <c r="I920" s="429"/>
      <c r="J920" s="429"/>
      <c r="K920" s="430"/>
      <c r="L920" s="430"/>
      <c r="M920" s="431"/>
      <c r="N920" s="431"/>
      <c r="O920" s="431"/>
      <c r="P920" s="431"/>
      <c r="T920" s="432"/>
      <c r="W920" s="432"/>
      <c r="X920" s="432"/>
      <c r="Y920" s="432"/>
    </row>
    <row r="921" spans="1:25" ht="14.25">
      <c r="A921" s="389"/>
      <c r="B921" s="427"/>
      <c r="C921" s="389"/>
      <c r="D921" s="427"/>
      <c r="E921" s="389"/>
      <c r="F921" s="389"/>
      <c r="G921" s="389"/>
      <c r="H921" s="428"/>
      <c r="I921" s="429"/>
      <c r="J921" s="429"/>
      <c r="K921" s="430"/>
      <c r="L921" s="430"/>
      <c r="M921" s="431"/>
      <c r="N921" s="431"/>
      <c r="O921" s="431"/>
      <c r="P921" s="431"/>
      <c r="T921" s="432"/>
      <c r="W921" s="432"/>
      <c r="X921" s="432"/>
      <c r="Y921" s="432"/>
    </row>
    <row r="922" spans="1:25" ht="14.25">
      <c r="A922" s="389"/>
      <c r="B922" s="427"/>
      <c r="C922" s="389"/>
      <c r="D922" s="427"/>
      <c r="E922" s="389"/>
      <c r="F922" s="389"/>
      <c r="G922" s="389"/>
      <c r="H922" s="428"/>
      <c r="I922" s="429"/>
      <c r="J922" s="429"/>
      <c r="K922" s="430"/>
      <c r="L922" s="430"/>
      <c r="M922" s="431"/>
      <c r="N922" s="431"/>
      <c r="O922" s="431"/>
      <c r="P922" s="431"/>
      <c r="T922" s="432"/>
      <c r="W922" s="432"/>
      <c r="X922" s="432"/>
      <c r="Y922" s="432"/>
    </row>
    <row r="923" spans="1:25" ht="14.25">
      <c r="A923" s="389"/>
      <c r="B923" s="427"/>
      <c r="C923" s="389"/>
      <c r="D923" s="427"/>
      <c r="E923" s="389"/>
      <c r="F923" s="389"/>
      <c r="G923" s="389"/>
      <c r="H923" s="428"/>
      <c r="I923" s="429"/>
      <c r="J923" s="429"/>
      <c r="K923" s="430"/>
      <c r="L923" s="430"/>
      <c r="M923" s="431"/>
      <c r="N923" s="431"/>
      <c r="O923" s="431"/>
      <c r="P923" s="431"/>
      <c r="T923" s="432"/>
      <c r="W923" s="432"/>
      <c r="X923" s="432"/>
      <c r="Y923" s="432"/>
    </row>
    <row r="924" spans="1:25" ht="14.25">
      <c r="A924" s="389"/>
      <c r="B924" s="427"/>
      <c r="C924" s="389"/>
      <c r="D924" s="427"/>
      <c r="E924" s="389"/>
      <c r="F924" s="389"/>
      <c r="G924" s="389"/>
      <c r="H924" s="428"/>
      <c r="I924" s="429"/>
      <c r="J924" s="429"/>
      <c r="K924" s="430"/>
      <c r="L924" s="430"/>
      <c r="M924" s="431"/>
      <c r="N924" s="431"/>
      <c r="O924" s="431"/>
      <c r="P924" s="431"/>
      <c r="T924" s="432"/>
      <c r="W924" s="432"/>
      <c r="X924" s="432"/>
      <c r="Y924" s="432"/>
    </row>
    <row r="925" spans="1:25" ht="14.25">
      <c r="A925" s="389"/>
      <c r="B925" s="427"/>
      <c r="C925" s="389"/>
      <c r="D925" s="427"/>
      <c r="E925" s="389"/>
      <c r="F925" s="389"/>
      <c r="G925" s="389"/>
      <c r="H925" s="428"/>
      <c r="I925" s="429"/>
      <c r="J925" s="429"/>
      <c r="K925" s="430"/>
      <c r="L925" s="430"/>
      <c r="M925" s="431"/>
      <c r="N925" s="431"/>
      <c r="O925" s="431"/>
      <c r="P925" s="431"/>
      <c r="T925" s="432"/>
      <c r="W925" s="432"/>
      <c r="X925" s="432"/>
      <c r="Y925" s="432"/>
    </row>
    <row r="926" spans="1:25" ht="14.25">
      <c r="A926" s="389"/>
      <c r="B926" s="427"/>
      <c r="C926" s="389"/>
      <c r="D926" s="427"/>
      <c r="E926" s="389"/>
      <c r="F926" s="389"/>
      <c r="G926" s="389"/>
      <c r="H926" s="428"/>
      <c r="I926" s="429"/>
      <c r="J926" s="429"/>
      <c r="K926" s="430"/>
      <c r="L926" s="430"/>
      <c r="M926" s="431"/>
      <c r="N926" s="431"/>
      <c r="O926" s="431"/>
      <c r="P926" s="431"/>
      <c r="T926" s="432"/>
      <c r="W926" s="432"/>
      <c r="X926" s="432"/>
      <c r="Y926" s="432"/>
    </row>
    <row r="927" spans="1:25" ht="14.25">
      <c r="A927" s="389"/>
      <c r="B927" s="427"/>
      <c r="C927" s="389"/>
      <c r="D927" s="427"/>
      <c r="E927" s="389"/>
      <c r="F927" s="389"/>
      <c r="G927" s="389"/>
      <c r="H927" s="428"/>
      <c r="I927" s="429"/>
      <c r="J927" s="429"/>
      <c r="K927" s="430"/>
      <c r="L927" s="430"/>
      <c r="M927" s="431"/>
      <c r="N927" s="431"/>
      <c r="O927" s="431"/>
      <c r="P927" s="431"/>
      <c r="T927" s="432"/>
      <c r="W927" s="432"/>
      <c r="X927" s="432"/>
      <c r="Y927" s="432"/>
    </row>
    <row r="928" spans="1:25" ht="14.25">
      <c r="A928" s="389"/>
      <c r="B928" s="427"/>
      <c r="C928" s="389"/>
      <c r="D928" s="427"/>
      <c r="E928" s="389"/>
      <c r="F928" s="389"/>
      <c r="G928" s="389"/>
      <c r="H928" s="428"/>
      <c r="I928" s="429"/>
      <c r="J928" s="429"/>
      <c r="K928" s="430"/>
      <c r="L928" s="430"/>
      <c r="M928" s="431"/>
      <c r="N928" s="431"/>
      <c r="O928" s="431"/>
      <c r="P928" s="431"/>
      <c r="T928" s="432"/>
      <c r="W928" s="432"/>
      <c r="X928" s="432"/>
      <c r="Y928" s="432"/>
    </row>
    <row r="929" spans="1:25" ht="14.25">
      <c r="A929" s="389"/>
      <c r="B929" s="427"/>
      <c r="C929" s="389"/>
      <c r="D929" s="427"/>
      <c r="E929" s="389"/>
      <c r="F929" s="389"/>
      <c r="G929" s="389"/>
      <c r="H929" s="428"/>
      <c r="I929" s="429"/>
      <c r="J929" s="429"/>
      <c r="K929" s="430"/>
      <c r="L929" s="430"/>
      <c r="M929" s="431"/>
      <c r="N929" s="431"/>
      <c r="O929" s="431"/>
      <c r="P929" s="431"/>
      <c r="T929" s="432"/>
      <c r="W929" s="432"/>
      <c r="X929" s="432"/>
      <c r="Y929" s="432"/>
    </row>
    <row r="930" spans="1:25" ht="14.25">
      <c r="A930" s="389"/>
      <c r="B930" s="427"/>
      <c r="C930" s="389"/>
      <c r="D930" s="427"/>
      <c r="E930" s="389"/>
      <c r="F930" s="389"/>
      <c r="G930" s="389"/>
      <c r="H930" s="428"/>
      <c r="I930" s="429"/>
      <c r="J930" s="429"/>
      <c r="K930" s="430"/>
      <c r="L930" s="430"/>
      <c r="M930" s="431"/>
      <c r="N930" s="431"/>
      <c r="O930" s="431"/>
      <c r="P930" s="431"/>
      <c r="T930" s="432"/>
      <c r="W930" s="432"/>
      <c r="X930" s="432"/>
      <c r="Y930" s="432"/>
    </row>
    <row r="931" spans="1:25" ht="14.25">
      <c r="A931" s="389"/>
      <c r="B931" s="427"/>
      <c r="C931" s="389"/>
      <c r="D931" s="427"/>
      <c r="E931" s="389"/>
      <c r="F931" s="389"/>
      <c r="G931" s="389"/>
      <c r="H931" s="428"/>
      <c r="I931" s="429"/>
      <c r="J931" s="429"/>
      <c r="K931" s="430"/>
      <c r="L931" s="430"/>
      <c r="M931" s="431"/>
      <c r="N931" s="431"/>
      <c r="O931" s="431"/>
      <c r="P931" s="431"/>
      <c r="T931" s="432"/>
      <c r="W931" s="432"/>
      <c r="X931" s="432"/>
      <c r="Y931" s="432"/>
    </row>
    <row r="932" spans="1:25" ht="14.25">
      <c r="A932" s="389"/>
      <c r="B932" s="427"/>
      <c r="C932" s="389"/>
      <c r="D932" s="427"/>
      <c r="E932" s="389"/>
      <c r="F932" s="389"/>
      <c r="G932" s="389"/>
      <c r="H932" s="428"/>
      <c r="I932" s="429"/>
      <c r="J932" s="429"/>
      <c r="K932" s="430"/>
      <c r="L932" s="430"/>
      <c r="M932" s="431"/>
      <c r="N932" s="431"/>
      <c r="O932" s="431"/>
      <c r="P932" s="431"/>
      <c r="T932" s="432"/>
      <c r="W932" s="432"/>
      <c r="X932" s="432"/>
      <c r="Y932" s="432"/>
    </row>
    <row r="933" spans="1:25" ht="14.25">
      <c r="A933" s="389"/>
      <c r="B933" s="427"/>
      <c r="C933" s="389"/>
      <c r="D933" s="427"/>
      <c r="E933" s="389"/>
      <c r="F933" s="389"/>
      <c r="G933" s="389"/>
      <c r="H933" s="428"/>
      <c r="I933" s="429"/>
      <c r="J933" s="429"/>
      <c r="K933" s="430"/>
      <c r="L933" s="430"/>
      <c r="M933" s="431"/>
      <c r="N933" s="431"/>
      <c r="O933" s="431"/>
      <c r="P933" s="431"/>
      <c r="T933" s="432"/>
      <c r="W933" s="432"/>
      <c r="X933" s="432"/>
      <c r="Y933" s="432"/>
    </row>
    <row r="934" spans="1:25" ht="14.25">
      <c r="A934" s="389"/>
      <c r="B934" s="427"/>
      <c r="C934" s="389"/>
      <c r="D934" s="427"/>
      <c r="E934" s="389"/>
      <c r="F934" s="389"/>
      <c r="G934" s="389"/>
      <c r="H934" s="428"/>
      <c r="I934" s="429"/>
      <c r="J934" s="429"/>
      <c r="K934" s="430"/>
      <c r="L934" s="430"/>
      <c r="M934" s="431"/>
      <c r="N934" s="431"/>
      <c r="O934" s="431"/>
      <c r="P934" s="431"/>
      <c r="T934" s="432"/>
      <c r="W934" s="432"/>
      <c r="X934" s="432"/>
      <c r="Y934" s="432"/>
    </row>
    <row r="935" spans="1:25" ht="14.25">
      <c r="A935" s="389"/>
      <c r="B935" s="427"/>
      <c r="C935" s="389"/>
      <c r="D935" s="427"/>
      <c r="E935" s="389"/>
      <c r="F935" s="389"/>
      <c r="G935" s="389"/>
      <c r="H935" s="428"/>
      <c r="I935" s="429"/>
      <c r="J935" s="429"/>
      <c r="K935" s="430"/>
      <c r="L935" s="430"/>
      <c r="M935" s="431"/>
      <c r="N935" s="431"/>
      <c r="O935" s="431"/>
      <c r="P935" s="431"/>
      <c r="T935" s="432"/>
      <c r="W935" s="432"/>
      <c r="X935" s="432"/>
      <c r="Y935" s="432"/>
    </row>
    <row r="936" spans="1:25" ht="14.25">
      <c r="A936" s="389"/>
      <c r="B936" s="427"/>
      <c r="C936" s="389"/>
      <c r="D936" s="427"/>
      <c r="E936" s="389"/>
      <c r="F936" s="389"/>
      <c r="G936" s="389"/>
      <c r="H936" s="428"/>
      <c r="I936" s="429"/>
      <c r="J936" s="429"/>
      <c r="K936" s="430"/>
      <c r="L936" s="430"/>
      <c r="M936" s="431"/>
      <c r="N936" s="431"/>
      <c r="O936" s="431"/>
      <c r="P936" s="431"/>
      <c r="T936" s="432"/>
      <c r="W936" s="432"/>
      <c r="X936" s="432"/>
      <c r="Y936" s="432"/>
    </row>
    <row r="937" spans="1:25" ht="14.25">
      <c r="A937" s="389"/>
      <c r="B937" s="427"/>
      <c r="C937" s="389"/>
      <c r="D937" s="427"/>
      <c r="E937" s="389"/>
      <c r="F937" s="389"/>
      <c r="G937" s="389"/>
      <c r="H937" s="428"/>
      <c r="I937" s="429"/>
      <c r="J937" s="429"/>
      <c r="K937" s="430"/>
      <c r="L937" s="430"/>
      <c r="M937" s="431"/>
      <c r="N937" s="431"/>
      <c r="O937" s="431"/>
      <c r="P937" s="431"/>
      <c r="T937" s="432"/>
      <c r="W937" s="432"/>
      <c r="X937" s="432"/>
      <c r="Y937" s="432"/>
    </row>
    <row r="938" spans="1:25" ht="14.25">
      <c r="A938" s="389"/>
      <c r="B938" s="427"/>
      <c r="C938" s="389"/>
      <c r="D938" s="427"/>
      <c r="E938" s="389"/>
      <c r="F938" s="389"/>
      <c r="G938" s="389"/>
      <c r="H938" s="428"/>
      <c r="I938" s="429"/>
      <c r="J938" s="429"/>
      <c r="K938" s="430"/>
      <c r="L938" s="430"/>
      <c r="M938" s="431"/>
      <c r="N938" s="431"/>
      <c r="O938" s="431"/>
      <c r="P938" s="431"/>
      <c r="T938" s="432"/>
      <c r="W938" s="432"/>
      <c r="X938" s="432"/>
      <c r="Y938" s="432"/>
    </row>
    <row r="939" spans="1:25" ht="14.25">
      <c r="A939" s="389"/>
      <c r="B939" s="427"/>
      <c r="C939" s="389"/>
      <c r="D939" s="427"/>
      <c r="E939" s="389"/>
      <c r="F939" s="389"/>
      <c r="G939" s="389"/>
      <c r="H939" s="428"/>
      <c r="I939" s="429"/>
      <c r="J939" s="429"/>
      <c r="K939" s="430"/>
      <c r="L939" s="430"/>
      <c r="M939" s="431"/>
      <c r="N939" s="431"/>
      <c r="O939" s="431"/>
      <c r="P939" s="431"/>
      <c r="T939" s="432"/>
      <c r="W939" s="432"/>
      <c r="X939" s="432"/>
      <c r="Y939" s="432"/>
    </row>
    <row r="940" spans="1:25" ht="14.25">
      <c r="A940" s="389"/>
      <c r="B940" s="427"/>
      <c r="C940" s="389"/>
      <c r="D940" s="427"/>
      <c r="E940" s="389"/>
      <c r="F940" s="389"/>
      <c r="G940" s="389"/>
      <c r="H940" s="428"/>
      <c r="I940" s="429"/>
      <c r="J940" s="429"/>
      <c r="K940" s="430"/>
      <c r="L940" s="430"/>
      <c r="M940" s="431"/>
      <c r="N940" s="431"/>
      <c r="O940" s="431"/>
      <c r="P940" s="431"/>
      <c r="T940" s="432"/>
      <c r="W940" s="432"/>
      <c r="X940" s="432"/>
      <c r="Y940" s="432"/>
    </row>
    <row r="941" spans="1:25" ht="14.25">
      <c r="A941" s="389"/>
      <c r="B941" s="427"/>
      <c r="C941" s="389"/>
      <c r="D941" s="427"/>
      <c r="E941" s="389"/>
      <c r="F941" s="389"/>
      <c r="G941" s="389"/>
      <c r="H941" s="428"/>
      <c r="I941" s="429"/>
      <c r="J941" s="429"/>
      <c r="K941" s="430"/>
      <c r="L941" s="430"/>
      <c r="M941" s="431"/>
      <c r="N941" s="431"/>
      <c r="O941" s="431"/>
      <c r="P941" s="431"/>
      <c r="T941" s="432"/>
      <c r="W941" s="432"/>
      <c r="X941" s="432"/>
      <c r="Y941" s="432"/>
    </row>
    <row r="942" spans="1:25" ht="14.25">
      <c r="A942" s="389"/>
      <c r="B942" s="427"/>
      <c r="C942" s="389"/>
      <c r="D942" s="427"/>
      <c r="E942" s="389"/>
      <c r="F942" s="389"/>
      <c r="G942" s="389"/>
      <c r="H942" s="428"/>
      <c r="I942" s="429"/>
      <c r="J942" s="429"/>
      <c r="K942" s="430"/>
      <c r="L942" s="430"/>
      <c r="M942" s="431"/>
      <c r="N942" s="431"/>
      <c r="O942" s="431"/>
      <c r="P942" s="431"/>
      <c r="T942" s="432"/>
      <c r="W942" s="432"/>
      <c r="X942" s="432"/>
      <c r="Y942" s="432"/>
    </row>
    <row r="943" spans="1:25" ht="14.25">
      <c r="A943" s="389"/>
      <c r="B943" s="427"/>
      <c r="C943" s="389"/>
      <c r="D943" s="427"/>
      <c r="E943" s="389"/>
      <c r="F943" s="389"/>
      <c r="G943" s="389"/>
      <c r="H943" s="428"/>
      <c r="I943" s="429"/>
      <c r="J943" s="429"/>
      <c r="K943" s="430"/>
      <c r="L943" s="430"/>
      <c r="M943" s="431"/>
      <c r="N943" s="431"/>
      <c r="O943" s="431"/>
      <c r="P943" s="431"/>
      <c r="T943" s="432"/>
      <c r="W943" s="432"/>
      <c r="X943" s="432"/>
      <c r="Y943" s="432"/>
    </row>
    <row r="944" spans="1:25" ht="14.25">
      <c r="A944" s="389"/>
      <c r="B944" s="427"/>
      <c r="C944" s="389"/>
      <c r="D944" s="427"/>
      <c r="E944" s="389"/>
      <c r="F944" s="389"/>
      <c r="G944" s="389"/>
      <c r="H944" s="428"/>
      <c r="I944" s="429"/>
      <c r="J944" s="429"/>
      <c r="K944" s="430"/>
      <c r="L944" s="430"/>
      <c r="M944" s="431"/>
      <c r="N944" s="431"/>
      <c r="O944" s="431"/>
      <c r="P944" s="431"/>
      <c r="T944" s="432"/>
      <c r="W944" s="432"/>
      <c r="X944" s="432"/>
      <c r="Y944" s="432"/>
    </row>
    <row r="945" spans="1:25" ht="14.25">
      <c r="A945" s="389"/>
      <c r="B945" s="427"/>
      <c r="C945" s="389"/>
      <c r="D945" s="427"/>
      <c r="E945" s="389"/>
      <c r="F945" s="389"/>
      <c r="G945" s="389"/>
      <c r="H945" s="428"/>
      <c r="I945" s="429"/>
      <c r="J945" s="429"/>
      <c r="K945" s="430"/>
      <c r="L945" s="430"/>
      <c r="M945" s="431"/>
      <c r="N945" s="431"/>
      <c r="O945" s="431"/>
      <c r="P945" s="431"/>
      <c r="T945" s="432"/>
      <c r="W945" s="432"/>
      <c r="X945" s="432"/>
      <c r="Y945" s="432"/>
    </row>
    <row r="946" spans="1:25" ht="14.25">
      <c r="A946" s="389"/>
      <c r="B946" s="427"/>
      <c r="C946" s="389"/>
      <c r="D946" s="427"/>
      <c r="E946" s="389"/>
      <c r="F946" s="389"/>
      <c r="G946" s="389"/>
      <c r="H946" s="428"/>
      <c r="I946" s="429"/>
      <c r="J946" s="429"/>
      <c r="K946" s="430"/>
      <c r="L946" s="430"/>
      <c r="M946" s="431"/>
      <c r="N946" s="431"/>
      <c r="O946" s="431"/>
      <c r="P946" s="431"/>
      <c r="T946" s="432"/>
      <c r="W946" s="432"/>
      <c r="X946" s="432"/>
      <c r="Y946" s="432"/>
    </row>
    <row r="947" spans="1:25" ht="14.25">
      <c r="A947" s="389"/>
      <c r="B947" s="427"/>
      <c r="C947" s="389"/>
      <c r="D947" s="427"/>
      <c r="E947" s="389"/>
      <c r="F947" s="389"/>
      <c r="G947" s="389"/>
      <c r="H947" s="428"/>
      <c r="I947" s="429"/>
      <c r="J947" s="429"/>
      <c r="K947" s="430"/>
      <c r="L947" s="430"/>
      <c r="M947" s="431"/>
      <c r="N947" s="431"/>
      <c r="O947" s="431"/>
      <c r="P947" s="431"/>
      <c r="T947" s="432"/>
      <c r="W947" s="432"/>
      <c r="X947" s="432"/>
      <c r="Y947" s="432"/>
    </row>
    <row r="948" spans="1:25" ht="14.25">
      <c r="A948" s="389"/>
      <c r="B948" s="427"/>
      <c r="C948" s="389"/>
      <c r="D948" s="427"/>
      <c r="E948" s="389"/>
      <c r="F948" s="389"/>
      <c r="G948" s="389"/>
      <c r="H948" s="428"/>
      <c r="I948" s="429"/>
      <c r="J948" s="429"/>
      <c r="K948" s="430"/>
      <c r="L948" s="430"/>
      <c r="M948" s="431"/>
      <c r="N948" s="431"/>
      <c r="O948" s="431"/>
      <c r="P948" s="431"/>
      <c r="T948" s="432"/>
      <c r="W948" s="432"/>
      <c r="X948" s="432"/>
      <c r="Y948" s="432"/>
    </row>
    <row r="949" spans="1:25" ht="14.25">
      <c r="A949" s="389"/>
      <c r="B949" s="427"/>
      <c r="C949" s="389"/>
      <c r="D949" s="427"/>
      <c r="E949" s="389"/>
      <c r="F949" s="389"/>
      <c r="G949" s="389"/>
      <c r="H949" s="428"/>
      <c r="I949" s="429"/>
      <c r="J949" s="429"/>
      <c r="K949" s="430"/>
      <c r="L949" s="430"/>
      <c r="M949" s="431"/>
      <c r="N949" s="431"/>
      <c r="O949" s="431"/>
      <c r="P949" s="431"/>
      <c r="T949" s="432"/>
      <c r="W949" s="432"/>
      <c r="X949" s="432"/>
      <c r="Y949" s="432"/>
    </row>
    <row r="950" spans="1:25" ht="14.25">
      <c r="A950" s="389"/>
      <c r="B950" s="427"/>
      <c r="C950" s="389"/>
      <c r="D950" s="427"/>
      <c r="E950" s="389"/>
      <c r="F950" s="389"/>
      <c r="G950" s="389"/>
      <c r="H950" s="428"/>
      <c r="I950" s="429"/>
      <c r="J950" s="429"/>
      <c r="K950" s="430"/>
      <c r="L950" s="430"/>
      <c r="M950" s="431"/>
      <c r="N950" s="431"/>
      <c r="O950" s="431"/>
      <c r="P950" s="431"/>
      <c r="T950" s="432"/>
      <c r="W950" s="432"/>
      <c r="X950" s="432"/>
      <c r="Y950" s="432"/>
    </row>
    <row r="951" spans="1:25" ht="14.25">
      <c r="A951" s="389"/>
      <c r="B951" s="427"/>
      <c r="C951" s="389"/>
      <c r="D951" s="427"/>
      <c r="E951" s="389"/>
      <c r="F951" s="389"/>
      <c r="G951" s="389"/>
      <c r="H951" s="428"/>
      <c r="I951" s="429"/>
      <c r="J951" s="429"/>
      <c r="K951" s="430"/>
      <c r="L951" s="430"/>
      <c r="M951" s="431"/>
      <c r="N951" s="431"/>
      <c r="O951" s="431"/>
      <c r="P951" s="431"/>
      <c r="T951" s="432"/>
      <c r="W951" s="432"/>
      <c r="X951" s="432"/>
      <c r="Y951" s="432"/>
    </row>
    <row r="952" spans="1:25" ht="14.25">
      <c r="A952" s="389"/>
      <c r="B952" s="427"/>
      <c r="C952" s="389"/>
      <c r="D952" s="427"/>
      <c r="E952" s="389"/>
      <c r="F952" s="389"/>
      <c r="G952" s="389"/>
      <c r="H952" s="428"/>
      <c r="I952" s="429"/>
      <c r="J952" s="429"/>
      <c r="K952" s="430"/>
      <c r="L952" s="430"/>
      <c r="M952" s="431"/>
      <c r="N952" s="431"/>
      <c r="O952" s="431"/>
      <c r="P952" s="431"/>
      <c r="T952" s="432"/>
      <c r="W952" s="432"/>
      <c r="X952" s="432"/>
      <c r="Y952" s="432"/>
    </row>
    <row r="953" spans="1:25" ht="14.25">
      <c r="A953" s="389"/>
      <c r="B953" s="427"/>
      <c r="C953" s="389"/>
      <c r="D953" s="427"/>
      <c r="E953" s="389"/>
      <c r="F953" s="389"/>
      <c r="G953" s="389"/>
      <c r="H953" s="428"/>
      <c r="I953" s="429"/>
      <c r="J953" s="429"/>
      <c r="K953" s="430"/>
      <c r="L953" s="430"/>
      <c r="M953" s="431"/>
      <c r="N953" s="431"/>
      <c r="O953" s="431"/>
      <c r="P953" s="431"/>
      <c r="T953" s="432"/>
      <c r="W953" s="432"/>
      <c r="X953" s="432"/>
      <c r="Y953" s="432"/>
    </row>
    <row r="954" spans="1:25" ht="14.25">
      <c r="A954" s="389"/>
      <c r="B954" s="427"/>
      <c r="C954" s="389"/>
      <c r="D954" s="427"/>
      <c r="E954" s="389"/>
      <c r="F954" s="389"/>
      <c r="G954" s="389"/>
      <c r="H954" s="428"/>
      <c r="I954" s="429"/>
      <c r="J954" s="429"/>
      <c r="K954" s="430"/>
      <c r="L954" s="430"/>
      <c r="M954" s="431"/>
      <c r="N954" s="431"/>
      <c r="O954" s="431"/>
      <c r="P954" s="431"/>
      <c r="T954" s="432"/>
      <c r="W954" s="432"/>
      <c r="X954" s="432"/>
      <c r="Y954" s="432"/>
    </row>
    <row r="955" spans="1:25" ht="14.25">
      <c r="A955" s="389"/>
      <c r="B955" s="427"/>
      <c r="C955" s="389"/>
      <c r="D955" s="427"/>
      <c r="E955" s="389"/>
      <c r="F955" s="389"/>
      <c r="G955" s="389"/>
      <c r="H955" s="428"/>
      <c r="I955" s="429"/>
      <c r="J955" s="429"/>
      <c r="K955" s="430"/>
      <c r="L955" s="430"/>
      <c r="M955" s="431"/>
      <c r="N955" s="431"/>
      <c r="O955" s="431"/>
      <c r="P955" s="431"/>
      <c r="T955" s="432"/>
      <c r="W955" s="432"/>
      <c r="X955" s="432"/>
      <c r="Y955" s="432"/>
    </row>
    <row r="956" spans="1:25" ht="14.25">
      <c r="A956" s="389"/>
      <c r="B956" s="427"/>
      <c r="C956" s="389"/>
      <c r="D956" s="427"/>
      <c r="E956" s="389"/>
      <c r="F956" s="389"/>
      <c r="G956" s="389"/>
      <c r="H956" s="428"/>
      <c r="I956" s="429"/>
      <c r="J956" s="429"/>
      <c r="K956" s="430"/>
      <c r="L956" s="430"/>
      <c r="M956" s="431"/>
      <c r="N956" s="431"/>
      <c r="O956" s="431"/>
      <c r="P956" s="431"/>
      <c r="T956" s="432"/>
      <c r="W956" s="432"/>
      <c r="X956" s="432"/>
      <c r="Y956" s="432"/>
    </row>
    <row r="957" spans="1:25" ht="14.25">
      <c r="A957" s="389"/>
      <c r="B957" s="427"/>
      <c r="C957" s="389"/>
      <c r="D957" s="427"/>
      <c r="E957" s="389"/>
      <c r="F957" s="389"/>
      <c r="G957" s="389"/>
      <c r="H957" s="428"/>
      <c r="I957" s="429"/>
      <c r="J957" s="429"/>
      <c r="K957" s="430"/>
      <c r="L957" s="430"/>
      <c r="M957" s="431"/>
      <c r="N957" s="431"/>
      <c r="O957" s="431"/>
      <c r="P957" s="431"/>
      <c r="T957" s="432"/>
      <c r="W957" s="432"/>
      <c r="X957" s="432"/>
      <c r="Y957" s="432"/>
    </row>
    <row r="958" spans="1:25" ht="14.25">
      <c r="A958" s="389"/>
      <c r="B958" s="427"/>
      <c r="C958" s="389"/>
      <c r="D958" s="427"/>
      <c r="E958" s="389"/>
      <c r="F958" s="389"/>
      <c r="G958" s="389"/>
      <c r="H958" s="428"/>
      <c r="I958" s="429"/>
      <c r="J958" s="429"/>
      <c r="K958" s="430"/>
      <c r="L958" s="430"/>
      <c r="M958" s="431"/>
      <c r="N958" s="431"/>
      <c r="O958" s="431"/>
      <c r="P958" s="431"/>
      <c r="T958" s="432"/>
      <c r="W958" s="432"/>
      <c r="X958" s="432"/>
      <c r="Y958" s="432"/>
    </row>
    <row r="959" spans="1:25" ht="14.25">
      <c r="A959" s="389"/>
      <c r="B959" s="427"/>
      <c r="C959" s="389"/>
      <c r="D959" s="427"/>
      <c r="E959" s="389"/>
      <c r="F959" s="389"/>
      <c r="G959" s="389"/>
      <c r="H959" s="428"/>
      <c r="I959" s="429"/>
      <c r="J959" s="429"/>
      <c r="K959" s="430"/>
      <c r="L959" s="430"/>
      <c r="M959" s="431"/>
      <c r="N959" s="431"/>
      <c r="O959" s="431"/>
      <c r="P959" s="431"/>
      <c r="T959" s="432"/>
      <c r="W959" s="432"/>
      <c r="X959" s="432"/>
      <c r="Y959" s="432"/>
    </row>
    <row r="960" spans="1:25" ht="14.25">
      <c r="A960" s="389"/>
      <c r="B960" s="427"/>
      <c r="C960" s="389"/>
      <c r="D960" s="427"/>
      <c r="E960" s="389"/>
      <c r="F960" s="389"/>
      <c r="G960" s="389"/>
      <c r="H960" s="428"/>
      <c r="I960" s="429"/>
      <c r="J960" s="429"/>
      <c r="K960" s="430"/>
      <c r="L960" s="430"/>
      <c r="M960" s="431"/>
      <c r="N960" s="431"/>
      <c r="O960" s="431"/>
      <c r="P960" s="431"/>
      <c r="T960" s="432"/>
      <c r="W960" s="432"/>
      <c r="X960" s="432"/>
      <c r="Y960" s="432"/>
    </row>
    <row r="961" spans="1:25" ht="14.25">
      <c r="A961" s="389"/>
      <c r="B961" s="427"/>
      <c r="C961" s="389"/>
      <c r="D961" s="427"/>
      <c r="E961" s="389"/>
      <c r="F961" s="389"/>
      <c r="G961" s="389"/>
      <c r="H961" s="428"/>
      <c r="I961" s="429"/>
      <c r="J961" s="429"/>
      <c r="K961" s="430"/>
      <c r="L961" s="430"/>
      <c r="M961" s="431"/>
      <c r="N961" s="431"/>
      <c r="O961" s="431"/>
      <c r="P961" s="431"/>
      <c r="T961" s="432"/>
      <c r="W961" s="432"/>
      <c r="X961" s="432"/>
      <c r="Y961" s="432"/>
    </row>
    <row r="962" spans="1:25" ht="14.25">
      <c r="A962" s="389"/>
      <c r="B962" s="427"/>
      <c r="C962" s="389"/>
      <c r="D962" s="427"/>
      <c r="E962" s="389"/>
      <c r="F962" s="389"/>
      <c r="G962" s="389"/>
      <c r="H962" s="428"/>
      <c r="I962" s="429"/>
      <c r="J962" s="429"/>
      <c r="K962" s="430"/>
      <c r="L962" s="430"/>
      <c r="M962" s="431"/>
      <c r="N962" s="431"/>
      <c r="O962" s="431"/>
      <c r="P962" s="431"/>
      <c r="T962" s="432"/>
      <c r="W962" s="432"/>
      <c r="X962" s="432"/>
      <c r="Y962" s="432"/>
    </row>
    <row r="963" spans="1:25" ht="14.25">
      <c r="A963" s="389"/>
      <c r="B963" s="427"/>
      <c r="C963" s="389"/>
      <c r="D963" s="427"/>
      <c r="E963" s="389"/>
      <c r="F963" s="389"/>
      <c r="G963" s="389"/>
      <c r="H963" s="428"/>
      <c r="I963" s="429"/>
      <c r="J963" s="429"/>
      <c r="K963" s="430"/>
      <c r="L963" s="430"/>
      <c r="M963" s="431"/>
      <c r="N963" s="431"/>
      <c r="O963" s="431"/>
      <c r="P963" s="431"/>
      <c r="T963" s="432"/>
      <c r="W963" s="432"/>
      <c r="X963" s="432"/>
      <c r="Y963" s="432"/>
    </row>
    <row r="964" spans="1:25" ht="14.25">
      <c r="A964" s="389"/>
      <c r="B964" s="427"/>
      <c r="C964" s="389"/>
      <c r="D964" s="427"/>
      <c r="E964" s="389"/>
      <c r="F964" s="389"/>
      <c r="G964" s="389"/>
      <c r="H964" s="428"/>
      <c r="I964" s="429"/>
      <c r="J964" s="429"/>
      <c r="K964" s="430"/>
      <c r="L964" s="430"/>
      <c r="M964" s="431"/>
      <c r="N964" s="431"/>
      <c r="O964" s="431"/>
      <c r="P964" s="431"/>
      <c r="T964" s="432"/>
      <c r="W964" s="432"/>
      <c r="X964" s="432"/>
      <c r="Y964" s="432"/>
    </row>
    <row r="965" spans="1:25" ht="14.25">
      <c r="A965" s="389"/>
      <c r="B965" s="427"/>
      <c r="C965" s="389"/>
      <c r="D965" s="427"/>
      <c r="E965" s="389"/>
      <c r="F965" s="389"/>
      <c r="G965" s="389"/>
      <c r="H965" s="428"/>
      <c r="I965" s="429"/>
      <c r="J965" s="429"/>
      <c r="K965" s="430"/>
      <c r="L965" s="430"/>
      <c r="M965" s="431"/>
      <c r="N965" s="431"/>
      <c r="O965" s="431"/>
      <c r="P965" s="431"/>
      <c r="T965" s="432"/>
      <c r="W965" s="432"/>
      <c r="X965" s="432"/>
      <c r="Y965" s="432"/>
    </row>
    <row r="966" spans="1:25" ht="14.25">
      <c r="A966" s="389"/>
      <c r="B966" s="427"/>
      <c r="C966" s="389"/>
      <c r="D966" s="427"/>
      <c r="E966" s="389"/>
      <c r="F966" s="389"/>
      <c r="G966" s="389"/>
      <c r="H966" s="428"/>
      <c r="I966" s="429"/>
      <c r="J966" s="429"/>
      <c r="K966" s="430"/>
      <c r="L966" s="430"/>
      <c r="M966" s="431"/>
      <c r="N966" s="431"/>
      <c r="O966" s="431"/>
      <c r="P966" s="431"/>
      <c r="T966" s="432"/>
      <c r="W966" s="432"/>
      <c r="X966" s="432"/>
      <c r="Y966" s="432"/>
    </row>
    <row r="967" spans="1:25" ht="14.25">
      <c r="A967" s="389"/>
      <c r="B967" s="427"/>
      <c r="C967" s="389"/>
      <c r="D967" s="427"/>
      <c r="E967" s="389"/>
      <c r="F967" s="389"/>
      <c r="G967" s="389"/>
      <c r="H967" s="428"/>
      <c r="I967" s="429"/>
      <c r="J967" s="429"/>
      <c r="K967" s="430"/>
      <c r="L967" s="430"/>
      <c r="M967" s="431"/>
      <c r="N967" s="431"/>
      <c r="O967" s="431"/>
      <c r="P967" s="431"/>
      <c r="T967" s="432"/>
      <c r="W967" s="432"/>
      <c r="X967" s="432"/>
      <c r="Y967" s="432"/>
    </row>
    <row r="968" spans="1:25" ht="14.25">
      <c r="A968" s="389"/>
      <c r="B968" s="427"/>
      <c r="C968" s="389"/>
      <c r="D968" s="427"/>
      <c r="E968" s="389"/>
      <c r="F968" s="389"/>
      <c r="G968" s="389"/>
      <c r="H968" s="428"/>
      <c r="I968" s="429"/>
      <c r="J968" s="429"/>
      <c r="K968" s="430"/>
      <c r="L968" s="430"/>
      <c r="M968" s="431"/>
      <c r="N968" s="431"/>
      <c r="O968" s="431"/>
      <c r="P968" s="431"/>
      <c r="T968" s="432"/>
      <c r="W968" s="432"/>
      <c r="X968" s="432"/>
      <c r="Y968" s="432"/>
    </row>
    <row r="969" spans="1:25" ht="14.25">
      <c r="A969" s="389"/>
      <c r="B969" s="427"/>
      <c r="C969" s="389"/>
      <c r="D969" s="427"/>
      <c r="E969" s="389"/>
      <c r="F969" s="389"/>
      <c r="G969" s="389"/>
      <c r="H969" s="428"/>
      <c r="I969" s="429"/>
      <c r="J969" s="429"/>
      <c r="K969" s="430"/>
      <c r="L969" s="430"/>
      <c r="M969" s="431"/>
      <c r="N969" s="431"/>
      <c r="O969" s="431"/>
      <c r="P969" s="431"/>
      <c r="T969" s="432"/>
      <c r="W969" s="432"/>
      <c r="X969" s="432"/>
      <c r="Y969" s="432"/>
    </row>
    <row r="970" spans="1:25" ht="14.25">
      <c r="A970" s="389"/>
      <c r="B970" s="427"/>
      <c r="C970" s="389"/>
      <c r="D970" s="427"/>
      <c r="E970" s="389"/>
      <c r="F970" s="389"/>
      <c r="G970" s="389"/>
      <c r="H970" s="428"/>
      <c r="I970" s="429"/>
      <c r="J970" s="429"/>
      <c r="K970" s="430"/>
      <c r="L970" s="430"/>
      <c r="M970" s="431"/>
      <c r="N970" s="431"/>
      <c r="O970" s="431"/>
      <c r="P970" s="431"/>
      <c r="T970" s="432"/>
      <c r="W970" s="432"/>
      <c r="X970" s="432"/>
      <c r="Y970" s="432"/>
    </row>
    <row r="971" spans="1:25" ht="14.25">
      <c r="A971" s="389"/>
      <c r="B971" s="427"/>
      <c r="C971" s="389"/>
      <c r="D971" s="427"/>
      <c r="E971" s="389"/>
      <c r="F971" s="389"/>
      <c r="G971" s="389"/>
      <c r="H971" s="428"/>
      <c r="I971" s="429"/>
      <c r="J971" s="429"/>
      <c r="K971" s="430"/>
      <c r="L971" s="430"/>
      <c r="M971" s="431"/>
      <c r="N971" s="431"/>
      <c r="O971" s="431"/>
      <c r="P971" s="431"/>
      <c r="T971" s="432"/>
      <c r="W971" s="432"/>
      <c r="X971" s="432"/>
      <c r="Y971" s="432"/>
    </row>
    <row r="972" spans="1:25" ht="14.25">
      <c r="A972" s="389"/>
      <c r="B972" s="427"/>
      <c r="C972" s="389"/>
      <c r="D972" s="427"/>
      <c r="E972" s="389"/>
      <c r="F972" s="389"/>
      <c r="G972" s="389"/>
      <c r="H972" s="428"/>
      <c r="I972" s="429"/>
      <c r="J972" s="429"/>
      <c r="K972" s="430"/>
      <c r="L972" s="430"/>
      <c r="M972" s="431"/>
      <c r="N972" s="431"/>
      <c r="O972" s="431"/>
      <c r="P972" s="431"/>
      <c r="T972" s="432"/>
      <c r="W972" s="432"/>
      <c r="X972" s="432"/>
      <c r="Y972" s="432"/>
    </row>
    <row r="973" spans="1:25" ht="14.25">
      <c r="A973" s="389"/>
      <c r="B973" s="427"/>
      <c r="C973" s="389"/>
      <c r="D973" s="427"/>
      <c r="E973" s="389"/>
      <c r="F973" s="389"/>
      <c r="G973" s="389"/>
      <c r="H973" s="428"/>
      <c r="I973" s="429"/>
      <c r="J973" s="429"/>
      <c r="K973" s="430"/>
      <c r="L973" s="430"/>
      <c r="M973" s="431"/>
      <c r="N973" s="431"/>
      <c r="O973" s="431"/>
      <c r="P973" s="431"/>
      <c r="T973" s="432"/>
      <c r="W973" s="432"/>
      <c r="X973" s="432"/>
      <c r="Y973" s="432"/>
    </row>
    <row r="974" spans="1:25" ht="14.25">
      <c r="A974" s="389"/>
      <c r="B974" s="427"/>
      <c r="C974" s="389"/>
      <c r="D974" s="427"/>
      <c r="E974" s="389"/>
      <c r="F974" s="389"/>
      <c r="G974" s="389"/>
      <c r="H974" s="428"/>
      <c r="I974" s="429"/>
      <c r="J974" s="429"/>
      <c r="K974" s="430"/>
      <c r="L974" s="430"/>
      <c r="M974" s="431"/>
      <c r="N974" s="431"/>
      <c r="O974" s="431"/>
      <c r="P974" s="431"/>
      <c r="T974" s="432"/>
      <c r="W974" s="432"/>
      <c r="X974" s="432"/>
      <c r="Y974" s="432"/>
    </row>
    <row r="975" spans="1:25" ht="14.25">
      <c r="A975" s="389"/>
      <c r="B975" s="427"/>
      <c r="C975" s="389"/>
      <c r="D975" s="427"/>
      <c r="E975" s="389"/>
      <c r="F975" s="389"/>
      <c r="G975" s="389"/>
      <c r="H975" s="428"/>
      <c r="I975" s="429"/>
      <c r="J975" s="429"/>
      <c r="K975" s="430"/>
      <c r="L975" s="430"/>
      <c r="M975" s="431"/>
      <c r="N975" s="431"/>
      <c r="O975" s="431"/>
      <c r="P975" s="431"/>
      <c r="T975" s="432"/>
      <c r="W975" s="432"/>
      <c r="X975" s="432"/>
      <c r="Y975" s="432"/>
    </row>
    <row r="976" spans="1:25" ht="14.25">
      <c r="A976" s="389"/>
      <c r="B976" s="427"/>
      <c r="C976" s="389"/>
      <c r="D976" s="427"/>
      <c r="E976" s="389"/>
      <c r="F976" s="389"/>
      <c r="G976" s="389"/>
      <c r="H976" s="428"/>
      <c r="I976" s="429"/>
      <c r="J976" s="429"/>
      <c r="K976" s="430"/>
      <c r="L976" s="430"/>
      <c r="M976" s="431"/>
      <c r="N976" s="431"/>
      <c r="O976" s="431"/>
      <c r="P976" s="431"/>
      <c r="T976" s="432"/>
      <c r="W976" s="432"/>
      <c r="X976" s="432"/>
      <c r="Y976" s="432"/>
    </row>
    <row r="977" spans="1:25" ht="14.25">
      <c r="A977" s="389"/>
      <c r="B977" s="427"/>
      <c r="C977" s="389"/>
      <c r="D977" s="427"/>
      <c r="E977" s="389"/>
      <c r="F977" s="389"/>
      <c r="G977" s="389"/>
      <c r="H977" s="428"/>
      <c r="I977" s="429"/>
      <c r="J977" s="429"/>
      <c r="K977" s="430"/>
      <c r="L977" s="430"/>
      <c r="M977" s="431"/>
      <c r="N977" s="431"/>
      <c r="O977" s="431"/>
      <c r="P977" s="431"/>
      <c r="T977" s="432"/>
      <c r="W977" s="432"/>
      <c r="X977" s="432"/>
      <c r="Y977" s="432"/>
    </row>
    <row r="978" spans="1:25" ht="14.25">
      <c r="A978" s="389"/>
      <c r="B978" s="427"/>
      <c r="C978" s="389"/>
      <c r="D978" s="427"/>
      <c r="E978" s="389"/>
      <c r="F978" s="389"/>
      <c r="G978" s="389"/>
      <c r="H978" s="428"/>
      <c r="I978" s="429"/>
      <c r="J978" s="429"/>
      <c r="K978" s="430"/>
      <c r="L978" s="430"/>
      <c r="M978" s="431"/>
      <c r="N978" s="431"/>
      <c r="O978" s="431"/>
      <c r="P978" s="431"/>
      <c r="T978" s="432"/>
      <c r="W978" s="432"/>
      <c r="X978" s="432"/>
      <c r="Y978" s="432"/>
    </row>
    <row r="979" spans="1:25" ht="14.25">
      <c r="A979" s="389"/>
      <c r="B979" s="427"/>
      <c r="C979" s="389"/>
      <c r="D979" s="427"/>
      <c r="E979" s="389"/>
      <c r="F979" s="389"/>
      <c r="G979" s="389"/>
      <c r="H979" s="428"/>
      <c r="I979" s="429"/>
      <c r="J979" s="429"/>
      <c r="K979" s="430"/>
      <c r="L979" s="430"/>
      <c r="M979" s="431"/>
      <c r="N979" s="431"/>
      <c r="O979" s="431"/>
      <c r="P979" s="431"/>
      <c r="T979" s="432"/>
      <c r="W979" s="432"/>
      <c r="X979" s="432"/>
      <c r="Y979" s="432"/>
    </row>
    <row r="980" spans="1:25" ht="14.25">
      <c r="A980" s="389"/>
      <c r="B980" s="427"/>
      <c r="C980" s="389"/>
      <c r="D980" s="427"/>
      <c r="E980" s="389"/>
      <c r="F980" s="389"/>
      <c r="G980" s="389"/>
      <c r="H980" s="428"/>
      <c r="I980" s="429"/>
      <c r="J980" s="429"/>
      <c r="K980" s="430"/>
      <c r="L980" s="430"/>
      <c r="M980" s="431"/>
      <c r="N980" s="431"/>
      <c r="O980" s="431"/>
      <c r="P980" s="431"/>
      <c r="T980" s="432"/>
      <c r="W980" s="432"/>
      <c r="X980" s="432"/>
      <c r="Y980" s="432"/>
    </row>
    <row r="981" spans="1:25" ht="14.25">
      <c r="A981" s="389"/>
      <c r="B981" s="427"/>
      <c r="C981" s="389"/>
      <c r="D981" s="427"/>
      <c r="E981" s="389"/>
      <c r="F981" s="389"/>
      <c r="G981" s="389"/>
      <c r="H981" s="428"/>
      <c r="I981" s="429"/>
      <c r="J981" s="429"/>
      <c r="K981" s="430"/>
      <c r="L981" s="430"/>
      <c r="M981" s="431"/>
      <c r="N981" s="431"/>
      <c r="O981" s="431"/>
      <c r="P981" s="431"/>
      <c r="T981" s="432"/>
      <c r="W981" s="432"/>
      <c r="X981" s="432"/>
      <c r="Y981" s="432"/>
    </row>
    <row r="982" spans="1:25" ht="14.25">
      <c r="A982" s="389"/>
      <c r="B982" s="427"/>
      <c r="C982" s="389"/>
      <c r="D982" s="427"/>
      <c r="E982" s="389"/>
      <c r="F982" s="389"/>
      <c r="G982" s="389"/>
      <c r="H982" s="428"/>
      <c r="I982" s="429"/>
      <c r="J982" s="429"/>
      <c r="K982" s="430"/>
      <c r="L982" s="430"/>
      <c r="M982" s="431"/>
      <c r="N982" s="431"/>
      <c r="O982" s="431"/>
      <c r="P982" s="431"/>
      <c r="T982" s="432"/>
      <c r="W982" s="432"/>
      <c r="X982" s="432"/>
      <c r="Y982" s="432"/>
    </row>
    <row r="983" spans="1:25" ht="14.25">
      <c r="A983" s="389"/>
      <c r="B983" s="427"/>
      <c r="C983" s="389"/>
      <c r="D983" s="427"/>
      <c r="E983" s="389"/>
      <c r="F983" s="389"/>
      <c r="G983" s="389"/>
      <c r="H983" s="428"/>
      <c r="I983" s="429"/>
      <c r="J983" s="429"/>
      <c r="K983" s="430"/>
      <c r="L983" s="430"/>
      <c r="M983" s="431"/>
      <c r="N983" s="431"/>
      <c r="O983" s="431"/>
      <c r="P983" s="431"/>
      <c r="T983" s="432"/>
      <c r="W983" s="432"/>
      <c r="X983" s="432"/>
      <c r="Y983" s="432"/>
    </row>
    <row r="984" spans="1:25" ht="14.25">
      <c r="A984" s="389"/>
      <c r="B984" s="427"/>
      <c r="C984" s="389"/>
      <c r="D984" s="427"/>
      <c r="E984" s="389"/>
      <c r="F984" s="389"/>
      <c r="G984" s="389"/>
      <c r="H984" s="428"/>
      <c r="I984" s="429"/>
      <c r="J984" s="429"/>
      <c r="K984" s="430"/>
      <c r="L984" s="430"/>
      <c r="M984" s="431"/>
      <c r="N984" s="431"/>
      <c r="O984" s="431"/>
      <c r="P984" s="431"/>
      <c r="T984" s="432"/>
      <c r="W984" s="432"/>
      <c r="X984" s="432"/>
      <c r="Y984" s="432"/>
    </row>
    <row r="985" spans="1:25" ht="14.25">
      <c r="A985" s="389"/>
      <c r="B985" s="427"/>
      <c r="C985" s="389"/>
      <c r="D985" s="427"/>
      <c r="E985" s="389"/>
      <c r="F985" s="389"/>
      <c r="G985" s="389"/>
      <c r="H985" s="428"/>
      <c r="I985" s="429"/>
      <c r="J985" s="429"/>
      <c r="K985" s="430"/>
      <c r="L985" s="430"/>
      <c r="M985" s="431"/>
      <c r="N985" s="431"/>
      <c r="O985" s="431"/>
      <c r="P985" s="431"/>
      <c r="T985" s="432"/>
      <c r="W985" s="432"/>
      <c r="X985" s="432"/>
      <c r="Y985" s="432"/>
    </row>
    <row r="986" spans="1:25" ht="14.25">
      <c r="A986" s="389"/>
      <c r="B986" s="427"/>
      <c r="C986" s="389"/>
      <c r="D986" s="427"/>
      <c r="E986" s="389"/>
      <c r="F986" s="389"/>
      <c r="G986" s="389"/>
      <c r="H986" s="428"/>
      <c r="I986" s="429"/>
      <c r="J986" s="429"/>
      <c r="K986" s="430"/>
      <c r="L986" s="430"/>
      <c r="M986" s="431"/>
      <c r="N986" s="431"/>
      <c r="O986" s="431"/>
      <c r="P986" s="431"/>
      <c r="T986" s="432"/>
      <c r="W986" s="432"/>
      <c r="X986" s="432"/>
      <c r="Y986" s="432"/>
    </row>
    <row r="987" spans="1:25" ht="14.25">
      <c r="A987" s="389"/>
      <c r="B987" s="427"/>
      <c r="C987" s="389"/>
      <c r="D987" s="427"/>
      <c r="E987" s="389"/>
      <c r="F987" s="389"/>
      <c r="G987" s="389"/>
      <c r="H987" s="428"/>
      <c r="I987" s="429"/>
      <c r="J987" s="429"/>
      <c r="K987" s="430"/>
      <c r="L987" s="430"/>
      <c r="M987" s="431"/>
      <c r="N987" s="431"/>
      <c r="O987" s="431"/>
      <c r="P987" s="431"/>
      <c r="T987" s="432"/>
      <c r="W987" s="432"/>
      <c r="X987" s="432"/>
      <c r="Y987" s="432"/>
    </row>
    <row r="988" spans="1:25" ht="14.25">
      <c r="A988" s="389"/>
      <c r="B988" s="427"/>
      <c r="C988" s="389"/>
      <c r="D988" s="427"/>
      <c r="E988" s="389"/>
      <c r="F988" s="389"/>
      <c r="G988" s="389"/>
      <c r="H988" s="428"/>
      <c r="I988" s="429"/>
      <c r="J988" s="429"/>
      <c r="K988" s="430"/>
      <c r="L988" s="430"/>
      <c r="M988" s="431"/>
      <c r="N988" s="431"/>
      <c r="O988" s="431"/>
      <c r="P988" s="431"/>
      <c r="T988" s="432"/>
      <c r="W988" s="432"/>
      <c r="X988" s="432"/>
      <c r="Y988" s="432"/>
    </row>
    <row r="989" spans="1:25" ht="14.25">
      <c r="A989" s="389"/>
      <c r="B989" s="427"/>
      <c r="C989" s="389"/>
      <c r="D989" s="427"/>
      <c r="E989" s="389"/>
      <c r="F989" s="389"/>
      <c r="G989" s="389"/>
      <c r="H989" s="428"/>
      <c r="I989" s="429"/>
      <c r="J989" s="429"/>
      <c r="K989" s="430"/>
      <c r="L989" s="430"/>
      <c r="M989" s="431"/>
      <c r="N989" s="431"/>
      <c r="O989" s="431"/>
      <c r="P989" s="431"/>
      <c r="T989" s="432"/>
      <c r="W989" s="432"/>
      <c r="X989" s="432"/>
      <c r="Y989" s="432"/>
    </row>
    <row r="990" spans="1:25" ht="14.25">
      <c r="A990" s="389"/>
      <c r="B990" s="427"/>
      <c r="C990" s="389"/>
      <c r="D990" s="427"/>
      <c r="E990" s="389"/>
      <c r="F990" s="389"/>
      <c r="G990" s="389"/>
      <c r="H990" s="428"/>
      <c r="I990" s="429"/>
      <c r="J990" s="429"/>
      <c r="K990" s="430"/>
      <c r="L990" s="430"/>
      <c r="M990" s="431"/>
      <c r="N990" s="431"/>
      <c r="O990" s="431"/>
      <c r="P990" s="431"/>
      <c r="T990" s="432"/>
      <c r="W990" s="432"/>
      <c r="X990" s="432"/>
      <c r="Y990" s="432"/>
    </row>
    <row r="991" spans="1:25" ht="14.25">
      <c r="A991" s="389"/>
      <c r="B991" s="427"/>
      <c r="C991" s="389"/>
      <c r="D991" s="427"/>
      <c r="E991" s="389"/>
      <c r="F991" s="389"/>
      <c r="G991" s="389"/>
      <c r="H991" s="428"/>
      <c r="I991" s="429"/>
      <c r="J991" s="429"/>
      <c r="K991" s="430"/>
      <c r="L991" s="430"/>
      <c r="M991" s="431"/>
      <c r="N991" s="431"/>
      <c r="O991" s="431"/>
      <c r="P991" s="431"/>
      <c r="T991" s="432"/>
      <c r="W991" s="432"/>
      <c r="X991" s="432"/>
      <c r="Y991" s="432"/>
    </row>
    <row r="992" spans="1:25" ht="14.25">
      <c r="A992" s="389"/>
      <c r="B992" s="427"/>
      <c r="C992" s="389"/>
      <c r="D992" s="427"/>
      <c r="E992" s="389"/>
      <c r="F992" s="389"/>
      <c r="G992" s="389"/>
      <c r="H992" s="428"/>
      <c r="I992" s="429"/>
      <c r="J992" s="429"/>
      <c r="K992" s="430"/>
      <c r="L992" s="430"/>
      <c r="M992" s="431"/>
      <c r="N992" s="431"/>
      <c r="O992" s="431"/>
      <c r="P992" s="431"/>
      <c r="T992" s="432"/>
      <c r="W992" s="432"/>
      <c r="X992" s="432"/>
      <c r="Y992" s="432"/>
    </row>
    <row r="993" spans="1:25" ht="14.25">
      <c r="A993" s="389"/>
      <c r="B993" s="427"/>
      <c r="C993" s="389"/>
      <c r="D993" s="427"/>
      <c r="E993" s="389"/>
      <c r="F993" s="389"/>
      <c r="G993" s="389"/>
      <c r="H993" s="428"/>
      <c r="I993" s="429"/>
      <c r="J993" s="429"/>
      <c r="K993" s="430"/>
      <c r="L993" s="430"/>
      <c r="M993" s="431"/>
      <c r="N993" s="431"/>
      <c r="O993" s="431"/>
      <c r="P993" s="431"/>
      <c r="T993" s="432"/>
      <c r="W993" s="432"/>
      <c r="X993" s="432"/>
      <c r="Y993" s="432"/>
    </row>
    <row r="994" spans="1:25" ht="14.25">
      <c r="A994" s="389"/>
      <c r="B994" s="427"/>
      <c r="C994" s="389"/>
      <c r="D994" s="427"/>
      <c r="E994" s="389"/>
      <c r="F994" s="389"/>
      <c r="G994" s="389"/>
      <c r="H994" s="428"/>
      <c r="I994" s="429"/>
      <c r="J994" s="429"/>
      <c r="K994" s="430"/>
      <c r="L994" s="430"/>
      <c r="M994" s="431"/>
      <c r="N994" s="431"/>
      <c r="O994" s="431"/>
      <c r="P994" s="431"/>
      <c r="T994" s="432"/>
      <c r="W994" s="432"/>
      <c r="X994" s="432"/>
      <c r="Y994" s="432"/>
    </row>
    <row r="995" spans="1:25" ht="14.25">
      <c r="A995" s="389"/>
      <c r="B995" s="427"/>
      <c r="C995" s="389"/>
      <c r="D995" s="427"/>
      <c r="E995" s="389"/>
      <c r="F995" s="389"/>
      <c r="G995" s="389"/>
      <c r="H995" s="428"/>
      <c r="I995" s="429"/>
      <c r="J995" s="429"/>
      <c r="K995" s="430"/>
      <c r="L995" s="430"/>
      <c r="M995" s="431"/>
      <c r="N995" s="431"/>
      <c r="O995" s="431"/>
      <c r="P995" s="431"/>
      <c r="T995" s="432"/>
      <c r="W995" s="432"/>
      <c r="X995" s="432"/>
      <c r="Y995" s="432"/>
    </row>
    <row r="996" spans="1:25" ht="14.25">
      <c r="A996" s="389"/>
      <c r="B996" s="427"/>
      <c r="C996" s="389"/>
      <c r="D996" s="427"/>
      <c r="E996" s="389"/>
      <c r="F996" s="389"/>
      <c r="G996" s="389"/>
      <c r="H996" s="428"/>
      <c r="I996" s="429"/>
      <c r="J996" s="429"/>
      <c r="K996" s="430"/>
      <c r="L996" s="430"/>
      <c r="M996" s="431"/>
      <c r="N996" s="431"/>
      <c r="O996" s="431"/>
      <c r="P996" s="431"/>
      <c r="T996" s="432"/>
      <c r="W996" s="432"/>
      <c r="X996" s="432"/>
      <c r="Y996" s="432"/>
    </row>
    <row r="997" spans="1:25" ht="14.25">
      <c r="A997" s="389"/>
      <c r="B997" s="427"/>
      <c r="C997" s="389"/>
      <c r="D997" s="427"/>
      <c r="E997" s="389"/>
      <c r="F997" s="389"/>
      <c r="G997" s="389"/>
      <c r="H997" s="428"/>
      <c r="I997" s="429"/>
      <c r="J997" s="429"/>
      <c r="K997" s="430"/>
      <c r="L997" s="430"/>
      <c r="M997" s="431"/>
      <c r="N997" s="431"/>
      <c r="O997" s="431"/>
      <c r="P997" s="431"/>
      <c r="T997" s="432"/>
      <c r="W997" s="432"/>
      <c r="X997" s="432"/>
      <c r="Y997" s="432"/>
    </row>
    <row r="998" spans="1:25" ht="14.25">
      <c r="A998" s="389"/>
      <c r="B998" s="427"/>
      <c r="C998" s="389"/>
      <c r="D998" s="427"/>
      <c r="E998" s="389"/>
      <c r="F998" s="389"/>
      <c r="G998" s="389"/>
      <c r="H998" s="428"/>
      <c r="I998" s="429"/>
      <c r="J998" s="429"/>
      <c r="K998" s="430"/>
      <c r="L998" s="430"/>
      <c r="M998" s="431"/>
      <c r="N998" s="431"/>
      <c r="O998" s="431"/>
      <c r="P998" s="431"/>
      <c r="T998" s="432"/>
      <c r="W998" s="432"/>
      <c r="X998" s="432"/>
      <c r="Y998" s="432"/>
    </row>
    <row r="999" spans="1:25" ht="14.25">
      <c r="A999" s="389"/>
      <c r="B999" s="427"/>
      <c r="C999" s="389"/>
      <c r="D999" s="427"/>
      <c r="E999" s="389"/>
      <c r="F999" s="389"/>
      <c r="G999" s="389"/>
      <c r="H999" s="428"/>
      <c r="I999" s="429"/>
      <c r="J999" s="429"/>
      <c r="K999" s="430"/>
      <c r="L999" s="430"/>
      <c r="M999" s="431"/>
      <c r="N999" s="431"/>
      <c r="O999" s="431"/>
      <c r="P999" s="431"/>
      <c r="T999" s="432"/>
      <c r="W999" s="432"/>
      <c r="X999" s="432"/>
      <c r="Y999" s="432"/>
    </row>
    <row r="1000" spans="1:25" ht="14.25">
      <c r="A1000" s="389"/>
      <c r="B1000" s="427"/>
      <c r="C1000" s="389"/>
      <c r="D1000" s="427"/>
      <c r="E1000" s="389"/>
      <c r="F1000" s="389"/>
      <c r="G1000" s="389"/>
      <c r="H1000" s="428"/>
      <c r="I1000" s="429"/>
      <c r="J1000" s="429"/>
      <c r="K1000" s="430"/>
      <c r="L1000" s="430"/>
      <c r="M1000" s="431"/>
      <c r="N1000" s="431"/>
      <c r="O1000" s="431"/>
      <c r="P1000" s="431"/>
      <c r="T1000" s="432"/>
      <c r="W1000" s="432"/>
      <c r="X1000" s="432"/>
      <c r="Y1000" s="432"/>
    </row>
    <row r="1001" spans="1:25" ht="14.25">
      <c r="A1001" s="389"/>
      <c r="B1001" s="427"/>
      <c r="C1001" s="389"/>
      <c r="D1001" s="427"/>
      <c r="E1001" s="389"/>
      <c r="F1001" s="389"/>
      <c r="G1001" s="389"/>
      <c r="H1001" s="428"/>
      <c r="I1001" s="429"/>
      <c r="J1001" s="429"/>
      <c r="K1001" s="430"/>
      <c r="L1001" s="430"/>
      <c r="M1001" s="431"/>
      <c r="N1001" s="431"/>
      <c r="O1001" s="431"/>
      <c r="P1001" s="431"/>
      <c r="T1001" s="432"/>
      <c r="W1001" s="432"/>
      <c r="X1001" s="432"/>
      <c r="Y1001" s="432"/>
    </row>
    <row r="1002" spans="1:25" ht="14.25">
      <c r="A1002" s="389"/>
      <c r="B1002" s="427"/>
      <c r="C1002" s="389"/>
      <c r="D1002" s="427"/>
      <c r="E1002" s="389"/>
      <c r="F1002" s="389"/>
      <c r="G1002" s="389"/>
      <c r="H1002" s="428"/>
      <c r="I1002" s="429"/>
      <c r="J1002" s="429"/>
      <c r="K1002" s="430"/>
      <c r="L1002" s="430"/>
      <c r="M1002" s="431"/>
      <c r="N1002" s="431"/>
      <c r="O1002" s="431"/>
      <c r="P1002" s="431"/>
      <c r="T1002" s="432"/>
      <c r="W1002" s="432"/>
      <c r="X1002" s="432"/>
      <c r="Y1002" s="432"/>
    </row>
    <row r="1003" spans="1:25" ht="14.25">
      <c r="A1003" s="389"/>
      <c r="B1003" s="427"/>
      <c r="C1003" s="389"/>
      <c r="D1003" s="427"/>
      <c r="E1003" s="389"/>
      <c r="F1003" s="389"/>
      <c r="G1003" s="389"/>
      <c r="H1003" s="428"/>
      <c r="I1003" s="429"/>
      <c r="J1003" s="429"/>
      <c r="K1003" s="430"/>
      <c r="L1003" s="430"/>
      <c r="M1003" s="431"/>
      <c r="N1003" s="431"/>
      <c r="O1003" s="431"/>
      <c r="P1003" s="431"/>
      <c r="T1003" s="432"/>
      <c r="W1003" s="432"/>
      <c r="X1003" s="432"/>
      <c r="Y1003" s="432"/>
    </row>
    <row r="1004" spans="1:25" ht="14.25">
      <c r="A1004" s="389"/>
      <c r="B1004" s="427"/>
      <c r="C1004" s="389"/>
      <c r="D1004" s="427"/>
      <c r="E1004" s="389"/>
      <c r="F1004" s="389"/>
      <c r="G1004" s="389"/>
      <c r="H1004" s="428"/>
      <c r="I1004" s="429"/>
      <c r="J1004" s="429"/>
      <c r="K1004" s="430"/>
      <c r="L1004" s="430"/>
      <c r="M1004" s="431"/>
      <c r="N1004" s="431"/>
      <c r="O1004" s="431"/>
      <c r="P1004" s="431"/>
      <c r="T1004" s="432"/>
      <c r="W1004" s="432"/>
      <c r="X1004" s="432"/>
      <c r="Y1004" s="432"/>
    </row>
    <row r="1005" spans="1:25" ht="14.25">
      <c r="A1005" s="389"/>
      <c r="B1005" s="427"/>
      <c r="C1005" s="389"/>
      <c r="D1005" s="427"/>
      <c r="E1005" s="389"/>
      <c r="F1005" s="389"/>
      <c r="G1005" s="389"/>
      <c r="H1005" s="428"/>
      <c r="I1005" s="429"/>
      <c r="J1005" s="429"/>
      <c r="K1005" s="430"/>
      <c r="L1005" s="430"/>
      <c r="M1005" s="431"/>
      <c r="N1005" s="431"/>
      <c r="O1005" s="431"/>
      <c r="P1005" s="431"/>
      <c r="T1005" s="432"/>
      <c r="W1005" s="432"/>
      <c r="X1005" s="432"/>
      <c r="Y1005" s="432"/>
    </row>
    <row r="1006" spans="1:25" ht="14.25">
      <c r="A1006" s="389"/>
      <c r="B1006" s="427"/>
      <c r="C1006" s="389"/>
      <c r="D1006" s="427"/>
      <c r="E1006" s="389"/>
      <c r="F1006" s="389"/>
      <c r="G1006" s="389"/>
      <c r="H1006" s="428"/>
      <c r="I1006" s="429"/>
      <c r="J1006" s="429"/>
      <c r="K1006" s="430"/>
      <c r="L1006" s="430"/>
      <c r="M1006" s="431"/>
      <c r="N1006" s="431"/>
      <c r="O1006" s="431"/>
      <c r="P1006" s="431"/>
      <c r="T1006" s="432"/>
      <c r="W1006" s="432"/>
      <c r="X1006" s="432"/>
      <c r="Y1006" s="432"/>
    </row>
    <row r="1007" spans="1:25" ht="14.25">
      <c r="A1007" s="389"/>
      <c r="B1007" s="427"/>
      <c r="C1007" s="389"/>
      <c r="D1007" s="427"/>
      <c r="E1007" s="389"/>
      <c r="F1007" s="389"/>
      <c r="G1007" s="389"/>
      <c r="H1007" s="428"/>
      <c r="I1007" s="429"/>
      <c r="J1007" s="429"/>
      <c r="K1007" s="430"/>
      <c r="L1007" s="430"/>
      <c r="M1007" s="431"/>
      <c r="N1007" s="431"/>
      <c r="O1007" s="431"/>
      <c r="P1007" s="431"/>
      <c r="T1007" s="432"/>
      <c r="W1007" s="432"/>
      <c r="X1007" s="432"/>
      <c r="Y1007" s="432"/>
    </row>
    <row r="1008" spans="1:25" ht="14.25">
      <c r="A1008" s="389"/>
      <c r="B1008" s="427"/>
      <c r="C1008" s="389"/>
      <c r="D1008" s="427"/>
      <c r="E1008" s="389"/>
      <c r="F1008" s="389"/>
      <c r="G1008" s="389"/>
      <c r="H1008" s="428"/>
      <c r="I1008" s="429"/>
      <c r="J1008" s="429"/>
      <c r="K1008" s="430"/>
      <c r="L1008" s="430"/>
      <c r="M1008" s="431"/>
      <c r="N1008" s="431"/>
      <c r="O1008" s="431"/>
      <c r="P1008" s="431"/>
      <c r="T1008" s="432"/>
      <c r="W1008" s="432"/>
      <c r="X1008" s="432"/>
      <c r="Y1008" s="432"/>
    </row>
    <row r="1009" spans="1:25" ht="14.25">
      <c r="A1009" s="389"/>
      <c r="B1009" s="427"/>
      <c r="C1009" s="389"/>
      <c r="D1009" s="427"/>
      <c r="E1009" s="389"/>
      <c r="F1009" s="389"/>
      <c r="G1009" s="389"/>
      <c r="H1009" s="428"/>
      <c r="I1009" s="429"/>
      <c r="J1009" s="429"/>
      <c r="K1009" s="430"/>
      <c r="L1009" s="430"/>
      <c r="M1009" s="431"/>
      <c r="N1009" s="431"/>
      <c r="O1009" s="431"/>
      <c r="P1009" s="431"/>
      <c r="T1009" s="432"/>
      <c r="W1009" s="432"/>
      <c r="X1009" s="432"/>
      <c r="Y1009" s="432"/>
    </row>
    <row r="1010" spans="1:25" ht="14.25">
      <c r="A1010" s="389"/>
      <c r="B1010" s="427"/>
      <c r="C1010" s="389"/>
      <c r="D1010" s="427"/>
      <c r="E1010" s="389"/>
      <c r="F1010" s="389"/>
      <c r="G1010" s="389"/>
      <c r="H1010" s="428"/>
      <c r="I1010" s="429"/>
      <c r="J1010" s="429"/>
      <c r="K1010" s="430"/>
      <c r="L1010" s="430"/>
      <c r="M1010" s="431"/>
      <c r="N1010" s="431"/>
      <c r="O1010" s="431"/>
      <c r="P1010" s="431"/>
      <c r="T1010" s="432"/>
      <c r="W1010" s="432"/>
      <c r="X1010" s="432"/>
      <c r="Y1010" s="432"/>
    </row>
    <row r="1011" spans="1:25" ht="14.25">
      <c r="A1011" s="389"/>
      <c r="B1011" s="427"/>
      <c r="C1011" s="389"/>
      <c r="D1011" s="427"/>
      <c r="E1011" s="389"/>
      <c r="F1011" s="389"/>
      <c r="G1011" s="389"/>
      <c r="H1011" s="428"/>
      <c r="I1011" s="429"/>
      <c r="J1011" s="429"/>
      <c r="K1011" s="430"/>
      <c r="L1011" s="430"/>
      <c r="M1011" s="431"/>
      <c r="N1011" s="431"/>
      <c r="O1011" s="431"/>
      <c r="P1011" s="431"/>
      <c r="T1011" s="432"/>
      <c r="W1011" s="432"/>
      <c r="X1011" s="432"/>
      <c r="Y1011" s="432"/>
    </row>
    <row r="1012" spans="1:25" ht="14.25">
      <c r="A1012" s="389"/>
      <c r="B1012" s="427"/>
      <c r="C1012" s="389"/>
      <c r="D1012" s="427"/>
      <c r="E1012" s="389"/>
      <c r="F1012" s="389"/>
      <c r="G1012" s="389"/>
      <c r="H1012" s="428"/>
      <c r="I1012" s="429"/>
      <c r="J1012" s="429"/>
      <c r="K1012" s="430"/>
      <c r="L1012" s="430"/>
      <c r="M1012" s="431"/>
      <c r="N1012" s="431"/>
      <c r="O1012" s="431"/>
      <c r="P1012" s="431"/>
      <c r="T1012" s="432"/>
      <c r="W1012" s="432"/>
      <c r="X1012" s="432"/>
      <c r="Y1012" s="432"/>
    </row>
    <row r="1013" spans="1:25" ht="14.25">
      <c r="A1013" s="389"/>
      <c r="B1013" s="427"/>
      <c r="C1013" s="389"/>
      <c r="D1013" s="427"/>
      <c r="E1013" s="389"/>
      <c r="F1013" s="389"/>
      <c r="G1013" s="389"/>
      <c r="H1013" s="428"/>
      <c r="I1013" s="429"/>
      <c r="J1013" s="429"/>
      <c r="K1013" s="430"/>
      <c r="L1013" s="430"/>
      <c r="M1013" s="431"/>
      <c r="N1013" s="431"/>
      <c r="O1013" s="431"/>
      <c r="P1013" s="431"/>
      <c r="T1013" s="432"/>
      <c r="W1013" s="432"/>
      <c r="X1013" s="432"/>
      <c r="Y1013" s="432"/>
    </row>
    <row r="1014" spans="1:25" ht="14.25">
      <c r="A1014" s="389"/>
      <c r="B1014" s="427"/>
      <c r="C1014" s="389"/>
      <c r="D1014" s="427"/>
      <c r="E1014" s="389"/>
      <c r="F1014" s="389"/>
      <c r="G1014" s="389"/>
      <c r="H1014" s="428"/>
      <c r="I1014" s="429"/>
      <c r="J1014" s="429"/>
      <c r="K1014" s="430"/>
      <c r="L1014" s="430"/>
      <c r="M1014" s="431"/>
      <c r="N1014" s="431"/>
      <c r="O1014" s="431"/>
      <c r="P1014" s="431"/>
      <c r="T1014" s="432"/>
      <c r="W1014" s="432"/>
      <c r="X1014" s="432"/>
      <c r="Y1014" s="432"/>
    </row>
    <row r="1015" spans="1:25" ht="14.25">
      <c r="A1015" s="389"/>
      <c r="B1015" s="427"/>
      <c r="C1015" s="389"/>
      <c r="D1015" s="427"/>
      <c r="E1015" s="389"/>
      <c r="F1015" s="389"/>
      <c r="G1015" s="389"/>
      <c r="H1015" s="428"/>
      <c r="I1015" s="429"/>
      <c r="J1015" s="429"/>
      <c r="K1015" s="430"/>
      <c r="L1015" s="430"/>
      <c r="M1015" s="431"/>
      <c r="N1015" s="431"/>
      <c r="O1015" s="431"/>
      <c r="P1015" s="431"/>
      <c r="T1015" s="432"/>
      <c r="W1015" s="432"/>
      <c r="X1015" s="432"/>
      <c r="Y1015" s="432"/>
    </row>
    <row r="1016" spans="1:25" ht="14.25">
      <c r="A1016" s="389"/>
      <c r="B1016" s="427"/>
      <c r="C1016" s="389"/>
      <c r="D1016" s="427"/>
      <c r="E1016" s="389"/>
      <c r="F1016" s="389"/>
      <c r="G1016" s="389"/>
      <c r="H1016" s="428"/>
      <c r="I1016" s="429"/>
      <c r="J1016" s="429"/>
      <c r="K1016" s="430"/>
      <c r="L1016" s="430"/>
      <c r="M1016" s="431"/>
      <c r="N1016" s="431"/>
      <c r="O1016" s="431"/>
      <c r="P1016" s="431"/>
      <c r="T1016" s="432"/>
      <c r="W1016" s="432"/>
      <c r="X1016" s="432"/>
      <c r="Y1016" s="432"/>
    </row>
    <row r="1017" spans="1:25" ht="14.25">
      <c r="A1017" s="389"/>
      <c r="B1017" s="427"/>
      <c r="C1017" s="389"/>
      <c r="D1017" s="427"/>
      <c r="E1017" s="389"/>
      <c r="F1017" s="389"/>
      <c r="G1017" s="389"/>
      <c r="H1017" s="428"/>
      <c r="I1017" s="429"/>
      <c r="J1017" s="429"/>
      <c r="K1017" s="430"/>
      <c r="L1017" s="430"/>
      <c r="M1017" s="431"/>
      <c r="N1017" s="431"/>
      <c r="O1017" s="431"/>
      <c r="P1017" s="431"/>
      <c r="T1017" s="432"/>
      <c r="W1017" s="432"/>
      <c r="X1017" s="432"/>
      <c r="Y1017" s="432"/>
    </row>
    <row r="1018" spans="1:25" ht="14.25">
      <c r="A1018" s="389"/>
      <c r="B1018" s="427"/>
      <c r="C1018" s="389"/>
      <c r="D1018" s="427"/>
      <c r="E1018" s="389"/>
      <c r="F1018" s="389"/>
      <c r="G1018" s="389"/>
      <c r="H1018" s="428"/>
      <c r="I1018" s="429"/>
      <c r="J1018" s="429"/>
      <c r="K1018" s="430"/>
      <c r="L1018" s="430"/>
      <c r="M1018" s="431"/>
      <c r="N1018" s="431"/>
      <c r="O1018" s="431"/>
      <c r="P1018" s="431"/>
      <c r="T1018" s="432"/>
      <c r="W1018" s="432"/>
      <c r="X1018" s="432"/>
      <c r="Y1018" s="432"/>
    </row>
    <row r="1019" spans="1:25" ht="14.25">
      <c r="A1019" s="389"/>
      <c r="B1019" s="427"/>
      <c r="C1019" s="389"/>
      <c r="D1019" s="427"/>
      <c r="E1019" s="389"/>
      <c r="F1019" s="389"/>
      <c r="G1019" s="389"/>
      <c r="H1019" s="428"/>
      <c r="I1019" s="429"/>
      <c r="J1019" s="429"/>
      <c r="K1019" s="430"/>
      <c r="L1019" s="430"/>
      <c r="M1019" s="431"/>
      <c r="N1019" s="431"/>
      <c r="O1019" s="431"/>
      <c r="P1019" s="431"/>
      <c r="T1019" s="432"/>
      <c r="W1019" s="432"/>
      <c r="X1019" s="432"/>
      <c r="Y1019" s="432"/>
    </row>
    <row r="1020" spans="1:25" ht="14.25">
      <c r="A1020" s="389"/>
      <c r="B1020" s="427"/>
      <c r="C1020" s="389"/>
      <c r="D1020" s="427"/>
      <c r="E1020" s="389"/>
      <c r="F1020" s="389"/>
      <c r="G1020" s="389"/>
      <c r="H1020" s="428"/>
      <c r="I1020" s="429"/>
      <c r="J1020" s="429"/>
      <c r="K1020" s="430"/>
      <c r="L1020" s="430"/>
      <c r="M1020" s="431"/>
      <c r="N1020" s="431"/>
      <c r="O1020" s="431"/>
      <c r="P1020" s="431"/>
      <c r="T1020" s="432"/>
      <c r="W1020" s="432"/>
      <c r="X1020" s="432"/>
      <c r="Y1020" s="432"/>
    </row>
    <row r="1021" spans="1:25" ht="14.25">
      <c r="A1021" s="389"/>
      <c r="B1021" s="427"/>
      <c r="C1021" s="389"/>
      <c r="D1021" s="427"/>
      <c r="E1021" s="389"/>
      <c r="F1021" s="389"/>
      <c r="G1021" s="389"/>
      <c r="H1021" s="428"/>
      <c r="I1021" s="429"/>
      <c r="J1021" s="429"/>
      <c r="K1021" s="430"/>
      <c r="L1021" s="430"/>
      <c r="M1021" s="431"/>
      <c r="N1021" s="431"/>
      <c r="O1021" s="431"/>
      <c r="P1021" s="431"/>
      <c r="T1021" s="432"/>
      <c r="W1021" s="432"/>
      <c r="X1021" s="432"/>
      <c r="Y1021" s="432"/>
    </row>
    <row r="1022" spans="1:25" ht="14.25">
      <c r="A1022" s="389"/>
      <c r="B1022" s="427"/>
      <c r="C1022" s="389"/>
      <c r="D1022" s="427"/>
      <c r="E1022" s="389"/>
      <c r="F1022" s="389"/>
      <c r="G1022" s="389"/>
      <c r="H1022" s="428"/>
      <c r="I1022" s="429"/>
      <c r="J1022" s="429"/>
      <c r="K1022" s="430"/>
      <c r="L1022" s="430"/>
      <c r="M1022" s="431"/>
      <c r="N1022" s="431"/>
      <c r="O1022" s="431"/>
      <c r="P1022" s="431"/>
      <c r="T1022" s="432"/>
      <c r="W1022" s="432"/>
      <c r="X1022" s="432"/>
      <c r="Y1022" s="432"/>
    </row>
    <row r="1023" spans="1:25" ht="14.25">
      <c r="A1023" s="389"/>
      <c r="B1023" s="427"/>
      <c r="C1023" s="389"/>
      <c r="D1023" s="427"/>
      <c r="E1023" s="389"/>
      <c r="F1023" s="389"/>
      <c r="G1023" s="389"/>
      <c r="H1023" s="428"/>
      <c r="I1023" s="429"/>
      <c r="J1023" s="429"/>
      <c r="K1023" s="430"/>
      <c r="L1023" s="430"/>
      <c r="M1023" s="431"/>
      <c r="N1023" s="431"/>
      <c r="O1023" s="431"/>
      <c r="P1023" s="431"/>
      <c r="T1023" s="432"/>
      <c r="W1023" s="432"/>
      <c r="X1023" s="432"/>
      <c r="Y1023" s="432"/>
    </row>
    <row r="1024" spans="1:25" ht="14.25">
      <c r="A1024" s="389"/>
      <c r="B1024" s="427"/>
      <c r="C1024" s="389"/>
      <c r="D1024" s="427"/>
      <c r="E1024" s="389"/>
      <c r="F1024" s="389"/>
      <c r="G1024" s="389"/>
      <c r="H1024" s="428"/>
      <c r="I1024" s="429"/>
      <c r="J1024" s="429"/>
      <c r="K1024" s="430"/>
      <c r="L1024" s="430"/>
      <c r="M1024" s="431"/>
      <c r="N1024" s="431"/>
      <c r="O1024" s="431"/>
      <c r="P1024" s="431"/>
      <c r="T1024" s="432"/>
      <c r="W1024" s="432"/>
      <c r="X1024" s="432"/>
      <c r="Y1024" s="432"/>
    </row>
    <row r="1025" spans="1:25" ht="14.25">
      <c r="A1025" s="389"/>
      <c r="B1025" s="427"/>
      <c r="C1025" s="389"/>
      <c r="D1025" s="427"/>
      <c r="E1025" s="389"/>
      <c r="F1025" s="389"/>
      <c r="G1025" s="389"/>
      <c r="H1025" s="428"/>
      <c r="I1025" s="429"/>
      <c r="J1025" s="429"/>
      <c r="K1025" s="430"/>
      <c r="L1025" s="430"/>
      <c r="M1025" s="431"/>
      <c r="N1025" s="431"/>
      <c r="O1025" s="431"/>
      <c r="P1025" s="431"/>
      <c r="T1025" s="432"/>
      <c r="W1025" s="432"/>
      <c r="X1025" s="432"/>
      <c r="Y1025" s="432"/>
    </row>
    <row r="1026" spans="1:25" ht="14.25">
      <c r="A1026" s="389"/>
      <c r="B1026" s="427"/>
      <c r="C1026" s="389"/>
      <c r="D1026" s="427"/>
      <c r="E1026" s="389"/>
      <c r="F1026" s="389"/>
      <c r="G1026" s="389"/>
      <c r="H1026" s="428"/>
      <c r="I1026" s="429"/>
      <c r="J1026" s="429"/>
      <c r="K1026" s="430"/>
      <c r="L1026" s="430"/>
      <c r="M1026" s="431"/>
      <c r="N1026" s="431"/>
      <c r="O1026" s="431"/>
      <c r="P1026" s="431"/>
      <c r="T1026" s="432"/>
      <c r="W1026" s="432"/>
      <c r="X1026" s="432"/>
      <c r="Y1026" s="432"/>
    </row>
    <row r="1027" spans="1:25" ht="14.25">
      <c r="A1027" s="389"/>
      <c r="B1027" s="427"/>
      <c r="C1027" s="389"/>
      <c r="D1027" s="427"/>
      <c r="E1027" s="389"/>
      <c r="F1027" s="389"/>
      <c r="G1027" s="389"/>
      <c r="H1027" s="428"/>
      <c r="I1027" s="429"/>
      <c r="J1027" s="429"/>
      <c r="K1027" s="430"/>
      <c r="L1027" s="430"/>
      <c r="M1027" s="431"/>
      <c r="N1027" s="431"/>
      <c r="O1027" s="431"/>
      <c r="P1027" s="431"/>
      <c r="T1027" s="432"/>
      <c r="W1027" s="432"/>
      <c r="X1027" s="432"/>
      <c r="Y1027" s="432"/>
    </row>
    <row r="1028" spans="1:25" ht="14.25">
      <c r="A1028" s="389"/>
      <c r="B1028" s="427"/>
      <c r="C1028" s="389"/>
      <c r="D1028" s="427"/>
      <c r="E1028" s="389"/>
      <c r="F1028" s="389"/>
      <c r="G1028" s="389"/>
      <c r="H1028" s="428"/>
      <c r="I1028" s="429"/>
      <c r="J1028" s="429"/>
      <c r="K1028" s="430"/>
      <c r="L1028" s="430"/>
      <c r="M1028" s="431"/>
      <c r="N1028" s="431"/>
      <c r="O1028" s="431"/>
      <c r="P1028" s="431"/>
      <c r="T1028" s="432"/>
      <c r="W1028" s="432"/>
      <c r="X1028" s="432"/>
      <c r="Y1028" s="432"/>
    </row>
    <row r="1029" spans="1:25" ht="14.25">
      <c r="A1029" s="389"/>
      <c r="B1029" s="427"/>
      <c r="C1029" s="389"/>
      <c r="D1029" s="427"/>
      <c r="E1029" s="389"/>
      <c r="F1029" s="389"/>
      <c r="G1029" s="389"/>
      <c r="H1029" s="428"/>
      <c r="I1029" s="429"/>
      <c r="J1029" s="429"/>
      <c r="K1029" s="430"/>
      <c r="L1029" s="430"/>
      <c r="M1029" s="431"/>
      <c r="N1029" s="431"/>
      <c r="O1029" s="431"/>
      <c r="P1029" s="431"/>
      <c r="T1029" s="432"/>
      <c r="W1029" s="432"/>
      <c r="X1029" s="432"/>
      <c r="Y1029" s="432"/>
    </row>
    <row r="1030" spans="1:25" ht="14.25">
      <c r="A1030" s="389"/>
      <c r="B1030" s="427"/>
      <c r="C1030" s="389"/>
      <c r="D1030" s="427"/>
      <c r="E1030" s="389"/>
      <c r="F1030" s="389"/>
      <c r="G1030" s="389"/>
      <c r="H1030" s="428"/>
      <c r="I1030" s="429"/>
      <c r="J1030" s="429"/>
      <c r="K1030" s="430"/>
      <c r="L1030" s="430"/>
      <c r="M1030" s="431"/>
      <c r="N1030" s="431"/>
      <c r="O1030" s="431"/>
      <c r="P1030" s="431"/>
      <c r="T1030" s="432"/>
      <c r="W1030" s="432"/>
      <c r="X1030" s="432"/>
      <c r="Y1030" s="432"/>
    </row>
    <row r="1031" spans="1:25" ht="14.25">
      <c r="A1031" s="389"/>
      <c r="B1031" s="427"/>
      <c r="C1031" s="389"/>
      <c r="D1031" s="427"/>
      <c r="E1031" s="389"/>
      <c r="F1031" s="389"/>
      <c r="G1031" s="389"/>
      <c r="H1031" s="428"/>
      <c r="I1031" s="429"/>
      <c r="J1031" s="429"/>
      <c r="K1031" s="430"/>
      <c r="L1031" s="430"/>
      <c r="M1031" s="431"/>
      <c r="N1031" s="431"/>
      <c r="O1031" s="431"/>
      <c r="P1031" s="431"/>
      <c r="T1031" s="432"/>
      <c r="W1031" s="432"/>
      <c r="X1031" s="432"/>
      <c r="Y1031" s="432"/>
    </row>
    <row r="1032" spans="1:25" ht="14.25">
      <c r="A1032" s="389"/>
      <c r="B1032" s="427"/>
      <c r="C1032" s="389"/>
      <c r="D1032" s="427"/>
      <c r="E1032" s="389"/>
      <c r="F1032" s="389"/>
      <c r="G1032" s="389"/>
      <c r="H1032" s="428"/>
      <c r="I1032" s="429"/>
      <c r="J1032" s="429"/>
      <c r="K1032" s="430"/>
      <c r="L1032" s="430"/>
      <c r="M1032" s="431"/>
      <c r="N1032" s="431"/>
      <c r="O1032" s="431"/>
      <c r="P1032" s="431"/>
      <c r="T1032" s="432"/>
      <c r="W1032" s="432"/>
      <c r="X1032" s="432"/>
      <c r="Y1032" s="432"/>
    </row>
    <row r="1033" spans="1:25" ht="14.25">
      <c r="A1033" s="389"/>
      <c r="B1033" s="427"/>
      <c r="C1033" s="389"/>
      <c r="D1033" s="427"/>
      <c r="E1033" s="389"/>
      <c r="F1033" s="389"/>
      <c r="G1033" s="389"/>
      <c r="H1033" s="428"/>
      <c r="I1033" s="429"/>
      <c r="J1033" s="429"/>
      <c r="K1033" s="430"/>
      <c r="L1033" s="430"/>
      <c r="M1033" s="431"/>
      <c r="N1033" s="431"/>
      <c r="O1033" s="431"/>
      <c r="P1033" s="431"/>
      <c r="T1033" s="432"/>
      <c r="W1033" s="432"/>
      <c r="X1033" s="432"/>
      <c r="Y1033" s="432"/>
    </row>
    <row r="1034" spans="1:25" ht="14.25">
      <c r="A1034" s="389"/>
      <c r="B1034" s="427"/>
      <c r="C1034" s="389"/>
      <c r="D1034" s="427"/>
      <c r="E1034" s="389"/>
      <c r="F1034" s="389"/>
      <c r="G1034" s="389"/>
      <c r="H1034" s="428"/>
      <c r="I1034" s="429"/>
      <c r="J1034" s="429"/>
      <c r="K1034" s="430"/>
      <c r="L1034" s="430"/>
      <c r="M1034" s="431"/>
      <c r="N1034" s="431"/>
      <c r="O1034" s="431"/>
      <c r="P1034" s="431"/>
      <c r="T1034" s="432"/>
      <c r="W1034" s="432"/>
      <c r="X1034" s="432"/>
      <c r="Y1034" s="432"/>
    </row>
    <row r="1035" spans="1:25" ht="14.25">
      <c r="A1035" s="389"/>
      <c r="B1035" s="427"/>
      <c r="C1035" s="389"/>
      <c r="D1035" s="427"/>
      <c r="E1035" s="389"/>
      <c r="F1035" s="389"/>
      <c r="G1035" s="389"/>
      <c r="H1035" s="428"/>
      <c r="I1035" s="429"/>
      <c r="J1035" s="429"/>
      <c r="K1035" s="430"/>
      <c r="L1035" s="430"/>
      <c r="M1035" s="431"/>
      <c r="N1035" s="431"/>
      <c r="O1035" s="431"/>
      <c r="P1035" s="431"/>
      <c r="T1035" s="432"/>
      <c r="W1035" s="432"/>
      <c r="X1035" s="432"/>
      <c r="Y1035" s="432"/>
    </row>
    <row r="1036" spans="1:25" ht="14.25">
      <c r="A1036" s="389"/>
      <c r="B1036" s="427"/>
      <c r="C1036" s="389"/>
      <c r="D1036" s="427"/>
      <c r="E1036" s="389"/>
      <c r="F1036" s="389"/>
      <c r="G1036" s="389"/>
      <c r="H1036" s="428"/>
      <c r="I1036" s="429"/>
      <c r="J1036" s="429"/>
      <c r="K1036" s="430"/>
      <c r="L1036" s="430"/>
      <c r="M1036" s="431"/>
      <c r="N1036" s="431"/>
      <c r="O1036" s="431"/>
      <c r="P1036" s="431"/>
      <c r="T1036" s="432"/>
      <c r="W1036" s="432"/>
      <c r="X1036" s="432"/>
      <c r="Y1036" s="432"/>
    </row>
    <row r="1037" spans="1:25" ht="14.25">
      <c r="A1037" s="389"/>
      <c r="B1037" s="427"/>
      <c r="C1037" s="389"/>
      <c r="D1037" s="427"/>
      <c r="E1037" s="389"/>
      <c r="F1037" s="389"/>
      <c r="G1037" s="389"/>
      <c r="H1037" s="428"/>
      <c r="I1037" s="429"/>
      <c r="J1037" s="429"/>
      <c r="K1037" s="430"/>
      <c r="L1037" s="430"/>
      <c r="M1037" s="431"/>
      <c r="N1037" s="431"/>
      <c r="O1037" s="431"/>
      <c r="P1037" s="431"/>
      <c r="T1037" s="432"/>
      <c r="W1037" s="432"/>
      <c r="X1037" s="432"/>
      <c r="Y1037" s="432"/>
    </row>
    <row r="1038" spans="1:25" ht="14.25">
      <c r="A1038" s="389"/>
      <c r="B1038" s="427"/>
      <c r="C1038" s="389"/>
      <c r="D1038" s="427"/>
      <c r="E1038" s="389"/>
      <c r="F1038" s="389"/>
      <c r="G1038" s="389"/>
      <c r="H1038" s="428"/>
      <c r="I1038" s="429"/>
      <c r="J1038" s="429"/>
      <c r="K1038" s="430"/>
      <c r="L1038" s="430"/>
      <c r="M1038" s="431"/>
      <c r="N1038" s="431"/>
      <c r="O1038" s="431"/>
      <c r="P1038" s="431"/>
      <c r="T1038" s="432"/>
      <c r="W1038" s="432"/>
      <c r="X1038" s="432"/>
      <c r="Y1038" s="432"/>
    </row>
    <row r="1039" spans="1:25" ht="14.25">
      <c r="A1039" s="389"/>
      <c r="B1039" s="427"/>
      <c r="C1039" s="389"/>
      <c r="D1039" s="427"/>
      <c r="E1039" s="389"/>
      <c r="F1039" s="389"/>
      <c r="G1039" s="389"/>
      <c r="H1039" s="428"/>
      <c r="I1039" s="429"/>
      <c r="J1039" s="429"/>
      <c r="K1039" s="430"/>
      <c r="L1039" s="430"/>
      <c r="M1039" s="431"/>
      <c r="N1039" s="431"/>
      <c r="O1039" s="431"/>
      <c r="P1039" s="431"/>
      <c r="T1039" s="432"/>
      <c r="W1039" s="432"/>
      <c r="X1039" s="432"/>
      <c r="Y1039" s="432"/>
    </row>
    <row r="1040" spans="1:25" ht="14.25">
      <c r="A1040" s="389"/>
      <c r="B1040" s="427"/>
      <c r="C1040" s="389"/>
      <c r="D1040" s="427"/>
      <c r="E1040" s="389"/>
      <c r="F1040" s="389"/>
      <c r="G1040" s="389"/>
      <c r="H1040" s="428"/>
      <c r="I1040" s="429"/>
      <c r="J1040" s="429"/>
      <c r="K1040" s="430"/>
      <c r="L1040" s="430"/>
      <c r="M1040" s="431"/>
      <c r="N1040" s="431"/>
      <c r="O1040" s="431"/>
      <c r="P1040" s="431"/>
      <c r="T1040" s="432"/>
      <c r="W1040" s="432"/>
      <c r="X1040" s="432"/>
      <c r="Y1040" s="432"/>
    </row>
    <row r="1041" spans="1:25" ht="14.25">
      <c r="A1041" s="389"/>
      <c r="B1041" s="427"/>
      <c r="C1041" s="389"/>
      <c r="D1041" s="427"/>
      <c r="E1041" s="389"/>
      <c r="F1041" s="389"/>
      <c r="G1041" s="389"/>
      <c r="H1041" s="428"/>
      <c r="I1041" s="429"/>
      <c r="J1041" s="429"/>
      <c r="K1041" s="430"/>
      <c r="L1041" s="430"/>
      <c r="M1041" s="431"/>
      <c r="N1041" s="431"/>
      <c r="O1041" s="431"/>
      <c r="P1041" s="431"/>
      <c r="T1041" s="432"/>
      <c r="W1041" s="432"/>
      <c r="X1041" s="432"/>
      <c r="Y1041" s="432"/>
    </row>
    <row r="1042" spans="1:25" ht="14.25">
      <c r="A1042" s="389"/>
      <c r="B1042" s="427"/>
      <c r="C1042" s="389"/>
      <c r="D1042" s="427"/>
      <c r="E1042" s="389"/>
      <c r="F1042" s="389"/>
      <c r="G1042" s="389"/>
      <c r="H1042" s="428"/>
      <c r="I1042" s="429"/>
      <c r="J1042" s="429"/>
      <c r="K1042" s="430"/>
      <c r="L1042" s="430"/>
      <c r="M1042" s="431"/>
      <c r="N1042" s="431"/>
      <c r="O1042" s="431"/>
      <c r="P1042" s="431"/>
      <c r="T1042" s="432"/>
      <c r="W1042" s="432"/>
      <c r="X1042" s="432"/>
      <c r="Y1042" s="432"/>
    </row>
    <row r="1043" spans="1:25" ht="14.25">
      <c r="A1043" s="389"/>
      <c r="B1043" s="427"/>
      <c r="C1043" s="389"/>
      <c r="D1043" s="427"/>
      <c r="E1043" s="389"/>
      <c r="F1043" s="389"/>
      <c r="G1043" s="389"/>
      <c r="H1043" s="428"/>
      <c r="I1043" s="429"/>
      <c r="J1043" s="429"/>
      <c r="K1043" s="430"/>
      <c r="L1043" s="430"/>
      <c r="M1043" s="431"/>
      <c r="N1043" s="431"/>
      <c r="O1043" s="431"/>
      <c r="P1043" s="431"/>
      <c r="T1043" s="432"/>
      <c r="W1043" s="432"/>
      <c r="X1043" s="432"/>
      <c r="Y1043" s="432"/>
    </row>
    <row r="1044" spans="1:25" ht="14.25">
      <c r="A1044" s="389"/>
      <c r="B1044" s="427"/>
      <c r="C1044" s="389"/>
      <c r="D1044" s="427"/>
      <c r="E1044" s="389"/>
      <c r="F1044" s="389"/>
      <c r="G1044" s="389"/>
      <c r="H1044" s="428"/>
      <c r="I1044" s="429"/>
      <c r="J1044" s="429"/>
      <c r="K1044" s="430"/>
      <c r="L1044" s="430"/>
      <c r="M1044" s="431"/>
      <c r="N1044" s="431"/>
      <c r="O1044" s="431"/>
      <c r="P1044" s="431"/>
      <c r="T1044" s="432"/>
      <c r="W1044" s="432"/>
      <c r="X1044" s="432"/>
      <c r="Y1044" s="432"/>
    </row>
    <row r="1045" spans="1:25" ht="14.25">
      <c r="A1045" s="389"/>
      <c r="B1045" s="427"/>
      <c r="C1045" s="389"/>
      <c r="D1045" s="427"/>
      <c r="E1045" s="389"/>
      <c r="F1045" s="389"/>
      <c r="G1045" s="389"/>
      <c r="H1045" s="428"/>
      <c r="I1045" s="429"/>
      <c r="J1045" s="429"/>
      <c r="K1045" s="430"/>
      <c r="L1045" s="430"/>
      <c r="M1045" s="431"/>
      <c r="N1045" s="431"/>
      <c r="O1045" s="431"/>
      <c r="P1045" s="431"/>
      <c r="T1045" s="432"/>
      <c r="W1045" s="432"/>
      <c r="X1045" s="432"/>
      <c r="Y1045" s="432"/>
    </row>
    <row r="1046" spans="1:25" ht="14.25">
      <c r="A1046" s="389"/>
      <c r="B1046" s="427"/>
      <c r="C1046" s="389"/>
      <c r="D1046" s="427"/>
      <c r="E1046" s="389"/>
      <c r="F1046" s="389"/>
      <c r="G1046" s="389"/>
      <c r="H1046" s="428"/>
      <c r="I1046" s="429"/>
      <c r="J1046" s="429"/>
      <c r="K1046" s="430"/>
      <c r="L1046" s="430"/>
      <c r="M1046" s="431"/>
      <c r="N1046" s="431"/>
      <c r="O1046" s="431"/>
      <c r="P1046" s="431"/>
      <c r="T1046" s="432"/>
      <c r="W1046" s="432"/>
      <c r="X1046" s="432"/>
      <c r="Y1046" s="432"/>
    </row>
    <row r="1047" spans="1:25" ht="14.25">
      <c r="A1047" s="389"/>
      <c r="B1047" s="427"/>
      <c r="C1047" s="389"/>
      <c r="D1047" s="427"/>
      <c r="E1047" s="389"/>
      <c r="F1047" s="389"/>
      <c r="G1047" s="389"/>
      <c r="H1047" s="428"/>
      <c r="I1047" s="429"/>
      <c r="J1047" s="429"/>
      <c r="K1047" s="430"/>
      <c r="L1047" s="430"/>
      <c r="M1047" s="431"/>
      <c r="N1047" s="431"/>
      <c r="O1047" s="431"/>
      <c r="P1047" s="431"/>
      <c r="T1047" s="432"/>
      <c r="W1047" s="432"/>
      <c r="X1047" s="432"/>
      <c r="Y1047" s="432"/>
    </row>
    <row r="1048" spans="1:25" ht="14.25">
      <c r="A1048" s="389"/>
      <c r="B1048" s="427"/>
      <c r="C1048" s="389"/>
      <c r="D1048" s="427"/>
      <c r="E1048" s="389"/>
      <c r="F1048" s="389"/>
      <c r="G1048" s="389"/>
      <c r="H1048" s="428"/>
      <c r="I1048" s="429"/>
      <c r="J1048" s="429"/>
      <c r="K1048" s="430"/>
      <c r="L1048" s="430"/>
      <c r="M1048" s="431"/>
      <c r="N1048" s="431"/>
      <c r="O1048" s="431"/>
      <c r="P1048" s="431"/>
      <c r="T1048" s="432"/>
      <c r="W1048" s="432"/>
      <c r="X1048" s="432"/>
      <c r="Y1048" s="432"/>
    </row>
    <row r="1049" spans="1:25" ht="14.25">
      <c r="A1049" s="389"/>
      <c r="B1049" s="427"/>
      <c r="C1049" s="389"/>
      <c r="D1049" s="427"/>
      <c r="E1049" s="389"/>
      <c r="F1049" s="389"/>
      <c r="G1049" s="389"/>
      <c r="H1049" s="428"/>
      <c r="I1049" s="429"/>
      <c r="J1049" s="429"/>
      <c r="K1049" s="430"/>
      <c r="L1049" s="430"/>
      <c r="M1049" s="431"/>
      <c r="N1049" s="431"/>
      <c r="O1049" s="431"/>
      <c r="P1049" s="431"/>
      <c r="T1049" s="432"/>
      <c r="W1049" s="432"/>
      <c r="X1049" s="432"/>
      <c r="Y1049" s="432"/>
    </row>
    <row r="1050" spans="1:25" ht="14.25">
      <c r="A1050" s="389"/>
      <c r="B1050" s="427"/>
      <c r="C1050" s="389"/>
      <c r="D1050" s="427"/>
      <c r="E1050" s="389"/>
      <c r="F1050" s="389"/>
      <c r="G1050" s="389"/>
      <c r="H1050" s="428"/>
      <c r="I1050" s="429"/>
      <c r="J1050" s="429"/>
      <c r="K1050" s="430"/>
      <c r="L1050" s="430"/>
      <c r="M1050" s="431"/>
      <c r="N1050" s="431"/>
      <c r="O1050" s="431"/>
      <c r="P1050" s="431"/>
      <c r="T1050" s="432"/>
      <c r="W1050" s="432"/>
      <c r="X1050" s="432"/>
      <c r="Y1050" s="432"/>
    </row>
    <row r="1051" spans="1:25" ht="14.25">
      <c r="A1051" s="389"/>
      <c r="B1051" s="427"/>
      <c r="C1051" s="389"/>
      <c r="D1051" s="427"/>
      <c r="E1051" s="389"/>
      <c r="F1051" s="389"/>
      <c r="G1051" s="389"/>
      <c r="H1051" s="428"/>
      <c r="I1051" s="429"/>
      <c r="J1051" s="429"/>
      <c r="K1051" s="430"/>
      <c r="L1051" s="430"/>
      <c r="M1051" s="431"/>
      <c r="N1051" s="431"/>
      <c r="O1051" s="431"/>
      <c r="P1051" s="431"/>
      <c r="T1051" s="432"/>
      <c r="W1051" s="432"/>
      <c r="X1051" s="432"/>
      <c r="Y1051" s="432"/>
    </row>
    <row r="1052" spans="1:25" ht="14.25">
      <c r="A1052" s="389"/>
      <c r="B1052" s="427"/>
      <c r="C1052" s="389"/>
      <c r="D1052" s="427"/>
      <c r="E1052" s="389"/>
      <c r="F1052" s="389"/>
      <c r="G1052" s="389"/>
      <c r="H1052" s="428"/>
      <c r="I1052" s="429"/>
      <c r="J1052" s="429"/>
      <c r="K1052" s="430"/>
      <c r="L1052" s="430"/>
      <c r="M1052" s="431"/>
      <c r="N1052" s="431"/>
      <c r="O1052" s="431"/>
      <c r="P1052" s="431"/>
      <c r="T1052" s="432"/>
      <c r="W1052" s="432"/>
      <c r="X1052" s="432"/>
      <c r="Y1052" s="432"/>
    </row>
    <row r="1053" spans="1:25" ht="14.25">
      <c r="A1053" s="389"/>
      <c r="B1053" s="427"/>
      <c r="C1053" s="389"/>
      <c r="D1053" s="427"/>
      <c r="E1053" s="389"/>
      <c r="F1053" s="389"/>
      <c r="G1053" s="389"/>
      <c r="H1053" s="428"/>
      <c r="I1053" s="429"/>
      <c r="J1053" s="429"/>
      <c r="K1053" s="430"/>
      <c r="L1053" s="430"/>
      <c r="M1053" s="431"/>
      <c r="N1053" s="431"/>
      <c r="O1053" s="431"/>
      <c r="P1053" s="431"/>
      <c r="T1053" s="432"/>
      <c r="W1053" s="432"/>
      <c r="X1053" s="432"/>
      <c r="Y1053" s="432"/>
    </row>
    <row r="1054" spans="1:25" ht="14.25">
      <c r="A1054" s="389"/>
      <c r="B1054" s="427"/>
      <c r="C1054" s="389"/>
      <c r="D1054" s="427"/>
      <c r="E1054" s="389"/>
      <c r="F1054" s="389"/>
      <c r="G1054" s="389"/>
      <c r="H1054" s="428"/>
      <c r="I1054" s="429"/>
      <c r="J1054" s="429"/>
      <c r="K1054" s="430"/>
      <c r="L1054" s="430"/>
      <c r="M1054" s="431"/>
      <c r="N1054" s="431"/>
      <c r="O1054" s="431"/>
      <c r="P1054" s="431"/>
      <c r="T1054" s="432"/>
      <c r="W1054" s="432"/>
      <c r="X1054" s="432"/>
      <c r="Y1054" s="432"/>
    </row>
    <row r="1055" spans="1:25" ht="14.25">
      <c r="A1055" s="389"/>
      <c r="B1055" s="427"/>
      <c r="C1055" s="389"/>
      <c r="D1055" s="427"/>
      <c r="E1055" s="389"/>
      <c r="F1055" s="389"/>
      <c r="G1055" s="389"/>
      <c r="H1055" s="428"/>
      <c r="I1055" s="429"/>
      <c r="J1055" s="429"/>
      <c r="K1055" s="430"/>
      <c r="L1055" s="430"/>
      <c r="M1055" s="431"/>
      <c r="N1055" s="431"/>
      <c r="O1055" s="431"/>
      <c r="P1055" s="431"/>
      <c r="T1055" s="432"/>
      <c r="W1055" s="432"/>
      <c r="X1055" s="432"/>
      <c r="Y1055" s="432"/>
    </row>
    <row r="1056" spans="1:25" ht="14.25">
      <c r="A1056" s="389"/>
      <c r="B1056" s="427"/>
      <c r="C1056" s="389"/>
      <c r="D1056" s="427"/>
      <c r="E1056" s="389"/>
      <c r="F1056" s="389"/>
      <c r="G1056" s="389"/>
      <c r="H1056" s="428"/>
      <c r="I1056" s="429"/>
      <c r="J1056" s="429"/>
      <c r="K1056" s="430"/>
      <c r="L1056" s="430"/>
      <c r="M1056" s="431"/>
      <c r="N1056" s="431"/>
      <c r="O1056" s="431"/>
      <c r="P1056" s="431"/>
      <c r="T1056" s="432"/>
      <c r="W1056" s="432"/>
      <c r="X1056" s="432"/>
      <c r="Y1056" s="432"/>
    </row>
    <row r="1057" spans="1:25" ht="14.25">
      <c r="A1057" s="389"/>
      <c r="B1057" s="427"/>
      <c r="C1057" s="389"/>
      <c r="D1057" s="427"/>
      <c r="E1057" s="389"/>
      <c r="F1057" s="389"/>
      <c r="G1057" s="389"/>
      <c r="H1057" s="428"/>
      <c r="I1057" s="429"/>
      <c r="J1057" s="429"/>
      <c r="K1057" s="430"/>
      <c r="L1057" s="430"/>
      <c r="M1057" s="431"/>
      <c r="N1057" s="431"/>
      <c r="O1057" s="431"/>
      <c r="P1057" s="431"/>
      <c r="T1057" s="432"/>
      <c r="W1057" s="432"/>
      <c r="X1057" s="432"/>
      <c r="Y1057" s="432"/>
    </row>
    <row r="1058" spans="1:25" ht="14.25">
      <c r="A1058" s="389"/>
      <c r="B1058" s="427"/>
      <c r="C1058" s="389"/>
      <c r="D1058" s="427"/>
      <c r="E1058" s="389"/>
      <c r="F1058" s="389"/>
      <c r="G1058" s="389"/>
      <c r="H1058" s="428"/>
      <c r="I1058" s="429"/>
      <c r="J1058" s="429"/>
      <c r="K1058" s="430"/>
      <c r="L1058" s="430"/>
      <c r="M1058" s="431"/>
      <c r="N1058" s="431"/>
      <c r="O1058" s="431"/>
      <c r="P1058" s="431"/>
      <c r="T1058" s="432"/>
      <c r="W1058" s="432"/>
      <c r="X1058" s="432"/>
      <c r="Y1058" s="432"/>
    </row>
    <row r="1059" spans="1:25" ht="14.25">
      <c r="A1059" s="389"/>
      <c r="B1059" s="427"/>
      <c r="C1059" s="389"/>
      <c r="D1059" s="427"/>
      <c r="E1059" s="389"/>
      <c r="F1059" s="389"/>
      <c r="G1059" s="389"/>
      <c r="H1059" s="428"/>
      <c r="I1059" s="429"/>
      <c r="J1059" s="429"/>
      <c r="K1059" s="430"/>
      <c r="L1059" s="430"/>
      <c r="M1059" s="431"/>
      <c r="N1059" s="431"/>
      <c r="O1059" s="431"/>
      <c r="P1059" s="431"/>
      <c r="T1059" s="432"/>
      <c r="W1059" s="432"/>
      <c r="X1059" s="432"/>
      <c r="Y1059" s="432"/>
    </row>
    <row r="1060" spans="1:25" ht="14.25">
      <c r="A1060" s="389"/>
      <c r="B1060" s="427"/>
      <c r="C1060" s="389"/>
      <c r="D1060" s="427"/>
      <c r="E1060" s="389"/>
      <c r="F1060" s="389"/>
      <c r="G1060" s="389"/>
      <c r="H1060" s="428"/>
      <c r="I1060" s="429"/>
      <c r="J1060" s="429"/>
      <c r="K1060" s="430"/>
      <c r="L1060" s="430"/>
      <c r="M1060" s="431"/>
      <c r="N1060" s="431"/>
      <c r="O1060" s="431"/>
      <c r="P1060" s="431"/>
      <c r="T1060" s="432"/>
      <c r="W1060" s="432"/>
      <c r="X1060" s="432"/>
      <c r="Y1060" s="432"/>
    </row>
    <row r="1061" spans="1:25" ht="14.25">
      <c r="A1061" s="389"/>
      <c r="B1061" s="427"/>
      <c r="C1061" s="389"/>
      <c r="D1061" s="427"/>
      <c r="E1061" s="389"/>
      <c r="F1061" s="389"/>
      <c r="G1061" s="389"/>
      <c r="H1061" s="428"/>
      <c r="I1061" s="429"/>
      <c r="J1061" s="429"/>
      <c r="K1061" s="430"/>
      <c r="L1061" s="430"/>
      <c r="M1061" s="431"/>
      <c r="N1061" s="431"/>
      <c r="O1061" s="431"/>
      <c r="P1061" s="431"/>
      <c r="T1061" s="432"/>
      <c r="W1061" s="432"/>
      <c r="X1061" s="432"/>
      <c r="Y1061" s="432"/>
    </row>
    <row r="1062" spans="1:25" ht="14.25">
      <c r="A1062" s="389"/>
      <c r="B1062" s="427"/>
      <c r="C1062" s="389"/>
      <c r="D1062" s="427"/>
      <c r="E1062" s="389"/>
      <c r="F1062" s="389"/>
      <c r="G1062" s="389"/>
      <c r="H1062" s="428"/>
      <c r="I1062" s="429"/>
      <c r="J1062" s="429"/>
      <c r="K1062" s="430"/>
      <c r="L1062" s="430"/>
      <c r="M1062" s="431"/>
      <c r="N1062" s="431"/>
      <c r="O1062" s="431"/>
      <c r="P1062" s="431"/>
      <c r="T1062" s="432"/>
      <c r="W1062" s="432"/>
      <c r="X1062" s="432"/>
      <c r="Y1062" s="432"/>
    </row>
    <row r="1063" spans="1:25" ht="14.25">
      <c r="A1063" s="389"/>
      <c r="B1063" s="427"/>
      <c r="C1063" s="389"/>
      <c r="D1063" s="427"/>
      <c r="E1063" s="389"/>
      <c r="F1063" s="389"/>
      <c r="G1063" s="389"/>
      <c r="H1063" s="428"/>
      <c r="I1063" s="429"/>
      <c r="J1063" s="429"/>
      <c r="K1063" s="430"/>
      <c r="L1063" s="430"/>
      <c r="M1063" s="431"/>
      <c r="N1063" s="431"/>
      <c r="O1063" s="431"/>
      <c r="P1063" s="431"/>
      <c r="T1063" s="432"/>
      <c r="W1063" s="432"/>
      <c r="X1063" s="432"/>
      <c r="Y1063" s="432"/>
    </row>
    <row r="1064" spans="1:25" ht="14.25">
      <c r="A1064" s="389"/>
      <c r="B1064" s="427"/>
      <c r="C1064" s="389"/>
      <c r="D1064" s="427"/>
      <c r="E1064" s="389"/>
      <c r="F1064" s="389"/>
      <c r="G1064" s="389"/>
      <c r="H1064" s="428"/>
      <c r="I1064" s="429"/>
      <c r="J1064" s="429"/>
      <c r="K1064" s="430"/>
      <c r="L1064" s="430"/>
      <c r="M1064" s="431"/>
      <c r="N1064" s="431"/>
      <c r="O1064" s="431"/>
      <c r="P1064" s="431"/>
      <c r="T1064" s="432"/>
      <c r="W1064" s="432"/>
      <c r="X1064" s="432"/>
      <c r="Y1064" s="432"/>
    </row>
    <row r="1065" spans="1:25" ht="14.25">
      <c r="A1065" s="389"/>
      <c r="B1065" s="427"/>
      <c r="C1065" s="389"/>
      <c r="D1065" s="427"/>
      <c r="E1065" s="389"/>
      <c r="F1065" s="389"/>
      <c r="G1065" s="389"/>
      <c r="H1065" s="428"/>
      <c r="I1065" s="429"/>
      <c r="J1065" s="429"/>
      <c r="K1065" s="430"/>
      <c r="L1065" s="430"/>
      <c r="M1065" s="431"/>
      <c r="N1065" s="431"/>
      <c r="O1065" s="431"/>
      <c r="P1065" s="431"/>
      <c r="T1065" s="432"/>
      <c r="W1065" s="432"/>
      <c r="X1065" s="432"/>
      <c r="Y1065" s="432"/>
    </row>
    <row r="1066" spans="1:25" ht="14.25">
      <c r="A1066" s="389"/>
      <c r="B1066" s="427"/>
      <c r="C1066" s="389"/>
      <c r="D1066" s="427"/>
      <c r="E1066" s="389"/>
      <c r="F1066" s="389"/>
      <c r="G1066" s="389"/>
      <c r="H1066" s="428"/>
      <c r="I1066" s="429"/>
      <c r="J1066" s="429"/>
      <c r="K1066" s="430"/>
      <c r="L1066" s="430"/>
      <c r="M1066" s="431"/>
      <c r="N1066" s="431"/>
      <c r="O1066" s="431"/>
      <c r="P1066" s="431"/>
      <c r="T1066" s="432"/>
      <c r="W1066" s="432"/>
      <c r="X1066" s="432"/>
      <c r="Y1066" s="432"/>
    </row>
    <row r="1067" spans="1:25" ht="14.25">
      <c r="A1067" s="389"/>
      <c r="B1067" s="427"/>
      <c r="C1067" s="389"/>
      <c r="D1067" s="427"/>
      <c r="E1067" s="389"/>
      <c r="F1067" s="389"/>
      <c r="G1067" s="389"/>
      <c r="H1067" s="428"/>
      <c r="I1067" s="429"/>
      <c r="J1067" s="429"/>
      <c r="K1067" s="430"/>
      <c r="L1067" s="430"/>
      <c r="M1067" s="431"/>
      <c r="N1067" s="431"/>
      <c r="O1067" s="431"/>
      <c r="P1067" s="431"/>
      <c r="T1067" s="432"/>
      <c r="W1067" s="432"/>
      <c r="X1067" s="432"/>
      <c r="Y1067" s="432"/>
    </row>
    <row r="1068" spans="1:25" ht="14.25">
      <c r="A1068" s="389"/>
      <c r="B1068" s="427"/>
      <c r="C1068" s="389"/>
      <c r="D1068" s="427"/>
      <c r="E1068" s="389"/>
      <c r="F1068" s="389"/>
      <c r="G1068" s="389"/>
      <c r="H1068" s="428"/>
      <c r="I1068" s="429"/>
      <c r="J1068" s="429"/>
      <c r="K1068" s="430"/>
      <c r="L1068" s="430"/>
      <c r="M1068" s="431"/>
      <c r="N1068" s="431"/>
      <c r="O1068" s="431"/>
      <c r="P1068" s="431"/>
      <c r="T1068" s="432"/>
      <c r="W1068" s="432"/>
      <c r="X1068" s="432"/>
      <c r="Y1068" s="432"/>
    </row>
    <row r="1069" spans="1:25" ht="14.25">
      <c r="A1069" s="389"/>
      <c r="B1069" s="427"/>
      <c r="C1069" s="389"/>
      <c r="D1069" s="427"/>
      <c r="E1069" s="389"/>
      <c r="F1069" s="389"/>
      <c r="G1069" s="389"/>
      <c r="H1069" s="428"/>
      <c r="I1069" s="429"/>
      <c r="J1069" s="429"/>
      <c r="K1069" s="430"/>
      <c r="L1069" s="430"/>
      <c r="M1069" s="431"/>
      <c r="N1069" s="431"/>
      <c r="O1069" s="431"/>
      <c r="P1069" s="431"/>
      <c r="T1069" s="432"/>
      <c r="W1069" s="432"/>
      <c r="X1069" s="432"/>
      <c r="Y1069" s="432"/>
    </row>
    <row r="1070" spans="1:25" ht="14.25">
      <c r="A1070" s="389"/>
      <c r="B1070" s="427"/>
      <c r="C1070" s="389"/>
      <c r="D1070" s="427"/>
      <c r="E1070" s="389"/>
      <c r="F1070" s="389"/>
      <c r="G1070" s="389"/>
      <c r="H1070" s="428"/>
      <c r="I1070" s="429"/>
      <c r="J1070" s="429"/>
      <c r="K1070" s="430"/>
      <c r="L1070" s="430"/>
      <c r="M1070" s="431"/>
      <c r="N1070" s="431"/>
      <c r="O1070" s="431"/>
      <c r="P1070" s="431"/>
      <c r="T1070" s="432"/>
      <c r="W1070" s="432"/>
      <c r="X1070" s="432"/>
      <c r="Y1070" s="432"/>
    </row>
    <row r="1071" spans="1:25" ht="14.25">
      <c r="A1071" s="389"/>
      <c r="B1071" s="427"/>
      <c r="C1071" s="389"/>
      <c r="D1071" s="427"/>
      <c r="E1071" s="389"/>
      <c r="F1071" s="389"/>
      <c r="G1071" s="389"/>
      <c r="H1071" s="428"/>
      <c r="I1071" s="429"/>
      <c r="J1071" s="429"/>
      <c r="K1071" s="430"/>
      <c r="L1071" s="430"/>
      <c r="M1071" s="431"/>
      <c r="N1071" s="431"/>
      <c r="O1071" s="431"/>
      <c r="P1071" s="431"/>
      <c r="T1071" s="432"/>
      <c r="W1071" s="432"/>
      <c r="X1071" s="432"/>
      <c r="Y1071" s="432"/>
    </row>
    <row r="1072" spans="1:25" ht="14.25">
      <c r="A1072" s="389"/>
      <c r="B1072" s="427"/>
      <c r="C1072" s="389"/>
      <c r="D1072" s="427"/>
      <c r="E1072" s="389"/>
      <c r="F1072" s="389"/>
      <c r="G1072" s="389"/>
      <c r="H1072" s="428"/>
      <c r="I1072" s="429"/>
      <c r="J1072" s="429"/>
      <c r="K1072" s="430"/>
      <c r="L1072" s="430"/>
      <c r="M1072" s="431"/>
      <c r="N1072" s="431"/>
      <c r="O1072" s="431"/>
      <c r="P1072" s="431"/>
      <c r="T1072" s="432"/>
      <c r="W1072" s="432"/>
      <c r="X1072" s="432"/>
      <c r="Y1072" s="432"/>
    </row>
    <row r="1073" spans="1:25" ht="14.25">
      <c r="A1073" s="389"/>
      <c r="B1073" s="427"/>
      <c r="C1073" s="389"/>
      <c r="D1073" s="427"/>
      <c r="E1073" s="389"/>
      <c r="F1073" s="389"/>
      <c r="G1073" s="389"/>
      <c r="H1073" s="428"/>
      <c r="I1073" s="429"/>
      <c r="J1073" s="429"/>
      <c r="K1073" s="430"/>
      <c r="L1073" s="430"/>
      <c r="M1073" s="431"/>
      <c r="N1073" s="431"/>
      <c r="O1073" s="431"/>
      <c r="P1073" s="431"/>
      <c r="T1073" s="432"/>
      <c r="W1073" s="432"/>
      <c r="X1073" s="432"/>
      <c r="Y1073" s="432"/>
    </row>
    <row r="1074" spans="1:25" ht="14.25">
      <c r="A1074" s="389"/>
      <c r="B1074" s="427"/>
      <c r="C1074" s="389"/>
      <c r="D1074" s="427"/>
      <c r="E1074" s="389"/>
      <c r="F1074" s="389"/>
      <c r="G1074" s="389"/>
      <c r="H1074" s="428"/>
      <c r="I1074" s="429"/>
      <c r="J1074" s="429"/>
      <c r="K1074" s="430"/>
      <c r="L1074" s="430"/>
      <c r="M1074" s="431"/>
      <c r="N1074" s="431"/>
      <c r="O1074" s="431"/>
      <c r="P1074" s="431"/>
      <c r="T1074" s="432"/>
      <c r="W1074" s="432"/>
      <c r="X1074" s="432"/>
      <c r="Y1074" s="432"/>
    </row>
    <row r="1075" spans="1:25" ht="14.25">
      <c r="A1075" s="389"/>
      <c r="B1075" s="427"/>
      <c r="C1075" s="389"/>
      <c r="D1075" s="427"/>
      <c r="E1075" s="389"/>
      <c r="F1075" s="389"/>
      <c r="G1075" s="389"/>
      <c r="H1075" s="428"/>
      <c r="I1075" s="429"/>
      <c r="J1075" s="429"/>
      <c r="K1075" s="430"/>
      <c r="L1075" s="430"/>
      <c r="M1075" s="431"/>
      <c r="N1075" s="431"/>
      <c r="O1075" s="431"/>
      <c r="P1075" s="431"/>
      <c r="T1075" s="432"/>
      <c r="W1075" s="432"/>
      <c r="X1075" s="432"/>
      <c r="Y1075" s="432"/>
    </row>
    <row r="1076" spans="1:25" ht="14.25">
      <c r="A1076" s="389"/>
      <c r="B1076" s="427"/>
      <c r="C1076" s="389"/>
      <c r="D1076" s="427"/>
      <c r="E1076" s="389"/>
      <c r="F1076" s="389"/>
      <c r="G1076" s="389"/>
      <c r="H1076" s="428"/>
      <c r="I1076" s="429"/>
      <c r="J1076" s="429"/>
      <c r="K1076" s="430"/>
      <c r="L1076" s="430"/>
      <c r="M1076" s="431"/>
      <c r="N1076" s="431"/>
      <c r="O1076" s="431"/>
      <c r="P1076" s="431"/>
      <c r="T1076" s="432"/>
      <c r="W1076" s="432"/>
      <c r="X1076" s="432"/>
      <c r="Y1076" s="432"/>
    </row>
    <row r="1077" spans="1:25" ht="14.25">
      <c r="A1077" s="389"/>
      <c r="B1077" s="427"/>
      <c r="C1077" s="389"/>
      <c r="D1077" s="427"/>
      <c r="E1077" s="389"/>
      <c r="F1077" s="389"/>
      <c r="G1077" s="389"/>
      <c r="H1077" s="428"/>
      <c r="I1077" s="429"/>
      <c r="J1077" s="429"/>
      <c r="K1077" s="430"/>
      <c r="L1077" s="430"/>
      <c r="M1077" s="431"/>
      <c r="N1077" s="431"/>
      <c r="O1077" s="431"/>
      <c r="P1077" s="431"/>
      <c r="T1077" s="432"/>
      <c r="W1077" s="432"/>
      <c r="X1077" s="432"/>
      <c r="Y1077" s="432"/>
    </row>
    <row r="1078" spans="1:25" ht="14.25">
      <c r="A1078" s="389"/>
      <c r="B1078" s="427"/>
      <c r="C1078" s="389"/>
      <c r="D1078" s="427"/>
      <c r="E1078" s="389"/>
      <c r="F1078" s="389"/>
      <c r="G1078" s="389"/>
      <c r="H1078" s="428"/>
      <c r="I1078" s="429"/>
      <c r="J1078" s="429"/>
      <c r="K1078" s="430"/>
      <c r="L1078" s="430"/>
      <c r="M1078" s="431"/>
      <c r="N1078" s="431"/>
      <c r="O1078" s="431"/>
      <c r="P1078" s="431"/>
      <c r="T1078" s="432"/>
      <c r="W1078" s="432"/>
      <c r="X1078" s="432"/>
      <c r="Y1078" s="432"/>
    </row>
    <row r="1079" spans="1:25" ht="14.25">
      <c r="A1079" s="389"/>
      <c r="B1079" s="427"/>
      <c r="C1079" s="389"/>
      <c r="D1079" s="427"/>
      <c r="E1079" s="389"/>
      <c r="F1079" s="389"/>
      <c r="G1079" s="389"/>
      <c r="H1079" s="428"/>
      <c r="I1079" s="429"/>
      <c r="J1079" s="429"/>
      <c r="K1079" s="430"/>
      <c r="L1079" s="430"/>
      <c r="M1079" s="431"/>
      <c r="N1079" s="431"/>
      <c r="O1079" s="431"/>
      <c r="P1079" s="431"/>
      <c r="T1079" s="432"/>
      <c r="W1079" s="432"/>
      <c r="X1079" s="432"/>
      <c r="Y1079" s="432"/>
    </row>
    <row r="1080" spans="1:25" ht="14.25">
      <c r="A1080" s="389"/>
      <c r="B1080" s="427"/>
      <c r="C1080" s="389"/>
      <c r="D1080" s="427"/>
      <c r="E1080" s="389"/>
      <c r="F1080" s="389"/>
      <c r="G1080" s="389"/>
      <c r="H1080" s="428"/>
      <c r="I1080" s="429"/>
      <c r="J1080" s="429"/>
      <c r="K1080" s="430"/>
      <c r="L1080" s="430"/>
      <c r="M1080" s="431"/>
      <c r="N1080" s="431"/>
      <c r="O1080" s="431"/>
      <c r="P1080" s="431"/>
      <c r="T1080" s="432"/>
      <c r="W1080" s="432"/>
      <c r="X1080" s="432"/>
      <c r="Y1080" s="432"/>
    </row>
    <row r="1081" spans="1:25" ht="14.25">
      <c r="A1081" s="389"/>
      <c r="B1081" s="427"/>
      <c r="C1081" s="389"/>
      <c r="D1081" s="427"/>
      <c r="E1081" s="389"/>
      <c r="F1081" s="389"/>
      <c r="G1081" s="389"/>
      <c r="H1081" s="428"/>
      <c r="I1081" s="429"/>
      <c r="J1081" s="429"/>
      <c r="K1081" s="430"/>
      <c r="L1081" s="430"/>
      <c r="M1081" s="431"/>
      <c r="N1081" s="431"/>
      <c r="O1081" s="431"/>
      <c r="P1081" s="431"/>
      <c r="T1081" s="432"/>
      <c r="W1081" s="432"/>
      <c r="X1081" s="432"/>
      <c r="Y1081" s="432"/>
    </row>
    <row r="1082" spans="1:25" ht="14.25">
      <c r="A1082" s="389"/>
      <c r="B1082" s="427"/>
      <c r="C1082" s="389"/>
      <c r="D1082" s="427"/>
      <c r="E1082" s="389"/>
      <c r="F1082" s="389"/>
      <c r="G1082" s="389"/>
      <c r="H1082" s="428"/>
      <c r="I1082" s="429"/>
      <c r="J1082" s="429"/>
      <c r="K1082" s="430"/>
      <c r="L1082" s="430"/>
      <c r="M1082" s="431"/>
      <c r="N1082" s="431"/>
      <c r="O1082" s="431"/>
      <c r="P1082" s="431"/>
      <c r="T1082" s="432"/>
      <c r="W1082" s="432"/>
      <c r="X1082" s="432"/>
      <c r="Y1082" s="432"/>
    </row>
    <row r="1083" spans="1:25" ht="14.25">
      <c r="A1083" s="389"/>
      <c r="B1083" s="427"/>
      <c r="C1083" s="389"/>
      <c r="D1083" s="427"/>
      <c r="E1083" s="389"/>
      <c r="F1083" s="389"/>
      <c r="G1083" s="389"/>
      <c r="H1083" s="428"/>
      <c r="I1083" s="429"/>
      <c r="J1083" s="429"/>
      <c r="K1083" s="430"/>
      <c r="L1083" s="430"/>
      <c r="M1083" s="431"/>
      <c r="N1083" s="431"/>
      <c r="O1083" s="431"/>
      <c r="P1083" s="431"/>
      <c r="T1083" s="432"/>
      <c r="W1083" s="432"/>
      <c r="X1083" s="432"/>
      <c r="Y1083" s="432"/>
    </row>
    <row r="1084" spans="1:25" ht="14.25">
      <c r="A1084" s="389"/>
      <c r="B1084" s="427"/>
      <c r="C1084" s="389"/>
      <c r="D1084" s="427"/>
      <c r="E1084" s="389"/>
      <c r="F1084" s="389"/>
      <c r="G1084" s="389"/>
      <c r="H1084" s="428"/>
      <c r="I1084" s="429"/>
      <c r="J1084" s="429"/>
      <c r="K1084" s="430"/>
      <c r="L1084" s="430"/>
      <c r="M1084" s="431"/>
      <c r="N1084" s="431"/>
      <c r="O1084" s="431"/>
      <c r="P1084" s="431"/>
      <c r="T1084" s="432"/>
      <c r="W1084" s="432"/>
      <c r="X1084" s="432"/>
      <c r="Y1084" s="432"/>
    </row>
    <row r="1085" spans="1:25" ht="14.25">
      <c r="A1085" s="389"/>
      <c r="B1085" s="427"/>
      <c r="C1085" s="389"/>
      <c r="D1085" s="427"/>
      <c r="E1085" s="389"/>
      <c r="F1085" s="389"/>
      <c r="G1085" s="389"/>
      <c r="H1085" s="428"/>
      <c r="I1085" s="429"/>
      <c r="J1085" s="429"/>
      <c r="K1085" s="430"/>
      <c r="L1085" s="430"/>
      <c r="M1085" s="431"/>
      <c r="N1085" s="431"/>
      <c r="O1085" s="431"/>
      <c r="P1085" s="431"/>
      <c r="T1085" s="432"/>
      <c r="W1085" s="432"/>
      <c r="X1085" s="432"/>
      <c r="Y1085" s="432"/>
    </row>
    <row r="1086" spans="1:25" ht="14.25">
      <c r="A1086" s="389"/>
      <c r="B1086" s="427"/>
      <c r="C1086" s="389"/>
      <c r="D1086" s="427"/>
      <c r="E1086" s="389"/>
      <c r="F1086" s="389"/>
      <c r="G1086" s="389"/>
      <c r="H1086" s="428"/>
      <c r="I1086" s="429"/>
      <c r="J1086" s="429"/>
      <c r="K1086" s="430"/>
      <c r="L1086" s="430"/>
      <c r="M1086" s="431"/>
      <c r="N1086" s="431"/>
      <c r="O1086" s="431"/>
      <c r="P1086" s="431"/>
      <c r="T1086" s="432"/>
      <c r="W1086" s="432"/>
      <c r="X1086" s="432"/>
      <c r="Y1086" s="432"/>
    </row>
    <row r="1087" spans="1:25" ht="14.25">
      <c r="A1087" s="389"/>
      <c r="B1087" s="427"/>
      <c r="C1087" s="389"/>
      <c r="D1087" s="427"/>
      <c r="E1087" s="389"/>
      <c r="F1087" s="389"/>
      <c r="G1087" s="389"/>
      <c r="H1087" s="428"/>
      <c r="I1087" s="429"/>
      <c r="J1087" s="429"/>
      <c r="K1087" s="430"/>
      <c r="L1087" s="430"/>
      <c r="M1087" s="431"/>
      <c r="N1087" s="431"/>
      <c r="O1087" s="431"/>
      <c r="P1087" s="431"/>
      <c r="T1087" s="432"/>
      <c r="W1087" s="432"/>
      <c r="X1087" s="432"/>
      <c r="Y1087" s="432"/>
    </row>
    <row r="1088" spans="1:25" ht="14.25">
      <c r="A1088" s="389"/>
      <c r="B1088" s="427"/>
      <c r="C1088" s="389"/>
      <c r="D1088" s="427"/>
      <c r="E1088" s="389"/>
      <c r="F1088" s="389"/>
      <c r="G1088" s="389"/>
      <c r="H1088" s="428"/>
      <c r="I1088" s="429"/>
      <c r="J1088" s="429"/>
      <c r="K1088" s="430"/>
      <c r="L1088" s="430"/>
      <c r="M1088" s="431"/>
      <c r="N1088" s="431"/>
      <c r="O1088" s="431"/>
      <c r="P1088" s="431"/>
      <c r="T1088" s="432"/>
      <c r="W1088" s="432"/>
      <c r="X1088" s="432"/>
      <c r="Y1088" s="432"/>
    </row>
    <row r="1089" spans="1:25" ht="14.25">
      <c r="A1089" s="389"/>
      <c r="B1089" s="427"/>
      <c r="C1089" s="389"/>
      <c r="D1089" s="427"/>
      <c r="E1089" s="389"/>
      <c r="F1089" s="389"/>
      <c r="G1089" s="389"/>
      <c r="H1089" s="428"/>
      <c r="I1089" s="429"/>
      <c r="J1089" s="429"/>
      <c r="K1089" s="430"/>
      <c r="L1089" s="430"/>
      <c r="M1089" s="431"/>
      <c r="N1089" s="431"/>
      <c r="O1089" s="431"/>
      <c r="P1089" s="431"/>
      <c r="T1089" s="432"/>
      <c r="W1089" s="432"/>
      <c r="X1089" s="432"/>
      <c r="Y1089" s="432"/>
    </row>
    <row r="1090" spans="1:25" ht="14.25">
      <c r="A1090" s="389"/>
      <c r="B1090" s="427"/>
      <c r="C1090" s="389"/>
      <c r="D1090" s="427"/>
      <c r="E1090" s="389"/>
      <c r="F1090" s="389"/>
      <c r="G1090" s="389"/>
      <c r="H1090" s="428"/>
      <c r="I1090" s="429"/>
      <c r="J1090" s="429"/>
      <c r="K1090" s="430"/>
      <c r="L1090" s="430"/>
      <c r="M1090" s="431"/>
      <c r="N1090" s="431"/>
      <c r="O1090" s="431"/>
      <c r="P1090" s="431"/>
      <c r="T1090" s="432"/>
      <c r="W1090" s="432"/>
      <c r="X1090" s="432"/>
      <c r="Y1090" s="432"/>
    </row>
    <row r="1091" spans="1:25" ht="14.25">
      <c r="A1091" s="389"/>
      <c r="B1091" s="427"/>
      <c r="C1091" s="389"/>
      <c r="D1091" s="427"/>
      <c r="E1091" s="389"/>
      <c r="F1091" s="389"/>
      <c r="G1091" s="389"/>
      <c r="H1091" s="428"/>
      <c r="I1091" s="429"/>
      <c r="J1091" s="429"/>
      <c r="K1091" s="430"/>
      <c r="L1091" s="430"/>
      <c r="M1091" s="431"/>
      <c r="N1091" s="431"/>
      <c r="O1091" s="431"/>
      <c r="P1091" s="431"/>
      <c r="T1091" s="432"/>
      <c r="W1091" s="432"/>
      <c r="X1091" s="432"/>
      <c r="Y1091" s="432"/>
    </row>
    <row r="1092" spans="1:25" ht="14.25">
      <c r="A1092" s="389"/>
      <c r="B1092" s="427"/>
      <c r="C1092" s="389"/>
      <c r="D1092" s="427"/>
      <c r="E1092" s="389"/>
      <c r="F1092" s="389"/>
      <c r="G1092" s="389"/>
      <c r="H1092" s="428"/>
      <c r="I1092" s="429"/>
      <c r="J1092" s="429"/>
      <c r="K1092" s="430"/>
      <c r="L1092" s="430"/>
      <c r="M1092" s="431"/>
      <c r="N1092" s="431"/>
      <c r="O1092" s="431"/>
      <c r="P1092" s="431"/>
      <c r="T1092" s="432"/>
      <c r="W1092" s="432"/>
      <c r="X1092" s="432"/>
      <c r="Y1092" s="432"/>
    </row>
    <row r="1093" spans="1:25" ht="14.25">
      <c r="A1093" s="389"/>
      <c r="B1093" s="427"/>
      <c r="C1093" s="389"/>
      <c r="D1093" s="427"/>
      <c r="E1093" s="389"/>
      <c r="F1093" s="389"/>
      <c r="G1093" s="389"/>
      <c r="H1093" s="428"/>
      <c r="I1093" s="429"/>
      <c r="J1093" s="429"/>
      <c r="K1093" s="430"/>
      <c r="L1093" s="430"/>
      <c r="M1093" s="431"/>
      <c r="N1093" s="431"/>
      <c r="O1093" s="431"/>
      <c r="P1093" s="431"/>
      <c r="T1093" s="432"/>
      <c r="W1093" s="432"/>
      <c r="X1093" s="432"/>
      <c r="Y1093" s="432"/>
    </row>
    <row r="1094" spans="1:25" ht="14.25">
      <c r="A1094" s="389"/>
      <c r="B1094" s="427"/>
      <c r="C1094" s="389"/>
      <c r="D1094" s="427"/>
      <c r="E1094" s="389"/>
      <c r="F1094" s="389"/>
      <c r="G1094" s="389"/>
      <c r="H1094" s="428"/>
      <c r="I1094" s="429"/>
      <c r="J1094" s="429"/>
      <c r="K1094" s="430"/>
      <c r="L1094" s="430"/>
      <c r="M1094" s="431"/>
      <c r="N1094" s="431"/>
      <c r="O1094" s="431"/>
      <c r="P1094" s="431"/>
      <c r="T1094" s="432"/>
      <c r="W1094" s="432"/>
      <c r="X1094" s="432"/>
      <c r="Y1094" s="432"/>
    </row>
    <row r="1095" spans="1:25" ht="14.25">
      <c r="A1095" s="389"/>
      <c r="B1095" s="427"/>
      <c r="C1095" s="389"/>
      <c r="D1095" s="427"/>
      <c r="E1095" s="389"/>
      <c r="F1095" s="389"/>
      <c r="G1095" s="389"/>
      <c r="H1095" s="428"/>
      <c r="I1095" s="429"/>
      <c r="J1095" s="429"/>
      <c r="K1095" s="430"/>
      <c r="L1095" s="430"/>
      <c r="M1095" s="431"/>
      <c r="N1095" s="431"/>
      <c r="O1095" s="431"/>
      <c r="P1095" s="431"/>
      <c r="T1095" s="432"/>
      <c r="W1095" s="432"/>
      <c r="X1095" s="432"/>
      <c r="Y1095" s="432"/>
    </row>
    <row r="1096" spans="1:25" ht="14.25">
      <c r="A1096" s="389"/>
      <c r="B1096" s="427"/>
      <c r="C1096" s="389"/>
      <c r="D1096" s="427"/>
      <c r="E1096" s="389"/>
      <c r="F1096" s="389"/>
      <c r="G1096" s="389"/>
      <c r="H1096" s="428"/>
      <c r="I1096" s="429"/>
      <c r="J1096" s="429"/>
      <c r="K1096" s="430"/>
      <c r="L1096" s="430"/>
      <c r="M1096" s="431"/>
      <c r="N1096" s="431"/>
      <c r="O1096" s="431"/>
      <c r="P1096" s="431"/>
      <c r="T1096" s="432"/>
      <c r="W1096" s="432"/>
      <c r="X1096" s="432"/>
      <c r="Y1096" s="432"/>
    </row>
    <row r="1097" spans="1:25" ht="14.25">
      <c r="A1097" s="389"/>
      <c r="B1097" s="427"/>
      <c r="C1097" s="389"/>
      <c r="D1097" s="427"/>
      <c r="E1097" s="389"/>
      <c r="F1097" s="389"/>
      <c r="G1097" s="389"/>
      <c r="H1097" s="428"/>
      <c r="I1097" s="429"/>
      <c r="J1097" s="429"/>
      <c r="K1097" s="430"/>
      <c r="L1097" s="430"/>
      <c r="M1097" s="431"/>
      <c r="N1097" s="431"/>
      <c r="O1097" s="431"/>
      <c r="P1097" s="431"/>
      <c r="T1097" s="432"/>
      <c r="W1097" s="432"/>
      <c r="X1097" s="432"/>
      <c r="Y1097" s="432"/>
    </row>
    <row r="1098" spans="1:25" ht="14.25">
      <c r="A1098" s="389"/>
      <c r="B1098" s="427"/>
      <c r="C1098" s="389"/>
      <c r="D1098" s="427"/>
      <c r="E1098" s="389"/>
      <c r="F1098" s="389"/>
      <c r="G1098" s="389"/>
      <c r="H1098" s="428"/>
      <c r="I1098" s="429"/>
      <c r="J1098" s="429"/>
      <c r="K1098" s="430"/>
      <c r="L1098" s="430"/>
      <c r="M1098" s="431"/>
      <c r="N1098" s="431"/>
      <c r="O1098" s="431"/>
      <c r="P1098" s="431"/>
      <c r="T1098" s="432"/>
      <c r="W1098" s="432"/>
      <c r="X1098" s="432"/>
      <c r="Y1098" s="432"/>
    </row>
    <row r="1099" spans="1:25" ht="14.25">
      <c r="A1099" s="389"/>
      <c r="B1099" s="427"/>
      <c r="C1099" s="389"/>
      <c r="D1099" s="427"/>
      <c r="E1099" s="389"/>
      <c r="F1099" s="389"/>
      <c r="G1099" s="389"/>
      <c r="H1099" s="428"/>
      <c r="I1099" s="429"/>
      <c r="J1099" s="429"/>
      <c r="K1099" s="430"/>
      <c r="L1099" s="430"/>
      <c r="M1099" s="431"/>
      <c r="N1099" s="431"/>
      <c r="O1099" s="431"/>
      <c r="P1099" s="431"/>
      <c r="T1099" s="432"/>
      <c r="W1099" s="432"/>
      <c r="X1099" s="432"/>
      <c r="Y1099" s="432"/>
    </row>
    <row r="1100" spans="1:25" ht="14.25">
      <c r="A1100" s="389"/>
      <c r="B1100" s="427"/>
      <c r="C1100" s="389"/>
      <c r="D1100" s="427"/>
      <c r="E1100" s="389"/>
      <c r="F1100" s="389"/>
      <c r="G1100" s="389"/>
      <c r="H1100" s="428"/>
      <c r="I1100" s="429"/>
      <c r="J1100" s="429"/>
      <c r="K1100" s="430"/>
      <c r="L1100" s="430"/>
      <c r="M1100" s="431"/>
      <c r="N1100" s="431"/>
      <c r="O1100" s="431"/>
      <c r="P1100" s="431"/>
      <c r="T1100" s="432"/>
      <c r="W1100" s="432"/>
      <c r="X1100" s="432"/>
      <c r="Y1100" s="432"/>
    </row>
    <row r="1101" spans="1:25" ht="14.25">
      <c r="A1101" s="389"/>
      <c r="B1101" s="427"/>
      <c r="C1101" s="389"/>
      <c r="D1101" s="427"/>
      <c r="E1101" s="389"/>
      <c r="F1101" s="389"/>
      <c r="G1101" s="389"/>
      <c r="H1101" s="428"/>
      <c r="I1101" s="429"/>
      <c r="J1101" s="429"/>
      <c r="K1101" s="430"/>
      <c r="L1101" s="430"/>
      <c r="M1101" s="431"/>
      <c r="N1101" s="431"/>
      <c r="O1101" s="431"/>
      <c r="P1101" s="431"/>
      <c r="T1101" s="432"/>
      <c r="W1101" s="432"/>
      <c r="X1101" s="432"/>
      <c r="Y1101" s="432"/>
    </row>
    <row r="1102" spans="1:25" ht="14.25">
      <c r="A1102" s="389"/>
      <c r="B1102" s="427"/>
      <c r="C1102" s="389"/>
      <c r="D1102" s="427"/>
      <c r="E1102" s="389"/>
      <c r="F1102" s="389"/>
      <c r="G1102" s="389"/>
      <c r="H1102" s="428"/>
      <c r="I1102" s="429"/>
      <c r="J1102" s="429"/>
      <c r="K1102" s="430"/>
      <c r="L1102" s="430"/>
      <c r="M1102" s="431"/>
      <c r="N1102" s="431"/>
      <c r="O1102" s="431"/>
      <c r="P1102" s="431"/>
      <c r="T1102" s="432"/>
      <c r="W1102" s="432"/>
      <c r="X1102" s="432"/>
      <c r="Y1102" s="432"/>
    </row>
    <row r="1103" spans="1:25" ht="14.25">
      <c r="A1103" s="389"/>
      <c r="B1103" s="427"/>
      <c r="C1103" s="389"/>
      <c r="D1103" s="427"/>
      <c r="E1103" s="389"/>
      <c r="F1103" s="389"/>
      <c r="G1103" s="389"/>
      <c r="H1103" s="428"/>
      <c r="I1103" s="429"/>
      <c r="J1103" s="429"/>
      <c r="K1103" s="430"/>
      <c r="L1103" s="430"/>
      <c r="M1103" s="431"/>
      <c r="N1103" s="431"/>
      <c r="O1103" s="431"/>
      <c r="P1103" s="431"/>
      <c r="T1103" s="432"/>
      <c r="W1103" s="432"/>
      <c r="X1103" s="432"/>
      <c r="Y1103" s="432"/>
    </row>
    <row r="1104" spans="1:25" ht="14.25">
      <c r="A1104" s="389"/>
      <c r="B1104" s="427"/>
      <c r="C1104" s="389"/>
      <c r="D1104" s="427"/>
      <c r="E1104" s="389"/>
      <c r="F1104" s="389"/>
      <c r="G1104" s="389"/>
      <c r="H1104" s="428"/>
      <c r="I1104" s="429"/>
      <c r="J1104" s="429"/>
      <c r="K1104" s="430"/>
      <c r="L1104" s="430"/>
      <c r="M1104" s="431"/>
      <c r="N1104" s="431"/>
      <c r="O1104" s="431"/>
      <c r="P1104" s="431"/>
      <c r="T1104" s="432"/>
      <c r="W1104" s="432"/>
      <c r="X1104" s="432"/>
      <c r="Y1104" s="432"/>
    </row>
    <row r="1105" spans="1:25" ht="14.25">
      <c r="A1105" s="389"/>
      <c r="B1105" s="427"/>
      <c r="C1105" s="389"/>
      <c r="D1105" s="427"/>
      <c r="E1105" s="389"/>
      <c r="F1105" s="389"/>
      <c r="G1105" s="389"/>
      <c r="H1105" s="428"/>
      <c r="I1105" s="429"/>
      <c r="J1105" s="429"/>
      <c r="K1105" s="430"/>
      <c r="L1105" s="430"/>
      <c r="M1105" s="431"/>
      <c r="N1105" s="431"/>
      <c r="O1105" s="431"/>
      <c r="P1105" s="431"/>
      <c r="T1105" s="432"/>
      <c r="W1105" s="432"/>
      <c r="X1105" s="432"/>
      <c r="Y1105" s="432"/>
    </row>
    <row r="1106" spans="1:25" ht="14.25">
      <c r="A1106" s="389"/>
      <c r="B1106" s="427"/>
      <c r="C1106" s="389"/>
      <c r="D1106" s="427"/>
      <c r="E1106" s="389"/>
      <c r="F1106" s="389"/>
      <c r="G1106" s="389"/>
      <c r="H1106" s="428"/>
      <c r="I1106" s="429"/>
      <c r="J1106" s="429"/>
      <c r="K1106" s="430"/>
      <c r="L1106" s="430"/>
      <c r="M1106" s="431"/>
      <c r="N1106" s="431"/>
      <c r="O1106" s="431"/>
      <c r="P1106" s="431"/>
      <c r="T1106" s="432"/>
      <c r="W1106" s="432"/>
      <c r="X1106" s="432"/>
      <c r="Y1106" s="432"/>
    </row>
    <row r="1107" spans="1:25" ht="14.25">
      <c r="A1107" s="389"/>
      <c r="B1107" s="427"/>
      <c r="C1107" s="389"/>
      <c r="D1107" s="427"/>
      <c r="E1107" s="389"/>
      <c r="F1107" s="389"/>
      <c r="G1107" s="389"/>
      <c r="H1107" s="428"/>
      <c r="I1107" s="429"/>
      <c r="J1107" s="429"/>
      <c r="K1107" s="430"/>
      <c r="L1107" s="430"/>
      <c r="M1107" s="431"/>
      <c r="N1107" s="431"/>
      <c r="O1107" s="431"/>
      <c r="P1107" s="431"/>
      <c r="T1107" s="432"/>
      <c r="W1107" s="432"/>
      <c r="X1107" s="432"/>
      <c r="Y1107" s="432"/>
    </row>
    <row r="1108" spans="1:25" ht="14.25">
      <c r="A1108" s="389"/>
      <c r="B1108" s="427"/>
      <c r="C1108" s="389"/>
      <c r="D1108" s="427"/>
      <c r="E1108" s="389"/>
      <c r="F1108" s="389"/>
      <c r="G1108" s="389"/>
      <c r="H1108" s="428"/>
      <c r="I1108" s="429"/>
      <c r="J1108" s="429"/>
      <c r="K1108" s="430"/>
      <c r="L1108" s="430"/>
      <c r="M1108" s="431"/>
      <c r="N1108" s="431"/>
      <c r="O1108" s="431"/>
      <c r="P1108" s="431"/>
      <c r="T1108" s="432"/>
      <c r="W1108" s="432"/>
      <c r="X1108" s="432"/>
      <c r="Y1108" s="432"/>
    </row>
    <row r="1109" spans="1:25" ht="14.25">
      <c r="A1109" s="389"/>
      <c r="B1109" s="427"/>
      <c r="C1109" s="389"/>
      <c r="D1109" s="427"/>
      <c r="E1109" s="389"/>
      <c r="F1109" s="389"/>
      <c r="G1109" s="389"/>
      <c r="H1109" s="428"/>
      <c r="I1109" s="429"/>
      <c r="J1109" s="429"/>
      <c r="K1109" s="430"/>
      <c r="L1109" s="430"/>
      <c r="M1109" s="431"/>
      <c r="N1109" s="431"/>
      <c r="O1109" s="431"/>
      <c r="P1109" s="431"/>
      <c r="T1109" s="432"/>
      <c r="W1109" s="432"/>
      <c r="X1109" s="432"/>
      <c r="Y1109" s="432"/>
    </row>
    <row r="1110" spans="1:25" ht="14.25">
      <c r="A1110" s="389"/>
      <c r="B1110" s="427"/>
      <c r="C1110" s="389"/>
      <c r="D1110" s="427"/>
      <c r="E1110" s="389"/>
      <c r="F1110" s="389"/>
      <c r="G1110" s="389"/>
      <c r="H1110" s="428"/>
      <c r="I1110" s="429"/>
      <c r="J1110" s="429"/>
      <c r="K1110" s="430"/>
      <c r="L1110" s="430"/>
      <c r="M1110" s="431"/>
      <c r="N1110" s="431"/>
      <c r="O1110" s="431"/>
      <c r="P1110" s="431"/>
      <c r="T1110" s="432"/>
      <c r="W1110" s="432"/>
      <c r="X1110" s="432"/>
      <c r="Y1110" s="432"/>
    </row>
    <row r="1111" spans="1:25" ht="14.25">
      <c r="A1111" s="389"/>
      <c r="B1111" s="427"/>
      <c r="C1111" s="389"/>
      <c r="D1111" s="427"/>
      <c r="E1111" s="389"/>
      <c r="F1111" s="389"/>
      <c r="G1111" s="389"/>
      <c r="H1111" s="428"/>
      <c r="I1111" s="429"/>
      <c r="J1111" s="429"/>
      <c r="K1111" s="430"/>
      <c r="L1111" s="430"/>
      <c r="M1111" s="431"/>
      <c r="N1111" s="431"/>
      <c r="O1111" s="431"/>
      <c r="P1111" s="431"/>
      <c r="T1111" s="432"/>
      <c r="W1111" s="432"/>
      <c r="X1111" s="432"/>
      <c r="Y1111" s="432"/>
    </row>
    <row r="1112" spans="1:25" ht="14.25">
      <c r="A1112" s="389"/>
      <c r="B1112" s="427"/>
      <c r="C1112" s="389"/>
      <c r="D1112" s="427"/>
      <c r="E1112" s="389"/>
      <c r="F1112" s="389"/>
      <c r="G1112" s="389"/>
      <c r="H1112" s="428"/>
      <c r="I1112" s="429"/>
      <c r="J1112" s="429"/>
      <c r="K1112" s="430"/>
      <c r="L1112" s="430"/>
      <c r="M1112" s="431"/>
      <c r="N1112" s="431"/>
      <c r="O1112" s="431"/>
      <c r="P1112" s="431"/>
      <c r="T1112" s="432"/>
      <c r="W1112" s="432"/>
      <c r="X1112" s="432"/>
      <c r="Y1112" s="432"/>
    </row>
    <row r="1113" spans="1:25" ht="14.25">
      <c r="A1113" s="389"/>
      <c r="B1113" s="427"/>
      <c r="C1113" s="389"/>
      <c r="D1113" s="427"/>
      <c r="E1113" s="389"/>
      <c r="F1113" s="389"/>
      <c r="G1113" s="389"/>
      <c r="H1113" s="428"/>
      <c r="I1113" s="429"/>
      <c r="J1113" s="429"/>
      <c r="K1113" s="430"/>
      <c r="L1113" s="430"/>
      <c r="M1113" s="431"/>
      <c r="N1113" s="431"/>
      <c r="O1113" s="431"/>
      <c r="P1113" s="431"/>
      <c r="T1113" s="432"/>
      <c r="W1113" s="432"/>
      <c r="X1113" s="432"/>
      <c r="Y1113" s="432"/>
    </row>
    <row r="1114" spans="1:25" ht="14.25">
      <c r="A1114" s="389"/>
      <c r="B1114" s="427"/>
      <c r="C1114" s="389"/>
      <c r="D1114" s="427"/>
      <c r="E1114" s="389"/>
      <c r="F1114" s="389"/>
      <c r="G1114" s="389"/>
      <c r="H1114" s="428"/>
      <c r="I1114" s="429"/>
      <c r="J1114" s="429"/>
      <c r="K1114" s="430"/>
      <c r="L1114" s="430"/>
      <c r="M1114" s="431"/>
      <c r="N1114" s="431"/>
      <c r="O1114" s="431"/>
      <c r="P1114" s="431"/>
      <c r="T1114" s="432"/>
      <c r="W1114" s="432"/>
      <c r="X1114" s="432"/>
      <c r="Y1114" s="432"/>
    </row>
    <row r="1115" spans="1:25" ht="14.25">
      <c r="A1115" s="389"/>
      <c r="B1115" s="427"/>
      <c r="C1115" s="389"/>
      <c r="D1115" s="427"/>
      <c r="E1115" s="389"/>
      <c r="F1115" s="389"/>
      <c r="G1115" s="389"/>
      <c r="H1115" s="428"/>
      <c r="I1115" s="429"/>
      <c r="J1115" s="429"/>
      <c r="K1115" s="430"/>
      <c r="L1115" s="430"/>
      <c r="M1115" s="431"/>
      <c r="N1115" s="431"/>
      <c r="O1115" s="431"/>
      <c r="P1115" s="431"/>
      <c r="T1115" s="432"/>
      <c r="W1115" s="432"/>
      <c r="X1115" s="432"/>
      <c r="Y1115" s="432"/>
    </row>
    <row r="1116" spans="1:25" ht="14.25">
      <c r="A1116" s="389"/>
      <c r="B1116" s="427"/>
      <c r="C1116" s="389"/>
      <c r="D1116" s="427"/>
      <c r="E1116" s="389"/>
      <c r="F1116" s="389"/>
      <c r="G1116" s="389"/>
      <c r="H1116" s="428"/>
      <c r="I1116" s="429"/>
      <c r="J1116" s="429"/>
      <c r="K1116" s="430"/>
      <c r="L1116" s="430"/>
      <c r="M1116" s="431"/>
      <c r="N1116" s="431"/>
      <c r="O1116" s="431"/>
      <c r="P1116" s="431"/>
      <c r="T1116" s="432"/>
      <c r="W1116" s="432"/>
      <c r="X1116" s="432"/>
      <c r="Y1116" s="432"/>
    </row>
    <row r="1117" spans="1:25" ht="14.25">
      <c r="A1117" s="389"/>
      <c r="B1117" s="427"/>
      <c r="C1117" s="389"/>
      <c r="D1117" s="427"/>
      <c r="E1117" s="389"/>
      <c r="F1117" s="389"/>
      <c r="G1117" s="389"/>
      <c r="H1117" s="428"/>
      <c r="I1117" s="429"/>
      <c r="J1117" s="429"/>
      <c r="K1117" s="430"/>
      <c r="L1117" s="430"/>
      <c r="M1117" s="431"/>
      <c r="N1117" s="431"/>
      <c r="O1117" s="431"/>
      <c r="P1117" s="431"/>
      <c r="T1117" s="432"/>
      <c r="W1117" s="432"/>
      <c r="X1117" s="432"/>
      <c r="Y1117" s="432"/>
    </row>
    <row r="1118" spans="1:25" ht="14.25">
      <c r="A1118" s="389"/>
      <c r="B1118" s="427"/>
      <c r="C1118" s="389"/>
      <c r="D1118" s="427"/>
      <c r="E1118" s="389"/>
      <c r="F1118" s="389"/>
      <c r="G1118" s="389"/>
      <c r="H1118" s="428"/>
      <c r="I1118" s="429"/>
      <c r="J1118" s="429"/>
      <c r="K1118" s="430"/>
      <c r="L1118" s="430"/>
      <c r="M1118" s="431"/>
      <c r="N1118" s="431"/>
      <c r="O1118" s="431"/>
      <c r="P1118" s="431"/>
      <c r="T1118" s="432"/>
      <c r="W1118" s="432"/>
      <c r="X1118" s="432"/>
      <c r="Y1118" s="432"/>
    </row>
    <row r="1119" spans="1:25" ht="14.25">
      <c r="A1119" s="389"/>
      <c r="B1119" s="427"/>
      <c r="C1119" s="389"/>
      <c r="D1119" s="427"/>
      <c r="E1119" s="389"/>
      <c r="F1119" s="389"/>
      <c r="G1119" s="389"/>
      <c r="H1119" s="428"/>
      <c r="I1119" s="429"/>
      <c r="J1119" s="429"/>
      <c r="K1119" s="430"/>
      <c r="L1119" s="430"/>
      <c r="M1119" s="431"/>
      <c r="N1119" s="431"/>
      <c r="O1119" s="431"/>
      <c r="P1119" s="431"/>
      <c r="T1119" s="432"/>
      <c r="W1119" s="432"/>
      <c r="X1119" s="432"/>
      <c r="Y1119" s="432"/>
    </row>
    <row r="1120" spans="1:25" ht="14.25">
      <c r="A1120" s="389"/>
      <c r="B1120" s="427"/>
      <c r="C1120" s="389"/>
      <c r="D1120" s="427"/>
      <c r="E1120" s="389"/>
      <c r="F1120" s="389"/>
      <c r="G1120" s="389"/>
      <c r="H1120" s="428"/>
      <c r="I1120" s="429"/>
      <c r="J1120" s="429"/>
      <c r="K1120" s="430"/>
      <c r="L1120" s="430"/>
      <c r="M1120" s="431"/>
      <c r="N1120" s="431"/>
      <c r="O1120" s="431"/>
      <c r="P1120" s="431"/>
      <c r="T1120" s="432"/>
      <c r="W1120" s="432"/>
      <c r="X1120" s="432"/>
      <c r="Y1120" s="432"/>
    </row>
    <row r="1121" spans="1:25" ht="14.25">
      <c r="A1121" s="389"/>
      <c r="B1121" s="427"/>
      <c r="C1121" s="389"/>
      <c r="D1121" s="427"/>
      <c r="E1121" s="389"/>
      <c r="F1121" s="389"/>
      <c r="G1121" s="389"/>
      <c r="H1121" s="428"/>
      <c r="I1121" s="429"/>
      <c r="J1121" s="429"/>
      <c r="K1121" s="430"/>
      <c r="L1121" s="430"/>
      <c r="M1121" s="431"/>
      <c r="N1121" s="431"/>
      <c r="O1121" s="431"/>
      <c r="P1121" s="431"/>
      <c r="T1121" s="432"/>
      <c r="W1121" s="432"/>
      <c r="X1121" s="432"/>
      <c r="Y1121" s="432"/>
    </row>
    <row r="1122" spans="1:25" ht="14.25">
      <c r="A1122" s="389"/>
      <c r="B1122" s="427"/>
      <c r="C1122" s="389"/>
      <c r="D1122" s="427"/>
      <c r="E1122" s="389"/>
      <c r="F1122" s="389"/>
      <c r="G1122" s="389"/>
      <c r="H1122" s="428"/>
      <c r="I1122" s="429"/>
      <c r="J1122" s="429"/>
      <c r="K1122" s="430"/>
      <c r="L1122" s="430"/>
      <c r="M1122" s="431"/>
      <c r="N1122" s="431"/>
      <c r="O1122" s="431"/>
      <c r="P1122" s="431"/>
      <c r="T1122" s="432"/>
      <c r="W1122" s="432"/>
      <c r="X1122" s="432"/>
      <c r="Y1122" s="432"/>
    </row>
    <row r="1123" spans="1:25" ht="14.25">
      <c r="A1123" s="389"/>
      <c r="B1123" s="427"/>
      <c r="C1123" s="389"/>
      <c r="D1123" s="427"/>
      <c r="E1123" s="389"/>
      <c r="F1123" s="389"/>
      <c r="G1123" s="389"/>
      <c r="H1123" s="428"/>
      <c r="I1123" s="429"/>
      <c r="J1123" s="429"/>
      <c r="K1123" s="430"/>
      <c r="L1123" s="430"/>
      <c r="M1123" s="431"/>
      <c r="N1123" s="431"/>
      <c r="O1123" s="431"/>
      <c r="P1123" s="431"/>
      <c r="T1123" s="432"/>
      <c r="W1123" s="432"/>
      <c r="X1123" s="432"/>
      <c r="Y1123" s="432"/>
    </row>
    <row r="1124" spans="1:25" ht="14.25">
      <c r="A1124" s="389"/>
      <c r="B1124" s="427"/>
      <c r="C1124" s="389"/>
      <c r="D1124" s="427"/>
      <c r="E1124" s="389"/>
      <c r="F1124" s="389"/>
      <c r="G1124" s="389"/>
      <c r="H1124" s="428"/>
      <c r="I1124" s="429"/>
      <c r="J1124" s="429"/>
      <c r="K1124" s="430"/>
      <c r="L1124" s="430"/>
      <c r="M1124" s="431"/>
      <c r="N1124" s="431"/>
      <c r="O1124" s="431"/>
      <c r="P1124" s="431"/>
      <c r="T1124" s="432"/>
      <c r="W1124" s="432"/>
      <c r="X1124" s="432"/>
      <c r="Y1124" s="432"/>
    </row>
    <row r="1125" spans="1:25" ht="14.25">
      <c r="A1125" s="389"/>
      <c r="B1125" s="427"/>
      <c r="C1125" s="389"/>
      <c r="D1125" s="427"/>
      <c r="E1125" s="389"/>
      <c r="F1125" s="389"/>
      <c r="G1125" s="389"/>
      <c r="H1125" s="428"/>
      <c r="I1125" s="429"/>
      <c r="J1125" s="429"/>
      <c r="K1125" s="430"/>
      <c r="L1125" s="430"/>
      <c r="M1125" s="431"/>
      <c r="N1125" s="431"/>
      <c r="O1125" s="431"/>
      <c r="P1125" s="431"/>
      <c r="T1125" s="432"/>
      <c r="W1125" s="432"/>
      <c r="X1125" s="432"/>
      <c r="Y1125" s="432"/>
    </row>
    <row r="1126" spans="1:25" ht="14.25">
      <c r="A1126" s="389"/>
      <c r="B1126" s="427"/>
      <c r="C1126" s="389"/>
      <c r="D1126" s="427"/>
      <c r="E1126" s="389"/>
      <c r="F1126" s="389"/>
      <c r="G1126" s="389"/>
      <c r="H1126" s="428"/>
      <c r="I1126" s="429"/>
      <c r="J1126" s="429"/>
      <c r="K1126" s="430"/>
      <c r="L1126" s="430"/>
      <c r="M1126" s="431"/>
      <c r="N1126" s="431"/>
      <c r="O1126" s="431"/>
      <c r="P1126" s="431"/>
      <c r="T1126" s="432"/>
      <c r="W1126" s="432"/>
      <c r="X1126" s="432"/>
      <c r="Y1126" s="432"/>
    </row>
    <row r="1127" spans="1:25" ht="14.25">
      <c r="A1127" s="389"/>
      <c r="B1127" s="427"/>
      <c r="C1127" s="389"/>
      <c r="D1127" s="427"/>
      <c r="E1127" s="389"/>
      <c r="F1127" s="389"/>
      <c r="G1127" s="389"/>
      <c r="H1127" s="428"/>
      <c r="I1127" s="429"/>
      <c r="J1127" s="429"/>
      <c r="K1127" s="430"/>
      <c r="L1127" s="430"/>
      <c r="M1127" s="431"/>
      <c r="N1127" s="431"/>
      <c r="O1127" s="431"/>
      <c r="P1127" s="431"/>
      <c r="T1127" s="432"/>
      <c r="W1127" s="432"/>
      <c r="X1127" s="432"/>
      <c r="Y1127" s="432"/>
    </row>
    <row r="1128" spans="1:25" ht="14.25">
      <c r="A1128" s="389"/>
      <c r="B1128" s="427"/>
      <c r="C1128" s="389"/>
      <c r="D1128" s="427"/>
      <c r="E1128" s="389"/>
      <c r="F1128" s="389"/>
      <c r="G1128" s="389"/>
      <c r="H1128" s="428"/>
      <c r="I1128" s="429"/>
      <c r="J1128" s="429"/>
      <c r="K1128" s="430"/>
      <c r="L1128" s="430"/>
      <c r="M1128" s="431"/>
      <c r="N1128" s="431"/>
      <c r="O1128" s="431"/>
      <c r="P1128" s="431"/>
      <c r="T1128" s="432"/>
      <c r="W1128" s="432"/>
      <c r="X1128" s="432"/>
      <c r="Y1128" s="432"/>
    </row>
    <row r="1129" spans="1:25" ht="14.25">
      <c r="A1129" s="389"/>
      <c r="B1129" s="427"/>
      <c r="C1129" s="389"/>
      <c r="D1129" s="427"/>
      <c r="E1129" s="389"/>
      <c r="F1129" s="389"/>
      <c r="G1129" s="389"/>
      <c r="H1129" s="428"/>
      <c r="I1129" s="429"/>
      <c r="J1129" s="429"/>
      <c r="K1129" s="430"/>
      <c r="L1129" s="430"/>
      <c r="M1129" s="431"/>
      <c r="N1129" s="431"/>
      <c r="O1129" s="431"/>
      <c r="P1129" s="431"/>
      <c r="T1129" s="432"/>
      <c r="W1129" s="432"/>
      <c r="X1129" s="432"/>
      <c r="Y1129" s="432"/>
    </row>
    <row r="1130" spans="1:25" ht="14.25">
      <c r="A1130" s="389"/>
      <c r="B1130" s="427"/>
      <c r="C1130" s="389"/>
      <c r="D1130" s="427"/>
      <c r="E1130" s="389"/>
      <c r="F1130" s="389"/>
      <c r="G1130" s="389"/>
      <c r="H1130" s="428"/>
      <c r="I1130" s="429"/>
      <c r="J1130" s="429"/>
      <c r="K1130" s="430"/>
      <c r="L1130" s="430"/>
      <c r="M1130" s="431"/>
      <c r="N1130" s="431"/>
      <c r="O1130" s="431"/>
      <c r="P1130" s="431"/>
      <c r="T1130" s="432"/>
      <c r="W1130" s="432"/>
      <c r="X1130" s="432"/>
      <c r="Y1130" s="432"/>
    </row>
    <row r="1131" spans="1:25" ht="14.25">
      <c r="A1131" s="389"/>
      <c r="B1131" s="427"/>
      <c r="C1131" s="389"/>
      <c r="D1131" s="427"/>
      <c r="E1131" s="389"/>
      <c r="F1131" s="389"/>
      <c r="G1131" s="389"/>
      <c r="H1131" s="428"/>
      <c r="I1131" s="429"/>
      <c r="J1131" s="429"/>
      <c r="K1131" s="430"/>
      <c r="L1131" s="430"/>
      <c r="M1131" s="431"/>
      <c r="N1131" s="431"/>
      <c r="O1131" s="431"/>
      <c r="P1131" s="431"/>
      <c r="T1131" s="432"/>
      <c r="W1131" s="432"/>
      <c r="X1131" s="432"/>
      <c r="Y1131" s="432"/>
    </row>
    <row r="1132" spans="1:25" ht="14.25">
      <c r="A1132" s="389"/>
      <c r="B1132" s="427"/>
      <c r="C1132" s="389"/>
      <c r="D1132" s="427"/>
      <c r="E1132" s="389"/>
      <c r="F1132" s="389"/>
      <c r="G1132" s="389"/>
      <c r="H1132" s="428"/>
      <c r="I1132" s="429"/>
      <c r="J1132" s="429"/>
      <c r="K1132" s="430"/>
      <c r="L1132" s="430"/>
      <c r="M1132" s="431"/>
      <c r="N1132" s="431"/>
      <c r="O1132" s="431"/>
      <c r="P1132" s="431"/>
      <c r="T1132" s="432"/>
      <c r="W1132" s="432"/>
      <c r="X1132" s="432"/>
      <c r="Y1132" s="432"/>
    </row>
    <row r="1133" spans="1:25" ht="14.25">
      <c r="A1133" s="389"/>
      <c r="B1133" s="427"/>
      <c r="C1133" s="389"/>
      <c r="D1133" s="427"/>
      <c r="E1133" s="389"/>
      <c r="F1133" s="389"/>
      <c r="G1133" s="389"/>
      <c r="H1133" s="428"/>
      <c r="I1133" s="429"/>
      <c r="J1133" s="429"/>
      <c r="K1133" s="430"/>
      <c r="L1133" s="430"/>
      <c r="M1133" s="431"/>
      <c r="N1133" s="431"/>
      <c r="O1133" s="431"/>
      <c r="P1133" s="431"/>
      <c r="T1133" s="432"/>
      <c r="W1133" s="432"/>
      <c r="X1133" s="432"/>
      <c r="Y1133" s="432"/>
    </row>
    <row r="1134" spans="1:25" ht="14.25">
      <c r="A1134" s="389"/>
      <c r="B1134" s="427"/>
      <c r="C1134" s="389"/>
      <c r="D1134" s="427"/>
      <c r="E1134" s="389"/>
      <c r="F1134" s="389"/>
      <c r="G1134" s="389"/>
      <c r="H1134" s="428"/>
      <c r="I1134" s="429"/>
      <c r="J1134" s="429"/>
      <c r="K1134" s="430"/>
      <c r="L1134" s="430"/>
      <c r="M1134" s="431"/>
      <c r="N1134" s="431"/>
      <c r="O1134" s="431"/>
      <c r="P1134" s="431"/>
      <c r="T1134" s="432"/>
      <c r="W1134" s="432"/>
      <c r="X1134" s="432"/>
      <c r="Y1134" s="432"/>
    </row>
    <row r="1135" spans="1:25" ht="14.25">
      <c r="A1135" s="389"/>
      <c r="B1135" s="427"/>
      <c r="C1135" s="389"/>
      <c r="D1135" s="427"/>
      <c r="E1135" s="389"/>
      <c r="F1135" s="389"/>
      <c r="G1135" s="389"/>
      <c r="H1135" s="428"/>
      <c r="I1135" s="429"/>
      <c r="J1135" s="429"/>
      <c r="K1135" s="430"/>
      <c r="L1135" s="430"/>
      <c r="M1135" s="431"/>
      <c r="N1135" s="431"/>
      <c r="O1135" s="431"/>
      <c r="P1135" s="431"/>
      <c r="T1135" s="432"/>
      <c r="W1135" s="432"/>
      <c r="X1135" s="432"/>
      <c r="Y1135" s="432"/>
    </row>
    <row r="1136" spans="1:25" ht="14.25">
      <c r="A1136" s="389"/>
      <c r="B1136" s="427"/>
      <c r="C1136" s="389"/>
      <c r="D1136" s="427"/>
      <c r="E1136" s="389"/>
      <c r="F1136" s="389"/>
      <c r="G1136" s="389"/>
      <c r="H1136" s="428"/>
      <c r="I1136" s="429"/>
      <c r="J1136" s="429"/>
      <c r="K1136" s="430"/>
      <c r="L1136" s="430"/>
      <c r="M1136" s="431"/>
      <c r="N1136" s="431"/>
      <c r="O1136" s="431"/>
      <c r="P1136" s="431"/>
      <c r="T1136" s="432"/>
      <c r="W1136" s="432"/>
      <c r="X1136" s="432"/>
      <c r="Y1136" s="432"/>
    </row>
    <row r="1137" spans="1:25" ht="14.25">
      <c r="A1137" s="389"/>
      <c r="B1137" s="427"/>
      <c r="C1137" s="389"/>
      <c r="D1137" s="427"/>
      <c r="E1137" s="389"/>
      <c r="F1137" s="389"/>
      <c r="G1137" s="389"/>
      <c r="H1137" s="428"/>
      <c r="I1137" s="429"/>
      <c r="J1137" s="429"/>
      <c r="K1137" s="430"/>
      <c r="L1137" s="430"/>
      <c r="M1137" s="431"/>
      <c r="N1137" s="431"/>
      <c r="O1137" s="431"/>
      <c r="P1137" s="431"/>
      <c r="T1137" s="432"/>
      <c r="W1137" s="432"/>
      <c r="X1137" s="432"/>
      <c r="Y1137" s="432"/>
    </row>
    <row r="1138" spans="1:25" ht="14.25">
      <c r="A1138" s="389"/>
      <c r="B1138" s="427"/>
      <c r="C1138" s="389"/>
      <c r="D1138" s="427"/>
      <c r="E1138" s="389"/>
      <c r="F1138" s="389"/>
      <c r="G1138" s="389"/>
      <c r="H1138" s="428"/>
      <c r="I1138" s="429"/>
      <c r="J1138" s="429"/>
      <c r="K1138" s="430"/>
      <c r="L1138" s="430"/>
      <c r="M1138" s="431"/>
      <c r="N1138" s="431"/>
      <c r="O1138" s="431"/>
      <c r="P1138" s="431"/>
      <c r="T1138" s="432"/>
      <c r="W1138" s="432"/>
      <c r="X1138" s="432"/>
      <c r="Y1138" s="432"/>
    </row>
    <row r="1139" spans="1:25" ht="14.25">
      <c r="A1139" s="389"/>
      <c r="B1139" s="427"/>
      <c r="C1139" s="389"/>
      <c r="D1139" s="427"/>
      <c r="E1139" s="389"/>
      <c r="F1139" s="389"/>
      <c r="G1139" s="389"/>
      <c r="H1139" s="428"/>
      <c r="I1139" s="429"/>
      <c r="J1139" s="429"/>
      <c r="K1139" s="430"/>
      <c r="L1139" s="430"/>
      <c r="M1139" s="431"/>
      <c r="N1139" s="431"/>
      <c r="O1139" s="431"/>
      <c r="P1139" s="431"/>
      <c r="T1139" s="432"/>
      <c r="W1139" s="432"/>
      <c r="X1139" s="432"/>
      <c r="Y1139" s="432"/>
    </row>
    <row r="1140" spans="1:25" ht="14.25">
      <c r="A1140" s="389"/>
      <c r="B1140" s="427"/>
      <c r="C1140" s="389"/>
      <c r="D1140" s="427"/>
      <c r="E1140" s="389"/>
      <c r="F1140" s="389"/>
      <c r="G1140" s="389"/>
      <c r="H1140" s="428"/>
      <c r="I1140" s="429"/>
      <c r="J1140" s="429"/>
      <c r="K1140" s="430"/>
      <c r="L1140" s="430"/>
      <c r="M1140" s="431"/>
      <c r="N1140" s="431"/>
      <c r="O1140" s="431"/>
      <c r="P1140" s="431"/>
      <c r="T1140" s="432"/>
      <c r="W1140" s="432"/>
      <c r="X1140" s="432"/>
      <c r="Y1140" s="432"/>
    </row>
    <row r="1141" spans="1:25" ht="14.25">
      <c r="A1141" s="389"/>
      <c r="B1141" s="427"/>
      <c r="C1141" s="389"/>
      <c r="D1141" s="427"/>
      <c r="E1141" s="389"/>
      <c r="F1141" s="389"/>
      <c r="G1141" s="389"/>
      <c r="H1141" s="428"/>
      <c r="I1141" s="429"/>
      <c r="J1141" s="429"/>
      <c r="K1141" s="430"/>
      <c r="L1141" s="430"/>
      <c r="M1141" s="431"/>
      <c r="N1141" s="431"/>
      <c r="O1141" s="431"/>
      <c r="P1141" s="431"/>
      <c r="T1141" s="432"/>
      <c r="W1141" s="432"/>
      <c r="X1141" s="432"/>
      <c r="Y1141" s="432"/>
    </row>
    <row r="1142" spans="1:25" ht="14.25">
      <c r="A1142" s="389"/>
      <c r="B1142" s="427"/>
      <c r="C1142" s="389"/>
      <c r="D1142" s="427"/>
      <c r="E1142" s="389"/>
      <c r="F1142" s="389"/>
      <c r="G1142" s="389"/>
      <c r="H1142" s="428"/>
      <c r="I1142" s="429"/>
      <c r="J1142" s="429"/>
      <c r="K1142" s="430"/>
      <c r="L1142" s="430"/>
      <c r="M1142" s="431"/>
      <c r="N1142" s="431"/>
      <c r="O1142" s="431"/>
      <c r="P1142" s="431"/>
      <c r="T1142" s="432"/>
      <c r="W1142" s="432"/>
      <c r="X1142" s="432"/>
      <c r="Y1142" s="432"/>
    </row>
    <row r="1143" spans="1:25" ht="14.25">
      <c r="A1143" s="389"/>
      <c r="B1143" s="427"/>
      <c r="C1143" s="389"/>
      <c r="D1143" s="427"/>
      <c r="E1143" s="389"/>
      <c r="F1143" s="389"/>
      <c r="G1143" s="389"/>
      <c r="H1143" s="428"/>
      <c r="I1143" s="429"/>
      <c r="J1143" s="429"/>
      <c r="K1143" s="430"/>
      <c r="L1143" s="430"/>
      <c r="M1143" s="431"/>
      <c r="N1143" s="431"/>
      <c r="O1143" s="431"/>
      <c r="P1143" s="431"/>
      <c r="T1143" s="432"/>
      <c r="W1143" s="432"/>
      <c r="X1143" s="432"/>
      <c r="Y1143" s="432"/>
    </row>
    <row r="1144" spans="1:25" ht="14.25">
      <c r="A1144" s="389"/>
      <c r="B1144" s="427"/>
      <c r="C1144" s="389"/>
      <c r="D1144" s="427"/>
      <c r="E1144" s="389"/>
      <c r="F1144" s="389"/>
      <c r="G1144" s="389"/>
      <c r="H1144" s="428"/>
      <c r="I1144" s="429"/>
      <c r="J1144" s="429"/>
      <c r="K1144" s="430"/>
      <c r="L1144" s="430"/>
      <c r="M1144" s="431"/>
      <c r="N1144" s="431"/>
      <c r="O1144" s="431"/>
      <c r="P1144" s="431"/>
      <c r="T1144" s="432"/>
      <c r="W1144" s="432"/>
      <c r="X1144" s="432"/>
      <c r="Y1144" s="432"/>
    </row>
    <row r="1145" spans="1:25" ht="14.25">
      <c r="A1145" s="389"/>
      <c r="B1145" s="427"/>
      <c r="C1145" s="389"/>
      <c r="D1145" s="427"/>
      <c r="E1145" s="389"/>
      <c r="F1145" s="389"/>
      <c r="G1145" s="389"/>
      <c r="H1145" s="428"/>
      <c r="I1145" s="429"/>
      <c r="J1145" s="429"/>
      <c r="K1145" s="430"/>
      <c r="L1145" s="430"/>
      <c r="M1145" s="431"/>
      <c r="N1145" s="431"/>
      <c r="O1145" s="431"/>
      <c r="P1145" s="431"/>
      <c r="T1145" s="432"/>
      <c r="W1145" s="432"/>
      <c r="X1145" s="432"/>
      <c r="Y1145" s="432"/>
    </row>
    <row r="1146" spans="1:25" ht="14.25">
      <c r="A1146" s="389"/>
      <c r="B1146" s="427"/>
      <c r="C1146" s="389"/>
      <c r="D1146" s="427"/>
      <c r="E1146" s="389"/>
      <c r="F1146" s="389"/>
      <c r="G1146" s="389"/>
      <c r="H1146" s="428"/>
      <c r="I1146" s="429"/>
      <c r="J1146" s="429"/>
      <c r="K1146" s="430"/>
      <c r="L1146" s="430"/>
      <c r="M1146" s="431"/>
      <c r="N1146" s="431"/>
      <c r="O1146" s="431"/>
      <c r="P1146" s="431"/>
      <c r="T1146" s="432"/>
      <c r="W1146" s="432"/>
      <c r="X1146" s="432"/>
      <c r="Y1146" s="432"/>
    </row>
    <row r="1147" spans="1:25" ht="14.25">
      <c r="A1147" s="389"/>
      <c r="B1147" s="427"/>
      <c r="C1147" s="389"/>
      <c r="D1147" s="427"/>
      <c r="E1147" s="389"/>
      <c r="F1147" s="389"/>
      <c r="G1147" s="389"/>
      <c r="H1147" s="428"/>
      <c r="I1147" s="429"/>
      <c r="J1147" s="429"/>
      <c r="K1147" s="430"/>
      <c r="L1147" s="430"/>
      <c r="M1147" s="431"/>
      <c r="N1147" s="431"/>
      <c r="O1147" s="431"/>
      <c r="P1147" s="431"/>
      <c r="T1147" s="432"/>
      <c r="W1147" s="432"/>
      <c r="X1147" s="432"/>
      <c r="Y1147" s="432"/>
    </row>
    <row r="1148" spans="1:25" ht="14.25">
      <c r="A1148" s="389"/>
      <c r="B1148" s="427"/>
      <c r="C1148" s="389"/>
      <c r="D1148" s="427"/>
      <c r="E1148" s="389"/>
      <c r="F1148" s="389"/>
      <c r="G1148" s="389"/>
      <c r="H1148" s="428"/>
      <c r="I1148" s="429"/>
      <c r="J1148" s="429"/>
      <c r="K1148" s="430"/>
      <c r="L1148" s="430"/>
      <c r="M1148" s="431"/>
      <c r="N1148" s="431"/>
      <c r="O1148" s="431"/>
      <c r="P1148" s="431"/>
      <c r="T1148" s="432"/>
      <c r="W1148" s="432"/>
      <c r="X1148" s="432"/>
      <c r="Y1148" s="432"/>
    </row>
    <row r="1149" spans="1:25" ht="14.25">
      <c r="A1149" s="389"/>
      <c r="B1149" s="427"/>
      <c r="C1149" s="389"/>
      <c r="D1149" s="427"/>
      <c r="E1149" s="389"/>
      <c r="F1149" s="389"/>
      <c r="G1149" s="389"/>
      <c r="H1149" s="428"/>
      <c r="I1149" s="429"/>
      <c r="J1149" s="429"/>
      <c r="K1149" s="430"/>
      <c r="L1149" s="430"/>
      <c r="M1149" s="431"/>
      <c r="N1149" s="431"/>
      <c r="O1149" s="431"/>
      <c r="P1149" s="431"/>
      <c r="T1149" s="432"/>
      <c r="W1149" s="432"/>
      <c r="X1149" s="432"/>
      <c r="Y1149" s="432"/>
    </row>
    <row r="1150" spans="1:25" ht="14.25">
      <c r="A1150" s="389"/>
      <c r="B1150" s="427"/>
      <c r="C1150" s="389"/>
      <c r="D1150" s="427"/>
      <c r="E1150" s="389"/>
      <c r="F1150" s="389"/>
      <c r="G1150" s="389"/>
      <c r="H1150" s="428"/>
      <c r="I1150" s="429"/>
      <c r="J1150" s="429"/>
      <c r="K1150" s="430"/>
      <c r="L1150" s="430"/>
      <c r="M1150" s="431"/>
      <c r="N1150" s="431"/>
      <c r="O1150" s="431"/>
      <c r="P1150" s="431"/>
      <c r="T1150" s="432"/>
      <c r="W1150" s="432"/>
      <c r="X1150" s="432"/>
      <c r="Y1150" s="432"/>
    </row>
    <row r="1151" spans="1:25" ht="14.25">
      <c r="A1151" s="389"/>
      <c r="B1151" s="427"/>
      <c r="C1151" s="389"/>
      <c r="D1151" s="427"/>
      <c r="E1151" s="389"/>
      <c r="F1151" s="389"/>
      <c r="G1151" s="389"/>
      <c r="H1151" s="428"/>
      <c r="I1151" s="429"/>
      <c r="J1151" s="429"/>
      <c r="K1151" s="430"/>
      <c r="L1151" s="430"/>
      <c r="M1151" s="431"/>
      <c r="N1151" s="431"/>
      <c r="O1151" s="431"/>
      <c r="P1151" s="431"/>
      <c r="T1151" s="432"/>
      <c r="W1151" s="432"/>
      <c r="X1151" s="432"/>
      <c r="Y1151" s="432"/>
    </row>
    <row r="1152" spans="1:25" ht="14.25">
      <c r="A1152" s="389"/>
      <c r="B1152" s="427"/>
      <c r="C1152" s="389"/>
      <c r="D1152" s="427"/>
      <c r="E1152" s="389"/>
      <c r="F1152" s="389"/>
      <c r="G1152" s="389"/>
      <c r="H1152" s="428"/>
      <c r="I1152" s="429"/>
      <c r="J1152" s="429"/>
      <c r="K1152" s="430"/>
      <c r="L1152" s="430"/>
      <c r="M1152" s="431"/>
      <c r="N1152" s="431"/>
      <c r="O1152" s="431"/>
      <c r="P1152" s="431"/>
      <c r="T1152" s="432"/>
      <c r="W1152" s="432"/>
      <c r="X1152" s="432"/>
      <c r="Y1152" s="432"/>
    </row>
    <row r="1153" spans="1:25" ht="14.25">
      <c r="A1153" s="389"/>
      <c r="B1153" s="427"/>
      <c r="C1153" s="389"/>
      <c r="D1153" s="427"/>
      <c r="E1153" s="389"/>
      <c r="F1153" s="389"/>
      <c r="G1153" s="389"/>
      <c r="H1153" s="428"/>
      <c r="I1153" s="429"/>
      <c r="J1153" s="429"/>
      <c r="K1153" s="430"/>
      <c r="L1153" s="430"/>
      <c r="M1153" s="431"/>
      <c r="N1153" s="431"/>
      <c r="O1153" s="431"/>
      <c r="P1153" s="431"/>
      <c r="T1153" s="432"/>
      <c r="W1153" s="432"/>
      <c r="X1153" s="432"/>
      <c r="Y1153" s="432"/>
    </row>
    <row r="1154" spans="1:25" ht="14.25">
      <c r="A1154" s="389"/>
      <c r="B1154" s="427"/>
      <c r="C1154" s="389"/>
      <c r="D1154" s="427"/>
      <c r="E1154" s="389"/>
      <c r="F1154" s="389"/>
      <c r="G1154" s="389"/>
      <c r="H1154" s="428"/>
      <c r="I1154" s="429"/>
      <c r="J1154" s="429"/>
      <c r="K1154" s="430"/>
      <c r="L1154" s="430"/>
      <c r="M1154" s="431"/>
      <c r="N1154" s="431"/>
      <c r="O1154" s="431"/>
      <c r="P1154" s="431"/>
      <c r="T1154" s="432"/>
      <c r="W1154" s="432"/>
      <c r="X1154" s="432"/>
      <c r="Y1154" s="432"/>
    </row>
    <row r="1155" spans="1:25" ht="14.25">
      <c r="A1155" s="389"/>
      <c r="B1155" s="427"/>
      <c r="C1155" s="389"/>
      <c r="D1155" s="427"/>
      <c r="E1155" s="389"/>
      <c r="F1155" s="389"/>
      <c r="G1155" s="389"/>
      <c r="H1155" s="428"/>
      <c r="I1155" s="429"/>
      <c r="J1155" s="429"/>
      <c r="K1155" s="430"/>
      <c r="L1155" s="430"/>
      <c r="M1155" s="431"/>
      <c r="N1155" s="431"/>
      <c r="O1155" s="431"/>
      <c r="P1155" s="431"/>
      <c r="T1155" s="432"/>
      <c r="W1155" s="432"/>
      <c r="X1155" s="432"/>
      <c r="Y1155" s="432"/>
    </row>
    <row r="1156" spans="1:25" ht="14.25">
      <c r="A1156" s="389"/>
      <c r="B1156" s="427"/>
      <c r="C1156" s="389"/>
      <c r="D1156" s="427"/>
      <c r="E1156" s="389"/>
      <c r="F1156" s="389"/>
      <c r="G1156" s="389"/>
      <c r="H1156" s="428"/>
      <c r="I1156" s="429"/>
      <c r="J1156" s="429"/>
      <c r="K1156" s="430"/>
      <c r="L1156" s="430"/>
      <c r="M1156" s="431"/>
      <c r="N1156" s="431"/>
      <c r="O1156" s="431"/>
      <c r="P1156" s="431"/>
      <c r="T1156" s="432"/>
      <c r="W1156" s="432"/>
      <c r="X1156" s="432"/>
      <c r="Y1156" s="432"/>
    </row>
    <row r="1157" spans="1:25" ht="14.25">
      <c r="A1157" s="389"/>
      <c r="B1157" s="427"/>
      <c r="C1157" s="389"/>
      <c r="D1157" s="427"/>
      <c r="E1157" s="389"/>
      <c r="F1157" s="389"/>
      <c r="G1157" s="389"/>
      <c r="H1157" s="428"/>
      <c r="I1157" s="429"/>
      <c r="J1157" s="429"/>
      <c r="K1157" s="430"/>
      <c r="L1157" s="430"/>
      <c r="M1157" s="431"/>
      <c r="N1157" s="431"/>
      <c r="O1157" s="431"/>
      <c r="P1157" s="431"/>
      <c r="T1157" s="432"/>
      <c r="W1157" s="432"/>
      <c r="X1157" s="432"/>
      <c r="Y1157" s="432"/>
    </row>
    <row r="1158" spans="1:25" ht="14.25">
      <c r="A1158" s="389"/>
      <c r="B1158" s="427"/>
      <c r="C1158" s="389"/>
      <c r="D1158" s="427"/>
      <c r="E1158" s="389"/>
      <c r="F1158" s="389"/>
      <c r="G1158" s="389"/>
      <c r="H1158" s="428"/>
      <c r="I1158" s="429"/>
      <c r="J1158" s="429"/>
      <c r="K1158" s="430"/>
      <c r="L1158" s="430"/>
      <c r="M1158" s="431"/>
      <c r="N1158" s="431"/>
      <c r="O1158" s="431"/>
      <c r="P1158" s="431"/>
      <c r="T1158" s="432"/>
      <c r="W1158" s="432"/>
      <c r="X1158" s="432"/>
      <c r="Y1158" s="432"/>
    </row>
    <row r="1159" spans="1:25" ht="14.25">
      <c r="A1159" s="389"/>
      <c r="B1159" s="427"/>
      <c r="C1159" s="389"/>
      <c r="D1159" s="427"/>
      <c r="E1159" s="389"/>
      <c r="F1159" s="389"/>
      <c r="G1159" s="389"/>
      <c r="H1159" s="428"/>
      <c r="I1159" s="429"/>
      <c r="J1159" s="429"/>
      <c r="K1159" s="430"/>
      <c r="L1159" s="430"/>
      <c r="M1159" s="431"/>
      <c r="N1159" s="431"/>
      <c r="O1159" s="431"/>
      <c r="P1159" s="431"/>
      <c r="T1159" s="432"/>
      <c r="W1159" s="432"/>
      <c r="X1159" s="432"/>
      <c r="Y1159" s="432"/>
    </row>
    <row r="1160" spans="1:25" ht="14.25">
      <c r="A1160" s="389"/>
      <c r="B1160" s="427"/>
      <c r="C1160" s="389"/>
      <c r="D1160" s="427"/>
      <c r="E1160" s="389"/>
      <c r="F1160" s="389"/>
      <c r="G1160" s="389"/>
      <c r="H1160" s="428"/>
      <c r="I1160" s="429"/>
      <c r="J1160" s="429"/>
      <c r="K1160" s="430"/>
      <c r="L1160" s="430"/>
      <c r="M1160" s="431"/>
      <c r="N1160" s="431"/>
      <c r="O1160" s="431"/>
      <c r="P1160" s="431"/>
      <c r="T1160" s="432"/>
      <c r="W1160" s="432"/>
      <c r="X1160" s="432"/>
      <c r="Y1160" s="432"/>
    </row>
    <row r="1161" spans="1:25" ht="14.25">
      <c r="A1161" s="389"/>
      <c r="B1161" s="427"/>
      <c r="C1161" s="389"/>
      <c r="D1161" s="427"/>
      <c r="E1161" s="389"/>
      <c r="F1161" s="389"/>
      <c r="G1161" s="389"/>
      <c r="H1161" s="428"/>
      <c r="I1161" s="429"/>
      <c r="J1161" s="429"/>
      <c r="K1161" s="430"/>
      <c r="L1161" s="430"/>
      <c r="M1161" s="431"/>
      <c r="N1161" s="431"/>
      <c r="O1161" s="431"/>
      <c r="P1161" s="431"/>
      <c r="T1161" s="432"/>
      <c r="W1161" s="432"/>
      <c r="X1161" s="432"/>
      <c r="Y1161" s="432"/>
    </row>
    <row r="1162" spans="1:25" ht="14.25">
      <c r="A1162" s="389"/>
      <c r="B1162" s="427"/>
      <c r="C1162" s="389"/>
      <c r="D1162" s="427"/>
      <c r="E1162" s="389"/>
      <c r="F1162" s="389"/>
      <c r="G1162" s="389"/>
      <c r="H1162" s="428"/>
      <c r="I1162" s="429"/>
      <c r="J1162" s="429"/>
      <c r="K1162" s="430"/>
      <c r="L1162" s="430"/>
      <c r="M1162" s="431"/>
      <c r="N1162" s="431"/>
      <c r="O1162" s="431"/>
      <c r="P1162" s="431"/>
      <c r="T1162" s="432"/>
      <c r="W1162" s="432"/>
      <c r="X1162" s="432"/>
      <c r="Y1162" s="432"/>
    </row>
    <row r="1163" spans="1:25" ht="14.25">
      <c r="A1163" s="389"/>
      <c r="B1163" s="427"/>
      <c r="C1163" s="389"/>
      <c r="D1163" s="427"/>
      <c r="E1163" s="389"/>
      <c r="F1163" s="389"/>
      <c r="G1163" s="389"/>
      <c r="H1163" s="428"/>
      <c r="I1163" s="429"/>
      <c r="J1163" s="429"/>
      <c r="K1163" s="430"/>
      <c r="L1163" s="430"/>
      <c r="M1163" s="431"/>
      <c r="N1163" s="431"/>
      <c r="O1163" s="431"/>
      <c r="P1163" s="431"/>
      <c r="T1163" s="432"/>
      <c r="W1163" s="432"/>
      <c r="X1163" s="432"/>
      <c r="Y1163" s="432"/>
    </row>
    <row r="1164" spans="1:25" ht="14.25">
      <c r="A1164" s="389"/>
      <c r="B1164" s="427"/>
      <c r="C1164" s="389"/>
      <c r="D1164" s="427"/>
      <c r="E1164" s="389"/>
      <c r="F1164" s="389"/>
      <c r="G1164" s="389"/>
      <c r="H1164" s="428"/>
      <c r="I1164" s="429"/>
      <c r="J1164" s="429"/>
      <c r="K1164" s="430"/>
      <c r="L1164" s="430"/>
      <c r="M1164" s="431"/>
      <c r="N1164" s="431"/>
      <c r="O1164" s="431"/>
      <c r="P1164" s="431"/>
      <c r="T1164" s="432"/>
      <c r="W1164" s="432"/>
      <c r="X1164" s="432"/>
      <c r="Y1164" s="432"/>
    </row>
    <row r="1165" spans="1:25" ht="14.25">
      <c r="A1165" s="389"/>
      <c r="B1165" s="427"/>
      <c r="C1165" s="389"/>
      <c r="D1165" s="427"/>
      <c r="E1165" s="389"/>
      <c r="F1165" s="389"/>
      <c r="G1165" s="389"/>
      <c r="H1165" s="428"/>
      <c r="I1165" s="429"/>
      <c r="J1165" s="429"/>
      <c r="K1165" s="430"/>
      <c r="L1165" s="430"/>
      <c r="M1165" s="431"/>
      <c r="N1165" s="431"/>
      <c r="O1165" s="431"/>
      <c r="P1165" s="431"/>
      <c r="T1165" s="432"/>
      <c r="W1165" s="432"/>
      <c r="X1165" s="432"/>
      <c r="Y1165" s="432"/>
    </row>
    <row r="1166" spans="1:25" ht="14.25">
      <c r="A1166" s="389"/>
      <c r="B1166" s="427"/>
      <c r="C1166" s="389"/>
      <c r="D1166" s="427"/>
      <c r="E1166" s="389"/>
      <c r="F1166" s="389"/>
      <c r="G1166" s="389"/>
      <c r="H1166" s="428"/>
      <c r="I1166" s="429"/>
      <c r="J1166" s="429"/>
      <c r="K1166" s="430"/>
      <c r="L1166" s="430"/>
      <c r="M1166" s="431"/>
      <c r="N1166" s="431"/>
      <c r="O1166" s="431"/>
      <c r="P1166" s="431"/>
      <c r="T1166" s="432"/>
      <c r="W1166" s="432"/>
      <c r="X1166" s="432"/>
      <c r="Y1166" s="432"/>
    </row>
    <row r="1167" spans="1:25" ht="14.25">
      <c r="A1167" s="389"/>
      <c r="B1167" s="427"/>
      <c r="C1167" s="389"/>
      <c r="D1167" s="427"/>
      <c r="E1167" s="389"/>
      <c r="F1167" s="389"/>
      <c r="G1167" s="389"/>
      <c r="H1167" s="428"/>
      <c r="I1167" s="429"/>
      <c r="J1167" s="429"/>
      <c r="K1167" s="430"/>
      <c r="L1167" s="430"/>
      <c r="M1167" s="431"/>
      <c r="N1167" s="431"/>
      <c r="O1167" s="431"/>
      <c r="P1167" s="431"/>
      <c r="T1167" s="432"/>
      <c r="W1167" s="432"/>
      <c r="X1167" s="432"/>
      <c r="Y1167" s="432"/>
    </row>
    <row r="1168" spans="1:25" ht="14.25">
      <c r="A1168" s="389"/>
      <c r="B1168" s="427"/>
      <c r="C1168" s="389"/>
      <c r="D1168" s="427"/>
      <c r="E1168" s="389"/>
      <c r="F1168" s="389"/>
      <c r="G1168" s="389"/>
      <c r="H1168" s="428"/>
      <c r="I1168" s="429"/>
      <c r="J1168" s="429"/>
      <c r="K1168" s="430"/>
      <c r="L1168" s="430"/>
      <c r="M1168" s="431"/>
      <c r="N1168" s="431"/>
      <c r="O1168" s="431"/>
      <c r="P1168" s="431"/>
      <c r="T1168" s="432"/>
      <c r="W1168" s="432"/>
      <c r="X1168" s="432"/>
      <c r="Y1168" s="432"/>
    </row>
    <row r="1169" spans="1:25" ht="14.25">
      <c r="A1169" s="389"/>
      <c r="B1169" s="427"/>
      <c r="C1169" s="389"/>
      <c r="D1169" s="427"/>
      <c r="E1169" s="389"/>
      <c r="F1169" s="389"/>
      <c r="G1169" s="389"/>
      <c r="H1169" s="428"/>
      <c r="I1169" s="429"/>
      <c r="J1169" s="429"/>
      <c r="K1169" s="430"/>
      <c r="L1169" s="430"/>
      <c r="M1169" s="431"/>
      <c r="N1169" s="431"/>
      <c r="O1169" s="431"/>
      <c r="P1169" s="431"/>
      <c r="T1169" s="432"/>
      <c r="W1169" s="432"/>
      <c r="X1169" s="432"/>
      <c r="Y1169" s="432"/>
    </row>
    <row r="1170" spans="1:25" ht="14.25">
      <c r="A1170" s="389"/>
      <c r="B1170" s="427"/>
      <c r="C1170" s="389"/>
      <c r="D1170" s="427"/>
      <c r="E1170" s="389"/>
      <c r="F1170" s="389"/>
      <c r="G1170" s="389"/>
      <c r="H1170" s="428"/>
      <c r="I1170" s="429"/>
      <c r="J1170" s="429"/>
      <c r="K1170" s="430"/>
      <c r="L1170" s="430"/>
      <c r="M1170" s="431"/>
      <c r="N1170" s="431"/>
      <c r="O1170" s="431"/>
      <c r="P1170" s="431"/>
      <c r="T1170" s="432"/>
      <c r="W1170" s="432"/>
      <c r="X1170" s="432"/>
      <c r="Y1170" s="432"/>
    </row>
    <row r="1171" spans="1:25" ht="14.25">
      <c r="A1171" s="389"/>
      <c r="B1171" s="427"/>
      <c r="C1171" s="389"/>
      <c r="D1171" s="427"/>
      <c r="E1171" s="389"/>
      <c r="F1171" s="389"/>
      <c r="G1171" s="389"/>
      <c r="H1171" s="428"/>
      <c r="I1171" s="429"/>
      <c r="J1171" s="429"/>
      <c r="K1171" s="430"/>
      <c r="L1171" s="430"/>
      <c r="M1171" s="431"/>
      <c r="N1171" s="431"/>
      <c r="O1171" s="431"/>
      <c r="P1171" s="431"/>
      <c r="T1171" s="432"/>
      <c r="W1171" s="432"/>
      <c r="X1171" s="432"/>
      <c r="Y1171" s="432"/>
    </row>
    <row r="1172" spans="1:25" ht="14.25">
      <c r="A1172" s="389"/>
      <c r="B1172" s="427"/>
      <c r="C1172" s="389"/>
      <c r="D1172" s="427"/>
      <c r="E1172" s="389"/>
      <c r="F1172" s="389"/>
      <c r="G1172" s="389"/>
      <c r="H1172" s="428"/>
      <c r="I1172" s="429"/>
      <c r="J1172" s="429"/>
      <c r="K1172" s="430"/>
      <c r="L1172" s="430"/>
      <c r="M1172" s="431"/>
      <c r="N1172" s="431"/>
      <c r="O1172" s="431"/>
      <c r="P1172" s="431"/>
      <c r="T1172" s="432"/>
      <c r="W1172" s="432"/>
      <c r="X1172" s="432"/>
      <c r="Y1172" s="432"/>
    </row>
    <row r="1173" spans="1:25" ht="14.25">
      <c r="A1173" s="389"/>
      <c r="B1173" s="427"/>
      <c r="C1173" s="389"/>
      <c r="D1173" s="427"/>
      <c r="E1173" s="389"/>
      <c r="F1173" s="389"/>
      <c r="G1173" s="389"/>
      <c r="H1173" s="428"/>
      <c r="I1173" s="429"/>
      <c r="J1173" s="429"/>
      <c r="K1173" s="430"/>
      <c r="L1173" s="430"/>
      <c r="M1173" s="431"/>
      <c r="N1173" s="431"/>
      <c r="O1173" s="431"/>
      <c r="P1173" s="431"/>
      <c r="T1173" s="432"/>
      <c r="W1173" s="432"/>
      <c r="X1173" s="432"/>
      <c r="Y1173" s="432"/>
    </row>
    <row r="1174" spans="1:25" ht="14.25">
      <c r="A1174" s="389"/>
      <c r="B1174" s="427"/>
      <c r="C1174" s="389"/>
      <c r="D1174" s="427"/>
      <c r="E1174" s="389"/>
      <c r="F1174" s="389"/>
      <c r="G1174" s="389"/>
      <c r="H1174" s="428"/>
      <c r="I1174" s="429"/>
      <c r="J1174" s="429"/>
      <c r="K1174" s="430"/>
      <c r="L1174" s="430"/>
      <c r="M1174" s="431"/>
      <c r="N1174" s="431"/>
      <c r="O1174" s="431"/>
      <c r="P1174" s="431"/>
      <c r="T1174" s="432"/>
      <c r="W1174" s="432"/>
      <c r="X1174" s="432"/>
      <c r="Y1174" s="432"/>
    </row>
    <row r="1175" spans="1:25" ht="14.25">
      <c r="A1175" s="389"/>
      <c r="B1175" s="427"/>
      <c r="C1175" s="389"/>
      <c r="D1175" s="427"/>
      <c r="E1175" s="389"/>
      <c r="F1175" s="389"/>
      <c r="G1175" s="389"/>
      <c r="H1175" s="428"/>
      <c r="I1175" s="429"/>
      <c r="J1175" s="429"/>
      <c r="K1175" s="430"/>
      <c r="L1175" s="430"/>
      <c r="M1175" s="431"/>
      <c r="N1175" s="431"/>
      <c r="O1175" s="431"/>
      <c r="P1175" s="431"/>
      <c r="T1175" s="432"/>
      <c r="W1175" s="432"/>
      <c r="X1175" s="432"/>
      <c r="Y1175" s="432"/>
    </row>
    <row r="1176" spans="1:25" ht="14.25">
      <c r="A1176" s="389"/>
      <c r="B1176" s="427"/>
      <c r="C1176" s="389"/>
      <c r="D1176" s="427"/>
      <c r="E1176" s="389"/>
      <c r="F1176" s="389"/>
      <c r="G1176" s="389"/>
      <c r="H1176" s="428"/>
      <c r="I1176" s="429"/>
      <c r="J1176" s="429"/>
      <c r="K1176" s="430"/>
      <c r="L1176" s="430"/>
      <c r="M1176" s="431"/>
      <c r="N1176" s="431"/>
      <c r="O1176" s="431"/>
      <c r="P1176" s="431"/>
      <c r="T1176" s="432"/>
      <c r="W1176" s="432"/>
      <c r="X1176" s="432"/>
      <c r="Y1176" s="432"/>
    </row>
    <row r="1177" spans="1:25" ht="14.25">
      <c r="A1177" s="389"/>
      <c r="B1177" s="427"/>
      <c r="C1177" s="389"/>
      <c r="D1177" s="427"/>
      <c r="E1177" s="389"/>
      <c r="F1177" s="389"/>
      <c r="G1177" s="389"/>
      <c r="H1177" s="428"/>
      <c r="I1177" s="429"/>
      <c r="J1177" s="429"/>
      <c r="K1177" s="430"/>
      <c r="L1177" s="430"/>
      <c r="M1177" s="431"/>
      <c r="N1177" s="431"/>
      <c r="O1177" s="431"/>
      <c r="P1177" s="431"/>
      <c r="T1177" s="432"/>
      <c r="W1177" s="432"/>
      <c r="X1177" s="432"/>
      <c r="Y1177" s="432"/>
    </row>
    <row r="1178" spans="1:25" ht="14.25">
      <c r="A1178" s="389"/>
      <c r="B1178" s="427"/>
      <c r="C1178" s="389"/>
      <c r="D1178" s="427"/>
      <c r="E1178" s="389"/>
      <c r="F1178" s="389"/>
      <c r="G1178" s="389"/>
      <c r="H1178" s="428"/>
      <c r="I1178" s="429"/>
      <c r="J1178" s="429"/>
      <c r="K1178" s="430"/>
      <c r="L1178" s="430"/>
      <c r="M1178" s="431"/>
      <c r="N1178" s="431"/>
      <c r="O1178" s="431"/>
      <c r="P1178" s="431"/>
      <c r="T1178" s="432"/>
      <c r="W1178" s="432"/>
      <c r="X1178" s="432"/>
      <c r="Y1178" s="432"/>
    </row>
    <row r="1179" spans="1:25" ht="14.25">
      <c r="A1179" s="389"/>
      <c r="B1179" s="427"/>
      <c r="C1179" s="389"/>
      <c r="D1179" s="427"/>
      <c r="E1179" s="389"/>
      <c r="F1179" s="389"/>
      <c r="G1179" s="389"/>
      <c r="H1179" s="428"/>
      <c r="I1179" s="429"/>
      <c r="J1179" s="429"/>
      <c r="K1179" s="430"/>
      <c r="L1179" s="430"/>
      <c r="M1179" s="431"/>
      <c r="N1179" s="431"/>
      <c r="O1179" s="431"/>
      <c r="P1179" s="431"/>
      <c r="T1179" s="432"/>
      <c r="W1179" s="432"/>
      <c r="X1179" s="432"/>
      <c r="Y1179" s="432"/>
    </row>
    <row r="1180" spans="1:25" ht="14.25">
      <c r="A1180" s="389"/>
      <c r="B1180" s="427"/>
      <c r="C1180" s="389"/>
      <c r="D1180" s="427"/>
      <c r="E1180" s="389"/>
      <c r="F1180" s="389"/>
      <c r="G1180" s="389"/>
      <c r="H1180" s="428"/>
      <c r="I1180" s="429"/>
      <c r="J1180" s="429"/>
      <c r="K1180" s="430"/>
      <c r="L1180" s="430"/>
      <c r="M1180" s="431"/>
      <c r="N1180" s="431"/>
      <c r="O1180" s="431"/>
      <c r="P1180" s="431"/>
      <c r="T1180" s="432"/>
      <c r="W1180" s="432"/>
      <c r="X1180" s="432"/>
      <c r="Y1180" s="432"/>
    </row>
    <row r="1181" spans="1:25" ht="14.25">
      <c r="A1181" s="389"/>
      <c r="B1181" s="427"/>
      <c r="C1181" s="389"/>
      <c r="D1181" s="427"/>
      <c r="E1181" s="389"/>
      <c r="F1181" s="389"/>
      <c r="G1181" s="389"/>
      <c r="H1181" s="428"/>
      <c r="I1181" s="429"/>
      <c r="J1181" s="429"/>
      <c r="K1181" s="430"/>
      <c r="L1181" s="430"/>
      <c r="M1181" s="431"/>
      <c r="N1181" s="431"/>
      <c r="O1181" s="431"/>
      <c r="P1181" s="431"/>
      <c r="T1181" s="432"/>
      <c r="W1181" s="432"/>
      <c r="X1181" s="432"/>
      <c r="Y1181" s="432"/>
    </row>
    <row r="1182" spans="1:25" ht="14.25">
      <c r="A1182" s="389"/>
      <c r="B1182" s="427"/>
      <c r="C1182" s="389"/>
      <c r="D1182" s="427"/>
      <c r="E1182" s="389"/>
      <c r="F1182" s="389"/>
      <c r="G1182" s="389"/>
      <c r="H1182" s="428"/>
      <c r="I1182" s="429"/>
      <c r="J1182" s="429"/>
      <c r="K1182" s="430"/>
      <c r="L1182" s="430"/>
      <c r="M1182" s="431"/>
      <c r="N1182" s="431"/>
      <c r="O1182" s="431"/>
      <c r="P1182" s="431"/>
      <c r="T1182" s="432"/>
      <c r="W1182" s="432"/>
      <c r="X1182" s="432"/>
      <c r="Y1182" s="432"/>
    </row>
    <row r="1183" spans="1:25" ht="14.25">
      <c r="A1183" s="389"/>
      <c r="B1183" s="427"/>
      <c r="C1183" s="389"/>
      <c r="D1183" s="427"/>
      <c r="E1183" s="389"/>
      <c r="F1183" s="389"/>
      <c r="G1183" s="389"/>
      <c r="H1183" s="428"/>
      <c r="I1183" s="429"/>
      <c r="J1183" s="429"/>
      <c r="K1183" s="430"/>
      <c r="L1183" s="430"/>
      <c r="M1183" s="431"/>
      <c r="N1183" s="431"/>
      <c r="O1183" s="431"/>
      <c r="P1183" s="431"/>
      <c r="T1183" s="432"/>
      <c r="W1183" s="432"/>
      <c r="X1183" s="432"/>
      <c r="Y1183" s="432"/>
    </row>
    <row r="1184" spans="1:25" ht="14.25">
      <c r="A1184" s="389"/>
      <c r="B1184" s="427"/>
      <c r="C1184" s="389"/>
      <c r="D1184" s="427"/>
      <c r="E1184" s="389"/>
      <c r="F1184" s="389"/>
      <c r="G1184" s="389"/>
      <c r="H1184" s="428"/>
      <c r="I1184" s="429"/>
      <c r="J1184" s="429"/>
      <c r="K1184" s="430"/>
      <c r="L1184" s="430"/>
      <c r="M1184" s="431"/>
      <c r="N1184" s="431"/>
      <c r="O1184" s="431"/>
      <c r="P1184" s="431"/>
      <c r="T1184" s="432"/>
      <c r="W1184" s="432"/>
      <c r="X1184" s="432"/>
      <c r="Y1184" s="432"/>
    </row>
    <row r="1185" spans="1:25" ht="14.25">
      <c r="A1185" s="389"/>
      <c r="B1185" s="427"/>
      <c r="C1185" s="389"/>
      <c r="D1185" s="427"/>
      <c r="E1185" s="389"/>
      <c r="F1185" s="389"/>
      <c r="G1185" s="389"/>
      <c r="H1185" s="428"/>
      <c r="I1185" s="429"/>
      <c r="J1185" s="429"/>
      <c r="K1185" s="430"/>
      <c r="L1185" s="430"/>
      <c r="M1185" s="431"/>
      <c r="N1185" s="431"/>
      <c r="O1185" s="431"/>
      <c r="P1185" s="431"/>
      <c r="T1185" s="432"/>
      <c r="W1185" s="432"/>
      <c r="X1185" s="432"/>
      <c r="Y1185" s="432"/>
    </row>
    <row r="1186" spans="1:25" ht="14.25">
      <c r="A1186" s="389"/>
      <c r="B1186" s="427"/>
      <c r="C1186" s="389"/>
      <c r="D1186" s="427"/>
      <c r="E1186" s="389"/>
      <c r="F1186" s="389"/>
      <c r="G1186" s="389"/>
      <c r="H1186" s="428"/>
      <c r="I1186" s="429"/>
      <c r="J1186" s="429"/>
      <c r="K1186" s="430"/>
      <c r="L1186" s="430"/>
      <c r="M1186" s="431"/>
      <c r="N1186" s="431"/>
      <c r="O1186" s="431"/>
      <c r="P1186" s="431"/>
      <c r="T1186" s="432"/>
      <c r="W1186" s="432"/>
      <c r="X1186" s="432"/>
      <c r="Y1186" s="432"/>
    </row>
    <row r="1187" spans="1:25" ht="14.25">
      <c r="A1187" s="389"/>
      <c r="B1187" s="427"/>
      <c r="C1187" s="389"/>
      <c r="D1187" s="427"/>
      <c r="E1187" s="389"/>
      <c r="F1187" s="389"/>
      <c r="G1187" s="389"/>
      <c r="H1187" s="428"/>
      <c r="I1187" s="429"/>
      <c r="J1187" s="429"/>
      <c r="K1187" s="430"/>
      <c r="L1187" s="430"/>
      <c r="M1187" s="431"/>
      <c r="N1187" s="431"/>
      <c r="O1187" s="431"/>
      <c r="P1187" s="431"/>
      <c r="T1187" s="432"/>
      <c r="W1187" s="432"/>
      <c r="X1187" s="432"/>
      <c r="Y1187" s="432"/>
    </row>
    <row r="1188" spans="1:25" ht="14.25">
      <c r="A1188" s="389"/>
      <c r="B1188" s="427"/>
      <c r="C1188" s="389"/>
      <c r="D1188" s="427"/>
      <c r="E1188" s="389"/>
      <c r="F1188" s="389"/>
      <c r="G1188" s="389"/>
      <c r="H1188" s="428"/>
      <c r="I1188" s="429"/>
      <c r="J1188" s="429"/>
      <c r="K1188" s="430"/>
      <c r="L1188" s="430"/>
      <c r="M1188" s="431"/>
      <c r="N1188" s="431"/>
      <c r="O1188" s="431"/>
      <c r="P1188" s="431"/>
      <c r="T1188" s="432"/>
      <c r="W1188" s="432"/>
      <c r="X1188" s="432"/>
      <c r="Y1188" s="432"/>
    </row>
    <row r="1189" spans="1:25" ht="14.25">
      <c r="A1189" s="389"/>
      <c r="B1189" s="427"/>
      <c r="C1189" s="389"/>
      <c r="D1189" s="427"/>
      <c r="E1189" s="389"/>
      <c r="F1189" s="389"/>
      <c r="G1189" s="389"/>
      <c r="H1189" s="428"/>
      <c r="I1189" s="429"/>
      <c r="J1189" s="429"/>
      <c r="K1189" s="430"/>
      <c r="L1189" s="430"/>
      <c r="M1189" s="431"/>
      <c r="N1189" s="431"/>
      <c r="O1189" s="431"/>
      <c r="P1189" s="431"/>
      <c r="T1189" s="432"/>
      <c r="W1189" s="432"/>
      <c r="X1189" s="432"/>
      <c r="Y1189" s="432"/>
    </row>
    <row r="1190" spans="1:25" ht="14.25">
      <c r="A1190" s="389"/>
      <c r="B1190" s="427"/>
      <c r="C1190" s="389"/>
      <c r="D1190" s="427"/>
      <c r="E1190" s="389"/>
      <c r="F1190" s="389"/>
      <c r="G1190" s="389"/>
      <c r="H1190" s="428"/>
      <c r="I1190" s="429"/>
      <c r="J1190" s="429"/>
      <c r="K1190" s="430"/>
      <c r="L1190" s="430"/>
      <c r="M1190" s="431"/>
      <c r="N1190" s="431"/>
      <c r="O1190" s="431"/>
      <c r="P1190" s="431"/>
      <c r="T1190" s="432"/>
      <c r="W1190" s="432"/>
      <c r="X1190" s="432"/>
      <c r="Y1190" s="432"/>
    </row>
    <row r="1191" spans="1:25" ht="14.25">
      <c r="A1191" s="389"/>
      <c r="B1191" s="427"/>
      <c r="C1191" s="389"/>
      <c r="D1191" s="427"/>
      <c r="E1191" s="389"/>
      <c r="F1191" s="389"/>
      <c r="G1191" s="389"/>
      <c r="H1191" s="428"/>
      <c r="I1191" s="429"/>
      <c r="J1191" s="429"/>
      <c r="K1191" s="430"/>
      <c r="L1191" s="430"/>
      <c r="M1191" s="431"/>
      <c r="N1191" s="431"/>
      <c r="O1191" s="431"/>
      <c r="P1191" s="431"/>
      <c r="T1191" s="432"/>
      <c r="W1191" s="432"/>
      <c r="X1191" s="432"/>
      <c r="Y1191" s="432"/>
    </row>
    <row r="1192" spans="1:25" ht="14.25">
      <c r="A1192" s="389"/>
      <c r="B1192" s="427"/>
      <c r="C1192" s="389"/>
      <c r="D1192" s="427"/>
      <c r="E1192" s="389"/>
      <c r="F1192" s="389"/>
      <c r="G1192" s="389"/>
      <c r="H1192" s="428"/>
      <c r="I1192" s="429"/>
      <c r="J1192" s="429"/>
      <c r="K1192" s="430"/>
      <c r="L1192" s="430"/>
      <c r="M1192" s="431"/>
      <c r="N1192" s="431"/>
      <c r="O1192" s="431"/>
      <c r="P1192" s="431"/>
      <c r="T1192" s="432"/>
      <c r="W1192" s="432"/>
      <c r="X1192" s="432"/>
      <c r="Y1192" s="432"/>
    </row>
    <row r="1193" spans="1:25" ht="14.25">
      <c r="A1193" s="389"/>
      <c r="B1193" s="427"/>
      <c r="C1193" s="389"/>
      <c r="D1193" s="427"/>
      <c r="E1193" s="389"/>
      <c r="F1193" s="389"/>
      <c r="G1193" s="389"/>
      <c r="H1193" s="428"/>
      <c r="I1193" s="429"/>
      <c r="J1193" s="429"/>
      <c r="K1193" s="430"/>
      <c r="L1193" s="430"/>
      <c r="M1193" s="431"/>
      <c r="N1193" s="431"/>
      <c r="O1193" s="431"/>
      <c r="P1193" s="431"/>
      <c r="T1193" s="432"/>
      <c r="W1193" s="432"/>
      <c r="X1193" s="432"/>
      <c r="Y1193" s="432"/>
    </row>
    <row r="1194" spans="1:25" ht="14.25">
      <c r="A1194" s="389"/>
      <c r="B1194" s="427"/>
      <c r="C1194" s="389"/>
      <c r="D1194" s="427"/>
      <c r="E1194" s="389"/>
      <c r="F1194" s="389"/>
      <c r="G1194" s="389"/>
      <c r="H1194" s="428"/>
      <c r="I1194" s="429"/>
      <c r="J1194" s="429"/>
      <c r="K1194" s="430"/>
      <c r="L1194" s="430"/>
      <c r="M1194" s="431"/>
      <c r="N1194" s="431"/>
      <c r="O1194" s="431"/>
      <c r="P1194" s="431"/>
      <c r="T1194" s="432"/>
      <c r="W1194" s="432"/>
      <c r="X1194" s="432"/>
      <c r="Y1194" s="432"/>
    </row>
    <row r="1195" spans="1:25" ht="14.25">
      <c r="A1195" s="389"/>
      <c r="B1195" s="427"/>
      <c r="C1195" s="389"/>
      <c r="D1195" s="427"/>
      <c r="E1195" s="389"/>
      <c r="F1195" s="389"/>
      <c r="G1195" s="389"/>
      <c r="H1195" s="428"/>
      <c r="I1195" s="429"/>
      <c r="J1195" s="429"/>
      <c r="K1195" s="430"/>
      <c r="L1195" s="430"/>
      <c r="M1195" s="431"/>
      <c r="N1195" s="431"/>
      <c r="O1195" s="431"/>
      <c r="P1195" s="431"/>
      <c r="T1195" s="432"/>
      <c r="W1195" s="432"/>
      <c r="X1195" s="432"/>
      <c r="Y1195" s="432"/>
    </row>
    <row r="1196" spans="1:25" ht="14.25">
      <c r="A1196" s="389"/>
      <c r="B1196" s="427"/>
      <c r="C1196" s="389"/>
      <c r="D1196" s="427"/>
      <c r="E1196" s="389"/>
      <c r="F1196" s="389"/>
      <c r="G1196" s="389"/>
      <c r="H1196" s="428"/>
      <c r="I1196" s="429"/>
      <c r="J1196" s="429"/>
      <c r="K1196" s="430"/>
      <c r="L1196" s="430"/>
      <c r="M1196" s="431"/>
      <c r="N1196" s="431"/>
      <c r="O1196" s="431"/>
      <c r="P1196" s="431"/>
      <c r="T1196" s="432"/>
      <c r="W1196" s="432"/>
      <c r="X1196" s="432"/>
      <c r="Y1196" s="432"/>
    </row>
    <row r="1197" spans="1:25" ht="14.25">
      <c r="A1197" s="389"/>
      <c r="B1197" s="427"/>
      <c r="C1197" s="389"/>
      <c r="D1197" s="427"/>
      <c r="E1197" s="389"/>
      <c r="F1197" s="389"/>
      <c r="G1197" s="389"/>
      <c r="H1197" s="428"/>
      <c r="I1197" s="429"/>
      <c r="J1197" s="429"/>
      <c r="K1197" s="430"/>
      <c r="L1197" s="430"/>
      <c r="M1197" s="431"/>
      <c r="N1197" s="431"/>
      <c r="O1197" s="431"/>
      <c r="P1197" s="431"/>
      <c r="T1197" s="432"/>
      <c r="W1197" s="432"/>
      <c r="X1197" s="432"/>
      <c r="Y1197" s="432"/>
    </row>
    <row r="1198" spans="1:25" ht="14.25">
      <c r="A1198" s="389"/>
      <c r="B1198" s="427"/>
      <c r="C1198" s="389"/>
      <c r="D1198" s="427"/>
      <c r="E1198" s="389"/>
      <c r="F1198" s="389"/>
      <c r="G1198" s="389"/>
      <c r="H1198" s="428"/>
      <c r="I1198" s="429"/>
      <c r="J1198" s="429"/>
      <c r="K1198" s="430"/>
      <c r="L1198" s="430"/>
      <c r="M1198" s="431"/>
      <c r="N1198" s="431"/>
      <c r="O1198" s="431"/>
      <c r="P1198" s="431"/>
      <c r="T1198" s="432"/>
      <c r="W1198" s="432"/>
      <c r="X1198" s="432"/>
      <c r="Y1198" s="432"/>
    </row>
    <row r="1199" spans="1:25" ht="14.25">
      <c r="A1199" s="389"/>
      <c r="B1199" s="427"/>
      <c r="C1199" s="389"/>
      <c r="D1199" s="427"/>
      <c r="E1199" s="389"/>
      <c r="F1199" s="389"/>
      <c r="G1199" s="389"/>
      <c r="H1199" s="428"/>
      <c r="I1199" s="429"/>
      <c r="J1199" s="429"/>
      <c r="K1199" s="430"/>
      <c r="L1199" s="430"/>
      <c r="M1199" s="431"/>
      <c r="N1199" s="431"/>
      <c r="O1199" s="431"/>
      <c r="P1199" s="431"/>
      <c r="T1199" s="432"/>
      <c r="W1199" s="432"/>
      <c r="X1199" s="432"/>
      <c r="Y1199" s="432"/>
    </row>
    <row r="1200" spans="1:25" ht="14.25">
      <c r="A1200" s="389"/>
      <c r="B1200" s="427"/>
      <c r="C1200" s="389"/>
      <c r="D1200" s="427"/>
      <c r="E1200" s="389"/>
      <c r="F1200" s="389"/>
      <c r="G1200" s="389"/>
      <c r="H1200" s="428"/>
      <c r="I1200" s="429"/>
      <c r="J1200" s="429"/>
      <c r="K1200" s="430"/>
      <c r="L1200" s="430"/>
      <c r="M1200" s="431"/>
      <c r="N1200" s="431"/>
      <c r="O1200" s="431"/>
      <c r="P1200" s="431"/>
      <c r="T1200" s="432"/>
      <c r="W1200" s="432"/>
      <c r="X1200" s="432"/>
      <c r="Y1200" s="432"/>
    </row>
    <row r="1201" spans="1:25" ht="14.25">
      <c r="A1201" s="389"/>
      <c r="B1201" s="427"/>
      <c r="C1201" s="389"/>
      <c r="D1201" s="427"/>
      <c r="E1201" s="389"/>
      <c r="F1201" s="389"/>
      <c r="G1201" s="389"/>
      <c r="H1201" s="428"/>
      <c r="I1201" s="429"/>
      <c r="J1201" s="429"/>
      <c r="K1201" s="430"/>
      <c r="L1201" s="430"/>
      <c r="M1201" s="431"/>
      <c r="N1201" s="431"/>
      <c r="O1201" s="431"/>
      <c r="P1201" s="431"/>
      <c r="T1201" s="432"/>
      <c r="W1201" s="432"/>
      <c r="X1201" s="432"/>
      <c r="Y1201" s="432"/>
    </row>
    <row r="1202" spans="1:25" ht="14.25">
      <c r="A1202" s="389"/>
      <c r="B1202" s="427"/>
      <c r="C1202" s="389"/>
      <c r="D1202" s="427"/>
      <c r="E1202" s="389"/>
      <c r="F1202" s="389"/>
      <c r="G1202" s="389"/>
      <c r="H1202" s="428"/>
      <c r="I1202" s="429"/>
      <c r="J1202" s="429"/>
      <c r="K1202" s="430"/>
      <c r="L1202" s="430"/>
      <c r="M1202" s="431"/>
      <c r="N1202" s="431"/>
      <c r="O1202" s="431"/>
      <c r="P1202" s="431"/>
      <c r="T1202" s="432"/>
      <c r="W1202" s="432"/>
      <c r="X1202" s="432"/>
      <c r="Y1202" s="432"/>
    </row>
    <row r="1203" spans="1:25" ht="14.25">
      <c r="A1203" s="389"/>
      <c r="B1203" s="427"/>
      <c r="C1203" s="389"/>
      <c r="D1203" s="427"/>
      <c r="E1203" s="389"/>
      <c r="F1203" s="389"/>
      <c r="G1203" s="389"/>
      <c r="H1203" s="428"/>
      <c r="I1203" s="429"/>
      <c r="J1203" s="429"/>
      <c r="K1203" s="430"/>
      <c r="L1203" s="430"/>
      <c r="M1203" s="431"/>
      <c r="N1203" s="431"/>
      <c r="O1203" s="431"/>
      <c r="P1203" s="431"/>
      <c r="T1203" s="432"/>
      <c r="W1203" s="432"/>
      <c r="X1203" s="432"/>
      <c r="Y1203" s="432"/>
    </row>
    <row r="1204" spans="1:25" ht="14.25">
      <c r="A1204" s="389"/>
      <c r="B1204" s="427"/>
      <c r="C1204" s="389"/>
      <c r="D1204" s="427"/>
      <c r="E1204" s="389"/>
      <c r="F1204" s="389"/>
      <c r="G1204" s="389"/>
      <c r="H1204" s="428"/>
      <c r="I1204" s="429"/>
      <c r="J1204" s="429"/>
      <c r="K1204" s="430"/>
      <c r="L1204" s="430"/>
      <c r="M1204" s="431"/>
      <c r="N1204" s="431"/>
      <c r="O1204" s="431"/>
      <c r="P1204" s="431"/>
      <c r="T1204" s="432"/>
      <c r="W1204" s="432"/>
      <c r="X1204" s="432"/>
      <c r="Y1204" s="432"/>
    </row>
    <row r="1205" spans="1:25" ht="14.25">
      <c r="A1205" s="389"/>
      <c r="B1205" s="427"/>
      <c r="C1205" s="389"/>
      <c r="D1205" s="427"/>
      <c r="E1205" s="389"/>
      <c r="F1205" s="389"/>
      <c r="G1205" s="389"/>
      <c r="H1205" s="428"/>
      <c r="I1205" s="429"/>
      <c r="J1205" s="429"/>
      <c r="K1205" s="430"/>
      <c r="L1205" s="430"/>
      <c r="M1205" s="431"/>
      <c r="N1205" s="431"/>
      <c r="O1205" s="431"/>
      <c r="P1205" s="431"/>
      <c r="T1205" s="432"/>
      <c r="W1205" s="432"/>
      <c r="X1205" s="432"/>
      <c r="Y1205" s="432"/>
    </row>
    <row r="1206" spans="1:25" ht="14.25">
      <c r="A1206" s="389"/>
      <c r="B1206" s="427"/>
      <c r="C1206" s="389"/>
      <c r="D1206" s="427"/>
      <c r="E1206" s="389"/>
      <c r="F1206" s="389"/>
      <c r="G1206" s="389"/>
      <c r="H1206" s="428"/>
      <c r="I1206" s="429"/>
      <c r="J1206" s="429"/>
      <c r="K1206" s="430"/>
      <c r="L1206" s="430"/>
      <c r="M1206" s="431"/>
      <c r="N1206" s="431"/>
      <c r="O1206" s="431"/>
      <c r="P1206" s="431"/>
      <c r="T1206" s="432"/>
      <c r="W1206" s="432"/>
      <c r="X1206" s="432"/>
      <c r="Y1206" s="432"/>
    </row>
    <row r="1207" spans="1:25" ht="14.25">
      <c r="A1207" s="389"/>
      <c r="B1207" s="427"/>
      <c r="C1207" s="389"/>
      <c r="D1207" s="427"/>
      <c r="E1207" s="389"/>
      <c r="F1207" s="389"/>
      <c r="G1207" s="389"/>
      <c r="H1207" s="428"/>
      <c r="I1207" s="429"/>
      <c r="J1207" s="429"/>
      <c r="K1207" s="430"/>
      <c r="L1207" s="430"/>
      <c r="M1207" s="431"/>
      <c r="N1207" s="431"/>
      <c r="O1207" s="431"/>
      <c r="P1207" s="431"/>
      <c r="T1207" s="432"/>
      <c r="W1207" s="432"/>
      <c r="X1207" s="432"/>
      <c r="Y1207" s="432"/>
    </row>
    <row r="1208" spans="1:25" ht="14.25">
      <c r="A1208" s="389"/>
      <c r="B1208" s="427"/>
      <c r="C1208" s="389"/>
      <c r="D1208" s="427"/>
      <c r="E1208" s="389"/>
      <c r="F1208" s="389"/>
      <c r="G1208" s="389"/>
      <c r="H1208" s="428"/>
      <c r="I1208" s="429"/>
      <c r="J1208" s="429"/>
      <c r="K1208" s="430"/>
      <c r="L1208" s="430"/>
      <c r="M1208" s="431"/>
      <c r="N1208" s="431"/>
      <c r="O1208" s="431"/>
      <c r="P1208" s="431"/>
      <c r="T1208" s="432"/>
      <c r="W1208" s="432"/>
      <c r="X1208" s="432"/>
      <c r="Y1208" s="432"/>
    </row>
    <row r="1209" spans="1:25" ht="14.25">
      <c r="A1209" s="389"/>
      <c r="B1209" s="427"/>
      <c r="C1209" s="389"/>
      <c r="D1209" s="427"/>
      <c r="E1209" s="389"/>
      <c r="F1209" s="389"/>
      <c r="G1209" s="389"/>
      <c r="H1209" s="428"/>
      <c r="I1209" s="429"/>
      <c r="J1209" s="429"/>
      <c r="K1209" s="430"/>
      <c r="L1209" s="430"/>
      <c r="M1209" s="431"/>
      <c r="N1209" s="431"/>
      <c r="O1209" s="431"/>
      <c r="P1209" s="431"/>
      <c r="T1209" s="432"/>
      <c r="W1209" s="432"/>
      <c r="X1209" s="432"/>
      <c r="Y1209" s="432"/>
    </row>
    <row r="1210" spans="1:25" ht="14.25">
      <c r="A1210" s="389"/>
      <c r="B1210" s="427"/>
      <c r="C1210" s="389"/>
      <c r="D1210" s="427"/>
      <c r="E1210" s="389"/>
      <c r="F1210" s="389"/>
      <c r="G1210" s="389"/>
      <c r="H1210" s="428"/>
      <c r="I1210" s="429"/>
      <c r="J1210" s="429"/>
      <c r="K1210" s="430"/>
      <c r="L1210" s="430"/>
      <c r="M1210" s="431"/>
      <c r="N1210" s="431"/>
      <c r="O1210" s="431"/>
      <c r="P1210" s="431"/>
      <c r="T1210" s="432"/>
      <c r="W1210" s="432"/>
      <c r="X1210" s="432"/>
      <c r="Y1210" s="432"/>
    </row>
    <row r="1211" spans="1:25" ht="14.25">
      <c r="A1211" s="389"/>
      <c r="B1211" s="427"/>
      <c r="C1211" s="389"/>
      <c r="D1211" s="427"/>
      <c r="E1211" s="389"/>
      <c r="F1211" s="389"/>
      <c r="G1211" s="389"/>
      <c r="H1211" s="428"/>
      <c r="I1211" s="429"/>
      <c r="J1211" s="429"/>
      <c r="K1211" s="430"/>
      <c r="L1211" s="430"/>
      <c r="M1211" s="431"/>
      <c r="N1211" s="431"/>
      <c r="O1211" s="431"/>
      <c r="P1211" s="431"/>
      <c r="T1211" s="432"/>
      <c r="W1211" s="432"/>
      <c r="X1211" s="432"/>
      <c r="Y1211" s="432"/>
    </row>
    <row r="1212" spans="1:25" ht="14.25">
      <c r="A1212" s="389"/>
      <c r="B1212" s="427"/>
      <c r="C1212" s="389"/>
      <c r="D1212" s="427"/>
      <c r="E1212" s="389"/>
      <c r="F1212" s="389"/>
      <c r="G1212" s="389"/>
      <c r="H1212" s="428"/>
      <c r="I1212" s="429"/>
      <c r="J1212" s="429"/>
      <c r="K1212" s="430"/>
      <c r="L1212" s="430"/>
      <c r="M1212" s="431"/>
      <c r="N1212" s="431"/>
      <c r="O1212" s="431"/>
      <c r="P1212" s="431"/>
      <c r="T1212" s="432"/>
      <c r="W1212" s="432"/>
      <c r="X1212" s="432"/>
      <c r="Y1212" s="432"/>
    </row>
    <row r="1213" spans="1:25" ht="14.25">
      <c r="A1213" s="389"/>
      <c r="B1213" s="427"/>
      <c r="C1213" s="389"/>
      <c r="D1213" s="427"/>
      <c r="E1213" s="389"/>
      <c r="F1213" s="389"/>
      <c r="G1213" s="389"/>
      <c r="H1213" s="428"/>
      <c r="I1213" s="429"/>
      <c r="J1213" s="429"/>
      <c r="K1213" s="430"/>
      <c r="L1213" s="430"/>
      <c r="M1213" s="431"/>
      <c r="N1213" s="431"/>
      <c r="O1213" s="431"/>
      <c r="P1213" s="431"/>
      <c r="T1213" s="432"/>
      <c r="W1213" s="432"/>
      <c r="X1213" s="432"/>
      <c r="Y1213" s="432"/>
    </row>
    <row r="1214" spans="1:25" ht="14.25">
      <c r="A1214" s="389"/>
      <c r="B1214" s="427"/>
      <c r="C1214" s="389"/>
      <c r="D1214" s="427"/>
      <c r="E1214" s="389"/>
      <c r="F1214" s="389"/>
      <c r="G1214" s="389"/>
      <c r="H1214" s="428"/>
      <c r="I1214" s="429"/>
      <c r="J1214" s="429"/>
      <c r="K1214" s="430"/>
      <c r="L1214" s="430"/>
      <c r="M1214" s="431"/>
      <c r="N1214" s="431"/>
      <c r="O1214" s="431"/>
      <c r="P1214" s="431"/>
      <c r="T1214" s="432"/>
      <c r="W1214" s="432"/>
      <c r="X1214" s="432"/>
      <c r="Y1214" s="432"/>
    </row>
    <row r="1215" spans="1:25" ht="14.25">
      <c r="A1215" s="389"/>
      <c r="B1215" s="427"/>
      <c r="C1215" s="389"/>
      <c r="D1215" s="427"/>
      <c r="E1215" s="389"/>
      <c r="F1215" s="389"/>
      <c r="G1215" s="389"/>
      <c r="H1215" s="428"/>
      <c r="I1215" s="429"/>
      <c r="J1215" s="429"/>
      <c r="K1215" s="430"/>
      <c r="L1215" s="430"/>
      <c r="M1215" s="431"/>
      <c r="N1215" s="431"/>
      <c r="O1215" s="431"/>
      <c r="P1215" s="431"/>
      <c r="T1215" s="432"/>
      <c r="W1215" s="432"/>
      <c r="X1215" s="432"/>
      <c r="Y1215" s="432"/>
    </row>
    <row r="1216" spans="1:25" ht="14.25">
      <c r="A1216" s="389"/>
      <c r="B1216" s="427"/>
      <c r="C1216" s="389"/>
      <c r="D1216" s="427"/>
      <c r="E1216" s="389"/>
      <c r="F1216" s="389"/>
      <c r="G1216" s="389"/>
      <c r="H1216" s="428"/>
      <c r="I1216" s="429"/>
      <c r="J1216" s="429"/>
      <c r="K1216" s="430"/>
      <c r="L1216" s="430"/>
      <c r="M1216" s="431"/>
      <c r="N1216" s="431"/>
      <c r="O1216" s="431"/>
      <c r="P1216" s="431"/>
      <c r="T1216" s="432"/>
      <c r="W1216" s="432"/>
      <c r="X1216" s="432"/>
      <c r="Y1216" s="432"/>
    </row>
    <row r="1217" spans="1:25" ht="14.25">
      <c r="A1217" s="389"/>
      <c r="B1217" s="427"/>
      <c r="C1217" s="389"/>
      <c r="D1217" s="427"/>
      <c r="E1217" s="389"/>
      <c r="F1217" s="389"/>
      <c r="G1217" s="389"/>
      <c r="H1217" s="428"/>
      <c r="I1217" s="429"/>
      <c r="J1217" s="429"/>
      <c r="K1217" s="430"/>
      <c r="L1217" s="430"/>
      <c r="M1217" s="431"/>
      <c r="N1217" s="431"/>
      <c r="O1217" s="431"/>
      <c r="P1217" s="431"/>
      <c r="T1217" s="432"/>
      <c r="W1217" s="432"/>
      <c r="X1217" s="432"/>
      <c r="Y1217" s="432"/>
    </row>
    <row r="1218" spans="1:25" ht="14.25">
      <c r="A1218" s="389"/>
      <c r="B1218" s="427"/>
      <c r="C1218" s="389"/>
      <c r="D1218" s="427"/>
      <c r="E1218" s="389"/>
      <c r="F1218" s="389"/>
      <c r="G1218" s="389"/>
      <c r="H1218" s="428"/>
      <c r="I1218" s="429"/>
      <c r="J1218" s="429"/>
      <c r="K1218" s="430"/>
      <c r="L1218" s="430"/>
      <c r="M1218" s="431"/>
      <c r="N1218" s="431"/>
      <c r="O1218" s="431"/>
      <c r="P1218" s="431"/>
      <c r="T1218" s="432"/>
      <c r="W1218" s="432"/>
      <c r="X1218" s="432"/>
      <c r="Y1218" s="432"/>
    </row>
    <row r="1219" spans="1:25" ht="14.25">
      <c r="A1219" s="389"/>
      <c r="B1219" s="427"/>
      <c r="C1219" s="389"/>
      <c r="D1219" s="427"/>
      <c r="E1219" s="389"/>
      <c r="F1219" s="389"/>
      <c r="G1219" s="389"/>
      <c r="H1219" s="428"/>
      <c r="I1219" s="429"/>
      <c r="J1219" s="429"/>
      <c r="K1219" s="430"/>
      <c r="L1219" s="430"/>
      <c r="M1219" s="431"/>
      <c r="N1219" s="431"/>
      <c r="O1219" s="431"/>
      <c r="P1219" s="431"/>
      <c r="T1219" s="432"/>
      <c r="W1219" s="432"/>
      <c r="X1219" s="432"/>
      <c r="Y1219" s="432"/>
    </row>
    <row r="1220" spans="1:25" ht="14.25">
      <c r="A1220" s="389"/>
      <c r="B1220" s="427"/>
      <c r="C1220" s="389"/>
      <c r="D1220" s="427"/>
      <c r="E1220" s="389"/>
      <c r="F1220" s="389"/>
      <c r="G1220" s="389"/>
      <c r="H1220" s="428"/>
      <c r="I1220" s="429"/>
      <c r="J1220" s="429"/>
      <c r="K1220" s="430"/>
      <c r="L1220" s="430"/>
      <c r="M1220" s="431"/>
      <c r="N1220" s="431"/>
      <c r="O1220" s="431"/>
      <c r="P1220" s="431"/>
      <c r="T1220" s="432"/>
      <c r="W1220" s="432"/>
      <c r="X1220" s="432"/>
      <c r="Y1220" s="432"/>
    </row>
    <row r="1221" spans="1:25" ht="14.25">
      <c r="A1221" s="389"/>
      <c r="B1221" s="427"/>
      <c r="C1221" s="389"/>
      <c r="D1221" s="427"/>
      <c r="E1221" s="389"/>
      <c r="F1221" s="389"/>
      <c r="G1221" s="389"/>
      <c r="H1221" s="428"/>
      <c r="I1221" s="429"/>
      <c r="J1221" s="429"/>
      <c r="K1221" s="430"/>
      <c r="L1221" s="430"/>
      <c r="M1221" s="431"/>
      <c r="N1221" s="431"/>
      <c r="O1221" s="431"/>
      <c r="P1221" s="431"/>
      <c r="T1221" s="432"/>
      <c r="W1221" s="432"/>
      <c r="X1221" s="432"/>
      <c r="Y1221" s="432"/>
    </row>
    <row r="1222" spans="1:25" ht="14.25">
      <c r="A1222" s="389"/>
      <c r="B1222" s="427"/>
      <c r="C1222" s="389"/>
      <c r="D1222" s="427"/>
      <c r="E1222" s="389"/>
      <c r="F1222" s="389"/>
      <c r="G1222" s="389"/>
      <c r="H1222" s="428"/>
      <c r="I1222" s="429"/>
      <c r="J1222" s="429"/>
      <c r="K1222" s="430"/>
      <c r="L1222" s="430"/>
      <c r="M1222" s="431"/>
      <c r="N1222" s="431"/>
      <c r="O1222" s="431"/>
      <c r="P1222" s="431"/>
      <c r="T1222" s="432"/>
      <c r="W1222" s="432"/>
      <c r="X1222" s="432"/>
      <c r="Y1222" s="432"/>
    </row>
    <row r="1223" spans="1:25" ht="14.25">
      <c r="A1223" s="389"/>
      <c r="B1223" s="427"/>
      <c r="C1223" s="389"/>
      <c r="D1223" s="427"/>
      <c r="E1223" s="389"/>
      <c r="F1223" s="389"/>
      <c r="G1223" s="389"/>
      <c r="H1223" s="428"/>
      <c r="I1223" s="429"/>
      <c r="J1223" s="429"/>
      <c r="K1223" s="430"/>
      <c r="L1223" s="430"/>
      <c r="M1223" s="431"/>
      <c r="N1223" s="431"/>
      <c r="O1223" s="431"/>
      <c r="P1223" s="431"/>
      <c r="T1223" s="432"/>
      <c r="W1223" s="432"/>
      <c r="X1223" s="432"/>
      <c r="Y1223" s="432"/>
    </row>
    <row r="1224" spans="1:25" ht="14.25">
      <c r="A1224" s="389"/>
      <c r="B1224" s="427"/>
      <c r="C1224" s="389"/>
      <c r="D1224" s="427"/>
      <c r="E1224" s="389"/>
      <c r="F1224" s="389"/>
      <c r="G1224" s="389"/>
      <c r="H1224" s="428"/>
      <c r="I1224" s="429"/>
      <c r="J1224" s="429"/>
      <c r="K1224" s="430"/>
      <c r="L1224" s="430"/>
      <c r="M1224" s="431"/>
      <c r="N1224" s="431"/>
      <c r="O1224" s="431"/>
      <c r="P1224" s="431"/>
      <c r="T1224" s="432"/>
      <c r="W1224" s="432"/>
      <c r="X1224" s="432"/>
      <c r="Y1224" s="432"/>
    </row>
    <row r="1225" spans="1:25" ht="14.25">
      <c r="A1225" s="389"/>
      <c r="B1225" s="427"/>
      <c r="C1225" s="389"/>
      <c r="D1225" s="427"/>
      <c r="E1225" s="389"/>
      <c r="F1225" s="389"/>
      <c r="G1225" s="389"/>
      <c r="H1225" s="428"/>
      <c r="I1225" s="429"/>
      <c r="J1225" s="429"/>
      <c r="K1225" s="430"/>
      <c r="L1225" s="430"/>
      <c r="M1225" s="431"/>
      <c r="N1225" s="431"/>
      <c r="O1225" s="431"/>
      <c r="P1225" s="431"/>
      <c r="T1225" s="432"/>
      <c r="W1225" s="432"/>
      <c r="X1225" s="432"/>
      <c r="Y1225" s="432"/>
    </row>
    <row r="1226" spans="1:25" ht="14.25">
      <c r="A1226" s="389"/>
      <c r="B1226" s="427"/>
      <c r="C1226" s="389"/>
      <c r="D1226" s="427"/>
      <c r="E1226" s="389"/>
      <c r="F1226" s="389"/>
      <c r="G1226" s="389"/>
      <c r="H1226" s="428"/>
      <c r="I1226" s="429"/>
      <c r="J1226" s="429"/>
      <c r="K1226" s="430"/>
      <c r="L1226" s="430"/>
      <c r="M1226" s="431"/>
      <c r="N1226" s="431"/>
      <c r="O1226" s="431"/>
      <c r="P1226" s="431"/>
      <c r="T1226" s="432"/>
      <c r="W1226" s="432"/>
      <c r="X1226" s="432"/>
      <c r="Y1226" s="432"/>
    </row>
    <row r="1227" spans="1:25" ht="14.25">
      <c r="A1227" s="389"/>
      <c r="B1227" s="427"/>
      <c r="C1227" s="389"/>
      <c r="D1227" s="427"/>
      <c r="E1227" s="389"/>
      <c r="F1227" s="389"/>
      <c r="G1227" s="389"/>
      <c r="H1227" s="428"/>
      <c r="I1227" s="429"/>
      <c r="J1227" s="429"/>
      <c r="K1227" s="430"/>
      <c r="L1227" s="430"/>
      <c r="M1227" s="431"/>
      <c r="N1227" s="431"/>
      <c r="O1227" s="431"/>
      <c r="P1227" s="431"/>
      <c r="T1227" s="432"/>
      <c r="W1227" s="432"/>
      <c r="X1227" s="432"/>
      <c r="Y1227" s="432"/>
    </row>
    <row r="1228" spans="1:25" ht="14.25">
      <c r="A1228" s="389"/>
      <c r="B1228" s="427"/>
      <c r="C1228" s="389"/>
      <c r="D1228" s="427"/>
      <c r="E1228" s="389"/>
      <c r="F1228" s="389"/>
      <c r="G1228" s="389"/>
      <c r="H1228" s="428"/>
      <c r="I1228" s="429"/>
      <c r="J1228" s="429"/>
      <c r="K1228" s="430"/>
      <c r="L1228" s="430"/>
      <c r="M1228" s="431"/>
      <c r="N1228" s="431"/>
      <c r="O1228" s="431"/>
      <c r="P1228" s="431"/>
      <c r="T1228" s="432"/>
      <c r="W1228" s="432"/>
      <c r="X1228" s="432"/>
      <c r="Y1228" s="432"/>
    </row>
    <row r="1229" spans="1:25" ht="14.25">
      <c r="A1229" s="389"/>
      <c r="B1229" s="427"/>
      <c r="C1229" s="389"/>
      <c r="D1229" s="427"/>
      <c r="E1229" s="389"/>
      <c r="F1229" s="389"/>
      <c r="G1229" s="389"/>
      <c r="H1229" s="428"/>
      <c r="I1229" s="429"/>
      <c r="J1229" s="429"/>
      <c r="K1229" s="430"/>
      <c r="L1229" s="430"/>
      <c r="M1229" s="431"/>
      <c r="N1229" s="431"/>
      <c r="O1229" s="431"/>
      <c r="P1229" s="431"/>
      <c r="T1229" s="432"/>
      <c r="W1229" s="432"/>
      <c r="X1229" s="432"/>
      <c r="Y1229" s="432"/>
    </row>
    <row r="1230" spans="1:25" ht="14.25">
      <c r="A1230" s="389"/>
      <c r="B1230" s="427"/>
      <c r="C1230" s="389"/>
      <c r="D1230" s="427"/>
      <c r="E1230" s="389"/>
      <c r="F1230" s="389"/>
      <c r="G1230" s="389"/>
      <c r="H1230" s="428"/>
      <c r="I1230" s="429"/>
      <c r="J1230" s="429"/>
      <c r="K1230" s="430"/>
      <c r="L1230" s="430"/>
      <c r="M1230" s="431"/>
      <c r="N1230" s="431"/>
      <c r="O1230" s="431"/>
      <c r="P1230" s="431"/>
      <c r="T1230" s="432"/>
      <c r="W1230" s="432"/>
      <c r="X1230" s="432"/>
      <c r="Y1230" s="432"/>
    </row>
    <row r="1231" spans="1:25" ht="14.25">
      <c r="A1231" s="389"/>
      <c r="B1231" s="427"/>
      <c r="C1231" s="389"/>
      <c r="D1231" s="427"/>
      <c r="E1231" s="389"/>
      <c r="F1231" s="389"/>
      <c r="G1231" s="389"/>
      <c r="H1231" s="428"/>
      <c r="I1231" s="429"/>
      <c r="J1231" s="429"/>
      <c r="K1231" s="430"/>
      <c r="L1231" s="430"/>
      <c r="M1231" s="431"/>
      <c r="N1231" s="431"/>
      <c r="O1231" s="431"/>
      <c r="P1231" s="431"/>
      <c r="T1231" s="432"/>
      <c r="W1231" s="432"/>
      <c r="X1231" s="432"/>
      <c r="Y1231" s="432"/>
    </row>
    <row r="1232" spans="1:25" ht="14.25">
      <c r="A1232" s="389"/>
      <c r="B1232" s="427"/>
      <c r="C1232" s="389"/>
      <c r="D1232" s="427"/>
      <c r="E1232" s="389"/>
      <c r="F1232" s="389"/>
      <c r="G1232" s="389"/>
      <c r="H1232" s="428"/>
      <c r="I1232" s="429"/>
      <c r="J1232" s="429"/>
      <c r="K1232" s="430"/>
      <c r="L1232" s="430"/>
      <c r="M1232" s="431"/>
      <c r="N1232" s="431"/>
      <c r="O1232" s="431"/>
      <c r="P1232" s="431"/>
      <c r="T1232" s="432"/>
      <c r="W1232" s="432"/>
      <c r="X1232" s="432"/>
      <c r="Y1232" s="432"/>
    </row>
    <row r="1233" spans="1:25" ht="14.25">
      <c r="A1233" s="389"/>
      <c r="B1233" s="427"/>
      <c r="C1233" s="389"/>
      <c r="D1233" s="427"/>
      <c r="E1233" s="389"/>
      <c r="F1233" s="389"/>
      <c r="G1233" s="389"/>
      <c r="H1233" s="428"/>
      <c r="I1233" s="429"/>
      <c r="J1233" s="429"/>
      <c r="K1233" s="430"/>
      <c r="L1233" s="430"/>
      <c r="M1233" s="431"/>
      <c r="N1233" s="431"/>
      <c r="O1233" s="431"/>
      <c r="P1233" s="431"/>
      <c r="T1233" s="432"/>
      <c r="W1233" s="432"/>
      <c r="X1233" s="432"/>
      <c r="Y1233" s="432"/>
    </row>
    <row r="1234" spans="1:25" ht="14.25">
      <c r="A1234" s="389"/>
      <c r="B1234" s="427"/>
      <c r="C1234" s="389"/>
      <c r="D1234" s="427"/>
      <c r="E1234" s="389"/>
      <c r="F1234" s="389"/>
      <c r="G1234" s="389"/>
      <c r="H1234" s="428"/>
      <c r="I1234" s="429"/>
      <c r="J1234" s="429"/>
      <c r="K1234" s="430"/>
      <c r="L1234" s="430"/>
      <c r="M1234" s="431"/>
      <c r="N1234" s="431"/>
      <c r="O1234" s="431"/>
      <c r="P1234" s="431"/>
      <c r="T1234" s="432"/>
      <c r="W1234" s="432"/>
      <c r="X1234" s="432"/>
      <c r="Y1234" s="432"/>
    </row>
    <row r="1235" spans="1:25" ht="14.25">
      <c r="A1235" s="389"/>
      <c r="B1235" s="427"/>
      <c r="C1235" s="389"/>
      <c r="D1235" s="427"/>
      <c r="E1235" s="389"/>
      <c r="F1235" s="389"/>
      <c r="G1235" s="389"/>
      <c r="H1235" s="428"/>
      <c r="I1235" s="429"/>
      <c r="J1235" s="429"/>
      <c r="K1235" s="430"/>
      <c r="L1235" s="430"/>
      <c r="M1235" s="431"/>
      <c r="N1235" s="431"/>
      <c r="O1235" s="431"/>
      <c r="P1235" s="431"/>
      <c r="T1235" s="432"/>
      <c r="W1235" s="432"/>
      <c r="X1235" s="432"/>
      <c r="Y1235" s="432"/>
    </row>
    <row r="1236" spans="1:25" ht="14.25">
      <c r="A1236" s="389"/>
      <c r="B1236" s="427"/>
      <c r="C1236" s="389"/>
      <c r="D1236" s="427"/>
      <c r="E1236" s="389"/>
      <c r="F1236" s="389"/>
      <c r="G1236" s="389"/>
      <c r="H1236" s="428"/>
      <c r="I1236" s="429"/>
      <c r="J1236" s="429"/>
      <c r="K1236" s="430"/>
      <c r="L1236" s="430"/>
      <c r="M1236" s="431"/>
      <c r="N1236" s="431"/>
      <c r="O1236" s="431"/>
      <c r="P1236" s="431"/>
      <c r="T1236" s="432"/>
      <c r="W1236" s="432"/>
      <c r="X1236" s="432"/>
      <c r="Y1236" s="432"/>
    </row>
    <row r="1237" spans="1:25" ht="14.25">
      <c r="A1237" s="389"/>
      <c r="B1237" s="427"/>
      <c r="C1237" s="389"/>
      <c r="D1237" s="427"/>
      <c r="E1237" s="389"/>
      <c r="F1237" s="389"/>
      <c r="G1237" s="389"/>
      <c r="H1237" s="428"/>
      <c r="I1237" s="429"/>
      <c r="J1237" s="429"/>
      <c r="K1237" s="430"/>
      <c r="L1237" s="430"/>
      <c r="M1237" s="431"/>
      <c r="N1237" s="431"/>
      <c r="O1237" s="431"/>
      <c r="P1237" s="431"/>
      <c r="T1237" s="432"/>
      <c r="W1237" s="432"/>
      <c r="X1237" s="432"/>
      <c r="Y1237" s="432"/>
    </row>
    <row r="1238" spans="1:25" ht="14.25">
      <c r="A1238" s="389"/>
      <c r="B1238" s="427"/>
      <c r="C1238" s="389"/>
      <c r="D1238" s="427"/>
      <c r="E1238" s="389"/>
      <c r="F1238" s="389"/>
      <c r="G1238" s="389"/>
      <c r="H1238" s="428"/>
      <c r="I1238" s="429"/>
      <c r="J1238" s="429"/>
      <c r="K1238" s="430"/>
      <c r="L1238" s="430"/>
      <c r="M1238" s="431"/>
      <c r="N1238" s="431"/>
      <c r="O1238" s="431"/>
      <c r="P1238" s="431"/>
      <c r="T1238" s="432"/>
      <c r="W1238" s="432"/>
      <c r="X1238" s="432"/>
      <c r="Y1238" s="432"/>
    </row>
    <row r="1239" spans="1:25" ht="14.25">
      <c r="A1239" s="389"/>
      <c r="B1239" s="427"/>
      <c r="C1239" s="389"/>
      <c r="D1239" s="427"/>
      <c r="E1239" s="389"/>
      <c r="F1239" s="389"/>
      <c r="G1239" s="389"/>
      <c r="H1239" s="428"/>
      <c r="I1239" s="429"/>
      <c r="J1239" s="429"/>
      <c r="K1239" s="430"/>
      <c r="L1239" s="430"/>
      <c r="M1239" s="431"/>
      <c r="N1239" s="431"/>
      <c r="O1239" s="431"/>
      <c r="P1239" s="431"/>
      <c r="T1239" s="432"/>
      <c r="W1239" s="432"/>
      <c r="X1239" s="432"/>
      <c r="Y1239" s="432"/>
    </row>
    <row r="1240" spans="1:25" ht="14.25">
      <c r="A1240" s="389"/>
      <c r="B1240" s="427"/>
      <c r="C1240" s="389"/>
      <c r="D1240" s="427"/>
      <c r="E1240" s="389"/>
      <c r="F1240" s="389"/>
      <c r="G1240" s="389"/>
      <c r="H1240" s="428"/>
      <c r="I1240" s="429"/>
      <c r="J1240" s="429"/>
      <c r="K1240" s="430"/>
      <c r="L1240" s="430"/>
      <c r="M1240" s="431"/>
      <c r="N1240" s="431"/>
      <c r="O1240" s="431"/>
      <c r="P1240" s="431"/>
      <c r="T1240" s="432"/>
      <c r="W1240" s="432"/>
      <c r="X1240" s="432"/>
      <c r="Y1240" s="432"/>
    </row>
    <row r="1241" spans="1:25" ht="14.25">
      <c r="A1241" s="389"/>
      <c r="B1241" s="427"/>
      <c r="C1241" s="389"/>
      <c r="D1241" s="427"/>
      <c r="E1241" s="389"/>
      <c r="F1241" s="389"/>
      <c r="G1241" s="389"/>
      <c r="H1241" s="428"/>
      <c r="I1241" s="429"/>
      <c r="J1241" s="429"/>
      <c r="K1241" s="430"/>
      <c r="L1241" s="430"/>
      <c r="M1241" s="431"/>
      <c r="N1241" s="431"/>
      <c r="O1241" s="431"/>
      <c r="P1241" s="431"/>
      <c r="T1241" s="432"/>
      <c r="W1241" s="432"/>
      <c r="X1241" s="432"/>
      <c r="Y1241" s="432"/>
    </row>
    <row r="1242" spans="1:25" ht="14.25">
      <c r="A1242" s="389"/>
      <c r="B1242" s="427"/>
      <c r="C1242" s="389"/>
      <c r="D1242" s="427"/>
      <c r="E1242" s="389"/>
      <c r="F1242" s="389"/>
      <c r="G1242" s="389"/>
      <c r="H1242" s="428"/>
      <c r="I1242" s="429"/>
      <c r="J1242" s="429"/>
      <c r="K1242" s="430"/>
      <c r="L1242" s="430"/>
      <c r="M1242" s="431"/>
      <c r="N1242" s="431"/>
      <c r="O1242" s="431"/>
      <c r="P1242" s="431"/>
      <c r="T1242" s="432"/>
      <c r="W1242" s="432"/>
      <c r="X1242" s="432"/>
      <c r="Y1242" s="432"/>
    </row>
    <row r="1243" spans="1:25" ht="14.25">
      <c r="A1243" s="389"/>
      <c r="B1243" s="427"/>
      <c r="C1243" s="389"/>
      <c r="D1243" s="427"/>
      <c r="E1243" s="389"/>
      <c r="F1243" s="389"/>
      <c r="G1243" s="389"/>
      <c r="H1243" s="428"/>
      <c r="I1243" s="429"/>
      <c r="J1243" s="429"/>
      <c r="K1243" s="430"/>
      <c r="L1243" s="430"/>
      <c r="M1243" s="431"/>
      <c r="N1243" s="431"/>
      <c r="O1243" s="431"/>
      <c r="P1243" s="431"/>
      <c r="T1243" s="432"/>
      <c r="W1243" s="432"/>
      <c r="X1243" s="432"/>
      <c r="Y1243" s="432"/>
    </row>
    <row r="1244" spans="1:25" ht="14.25">
      <c r="A1244" s="389"/>
      <c r="B1244" s="427"/>
      <c r="C1244" s="389"/>
      <c r="D1244" s="427"/>
      <c r="E1244" s="389"/>
      <c r="F1244" s="389"/>
      <c r="G1244" s="389"/>
      <c r="H1244" s="428"/>
      <c r="I1244" s="429"/>
      <c r="J1244" s="429"/>
      <c r="K1244" s="430"/>
      <c r="L1244" s="430"/>
      <c r="M1244" s="431"/>
      <c r="N1244" s="431"/>
      <c r="O1244" s="431"/>
      <c r="P1244" s="431"/>
      <c r="T1244" s="432"/>
      <c r="W1244" s="432"/>
      <c r="X1244" s="432"/>
      <c r="Y1244" s="432"/>
    </row>
    <row r="1245" spans="1:25" ht="14.25">
      <c r="A1245" s="389"/>
      <c r="B1245" s="427"/>
      <c r="C1245" s="389"/>
      <c r="D1245" s="427"/>
      <c r="E1245" s="389"/>
      <c r="F1245" s="389"/>
      <c r="G1245" s="389"/>
      <c r="H1245" s="428"/>
      <c r="I1245" s="429"/>
      <c r="J1245" s="429"/>
      <c r="K1245" s="430"/>
      <c r="L1245" s="430"/>
      <c r="M1245" s="431"/>
      <c r="N1245" s="431"/>
      <c r="O1245" s="431"/>
      <c r="P1245" s="431"/>
      <c r="T1245" s="432"/>
      <c r="W1245" s="432"/>
      <c r="X1245" s="432"/>
      <c r="Y1245" s="432"/>
    </row>
    <row r="1246" spans="1:25" ht="14.25">
      <c r="A1246" s="389"/>
      <c r="B1246" s="427"/>
      <c r="C1246" s="389"/>
      <c r="D1246" s="427"/>
      <c r="E1246" s="389"/>
      <c r="F1246" s="389"/>
      <c r="G1246" s="389"/>
      <c r="H1246" s="428"/>
      <c r="I1246" s="429"/>
      <c r="J1246" s="429"/>
      <c r="K1246" s="430"/>
      <c r="L1246" s="430"/>
      <c r="M1246" s="431"/>
      <c r="N1246" s="431"/>
      <c r="O1246" s="431"/>
      <c r="P1246" s="431"/>
      <c r="T1246" s="432"/>
      <c r="W1246" s="432"/>
      <c r="X1246" s="432"/>
      <c r="Y1246" s="432"/>
    </row>
    <row r="1247" spans="1:25" ht="14.25">
      <c r="A1247" s="389"/>
      <c r="B1247" s="427"/>
      <c r="C1247" s="389"/>
      <c r="D1247" s="427"/>
      <c r="E1247" s="389"/>
      <c r="F1247" s="389"/>
      <c r="G1247" s="389"/>
      <c r="H1247" s="428"/>
      <c r="I1247" s="429"/>
      <c r="J1247" s="429"/>
      <c r="K1247" s="430"/>
      <c r="L1247" s="430"/>
      <c r="M1247" s="431"/>
      <c r="N1247" s="431"/>
      <c r="O1247" s="431"/>
      <c r="P1247" s="431"/>
      <c r="T1247" s="432"/>
      <c r="W1247" s="432"/>
      <c r="X1247" s="432"/>
      <c r="Y1247" s="432"/>
    </row>
    <row r="1248" spans="1:25" ht="14.25">
      <c r="A1248" s="389"/>
      <c r="B1248" s="427"/>
      <c r="C1248" s="389"/>
      <c r="D1248" s="427"/>
      <c r="E1248" s="389"/>
      <c r="F1248" s="389"/>
      <c r="G1248" s="389"/>
      <c r="H1248" s="428"/>
      <c r="I1248" s="429"/>
      <c r="J1248" s="429"/>
      <c r="K1248" s="430"/>
      <c r="L1248" s="430"/>
      <c r="M1248" s="431"/>
      <c r="N1248" s="431"/>
      <c r="O1248" s="431"/>
      <c r="P1248" s="431"/>
      <c r="T1248" s="432"/>
      <c r="W1248" s="432"/>
      <c r="X1248" s="432"/>
      <c r="Y1248" s="432"/>
    </row>
    <row r="1249" spans="1:25" ht="14.25">
      <c r="A1249" s="389"/>
      <c r="B1249" s="427"/>
      <c r="C1249" s="389"/>
      <c r="D1249" s="427"/>
      <c r="E1249" s="389"/>
      <c r="F1249" s="389"/>
      <c r="G1249" s="389"/>
      <c r="H1249" s="428"/>
      <c r="I1249" s="429"/>
      <c r="J1249" s="429"/>
      <c r="K1249" s="430"/>
      <c r="L1249" s="430"/>
      <c r="M1249" s="431"/>
      <c r="N1249" s="431"/>
      <c r="O1249" s="431"/>
      <c r="P1249" s="431"/>
      <c r="T1249" s="432"/>
      <c r="W1249" s="432"/>
      <c r="X1249" s="432"/>
      <c r="Y1249" s="432"/>
    </row>
    <row r="1250" spans="1:25" ht="14.25">
      <c r="A1250" s="389"/>
      <c r="B1250" s="427"/>
      <c r="C1250" s="389"/>
      <c r="D1250" s="427"/>
      <c r="E1250" s="389"/>
      <c r="F1250" s="389"/>
      <c r="G1250" s="389"/>
      <c r="H1250" s="428"/>
      <c r="I1250" s="429"/>
      <c r="J1250" s="429"/>
      <c r="K1250" s="430"/>
      <c r="L1250" s="430"/>
      <c r="M1250" s="431"/>
      <c r="N1250" s="431"/>
      <c r="O1250" s="431"/>
      <c r="P1250" s="431"/>
      <c r="T1250" s="432"/>
      <c r="W1250" s="432"/>
      <c r="X1250" s="432"/>
      <c r="Y1250" s="432"/>
    </row>
    <row r="1251" spans="1:25" ht="14.25">
      <c r="A1251" s="389"/>
      <c r="B1251" s="427"/>
      <c r="C1251" s="389"/>
      <c r="D1251" s="427"/>
      <c r="E1251" s="389"/>
      <c r="F1251" s="389"/>
      <c r="G1251" s="389"/>
      <c r="H1251" s="428"/>
      <c r="I1251" s="429"/>
      <c r="J1251" s="429"/>
      <c r="K1251" s="430"/>
      <c r="L1251" s="430"/>
      <c r="M1251" s="431"/>
      <c r="N1251" s="431"/>
      <c r="O1251" s="431"/>
      <c r="P1251" s="431"/>
      <c r="T1251" s="432"/>
      <c r="W1251" s="432"/>
      <c r="X1251" s="432"/>
      <c r="Y1251" s="432"/>
    </row>
    <row r="1252" spans="1:25" ht="14.25">
      <c r="A1252" s="389"/>
      <c r="B1252" s="427"/>
      <c r="C1252" s="389"/>
      <c r="D1252" s="427"/>
      <c r="E1252" s="389"/>
      <c r="F1252" s="389"/>
      <c r="G1252" s="389"/>
      <c r="H1252" s="428"/>
      <c r="I1252" s="429"/>
      <c r="J1252" s="429"/>
      <c r="K1252" s="430"/>
      <c r="L1252" s="430"/>
      <c r="M1252" s="431"/>
      <c r="N1252" s="431"/>
      <c r="O1252" s="431"/>
      <c r="P1252" s="431"/>
      <c r="T1252" s="432"/>
      <c r="W1252" s="432"/>
      <c r="X1252" s="432"/>
      <c r="Y1252" s="432"/>
    </row>
    <row r="1253" spans="1:25" ht="14.25">
      <c r="A1253" s="389"/>
      <c r="B1253" s="427"/>
      <c r="C1253" s="389"/>
      <c r="D1253" s="427"/>
      <c r="E1253" s="389"/>
      <c r="F1253" s="389"/>
      <c r="G1253" s="389"/>
      <c r="H1253" s="428"/>
      <c r="I1253" s="429"/>
      <c r="J1253" s="429"/>
      <c r="K1253" s="430"/>
      <c r="L1253" s="430"/>
      <c r="M1253" s="431"/>
      <c r="N1253" s="431"/>
      <c r="O1253" s="431"/>
      <c r="P1253" s="431"/>
      <c r="T1253" s="432"/>
      <c r="W1253" s="432"/>
      <c r="X1253" s="432"/>
      <c r="Y1253" s="432"/>
    </row>
    <row r="1254" spans="1:25" ht="14.25">
      <c r="A1254" s="389"/>
      <c r="B1254" s="427"/>
      <c r="C1254" s="389"/>
      <c r="D1254" s="427"/>
      <c r="E1254" s="389"/>
      <c r="F1254" s="389"/>
      <c r="G1254" s="389"/>
      <c r="H1254" s="428"/>
      <c r="I1254" s="429"/>
      <c r="J1254" s="429"/>
      <c r="K1254" s="430"/>
      <c r="L1254" s="430"/>
      <c r="M1254" s="431"/>
      <c r="N1254" s="431"/>
      <c r="O1254" s="431"/>
      <c r="P1254" s="431"/>
      <c r="T1254" s="432"/>
      <c r="W1254" s="432"/>
      <c r="X1254" s="432"/>
      <c r="Y1254" s="432"/>
    </row>
    <row r="1255" spans="1:25" ht="14.25">
      <c r="A1255" s="389"/>
      <c r="B1255" s="427"/>
      <c r="C1255" s="389"/>
      <c r="D1255" s="427"/>
      <c r="E1255" s="389"/>
      <c r="F1255" s="389"/>
      <c r="G1255" s="389"/>
      <c r="H1255" s="428"/>
      <c r="I1255" s="429"/>
      <c r="J1255" s="429"/>
      <c r="K1255" s="430"/>
      <c r="L1255" s="430"/>
      <c r="M1255" s="431"/>
      <c r="N1255" s="431"/>
      <c r="O1255" s="431"/>
      <c r="P1255" s="431"/>
      <c r="T1255" s="432"/>
      <c r="W1255" s="432"/>
      <c r="X1255" s="432"/>
      <c r="Y1255" s="432"/>
    </row>
    <row r="1256" spans="1:25" ht="14.25">
      <c r="A1256" s="389"/>
      <c r="B1256" s="427"/>
      <c r="C1256" s="389"/>
      <c r="D1256" s="427"/>
      <c r="E1256" s="389"/>
      <c r="F1256" s="389"/>
      <c r="G1256" s="389"/>
      <c r="H1256" s="428"/>
      <c r="I1256" s="429"/>
      <c r="J1256" s="429"/>
      <c r="K1256" s="430"/>
      <c r="L1256" s="430"/>
      <c r="M1256" s="431"/>
      <c r="N1256" s="431"/>
      <c r="O1256" s="431"/>
      <c r="P1256" s="431"/>
      <c r="T1256" s="432"/>
      <c r="W1256" s="432"/>
      <c r="X1256" s="432"/>
      <c r="Y1256" s="432"/>
    </row>
    <row r="1257" spans="1:25" ht="14.25">
      <c r="A1257" s="389"/>
      <c r="B1257" s="427"/>
      <c r="C1257" s="389"/>
      <c r="D1257" s="427"/>
      <c r="E1257" s="389"/>
      <c r="F1257" s="389"/>
      <c r="G1257" s="389"/>
      <c r="H1257" s="428"/>
      <c r="I1257" s="429"/>
      <c r="J1257" s="429"/>
      <c r="K1257" s="430"/>
      <c r="L1257" s="430"/>
      <c r="M1257" s="431"/>
      <c r="N1257" s="431"/>
      <c r="O1257" s="431"/>
      <c r="P1257" s="431"/>
      <c r="T1257" s="432"/>
      <c r="W1257" s="432"/>
      <c r="X1257" s="432"/>
      <c r="Y1257" s="432"/>
    </row>
    <row r="1258" spans="1:25" ht="14.25">
      <c r="A1258" s="389"/>
      <c r="B1258" s="427"/>
      <c r="C1258" s="389"/>
      <c r="D1258" s="427"/>
      <c r="E1258" s="389"/>
      <c r="F1258" s="389"/>
      <c r="G1258" s="389"/>
      <c r="H1258" s="428"/>
      <c r="I1258" s="429"/>
      <c r="J1258" s="429"/>
      <c r="K1258" s="430"/>
      <c r="L1258" s="430"/>
      <c r="M1258" s="431"/>
      <c r="N1258" s="431"/>
      <c r="O1258" s="431"/>
      <c r="P1258" s="431"/>
      <c r="T1258" s="432"/>
      <c r="W1258" s="432"/>
      <c r="X1258" s="432"/>
      <c r="Y1258" s="432"/>
    </row>
    <row r="1259" spans="1:25" ht="14.25">
      <c r="A1259" s="389"/>
      <c r="B1259" s="427"/>
      <c r="C1259" s="389"/>
      <c r="D1259" s="427"/>
      <c r="E1259" s="389"/>
      <c r="F1259" s="389"/>
      <c r="G1259" s="389"/>
      <c r="H1259" s="428"/>
      <c r="I1259" s="429"/>
      <c r="J1259" s="429"/>
      <c r="K1259" s="430"/>
      <c r="L1259" s="430"/>
      <c r="M1259" s="431"/>
      <c r="N1259" s="431"/>
      <c r="O1259" s="431"/>
      <c r="P1259" s="431"/>
      <c r="T1259" s="432"/>
      <c r="W1259" s="432"/>
      <c r="X1259" s="432"/>
      <c r="Y1259" s="432"/>
    </row>
    <row r="1260" spans="1:25" ht="14.25">
      <c r="A1260" s="389"/>
      <c r="B1260" s="427"/>
      <c r="C1260" s="389"/>
      <c r="D1260" s="427"/>
      <c r="E1260" s="389"/>
      <c r="F1260" s="389"/>
      <c r="G1260" s="389"/>
      <c r="H1260" s="428"/>
      <c r="I1260" s="429"/>
      <c r="J1260" s="429"/>
      <c r="K1260" s="430"/>
      <c r="L1260" s="430"/>
      <c r="M1260" s="431"/>
      <c r="N1260" s="431"/>
      <c r="O1260" s="431"/>
      <c r="P1260" s="431"/>
      <c r="T1260" s="432"/>
      <c r="W1260" s="432"/>
      <c r="X1260" s="432"/>
      <c r="Y1260" s="432"/>
    </row>
    <row r="1261" spans="1:25" ht="14.25">
      <c r="A1261" s="389"/>
      <c r="B1261" s="427"/>
      <c r="C1261" s="389"/>
      <c r="D1261" s="427"/>
      <c r="E1261" s="389"/>
      <c r="F1261" s="389"/>
      <c r="G1261" s="389"/>
      <c r="H1261" s="428"/>
      <c r="I1261" s="429"/>
      <c r="J1261" s="429"/>
      <c r="K1261" s="430"/>
      <c r="L1261" s="430"/>
      <c r="M1261" s="431"/>
      <c r="N1261" s="431"/>
      <c r="O1261" s="431"/>
      <c r="P1261" s="431"/>
      <c r="T1261" s="432"/>
      <c r="W1261" s="432"/>
      <c r="X1261" s="432"/>
      <c r="Y1261" s="432"/>
    </row>
    <row r="1262" spans="1:25" ht="14.25">
      <c r="A1262" s="389"/>
      <c r="B1262" s="427"/>
      <c r="C1262" s="389"/>
      <c r="D1262" s="427"/>
      <c r="E1262" s="389"/>
      <c r="F1262" s="389"/>
      <c r="G1262" s="389"/>
      <c r="H1262" s="428"/>
      <c r="I1262" s="429"/>
      <c r="J1262" s="429"/>
      <c r="K1262" s="430"/>
      <c r="L1262" s="430"/>
      <c r="M1262" s="431"/>
      <c r="N1262" s="431"/>
      <c r="O1262" s="431"/>
      <c r="P1262" s="431"/>
      <c r="T1262" s="432"/>
      <c r="W1262" s="432"/>
      <c r="X1262" s="432"/>
      <c r="Y1262" s="432"/>
    </row>
    <row r="1263" spans="1:25" ht="14.25">
      <c r="A1263" s="389"/>
      <c r="B1263" s="427"/>
      <c r="C1263" s="389"/>
      <c r="D1263" s="427"/>
      <c r="E1263" s="389"/>
      <c r="F1263" s="389"/>
      <c r="G1263" s="389"/>
      <c r="H1263" s="428"/>
      <c r="I1263" s="429"/>
      <c r="J1263" s="429"/>
      <c r="K1263" s="430"/>
      <c r="L1263" s="430"/>
      <c r="M1263" s="431"/>
      <c r="N1263" s="431"/>
      <c r="O1263" s="431"/>
      <c r="P1263" s="431"/>
      <c r="T1263" s="432"/>
      <c r="W1263" s="432"/>
      <c r="X1263" s="432"/>
      <c r="Y1263" s="432"/>
    </row>
    <row r="1264" spans="1:25" ht="14.25">
      <c r="A1264" s="389"/>
      <c r="B1264" s="427"/>
      <c r="C1264" s="389"/>
      <c r="D1264" s="427"/>
      <c r="E1264" s="389"/>
      <c r="F1264" s="389"/>
      <c r="G1264" s="389"/>
      <c r="H1264" s="428"/>
      <c r="I1264" s="429"/>
      <c r="J1264" s="429"/>
      <c r="K1264" s="430"/>
      <c r="L1264" s="430"/>
      <c r="M1264" s="431"/>
      <c r="N1264" s="431"/>
      <c r="O1264" s="431"/>
      <c r="P1264" s="431"/>
      <c r="T1264" s="432"/>
      <c r="W1264" s="432"/>
      <c r="X1264" s="432"/>
      <c r="Y1264" s="432"/>
    </row>
    <row r="1265" spans="1:25" ht="14.25">
      <c r="A1265" s="389"/>
      <c r="B1265" s="427"/>
      <c r="C1265" s="389"/>
      <c r="D1265" s="427"/>
      <c r="E1265" s="389"/>
      <c r="F1265" s="389"/>
      <c r="G1265" s="389"/>
      <c r="H1265" s="428"/>
      <c r="I1265" s="429"/>
      <c r="J1265" s="429"/>
      <c r="K1265" s="430"/>
      <c r="L1265" s="430"/>
      <c r="M1265" s="431"/>
      <c r="N1265" s="431"/>
      <c r="O1265" s="431"/>
      <c r="P1265" s="431"/>
      <c r="T1265" s="432"/>
      <c r="W1265" s="432"/>
      <c r="X1265" s="432"/>
      <c r="Y1265" s="432"/>
    </row>
    <row r="1266" spans="1:25" ht="14.25">
      <c r="A1266" s="389"/>
      <c r="B1266" s="427"/>
      <c r="C1266" s="389"/>
      <c r="D1266" s="427"/>
      <c r="E1266" s="389"/>
      <c r="F1266" s="389"/>
      <c r="G1266" s="389"/>
      <c r="H1266" s="428"/>
      <c r="I1266" s="429"/>
      <c r="J1266" s="429"/>
      <c r="K1266" s="430"/>
      <c r="L1266" s="430"/>
      <c r="M1266" s="431"/>
      <c r="N1266" s="431"/>
      <c r="O1266" s="431"/>
      <c r="P1266" s="431"/>
      <c r="T1266" s="432"/>
      <c r="W1266" s="432"/>
      <c r="X1266" s="432"/>
      <c r="Y1266" s="432"/>
    </row>
    <row r="1267" spans="1:25" ht="14.25">
      <c r="A1267" s="389"/>
      <c r="B1267" s="427"/>
      <c r="C1267" s="389"/>
      <c r="D1267" s="427"/>
      <c r="E1267" s="389"/>
      <c r="F1267" s="389"/>
      <c r="G1267" s="389"/>
      <c r="H1267" s="428"/>
      <c r="I1267" s="429"/>
      <c r="J1267" s="429"/>
      <c r="K1267" s="430"/>
      <c r="L1267" s="430"/>
      <c r="M1267" s="431"/>
      <c r="N1267" s="431"/>
      <c r="O1267" s="431"/>
      <c r="P1267" s="431"/>
      <c r="T1267" s="432"/>
      <c r="W1267" s="432"/>
      <c r="X1267" s="432"/>
      <c r="Y1267" s="432"/>
    </row>
    <row r="1268" spans="1:25" ht="14.25">
      <c r="A1268" s="389"/>
      <c r="B1268" s="427"/>
      <c r="C1268" s="389"/>
      <c r="D1268" s="427"/>
      <c r="E1268" s="389"/>
      <c r="F1268" s="389"/>
      <c r="G1268" s="389"/>
      <c r="H1268" s="428"/>
      <c r="I1268" s="429"/>
      <c r="J1268" s="429"/>
      <c r="K1268" s="430"/>
      <c r="L1268" s="430"/>
      <c r="M1268" s="431"/>
      <c r="N1268" s="431"/>
      <c r="O1268" s="431"/>
      <c r="P1268" s="431"/>
      <c r="T1268" s="432"/>
      <c r="W1268" s="432"/>
      <c r="X1268" s="432"/>
      <c r="Y1268" s="432"/>
    </row>
    <row r="1269" spans="1:25" ht="14.25">
      <c r="A1269" s="389"/>
      <c r="B1269" s="427"/>
      <c r="C1269" s="389"/>
      <c r="D1269" s="427"/>
      <c r="E1269" s="389"/>
      <c r="F1269" s="389"/>
      <c r="G1269" s="389"/>
      <c r="H1269" s="428"/>
      <c r="I1269" s="429"/>
      <c r="J1269" s="429"/>
      <c r="K1269" s="430"/>
      <c r="L1269" s="430"/>
      <c r="M1269" s="431"/>
      <c r="N1269" s="431"/>
      <c r="O1269" s="431"/>
      <c r="P1269" s="431"/>
      <c r="T1269" s="432"/>
      <c r="W1269" s="432"/>
      <c r="X1269" s="432"/>
      <c r="Y1269" s="432"/>
    </row>
    <row r="1270" spans="1:25" ht="14.25">
      <c r="A1270" s="389"/>
      <c r="B1270" s="427"/>
      <c r="C1270" s="389"/>
      <c r="D1270" s="427"/>
      <c r="E1270" s="389"/>
      <c r="F1270" s="389"/>
      <c r="G1270" s="389"/>
      <c r="H1270" s="428"/>
      <c r="I1270" s="429"/>
      <c r="J1270" s="429"/>
      <c r="K1270" s="430"/>
      <c r="L1270" s="430"/>
      <c r="M1270" s="431"/>
      <c r="N1270" s="431"/>
      <c r="O1270" s="431"/>
      <c r="P1270" s="431"/>
      <c r="T1270" s="432"/>
      <c r="W1270" s="432"/>
      <c r="X1270" s="432"/>
      <c r="Y1270" s="432"/>
    </row>
    <row r="1271" spans="1:25" ht="14.25">
      <c r="A1271" s="389"/>
      <c r="B1271" s="427"/>
      <c r="C1271" s="389"/>
      <c r="D1271" s="427"/>
      <c r="E1271" s="389"/>
      <c r="F1271" s="389"/>
      <c r="G1271" s="389"/>
      <c r="H1271" s="428"/>
      <c r="I1271" s="429"/>
      <c r="J1271" s="429"/>
      <c r="K1271" s="430"/>
      <c r="L1271" s="430"/>
      <c r="M1271" s="431"/>
      <c r="N1271" s="431"/>
      <c r="O1271" s="431"/>
      <c r="P1271" s="431"/>
      <c r="T1271" s="432"/>
      <c r="W1271" s="432"/>
      <c r="X1271" s="432"/>
      <c r="Y1271" s="432"/>
    </row>
    <row r="1272" spans="1:25" ht="14.25">
      <c r="A1272" s="389"/>
      <c r="B1272" s="427"/>
      <c r="C1272" s="389"/>
      <c r="D1272" s="427"/>
      <c r="E1272" s="389"/>
      <c r="F1272" s="389"/>
      <c r="G1272" s="389"/>
      <c r="H1272" s="428"/>
      <c r="I1272" s="429"/>
      <c r="J1272" s="429"/>
      <c r="K1272" s="430"/>
      <c r="L1272" s="430"/>
      <c r="M1272" s="431"/>
      <c r="N1272" s="431"/>
      <c r="O1272" s="431"/>
      <c r="P1272" s="431"/>
      <c r="T1272" s="432"/>
      <c r="W1272" s="432"/>
      <c r="X1272" s="432"/>
      <c r="Y1272" s="432"/>
    </row>
    <row r="1273" spans="1:25" ht="14.25">
      <c r="A1273" s="389"/>
      <c r="B1273" s="427"/>
      <c r="C1273" s="389"/>
      <c r="D1273" s="427"/>
      <c r="E1273" s="389"/>
      <c r="F1273" s="389"/>
      <c r="G1273" s="389"/>
      <c r="H1273" s="428"/>
      <c r="I1273" s="429"/>
      <c r="J1273" s="429"/>
      <c r="K1273" s="430"/>
      <c r="L1273" s="430"/>
      <c r="M1273" s="431"/>
      <c r="N1273" s="431"/>
      <c r="O1273" s="431"/>
      <c r="P1273" s="431"/>
      <c r="T1273" s="432"/>
      <c r="W1273" s="432"/>
      <c r="X1273" s="432"/>
      <c r="Y1273" s="432"/>
    </row>
    <row r="1274" spans="1:25" ht="14.25">
      <c r="A1274" s="389"/>
      <c r="B1274" s="427"/>
      <c r="C1274" s="389"/>
      <c r="D1274" s="427"/>
      <c r="E1274" s="389"/>
      <c r="F1274" s="389"/>
      <c r="G1274" s="389"/>
      <c r="H1274" s="428"/>
      <c r="I1274" s="429"/>
      <c r="J1274" s="429"/>
      <c r="K1274" s="430"/>
      <c r="L1274" s="430"/>
      <c r="M1274" s="431"/>
      <c r="N1274" s="431"/>
      <c r="O1274" s="431"/>
      <c r="P1274" s="431"/>
      <c r="T1274" s="432"/>
      <c r="W1274" s="432"/>
      <c r="X1274" s="432"/>
      <c r="Y1274" s="432"/>
    </row>
    <row r="1275" spans="1:25" ht="14.25">
      <c r="A1275" s="389"/>
      <c r="B1275" s="427"/>
      <c r="C1275" s="389"/>
      <c r="D1275" s="427"/>
      <c r="E1275" s="389"/>
      <c r="F1275" s="389"/>
      <c r="G1275" s="389"/>
      <c r="H1275" s="428"/>
      <c r="I1275" s="429"/>
      <c r="J1275" s="429"/>
      <c r="K1275" s="430"/>
      <c r="L1275" s="430"/>
      <c r="M1275" s="431"/>
      <c r="N1275" s="431"/>
      <c r="O1275" s="431"/>
      <c r="P1275" s="431"/>
      <c r="T1275" s="432"/>
      <c r="W1275" s="432"/>
      <c r="X1275" s="432"/>
      <c r="Y1275" s="432"/>
    </row>
    <row r="1276" spans="1:25" ht="14.25">
      <c r="A1276" s="389"/>
      <c r="B1276" s="427"/>
      <c r="C1276" s="389"/>
      <c r="D1276" s="427"/>
      <c r="E1276" s="389"/>
      <c r="F1276" s="389"/>
      <c r="G1276" s="389"/>
      <c r="H1276" s="428"/>
      <c r="I1276" s="429"/>
      <c r="J1276" s="429"/>
      <c r="K1276" s="430"/>
      <c r="L1276" s="430"/>
      <c r="M1276" s="431"/>
      <c r="N1276" s="431"/>
      <c r="O1276" s="431"/>
      <c r="P1276" s="431"/>
      <c r="T1276" s="432"/>
      <c r="W1276" s="432"/>
      <c r="X1276" s="432"/>
      <c r="Y1276" s="432"/>
    </row>
    <row r="1277" spans="1:25" ht="14.25">
      <c r="A1277" s="389"/>
      <c r="B1277" s="427"/>
      <c r="C1277" s="389"/>
      <c r="D1277" s="427"/>
      <c r="E1277" s="389"/>
      <c r="F1277" s="389"/>
      <c r="G1277" s="389"/>
      <c r="H1277" s="428"/>
      <c r="I1277" s="429"/>
      <c r="J1277" s="429"/>
      <c r="K1277" s="430"/>
      <c r="L1277" s="430"/>
      <c r="M1277" s="431"/>
      <c r="N1277" s="431"/>
      <c r="O1277" s="431"/>
      <c r="P1277" s="431"/>
      <c r="T1277" s="432"/>
      <c r="W1277" s="432"/>
      <c r="X1277" s="432"/>
      <c r="Y1277" s="432"/>
    </row>
    <row r="1278" spans="1:25" ht="14.25">
      <c r="A1278" s="389"/>
      <c r="B1278" s="427"/>
      <c r="C1278" s="389"/>
      <c r="D1278" s="427"/>
      <c r="E1278" s="389"/>
      <c r="F1278" s="389"/>
      <c r="G1278" s="389"/>
      <c r="H1278" s="428"/>
      <c r="I1278" s="429"/>
      <c r="J1278" s="429"/>
      <c r="K1278" s="430"/>
      <c r="L1278" s="430"/>
      <c r="M1278" s="431"/>
      <c r="N1278" s="431"/>
      <c r="O1278" s="431"/>
      <c r="P1278" s="431"/>
      <c r="T1278" s="432"/>
      <c r="W1278" s="432"/>
      <c r="X1278" s="432"/>
      <c r="Y1278" s="432"/>
    </row>
    <row r="1279" spans="1:25" ht="14.25">
      <c r="A1279" s="389"/>
      <c r="B1279" s="427"/>
      <c r="C1279" s="389"/>
      <c r="D1279" s="427"/>
      <c r="E1279" s="389"/>
      <c r="F1279" s="389"/>
      <c r="G1279" s="389"/>
      <c r="H1279" s="428"/>
      <c r="I1279" s="429"/>
      <c r="J1279" s="429"/>
      <c r="K1279" s="430"/>
      <c r="L1279" s="430"/>
      <c r="M1279" s="431"/>
      <c r="N1279" s="431"/>
      <c r="O1279" s="431"/>
      <c r="P1279" s="431"/>
      <c r="T1279" s="432"/>
      <c r="W1279" s="432"/>
      <c r="X1279" s="432"/>
      <c r="Y1279" s="432"/>
    </row>
    <row r="1280" spans="1:25" ht="14.25">
      <c r="A1280" s="389"/>
      <c r="B1280" s="427"/>
      <c r="C1280" s="389"/>
      <c r="D1280" s="427"/>
      <c r="E1280" s="389"/>
      <c r="F1280" s="389"/>
      <c r="G1280" s="389"/>
      <c r="H1280" s="428"/>
      <c r="I1280" s="429"/>
      <c r="J1280" s="429"/>
      <c r="K1280" s="430"/>
      <c r="L1280" s="430"/>
      <c r="M1280" s="431"/>
      <c r="N1280" s="431"/>
      <c r="O1280" s="431"/>
      <c r="P1280" s="431"/>
      <c r="T1280" s="432"/>
      <c r="W1280" s="432"/>
      <c r="X1280" s="432"/>
      <c r="Y1280" s="432"/>
    </row>
    <row r="1281" spans="1:25" ht="14.25">
      <c r="A1281" s="389"/>
      <c r="B1281" s="427"/>
      <c r="C1281" s="389"/>
      <c r="D1281" s="427"/>
      <c r="E1281" s="389"/>
      <c r="F1281" s="389"/>
      <c r="G1281" s="389"/>
      <c r="H1281" s="428"/>
      <c r="I1281" s="429"/>
      <c r="J1281" s="429"/>
      <c r="K1281" s="430"/>
      <c r="L1281" s="430"/>
      <c r="M1281" s="431"/>
      <c r="N1281" s="431"/>
      <c r="O1281" s="431"/>
      <c r="P1281" s="431"/>
      <c r="T1281" s="432"/>
      <c r="W1281" s="432"/>
      <c r="X1281" s="432"/>
      <c r="Y1281" s="432"/>
    </row>
    <row r="1282" spans="1:25" ht="14.25">
      <c r="A1282" s="389"/>
      <c r="B1282" s="427"/>
      <c r="C1282" s="389"/>
      <c r="D1282" s="427"/>
      <c r="E1282" s="389"/>
      <c r="F1282" s="389"/>
      <c r="G1282" s="389"/>
      <c r="H1282" s="428"/>
      <c r="I1282" s="429"/>
      <c r="J1282" s="429"/>
      <c r="K1282" s="430"/>
      <c r="L1282" s="430"/>
      <c r="M1282" s="431"/>
      <c r="N1282" s="431"/>
      <c r="O1282" s="431"/>
      <c r="P1282" s="431"/>
      <c r="T1282" s="432"/>
      <c r="W1282" s="432"/>
      <c r="X1282" s="432"/>
      <c r="Y1282" s="432"/>
    </row>
    <row r="1283" spans="1:25" ht="14.25">
      <c r="A1283" s="389"/>
      <c r="B1283" s="427"/>
      <c r="C1283" s="389"/>
      <c r="D1283" s="427"/>
      <c r="E1283" s="389"/>
      <c r="F1283" s="389"/>
      <c r="G1283" s="389"/>
      <c r="H1283" s="428"/>
      <c r="I1283" s="429"/>
      <c r="J1283" s="429"/>
      <c r="K1283" s="430"/>
      <c r="L1283" s="430"/>
      <c r="M1283" s="431"/>
      <c r="N1283" s="431"/>
      <c r="O1283" s="431"/>
      <c r="P1283" s="431"/>
      <c r="T1283" s="432"/>
      <c r="W1283" s="432"/>
      <c r="X1283" s="432"/>
      <c r="Y1283" s="432"/>
    </row>
    <row r="1284" spans="1:25" ht="14.25">
      <c r="A1284" s="389"/>
      <c r="B1284" s="427"/>
      <c r="C1284" s="389"/>
      <c r="D1284" s="427"/>
      <c r="E1284" s="389"/>
      <c r="F1284" s="389"/>
      <c r="G1284" s="389"/>
      <c r="H1284" s="428"/>
      <c r="I1284" s="429"/>
      <c r="J1284" s="429"/>
      <c r="K1284" s="430"/>
      <c r="L1284" s="430"/>
      <c r="M1284" s="431"/>
      <c r="N1284" s="431"/>
      <c r="O1284" s="431"/>
      <c r="P1284" s="431"/>
      <c r="T1284" s="432"/>
      <c r="W1284" s="432"/>
      <c r="X1284" s="432"/>
      <c r="Y1284" s="432"/>
    </row>
    <row r="1285" spans="1:25" ht="14.25">
      <c r="A1285" s="389"/>
      <c r="B1285" s="427"/>
      <c r="C1285" s="389"/>
      <c r="D1285" s="427"/>
      <c r="E1285" s="389"/>
      <c r="F1285" s="389"/>
      <c r="G1285" s="389"/>
      <c r="H1285" s="428"/>
      <c r="I1285" s="429"/>
      <c r="J1285" s="429"/>
      <c r="K1285" s="430"/>
      <c r="L1285" s="430"/>
      <c r="M1285" s="431"/>
      <c r="N1285" s="431"/>
      <c r="O1285" s="431"/>
      <c r="P1285" s="431"/>
      <c r="T1285" s="432"/>
      <c r="W1285" s="432"/>
      <c r="X1285" s="432"/>
      <c r="Y1285" s="432"/>
    </row>
    <row r="1286" spans="1:25" ht="14.25">
      <c r="A1286" s="389"/>
      <c r="B1286" s="427"/>
      <c r="C1286" s="389"/>
      <c r="D1286" s="427"/>
      <c r="E1286" s="389"/>
      <c r="F1286" s="389"/>
      <c r="G1286" s="389"/>
      <c r="H1286" s="428"/>
      <c r="I1286" s="429"/>
      <c r="J1286" s="429"/>
      <c r="K1286" s="430"/>
      <c r="L1286" s="430"/>
      <c r="M1286" s="431"/>
      <c r="N1286" s="431"/>
      <c r="O1286" s="431"/>
      <c r="P1286" s="431"/>
      <c r="T1286" s="432"/>
      <c r="W1286" s="432"/>
      <c r="X1286" s="432"/>
      <c r="Y1286" s="432"/>
    </row>
    <row r="1287" spans="1:25" ht="14.25">
      <c r="A1287" s="389"/>
      <c r="B1287" s="427"/>
      <c r="C1287" s="389"/>
      <c r="D1287" s="427"/>
      <c r="E1287" s="389"/>
      <c r="F1287" s="389"/>
      <c r="G1287" s="389"/>
      <c r="H1287" s="428"/>
      <c r="I1287" s="429"/>
      <c r="J1287" s="429"/>
      <c r="K1287" s="430"/>
      <c r="L1287" s="430"/>
      <c r="M1287" s="431"/>
      <c r="N1287" s="431"/>
      <c r="O1287" s="431"/>
      <c r="P1287" s="431"/>
      <c r="T1287" s="432"/>
      <c r="W1287" s="432"/>
      <c r="X1287" s="432"/>
      <c r="Y1287" s="432"/>
    </row>
    <row r="1288" spans="1:25" ht="14.25">
      <c r="A1288" s="389"/>
      <c r="B1288" s="427"/>
      <c r="C1288" s="389"/>
      <c r="D1288" s="427"/>
      <c r="E1288" s="389"/>
      <c r="F1288" s="389"/>
      <c r="G1288" s="389"/>
      <c r="H1288" s="428"/>
      <c r="I1288" s="429"/>
      <c r="J1288" s="429"/>
      <c r="K1288" s="430"/>
      <c r="L1288" s="430"/>
      <c r="M1288" s="431"/>
      <c r="N1288" s="431"/>
      <c r="O1288" s="431"/>
      <c r="P1288" s="431"/>
      <c r="T1288" s="432"/>
      <c r="W1288" s="432"/>
      <c r="X1288" s="432"/>
      <c r="Y1288" s="432"/>
    </row>
    <row r="1289" spans="1:25" ht="14.25">
      <c r="A1289" s="389"/>
      <c r="B1289" s="427"/>
      <c r="C1289" s="389"/>
      <c r="D1289" s="427"/>
      <c r="E1289" s="389"/>
      <c r="F1289" s="389"/>
      <c r="G1289" s="389"/>
      <c r="H1289" s="428"/>
      <c r="I1289" s="429"/>
      <c r="J1289" s="429"/>
      <c r="K1289" s="430"/>
      <c r="L1289" s="430"/>
      <c r="M1289" s="431"/>
      <c r="N1289" s="431"/>
      <c r="O1289" s="431"/>
      <c r="P1289" s="431"/>
      <c r="T1289" s="432"/>
      <c r="W1289" s="432"/>
      <c r="X1289" s="432"/>
      <c r="Y1289" s="432"/>
    </row>
    <row r="1290" spans="1:25" ht="14.25">
      <c r="A1290" s="389"/>
      <c r="B1290" s="427"/>
      <c r="C1290" s="389"/>
      <c r="D1290" s="427"/>
      <c r="E1290" s="389"/>
      <c r="F1290" s="389"/>
      <c r="G1290" s="389"/>
      <c r="H1290" s="428"/>
      <c r="I1290" s="429"/>
      <c r="J1290" s="429"/>
      <c r="K1290" s="430"/>
      <c r="L1290" s="430"/>
      <c r="M1290" s="431"/>
      <c r="N1290" s="431"/>
      <c r="O1290" s="431"/>
      <c r="P1290" s="431"/>
      <c r="T1290" s="432"/>
      <c r="W1290" s="432"/>
      <c r="X1290" s="432"/>
      <c r="Y1290" s="432"/>
    </row>
    <row r="1291" spans="1:25" ht="14.25">
      <c r="A1291" s="389"/>
      <c r="B1291" s="427"/>
      <c r="C1291" s="389"/>
      <c r="D1291" s="427"/>
      <c r="E1291" s="389"/>
      <c r="F1291" s="389"/>
      <c r="G1291" s="389"/>
      <c r="H1291" s="428"/>
      <c r="I1291" s="429"/>
      <c r="J1291" s="429"/>
      <c r="K1291" s="430"/>
      <c r="L1291" s="430"/>
      <c r="M1291" s="431"/>
      <c r="N1291" s="431"/>
      <c r="O1291" s="431"/>
      <c r="P1291" s="431"/>
      <c r="T1291" s="432"/>
      <c r="W1291" s="432"/>
      <c r="X1291" s="432"/>
      <c r="Y1291" s="432"/>
    </row>
    <row r="1292" spans="1:25" ht="14.25">
      <c r="A1292" s="389"/>
      <c r="B1292" s="427"/>
      <c r="C1292" s="389"/>
      <c r="D1292" s="427"/>
      <c r="E1292" s="389"/>
      <c r="F1292" s="389"/>
      <c r="G1292" s="389"/>
      <c r="H1292" s="428"/>
      <c r="I1292" s="429"/>
      <c r="J1292" s="429"/>
      <c r="K1292" s="430"/>
      <c r="L1292" s="430"/>
      <c r="M1292" s="431"/>
      <c r="N1292" s="431"/>
      <c r="O1292" s="431"/>
      <c r="P1292" s="431"/>
      <c r="T1292" s="432"/>
      <c r="W1292" s="432"/>
      <c r="X1292" s="432"/>
      <c r="Y1292" s="432"/>
    </row>
    <row r="1293" spans="1:25" ht="14.25">
      <c r="A1293" s="389"/>
      <c r="B1293" s="427"/>
      <c r="C1293" s="389"/>
      <c r="D1293" s="427"/>
      <c r="E1293" s="389"/>
      <c r="F1293" s="389"/>
      <c r="G1293" s="389"/>
      <c r="H1293" s="428"/>
      <c r="I1293" s="429"/>
      <c r="J1293" s="429"/>
      <c r="K1293" s="430"/>
      <c r="L1293" s="430"/>
      <c r="M1293" s="431"/>
      <c r="N1293" s="431"/>
      <c r="O1293" s="431"/>
      <c r="P1293" s="431"/>
      <c r="T1293" s="432"/>
      <c r="W1293" s="432"/>
      <c r="X1293" s="432"/>
      <c r="Y1293" s="432"/>
    </row>
    <row r="1294" spans="1:25" ht="14.25">
      <c r="A1294" s="389"/>
      <c r="B1294" s="427"/>
      <c r="C1294" s="389"/>
      <c r="D1294" s="427"/>
      <c r="E1294" s="389"/>
      <c r="F1294" s="389"/>
      <c r="G1294" s="389"/>
      <c r="H1294" s="428"/>
      <c r="I1294" s="429"/>
      <c r="J1294" s="429"/>
      <c r="K1294" s="430"/>
      <c r="L1294" s="430"/>
      <c r="M1294" s="431"/>
      <c r="N1294" s="431"/>
      <c r="O1294" s="431"/>
      <c r="P1294" s="431"/>
      <c r="T1294" s="432"/>
      <c r="W1294" s="432"/>
      <c r="X1294" s="432"/>
      <c r="Y1294" s="432"/>
    </row>
    <row r="1295" spans="1:25" ht="14.25">
      <c r="A1295" s="389"/>
      <c r="B1295" s="427"/>
      <c r="C1295" s="389"/>
      <c r="D1295" s="427"/>
      <c r="E1295" s="389"/>
      <c r="F1295" s="389"/>
      <c r="G1295" s="389"/>
      <c r="H1295" s="428"/>
      <c r="I1295" s="429"/>
      <c r="J1295" s="429"/>
      <c r="K1295" s="430"/>
      <c r="L1295" s="430"/>
      <c r="M1295" s="431"/>
      <c r="N1295" s="431"/>
      <c r="O1295" s="431"/>
      <c r="P1295" s="431"/>
      <c r="T1295" s="432"/>
      <c r="W1295" s="432"/>
      <c r="X1295" s="432"/>
      <c r="Y1295" s="432"/>
    </row>
    <row r="1296" spans="1:25" ht="14.25">
      <c r="A1296" s="389"/>
      <c r="B1296" s="427"/>
      <c r="C1296" s="389"/>
      <c r="D1296" s="427"/>
      <c r="E1296" s="389"/>
      <c r="F1296" s="389"/>
      <c r="G1296" s="389"/>
      <c r="H1296" s="428"/>
      <c r="I1296" s="429"/>
      <c r="J1296" s="429"/>
      <c r="K1296" s="430"/>
      <c r="L1296" s="430"/>
      <c r="M1296" s="431"/>
      <c r="N1296" s="431"/>
      <c r="O1296" s="431"/>
      <c r="P1296" s="431"/>
      <c r="T1296" s="432"/>
      <c r="W1296" s="432"/>
      <c r="X1296" s="432"/>
      <c r="Y1296" s="432"/>
    </row>
    <row r="1297" spans="1:25" ht="14.25">
      <c r="A1297" s="389"/>
      <c r="B1297" s="427"/>
      <c r="C1297" s="389"/>
      <c r="D1297" s="427"/>
      <c r="E1297" s="389"/>
      <c r="F1297" s="389"/>
      <c r="G1297" s="389"/>
      <c r="H1297" s="428"/>
      <c r="I1297" s="429"/>
      <c r="J1297" s="429"/>
      <c r="K1297" s="430"/>
      <c r="L1297" s="430"/>
      <c r="M1297" s="431"/>
      <c r="N1297" s="431"/>
      <c r="O1297" s="431"/>
      <c r="P1297" s="431"/>
      <c r="T1297" s="432"/>
      <c r="W1297" s="432"/>
      <c r="X1297" s="432"/>
      <c r="Y1297" s="432"/>
    </row>
    <row r="1298" spans="1:25" ht="14.25">
      <c r="A1298" s="389"/>
      <c r="B1298" s="427"/>
      <c r="C1298" s="389"/>
      <c r="D1298" s="427"/>
      <c r="E1298" s="389"/>
      <c r="F1298" s="389"/>
      <c r="G1298" s="389"/>
      <c r="H1298" s="428"/>
      <c r="I1298" s="429"/>
      <c r="J1298" s="429"/>
      <c r="K1298" s="430"/>
      <c r="L1298" s="430"/>
      <c r="M1298" s="431"/>
      <c r="N1298" s="431"/>
      <c r="O1298" s="431"/>
      <c r="P1298" s="431"/>
      <c r="T1298" s="432"/>
      <c r="W1298" s="432"/>
      <c r="X1298" s="432"/>
      <c r="Y1298" s="432"/>
    </row>
    <row r="1299" spans="1:25" ht="14.25">
      <c r="A1299" s="389"/>
      <c r="B1299" s="427"/>
      <c r="C1299" s="389"/>
      <c r="D1299" s="427"/>
      <c r="E1299" s="389"/>
      <c r="F1299" s="389"/>
      <c r="G1299" s="389"/>
      <c r="H1299" s="428"/>
      <c r="I1299" s="429"/>
      <c r="J1299" s="429"/>
      <c r="K1299" s="430"/>
      <c r="L1299" s="430"/>
      <c r="M1299" s="431"/>
      <c r="N1299" s="431"/>
      <c r="O1299" s="431"/>
      <c r="P1299" s="431"/>
      <c r="T1299" s="432"/>
      <c r="W1299" s="432"/>
      <c r="X1299" s="432"/>
      <c r="Y1299" s="432"/>
    </row>
    <row r="1300" spans="1:25" ht="14.25">
      <c r="A1300" s="389"/>
      <c r="B1300" s="427"/>
      <c r="C1300" s="389"/>
      <c r="D1300" s="427"/>
      <c r="E1300" s="389"/>
      <c r="F1300" s="389"/>
      <c r="G1300" s="389"/>
      <c r="H1300" s="428"/>
      <c r="I1300" s="429"/>
      <c r="J1300" s="429"/>
      <c r="K1300" s="430"/>
      <c r="L1300" s="430"/>
      <c r="M1300" s="431"/>
      <c r="N1300" s="431"/>
      <c r="O1300" s="431"/>
      <c r="P1300" s="431"/>
      <c r="T1300" s="432"/>
      <c r="W1300" s="432"/>
      <c r="X1300" s="432"/>
      <c r="Y1300" s="432"/>
    </row>
    <row r="1301" spans="1:25" ht="14.25">
      <c r="A1301" s="389"/>
      <c r="B1301" s="427"/>
      <c r="C1301" s="389"/>
      <c r="D1301" s="427"/>
      <c r="E1301" s="389"/>
      <c r="F1301" s="389"/>
      <c r="G1301" s="389"/>
      <c r="H1301" s="428"/>
      <c r="I1301" s="429"/>
      <c r="J1301" s="429"/>
      <c r="K1301" s="430"/>
      <c r="L1301" s="430"/>
      <c r="M1301" s="431"/>
      <c r="N1301" s="431"/>
      <c r="O1301" s="431"/>
      <c r="P1301" s="431"/>
      <c r="T1301" s="432"/>
      <c r="W1301" s="432"/>
      <c r="X1301" s="432"/>
      <c r="Y1301" s="432"/>
    </row>
    <row r="1302" spans="1:25" ht="14.25">
      <c r="A1302" s="389"/>
      <c r="B1302" s="427"/>
      <c r="C1302" s="389"/>
      <c r="D1302" s="427"/>
      <c r="E1302" s="389"/>
      <c r="F1302" s="389"/>
      <c r="G1302" s="389"/>
      <c r="H1302" s="428"/>
      <c r="I1302" s="429"/>
      <c r="J1302" s="429"/>
      <c r="K1302" s="430"/>
      <c r="L1302" s="430"/>
      <c r="M1302" s="431"/>
      <c r="N1302" s="431"/>
      <c r="O1302" s="431"/>
      <c r="P1302" s="431"/>
      <c r="T1302" s="432"/>
      <c r="W1302" s="432"/>
      <c r="X1302" s="432"/>
      <c r="Y1302" s="432"/>
    </row>
    <row r="1303" spans="1:25" ht="14.25">
      <c r="A1303" s="389"/>
      <c r="B1303" s="427"/>
      <c r="C1303" s="389"/>
      <c r="D1303" s="427"/>
      <c r="E1303" s="389"/>
      <c r="F1303" s="389"/>
      <c r="G1303" s="389"/>
      <c r="H1303" s="428"/>
      <c r="I1303" s="429"/>
      <c r="J1303" s="429"/>
      <c r="K1303" s="430"/>
      <c r="L1303" s="430"/>
      <c r="M1303" s="431"/>
      <c r="N1303" s="431"/>
      <c r="O1303" s="431"/>
      <c r="P1303" s="431"/>
      <c r="T1303" s="432"/>
      <c r="W1303" s="432"/>
      <c r="X1303" s="432"/>
      <c r="Y1303" s="432"/>
    </row>
    <row r="1304" spans="1:25" ht="14.25">
      <c r="A1304" s="389"/>
      <c r="B1304" s="427"/>
      <c r="C1304" s="389"/>
      <c r="D1304" s="427"/>
      <c r="E1304" s="389"/>
      <c r="F1304" s="389"/>
      <c r="G1304" s="389"/>
      <c r="H1304" s="428"/>
      <c r="I1304" s="429"/>
      <c r="J1304" s="429"/>
      <c r="K1304" s="430"/>
      <c r="L1304" s="430"/>
      <c r="M1304" s="431"/>
      <c r="N1304" s="431"/>
      <c r="O1304" s="431"/>
      <c r="P1304" s="431"/>
      <c r="T1304" s="432"/>
      <c r="W1304" s="432"/>
      <c r="X1304" s="432"/>
      <c r="Y1304" s="432"/>
    </row>
    <row r="1305" spans="1:25" ht="14.25">
      <c r="A1305" s="389"/>
      <c r="B1305" s="427"/>
      <c r="C1305" s="389"/>
      <c r="D1305" s="427"/>
      <c r="E1305" s="389"/>
      <c r="F1305" s="389"/>
      <c r="G1305" s="389"/>
      <c r="H1305" s="428"/>
      <c r="I1305" s="429"/>
      <c r="J1305" s="429"/>
      <c r="K1305" s="430"/>
      <c r="L1305" s="430"/>
      <c r="M1305" s="431"/>
      <c r="N1305" s="431"/>
      <c r="O1305" s="431"/>
      <c r="P1305" s="431"/>
      <c r="T1305" s="432"/>
      <c r="W1305" s="432"/>
      <c r="X1305" s="432"/>
      <c r="Y1305" s="432"/>
    </row>
    <row r="1306" spans="1:25" ht="14.25">
      <c r="A1306" s="389"/>
      <c r="B1306" s="427"/>
      <c r="C1306" s="389"/>
      <c r="D1306" s="427"/>
      <c r="E1306" s="389"/>
      <c r="F1306" s="389"/>
      <c r="G1306" s="389"/>
      <c r="H1306" s="428"/>
      <c r="I1306" s="429"/>
      <c r="J1306" s="429"/>
      <c r="K1306" s="430"/>
      <c r="L1306" s="430"/>
      <c r="M1306" s="431"/>
      <c r="N1306" s="431"/>
      <c r="O1306" s="431"/>
      <c r="P1306" s="431"/>
      <c r="T1306" s="432"/>
      <c r="W1306" s="432"/>
      <c r="X1306" s="432"/>
      <c r="Y1306" s="432"/>
    </row>
    <row r="1307" spans="1:25" ht="14.25">
      <c r="A1307" s="389"/>
      <c r="B1307" s="427"/>
      <c r="C1307" s="389"/>
      <c r="D1307" s="427"/>
      <c r="E1307" s="389"/>
      <c r="F1307" s="389"/>
      <c r="G1307" s="389"/>
      <c r="H1307" s="428"/>
      <c r="I1307" s="429"/>
      <c r="J1307" s="429"/>
      <c r="K1307" s="430"/>
      <c r="L1307" s="430"/>
      <c r="M1307" s="431"/>
      <c r="N1307" s="431"/>
      <c r="O1307" s="431"/>
      <c r="P1307" s="431"/>
      <c r="T1307" s="432"/>
      <c r="W1307" s="432"/>
      <c r="X1307" s="432"/>
      <c r="Y1307" s="432"/>
    </row>
    <row r="1308" spans="1:25" ht="14.25">
      <c r="A1308" s="389"/>
      <c r="B1308" s="427"/>
      <c r="C1308" s="389"/>
      <c r="D1308" s="427"/>
      <c r="E1308" s="389"/>
      <c r="F1308" s="389"/>
      <c r="G1308" s="389"/>
      <c r="H1308" s="428"/>
      <c r="I1308" s="429"/>
      <c r="J1308" s="429"/>
      <c r="K1308" s="430"/>
      <c r="L1308" s="430"/>
      <c r="M1308" s="431"/>
      <c r="N1308" s="431"/>
      <c r="O1308" s="431"/>
      <c r="P1308" s="431"/>
      <c r="T1308" s="432"/>
      <c r="W1308" s="432"/>
      <c r="X1308" s="432"/>
      <c r="Y1308" s="432"/>
    </row>
    <row r="1309" spans="1:25" ht="14.25">
      <c r="A1309" s="389"/>
      <c r="B1309" s="427"/>
      <c r="C1309" s="389"/>
      <c r="D1309" s="427"/>
      <c r="E1309" s="389"/>
      <c r="F1309" s="389"/>
      <c r="G1309" s="389"/>
      <c r="H1309" s="428"/>
      <c r="I1309" s="429"/>
      <c r="J1309" s="429"/>
      <c r="K1309" s="430"/>
      <c r="L1309" s="430"/>
      <c r="M1309" s="431"/>
      <c r="N1309" s="431"/>
      <c r="O1309" s="431"/>
      <c r="P1309" s="431"/>
      <c r="T1309" s="432"/>
      <c r="W1309" s="432"/>
      <c r="X1309" s="432"/>
      <c r="Y1309" s="432"/>
    </row>
    <row r="1310" spans="1:25" ht="14.25">
      <c r="A1310" s="389"/>
      <c r="B1310" s="427"/>
      <c r="C1310" s="389"/>
      <c r="D1310" s="427"/>
      <c r="E1310" s="389"/>
      <c r="F1310" s="389"/>
      <c r="G1310" s="389"/>
      <c r="H1310" s="428"/>
      <c r="I1310" s="429"/>
      <c r="J1310" s="429"/>
      <c r="K1310" s="430"/>
      <c r="L1310" s="430"/>
      <c r="M1310" s="431"/>
      <c r="N1310" s="431"/>
      <c r="O1310" s="431"/>
      <c r="P1310" s="431"/>
      <c r="T1310" s="432"/>
      <c r="W1310" s="432"/>
      <c r="X1310" s="432"/>
      <c r="Y1310" s="432"/>
    </row>
    <row r="1311" spans="1:25" ht="14.25">
      <c r="A1311" s="389"/>
      <c r="B1311" s="427"/>
      <c r="C1311" s="389"/>
      <c r="D1311" s="427"/>
      <c r="E1311" s="389"/>
      <c r="F1311" s="389"/>
      <c r="G1311" s="389"/>
      <c r="H1311" s="428"/>
      <c r="I1311" s="429"/>
      <c r="J1311" s="429"/>
      <c r="K1311" s="430"/>
      <c r="L1311" s="430"/>
      <c r="M1311" s="431"/>
      <c r="N1311" s="431"/>
      <c r="O1311" s="431"/>
      <c r="P1311" s="431"/>
      <c r="T1311" s="432"/>
      <c r="W1311" s="432"/>
      <c r="X1311" s="432"/>
      <c r="Y1311" s="432"/>
    </row>
    <row r="1312" spans="1:25" ht="14.25">
      <c r="A1312" s="389"/>
      <c r="B1312" s="427"/>
      <c r="C1312" s="389"/>
      <c r="D1312" s="427"/>
      <c r="E1312" s="389"/>
      <c r="F1312" s="389"/>
      <c r="G1312" s="389"/>
      <c r="H1312" s="428"/>
      <c r="I1312" s="429"/>
      <c r="J1312" s="429"/>
      <c r="K1312" s="430"/>
      <c r="L1312" s="430"/>
      <c r="M1312" s="431"/>
      <c r="N1312" s="431"/>
      <c r="O1312" s="431"/>
      <c r="P1312" s="431"/>
      <c r="T1312" s="432"/>
      <c r="W1312" s="432"/>
      <c r="X1312" s="432"/>
      <c r="Y1312" s="432"/>
    </row>
    <row r="1313" spans="1:25" ht="14.25">
      <c r="A1313" s="389"/>
      <c r="B1313" s="427"/>
      <c r="C1313" s="389"/>
      <c r="D1313" s="427"/>
      <c r="E1313" s="389"/>
      <c r="F1313" s="389"/>
      <c r="G1313" s="389"/>
      <c r="H1313" s="428"/>
      <c r="I1313" s="429"/>
      <c r="J1313" s="429"/>
      <c r="K1313" s="430"/>
      <c r="L1313" s="430"/>
      <c r="M1313" s="431"/>
      <c r="N1313" s="431"/>
      <c r="O1313" s="431"/>
      <c r="P1313" s="431"/>
      <c r="T1313" s="432"/>
      <c r="W1313" s="432"/>
      <c r="X1313" s="432"/>
      <c r="Y1313" s="432"/>
    </row>
    <row r="1314" spans="1:25" ht="14.25">
      <c r="A1314" s="389"/>
      <c r="B1314" s="427"/>
      <c r="C1314" s="389"/>
      <c r="D1314" s="427"/>
      <c r="E1314" s="389"/>
      <c r="F1314" s="389"/>
      <c r="G1314" s="389"/>
      <c r="H1314" s="428"/>
      <c r="I1314" s="429"/>
      <c r="J1314" s="429"/>
      <c r="K1314" s="430"/>
      <c r="L1314" s="430"/>
      <c r="M1314" s="431"/>
      <c r="N1314" s="431"/>
      <c r="O1314" s="431"/>
      <c r="P1314" s="431"/>
      <c r="T1314" s="432"/>
      <c r="W1314" s="432"/>
      <c r="X1314" s="432"/>
      <c r="Y1314" s="432"/>
    </row>
    <row r="1315" spans="1:25" ht="14.25">
      <c r="A1315" s="389"/>
      <c r="B1315" s="427"/>
      <c r="C1315" s="389"/>
      <c r="D1315" s="427"/>
      <c r="E1315" s="389"/>
      <c r="F1315" s="389"/>
      <c r="G1315" s="389"/>
      <c r="H1315" s="428"/>
      <c r="I1315" s="429"/>
      <c r="J1315" s="429"/>
      <c r="K1315" s="430"/>
      <c r="L1315" s="430"/>
      <c r="M1315" s="431"/>
      <c r="N1315" s="431"/>
      <c r="O1315" s="431"/>
      <c r="P1315" s="431"/>
      <c r="T1315" s="432"/>
      <c r="W1315" s="432"/>
      <c r="X1315" s="432"/>
      <c r="Y1315" s="432"/>
    </row>
    <row r="1316" spans="1:25" ht="14.25">
      <c r="A1316" s="389"/>
      <c r="B1316" s="427"/>
      <c r="C1316" s="389"/>
      <c r="D1316" s="427"/>
      <c r="E1316" s="389"/>
      <c r="F1316" s="389"/>
      <c r="G1316" s="389"/>
      <c r="H1316" s="428"/>
      <c r="I1316" s="429"/>
      <c r="J1316" s="429"/>
      <c r="K1316" s="430"/>
      <c r="L1316" s="430"/>
      <c r="M1316" s="431"/>
      <c r="N1316" s="431"/>
      <c r="O1316" s="431"/>
      <c r="P1316" s="431"/>
      <c r="T1316" s="432"/>
      <c r="W1316" s="432"/>
      <c r="X1316" s="432"/>
      <c r="Y1316" s="432"/>
    </row>
    <row r="1317" spans="1:25" ht="14.25">
      <c r="A1317" s="389"/>
      <c r="B1317" s="427"/>
      <c r="C1317" s="389"/>
      <c r="D1317" s="427"/>
      <c r="E1317" s="389"/>
      <c r="F1317" s="389"/>
      <c r="G1317" s="389"/>
      <c r="H1317" s="428"/>
      <c r="I1317" s="429"/>
      <c r="J1317" s="429"/>
      <c r="K1317" s="430"/>
      <c r="L1317" s="430"/>
      <c r="M1317" s="431"/>
      <c r="N1317" s="431"/>
      <c r="O1317" s="431"/>
      <c r="P1317" s="431"/>
      <c r="T1317" s="432"/>
      <c r="W1317" s="432"/>
      <c r="X1317" s="432"/>
      <c r="Y1317" s="432"/>
    </row>
    <row r="1318" spans="1:25" ht="14.25">
      <c r="A1318" s="389"/>
      <c r="B1318" s="427"/>
      <c r="C1318" s="389"/>
      <c r="D1318" s="427"/>
      <c r="E1318" s="389"/>
      <c r="F1318" s="389"/>
      <c r="G1318" s="389"/>
      <c r="H1318" s="428"/>
      <c r="I1318" s="429"/>
      <c r="J1318" s="429"/>
      <c r="K1318" s="430"/>
      <c r="L1318" s="430"/>
      <c r="M1318" s="431"/>
      <c r="N1318" s="431"/>
      <c r="O1318" s="431"/>
      <c r="P1318" s="431"/>
      <c r="T1318" s="432"/>
      <c r="W1318" s="432"/>
      <c r="X1318" s="432"/>
      <c r="Y1318" s="432"/>
    </row>
    <row r="1319" spans="1:25" ht="14.25">
      <c r="A1319" s="389"/>
      <c r="B1319" s="427"/>
      <c r="C1319" s="389"/>
      <c r="D1319" s="427"/>
      <c r="E1319" s="389"/>
      <c r="F1319" s="389"/>
      <c r="G1319" s="389"/>
      <c r="H1319" s="428"/>
      <c r="I1319" s="429"/>
      <c r="J1319" s="429"/>
      <c r="K1319" s="430"/>
      <c r="L1319" s="430"/>
      <c r="M1319" s="431"/>
      <c r="N1319" s="431"/>
      <c r="O1319" s="431"/>
      <c r="P1319" s="431"/>
      <c r="T1319" s="432"/>
      <c r="W1319" s="432"/>
      <c r="X1319" s="432"/>
      <c r="Y1319" s="432"/>
    </row>
    <row r="1320" spans="1:25" ht="14.25">
      <c r="A1320" s="389"/>
      <c r="B1320" s="427"/>
      <c r="C1320" s="389"/>
      <c r="D1320" s="427"/>
      <c r="E1320" s="389"/>
      <c r="F1320" s="389"/>
      <c r="G1320" s="389"/>
      <c r="H1320" s="428"/>
      <c r="I1320" s="429"/>
      <c r="J1320" s="429"/>
      <c r="K1320" s="430"/>
      <c r="L1320" s="430"/>
      <c r="M1320" s="431"/>
      <c r="N1320" s="431"/>
      <c r="O1320" s="431"/>
      <c r="P1320" s="431"/>
      <c r="T1320" s="432"/>
      <c r="W1320" s="432"/>
      <c r="X1320" s="432"/>
      <c r="Y1320" s="432"/>
    </row>
    <row r="1321" spans="1:25" ht="14.25">
      <c r="A1321" s="389"/>
      <c r="B1321" s="427"/>
      <c r="C1321" s="389"/>
      <c r="D1321" s="427"/>
      <c r="E1321" s="389"/>
      <c r="F1321" s="389"/>
      <c r="G1321" s="389"/>
      <c r="H1321" s="428"/>
      <c r="I1321" s="429"/>
      <c r="J1321" s="429"/>
      <c r="K1321" s="430"/>
      <c r="L1321" s="430"/>
      <c r="M1321" s="431"/>
      <c r="N1321" s="431"/>
      <c r="O1321" s="431"/>
      <c r="P1321" s="431"/>
      <c r="T1321" s="432"/>
      <c r="W1321" s="432"/>
      <c r="X1321" s="432"/>
      <c r="Y1321" s="432"/>
    </row>
    <row r="1322" spans="1:25" ht="14.25">
      <c r="A1322" s="389"/>
      <c r="B1322" s="427"/>
      <c r="C1322" s="389"/>
      <c r="D1322" s="427"/>
      <c r="E1322" s="389"/>
      <c r="F1322" s="389"/>
      <c r="G1322" s="389"/>
      <c r="H1322" s="428"/>
      <c r="I1322" s="429"/>
      <c r="J1322" s="429"/>
      <c r="K1322" s="430"/>
      <c r="L1322" s="430"/>
      <c r="M1322" s="431"/>
      <c r="N1322" s="431"/>
      <c r="O1322" s="431"/>
      <c r="P1322" s="431"/>
      <c r="T1322" s="432"/>
      <c r="W1322" s="432"/>
      <c r="X1322" s="432"/>
      <c r="Y1322" s="432"/>
    </row>
    <row r="1323" spans="1:25" ht="14.25">
      <c r="A1323" s="389"/>
      <c r="B1323" s="427"/>
      <c r="C1323" s="389"/>
      <c r="D1323" s="427"/>
      <c r="E1323" s="389"/>
      <c r="F1323" s="389"/>
      <c r="G1323" s="389"/>
      <c r="H1323" s="428"/>
      <c r="I1323" s="429"/>
      <c r="J1323" s="429"/>
      <c r="K1323" s="430"/>
      <c r="L1323" s="430"/>
      <c r="M1323" s="431"/>
      <c r="N1323" s="431"/>
      <c r="O1323" s="431"/>
      <c r="P1323" s="431"/>
      <c r="T1323" s="432"/>
      <c r="W1323" s="432"/>
      <c r="X1323" s="432"/>
      <c r="Y1323" s="432"/>
    </row>
    <row r="1324" spans="1:25" ht="14.25">
      <c r="A1324" s="389"/>
      <c r="B1324" s="427"/>
      <c r="C1324" s="389"/>
      <c r="D1324" s="427"/>
      <c r="E1324" s="389"/>
      <c r="F1324" s="389"/>
      <c r="G1324" s="389"/>
      <c r="H1324" s="428"/>
      <c r="I1324" s="429"/>
      <c r="J1324" s="429"/>
      <c r="K1324" s="430"/>
      <c r="L1324" s="430"/>
      <c r="M1324" s="431"/>
      <c r="N1324" s="431"/>
      <c r="O1324" s="431"/>
      <c r="P1324" s="431"/>
      <c r="T1324" s="432"/>
      <c r="W1324" s="432"/>
      <c r="X1324" s="432"/>
      <c r="Y1324" s="432"/>
    </row>
    <row r="1325" spans="1:25" ht="14.25">
      <c r="A1325" s="389"/>
      <c r="B1325" s="427"/>
      <c r="C1325" s="389"/>
      <c r="D1325" s="427"/>
      <c r="E1325" s="389"/>
      <c r="F1325" s="389"/>
      <c r="G1325" s="389"/>
      <c r="H1325" s="428"/>
      <c r="I1325" s="429"/>
      <c r="J1325" s="429"/>
      <c r="K1325" s="430"/>
      <c r="L1325" s="430"/>
      <c r="M1325" s="431"/>
      <c r="N1325" s="431"/>
      <c r="O1325" s="431"/>
      <c r="P1325" s="431"/>
      <c r="T1325" s="432"/>
      <c r="W1325" s="432"/>
      <c r="X1325" s="432"/>
      <c r="Y1325" s="432"/>
    </row>
    <row r="1326" spans="1:25" ht="14.25">
      <c r="A1326" s="389"/>
      <c r="B1326" s="427"/>
      <c r="C1326" s="389"/>
      <c r="D1326" s="427"/>
      <c r="E1326" s="389"/>
      <c r="F1326" s="389"/>
      <c r="G1326" s="389"/>
      <c r="H1326" s="428"/>
      <c r="I1326" s="429"/>
      <c r="J1326" s="429"/>
      <c r="K1326" s="430"/>
      <c r="L1326" s="430"/>
      <c r="M1326" s="431"/>
      <c r="N1326" s="431"/>
      <c r="O1326" s="431"/>
      <c r="P1326" s="431"/>
      <c r="T1326" s="432"/>
      <c r="W1326" s="432"/>
      <c r="X1326" s="432"/>
      <c r="Y1326" s="432"/>
    </row>
    <row r="1327" spans="1:25" ht="14.25">
      <c r="A1327" s="389"/>
      <c r="B1327" s="427"/>
      <c r="C1327" s="389"/>
      <c r="D1327" s="427"/>
      <c r="E1327" s="389"/>
      <c r="F1327" s="389"/>
      <c r="G1327" s="389"/>
      <c r="H1327" s="428"/>
      <c r="I1327" s="429"/>
      <c r="J1327" s="429"/>
      <c r="K1327" s="430"/>
      <c r="L1327" s="430"/>
      <c r="M1327" s="431"/>
      <c r="N1327" s="431"/>
      <c r="O1327" s="431"/>
      <c r="P1327" s="431"/>
      <c r="T1327" s="432"/>
      <c r="W1327" s="432"/>
      <c r="X1327" s="432"/>
      <c r="Y1327" s="432"/>
    </row>
    <row r="1328" spans="1:25" ht="14.25">
      <c r="A1328" s="389"/>
      <c r="B1328" s="427"/>
      <c r="C1328" s="389"/>
      <c r="D1328" s="427"/>
      <c r="E1328" s="389"/>
      <c r="F1328" s="389"/>
      <c r="G1328" s="389"/>
      <c r="H1328" s="428"/>
      <c r="I1328" s="429"/>
      <c r="J1328" s="429"/>
      <c r="K1328" s="430"/>
      <c r="L1328" s="430"/>
      <c r="M1328" s="431"/>
      <c r="N1328" s="431"/>
      <c r="O1328" s="431"/>
      <c r="P1328" s="431"/>
      <c r="T1328" s="432"/>
      <c r="W1328" s="432"/>
      <c r="X1328" s="432"/>
      <c r="Y1328" s="432"/>
    </row>
    <row r="1329" spans="1:25" ht="14.25">
      <c r="A1329" s="389"/>
      <c r="B1329" s="427"/>
      <c r="C1329" s="389"/>
      <c r="D1329" s="427"/>
      <c r="E1329" s="389"/>
      <c r="F1329" s="389"/>
      <c r="G1329" s="389"/>
      <c r="H1329" s="428"/>
      <c r="I1329" s="429"/>
      <c r="J1329" s="429"/>
      <c r="K1329" s="430"/>
      <c r="L1329" s="430"/>
      <c r="M1329" s="431"/>
      <c r="N1329" s="431"/>
      <c r="O1329" s="431"/>
      <c r="P1329" s="431"/>
      <c r="T1329" s="432"/>
      <c r="W1329" s="432"/>
      <c r="X1329" s="432"/>
      <c r="Y1329" s="432"/>
    </row>
    <row r="1330" spans="1:25" ht="14.25">
      <c r="A1330" s="389"/>
      <c r="B1330" s="427"/>
      <c r="C1330" s="389"/>
      <c r="D1330" s="427"/>
      <c r="E1330" s="389"/>
      <c r="F1330" s="389"/>
      <c r="G1330" s="389"/>
      <c r="H1330" s="428"/>
      <c r="I1330" s="429"/>
      <c r="J1330" s="429"/>
      <c r="K1330" s="430"/>
      <c r="L1330" s="430"/>
      <c r="M1330" s="431"/>
      <c r="N1330" s="431"/>
      <c r="O1330" s="431"/>
      <c r="P1330" s="431"/>
      <c r="T1330" s="432"/>
      <c r="W1330" s="432"/>
      <c r="X1330" s="432"/>
      <c r="Y1330" s="432"/>
    </row>
    <row r="1331" spans="1:25" ht="14.25">
      <c r="A1331" s="389"/>
      <c r="B1331" s="427"/>
      <c r="C1331" s="389"/>
      <c r="D1331" s="427"/>
      <c r="E1331" s="389"/>
      <c r="F1331" s="389"/>
      <c r="G1331" s="389"/>
      <c r="H1331" s="428"/>
      <c r="I1331" s="429"/>
      <c r="J1331" s="429"/>
      <c r="K1331" s="430"/>
      <c r="L1331" s="430"/>
      <c r="M1331" s="431"/>
      <c r="N1331" s="431"/>
      <c r="O1331" s="431"/>
      <c r="P1331" s="431"/>
      <c r="T1331" s="432"/>
      <c r="W1331" s="432"/>
      <c r="X1331" s="432"/>
      <c r="Y1331" s="432"/>
    </row>
    <row r="1332" spans="1:25" ht="14.25">
      <c r="A1332" s="389"/>
      <c r="B1332" s="427"/>
      <c r="C1332" s="389"/>
      <c r="D1332" s="427"/>
      <c r="E1332" s="389"/>
      <c r="F1332" s="389"/>
      <c r="G1332" s="389"/>
      <c r="H1332" s="428"/>
      <c r="I1332" s="429"/>
      <c r="J1332" s="429"/>
      <c r="K1332" s="430"/>
      <c r="L1332" s="430"/>
      <c r="M1332" s="431"/>
      <c r="N1332" s="431"/>
      <c r="O1332" s="431"/>
      <c r="P1332" s="431"/>
      <c r="T1332" s="432"/>
      <c r="W1332" s="432"/>
      <c r="X1332" s="432"/>
      <c r="Y1332" s="432"/>
    </row>
    <row r="1333" spans="1:25" ht="14.25">
      <c r="A1333" s="389"/>
      <c r="B1333" s="427"/>
      <c r="C1333" s="389"/>
      <c r="D1333" s="427"/>
      <c r="E1333" s="389"/>
      <c r="F1333" s="389"/>
      <c r="G1333" s="389"/>
      <c r="H1333" s="428"/>
      <c r="I1333" s="429"/>
      <c r="J1333" s="429"/>
      <c r="K1333" s="430"/>
      <c r="L1333" s="430"/>
      <c r="M1333" s="431"/>
      <c r="N1333" s="431"/>
      <c r="O1333" s="431"/>
      <c r="P1333" s="431"/>
      <c r="T1333" s="432"/>
      <c r="W1333" s="432"/>
      <c r="X1333" s="432"/>
      <c r="Y1333" s="432"/>
    </row>
    <row r="1334" spans="1:25" ht="14.25">
      <c r="A1334" s="389"/>
      <c r="B1334" s="427"/>
      <c r="C1334" s="389"/>
      <c r="D1334" s="427"/>
      <c r="E1334" s="389"/>
      <c r="F1334" s="389"/>
      <c r="G1334" s="389"/>
      <c r="H1334" s="428"/>
      <c r="I1334" s="429"/>
      <c r="J1334" s="429"/>
      <c r="K1334" s="430"/>
      <c r="L1334" s="430"/>
      <c r="M1334" s="431"/>
      <c r="N1334" s="431"/>
      <c r="O1334" s="431"/>
      <c r="P1334" s="431"/>
      <c r="T1334" s="432"/>
      <c r="W1334" s="432"/>
      <c r="X1334" s="432"/>
      <c r="Y1334" s="432"/>
    </row>
    <row r="1335" spans="1:25" ht="14.25">
      <c r="A1335" s="389"/>
      <c r="B1335" s="427"/>
      <c r="C1335" s="389"/>
      <c r="D1335" s="427"/>
      <c r="E1335" s="389"/>
      <c r="F1335" s="389"/>
      <c r="G1335" s="389"/>
      <c r="H1335" s="428"/>
      <c r="I1335" s="429"/>
      <c r="J1335" s="429"/>
      <c r="K1335" s="430"/>
      <c r="L1335" s="430"/>
      <c r="M1335" s="431"/>
      <c r="N1335" s="431"/>
      <c r="O1335" s="431"/>
      <c r="P1335" s="431"/>
      <c r="T1335" s="432"/>
      <c r="W1335" s="432"/>
      <c r="X1335" s="432"/>
      <c r="Y1335" s="432"/>
    </row>
    <row r="1336" spans="1:25" ht="14.25">
      <c r="A1336" s="389"/>
      <c r="B1336" s="427"/>
      <c r="C1336" s="389"/>
      <c r="D1336" s="427"/>
      <c r="E1336" s="389"/>
      <c r="F1336" s="389"/>
      <c r="G1336" s="389"/>
      <c r="H1336" s="428"/>
      <c r="I1336" s="429"/>
      <c r="J1336" s="429"/>
      <c r="K1336" s="430"/>
      <c r="L1336" s="430"/>
      <c r="M1336" s="431"/>
      <c r="N1336" s="431"/>
      <c r="O1336" s="431"/>
      <c r="P1336" s="431"/>
      <c r="T1336" s="432"/>
      <c r="W1336" s="432"/>
      <c r="X1336" s="432"/>
      <c r="Y1336" s="432"/>
    </row>
    <row r="1337" spans="1:25" ht="14.25">
      <c r="A1337" s="389"/>
      <c r="B1337" s="427"/>
      <c r="C1337" s="389"/>
      <c r="D1337" s="427"/>
      <c r="E1337" s="389"/>
      <c r="F1337" s="389"/>
      <c r="G1337" s="389"/>
      <c r="H1337" s="428"/>
      <c r="I1337" s="429"/>
      <c r="J1337" s="429"/>
      <c r="K1337" s="430"/>
      <c r="L1337" s="430"/>
      <c r="M1337" s="431"/>
      <c r="N1337" s="431"/>
      <c r="O1337" s="431"/>
      <c r="P1337" s="431"/>
      <c r="T1337" s="432"/>
      <c r="W1337" s="432"/>
      <c r="X1337" s="432"/>
      <c r="Y1337" s="432"/>
    </row>
    <row r="1338" spans="1:25" ht="14.25">
      <c r="A1338" s="389"/>
      <c r="B1338" s="427"/>
      <c r="C1338" s="389"/>
      <c r="D1338" s="427"/>
      <c r="E1338" s="389"/>
      <c r="F1338" s="389"/>
      <c r="G1338" s="389"/>
      <c r="H1338" s="428"/>
      <c r="I1338" s="429"/>
      <c r="J1338" s="429"/>
      <c r="K1338" s="430"/>
      <c r="L1338" s="430"/>
      <c r="M1338" s="431"/>
      <c r="N1338" s="431"/>
      <c r="O1338" s="431"/>
      <c r="P1338" s="431"/>
      <c r="T1338" s="432"/>
      <c r="W1338" s="432"/>
      <c r="X1338" s="432"/>
      <c r="Y1338" s="432"/>
    </row>
    <row r="1339" spans="1:25" ht="14.25">
      <c r="A1339" s="389"/>
      <c r="B1339" s="427"/>
      <c r="C1339" s="389"/>
      <c r="D1339" s="427"/>
      <c r="E1339" s="389"/>
      <c r="F1339" s="389"/>
      <c r="G1339" s="389"/>
      <c r="H1339" s="428"/>
      <c r="I1339" s="429"/>
      <c r="J1339" s="429"/>
      <c r="K1339" s="430"/>
      <c r="L1339" s="430"/>
      <c r="M1339" s="431"/>
      <c r="N1339" s="431"/>
      <c r="O1339" s="431"/>
      <c r="P1339" s="431"/>
      <c r="T1339" s="432"/>
      <c r="W1339" s="432"/>
      <c r="X1339" s="432"/>
      <c r="Y1339" s="432"/>
    </row>
    <row r="1340" spans="1:25" ht="14.25">
      <c r="A1340" s="389"/>
      <c r="B1340" s="427"/>
      <c r="C1340" s="389"/>
      <c r="D1340" s="427"/>
      <c r="E1340" s="389"/>
      <c r="F1340" s="389"/>
      <c r="G1340" s="389"/>
      <c r="H1340" s="428"/>
      <c r="I1340" s="429"/>
      <c r="J1340" s="429"/>
      <c r="K1340" s="430"/>
      <c r="L1340" s="430"/>
      <c r="M1340" s="431"/>
      <c r="N1340" s="431"/>
      <c r="O1340" s="431"/>
      <c r="P1340" s="431"/>
      <c r="T1340" s="432"/>
      <c r="W1340" s="432"/>
      <c r="X1340" s="432"/>
      <c r="Y1340" s="432"/>
    </row>
    <row r="1341" spans="1:25" ht="14.25">
      <c r="A1341" s="389"/>
      <c r="B1341" s="427"/>
      <c r="C1341" s="389"/>
      <c r="D1341" s="427"/>
      <c r="E1341" s="389"/>
      <c r="F1341" s="389"/>
      <c r="G1341" s="389"/>
      <c r="H1341" s="428"/>
      <c r="I1341" s="429"/>
      <c r="J1341" s="429"/>
      <c r="K1341" s="430"/>
      <c r="L1341" s="430"/>
      <c r="M1341" s="431"/>
      <c r="N1341" s="431"/>
      <c r="O1341" s="431"/>
      <c r="P1341" s="431"/>
      <c r="T1341" s="432"/>
      <c r="W1341" s="432"/>
      <c r="X1341" s="432"/>
      <c r="Y1341" s="432"/>
    </row>
    <row r="1342" spans="1:25" ht="14.25">
      <c r="A1342" s="389"/>
      <c r="B1342" s="427"/>
      <c r="C1342" s="389"/>
      <c r="D1342" s="427"/>
      <c r="E1342" s="389"/>
      <c r="F1342" s="389"/>
      <c r="G1342" s="389"/>
      <c r="H1342" s="428"/>
      <c r="I1342" s="429"/>
      <c r="J1342" s="429"/>
      <c r="K1342" s="430"/>
      <c r="L1342" s="430"/>
      <c r="M1342" s="431"/>
      <c r="N1342" s="431"/>
      <c r="O1342" s="431"/>
      <c r="P1342" s="431"/>
      <c r="T1342" s="432"/>
      <c r="W1342" s="432"/>
      <c r="X1342" s="432"/>
      <c r="Y1342" s="432"/>
    </row>
    <row r="1343" spans="1:25" ht="14.25">
      <c r="A1343" s="389"/>
      <c r="B1343" s="427"/>
      <c r="C1343" s="389"/>
      <c r="D1343" s="427"/>
      <c r="E1343" s="389"/>
      <c r="F1343" s="389"/>
      <c r="G1343" s="389"/>
      <c r="H1343" s="428"/>
      <c r="I1343" s="429"/>
      <c r="J1343" s="429"/>
      <c r="K1343" s="430"/>
      <c r="L1343" s="430"/>
      <c r="M1343" s="431"/>
      <c r="N1343" s="431"/>
      <c r="O1343" s="431"/>
      <c r="P1343" s="431"/>
      <c r="T1343" s="432"/>
      <c r="W1343" s="432"/>
      <c r="X1343" s="432"/>
      <c r="Y1343" s="432"/>
    </row>
    <row r="1344" spans="1:25" ht="14.25">
      <c r="A1344" s="389"/>
      <c r="B1344" s="427"/>
      <c r="C1344" s="389"/>
      <c r="D1344" s="427"/>
      <c r="E1344" s="389"/>
      <c r="F1344" s="389"/>
      <c r="G1344" s="389"/>
      <c r="H1344" s="428"/>
      <c r="I1344" s="429"/>
      <c r="J1344" s="429"/>
      <c r="K1344" s="430"/>
      <c r="L1344" s="430"/>
      <c r="M1344" s="431"/>
      <c r="N1344" s="431"/>
      <c r="O1344" s="431"/>
      <c r="P1344" s="431"/>
      <c r="T1344" s="432"/>
      <c r="W1344" s="432"/>
      <c r="X1344" s="432"/>
      <c r="Y1344" s="432"/>
    </row>
    <row r="1345" spans="1:25" ht="14.25">
      <c r="A1345" s="389"/>
      <c r="B1345" s="427"/>
      <c r="C1345" s="389"/>
      <c r="D1345" s="427"/>
      <c r="E1345" s="389"/>
      <c r="F1345" s="389"/>
      <c r="G1345" s="389"/>
      <c r="H1345" s="428"/>
      <c r="I1345" s="429"/>
      <c r="J1345" s="429"/>
      <c r="K1345" s="430"/>
      <c r="L1345" s="430"/>
      <c r="M1345" s="431"/>
      <c r="N1345" s="431"/>
      <c r="O1345" s="431"/>
      <c r="P1345" s="431"/>
      <c r="T1345" s="432"/>
      <c r="W1345" s="432"/>
      <c r="X1345" s="432"/>
      <c r="Y1345" s="432"/>
    </row>
    <row r="1346" spans="1:25" ht="14.25">
      <c r="A1346" s="389"/>
      <c r="B1346" s="427"/>
      <c r="C1346" s="389"/>
      <c r="D1346" s="427"/>
      <c r="E1346" s="389"/>
      <c r="F1346" s="389"/>
      <c r="G1346" s="389"/>
      <c r="H1346" s="428"/>
      <c r="I1346" s="429"/>
      <c r="J1346" s="429"/>
      <c r="K1346" s="430"/>
      <c r="L1346" s="430"/>
      <c r="M1346" s="431"/>
      <c r="N1346" s="431"/>
      <c r="O1346" s="431"/>
      <c r="P1346" s="431"/>
      <c r="T1346" s="432"/>
      <c r="W1346" s="432"/>
      <c r="X1346" s="432"/>
      <c r="Y1346" s="432"/>
    </row>
    <row r="1347" spans="1:25" ht="14.25">
      <c r="A1347" s="389"/>
      <c r="B1347" s="427"/>
      <c r="C1347" s="389"/>
      <c r="D1347" s="427"/>
      <c r="E1347" s="389"/>
      <c r="F1347" s="389"/>
      <c r="G1347" s="389"/>
      <c r="H1347" s="428"/>
      <c r="I1347" s="429"/>
      <c r="J1347" s="429"/>
      <c r="K1347" s="430"/>
      <c r="L1347" s="430"/>
      <c r="M1347" s="431"/>
      <c r="N1347" s="431"/>
      <c r="O1347" s="431"/>
      <c r="P1347" s="431"/>
      <c r="T1347" s="432"/>
      <c r="W1347" s="432"/>
      <c r="X1347" s="432"/>
      <c r="Y1347" s="432"/>
    </row>
    <row r="1348" spans="1:25" ht="14.25">
      <c r="A1348" s="389"/>
      <c r="B1348" s="427"/>
      <c r="C1348" s="389"/>
      <c r="D1348" s="427"/>
      <c r="E1348" s="389"/>
      <c r="F1348" s="389"/>
      <c r="G1348" s="389"/>
      <c r="H1348" s="428"/>
      <c r="I1348" s="429"/>
      <c r="J1348" s="429"/>
      <c r="K1348" s="430"/>
      <c r="L1348" s="430"/>
      <c r="M1348" s="431"/>
      <c r="N1348" s="431"/>
      <c r="O1348" s="431"/>
      <c r="P1348" s="431"/>
      <c r="T1348" s="432"/>
      <c r="W1348" s="432"/>
      <c r="X1348" s="432"/>
      <c r="Y1348" s="432"/>
    </row>
    <row r="1349" spans="1:25" ht="14.25">
      <c r="A1349" s="389"/>
      <c r="B1349" s="427"/>
      <c r="C1349" s="389"/>
      <c r="D1349" s="427"/>
      <c r="E1349" s="389"/>
      <c r="F1349" s="389"/>
      <c r="G1349" s="389"/>
      <c r="H1349" s="428"/>
      <c r="I1349" s="429"/>
      <c r="J1349" s="429"/>
      <c r="K1349" s="430"/>
      <c r="L1349" s="430"/>
      <c r="M1349" s="431"/>
      <c r="N1349" s="431"/>
      <c r="O1349" s="431"/>
      <c r="P1349" s="431"/>
      <c r="T1349" s="432"/>
      <c r="W1349" s="432"/>
      <c r="X1349" s="432"/>
      <c r="Y1349" s="432"/>
    </row>
    <row r="1350" spans="1:25" ht="14.25">
      <c r="A1350" s="389"/>
      <c r="B1350" s="427"/>
      <c r="C1350" s="389"/>
      <c r="D1350" s="427"/>
      <c r="E1350" s="389"/>
      <c r="F1350" s="389"/>
      <c r="G1350" s="389"/>
      <c r="H1350" s="428"/>
      <c r="I1350" s="429"/>
      <c r="J1350" s="429"/>
      <c r="K1350" s="430"/>
      <c r="L1350" s="430"/>
      <c r="M1350" s="431"/>
      <c r="N1350" s="431"/>
      <c r="O1350" s="431"/>
      <c r="P1350" s="431"/>
      <c r="T1350" s="432"/>
      <c r="W1350" s="432"/>
      <c r="X1350" s="432"/>
      <c r="Y1350" s="432"/>
    </row>
    <row r="1351" spans="1:25" ht="14.25">
      <c r="A1351" s="389"/>
      <c r="B1351" s="427"/>
      <c r="C1351" s="389"/>
      <c r="D1351" s="427"/>
      <c r="E1351" s="389"/>
      <c r="F1351" s="389"/>
      <c r="G1351" s="389"/>
      <c r="H1351" s="428"/>
      <c r="I1351" s="429"/>
      <c r="J1351" s="429"/>
      <c r="K1351" s="430"/>
      <c r="L1351" s="430"/>
      <c r="M1351" s="431"/>
      <c r="N1351" s="431"/>
      <c r="O1351" s="431"/>
      <c r="P1351" s="431"/>
      <c r="T1351" s="432"/>
      <c r="W1351" s="432"/>
      <c r="X1351" s="432"/>
      <c r="Y1351" s="432"/>
    </row>
    <row r="1352" spans="1:25" ht="14.25">
      <c r="A1352" s="389"/>
      <c r="B1352" s="427"/>
      <c r="C1352" s="389"/>
      <c r="D1352" s="427"/>
      <c r="E1352" s="389"/>
      <c r="F1352" s="389"/>
      <c r="G1352" s="389"/>
      <c r="H1352" s="428"/>
      <c r="I1352" s="429"/>
      <c r="J1352" s="429"/>
      <c r="K1352" s="430"/>
      <c r="L1352" s="430"/>
      <c r="M1352" s="431"/>
      <c r="N1352" s="431"/>
      <c r="O1352" s="431"/>
      <c r="P1352" s="431"/>
      <c r="T1352" s="432"/>
      <c r="W1352" s="432"/>
      <c r="X1352" s="432"/>
      <c r="Y1352" s="432"/>
    </row>
    <row r="1353" spans="1:25" ht="14.25">
      <c r="A1353" s="389"/>
      <c r="B1353" s="427"/>
      <c r="C1353" s="389"/>
      <c r="D1353" s="427"/>
      <c r="E1353" s="389"/>
      <c r="F1353" s="389"/>
      <c r="G1353" s="389"/>
      <c r="H1353" s="428"/>
      <c r="I1353" s="429"/>
      <c r="J1353" s="429"/>
      <c r="K1353" s="430"/>
      <c r="L1353" s="430"/>
      <c r="M1353" s="431"/>
      <c r="N1353" s="431"/>
      <c r="O1353" s="431"/>
      <c r="P1353" s="431"/>
      <c r="T1353" s="432"/>
      <c r="W1353" s="432"/>
      <c r="X1353" s="432"/>
      <c r="Y1353" s="432"/>
    </row>
    <row r="1354" spans="1:25" ht="14.25">
      <c r="A1354" s="389"/>
      <c r="B1354" s="427"/>
      <c r="C1354" s="389"/>
      <c r="D1354" s="427"/>
      <c r="E1354" s="389"/>
      <c r="F1354" s="389"/>
      <c r="G1354" s="389"/>
      <c r="H1354" s="428"/>
      <c r="I1354" s="429"/>
      <c r="J1354" s="429"/>
      <c r="K1354" s="430"/>
      <c r="L1354" s="430"/>
      <c r="M1354" s="431"/>
      <c r="N1354" s="431"/>
      <c r="O1354" s="431"/>
      <c r="P1354" s="431"/>
      <c r="T1354" s="432"/>
      <c r="W1354" s="432"/>
      <c r="X1354" s="432"/>
      <c r="Y1354" s="432"/>
    </row>
    <row r="1355" spans="1:25" ht="14.25">
      <c r="A1355" s="389"/>
      <c r="B1355" s="427"/>
      <c r="C1355" s="389"/>
      <c r="D1355" s="427"/>
      <c r="E1355" s="389"/>
      <c r="F1355" s="389"/>
      <c r="G1355" s="389"/>
      <c r="H1355" s="428"/>
      <c r="I1355" s="429"/>
      <c r="J1355" s="429"/>
      <c r="K1355" s="430"/>
      <c r="L1355" s="430"/>
      <c r="M1355" s="431"/>
      <c r="N1355" s="431"/>
      <c r="O1355" s="431"/>
      <c r="P1355" s="431"/>
      <c r="T1355" s="432"/>
      <c r="W1355" s="432"/>
      <c r="X1355" s="432"/>
      <c r="Y1355" s="432"/>
    </row>
    <row r="1356" spans="1:25" ht="14.25">
      <c r="A1356" s="389"/>
      <c r="B1356" s="427"/>
      <c r="C1356" s="389"/>
      <c r="D1356" s="427"/>
      <c r="E1356" s="389"/>
      <c r="F1356" s="389"/>
      <c r="G1356" s="389"/>
      <c r="H1356" s="428"/>
      <c r="I1356" s="429"/>
      <c r="J1356" s="429"/>
      <c r="K1356" s="430"/>
      <c r="L1356" s="430"/>
      <c r="M1356" s="431"/>
      <c r="N1356" s="431"/>
      <c r="O1356" s="431"/>
      <c r="P1356" s="431"/>
      <c r="T1356" s="432"/>
      <c r="W1356" s="432"/>
      <c r="X1356" s="432"/>
      <c r="Y1356" s="432"/>
    </row>
    <row r="1357" spans="1:25" ht="14.25">
      <c r="A1357" s="389"/>
      <c r="B1357" s="427"/>
      <c r="C1357" s="389"/>
      <c r="D1357" s="427"/>
      <c r="E1357" s="389"/>
      <c r="F1357" s="389"/>
      <c r="G1357" s="389"/>
      <c r="H1357" s="428"/>
      <c r="I1357" s="429"/>
      <c r="J1357" s="429"/>
      <c r="K1357" s="430"/>
      <c r="L1357" s="430"/>
      <c r="M1357" s="431"/>
      <c r="N1357" s="431"/>
      <c r="O1357" s="431"/>
      <c r="P1357" s="431"/>
      <c r="T1357" s="432"/>
      <c r="W1357" s="432"/>
      <c r="X1357" s="432"/>
      <c r="Y1357" s="432"/>
    </row>
    <row r="1358" spans="1:25" ht="14.25">
      <c r="A1358" s="389"/>
      <c r="B1358" s="427"/>
      <c r="C1358" s="389"/>
      <c r="D1358" s="427"/>
      <c r="E1358" s="389"/>
      <c r="F1358" s="389"/>
      <c r="G1358" s="389"/>
      <c r="H1358" s="428"/>
      <c r="I1358" s="429"/>
      <c r="J1358" s="429"/>
      <c r="K1358" s="430"/>
      <c r="L1358" s="430"/>
      <c r="M1358" s="431"/>
      <c r="N1358" s="431"/>
      <c r="O1358" s="431"/>
      <c r="P1358" s="431"/>
      <c r="T1358" s="432"/>
      <c r="W1358" s="432"/>
      <c r="X1358" s="432"/>
      <c r="Y1358" s="432"/>
    </row>
    <row r="1359" spans="1:25" ht="14.25">
      <c r="A1359" s="389"/>
      <c r="B1359" s="427"/>
      <c r="C1359" s="389"/>
      <c r="D1359" s="427"/>
      <c r="E1359" s="389"/>
      <c r="F1359" s="389"/>
      <c r="G1359" s="389"/>
      <c r="H1359" s="428"/>
      <c r="I1359" s="429"/>
      <c r="J1359" s="429"/>
      <c r="K1359" s="430"/>
      <c r="L1359" s="430"/>
      <c r="M1359" s="431"/>
      <c r="N1359" s="431"/>
      <c r="O1359" s="431"/>
      <c r="P1359" s="431"/>
      <c r="T1359" s="432"/>
      <c r="W1359" s="432"/>
      <c r="X1359" s="432"/>
      <c r="Y1359" s="432"/>
    </row>
    <row r="1360" spans="1:25" ht="14.25">
      <c r="A1360" s="389"/>
      <c r="B1360" s="427"/>
      <c r="C1360" s="389"/>
      <c r="D1360" s="427"/>
      <c r="E1360" s="389"/>
      <c r="F1360" s="389"/>
      <c r="G1360" s="389"/>
      <c r="H1360" s="428"/>
      <c r="I1360" s="429"/>
      <c r="J1360" s="429"/>
      <c r="K1360" s="430"/>
      <c r="L1360" s="430"/>
      <c r="M1360" s="431"/>
      <c r="N1360" s="431"/>
      <c r="O1360" s="431"/>
      <c r="P1360" s="431"/>
      <c r="T1360" s="432"/>
      <c r="W1360" s="432"/>
      <c r="X1360" s="432"/>
      <c r="Y1360" s="432"/>
    </row>
    <row r="1361" spans="1:25" ht="14.25">
      <c r="A1361" s="389"/>
      <c r="B1361" s="427"/>
      <c r="C1361" s="389"/>
      <c r="D1361" s="427"/>
      <c r="E1361" s="389"/>
      <c r="F1361" s="389"/>
      <c r="G1361" s="389"/>
      <c r="H1361" s="428"/>
      <c r="I1361" s="429"/>
      <c r="J1361" s="429"/>
      <c r="K1361" s="430"/>
      <c r="L1361" s="430"/>
      <c r="M1361" s="431"/>
      <c r="N1361" s="431"/>
      <c r="O1361" s="431"/>
      <c r="P1361" s="431"/>
      <c r="T1361" s="432"/>
      <c r="W1361" s="432"/>
      <c r="X1361" s="432"/>
      <c r="Y1361" s="432"/>
    </row>
    <row r="1362" spans="1:25" ht="14.25">
      <c r="A1362" s="389"/>
      <c r="B1362" s="427"/>
      <c r="C1362" s="389"/>
      <c r="D1362" s="427"/>
      <c r="E1362" s="389"/>
      <c r="F1362" s="389"/>
      <c r="G1362" s="389"/>
      <c r="H1362" s="428"/>
      <c r="I1362" s="429"/>
      <c r="J1362" s="429"/>
      <c r="K1362" s="430"/>
      <c r="L1362" s="430"/>
      <c r="M1362" s="431"/>
      <c r="N1362" s="431"/>
      <c r="O1362" s="431"/>
      <c r="P1362" s="431"/>
      <c r="T1362" s="432"/>
      <c r="W1362" s="432"/>
      <c r="X1362" s="432"/>
      <c r="Y1362" s="432"/>
    </row>
    <row r="1363" spans="1:25" ht="14.25">
      <c r="A1363" s="389"/>
      <c r="B1363" s="427"/>
      <c r="C1363" s="389"/>
      <c r="D1363" s="427"/>
      <c r="E1363" s="389"/>
      <c r="F1363" s="389"/>
      <c r="G1363" s="389"/>
      <c r="H1363" s="428"/>
      <c r="I1363" s="429"/>
      <c r="J1363" s="429"/>
      <c r="K1363" s="430"/>
      <c r="L1363" s="430"/>
      <c r="M1363" s="431"/>
      <c r="N1363" s="431"/>
      <c r="O1363" s="431"/>
      <c r="P1363" s="431"/>
      <c r="T1363" s="432"/>
      <c r="W1363" s="432"/>
      <c r="X1363" s="432"/>
      <c r="Y1363" s="432"/>
    </row>
    <row r="1364" spans="1:25" ht="14.25">
      <c r="A1364" s="389"/>
      <c r="B1364" s="427"/>
      <c r="C1364" s="389"/>
      <c r="D1364" s="427"/>
      <c r="E1364" s="389"/>
      <c r="F1364" s="389"/>
      <c r="G1364" s="389"/>
      <c r="H1364" s="428"/>
      <c r="I1364" s="429"/>
      <c r="J1364" s="429"/>
      <c r="K1364" s="430"/>
      <c r="L1364" s="430"/>
      <c r="M1364" s="431"/>
      <c r="N1364" s="431"/>
      <c r="O1364" s="431"/>
      <c r="P1364" s="431"/>
      <c r="T1364" s="432"/>
      <c r="W1364" s="432"/>
      <c r="X1364" s="432"/>
      <c r="Y1364" s="432"/>
    </row>
    <row r="1365" spans="1:25" ht="14.25">
      <c r="A1365" s="389"/>
      <c r="B1365" s="427"/>
      <c r="C1365" s="389"/>
      <c r="D1365" s="427"/>
      <c r="E1365" s="389"/>
      <c r="F1365" s="389"/>
      <c r="G1365" s="389"/>
      <c r="H1365" s="428"/>
      <c r="I1365" s="429"/>
      <c r="J1365" s="429"/>
      <c r="K1365" s="430"/>
      <c r="L1365" s="430"/>
      <c r="M1365" s="431"/>
      <c r="N1365" s="431"/>
      <c r="O1365" s="431"/>
      <c r="P1365" s="431"/>
      <c r="T1365" s="432"/>
      <c r="W1365" s="432"/>
      <c r="X1365" s="432"/>
      <c r="Y1365" s="432"/>
    </row>
    <row r="1366" spans="1:25" ht="14.25">
      <c r="A1366" s="389"/>
      <c r="B1366" s="427"/>
      <c r="C1366" s="389"/>
      <c r="D1366" s="427"/>
      <c r="E1366" s="389"/>
      <c r="F1366" s="389"/>
      <c r="G1366" s="389"/>
      <c r="H1366" s="428"/>
      <c r="I1366" s="429"/>
      <c r="J1366" s="429"/>
      <c r="K1366" s="430"/>
      <c r="L1366" s="430"/>
      <c r="M1366" s="431"/>
      <c r="N1366" s="431"/>
      <c r="O1366" s="431"/>
      <c r="P1366" s="431"/>
      <c r="T1366" s="432"/>
      <c r="W1366" s="432"/>
      <c r="X1366" s="432"/>
      <c r="Y1366" s="432"/>
    </row>
    <row r="1367" spans="1:25" ht="14.25">
      <c r="A1367" s="389"/>
      <c r="B1367" s="427"/>
      <c r="C1367" s="389"/>
      <c r="D1367" s="427"/>
      <c r="E1367" s="389"/>
      <c r="F1367" s="389"/>
      <c r="G1367" s="389"/>
      <c r="H1367" s="428"/>
      <c r="I1367" s="429"/>
      <c r="J1367" s="429"/>
      <c r="K1367" s="430"/>
      <c r="L1367" s="430"/>
      <c r="M1367" s="431"/>
      <c r="N1367" s="431"/>
      <c r="O1367" s="431"/>
      <c r="P1367" s="431"/>
      <c r="T1367" s="432"/>
      <c r="W1367" s="432"/>
      <c r="X1367" s="432"/>
      <c r="Y1367" s="432"/>
    </row>
    <row r="1368" spans="1:25" ht="14.25">
      <c r="A1368" s="389"/>
      <c r="B1368" s="427"/>
      <c r="C1368" s="389"/>
      <c r="D1368" s="427"/>
      <c r="E1368" s="389"/>
      <c r="F1368" s="389"/>
      <c r="G1368" s="389"/>
      <c r="H1368" s="428"/>
      <c r="I1368" s="429"/>
      <c r="J1368" s="429"/>
      <c r="K1368" s="430"/>
      <c r="L1368" s="430"/>
      <c r="M1368" s="431"/>
      <c r="N1368" s="431"/>
      <c r="O1368" s="431"/>
      <c r="P1368" s="431"/>
      <c r="T1368" s="432"/>
      <c r="W1368" s="432"/>
      <c r="X1368" s="432"/>
      <c r="Y1368" s="432"/>
    </row>
    <row r="1369" spans="1:25" ht="14.25">
      <c r="A1369" s="389"/>
      <c r="B1369" s="427"/>
      <c r="C1369" s="389"/>
      <c r="D1369" s="427"/>
      <c r="E1369" s="389"/>
      <c r="F1369" s="389"/>
      <c r="G1369" s="389"/>
      <c r="H1369" s="428"/>
      <c r="I1369" s="429"/>
      <c r="J1369" s="429"/>
      <c r="K1369" s="430"/>
      <c r="L1369" s="430"/>
      <c r="M1369" s="431"/>
      <c r="N1369" s="431"/>
      <c r="O1369" s="431"/>
      <c r="P1369" s="431"/>
      <c r="T1369" s="432"/>
      <c r="W1369" s="432"/>
      <c r="X1369" s="432"/>
      <c r="Y1369" s="432"/>
    </row>
    <row r="1370" spans="1:25" ht="14.25">
      <c r="A1370" s="389"/>
      <c r="B1370" s="427"/>
      <c r="C1370" s="389"/>
      <c r="D1370" s="427"/>
      <c r="E1370" s="389"/>
      <c r="F1370" s="389"/>
      <c r="G1370" s="389"/>
      <c r="H1370" s="428"/>
      <c r="I1370" s="429"/>
      <c r="J1370" s="429"/>
      <c r="K1370" s="430"/>
      <c r="L1370" s="430"/>
      <c r="M1370" s="431"/>
      <c r="N1370" s="431"/>
      <c r="O1370" s="431"/>
      <c r="P1370" s="431"/>
      <c r="T1370" s="432"/>
      <c r="W1370" s="432"/>
      <c r="X1370" s="432"/>
      <c r="Y1370" s="432"/>
    </row>
    <row r="1371" spans="1:25" ht="14.25">
      <c r="A1371" s="389"/>
      <c r="B1371" s="427"/>
      <c r="C1371" s="389"/>
      <c r="D1371" s="427"/>
      <c r="E1371" s="389"/>
      <c r="F1371" s="389"/>
      <c r="G1371" s="389"/>
      <c r="H1371" s="428"/>
      <c r="I1371" s="429"/>
      <c r="J1371" s="429"/>
      <c r="K1371" s="430"/>
      <c r="L1371" s="430"/>
      <c r="M1371" s="431"/>
      <c r="N1371" s="431"/>
      <c r="O1371" s="431"/>
      <c r="P1371" s="431"/>
      <c r="T1371" s="432"/>
      <c r="W1371" s="432"/>
      <c r="X1371" s="432"/>
      <c r="Y1371" s="432"/>
    </row>
    <row r="1372" spans="1:25" ht="14.25">
      <c r="A1372" s="389"/>
      <c r="B1372" s="427"/>
      <c r="C1372" s="389"/>
      <c r="D1372" s="427"/>
      <c r="E1372" s="389"/>
      <c r="F1372" s="389"/>
      <c r="G1372" s="389"/>
      <c r="H1372" s="428"/>
      <c r="I1372" s="429"/>
      <c r="J1372" s="429"/>
      <c r="K1372" s="430"/>
      <c r="L1372" s="430"/>
      <c r="M1372" s="431"/>
      <c r="N1372" s="431"/>
      <c r="O1372" s="431"/>
      <c r="P1372" s="431"/>
      <c r="T1372" s="432"/>
      <c r="W1372" s="432"/>
      <c r="X1372" s="432"/>
      <c r="Y1372" s="432"/>
    </row>
    <row r="1373" spans="1:25" ht="14.25">
      <c r="A1373" s="389"/>
      <c r="B1373" s="427"/>
      <c r="C1373" s="389"/>
      <c r="D1373" s="427"/>
      <c r="E1373" s="389"/>
      <c r="F1373" s="389"/>
      <c r="G1373" s="389"/>
      <c r="H1373" s="428"/>
      <c r="I1373" s="429"/>
      <c r="J1373" s="429"/>
      <c r="K1373" s="430"/>
      <c r="L1373" s="430"/>
      <c r="M1373" s="431"/>
      <c r="N1373" s="431"/>
      <c r="O1373" s="431"/>
      <c r="P1373" s="431"/>
      <c r="T1373" s="432"/>
      <c r="W1373" s="432"/>
      <c r="X1373" s="432"/>
      <c r="Y1373" s="432"/>
    </row>
    <row r="1374" spans="1:25" ht="14.25">
      <c r="A1374" s="389"/>
      <c r="B1374" s="427"/>
      <c r="C1374" s="389"/>
      <c r="D1374" s="427"/>
      <c r="E1374" s="389"/>
      <c r="F1374" s="389"/>
      <c r="G1374" s="389"/>
      <c r="H1374" s="428"/>
      <c r="I1374" s="429"/>
      <c r="J1374" s="429"/>
      <c r="K1374" s="430"/>
      <c r="L1374" s="430"/>
      <c r="M1374" s="431"/>
      <c r="N1374" s="431"/>
      <c r="O1374" s="431"/>
      <c r="P1374" s="431"/>
      <c r="T1374" s="432"/>
      <c r="W1374" s="432"/>
      <c r="X1374" s="432"/>
      <c r="Y1374" s="432"/>
    </row>
    <row r="1375" spans="1:25" ht="14.25">
      <c r="A1375" s="389"/>
      <c r="B1375" s="427"/>
      <c r="C1375" s="389"/>
      <c r="D1375" s="427"/>
      <c r="E1375" s="389"/>
      <c r="F1375" s="389"/>
      <c r="G1375" s="389"/>
      <c r="H1375" s="428"/>
      <c r="I1375" s="429"/>
      <c r="J1375" s="429"/>
      <c r="K1375" s="430"/>
      <c r="L1375" s="430"/>
      <c r="M1375" s="431"/>
      <c r="N1375" s="431"/>
      <c r="O1375" s="431"/>
      <c r="P1375" s="431"/>
      <c r="T1375" s="432"/>
      <c r="W1375" s="432"/>
      <c r="X1375" s="432"/>
      <c r="Y1375" s="432"/>
    </row>
    <row r="1376" spans="1:25" ht="14.25">
      <c r="A1376" s="389"/>
      <c r="B1376" s="427"/>
      <c r="C1376" s="389"/>
      <c r="D1376" s="427"/>
      <c r="E1376" s="389"/>
      <c r="F1376" s="389"/>
      <c r="G1376" s="389"/>
      <c r="H1376" s="428"/>
      <c r="I1376" s="429"/>
      <c r="J1376" s="429"/>
      <c r="K1376" s="430"/>
      <c r="L1376" s="430"/>
      <c r="M1376" s="431"/>
      <c r="N1376" s="431"/>
      <c r="O1376" s="431"/>
      <c r="P1376" s="431"/>
      <c r="T1376" s="432"/>
      <c r="W1376" s="432"/>
      <c r="X1376" s="432"/>
      <c r="Y1376" s="432"/>
    </row>
    <row r="1377" spans="1:25" ht="14.25">
      <c r="A1377" s="389"/>
      <c r="B1377" s="427"/>
      <c r="C1377" s="389"/>
      <c r="D1377" s="427"/>
      <c r="E1377" s="389"/>
      <c r="F1377" s="389"/>
      <c r="G1377" s="389"/>
      <c r="H1377" s="428"/>
      <c r="I1377" s="429"/>
      <c r="J1377" s="429"/>
      <c r="K1377" s="430"/>
      <c r="L1377" s="430"/>
      <c r="M1377" s="431"/>
      <c r="N1377" s="431"/>
      <c r="O1377" s="431"/>
      <c r="P1377" s="431"/>
      <c r="T1377" s="432"/>
      <c r="W1377" s="432"/>
      <c r="X1377" s="432"/>
      <c r="Y1377" s="432"/>
    </row>
    <row r="1378" spans="1:25" ht="14.25">
      <c r="A1378" s="389"/>
      <c r="B1378" s="427"/>
      <c r="C1378" s="389"/>
      <c r="D1378" s="427"/>
      <c r="E1378" s="389"/>
      <c r="F1378" s="389"/>
      <c r="G1378" s="389"/>
      <c r="H1378" s="428"/>
      <c r="I1378" s="429"/>
      <c r="J1378" s="429"/>
      <c r="K1378" s="430"/>
      <c r="L1378" s="430"/>
      <c r="M1378" s="431"/>
      <c r="N1378" s="431"/>
      <c r="O1378" s="431"/>
      <c r="P1378" s="431"/>
      <c r="T1378" s="432"/>
      <c r="W1378" s="432"/>
      <c r="X1378" s="432"/>
      <c r="Y1378" s="432"/>
    </row>
    <row r="1379" spans="1:25" ht="14.25">
      <c r="A1379" s="389"/>
      <c r="B1379" s="427"/>
      <c r="C1379" s="389"/>
      <c r="D1379" s="427"/>
      <c r="E1379" s="389"/>
      <c r="F1379" s="389"/>
      <c r="G1379" s="389"/>
      <c r="H1379" s="428"/>
      <c r="I1379" s="429"/>
      <c r="J1379" s="429"/>
      <c r="K1379" s="430"/>
      <c r="L1379" s="430"/>
      <c r="M1379" s="431"/>
      <c r="N1379" s="431"/>
      <c r="O1379" s="431"/>
      <c r="P1379" s="431"/>
      <c r="T1379" s="432"/>
      <c r="W1379" s="432"/>
      <c r="X1379" s="432"/>
      <c r="Y1379" s="432"/>
    </row>
    <row r="1380" spans="1:25" ht="14.25">
      <c r="A1380" s="389"/>
      <c r="B1380" s="427"/>
      <c r="C1380" s="389"/>
      <c r="D1380" s="427"/>
      <c r="E1380" s="389"/>
      <c r="F1380" s="389"/>
      <c r="G1380" s="389"/>
      <c r="H1380" s="428"/>
      <c r="I1380" s="429"/>
      <c r="J1380" s="429"/>
      <c r="K1380" s="430"/>
      <c r="L1380" s="430"/>
      <c r="M1380" s="431"/>
      <c r="N1380" s="431"/>
      <c r="O1380" s="431"/>
      <c r="P1380" s="431"/>
      <c r="T1380" s="432"/>
      <c r="W1380" s="432"/>
      <c r="X1380" s="432"/>
      <c r="Y1380" s="432"/>
    </row>
    <row r="1381" spans="1:25" ht="14.25">
      <c r="A1381" s="389"/>
      <c r="B1381" s="427"/>
      <c r="C1381" s="389"/>
      <c r="D1381" s="427"/>
      <c r="E1381" s="389"/>
      <c r="F1381" s="389"/>
      <c r="G1381" s="389"/>
      <c r="H1381" s="428"/>
      <c r="I1381" s="429"/>
      <c r="J1381" s="429"/>
      <c r="K1381" s="430"/>
      <c r="L1381" s="430"/>
      <c r="M1381" s="431"/>
      <c r="N1381" s="431"/>
      <c r="O1381" s="431"/>
      <c r="P1381" s="431"/>
      <c r="T1381" s="432"/>
      <c r="W1381" s="432"/>
      <c r="X1381" s="432"/>
      <c r="Y1381" s="432"/>
    </row>
    <row r="1382" spans="1:25" ht="14.25">
      <c r="A1382" s="389"/>
      <c r="B1382" s="427"/>
      <c r="C1382" s="389"/>
      <c r="D1382" s="427"/>
      <c r="E1382" s="389"/>
      <c r="F1382" s="389"/>
      <c r="G1382" s="389"/>
      <c r="H1382" s="428"/>
      <c r="I1382" s="429"/>
      <c r="J1382" s="429"/>
      <c r="K1382" s="430"/>
      <c r="L1382" s="430"/>
      <c r="M1382" s="431"/>
      <c r="N1382" s="431"/>
      <c r="O1382" s="431"/>
      <c r="P1382" s="431"/>
      <c r="T1382" s="432"/>
      <c r="W1382" s="432"/>
      <c r="X1382" s="432"/>
      <c r="Y1382" s="432"/>
    </row>
    <row r="1383" spans="1:25" ht="14.25">
      <c r="A1383" s="389"/>
      <c r="B1383" s="427"/>
      <c r="C1383" s="389"/>
      <c r="D1383" s="427"/>
      <c r="E1383" s="389"/>
      <c r="F1383" s="389"/>
      <c r="G1383" s="389"/>
      <c r="H1383" s="428"/>
      <c r="I1383" s="429"/>
      <c r="J1383" s="429"/>
      <c r="K1383" s="430"/>
      <c r="L1383" s="430"/>
      <c r="M1383" s="431"/>
      <c r="N1383" s="431"/>
      <c r="O1383" s="431"/>
      <c r="P1383" s="431"/>
      <c r="T1383" s="432"/>
      <c r="W1383" s="432"/>
      <c r="X1383" s="432"/>
      <c r="Y1383" s="432"/>
    </row>
    <row r="1384" spans="1:25" ht="14.25">
      <c r="A1384" s="389"/>
      <c r="B1384" s="427"/>
      <c r="C1384" s="389"/>
      <c r="D1384" s="427"/>
      <c r="E1384" s="389"/>
      <c r="F1384" s="389"/>
      <c r="G1384" s="389"/>
      <c r="H1384" s="428"/>
      <c r="I1384" s="429"/>
      <c r="J1384" s="429"/>
      <c r="K1384" s="430"/>
      <c r="L1384" s="430"/>
      <c r="M1384" s="431"/>
      <c r="N1384" s="431"/>
      <c r="O1384" s="431"/>
      <c r="P1384" s="431"/>
      <c r="T1384" s="432"/>
      <c r="W1384" s="432"/>
      <c r="X1384" s="432"/>
      <c r="Y1384" s="432"/>
    </row>
    <row r="1385" spans="1:25" ht="14.25">
      <c r="A1385" s="389"/>
      <c r="B1385" s="427"/>
      <c r="C1385" s="389"/>
      <c r="D1385" s="427"/>
      <c r="E1385" s="389"/>
      <c r="F1385" s="389"/>
      <c r="G1385" s="389"/>
      <c r="H1385" s="428"/>
      <c r="I1385" s="429"/>
      <c r="J1385" s="429"/>
      <c r="K1385" s="430"/>
      <c r="L1385" s="430"/>
      <c r="M1385" s="431"/>
      <c r="N1385" s="431"/>
      <c r="O1385" s="431"/>
      <c r="P1385" s="431"/>
      <c r="T1385" s="432"/>
      <c r="W1385" s="432"/>
      <c r="X1385" s="432"/>
      <c r="Y1385" s="432"/>
    </row>
    <row r="1386" spans="1:25" ht="14.25">
      <c r="A1386" s="389"/>
      <c r="B1386" s="427"/>
      <c r="C1386" s="389"/>
      <c r="D1386" s="427"/>
      <c r="E1386" s="389"/>
      <c r="F1386" s="389"/>
      <c r="G1386" s="389"/>
      <c r="H1386" s="428"/>
      <c r="I1386" s="429"/>
      <c r="J1386" s="429"/>
      <c r="K1386" s="430"/>
      <c r="L1386" s="430"/>
      <c r="M1386" s="431"/>
      <c r="N1386" s="431"/>
      <c r="O1386" s="431"/>
      <c r="P1386" s="431"/>
      <c r="T1386" s="432"/>
      <c r="W1386" s="432"/>
      <c r="X1386" s="432"/>
      <c r="Y1386" s="432"/>
    </row>
    <row r="1387" spans="1:25" ht="14.25">
      <c r="A1387" s="389"/>
      <c r="B1387" s="427"/>
      <c r="C1387" s="389"/>
      <c r="D1387" s="427"/>
      <c r="E1387" s="389"/>
      <c r="F1387" s="389"/>
      <c r="G1387" s="389"/>
      <c r="H1387" s="428"/>
      <c r="I1387" s="429"/>
      <c r="J1387" s="429"/>
      <c r="K1387" s="430"/>
      <c r="L1387" s="430"/>
      <c r="M1387" s="431"/>
      <c r="N1387" s="431"/>
      <c r="O1387" s="431"/>
      <c r="P1387" s="431"/>
      <c r="T1387" s="432"/>
      <c r="W1387" s="432"/>
      <c r="X1387" s="432"/>
      <c r="Y1387" s="432"/>
    </row>
    <row r="1388" spans="1:25" ht="14.25">
      <c r="A1388" s="389"/>
      <c r="B1388" s="427"/>
      <c r="C1388" s="389"/>
      <c r="D1388" s="427"/>
      <c r="E1388" s="389"/>
      <c r="F1388" s="389"/>
      <c r="G1388" s="389"/>
      <c r="H1388" s="428"/>
      <c r="I1388" s="429"/>
      <c r="J1388" s="429"/>
      <c r="K1388" s="430"/>
      <c r="L1388" s="430"/>
      <c r="M1388" s="431"/>
      <c r="N1388" s="431"/>
      <c r="O1388" s="431"/>
      <c r="P1388" s="431"/>
      <c r="T1388" s="432"/>
      <c r="W1388" s="432"/>
      <c r="X1388" s="432"/>
      <c r="Y1388" s="432"/>
    </row>
    <row r="1389" spans="1:25" ht="14.25">
      <c r="A1389" s="389"/>
      <c r="B1389" s="427"/>
      <c r="C1389" s="389"/>
      <c r="D1389" s="427"/>
      <c r="E1389" s="389"/>
      <c r="F1389" s="389"/>
      <c r="G1389" s="389"/>
      <c r="H1389" s="428"/>
      <c r="I1389" s="429"/>
      <c r="J1389" s="429"/>
      <c r="K1389" s="430"/>
      <c r="L1389" s="430"/>
      <c r="M1389" s="431"/>
      <c r="N1389" s="431"/>
      <c r="O1389" s="431"/>
      <c r="P1389" s="431"/>
      <c r="T1389" s="432"/>
      <c r="W1389" s="432"/>
      <c r="X1389" s="432"/>
      <c r="Y1389" s="432"/>
    </row>
    <row r="1390" spans="1:25" ht="14.25">
      <c r="A1390" s="389"/>
      <c r="B1390" s="427"/>
      <c r="C1390" s="389"/>
      <c r="D1390" s="427"/>
      <c r="E1390" s="389"/>
      <c r="F1390" s="389"/>
      <c r="G1390" s="389"/>
      <c r="H1390" s="428"/>
      <c r="I1390" s="429"/>
      <c r="J1390" s="429"/>
      <c r="K1390" s="430"/>
      <c r="L1390" s="430"/>
      <c r="M1390" s="431"/>
      <c r="N1390" s="431"/>
      <c r="O1390" s="431"/>
      <c r="P1390" s="431"/>
      <c r="T1390" s="432"/>
      <c r="W1390" s="432"/>
      <c r="X1390" s="432"/>
      <c r="Y1390" s="432"/>
    </row>
    <row r="1391" spans="1:25" ht="14.25">
      <c r="A1391" s="389"/>
      <c r="B1391" s="427"/>
      <c r="C1391" s="389"/>
      <c r="D1391" s="427"/>
      <c r="E1391" s="389"/>
      <c r="F1391" s="389"/>
      <c r="G1391" s="389"/>
      <c r="H1391" s="428"/>
      <c r="I1391" s="429"/>
      <c r="J1391" s="429"/>
      <c r="K1391" s="430"/>
      <c r="L1391" s="430"/>
      <c r="M1391" s="431"/>
      <c r="N1391" s="431"/>
      <c r="O1391" s="431"/>
      <c r="P1391" s="431"/>
      <c r="T1391" s="432"/>
      <c r="W1391" s="432"/>
      <c r="X1391" s="432"/>
      <c r="Y1391" s="432"/>
    </row>
    <row r="1392" spans="1:25" ht="14.25">
      <c r="A1392" s="389"/>
      <c r="B1392" s="427"/>
      <c r="C1392" s="389"/>
      <c r="D1392" s="427"/>
      <c r="E1392" s="389"/>
      <c r="F1392" s="389"/>
      <c r="G1392" s="389"/>
      <c r="H1392" s="428"/>
      <c r="I1392" s="429"/>
      <c r="J1392" s="429"/>
      <c r="K1392" s="430"/>
      <c r="L1392" s="430"/>
      <c r="M1392" s="431"/>
      <c r="N1392" s="431"/>
      <c r="O1392" s="431"/>
      <c r="P1392" s="431"/>
      <c r="T1392" s="432"/>
      <c r="W1392" s="432"/>
      <c r="X1392" s="432"/>
      <c r="Y1392" s="432"/>
    </row>
    <row r="1393" spans="1:25" ht="14.25">
      <c r="A1393" s="389"/>
      <c r="B1393" s="427"/>
      <c r="C1393" s="389"/>
      <c r="D1393" s="427"/>
      <c r="E1393" s="389"/>
      <c r="F1393" s="389"/>
      <c r="G1393" s="389"/>
      <c r="H1393" s="428"/>
      <c r="I1393" s="429"/>
      <c r="J1393" s="429"/>
      <c r="K1393" s="430"/>
      <c r="L1393" s="430"/>
      <c r="M1393" s="431"/>
      <c r="N1393" s="431"/>
      <c r="O1393" s="431"/>
      <c r="P1393" s="431"/>
      <c r="T1393" s="432"/>
      <c r="W1393" s="432"/>
      <c r="X1393" s="432"/>
      <c r="Y1393" s="432"/>
    </row>
    <row r="1394" spans="1:25" ht="14.25">
      <c r="A1394" s="389"/>
      <c r="B1394" s="427"/>
      <c r="C1394" s="389"/>
      <c r="D1394" s="427"/>
      <c r="E1394" s="389"/>
      <c r="F1394" s="389"/>
      <c r="G1394" s="389"/>
      <c r="H1394" s="428"/>
      <c r="I1394" s="429"/>
      <c r="J1394" s="429"/>
      <c r="K1394" s="430"/>
      <c r="L1394" s="430"/>
      <c r="M1394" s="431"/>
      <c r="N1394" s="431"/>
      <c r="O1394" s="431"/>
      <c r="P1394" s="431"/>
      <c r="T1394" s="432"/>
      <c r="W1394" s="432"/>
      <c r="X1394" s="432"/>
      <c r="Y1394" s="432"/>
    </row>
    <row r="1395" spans="1:25" ht="14.25">
      <c r="A1395" s="389"/>
      <c r="B1395" s="427"/>
      <c r="C1395" s="389"/>
      <c r="D1395" s="427"/>
      <c r="E1395" s="389"/>
      <c r="F1395" s="389"/>
      <c r="G1395" s="389"/>
      <c r="H1395" s="428"/>
      <c r="I1395" s="429"/>
      <c r="J1395" s="429"/>
      <c r="K1395" s="430"/>
      <c r="L1395" s="430"/>
      <c r="M1395" s="431"/>
      <c r="N1395" s="431"/>
      <c r="O1395" s="431"/>
      <c r="P1395" s="431"/>
      <c r="T1395" s="432"/>
      <c r="W1395" s="432"/>
      <c r="X1395" s="432"/>
      <c r="Y1395" s="432"/>
    </row>
    <row r="1396" spans="1:25" ht="14.25">
      <c r="A1396" s="389"/>
      <c r="B1396" s="427"/>
      <c r="C1396" s="389"/>
      <c r="D1396" s="427"/>
      <c r="E1396" s="389"/>
      <c r="F1396" s="389"/>
      <c r="G1396" s="389"/>
      <c r="H1396" s="428"/>
      <c r="I1396" s="429"/>
      <c r="J1396" s="429"/>
      <c r="K1396" s="430"/>
      <c r="L1396" s="430"/>
      <c r="M1396" s="431"/>
      <c r="N1396" s="431"/>
      <c r="O1396" s="431"/>
      <c r="P1396" s="431"/>
      <c r="T1396" s="432"/>
      <c r="W1396" s="432"/>
      <c r="X1396" s="432"/>
      <c r="Y1396" s="432"/>
    </row>
    <row r="1397" spans="1:25" ht="14.25">
      <c r="A1397" s="389"/>
      <c r="B1397" s="427"/>
      <c r="C1397" s="389"/>
      <c r="D1397" s="427"/>
      <c r="E1397" s="389"/>
      <c r="F1397" s="389"/>
      <c r="G1397" s="389"/>
      <c r="H1397" s="428"/>
      <c r="I1397" s="429"/>
      <c r="J1397" s="429"/>
      <c r="K1397" s="430"/>
      <c r="L1397" s="430"/>
      <c r="M1397" s="431"/>
      <c r="N1397" s="431"/>
      <c r="O1397" s="431"/>
      <c r="P1397" s="431"/>
      <c r="T1397" s="432"/>
      <c r="W1397" s="432"/>
      <c r="X1397" s="432"/>
      <c r="Y1397" s="432"/>
    </row>
    <row r="1398" spans="1:25" ht="14.25">
      <c r="A1398" s="389"/>
      <c r="B1398" s="427"/>
      <c r="C1398" s="389"/>
      <c r="D1398" s="427"/>
      <c r="E1398" s="389"/>
      <c r="F1398" s="389"/>
      <c r="G1398" s="389"/>
      <c r="H1398" s="428"/>
      <c r="I1398" s="429"/>
      <c r="J1398" s="429"/>
      <c r="K1398" s="430"/>
      <c r="L1398" s="430"/>
      <c r="M1398" s="431"/>
      <c r="N1398" s="431"/>
      <c r="O1398" s="431"/>
      <c r="P1398" s="431"/>
      <c r="T1398" s="432"/>
      <c r="W1398" s="432"/>
      <c r="X1398" s="432"/>
      <c r="Y1398" s="432"/>
    </row>
    <row r="1399" spans="1:25" ht="14.25">
      <c r="A1399" s="389"/>
      <c r="B1399" s="427"/>
      <c r="C1399" s="389"/>
      <c r="D1399" s="427"/>
      <c r="E1399" s="389"/>
      <c r="F1399" s="389"/>
      <c r="G1399" s="389"/>
      <c r="H1399" s="428"/>
      <c r="I1399" s="429"/>
      <c r="J1399" s="429"/>
      <c r="K1399" s="430"/>
      <c r="L1399" s="430"/>
      <c r="M1399" s="431"/>
      <c r="N1399" s="431"/>
      <c r="O1399" s="431"/>
      <c r="P1399" s="431"/>
      <c r="T1399" s="432"/>
      <c r="W1399" s="432"/>
      <c r="X1399" s="432"/>
      <c r="Y1399" s="432"/>
    </row>
    <row r="1400" spans="1:25" ht="14.25">
      <c r="A1400" s="389"/>
      <c r="B1400" s="427"/>
      <c r="C1400" s="389"/>
      <c r="D1400" s="427"/>
      <c r="E1400" s="389"/>
      <c r="F1400" s="389"/>
      <c r="G1400" s="389"/>
      <c r="H1400" s="428"/>
      <c r="I1400" s="429"/>
      <c r="J1400" s="429"/>
      <c r="K1400" s="430"/>
      <c r="L1400" s="430"/>
      <c r="M1400" s="431"/>
      <c r="N1400" s="431"/>
      <c r="O1400" s="431"/>
      <c r="P1400" s="431"/>
      <c r="T1400" s="432"/>
      <c r="W1400" s="432"/>
      <c r="X1400" s="432"/>
      <c r="Y1400" s="432"/>
    </row>
    <row r="1401" spans="1:25" ht="14.25">
      <c r="A1401" s="389"/>
      <c r="B1401" s="427"/>
      <c r="C1401" s="389"/>
      <c r="D1401" s="427"/>
      <c r="E1401" s="389"/>
      <c r="F1401" s="389"/>
      <c r="G1401" s="389"/>
      <c r="H1401" s="428"/>
      <c r="I1401" s="429"/>
      <c r="J1401" s="429"/>
      <c r="K1401" s="430"/>
      <c r="L1401" s="430"/>
      <c r="M1401" s="431"/>
      <c r="N1401" s="431"/>
      <c r="O1401" s="431"/>
      <c r="P1401" s="431"/>
      <c r="T1401" s="432"/>
      <c r="W1401" s="432"/>
      <c r="X1401" s="432"/>
      <c r="Y1401" s="432"/>
    </row>
    <row r="1402" spans="1:25" ht="14.25">
      <c r="A1402" s="389"/>
      <c r="B1402" s="427"/>
      <c r="C1402" s="389"/>
      <c r="D1402" s="427"/>
      <c r="E1402" s="389"/>
      <c r="F1402" s="389"/>
      <c r="G1402" s="389"/>
      <c r="H1402" s="428"/>
      <c r="I1402" s="429"/>
      <c r="J1402" s="429"/>
      <c r="K1402" s="430"/>
      <c r="L1402" s="430"/>
      <c r="M1402" s="431"/>
      <c r="N1402" s="431"/>
      <c r="O1402" s="431"/>
      <c r="P1402" s="431"/>
      <c r="T1402" s="432"/>
      <c r="W1402" s="432"/>
      <c r="X1402" s="432"/>
      <c r="Y1402" s="432"/>
    </row>
    <row r="1403" spans="1:25" ht="14.25">
      <c r="A1403" s="389"/>
      <c r="B1403" s="427"/>
      <c r="C1403" s="389"/>
      <c r="D1403" s="427"/>
      <c r="E1403" s="389"/>
      <c r="F1403" s="389"/>
      <c r="G1403" s="389"/>
      <c r="H1403" s="428"/>
      <c r="I1403" s="429"/>
      <c r="J1403" s="429"/>
      <c r="K1403" s="430"/>
      <c r="L1403" s="430"/>
      <c r="M1403" s="431"/>
      <c r="N1403" s="431"/>
      <c r="O1403" s="431"/>
      <c r="P1403" s="431"/>
      <c r="T1403" s="432"/>
      <c r="W1403" s="432"/>
      <c r="X1403" s="432"/>
      <c r="Y1403" s="432"/>
    </row>
    <row r="1404" spans="1:25" ht="14.25">
      <c r="A1404" s="389"/>
      <c r="B1404" s="427"/>
      <c r="C1404" s="389"/>
      <c r="D1404" s="427"/>
      <c r="E1404" s="389"/>
      <c r="F1404" s="389"/>
      <c r="G1404" s="389"/>
      <c r="H1404" s="428"/>
      <c r="I1404" s="429"/>
      <c r="J1404" s="429"/>
      <c r="K1404" s="430"/>
      <c r="L1404" s="430"/>
      <c r="M1404" s="431"/>
      <c r="N1404" s="431"/>
      <c r="O1404" s="431"/>
      <c r="P1404" s="431"/>
      <c r="T1404" s="432"/>
      <c r="W1404" s="432"/>
      <c r="X1404" s="432"/>
      <c r="Y1404" s="432"/>
    </row>
    <row r="1405" spans="1:25" ht="14.25">
      <c r="A1405" s="389"/>
      <c r="B1405" s="427"/>
      <c r="C1405" s="389"/>
      <c r="D1405" s="427"/>
      <c r="E1405" s="389"/>
      <c r="F1405" s="389"/>
      <c r="G1405" s="389"/>
      <c r="H1405" s="428"/>
      <c r="I1405" s="429"/>
      <c r="J1405" s="429"/>
      <c r="K1405" s="430"/>
      <c r="L1405" s="430"/>
      <c r="M1405" s="431"/>
      <c r="N1405" s="431"/>
      <c r="O1405" s="431"/>
      <c r="P1405" s="431"/>
      <c r="T1405" s="432"/>
      <c r="W1405" s="432"/>
      <c r="X1405" s="432"/>
      <c r="Y1405" s="432"/>
    </row>
    <row r="1406" spans="1:25" ht="14.25">
      <c r="A1406" s="389"/>
      <c r="B1406" s="427"/>
      <c r="C1406" s="389"/>
      <c r="D1406" s="427"/>
      <c r="E1406" s="389"/>
      <c r="F1406" s="389"/>
      <c r="G1406" s="389"/>
      <c r="H1406" s="428"/>
      <c r="I1406" s="429"/>
      <c r="J1406" s="429"/>
      <c r="K1406" s="430"/>
      <c r="L1406" s="430"/>
      <c r="M1406" s="431"/>
      <c r="N1406" s="431"/>
      <c r="O1406" s="431"/>
      <c r="P1406" s="431"/>
      <c r="T1406" s="432"/>
      <c r="W1406" s="432"/>
      <c r="X1406" s="432"/>
      <c r="Y1406" s="432"/>
    </row>
    <row r="1407" spans="1:25" ht="14.25">
      <c r="A1407" s="389"/>
      <c r="B1407" s="427"/>
      <c r="C1407" s="389"/>
      <c r="D1407" s="427"/>
      <c r="E1407" s="389"/>
      <c r="F1407" s="389"/>
      <c r="G1407" s="389"/>
      <c r="H1407" s="428"/>
      <c r="I1407" s="429"/>
      <c r="J1407" s="429"/>
      <c r="K1407" s="430"/>
      <c r="L1407" s="430"/>
      <c r="M1407" s="431"/>
      <c r="N1407" s="431"/>
      <c r="O1407" s="431"/>
      <c r="P1407" s="431"/>
      <c r="T1407" s="432"/>
      <c r="W1407" s="432"/>
      <c r="X1407" s="432"/>
      <c r="Y1407" s="432"/>
    </row>
    <row r="1408" spans="1:25" ht="14.25">
      <c r="A1408" s="389"/>
      <c r="B1408" s="427"/>
      <c r="C1408" s="389"/>
      <c r="D1408" s="427"/>
      <c r="E1408" s="389"/>
      <c r="F1408" s="389"/>
      <c r="G1408" s="389"/>
      <c r="H1408" s="428"/>
      <c r="I1408" s="429"/>
      <c r="J1408" s="429"/>
      <c r="K1408" s="430"/>
      <c r="L1408" s="430"/>
      <c r="M1408" s="431"/>
      <c r="N1408" s="431"/>
      <c r="O1408" s="431"/>
      <c r="P1408" s="431"/>
      <c r="T1408" s="432"/>
      <c r="W1408" s="432"/>
      <c r="X1408" s="432"/>
      <c r="Y1408" s="432"/>
    </row>
    <row r="1409" spans="1:25" ht="14.25">
      <c r="A1409" s="389"/>
      <c r="B1409" s="427"/>
      <c r="C1409" s="389"/>
      <c r="D1409" s="427"/>
      <c r="E1409" s="389"/>
      <c r="F1409" s="389"/>
      <c r="G1409" s="389"/>
      <c r="H1409" s="428"/>
      <c r="I1409" s="429"/>
      <c r="J1409" s="429"/>
      <c r="K1409" s="430"/>
      <c r="L1409" s="430"/>
      <c r="M1409" s="431"/>
      <c r="N1409" s="431"/>
      <c r="O1409" s="431"/>
      <c r="P1409" s="431"/>
      <c r="T1409" s="432"/>
      <c r="W1409" s="432"/>
      <c r="X1409" s="432"/>
      <c r="Y1409" s="432"/>
    </row>
    <row r="1410" spans="1:25" ht="14.25">
      <c r="A1410" s="389"/>
      <c r="B1410" s="427"/>
      <c r="C1410" s="389"/>
      <c r="D1410" s="427"/>
      <c r="E1410" s="389"/>
      <c r="F1410" s="389"/>
      <c r="G1410" s="389"/>
      <c r="H1410" s="428"/>
      <c r="I1410" s="429"/>
      <c r="J1410" s="429"/>
      <c r="K1410" s="430"/>
      <c r="L1410" s="430"/>
      <c r="M1410" s="431"/>
      <c r="N1410" s="431"/>
      <c r="O1410" s="431"/>
      <c r="P1410" s="431"/>
      <c r="T1410" s="432"/>
      <c r="W1410" s="432"/>
      <c r="X1410" s="432"/>
      <c r="Y1410" s="432"/>
    </row>
    <row r="1411" spans="1:25" ht="14.25">
      <c r="A1411" s="389"/>
      <c r="B1411" s="427"/>
      <c r="C1411" s="389"/>
      <c r="D1411" s="427"/>
      <c r="E1411" s="389"/>
      <c r="F1411" s="389"/>
      <c r="G1411" s="389"/>
      <c r="H1411" s="428"/>
      <c r="I1411" s="429"/>
      <c r="J1411" s="429"/>
      <c r="K1411" s="430"/>
      <c r="L1411" s="430"/>
      <c r="M1411" s="431"/>
      <c r="N1411" s="431"/>
      <c r="O1411" s="431"/>
      <c r="P1411" s="431"/>
      <c r="T1411" s="432"/>
      <c r="W1411" s="432"/>
      <c r="X1411" s="432"/>
      <c r="Y1411" s="432"/>
    </row>
    <row r="1412" spans="1:25" ht="14.25">
      <c r="A1412" s="389"/>
      <c r="B1412" s="427"/>
      <c r="C1412" s="389"/>
      <c r="D1412" s="427"/>
      <c r="E1412" s="389"/>
      <c r="F1412" s="389"/>
      <c r="G1412" s="389"/>
      <c r="H1412" s="428"/>
      <c r="I1412" s="429"/>
      <c r="J1412" s="429"/>
      <c r="K1412" s="430"/>
      <c r="L1412" s="430"/>
      <c r="M1412" s="431"/>
      <c r="N1412" s="431"/>
      <c r="O1412" s="431"/>
      <c r="P1412" s="431"/>
      <c r="T1412" s="432"/>
      <c r="W1412" s="432"/>
      <c r="X1412" s="432"/>
      <c r="Y1412" s="432"/>
    </row>
    <row r="1413" spans="1:25" ht="14.25">
      <c r="A1413" s="389"/>
      <c r="B1413" s="427"/>
      <c r="C1413" s="389"/>
      <c r="D1413" s="427"/>
      <c r="E1413" s="389"/>
      <c r="F1413" s="389"/>
      <c r="G1413" s="389"/>
      <c r="H1413" s="428"/>
      <c r="I1413" s="429"/>
      <c r="J1413" s="429"/>
      <c r="K1413" s="430"/>
      <c r="L1413" s="430"/>
      <c r="M1413" s="431"/>
      <c r="N1413" s="431"/>
      <c r="O1413" s="431"/>
      <c r="P1413" s="431"/>
      <c r="T1413" s="432"/>
      <c r="W1413" s="432"/>
      <c r="X1413" s="432"/>
      <c r="Y1413" s="432"/>
    </row>
    <row r="1414" spans="1:25" ht="14.25">
      <c r="A1414" s="389"/>
      <c r="B1414" s="427"/>
      <c r="C1414" s="389"/>
      <c r="D1414" s="427"/>
      <c r="E1414" s="389"/>
      <c r="F1414" s="389"/>
      <c r="G1414" s="389"/>
      <c r="H1414" s="428"/>
      <c r="I1414" s="429"/>
      <c r="J1414" s="429"/>
      <c r="K1414" s="430"/>
      <c r="L1414" s="430"/>
      <c r="M1414" s="431"/>
      <c r="N1414" s="431"/>
      <c r="O1414" s="431"/>
      <c r="P1414" s="431"/>
      <c r="T1414" s="432"/>
      <c r="W1414" s="432"/>
      <c r="X1414" s="432"/>
      <c r="Y1414" s="432"/>
    </row>
    <row r="1415" spans="1:25" ht="14.25">
      <c r="A1415" s="389"/>
      <c r="B1415" s="427"/>
      <c r="C1415" s="389"/>
      <c r="D1415" s="427"/>
      <c r="E1415" s="389"/>
      <c r="F1415" s="389"/>
      <c r="G1415" s="389"/>
      <c r="H1415" s="428"/>
      <c r="I1415" s="429"/>
      <c r="J1415" s="429"/>
      <c r="K1415" s="430"/>
      <c r="L1415" s="430"/>
      <c r="M1415" s="431"/>
      <c r="N1415" s="431"/>
      <c r="O1415" s="431"/>
      <c r="P1415" s="431"/>
      <c r="T1415" s="432"/>
      <c r="W1415" s="432"/>
      <c r="X1415" s="432"/>
      <c r="Y1415" s="432"/>
    </row>
    <row r="1416" spans="1:25" ht="14.25">
      <c r="A1416" s="389"/>
      <c r="B1416" s="427"/>
      <c r="C1416" s="389"/>
      <c r="D1416" s="427"/>
      <c r="E1416" s="389"/>
      <c r="F1416" s="389"/>
      <c r="G1416" s="389"/>
      <c r="H1416" s="428"/>
      <c r="I1416" s="429"/>
      <c r="J1416" s="429"/>
      <c r="K1416" s="430"/>
      <c r="L1416" s="430"/>
      <c r="M1416" s="431"/>
      <c r="N1416" s="431"/>
      <c r="O1416" s="431"/>
      <c r="P1416" s="431"/>
      <c r="T1416" s="432"/>
      <c r="W1416" s="432"/>
      <c r="X1416" s="432"/>
      <c r="Y1416" s="432"/>
    </row>
    <row r="1417" spans="1:25" ht="14.25">
      <c r="A1417" s="389"/>
      <c r="B1417" s="427"/>
      <c r="C1417" s="389"/>
      <c r="D1417" s="427"/>
      <c r="E1417" s="389"/>
      <c r="F1417" s="389"/>
      <c r="G1417" s="389"/>
      <c r="H1417" s="428"/>
      <c r="I1417" s="429"/>
      <c r="J1417" s="429"/>
      <c r="K1417" s="430"/>
      <c r="L1417" s="430"/>
      <c r="M1417" s="431"/>
      <c r="N1417" s="431"/>
      <c r="O1417" s="431"/>
      <c r="P1417" s="431"/>
      <c r="T1417" s="432"/>
      <c r="W1417" s="432"/>
      <c r="X1417" s="432"/>
      <c r="Y1417" s="432"/>
    </row>
    <row r="1418" spans="1:25" ht="14.25">
      <c r="A1418" s="389"/>
      <c r="B1418" s="427"/>
      <c r="C1418" s="389"/>
      <c r="D1418" s="427"/>
      <c r="E1418" s="389"/>
      <c r="F1418" s="389"/>
      <c r="G1418" s="389"/>
      <c r="H1418" s="428"/>
      <c r="I1418" s="429"/>
      <c r="J1418" s="429"/>
      <c r="K1418" s="430"/>
      <c r="L1418" s="430"/>
      <c r="M1418" s="431"/>
      <c r="N1418" s="431"/>
      <c r="O1418" s="431"/>
      <c r="P1418" s="431"/>
      <c r="T1418" s="432"/>
      <c r="W1418" s="432"/>
      <c r="X1418" s="432"/>
      <c r="Y1418" s="432"/>
    </row>
    <row r="1419" spans="1:25" ht="14.25">
      <c r="A1419" s="389"/>
      <c r="B1419" s="427"/>
      <c r="C1419" s="389"/>
      <c r="D1419" s="427"/>
      <c r="E1419" s="389"/>
      <c r="F1419" s="389"/>
      <c r="G1419" s="389"/>
      <c r="H1419" s="428"/>
      <c r="I1419" s="429"/>
      <c r="J1419" s="429"/>
      <c r="K1419" s="430"/>
      <c r="L1419" s="430"/>
      <c r="M1419" s="431"/>
      <c r="N1419" s="431"/>
      <c r="O1419" s="431"/>
      <c r="P1419" s="431"/>
      <c r="T1419" s="432"/>
      <c r="W1419" s="432"/>
      <c r="X1419" s="432"/>
      <c r="Y1419" s="432"/>
    </row>
    <row r="1420" spans="1:25" ht="14.25">
      <c r="A1420" s="389"/>
      <c r="B1420" s="427"/>
      <c r="C1420" s="389"/>
      <c r="D1420" s="427"/>
      <c r="E1420" s="389"/>
      <c r="F1420" s="389"/>
      <c r="G1420" s="389"/>
      <c r="H1420" s="428"/>
      <c r="I1420" s="429"/>
      <c r="J1420" s="429"/>
      <c r="K1420" s="430"/>
      <c r="L1420" s="430"/>
      <c r="M1420" s="431"/>
      <c r="N1420" s="431"/>
      <c r="O1420" s="431"/>
      <c r="P1420" s="431"/>
      <c r="T1420" s="432"/>
      <c r="W1420" s="432"/>
      <c r="X1420" s="432"/>
      <c r="Y1420" s="432"/>
    </row>
    <row r="1421" spans="1:25" ht="14.25">
      <c r="A1421" s="389"/>
      <c r="B1421" s="427"/>
      <c r="C1421" s="389"/>
      <c r="D1421" s="427"/>
      <c r="E1421" s="389"/>
      <c r="F1421" s="389"/>
      <c r="G1421" s="389"/>
      <c r="H1421" s="428"/>
      <c r="I1421" s="429"/>
      <c r="J1421" s="429"/>
      <c r="K1421" s="430"/>
      <c r="L1421" s="430"/>
      <c r="M1421" s="431"/>
      <c r="N1421" s="431"/>
      <c r="O1421" s="431"/>
      <c r="P1421" s="431"/>
      <c r="T1421" s="432"/>
      <c r="W1421" s="432"/>
      <c r="X1421" s="432"/>
      <c r="Y1421" s="432"/>
    </row>
    <row r="1422" spans="1:25" ht="14.25">
      <c r="A1422" s="389"/>
      <c r="B1422" s="427"/>
      <c r="C1422" s="389"/>
      <c r="D1422" s="427"/>
      <c r="E1422" s="389"/>
      <c r="F1422" s="389"/>
      <c r="G1422" s="389"/>
      <c r="H1422" s="428"/>
      <c r="I1422" s="429"/>
      <c r="J1422" s="429"/>
      <c r="K1422" s="430"/>
      <c r="L1422" s="430"/>
      <c r="M1422" s="431"/>
      <c r="N1422" s="431"/>
      <c r="O1422" s="431"/>
      <c r="P1422" s="431"/>
      <c r="T1422" s="432"/>
      <c r="W1422" s="432"/>
      <c r="X1422" s="432"/>
      <c r="Y1422" s="432"/>
    </row>
    <row r="1423" spans="1:25" ht="14.25">
      <c r="A1423" s="389"/>
      <c r="B1423" s="427"/>
      <c r="C1423" s="389"/>
      <c r="D1423" s="427"/>
      <c r="E1423" s="389"/>
      <c r="F1423" s="389"/>
      <c r="G1423" s="389"/>
      <c r="H1423" s="428"/>
      <c r="I1423" s="429"/>
      <c r="J1423" s="429"/>
      <c r="K1423" s="430"/>
      <c r="L1423" s="430"/>
      <c r="M1423" s="431"/>
      <c r="N1423" s="431"/>
      <c r="O1423" s="431"/>
      <c r="P1423" s="431"/>
      <c r="T1423" s="432"/>
      <c r="W1423" s="432"/>
      <c r="X1423" s="432"/>
      <c r="Y1423" s="432"/>
    </row>
    <row r="1424" spans="1:25" ht="14.25">
      <c r="A1424" s="389"/>
      <c r="B1424" s="427"/>
      <c r="C1424" s="389"/>
      <c r="D1424" s="427"/>
      <c r="E1424" s="389"/>
      <c r="F1424" s="389"/>
      <c r="G1424" s="389"/>
      <c r="H1424" s="428"/>
      <c r="I1424" s="429"/>
      <c r="J1424" s="429"/>
      <c r="K1424" s="430"/>
      <c r="L1424" s="430"/>
      <c r="M1424" s="431"/>
      <c r="N1424" s="431"/>
      <c r="O1424" s="431"/>
      <c r="P1424" s="431"/>
      <c r="T1424" s="432"/>
      <c r="W1424" s="432"/>
      <c r="X1424" s="432"/>
      <c r="Y1424" s="432"/>
    </row>
    <row r="1425" spans="1:25" ht="14.25">
      <c r="A1425" s="389"/>
      <c r="B1425" s="427"/>
      <c r="C1425" s="389"/>
      <c r="D1425" s="427"/>
      <c r="E1425" s="389"/>
      <c r="F1425" s="389"/>
      <c r="G1425" s="389"/>
      <c r="H1425" s="428"/>
      <c r="I1425" s="429"/>
      <c r="J1425" s="429"/>
      <c r="K1425" s="430"/>
      <c r="L1425" s="430"/>
      <c r="M1425" s="431"/>
      <c r="N1425" s="431"/>
      <c r="O1425" s="431"/>
      <c r="P1425" s="431"/>
      <c r="T1425" s="432"/>
      <c r="W1425" s="432"/>
      <c r="X1425" s="432"/>
      <c r="Y1425" s="432"/>
    </row>
    <row r="1426" spans="1:25" ht="14.25">
      <c r="A1426" s="389"/>
      <c r="B1426" s="427"/>
      <c r="C1426" s="389"/>
      <c r="D1426" s="427"/>
      <c r="E1426" s="389"/>
      <c r="F1426" s="389"/>
      <c r="G1426" s="389"/>
      <c r="H1426" s="428"/>
      <c r="I1426" s="429"/>
      <c r="J1426" s="429"/>
      <c r="K1426" s="430"/>
      <c r="L1426" s="430"/>
      <c r="M1426" s="431"/>
      <c r="N1426" s="431"/>
      <c r="O1426" s="431"/>
      <c r="P1426" s="431"/>
      <c r="T1426" s="432"/>
      <c r="W1426" s="432"/>
      <c r="X1426" s="432"/>
      <c r="Y1426" s="432"/>
    </row>
    <row r="1427" spans="1:25" ht="14.25">
      <c r="A1427" s="389"/>
      <c r="B1427" s="427"/>
      <c r="C1427" s="389"/>
      <c r="D1427" s="427"/>
      <c r="E1427" s="389"/>
      <c r="F1427" s="389"/>
      <c r="G1427" s="389"/>
      <c r="H1427" s="428"/>
      <c r="I1427" s="429"/>
      <c r="J1427" s="429"/>
      <c r="K1427" s="430"/>
      <c r="L1427" s="430"/>
      <c r="M1427" s="431"/>
      <c r="N1427" s="431"/>
      <c r="O1427" s="431"/>
      <c r="P1427" s="431"/>
      <c r="T1427" s="432"/>
      <c r="W1427" s="432"/>
      <c r="X1427" s="432"/>
      <c r="Y1427" s="432"/>
    </row>
    <row r="1428" spans="1:25" ht="14.25">
      <c r="A1428" s="389"/>
      <c r="B1428" s="427"/>
      <c r="C1428" s="389"/>
      <c r="D1428" s="427"/>
      <c r="E1428" s="389"/>
      <c r="F1428" s="389"/>
      <c r="G1428" s="389"/>
      <c r="H1428" s="428"/>
      <c r="I1428" s="429"/>
      <c r="J1428" s="429"/>
      <c r="K1428" s="430"/>
      <c r="L1428" s="430"/>
      <c r="M1428" s="431"/>
      <c r="N1428" s="431"/>
      <c r="O1428" s="431"/>
      <c r="P1428" s="431"/>
      <c r="T1428" s="432"/>
      <c r="W1428" s="432"/>
      <c r="X1428" s="432"/>
      <c r="Y1428" s="432"/>
    </row>
    <row r="1429" spans="1:25" ht="14.25">
      <c r="A1429" s="389"/>
      <c r="B1429" s="427"/>
      <c r="C1429" s="389"/>
      <c r="D1429" s="427"/>
      <c r="E1429" s="389"/>
      <c r="F1429" s="389"/>
      <c r="G1429" s="389"/>
      <c r="H1429" s="428"/>
      <c r="I1429" s="429"/>
      <c r="J1429" s="429"/>
      <c r="K1429" s="430"/>
      <c r="L1429" s="430"/>
      <c r="M1429" s="431"/>
      <c r="N1429" s="431"/>
      <c r="O1429" s="431"/>
      <c r="P1429" s="431"/>
      <c r="T1429" s="432"/>
      <c r="W1429" s="432"/>
      <c r="X1429" s="432"/>
      <c r="Y1429" s="432"/>
    </row>
    <row r="1430" spans="1:25" ht="14.25">
      <c r="A1430" s="389"/>
      <c r="B1430" s="427"/>
      <c r="C1430" s="389"/>
      <c r="D1430" s="427"/>
      <c r="E1430" s="389"/>
      <c r="F1430" s="389"/>
      <c r="G1430" s="389"/>
      <c r="H1430" s="428"/>
      <c r="I1430" s="429"/>
      <c r="J1430" s="429"/>
      <c r="K1430" s="430"/>
      <c r="L1430" s="430"/>
      <c r="M1430" s="431"/>
      <c r="N1430" s="431"/>
      <c r="O1430" s="431"/>
      <c r="P1430" s="431"/>
      <c r="T1430" s="432"/>
      <c r="W1430" s="432"/>
      <c r="X1430" s="432"/>
      <c r="Y1430" s="432"/>
    </row>
    <row r="1431" spans="1:25" ht="14.25">
      <c r="A1431" s="389"/>
      <c r="B1431" s="427"/>
      <c r="C1431" s="389"/>
      <c r="D1431" s="427"/>
      <c r="E1431" s="389"/>
      <c r="F1431" s="389"/>
      <c r="G1431" s="389"/>
      <c r="H1431" s="428"/>
      <c r="I1431" s="429"/>
      <c r="J1431" s="429"/>
      <c r="K1431" s="430"/>
      <c r="L1431" s="430"/>
      <c r="M1431" s="431"/>
      <c r="N1431" s="431"/>
      <c r="O1431" s="431"/>
      <c r="P1431" s="431"/>
      <c r="T1431" s="432"/>
      <c r="W1431" s="432"/>
      <c r="X1431" s="432"/>
      <c r="Y1431" s="432"/>
    </row>
    <row r="1432" spans="1:25" ht="14.25">
      <c r="A1432" s="389"/>
      <c r="B1432" s="427"/>
      <c r="C1432" s="389"/>
      <c r="D1432" s="427"/>
      <c r="E1432" s="389"/>
      <c r="F1432" s="389"/>
      <c r="G1432" s="389"/>
      <c r="H1432" s="428"/>
      <c r="I1432" s="429"/>
      <c r="J1432" s="429"/>
      <c r="K1432" s="430"/>
      <c r="L1432" s="430"/>
      <c r="M1432" s="431"/>
      <c r="N1432" s="431"/>
      <c r="O1432" s="431"/>
      <c r="P1432" s="431"/>
      <c r="T1432" s="432"/>
      <c r="W1432" s="432"/>
      <c r="X1432" s="432"/>
      <c r="Y1432" s="432"/>
    </row>
    <row r="1433" spans="1:25" ht="14.25">
      <c r="A1433" s="389"/>
      <c r="B1433" s="427"/>
      <c r="C1433" s="389"/>
      <c r="D1433" s="427"/>
      <c r="E1433" s="389"/>
      <c r="F1433" s="389"/>
      <c r="G1433" s="389"/>
      <c r="H1433" s="428"/>
      <c r="I1433" s="429"/>
      <c r="J1433" s="429"/>
      <c r="K1433" s="430"/>
      <c r="L1433" s="430"/>
      <c r="M1433" s="431"/>
      <c r="N1433" s="431"/>
      <c r="O1433" s="431"/>
      <c r="P1433" s="431"/>
      <c r="T1433" s="432"/>
      <c r="W1433" s="432"/>
      <c r="X1433" s="432"/>
      <c r="Y1433" s="432"/>
    </row>
    <row r="1434" spans="1:25" ht="14.25">
      <c r="A1434" s="389"/>
      <c r="B1434" s="427"/>
      <c r="C1434" s="389"/>
      <c r="D1434" s="427"/>
      <c r="E1434" s="389"/>
      <c r="F1434" s="389"/>
      <c r="G1434" s="389"/>
      <c r="H1434" s="428"/>
      <c r="I1434" s="429"/>
      <c r="J1434" s="429"/>
      <c r="K1434" s="430"/>
      <c r="L1434" s="430"/>
      <c r="M1434" s="431"/>
      <c r="N1434" s="431"/>
      <c r="O1434" s="431"/>
      <c r="P1434" s="431"/>
      <c r="T1434" s="432"/>
      <c r="W1434" s="432"/>
      <c r="X1434" s="432"/>
      <c r="Y1434" s="432"/>
    </row>
    <row r="1435" spans="1:25" ht="14.25">
      <c r="A1435" s="389"/>
      <c r="B1435" s="427"/>
      <c r="C1435" s="389"/>
      <c r="D1435" s="427"/>
      <c r="E1435" s="389"/>
      <c r="F1435" s="389"/>
      <c r="G1435" s="389"/>
      <c r="H1435" s="428"/>
      <c r="I1435" s="429"/>
      <c r="J1435" s="429"/>
      <c r="K1435" s="430"/>
      <c r="L1435" s="430"/>
      <c r="M1435" s="431"/>
      <c r="N1435" s="431"/>
      <c r="O1435" s="431"/>
      <c r="P1435" s="431"/>
      <c r="T1435" s="432"/>
      <c r="W1435" s="432"/>
      <c r="X1435" s="432"/>
      <c r="Y1435" s="432"/>
    </row>
    <row r="1436" spans="1:25" ht="14.25">
      <c r="A1436" s="389"/>
      <c r="B1436" s="427"/>
      <c r="C1436" s="389"/>
      <c r="D1436" s="427"/>
      <c r="E1436" s="389"/>
      <c r="F1436" s="389"/>
      <c r="G1436" s="389"/>
      <c r="H1436" s="428"/>
      <c r="I1436" s="429"/>
      <c r="J1436" s="429"/>
      <c r="K1436" s="430"/>
      <c r="L1436" s="430"/>
      <c r="M1436" s="431"/>
      <c r="N1436" s="431"/>
      <c r="O1436" s="431"/>
      <c r="P1436" s="431"/>
      <c r="T1436" s="432"/>
      <c r="W1436" s="432"/>
      <c r="X1436" s="432"/>
      <c r="Y1436" s="432"/>
    </row>
    <row r="1437" spans="1:25" ht="14.25">
      <c r="A1437" s="389"/>
      <c r="B1437" s="427"/>
      <c r="C1437" s="389"/>
      <c r="D1437" s="427"/>
      <c r="E1437" s="389"/>
      <c r="F1437" s="389"/>
      <c r="G1437" s="389"/>
      <c r="H1437" s="428"/>
      <c r="I1437" s="429"/>
      <c r="J1437" s="429"/>
      <c r="K1437" s="430"/>
      <c r="L1437" s="430"/>
      <c r="M1437" s="431"/>
      <c r="N1437" s="431"/>
      <c r="O1437" s="431"/>
      <c r="P1437" s="431"/>
      <c r="T1437" s="432"/>
      <c r="W1437" s="432"/>
      <c r="X1437" s="432"/>
      <c r="Y1437" s="432"/>
    </row>
    <row r="1438" spans="1:25" ht="14.25">
      <c r="A1438" s="389"/>
      <c r="B1438" s="427"/>
      <c r="C1438" s="389"/>
      <c r="D1438" s="427"/>
      <c r="E1438" s="389"/>
      <c r="F1438" s="389"/>
      <c r="G1438" s="389"/>
      <c r="H1438" s="428"/>
      <c r="I1438" s="429"/>
      <c r="J1438" s="429"/>
      <c r="K1438" s="430"/>
      <c r="L1438" s="430"/>
      <c r="M1438" s="431"/>
      <c r="N1438" s="431"/>
      <c r="O1438" s="431"/>
      <c r="P1438" s="431"/>
      <c r="T1438" s="432"/>
      <c r="W1438" s="432"/>
      <c r="X1438" s="432"/>
      <c r="Y1438" s="432"/>
    </row>
    <row r="1439" spans="1:25" ht="14.25">
      <c r="A1439" s="389"/>
      <c r="B1439" s="427"/>
      <c r="C1439" s="389"/>
      <c r="D1439" s="427"/>
      <c r="E1439" s="389"/>
      <c r="F1439" s="389"/>
      <c r="G1439" s="389"/>
      <c r="H1439" s="428"/>
      <c r="I1439" s="429"/>
      <c r="J1439" s="429"/>
      <c r="K1439" s="430"/>
      <c r="L1439" s="430"/>
      <c r="M1439" s="431"/>
      <c r="N1439" s="431"/>
      <c r="O1439" s="431"/>
      <c r="P1439" s="431"/>
      <c r="T1439" s="432"/>
      <c r="W1439" s="432"/>
      <c r="X1439" s="432"/>
      <c r="Y1439" s="432"/>
    </row>
    <row r="1440" spans="1:25" ht="14.25">
      <c r="A1440" s="389"/>
      <c r="B1440" s="427"/>
      <c r="C1440" s="389"/>
      <c r="D1440" s="427"/>
      <c r="E1440" s="389"/>
      <c r="F1440" s="389"/>
      <c r="G1440" s="389"/>
      <c r="H1440" s="428"/>
      <c r="I1440" s="429"/>
      <c r="J1440" s="429"/>
      <c r="K1440" s="430"/>
      <c r="L1440" s="430"/>
      <c r="M1440" s="431"/>
      <c r="N1440" s="431"/>
      <c r="O1440" s="431"/>
      <c r="P1440" s="431"/>
      <c r="T1440" s="432"/>
      <c r="W1440" s="432"/>
      <c r="X1440" s="432"/>
      <c r="Y1440" s="432"/>
    </row>
    <row r="1441" spans="1:25" ht="14.25">
      <c r="A1441" s="389"/>
      <c r="B1441" s="427"/>
      <c r="C1441" s="389"/>
      <c r="D1441" s="427"/>
      <c r="E1441" s="389"/>
      <c r="F1441" s="389"/>
      <c r="G1441" s="389"/>
      <c r="H1441" s="428"/>
      <c r="I1441" s="429"/>
      <c r="J1441" s="429"/>
      <c r="K1441" s="430"/>
      <c r="L1441" s="430"/>
      <c r="M1441" s="431"/>
      <c r="N1441" s="431"/>
      <c r="O1441" s="431"/>
      <c r="P1441" s="431"/>
      <c r="T1441" s="432"/>
      <c r="W1441" s="432"/>
      <c r="X1441" s="432"/>
      <c r="Y1441" s="432"/>
    </row>
    <row r="1442" spans="1:25" ht="14.25">
      <c r="A1442" s="389"/>
      <c r="B1442" s="427"/>
      <c r="C1442" s="389"/>
      <c r="D1442" s="427"/>
      <c r="E1442" s="389"/>
      <c r="F1442" s="389"/>
      <c r="G1442" s="389"/>
      <c r="H1442" s="428"/>
      <c r="I1442" s="429"/>
      <c r="J1442" s="429"/>
      <c r="K1442" s="430"/>
      <c r="L1442" s="430"/>
      <c r="M1442" s="431"/>
      <c r="N1442" s="431"/>
      <c r="O1442" s="431"/>
      <c r="P1442" s="431"/>
      <c r="T1442" s="432"/>
      <c r="W1442" s="432"/>
      <c r="X1442" s="432"/>
      <c r="Y1442" s="432"/>
    </row>
    <row r="1443" spans="1:25" ht="14.25">
      <c r="A1443" s="389"/>
      <c r="B1443" s="427"/>
      <c r="C1443" s="389"/>
      <c r="D1443" s="427"/>
      <c r="E1443" s="389"/>
      <c r="F1443" s="389"/>
      <c r="G1443" s="389"/>
      <c r="H1443" s="428"/>
      <c r="I1443" s="429"/>
      <c r="J1443" s="429"/>
      <c r="K1443" s="430"/>
      <c r="L1443" s="430"/>
      <c r="M1443" s="431"/>
      <c r="N1443" s="431"/>
      <c r="O1443" s="431"/>
      <c r="P1443" s="431"/>
      <c r="T1443" s="432"/>
      <c r="W1443" s="432"/>
      <c r="X1443" s="432"/>
      <c r="Y1443" s="432"/>
    </row>
    <row r="1444" spans="1:25" ht="14.25">
      <c r="A1444" s="389"/>
      <c r="B1444" s="427"/>
      <c r="C1444" s="389"/>
      <c r="D1444" s="427"/>
      <c r="E1444" s="389"/>
      <c r="F1444" s="389"/>
      <c r="G1444" s="389"/>
      <c r="H1444" s="428"/>
      <c r="I1444" s="429"/>
      <c r="J1444" s="429"/>
      <c r="K1444" s="430"/>
      <c r="L1444" s="430"/>
      <c r="M1444" s="431"/>
      <c r="N1444" s="431"/>
      <c r="O1444" s="431"/>
      <c r="P1444" s="431"/>
      <c r="T1444" s="432"/>
      <c r="W1444" s="432"/>
      <c r="X1444" s="432"/>
      <c r="Y1444" s="432"/>
    </row>
    <row r="1445" spans="1:25" ht="14.25">
      <c r="A1445" s="389"/>
      <c r="B1445" s="427"/>
      <c r="C1445" s="389"/>
      <c r="D1445" s="427"/>
      <c r="E1445" s="389"/>
      <c r="F1445" s="389"/>
      <c r="G1445" s="389"/>
      <c r="H1445" s="428"/>
      <c r="I1445" s="429"/>
      <c r="J1445" s="429"/>
      <c r="K1445" s="430"/>
      <c r="L1445" s="430"/>
      <c r="M1445" s="431"/>
      <c r="N1445" s="431"/>
      <c r="O1445" s="431"/>
      <c r="P1445" s="431"/>
      <c r="T1445" s="432"/>
      <c r="W1445" s="432"/>
      <c r="X1445" s="432"/>
      <c r="Y1445" s="432"/>
    </row>
    <row r="1446" spans="1:25" ht="14.25">
      <c r="A1446" s="389"/>
      <c r="B1446" s="427"/>
      <c r="C1446" s="389"/>
      <c r="D1446" s="427"/>
      <c r="E1446" s="389"/>
      <c r="F1446" s="389"/>
      <c r="G1446" s="389"/>
      <c r="H1446" s="428"/>
      <c r="I1446" s="429"/>
      <c r="J1446" s="429"/>
      <c r="K1446" s="430"/>
      <c r="L1446" s="430"/>
      <c r="M1446" s="431"/>
      <c r="N1446" s="431"/>
      <c r="O1446" s="431"/>
      <c r="P1446" s="431"/>
      <c r="T1446" s="432"/>
      <c r="W1446" s="432"/>
      <c r="X1446" s="432"/>
      <c r="Y1446" s="432"/>
    </row>
    <row r="1447" spans="1:25" ht="14.25">
      <c r="A1447" s="389"/>
      <c r="B1447" s="427"/>
      <c r="C1447" s="389"/>
      <c r="D1447" s="427"/>
      <c r="E1447" s="389"/>
      <c r="F1447" s="389"/>
      <c r="G1447" s="389"/>
      <c r="H1447" s="428"/>
      <c r="I1447" s="429"/>
      <c r="J1447" s="429"/>
      <c r="K1447" s="430"/>
      <c r="L1447" s="430"/>
      <c r="M1447" s="431"/>
      <c r="N1447" s="431"/>
      <c r="O1447" s="431"/>
      <c r="P1447" s="431"/>
      <c r="T1447" s="432"/>
      <c r="W1447" s="432"/>
      <c r="X1447" s="432"/>
      <c r="Y1447" s="432"/>
    </row>
    <row r="1448" spans="1:25" ht="14.25">
      <c r="A1448" s="389"/>
      <c r="B1448" s="427"/>
      <c r="C1448" s="389"/>
      <c r="D1448" s="427"/>
      <c r="E1448" s="389"/>
      <c r="F1448" s="389"/>
      <c r="G1448" s="389"/>
      <c r="H1448" s="428"/>
      <c r="I1448" s="429"/>
      <c r="J1448" s="429"/>
      <c r="K1448" s="430"/>
      <c r="L1448" s="430"/>
      <c r="M1448" s="431"/>
      <c r="N1448" s="431"/>
      <c r="O1448" s="431"/>
      <c r="P1448" s="431"/>
      <c r="T1448" s="432"/>
      <c r="W1448" s="432"/>
      <c r="X1448" s="432"/>
      <c r="Y1448" s="432"/>
    </row>
    <row r="1449" spans="1:25" ht="14.25">
      <c r="A1449" s="389"/>
      <c r="B1449" s="427"/>
      <c r="C1449" s="389"/>
      <c r="D1449" s="427"/>
      <c r="E1449" s="389"/>
      <c r="F1449" s="389"/>
      <c r="G1449" s="389"/>
      <c r="H1449" s="428"/>
      <c r="I1449" s="429"/>
      <c r="J1449" s="429"/>
      <c r="K1449" s="430"/>
      <c r="L1449" s="430"/>
      <c r="M1449" s="431"/>
      <c r="N1449" s="431"/>
      <c r="O1449" s="431"/>
      <c r="P1449" s="431"/>
      <c r="T1449" s="432"/>
      <c r="W1449" s="432"/>
      <c r="X1449" s="432"/>
      <c r="Y1449" s="432"/>
    </row>
    <row r="1450" spans="1:25" ht="14.25">
      <c r="A1450" s="389"/>
      <c r="B1450" s="427"/>
      <c r="C1450" s="389"/>
      <c r="D1450" s="427"/>
      <c r="E1450" s="389"/>
      <c r="F1450" s="389"/>
      <c r="G1450" s="389"/>
      <c r="H1450" s="428"/>
      <c r="I1450" s="429"/>
      <c r="J1450" s="429"/>
      <c r="K1450" s="430"/>
      <c r="L1450" s="430"/>
      <c r="M1450" s="431"/>
      <c r="N1450" s="431"/>
      <c r="O1450" s="431"/>
      <c r="P1450" s="431"/>
      <c r="T1450" s="432"/>
      <c r="W1450" s="432"/>
      <c r="X1450" s="432"/>
      <c r="Y1450" s="432"/>
    </row>
    <row r="1451" spans="1:25" ht="14.25">
      <c r="A1451" s="389"/>
      <c r="B1451" s="427"/>
      <c r="C1451" s="389"/>
      <c r="D1451" s="427"/>
      <c r="E1451" s="389"/>
      <c r="F1451" s="389"/>
      <c r="G1451" s="389"/>
      <c r="H1451" s="428"/>
      <c r="I1451" s="429"/>
      <c r="J1451" s="429"/>
      <c r="K1451" s="430"/>
      <c r="L1451" s="430"/>
      <c r="M1451" s="431"/>
      <c r="N1451" s="431"/>
      <c r="O1451" s="431"/>
      <c r="P1451" s="431"/>
      <c r="T1451" s="432"/>
      <c r="W1451" s="432"/>
      <c r="X1451" s="432"/>
      <c r="Y1451" s="432"/>
    </row>
    <row r="1452" spans="1:25" ht="14.25">
      <c r="A1452" s="389"/>
      <c r="B1452" s="427"/>
      <c r="C1452" s="389"/>
      <c r="D1452" s="427"/>
      <c r="E1452" s="389"/>
      <c r="F1452" s="389"/>
      <c r="G1452" s="389"/>
      <c r="H1452" s="428"/>
      <c r="I1452" s="429"/>
      <c r="J1452" s="429"/>
      <c r="K1452" s="430"/>
      <c r="L1452" s="430"/>
      <c r="M1452" s="431"/>
      <c r="N1452" s="431"/>
      <c r="O1452" s="431"/>
      <c r="P1452" s="431"/>
      <c r="T1452" s="432"/>
      <c r="W1452" s="432"/>
      <c r="X1452" s="432"/>
      <c r="Y1452" s="432"/>
    </row>
    <row r="1453" spans="1:25" ht="14.25">
      <c r="A1453" s="389"/>
      <c r="B1453" s="427"/>
      <c r="C1453" s="389"/>
      <c r="D1453" s="427"/>
      <c r="E1453" s="389"/>
      <c r="F1453" s="389"/>
      <c r="G1453" s="389"/>
      <c r="H1453" s="428"/>
      <c r="I1453" s="429"/>
      <c r="J1453" s="429"/>
      <c r="K1453" s="430"/>
      <c r="L1453" s="430"/>
      <c r="M1453" s="431"/>
      <c r="N1453" s="431"/>
      <c r="O1453" s="431"/>
      <c r="P1453" s="431"/>
      <c r="T1453" s="432"/>
      <c r="W1453" s="432"/>
      <c r="X1453" s="432"/>
      <c r="Y1453" s="432"/>
    </row>
    <row r="1454" spans="1:25" ht="14.25">
      <c r="A1454" s="389"/>
      <c r="B1454" s="427"/>
      <c r="C1454" s="389"/>
      <c r="D1454" s="427"/>
      <c r="E1454" s="389"/>
      <c r="F1454" s="389"/>
      <c r="G1454" s="389"/>
      <c r="H1454" s="428"/>
      <c r="I1454" s="429"/>
      <c r="J1454" s="429"/>
      <c r="K1454" s="430"/>
      <c r="L1454" s="430"/>
      <c r="M1454" s="431"/>
      <c r="N1454" s="431"/>
      <c r="O1454" s="431"/>
      <c r="P1454" s="431"/>
      <c r="T1454" s="432"/>
      <c r="W1454" s="432"/>
      <c r="X1454" s="432"/>
      <c r="Y1454" s="432"/>
    </row>
    <row r="1455" spans="1:25" ht="14.25">
      <c r="A1455" s="389"/>
      <c r="B1455" s="427"/>
      <c r="C1455" s="389"/>
      <c r="D1455" s="427"/>
      <c r="E1455" s="389"/>
      <c r="F1455" s="389"/>
      <c r="G1455" s="389"/>
      <c r="H1455" s="428"/>
      <c r="I1455" s="429"/>
      <c r="J1455" s="429"/>
      <c r="K1455" s="430"/>
      <c r="L1455" s="430"/>
      <c r="M1455" s="431"/>
      <c r="N1455" s="431"/>
      <c r="O1455" s="431"/>
      <c r="P1455" s="431"/>
      <c r="T1455" s="432"/>
      <c r="W1455" s="432"/>
      <c r="X1455" s="432"/>
      <c r="Y1455" s="432"/>
    </row>
    <row r="1456" spans="1:25" ht="14.25">
      <c r="A1456" s="389"/>
      <c r="B1456" s="427"/>
      <c r="C1456" s="389"/>
      <c r="D1456" s="427"/>
      <c r="E1456" s="389"/>
      <c r="F1456" s="389"/>
      <c r="G1456" s="389"/>
      <c r="H1456" s="428"/>
      <c r="I1456" s="429"/>
      <c r="J1456" s="429"/>
      <c r="K1456" s="430"/>
      <c r="L1456" s="430"/>
      <c r="M1456" s="431"/>
      <c r="N1456" s="431"/>
      <c r="O1456" s="431"/>
      <c r="P1456" s="431"/>
      <c r="T1456" s="432"/>
      <c r="W1456" s="432"/>
      <c r="X1456" s="432"/>
      <c r="Y1456" s="432"/>
    </row>
    <row r="1457" spans="1:25" ht="14.25">
      <c r="A1457" s="389"/>
      <c r="B1457" s="427"/>
      <c r="C1457" s="389"/>
      <c r="D1457" s="427"/>
      <c r="E1457" s="389"/>
      <c r="F1457" s="389"/>
      <c r="G1457" s="389"/>
      <c r="H1457" s="428"/>
      <c r="I1457" s="429"/>
      <c r="J1457" s="429"/>
      <c r="K1457" s="430"/>
      <c r="L1457" s="430"/>
      <c r="M1457" s="431"/>
      <c r="N1457" s="431"/>
      <c r="O1457" s="431"/>
      <c r="P1457" s="431"/>
      <c r="T1457" s="432"/>
      <c r="W1457" s="432"/>
      <c r="X1457" s="432"/>
      <c r="Y1457" s="432"/>
    </row>
    <row r="1458" spans="1:25" ht="14.25">
      <c r="A1458" s="389"/>
      <c r="B1458" s="427"/>
      <c r="C1458" s="389"/>
      <c r="D1458" s="427"/>
      <c r="E1458" s="389"/>
      <c r="F1458" s="389"/>
      <c r="G1458" s="389"/>
      <c r="H1458" s="428"/>
      <c r="I1458" s="429"/>
      <c r="J1458" s="429"/>
      <c r="K1458" s="430"/>
      <c r="L1458" s="430"/>
      <c r="M1458" s="431"/>
      <c r="N1458" s="431"/>
      <c r="O1458" s="431"/>
      <c r="P1458" s="431"/>
      <c r="T1458" s="432"/>
      <c r="W1458" s="432"/>
      <c r="X1458" s="432"/>
      <c r="Y1458" s="432"/>
    </row>
    <row r="1459" spans="1:25" ht="14.25">
      <c r="A1459" s="389"/>
      <c r="B1459" s="427"/>
      <c r="C1459" s="389"/>
      <c r="D1459" s="427"/>
      <c r="E1459" s="389"/>
      <c r="F1459" s="389"/>
      <c r="G1459" s="389"/>
      <c r="H1459" s="428"/>
      <c r="I1459" s="429"/>
      <c r="J1459" s="429"/>
      <c r="K1459" s="430"/>
      <c r="L1459" s="430"/>
      <c r="M1459" s="431"/>
      <c r="N1459" s="431"/>
      <c r="O1459" s="431"/>
      <c r="P1459" s="431"/>
      <c r="T1459" s="432"/>
      <c r="W1459" s="432"/>
      <c r="X1459" s="432"/>
      <c r="Y1459" s="432"/>
    </row>
    <row r="1460" spans="1:25" ht="14.25">
      <c r="A1460" s="389"/>
      <c r="B1460" s="427"/>
      <c r="C1460" s="389"/>
      <c r="D1460" s="427"/>
      <c r="E1460" s="389"/>
      <c r="F1460" s="389"/>
      <c r="G1460" s="389"/>
      <c r="H1460" s="428"/>
      <c r="I1460" s="429"/>
      <c r="J1460" s="429"/>
      <c r="K1460" s="430"/>
      <c r="L1460" s="430"/>
      <c r="M1460" s="431"/>
      <c r="N1460" s="431"/>
      <c r="O1460" s="431"/>
      <c r="P1460" s="431"/>
      <c r="T1460" s="432"/>
      <c r="W1460" s="432"/>
      <c r="X1460" s="432"/>
      <c r="Y1460" s="432"/>
    </row>
    <row r="1461" spans="1:25" ht="14.25">
      <c r="A1461" s="389"/>
      <c r="B1461" s="427"/>
      <c r="C1461" s="389"/>
      <c r="D1461" s="427"/>
      <c r="E1461" s="389"/>
      <c r="F1461" s="389"/>
      <c r="G1461" s="389"/>
      <c r="H1461" s="428"/>
      <c r="I1461" s="429"/>
      <c r="J1461" s="429"/>
      <c r="K1461" s="430"/>
      <c r="L1461" s="430"/>
      <c r="M1461" s="431"/>
      <c r="N1461" s="431"/>
      <c r="O1461" s="431"/>
      <c r="P1461" s="431"/>
      <c r="T1461" s="432"/>
      <c r="W1461" s="432"/>
      <c r="X1461" s="432"/>
      <c r="Y1461" s="432"/>
    </row>
    <row r="1462" spans="1:25" ht="14.25">
      <c r="A1462" s="389"/>
      <c r="B1462" s="427"/>
      <c r="C1462" s="389"/>
      <c r="D1462" s="427"/>
      <c r="E1462" s="389"/>
      <c r="F1462" s="389"/>
      <c r="G1462" s="389"/>
      <c r="H1462" s="428"/>
      <c r="I1462" s="429"/>
      <c r="J1462" s="429"/>
      <c r="K1462" s="430"/>
      <c r="L1462" s="430"/>
      <c r="M1462" s="431"/>
      <c r="N1462" s="431"/>
      <c r="O1462" s="431"/>
      <c r="P1462" s="431"/>
      <c r="T1462" s="432"/>
      <c r="W1462" s="432"/>
      <c r="X1462" s="432"/>
      <c r="Y1462" s="432"/>
    </row>
    <row r="1463" spans="1:25" ht="14.25">
      <c r="A1463" s="389"/>
      <c r="B1463" s="427"/>
      <c r="C1463" s="389"/>
      <c r="D1463" s="427"/>
      <c r="E1463" s="389"/>
      <c r="F1463" s="389"/>
      <c r="G1463" s="389"/>
      <c r="H1463" s="428"/>
      <c r="I1463" s="429"/>
      <c r="J1463" s="429"/>
      <c r="K1463" s="430"/>
      <c r="L1463" s="430"/>
      <c r="M1463" s="431"/>
      <c r="N1463" s="431"/>
      <c r="O1463" s="431"/>
      <c r="P1463" s="431"/>
      <c r="T1463" s="432"/>
      <c r="W1463" s="432"/>
      <c r="X1463" s="432"/>
      <c r="Y1463" s="432"/>
    </row>
    <row r="1464" spans="1:25" ht="14.25">
      <c r="A1464" s="389"/>
      <c r="B1464" s="427"/>
      <c r="C1464" s="389"/>
      <c r="D1464" s="427"/>
      <c r="E1464" s="389"/>
      <c r="F1464" s="389"/>
      <c r="G1464" s="389"/>
      <c r="H1464" s="428"/>
      <c r="I1464" s="429"/>
      <c r="J1464" s="429"/>
      <c r="K1464" s="430"/>
      <c r="L1464" s="430"/>
      <c r="M1464" s="431"/>
      <c r="N1464" s="431"/>
      <c r="O1464" s="431"/>
      <c r="P1464" s="431"/>
      <c r="T1464" s="432"/>
      <c r="W1464" s="432"/>
      <c r="X1464" s="432"/>
      <c r="Y1464" s="432"/>
    </row>
    <row r="1465" spans="1:25" ht="14.25">
      <c r="A1465" s="389"/>
      <c r="B1465" s="427"/>
      <c r="C1465" s="389"/>
      <c r="D1465" s="427"/>
      <c r="E1465" s="389"/>
      <c r="F1465" s="389"/>
      <c r="G1465" s="389"/>
      <c r="H1465" s="428"/>
      <c r="I1465" s="429"/>
      <c r="J1465" s="429"/>
      <c r="K1465" s="430"/>
      <c r="L1465" s="430"/>
      <c r="M1465" s="431"/>
      <c r="N1465" s="431"/>
      <c r="O1465" s="431"/>
      <c r="P1465" s="431"/>
      <c r="T1465" s="432"/>
      <c r="W1465" s="432"/>
      <c r="X1465" s="432"/>
      <c r="Y1465" s="432"/>
    </row>
    <row r="1466" spans="1:25" ht="14.25">
      <c r="A1466" s="389"/>
      <c r="B1466" s="427"/>
      <c r="C1466" s="389"/>
      <c r="D1466" s="427"/>
      <c r="E1466" s="389"/>
      <c r="F1466" s="389"/>
      <c r="G1466" s="389"/>
      <c r="H1466" s="428"/>
      <c r="I1466" s="429"/>
      <c r="J1466" s="429"/>
      <c r="K1466" s="430"/>
      <c r="L1466" s="430"/>
      <c r="M1466" s="431"/>
      <c r="N1466" s="431"/>
      <c r="O1466" s="431"/>
      <c r="P1466" s="431"/>
      <c r="T1466" s="432"/>
      <c r="W1466" s="432"/>
      <c r="X1466" s="432"/>
      <c r="Y1466" s="432"/>
    </row>
    <row r="1467" spans="1:25" ht="14.25">
      <c r="A1467" s="389"/>
      <c r="B1467" s="427"/>
      <c r="C1467" s="389"/>
      <c r="D1467" s="427"/>
      <c r="E1467" s="389"/>
      <c r="F1467" s="389"/>
      <c r="G1467" s="389"/>
      <c r="H1467" s="428"/>
      <c r="I1467" s="429"/>
      <c r="J1467" s="429"/>
      <c r="K1467" s="430"/>
      <c r="L1467" s="430"/>
      <c r="M1467" s="431"/>
      <c r="N1467" s="431"/>
      <c r="O1467" s="431"/>
      <c r="P1467" s="431"/>
      <c r="T1467" s="432"/>
      <c r="W1467" s="432"/>
      <c r="X1467" s="432"/>
      <c r="Y1467" s="432"/>
    </row>
    <row r="1468" spans="1:25" ht="14.25">
      <c r="A1468" s="389"/>
      <c r="B1468" s="427"/>
      <c r="C1468" s="389"/>
      <c r="D1468" s="427"/>
      <c r="E1468" s="389"/>
      <c r="F1468" s="389"/>
      <c r="G1468" s="389"/>
      <c r="H1468" s="428"/>
      <c r="I1468" s="429"/>
      <c r="J1468" s="429"/>
      <c r="K1468" s="430"/>
      <c r="L1468" s="430"/>
      <c r="M1468" s="431"/>
      <c r="N1468" s="431"/>
      <c r="O1468" s="431"/>
      <c r="P1468" s="431"/>
      <c r="T1468" s="432"/>
      <c r="W1468" s="432"/>
      <c r="X1468" s="432"/>
      <c r="Y1468" s="432"/>
    </row>
    <row r="1469" spans="1:25" ht="14.25">
      <c r="A1469" s="389"/>
      <c r="B1469" s="427"/>
      <c r="C1469" s="389"/>
      <c r="D1469" s="427"/>
      <c r="E1469" s="389"/>
      <c r="F1469" s="389"/>
      <c r="G1469" s="389"/>
      <c r="H1469" s="428"/>
      <c r="I1469" s="429"/>
      <c r="J1469" s="429"/>
      <c r="K1469" s="430"/>
      <c r="L1469" s="430"/>
      <c r="M1469" s="431"/>
      <c r="N1469" s="431"/>
      <c r="O1469" s="431"/>
      <c r="P1469" s="431"/>
      <c r="T1469" s="432"/>
      <c r="W1469" s="432"/>
      <c r="X1469" s="432"/>
      <c r="Y1469" s="432"/>
    </row>
    <row r="1470" spans="1:25" ht="14.25">
      <c r="A1470" s="389"/>
      <c r="B1470" s="427"/>
      <c r="C1470" s="389"/>
      <c r="D1470" s="427"/>
      <c r="E1470" s="389"/>
      <c r="F1470" s="389"/>
      <c r="G1470" s="389"/>
      <c r="H1470" s="428"/>
      <c r="I1470" s="429"/>
      <c r="J1470" s="429"/>
      <c r="K1470" s="430"/>
      <c r="L1470" s="430"/>
      <c r="M1470" s="431"/>
      <c r="N1470" s="431"/>
      <c r="O1470" s="431"/>
      <c r="P1470" s="431"/>
      <c r="T1470" s="432"/>
      <c r="W1470" s="432"/>
      <c r="X1470" s="432"/>
      <c r="Y1470" s="432"/>
    </row>
    <row r="1471" spans="1:25" ht="14.25">
      <c r="A1471" s="389"/>
      <c r="B1471" s="427"/>
      <c r="C1471" s="389"/>
      <c r="D1471" s="427"/>
      <c r="E1471" s="389"/>
      <c r="F1471" s="389"/>
      <c r="G1471" s="389"/>
      <c r="H1471" s="428"/>
      <c r="I1471" s="429"/>
      <c r="J1471" s="429"/>
      <c r="K1471" s="430"/>
      <c r="L1471" s="430"/>
      <c r="M1471" s="431"/>
      <c r="N1471" s="431"/>
      <c r="O1471" s="431"/>
      <c r="P1471" s="431"/>
      <c r="T1471" s="432"/>
      <c r="W1471" s="432"/>
      <c r="X1471" s="432"/>
      <c r="Y1471" s="432"/>
    </row>
    <row r="1472" spans="1:25" ht="14.25">
      <c r="A1472" s="389"/>
      <c r="B1472" s="427"/>
      <c r="C1472" s="389"/>
      <c r="D1472" s="427"/>
      <c r="E1472" s="389"/>
      <c r="F1472" s="389"/>
      <c r="G1472" s="389"/>
      <c r="H1472" s="428"/>
      <c r="I1472" s="429"/>
      <c r="J1472" s="429"/>
      <c r="K1472" s="430"/>
      <c r="L1472" s="430"/>
      <c r="M1472" s="431"/>
      <c r="N1472" s="431"/>
      <c r="O1472" s="431"/>
      <c r="P1472" s="431"/>
      <c r="T1472" s="432"/>
      <c r="W1472" s="432"/>
      <c r="X1472" s="432"/>
      <c r="Y1472" s="432"/>
    </row>
    <row r="1473" spans="1:25" ht="14.25">
      <c r="A1473" s="389"/>
      <c r="B1473" s="427"/>
      <c r="C1473" s="389"/>
      <c r="D1473" s="427"/>
      <c r="E1473" s="389"/>
      <c r="F1473" s="389"/>
      <c r="G1473" s="389"/>
      <c r="H1473" s="428"/>
      <c r="I1473" s="429"/>
      <c r="J1473" s="429"/>
      <c r="K1473" s="430"/>
      <c r="L1473" s="430"/>
      <c r="M1473" s="431"/>
      <c r="N1473" s="431"/>
      <c r="O1473" s="431"/>
      <c r="P1473" s="431"/>
      <c r="T1473" s="432"/>
      <c r="W1473" s="432"/>
      <c r="X1473" s="432"/>
      <c r="Y1473" s="432"/>
    </row>
    <row r="1474" spans="1:25" ht="14.25">
      <c r="A1474" s="389"/>
      <c r="B1474" s="427"/>
      <c r="C1474" s="389"/>
      <c r="D1474" s="427"/>
      <c r="E1474" s="389"/>
      <c r="F1474" s="389"/>
      <c r="G1474" s="389"/>
      <c r="H1474" s="428"/>
      <c r="I1474" s="429"/>
      <c r="J1474" s="429"/>
      <c r="K1474" s="430"/>
      <c r="L1474" s="430"/>
      <c r="M1474" s="431"/>
      <c r="N1474" s="431"/>
      <c r="O1474" s="431"/>
      <c r="P1474" s="431"/>
      <c r="T1474" s="432"/>
      <c r="W1474" s="432"/>
      <c r="X1474" s="432"/>
      <c r="Y1474" s="432"/>
    </row>
    <row r="1475" spans="1:25" ht="14.25">
      <c r="A1475" s="389"/>
      <c r="B1475" s="427"/>
      <c r="C1475" s="389"/>
      <c r="D1475" s="427"/>
      <c r="E1475" s="389"/>
      <c r="F1475" s="389"/>
      <c r="G1475" s="389"/>
      <c r="H1475" s="428"/>
      <c r="I1475" s="429"/>
      <c r="J1475" s="429"/>
      <c r="K1475" s="430"/>
      <c r="L1475" s="430"/>
      <c r="M1475" s="431"/>
      <c r="N1475" s="431"/>
      <c r="O1475" s="431"/>
      <c r="P1475" s="431"/>
      <c r="T1475" s="432"/>
      <c r="W1475" s="432"/>
      <c r="X1475" s="432"/>
      <c r="Y1475" s="432"/>
    </row>
    <row r="1476" spans="1:25" ht="14.25">
      <c r="A1476" s="389"/>
      <c r="B1476" s="427"/>
      <c r="C1476" s="389"/>
      <c r="D1476" s="427"/>
      <c r="E1476" s="389"/>
      <c r="F1476" s="389"/>
      <c r="G1476" s="389"/>
      <c r="H1476" s="428"/>
      <c r="I1476" s="429"/>
      <c r="J1476" s="429"/>
      <c r="K1476" s="430"/>
      <c r="L1476" s="430"/>
      <c r="M1476" s="431"/>
      <c r="N1476" s="431"/>
      <c r="O1476" s="431"/>
      <c r="P1476" s="431"/>
      <c r="T1476" s="432"/>
      <c r="W1476" s="432"/>
      <c r="X1476" s="432"/>
      <c r="Y1476" s="432"/>
    </row>
    <row r="1477" spans="1:25" ht="14.25">
      <c r="A1477" s="389"/>
      <c r="B1477" s="427"/>
      <c r="C1477" s="389"/>
      <c r="D1477" s="427"/>
      <c r="E1477" s="389"/>
      <c r="F1477" s="389"/>
      <c r="G1477" s="389"/>
      <c r="H1477" s="428"/>
      <c r="I1477" s="429"/>
      <c r="J1477" s="429"/>
      <c r="K1477" s="430"/>
      <c r="L1477" s="430"/>
      <c r="M1477" s="431"/>
      <c r="N1477" s="431"/>
      <c r="O1477" s="431"/>
      <c r="P1477" s="431"/>
      <c r="T1477" s="432"/>
      <c r="W1477" s="432"/>
      <c r="X1477" s="432"/>
      <c r="Y1477" s="432"/>
    </row>
    <row r="1478" spans="1:25" ht="14.25">
      <c r="A1478" s="389"/>
      <c r="B1478" s="427"/>
      <c r="C1478" s="389"/>
      <c r="D1478" s="427"/>
      <c r="E1478" s="389"/>
      <c r="F1478" s="389"/>
      <c r="G1478" s="389"/>
      <c r="H1478" s="428"/>
      <c r="I1478" s="429"/>
      <c r="J1478" s="429"/>
      <c r="K1478" s="430"/>
      <c r="L1478" s="430"/>
      <c r="M1478" s="431"/>
      <c r="N1478" s="431"/>
      <c r="O1478" s="431"/>
      <c r="P1478" s="431"/>
      <c r="T1478" s="432"/>
      <c r="W1478" s="432"/>
      <c r="X1478" s="432"/>
      <c r="Y1478" s="432"/>
    </row>
    <row r="1479" spans="1:25" ht="14.25">
      <c r="A1479" s="389"/>
      <c r="B1479" s="427"/>
      <c r="C1479" s="389"/>
      <c r="D1479" s="427"/>
      <c r="E1479" s="389"/>
      <c r="F1479" s="389"/>
      <c r="G1479" s="389"/>
      <c r="H1479" s="428"/>
      <c r="I1479" s="429"/>
      <c r="J1479" s="429"/>
      <c r="K1479" s="430"/>
      <c r="L1479" s="430"/>
      <c r="M1479" s="431"/>
      <c r="N1479" s="431"/>
      <c r="O1479" s="431"/>
      <c r="P1479" s="431"/>
      <c r="T1479" s="432"/>
      <c r="W1479" s="432"/>
      <c r="X1479" s="432"/>
      <c r="Y1479" s="432"/>
    </row>
    <row r="1480" spans="1:25" ht="14.25">
      <c r="A1480" s="389"/>
      <c r="B1480" s="427"/>
      <c r="C1480" s="389"/>
      <c r="D1480" s="427"/>
      <c r="E1480" s="389"/>
      <c r="F1480" s="389"/>
      <c r="G1480" s="389"/>
      <c r="H1480" s="428"/>
      <c r="I1480" s="429"/>
      <c r="J1480" s="429"/>
      <c r="K1480" s="430"/>
      <c r="L1480" s="430"/>
      <c r="M1480" s="431"/>
      <c r="N1480" s="431"/>
      <c r="O1480" s="431"/>
      <c r="P1480" s="431"/>
      <c r="T1480" s="432"/>
      <c r="W1480" s="432"/>
      <c r="X1480" s="432"/>
      <c r="Y1480" s="432"/>
    </row>
    <row r="1481" spans="1:25" ht="14.25">
      <c r="A1481" s="389"/>
      <c r="B1481" s="427"/>
      <c r="C1481" s="389"/>
      <c r="D1481" s="427"/>
      <c r="E1481" s="389"/>
      <c r="F1481" s="389"/>
      <c r="G1481" s="389"/>
      <c r="H1481" s="428"/>
      <c r="I1481" s="429"/>
      <c r="J1481" s="429"/>
      <c r="K1481" s="430"/>
      <c r="L1481" s="430"/>
      <c r="M1481" s="431"/>
      <c r="N1481" s="431"/>
      <c r="O1481" s="431"/>
      <c r="P1481" s="431"/>
      <c r="T1481" s="432"/>
      <c r="W1481" s="432"/>
      <c r="X1481" s="432"/>
      <c r="Y1481" s="432"/>
    </row>
    <row r="1482" spans="1:25" ht="14.25">
      <c r="A1482" s="389"/>
      <c r="B1482" s="427"/>
      <c r="C1482" s="389"/>
      <c r="D1482" s="427"/>
      <c r="E1482" s="389"/>
      <c r="F1482" s="389"/>
      <c r="G1482" s="389"/>
      <c r="H1482" s="428"/>
      <c r="I1482" s="429"/>
      <c r="J1482" s="429"/>
      <c r="K1482" s="430"/>
      <c r="L1482" s="430"/>
      <c r="M1482" s="431"/>
      <c r="N1482" s="431"/>
      <c r="O1482" s="431"/>
      <c r="P1482" s="431"/>
      <c r="T1482" s="432"/>
      <c r="W1482" s="432"/>
      <c r="X1482" s="432"/>
      <c r="Y1482" s="432"/>
    </row>
    <row r="1483" spans="1:25" ht="14.25">
      <c r="A1483" s="389"/>
      <c r="B1483" s="427"/>
      <c r="C1483" s="389"/>
      <c r="D1483" s="427"/>
      <c r="E1483" s="389"/>
      <c r="F1483" s="389"/>
      <c r="G1483" s="389"/>
      <c r="H1483" s="428"/>
      <c r="I1483" s="429"/>
      <c r="J1483" s="429"/>
      <c r="K1483" s="430"/>
      <c r="L1483" s="430"/>
      <c r="M1483" s="431"/>
      <c r="N1483" s="431"/>
      <c r="O1483" s="431"/>
      <c r="P1483" s="431"/>
      <c r="T1483" s="432"/>
      <c r="W1483" s="432"/>
      <c r="X1483" s="432"/>
      <c r="Y1483" s="432"/>
    </row>
    <row r="1484" spans="1:25" ht="14.25">
      <c r="A1484" s="389"/>
      <c r="B1484" s="427"/>
      <c r="C1484" s="389"/>
      <c r="D1484" s="427"/>
      <c r="E1484" s="389"/>
      <c r="F1484" s="389"/>
      <c r="G1484" s="389"/>
      <c r="H1484" s="428"/>
      <c r="I1484" s="429"/>
      <c r="J1484" s="429"/>
      <c r="K1484" s="430"/>
      <c r="L1484" s="430"/>
      <c r="M1484" s="431"/>
      <c r="N1484" s="431"/>
      <c r="O1484" s="431"/>
      <c r="P1484" s="431"/>
      <c r="T1484" s="432"/>
      <c r="W1484" s="432"/>
      <c r="X1484" s="432"/>
      <c r="Y1484" s="432"/>
    </row>
    <row r="1485" spans="1:25" ht="14.25">
      <c r="A1485" s="389"/>
      <c r="B1485" s="427"/>
      <c r="C1485" s="389"/>
      <c r="D1485" s="427"/>
      <c r="E1485" s="389"/>
      <c r="F1485" s="389"/>
      <c r="G1485" s="389"/>
      <c r="H1485" s="428"/>
      <c r="I1485" s="429"/>
      <c r="J1485" s="429"/>
      <c r="K1485" s="430"/>
      <c r="L1485" s="430"/>
      <c r="M1485" s="431"/>
      <c r="N1485" s="431"/>
      <c r="O1485" s="431"/>
      <c r="P1485" s="431"/>
      <c r="T1485" s="432"/>
      <c r="W1485" s="432"/>
      <c r="X1485" s="432"/>
      <c r="Y1485" s="432"/>
    </row>
    <row r="1486" spans="1:25" ht="14.25">
      <c r="A1486" s="389"/>
      <c r="B1486" s="427"/>
      <c r="C1486" s="389"/>
      <c r="D1486" s="427"/>
      <c r="E1486" s="389"/>
      <c r="F1486" s="389"/>
      <c r="G1486" s="389"/>
      <c r="H1486" s="428"/>
      <c r="I1486" s="429"/>
      <c r="J1486" s="429"/>
      <c r="K1486" s="430"/>
      <c r="L1486" s="430"/>
      <c r="M1486" s="431"/>
      <c r="N1486" s="431"/>
      <c r="O1486" s="431"/>
      <c r="P1486" s="431"/>
      <c r="T1486" s="432"/>
      <c r="W1486" s="432"/>
      <c r="X1486" s="432"/>
      <c r="Y1486" s="432"/>
    </row>
    <row r="1487" spans="1:25" ht="14.25">
      <c r="A1487" s="389"/>
      <c r="B1487" s="427"/>
      <c r="C1487" s="389"/>
      <c r="D1487" s="427"/>
      <c r="E1487" s="389"/>
      <c r="F1487" s="389"/>
      <c r="G1487" s="389"/>
      <c r="H1487" s="428"/>
      <c r="I1487" s="429"/>
      <c r="J1487" s="429"/>
      <c r="K1487" s="430"/>
      <c r="L1487" s="430"/>
      <c r="M1487" s="431"/>
      <c r="N1487" s="431"/>
      <c r="O1487" s="431"/>
      <c r="P1487" s="431"/>
      <c r="T1487" s="432"/>
      <c r="W1487" s="432"/>
      <c r="X1487" s="432"/>
      <c r="Y1487" s="432"/>
    </row>
    <row r="1488" spans="1:25" ht="14.25">
      <c r="A1488" s="389"/>
      <c r="B1488" s="427"/>
      <c r="C1488" s="389"/>
      <c r="D1488" s="427"/>
      <c r="E1488" s="389"/>
      <c r="F1488" s="389"/>
      <c r="G1488" s="389"/>
      <c r="H1488" s="428"/>
      <c r="I1488" s="429"/>
      <c r="J1488" s="429"/>
      <c r="K1488" s="430"/>
      <c r="L1488" s="430"/>
      <c r="M1488" s="431"/>
      <c r="N1488" s="431"/>
      <c r="O1488" s="431"/>
      <c r="P1488" s="431"/>
      <c r="T1488" s="432"/>
      <c r="W1488" s="432"/>
      <c r="X1488" s="432"/>
      <c r="Y1488" s="432"/>
    </row>
    <row r="1489" spans="1:25" ht="14.25">
      <c r="A1489" s="389"/>
      <c r="B1489" s="427"/>
      <c r="C1489" s="389"/>
      <c r="D1489" s="427"/>
      <c r="E1489" s="389"/>
      <c r="F1489" s="389"/>
      <c r="G1489" s="389"/>
      <c r="H1489" s="428"/>
      <c r="I1489" s="429"/>
      <c r="J1489" s="429"/>
      <c r="K1489" s="430"/>
      <c r="L1489" s="430"/>
      <c r="M1489" s="431"/>
      <c r="N1489" s="431"/>
      <c r="O1489" s="431"/>
      <c r="P1489" s="431"/>
      <c r="T1489" s="432"/>
      <c r="W1489" s="432"/>
      <c r="X1489" s="432"/>
      <c r="Y1489" s="432"/>
    </row>
    <row r="1490" spans="1:25" ht="14.25">
      <c r="A1490" s="389"/>
      <c r="B1490" s="427"/>
      <c r="C1490" s="389"/>
      <c r="D1490" s="427"/>
      <c r="E1490" s="389"/>
      <c r="F1490" s="389"/>
      <c r="G1490" s="389"/>
      <c r="H1490" s="428"/>
      <c r="I1490" s="429"/>
      <c r="J1490" s="429"/>
      <c r="K1490" s="430"/>
      <c r="L1490" s="430"/>
      <c r="M1490" s="431"/>
      <c r="N1490" s="431"/>
      <c r="O1490" s="431"/>
      <c r="P1490" s="431"/>
      <c r="T1490" s="432"/>
      <c r="W1490" s="432"/>
      <c r="X1490" s="432"/>
      <c r="Y1490" s="432"/>
    </row>
    <row r="1491" spans="1:25" ht="14.25">
      <c r="A1491" s="389"/>
      <c r="B1491" s="427"/>
      <c r="C1491" s="389"/>
      <c r="D1491" s="427"/>
      <c r="E1491" s="389"/>
      <c r="F1491" s="389"/>
      <c r="G1491" s="389"/>
      <c r="H1491" s="428"/>
      <c r="I1491" s="429"/>
      <c r="J1491" s="429"/>
      <c r="K1491" s="430"/>
      <c r="L1491" s="430"/>
      <c r="M1491" s="431"/>
      <c r="N1491" s="431"/>
      <c r="O1491" s="431"/>
      <c r="P1491" s="431"/>
      <c r="T1491" s="432"/>
      <c r="W1491" s="432"/>
      <c r="X1491" s="432"/>
      <c r="Y1491" s="432"/>
    </row>
    <row r="1492" spans="1:25" ht="14.25">
      <c r="A1492" s="389"/>
      <c r="B1492" s="427"/>
      <c r="C1492" s="389"/>
      <c r="D1492" s="427"/>
      <c r="E1492" s="389"/>
      <c r="F1492" s="389"/>
      <c r="G1492" s="389"/>
      <c r="H1492" s="428"/>
      <c r="I1492" s="429"/>
      <c r="J1492" s="429"/>
      <c r="K1492" s="430"/>
      <c r="L1492" s="430"/>
      <c r="M1492" s="431"/>
      <c r="N1492" s="431"/>
      <c r="O1492" s="431"/>
      <c r="P1492" s="431"/>
      <c r="T1492" s="432"/>
      <c r="W1492" s="432"/>
      <c r="X1492" s="432"/>
      <c r="Y1492" s="432"/>
    </row>
    <row r="1493" spans="1:25" ht="14.25">
      <c r="A1493" s="389"/>
      <c r="B1493" s="427"/>
      <c r="C1493" s="389"/>
      <c r="D1493" s="427"/>
      <c r="E1493" s="389"/>
      <c r="F1493" s="389"/>
      <c r="G1493" s="389"/>
      <c r="H1493" s="428"/>
      <c r="I1493" s="429"/>
      <c r="J1493" s="429"/>
      <c r="K1493" s="430"/>
      <c r="L1493" s="430"/>
      <c r="M1493" s="431"/>
      <c r="N1493" s="431"/>
      <c r="O1493" s="431"/>
      <c r="P1493" s="431"/>
      <c r="T1493" s="432"/>
      <c r="W1493" s="432"/>
      <c r="X1493" s="432"/>
      <c r="Y1493" s="432"/>
    </row>
    <row r="1494" spans="1:25" ht="14.25">
      <c r="A1494" s="389"/>
      <c r="B1494" s="427"/>
      <c r="C1494" s="389"/>
      <c r="D1494" s="427"/>
      <c r="E1494" s="389"/>
      <c r="F1494" s="389"/>
      <c r="G1494" s="389"/>
      <c r="H1494" s="428"/>
      <c r="I1494" s="429"/>
      <c r="J1494" s="429"/>
      <c r="K1494" s="430"/>
      <c r="L1494" s="430"/>
      <c r="M1494" s="431"/>
      <c r="N1494" s="431"/>
      <c r="O1494" s="431"/>
      <c r="P1494" s="431"/>
      <c r="T1494" s="432"/>
      <c r="W1494" s="432"/>
      <c r="X1494" s="432"/>
      <c r="Y1494" s="432"/>
    </row>
    <row r="1495" spans="1:25" ht="14.25">
      <c r="A1495" s="389"/>
      <c r="B1495" s="427"/>
      <c r="C1495" s="389"/>
      <c r="D1495" s="427"/>
      <c r="E1495" s="389"/>
      <c r="F1495" s="389"/>
      <c r="G1495" s="389"/>
      <c r="H1495" s="428"/>
      <c r="I1495" s="429"/>
      <c r="J1495" s="429"/>
      <c r="K1495" s="430"/>
      <c r="L1495" s="430"/>
      <c r="M1495" s="431"/>
      <c r="N1495" s="431"/>
      <c r="O1495" s="431"/>
      <c r="P1495" s="431"/>
      <c r="T1495" s="432"/>
      <c r="W1495" s="432"/>
      <c r="X1495" s="432"/>
      <c r="Y1495" s="432"/>
    </row>
    <row r="1496" spans="1:25" ht="14.25">
      <c r="A1496" s="389"/>
      <c r="B1496" s="427"/>
      <c r="C1496" s="389"/>
      <c r="D1496" s="427"/>
      <c r="E1496" s="389"/>
      <c r="F1496" s="389"/>
      <c r="G1496" s="389"/>
      <c r="H1496" s="428"/>
      <c r="I1496" s="429"/>
      <c r="J1496" s="429"/>
      <c r="K1496" s="430"/>
      <c r="L1496" s="430"/>
      <c r="M1496" s="431"/>
      <c r="N1496" s="431"/>
      <c r="O1496" s="431"/>
      <c r="P1496" s="431"/>
      <c r="T1496" s="432"/>
      <c r="W1496" s="432"/>
      <c r="X1496" s="432"/>
      <c r="Y1496" s="432"/>
    </row>
    <row r="1497" spans="1:25" ht="14.25">
      <c r="A1497" s="389"/>
      <c r="B1497" s="427"/>
      <c r="C1497" s="389"/>
      <c r="D1497" s="427"/>
      <c r="E1497" s="389"/>
      <c r="F1497" s="389"/>
      <c r="G1497" s="389"/>
      <c r="H1497" s="428"/>
      <c r="I1497" s="429"/>
      <c r="J1497" s="429"/>
      <c r="K1497" s="430"/>
      <c r="L1497" s="430"/>
      <c r="M1497" s="431"/>
      <c r="N1497" s="431"/>
      <c r="O1497" s="431"/>
      <c r="P1497" s="431"/>
      <c r="T1497" s="432"/>
      <c r="W1497" s="432"/>
      <c r="X1497" s="432"/>
      <c r="Y1497" s="432"/>
    </row>
    <row r="1498" spans="1:25" ht="14.25">
      <c r="A1498" s="389"/>
      <c r="B1498" s="427"/>
      <c r="C1498" s="389"/>
      <c r="D1498" s="427"/>
      <c r="E1498" s="389"/>
      <c r="F1498" s="389"/>
      <c r="G1498" s="389"/>
      <c r="H1498" s="428"/>
      <c r="I1498" s="429"/>
      <c r="J1498" s="429"/>
      <c r="K1498" s="430"/>
      <c r="L1498" s="430"/>
      <c r="M1498" s="431"/>
      <c r="N1498" s="431"/>
      <c r="O1498" s="431"/>
      <c r="P1498" s="431"/>
      <c r="T1498" s="432"/>
      <c r="W1498" s="432"/>
      <c r="X1498" s="432"/>
      <c r="Y1498" s="432"/>
    </row>
    <row r="1499" spans="1:25" ht="14.25">
      <c r="A1499" s="389"/>
      <c r="B1499" s="427"/>
      <c r="C1499" s="389"/>
      <c r="D1499" s="427"/>
      <c r="E1499" s="389"/>
      <c r="F1499" s="389"/>
      <c r="G1499" s="389"/>
      <c r="H1499" s="428"/>
      <c r="I1499" s="429"/>
      <c r="J1499" s="429"/>
      <c r="K1499" s="430"/>
      <c r="L1499" s="430"/>
      <c r="M1499" s="431"/>
      <c r="N1499" s="431"/>
      <c r="O1499" s="431"/>
      <c r="P1499" s="431"/>
      <c r="T1499" s="432"/>
      <c r="W1499" s="432"/>
      <c r="X1499" s="432"/>
      <c r="Y1499" s="432"/>
    </row>
    <row r="1500" spans="1:25" ht="14.25">
      <c r="A1500" s="389"/>
      <c r="B1500" s="427"/>
      <c r="C1500" s="389"/>
      <c r="D1500" s="427"/>
      <c r="E1500" s="389"/>
      <c r="F1500" s="389"/>
      <c r="G1500" s="389"/>
      <c r="H1500" s="428"/>
      <c r="I1500" s="429"/>
      <c r="J1500" s="429"/>
      <c r="K1500" s="430"/>
      <c r="L1500" s="430"/>
      <c r="M1500" s="431"/>
      <c r="N1500" s="431"/>
      <c r="O1500" s="431"/>
      <c r="P1500" s="431"/>
      <c r="T1500" s="432"/>
      <c r="W1500" s="432"/>
      <c r="X1500" s="432"/>
      <c r="Y1500" s="432"/>
    </row>
    <row r="1501" spans="1:25" ht="14.25">
      <c r="A1501" s="389"/>
      <c r="B1501" s="427"/>
      <c r="C1501" s="389"/>
      <c r="D1501" s="427"/>
      <c r="E1501" s="389"/>
      <c r="F1501" s="389"/>
      <c r="G1501" s="389"/>
      <c r="H1501" s="428"/>
      <c r="I1501" s="429"/>
      <c r="J1501" s="429"/>
      <c r="K1501" s="430"/>
      <c r="L1501" s="430"/>
      <c r="M1501" s="431"/>
      <c r="N1501" s="431"/>
      <c r="O1501" s="431"/>
      <c r="P1501" s="431"/>
      <c r="T1501" s="432"/>
      <c r="W1501" s="432"/>
      <c r="X1501" s="432"/>
      <c r="Y1501" s="432"/>
    </row>
    <row r="1502" spans="1:25" ht="14.25">
      <c r="A1502" s="389"/>
      <c r="B1502" s="427"/>
      <c r="C1502" s="389"/>
      <c r="D1502" s="427"/>
      <c r="E1502" s="389"/>
      <c r="F1502" s="389"/>
      <c r="G1502" s="389"/>
      <c r="H1502" s="428"/>
      <c r="I1502" s="429"/>
      <c r="J1502" s="429"/>
      <c r="K1502" s="430"/>
      <c r="L1502" s="430"/>
      <c r="M1502" s="431"/>
      <c r="N1502" s="431"/>
      <c r="O1502" s="431"/>
      <c r="P1502" s="431"/>
      <c r="T1502" s="432"/>
      <c r="W1502" s="432"/>
      <c r="X1502" s="432"/>
      <c r="Y1502" s="432"/>
    </row>
    <row r="1503" spans="1:25" ht="14.25">
      <c r="A1503" s="389"/>
      <c r="B1503" s="427"/>
      <c r="C1503" s="389"/>
      <c r="D1503" s="427"/>
      <c r="E1503" s="389"/>
      <c r="F1503" s="389"/>
      <c r="G1503" s="389"/>
      <c r="H1503" s="428"/>
      <c r="I1503" s="429"/>
      <c r="J1503" s="429"/>
      <c r="K1503" s="430"/>
      <c r="L1503" s="430"/>
      <c r="M1503" s="431"/>
      <c r="N1503" s="431"/>
      <c r="O1503" s="431"/>
      <c r="P1503" s="431"/>
      <c r="T1503" s="432"/>
      <c r="W1503" s="432"/>
      <c r="X1503" s="432"/>
      <c r="Y1503" s="432"/>
    </row>
    <row r="1504" spans="1:25" ht="14.25">
      <c r="A1504" s="389"/>
      <c r="B1504" s="427"/>
      <c r="C1504" s="389"/>
      <c r="D1504" s="427"/>
      <c r="E1504" s="389"/>
      <c r="F1504" s="389"/>
      <c r="G1504" s="389"/>
      <c r="H1504" s="428"/>
      <c r="I1504" s="429"/>
      <c r="J1504" s="429"/>
      <c r="K1504" s="430"/>
      <c r="L1504" s="430"/>
      <c r="M1504" s="431"/>
      <c r="N1504" s="431"/>
      <c r="O1504" s="431"/>
      <c r="P1504" s="431"/>
      <c r="T1504" s="432"/>
      <c r="W1504" s="432"/>
      <c r="X1504" s="432"/>
      <c r="Y1504" s="432"/>
    </row>
    <row r="1505" spans="1:25" ht="14.25">
      <c r="A1505" s="389"/>
      <c r="B1505" s="427"/>
      <c r="C1505" s="389"/>
      <c r="D1505" s="427"/>
      <c r="E1505" s="389"/>
      <c r="F1505" s="389"/>
      <c r="G1505" s="389"/>
      <c r="H1505" s="428"/>
      <c r="I1505" s="429"/>
      <c r="J1505" s="429"/>
      <c r="K1505" s="430"/>
      <c r="L1505" s="430"/>
      <c r="M1505" s="431"/>
      <c r="N1505" s="431"/>
      <c r="O1505" s="431"/>
      <c r="P1505" s="431"/>
      <c r="T1505" s="432"/>
      <c r="W1505" s="432"/>
      <c r="X1505" s="432"/>
      <c r="Y1505" s="432"/>
    </row>
    <row r="1506" spans="1:25" ht="14.25">
      <c r="A1506" s="389"/>
      <c r="B1506" s="427"/>
      <c r="C1506" s="389"/>
      <c r="D1506" s="427"/>
      <c r="E1506" s="389"/>
      <c r="F1506" s="389"/>
      <c r="G1506" s="389"/>
      <c r="H1506" s="428"/>
      <c r="I1506" s="429"/>
      <c r="J1506" s="429"/>
      <c r="K1506" s="430"/>
      <c r="L1506" s="430"/>
      <c r="M1506" s="431"/>
      <c r="N1506" s="431"/>
      <c r="O1506" s="431"/>
      <c r="P1506" s="431"/>
      <c r="T1506" s="432"/>
      <c r="W1506" s="432"/>
      <c r="X1506" s="432"/>
      <c r="Y1506" s="432"/>
    </row>
    <row r="1507" spans="1:25" ht="14.25">
      <c r="A1507" s="389"/>
      <c r="B1507" s="427"/>
      <c r="C1507" s="389"/>
      <c r="D1507" s="427"/>
      <c r="E1507" s="389"/>
      <c r="F1507" s="389"/>
      <c r="G1507" s="389"/>
      <c r="H1507" s="428"/>
      <c r="I1507" s="429"/>
      <c r="J1507" s="429"/>
      <c r="K1507" s="430"/>
      <c r="L1507" s="430"/>
      <c r="M1507" s="431"/>
      <c r="N1507" s="431"/>
      <c r="O1507" s="431"/>
      <c r="P1507" s="431"/>
      <c r="T1507" s="432"/>
      <c r="W1507" s="432"/>
      <c r="X1507" s="432"/>
      <c r="Y1507" s="432"/>
    </row>
    <row r="1508" spans="1:25" ht="14.25">
      <c r="A1508" s="389"/>
      <c r="B1508" s="427"/>
      <c r="C1508" s="389"/>
      <c r="D1508" s="427"/>
      <c r="E1508" s="389"/>
      <c r="F1508" s="389"/>
      <c r="G1508" s="389"/>
      <c r="H1508" s="428"/>
      <c r="I1508" s="429"/>
      <c r="J1508" s="429"/>
      <c r="K1508" s="430"/>
      <c r="L1508" s="430"/>
      <c r="M1508" s="431"/>
      <c r="N1508" s="431"/>
      <c r="O1508" s="431"/>
      <c r="P1508" s="431"/>
      <c r="T1508" s="432"/>
      <c r="W1508" s="432"/>
      <c r="X1508" s="432"/>
      <c r="Y1508" s="432"/>
    </row>
    <row r="1509" spans="1:25" ht="14.25">
      <c r="A1509" s="389"/>
      <c r="B1509" s="427"/>
      <c r="C1509" s="389"/>
      <c r="D1509" s="427"/>
      <c r="E1509" s="389"/>
      <c r="F1509" s="389"/>
      <c r="G1509" s="389"/>
      <c r="H1509" s="428"/>
      <c r="I1509" s="429"/>
      <c r="J1509" s="429"/>
      <c r="K1509" s="430"/>
      <c r="L1509" s="430"/>
      <c r="M1509" s="431"/>
      <c r="N1509" s="431"/>
      <c r="O1509" s="431"/>
      <c r="P1509" s="431"/>
      <c r="T1509" s="432"/>
      <c r="W1509" s="432"/>
      <c r="X1509" s="432"/>
      <c r="Y1509" s="432"/>
    </row>
    <row r="1510" spans="1:25" ht="14.25">
      <c r="A1510" s="389"/>
      <c r="B1510" s="427"/>
      <c r="C1510" s="389"/>
      <c r="D1510" s="427"/>
      <c r="E1510" s="389"/>
      <c r="F1510" s="389"/>
      <c r="G1510" s="389"/>
      <c r="H1510" s="428"/>
      <c r="I1510" s="429"/>
      <c r="J1510" s="429"/>
      <c r="K1510" s="430"/>
      <c r="L1510" s="430"/>
      <c r="M1510" s="431"/>
      <c r="N1510" s="431"/>
      <c r="O1510" s="431"/>
      <c r="P1510" s="431"/>
      <c r="T1510" s="432"/>
      <c r="W1510" s="432"/>
      <c r="X1510" s="432"/>
      <c r="Y1510" s="432"/>
    </row>
    <row r="1511" spans="1:25" ht="14.25">
      <c r="A1511" s="389"/>
      <c r="B1511" s="427"/>
      <c r="C1511" s="389"/>
      <c r="D1511" s="427"/>
      <c r="E1511" s="389"/>
      <c r="F1511" s="389"/>
      <c r="G1511" s="389"/>
      <c r="H1511" s="428"/>
      <c r="I1511" s="429"/>
      <c r="J1511" s="429"/>
      <c r="K1511" s="430"/>
      <c r="L1511" s="430"/>
      <c r="M1511" s="431"/>
      <c r="N1511" s="431"/>
      <c r="O1511" s="431"/>
      <c r="P1511" s="431"/>
      <c r="T1511" s="432"/>
      <c r="W1511" s="432"/>
      <c r="X1511" s="432"/>
      <c r="Y1511" s="432"/>
    </row>
    <row r="1512" spans="1:25" ht="14.25">
      <c r="A1512" s="389"/>
      <c r="B1512" s="427"/>
      <c r="C1512" s="389"/>
      <c r="D1512" s="427"/>
      <c r="E1512" s="389"/>
      <c r="F1512" s="389"/>
      <c r="G1512" s="389"/>
      <c r="H1512" s="428"/>
      <c r="I1512" s="429"/>
      <c r="J1512" s="429"/>
      <c r="K1512" s="430"/>
      <c r="L1512" s="430"/>
      <c r="M1512" s="431"/>
      <c r="N1512" s="431"/>
      <c r="O1512" s="431"/>
      <c r="P1512" s="431"/>
      <c r="T1512" s="432"/>
      <c r="W1512" s="432"/>
      <c r="X1512" s="432"/>
      <c r="Y1512" s="432"/>
    </row>
    <row r="1513" spans="1:25" ht="14.25">
      <c r="A1513" s="389"/>
      <c r="B1513" s="427"/>
      <c r="C1513" s="389"/>
      <c r="D1513" s="427"/>
      <c r="E1513" s="389"/>
      <c r="F1513" s="389"/>
      <c r="G1513" s="389"/>
      <c r="H1513" s="428"/>
      <c r="I1513" s="429"/>
      <c r="J1513" s="429"/>
      <c r="K1513" s="430"/>
      <c r="L1513" s="430"/>
      <c r="M1513" s="431"/>
      <c r="N1513" s="431"/>
      <c r="O1513" s="431"/>
      <c r="P1513" s="431"/>
      <c r="T1513" s="432"/>
      <c r="W1513" s="432"/>
      <c r="X1513" s="432"/>
      <c r="Y1513" s="432"/>
    </row>
    <row r="1514" spans="1:25" ht="14.25">
      <c r="A1514" s="389"/>
      <c r="B1514" s="427"/>
      <c r="C1514" s="389"/>
      <c r="D1514" s="427"/>
      <c r="E1514" s="389"/>
      <c r="F1514" s="389"/>
      <c r="G1514" s="389"/>
      <c r="H1514" s="428"/>
      <c r="I1514" s="429"/>
      <c r="J1514" s="429"/>
      <c r="K1514" s="430"/>
      <c r="L1514" s="430"/>
      <c r="M1514" s="431"/>
      <c r="N1514" s="431"/>
      <c r="O1514" s="431"/>
      <c r="P1514" s="431"/>
      <c r="T1514" s="432"/>
      <c r="W1514" s="432"/>
      <c r="X1514" s="432"/>
      <c r="Y1514" s="432"/>
    </row>
    <row r="1515" spans="1:25" ht="14.25">
      <c r="A1515" s="389"/>
      <c r="B1515" s="427"/>
      <c r="C1515" s="389"/>
      <c r="D1515" s="427"/>
      <c r="E1515" s="389"/>
      <c r="F1515" s="389"/>
      <c r="G1515" s="389"/>
      <c r="H1515" s="428"/>
      <c r="I1515" s="429"/>
      <c r="J1515" s="429"/>
      <c r="K1515" s="430"/>
      <c r="L1515" s="430"/>
      <c r="M1515" s="431"/>
      <c r="N1515" s="431"/>
      <c r="O1515" s="431"/>
      <c r="P1515" s="431"/>
      <c r="T1515" s="432"/>
      <c r="W1515" s="432"/>
      <c r="X1515" s="432"/>
      <c r="Y1515" s="432"/>
    </row>
    <row r="1516" spans="1:25" ht="14.25">
      <c r="A1516" s="389"/>
      <c r="B1516" s="427"/>
      <c r="C1516" s="389"/>
      <c r="D1516" s="427"/>
      <c r="E1516" s="389"/>
      <c r="F1516" s="389"/>
      <c r="G1516" s="389"/>
      <c r="H1516" s="428"/>
      <c r="I1516" s="429"/>
      <c r="J1516" s="429"/>
      <c r="K1516" s="430"/>
      <c r="L1516" s="430"/>
      <c r="M1516" s="431"/>
      <c r="N1516" s="431"/>
      <c r="O1516" s="431"/>
      <c r="P1516" s="431"/>
      <c r="T1516" s="432"/>
      <c r="W1516" s="432"/>
      <c r="X1516" s="432"/>
      <c r="Y1516" s="432"/>
    </row>
    <row r="1517" spans="1:25" ht="14.25">
      <c r="A1517" s="389"/>
      <c r="B1517" s="427"/>
      <c r="C1517" s="389"/>
      <c r="D1517" s="427"/>
      <c r="E1517" s="389"/>
      <c r="F1517" s="389"/>
      <c r="G1517" s="389"/>
      <c r="H1517" s="428"/>
      <c r="I1517" s="429"/>
      <c r="J1517" s="429"/>
      <c r="K1517" s="430"/>
      <c r="L1517" s="430"/>
      <c r="M1517" s="431"/>
      <c r="N1517" s="431"/>
      <c r="O1517" s="431"/>
      <c r="P1517" s="431"/>
      <c r="T1517" s="432"/>
      <c r="W1517" s="432"/>
      <c r="X1517" s="432"/>
      <c r="Y1517" s="432"/>
    </row>
    <row r="1518" spans="1:25" ht="14.25">
      <c r="A1518" s="389"/>
      <c r="B1518" s="427"/>
      <c r="C1518" s="389"/>
      <c r="D1518" s="427"/>
      <c r="E1518" s="389"/>
      <c r="F1518" s="389"/>
      <c r="G1518" s="389"/>
      <c r="H1518" s="428"/>
      <c r="I1518" s="429"/>
      <c r="J1518" s="429"/>
      <c r="K1518" s="430"/>
      <c r="L1518" s="430"/>
      <c r="M1518" s="431"/>
      <c r="N1518" s="431"/>
      <c r="O1518" s="431"/>
      <c r="P1518" s="431"/>
      <c r="T1518" s="432"/>
      <c r="W1518" s="432"/>
      <c r="X1518" s="432"/>
      <c r="Y1518" s="432"/>
    </row>
    <row r="1519" spans="1:25" ht="14.25">
      <c r="A1519" s="389"/>
      <c r="B1519" s="427"/>
      <c r="C1519" s="389"/>
      <c r="D1519" s="427"/>
      <c r="E1519" s="389"/>
      <c r="F1519" s="389"/>
      <c r="G1519" s="389"/>
      <c r="H1519" s="428"/>
      <c r="I1519" s="429"/>
      <c r="J1519" s="429"/>
      <c r="K1519" s="430"/>
      <c r="L1519" s="430"/>
      <c r="M1519" s="431"/>
      <c r="N1519" s="431"/>
      <c r="O1519" s="431"/>
      <c r="P1519" s="431"/>
      <c r="T1519" s="432"/>
      <c r="W1519" s="432"/>
      <c r="X1519" s="432"/>
      <c r="Y1519" s="432"/>
    </row>
    <row r="1520" spans="1:25" ht="14.25">
      <c r="A1520" s="389"/>
      <c r="B1520" s="427"/>
      <c r="C1520" s="389"/>
      <c r="D1520" s="427"/>
      <c r="E1520" s="389"/>
      <c r="F1520" s="389"/>
      <c r="G1520" s="389"/>
      <c r="H1520" s="428"/>
      <c r="I1520" s="429"/>
      <c r="J1520" s="429"/>
      <c r="K1520" s="430"/>
      <c r="L1520" s="430"/>
      <c r="M1520" s="431"/>
      <c r="N1520" s="431"/>
      <c r="O1520" s="431"/>
      <c r="P1520" s="431"/>
      <c r="T1520" s="432"/>
      <c r="W1520" s="432"/>
      <c r="X1520" s="432"/>
      <c r="Y1520" s="432"/>
    </row>
    <row r="1521" spans="1:25" ht="14.25">
      <c r="A1521" s="389"/>
      <c r="B1521" s="427"/>
      <c r="C1521" s="389"/>
      <c r="D1521" s="427"/>
      <c r="E1521" s="389"/>
      <c r="F1521" s="389"/>
      <c r="G1521" s="389"/>
      <c r="H1521" s="428"/>
      <c r="I1521" s="429"/>
      <c r="J1521" s="429"/>
      <c r="K1521" s="430"/>
      <c r="L1521" s="430"/>
      <c r="M1521" s="431"/>
      <c r="N1521" s="431"/>
      <c r="O1521" s="431"/>
      <c r="P1521" s="431"/>
      <c r="T1521" s="432"/>
      <c r="W1521" s="432"/>
      <c r="X1521" s="432"/>
      <c r="Y1521" s="432"/>
    </row>
    <row r="1522" spans="1:25" ht="14.25">
      <c r="A1522" s="389"/>
      <c r="B1522" s="427"/>
      <c r="C1522" s="389"/>
      <c r="D1522" s="427"/>
      <c r="E1522" s="389"/>
      <c r="F1522" s="389"/>
      <c r="G1522" s="389"/>
      <c r="H1522" s="428"/>
      <c r="I1522" s="429"/>
      <c r="J1522" s="429"/>
      <c r="K1522" s="430"/>
      <c r="L1522" s="430"/>
      <c r="M1522" s="431"/>
      <c r="N1522" s="431"/>
      <c r="O1522" s="431"/>
      <c r="P1522" s="431"/>
      <c r="T1522" s="432"/>
      <c r="W1522" s="432"/>
      <c r="X1522" s="432"/>
      <c r="Y1522" s="432"/>
    </row>
    <row r="1523" spans="1:25" ht="14.25">
      <c r="A1523" s="389"/>
      <c r="B1523" s="427"/>
      <c r="C1523" s="389"/>
      <c r="D1523" s="427"/>
      <c r="E1523" s="389"/>
      <c r="F1523" s="389"/>
      <c r="G1523" s="389"/>
      <c r="H1523" s="428"/>
      <c r="I1523" s="429"/>
      <c r="J1523" s="429"/>
      <c r="K1523" s="430"/>
      <c r="L1523" s="430"/>
      <c r="M1523" s="431"/>
      <c r="N1523" s="431"/>
      <c r="O1523" s="431"/>
      <c r="P1523" s="431"/>
      <c r="T1523" s="432"/>
      <c r="W1523" s="432"/>
      <c r="X1523" s="432"/>
      <c r="Y1523" s="432"/>
    </row>
    <row r="1524" spans="1:25" ht="14.25">
      <c r="A1524" s="389"/>
      <c r="B1524" s="427"/>
      <c r="C1524" s="389"/>
      <c r="D1524" s="427"/>
      <c r="E1524" s="389"/>
      <c r="F1524" s="389"/>
      <c r="G1524" s="389"/>
      <c r="H1524" s="428"/>
      <c r="I1524" s="429"/>
      <c r="J1524" s="429"/>
      <c r="K1524" s="430"/>
      <c r="L1524" s="430"/>
      <c r="M1524" s="431"/>
      <c r="N1524" s="431"/>
      <c r="O1524" s="431"/>
      <c r="P1524" s="431"/>
      <c r="T1524" s="432"/>
      <c r="W1524" s="432"/>
      <c r="X1524" s="432"/>
      <c r="Y1524" s="432"/>
    </row>
    <row r="1525" spans="1:25" ht="14.25">
      <c r="A1525" s="389"/>
      <c r="B1525" s="427"/>
      <c r="C1525" s="389"/>
      <c r="D1525" s="427"/>
      <c r="E1525" s="389"/>
      <c r="F1525" s="389"/>
      <c r="G1525" s="389"/>
      <c r="H1525" s="428"/>
      <c r="I1525" s="429"/>
      <c r="J1525" s="429"/>
      <c r="K1525" s="430"/>
      <c r="L1525" s="430"/>
      <c r="M1525" s="431"/>
      <c r="N1525" s="431"/>
      <c r="O1525" s="431"/>
      <c r="P1525" s="431"/>
      <c r="T1525" s="432"/>
      <c r="W1525" s="432"/>
      <c r="X1525" s="432"/>
      <c r="Y1525" s="432"/>
    </row>
    <row r="1526" spans="1:25" ht="14.25">
      <c r="A1526" s="389"/>
      <c r="B1526" s="427"/>
      <c r="C1526" s="389"/>
      <c r="D1526" s="427"/>
      <c r="E1526" s="389"/>
      <c r="F1526" s="389"/>
      <c r="G1526" s="389"/>
      <c r="H1526" s="428"/>
      <c r="I1526" s="429"/>
      <c r="J1526" s="429"/>
      <c r="K1526" s="430"/>
      <c r="L1526" s="430"/>
      <c r="M1526" s="431"/>
      <c r="N1526" s="431"/>
      <c r="O1526" s="431"/>
      <c r="P1526" s="431"/>
      <c r="T1526" s="432"/>
      <c r="W1526" s="432"/>
      <c r="X1526" s="432"/>
      <c r="Y1526" s="432"/>
    </row>
    <row r="1527" spans="1:25" ht="14.25">
      <c r="A1527" s="389"/>
      <c r="B1527" s="427"/>
      <c r="C1527" s="389"/>
      <c r="D1527" s="427"/>
      <c r="E1527" s="389"/>
      <c r="F1527" s="389"/>
      <c r="G1527" s="389"/>
      <c r="H1527" s="428"/>
      <c r="I1527" s="429"/>
      <c r="J1527" s="429"/>
      <c r="K1527" s="430"/>
      <c r="L1527" s="430"/>
      <c r="M1527" s="431"/>
      <c r="N1527" s="431"/>
      <c r="O1527" s="431"/>
      <c r="P1527" s="431"/>
      <c r="T1527" s="432"/>
      <c r="W1527" s="432"/>
      <c r="X1527" s="432"/>
      <c r="Y1527" s="432"/>
    </row>
    <row r="1528" spans="1:25" ht="14.25">
      <c r="A1528" s="389"/>
      <c r="B1528" s="427"/>
      <c r="C1528" s="389"/>
      <c r="D1528" s="427"/>
      <c r="E1528" s="389"/>
      <c r="F1528" s="389"/>
      <c r="G1528" s="389"/>
      <c r="H1528" s="428"/>
      <c r="I1528" s="429"/>
      <c r="J1528" s="429"/>
      <c r="K1528" s="430"/>
      <c r="L1528" s="430"/>
      <c r="M1528" s="431"/>
      <c r="N1528" s="431"/>
      <c r="O1528" s="431"/>
      <c r="P1528" s="431"/>
      <c r="T1528" s="432"/>
      <c r="W1528" s="432"/>
      <c r="X1528" s="432"/>
      <c r="Y1528" s="432"/>
    </row>
    <row r="1529" spans="1:25" ht="14.25">
      <c r="A1529" s="389"/>
      <c r="B1529" s="427"/>
      <c r="C1529" s="389"/>
      <c r="D1529" s="427"/>
      <c r="E1529" s="389"/>
      <c r="F1529" s="389"/>
      <c r="G1529" s="389"/>
      <c r="H1529" s="428"/>
      <c r="I1529" s="429"/>
      <c r="J1529" s="429"/>
      <c r="K1529" s="430"/>
      <c r="L1529" s="430"/>
      <c r="M1529" s="431"/>
      <c r="N1529" s="431"/>
      <c r="O1529" s="431"/>
      <c r="P1529" s="431"/>
      <c r="T1529" s="432"/>
      <c r="W1529" s="432"/>
      <c r="X1529" s="432"/>
      <c r="Y1529" s="432"/>
    </row>
    <row r="1530" spans="1:25" ht="14.25">
      <c r="A1530" s="389"/>
      <c r="B1530" s="427"/>
      <c r="C1530" s="389"/>
      <c r="D1530" s="427"/>
      <c r="E1530" s="389"/>
      <c r="F1530" s="389"/>
      <c r="G1530" s="389"/>
      <c r="H1530" s="428"/>
      <c r="I1530" s="429"/>
      <c r="J1530" s="429"/>
      <c r="K1530" s="430"/>
      <c r="L1530" s="430"/>
      <c r="M1530" s="431"/>
      <c r="N1530" s="431"/>
      <c r="O1530" s="431"/>
      <c r="P1530" s="431"/>
      <c r="T1530" s="432"/>
      <c r="W1530" s="432"/>
      <c r="X1530" s="432"/>
      <c r="Y1530" s="432"/>
    </row>
    <row r="1531" spans="1:25" ht="14.25">
      <c r="A1531" s="389"/>
      <c r="B1531" s="427"/>
      <c r="C1531" s="389"/>
      <c r="D1531" s="427"/>
      <c r="E1531" s="389"/>
      <c r="F1531" s="389"/>
      <c r="G1531" s="389"/>
      <c r="H1531" s="428"/>
      <c r="I1531" s="429"/>
      <c r="J1531" s="429"/>
      <c r="K1531" s="430"/>
      <c r="L1531" s="430"/>
      <c r="M1531" s="431"/>
      <c r="N1531" s="431"/>
      <c r="O1531" s="431"/>
      <c r="P1531" s="431"/>
      <c r="T1531" s="432"/>
      <c r="W1531" s="432"/>
      <c r="X1531" s="432"/>
      <c r="Y1531" s="432"/>
    </row>
    <row r="1532" spans="1:25" ht="14.25">
      <c r="A1532" s="389"/>
      <c r="B1532" s="427"/>
      <c r="C1532" s="389"/>
      <c r="D1532" s="427"/>
      <c r="E1532" s="389"/>
      <c r="F1532" s="389"/>
      <c r="G1532" s="389"/>
      <c r="H1532" s="428"/>
      <c r="I1532" s="429"/>
      <c r="J1532" s="429"/>
      <c r="K1532" s="430"/>
      <c r="L1532" s="430"/>
      <c r="M1532" s="431"/>
      <c r="N1532" s="431"/>
      <c r="O1532" s="431"/>
      <c r="P1532" s="431"/>
      <c r="T1532" s="432"/>
      <c r="W1532" s="432"/>
      <c r="X1532" s="432"/>
      <c r="Y1532" s="432"/>
    </row>
    <row r="1533" spans="1:25" ht="14.25">
      <c r="A1533" s="389"/>
      <c r="B1533" s="427"/>
      <c r="C1533" s="389"/>
      <c r="D1533" s="427"/>
      <c r="E1533" s="389"/>
      <c r="F1533" s="389"/>
      <c r="G1533" s="389"/>
      <c r="H1533" s="428"/>
      <c r="I1533" s="429"/>
      <c r="J1533" s="429"/>
      <c r="K1533" s="430"/>
      <c r="L1533" s="430"/>
      <c r="M1533" s="431"/>
      <c r="N1533" s="431"/>
      <c r="O1533" s="431"/>
      <c r="P1533" s="431"/>
      <c r="T1533" s="432"/>
      <c r="W1533" s="432"/>
      <c r="X1533" s="432"/>
      <c r="Y1533" s="432"/>
    </row>
    <row r="1534" spans="1:25" ht="14.25">
      <c r="A1534" s="389"/>
      <c r="B1534" s="427"/>
      <c r="C1534" s="389"/>
      <c r="D1534" s="427"/>
      <c r="E1534" s="389"/>
      <c r="F1534" s="389"/>
      <c r="G1534" s="389"/>
      <c r="H1534" s="428"/>
      <c r="I1534" s="429"/>
      <c r="J1534" s="429"/>
      <c r="K1534" s="430"/>
      <c r="L1534" s="430"/>
      <c r="M1534" s="431"/>
      <c r="N1534" s="431"/>
      <c r="O1534" s="431"/>
      <c r="P1534" s="431"/>
      <c r="T1534" s="432"/>
      <c r="W1534" s="432"/>
      <c r="X1534" s="432"/>
      <c r="Y1534" s="432"/>
    </row>
    <row r="1535" spans="1:25" ht="14.25">
      <c r="A1535" s="389"/>
      <c r="B1535" s="427"/>
      <c r="C1535" s="389"/>
      <c r="D1535" s="427"/>
      <c r="E1535" s="389"/>
      <c r="F1535" s="389"/>
      <c r="G1535" s="389"/>
      <c r="H1535" s="428"/>
      <c r="I1535" s="429"/>
      <c r="J1535" s="429"/>
      <c r="K1535" s="430"/>
      <c r="L1535" s="430"/>
      <c r="M1535" s="431"/>
      <c r="N1535" s="431"/>
      <c r="O1535" s="431"/>
      <c r="P1535" s="431"/>
      <c r="T1535" s="432"/>
      <c r="W1535" s="432"/>
      <c r="X1535" s="432"/>
      <c r="Y1535" s="432"/>
    </row>
    <row r="1536" spans="1:25" ht="14.25">
      <c r="A1536" s="389"/>
      <c r="B1536" s="427"/>
      <c r="C1536" s="389"/>
      <c r="D1536" s="427"/>
      <c r="E1536" s="389"/>
      <c r="F1536" s="389"/>
      <c r="G1536" s="389"/>
      <c r="H1536" s="428"/>
      <c r="I1536" s="429"/>
      <c r="J1536" s="429"/>
      <c r="K1536" s="430"/>
      <c r="L1536" s="430"/>
      <c r="M1536" s="431"/>
      <c r="N1536" s="431"/>
      <c r="O1536" s="431"/>
      <c r="P1536" s="431"/>
      <c r="T1536" s="432"/>
      <c r="W1536" s="432"/>
      <c r="X1536" s="432"/>
      <c r="Y1536" s="432"/>
    </row>
    <row r="1537" spans="1:25" ht="14.25">
      <c r="A1537" s="389"/>
      <c r="B1537" s="427"/>
      <c r="C1537" s="389"/>
      <c r="D1537" s="427"/>
      <c r="E1537" s="389"/>
      <c r="F1537" s="389"/>
      <c r="G1537" s="389"/>
      <c r="H1537" s="428"/>
      <c r="I1537" s="429"/>
      <c r="J1537" s="429"/>
      <c r="K1537" s="430"/>
      <c r="L1537" s="430"/>
      <c r="M1537" s="431"/>
      <c r="N1537" s="431"/>
      <c r="O1537" s="431"/>
      <c r="P1537" s="431"/>
      <c r="T1537" s="432"/>
      <c r="W1537" s="432"/>
      <c r="X1537" s="432"/>
      <c r="Y1537" s="432"/>
    </row>
    <row r="1538" spans="1:25" ht="14.25">
      <c r="A1538" s="389"/>
      <c r="B1538" s="427"/>
      <c r="C1538" s="389"/>
      <c r="D1538" s="427"/>
      <c r="E1538" s="389"/>
      <c r="F1538" s="389"/>
      <c r="G1538" s="389"/>
      <c r="H1538" s="428"/>
      <c r="I1538" s="429"/>
      <c r="J1538" s="429"/>
      <c r="K1538" s="430"/>
      <c r="L1538" s="430"/>
      <c r="M1538" s="431"/>
      <c r="N1538" s="431"/>
      <c r="O1538" s="431"/>
      <c r="P1538" s="431"/>
      <c r="T1538" s="432"/>
      <c r="W1538" s="432"/>
      <c r="X1538" s="432"/>
      <c r="Y1538" s="432"/>
    </row>
    <row r="1539" spans="1:25" ht="14.25">
      <c r="A1539" s="389"/>
      <c r="B1539" s="427"/>
      <c r="C1539" s="389"/>
      <c r="D1539" s="427"/>
      <c r="E1539" s="389"/>
      <c r="F1539" s="389"/>
      <c r="G1539" s="389"/>
      <c r="H1539" s="428"/>
      <c r="I1539" s="429"/>
      <c r="J1539" s="429"/>
      <c r="K1539" s="430"/>
      <c r="L1539" s="430"/>
      <c r="M1539" s="431"/>
      <c r="N1539" s="431"/>
      <c r="O1539" s="431"/>
      <c r="P1539" s="431"/>
      <c r="T1539" s="432"/>
      <c r="W1539" s="432"/>
      <c r="X1539" s="432"/>
      <c r="Y1539" s="432"/>
    </row>
    <row r="1540" spans="1:25" ht="14.25">
      <c r="A1540" s="389"/>
      <c r="B1540" s="427"/>
      <c r="C1540" s="389"/>
      <c r="D1540" s="427"/>
      <c r="E1540" s="389"/>
      <c r="F1540" s="389"/>
      <c r="G1540" s="389"/>
      <c r="H1540" s="428"/>
      <c r="I1540" s="429"/>
      <c r="J1540" s="429"/>
      <c r="K1540" s="430"/>
      <c r="L1540" s="430"/>
      <c r="M1540" s="431"/>
      <c r="N1540" s="431"/>
      <c r="O1540" s="431"/>
      <c r="P1540" s="431"/>
      <c r="T1540" s="432"/>
      <c r="W1540" s="432"/>
      <c r="X1540" s="432"/>
      <c r="Y1540" s="432"/>
    </row>
    <row r="1541" spans="1:25" ht="14.25">
      <c r="A1541" s="389"/>
      <c r="B1541" s="427"/>
      <c r="C1541" s="389"/>
      <c r="D1541" s="427"/>
      <c r="E1541" s="389"/>
      <c r="F1541" s="389"/>
      <c r="G1541" s="389"/>
      <c r="H1541" s="428"/>
      <c r="I1541" s="429"/>
      <c r="J1541" s="429"/>
      <c r="K1541" s="430"/>
      <c r="L1541" s="430"/>
      <c r="M1541" s="431"/>
      <c r="N1541" s="431"/>
      <c r="O1541" s="431"/>
      <c r="P1541" s="431"/>
      <c r="T1541" s="432"/>
      <c r="W1541" s="432"/>
      <c r="X1541" s="432"/>
      <c r="Y1541" s="432"/>
    </row>
    <row r="1542" spans="1:25" ht="14.25">
      <c r="A1542" s="389"/>
      <c r="B1542" s="427"/>
      <c r="C1542" s="389"/>
      <c r="D1542" s="427"/>
      <c r="E1542" s="389"/>
      <c r="F1542" s="389"/>
      <c r="G1542" s="389"/>
      <c r="H1542" s="428"/>
      <c r="I1542" s="429"/>
      <c r="J1542" s="429"/>
      <c r="K1542" s="430"/>
      <c r="L1542" s="430"/>
      <c r="M1542" s="431"/>
      <c r="N1542" s="431"/>
      <c r="O1542" s="431"/>
      <c r="P1542" s="431"/>
      <c r="T1542" s="432"/>
      <c r="W1542" s="432"/>
      <c r="X1542" s="432"/>
      <c r="Y1542" s="432"/>
    </row>
    <row r="1543" spans="1:25" ht="14.25">
      <c r="A1543" s="389"/>
      <c r="B1543" s="427"/>
      <c r="C1543" s="389"/>
      <c r="D1543" s="427"/>
      <c r="E1543" s="389"/>
      <c r="F1543" s="389"/>
      <c r="G1543" s="389"/>
      <c r="H1543" s="428"/>
      <c r="I1543" s="429"/>
      <c r="J1543" s="429"/>
      <c r="K1543" s="430"/>
      <c r="L1543" s="430"/>
      <c r="M1543" s="431"/>
      <c r="N1543" s="431"/>
      <c r="O1543" s="431"/>
      <c r="P1543" s="431"/>
      <c r="T1543" s="432"/>
      <c r="W1543" s="432"/>
      <c r="X1543" s="432"/>
      <c r="Y1543" s="432"/>
    </row>
    <row r="1544" spans="1:25" ht="14.25">
      <c r="A1544" s="389"/>
      <c r="B1544" s="427"/>
      <c r="C1544" s="389"/>
      <c r="D1544" s="427"/>
      <c r="E1544" s="389"/>
      <c r="F1544" s="389"/>
      <c r="G1544" s="389"/>
      <c r="H1544" s="428"/>
      <c r="I1544" s="429"/>
      <c r="J1544" s="429"/>
      <c r="K1544" s="430"/>
      <c r="L1544" s="430"/>
      <c r="M1544" s="431"/>
      <c r="N1544" s="431"/>
      <c r="O1544" s="431"/>
      <c r="P1544" s="431"/>
      <c r="T1544" s="432"/>
      <c r="W1544" s="432"/>
      <c r="X1544" s="432"/>
      <c r="Y1544" s="432"/>
    </row>
    <row r="1545" spans="1:25" ht="14.25">
      <c r="A1545" s="389"/>
      <c r="B1545" s="427"/>
      <c r="C1545" s="389"/>
      <c r="D1545" s="427"/>
      <c r="E1545" s="389"/>
      <c r="F1545" s="389"/>
      <c r="G1545" s="389"/>
      <c r="H1545" s="428"/>
      <c r="I1545" s="429"/>
      <c r="J1545" s="429"/>
      <c r="K1545" s="430"/>
      <c r="L1545" s="430"/>
      <c r="M1545" s="431"/>
      <c r="N1545" s="431"/>
      <c r="O1545" s="431"/>
      <c r="P1545" s="431"/>
      <c r="T1545" s="432"/>
      <c r="W1545" s="432"/>
      <c r="X1545" s="432"/>
      <c r="Y1545" s="432"/>
    </row>
    <row r="1546" spans="1:25" ht="14.25">
      <c r="A1546" s="389"/>
      <c r="B1546" s="427"/>
      <c r="C1546" s="389"/>
      <c r="D1546" s="427"/>
      <c r="E1546" s="389"/>
      <c r="F1546" s="389"/>
      <c r="G1546" s="389"/>
      <c r="H1546" s="428"/>
      <c r="I1546" s="429"/>
      <c r="J1546" s="429"/>
      <c r="K1546" s="430"/>
      <c r="L1546" s="430"/>
      <c r="M1546" s="431"/>
      <c r="N1546" s="431"/>
      <c r="O1546" s="431"/>
      <c r="P1546" s="431"/>
      <c r="T1546" s="432"/>
      <c r="W1546" s="432"/>
      <c r="X1546" s="432"/>
      <c r="Y1546" s="432"/>
    </row>
    <row r="1547" spans="1:25" ht="14.25">
      <c r="A1547" s="389"/>
      <c r="B1547" s="427"/>
      <c r="C1547" s="389"/>
      <c r="D1547" s="427"/>
      <c r="E1547" s="389"/>
      <c r="F1547" s="389"/>
      <c r="G1547" s="389"/>
      <c r="H1547" s="428"/>
      <c r="I1547" s="429"/>
      <c r="J1547" s="429"/>
      <c r="K1547" s="430"/>
      <c r="L1547" s="430"/>
      <c r="M1547" s="431"/>
      <c r="N1547" s="431"/>
      <c r="O1547" s="431"/>
      <c r="P1547" s="431"/>
      <c r="T1547" s="432"/>
      <c r="W1547" s="432"/>
      <c r="X1547" s="432"/>
      <c r="Y1547" s="432"/>
    </row>
    <row r="1548" spans="1:25" ht="14.25">
      <c r="A1548" s="389"/>
      <c r="B1548" s="427"/>
      <c r="C1548" s="389"/>
      <c r="D1548" s="427"/>
      <c r="E1548" s="389"/>
      <c r="F1548" s="389"/>
      <c r="G1548" s="389"/>
      <c r="H1548" s="428"/>
      <c r="I1548" s="429"/>
      <c r="J1548" s="429"/>
      <c r="K1548" s="430"/>
      <c r="L1548" s="430"/>
      <c r="M1548" s="431"/>
      <c r="N1548" s="431"/>
      <c r="O1548" s="431"/>
      <c r="P1548" s="431"/>
      <c r="T1548" s="432"/>
      <c r="W1548" s="432"/>
      <c r="X1548" s="432"/>
      <c r="Y1548" s="432"/>
    </row>
    <row r="1549" spans="1:25" ht="14.25">
      <c r="A1549" s="389"/>
      <c r="B1549" s="427"/>
      <c r="C1549" s="389"/>
      <c r="D1549" s="427"/>
      <c r="E1549" s="389"/>
      <c r="F1549" s="389"/>
      <c r="G1549" s="389"/>
      <c r="H1549" s="428"/>
      <c r="I1549" s="429"/>
      <c r="J1549" s="429"/>
      <c r="K1549" s="430"/>
      <c r="L1549" s="430"/>
      <c r="M1549" s="431"/>
      <c r="N1549" s="431"/>
      <c r="O1549" s="431"/>
      <c r="P1549" s="431"/>
      <c r="T1549" s="432"/>
      <c r="W1549" s="432"/>
      <c r="X1549" s="432"/>
      <c r="Y1549" s="432"/>
    </row>
    <row r="1550" spans="1:25" ht="14.25">
      <c r="A1550" s="389"/>
      <c r="B1550" s="427"/>
      <c r="C1550" s="389"/>
      <c r="D1550" s="427"/>
      <c r="E1550" s="389"/>
      <c r="F1550" s="389"/>
      <c r="G1550" s="389"/>
      <c r="H1550" s="428"/>
      <c r="I1550" s="429"/>
      <c r="J1550" s="429"/>
      <c r="K1550" s="430"/>
      <c r="L1550" s="430"/>
      <c r="M1550" s="431"/>
      <c r="N1550" s="431"/>
      <c r="O1550" s="431"/>
      <c r="P1550" s="431"/>
      <c r="T1550" s="432"/>
      <c r="W1550" s="432"/>
      <c r="X1550" s="432"/>
      <c r="Y1550" s="432"/>
    </row>
    <row r="1551" spans="1:25" ht="14.25">
      <c r="A1551" s="389"/>
      <c r="B1551" s="427"/>
      <c r="C1551" s="389"/>
      <c r="D1551" s="427"/>
      <c r="E1551" s="389"/>
      <c r="F1551" s="389"/>
      <c r="G1551" s="389"/>
      <c r="H1551" s="428"/>
      <c r="I1551" s="429"/>
      <c r="J1551" s="429"/>
      <c r="K1551" s="430"/>
      <c r="L1551" s="430"/>
      <c r="M1551" s="431"/>
      <c r="N1551" s="431"/>
      <c r="O1551" s="431"/>
      <c r="P1551" s="431"/>
      <c r="T1551" s="432"/>
      <c r="W1551" s="432"/>
      <c r="X1551" s="432"/>
      <c r="Y1551" s="432"/>
    </row>
    <row r="1552" spans="1:25" ht="14.25">
      <c r="A1552" s="389"/>
      <c r="B1552" s="427"/>
      <c r="C1552" s="389"/>
      <c r="D1552" s="427"/>
      <c r="E1552" s="389"/>
      <c r="F1552" s="389"/>
      <c r="G1552" s="389"/>
      <c r="H1552" s="428"/>
      <c r="I1552" s="429"/>
      <c r="J1552" s="429"/>
      <c r="K1552" s="430"/>
      <c r="L1552" s="430"/>
      <c r="M1552" s="431"/>
      <c r="N1552" s="431"/>
      <c r="O1552" s="431"/>
      <c r="P1552" s="431"/>
      <c r="T1552" s="432"/>
      <c r="W1552" s="432"/>
      <c r="X1552" s="432"/>
      <c r="Y1552" s="432"/>
    </row>
    <row r="1553" spans="1:25" ht="14.25">
      <c r="A1553" s="389"/>
      <c r="B1553" s="427"/>
      <c r="C1553" s="389"/>
      <c r="D1553" s="427"/>
      <c r="E1553" s="389"/>
      <c r="F1553" s="389"/>
      <c r="G1553" s="389"/>
      <c r="H1553" s="428"/>
      <c r="I1553" s="429"/>
      <c r="J1553" s="429"/>
      <c r="K1553" s="430"/>
      <c r="L1553" s="430"/>
      <c r="M1553" s="431"/>
      <c r="N1553" s="431"/>
      <c r="O1553" s="431"/>
      <c r="P1553" s="431"/>
      <c r="T1553" s="432"/>
      <c r="W1553" s="432"/>
      <c r="X1553" s="432"/>
      <c r="Y1553" s="432"/>
    </row>
    <row r="1554" spans="1:25" ht="14.25">
      <c r="A1554" s="389"/>
      <c r="B1554" s="427"/>
      <c r="C1554" s="389"/>
      <c r="D1554" s="427"/>
      <c r="E1554" s="389"/>
      <c r="F1554" s="389"/>
      <c r="G1554" s="389"/>
      <c r="H1554" s="428"/>
      <c r="I1554" s="429"/>
      <c r="J1554" s="429"/>
      <c r="K1554" s="430"/>
      <c r="L1554" s="430"/>
      <c r="M1554" s="431"/>
      <c r="N1554" s="431"/>
      <c r="O1554" s="431"/>
      <c r="P1554" s="431"/>
      <c r="T1554" s="432"/>
      <c r="W1554" s="432"/>
      <c r="X1554" s="432"/>
      <c r="Y1554" s="432"/>
    </row>
    <row r="1555" spans="1:25" ht="14.25">
      <c r="A1555" s="389"/>
      <c r="B1555" s="427"/>
      <c r="C1555" s="389"/>
      <c r="D1555" s="427"/>
      <c r="E1555" s="389"/>
      <c r="F1555" s="389"/>
      <c r="G1555" s="389"/>
      <c r="H1555" s="428"/>
      <c r="I1555" s="429"/>
      <c r="J1555" s="429"/>
      <c r="K1555" s="430"/>
      <c r="L1555" s="430"/>
      <c r="M1555" s="431"/>
      <c r="N1555" s="431"/>
      <c r="O1555" s="431"/>
      <c r="P1555" s="431"/>
      <c r="T1555" s="432"/>
      <c r="W1555" s="432"/>
      <c r="X1555" s="432"/>
      <c r="Y1555" s="432"/>
    </row>
    <row r="1556" spans="1:25" ht="14.25">
      <c r="A1556" s="389"/>
      <c r="B1556" s="427"/>
      <c r="C1556" s="389"/>
      <c r="D1556" s="427"/>
      <c r="E1556" s="389"/>
      <c r="F1556" s="389"/>
      <c r="G1556" s="389"/>
      <c r="H1556" s="428"/>
      <c r="I1556" s="429"/>
      <c r="J1556" s="429"/>
      <c r="K1556" s="430"/>
      <c r="L1556" s="430"/>
      <c r="M1556" s="431"/>
      <c r="N1556" s="431"/>
      <c r="O1556" s="431"/>
      <c r="P1556" s="431"/>
      <c r="T1556" s="432"/>
      <c r="W1556" s="432"/>
      <c r="X1556" s="432"/>
      <c r="Y1556" s="432"/>
    </row>
    <row r="1557" spans="1:25" ht="14.25">
      <c r="A1557" s="389"/>
      <c r="B1557" s="427"/>
      <c r="C1557" s="389"/>
      <c r="D1557" s="427"/>
      <c r="E1557" s="389"/>
      <c r="F1557" s="389"/>
      <c r="G1557" s="389"/>
      <c r="H1557" s="428"/>
      <c r="I1557" s="429"/>
      <c r="J1557" s="429"/>
      <c r="K1557" s="430"/>
      <c r="L1557" s="430"/>
      <c r="M1557" s="431"/>
      <c r="N1557" s="431"/>
      <c r="O1557" s="431"/>
      <c r="P1557" s="431"/>
      <c r="T1557" s="432"/>
      <c r="W1557" s="432"/>
      <c r="X1557" s="432"/>
      <c r="Y1557" s="432"/>
    </row>
    <row r="1558" spans="1:25" ht="14.25">
      <c r="A1558" s="389"/>
      <c r="B1558" s="427"/>
      <c r="C1558" s="389"/>
      <c r="D1558" s="427"/>
      <c r="E1558" s="389"/>
      <c r="F1558" s="389"/>
      <c r="G1558" s="389"/>
      <c r="H1558" s="428"/>
      <c r="I1558" s="429"/>
      <c r="J1558" s="429"/>
      <c r="K1558" s="430"/>
      <c r="L1558" s="430"/>
      <c r="M1558" s="431"/>
      <c r="N1558" s="431"/>
      <c r="O1558" s="431"/>
      <c r="P1558" s="431"/>
      <c r="T1558" s="432"/>
      <c r="W1558" s="432"/>
      <c r="X1558" s="432"/>
      <c r="Y1558" s="432"/>
    </row>
    <row r="1559" spans="1:25" ht="14.25">
      <c r="A1559" s="389"/>
      <c r="B1559" s="427"/>
      <c r="C1559" s="389"/>
      <c r="D1559" s="427"/>
      <c r="E1559" s="389"/>
      <c r="F1559" s="389"/>
      <c r="G1559" s="389"/>
      <c r="H1559" s="428"/>
      <c r="I1559" s="429"/>
      <c r="J1559" s="429"/>
      <c r="K1559" s="430"/>
      <c r="L1559" s="430"/>
      <c r="M1559" s="431"/>
      <c r="N1559" s="431"/>
      <c r="O1559" s="431"/>
      <c r="P1559" s="431"/>
      <c r="T1559" s="432"/>
      <c r="W1559" s="432"/>
      <c r="X1559" s="432"/>
      <c r="Y1559" s="432"/>
    </row>
    <row r="1560" spans="1:25" ht="14.25">
      <c r="A1560" s="389"/>
      <c r="B1560" s="427"/>
      <c r="C1560" s="389"/>
      <c r="D1560" s="427"/>
      <c r="E1560" s="389"/>
      <c r="F1560" s="389"/>
      <c r="G1560" s="389"/>
      <c r="H1560" s="428"/>
      <c r="I1560" s="429"/>
      <c r="J1560" s="429"/>
      <c r="K1560" s="430"/>
      <c r="L1560" s="430"/>
      <c r="M1560" s="431"/>
      <c r="N1560" s="431"/>
      <c r="O1560" s="431"/>
      <c r="P1560" s="431"/>
      <c r="T1560" s="432"/>
      <c r="W1560" s="432"/>
      <c r="X1560" s="432"/>
      <c r="Y1560" s="432"/>
    </row>
    <row r="1561" spans="1:25" ht="14.25">
      <c r="A1561" s="389"/>
      <c r="B1561" s="427"/>
      <c r="C1561" s="389"/>
      <c r="D1561" s="427"/>
      <c r="E1561" s="389"/>
      <c r="F1561" s="389"/>
      <c r="G1561" s="389"/>
      <c r="H1561" s="428"/>
      <c r="I1561" s="429"/>
      <c r="J1561" s="429"/>
      <c r="K1561" s="430"/>
      <c r="L1561" s="430"/>
      <c r="M1561" s="431"/>
      <c r="N1561" s="431"/>
      <c r="O1561" s="431"/>
      <c r="P1561" s="431"/>
      <c r="T1561" s="432"/>
      <c r="W1561" s="432"/>
      <c r="X1561" s="432"/>
      <c r="Y1561" s="432"/>
    </row>
    <row r="1562" spans="1:25" ht="14.25">
      <c r="A1562" s="389"/>
      <c r="B1562" s="427"/>
      <c r="C1562" s="389"/>
      <c r="D1562" s="427"/>
      <c r="E1562" s="389"/>
      <c r="F1562" s="389"/>
      <c r="G1562" s="389"/>
      <c r="H1562" s="428"/>
      <c r="I1562" s="429"/>
      <c r="J1562" s="429"/>
      <c r="K1562" s="430"/>
      <c r="L1562" s="430"/>
      <c r="M1562" s="431"/>
      <c r="N1562" s="431"/>
      <c r="O1562" s="431"/>
      <c r="P1562" s="431"/>
      <c r="T1562" s="432"/>
      <c r="W1562" s="432"/>
      <c r="X1562" s="432"/>
      <c r="Y1562" s="432"/>
    </row>
    <row r="1563" spans="1:25" ht="14.25">
      <c r="A1563" s="389"/>
      <c r="B1563" s="427"/>
      <c r="C1563" s="389"/>
      <c r="D1563" s="427"/>
      <c r="E1563" s="389"/>
      <c r="F1563" s="389"/>
      <c r="G1563" s="389"/>
      <c r="H1563" s="428"/>
      <c r="I1563" s="429"/>
      <c r="J1563" s="429"/>
      <c r="K1563" s="430"/>
      <c r="L1563" s="430"/>
      <c r="M1563" s="431"/>
      <c r="N1563" s="431"/>
      <c r="O1563" s="431"/>
      <c r="P1563" s="431"/>
      <c r="T1563" s="432"/>
      <c r="W1563" s="432"/>
      <c r="X1563" s="432"/>
      <c r="Y1563" s="432"/>
    </row>
    <row r="1564" spans="1:25" ht="14.25">
      <c r="A1564" s="389"/>
      <c r="B1564" s="427"/>
      <c r="C1564" s="389"/>
      <c r="D1564" s="427"/>
      <c r="E1564" s="389"/>
      <c r="F1564" s="389"/>
      <c r="G1564" s="389"/>
      <c r="H1564" s="428"/>
      <c r="I1564" s="429"/>
      <c r="J1564" s="429"/>
      <c r="K1564" s="430"/>
      <c r="L1564" s="430"/>
      <c r="M1564" s="431"/>
      <c r="N1564" s="431"/>
      <c r="O1564" s="431"/>
      <c r="P1564" s="431"/>
      <c r="T1564" s="432"/>
      <c r="W1564" s="432"/>
      <c r="X1564" s="432"/>
      <c r="Y1564" s="432"/>
    </row>
    <row r="1565" spans="1:25" ht="14.25">
      <c r="A1565" s="389"/>
      <c r="B1565" s="427"/>
      <c r="C1565" s="389"/>
      <c r="D1565" s="427"/>
      <c r="E1565" s="389"/>
      <c r="F1565" s="389"/>
      <c r="G1565" s="389"/>
      <c r="H1565" s="428"/>
      <c r="I1565" s="429"/>
      <c r="J1565" s="429"/>
      <c r="K1565" s="430"/>
      <c r="L1565" s="430"/>
      <c r="M1565" s="431"/>
      <c r="N1565" s="431"/>
      <c r="O1565" s="431"/>
      <c r="P1565" s="431"/>
      <c r="T1565" s="432"/>
      <c r="W1565" s="432"/>
      <c r="X1565" s="432"/>
      <c r="Y1565" s="432"/>
    </row>
    <row r="1566" spans="1:25" ht="14.25">
      <c r="A1566" s="389"/>
      <c r="B1566" s="427"/>
      <c r="C1566" s="389"/>
      <c r="D1566" s="427"/>
      <c r="E1566" s="389"/>
      <c r="F1566" s="389"/>
      <c r="G1566" s="389"/>
      <c r="H1566" s="428"/>
      <c r="I1566" s="429"/>
      <c r="J1566" s="429"/>
      <c r="K1566" s="430"/>
      <c r="L1566" s="430"/>
      <c r="M1566" s="431"/>
      <c r="N1566" s="431"/>
      <c r="O1566" s="431"/>
      <c r="P1566" s="431"/>
      <c r="T1566" s="432"/>
      <c r="W1566" s="432"/>
      <c r="X1566" s="432"/>
      <c r="Y1566" s="432"/>
    </row>
    <row r="1567" spans="1:25" ht="14.25">
      <c r="A1567" s="389"/>
      <c r="B1567" s="427"/>
      <c r="C1567" s="389"/>
      <c r="D1567" s="427"/>
      <c r="E1567" s="389"/>
      <c r="F1567" s="389"/>
      <c r="G1567" s="389"/>
      <c r="H1567" s="428"/>
      <c r="I1567" s="429"/>
      <c r="J1567" s="429"/>
      <c r="K1567" s="430"/>
      <c r="L1567" s="430"/>
      <c r="M1567" s="431"/>
      <c r="N1567" s="431"/>
      <c r="O1567" s="431"/>
      <c r="P1567" s="431"/>
      <c r="T1567" s="432"/>
      <c r="W1567" s="432"/>
      <c r="X1567" s="432"/>
      <c r="Y1567" s="432"/>
    </row>
    <row r="1568" spans="1:25" ht="14.25">
      <c r="A1568" s="389"/>
      <c r="B1568" s="427"/>
      <c r="C1568" s="389"/>
      <c r="D1568" s="427"/>
      <c r="E1568" s="389"/>
      <c r="F1568" s="389"/>
      <c r="G1568" s="389"/>
      <c r="H1568" s="428"/>
      <c r="I1568" s="429"/>
      <c r="J1568" s="429"/>
      <c r="K1568" s="430"/>
      <c r="L1568" s="430"/>
      <c r="M1568" s="431"/>
      <c r="N1568" s="431"/>
      <c r="O1568" s="431"/>
      <c r="P1568" s="431"/>
      <c r="T1568" s="432"/>
      <c r="W1568" s="432"/>
      <c r="X1568" s="432"/>
      <c r="Y1568" s="432"/>
    </row>
    <row r="1569" spans="1:25" ht="14.25">
      <c r="A1569" s="389"/>
      <c r="B1569" s="427"/>
      <c r="C1569" s="389"/>
      <c r="D1569" s="427"/>
      <c r="E1569" s="389"/>
      <c r="F1569" s="389"/>
      <c r="G1569" s="389"/>
      <c r="H1569" s="428"/>
      <c r="I1569" s="429"/>
      <c r="J1569" s="429"/>
      <c r="K1569" s="430"/>
      <c r="L1569" s="430"/>
      <c r="M1569" s="431"/>
      <c r="N1569" s="431"/>
      <c r="O1569" s="431"/>
      <c r="P1569" s="431"/>
      <c r="T1569" s="432"/>
      <c r="W1569" s="432"/>
      <c r="X1569" s="432"/>
      <c r="Y1569" s="432"/>
    </row>
    <row r="1570" spans="1:25" ht="14.25">
      <c r="A1570" s="389"/>
      <c r="B1570" s="427"/>
      <c r="C1570" s="389"/>
      <c r="D1570" s="427"/>
      <c r="E1570" s="389"/>
      <c r="F1570" s="389"/>
      <c r="G1570" s="389"/>
      <c r="H1570" s="428"/>
      <c r="I1570" s="429"/>
      <c r="J1570" s="429"/>
      <c r="K1570" s="430"/>
      <c r="L1570" s="430"/>
      <c r="M1570" s="431"/>
      <c r="N1570" s="431"/>
      <c r="O1570" s="431"/>
      <c r="P1570" s="431"/>
      <c r="T1570" s="432"/>
      <c r="W1570" s="432"/>
      <c r="X1570" s="432"/>
      <c r="Y1570" s="432"/>
    </row>
    <row r="1571" spans="1:25" ht="14.25">
      <c r="A1571" s="389"/>
      <c r="B1571" s="427"/>
      <c r="C1571" s="389"/>
      <c r="D1571" s="427"/>
      <c r="E1571" s="389"/>
      <c r="F1571" s="389"/>
      <c r="G1571" s="389"/>
      <c r="H1571" s="428"/>
      <c r="I1571" s="429"/>
      <c r="J1571" s="429"/>
      <c r="K1571" s="430"/>
      <c r="L1571" s="430"/>
      <c r="M1571" s="431"/>
      <c r="N1571" s="431"/>
      <c r="O1571" s="431"/>
      <c r="P1571" s="431"/>
      <c r="T1571" s="432"/>
      <c r="W1571" s="432"/>
      <c r="X1571" s="432"/>
      <c r="Y1571" s="432"/>
    </row>
    <row r="1572" spans="1:25" ht="14.25">
      <c r="A1572" s="389"/>
      <c r="B1572" s="427"/>
      <c r="C1572" s="389"/>
      <c r="D1572" s="427"/>
      <c r="E1572" s="389"/>
      <c r="F1572" s="389"/>
      <c r="G1572" s="389"/>
      <c r="H1572" s="428"/>
      <c r="I1572" s="429"/>
      <c r="J1572" s="429"/>
      <c r="K1572" s="430"/>
      <c r="L1572" s="430"/>
      <c r="M1572" s="431"/>
      <c r="N1572" s="431"/>
      <c r="O1572" s="431"/>
      <c r="P1572" s="431"/>
      <c r="T1572" s="432"/>
      <c r="W1572" s="432"/>
      <c r="X1572" s="432"/>
      <c r="Y1572" s="432"/>
    </row>
    <row r="1573" spans="1:25" ht="14.25">
      <c r="A1573" s="389"/>
      <c r="B1573" s="427"/>
      <c r="C1573" s="389"/>
      <c r="D1573" s="427"/>
      <c r="E1573" s="389"/>
      <c r="F1573" s="389"/>
      <c r="G1573" s="389"/>
      <c r="H1573" s="428"/>
      <c r="I1573" s="429"/>
      <c r="J1573" s="429"/>
      <c r="K1573" s="430"/>
      <c r="L1573" s="430"/>
      <c r="M1573" s="431"/>
      <c r="N1573" s="431"/>
      <c r="O1573" s="431"/>
      <c r="P1573" s="431"/>
      <c r="T1573" s="432"/>
      <c r="W1573" s="432"/>
      <c r="X1573" s="432"/>
      <c r="Y1573" s="432"/>
    </row>
    <row r="1574" spans="1:25" ht="14.25">
      <c r="A1574" s="389"/>
      <c r="B1574" s="427"/>
      <c r="C1574" s="389"/>
      <c r="D1574" s="427"/>
      <c r="E1574" s="389"/>
      <c r="F1574" s="389"/>
      <c r="G1574" s="389"/>
      <c r="H1574" s="428"/>
      <c r="I1574" s="429"/>
      <c r="J1574" s="429"/>
      <c r="K1574" s="430"/>
      <c r="L1574" s="430"/>
      <c r="M1574" s="431"/>
      <c r="N1574" s="431"/>
      <c r="O1574" s="431"/>
      <c r="P1574" s="431"/>
      <c r="T1574" s="432"/>
      <c r="W1574" s="432"/>
      <c r="X1574" s="432"/>
      <c r="Y1574" s="432"/>
    </row>
    <row r="1575" spans="1:25" ht="14.25">
      <c r="A1575" s="389"/>
      <c r="B1575" s="427"/>
      <c r="C1575" s="389"/>
      <c r="D1575" s="427"/>
      <c r="E1575" s="389"/>
      <c r="F1575" s="389"/>
      <c r="G1575" s="389"/>
      <c r="H1575" s="428"/>
      <c r="I1575" s="429"/>
      <c r="J1575" s="429"/>
      <c r="K1575" s="430"/>
      <c r="L1575" s="430"/>
      <c r="M1575" s="431"/>
      <c r="N1575" s="431"/>
      <c r="O1575" s="431"/>
      <c r="P1575" s="431"/>
      <c r="T1575" s="432"/>
      <c r="W1575" s="432"/>
      <c r="X1575" s="432"/>
      <c r="Y1575" s="432"/>
    </row>
    <row r="1576" spans="1:25" ht="14.25">
      <c r="A1576" s="389"/>
      <c r="B1576" s="427"/>
      <c r="C1576" s="389"/>
      <c r="D1576" s="427"/>
      <c r="E1576" s="389"/>
      <c r="F1576" s="389"/>
      <c r="G1576" s="389"/>
      <c r="H1576" s="428"/>
      <c r="I1576" s="429"/>
      <c r="J1576" s="429"/>
      <c r="K1576" s="430"/>
      <c r="L1576" s="430"/>
      <c r="M1576" s="431"/>
      <c r="N1576" s="431"/>
      <c r="O1576" s="431"/>
      <c r="P1576" s="431"/>
      <c r="T1576" s="432"/>
      <c r="W1576" s="432"/>
      <c r="X1576" s="432"/>
      <c r="Y1576" s="432"/>
    </row>
    <row r="1577" spans="1:25" ht="14.25">
      <c r="A1577" s="389"/>
      <c r="B1577" s="427"/>
      <c r="C1577" s="389"/>
      <c r="D1577" s="427"/>
      <c r="E1577" s="389"/>
      <c r="F1577" s="389"/>
      <c r="G1577" s="389"/>
      <c r="H1577" s="428"/>
      <c r="I1577" s="429"/>
      <c r="J1577" s="429"/>
      <c r="K1577" s="430"/>
      <c r="L1577" s="430"/>
      <c r="M1577" s="431"/>
      <c r="N1577" s="431"/>
      <c r="O1577" s="431"/>
      <c r="P1577" s="431"/>
      <c r="T1577" s="432"/>
      <c r="W1577" s="432"/>
      <c r="X1577" s="432"/>
      <c r="Y1577" s="432"/>
    </row>
    <row r="1578" spans="1:25" ht="14.25">
      <c r="A1578" s="389"/>
      <c r="B1578" s="427"/>
      <c r="C1578" s="389"/>
      <c r="D1578" s="427"/>
      <c r="E1578" s="389"/>
      <c r="F1578" s="389"/>
      <c r="G1578" s="389"/>
      <c r="H1578" s="428"/>
      <c r="I1578" s="429"/>
      <c r="J1578" s="429"/>
      <c r="K1578" s="430"/>
      <c r="L1578" s="430"/>
      <c r="M1578" s="431"/>
      <c r="N1578" s="431"/>
      <c r="O1578" s="431"/>
      <c r="P1578" s="431"/>
      <c r="T1578" s="432"/>
      <c r="W1578" s="432"/>
      <c r="X1578" s="432"/>
      <c r="Y1578" s="432"/>
    </row>
    <row r="1579" spans="1:25" ht="14.25">
      <c r="A1579" s="389"/>
      <c r="B1579" s="427"/>
      <c r="C1579" s="389"/>
      <c r="D1579" s="427"/>
      <c r="E1579" s="389"/>
      <c r="F1579" s="389"/>
      <c r="G1579" s="389"/>
      <c r="H1579" s="428"/>
      <c r="I1579" s="429"/>
      <c r="J1579" s="429"/>
      <c r="K1579" s="430"/>
      <c r="L1579" s="430"/>
      <c r="M1579" s="431"/>
      <c r="N1579" s="431"/>
      <c r="O1579" s="431"/>
      <c r="P1579" s="431"/>
      <c r="T1579" s="432"/>
      <c r="W1579" s="432"/>
      <c r="X1579" s="432"/>
      <c r="Y1579" s="432"/>
    </row>
    <row r="1580" spans="1:25" ht="14.25">
      <c r="A1580" s="389"/>
      <c r="B1580" s="427"/>
      <c r="C1580" s="389"/>
      <c r="D1580" s="427"/>
      <c r="E1580" s="389"/>
      <c r="F1580" s="389"/>
      <c r="G1580" s="389"/>
      <c r="H1580" s="428"/>
      <c r="I1580" s="429"/>
      <c r="J1580" s="429"/>
      <c r="K1580" s="430"/>
      <c r="L1580" s="430"/>
      <c r="M1580" s="431"/>
      <c r="N1580" s="431"/>
      <c r="O1580" s="431"/>
      <c r="P1580" s="431"/>
      <c r="T1580" s="432"/>
      <c r="W1580" s="432"/>
      <c r="X1580" s="432"/>
      <c r="Y1580" s="432"/>
    </row>
    <row r="1581" spans="1:25" ht="14.25">
      <c r="A1581" s="389"/>
      <c r="B1581" s="427"/>
      <c r="C1581" s="389"/>
      <c r="D1581" s="427"/>
      <c r="E1581" s="389"/>
      <c r="F1581" s="389"/>
      <c r="G1581" s="389"/>
      <c r="H1581" s="428"/>
      <c r="I1581" s="429"/>
      <c r="J1581" s="429"/>
      <c r="K1581" s="430"/>
      <c r="L1581" s="430"/>
      <c r="M1581" s="431"/>
      <c r="N1581" s="431"/>
      <c r="O1581" s="431"/>
      <c r="P1581" s="431"/>
      <c r="T1581" s="432"/>
      <c r="W1581" s="432"/>
      <c r="X1581" s="432"/>
      <c r="Y1581" s="432"/>
    </row>
    <row r="1582" spans="1:25" ht="14.25">
      <c r="A1582" s="389"/>
      <c r="B1582" s="427"/>
      <c r="C1582" s="389"/>
      <c r="D1582" s="427"/>
      <c r="E1582" s="389"/>
      <c r="F1582" s="389"/>
      <c r="G1582" s="389"/>
      <c r="H1582" s="428"/>
      <c r="I1582" s="429"/>
      <c r="J1582" s="429"/>
      <c r="K1582" s="430"/>
      <c r="L1582" s="430"/>
      <c r="M1582" s="431"/>
      <c r="N1582" s="431"/>
      <c r="O1582" s="431"/>
      <c r="P1582" s="431"/>
      <c r="T1582" s="432"/>
      <c r="W1582" s="432"/>
      <c r="X1582" s="432"/>
      <c r="Y1582" s="432"/>
    </row>
    <row r="1583" spans="1:25" ht="14.25">
      <c r="A1583" s="389"/>
      <c r="B1583" s="427"/>
      <c r="C1583" s="389"/>
      <c r="D1583" s="427"/>
      <c r="E1583" s="389"/>
      <c r="F1583" s="389"/>
      <c r="G1583" s="389"/>
      <c r="H1583" s="428"/>
      <c r="I1583" s="429"/>
      <c r="J1583" s="429"/>
      <c r="K1583" s="430"/>
      <c r="L1583" s="430"/>
      <c r="M1583" s="431"/>
      <c r="N1583" s="431"/>
      <c r="O1583" s="431"/>
      <c r="P1583" s="431"/>
      <c r="T1583" s="432"/>
      <c r="W1583" s="432"/>
      <c r="X1583" s="432"/>
      <c r="Y1583" s="432"/>
    </row>
    <row r="1584" spans="1:25" ht="14.25">
      <c r="A1584" s="389"/>
      <c r="B1584" s="427"/>
      <c r="C1584" s="389"/>
      <c r="D1584" s="427"/>
      <c r="E1584" s="389"/>
      <c r="F1584" s="389"/>
      <c r="G1584" s="389"/>
      <c r="H1584" s="428"/>
      <c r="I1584" s="429"/>
      <c r="J1584" s="429"/>
      <c r="K1584" s="430"/>
      <c r="L1584" s="430"/>
      <c r="M1584" s="431"/>
      <c r="N1584" s="431"/>
      <c r="O1584" s="431"/>
      <c r="P1584" s="431"/>
      <c r="T1584" s="432"/>
      <c r="W1584" s="432"/>
      <c r="X1584" s="432"/>
      <c r="Y1584" s="432"/>
    </row>
    <row r="1585" spans="1:25" ht="14.25">
      <c r="A1585" s="389"/>
      <c r="B1585" s="427"/>
      <c r="C1585" s="389"/>
      <c r="D1585" s="427"/>
      <c r="E1585" s="389"/>
      <c r="F1585" s="389"/>
      <c r="G1585" s="389"/>
      <c r="H1585" s="428"/>
      <c r="I1585" s="429"/>
      <c r="J1585" s="429"/>
      <c r="K1585" s="430"/>
      <c r="L1585" s="430"/>
      <c r="M1585" s="431"/>
      <c r="N1585" s="431"/>
      <c r="O1585" s="431"/>
      <c r="P1585" s="431"/>
      <c r="T1585" s="432"/>
      <c r="W1585" s="432"/>
      <c r="X1585" s="432"/>
      <c r="Y1585" s="432"/>
    </row>
    <row r="1586" spans="1:25" ht="14.25">
      <c r="A1586" s="389"/>
      <c r="B1586" s="427"/>
      <c r="C1586" s="389"/>
      <c r="D1586" s="427"/>
      <c r="E1586" s="389"/>
      <c r="F1586" s="389"/>
      <c r="G1586" s="389"/>
      <c r="H1586" s="428"/>
      <c r="I1586" s="429"/>
      <c r="J1586" s="429"/>
      <c r="K1586" s="430"/>
      <c r="L1586" s="430"/>
      <c r="M1586" s="431"/>
      <c r="N1586" s="431"/>
      <c r="O1586" s="431"/>
      <c r="P1586" s="431"/>
      <c r="T1586" s="432"/>
      <c r="W1586" s="432"/>
      <c r="X1586" s="432"/>
      <c r="Y1586" s="432"/>
    </row>
    <row r="1587" spans="1:25" ht="14.25">
      <c r="A1587" s="389"/>
      <c r="B1587" s="427"/>
      <c r="C1587" s="389"/>
      <c r="D1587" s="427"/>
      <c r="E1587" s="389"/>
      <c r="F1587" s="389"/>
      <c r="G1587" s="389"/>
      <c r="H1587" s="428"/>
      <c r="I1587" s="429"/>
      <c r="J1587" s="429"/>
      <c r="K1587" s="430"/>
      <c r="L1587" s="430"/>
      <c r="M1587" s="431"/>
      <c r="N1587" s="431"/>
      <c r="O1587" s="431"/>
      <c r="P1587" s="431"/>
      <c r="T1587" s="432"/>
      <c r="W1587" s="432"/>
      <c r="X1587" s="432"/>
      <c r="Y1587" s="432"/>
    </row>
    <row r="1588" spans="1:25" ht="14.25">
      <c r="A1588" s="389"/>
      <c r="B1588" s="427"/>
      <c r="C1588" s="389"/>
      <c r="D1588" s="427"/>
      <c r="E1588" s="389"/>
      <c r="F1588" s="389"/>
      <c r="G1588" s="389"/>
      <c r="H1588" s="428"/>
      <c r="I1588" s="429"/>
      <c r="J1588" s="429"/>
      <c r="K1588" s="430"/>
      <c r="L1588" s="430"/>
      <c r="M1588" s="431"/>
      <c r="N1588" s="431"/>
      <c r="O1588" s="431"/>
      <c r="P1588" s="431"/>
      <c r="T1588" s="432"/>
      <c r="W1588" s="432"/>
      <c r="X1588" s="432"/>
      <c r="Y1588" s="432"/>
    </row>
    <row r="1589" spans="1:25" ht="14.25">
      <c r="A1589" s="389"/>
      <c r="B1589" s="427"/>
      <c r="C1589" s="389"/>
      <c r="D1589" s="427"/>
      <c r="E1589" s="389"/>
      <c r="F1589" s="389"/>
      <c r="G1589" s="389"/>
      <c r="H1589" s="428"/>
      <c r="I1589" s="429"/>
      <c r="J1589" s="429"/>
      <c r="K1589" s="430"/>
      <c r="L1589" s="430"/>
      <c r="M1589" s="431"/>
      <c r="N1589" s="431"/>
      <c r="O1589" s="431"/>
      <c r="P1589" s="431"/>
      <c r="T1589" s="432"/>
      <c r="W1589" s="432"/>
      <c r="X1589" s="432"/>
      <c r="Y1589" s="432"/>
    </row>
    <row r="1590" spans="1:25" ht="14.25">
      <c r="A1590" s="389"/>
      <c r="B1590" s="427"/>
      <c r="C1590" s="389"/>
      <c r="D1590" s="427"/>
      <c r="E1590" s="389"/>
      <c r="F1590" s="389"/>
      <c r="G1590" s="389"/>
      <c r="H1590" s="428"/>
      <c r="I1590" s="429"/>
      <c r="J1590" s="429"/>
      <c r="K1590" s="430"/>
      <c r="L1590" s="430"/>
      <c r="M1590" s="431"/>
      <c r="N1590" s="431"/>
      <c r="O1590" s="431"/>
      <c r="P1590" s="431"/>
      <c r="T1590" s="432"/>
      <c r="W1590" s="432"/>
      <c r="X1590" s="432"/>
      <c r="Y1590" s="432"/>
    </row>
    <row r="1591" spans="1:25" ht="14.25">
      <c r="A1591" s="389"/>
      <c r="B1591" s="427"/>
      <c r="C1591" s="389"/>
      <c r="D1591" s="427"/>
      <c r="E1591" s="389"/>
      <c r="F1591" s="389"/>
      <c r="G1591" s="389"/>
      <c r="H1591" s="428"/>
      <c r="I1591" s="429"/>
      <c r="J1591" s="429"/>
      <c r="K1591" s="430"/>
      <c r="L1591" s="430"/>
      <c r="M1591" s="431"/>
      <c r="N1591" s="431"/>
      <c r="O1591" s="431"/>
      <c r="P1591" s="431"/>
      <c r="T1591" s="432"/>
      <c r="W1591" s="432"/>
      <c r="X1591" s="432"/>
      <c r="Y1591" s="432"/>
    </row>
    <row r="1592" spans="1:25" ht="14.25">
      <c r="A1592" s="389"/>
      <c r="B1592" s="427"/>
      <c r="C1592" s="389"/>
      <c r="D1592" s="427"/>
      <c r="E1592" s="389"/>
      <c r="F1592" s="389"/>
      <c r="G1592" s="389"/>
      <c r="H1592" s="428"/>
      <c r="I1592" s="429"/>
      <c r="J1592" s="429"/>
      <c r="K1592" s="430"/>
      <c r="L1592" s="430"/>
      <c r="M1592" s="431"/>
      <c r="N1592" s="431"/>
      <c r="O1592" s="431"/>
      <c r="P1592" s="431"/>
      <c r="T1592" s="432"/>
      <c r="W1592" s="432"/>
      <c r="X1592" s="432"/>
      <c r="Y1592" s="432"/>
    </row>
    <row r="1593" spans="1:25" ht="14.25">
      <c r="A1593" s="389"/>
      <c r="B1593" s="427"/>
      <c r="C1593" s="389"/>
      <c r="D1593" s="427"/>
      <c r="E1593" s="389"/>
      <c r="F1593" s="389"/>
      <c r="G1593" s="389"/>
      <c r="H1593" s="428"/>
      <c r="I1593" s="429"/>
      <c r="J1593" s="429"/>
      <c r="K1593" s="430"/>
      <c r="L1593" s="430"/>
      <c r="M1593" s="431"/>
      <c r="N1593" s="431"/>
      <c r="O1593" s="431"/>
      <c r="P1593" s="431"/>
      <c r="T1593" s="432"/>
      <c r="W1593" s="432"/>
      <c r="X1593" s="432"/>
      <c r="Y1593" s="432"/>
    </row>
    <row r="1594" spans="1:25" ht="14.25">
      <c r="A1594" s="389"/>
      <c r="B1594" s="427"/>
      <c r="C1594" s="389"/>
      <c r="D1594" s="427"/>
      <c r="E1594" s="389"/>
      <c r="F1594" s="389"/>
      <c r="G1594" s="389"/>
      <c r="H1594" s="428"/>
      <c r="I1594" s="429"/>
      <c r="J1594" s="429"/>
      <c r="K1594" s="430"/>
      <c r="L1594" s="430"/>
      <c r="M1594" s="431"/>
      <c r="N1594" s="431"/>
      <c r="O1594" s="431"/>
      <c r="P1594" s="431"/>
      <c r="T1594" s="432"/>
      <c r="W1594" s="432"/>
      <c r="X1594" s="432"/>
      <c r="Y1594" s="432"/>
    </row>
    <row r="1595" spans="1:25" ht="14.25">
      <c r="A1595" s="389"/>
      <c r="B1595" s="427"/>
      <c r="C1595" s="389"/>
      <c r="D1595" s="427"/>
      <c r="E1595" s="389"/>
      <c r="F1595" s="389"/>
      <c r="G1595" s="389"/>
      <c r="H1595" s="428"/>
      <c r="I1595" s="429"/>
      <c r="J1595" s="429"/>
      <c r="K1595" s="430"/>
      <c r="L1595" s="430"/>
      <c r="M1595" s="431"/>
      <c r="N1595" s="431"/>
      <c r="O1595" s="431"/>
      <c r="P1595" s="431"/>
      <c r="T1595" s="432"/>
      <c r="W1595" s="432"/>
      <c r="X1595" s="432"/>
      <c r="Y1595" s="432"/>
    </row>
    <row r="1596" spans="1:25" ht="14.25">
      <c r="A1596" s="389"/>
      <c r="B1596" s="427"/>
      <c r="C1596" s="389"/>
      <c r="D1596" s="427"/>
      <c r="E1596" s="389"/>
      <c r="F1596" s="389"/>
      <c r="G1596" s="389"/>
      <c r="H1596" s="428"/>
      <c r="I1596" s="429"/>
      <c r="J1596" s="429"/>
      <c r="K1596" s="430"/>
      <c r="L1596" s="430"/>
      <c r="M1596" s="431"/>
      <c r="N1596" s="431"/>
      <c r="O1596" s="431"/>
      <c r="P1596" s="431"/>
      <c r="T1596" s="432"/>
      <c r="W1596" s="432"/>
      <c r="X1596" s="432"/>
      <c r="Y1596" s="432"/>
    </row>
    <row r="1597" spans="1:25" ht="14.25">
      <c r="A1597" s="389"/>
      <c r="B1597" s="427"/>
      <c r="C1597" s="389"/>
      <c r="D1597" s="427"/>
      <c r="E1597" s="389"/>
      <c r="F1597" s="389"/>
      <c r="G1597" s="389"/>
      <c r="H1597" s="428"/>
      <c r="I1597" s="429"/>
      <c r="J1597" s="429"/>
      <c r="K1597" s="430"/>
      <c r="L1597" s="430"/>
      <c r="M1597" s="431"/>
      <c r="N1597" s="431"/>
      <c r="O1597" s="431"/>
      <c r="P1597" s="431"/>
      <c r="T1597" s="432"/>
      <c r="W1597" s="432"/>
      <c r="X1597" s="432"/>
      <c r="Y1597" s="432"/>
    </row>
    <row r="1598" spans="1:25" ht="14.25">
      <c r="A1598" s="389"/>
      <c r="B1598" s="427"/>
      <c r="C1598" s="389"/>
      <c r="D1598" s="427"/>
      <c r="E1598" s="389"/>
      <c r="F1598" s="389"/>
      <c r="G1598" s="389"/>
      <c r="H1598" s="428"/>
      <c r="I1598" s="429"/>
      <c r="J1598" s="429"/>
      <c r="K1598" s="430"/>
      <c r="L1598" s="430"/>
      <c r="M1598" s="431"/>
      <c r="N1598" s="431"/>
      <c r="O1598" s="431"/>
      <c r="P1598" s="431"/>
      <c r="T1598" s="432"/>
      <c r="W1598" s="432"/>
      <c r="X1598" s="432"/>
      <c r="Y1598" s="432"/>
    </row>
    <row r="1599" spans="1:25" ht="14.25">
      <c r="A1599" s="389"/>
      <c r="B1599" s="427"/>
      <c r="C1599" s="389"/>
      <c r="D1599" s="427"/>
      <c r="E1599" s="389"/>
      <c r="F1599" s="389"/>
      <c r="G1599" s="389"/>
      <c r="H1599" s="428"/>
      <c r="I1599" s="429"/>
      <c r="J1599" s="429"/>
      <c r="K1599" s="430"/>
      <c r="L1599" s="430"/>
      <c r="M1599" s="431"/>
      <c r="N1599" s="431"/>
      <c r="O1599" s="431"/>
      <c r="P1599" s="431"/>
      <c r="T1599" s="432"/>
      <c r="W1599" s="432"/>
      <c r="X1599" s="432"/>
      <c r="Y1599" s="432"/>
    </row>
    <row r="1600" spans="1:25" ht="14.25">
      <c r="A1600" s="389"/>
      <c r="B1600" s="427"/>
      <c r="C1600" s="389"/>
      <c r="D1600" s="427"/>
      <c r="E1600" s="389"/>
      <c r="F1600" s="389"/>
      <c r="G1600" s="389"/>
      <c r="H1600" s="428"/>
      <c r="I1600" s="429"/>
      <c r="J1600" s="429"/>
      <c r="K1600" s="430"/>
      <c r="L1600" s="430"/>
      <c r="M1600" s="431"/>
      <c r="N1600" s="431"/>
      <c r="O1600" s="431"/>
      <c r="P1600" s="431"/>
      <c r="T1600" s="432"/>
      <c r="W1600" s="432"/>
      <c r="X1600" s="432"/>
      <c r="Y1600" s="432"/>
    </row>
    <row r="1601" spans="1:25" ht="14.25">
      <c r="A1601" s="389"/>
      <c r="B1601" s="427"/>
      <c r="C1601" s="389"/>
      <c r="D1601" s="427"/>
      <c r="E1601" s="389"/>
      <c r="F1601" s="389"/>
      <c r="G1601" s="389"/>
      <c r="H1601" s="428"/>
      <c r="I1601" s="429"/>
      <c r="J1601" s="429"/>
      <c r="K1601" s="430"/>
      <c r="L1601" s="430"/>
      <c r="M1601" s="431"/>
      <c r="N1601" s="431"/>
      <c r="O1601" s="431"/>
      <c r="P1601" s="431"/>
      <c r="T1601" s="432"/>
      <c r="W1601" s="432"/>
      <c r="X1601" s="432"/>
      <c r="Y1601" s="432"/>
    </row>
    <row r="1602" spans="1:25" ht="14.25">
      <c r="A1602" s="389"/>
      <c r="B1602" s="427"/>
      <c r="C1602" s="389"/>
      <c r="D1602" s="427"/>
      <c r="E1602" s="389"/>
      <c r="F1602" s="389"/>
      <c r="G1602" s="389"/>
      <c r="H1602" s="428"/>
      <c r="I1602" s="429"/>
      <c r="J1602" s="429"/>
      <c r="K1602" s="430"/>
      <c r="L1602" s="430"/>
      <c r="M1602" s="431"/>
      <c r="N1602" s="431"/>
      <c r="O1602" s="431"/>
      <c r="P1602" s="431"/>
      <c r="T1602" s="432"/>
      <c r="W1602" s="432"/>
      <c r="X1602" s="432"/>
      <c r="Y1602" s="432"/>
    </row>
    <row r="1603" spans="1:25" ht="14.25">
      <c r="A1603" s="389"/>
      <c r="B1603" s="427"/>
      <c r="C1603" s="389"/>
      <c r="D1603" s="427"/>
      <c r="E1603" s="389"/>
      <c r="F1603" s="389"/>
      <c r="G1603" s="389"/>
      <c r="H1603" s="428"/>
      <c r="I1603" s="429"/>
      <c r="J1603" s="429"/>
      <c r="K1603" s="430"/>
      <c r="L1603" s="430"/>
      <c r="M1603" s="431"/>
      <c r="N1603" s="431"/>
      <c r="O1603" s="431"/>
      <c r="P1603" s="431"/>
      <c r="T1603" s="432"/>
      <c r="W1603" s="432"/>
      <c r="X1603" s="432"/>
      <c r="Y1603" s="432"/>
    </row>
    <row r="1604" spans="1:25" ht="14.25">
      <c r="A1604" s="389"/>
      <c r="B1604" s="427"/>
      <c r="C1604" s="389"/>
      <c r="D1604" s="427"/>
      <c r="E1604" s="389"/>
      <c r="F1604" s="389"/>
      <c r="G1604" s="389"/>
      <c r="H1604" s="428"/>
      <c r="I1604" s="429"/>
      <c r="J1604" s="429"/>
      <c r="K1604" s="430"/>
      <c r="L1604" s="430"/>
      <c r="M1604" s="431"/>
      <c r="N1604" s="431"/>
      <c r="O1604" s="431"/>
      <c r="P1604" s="431"/>
      <c r="T1604" s="432"/>
      <c r="W1604" s="432"/>
      <c r="X1604" s="432"/>
      <c r="Y1604" s="432"/>
    </row>
    <row r="1605" spans="1:25" ht="14.25">
      <c r="A1605" s="389"/>
      <c r="B1605" s="427"/>
      <c r="C1605" s="389"/>
      <c r="D1605" s="427"/>
      <c r="E1605" s="389"/>
      <c r="F1605" s="389"/>
      <c r="G1605" s="389"/>
      <c r="H1605" s="428"/>
      <c r="I1605" s="429"/>
      <c r="J1605" s="429"/>
      <c r="K1605" s="430"/>
      <c r="L1605" s="430"/>
      <c r="M1605" s="431"/>
      <c r="N1605" s="431"/>
      <c r="O1605" s="431"/>
      <c r="P1605" s="431"/>
      <c r="T1605" s="432"/>
      <c r="W1605" s="432"/>
      <c r="X1605" s="432"/>
      <c r="Y1605" s="432"/>
    </row>
    <row r="1606" spans="1:25" ht="14.25">
      <c r="A1606" s="389"/>
      <c r="B1606" s="427"/>
      <c r="C1606" s="389"/>
      <c r="D1606" s="427"/>
      <c r="E1606" s="389"/>
      <c r="F1606" s="389"/>
      <c r="G1606" s="389"/>
      <c r="H1606" s="428"/>
      <c r="I1606" s="429"/>
      <c r="J1606" s="429"/>
      <c r="K1606" s="430"/>
      <c r="L1606" s="430"/>
      <c r="M1606" s="431"/>
      <c r="N1606" s="431"/>
      <c r="O1606" s="431"/>
      <c r="P1606" s="431"/>
      <c r="T1606" s="432"/>
      <c r="W1606" s="432"/>
      <c r="X1606" s="432"/>
      <c r="Y1606" s="432"/>
    </row>
    <row r="1607" spans="1:25" ht="14.25">
      <c r="A1607" s="389"/>
      <c r="B1607" s="427"/>
      <c r="C1607" s="389"/>
      <c r="D1607" s="427"/>
      <c r="E1607" s="389"/>
      <c r="F1607" s="389"/>
      <c r="G1607" s="389"/>
      <c r="H1607" s="428"/>
      <c r="I1607" s="429"/>
      <c r="J1607" s="429"/>
      <c r="K1607" s="430"/>
      <c r="L1607" s="430"/>
      <c r="M1607" s="431"/>
      <c r="N1607" s="431"/>
      <c r="O1607" s="431"/>
      <c r="P1607" s="431"/>
      <c r="T1607" s="432"/>
      <c r="W1607" s="432"/>
      <c r="X1607" s="432"/>
      <c r="Y1607" s="432"/>
    </row>
    <row r="1608" spans="1:25" ht="14.25">
      <c r="A1608" s="389"/>
      <c r="B1608" s="427"/>
      <c r="C1608" s="389"/>
      <c r="D1608" s="427"/>
      <c r="E1608" s="389"/>
      <c r="F1608" s="389"/>
      <c r="G1608" s="389"/>
      <c r="H1608" s="428"/>
      <c r="I1608" s="429"/>
      <c r="J1608" s="429"/>
      <c r="K1608" s="430"/>
      <c r="L1608" s="430"/>
      <c r="M1608" s="431"/>
      <c r="N1608" s="431"/>
      <c r="O1608" s="431"/>
      <c r="P1608" s="431"/>
      <c r="T1608" s="432"/>
      <c r="W1608" s="432"/>
      <c r="X1608" s="432"/>
      <c r="Y1608" s="432"/>
    </row>
    <row r="1609" spans="1:25" ht="14.25">
      <c r="A1609" s="389"/>
      <c r="B1609" s="427"/>
      <c r="C1609" s="389"/>
      <c r="D1609" s="427"/>
      <c r="E1609" s="389"/>
      <c r="F1609" s="389"/>
      <c r="G1609" s="389"/>
      <c r="H1609" s="428"/>
      <c r="I1609" s="429"/>
      <c r="J1609" s="429"/>
      <c r="K1609" s="430"/>
      <c r="L1609" s="430"/>
      <c r="M1609" s="431"/>
      <c r="N1609" s="431"/>
      <c r="O1609" s="431"/>
      <c r="P1609" s="431"/>
      <c r="T1609" s="432"/>
      <c r="W1609" s="432"/>
      <c r="X1609" s="432"/>
      <c r="Y1609" s="432"/>
    </row>
    <row r="1610" spans="1:25" ht="14.25">
      <c r="A1610" s="389"/>
      <c r="B1610" s="427"/>
      <c r="C1610" s="389"/>
      <c r="D1610" s="427"/>
      <c r="E1610" s="389"/>
      <c r="F1610" s="389"/>
      <c r="G1610" s="389"/>
      <c r="H1610" s="428"/>
      <c r="I1610" s="429"/>
      <c r="J1610" s="429"/>
      <c r="K1610" s="430"/>
      <c r="L1610" s="430"/>
      <c r="M1610" s="431"/>
      <c r="N1610" s="431"/>
      <c r="O1610" s="431"/>
      <c r="P1610" s="431"/>
      <c r="T1610" s="432"/>
      <c r="W1610" s="432"/>
      <c r="X1610" s="432"/>
      <c r="Y1610" s="432"/>
    </row>
    <row r="1611" spans="1:25" ht="14.25">
      <c r="A1611" s="389"/>
      <c r="B1611" s="427"/>
      <c r="C1611" s="389"/>
      <c r="D1611" s="427"/>
      <c r="E1611" s="389"/>
      <c r="F1611" s="389"/>
      <c r="G1611" s="389"/>
      <c r="H1611" s="428"/>
      <c r="I1611" s="429"/>
      <c r="J1611" s="429"/>
      <c r="K1611" s="430"/>
      <c r="L1611" s="430"/>
      <c r="M1611" s="431"/>
      <c r="N1611" s="431"/>
      <c r="O1611" s="431"/>
      <c r="P1611" s="431"/>
      <c r="T1611" s="432"/>
      <c r="W1611" s="432"/>
      <c r="X1611" s="432"/>
      <c r="Y1611" s="432"/>
    </row>
    <row r="1612" spans="1:25" ht="14.25">
      <c r="A1612" s="389"/>
      <c r="B1612" s="427"/>
      <c r="C1612" s="389"/>
      <c r="D1612" s="427"/>
      <c r="E1612" s="389"/>
      <c r="F1612" s="389"/>
      <c r="G1612" s="389"/>
      <c r="H1612" s="428"/>
      <c r="I1612" s="429"/>
      <c r="J1612" s="429"/>
      <c r="K1612" s="430"/>
      <c r="L1612" s="430"/>
      <c r="M1612" s="431"/>
      <c r="N1612" s="431"/>
      <c r="O1612" s="431"/>
      <c r="P1612" s="431"/>
      <c r="T1612" s="432"/>
      <c r="W1612" s="432"/>
      <c r="X1612" s="432"/>
      <c r="Y1612" s="432"/>
    </row>
    <row r="1613" spans="1:25" ht="14.25">
      <c r="A1613" s="389"/>
      <c r="B1613" s="427"/>
      <c r="C1613" s="389"/>
      <c r="D1613" s="427"/>
      <c r="E1613" s="389"/>
      <c r="F1613" s="389"/>
      <c r="G1613" s="389"/>
      <c r="H1613" s="428"/>
      <c r="I1613" s="429"/>
      <c r="J1613" s="429"/>
      <c r="K1613" s="430"/>
      <c r="L1613" s="430"/>
      <c r="M1613" s="431"/>
      <c r="N1613" s="431"/>
      <c r="O1613" s="431"/>
      <c r="P1613" s="431"/>
      <c r="T1613" s="432"/>
      <c r="W1613" s="432"/>
      <c r="X1613" s="432"/>
      <c r="Y1613" s="432"/>
    </row>
    <row r="1614" spans="1:25" ht="14.25">
      <c r="A1614" s="389"/>
      <c r="B1614" s="427"/>
      <c r="C1614" s="389"/>
      <c r="D1614" s="427"/>
      <c r="E1614" s="389"/>
      <c r="F1614" s="389"/>
      <c r="G1614" s="389"/>
      <c r="H1614" s="428"/>
      <c r="I1614" s="429"/>
      <c r="J1614" s="429"/>
      <c r="K1614" s="430"/>
      <c r="L1614" s="430"/>
      <c r="M1614" s="431"/>
      <c r="N1614" s="431"/>
      <c r="O1614" s="431"/>
      <c r="P1614" s="431"/>
      <c r="T1614" s="432"/>
      <c r="W1614" s="432"/>
      <c r="X1614" s="432"/>
      <c r="Y1614" s="432"/>
    </row>
    <row r="1615" spans="1:25" ht="14.25">
      <c r="A1615" s="389"/>
      <c r="B1615" s="427"/>
      <c r="C1615" s="389"/>
      <c r="D1615" s="427"/>
      <c r="E1615" s="389"/>
      <c r="F1615" s="389"/>
      <c r="G1615" s="389"/>
      <c r="H1615" s="428"/>
      <c r="I1615" s="429"/>
      <c r="J1615" s="429"/>
      <c r="K1615" s="430"/>
      <c r="L1615" s="430"/>
      <c r="M1615" s="431"/>
      <c r="N1615" s="431"/>
      <c r="O1615" s="431"/>
      <c r="P1615" s="431"/>
      <c r="T1615" s="432"/>
      <c r="W1615" s="432"/>
      <c r="X1615" s="432"/>
      <c r="Y1615" s="432"/>
    </row>
    <row r="1616" spans="1:25" ht="14.25">
      <c r="A1616" s="389"/>
      <c r="B1616" s="427"/>
      <c r="C1616" s="389"/>
      <c r="D1616" s="427"/>
      <c r="E1616" s="389"/>
      <c r="F1616" s="389"/>
      <c r="G1616" s="389"/>
      <c r="H1616" s="428"/>
      <c r="I1616" s="429"/>
      <c r="J1616" s="429"/>
      <c r="K1616" s="430"/>
      <c r="L1616" s="430"/>
      <c r="M1616" s="431"/>
      <c r="N1616" s="431"/>
      <c r="O1616" s="431"/>
      <c r="P1616" s="431"/>
      <c r="T1616" s="432"/>
      <c r="W1616" s="432"/>
      <c r="X1616" s="432"/>
      <c r="Y1616" s="432"/>
    </row>
    <row r="1617" spans="1:25" ht="14.25">
      <c r="A1617" s="389"/>
      <c r="B1617" s="427"/>
      <c r="C1617" s="389"/>
      <c r="D1617" s="427"/>
      <c r="E1617" s="389"/>
      <c r="F1617" s="389"/>
      <c r="G1617" s="389"/>
      <c r="H1617" s="428"/>
      <c r="I1617" s="429"/>
      <c r="J1617" s="429"/>
      <c r="K1617" s="430"/>
      <c r="L1617" s="430"/>
      <c r="M1617" s="431"/>
      <c r="N1617" s="431"/>
      <c r="O1617" s="431"/>
      <c r="P1617" s="431"/>
      <c r="T1617" s="432"/>
      <c r="W1617" s="432"/>
      <c r="X1617" s="432"/>
      <c r="Y1617" s="432"/>
    </row>
    <row r="1618" spans="1:25" ht="14.25">
      <c r="A1618" s="389"/>
      <c r="B1618" s="427"/>
      <c r="C1618" s="389"/>
      <c r="D1618" s="427"/>
      <c r="E1618" s="389"/>
      <c r="F1618" s="389"/>
      <c r="G1618" s="389"/>
      <c r="H1618" s="428"/>
      <c r="I1618" s="429"/>
      <c r="J1618" s="429"/>
      <c r="K1618" s="430"/>
      <c r="L1618" s="430"/>
      <c r="M1618" s="431"/>
      <c r="N1618" s="431"/>
      <c r="O1618" s="431"/>
      <c r="P1618" s="431"/>
      <c r="T1618" s="432"/>
      <c r="W1618" s="432"/>
      <c r="X1618" s="432"/>
      <c r="Y1618" s="432"/>
    </row>
    <row r="1619" spans="1:25" ht="14.25">
      <c r="A1619" s="389"/>
      <c r="B1619" s="427"/>
      <c r="C1619" s="389"/>
      <c r="D1619" s="427"/>
      <c r="E1619" s="389"/>
      <c r="F1619" s="389"/>
      <c r="G1619" s="389"/>
      <c r="H1619" s="428"/>
      <c r="I1619" s="429"/>
      <c r="J1619" s="429"/>
      <c r="K1619" s="430"/>
      <c r="L1619" s="430"/>
      <c r="M1619" s="431"/>
      <c r="N1619" s="431"/>
      <c r="O1619" s="431"/>
      <c r="P1619" s="431"/>
      <c r="T1619" s="432"/>
      <c r="W1619" s="432"/>
      <c r="X1619" s="432"/>
      <c r="Y1619" s="432"/>
    </row>
    <row r="1620" spans="1:25" ht="14.25">
      <c r="A1620" s="389"/>
      <c r="B1620" s="427"/>
      <c r="C1620" s="389"/>
      <c r="D1620" s="427"/>
      <c r="E1620" s="389"/>
      <c r="F1620" s="389"/>
      <c r="G1620" s="389"/>
      <c r="H1620" s="428"/>
      <c r="I1620" s="429"/>
      <c r="J1620" s="429"/>
      <c r="K1620" s="430"/>
      <c r="L1620" s="430"/>
      <c r="M1620" s="431"/>
      <c r="N1620" s="431"/>
      <c r="O1620" s="431"/>
      <c r="P1620" s="431"/>
      <c r="T1620" s="432"/>
      <c r="W1620" s="432"/>
      <c r="X1620" s="432"/>
      <c r="Y1620" s="432"/>
    </row>
    <row r="1621" spans="1:25" ht="14.25">
      <c r="A1621" s="389"/>
      <c r="B1621" s="427"/>
      <c r="C1621" s="389"/>
      <c r="D1621" s="427"/>
      <c r="E1621" s="389"/>
      <c r="F1621" s="389"/>
      <c r="G1621" s="389"/>
      <c r="H1621" s="428"/>
      <c r="I1621" s="429"/>
      <c r="J1621" s="429"/>
      <c r="K1621" s="430"/>
      <c r="L1621" s="430"/>
      <c r="M1621" s="431"/>
      <c r="N1621" s="431"/>
      <c r="O1621" s="431"/>
      <c r="P1621" s="431"/>
      <c r="T1621" s="432"/>
      <c r="W1621" s="432"/>
      <c r="X1621" s="432"/>
      <c r="Y1621" s="432"/>
    </row>
    <row r="1622" spans="1:25" ht="14.25">
      <c r="A1622" s="389"/>
      <c r="B1622" s="427"/>
      <c r="C1622" s="389"/>
      <c r="D1622" s="427"/>
      <c r="E1622" s="389"/>
      <c r="F1622" s="389"/>
      <c r="G1622" s="389"/>
      <c r="H1622" s="428"/>
      <c r="I1622" s="429"/>
      <c r="J1622" s="429"/>
      <c r="K1622" s="430"/>
      <c r="L1622" s="430"/>
      <c r="M1622" s="431"/>
      <c r="N1622" s="431"/>
      <c r="O1622" s="431"/>
      <c r="P1622" s="431"/>
      <c r="T1622" s="432"/>
      <c r="W1622" s="432"/>
      <c r="X1622" s="432"/>
      <c r="Y1622" s="432"/>
    </row>
    <row r="1623" spans="1:25" ht="14.25">
      <c r="A1623" s="389"/>
      <c r="B1623" s="427"/>
      <c r="C1623" s="389"/>
      <c r="D1623" s="427"/>
      <c r="E1623" s="389"/>
      <c r="F1623" s="389"/>
      <c r="G1623" s="389"/>
      <c r="H1623" s="428"/>
      <c r="I1623" s="429"/>
      <c r="J1623" s="429"/>
      <c r="K1623" s="430"/>
      <c r="L1623" s="430"/>
      <c r="M1623" s="431"/>
      <c r="N1623" s="431"/>
      <c r="O1623" s="431"/>
      <c r="P1623" s="431"/>
      <c r="T1623" s="432"/>
      <c r="W1623" s="432"/>
      <c r="X1623" s="432"/>
      <c r="Y1623" s="432"/>
    </row>
    <row r="1624" spans="1:25" ht="14.25">
      <c r="A1624" s="389"/>
      <c r="B1624" s="427"/>
      <c r="C1624" s="389"/>
      <c r="D1624" s="427"/>
      <c r="E1624" s="389"/>
      <c r="F1624" s="389"/>
      <c r="G1624" s="389"/>
      <c r="H1624" s="428"/>
      <c r="I1624" s="429"/>
      <c r="J1624" s="429"/>
      <c r="K1624" s="430"/>
      <c r="L1624" s="430"/>
      <c r="M1624" s="431"/>
      <c r="N1624" s="431"/>
      <c r="O1624" s="431"/>
      <c r="P1624" s="431"/>
      <c r="T1624" s="432"/>
      <c r="W1624" s="432"/>
      <c r="X1624" s="432"/>
      <c r="Y1624" s="432"/>
    </row>
    <row r="1625" spans="1:25" ht="14.25">
      <c r="A1625" s="389"/>
      <c r="B1625" s="427"/>
      <c r="C1625" s="389"/>
      <c r="D1625" s="427"/>
      <c r="E1625" s="389"/>
      <c r="F1625" s="389"/>
      <c r="G1625" s="389"/>
      <c r="H1625" s="428"/>
      <c r="I1625" s="429"/>
      <c r="J1625" s="429"/>
      <c r="K1625" s="430"/>
      <c r="L1625" s="430"/>
      <c r="M1625" s="431"/>
      <c r="N1625" s="431"/>
      <c r="O1625" s="431"/>
      <c r="P1625" s="431"/>
      <c r="T1625" s="432"/>
      <c r="W1625" s="432"/>
      <c r="X1625" s="432"/>
      <c r="Y1625" s="432"/>
    </row>
    <row r="1626" spans="1:25" ht="14.25">
      <c r="A1626" s="389"/>
      <c r="B1626" s="427"/>
      <c r="C1626" s="389"/>
      <c r="D1626" s="427"/>
      <c r="E1626" s="389"/>
      <c r="F1626" s="389"/>
      <c r="G1626" s="389"/>
      <c r="H1626" s="428"/>
      <c r="I1626" s="429"/>
      <c r="J1626" s="429"/>
      <c r="K1626" s="430"/>
      <c r="L1626" s="430"/>
      <c r="M1626" s="431"/>
      <c r="N1626" s="431"/>
      <c r="O1626" s="431"/>
      <c r="P1626" s="431"/>
      <c r="T1626" s="432"/>
      <c r="W1626" s="432"/>
      <c r="X1626" s="432"/>
      <c r="Y1626" s="432"/>
    </row>
    <row r="1627" spans="1:25" ht="14.25">
      <c r="A1627" s="389"/>
      <c r="B1627" s="427"/>
      <c r="C1627" s="389"/>
      <c r="D1627" s="427"/>
      <c r="E1627" s="389"/>
      <c r="F1627" s="389"/>
      <c r="G1627" s="389"/>
      <c r="H1627" s="428"/>
      <c r="I1627" s="429"/>
      <c r="J1627" s="429"/>
      <c r="K1627" s="430"/>
      <c r="L1627" s="430"/>
      <c r="M1627" s="431"/>
      <c r="N1627" s="431"/>
      <c r="O1627" s="431"/>
      <c r="P1627" s="431"/>
      <c r="T1627" s="432"/>
      <c r="W1627" s="432"/>
      <c r="X1627" s="432"/>
      <c r="Y1627" s="432"/>
    </row>
    <row r="1628" spans="1:25" ht="14.25">
      <c r="A1628" s="389"/>
      <c r="B1628" s="427"/>
      <c r="C1628" s="389"/>
      <c r="D1628" s="427"/>
      <c r="E1628" s="389"/>
      <c r="F1628" s="389"/>
      <c r="G1628" s="389"/>
      <c r="H1628" s="428"/>
      <c r="I1628" s="429"/>
      <c r="J1628" s="429"/>
      <c r="K1628" s="430"/>
      <c r="L1628" s="430"/>
      <c r="M1628" s="431"/>
      <c r="N1628" s="431"/>
      <c r="O1628" s="431"/>
      <c r="P1628" s="431"/>
      <c r="T1628" s="432"/>
      <c r="W1628" s="432"/>
      <c r="X1628" s="432"/>
      <c r="Y1628" s="432"/>
    </row>
    <row r="1629" spans="1:25" ht="14.25">
      <c r="A1629" s="389"/>
      <c r="B1629" s="427"/>
      <c r="C1629" s="389"/>
      <c r="D1629" s="427"/>
      <c r="E1629" s="389"/>
      <c r="F1629" s="389"/>
      <c r="G1629" s="389"/>
      <c r="H1629" s="428"/>
      <c r="I1629" s="429"/>
      <c r="J1629" s="429"/>
      <c r="K1629" s="430"/>
      <c r="L1629" s="430"/>
      <c r="M1629" s="431"/>
      <c r="N1629" s="431"/>
      <c r="O1629" s="431"/>
      <c r="P1629" s="431"/>
      <c r="T1629" s="432"/>
      <c r="W1629" s="432"/>
      <c r="X1629" s="432"/>
      <c r="Y1629" s="432"/>
    </row>
    <row r="1630" spans="1:25" ht="14.25">
      <c r="A1630" s="389"/>
      <c r="B1630" s="427"/>
      <c r="C1630" s="389"/>
      <c r="D1630" s="427"/>
      <c r="E1630" s="389"/>
      <c r="F1630" s="389"/>
      <c r="G1630" s="389"/>
      <c r="H1630" s="428"/>
      <c r="I1630" s="429"/>
      <c r="J1630" s="429"/>
      <c r="K1630" s="430"/>
      <c r="L1630" s="430"/>
      <c r="M1630" s="431"/>
      <c r="N1630" s="431"/>
      <c r="O1630" s="431"/>
      <c r="P1630" s="431"/>
      <c r="T1630" s="432"/>
      <c r="W1630" s="432"/>
      <c r="X1630" s="432"/>
      <c r="Y1630" s="432"/>
    </row>
    <row r="1631" spans="1:25" ht="14.25">
      <c r="A1631" s="389"/>
      <c r="B1631" s="427"/>
      <c r="C1631" s="389"/>
      <c r="D1631" s="427"/>
      <c r="E1631" s="389"/>
      <c r="F1631" s="389"/>
      <c r="G1631" s="389"/>
      <c r="H1631" s="428"/>
      <c r="I1631" s="429"/>
      <c r="J1631" s="429"/>
      <c r="K1631" s="430"/>
      <c r="L1631" s="430"/>
      <c r="M1631" s="431"/>
      <c r="N1631" s="431"/>
      <c r="O1631" s="431"/>
      <c r="P1631" s="431"/>
      <c r="T1631" s="432"/>
      <c r="W1631" s="432"/>
      <c r="X1631" s="432"/>
      <c r="Y1631" s="432"/>
    </row>
    <row r="1632" spans="1:25" ht="14.25">
      <c r="A1632" s="389"/>
      <c r="B1632" s="427"/>
      <c r="C1632" s="389"/>
      <c r="D1632" s="427"/>
      <c r="E1632" s="389"/>
      <c r="F1632" s="389"/>
      <c r="G1632" s="389"/>
      <c r="H1632" s="428"/>
      <c r="I1632" s="429"/>
      <c r="J1632" s="429"/>
      <c r="K1632" s="430"/>
      <c r="L1632" s="430"/>
      <c r="M1632" s="431"/>
      <c r="N1632" s="431"/>
      <c r="O1632" s="431"/>
      <c r="P1632" s="431"/>
      <c r="T1632" s="432"/>
      <c r="W1632" s="432"/>
      <c r="X1632" s="432"/>
      <c r="Y1632" s="432"/>
    </row>
    <row r="1633" spans="1:25" ht="14.25">
      <c r="A1633" s="389"/>
      <c r="B1633" s="427"/>
      <c r="C1633" s="389"/>
      <c r="D1633" s="427"/>
      <c r="E1633" s="389"/>
      <c r="F1633" s="389"/>
      <c r="G1633" s="389"/>
      <c r="H1633" s="428"/>
      <c r="I1633" s="429"/>
      <c r="J1633" s="429"/>
      <c r="K1633" s="430"/>
      <c r="L1633" s="430"/>
      <c r="M1633" s="431"/>
      <c r="N1633" s="431"/>
      <c r="O1633" s="431"/>
      <c r="P1633" s="431"/>
      <c r="T1633" s="432"/>
      <c r="W1633" s="432"/>
      <c r="X1633" s="432"/>
      <c r="Y1633" s="432"/>
    </row>
    <row r="1634" spans="1:25" ht="14.25">
      <c r="A1634" s="389"/>
      <c r="B1634" s="427"/>
      <c r="C1634" s="389"/>
      <c r="D1634" s="427"/>
      <c r="E1634" s="389"/>
      <c r="F1634" s="389"/>
      <c r="G1634" s="389"/>
      <c r="H1634" s="428"/>
      <c r="I1634" s="429"/>
      <c r="J1634" s="429"/>
      <c r="K1634" s="430"/>
      <c r="L1634" s="430"/>
      <c r="M1634" s="431"/>
      <c r="N1634" s="431"/>
      <c r="O1634" s="431"/>
      <c r="P1634" s="431"/>
      <c r="T1634" s="432"/>
      <c r="W1634" s="432"/>
      <c r="X1634" s="432"/>
      <c r="Y1634" s="432"/>
    </row>
    <row r="1635" spans="1:25" ht="14.25">
      <c r="A1635" s="389"/>
      <c r="B1635" s="427"/>
      <c r="C1635" s="389"/>
      <c r="D1635" s="427"/>
      <c r="E1635" s="389"/>
      <c r="F1635" s="389"/>
      <c r="G1635" s="389"/>
      <c r="H1635" s="428"/>
      <c r="I1635" s="429"/>
      <c r="J1635" s="429"/>
      <c r="K1635" s="430"/>
      <c r="L1635" s="430"/>
      <c r="M1635" s="431"/>
      <c r="N1635" s="431"/>
      <c r="O1635" s="431"/>
      <c r="P1635" s="431"/>
      <c r="T1635" s="432"/>
      <c r="W1635" s="432"/>
      <c r="X1635" s="432"/>
      <c r="Y1635" s="432"/>
    </row>
    <row r="1636" spans="1:25" ht="14.25">
      <c r="A1636" s="389"/>
      <c r="B1636" s="427"/>
      <c r="C1636" s="389"/>
      <c r="D1636" s="427"/>
      <c r="E1636" s="389"/>
      <c r="F1636" s="389"/>
      <c r="G1636" s="389"/>
      <c r="H1636" s="428"/>
      <c r="I1636" s="429"/>
      <c r="J1636" s="429"/>
      <c r="K1636" s="430"/>
      <c r="L1636" s="430"/>
      <c r="M1636" s="431"/>
      <c r="N1636" s="431"/>
      <c r="O1636" s="431"/>
      <c r="P1636" s="431"/>
      <c r="T1636" s="432"/>
      <c r="W1636" s="432"/>
      <c r="X1636" s="432"/>
      <c r="Y1636" s="432"/>
    </row>
    <row r="1637" spans="1:25" ht="14.25">
      <c r="A1637" s="389"/>
      <c r="B1637" s="427"/>
      <c r="C1637" s="389"/>
      <c r="D1637" s="427"/>
      <c r="E1637" s="389"/>
      <c r="F1637" s="389"/>
      <c r="G1637" s="389"/>
      <c r="H1637" s="428"/>
      <c r="I1637" s="429"/>
      <c r="J1637" s="429"/>
      <c r="K1637" s="430"/>
      <c r="L1637" s="430"/>
      <c r="M1637" s="431"/>
      <c r="N1637" s="431"/>
      <c r="O1637" s="431"/>
      <c r="P1637" s="431"/>
      <c r="T1637" s="432"/>
      <c r="W1637" s="432"/>
      <c r="X1637" s="432"/>
      <c r="Y1637" s="432"/>
    </row>
    <row r="1638" spans="1:25" ht="14.25">
      <c r="A1638" s="389"/>
      <c r="B1638" s="427"/>
      <c r="C1638" s="389"/>
      <c r="D1638" s="427"/>
      <c r="E1638" s="389"/>
      <c r="F1638" s="389"/>
      <c r="G1638" s="389"/>
      <c r="H1638" s="428"/>
      <c r="I1638" s="429"/>
      <c r="J1638" s="429"/>
      <c r="K1638" s="430"/>
      <c r="L1638" s="430"/>
      <c r="M1638" s="431"/>
      <c r="N1638" s="431"/>
      <c r="O1638" s="431"/>
      <c r="P1638" s="431"/>
      <c r="T1638" s="432"/>
      <c r="W1638" s="432"/>
      <c r="X1638" s="432"/>
      <c r="Y1638" s="432"/>
    </row>
    <row r="1639" spans="1:25" ht="14.25">
      <c r="A1639" s="389"/>
      <c r="B1639" s="427"/>
      <c r="C1639" s="389"/>
      <c r="D1639" s="427"/>
      <c r="E1639" s="389"/>
      <c r="F1639" s="389"/>
      <c r="G1639" s="389"/>
      <c r="H1639" s="428"/>
      <c r="I1639" s="429"/>
      <c r="J1639" s="429"/>
      <c r="K1639" s="430"/>
      <c r="L1639" s="430"/>
      <c r="M1639" s="431"/>
      <c r="N1639" s="431"/>
      <c r="O1639" s="431"/>
      <c r="P1639" s="431"/>
      <c r="T1639" s="432"/>
      <c r="W1639" s="432"/>
      <c r="X1639" s="432"/>
      <c r="Y1639" s="432"/>
    </row>
    <row r="1640" spans="1:25" ht="14.25">
      <c r="A1640" s="389"/>
      <c r="B1640" s="427"/>
      <c r="C1640" s="389"/>
      <c r="D1640" s="427"/>
      <c r="E1640" s="389"/>
      <c r="F1640" s="389"/>
      <c r="G1640" s="389"/>
      <c r="H1640" s="428"/>
      <c r="I1640" s="429"/>
      <c r="J1640" s="429"/>
      <c r="K1640" s="430"/>
      <c r="L1640" s="430"/>
      <c r="M1640" s="431"/>
      <c r="N1640" s="431"/>
      <c r="O1640" s="431"/>
      <c r="P1640" s="431"/>
      <c r="T1640" s="432"/>
      <c r="W1640" s="432"/>
      <c r="X1640" s="432"/>
      <c r="Y1640" s="432"/>
    </row>
    <row r="1641" spans="1:25" ht="14.25">
      <c r="A1641" s="389"/>
      <c r="B1641" s="427"/>
      <c r="C1641" s="389"/>
      <c r="D1641" s="427"/>
      <c r="E1641" s="389"/>
      <c r="F1641" s="389"/>
      <c r="G1641" s="389"/>
      <c r="H1641" s="428"/>
      <c r="I1641" s="429"/>
      <c r="J1641" s="429"/>
      <c r="K1641" s="430"/>
      <c r="L1641" s="430"/>
      <c r="M1641" s="431"/>
      <c r="N1641" s="431"/>
      <c r="O1641" s="431"/>
      <c r="P1641" s="431"/>
      <c r="T1641" s="432"/>
      <c r="W1641" s="432"/>
      <c r="X1641" s="432"/>
      <c r="Y1641" s="432"/>
    </row>
    <row r="1642" spans="1:25" ht="14.25">
      <c r="A1642" s="389"/>
      <c r="B1642" s="427"/>
      <c r="C1642" s="389"/>
      <c r="D1642" s="427"/>
      <c r="E1642" s="389"/>
      <c r="F1642" s="389"/>
      <c r="G1642" s="389"/>
      <c r="H1642" s="428"/>
      <c r="I1642" s="429"/>
      <c r="J1642" s="429"/>
      <c r="K1642" s="430"/>
      <c r="L1642" s="430"/>
      <c r="M1642" s="431"/>
      <c r="N1642" s="431"/>
      <c r="O1642" s="431"/>
      <c r="P1642" s="431"/>
      <c r="T1642" s="432"/>
      <c r="W1642" s="432"/>
      <c r="X1642" s="432"/>
      <c r="Y1642" s="432"/>
    </row>
    <row r="1643" spans="1:25" ht="14.25">
      <c r="A1643" s="389"/>
      <c r="B1643" s="427"/>
      <c r="C1643" s="389"/>
      <c r="D1643" s="427"/>
      <c r="E1643" s="389"/>
      <c r="F1643" s="389"/>
      <c r="G1643" s="389"/>
      <c r="H1643" s="428"/>
      <c r="I1643" s="429"/>
      <c r="J1643" s="429"/>
      <c r="K1643" s="430"/>
      <c r="L1643" s="430"/>
      <c r="M1643" s="431"/>
      <c r="N1643" s="431"/>
      <c r="O1643" s="431"/>
      <c r="P1643" s="431"/>
      <c r="T1643" s="432"/>
      <c r="W1643" s="432"/>
      <c r="X1643" s="432"/>
      <c r="Y1643" s="432"/>
    </row>
    <row r="1644" spans="1:25" ht="14.25">
      <c r="A1644" s="389"/>
      <c r="B1644" s="427"/>
      <c r="C1644" s="389"/>
      <c r="D1644" s="427"/>
      <c r="E1644" s="389"/>
      <c r="F1644" s="389"/>
      <c r="G1644" s="389"/>
      <c r="H1644" s="428"/>
      <c r="I1644" s="429"/>
      <c r="J1644" s="429"/>
      <c r="K1644" s="430"/>
      <c r="L1644" s="430"/>
      <c r="M1644" s="431"/>
      <c r="N1644" s="431"/>
      <c r="O1644" s="431"/>
      <c r="P1644" s="431"/>
      <c r="T1644" s="432"/>
      <c r="W1644" s="432"/>
      <c r="X1644" s="432"/>
      <c r="Y1644" s="432"/>
    </row>
    <row r="1645" spans="1:25" ht="14.25">
      <c r="A1645" s="389"/>
      <c r="B1645" s="427"/>
      <c r="C1645" s="389"/>
      <c r="D1645" s="427"/>
      <c r="E1645" s="389"/>
      <c r="F1645" s="389"/>
      <c r="G1645" s="389"/>
      <c r="H1645" s="428"/>
      <c r="I1645" s="429"/>
      <c r="J1645" s="429"/>
      <c r="K1645" s="430"/>
      <c r="L1645" s="430"/>
      <c r="M1645" s="431"/>
      <c r="N1645" s="431"/>
      <c r="O1645" s="431"/>
      <c r="P1645" s="431"/>
      <c r="T1645" s="432"/>
      <c r="W1645" s="432"/>
      <c r="X1645" s="432"/>
      <c r="Y1645" s="432"/>
    </row>
    <row r="1646" spans="1:25" ht="14.25">
      <c r="A1646" s="389"/>
      <c r="B1646" s="427"/>
      <c r="C1646" s="389"/>
      <c r="D1646" s="427"/>
      <c r="E1646" s="389"/>
      <c r="F1646" s="389"/>
      <c r="G1646" s="389"/>
      <c r="H1646" s="428"/>
      <c r="I1646" s="429"/>
      <c r="J1646" s="429"/>
      <c r="K1646" s="430"/>
      <c r="L1646" s="430"/>
      <c r="M1646" s="431"/>
      <c r="N1646" s="431"/>
      <c r="O1646" s="431"/>
      <c r="P1646" s="431"/>
      <c r="T1646" s="432"/>
      <c r="W1646" s="432"/>
      <c r="X1646" s="432"/>
      <c r="Y1646" s="432"/>
    </row>
    <row r="1647" spans="1:25" ht="14.25">
      <c r="A1647" s="389"/>
      <c r="B1647" s="427"/>
      <c r="C1647" s="389"/>
      <c r="D1647" s="427"/>
      <c r="E1647" s="389"/>
      <c r="F1647" s="389"/>
      <c r="G1647" s="389"/>
      <c r="H1647" s="428"/>
      <c r="I1647" s="429"/>
      <c r="J1647" s="429"/>
      <c r="K1647" s="430"/>
      <c r="L1647" s="430"/>
      <c r="M1647" s="431"/>
      <c r="N1647" s="431"/>
      <c r="O1647" s="431"/>
      <c r="P1647" s="431"/>
      <c r="T1647" s="432"/>
      <c r="W1647" s="432"/>
      <c r="X1647" s="432"/>
      <c r="Y1647" s="432"/>
    </row>
    <row r="1648" spans="1:25" ht="14.25">
      <c r="A1648" s="389"/>
      <c r="B1648" s="427"/>
      <c r="C1648" s="389"/>
      <c r="D1648" s="427"/>
      <c r="E1648" s="389"/>
      <c r="F1648" s="389"/>
      <c r="G1648" s="389"/>
      <c r="H1648" s="428"/>
      <c r="I1648" s="429"/>
      <c r="J1648" s="429"/>
      <c r="K1648" s="430"/>
      <c r="L1648" s="430"/>
      <c r="M1648" s="431"/>
      <c r="N1648" s="431"/>
      <c r="O1648" s="431"/>
      <c r="P1648" s="431"/>
      <c r="T1648" s="432"/>
      <c r="W1648" s="432"/>
      <c r="X1648" s="432"/>
      <c r="Y1648" s="432"/>
    </row>
    <row r="1649" spans="1:25" ht="14.25">
      <c r="A1649" s="389"/>
      <c r="B1649" s="427"/>
      <c r="C1649" s="389"/>
      <c r="D1649" s="427"/>
      <c r="E1649" s="389"/>
      <c r="F1649" s="389"/>
      <c r="G1649" s="389"/>
      <c r="H1649" s="428"/>
      <c r="I1649" s="429"/>
      <c r="J1649" s="429"/>
      <c r="K1649" s="430"/>
      <c r="L1649" s="430"/>
      <c r="M1649" s="431"/>
      <c r="N1649" s="431"/>
      <c r="O1649" s="431"/>
      <c r="P1649" s="431"/>
      <c r="T1649" s="432"/>
      <c r="W1649" s="432"/>
      <c r="X1649" s="432"/>
      <c r="Y1649" s="432"/>
    </row>
    <row r="1650" spans="1:25" ht="14.25">
      <c r="A1650" s="389"/>
      <c r="B1650" s="427"/>
      <c r="C1650" s="389"/>
      <c r="D1650" s="427"/>
      <c r="E1650" s="389"/>
      <c r="F1650" s="389"/>
      <c r="G1650" s="389"/>
      <c r="H1650" s="428"/>
      <c r="I1650" s="429"/>
      <c r="J1650" s="429"/>
      <c r="K1650" s="430"/>
      <c r="L1650" s="430"/>
      <c r="M1650" s="431"/>
      <c r="N1650" s="431"/>
      <c r="O1650" s="431"/>
      <c r="P1650" s="431"/>
      <c r="T1650" s="432"/>
      <c r="W1650" s="432"/>
      <c r="X1650" s="432"/>
      <c r="Y1650" s="432"/>
    </row>
    <row r="1651" spans="1:25" ht="14.25">
      <c r="A1651" s="389"/>
      <c r="B1651" s="427"/>
      <c r="C1651" s="389"/>
      <c r="D1651" s="427"/>
      <c r="E1651" s="389"/>
      <c r="F1651" s="389"/>
      <c r="G1651" s="389"/>
      <c r="H1651" s="428"/>
      <c r="I1651" s="429"/>
      <c r="J1651" s="429"/>
      <c r="K1651" s="430"/>
      <c r="L1651" s="430"/>
      <c r="M1651" s="431"/>
      <c r="N1651" s="431"/>
      <c r="O1651" s="431"/>
      <c r="P1651" s="431"/>
      <c r="T1651" s="432"/>
      <c r="W1651" s="432"/>
      <c r="X1651" s="432"/>
      <c r="Y1651" s="432"/>
    </row>
    <row r="1652" spans="1:25" ht="14.25">
      <c r="A1652" s="389"/>
      <c r="B1652" s="427"/>
      <c r="C1652" s="389"/>
      <c r="D1652" s="427"/>
      <c r="E1652" s="389"/>
      <c r="F1652" s="389"/>
      <c r="G1652" s="389"/>
      <c r="H1652" s="428"/>
      <c r="I1652" s="429"/>
      <c r="J1652" s="429"/>
      <c r="K1652" s="430"/>
      <c r="L1652" s="430"/>
      <c r="M1652" s="431"/>
      <c r="N1652" s="431"/>
      <c r="O1652" s="431"/>
      <c r="P1652" s="431"/>
      <c r="T1652" s="432"/>
      <c r="W1652" s="432"/>
      <c r="X1652" s="432"/>
      <c r="Y1652" s="432"/>
    </row>
    <row r="1653" spans="1:25" ht="14.25">
      <c r="A1653" s="389"/>
      <c r="B1653" s="427"/>
      <c r="C1653" s="389"/>
      <c r="D1653" s="427"/>
      <c r="E1653" s="389"/>
      <c r="F1653" s="389"/>
      <c r="G1653" s="389"/>
      <c r="H1653" s="428"/>
      <c r="I1653" s="429"/>
      <c r="J1653" s="429"/>
      <c r="K1653" s="430"/>
      <c r="L1653" s="430"/>
      <c r="M1653" s="431"/>
      <c r="N1653" s="431"/>
      <c r="O1653" s="431"/>
      <c r="P1653" s="431"/>
      <c r="T1653" s="432"/>
      <c r="W1653" s="432"/>
      <c r="X1653" s="432"/>
      <c r="Y1653" s="432"/>
    </row>
    <row r="1654" spans="1:25" ht="14.25">
      <c r="A1654" s="389"/>
      <c r="B1654" s="427"/>
      <c r="C1654" s="389"/>
      <c r="D1654" s="427"/>
      <c r="E1654" s="389"/>
      <c r="F1654" s="389"/>
      <c r="G1654" s="389"/>
      <c r="H1654" s="428"/>
      <c r="I1654" s="429"/>
      <c r="J1654" s="429"/>
      <c r="K1654" s="430"/>
      <c r="L1654" s="430"/>
      <c r="M1654" s="431"/>
      <c r="N1654" s="431"/>
      <c r="O1654" s="431"/>
      <c r="P1654" s="431"/>
      <c r="T1654" s="432"/>
      <c r="W1654" s="432"/>
      <c r="X1654" s="432"/>
      <c r="Y1654" s="432"/>
    </row>
    <row r="1655" spans="1:25" ht="14.25">
      <c r="A1655" s="389"/>
      <c r="B1655" s="427"/>
      <c r="C1655" s="389"/>
      <c r="D1655" s="427"/>
      <c r="E1655" s="389"/>
      <c r="F1655" s="389"/>
      <c r="G1655" s="389"/>
      <c r="H1655" s="428"/>
      <c r="I1655" s="429"/>
      <c r="J1655" s="429"/>
      <c r="K1655" s="430"/>
      <c r="L1655" s="430"/>
      <c r="M1655" s="431"/>
      <c r="N1655" s="431"/>
      <c r="O1655" s="431"/>
      <c r="P1655" s="431"/>
      <c r="T1655" s="432"/>
      <c r="W1655" s="432"/>
      <c r="X1655" s="432"/>
      <c r="Y1655" s="432"/>
    </row>
    <row r="1656" spans="1:25" ht="14.25">
      <c r="A1656" s="389"/>
      <c r="B1656" s="427"/>
      <c r="C1656" s="389"/>
      <c r="D1656" s="427"/>
      <c r="E1656" s="389"/>
      <c r="F1656" s="389"/>
      <c r="G1656" s="389"/>
      <c r="H1656" s="428"/>
      <c r="I1656" s="429"/>
      <c r="J1656" s="429"/>
      <c r="K1656" s="430"/>
      <c r="L1656" s="430"/>
      <c r="M1656" s="431"/>
      <c r="N1656" s="431"/>
      <c r="O1656" s="431"/>
      <c r="P1656" s="431"/>
      <c r="T1656" s="432"/>
      <c r="W1656" s="432"/>
      <c r="X1656" s="432"/>
      <c r="Y1656" s="432"/>
    </row>
    <row r="1657" spans="1:25" ht="14.25">
      <c r="A1657" s="389"/>
      <c r="B1657" s="427"/>
      <c r="C1657" s="389"/>
      <c r="D1657" s="427"/>
      <c r="E1657" s="389"/>
      <c r="F1657" s="389"/>
      <c r="G1657" s="389"/>
      <c r="H1657" s="428"/>
      <c r="I1657" s="429"/>
      <c r="J1657" s="429"/>
      <c r="K1657" s="430"/>
      <c r="L1657" s="430"/>
      <c r="M1657" s="431"/>
      <c r="N1657" s="431"/>
      <c r="O1657" s="431"/>
      <c r="P1657" s="431"/>
      <c r="T1657" s="432"/>
      <c r="W1657" s="432"/>
      <c r="X1657" s="432"/>
      <c r="Y1657" s="432"/>
    </row>
    <row r="1658" spans="1:25" ht="14.25">
      <c r="A1658" s="389"/>
      <c r="B1658" s="427"/>
      <c r="C1658" s="389"/>
      <c r="D1658" s="427"/>
      <c r="E1658" s="389"/>
      <c r="F1658" s="389"/>
      <c r="G1658" s="389"/>
      <c r="H1658" s="428"/>
      <c r="I1658" s="429"/>
      <c r="J1658" s="429"/>
      <c r="K1658" s="430"/>
      <c r="L1658" s="430"/>
      <c r="M1658" s="431"/>
      <c r="N1658" s="431"/>
      <c r="O1658" s="431"/>
      <c r="P1658" s="431"/>
      <c r="T1658" s="432"/>
      <c r="W1658" s="432"/>
      <c r="X1658" s="432"/>
      <c r="Y1658" s="432"/>
    </row>
    <row r="1659" spans="1:25" ht="14.25">
      <c r="A1659" s="389"/>
      <c r="B1659" s="427"/>
      <c r="C1659" s="389"/>
      <c r="D1659" s="427"/>
      <c r="E1659" s="389"/>
      <c r="F1659" s="389"/>
      <c r="G1659" s="389"/>
      <c r="H1659" s="428"/>
      <c r="I1659" s="429"/>
      <c r="J1659" s="429"/>
      <c r="K1659" s="430"/>
      <c r="L1659" s="430"/>
      <c r="M1659" s="431"/>
      <c r="N1659" s="431"/>
      <c r="O1659" s="431"/>
      <c r="P1659" s="431"/>
      <c r="T1659" s="432"/>
      <c r="W1659" s="432"/>
      <c r="X1659" s="432"/>
      <c r="Y1659" s="432"/>
    </row>
    <row r="1660" spans="1:25" ht="14.25">
      <c r="A1660" s="389"/>
      <c r="B1660" s="427"/>
      <c r="C1660" s="389"/>
      <c r="D1660" s="427"/>
      <c r="E1660" s="389"/>
      <c r="F1660" s="389"/>
      <c r="G1660" s="389"/>
      <c r="H1660" s="428"/>
      <c r="I1660" s="429"/>
      <c r="J1660" s="429"/>
      <c r="K1660" s="430"/>
      <c r="L1660" s="430"/>
      <c r="M1660" s="431"/>
      <c r="N1660" s="431"/>
      <c r="O1660" s="431"/>
      <c r="P1660" s="431"/>
      <c r="T1660" s="432"/>
      <c r="W1660" s="432"/>
      <c r="X1660" s="432"/>
      <c r="Y1660" s="432"/>
    </row>
    <row r="1661" spans="1:25" ht="14.25">
      <c r="A1661" s="389"/>
      <c r="B1661" s="427"/>
      <c r="C1661" s="389"/>
      <c r="D1661" s="427"/>
      <c r="E1661" s="389"/>
      <c r="F1661" s="389"/>
      <c r="G1661" s="389"/>
      <c r="H1661" s="428"/>
      <c r="I1661" s="429"/>
      <c r="J1661" s="429"/>
      <c r="K1661" s="430"/>
      <c r="L1661" s="430"/>
      <c r="M1661" s="431"/>
      <c r="N1661" s="431"/>
      <c r="O1661" s="431"/>
      <c r="P1661" s="431"/>
      <c r="T1661" s="432"/>
      <c r="W1661" s="432"/>
      <c r="X1661" s="432"/>
      <c r="Y1661" s="432"/>
    </row>
    <row r="1662" spans="1:25" ht="14.25">
      <c r="A1662" s="389"/>
      <c r="B1662" s="427"/>
      <c r="C1662" s="389"/>
      <c r="D1662" s="427"/>
      <c r="E1662" s="389"/>
      <c r="F1662" s="389"/>
      <c r="G1662" s="389"/>
      <c r="H1662" s="428"/>
      <c r="I1662" s="429"/>
      <c r="J1662" s="429"/>
      <c r="K1662" s="430"/>
      <c r="L1662" s="430"/>
      <c r="M1662" s="431"/>
      <c r="N1662" s="431"/>
      <c r="O1662" s="431"/>
      <c r="P1662" s="431"/>
      <c r="T1662" s="432"/>
      <c r="W1662" s="432"/>
      <c r="X1662" s="432"/>
      <c r="Y1662" s="432"/>
    </row>
    <row r="1663" spans="1:25" ht="14.25">
      <c r="A1663" s="389"/>
      <c r="B1663" s="427"/>
      <c r="C1663" s="389"/>
      <c r="D1663" s="427"/>
      <c r="E1663" s="389"/>
      <c r="F1663" s="389"/>
      <c r="G1663" s="389"/>
      <c r="H1663" s="428"/>
      <c r="I1663" s="429"/>
      <c r="J1663" s="429"/>
      <c r="K1663" s="430"/>
      <c r="L1663" s="430"/>
      <c r="M1663" s="431"/>
      <c r="N1663" s="431"/>
      <c r="O1663" s="431"/>
      <c r="P1663" s="431"/>
      <c r="T1663" s="432"/>
      <c r="W1663" s="432"/>
      <c r="X1663" s="432"/>
      <c r="Y1663" s="432"/>
    </row>
    <row r="1664" spans="1:25" ht="14.25">
      <c r="A1664" s="389"/>
      <c r="B1664" s="427"/>
      <c r="C1664" s="389"/>
      <c r="D1664" s="427"/>
      <c r="E1664" s="389"/>
      <c r="F1664" s="389"/>
      <c r="G1664" s="389"/>
      <c r="H1664" s="428"/>
      <c r="I1664" s="429"/>
      <c r="J1664" s="429"/>
      <c r="K1664" s="430"/>
      <c r="L1664" s="430"/>
      <c r="M1664" s="431"/>
      <c r="N1664" s="431"/>
      <c r="O1664" s="431"/>
      <c r="P1664" s="431"/>
      <c r="T1664" s="432"/>
      <c r="W1664" s="432"/>
      <c r="X1664" s="432"/>
      <c r="Y1664" s="432"/>
    </row>
    <row r="1665" spans="1:25" ht="14.25">
      <c r="A1665" s="389"/>
      <c r="B1665" s="427"/>
      <c r="C1665" s="389"/>
      <c r="D1665" s="427"/>
      <c r="E1665" s="389"/>
      <c r="F1665" s="389"/>
      <c r="G1665" s="389"/>
      <c r="H1665" s="428"/>
      <c r="I1665" s="429"/>
      <c r="J1665" s="429"/>
      <c r="K1665" s="430"/>
      <c r="L1665" s="430"/>
      <c r="M1665" s="431"/>
      <c r="N1665" s="431"/>
      <c r="O1665" s="431"/>
      <c r="P1665" s="431"/>
      <c r="T1665" s="432"/>
      <c r="W1665" s="432"/>
      <c r="X1665" s="432"/>
      <c r="Y1665" s="432"/>
    </row>
    <row r="1666" spans="1:25" ht="14.25">
      <c r="A1666" s="389"/>
      <c r="B1666" s="427"/>
      <c r="C1666" s="389"/>
      <c r="D1666" s="427"/>
      <c r="E1666" s="389"/>
      <c r="F1666" s="389"/>
      <c r="G1666" s="389"/>
      <c r="H1666" s="428"/>
      <c r="I1666" s="429"/>
      <c r="J1666" s="429"/>
      <c r="K1666" s="430"/>
      <c r="L1666" s="430"/>
      <c r="M1666" s="431"/>
      <c r="N1666" s="431"/>
      <c r="O1666" s="431"/>
      <c r="P1666" s="431"/>
      <c r="T1666" s="432"/>
      <c r="W1666" s="432"/>
      <c r="X1666" s="432"/>
      <c r="Y1666" s="432"/>
    </row>
    <row r="1667" spans="1:25" ht="14.25">
      <c r="A1667" s="389"/>
      <c r="B1667" s="427"/>
      <c r="C1667" s="389"/>
      <c r="D1667" s="427"/>
      <c r="E1667" s="389"/>
      <c r="F1667" s="389"/>
      <c r="G1667" s="389"/>
      <c r="H1667" s="428"/>
      <c r="I1667" s="429"/>
      <c r="J1667" s="429"/>
      <c r="K1667" s="430"/>
      <c r="L1667" s="430"/>
      <c r="M1667" s="431"/>
      <c r="N1667" s="431"/>
      <c r="O1667" s="431"/>
      <c r="P1667" s="431"/>
      <c r="T1667" s="432"/>
      <c r="W1667" s="432"/>
      <c r="X1667" s="432"/>
      <c r="Y1667" s="432"/>
    </row>
    <row r="1668" spans="1:25" ht="14.25">
      <c r="A1668" s="389"/>
      <c r="B1668" s="427"/>
      <c r="C1668" s="389"/>
      <c r="D1668" s="427"/>
      <c r="E1668" s="389"/>
      <c r="F1668" s="389"/>
      <c r="G1668" s="389"/>
      <c r="H1668" s="428"/>
      <c r="I1668" s="429"/>
      <c r="J1668" s="429"/>
      <c r="K1668" s="430"/>
      <c r="L1668" s="430"/>
      <c r="M1668" s="431"/>
      <c r="N1668" s="431"/>
      <c r="O1668" s="431"/>
      <c r="P1668" s="431"/>
      <c r="T1668" s="432"/>
      <c r="W1668" s="432"/>
      <c r="X1668" s="432"/>
      <c r="Y1668" s="432"/>
    </row>
    <row r="1669" spans="1:25" ht="14.25">
      <c r="A1669" s="389"/>
      <c r="B1669" s="427"/>
      <c r="C1669" s="389"/>
      <c r="D1669" s="427"/>
      <c r="E1669" s="389"/>
      <c r="F1669" s="389"/>
      <c r="G1669" s="389"/>
      <c r="H1669" s="428"/>
      <c r="I1669" s="429"/>
      <c r="J1669" s="429"/>
      <c r="K1669" s="430"/>
      <c r="L1669" s="430"/>
      <c r="M1669" s="431"/>
      <c r="N1669" s="431"/>
      <c r="O1669" s="431"/>
      <c r="P1669" s="431"/>
      <c r="T1669" s="432"/>
      <c r="W1669" s="432"/>
      <c r="X1669" s="432"/>
      <c r="Y1669" s="432"/>
    </row>
    <row r="1670" spans="1:25" ht="14.25">
      <c r="A1670" s="389"/>
      <c r="B1670" s="427"/>
      <c r="C1670" s="389"/>
      <c r="D1670" s="427"/>
      <c r="E1670" s="389"/>
      <c r="F1670" s="389"/>
      <c r="G1670" s="389"/>
      <c r="H1670" s="428"/>
      <c r="I1670" s="429"/>
      <c r="J1670" s="429"/>
      <c r="K1670" s="430"/>
      <c r="L1670" s="430"/>
      <c r="M1670" s="431"/>
      <c r="N1670" s="431"/>
      <c r="O1670" s="431"/>
      <c r="P1670" s="431"/>
      <c r="T1670" s="432"/>
      <c r="W1670" s="432"/>
      <c r="X1670" s="432"/>
      <c r="Y1670" s="432"/>
    </row>
    <row r="1671" spans="1:25" ht="14.25">
      <c r="A1671" s="389"/>
      <c r="B1671" s="427"/>
      <c r="C1671" s="389"/>
      <c r="D1671" s="427"/>
      <c r="E1671" s="389"/>
      <c r="F1671" s="389"/>
      <c r="G1671" s="389"/>
      <c r="H1671" s="428"/>
      <c r="I1671" s="429"/>
      <c r="J1671" s="429"/>
      <c r="K1671" s="430"/>
      <c r="L1671" s="430"/>
      <c r="M1671" s="431"/>
      <c r="N1671" s="431"/>
      <c r="O1671" s="431"/>
      <c r="P1671" s="431"/>
      <c r="T1671" s="432"/>
      <c r="W1671" s="432"/>
      <c r="X1671" s="432"/>
      <c r="Y1671" s="432"/>
    </row>
    <row r="1672" spans="1:25" ht="14.25">
      <c r="A1672" s="389"/>
      <c r="B1672" s="427"/>
      <c r="C1672" s="389"/>
      <c r="D1672" s="427"/>
      <c r="E1672" s="389"/>
      <c r="F1672" s="389"/>
      <c r="G1672" s="389"/>
      <c r="H1672" s="428"/>
      <c r="I1672" s="429"/>
      <c r="J1672" s="429"/>
      <c r="K1672" s="430"/>
      <c r="L1672" s="430"/>
      <c r="M1672" s="431"/>
      <c r="N1672" s="431"/>
      <c r="O1672" s="431"/>
      <c r="P1672" s="431"/>
      <c r="T1672" s="432"/>
      <c r="W1672" s="432"/>
      <c r="X1672" s="432"/>
      <c r="Y1672" s="432"/>
    </row>
    <row r="1673" spans="1:25" ht="14.25">
      <c r="A1673" s="389"/>
      <c r="B1673" s="427"/>
      <c r="C1673" s="389"/>
      <c r="D1673" s="427"/>
      <c r="E1673" s="389"/>
      <c r="F1673" s="389"/>
      <c r="G1673" s="389"/>
      <c r="H1673" s="428"/>
      <c r="I1673" s="429"/>
      <c r="J1673" s="429"/>
      <c r="K1673" s="430"/>
      <c r="L1673" s="430"/>
      <c r="M1673" s="431"/>
      <c r="N1673" s="431"/>
      <c r="O1673" s="431"/>
      <c r="P1673" s="431"/>
      <c r="T1673" s="432"/>
      <c r="W1673" s="432"/>
      <c r="X1673" s="432"/>
      <c r="Y1673" s="432"/>
    </row>
    <row r="1674" spans="1:25" ht="14.25">
      <c r="A1674" s="389"/>
      <c r="B1674" s="427"/>
      <c r="C1674" s="389"/>
      <c r="D1674" s="427"/>
      <c r="E1674" s="389"/>
      <c r="F1674" s="389"/>
      <c r="G1674" s="389"/>
      <c r="H1674" s="428"/>
      <c r="I1674" s="429"/>
      <c r="J1674" s="429"/>
      <c r="K1674" s="430"/>
      <c r="L1674" s="430"/>
      <c r="M1674" s="431"/>
      <c r="N1674" s="431"/>
      <c r="O1674" s="431"/>
      <c r="P1674" s="431"/>
      <c r="T1674" s="432"/>
      <c r="W1674" s="432"/>
      <c r="X1674" s="432"/>
      <c r="Y1674" s="432"/>
    </row>
    <row r="1675" spans="1:25" ht="14.25">
      <c r="A1675" s="389"/>
      <c r="B1675" s="427"/>
      <c r="C1675" s="389"/>
      <c r="D1675" s="427"/>
      <c r="E1675" s="389"/>
      <c r="F1675" s="389"/>
      <c r="G1675" s="389"/>
      <c r="H1675" s="428"/>
      <c r="I1675" s="429"/>
      <c r="J1675" s="429"/>
      <c r="K1675" s="430"/>
      <c r="L1675" s="430"/>
      <c r="M1675" s="431"/>
      <c r="N1675" s="431"/>
      <c r="O1675" s="431"/>
      <c r="P1675" s="431"/>
      <c r="T1675" s="432"/>
      <c r="W1675" s="432"/>
      <c r="X1675" s="432"/>
      <c r="Y1675" s="432"/>
    </row>
    <row r="1676" spans="1:25" ht="14.25">
      <c r="A1676" s="389"/>
      <c r="B1676" s="427"/>
      <c r="C1676" s="389"/>
      <c r="D1676" s="427"/>
      <c r="E1676" s="389"/>
      <c r="F1676" s="389"/>
      <c r="G1676" s="389"/>
      <c r="H1676" s="428"/>
      <c r="I1676" s="429"/>
      <c r="J1676" s="429"/>
      <c r="K1676" s="430"/>
      <c r="L1676" s="430"/>
      <c r="M1676" s="431"/>
      <c r="N1676" s="431"/>
      <c r="O1676" s="431"/>
      <c r="P1676" s="431"/>
      <c r="T1676" s="432"/>
      <c r="W1676" s="432"/>
      <c r="X1676" s="432"/>
      <c r="Y1676" s="432"/>
    </row>
    <row r="1677" spans="1:25" ht="14.25">
      <c r="A1677" s="389"/>
      <c r="B1677" s="427"/>
      <c r="C1677" s="389"/>
      <c r="D1677" s="427"/>
      <c r="E1677" s="389"/>
      <c r="F1677" s="389"/>
      <c r="G1677" s="389"/>
      <c r="H1677" s="428"/>
      <c r="I1677" s="429"/>
      <c r="J1677" s="429"/>
      <c r="K1677" s="430"/>
      <c r="L1677" s="430"/>
      <c r="M1677" s="431"/>
      <c r="N1677" s="431"/>
      <c r="O1677" s="431"/>
      <c r="P1677" s="431"/>
      <c r="T1677" s="432"/>
      <c r="W1677" s="432"/>
      <c r="X1677" s="432"/>
      <c r="Y1677" s="432"/>
    </row>
    <row r="1678" spans="1:25" ht="14.25">
      <c r="A1678" s="389"/>
      <c r="B1678" s="427"/>
      <c r="C1678" s="389"/>
      <c r="D1678" s="427"/>
      <c r="E1678" s="389"/>
      <c r="F1678" s="389"/>
      <c r="G1678" s="389"/>
      <c r="H1678" s="428"/>
      <c r="I1678" s="429"/>
      <c r="J1678" s="429"/>
      <c r="K1678" s="430"/>
      <c r="L1678" s="430"/>
      <c r="M1678" s="431"/>
      <c r="N1678" s="431"/>
      <c r="O1678" s="431"/>
      <c r="P1678" s="431"/>
      <c r="T1678" s="432"/>
      <c r="W1678" s="432"/>
      <c r="X1678" s="432"/>
      <c r="Y1678" s="432"/>
    </row>
    <row r="1679" spans="1:25" ht="14.25">
      <c r="A1679" s="389"/>
      <c r="B1679" s="427"/>
      <c r="C1679" s="389"/>
      <c r="D1679" s="427"/>
      <c r="E1679" s="389"/>
      <c r="F1679" s="389"/>
      <c r="G1679" s="389"/>
      <c r="H1679" s="428"/>
      <c r="I1679" s="429"/>
      <c r="J1679" s="429"/>
      <c r="K1679" s="430"/>
      <c r="L1679" s="430"/>
      <c r="M1679" s="431"/>
      <c r="N1679" s="431"/>
      <c r="O1679" s="431"/>
      <c r="P1679" s="431"/>
      <c r="T1679" s="432"/>
      <c r="W1679" s="432"/>
      <c r="X1679" s="432"/>
      <c r="Y1679" s="432"/>
    </row>
    <row r="1680" spans="1:25" ht="14.25">
      <c r="A1680" s="389"/>
      <c r="B1680" s="427"/>
      <c r="C1680" s="389"/>
      <c r="D1680" s="427"/>
      <c r="E1680" s="389"/>
      <c r="F1680" s="389"/>
      <c r="G1680" s="389"/>
      <c r="H1680" s="428"/>
      <c r="I1680" s="429"/>
      <c r="J1680" s="429"/>
      <c r="K1680" s="430"/>
      <c r="L1680" s="430"/>
      <c r="M1680" s="431"/>
      <c r="N1680" s="431"/>
      <c r="O1680" s="431"/>
      <c r="P1680" s="431"/>
      <c r="T1680" s="432"/>
      <c r="W1680" s="432"/>
      <c r="X1680" s="432"/>
      <c r="Y1680" s="432"/>
    </row>
    <row r="1681" spans="1:25" ht="14.25">
      <c r="A1681" s="389"/>
      <c r="B1681" s="427"/>
      <c r="C1681" s="389"/>
      <c r="D1681" s="427"/>
      <c r="E1681" s="389"/>
      <c r="F1681" s="389"/>
      <c r="G1681" s="389"/>
      <c r="H1681" s="428"/>
      <c r="I1681" s="429"/>
      <c r="J1681" s="429"/>
      <c r="K1681" s="430"/>
      <c r="L1681" s="430"/>
      <c r="M1681" s="431"/>
      <c r="N1681" s="431"/>
      <c r="O1681" s="431"/>
      <c r="P1681" s="431"/>
      <c r="T1681" s="432"/>
      <c r="W1681" s="432"/>
      <c r="X1681" s="432"/>
      <c r="Y1681" s="432"/>
    </row>
    <row r="1682" spans="1:25" ht="14.25">
      <c r="A1682" s="389"/>
      <c r="B1682" s="427"/>
      <c r="C1682" s="389"/>
      <c r="D1682" s="427"/>
      <c r="E1682" s="389"/>
      <c r="F1682" s="389"/>
      <c r="G1682" s="389"/>
      <c r="H1682" s="428"/>
      <c r="I1682" s="429"/>
      <c r="J1682" s="429"/>
      <c r="K1682" s="430"/>
      <c r="L1682" s="430"/>
      <c r="M1682" s="431"/>
      <c r="N1682" s="431"/>
      <c r="O1682" s="431"/>
      <c r="P1682" s="431"/>
      <c r="T1682" s="432"/>
      <c r="W1682" s="432"/>
      <c r="X1682" s="432"/>
      <c r="Y1682" s="432"/>
    </row>
    <row r="1683" spans="1:25" ht="14.25">
      <c r="A1683" s="389"/>
      <c r="B1683" s="427"/>
      <c r="C1683" s="389"/>
      <c r="D1683" s="427"/>
      <c r="E1683" s="389"/>
      <c r="F1683" s="389"/>
      <c r="G1683" s="389"/>
      <c r="H1683" s="428"/>
      <c r="I1683" s="429"/>
      <c r="J1683" s="429"/>
      <c r="K1683" s="430"/>
      <c r="L1683" s="430"/>
      <c r="M1683" s="431"/>
      <c r="N1683" s="431"/>
      <c r="O1683" s="431"/>
      <c r="P1683" s="431"/>
      <c r="T1683" s="432"/>
      <c r="W1683" s="432"/>
      <c r="X1683" s="432"/>
      <c r="Y1683" s="432"/>
    </row>
    <row r="1684" spans="1:25" ht="14.25">
      <c r="A1684" s="389"/>
      <c r="B1684" s="427"/>
      <c r="C1684" s="389"/>
      <c r="D1684" s="427"/>
      <c r="E1684" s="389"/>
      <c r="F1684" s="389"/>
      <c r="G1684" s="389"/>
      <c r="H1684" s="428"/>
      <c r="I1684" s="429"/>
      <c r="J1684" s="429"/>
      <c r="K1684" s="430"/>
      <c r="L1684" s="430"/>
      <c r="M1684" s="431"/>
      <c r="N1684" s="431"/>
      <c r="O1684" s="431"/>
      <c r="P1684" s="431"/>
      <c r="T1684" s="432"/>
      <c r="W1684" s="432"/>
      <c r="X1684" s="432"/>
      <c r="Y1684" s="432"/>
    </row>
    <row r="1685" spans="1:25" ht="14.25">
      <c r="A1685" s="389"/>
      <c r="B1685" s="427"/>
      <c r="C1685" s="389"/>
      <c r="D1685" s="427"/>
      <c r="E1685" s="389"/>
      <c r="F1685" s="389"/>
      <c r="G1685" s="389"/>
      <c r="H1685" s="428"/>
      <c r="I1685" s="429"/>
      <c r="J1685" s="429"/>
      <c r="K1685" s="430"/>
      <c r="L1685" s="430"/>
      <c r="M1685" s="431"/>
      <c r="N1685" s="431"/>
      <c r="O1685" s="431"/>
      <c r="P1685" s="431"/>
      <c r="T1685" s="432"/>
      <c r="W1685" s="432"/>
      <c r="X1685" s="432"/>
      <c r="Y1685" s="432"/>
    </row>
    <row r="1686" spans="1:25" ht="14.25">
      <c r="A1686" s="389"/>
      <c r="B1686" s="427"/>
      <c r="C1686" s="389"/>
      <c r="D1686" s="427"/>
      <c r="E1686" s="389"/>
      <c r="F1686" s="389"/>
      <c r="G1686" s="389"/>
      <c r="H1686" s="428"/>
      <c r="I1686" s="429"/>
      <c r="J1686" s="429"/>
      <c r="K1686" s="430"/>
      <c r="L1686" s="430"/>
      <c r="M1686" s="431"/>
      <c r="N1686" s="431"/>
      <c r="O1686" s="431"/>
      <c r="P1686" s="431"/>
      <c r="T1686" s="432"/>
      <c r="W1686" s="432"/>
      <c r="X1686" s="432"/>
      <c r="Y1686" s="432"/>
    </row>
    <row r="1687" spans="1:25" ht="14.25">
      <c r="A1687" s="389"/>
      <c r="B1687" s="427"/>
      <c r="C1687" s="389"/>
      <c r="D1687" s="427"/>
      <c r="E1687" s="389"/>
      <c r="F1687" s="389"/>
      <c r="G1687" s="389"/>
      <c r="H1687" s="428"/>
      <c r="I1687" s="429"/>
      <c r="J1687" s="429"/>
      <c r="K1687" s="430"/>
      <c r="L1687" s="430"/>
      <c r="M1687" s="431"/>
      <c r="N1687" s="431"/>
      <c r="O1687" s="431"/>
      <c r="P1687" s="431"/>
      <c r="T1687" s="432"/>
      <c r="W1687" s="432"/>
      <c r="X1687" s="432"/>
      <c r="Y1687" s="432"/>
    </row>
    <row r="1688" spans="1:25" ht="14.25">
      <c r="A1688" s="389"/>
      <c r="B1688" s="427"/>
      <c r="C1688" s="389"/>
      <c r="D1688" s="427"/>
      <c r="E1688" s="389"/>
      <c r="F1688" s="389"/>
      <c r="G1688" s="389"/>
      <c r="H1688" s="428"/>
      <c r="I1688" s="429"/>
      <c r="J1688" s="429"/>
      <c r="K1688" s="430"/>
      <c r="L1688" s="430"/>
      <c r="M1688" s="431"/>
      <c r="N1688" s="431"/>
      <c r="O1688" s="431"/>
      <c r="P1688" s="431"/>
      <c r="T1688" s="432"/>
      <c r="W1688" s="432"/>
      <c r="X1688" s="432"/>
      <c r="Y1688" s="432"/>
    </row>
    <row r="1689" spans="1:25" ht="14.25">
      <c r="A1689" s="389"/>
      <c r="B1689" s="427"/>
      <c r="C1689" s="389"/>
      <c r="D1689" s="427"/>
      <c r="E1689" s="389"/>
      <c r="F1689" s="389"/>
      <c r="G1689" s="389"/>
      <c r="H1689" s="428"/>
      <c r="I1689" s="429"/>
      <c r="J1689" s="429"/>
      <c r="K1689" s="430"/>
      <c r="L1689" s="430"/>
      <c r="M1689" s="431"/>
      <c r="N1689" s="431"/>
      <c r="O1689" s="431"/>
      <c r="P1689" s="431"/>
      <c r="T1689" s="432"/>
      <c r="W1689" s="432"/>
      <c r="X1689" s="432"/>
      <c r="Y1689" s="432"/>
    </row>
    <row r="1690" spans="1:25" ht="14.25">
      <c r="A1690" s="389"/>
      <c r="B1690" s="427"/>
      <c r="C1690" s="389"/>
      <c r="D1690" s="427"/>
      <c r="E1690" s="389"/>
      <c r="F1690" s="389"/>
      <c r="G1690" s="389"/>
      <c r="H1690" s="428"/>
      <c r="I1690" s="429"/>
      <c r="J1690" s="429"/>
      <c r="K1690" s="430"/>
      <c r="L1690" s="430"/>
      <c r="M1690" s="431"/>
      <c r="N1690" s="431"/>
      <c r="O1690" s="431"/>
      <c r="P1690" s="431"/>
      <c r="T1690" s="432"/>
      <c r="W1690" s="432"/>
      <c r="X1690" s="432"/>
      <c r="Y1690" s="432"/>
    </row>
    <row r="1691" spans="1:25" ht="14.25">
      <c r="A1691" s="389"/>
      <c r="B1691" s="427"/>
      <c r="C1691" s="389"/>
      <c r="D1691" s="427"/>
      <c r="E1691" s="389"/>
      <c r="F1691" s="389"/>
      <c r="G1691" s="389"/>
      <c r="H1691" s="428"/>
      <c r="I1691" s="429"/>
      <c r="J1691" s="429"/>
      <c r="K1691" s="430"/>
      <c r="L1691" s="430"/>
      <c r="M1691" s="431"/>
      <c r="N1691" s="431"/>
      <c r="O1691" s="431"/>
      <c r="P1691" s="431"/>
      <c r="T1691" s="432"/>
      <c r="W1691" s="432"/>
      <c r="X1691" s="432"/>
      <c r="Y1691" s="432"/>
    </row>
    <row r="1692" spans="1:25" ht="14.25">
      <c r="A1692" s="389"/>
      <c r="B1692" s="427"/>
      <c r="C1692" s="389"/>
      <c r="D1692" s="427"/>
      <c r="E1692" s="389"/>
      <c r="F1692" s="389"/>
      <c r="G1692" s="389"/>
      <c r="H1692" s="428"/>
      <c r="I1692" s="429"/>
      <c r="J1692" s="429"/>
      <c r="K1692" s="430"/>
      <c r="L1692" s="430"/>
      <c r="M1692" s="431"/>
      <c r="N1692" s="431"/>
      <c r="O1692" s="431"/>
      <c r="P1692" s="431"/>
      <c r="T1692" s="432"/>
      <c r="W1692" s="432"/>
      <c r="X1692" s="432"/>
      <c r="Y1692" s="432"/>
    </row>
    <row r="1693" spans="1:25" ht="14.25">
      <c r="A1693" s="389"/>
      <c r="B1693" s="427"/>
      <c r="C1693" s="389"/>
      <c r="D1693" s="427"/>
      <c r="E1693" s="389"/>
      <c r="F1693" s="389"/>
      <c r="G1693" s="389"/>
      <c r="H1693" s="428"/>
      <c r="I1693" s="429"/>
      <c r="J1693" s="429"/>
      <c r="K1693" s="430"/>
      <c r="L1693" s="430"/>
      <c r="M1693" s="431"/>
      <c r="N1693" s="431"/>
      <c r="O1693" s="431"/>
      <c r="P1693" s="431"/>
      <c r="T1693" s="432"/>
      <c r="W1693" s="432"/>
      <c r="X1693" s="432"/>
      <c r="Y1693" s="432"/>
    </row>
    <row r="1694" spans="1:25" ht="14.25">
      <c r="A1694" s="389"/>
      <c r="B1694" s="427"/>
      <c r="C1694" s="389"/>
      <c r="D1694" s="427"/>
      <c r="E1694" s="389"/>
      <c r="F1694" s="389"/>
      <c r="G1694" s="389"/>
      <c r="H1694" s="428"/>
      <c r="I1694" s="429"/>
      <c r="J1694" s="429"/>
      <c r="K1694" s="430"/>
      <c r="L1694" s="430"/>
      <c r="M1694" s="431"/>
      <c r="N1694" s="431"/>
      <c r="O1694" s="431"/>
      <c r="P1694" s="431"/>
      <c r="T1694" s="432"/>
      <c r="W1694" s="432"/>
      <c r="X1694" s="432"/>
      <c r="Y1694" s="432"/>
    </row>
    <row r="1695" spans="1:25" ht="14.25">
      <c r="A1695" s="389"/>
      <c r="B1695" s="427"/>
      <c r="C1695" s="389"/>
      <c r="D1695" s="427"/>
      <c r="E1695" s="389"/>
      <c r="F1695" s="389"/>
      <c r="G1695" s="389"/>
      <c r="H1695" s="428"/>
      <c r="I1695" s="429"/>
      <c r="J1695" s="429"/>
      <c r="K1695" s="430"/>
      <c r="L1695" s="430"/>
      <c r="M1695" s="431"/>
      <c r="N1695" s="431"/>
      <c r="O1695" s="431"/>
      <c r="P1695" s="431"/>
      <c r="T1695" s="432"/>
      <c r="W1695" s="432"/>
      <c r="X1695" s="432"/>
      <c r="Y1695" s="432"/>
    </row>
    <row r="1696" spans="1:25" ht="14.25">
      <c r="A1696" s="389"/>
      <c r="B1696" s="427"/>
      <c r="C1696" s="389"/>
      <c r="D1696" s="427"/>
      <c r="E1696" s="389"/>
      <c r="F1696" s="389"/>
      <c r="G1696" s="389"/>
      <c r="H1696" s="428"/>
      <c r="I1696" s="429"/>
      <c r="J1696" s="429"/>
      <c r="K1696" s="430"/>
      <c r="L1696" s="430"/>
      <c r="M1696" s="431"/>
      <c r="N1696" s="431"/>
      <c r="O1696" s="431"/>
      <c r="P1696" s="431"/>
      <c r="T1696" s="432"/>
      <c r="W1696" s="432"/>
      <c r="X1696" s="432"/>
      <c r="Y1696" s="432"/>
    </row>
    <row r="1697" spans="1:25" ht="14.25">
      <c r="A1697" s="389"/>
      <c r="B1697" s="427"/>
      <c r="C1697" s="389"/>
      <c r="D1697" s="427"/>
      <c r="E1697" s="389"/>
      <c r="F1697" s="389"/>
      <c r="G1697" s="389"/>
      <c r="H1697" s="428"/>
      <c r="I1697" s="429"/>
      <c r="J1697" s="429"/>
      <c r="K1697" s="430"/>
      <c r="L1697" s="430"/>
      <c r="M1697" s="431"/>
      <c r="N1697" s="431"/>
      <c r="O1697" s="431"/>
      <c r="P1697" s="431"/>
      <c r="T1697" s="432"/>
      <c r="W1697" s="432"/>
      <c r="X1697" s="432"/>
      <c r="Y1697" s="432"/>
    </row>
    <row r="1698" spans="1:25" ht="14.25">
      <c r="A1698" s="389"/>
      <c r="B1698" s="427"/>
      <c r="C1698" s="389"/>
      <c r="D1698" s="427"/>
      <c r="E1698" s="389"/>
      <c r="F1698" s="389"/>
      <c r="G1698" s="389"/>
      <c r="H1698" s="428"/>
      <c r="I1698" s="429"/>
      <c r="J1698" s="429"/>
      <c r="K1698" s="430"/>
      <c r="L1698" s="430"/>
      <c r="M1698" s="431"/>
      <c r="N1698" s="431"/>
      <c r="O1698" s="431"/>
      <c r="P1698" s="431"/>
      <c r="T1698" s="432"/>
      <c r="W1698" s="432"/>
      <c r="X1698" s="432"/>
      <c r="Y1698" s="432"/>
    </row>
    <row r="1699" spans="1:25" ht="14.25">
      <c r="A1699" s="389"/>
      <c r="B1699" s="427"/>
      <c r="C1699" s="389"/>
      <c r="D1699" s="427"/>
      <c r="E1699" s="389"/>
      <c r="F1699" s="389"/>
      <c r="G1699" s="389"/>
      <c r="H1699" s="428"/>
      <c r="I1699" s="429"/>
      <c r="J1699" s="429"/>
      <c r="K1699" s="430"/>
      <c r="L1699" s="430"/>
      <c r="M1699" s="431"/>
      <c r="N1699" s="431"/>
      <c r="O1699" s="431"/>
      <c r="P1699" s="431"/>
      <c r="T1699" s="432"/>
      <c r="W1699" s="432"/>
      <c r="X1699" s="432"/>
      <c r="Y1699" s="432"/>
    </row>
    <row r="1700" spans="1:25" ht="14.25">
      <c r="A1700" s="389"/>
      <c r="B1700" s="427"/>
      <c r="C1700" s="389"/>
      <c r="D1700" s="427"/>
      <c r="E1700" s="389"/>
      <c r="F1700" s="389"/>
      <c r="G1700" s="389"/>
      <c r="H1700" s="428"/>
      <c r="I1700" s="429"/>
      <c r="J1700" s="429"/>
      <c r="K1700" s="430"/>
      <c r="L1700" s="430"/>
      <c r="M1700" s="431"/>
      <c r="N1700" s="431"/>
      <c r="O1700" s="431"/>
      <c r="P1700" s="431"/>
      <c r="T1700" s="432"/>
      <c r="W1700" s="432"/>
      <c r="X1700" s="432"/>
      <c r="Y1700" s="432"/>
    </row>
    <row r="1701" spans="1:25" ht="14.25">
      <c r="A1701" s="389"/>
      <c r="B1701" s="427"/>
      <c r="C1701" s="389"/>
      <c r="D1701" s="427"/>
      <c r="E1701" s="389"/>
      <c r="F1701" s="389"/>
      <c r="G1701" s="389"/>
      <c r="H1701" s="428"/>
      <c r="I1701" s="429"/>
      <c r="J1701" s="429"/>
      <c r="K1701" s="430"/>
      <c r="L1701" s="430"/>
      <c r="M1701" s="431"/>
      <c r="N1701" s="431"/>
      <c r="O1701" s="431"/>
      <c r="P1701" s="431"/>
      <c r="T1701" s="432"/>
      <c r="W1701" s="432"/>
      <c r="X1701" s="432"/>
      <c r="Y1701" s="432"/>
    </row>
    <row r="1702" spans="1:25" ht="14.25">
      <c r="A1702" s="389"/>
      <c r="B1702" s="427"/>
      <c r="C1702" s="389"/>
      <c r="D1702" s="427"/>
      <c r="E1702" s="389"/>
      <c r="F1702" s="389"/>
      <c r="G1702" s="389"/>
      <c r="H1702" s="428"/>
      <c r="I1702" s="429"/>
      <c r="J1702" s="429"/>
      <c r="K1702" s="430"/>
      <c r="L1702" s="430"/>
      <c r="M1702" s="431"/>
      <c r="N1702" s="431"/>
      <c r="O1702" s="431"/>
      <c r="P1702" s="431"/>
      <c r="T1702" s="432"/>
      <c r="W1702" s="432"/>
      <c r="X1702" s="432"/>
      <c r="Y1702" s="432"/>
    </row>
    <row r="1703" spans="1:25" ht="14.25">
      <c r="A1703" s="389"/>
      <c r="B1703" s="427"/>
      <c r="C1703" s="389"/>
      <c r="D1703" s="427"/>
      <c r="E1703" s="389"/>
      <c r="F1703" s="389"/>
      <c r="G1703" s="389"/>
      <c r="H1703" s="428"/>
      <c r="I1703" s="429"/>
      <c r="J1703" s="429"/>
      <c r="K1703" s="430"/>
      <c r="L1703" s="430"/>
      <c r="M1703" s="431"/>
      <c r="N1703" s="431"/>
      <c r="O1703" s="431"/>
      <c r="P1703" s="431"/>
      <c r="T1703" s="432"/>
      <c r="W1703" s="432"/>
      <c r="X1703" s="432"/>
      <c r="Y1703" s="432"/>
    </row>
    <row r="1704" spans="1:25" ht="14.25">
      <c r="A1704" s="389"/>
      <c r="B1704" s="427"/>
      <c r="C1704" s="389"/>
      <c r="D1704" s="427"/>
      <c r="E1704" s="389"/>
      <c r="F1704" s="389"/>
      <c r="G1704" s="389"/>
      <c r="H1704" s="428"/>
      <c r="I1704" s="429"/>
      <c r="J1704" s="429"/>
      <c r="K1704" s="430"/>
      <c r="L1704" s="430"/>
      <c r="M1704" s="431"/>
      <c r="N1704" s="431"/>
      <c r="O1704" s="431"/>
      <c r="P1704" s="431"/>
      <c r="T1704" s="432"/>
      <c r="W1704" s="432"/>
      <c r="X1704" s="432"/>
      <c r="Y1704" s="432"/>
    </row>
    <row r="1705" spans="1:25" ht="14.25">
      <c r="A1705" s="389"/>
      <c r="B1705" s="427"/>
      <c r="C1705" s="389"/>
      <c r="D1705" s="427"/>
      <c r="E1705" s="389"/>
      <c r="F1705" s="389"/>
      <c r="G1705" s="389"/>
      <c r="H1705" s="428"/>
      <c r="I1705" s="429"/>
      <c r="J1705" s="429"/>
      <c r="K1705" s="430"/>
      <c r="L1705" s="430"/>
      <c r="M1705" s="431"/>
      <c r="N1705" s="431"/>
      <c r="O1705" s="431"/>
      <c r="P1705" s="431"/>
      <c r="T1705" s="432"/>
      <c r="W1705" s="432"/>
      <c r="X1705" s="432"/>
      <c r="Y1705" s="432"/>
    </row>
    <row r="1706" spans="1:25" ht="14.25">
      <c r="A1706" s="389"/>
      <c r="B1706" s="427"/>
      <c r="C1706" s="389"/>
      <c r="D1706" s="427"/>
      <c r="E1706" s="389"/>
      <c r="F1706" s="389"/>
      <c r="G1706" s="389"/>
      <c r="H1706" s="428"/>
      <c r="I1706" s="429"/>
      <c r="J1706" s="429"/>
      <c r="K1706" s="430"/>
      <c r="L1706" s="430"/>
      <c r="M1706" s="431"/>
      <c r="N1706" s="431"/>
      <c r="O1706" s="431"/>
      <c r="P1706" s="431"/>
      <c r="T1706" s="432"/>
      <c r="W1706" s="432"/>
      <c r="X1706" s="432"/>
      <c r="Y1706" s="432"/>
    </row>
    <row r="1707" spans="1:25" ht="14.25">
      <c r="A1707" s="389"/>
      <c r="B1707" s="427"/>
      <c r="C1707" s="389"/>
      <c r="D1707" s="427"/>
      <c r="E1707" s="389"/>
      <c r="F1707" s="389"/>
      <c r="G1707" s="389"/>
      <c r="H1707" s="428"/>
      <c r="I1707" s="429"/>
      <c r="J1707" s="429"/>
      <c r="K1707" s="430"/>
      <c r="L1707" s="430"/>
      <c r="M1707" s="431"/>
      <c r="N1707" s="431"/>
      <c r="O1707" s="431"/>
      <c r="P1707" s="431"/>
      <c r="T1707" s="432"/>
      <c r="W1707" s="432"/>
      <c r="X1707" s="432"/>
      <c r="Y1707" s="432"/>
    </row>
    <row r="1708" spans="1:25" ht="14.25">
      <c r="A1708" s="389"/>
      <c r="B1708" s="427"/>
      <c r="C1708" s="389"/>
      <c r="D1708" s="427"/>
      <c r="E1708" s="389"/>
      <c r="F1708" s="389"/>
      <c r="G1708" s="389"/>
      <c r="H1708" s="428"/>
      <c r="I1708" s="429"/>
      <c r="J1708" s="429"/>
      <c r="K1708" s="430"/>
      <c r="L1708" s="430"/>
      <c r="M1708" s="431"/>
      <c r="N1708" s="431"/>
      <c r="O1708" s="431"/>
      <c r="P1708" s="431"/>
      <c r="T1708" s="432"/>
      <c r="W1708" s="432"/>
      <c r="X1708" s="432"/>
      <c r="Y1708" s="432"/>
    </row>
    <row r="1709" spans="1:25" ht="14.25">
      <c r="A1709" s="389"/>
      <c r="B1709" s="427"/>
      <c r="C1709" s="389"/>
      <c r="D1709" s="427"/>
      <c r="E1709" s="389"/>
      <c r="F1709" s="389"/>
      <c r="G1709" s="389"/>
      <c r="H1709" s="428"/>
      <c r="I1709" s="429"/>
      <c r="J1709" s="429"/>
      <c r="K1709" s="430"/>
      <c r="L1709" s="430"/>
      <c r="M1709" s="431"/>
      <c r="N1709" s="431"/>
      <c r="O1709" s="431"/>
      <c r="P1709" s="431"/>
      <c r="T1709" s="432"/>
      <c r="W1709" s="432"/>
      <c r="X1709" s="432"/>
      <c r="Y1709" s="432"/>
    </row>
    <row r="1710" spans="1:25" ht="14.25">
      <c r="A1710" s="389"/>
      <c r="B1710" s="427"/>
      <c r="C1710" s="389"/>
      <c r="D1710" s="427"/>
      <c r="E1710" s="389"/>
      <c r="F1710" s="389"/>
      <c r="G1710" s="389"/>
      <c r="H1710" s="428"/>
      <c r="I1710" s="429"/>
      <c r="J1710" s="429"/>
      <c r="K1710" s="430"/>
      <c r="L1710" s="430"/>
      <c r="M1710" s="431"/>
      <c r="N1710" s="431"/>
      <c r="O1710" s="431"/>
      <c r="P1710" s="431"/>
      <c r="T1710" s="432"/>
      <c r="W1710" s="432"/>
      <c r="X1710" s="432"/>
      <c r="Y1710" s="432"/>
    </row>
    <row r="1711" spans="1:25" ht="14.25">
      <c r="A1711" s="389"/>
      <c r="B1711" s="427"/>
      <c r="C1711" s="389"/>
      <c r="D1711" s="427"/>
      <c r="E1711" s="389"/>
      <c r="F1711" s="389"/>
      <c r="G1711" s="389"/>
      <c r="H1711" s="428"/>
      <c r="I1711" s="429"/>
      <c r="J1711" s="429"/>
      <c r="K1711" s="430"/>
      <c r="L1711" s="430"/>
      <c r="M1711" s="431"/>
      <c r="N1711" s="431"/>
      <c r="O1711" s="431"/>
      <c r="P1711" s="431"/>
      <c r="T1711" s="432"/>
      <c r="W1711" s="432"/>
      <c r="X1711" s="432"/>
      <c r="Y1711" s="432"/>
    </row>
    <row r="1712" spans="1:25" ht="14.25">
      <c r="A1712" s="389"/>
      <c r="B1712" s="427"/>
      <c r="C1712" s="389"/>
      <c r="D1712" s="427"/>
      <c r="E1712" s="389"/>
      <c r="F1712" s="389"/>
      <c r="G1712" s="389"/>
      <c r="H1712" s="428"/>
      <c r="I1712" s="429"/>
      <c r="J1712" s="429"/>
      <c r="K1712" s="430"/>
      <c r="L1712" s="430"/>
      <c r="M1712" s="431"/>
      <c r="N1712" s="431"/>
      <c r="O1712" s="431"/>
      <c r="P1712" s="431"/>
      <c r="T1712" s="432"/>
      <c r="W1712" s="432"/>
      <c r="X1712" s="432"/>
      <c r="Y1712" s="432"/>
    </row>
    <row r="1713" spans="1:25" ht="14.25">
      <c r="A1713" s="389"/>
      <c r="B1713" s="427"/>
      <c r="C1713" s="389"/>
      <c r="D1713" s="427"/>
      <c r="E1713" s="389"/>
      <c r="F1713" s="389"/>
      <c r="G1713" s="389"/>
      <c r="H1713" s="428"/>
      <c r="I1713" s="429"/>
      <c r="J1713" s="429"/>
      <c r="K1713" s="430"/>
      <c r="L1713" s="430"/>
      <c r="M1713" s="431"/>
      <c r="N1713" s="431"/>
      <c r="O1713" s="431"/>
      <c r="P1713" s="431"/>
      <c r="T1713" s="432"/>
      <c r="W1713" s="432"/>
      <c r="X1713" s="432"/>
      <c r="Y1713" s="432"/>
    </row>
    <row r="1714" spans="1:25" ht="14.25">
      <c r="A1714" s="389"/>
      <c r="B1714" s="427"/>
      <c r="C1714" s="389"/>
      <c r="D1714" s="427"/>
      <c r="E1714" s="389"/>
      <c r="F1714" s="389"/>
      <c r="G1714" s="389"/>
      <c r="H1714" s="428"/>
      <c r="I1714" s="429"/>
      <c r="J1714" s="429"/>
      <c r="K1714" s="430"/>
      <c r="L1714" s="430"/>
      <c r="M1714" s="431"/>
      <c r="N1714" s="431"/>
      <c r="O1714" s="431"/>
      <c r="P1714" s="431"/>
      <c r="T1714" s="432"/>
      <c r="W1714" s="432"/>
      <c r="X1714" s="432"/>
      <c r="Y1714" s="432"/>
    </row>
    <row r="1715" spans="1:25" ht="14.25">
      <c r="A1715" s="389"/>
      <c r="B1715" s="427"/>
      <c r="C1715" s="389"/>
      <c r="D1715" s="427"/>
      <c r="E1715" s="389"/>
      <c r="F1715" s="389"/>
      <c r="G1715" s="389"/>
      <c r="H1715" s="428"/>
      <c r="I1715" s="429"/>
      <c r="J1715" s="429"/>
      <c r="K1715" s="430"/>
      <c r="L1715" s="430"/>
      <c r="M1715" s="431"/>
      <c r="N1715" s="431"/>
      <c r="O1715" s="431"/>
      <c r="P1715" s="431"/>
      <c r="T1715" s="432"/>
      <c r="W1715" s="432"/>
      <c r="X1715" s="432"/>
      <c r="Y1715" s="432"/>
    </row>
    <row r="1716" spans="1:25" ht="14.25">
      <c r="A1716" s="389"/>
      <c r="B1716" s="427"/>
      <c r="C1716" s="389"/>
      <c r="D1716" s="427"/>
      <c r="E1716" s="389"/>
      <c r="F1716" s="389"/>
      <c r="G1716" s="389"/>
      <c r="H1716" s="428"/>
      <c r="I1716" s="429"/>
      <c r="J1716" s="429"/>
      <c r="K1716" s="430"/>
      <c r="L1716" s="430"/>
      <c r="M1716" s="431"/>
      <c r="N1716" s="431"/>
      <c r="O1716" s="431"/>
      <c r="P1716" s="431"/>
      <c r="T1716" s="432"/>
      <c r="W1716" s="432"/>
      <c r="X1716" s="432"/>
      <c r="Y1716" s="432"/>
    </row>
    <row r="1717" spans="1:25" ht="14.25">
      <c r="A1717" s="389"/>
      <c r="B1717" s="427"/>
      <c r="C1717" s="389"/>
      <c r="D1717" s="427"/>
      <c r="E1717" s="389"/>
      <c r="F1717" s="389"/>
      <c r="G1717" s="389"/>
      <c r="H1717" s="428"/>
      <c r="I1717" s="429"/>
      <c r="J1717" s="429"/>
      <c r="K1717" s="430"/>
      <c r="L1717" s="430"/>
      <c r="M1717" s="431"/>
      <c r="N1717" s="431"/>
      <c r="O1717" s="431"/>
      <c r="P1717" s="431"/>
      <c r="T1717" s="432"/>
      <c r="W1717" s="432"/>
      <c r="X1717" s="432"/>
      <c r="Y1717" s="432"/>
    </row>
    <row r="1718" spans="1:25" ht="14.25">
      <c r="A1718" s="389"/>
      <c r="B1718" s="427"/>
      <c r="C1718" s="389"/>
      <c r="D1718" s="427"/>
      <c r="E1718" s="389"/>
      <c r="F1718" s="389"/>
      <c r="G1718" s="389"/>
      <c r="H1718" s="428"/>
      <c r="I1718" s="429"/>
      <c r="J1718" s="429"/>
      <c r="K1718" s="430"/>
      <c r="L1718" s="430"/>
      <c r="M1718" s="431"/>
      <c r="N1718" s="431"/>
      <c r="O1718" s="431"/>
      <c r="P1718" s="431"/>
      <c r="T1718" s="432"/>
      <c r="W1718" s="432"/>
      <c r="X1718" s="432"/>
      <c r="Y1718" s="432"/>
    </row>
    <row r="1719" spans="1:25" ht="14.25">
      <c r="A1719" s="389"/>
      <c r="B1719" s="427"/>
      <c r="C1719" s="389"/>
      <c r="D1719" s="427"/>
      <c r="E1719" s="389"/>
      <c r="F1719" s="389"/>
      <c r="G1719" s="389"/>
      <c r="H1719" s="428"/>
      <c r="I1719" s="429"/>
      <c r="J1719" s="429"/>
      <c r="K1719" s="430"/>
      <c r="L1719" s="430"/>
      <c r="M1719" s="431"/>
      <c r="N1719" s="431"/>
      <c r="O1719" s="431"/>
      <c r="P1719" s="431"/>
      <c r="T1719" s="432"/>
      <c r="W1719" s="432"/>
      <c r="X1719" s="432"/>
      <c r="Y1719" s="432"/>
    </row>
    <row r="1720" spans="1:25" ht="14.25">
      <c r="A1720" s="389"/>
      <c r="B1720" s="427"/>
      <c r="C1720" s="389"/>
      <c r="D1720" s="427"/>
      <c r="E1720" s="389"/>
      <c r="F1720" s="389"/>
      <c r="G1720" s="389"/>
      <c r="H1720" s="428"/>
      <c r="I1720" s="429"/>
      <c r="J1720" s="429"/>
      <c r="K1720" s="430"/>
      <c r="L1720" s="430"/>
      <c r="M1720" s="431"/>
      <c r="N1720" s="431"/>
      <c r="O1720" s="431"/>
      <c r="P1720" s="431"/>
      <c r="T1720" s="432"/>
      <c r="W1720" s="432"/>
      <c r="X1720" s="432"/>
      <c r="Y1720" s="432"/>
    </row>
    <row r="1721" spans="1:25" ht="14.25">
      <c r="A1721" s="389"/>
      <c r="B1721" s="427"/>
      <c r="C1721" s="389"/>
      <c r="D1721" s="427"/>
      <c r="E1721" s="389"/>
      <c r="F1721" s="389"/>
      <c r="G1721" s="389"/>
      <c r="H1721" s="428"/>
      <c r="I1721" s="429"/>
      <c r="J1721" s="429"/>
      <c r="K1721" s="430"/>
      <c r="L1721" s="430"/>
      <c r="M1721" s="431"/>
      <c r="N1721" s="431"/>
      <c r="O1721" s="431"/>
      <c r="P1721" s="431"/>
      <c r="T1721" s="432"/>
      <c r="W1721" s="432"/>
      <c r="X1721" s="432"/>
      <c r="Y1721" s="432"/>
    </row>
    <row r="1722" spans="1:25" ht="14.25">
      <c r="A1722" s="389"/>
      <c r="B1722" s="427"/>
      <c r="C1722" s="389"/>
      <c r="D1722" s="427"/>
      <c r="E1722" s="389"/>
      <c r="F1722" s="389"/>
      <c r="G1722" s="389"/>
      <c r="H1722" s="428"/>
      <c r="I1722" s="429"/>
      <c r="J1722" s="429"/>
      <c r="K1722" s="430"/>
      <c r="L1722" s="430"/>
      <c r="M1722" s="431"/>
      <c r="N1722" s="431"/>
      <c r="O1722" s="431"/>
      <c r="P1722" s="431"/>
      <c r="T1722" s="432"/>
      <c r="W1722" s="432"/>
      <c r="X1722" s="432"/>
      <c r="Y1722" s="432"/>
    </row>
    <row r="1723" spans="1:25" ht="14.25">
      <c r="A1723" s="389"/>
      <c r="B1723" s="427"/>
      <c r="C1723" s="389"/>
      <c r="D1723" s="427"/>
      <c r="E1723" s="389"/>
      <c r="F1723" s="389"/>
      <c r="G1723" s="389"/>
      <c r="H1723" s="428"/>
      <c r="I1723" s="429"/>
      <c r="J1723" s="429"/>
      <c r="K1723" s="430"/>
      <c r="L1723" s="430"/>
      <c r="M1723" s="431"/>
      <c r="N1723" s="431"/>
      <c r="O1723" s="431"/>
      <c r="P1723" s="431"/>
      <c r="T1723" s="432"/>
      <c r="W1723" s="432"/>
      <c r="X1723" s="432"/>
      <c r="Y1723" s="432"/>
    </row>
    <row r="1724" spans="1:25" ht="14.25">
      <c r="A1724" s="389"/>
      <c r="B1724" s="427"/>
      <c r="C1724" s="389"/>
      <c r="D1724" s="427"/>
      <c r="E1724" s="389"/>
      <c r="F1724" s="389"/>
      <c r="G1724" s="389"/>
      <c r="H1724" s="428"/>
      <c r="I1724" s="429"/>
      <c r="J1724" s="429"/>
      <c r="K1724" s="430"/>
      <c r="L1724" s="430"/>
      <c r="M1724" s="431"/>
      <c r="N1724" s="431"/>
      <c r="O1724" s="431"/>
      <c r="P1724" s="431"/>
      <c r="T1724" s="432"/>
      <c r="W1724" s="432"/>
      <c r="X1724" s="432"/>
      <c r="Y1724" s="432"/>
    </row>
    <row r="1725" spans="1:25" ht="14.25">
      <c r="A1725" s="389"/>
      <c r="B1725" s="427"/>
      <c r="C1725" s="389"/>
      <c r="D1725" s="427"/>
      <c r="E1725" s="389"/>
      <c r="F1725" s="389"/>
      <c r="G1725" s="389"/>
      <c r="H1725" s="428"/>
      <c r="I1725" s="429"/>
      <c r="J1725" s="429"/>
      <c r="K1725" s="430"/>
      <c r="L1725" s="430"/>
      <c r="M1725" s="431"/>
      <c r="N1725" s="431"/>
      <c r="O1725" s="431"/>
      <c r="P1725" s="431"/>
      <c r="T1725" s="432"/>
      <c r="W1725" s="432"/>
      <c r="X1725" s="432"/>
      <c r="Y1725" s="432"/>
    </row>
    <row r="1726" spans="1:25" ht="14.25">
      <c r="A1726" s="389"/>
      <c r="B1726" s="427"/>
      <c r="C1726" s="389"/>
      <c r="D1726" s="427"/>
      <c r="E1726" s="389"/>
      <c r="F1726" s="389"/>
      <c r="G1726" s="389"/>
      <c r="H1726" s="428"/>
      <c r="I1726" s="429"/>
      <c r="J1726" s="429"/>
      <c r="K1726" s="430"/>
      <c r="L1726" s="430"/>
      <c r="M1726" s="431"/>
      <c r="N1726" s="431"/>
      <c r="O1726" s="431"/>
      <c r="P1726" s="431"/>
      <c r="T1726" s="432"/>
      <c r="W1726" s="432"/>
      <c r="X1726" s="432"/>
      <c r="Y1726" s="432"/>
    </row>
    <row r="1727" spans="1:25" ht="14.25">
      <c r="A1727" s="389"/>
      <c r="B1727" s="427"/>
      <c r="C1727" s="389"/>
      <c r="D1727" s="427"/>
      <c r="E1727" s="389"/>
      <c r="F1727" s="389"/>
      <c r="G1727" s="389"/>
      <c r="H1727" s="428"/>
      <c r="I1727" s="429"/>
      <c r="J1727" s="429"/>
      <c r="K1727" s="430"/>
      <c r="L1727" s="430"/>
      <c r="M1727" s="431"/>
      <c r="N1727" s="431"/>
      <c r="O1727" s="431"/>
      <c r="P1727" s="431"/>
      <c r="T1727" s="432"/>
      <c r="W1727" s="432"/>
      <c r="X1727" s="432"/>
      <c r="Y1727" s="432"/>
    </row>
    <row r="1728" spans="1:25" ht="14.25">
      <c r="A1728" s="389"/>
      <c r="B1728" s="427"/>
      <c r="C1728" s="389"/>
      <c r="D1728" s="427"/>
      <c r="E1728" s="389"/>
      <c r="F1728" s="389"/>
      <c r="G1728" s="389"/>
      <c r="H1728" s="428"/>
      <c r="I1728" s="429"/>
      <c r="J1728" s="429"/>
      <c r="K1728" s="430"/>
      <c r="L1728" s="430"/>
      <c r="M1728" s="431"/>
      <c r="N1728" s="431"/>
      <c r="O1728" s="431"/>
      <c r="P1728" s="431"/>
      <c r="T1728" s="432"/>
      <c r="W1728" s="432"/>
      <c r="X1728" s="432"/>
      <c r="Y1728" s="432"/>
    </row>
    <row r="1729" spans="1:25" ht="14.25">
      <c r="A1729" s="389"/>
      <c r="B1729" s="427"/>
      <c r="C1729" s="389"/>
      <c r="D1729" s="427"/>
      <c r="E1729" s="389"/>
      <c r="F1729" s="389"/>
      <c r="G1729" s="389"/>
      <c r="H1729" s="428"/>
      <c r="I1729" s="429"/>
      <c r="J1729" s="429"/>
      <c r="K1729" s="430"/>
      <c r="L1729" s="430"/>
      <c r="M1729" s="431"/>
      <c r="N1729" s="431"/>
      <c r="O1729" s="431"/>
      <c r="P1729" s="431"/>
      <c r="T1729" s="432"/>
      <c r="W1729" s="432"/>
      <c r="X1729" s="432"/>
      <c r="Y1729" s="432"/>
    </row>
    <row r="1730" spans="1:25" ht="14.25">
      <c r="A1730" s="389"/>
      <c r="B1730" s="427"/>
      <c r="C1730" s="389"/>
      <c r="D1730" s="427"/>
      <c r="E1730" s="389"/>
      <c r="F1730" s="389"/>
      <c r="G1730" s="389"/>
      <c r="H1730" s="428"/>
      <c r="I1730" s="429"/>
      <c r="J1730" s="429"/>
      <c r="K1730" s="430"/>
      <c r="L1730" s="430"/>
      <c r="M1730" s="431"/>
      <c r="N1730" s="431"/>
      <c r="O1730" s="431"/>
      <c r="P1730" s="431"/>
      <c r="T1730" s="432"/>
      <c r="W1730" s="432"/>
      <c r="X1730" s="432"/>
      <c r="Y1730" s="432"/>
    </row>
    <row r="1731" spans="1:25" ht="14.25">
      <c r="A1731" s="389"/>
      <c r="B1731" s="427"/>
      <c r="C1731" s="389"/>
      <c r="D1731" s="427"/>
      <c r="E1731" s="389"/>
      <c r="F1731" s="389"/>
      <c r="G1731" s="389"/>
      <c r="H1731" s="428"/>
      <c r="I1731" s="429"/>
      <c r="J1731" s="429"/>
      <c r="K1731" s="430"/>
      <c r="L1731" s="430"/>
      <c r="M1731" s="431"/>
      <c r="N1731" s="431"/>
      <c r="O1731" s="431"/>
      <c r="P1731" s="431"/>
      <c r="T1731" s="432"/>
      <c r="W1731" s="432"/>
      <c r="X1731" s="432"/>
      <c r="Y1731" s="432"/>
    </row>
    <row r="1732" spans="1:25" ht="14.25">
      <c r="A1732" s="389"/>
      <c r="B1732" s="427"/>
      <c r="C1732" s="389"/>
      <c r="D1732" s="427"/>
      <c r="E1732" s="389"/>
      <c r="F1732" s="389"/>
      <c r="G1732" s="389"/>
      <c r="H1732" s="428"/>
      <c r="I1732" s="429"/>
      <c r="J1732" s="429"/>
      <c r="K1732" s="430"/>
      <c r="L1732" s="430"/>
      <c r="M1732" s="431"/>
      <c r="N1732" s="431"/>
      <c r="O1732" s="431"/>
      <c r="P1732" s="431"/>
      <c r="T1732" s="432"/>
      <c r="W1732" s="432"/>
      <c r="X1732" s="432"/>
      <c r="Y1732" s="432"/>
    </row>
    <row r="1733" spans="1:25" ht="14.25">
      <c r="A1733" s="389"/>
      <c r="B1733" s="427"/>
      <c r="C1733" s="389"/>
      <c r="D1733" s="427"/>
      <c r="E1733" s="389"/>
      <c r="F1733" s="389"/>
      <c r="G1733" s="389"/>
      <c r="H1733" s="428"/>
      <c r="I1733" s="429"/>
      <c r="J1733" s="429"/>
      <c r="K1733" s="430"/>
      <c r="L1733" s="430"/>
      <c r="M1733" s="431"/>
      <c r="N1733" s="431"/>
      <c r="O1733" s="431"/>
      <c r="P1733" s="431"/>
      <c r="T1733" s="432"/>
      <c r="W1733" s="432"/>
      <c r="X1733" s="432"/>
      <c r="Y1733" s="432"/>
    </row>
    <row r="1734" spans="1:25" ht="14.25">
      <c r="A1734" s="389"/>
      <c r="B1734" s="427"/>
      <c r="C1734" s="389"/>
      <c r="D1734" s="427"/>
      <c r="E1734" s="389"/>
      <c r="F1734" s="389"/>
      <c r="G1734" s="389"/>
      <c r="H1734" s="428"/>
      <c r="I1734" s="429"/>
      <c r="J1734" s="429"/>
      <c r="K1734" s="430"/>
      <c r="L1734" s="430"/>
      <c r="M1734" s="431"/>
      <c r="N1734" s="431"/>
      <c r="O1734" s="431"/>
      <c r="P1734" s="431"/>
      <c r="T1734" s="432"/>
      <c r="W1734" s="432"/>
      <c r="X1734" s="432"/>
      <c r="Y1734" s="432"/>
    </row>
    <row r="1735" spans="1:25" ht="14.25">
      <c r="A1735" s="389"/>
      <c r="B1735" s="427"/>
      <c r="C1735" s="389"/>
      <c r="D1735" s="427"/>
      <c r="E1735" s="389"/>
      <c r="F1735" s="389"/>
      <c r="G1735" s="389"/>
      <c r="H1735" s="428"/>
      <c r="I1735" s="429"/>
      <c r="J1735" s="429"/>
      <c r="K1735" s="430"/>
      <c r="L1735" s="430"/>
      <c r="M1735" s="431"/>
      <c r="N1735" s="431"/>
      <c r="O1735" s="431"/>
      <c r="P1735" s="431"/>
      <c r="T1735" s="432"/>
      <c r="W1735" s="432"/>
      <c r="X1735" s="432"/>
      <c r="Y1735" s="432"/>
    </row>
    <row r="1736" spans="1:25" ht="14.25">
      <c r="A1736" s="389"/>
      <c r="B1736" s="427"/>
      <c r="C1736" s="389"/>
      <c r="D1736" s="427"/>
      <c r="E1736" s="389"/>
      <c r="F1736" s="389"/>
      <c r="G1736" s="389"/>
      <c r="H1736" s="428"/>
      <c r="I1736" s="429"/>
      <c r="J1736" s="429"/>
      <c r="K1736" s="430"/>
      <c r="L1736" s="430"/>
      <c r="M1736" s="431"/>
      <c r="N1736" s="431"/>
      <c r="O1736" s="431"/>
      <c r="P1736" s="431"/>
      <c r="T1736" s="432"/>
      <c r="W1736" s="432"/>
      <c r="X1736" s="432"/>
      <c r="Y1736" s="432"/>
    </row>
    <row r="1737" spans="1:25" ht="14.25">
      <c r="A1737" s="389"/>
      <c r="B1737" s="427"/>
      <c r="C1737" s="389"/>
      <c r="D1737" s="427"/>
      <c r="E1737" s="389"/>
      <c r="F1737" s="389"/>
      <c r="G1737" s="389"/>
      <c r="H1737" s="428"/>
      <c r="I1737" s="429"/>
      <c r="J1737" s="429"/>
      <c r="K1737" s="430"/>
      <c r="L1737" s="430"/>
      <c r="M1737" s="431"/>
      <c r="N1737" s="431"/>
      <c r="O1737" s="431"/>
      <c r="P1737" s="431"/>
      <c r="T1737" s="432"/>
      <c r="W1737" s="432"/>
      <c r="X1737" s="432"/>
      <c r="Y1737" s="432"/>
    </row>
    <row r="1738" spans="1:25" ht="14.25">
      <c r="A1738" s="389"/>
      <c r="B1738" s="427"/>
      <c r="C1738" s="389"/>
      <c r="D1738" s="427"/>
      <c r="E1738" s="389"/>
      <c r="F1738" s="389"/>
      <c r="G1738" s="389"/>
      <c r="H1738" s="428"/>
      <c r="I1738" s="429"/>
      <c r="J1738" s="429"/>
      <c r="K1738" s="430"/>
      <c r="L1738" s="430"/>
      <c r="M1738" s="431"/>
      <c r="N1738" s="431"/>
      <c r="O1738" s="431"/>
      <c r="P1738" s="431"/>
      <c r="T1738" s="432"/>
      <c r="W1738" s="432"/>
      <c r="X1738" s="432"/>
      <c r="Y1738" s="432"/>
    </row>
    <row r="1739" spans="1:25" ht="14.25">
      <c r="A1739" s="389"/>
      <c r="B1739" s="427"/>
      <c r="C1739" s="389"/>
      <c r="D1739" s="427"/>
      <c r="E1739" s="389"/>
      <c r="F1739" s="389"/>
      <c r="G1739" s="389"/>
      <c r="H1739" s="428"/>
      <c r="I1739" s="429"/>
      <c r="J1739" s="429"/>
      <c r="K1739" s="430"/>
      <c r="L1739" s="430"/>
      <c r="M1739" s="431"/>
      <c r="N1739" s="431"/>
      <c r="O1739" s="431"/>
      <c r="P1739" s="431"/>
      <c r="T1739" s="432"/>
      <c r="W1739" s="432"/>
      <c r="X1739" s="432"/>
      <c r="Y1739" s="432"/>
    </row>
    <row r="1740" spans="1:25" ht="14.25">
      <c r="A1740" s="389"/>
      <c r="B1740" s="427"/>
      <c r="C1740" s="389"/>
      <c r="D1740" s="427"/>
      <c r="E1740" s="389"/>
      <c r="F1740" s="389"/>
      <c r="G1740" s="389"/>
      <c r="H1740" s="428"/>
      <c r="I1740" s="429"/>
      <c r="J1740" s="429"/>
      <c r="K1740" s="430"/>
      <c r="L1740" s="430"/>
      <c r="M1740" s="431"/>
      <c r="N1740" s="431"/>
      <c r="O1740" s="431"/>
      <c r="P1740" s="431"/>
      <c r="T1740" s="432"/>
      <c r="W1740" s="432"/>
      <c r="X1740" s="432"/>
      <c r="Y1740" s="432"/>
    </row>
    <row r="1741" spans="1:25" ht="14.25">
      <c r="A1741" s="389"/>
      <c r="B1741" s="427"/>
      <c r="C1741" s="389"/>
      <c r="D1741" s="427"/>
      <c r="E1741" s="389"/>
      <c r="F1741" s="389"/>
      <c r="G1741" s="389"/>
      <c r="H1741" s="428"/>
      <c r="I1741" s="429"/>
      <c r="J1741" s="429"/>
      <c r="K1741" s="430"/>
      <c r="L1741" s="430"/>
      <c r="M1741" s="431"/>
      <c r="N1741" s="431"/>
      <c r="O1741" s="431"/>
      <c r="P1741" s="431"/>
      <c r="T1741" s="432"/>
      <c r="W1741" s="432"/>
      <c r="X1741" s="432"/>
      <c r="Y1741" s="432"/>
    </row>
    <row r="1742" spans="1:25" ht="14.25">
      <c r="A1742" s="389"/>
      <c r="B1742" s="427"/>
      <c r="C1742" s="389"/>
      <c r="D1742" s="427"/>
      <c r="E1742" s="389"/>
      <c r="F1742" s="389"/>
      <c r="G1742" s="389"/>
      <c r="H1742" s="428"/>
      <c r="I1742" s="429"/>
      <c r="J1742" s="429"/>
      <c r="K1742" s="430"/>
      <c r="L1742" s="430"/>
      <c r="M1742" s="431"/>
      <c r="N1742" s="431"/>
      <c r="O1742" s="431"/>
      <c r="P1742" s="431"/>
      <c r="T1742" s="432"/>
      <c r="W1742" s="432"/>
      <c r="X1742" s="432"/>
      <c r="Y1742" s="432"/>
    </row>
    <row r="1743" spans="1:25" ht="14.25">
      <c r="A1743" s="389"/>
      <c r="B1743" s="427"/>
      <c r="C1743" s="389"/>
      <c r="D1743" s="427"/>
      <c r="E1743" s="389"/>
      <c r="F1743" s="389"/>
      <c r="G1743" s="389"/>
      <c r="H1743" s="428"/>
      <c r="I1743" s="429"/>
      <c r="J1743" s="429"/>
      <c r="K1743" s="430"/>
      <c r="L1743" s="430"/>
      <c r="M1743" s="431"/>
      <c r="N1743" s="431"/>
      <c r="O1743" s="431"/>
      <c r="P1743" s="431"/>
      <c r="T1743" s="432"/>
      <c r="W1743" s="432"/>
      <c r="X1743" s="432"/>
      <c r="Y1743" s="432"/>
    </row>
    <row r="1744" spans="1:25" ht="14.25">
      <c r="A1744" s="389"/>
      <c r="B1744" s="427"/>
      <c r="C1744" s="389"/>
      <c r="D1744" s="427"/>
      <c r="E1744" s="389"/>
      <c r="F1744" s="389"/>
      <c r="G1744" s="389"/>
      <c r="H1744" s="428"/>
      <c r="I1744" s="429"/>
      <c r="J1744" s="429"/>
      <c r="K1744" s="430"/>
      <c r="L1744" s="430"/>
      <c r="M1744" s="431"/>
      <c r="N1744" s="431"/>
      <c r="O1744" s="431"/>
      <c r="P1744" s="431"/>
      <c r="T1744" s="432"/>
      <c r="W1744" s="432"/>
      <c r="X1744" s="432"/>
      <c r="Y1744" s="432"/>
    </row>
    <row r="1745" spans="1:25" ht="14.25">
      <c r="A1745" s="389"/>
      <c r="B1745" s="427"/>
      <c r="C1745" s="389"/>
      <c r="D1745" s="427"/>
      <c r="E1745" s="389"/>
      <c r="F1745" s="389"/>
      <c r="G1745" s="389"/>
      <c r="H1745" s="428"/>
      <c r="I1745" s="429"/>
      <c r="J1745" s="429"/>
      <c r="K1745" s="430"/>
      <c r="L1745" s="430"/>
      <c r="M1745" s="431"/>
      <c r="N1745" s="431"/>
      <c r="O1745" s="431"/>
      <c r="P1745" s="431"/>
      <c r="T1745" s="432"/>
      <c r="W1745" s="432"/>
      <c r="X1745" s="432"/>
      <c r="Y1745" s="432"/>
    </row>
    <row r="1746" spans="1:25" ht="14.25">
      <c r="A1746" s="389"/>
      <c r="B1746" s="427"/>
      <c r="C1746" s="389"/>
      <c r="D1746" s="427"/>
      <c r="E1746" s="389"/>
      <c r="F1746" s="389"/>
      <c r="G1746" s="389"/>
      <c r="H1746" s="428"/>
      <c r="I1746" s="429"/>
      <c r="J1746" s="429"/>
      <c r="K1746" s="430"/>
      <c r="L1746" s="430"/>
      <c r="M1746" s="431"/>
      <c r="N1746" s="431"/>
      <c r="O1746" s="431"/>
      <c r="P1746" s="431"/>
      <c r="T1746" s="432"/>
      <c r="W1746" s="432"/>
      <c r="X1746" s="432"/>
      <c r="Y1746" s="432"/>
    </row>
    <row r="1747" spans="1:25" ht="14.25">
      <c r="A1747" s="389"/>
      <c r="B1747" s="427"/>
      <c r="C1747" s="389"/>
      <c r="D1747" s="427"/>
      <c r="E1747" s="389"/>
      <c r="F1747" s="389"/>
      <c r="G1747" s="389"/>
      <c r="H1747" s="428"/>
      <c r="I1747" s="429"/>
      <c r="J1747" s="429"/>
      <c r="K1747" s="430"/>
      <c r="L1747" s="430"/>
      <c r="M1747" s="431"/>
      <c r="N1747" s="431"/>
      <c r="O1747" s="431"/>
      <c r="P1747" s="431"/>
      <c r="T1747" s="432"/>
      <c r="W1747" s="432"/>
      <c r="X1747" s="432"/>
      <c r="Y1747" s="432"/>
    </row>
    <row r="1748" spans="1:25" ht="14.25">
      <c r="A1748" s="389"/>
      <c r="B1748" s="427"/>
      <c r="C1748" s="389"/>
      <c r="D1748" s="427"/>
      <c r="E1748" s="389"/>
      <c r="F1748" s="389"/>
      <c r="G1748" s="389"/>
      <c r="H1748" s="428"/>
      <c r="I1748" s="429"/>
      <c r="J1748" s="429"/>
      <c r="K1748" s="430"/>
      <c r="L1748" s="430"/>
      <c r="M1748" s="431"/>
      <c r="N1748" s="431"/>
      <c r="O1748" s="431"/>
      <c r="P1748" s="431"/>
      <c r="T1748" s="432"/>
      <c r="W1748" s="432"/>
      <c r="X1748" s="432"/>
      <c r="Y1748" s="432"/>
    </row>
    <row r="1749" spans="1:25" ht="14.25">
      <c r="A1749" s="389"/>
      <c r="B1749" s="427"/>
      <c r="C1749" s="389"/>
      <c r="D1749" s="427"/>
      <c r="E1749" s="389"/>
      <c r="F1749" s="389"/>
      <c r="G1749" s="389"/>
      <c r="H1749" s="428"/>
      <c r="I1749" s="429"/>
      <c r="J1749" s="429"/>
      <c r="K1749" s="430"/>
      <c r="L1749" s="430"/>
      <c r="M1749" s="431"/>
      <c r="N1749" s="431"/>
      <c r="O1749" s="431"/>
      <c r="P1749" s="431"/>
      <c r="T1749" s="432"/>
      <c r="W1749" s="432"/>
      <c r="X1749" s="432"/>
      <c r="Y1749" s="432"/>
    </row>
    <row r="1750" spans="1:25" ht="14.25">
      <c r="A1750" s="389"/>
      <c r="B1750" s="427"/>
      <c r="C1750" s="389"/>
      <c r="D1750" s="427"/>
      <c r="E1750" s="389"/>
      <c r="F1750" s="389"/>
      <c r="G1750" s="389"/>
      <c r="H1750" s="428"/>
      <c r="I1750" s="429"/>
      <c r="J1750" s="429"/>
      <c r="K1750" s="430"/>
      <c r="L1750" s="430"/>
      <c r="M1750" s="431"/>
      <c r="N1750" s="431"/>
      <c r="O1750" s="431"/>
      <c r="P1750" s="431"/>
      <c r="T1750" s="432"/>
      <c r="W1750" s="432"/>
      <c r="X1750" s="432"/>
      <c r="Y1750" s="432"/>
    </row>
    <row r="1751" spans="1:25" ht="14.25">
      <c r="A1751" s="389"/>
      <c r="B1751" s="427"/>
      <c r="C1751" s="389"/>
      <c r="D1751" s="427"/>
      <c r="E1751" s="389"/>
      <c r="F1751" s="389"/>
      <c r="G1751" s="389"/>
      <c r="H1751" s="428"/>
      <c r="I1751" s="429"/>
      <c r="J1751" s="429"/>
      <c r="K1751" s="430"/>
      <c r="L1751" s="430"/>
      <c r="M1751" s="431"/>
      <c r="N1751" s="431"/>
      <c r="O1751" s="431"/>
      <c r="P1751" s="431"/>
      <c r="T1751" s="432"/>
      <c r="W1751" s="432"/>
      <c r="X1751" s="432"/>
      <c r="Y1751" s="432"/>
    </row>
    <row r="1752" spans="1:25" ht="14.25">
      <c r="A1752" s="389"/>
      <c r="B1752" s="427"/>
      <c r="C1752" s="389"/>
      <c r="D1752" s="427"/>
      <c r="E1752" s="389"/>
      <c r="F1752" s="389"/>
      <c r="G1752" s="389"/>
      <c r="H1752" s="428"/>
      <c r="I1752" s="429"/>
      <c r="J1752" s="429"/>
      <c r="K1752" s="430"/>
      <c r="L1752" s="430"/>
      <c r="M1752" s="431"/>
      <c r="N1752" s="431"/>
      <c r="O1752" s="431"/>
      <c r="P1752" s="431"/>
      <c r="T1752" s="432"/>
      <c r="W1752" s="432"/>
      <c r="X1752" s="432"/>
      <c r="Y1752" s="432"/>
    </row>
    <row r="1753" spans="1:25" ht="14.25">
      <c r="A1753" s="389"/>
      <c r="B1753" s="427"/>
      <c r="C1753" s="389"/>
      <c r="D1753" s="427"/>
      <c r="E1753" s="389"/>
      <c r="F1753" s="389"/>
      <c r="G1753" s="389"/>
      <c r="H1753" s="428"/>
      <c r="I1753" s="429"/>
      <c r="J1753" s="429"/>
      <c r="K1753" s="430"/>
      <c r="L1753" s="430"/>
      <c r="M1753" s="431"/>
      <c r="N1753" s="431"/>
      <c r="O1753" s="431"/>
      <c r="P1753" s="431"/>
      <c r="T1753" s="432"/>
      <c r="W1753" s="432"/>
      <c r="X1753" s="432"/>
      <c r="Y1753" s="432"/>
    </row>
    <row r="1754" spans="1:25" ht="14.25">
      <c r="A1754" s="389"/>
      <c r="B1754" s="427"/>
      <c r="C1754" s="389"/>
      <c r="D1754" s="427"/>
      <c r="E1754" s="389"/>
      <c r="F1754" s="389"/>
      <c r="G1754" s="389"/>
      <c r="H1754" s="428"/>
      <c r="I1754" s="429"/>
      <c r="J1754" s="429"/>
      <c r="K1754" s="430"/>
      <c r="L1754" s="430"/>
      <c r="M1754" s="431"/>
      <c r="N1754" s="431"/>
      <c r="O1754" s="431"/>
      <c r="P1754" s="431"/>
      <c r="T1754" s="432"/>
      <c r="W1754" s="432"/>
      <c r="X1754" s="432"/>
      <c r="Y1754" s="432"/>
    </row>
    <row r="1755" spans="1:25" ht="14.25">
      <c r="A1755" s="389"/>
      <c r="B1755" s="427"/>
      <c r="C1755" s="389"/>
      <c r="D1755" s="427"/>
      <c r="E1755" s="389"/>
      <c r="F1755" s="389"/>
      <c r="G1755" s="389"/>
      <c r="H1755" s="428"/>
      <c r="I1755" s="429"/>
      <c r="J1755" s="429"/>
      <c r="K1755" s="430"/>
      <c r="L1755" s="430"/>
      <c r="M1755" s="431"/>
      <c r="N1755" s="431"/>
      <c r="O1755" s="431"/>
      <c r="P1755" s="431"/>
      <c r="T1755" s="432"/>
      <c r="W1755" s="432"/>
      <c r="X1755" s="432"/>
      <c r="Y1755" s="432"/>
    </row>
    <row r="1756" spans="1:25" ht="14.25">
      <c r="A1756" s="389"/>
      <c r="B1756" s="427"/>
      <c r="C1756" s="389"/>
      <c r="D1756" s="427"/>
      <c r="E1756" s="389"/>
      <c r="F1756" s="389"/>
      <c r="G1756" s="389"/>
      <c r="H1756" s="428"/>
      <c r="I1756" s="429"/>
      <c r="J1756" s="429"/>
      <c r="K1756" s="430"/>
      <c r="L1756" s="430"/>
      <c r="M1756" s="431"/>
      <c r="N1756" s="431"/>
      <c r="O1756" s="431"/>
      <c r="P1756" s="431"/>
      <c r="T1756" s="432"/>
      <c r="W1756" s="432"/>
      <c r="X1756" s="432"/>
      <c r="Y1756" s="432"/>
    </row>
    <row r="1757" spans="1:25" ht="14.25">
      <c r="A1757" s="389"/>
      <c r="B1757" s="427"/>
      <c r="C1757" s="389"/>
      <c r="D1757" s="427"/>
      <c r="E1757" s="389"/>
      <c r="F1757" s="389"/>
      <c r="G1757" s="389"/>
      <c r="H1757" s="428"/>
      <c r="I1757" s="429"/>
      <c r="J1757" s="429"/>
      <c r="K1757" s="430"/>
      <c r="L1757" s="430"/>
      <c r="M1757" s="431"/>
      <c r="N1757" s="431"/>
      <c r="O1757" s="431"/>
      <c r="P1757" s="431"/>
      <c r="T1757" s="432"/>
      <c r="W1757" s="432"/>
      <c r="X1757" s="432"/>
      <c r="Y1757" s="432"/>
    </row>
    <row r="1758" spans="1:25" ht="14.25">
      <c r="A1758" s="389"/>
      <c r="B1758" s="427"/>
      <c r="C1758" s="389"/>
      <c r="D1758" s="427"/>
      <c r="E1758" s="389"/>
      <c r="F1758" s="389"/>
      <c r="G1758" s="389"/>
      <c r="H1758" s="428"/>
      <c r="I1758" s="429"/>
      <c r="J1758" s="429"/>
      <c r="K1758" s="430"/>
      <c r="L1758" s="430"/>
      <c r="M1758" s="431"/>
      <c r="N1758" s="431"/>
      <c r="O1758" s="431"/>
      <c r="P1758" s="431"/>
      <c r="T1758" s="432"/>
      <c r="W1758" s="432"/>
      <c r="X1758" s="432"/>
      <c r="Y1758" s="432"/>
    </row>
    <row r="1759" spans="1:25" ht="14.25">
      <c r="A1759" s="389"/>
      <c r="B1759" s="427"/>
      <c r="C1759" s="389"/>
      <c r="D1759" s="427"/>
      <c r="E1759" s="389"/>
      <c r="F1759" s="389"/>
      <c r="G1759" s="389"/>
      <c r="H1759" s="428"/>
      <c r="I1759" s="429"/>
      <c r="J1759" s="429"/>
      <c r="K1759" s="430"/>
      <c r="L1759" s="430"/>
      <c r="M1759" s="431"/>
      <c r="N1759" s="431"/>
      <c r="O1759" s="431"/>
      <c r="P1759" s="431"/>
      <c r="T1759" s="432"/>
      <c r="W1759" s="432"/>
      <c r="X1759" s="432"/>
      <c r="Y1759" s="432"/>
    </row>
    <row r="1760" spans="1:25" ht="14.25">
      <c r="A1760" s="389"/>
      <c r="B1760" s="427"/>
      <c r="C1760" s="389"/>
      <c r="D1760" s="427"/>
      <c r="E1760" s="389"/>
      <c r="F1760" s="389"/>
      <c r="G1760" s="389"/>
      <c r="H1760" s="428"/>
      <c r="I1760" s="429"/>
      <c r="J1760" s="429"/>
      <c r="K1760" s="430"/>
      <c r="L1760" s="430"/>
      <c r="M1760" s="431"/>
      <c r="N1760" s="431"/>
      <c r="O1760" s="431"/>
      <c r="P1760" s="431"/>
      <c r="T1760" s="432"/>
      <c r="W1760" s="432"/>
      <c r="X1760" s="432"/>
      <c r="Y1760" s="432"/>
    </row>
    <row r="1761" spans="1:25" ht="14.25">
      <c r="A1761" s="389"/>
      <c r="B1761" s="427"/>
      <c r="C1761" s="389"/>
      <c r="D1761" s="427"/>
      <c r="E1761" s="389"/>
      <c r="F1761" s="389"/>
      <c r="G1761" s="389"/>
      <c r="H1761" s="428"/>
      <c r="I1761" s="429"/>
      <c r="J1761" s="429"/>
      <c r="K1761" s="430"/>
      <c r="L1761" s="430"/>
      <c r="M1761" s="431"/>
      <c r="N1761" s="431"/>
      <c r="O1761" s="431"/>
      <c r="P1761" s="431"/>
      <c r="T1761" s="432"/>
      <c r="W1761" s="432"/>
      <c r="X1761" s="432"/>
      <c r="Y1761" s="432"/>
    </row>
    <row r="1762" spans="1:25" ht="14.25">
      <c r="A1762" s="389"/>
      <c r="B1762" s="427"/>
      <c r="C1762" s="389"/>
      <c r="D1762" s="427"/>
      <c r="E1762" s="389"/>
      <c r="F1762" s="389"/>
      <c r="G1762" s="389"/>
      <c r="H1762" s="428"/>
      <c r="I1762" s="429"/>
      <c r="J1762" s="429"/>
      <c r="K1762" s="430"/>
      <c r="L1762" s="430"/>
      <c r="M1762" s="431"/>
      <c r="N1762" s="431"/>
      <c r="O1762" s="431"/>
      <c r="P1762" s="431"/>
      <c r="T1762" s="432"/>
      <c r="W1762" s="432"/>
      <c r="X1762" s="432"/>
      <c r="Y1762" s="432"/>
    </row>
    <row r="1763" spans="1:25" ht="14.25">
      <c r="A1763" s="389"/>
      <c r="B1763" s="427"/>
      <c r="C1763" s="389"/>
      <c r="D1763" s="427"/>
      <c r="E1763" s="389"/>
      <c r="F1763" s="389"/>
      <c r="G1763" s="389"/>
      <c r="H1763" s="428"/>
      <c r="I1763" s="429"/>
      <c r="J1763" s="429"/>
      <c r="K1763" s="430"/>
      <c r="L1763" s="430"/>
      <c r="M1763" s="431"/>
      <c r="N1763" s="431"/>
      <c r="O1763" s="431"/>
      <c r="P1763" s="431"/>
      <c r="T1763" s="432"/>
      <c r="W1763" s="432"/>
      <c r="X1763" s="432"/>
      <c r="Y1763" s="432"/>
    </row>
    <row r="1764" spans="1:25" ht="14.25">
      <c r="A1764" s="389"/>
      <c r="B1764" s="427"/>
      <c r="C1764" s="389"/>
      <c r="D1764" s="427"/>
      <c r="E1764" s="389"/>
      <c r="F1764" s="389"/>
      <c r="G1764" s="389"/>
      <c r="H1764" s="428"/>
      <c r="I1764" s="429"/>
      <c r="J1764" s="429"/>
      <c r="K1764" s="430"/>
      <c r="L1764" s="430"/>
      <c r="M1764" s="431"/>
      <c r="N1764" s="431"/>
      <c r="O1764" s="431"/>
      <c r="P1764" s="431"/>
      <c r="T1764" s="432"/>
      <c r="W1764" s="432"/>
      <c r="X1764" s="432"/>
      <c r="Y1764" s="432"/>
    </row>
    <row r="1765" spans="1:25" ht="14.25">
      <c r="A1765" s="389"/>
      <c r="B1765" s="427"/>
      <c r="C1765" s="389"/>
      <c r="D1765" s="427"/>
      <c r="E1765" s="389"/>
      <c r="F1765" s="389"/>
      <c r="G1765" s="389"/>
      <c r="H1765" s="428"/>
      <c r="I1765" s="429"/>
      <c r="J1765" s="429"/>
      <c r="K1765" s="430"/>
      <c r="L1765" s="430"/>
      <c r="M1765" s="431"/>
      <c r="N1765" s="431"/>
      <c r="O1765" s="431"/>
      <c r="P1765" s="431"/>
      <c r="T1765" s="432"/>
      <c r="W1765" s="432"/>
      <c r="X1765" s="432"/>
      <c r="Y1765" s="432"/>
    </row>
    <row r="1766" spans="1:25" ht="14.25">
      <c r="A1766" s="389"/>
      <c r="B1766" s="427"/>
      <c r="C1766" s="389"/>
      <c r="D1766" s="427"/>
      <c r="E1766" s="389"/>
      <c r="F1766" s="389"/>
      <c r="G1766" s="389"/>
      <c r="H1766" s="428"/>
      <c r="I1766" s="429"/>
      <c r="J1766" s="429"/>
      <c r="K1766" s="430"/>
      <c r="L1766" s="430"/>
      <c r="M1766" s="431"/>
      <c r="N1766" s="431"/>
      <c r="O1766" s="431"/>
      <c r="P1766" s="431"/>
      <c r="T1766" s="432"/>
      <c r="W1766" s="432"/>
      <c r="X1766" s="432"/>
      <c r="Y1766" s="432"/>
    </row>
    <row r="1767" spans="1:25" ht="14.25">
      <c r="A1767" s="389"/>
      <c r="B1767" s="427"/>
      <c r="C1767" s="389"/>
      <c r="D1767" s="427"/>
      <c r="E1767" s="389"/>
      <c r="F1767" s="389"/>
      <c r="G1767" s="389"/>
      <c r="H1767" s="428"/>
      <c r="I1767" s="429"/>
      <c r="J1767" s="429"/>
      <c r="K1767" s="430"/>
      <c r="L1767" s="430"/>
      <c r="M1767" s="431"/>
      <c r="N1767" s="431"/>
      <c r="O1767" s="431"/>
      <c r="P1767" s="431"/>
      <c r="T1767" s="432"/>
      <c r="W1767" s="432"/>
      <c r="X1767" s="432"/>
      <c r="Y1767" s="432"/>
    </row>
    <row r="1768" spans="1:25" ht="14.25">
      <c r="A1768" s="389"/>
      <c r="B1768" s="427"/>
      <c r="C1768" s="389"/>
      <c r="D1768" s="427"/>
      <c r="E1768" s="389"/>
      <c r="F1768" s="389"/>
      <c r="G1768" s="389"/>
      <c r="H1768" s="428"/>
      <c r="I1768" s="429"/>
      <c r="J1768" s="429"/>
      <c r="K1768" s="430"/>
      <c r="L1768" s="430"/>
      <c r="M1768" s="431"/>
      <c r="N1768" s="431"/>
      <c r="O1768" s="431"/>
      <c r="P1768" s="431"/>
      <c r="T1768" s="432"/>
      <c r="W1768" s="432"/>
      <c r="X1768" s="432"/>
      <c r="Y1768" s="432"/>
    </row>
    <row r="1769" spans="1:25" ht="14.25">
      <c r="A1769" s="389"/>
      <c r="B1769" s="427"/>
      <c r="C1769" s="389"/>
      <c r="D1769" s="427"/>
      <c r="E1769" s="389"/>
      <c r="F1769" s="389"/>
      <c r="G1769" s="389"/>
      <c r="H1769" s="428"/>
      <c r="I1769" s="429"/>
      <c r="J1769" s="429"/>
      <c r="K1769" s="430"/>
      <c r="L1769" s="430"/>
      <c r="M1769" s="431"/>
      <c r="N1769" s="431"/>
      <c r="O1769" s="431"/>
      <c r="P1769" s="431"/>
      <c r="T1769" s="432"/>
      <c r="W1769" s="432"/>
      <c r="X1769" s="432"/>
      <c r="Y1769" s="432"/>
    </row>
    <row r="1770" spans="1:25" ht="14.25">
      <c r="A1770" s="389"/>
      <c r="B1770" s="427"/>
      <c r="C1770" s="389"/>
      <c r="D1770" s="427"/>
      <c r="E1770" s="389"/>
      <c r="F1770" s="389"/>
      <c r="G1770" s="389"/>
      <c r="H1770" s="428"/>
      <c r="I1770" s="429"/>
      <c r="J1770" s="429"/>
      <c r="K1770" s="430"/>
      <c r="L1770" s="430"/>
      <c r="M1770" s="431"/>
      <c r="N1770" s="431"/>
      <c r="O1770" s="431"/>
      <c r="P1770" s="431"/>
      <c r="T1770" s="432"/>
      <c r="W1770" s="432"/>
      <c r="X1770" s="432"/>
      <c r="Y1770" s="432"/>
    </row>
    <row r="1771" spans="1:25" ht="14.25">
      <c r="A1771" s="389"/>
      <c r="B1771" s="427"/>
      <c r="C1771" s="389"/>
      <c r="D1771" s="427"/>
      <c r="E1771" s="389"/>
      <c r="F1771" s="389"/>
      <c r="G1771" s="389"/>
      <c r="H1771" s="428"/>
      <c r="I1771" s="429"/>
      <c r="J1771" s="429"/>
      <c r="K1771" s="430"/>
      <c r="L1771" s="430"/>
      <c r="M1771" s="431"/>
      <c r="N1771" s="431"/>
      <c r="O1771" s="431"/>
      <c r="P1771" s="431"/>
      <c r="T1771" s="432"/>
      <c r="W1771" s="432"/>
      <c r="X1771" s="432"/>
      <c r="Y1771" s="432"/>
    </row>
    <row r="1772" spans="1:25" ht="14.25">
      <c r="A1772" s="389"/>
      <c r="B1772" s="427"/>
      <c r="C1772" s="389"/>
      <c r="D1772" s="427"/>
      <c r="E1772" s="389"/>
      <c r="F1772" s="389"/>
      <c r="G1772" s="389"/>
      <c r="H1772" s="428"/>
      <c r="I1772" s="429"/>
      <c r="J1772" s="429"/>
      <c r="K1772" s="430"/>
      <c r="L1772" s="430"/>
      <c r="M1772" s="431"/>
      <c r="N1772" s="431"/>
      <c r="O1772" s="431"/>
      <c r="P1772" s="431"/>
      <c r="T1772" s="432"/>
      <c r="W1772" s="432"/>
      <c r="X1772" s="432"/>
      <c r="Y1772" s="432"/>
    </row>
    <row r="1773" spans="1:25" ht="14.25">
      <c r="A1773" s="389"/>
      <c r="B1773" s="427"/>
      <c r="C1773" s="389"/>
      <c r="D1773" s="427"/>
      <c r="E1773" s="389"/>
      <c r="F1773" s="389"/>
      <c r="G1773" s="389"/>
      <c r="H1773" s="428"/>
      <c r="I1773" s="429"/>
      <c r="J1773" s="429"/>
      <c r="K1773" s="430"/>
      <c r="L1773" s="430"/>
      <c r="M1773" s="431"/>
      <c r="N1773" s="431"/>
      <c r="O1773" s="431"/>
      <c r="P1773" s="431"/>
      <c r="T1773" s="432"/>
      <c r="W1773" s="432"/>
      <c r="X1773" s="432"/>
      <c r="Y1773" s="432"/>
    </row>
    <row r="1774" spans="1:25" ht="14.25">
      <c r="A1774" s="389"/>
      <c r="B1774" s="427"/>
      <c r="C1774" s="389"/>
      <c r="D1774" s="427"/>
      <c r="E1774" s="389"/>
      <c r="F1774" s="389"/>
      <c r="G1774" s="389"/>
      <c r="H1774" s="428"/>
      <c r="I1774" s="429"/>
      <c r="J1774" s="429"/>
      <c r="K1774" s="430"/>
      <c r="L1774" s="430"/>
      <c r="M1774" s="431"/>
      <c r="N1774" s="431"/>
      <c r="O1774" s="431"/>
      <c r="P1774" s="431"/>
      <c r="T1774" s="432"/>
      <c r="W1774" s="432"/>
      <c r="X1774" s="432"/>
      <c r="Y1774" s="432"/>
    </row>
    <row r="1775" spans="1:25" ht="14.25">
      <c r="A1775" s="389"/>
      <c r="B1775" s="427"/>
      <c r="C1775" s="389"/>
      <c r="D1775" s="427"/>
      <c r="E1775" s="389"/>
      <c r="F1775" s="389"/>
      <c r="G1775" s="389"/>
      <c r="H1775" s="428"/>
      <c r="I1775" s="429"/>
      <c r="J1775" s="429"/>
      <c r="K1775" s="430"/>
      <c r="L1775" s="430"/>
      <c r="M1775" s="431"/>
      <c r="N1775" s="431"/>
      <c r="O1775" s="431"/>
      <c r="P1775" s="431"/>
      <c r="T1775" s="432"/>
      <c r="W1775" s="432"/>
      <c r="X1775" s="432"/>
      <c r="Y1775" s="432"/>
    </row>
    <row r="1776" spans="1:25" ht="14.25">
      <c r="A1776" s="389"/>
      <c r="B1776" s="427"/>
      <c r="C1776" s="389"/>
      <c r="D1776" s="427"/>
      <c r="E1776" s="389"/>
      <c r="F1776" s="389"/>
      <c r="G1776" s="389"/>
      <c r="H1776" s="428"/>
      <c r="I1776" s="429"/>
      <c r="J1776" s="429"/>
      <c r="K1776" s="430"/>
      <c r="L1776" s="430"/>
      <c r="M1776" s="431"/>
      <c r="N1776" s="431"/>
      <c r="O1776" s="431"/>
      <c r="P1776" s="431"/>
      <c r="T1776" s="432"/>
      <c r="W1776" s="432"/>
      <c r="X1776" s="432"/>
      <c r="Y1776" s="432"/>
    </row>
    <row r="1777" spans="1:25" ht="14.25">
      <c r="A1777" s="389"/>
      <c r="B1777" s="427"/>
      <c r="C1777" s="389"/>
      <c r="D1777" s="427"/>
      <c r="E1777" s="389"/>
      <c r="F1777" s="389"/>
      <c r="G1777" s="389"/>
      <c r="H1777" s="428"/>
      <c r="I1777" s="429"/>
      <c r="J1777" s="429"/>
      <c r="K1777" s="430"/>
      <c r="L1777" s="430"/>
      <c r="M1777" s="431"/>
      <c r="N1777" s="431"/>
      <c r="O1777" s="431"/>
      <c r="P1777" s="431"/>
      <c r="T1777" s="432"/>
      <c r="W1777" s="432"/>
      <c r="X1777" s="432"/>
      <c r="Y1777" s="432"/>
    </row>
    <row r="1778" spans="1:25" ht="14.25">
      <c r="A1778" s="389"/>
      <c r="B1778" s="427"/>
      <c r="C1778" s="389"/>
      <c r="D1778" s="427"/>
      <c r="E1778" s="389"/>
      <c r="F1778" s="389"/>
      <c r="G1778" s="389"/>
      <c r="H1778" s="428"/>
      <c r="I1778" s="429"/>
      <c r="J1778" s="429"/>
      <c r="K1778" s="430"/>
      <c r="L1778" s="430"/>
      <c r="M1778" s="431"/>
      <c r="N1778" s="431"/>
      <c r="O1778" s="431"/>
      <c r="P1778" s="431"/>
      <c r="T1778" s="432"/>
      <c r="W1778" s="432"/>
      <c r="X1778" s="432"/>
      <c r="Y1778" s="432"/>
    </row>
    <row r="1779" spans="1:25" ht="14.25">
      <c r="A1779" s="389"/>
      <c r="B1779" s="427"/>
      <c r="C1779" s="389"/>
      <c r="D1779" s="427"/>
      <c r="E1779" s="389"/>
      <c r="F1779" s="389"/>
      <c r="G1779" s="389"/>
      <c r="H1779" s="428"/>
      <c r="I1779" s="429"/>
      <c r="J1779" s="429"/>
      <c r="K1779" s="430"/>
      <c r="L1779" s="430"/>
      <c r="M1779" s="431"/>
      <c r="N1779" s="431"/>
      <c r="O1779" s="431"/>
      <c r="P1779" s="431"/>
      <c r="T1779" s="432"/>
      <c r="W1779" s="432"/>
      <c r="X1779" s="432"/>
      <c r="Y1779" s="432"/>
    </row>
    <row r="1780" spans="1:25" ht="14.25">
      <c r="A1780" s="389"/>
      <c r="B1780" s="427"/>
      <c r="C1780" s="389"/>
      <c r="D1780" s="427"/>
      <c r="E1780" s="389"/>
      <c r="F1780" s="389"/>
      <c r="G1780" s="389"/>
      <c r="H1780" s="428"/>
      <c r="I1780" s="429"/>
      <c r="J1780" s="429"/>
      <c r="K1780" s="430"/>
      <c r="L1780" s="430"/>
      <c r="M1780" s="431"/>
      <c r="N1780" s="431"/>
      <c r="O1780" s="431"/>
      <c r="P1780" s="431"/>
      <c r="T1780" s="432"/>
      <c r="W1780" s="432"/>
      <c r="X1780" s="432"/>
      <c r="Y1780" s="432"/>
    </row>
    <row r="1781" spans="1:25" ht="14.25">
      <c r="A1781" s="389"/>
      <c r="B1781" s="427"/>
      <c r="C1781" s="389"/>
      <c r="D1781" s="427"/>
      <c r="E1781" s="389"/>
      <c r="F1781" s="389"/>
      <c r="G1781" s="389"/>
      <c r="H1781" s="428"/>
      <c r="I1781" s="429"/>
      <c r="J1781" s="429"/>
      <c r="K1781" s="430"/>
      <c r="L1781" s="430"/>
      <c r="M1781" s="431"/>
      <c r="N1781" s="431"/>
      <c r="O1781" s="431"/>
      <c r="P1781" s="431"/>
      <c r="T1781" s="432"/>
      <c r="W1781" s="432"/>
      <c r="X1781" s="432"/>
      <c r="Y1781" s="432"/>
    </row>
    <row r="1782" spans="1:25" ht="14.25">
      <c r="A1782" s="389"/>
      <c r="B1782" s="427"/>
      <c r="C1782" s="389"/>
      <c r="D1782" s="427"/>
      <c r="E1782" s="389"/>
      <c r="F1782" s="389"/>
      <c r="G1782" s="389"/>
      <c r="H1782" s="428"/>
      <c r="I1782" s="429"/>
      <c r="J1782" s="429"/>
      <c r="K1782" s="430"/>
      <c r="L1782" s="430"/>
      <c r="M1782" s="431"/>
      <c r="N1782" s="431"/>
      <c r="O1782" s="431"/>
      <c r="P1782" s="431"/>
      <c r="T1782" s="432"/>
      <c r="W1782" s="432"/>
      <c r="X1782" s="432"/>
      <c r="Y1782" s="432"/>
    </row>
    <row r="1783" spans="1:25" ht="14.25">
      <c r="A1783" s="389"/>
      <c r="B1783" s="427"/>
      <c r="C1783" s="389"/>
      <c r="D1783" s="427"/>
      <c r="E1783" s="389"/>
      <c r="F1783" s="389"/>
      <c r="G1783" s="389"/>
      <c r="H1783" s="428"/>
      <c r="I1783" s="429"/>
      <c r="J1783" s="429"/>
      <c r="K1783" s="430"/>
      <c r="L1783" s="430"/>
      <c r="M1783" s="431"/>
      <c r="N1783" s="431"/>
      <c r="O1783" s="431"/>
      <c r="P1783" s="431"/>
      <c r="T1783" s="432"/>
      <c r="W1783" s="432"/>
      <c r="X1783" s="432"/>
      <c r="Y1783" s="432"/>
    </row>
    <row r="1784" spans="1:25" ht="14.25">
      <c r="A1784" s="389"/>
      <c r="B1784" s="427"/>
      <c r="C1784" s="389"/>
      <c r="D1784" s="427"/>
      <c r="E1784" s="389"/>
      <c r="F1784" s="389"/>
      <c r="G1784" s="389"/>
      <c r="H1784" s="428"/>
      <c r="I1784" s="429"/>
      <c r="J1784" s="429"/>
      <c r="K1784" s="430"/>
      <c r="L1784" s="430"/>
      <c r="M1784" s="431"/>
      <c r="N1784" s="431"/>
      <c r="O1784" s="431"/>
      <c r="P1784" s="431"/>
      <c r="T1784" s="432"/>
      <c r="W1784" s="432"/>
      <c r="X1784" s="432"/>
      <c r="Y1784" s="432"/>
    </row>
    <row r="1785" spans="1:25" ht="14.25">
      <c r="A1785" s="389"/>
      <c r="B1785" s="427"/>
      <c r="C1785" s="389"/>
      <c r="D1785" s="427"/>
      <c r="E1785" s="389"/>
      <c r="F1785" s="389"/>
      <c r="G1785" s="389"/>
      <c r="H1785" s="428"/>
      <c r="I1785" s="429"/>
      <c r="J1785" s="429"/>
      <c r="K1785" s="430"/>
      <c r="L1785" s="430"/>
      <c r="M1785" s="431"/>
      <c r="N1785" s="431"/>
      <c r="O1785" s="431"/>
      <c r="P1785" s="431"/>
      <c r="T1785" s="432"/>
      <c r="W1785" s="432"/>
      <c r="X1785" s="432"/>
      <c r="Y1785" s="432"/>
    </row>
    <row r="1786" spans="1:25" ht="14.25">
      <c r="A1786" s="389"/>
      <c r="B1786" s="427"/>
      <c r="C1786" s="389"/>
      <c r="D1786" s="427"/>
      <c r="E1786" s="389"/>
      <c r="F1786" s="389"/>
      <c r="G1786" s="389"/>
      <c r="H1786" s="428"/>
      <c r="I1786" s="429"/>
      <c r="J1786" s="429"/>
      <c r="K1786" s="430"/>
      <c r="L1786" s="430"/>
      <c r="M1786" s="431"/>
      <c r="N1786" s="431"/>
      <c r="O1786" s="431"/>
      <c r="P1786" s="431"/>
      <c r="T1786" s="432"/>
      <c r="W1786" s="432"/>
      <c r="X1786" s="432"/>
      <c r="Y1786" s="432"/>
    </row>
    <row r="1787" spans="1:25" ht="14.25">
      <c r="A1787" s="389"/>
      <c r="B1787" s="427"/>
      <c r="C1787" s="389"/>
      <c r="D1787" s="427"/>
      <c r="E1787" s="389"/>
      <c r="F1787" s="389"/>
      <c r="G1787" s="389"/>
      <c r="H1787" s="428"/>
      <c r="I1787" s="429"/>
      <c r="J1787" s="429"/>
      <c r="K1787" s="430"/>
      <c r="L1787" s="430"/>
      <c r="M1787" s="431"/>
      <c r="N1787" s="431"/>
      <c r="O1787" s="431"/>
      <c r="P1787" s="431"/>
      <c r="T1787" s="432"/>
      <c r="W1787" s="432"/>
      <c r="X1787" s="432"/>
      <c r="Y1787" s="432"/>
    </row>
    <row r="1788" spans="1:25" ht="14.25">
      <c r="A1788" s="389"/>
      <c r="B1788" s="427"/>
      <c r="C1788" s="389"/>
      <c r="D1788" s="427"/>
      <c r="E1788" s="389"/>
      <c r="F1788" s="389"/>
      <c r="G1788" s="389"/>
      <c r="H1788" s="428"/>
      <c r="I1788" s="429"/>
      <c r="J1788" s="429"/>
      <c r="K1788" s="430"/>
      <c r="L1788" s="430"/>
      <c r="M1788" s="431"/>
      <c r="N1788" s="431"/>
      <c r="O1788" s="431"/>
      <c r="P1788" s="431"/>
      <c r="T1788" s="432"/>
      <c r="W1788" s="432"/>
      <c r="X1788" s="432"/>
      <c r="Y1788" s="432"/>
    </row>
    <row r="1789" spans="1:25" ht="14.25">
      <c r="A1789" s="389"/>
      <c r="B1789" s="427"/>
      <c r="C1789" s="389"/>
      <c r="D1789" s="427"/>
      <c r="E1789" s="389"/>
      <c r="F1789" s="389"/>
      <c r="G1789" s="389"/>
      <c r="H1789" s="428"/>
      <c r="I1789" s="429"/>
      <c r="J1789" s="429"/>
      <c r="K1789" s="430"/>
      <c r="L1789" s="430"/>
      <c r="M1789" s="431"/>
      <c r="N1789" s="431"/>
      <c r="O1789" s="431"/>
      <c r="P1789" s="431"/>
      <c r="T1789" s="432"/>
      <c r="W1789" s="432"/>
      <c r="X1789" s="432"/>
      <c r="Y1789" s="432"/>
    </row>
    <row r="1790" spans="1:25" ht="14.25">
      <c r="A1790" s="389"/>
      <c r="B1790" s="427"/>
      <c r="C1790" s="389"/>
      <c r="D1790" s="427"/>
      <c r="E1790" s="389"/>
      <c r="F1790" s="389"/>
      <c r="G1790" s="389"/>
      <c r="H1790" s="428"/>
      <c r="I1790" s="429"/>
      <c r="J1790" s="429"/>
      <c r="K1790" s="430"/>
      <c r="L1790" s="430"/>
      <c r="M1790" s="431"/>
      <c r="N1790" s="431"/>
      <c r="O1790" s="431"/>
      <c r="P1790" s="431"/>
      <c r="T1790" s="432"/>
      <c r="W1790" s="432"/>
      <c r="X1790" s="432"/>
      <c r="Y1790" s="432"/>
    </row>
    <row r="1791" spans="1:25" ht="14.25">
      <c r="A1791" s="389"/>
      <c r="B1791" s="427"/>
      <c r="C1791" s="389"/>
      <c r="D1791" s="427"/>
      <c r="E1791" s="389"/>
      <c r="F1791" s="389"/>
      <c r="G1791" s="389"/>
      <c r="H1791" s="428"/>
      <c r="I1791" s="429"/>
      <c r="J1791" s="429"/>
      <c r="K1791" s="430"/>
      <c r="L1791" s="430"/>
      <c r="M1791" s="431"/>
      <c r="N1791" s="431"/>
      <c r="O1791" s="431"/>
      <c r="P1791" s="431"/>
      <c r="T1791" s="432"/>
      <c r="W1791" s="432"/>
      <c r="X1791" s="432"/>
      <c r="Y1791" s="432"/>
    </row>
    <row r="1792" spans="1:25" ht="14.25">
      <c r="A1792" s="389"/>
      <c r="B1792" s="427"/>
      <c r="C1792" s="389"/>
      <c r="D1792" s="427"/>
      <c r="E1792" s="389"/>
      <c r="F1792" s="389"/>
      <c r="G1792" s="389"/>
      <c r="H1792" s="428"/>
      <c r="I1792" s="429"/>
      <c r="J1792" s="429"/>
      <c r="K1792" s="430"/>
      <c r="L1792" s="430"/>
      <c r="M1792" s="431"/>
      <c r="N1792" s="431"/>
      <c r="O1792" s="431"/>
      <c r="P1792" s="431"/>
      <c r="T1792" s="432"/>
      <c r="W1792" s="432"/>
      <c r="X1792" s="432"/>
      <c r="Y1792" s="432"/>
    </row>
    <row r="1793" spans="1:25" ht="14.25">
      <c r="A1793" s="389"/>
      <c r="B1793" s="427"/>
      <c r="C1793" s="389"/>
      <c r="D1793" s="427"/>
      <c r="E1793" s="389"/>
      <c r="F1793" s="389"/>
      <c r="G1793" s="389"/>
      <c r="H1793" s="428"/>
      <c r="I1793" s="429"/>
      <c r="J1793" s="429"/>
      <c r="K1793" s="430"/>
      <c r="L1793" s="430"/>
      <c r="M1793" s="431"/>
      <c r="N1793" s="431"/>
      <c r="O1793" s="431"/>
      <c r="P1793" s="431"/>
      <c r="T1793" s="432"/>
      <c r="W1793" s="432"/>
      <c r="X1793" s="432"/>
      <c r="Y1793" s="432"/>
    </row>
    <row r="1794" spans="1:25" ht="14.25">
      <c r="A1794" s="389"/>
      <c r="B1794" s="427"/>
      <c r="C1794" s="389"/>
      <c r="D1794" s="427"/>
      <c r="E1794" s="389"/>
      <c r="F1794" s="389"/>
      <c r="G1794" s="389"/>
      <c r="H1794" s="428"/>
      <c r="I1794" s="429"/>
      <c r="J1794" s="429"/>
      <c r="K1794" s="430"/>
      <c r="L1794" s="430"/>
      <c r="M1794" s="431"/>
      <c r="N1794" s="431"/>
      <c r="O1794" s="431"/>
      <c r="P1794" s="431"/>
      <c r="T1794" s="432"/>
      <c r="W1794" s="432"/>
      <c r="X1794" s="432"/>
      <c r="Y1794" s="432"/>
    </row>
    <row r="1795" spans="1:25" ht="14.25">
      <c r="A1795" s="389"/>
      <c r="B1795" s="427"/>
      <c r="C1795" s="389"/>
      <c r="D1795" s="427"/>
      <c r="E1795" s="389"/>
      <c r="F1795" s="389"/>
      <c r="G1795" s="389"/>
      <c r="H1795" s="428"/>
      <c r="I1795" s="429"/>
      <c r="J1795" s="429"/>
      <c r="K1795" s="430"/>
      <c r="L1795" s="430"/>
      <c r="M1795" s="431"/>
      <c r="N1795" s="431"/>
      <c r="O1795" s="431"/>
      <c r="P1795" s="431"/>
      <c r="T1795" s="432"/>
      <c r="W1795" s="432"/>
      <c r="X1795" s="432"/>
      <c r="Y1795" s="432"/>
    </row>
    <row r="1796" spans="1:25" ht="14.25">
      <c r="A1796" s="389"/>
      <c r="B1796" s="427"/>
      <c r="C1796" s="389"/>
      <c r="D1796" s="427"/>
      <c r="E1796" s="389"/>
      <c r="F1796" s="389"/>
      <c r="G1796" s="389"/>
      <c r="H1796" s="428"/>
      <c r="I1796" s="429"/>
      <c r="J1796" s="429"/>
      <c r="K1796" s="430"/>
      <c r="L1796" s="430"/>
      <c r="M1796" s="431"/>
      <c r="N1796" s="431"/>
      <c r="O1796" s="431"/>
      <c r="P1796" s="431"/>
      <c r="T1796" s="432"/>
      <c r="W1796" s="432"/>
      <c r="X1796" s="432"/>
      <c r="Y1796" s="432"/>
    </row>
    <row r="1797" spans="1:25" ht="14.25">
      <c r="A1797" s="389"/>
      <c r="B1797" s="427"/>
      <c r="C1797" s="389"/>
      <c r="D1797" s="427"/>
      <c r="E1797" s="389"/>
      <c r="F1797" s="389"/>
      <c r="G1797" s="389"/>
      <c r="H1797" s="428"/>
      <c r="I1797" s="429"/>
      <c r="J1797" s="429"/>
      <c r="K1797" s="430"/>
      <c r="L1797" s="430"/>
      <c r="M1797" s="431"/>
      <c r="N1797" s="431"/>
      <c r="O1797" s="431"/>
      <c r="P1797" s="431"/>
      <c r="T1797" s="432"/>
      <c r="W1797" s="432"/>
      <c r="X1797" s="432"/>
      <c r="Y1797" s="432"/>
    </row>
    <row r="1798" spans="1:25" ht="14.25">
      <c r="A1798" s="389"/>
      <c r="B1798" s="427"/>
      <c r="C1798" s="389"/>
      <c r="D1798" s="427"/>
      <c r="E1798" s="389"/>
      <c r="F1798" s="389"/>
      <c r="G1798" s="389"/>
      <c r="H1798" s="428"/>
      <c r="I1798" s="429"/>
      <c r="J1798" s="429"/>
      <c r="K1798" s="430"/>
      <c r="L1798" s="430"/>
      <c r="M1798" s="431"/>
      <c r="N1798" s="431"/>
      <c r="O1798" s="431"/>
      <c r="P1798" s="431"/>
      <c r="T1798" s="432"/>
      <c r="W1798" s="432"/>
      <c r="X1798" s="432"/>
      <c r="Y1798" s="432"/>
    </row>
  </sheetData>
  <autoFilter ref="A1:P725"/>
  <customSheetViews>
    <customSheetView guid="{9E38ADD7-F8CE-499E-B8E9-928C5D4C5363}" filter="1" showAutoFilter="1">
      <pageMargins left="0.7" right="0.7" top="0.75" bottom="0.75" header="0.3" footer="0.3"/>
      <autoFilter ref="A1:AE718"/>
    </customSheetView>
    <customSheetView guid="{3C3EC445-25F3-46AC-9CFB-F94F368B8947}" filter="1" showAutoFilter="1">
      <pageMargins left="0.7" right="0.7" top="0.75" bottom="0.75" header="0.3" footer="0.3"/>
      <autoFilter ref="A1:AE718"/>
    </customSheetView>
    <customSheetView guid="{50ADA849-40CC-4AFB-9084-6DEC0E8ACC56}" filter="1" showAutoFilter="1">
      <pageMargins left="0.7" right="0.7" top="0.75" bottom="0.75" header="0.3" footer="0.3"/>
      <autoFilter ref="A1:AG718"/>
    </customSheetView>
    <customSheetView guid="{53365157-B373-42E0-9094-36EA62D0ABC3}" filter="1" showAutoFilter="1">
      <pageMargins left="0.7" right="0.7" top="0.75" bottom="0.75" header="0.3" footer="0.3"/>
      <autoFilter ref="A1:AG718"/>
    </customSheetView>
  </customSheetViews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6" priority="1" operator="containsText" text="TUESDAY">
      <formula>NOT(ISERROR(SEARCH(("TUESDAY"),(A30))))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5" priority="2" operator="containsText" text="MONDAY">
      <formula>NOT(ISERROR(SEARCH(("MONDAY"),(A30))))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4" priority="3" operator="containsText" text="WEDNESDAY">
      <formula>NOT(ISERROR(SEARCH(("WEDNESDAY"),(A30))))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3" priority="4" operator="containsText" text="THURSDAY">
      <formula>NOT(ISERROR(SEARCH(("THURSDAY"),(A30))))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2" priority="5" operator="containsText" text="FRIDAY">
      <formula>NOT(ISERROR(SEARCH(("FRIDAY"),(A30))))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1" priority="6" operator="containsText" text="SATURDAY">
      <formula>NOT(ISERROR(SEARCH(("SATURDAY"),(A30))))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80" priority="7" operator="containsText" text="THURSDAY">
      <formula>NOT(ISERROR(SEARCH(("THURSDAY"),(A30))))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79" priority="8" operator="containsText" text="FRIDAY">
      <formula>NOT(ISERROR(SEARCH(("FRIDAY"),(A30))))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78" priority="9" operator="containsText" text="SATURDAY">
      <formula>NOT(ISERROR(SEARCH(("SATURDAY"),(A30))))</formula>
    </cfRule>
  </conditionalFormatting>
  <conditionalFormatting sqref="A643">
    <cfRule type="containsText" dxfId="77" priority="10" operator="containsText" text="TUESDAY">
      <formula>NOT(ISERROR(SEARCH(("TUESDAY"),(A643))))</formula>
    </cfRule>
  </conditionalFormatting>
  <conditionalFormatting sqref="A643">
    <cfRule type="containsText" dxfId="76" priority="11" operator="containsText" text="MONDAY">
      <formula>NOT(ISERROR(SEARCH(("MONDAY"),(A643))))</formula>
    </cfRule>
  </conditionalFormatting>
  <conditionalFormatting sqref="A643">
    <cfRule type="containsText" dxfId="75" priority="12" operator="containsText" text="WEDNESDAY">
      <formula>NOT(ISERROR(SEARCH(("WEDNESDAY"),(A643))))</formula>
    </cfRule>
  </conditionalFormatting>
  <conditionalFormatting sqref="A643">
    <cfRule type="containsText" dxfId="74" priority="13" operator="containsText" text="THURSDAY">
      <formula>NOT(ISERROR(SEARCH(("THURSDAY"),(A643))))</formula>
    </cfRule>
  </conditionalFormatting>
  <conditionalFormatting sqref="A643">
    <cfRule type="containsText" dxfId="73" priority="14" operator="containsText" text="FRIDAY">
      <formula>NOT(ISERROR(SEARCH(("FRIDAY"),(A643))))</formula>
    </cfRule>
  </conditionalFormatting>
  <conditionalFormatting sqref="A643">
    <cfRule type="containsText" dxfId="72" priority="15" operator="containsText" text="SATURDAY">
      <formula>NOT(ISERROR(SEARCH(("SATURDAY"),(A643))))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71" priority="16" operator="containsText" text="THURSDAY">
      <formula>NOT(ISERROR(SEARCH(("THURSDAY"),(A30))))</formula>
    </cfRule>
  </conditionalFormatting>
  <conditionalFormatting sqref="A643">
    <cfRule type="containsText" dxfId="70" priority="17" operator="containsText" text="FRIDAY">
      <formula>NOT(ISERROR(SEARCH(("FRIDAY"),(A643))))</formula>
    </cfRule>
  </conditionalFormatting>
  <conditionalFormatting sqref="A643">
    <cfRule type="containsText" dxfId="69" priority="18" operator="containsText" text="SATURDAY">
      <formula>NOT(ISERROR(SEARCH(("SATURDAY"),(A643))))</formula>
    </cfRule>
  </conditionalFormatting>
  <conditionalFormatting sqref="A30 A107 A140 A144 A169 A178 A186 A218 A220 A243 A341 A370 A381 A383:A384 A410 A417 A445 A475 A477 A487 A491 A501 A519 A528 A643:A646 A648:A651 A654:A675 A677:A679 A681 A683 A685:A686 A688:A694 A696:A697 A699:A710 A712:A725">
    <cfRule type="containsText" dxfId="68" priority="19" operator="containsText" text="SUNDAY">
      <formula>NOT(ISERROR(SEARCH(("SUNDAY"),(A30))))</formula>
    </cfRule>
  </conditionalFormatting>
  <conditionalFormatting sqref="A643">
    <cfRule type="containsText" dxfId="67" priority="20" operator="containsText" text="SUNDAY">
      <formula>NOT(ISERROR(SEARCH(("SUNDAY"),(A643))))</formula>
    </cfRule>
  </conditionalFormatting>
  <conditionalFormatting sqref="A30 A107 A117 A140 A144 A169 A178 A186 A218 A220 A243 A302 A341 A370 A381 A383:A384 A410 A417 A445 A475 A477 A482 A487 A491 A501 A519 A528 A643:A675 A677:A725">
    <cfRule type="containsBlanks" dxfId="66" priority="21">
      <formula>LEN(TRIM(A30))=0</formula>
    </cfRule>
  </conditionalFormatting>
  <conditionalFormatting sqref="A11 A25 A35 A42 A49 A56 A70 A77:A78 A102 A107 A144 A169 A362 A475 A477 A501 A643 A645 A650 A662 A665 A670:A671 A701 A710 A715">
    <cfRule type="colorScale" priority="22">
      <colorScale>
        <cfvo type="min"/>
        <cfvo type="max"/>
        <color rgb="FF57BB8A"/>
        <color rgb="FFFFFFFF"/>
      </colorScale>
    </cfRule>
  </conditionalFormatting>
  <conditionalFormatting sqref="M1:P725 Q1:AD642 AF1:AG642 Q697:AD697 AF697:AG697 Q717:AD717 AF717:AG717 Q719:AD719 AF719:AG719">
    <cfRule type="cellIs" dxfId="65" priority="23" operator="greaterThan">
      <formula>0</formula>
    </cfRule>
  </conditionalFormatting>
  <conditionalFormatting sqref="AG3:AG5 AG7:AG17">
    <cfRule type="cellIs" dxfId="64" priority="24" operator="greaterThan">
      <formula>0</formula>
    </cfRule>
  </conditionalFormatting>
  <conditionalFormatting sqref="AG18:AG20">
    <cfRule type="cellIs" dxfId="63" priority="25" operator="greaterThan">
      <formula>0</formula>
    </cfRule>
  </conditionalFormatting>
  <conditionalFormatting sqref="AG6">
    <cfRule type="cellIs" dxfId="62" priority="26" operator="greaterThan">
      <formula>0</formula>
    </cfRule>
  </conditionalFormatting>
  <conditionalFormatting sqref="AG43">
    <cfRule type="cellIs" dxfId="61" priority="27" operator="greaterThan">
      <formula>0</formula>
    </cfRule>
  </conditionalFormatting>
  <conditionalFormatting sqref="AF169:AG169">
    <cfRule type="cellIs" dxfId="60" priority="28" operator="greaterThan">
      <formula>0</formula>
    </cfRule>
  </conditionalFormatting>
  <conditionalFormatting sqref="AG434:AG446">
    <cfRule type="cellIs" dxfId="59" priority="29" operator="greaterThan">
      <formula>0</formula>
    </cfRule>
  </conditionalFormatting>
  <conditionalFormatting sqref="AF434:AF446">
    <cfRule type="cellIs" dxfId="58" priority="30" operator="greaterThan">
      <formula>0</formula>
    </cfRule>
  </conditionalFormatting>
  <conditionalFormatting sqref="AF58:AG58">
    <cfRule type="cellIs" dxfId="57" priority="31" operator="greaterThan">
      <formula>0</formula>
    </cfRule>
  </conditionalFormatting>
  <conditionalFormatting sqref="AF21 AF26 AF32 AF47:AF49 AF52 AF55 AF76 AF79 AF90 AF105 AF123 AF126 AF147 AF154:AF155 AF157 AF186 AF190 AF197:AF199 AF201:AF202 AF204 AF206 AF208 AF210 AF213 AF221 AF230 AF239 AF242:AF243 AF247 AF249 AF256 AF281:AF282 AF294 AF296 AF300 AF321 AF327:AF329 AF343:AF344 AF348:AF349 AF406:AF407 AF411 AF717">
    <cfRule type="cellIs" dxfId="56" priority="32" operator="greaterThan">
      <formula>0</formula>
    </cfRule>
  </conditionalFormatting>
  <conditionalFormatting sqref="AF191:AG191">
    <cfRule type="cellIs" dxfId="55" priority="33" operator="greaterThan">
      <formula>0</formula>
    </cfRule>
  </conditionalFormatting>
  <conditionalFormatting sqref="AF569">
    <cfRule type="cellIs" dxfId="54" priority="34" operator="greaterThan">
      <formula>0</formula>
    </cfRule>
  </conditionalFormatting>
  <conditionalFormatting sqref="AF579">
    <cfRule type="cellIs" dxfId="53" priority="35" operator="greaterThan">
      <formula>0</formula>
    </cfRule>
  </conditionalFormatting>
  <conditionalFormatting sqref="AF579">
    <cfRule type="cellIs" dxfId="52" priority="36" operator="greaterThan">
      <formula>0</formula>
    </cfRule>
  </conditionalFormatting>
  <conditionalFormatting sqref="AF607:AF642 AF697 AF719">
    <cfRule type="cellIs" dxfId="51" priority="37" operator="greaterThan">
      <formula>0</formula>
    </cfRule>
  </conditionalFormatting>
  <conditionalFormatting sqref="AF607:AF642 AF697 AF719">
    <cfRule type="cellIs" dxfId="50" priority="38" operator="greaterThan">
      <formula>0</formula>
    </cfRule>
  </conditionalFormatting>
  <conditionalFormatting sqref="AF425:AG425">
    <cfRule type="cellIs" dxfId="49" priority="39" operator="greaterThan">
      <formula>0</formula>
    </cfRule>
  </conditionalFormatting>
  <conditionalFormatting sqref="AF311:AG311">
    <cfRule type="cellIs" dxfId="48" priority="40" operator="greaterThan">
      <formula>0</formula>
    </cfRule>
  </conditionalFormatting>
  <conditionalFormatting sqref="AF163:AG163">
    <cfRule type="cellIs" dxfId="47" priority="41" operator="greaterThan">
      <formula>0</formula>
    </cfRule>
  </conditionalFormatting>
  <conditionalFormatting sqref="AF412:AG412">
    <cfRule type="cellIs" dxfId="46" priority="42" operator="greaterThan">
      <formula>0</formula>
    </cfRule>
  </conditionalFormatting>
  <conditionalFormatting sqref="AF432:AG432">
    <cfRule type="cellIs" dxfId="45" priority="43" operator="greaterThan">
      <formula>0</formula>
    </cfRule>
  </conditionalFormatting>
  <conditionalFormatting sqref="AF581">
    <cfRule type="cellIs" dxfId="44" priority="44" operator="greaterThan">
      <formula>0</formula>
    </cfRule>
  </conditionalFormatting>
  <conditionalFormatting sqref="AF581">
    <cfRule type="cellIs" dxfId="43" priority="45" operator="greaterThan">
      <formula>0</formula>
    </cfRule>
  </conditionalFormatting>
  <conditionalFormatting sqref="AF608:AF642 AF697 AF719">
    <cfRule type="cellIs" dxfId="42" priority="46" operator="greaterThan">
      <formula>0</formula>
    </cfRule>
  </conditionalFormatting>
  <conditionalFormatting sqref="AF608:AF642 AF697 AF719">
    <cfRule type="cellIs" dxfId="41" priority="47" operator="greaterThan">
      <formula>0</formula>
    </cfRule>
  </conditionalFormatting>
  <conditionalFormatting sqref="AF495:AG505">
    <cfRule type="cellIs" dxfId="40" priority="48" operator="greaterThan">
      <formula>0</formula>
    </cfRule>
  </conditionalFormatting>
  <conditionalFormatting sqref="AF596:AG606">
    <cfRule type="cellIs" dxfId="39" priority="49" operator="greaterThan">
      <formula>0</formula>
    </cfRule>
  </conditionalFormatting>
  <conditionalFormatting sqref="M3:W4 Y3:Y4 AB3:AD4">
    <cfRule type="cellIs" dxfId="38" priority="50" operator="greaterThan">
      <formula>0</formula>
    </cfRule>
  </conditionalFormatting>
  <conditionalFormatting sqref="AA3:AA4">
    <cfRule type="cellIs" dxfId="37" priority="51" operator="greaterThan">
      <formula>0</formula>
    </cfRule>
  </conditionalFormatting>
  <conditionalFormatting sqref="Z110:Z112 Z131:Z132 Z134:Z135 Z137:Z155 Z158:Z161 Z165 Z167">
    <cfRule type="cellIs" dxfId="36" priority="52" operator="greaterThan">
      <formula>0</formula>
    </cfRule>
  </conditionalFormatting>
  <conditionalFormatting sqref="M585:AD585 AF585">
    <cfRule type="cellIs" dxfId="35" priority="53" operator="greaterThan">
      <formula>0</formula>
    </cfRule>
  </conditionalFormatting>
  <conditionalFormatting sqref="AF585:AG585">
    <cfRule type="cellIs" dxfId="34" priority="54" operator="greaterThan">
      <formula>0</formula>
    </cfRule>
  </conditionalFormatting>
  <conditionalFormatting sqref="M584:AD584 AF584">
    <cfRule type="cellIs" dxfId="33" priority="55" operator="greaterThan">
      <formula>0</formula>
    </cfRule>
  </conditionalFormatting>
  <conditionalFormatting sqref="AF584:AG584">
    <cfRule type="cellIs" dxfId="32" priority="56" operator="greaterThan">
      <formula>0</formula>
    </cfRule>
  </conditionalFormatting>
  <conditionalFormatting sqref="M590:AD590 AF590">
    <cfRule type="cellIs" dxfId="31" priority="57" operator="greaterThan">
      <formula>0</formula>
    </cfRule>
  </conditionalFormatting>
  <conditionalFormatting sqref="AF590:AG590">
    <cfRule type="cellIs" dxfId="30" priority="58" operator="greaterThan">
      <formula>0</formula>
    </cfRule>
  </conditionalFormatting>
  <conditionalFormatting sqref="M586:AD586 AF586">
    <cfRule type="cellIs" dxfId="29" priority="59" operator="greaterThan">
      <formula>0</formula>
    </cfRule>
  </conditionalFormatting>
  <conditionalFormatting sqref="AF586:AG586">
    <cfRule type="cellIs" dxfId="28" priority="60" operator="greaterThan">
      <formula>0</formula>
    </cfRule>
  </conditionalFormatting>
  <conditionalFormatting sqref="M587:AD587 AF587">
    <cfRule type="cellIs" dxfId="27" priority="61" operator="greaterThan">
      <formula>0</formula>
    </cfRule>
  </conditionalFormatting>
  <conditionalFormatting sqref="AF587:AG587">
    <cfRule type="cellIs" dxfId="26" priority="62" operator="greaterThan">
      <formula>0</formula>
    </cfRule>
  </conditionalFormatting>
  <conditionalFormatting sqref="M589:AD589 AF589">
    <cfRule type="cellIs" dxfId="25" priority="63" operator="greaterThan">
      <formula>0</formula>
    </cfRule>
  </conditionalFormatting>
  <conditionalFormatting sqref="AF589:AG589">
    <cfRule type="cellIs" dxfId="24" priority="64" operator="greaterThan">
      <formula>0</formula>
    </cfRule>
  </conditionalFormatting>
  <conditionalFormatting sqref="M588:AD588 AF588">
    <cfRule type="cellIs" dxfId="23" priority="65" operator="greaterThan">
      <formula>0</formula>
    </cfRule>
  </conditionalFormatting>
  <conditionalFormatting sqref="AF588:AG588">
    <cfRule type="cellIs" dxfId="22" priority="66" operator="greaterThan">
      <formula>0</formula>
    </cfRule>
  </conditionalFormatting>
  <conditionalFormatting sqref="M593:AD594 AF593:AF594">
    <cfRule type="cellIs" dxfId="21" priority="67" operator="greaterThan">
      <formula>0</formula>
    </cfRule>
  </conditionalFormatting>
  <conditionalFormatting sqref="AF593:AG594">
    <cfRule type="cellIs" dxfId="20" priority="68" operator="greaterThan">
      <formula>0</formula>
    </cfRule>
  </conditionalFormatting>
  <conditionalFormatting sqref="M591:AD591 AF591">
    <cfRule type="cellIs" dxfId="19" priority="69" operator="greaterThan">
      <formula>0</formula>
    </cfRule>
  </conditionalFormatting>
  <conditionalFormatting sqref="AF591:AG591">
    <cfRule type="cellIs" dxfId="18" priority="70" operator="greaterThan">
      <formula>0</formula>
    </cfRule>
  </conditionalFormatting>
  <conditionalFormatting sqref="M592:AD592 AF592">
    <cfRule type="cellIs" dxfId="17" priority="71" operator="greaterThan">
      <formula>0</formula>
    </cfRule>
  </conditionalFormatting>
  <conditionalFormatting sqref="AF592:AG592">
    <cfRule type="cellIs" dxfId="16" priority="72" operator="greaterThan">
      <formula>0</formula>
    </cfRule>
  </conditionalFormatting>
  <conditionalFormatting sqref="M580:AD580 AF580">
    <cfRule type="cellIs" dxfId="15" priority="73" operator="greaterThan">
      <formula>0</formula>
    </cfRule>
  </conditionalFormatting>
  <conditionalFormatting sqref="AF580">
    <cfRule type="cellIs" dxfId="14" priority="74" operator="greaterThan">
      <formula>0</formula>
    </cfRule>
  </conditionalFormatting>
  <conditionalFormatting sqref="AF580">
    <cfRule type="cellIs" dxfId="13" priority="75" operator="greaterThan">
      <formula>0</formula>
    </cfRule>
  </conditionalFormatting>
  <conditionalFormatting sqref="M404:AD404 AF404:AG404">
    <cfRule type="cellIs" dxfId="12" priority="76" operator="greaterThan">
      <formula>0</formula>
    </cfRule>
  </conditionalFormatting>
  <conditionalFormatting sqref="M403:AD403 AF403:AG403">
    <cfRule type="cellIs" dxfId="11" priority="77" operator="greaterThan">
      <formula>0</formula>
    </cfRule>
  </conditionalFormatting>
  <conditionalFormatting sqref="M595:AD605 AF595:AF605">
    <cfRule type="cellIs" dxfId="10" priority="78" operator="greaterThan">
      <formula>0</formula>
    </cfRule>
  </conditionalFormatting>
  <conditionalFormatting sqref="AF595:AF605 AG595">
    <cfRule type="cellIs" dxfId="9" priority="79" operator="greaterThan">
      <formula>0</formula>
    </cfRule>
  </conditionalFormatting>
  <conditionalFormatting sqref="M102:AD102 AF102:AG102">
    <cfRule type="cellIs" dxfId="8" priority="80" operator="greaterThan">
      <formula>0</formula>
    </cfRule>
  </conditionalFormatting>
  <conditionalFormatting sqref="M345:AD345 AF345:AG345">
    <cfRule type="cellIs" dxfId="7" priority="81" operator="greaterThan">
      <formula>0</formula>
    </cfRule>
  </conditionalFormatting>
  <conditionalFormatting sqref="M23:AD23 M26:AD26 M39:AD40 M47:AD48 M50:AD54 M56:AD56 M59:AD59 M71:AD71 M73:AD73 M79:AD79 M83:AD85 M93:AD93 M95:AD97 M106:AD106 M109:AD109 M114:AD114 M118:AD118 M120:AD120 M133:AD133 M136:AD136 M155:Q158 R155:AD157 M162:AD164 M166:AD166 M170:AD170 M172:AD172 M175:AD175 M178:AD178 M180:AD180 M208:AD208 M236:AD236 M240:AD240 M244:AD244 M249:AD251 M278:AD278 M284:AD284 M286:AD287 M304:AD304 M307:AD309 M314:AD314 M318:AD318 M320:AD320 M334:AD334 M343:AD344 M405:AD410 M412:AD412 M452:AD452 M464:AD464 M469:AD469 M478:AD478 M496:AD496 M498:AD498 M501:AD503 M528:AD528 M531:AD531">
    <cfRule type="cellIs" dxfId="6" priority="82" operator="greaterThan">
      <formula>0</formula>
    </cfRule>
  </conditionalFormatting>
  <conditionalFormatting sqref="M1:P725 Q1:AD642 Q697:AD697 Q717:AD717 Q719:AD719">
    <cfRule type="cellIs" dxfId="5" priority="83" operator="greaterThan">
      <formula>0</formula>
    </cfRule>
  </conditionalFormatting>
  <conditionalFormatting sqref="AE1:AE1798">
    <cfRule type="cellIs" dxfId="4" priority="84" operator="greaterThan">
      <formula>8</formula>
    </cfRule>
  </conditionalFormatting>
  <conditionalFormatting sqref="L1:L1798">
    <cfRule type="cellIs" dxfId="3" priority="85" operator="lessThan">
      <formula>-3</formula>
    </cfRule>
  </conditionalFormatting>
  <conditionalFormatting sqref="L1:L1798">
    <cfRule type="cellIs" dxfId="2" priority="86" operator="greaterThan">
      <formula>0</formula>
    </cfRule>
  </conditionalFormatting>
  <conditionalFormatting sqref="K1:K1798">
    <cfRule type="cellIs" dxfId="1" priority="87" operator="greaterThan">
      <formula>24</formula>
    </cfRule>
  </conditionalFormatting>
  <conditionalFormatting sqref="I1:I798">
    <cfRule type="cellIs" dxfId="0" priority="88" operator="greaterThan">
      <formula>30</formula>
    </cfRule>
  </conditionalFormatting>
  <pageMargins left="0.7" right="0.7" top="0.75" bottom="0.75" header="0" footer="0"/>
  <pageSetup orientation="portrait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I1996"/>
  <sheetViews>
    <sheetView showGridLines="0" workbookViewId="0"/>
  </sheetViews>
  <sheetFormatPr defaultColWidth="12.625" defaultRowHeight="15" customHeight="1"/>
  <sheetData>
    <row r="1" spans="1:9">
      <c r="A1" s="452" t="s">
        <v>38</v>
      </c>
      <c r="B1" s="453" t="s">
        <v>5639</v>
      </c>
      <c r="C1" s="1"/>
      <c r="D1" s="1"/>
      <c r="E1" s="1"/>
      <c r="F1" s="1"/>
      <c r="G1" s="1"/>
      <c r="H1" s="1"/>
      <c r="I1" s="1"/>
    </row>
    <row r="2" spans="1:9">
      <c r="A2" s="452" t="s">
        <v>29</v>
      </c>
      <c r="B2" s="459" t="s">
        <v>479</v>
      </c>
      <c r="C2" s="1"/>
      <c r="D2" s="1"/>
      <c r="E2" s="1"/>
      <c r="F2" s="1"/>
      <c r="G2" s="1"/>
      <c r="H2" s="1"/>
      <c r="I2" s="1"/>
    </row>
    <row r="3" spans="1:9">
      <c r="C3" s="1"/>
      <c r="D3" s="1"/>
      <c r="E3" s="1"/>
      <c r="F3" s="1"/>
      <c r="G3" s="1"/>
      <c r="H3" s="1"/>
      <c r="I3" s="1"/>
    </row>
    <row r="4" spans="1:9">
      <c r="A4" s="434" t="s">
        <v>0</v>
      </c>
      <c r="B4" s="434" t="s">
        <v>1</v>
      </c>
      <c r="C4" s="435"/>
      <c r="D4" s="435"/>
      <c r="E4" s="435"/>
      <c r="F4" s="435"/>
      <c r="G4" s="435"/>
      <c r="H4" s="437"/>
      <c r="I4" s="1"/>
    </row>
    <row r="5" spans="1:9">
      <c r="A5" s="434" t="s">
        <v>2</v>
      </c>
      <c r="B5" s="440" t="s">
        <v>5683</v>
      </c>
      <c r="C5" s="441" t="s">
        <v>63</v>
      </c>
      <c r="D5" s="441" t="s">
        <v>5663</v>
      </c>
      <c r="E5" s="441" t="s">
        <v>5671</v>
      </c>
      <c r="F5" s="441" t="s">
        <v>5667</v>
      </c>
      <c r="G5" s="441" t="s">
        <v>5696</v>
      </c>
      <c r="H5" s="454" t="s">
        <v>3</v>
      </c>
      <c r="I5" s="1"/>
    </row>
    <row r="6" spans="1:9">
      <c r="A6" s="444" t="s">
        <v>735</v>
      </c>
      <c r="B6" s="445">
        <v>1</v>
      </c>
      <c r="C6" s="446">
        <v>4</v>
      </c>
      <c r="D6" s="446">
        <v>3</v>
      </c>
      <c r="E6" s="446"/>
      <c r="F6" s="446"/>
      <c r="G6" s="446">
        <v>1</v>
      </c>
      <c r="H6" s="455">
        <v>9</v>
      </c>
      <c r="I6" s="1"/>
    </row>
    <row r="7" spans="1:9">
      <c r="A7" s="448" t="s">
        <v>749</v>
      </c>
      <c r="B7" s="449">
        <v>1</v>
      </c>
      <c r="C7" s="450">
        <v>6</v>
      </c>
      <c r="D7" s="450">
        <v>3</v>
      </c>
      <c r="E7" s="450"/>
      <c r="F7" s="450">
        <v>1</v>
      </c>
      <c r="G7" s="450"/>
      <c r="H7" s="460">
        <v>11</v>
      </c>
      <c r="I7" s="1"/>
    </row>
    <row r="8" spans="1:9">
      <c r="A8" s="448" t="s">
        <v>1107</v>
      </c>
      <c r="B8" s="449"/>
      <c r="C8" s="450">
        <v>4</v>
      </c>
      <c r="D8" s="450"/>
      <c r="E8" s="450">
        <v>1</v>
      </c>
      <c r="F8" s="450"/>
      <c r="G8" s="450"/>
      <c r="H8" s="460">
        <v>5</v>
      </c>
      <c r="I8" s="1"/>
    </row>
    <row r="9" spans="1:9">
      <c r="A9" s="448" t="s">
        <v>1543</v>
      </c>
      <c r="B9" s="449">
        <v>1</v>
      </c>
      <c r="C9" s="450"/>
      <c r="D9" s="450"/>
      <c r="E9" s="450"/>
      <c r="F9" s="450"/>
      <c r="G9" s="450"/>
      <c r="H9" s="460">
        <v>1</v>
      </c>
      <c r="I9" s="1"/>
    </row>
    <row r="10" spans="1:9">
      <c r="A10" s="448" t="s">
        <v>759</v>
      </c>
      <c r="B10" s="449">
        <v>1</v>
      </c>
      <c r="C10" s="450">
        <v>4</v>
      </c>
      <c r="D10" s="450">
        <v>3</v>
      </c>
      <c r="E10" s="450"/>
      <c r="F10" s="450">
        <v>1</v>
      </c>
      <c r="G10" s="450"/>
      <c r="H10" s="460">
        <v>9</v>
      </c>
      <c r="I10" s="1"/>
    </row>
    <row r="11" spans="1:9">
      <c r="A11" s="448" t="s">
        <v>761</v>
      </c>
      <c r="B11" s="449">
        <v>1</v>
      </c>
      <c r="C11" s="450">
        <v>2</v>
      </c>
      <c r="D11" s="450">
        <v>3</v>
      </c>
      <c r="E11" s="450"/>
      <c r="F11" s="450">
        <v>1</v>
      </c>
      <c r="G11" s="450"/>
      <c r="H11" s="460">
        <v>7</v>
      </c>
      <c r="I11" s="1"/>
    </row>
    <row r="12" spans="1:9">
      <c r="A12" s="448" t="s">
        <v>775</v>
      </c>
      <c r="B12" s="449"/>
      <c r="C12" s="450">
        <v>4</v>
      </c>
      <c r="D12" s="450">
        <v>2</v>
      </c>
      <c r="E12" s="450"/>
      <c r="F12" s="450"/>
      <c r="G12" s="450">
        <v>1</v>
      </c>
      <c r="H12" s="460">
        <v>7</v>
      </c>
      <c r="I12" s="1"/>
    </row>
    <row r="13" spans="1:9">
      <c r="A13" s="448" t="s">
        <v>803</v>
      </c>
      <c r="B13" s="449"/>
      <c r="C13" s="450">
        <v>1</v>
      </c>
      <c r="D13" s="450"/>
      <c r="E13" s="450">
        <v>1</v>
      </c>
      <c r="F13" s="450"/>
      <c r="G13" s="450">
        <v>0</v>
      </c>
      <c r="H13" s="460">
        <v>2</v>
      </c>
      <c r="I13" s="1"/>
    </row>
    <row r="14" spans="1:9">
      <c r="A14" s="448" t="s">
        <v>805</v>
      </c>
      <c r="B14" s="449">
        <v>1</v>
      </c>
      <c r="C14" s="450">
        <v>1</v>
      </c>
      <c r="D14" s="450">
        <v>1</v>
      </c>
      <c r="E14" s="450"/>
      <c r="F14" s="450"/>
      <c r="G14" s="450"/>
      <c r="H14" s="460">
        <v>3</v>
      </c>
      <c r="I14" s="1"/>
    </row>
    <row r="15" spans="1:9">
      <c r="A15" s="448" t="s">
        <v>807</v>
      </c>
      <c r="B15" s="449"/>
      <c r="C15" s="450">
        <v>1</v>
      </c>
      <c r="D15" s="450"/>
      <c r="E15" s="450">
        <v>1</v>
      </c>
      <c r="F15" s="450"/>
      <c r="G15" s="450"/>
      <c r="H15" s="460">
        <v>2</v>
      </c>
      <c r="I15" s="1"/>
    </row>
    <row r="16" spans="1:9">
      <c r="A16" s="448" t="s">
        <v>1126</v>
      </c>
      <c r="B16" s="449"/>
      <c r="C16" s="450">
        <v>4</v>
      </c>
      <c r="D16" s="450"/>
      <c r="E16" s="450">
        <v>1</v>
      </c>
      <c r="F16" s="450"/>
      <c r="G16" s="450"/>
      <c r="H16" s="460">
        <v>5</v>
      </c>
      <c r="I16" s="1"/>
    </row>
    <row r="17" spans="1:9">
      <c r="A17" s="448" t="s">
        <v>1129</v>
      </c>
      <c r="B17" s="449"/>
      <c r="C17" s="450">
        <v>3</v>
      </c>
      <c r="D17" s="450"/>
      <c r="E17" s="450">
        <v>1</v>
      </c>
      <c r="F17" s="450"/>
      <c r="G17" s="450"/>
      <c r="H17" s="460">
        <v>4</v>
      </c>
      <c r="I17" s="1"/>
    </row>
    <row r="18" spans="1:9">
      <c r="A18" s="448" t="s">
        <v>833</v>
      </c>
      <c r="B18" s="449">
        <v>1</v>
      </c>
      <c r="C18" s="450">
        <v>1</v>
      </c>
      <c r="D18" s="450">
        <v>1</v>
      </c>
      <c r="E18" s="450"/>
      <c r="F18" s="450"/>
      <c r="G18" s="450"/>
      <c r="H18" s="460">
        <v>3</v>
      </c>
      <c r="I18" s="1"/>
    </row>
    <row r="19" spans="1:9">
      <c r="A19" s="448" t="s">
        <v>835</v>
      </c>
      <c r="B19" s="449"/>
      <c r="C19" s="450">
        <v>1</v>
      </c>
      <c r="D19" s="450"/>
      <c r="E19" s="450">
        <v>1</v>
      </c>
      <c r="F19" s="450"/>
      <c r="G19" s="450"/>
      <c r="H19" s="460">
        <v>2</v>
      </c>
      <c r="I19" s="1"/>
    </row>
    <row r="20" spans="1:9">
      <c r="A20" s="448" t="s">
        <v>837</v>
      </c>
      <c r="B20" s="449">
        <v>1</v>
      </c>
      <c r="C20" s="450">
        <v>2</v>
      </c>
      <c r="D20" s="450">
        <v>3</v>
      </c>
      <c r="E20" s="450"/>
      <c r="F20" s="450">
        <v>1</v>
      </c>
      <c r="G20" s="450"/>
      <c r="H20" s="460">
        <v>7</v>
      </c>
      <c r="I20" s="1"/>
    </row>
    <row r="21" spans="1:9">
      <c r="A21" s="448" t="s">
        <v>839</v>
      </c>
      <c r="B21" s="449"/>
      <c r="C21" s="450">
        <v>1</v>
      </c>
      <c r="D21" s="450"/>
      <c r="E21" s="450">
        <v>1</v>
      </c>
      <c r="F21" s="450"/>
      <c r="G21" s="450"/>
      <c r="H21" s="460">
        <v>2</v>
      </c>
      <c r="I21" s="1"/>
    </row>
    <row r="22" spans="1:9">
      <c r="A22" s="448" t="s">
        <v>841</v>
      </c>
      <c r="B22" s="449"/>
      <c r="C22" s="450">
        <v>1</v>
      </c>
      <c r="D22" s="450"/>
      <c r="E22" s="450">
        <v>1</v>
      </c>
      <c r="F22" s="450"/>
      <c r="G22" s="450"/>
      <c r="H22" s="460">
        <v>2</v>
      </c>
      <c r="I22" s="1"/>
    </row>
    <row r="23" spans="1:9">
      <c r="A23" s="448" t="s">
        <v>1307</v>
      </c>
      <c r="B23" s="449"/>
      <c r="C23" s="450">
        <v>1</v>
      </c>
      <c r="D23" s="450"/>
      <c r="E23" s="450"/>
      <c r="F23" s="450"/>
      <c r="G23" s="450"/>
      <c r="H23" s="460">
        <v>1</v>
      </c>
      <c r="I23" s="1"/>
    </row>
    <row r="24" spans="1:9">
      <c r="A24" s="448" t="s">
        <v>883</v>
      </c>
      <c r="B24" s="449"/>
      <c r="C24" s="450">
        <v>2</v>
      </c>
      <c r="D24" s="450"/>
      <c r="E24" s="450">
        <v>1</v>
      </c>
      <c r="F24" s="450"/>
      <c r="G24" s="450"/>
      <c r="H24" s="460">
        <v>3</v>
      </c>
      <c r="I24" s="1"/>
    </row>
    <row r="25" spans="1:9">
      <c r="A25" s="448" t="s">
        <v>885</v>
      </c>
      <c r="B25" s="449"/>
      <c r="C25" s="450">
        <v>2</v>
      </c>
      <c r="D25" s="450"/>
      <c r="E25" s="450">
        <v>1</v>
      </c>
      <c r="F25" s="450"/>
      <c r="G25" s="450"/>
      <c r="H25" s="460">
        <v>3</v>
      </c>
      <c r="I25" s="1"/>
    </row>
    <row r="26" spans="1:9">
      <c r="A26" s="448" t="s">
        <v>887</v>
      </c>
      <c r="B26" s="449"/>
      <c r="C26" s="450">
        <v>2</v>
      </c>
      <c r="D26" s="450"/>
      <c r="E26" s="450">
        <v>1</v>
      </c>
      <c r="F26" s="450"/>
      <c r="G26" s="450"/>
      <c r="H26" s="460">
        <v>3</v>
      </c>
      <c r="I26" s="1"/>
    </row>
    <row r="27" spans="1:9">
      <c r="A27" s="448" t="s">
        <v>891</v>
      </c>
      <c r="B27" s="449"/>
      <c r="C27" s="450">
        <v>2</v>
      </c>
      <c r="D27" s="450"/>
      <c r="E27" s="450">
        <v>1</v>
      </c>
      <c r="F27" s="450"/>
      <c r="G27" s="450"/>
      <c r="H27" s="460">
        <v>3</v>
      </c>
      <c r="I27" s="1"/>
    </row>
    <row r="28" spans="1:9">
      <c r="A28" s="448" t="s">
        <v>895</v>
      </c>
      <c r="B28" s="449"/>
      <c r="C28" s="450"/>
      <c r="D28" s="450">
        <v>1</v>
      </c>
      <c r="E28" s="450"/>
      <c r="F28" s="450"/>
      <c r="G28" s="450"/>
      <c r="H28" s="460">
        <v>1</v>
      </c>
      <c r="I28" s="1"/>
    </row>
    <row r="29" spans="1:9">
      <c r="A29" s="448" t="s">
        <v>985</v>
      </c>
      <c r="B29" s="449"/>
      <c r="C29" s="450"/>
      <c r="D29" s="450">
        <v>1</v>
      </c>
      <c r="E29" s="450"/>
      <c r="F29" s="450"/>
      <c r="G29" s="450"/>
      <c r="H29" s="460">
        <v>1</v>
      </c>
      <c r="I29" s="1"/>
    </row>
    <row r="30" spans="1:9">
      <c r="A30" s="448" t="s">
        <v>987</v>
      </c>
      <c r="B30" s="449"/>
      <c r="C30" s="450"/>
      <c r="D30" s="450">
        <v>1</v>
      </c>
      <c r="E30" s="450"/>
      <c r="F30" s="450"/>
      <c r="G30" s="450"/>
      <c r="H30" s="460">
        <v>1</v>
      </c>
      <c r="I30" s="1"/>
    </row>
    <row r="31" spans="1:9">
      <c r="A31" s="448" t="s">
        <v>989</v>
      </c>
      <c r="B31" s="449"/>
      <c r="C31" s="450"/>
      <c r="D31" s="450">
        <v>1</v>
      </c>
      <c r="E31" s="450"/>
      <c r="F31" s="450"/>
      <c r="G31" s="450"/>
      <c r="H31" s="460">
        <v>1</v>
      </c>
      <c r="I31" s="1"/>
    </row>
    <row r="32" spans="1:9">
      <c r="A32" s="448" t="s">
        <v>991</v>
      </c>
      <c r="B32" s="449"/>
      <c r="C32" s="450"/>
      <c r="D32" s="450">
        <v>1</v>
      </c>
      <c r="E32" s="450"/>
      <c r="F32" s="450"/>
      <c r="G32" s="450"/>
      <c r="H32" s="460">
        <v>1</v>
      </c>
      <c r="I32" s="1"/>
    </row>
    <row r="33" spans="1:9">
      <c r="A33" s="448" t="s">
        <v>993</v>
      </c>
      <c r="B33" s="449"/>
      <c r="C33" s="450"/>
      <c r="D33" s="450">
        <v>1</v>
      </c>
      <c r="E33" s="450"/>
      <c r="F33" s="450"/>
      <c r="G33" s="450"/>
      <c r="H33" s="460">
        <v>1</v>
      </c>
      <c r="I33" s="1"/>
    </row>
    <row r="34" spans="1:9">
      <c r="A34" s="448" t="s">
        <v>995</v>
      </c>
      <c r="B34" s="449"/>
      <c r="C34" s="450"/>
      <c r="D34" s="450">
        <v>1</v>
      </c>
      <c r="E34" s="450"/>
      <c r="F34" s="450"/>
      <c r="G34" s="450"/>
      <c r="H34" s="460">
        <v>1</v>
      </c>
      <c r="I34" s="1"/>
    </row>
    <row r="35" spans="1:9">
      <c r="A35" s="448" t="s">
        <v>997</v>
      </c>
      <c r="B35" s="449"/>
      <c r="C35" s="450"/>
      <c r="D35" s="450">
        <v>1</v>
      </c>
      <c r="E35" s="450"/>
      <c r="F35" s="450">
        <v>1</v>
      </c>
      <c r="G35" s="450"/>
      <c r="H35" s="460">
        <v>2</v>
      </c>
      <c r="I35" s="1"/>
    </row>
    <row r="36" spans="1:9">
      <c r="A36" s="448" t="s">
        <v>999</v>
      </c>
      <c r="B36" s="449"/>
      <c r="C36" s="450"/>
      <c r="D36" s="450">
        <v>1</v>
      </c>
      <c r="E36" s="450"/>
      <c r="F36" s="450"/>
      <c r="G36" s="450"/>
      <c r="H36" s="460">
        <v>1</v>
      </c>
      <c r="I36" s="1"/>
    </row>
    <row r="37" spans="1:9">
      <c r="A37" s="448" t="s">
        <v>1001</v>
      </c>
      <c r="B37" s="449"/>
      <c r="C37" s="450"/>
      <c r="D37" s="450">
        <v>1</v>
      </c>
      <c r="E37" s="450"/>
      <c r="F37" s="450"/>
      <c r="G37" s="450"/>
      <c r="H37" s="460">
        <v>1</v>
      </c>
      <c r="I37" s="1"/>
    </row>
    <row r="38" spans="1:9">
      <c r="A38" s="448" t="s">
        <v>1005</v>
      </c>
      <c r="B38" s="449"/>
      <c r="C38" s="450"/>
      <c r="D38" s="450">
        <v>1</v>
      </c>
      <c r="E38" s="450"/>
      <c r="F38" s="450"/>
      <c r="G38" s="450"/>
      <c r="H38" s="460">
        <v>1</v>
      </c>
      <c r="I38" s="1"/>
    </row>
    <row r="39" spans="1:9">
      <c r="A39" s="448" t="s">
        <v>1007</v>
      </c>
      <c r="B39" s="449"/>
      <c r="C39" s="450"/>
      <c r="D39" s="450">
        <v>1</v>
      </c>
      <c r="E39" s="450"/>
      <c r="F39" s="450"/>
      <c r="G39" s="450"/>
      <c r="H39" s="460">
        <v>1</v>
      </c>
      <c r="I39" s="1"/>
    </row>
    <row r="40" spans="1:9">
      <c r="A40" s="448" t="s">
        <v>1468</v>
      </c>
      <c r="B40" s="449"/>
      <c r="C40" s="450">
        <v>1</v>
      </c>
      <c r="D40" s="450"/>
      <c r="E40" s="450"/>
      <c r="F40" s="450"/>
      <c r="G40" s="450"/>
      <c r="H40" s="460">
        <v>1</v>
      </c>
      <c r="I40" s="1"/>
    </row>
    <row r="41" spans="1:9">
      <c r="A41" s="448" t="s">
        <v>1473</v>
      </c>
      <c r="B41" s="449"/>
      <c r="C41" s="450">
        <v>1</v>
      </c>
      <c r="D41" s="450"/>
      <c r="E41" s="450"/>
      <c r="F41" s="450"/>
      <c r="G41" s="450"/>
      <c r="H41" s="460">
        <v>1</v>
      </c>
      <c r="I41" s="1"/>
    </row>
    <row r="42" spans="1:9">
      <c r="A42" s="448" t="s">
        <v>1489</v>
      </c>
      <c r="B42" s="449"/>
      <c r="C42" s="450">
        <v>1</v>
      </c>
      <c r="D42" s="450"/>
      <c r="E42" s="450"/>
      <c r="F42" s="450"/>
      <c r="G42" s="450"/>
      <c r="H42" s="460">
        <v>1</v>
      </c>
      <c r="I42" s="1"/>
    </row>
    <row r="43" spans="1:9">
      <c r="A43" s="448" t="s">
        <v>1497</v>
      </c>
      <c r="B43" s="449"/>
      <c r="C43" s="450">
        <v>1</v>
      </c>
      <c r="D43" s="450"/>
      <c r="E43" s="450"/>
      <c r="F43" s="450"/>
      <c r="G43" s="450"/>
      <c r="H43" s="460">
        <v>1</v>
      </c>
      <c r="I43" s="1"/>
    </row>
    <row r="44" spans="1:9">
      <c r="A44" s="448" t="s">
        <v>5713</v>
      </c>
      <c r="B44" s="449"/>
      <c r="C44" s="450">
        <v>1</v>
      </c>
      <c r="D44" s="450"/>
      <c r="E44" s="450"/>
      <c r="F44" s="450"/>
      <c r="G44" s="450"/>
      <c r="H44" s="460">
        <v>1</v>
      </c>
      <c r="I44" s="1"/>
    </row>
    <row r="45" spans="1:9">
      <c r="A45" s="448" t="s">
        <v>1509</v>
      </c>
      <c r="B45" s="449"/>
      <c r="C45" s="450">
        <v>1</v>
      </c>
      <c r="D45" s="450"/>
      <c r="E45" s="450"/>
      <c r="F45" s="450"/>
      <c r="G45" s="450"/>
      <c r="H45" s="460">
        <v>1</v>
      </c>
      <c r="I45" s="1"/>
    </row>
    <row r="46" spans="1:9">
      <c r="A46" s="448" t="s">
        <v>1515</v>
      </c>
      <c r="B46" s="449"/>
      <c r="C46" s="450">
        <v>1</v>
      </c>
      <c r="D46" s="450"/>
      <c r="E46" s="450"/>
      <c r="F46" s="450"/>
      <c r="G46" s="450"/>
      <c r="H46" s="460">
        <v>1</v>
      </c>
      <c r="I46" s="1"/>
    </row>
    <row r="47" spans="1:9">
      <c r="A47" s="448" t="s">
        <v>5712</v>
      </c>
      <c r="B47" s="449"/>
      <c r="C47" s="450">
        <v>1</v>
      </c>
      <c r="D47" s="450"/>
      <c r="E47" s="450"/>
      <c r="F47" s="450"/>
      <c r="G47" s="450"/>
      <c r="H47" s="460">
        <v>1</v>
      </c>
      <c r="I47" s="1"/>
    </row>
    <row r="48" spans="1:9">
      <c r="A48" s="448" t="s">
        <v>1521</v>
      </c>
      <c r="B48" s="449"/>
      <c r="C48" s="450">
        <v>1</v>
      </c>
      <c r="D48" s="450"/>
      <c r="E48" s="450"/>
      <c r="F48" s="450"/>
      <c r="G48" s="450"/>
      <c r="H48" s="460">
        <v>1</v>
      </c>
      <c r="I48" s="1"/>
    </row>
    <row r="49" spans="1:9">
      <c r="A49" s="448" t="s">
        <v>1523</v>
      </c>
      <c r="B49" s="449"/>
      <c r="C49" s="450">
        <v>1</v>
      </c>
      <c r="D49" s="450"/>
      <c r="E49" s="450"/>
      <c r="F49" s="450"/>
      <c r="G49" s="450"/>
      <c r="H49" s="460">
        <v>1</v>
      </c>
      <c r="I49" s="1"/>
    </row>
    <row r="50" spans="1:9">
      <c r="A50" s="448" t="s">
        <v>1525</v>
      </c>
      <c r="B50" s="449"/>
      <c r="C50" s="450">
        <v>1</v>
      </c>
      <c r="D50" s="450"/>
      <c r="E50" s="450"/>
      <c r="F50" s="450"/>
      <c r="G50" s="450"/>
      <c r="H50" s="460">
        <v>1</v>
      </c>
      <c r="I50" s="1"/>
    </row>
    <row r="51" spans="1:9">
      <c r="A51" s="448" t="s">
        <v>1529</v>
      </c>
      <c r="B51" s="449"/>
      <c r="C51" s="450">
        <v>1</v>
      </c>
      <c r="D51" s="450"/>
      <c r="E51" s="450"/>
      <c r="F51" s="450"/>
      <c r="G51" s="450"/>
      <c r="H51" s="460">
        <v>1</v>
      </c>
      <c r="I51" s="1"/>
    </row>
    <row r="52" spans="1:9">
      <c r="A52" s="448" t="s">
        <v>1535</v>
      </c>
      <c r="B52" s="449"/>
      <c r="C52" s="450">
        <v>1</v>
      </c>
      <c r="D52" s="450"/>
      <c r="E52" s="450"/>
      <c r="F52" s="450"/>
      <c r="G52" s="450"/>
      <c r="H52" s="460">
        <v>1</v>
      </c>
      <c r="I52" s="1"/>
    </row>
    <row r="53" spans="1:9">
      <c r="A53" s="448" t="s">
        <v>5670</v>
      </c>
      <c r="B53" s="449"/>
      <c r="C53" s="450"/>
      <c r="D53" s="450"/>
      <c r="E53" s="450">
        <v>1</v>
      </c>
      <c r="F53" s="450"/>
      <c r="G53" s="450"/>
      <c r="H53" s="460">
        <v>1</v>
      </c>
      <c r="I53" s="1"/>
    </row>
    <row r="54" spans="1:9">
      <c r="A54" s="448" t="s">
        <v>5673</v>
      </c>
      <c r="B54" s="449"/>
      <c r="C54" s="450">
        <v>2</v>
      </c>
      <c r="D54" s="450"/>
      <c r="E54" s="450">
        <v>1</v>
      </c>
      <c r="F54" s="450"/>
      <c r="G54" s="450"/>
      <c r="H54" s="460">
        <v>3</v>
      </c>
      <c r="I54" s="1"/>
    </row>
    <row r="55" spans="1:9">
      <c r="A55" s="448" t="s">
        <v>5724</v>
      </c>
      <c r="B55" s="449"/>
      <c r="C55" s="450">
        <v>1</v>
      </c>
      <c r="D55" s="450"/>
      <c r="E55" s="450"/>
      <c r="F55" s="450"/>
      <c r="G55" s="450"/>
      <c r="H55" s="460">
        <v>1</v>
      </c>
      <c r="I55" s="1"/>
    </row>
    <row r="56" spans="1:9">
      <c r="A56" s="448" t="s">
        <v>5723</v>
      </c>
      <c r="B56" s="449"/>
      <c r="C56" s="450">
        <v>1</v>
      </c>
      <c r="D56" s="450"/>
      <c r="E56" s="450"/>
      <c r="F56" s="450"/>
      <c r="G56" s="450"/>
      <c r="H56" s="460">
        <v>1</v>
      </c>
      <c r="I56" s="1"/>
    </row>
    <row r="57" spans="1:9">
      <c r="A57" s="448" t="s">
        <v>1082</v>
      </c>
      <c r="B57" s="449"/>
      <c r="C57" s="450">
        <v>0</v>
      </c>
      <c r="D57" s="450">
        <v>0</v>
      </c>
      <c r="E57" s="450"/>
      <c r="F57" s="450"/>
      <c r="G57" s="450"/>
      <c r="H57" s="460">
        <v>0</v>
      </c>
      <c r="I57" s="1"/>
    </row>
    <row r="58" spans="1:9">
      <c r="A58" s="448" t="s">
        <v>1113</v>
      </c>
      <c r="B58" s="449"/>
      <c r="C58" s="450">
        <v>1</v>
      </c>
      <c r="D58" s="450">
        <v>0</v>
      </c>
      <c r="E58" s="450"/>
      <c r="F58" s="450"/>
      <c r="G58" s="450"/>
      <c r="H58" s="460">
        <v>1</v>
      </c>
      <c r="I58" s="1"/>
    </row>
    <row r="59" spans="1:9">
      <c r="A59" s="448" t="s">
        <v>1085</v>
      </c>
      <c r="B59" s="449"/>
      <c r="C59" s="450">
        <v>0</v>
      </c>
      <c r="D59" s="450">
        <v>0</v>
      </c>
      <c r="E59" s="450"/>
      <c r="F59" s="450"/>
      <c r="G59" s="450"/>
      <c r="H59" s="460">
        <v>0</v>
      </c>
      <c r="I59" s="1"/>
    </row>
    <row r="60" spans="1:9">
      <c r="A60" s="448" t="s">
        <v>1120</v>
      </c>
      <c r="B60" s="449"/>
      <c r="C60" s="450">
        <v>1</v>
      </c>
      <c r="D60" s="450">
        <v>1</v>
      </c>
      <c r="E60" s="450"/>
      <c r="F60" s="450"/>
      <c r="G60" s="450"/>
      <c r="H60" s="460">
        <v>2</v>
      </c>
      <c r="I60" s="1"/>
    </row>
    <row r="61" spans="1:9">
      <c r="A61" s="448" t="s">
        <v>1083</v>
      </c>
      <c r="B61" s="449"/>
      <c r="C61" s="450">
        <v>0</v>
      </c>
      <c r="D61" s="450"/>
      <c r="E61" s="450"/>
      <c r="F61" s="450"/>
      <c r="G61" s="450"/>
      <c r="H61" s="460">
        <v>0</v>
      </c>
      <c r="I61" s="1"/>
    </row>
    <row r="62" spans="1:9">
      <c r="A62" s="448" t="s">
        <v>5675</v>
      </c>
      <c r="B62" s="449"/>
      <c r="C62" s="450">
        <v>1</v>
      </c>
      <c r="D62" s="450"/>
      <c r="E62" s="450">
        <v>1</v>
      </c>
      <c r="F62" s="450"/>
      <c r="G62" s="450"/>
      <c r="H62" s="460">
        <v>2</v>
      </c>
      <c r="I62" s="1"/>
    </row>
    <row r="63" spans="1:9">
      <c r="A63" s="448" t="s">
        <v>1279</v>
      </c>
      <c r="B63" s="449"/>
      <c r="C63" s="450">
        <v>1</v>
      </c>
      <c r="D63" s="450"/>
      <c r="E63" s="450"/>
      <c r="F63" s="450"/>
      <c r="G63" s="450"/>
      <c r="H63" s="460">
        <v>1</v>
      </c>
      <c r="I63" s="1"/>
    </row>
    <row r="64" spans="1:9">
      <c r="A64" s="448" t="s">
        <v>737</v>
      </c>
      <c r="B64" s="449">
        <v>1</v>
      </c>
      <c r="C64" s="450">
        <v>4</v>
      </c>
      <c r="D64" s="450">
        <v>1</v>
      </c>
      <c r="E64" s="450"/>
      <c r="F64" s="450">
        <v>0</v>
      </c>
      <c r="G64" s="450"/>
      <c r="H64" s="460">
        <v>6</v>
      </c>
      <c r="I64" s="1"/>
    </row>
    <row r="65" spans="1:9">
      <c r="A65" s="448" t="s">
        <v>1282</v>
      </c>
      <c r="B65" s="449"/>
      <c r="C65" s="450">
        <v>1</v>
      </c>
      <c r="D65" s="450"/>
      <c r="E65" s="450"/>
      <c r="F65" s="450"/>
      <c r="G65" s="450"/>
      <c r="H65" s="460">
        <v>1</v>
      </c>
      <c r="I65" s="1"/>
    </row>
    <row r="66" spans="1:9">
      <c r="A66" s="448" t="s">
        <v>1286</v>
      </c>
      <c r="B66" s="449"/>
      <c r="C66" s="450">
        <v>1</v>
      </c>
      <c r="D66" s="450"/>
      <c r="E66" s="450"/>
      <c r="F66" s="450"/>
      <c r="G66" s="450"/>
      <c r="H66" s="460">
        <v>1</v>
      </c>
      <c r="I66" s="1"/>
    </row>
    <row r="67" spans="1:9">
      <c r="A67" s="448" t="s">
        <v>1115</v>
      </c>
      <c r="B67" s="449"/>
      <c r="C67" s="450">
        <v>1</v>
      </c>
      <c r="D67" s="450">
        <v>1</v>
      </c>
      <c r="E67" s="450"/>
      <c r="F67" s="450"/>
      <c r="G67" s="450"/>
      <c r="H67" s="460">
        <v>2</v>
      </c>
      <c r="I67" s="1"/>
    </row>
    <row r="68" spans="1:9">
      <c r="A68" s="448" t="s">
        <v>799</v>
      </c>
      <c r="B68" s="449">
        <v>1</v>
      </c>
      <c r="C68" s="450">
        <v>2</v>
      </c>
      <c r="D68" s="450">
        <v>1</v>
      </c>
      <c r="E68" s="450"/>
      <c r="F68" s="450">
        <v>1</v>
      </c>
      <c r="G68" s="450"/>
      <c r="H68" s="460">
        <v>5</v>
      </c>
      <c r="I68" s="1"/>
    </row>
    <row r="69" spans="1:9">
      <c r="A69" s="448" t="s">
        <v>801</v>
      </c>
      <c r="B69" s="449">
        <v>1</v>
      </c>
      <c r="C69" s="450">
        <v>2</v>
      </c>
      <c r="D69" s="450">
        <v>1</v>
      </c>
      <c r="E69" s="450"/>
      <c r="F69" s="450">
        <v>1</v>
      </c>
      <c r="G69" s="450"/>
      <c r="H69" s="460">
        <v>5</v>
      </c>
      <c r="I69" s="1"/>
    </row>
    <row r="70" spans="1:9">
      <c r="A70" s="448" t="s">
        <v>1303</v>
      </c>
      <c r="B70" s="449"/>
      <c r="C70" s="450">
        <v>1</v>
      </c>
      <c r="D70" s="450"/>
      <c r="E70" s="450"/>
      <c r="F70" s="450"/>
      <c r="G70" s="450"/>
      <c r="H70" s="460">
        <v>1</v>
      </c>
      <c r="I70" s="1"/>
    </row>
    <row r="71" spans="1:9">
      <c r="A71" s="448" t="s">
        <v>1131</v>
      </c>
      <c r="B71" s="449"/>
      <c r="C71" s="450">
        <v>1</v>
      </c>
      <c r="D71" s="450"/>
      <c r="E71" s="450">
        <v>1</v>
      </c>
      <c r="F71" s="450"/>
      <c r="G71" s="450"/>
      <c r="H71" s="460">
        <v>2</v>
      </c>
      <c r="I71" s="1"/>
    </row>
    <row r="72" spans="1:9">
      <c r="A72" s="448" t="s">
        <v>941</v>
      </c>
      <c r="B72" s="449"/>
      <c r="C72" s="450">
        <v>0</v>
      </c>
      <c r="D72" s="450"/>
      <c r="E72" s="450">
        <v>0</v>
      </c>
      <c r="F72" s="450"/>
      <c r="G72" s="450"/>
      <c r="H72" s="460">
        <v>0</v>
      </c>
      <c r="I72" s="1"/>
    </row>
    <row r="73" spans="1:9">
      <c r="A73" s="448" t="s">
        <v>1255</v>
      </c>
      <c r="B73" s="449"/>
      <c r="C73" s="450">
        <v>1</v>
      </c>
      <c r="D73" s="450"/>
      <c r="E73" s="450"/>
      <c r="F73" s="450"/>
      <c r="G73" s="450"/>
      <c r="H73" s="460">
        <v>1</v>
      </c>
      <c r="I73" s="1"/>
    </row>
    <row r="74" spans="1:9">
      <c r="A74" s="448" t="s">
        <v>863</v>
      </c>
      <c r="B74" s="449"/>
      <c r="C74" s="450"/>
      <c r="D74" s="450"/>
      <c r="E74" s="450">
        <v>1</v>
      </c>
      <c r="F74" s="450"/>
      <c r="G74" s="450"/>
      <c r="H74" s="460">
        <v>1</v>
      </c>
      <c r="I74" s="1"/>
    </row>
    <row r="75" spans="1:9">
      <c r="A75" s="448" t="s">
        <v>733</v>
      </c>
      <c r="B75" s="449">
        <v>0</v>
      </c>
      <c r="C75" s="450">
        <v>1</v>
      </c>
      <c r="D75" s="450">
        <v>0</v>
      </c>
      <c r="E75" s="450"/>
      <c r="F75" s="450">
        <v>1</v>
      </c>
      <c r="G75" s="450"/>
      <c r="H75" s="460">
        <v>2</v>
      </c>
      <c r="I75" s="1"/>
    </row>
    <row r="76" spans="1:9">
      <c r="A76" s="448" t="s">
        <v>741</v>
      </c>
      <c r="B76" s="449">
        <v>0</v>
      </c>
      <c r="C76" s="450">
        <v>0</v>
      </c>
      <c r="D76" s="450">
        <v>0</v>
      </c>
      <c r="E76" s="450"/>
      <c r="F76" s="450">
        <v>1</v>
      </c>
      <c r="G76" s="450"/>
      <c r="H76" s="460">
        <v>1</v>
      </c>
      <c r="I76" s="1"/>
    </row>
    <row r="77" spans="1:9">
      <c r="A77" s="448" t="s">
        <v>755</v>
      </c>
      <c r="B77" s="449">
        <v>1</v>
      </c>
      <c r="C77" s="450">
        <v>0</v>
      </c>
      <c r="D77" s="450">
        <v>0</v>
      </c>
      <c r="E77" s="450"/>
      <c r="F77" s="450">
        <v>1</v>
      </c>
      <c r="G77" s="450"/>
      <c r="H77" s="460">
        <v>2</v>
      </c>
      <c r="I77" s="1"/>
    </row>
    <row r="78" spans="1:9">
      <c r="A78" s="448" t="s">
        <v>747</v>
      </c>
      <c r="B78" s="449">
        <v>0</v>
      </c>
      <c r="C78" s="450">
        <v>0</v>
      </c>
      <c r="D78" s="450">
        <v>0</v>
      </c>
      <c r="E78" s="450"/>
      <c r="F78" s="450">
        <v>1</v>
      </c>
      <c r="G78" s="450"/>
      <c r="H78" s="460">
        <v>1</v>
      </c>
      <c r="I78" s="1"/>
    </row>
    <row r="79" spans="1:9">
      <c r="A79" s="448" t="s">
        <v>769</v>
      </c>
      <c r="B79" s="449">
        <v>0</v>
      </c>
      <c r="C79" s="450">
        <v>0</v>
      </c>
      <c r="D79" s="450">
        <v>0</v>
      </c>
      <c r="E79" s="450"/>
      <c r="F79" s="450">
        <v>1</v>
      </c>
      <c r="G79" s="450"/>
      <c r="H79" s="460">
        <v>1</v>
      </c>
      <c r="I79" s="1"/>
    </row>
    <row r="80" spans="1:9">
      <c r="A80" s="448" t="s">
        <v>795</v>
      </c>
      <c r="B80" s="449">
        <v>1</v>
      </c>
      <c r="C80" s="450">
        <v>0</v>
      </c>
      <c r="D80" s="450">
        <v>1</v>
      </c>
      <c r="E80" s="450"/>
      <c r="F80" s="450">
        <v>1</v>
      </c>
      <c r="G80" s="450"/>
      <c r="H80" s="460">
        <v>3</v>
      </c>
      <c r="I80" s="1"/>
    </row>
    <row r="81" spans="1:9">
      <c r="A81" s="448" t="s">
        <v>797</v>
      </c>
      <c r="B81" s="449">
        <v>1</v>
      </c>
      <c r="C81" s="450">
        <v>2</v>
      </c>
      <c r="D81" s="450">
        <v>1</v>
      </c>
      <c r="E81" s="450"/>
      <c r="F81" s="450">
        <v>1</v>
      </c>
      <c r="G81" s="450"/>
      <c r="H81" s="460">
        <v>5</v>
      </c>
      <c r="I81" s="1"/>
    </row>
    <row r="82" spans="1:9">
      <c r="A82" s="448" t="s">
        <v>1040</v>
      </c>
      <c r="B82" s="449"/>
      <c r="C82" s="450"/>
      <c r="D82" s="450">
        <v>1</v>
      </c>
      <c r="E82" s="450"/>
      <c r="F82" s="450">
        <v>1</v>
      </c>
      <c r="G82" s="450"/>
      <c r="H82" s="460">
        <v>2</v>
      </c>
      <c r="I82" s="1"/>
    </row>
    <row r="83" spans="1:9">
      <c r="A83" s="448" t="s">
        <v>1042</v>
      </c>
      <c r="B83" s="449"/>
      <c r="C83" s="450"/>
      <c r="D83" s="450">
        <v>1</v>
      </c>
      <c r="E83" s="450"/>
      <c r="F83" s="450">
        <v>1</v>
      </c>
      <c r="G83" s="450"/>
      <c r="H83" s="460">
        <v>2</v>
      </c>
      <c r="I83" s="1"/>
    </row>
    <row r="84" spans="1:9">
      <c r="A84" s="448" t="s">
        <v>1047</v>
      </c>
      <c r="B84" s="449"/>
      <c r="C84" s="450"/>
      <c r="D84" s="450">
        <v>1</v>
      </c>
      <c r="E84" s="450"/>
      <c r="F84" s="450">
        <v>1</v>
      </c>
      <c r="G84" s="450"/>
      <c r="H84" s="460">
        <v>2</v>
      </c>
      <c r="I84" s="1"/>
    </row>
    <row r="85" spans="1:9">
      <c r="A85" s="448" t="s">
        <v>1049</v>
      </c>
      <c r="B85" s="449"/>
      <c r="C85" s="450"/>
      <c r="D85" s="450">
        <v>1</v>
      </c>
      <c r="E85" s="450"/>
      <c r="F85" s="450">
        <v>1</v>
      </c>
      <c r="G85" s="450"/>
      <c r="H85" s="460">
        <v>2</v>
      </c>
      <c r="I85" s="1"/>
    </row>
    <row r="86" spans="1:9">
      <c r="A86" s="448" t="s">
        <v>1051</v>
      </c>
      <c r="B86" s="449"/>
      <c r="C86" s="450"/>
      <c r="D86" s="450">
        <v>1</v>
      </c>
      <c r="E86" s="450"/>
      <c r="F86" s="450">
        <v>1</v>
      </c>
      <c r="G86" s="450"/>
      <c r="H86" s="460">
        <v>2</v>
      </c>
      <c r="I86" s="1"/>
    </row>
    <row r="87" spans="1:9">
      <c r="A87" s="448" t="s">
        <v>771</v>
      </c>
      <c r="B87" s="449">
        <v>1</v>
      </c>
      <c r="C87" s="450">
        <v>3</v>
      </c>
      <c r="D87" s="450">
        <v>1</v>
      </c>
      <c r="E87" s="450"/>
      <c r="F87" s="450"/>
      <c r="G87" s="450"/>
      <c r="H87" s="460">
        <v>5</v>
      </c>
      <c r="I87" s="1"/>
    </row>
    <row r="88" spans="1:9">
      <c r="A88" s="448" t="s">
        <v>1463</v>
      </c>
      <c r="B88" s="449"/>
      <c r="C88" s="450"/>
      <c r="D88" s="450">
        <v>1</v>
      </c>
      <c r="E88" s="450"/>
      <c r="F88" s="450"/>
      <c r="G88" s="450"/>
      <c r="H88" s="460">
        <v>1</v>
      </c>
      <c r="I88" s="1"/>
    </row>
    <row r="89" spans="1:9">
      <c r="A89" s="448" t="s">
        <v>731</v>
      </c>
      <c r="B89" s="449">
        <v>1</v>
      </c>
      <c r="C89" s="450">
        <v>4</v>
      </c>
      <c r="D89" s="450">
        <v>1</v>
      </c>
      <c r="E89" s="450"/>
      <c r="F89" s="450">
        <v>1</v>
      </c>
      <c r="G89" s="450"/>
      <c r="H89" s="460">
        <v>7</v>
      </c>
      <c r="I89" s="1"/>
    </row>
    <row r="90" spans="1:9">
      <c r="A90" s="448" t="s">
        <v>1537</v>
      </c>
      <c r="B90" s="449"/>
      <c r="C90" s="450">
        <v>1</v>
      </c>
      <c r="D90" s="450"/>
      <c r="E90" s="450"/>
      <c r="F90" s="450"/>
      <c r="G90" s="450"/>
      <c r="H90" s="460">
        <v>1</v>
      </c>
      <c r="I90" s="1"/>
    </row>
    <row r="91" spans="1:9">
      <c r="A91" s="448" t="s">
        <v>751</v>
      </c>
      <c r="B91" s="449">
        <v>1</v>
      </c>
      <c r="C91" s="450">
        <v>6</v>
      </c>
      <c r="D91" s="450">
        <v>1</v>
      </c>
      <c r="E91" s="450"/>
      <c r="F91" s="450">
        <v>1</v>
      </c>
      <c r="G91" s="450"/>
      <c r="H91" s="460">
        <v>9</v>
      </c>
      <c r="I91" s="1"/>
    </row>
    <row r="92" spans="1:9">
      <c r="A92" s="448" t="s">
        <v>1541</v>
      </c>
      <c r="B92" s="449"/>
      <c r="C92" s="450">
        <v>1</v>
      </c>
      <c r="D92" s="450"/>
      <c r="E92" s="450"/>
      <c r="F92" s="450"/>
      <c r="G92" s="450"/>
      <c r="H92" s="460">
        <v>1</v>
      </c>
      <c r="I92" s="1"/>
    </row>
    <row r="93" spans="1:9">
      <c r="A93" s="448" t="s">
        <v>1544</v>
      </c>
      <c r="B93" s="449"/>
      <c r="C93" s="450">
        <v>1</v>
      </c>
      <c r="D93" s="450"/>
      <c r="E93" s="450"/>
      <c r="F93" s="450"/>
      <c r="G93" s="450"/>
      <c r="H93" s="460">
        <v>1</v>
      </c>
      <c r="I93" s="1"/>
    </row>
    <row r="94" spans="1:9">
      <c r="A94" s="448" t="s">
        <v>1591</v>
      </c>
      <c r="B94" s="449"/>
      <c r="C94" s="450">
        <v>1</v>
      </c>
      <c r="D94" s="450"/>
      <c r="E94" s="450"/>
      <c r="F94" s="450"/>
      <c r="G94" s="450"/>
      <c r="H94" s="460">
        <v>1</v>
      </c>
      <c r="I94" s="1"/>
    </row>
    <row r="95" spans="1:9">
      <c r="A95" s="448" t="s">
        <v>1548</v>
      </c>
      <c r="B95" s="449"/>
      <c r="C95" s="450">
        <v>1</v>
      </c>
      <c r="D95" s="450"/>
      <c r="E95" s="450"/>
      <c r="F95" s="450"/>
      <c r="G95" s="450"/>
      <c r="H95" s="460">
        <v>1</v>
      </c>
      <c r="I95" s="1"/>
    </row>
    <row r="96" spans="1:9">
      <c r="A96" s="448" t="s">
        <v>1554</v>
      </c>
      <c r="B96" s="449"/>
      <c r="C96" s="450">
        <v>1</v>
      </c>
      <c r="D96" s="450"/>
      <c r="E96" s="450"/>
      <c r="F96" s="450"/>
      <c r="G96" s="450"/>
      <c r="H96" s="460">
        <v>1</v>
      </c>
      <c r="I96" s="1"/>
    </row>
    <row r="97" spans="1:9">
      <c r="A97" s="448" t="s">
        <v>5726</v>
      </c>
      <c r="B97" s="449"/>
      <c r="C97" s="450">
        <v>0</v>
      </c>
      <c r="D97" s="450">
        <v>0</v>
      </c>
      <c r="E97" s="450"/>
      <c r="F97" s="450"/>
      <c r="G97" s="450"/>
      <c r="H97" s="460">
        <v>0</v>
      </c>
      <c r="I97" s="1"/>
    </row>
    <row r="98" spans="1:9">
      <c r="A98" s="448" t="s">
        <v>1556</v>
      </c>
      <c r="B98" s="449"/>
      <c r="C98" s="450">
        <v>1</v>
      </c>
      <c r="D98" s="450"/>
      <c r="E98" s="450"/>
      <c r="F98" s="450"/>
      <c r="G98" s="450"/>
      <c r="H98" s="460">
        <v>1</v>
      </c>
      <c r="I98" s="1"/>
    </row>
    <row r="99" spans="1:9">
      <c r="A99" s="448" t="s">
        <v>5699</v>
      </c>
      <c r="B99" s="449"/>
      <c r="C99" s="450">
        <v>1</v>
      </c>
      <c r="D99" s="450"/>
      <c r="E99" s="450"/>
      <c r="F99" s="450"/>
      <c r="G99" s="450"/>
      <c r="H99" s="460">
        <v>1</v>
      </c>
      <c r="I99" s="1"/>
    </row>
    <row r="100" spans="1:9">
      <c r="A100" s="448" t="s">
        <v>1116</v>
      </c>
      <c r="B100" s="449"/>
      <c r="C100" s="450">
        <v>4</v>
      </c>
      <c r="D100" s="450">
        <v>1</v>
      </c>
      <c r="E100" s="450">
        <v>0</v>
      </c>
      <c r="F100" s="450"/>
      <c r="G100" s="450"/>
      <c r="H100" s="460">
        <v>5</v>
      </c>
      <c r="I100" s="1"/>
    </row>
    <row r="101" spans="1:9">
      <c r="A101" s="448" t="s">
        <v>1563</v>
      </c>
      <c r="B101" s="449"/>
      <c r="C101" s="450">
        <v>1</v>
      </c>
      <c r="D101" s="450"/>
      <c r="E101" s="450"/>
      <c r="F101" s="450"/>
      <c r="G101" s="450"/>
      <c r="H101" s="460">
        <v>1</v>
      </c>
      <c r="I101" s="1"/>
    </row>
    <row r="102" spans="1:9">
      <c r="A102" s="448" t="s">
        <v>5703</v>
      </c>
      <c r="B102" s="449"/>
      <c r="C102" s="450">
        <v>1</v>
      </c>
      <c r="D102" s="450"/>
      <c r="E102" s="450"/>
      <c r="F102" s="450"/>
      <c r="G102" s="450"/>
      <c r="H102" s="460">
        <v>1</v>
      </c>
      <c r="I102" s="1"/>
    </row>
    <row r="103" spans="1:9">
      <c r="A103" s="448" t="s">
        <v>1567</v>
      </c>
      <c r="B103" s="449"/>
      <c r="C103" s="450">
        <v>1</v>
      </c>
      <c r="D103" s="450"/>
      <c r="E103" s="450"/>
      <c r="F103" s="450"/>
      <c r="G103" s="450"/>
      <c r="H103" s="460">
        <v>1</v>
      </c>
      <c r="I103" s="1"/>
    </row>
    <row r="104" spans="1:9">
      <c r="A104" s="448" t="s">
        <v>5700</v>
      </c>
      <c r="B104" s="449"/>
      <c r="C104" s="450">
        <v>1</v>
      </c>
      <c r="D104" s="450"/>
      <c r="E104" s="450"/>
      <c r="F104" s="450"/>
      <c r="G104" s="450"/>
      <c r="H104" s="460">
        <v>1</v>
      </c>
      <c r="I104" s="1"/>
    </row>
    <row r="105" spans="1:9">
      <c r="A105" s="448" t="s">
        <v>1573</v>
      </c>
      <c r="B105" s="449"/>
      <c r="C105" s="450">
        <v>0</v>
      </c>
      <c r="D105" s="450"/>
      <c r="E105" s="450"/>
      <c r="F105" s="450"/>
      <c r="G105" s="450"/>
      <c r="H105" s="460">
        <v>0</v>
      </c>
      <c r="I105" s="1"/>
    </row>
    <row r="106" spans="1:9">
      <c r="A106" s="448" t="s">
        <v>1577</v>
      </c>
      <c r="B106" s="449"/>
      <c r="C106" s="450">
        <v>1</v>
      </c>
      <c r="D106" s="450"/>
      <c r="E106" s="450"/>
      <c r="F106" s="450"/>
      <c r="G106" s="450"/>
      <c r="H106" s="460">
        <v>1</v>
      </c>
      <c r="I106" s="1"/>
    </row>
    <row r="107" spans="1:9">
      <c r="A107" s="448" t="s">
        <v>5698</v>
      </c>
      <c r="B107" s="449"/>
      <c r="C107" s="450">
        <v>1</v>
      </c>
      <c r="D107" s="450"/>
      <c r="E107" s="450"/>
      <c r="F107" s="450"/>
      <c r="G107" s="450"/>
      <c r="H107" s="460">
        <v>1</v>
      </c>
      <c r="I107" s="1"/>
    </row>
    <row r="108" spans="1:9">
      <c r="A108" s="448" t="s">
        <v>1313</v>
      </c>
      <c r="B108" s="449"/>
      <c r="C108" s="450">
        <v>1</v>
      </c>
      <c r="D108" s="450">
        <v>1</v>
      </c>
      <c r="E108" s="450"/>
      <c r="F108" s="450"/>
      <c r="G108" s="450"/>
      <c r="H108" s="460">
        <v>2</v>
      </c>
      <c r="I108" s="1"/>
    </row>
    <row r="109" spans="1:9">
      <c r="A109" s="448" t="s">
        <v>1583</v>
      </c>
      <c r="B109" s="449"/>
      <c r="C109" s="450">
        <v>2</v>
      </c>
      <c r="D109" s="450"/>
      <c r="E109" s="450"/>
      <c r="F109" s="450"/>
      <c r="G109" s="450"/>
      <c r="H109" s="460">
        <v>2</v>
      </c>
      <c r="I109" s="1"/>
    </row>
    <row r="110" spans="1:9">
      <c r="A110" s="448" t="s">
        <v>1585</v>
      </c>
      <c r="B110" s="449"/>
      <c r="C110" s="450">
        <v>1</v>
      </c>
      <c r="D110" s="450"/>
      <c r="E110" s="450"/>
      <c r="F110" s="450"/>
      <c r="G110" s="450"/>
      <c r="H110" s="460">
        <v>1</v>
      </c>
      <c r="I110" s="1"/>
    </row>
    <row r="111" spans="1:9">
      <c r="A111" s="448" t="s">
        <v>1284</v>
      </c>
      <c r="B111" s="449"/>
      <c r="C111" s="450">
        <v>1</v>
      </c>
      <c r="D111" s="450"/>
      <c r="E111" s="450"/>
      <c r="F111" s="450"/>
      <c r="G111" s="450"/>
      <c r="H111" s="460">
        <v>1</v>
      </c>
      <c r="I111" s="1"/>
    </row>
    <row r="112" spans="1:9">
      <c r="A112" s="448" t="s">
        <v>1587</v>
      </c>
      <c r="B112" s="449"/>
      <c r="C112" s="450">
        <v>1</v>
      </c>
      <c r="D112" s="450"/>
      <c r="E112" s="450"/>
      <c r="F112" s="450"/>
      <c r="G112" s="450"/>
      <c r="H112" s="460">
        <v>1</v>
      </c>
      <c r="I112" s="1"/>
    </row>
    <row r="113" spans="1:9">
      <c r="A113" s="448" t="s">
        <v>5702</v>
      </c>
      <c r="B113" s="449"/>
      <c r="C113" s="450">
        <v>1</v>
      </c>
      <c r="D113" s="450"/>
      <c r="E113" s="450"/>
      <c r="F113" s="450"/>
      <c r="G113" s="450"/>
      <c r="H113" s="460">
        <v>1</v>
      </c>
      <c r="I113" s="1"/>
    </row>
    <row r="114" spans="1:9">
      <c r="A114" s="448" t="s">
        <v>1319</v>
      </c>
      <c r="B114" s="449"/>
      <c r="C114" s="450"/>
      <c r="D114" s="450">
        <v>1</v>
      </c>
      <c r="E114" s="450"/>
      <c r="F114" s="450">
        <v>1</v>
      </c>
      <c r="G114" s="450"/>
      <c r="H114" s="460">
        <v>2</v>
      </c>
      <c r="I114" s="1"/>
    </row>
    <row r="115" spans="1:9">
      <c r="A115" s="448" t="s">
        <v>1032</v>
      </c>
      <c r="B115" s="449"/>
      <c r="C115" s="450"/>
      <c r="D115" s="450">
        <v>1</v>
      </c>
      <c r="E115" s="450"/>
      <c r="F115" s="450"/>
      <c r="G115" s="450"/>
      <c r="H115" s="460">
        <v>1</v>
      </c>
      <c r="I115" s="1"/>
    </row>
    <row r="116" spans="1:9">
      <c r="A116" s="448" t="s">
        <v>1034</v>
      </c>
      <c r="B116" s="449"/>
      <c r="C116" s="450"/>
      <c r="D116" s="450">
        <v>1</v>
      </c>
      <c r="E116" s="450"/>
      <c r="F116" s="450"/>
      <c r="G116" s="450"/>
      <c r="H116" s="460">
        <v>1</v>
      </c>
      <c r="I116" s="1"/>
    </row>
    <row r="117" spans="1:9">
      <c r="A117" s="448" t="s">
        <v>1036</v>
      </c>
      <c r="B117" s="449"/>
      <c r="C117" s="450"/>
      <c r="D117" s="450">
        <v>1</v>
      </c>
      <c r="E117" s="450"/>
      <c r="F117" s="450">
        <v>1</v>
      </c>
      <c r="G117" s="450"/>
      <c r="H117" s="460">
        <v>2</v>
      </c>
      <c r="I117" s="1"/>
    </row>
    <row r="118" spans="1:9">
      <c r="A118" s="448" t="s">
        <v>1003</v>
      </c>
      <c r="B118" s="449"/>
      <c r="C118" s="450"/>
      <c r="D118" s="450">
        <v>1</v>
      </c>
      <c r="E118" s="450"/>
      <c r="F118" s="450">
        <v>1</v>
      </c>
      <c r="G118" s="450"/>
      <c r="H118" s="460">
        <v>2</v>
      </c>
      <c r="I118" s="1"/>
    </row>
    <row r="119" spans="1:9">
      <c r="A119" s="448" t="s">
        <v>1038</v>
      </c>
      <c r="B119" s="449"/>
      <c r="C119" s="450"/>
      <c r="D119" s="450">
        <v>1</v>
      </c>
      <c r="E119" s="450"/>
      <c r="F119" s="450">
        <v>1</v>
      </c>
      <c r="G119" s="450"/>
      <c r="H119" s="460">
        <v>2</v>
      </c>
      <c r="I119" s="1"/>
    </row>
    <row r="120" spans="1:9">
      <c r="A120" s="448" t="s">
        <v>1058</v>
      </c>
      <c r="B120" s="449"/>
      <c r="C120" s="450"/>
      <c r="D120" s="450">
        <v>1</v>
      </c>
      <c r="E120" s="450"/>
      <c r="F120" s="450"/>
      <c r="G120" s="450"/>
      <c r="H120" s="460">
        <v>1</v>
      </c>
      <c r="I120" s="1"/>
    </row>
    <row r="121" spans="1:9">
      <c r="A121" s="448" t="s">
        <v>5704</v>
      </c>
      <c r="B121" s="449"/>
      <c r="C121" s="450">
        <v>1</v>
      </c>
      <c r="D121" s="450"/>
      <c r="E121" s="450"/>
      <c r="F121" s="450"/>
      <c r="G121" s="450"/>
      <c r="H121" s="460">
        <v>1</v>
      </c>
      <c r="I121" s="1"/>
    </row>
    <row r="122" spans="1:9">
      <c r="A122" s="448" t="s">
        <v>5701</v>
      </c>
      <c r="B122" s="449"/>
      <c r="C122" s="450">
        <v>1</v>
      </c>
      <c r="D122" s="450"/>
      <c r="E122" s="450"/>
      <c r="F122" s="450"/>
      <c r="G122" s="450"/>
      <c r="H122" s="460">
        <v>1</v>
      </c>
      <c r="I122" s="1"/>
    </row>
    <row r="123" spans="1:9">
      <c r="A123" s="448" t="s">
        <v>5694</v>
      </c>
      <c r="B123" s="449"/>
      <c r="C123" s="450"/>
      <c r="D123" s="450">
        <v>1</v>
      </c>
      <c r="E123" s="450"/>
      <c r="F123" s="450"/>
      <c r="G123" s="450"/>
      <c r="H123" s="460">
        <v>1</v>
      </c>
      <c r="I123" s="1"/>
    </row>
    <row r="124" spans="1:9">
      <c r="A124" s="448" t="s">
        <v>5692</v>
      </c>
      <c r="B124" s="449"/>
      <c r="C124" s="450"/>
      <c r="D124" s="450">
        <v>1</v>
      </c>
      <c r="E124" s="450"/>
      <c r="F124" s="450"/>
      <c r="G124" s="450"/>
      <c r="H124" s="460">
        <v>1</v>
      </c>
      <c r="I124" s="1"/>
    </row>
    <row r="125" spans="1:9">
      <c r="A125" s="448" t="s">
        <v>5693</v>
      </c>
      <c r="B125" s="449"/>
      <c r="C125" s="450"/>
      <c r="D125" s="450">
        <v>1</v>
      </c>
      <c r="E125" s="450"/>
      <c r="F125" s="450"/>
      <c r="G125" s="450"/>
      <c r="H125" s="460">
        <v>1</v>
      </c>
      <c r="I125" s="1"/>
    </row>
    <row r="126" spans="1:9">
      <c r="A126" s="448" t="s">
        <v>827</v>
      </c>
      <c r="B126" s="449"/>
      <c r="C126" s="450"/>
      <c r="D126" s="450">
        <v>1</v>
      </c>
      <c r="E126" s="450"/>
      <c r="F126" s="450"/>
      <c r="G126" s="450"/>
      <c r="H126" s="460">
        <v>1</v>
      </c>
      <c r="I126" s="1"/>
    </row>
    <row r="127" spans="1:9">
      <c r="A127" s="448" t="s">
        <v>929</v>
      </c>
      <c r="B127" s="449"/>
      <c r="C127" s="450"/>
      <c r="D127" s="450">
        <v>1</v>
      </c>
      <c r="E127" s="450"/>
      <c r="F127" s="450"/>
      <c r="G127" s="450"/>
      <c r="H127" s="460">
        <v>1</v>
      </c>
      <c r="I127" s="1"/>
    </row>
    <row r="128" spans="1:9">
      <c r="A128" s="448" t="s">
        <v>1329</v>
      </c>
      <c r="B128" s="449"/>
      <c r="C128" s="450"/>
      <c r="D128" s="450">
        <v>1</v>
      </c>
      <c r="E128" s="450"/>
      <c r="F128" s="450">
        <v>1</v>
      </c>
      <c r="G128" s="450"/>
      <c r="H128" s="460">
        <v>2</v>
      </c>
      <c r="I128" s="1"/>
    </row>
    <row r="129" spans="1:9">
      <c r="A129" s="448" t="s">
        <v>1342</v>
      </c>
      <c r="B129" s="449"/>
      <c r="C129" s="450"/>
      <c r="D129" s="450">
        <v>1</v>
      </c>
      <c r="E129" s="450"/>
      <c r="F129" s="450"/>
      <c r="G129" s="450"/>
      <c r="H129" s="460">
        <v>1</v>
      </c>
      <c r="I129" s="1"/>
    </row>
    <row r="130" spans="1:9">
      <c r="A130" s="448" t="s">
        <v>943</v>
      </c>
      <c r="B130" s="449"/>
      <c r="C130" s="450">
        <v>1</v>
      </c>
      <c r="D130" s="450">
        <v>0</v>
      </c>
      <c r="E130" s="450"/>
      <c r="F130" s="450"/>
      <c r="G130" s="450"/>
      <c r="H130" s="460">
        <v>1</v>
      </c>
      <c r="I130" s="1"/>
    </row>
    <row r="131" spans="1:9">
      <c r="A131" s="448" t="s">
        <v>945</v>
      </c>
      <c r="B131" s="449"/>
      <c r="C131" s="450">
        <v>1</v>
      </c>
      <c r="D131" s="450"/>
      <c r="E131" s="450"/>
      <c r="F131" s="450"/>
      <c r="G131" s="450"/>
      <c r="H131" s="460">
        <v>1</v>
      </c>
      <c r="I131" s="1"/>
    </row>
    <row r="132" spans="1:9">
      <c r="A132" s="448" t="s">
        <v>947</v>
      </c>
      <c r="B132" s="449"/>
      <c r="C132" s="450">
        <v>1</v>
      </c>
      <c r="D132" s="450"/>
      <c r="E132" s="450"/>
      <c r="F132" s="450"/>
      <c r="G132" s="450"/>
      <c r="H132" s="460">
        <v>1</v>
      </c>
      <c r="I132" s="1"/>
    </row>
    <row r="133" spans="1:9">
      <c r="A133" s="448" t="s">
        <v>949</v>
      </c>
      <c r="B133" s="449"/>
      <c r="C133" s="450">
        <v>1</v>
      </c>
      <c r="D133" s="450"/>
      <c r="E133" s="450"/>
      <c r="F133" s="450"/>
      <c r="G133" s="450"/>
      <c r="H133" s="460">
        <v>1</v>
      </c>
      <c r="I133" s="1"/>
    </row>
    <row r="134" spans="1:9">
      <c r="A134" s="448" t="s">
        <v>951</v>
      </c>
      <c r="B134" s="449"/>
      <c r="C134" s="450">
        <v>0</v>
      </c>
      <c r="D134" s="450">
        <v>1</v>
      </c>
      <c r="E134" s="450"/>
      <c r="F134" s="450"/>
      <c r="G134" s="450"/>
      <c r="H134" s="460">
        <v>1</v>
      </c>
      <c r="I134" s="1"/>
    </row>
    <row r="135" spans="1:9">
      <c r="A135" s="448" t="s">
        <v>953</v>
      </c>
      <c r="B135" s="449"/>
      <c r="C135" s="450">
        <v>0</v>
      </c>
      <c r="D135" s="450">
        <v>1</v>
      </c>
      <c r="E135" s="450"/>
      <c r="F135" s="450"/>
      <c r="G135" s="450"/>
      <c r="H135" s="460">
        <v>1</v>
      </c>
      <c r="I135" s="1"/>
    </row>
    <row r="136" spans="1:9">
      <c r="A136" s="448" t="s">
        <v>955</v>
      </c>
      <c r="B136" s="449"/>
      <c r="C136" s="450">
        <v>0</v>
      </c>
      <c r="D136" s="450">
        <v>1</v>
      </c>
      <c r="E136" s="450"/>
      <c r="F136" s="450"/>
      <c r="G136" s="450"/>
      <c r="H136" s="460">
        <v>1</v>
      </c>
      <c r="I136" s="1"/>
    </row>
    <row r="137" spans="1:9">
      <c r="A137" s="448" t="s">
        <v>893</v>
      </c>
      <c r="B137" s="449"/>
      <c r="C137" s="450"/>
      <c r="D137" s="450">
        <v>1</v>
      </c>
      <c r="E137" s="450"/>
      <c r="F137" s="450"/>
      <c r="G137" s="450"/>
      <c r="H137" s="460">
        <v>1</v>
      </c>
      <c r="I137" s="1"/>
    </row>
    <row r="138" spans="1:9">
      <c r="A138" s="448" t="s">
        <v>957</v>
      </c>
      <c r="B138" s="449"/>
      <c r="C138" s="450"/>
      <c r="D138" s="450">
        <v>1</v>
      </c>
      <c r="E138" s="450"/>
      <c r="F138" s="450"/>
      <c r="G138" s="450"/>
      <c r="H138" s="460">
        <v>1</v>
      </c>
      <c r="I138" s="1"/>
    </row>
    <row r="139" spans="1:9">
      <c r="A139" s="448" t="s">
        <v>959</v>
      </c>
      <c r="B139" s="449"/>
      <c r="C139" s="450"/>
      <c r="D139" s="450">
        <v>1</v>
      </c>
      <c r="E139" s="450"/>
      <c r="F139" s="450"/>
      <c r="G139" s="450"/>
      <c r="H139" s="460">
        <v>1</v>
      </c>
      <c r="I139" s="1"/>
    </row>
    <row r="140" spans="1:9">
      <c r="A140" s="448" t="s">
        <v>5687</v>
      </c>
      <c r="B140" s="449"/>
      <c r="C140" s="450"/>
      <c r="D140" s="450">
        <v>1</v>
      </c>
      <c r="E140" s="450"/>
      <c r="F140" s="450"/>
      <c r="G140" s="450"/>
      <c r="H140" s="460">
        <v>1</v>
      </c>
      <c r="I140" s="1"/>
    </row>
    <row r="141" spans="1:9">
      <c r="A141" s="448" t="s">
        <v>5728</v>
      </c>
      <c r="B141" s="449"/>
      <c r="C141" s="450">
        <v>1</v>
      </c>
      <c r="D141" s="450"/>
      <c r="E141" s="450"/>
      <c r="F141" s="450"/>
      <c r="G141" s="450"/>
      <c r="H141" s="460">
        <v>1</v>
      </c>
      <c r="I141" s="1"/>
    </row>
    <row r="142" spans="1:9">
      <c r="A142" s="448" t="s">
        <v>763</v>
      </c>
      <c r="B142" s="449">
        <v>1</v>
      </c>
      <c r="C142" s="450">
        <v>3</v>
      </c>
      <c r="D142" s="450">
        <v>1</v>
      </c>
      <c r="E142" s="450"/>
      <c r="F142" s="450"/>
      <c r="G142" s="450">
        <v>0</v>
      </c>
      <c r="H142" s="460">
        <v>5</v>
      </c>
      <c r="I142" s="1"/>
    </row>
    <row r="143" spans="1:9">
      <c r="A143" s="448" t="s">
        <v>777</v>
      </c>
      <c r="B143" s="449">
        <v>1</v>
      </c>
      <c r="C143" s="450">
        <v>1</v>
      </c>
      <c r="D143" s="450">
        <v>1</v>
      </c>
      <c r="E143" s="450"/>
      <c r="F143" s="450">
        <v>1</v>
      </c>
      <c r="G143" s="450"/>
      <c r="H143" s="460">
        <v>4</v>
      </c>
      <c r="I143" s="1"/>
    </row>
    <row r="144" spans="1:9">
      <c r="A144" s="448" t="s">
        <v>783</v>
      </c>
      <c r="B144" s="449">
        <v>1</v>
      </c>
      <c r="C144" s="450">
        <v>4</v>
      </c>
      <c r="D144" s="450">
        <v>2</v>
      </c>
      <c r="E144" s="450"/>
      <c r="F144" s="450">
        <v>1</v>
      </c>
      <c r="G144" s="450"/>
      <c r="H144" s="460">
        <v>8</v>
      </c>
      <c r="I144" s="1"/>
    </row>
    <row r="145" spans="1:9">
      <c r="A145" s="448" t="s">
        <v>809</v>
      </c>
      <c r="B145" s="449">
        <v>1</v>
      </c>
      <c r="C145" s="450">
        <v>2</v>
      </c>
      <c r="D145" s="450">
        <v>1</v>
      </c>
      <c r="E145" s="450"/>
      <c r="F145" s="450">
        <v>1</v>
      </c>
      <c r="G145" s="450"/>
      <c r="H145" s="460">
        <v>5</v>
      </c>
      <c r="I145" s="1"/>
    </row>
    <row r="146" spans="1:9">
      <c r="A146" s="448" t="s">
        <v>811</v>
      </c>
      <c r="B146" s="449">
        <v>1</v>
      </c>
      <c r="C146" s="450">
        <v>2</v>
      </c>
      <c r="D146" s="450">
        <v>0</v>
      </c>
      <c r="E146" s="450"/>
      <c r="F146" s="450">
        <v>1</v>
      </c>
      <c r="G146" s="450"/>
      <c r="H146" s="460">
        <v>4</v>
      </c>
      <c r="I146" s="1"/>
    </row>
    <row r="147" spans="1:9">
      <c r="A147" s="448" t="s">
        <v>813</v>
      </c>
      <c r="B147" s="449">
        <v>1</v>
      </c>
      <c r="C147" s="450">
        <v>2</v>
      </c>
      <c r="D147" s="450">
        <v>2</v>
      </c>
      <c r="E147" s="450"/>
      <c r="F147" s="450">
        <v>1</v>
      </c>
      <c r="G147" s="450"/>
      <c r="H147" s="460">
        <v>6</v>
      </c>
      <c r="I147" s="1"/>
    </row>
    <row r="148" spans="1:9">
      <c r="A148" s="448" t="s">
        <v>5705</v>
      </c>
      <c r="B148" s="449">
        <v>1</v>
      </c>
      <c r="C148" s="450"/>
      <c r="D148" s="450"/>
      <c r="E148" s="450"/>
      <c r="F148" s="450"/>
      <c r="G148" s="450"/>
      <c r="H148" s="460">
        <v>1</v>
      </c>
      <c r="I148" s="1"/>
    </row>
    <row r="149" spans="1:9">
      <c r="A149" s="448" t="s">
        <v>851</v>
      </c>
      <c r="B149" s="449">
        <v>1</v>
      </c>
      <c r="C149" s="450">
        <v>3</v>
      </c>
      <c r="D149" s="450">
        <v>1</v>
      </c>
      <c r="E149" s="450"/>
      <c r="F149" s="450">
        <v>1</v>
      </c>
      <c r="G149" s="450"/>
      <c r="H149" s="460">
        <v>6</v>
      </c>
      <c r="I149" s="1"/>
    </row>
    <row r="150" spans="1:9">
      <c r="A150" s="448" t="s">
        <v>845</v>
      </c>
      <c r="B150" s="449">
        <v>1</v>
      </c>
      <c r="C150" s="450">
        <v>2</v>
      </c>
      <c r="D150" s="450">
        <v>1</v>
      </c>
      <c r="E150" s="450"/>
      <c r="F150" s="450">
        <v>1</v>
      </c>
      <c r="G150" s="450"/>
      <c r="H150" s="460">
        <v>5</v>
      </c>
      <c r="I150" s="1"/>
    </row>
    <row r="151" spans="1:9">
      <c r="A151" s="448" t="s">
        <v>847</v>
      </c>
      <c r="B151" s="449">
        <v>1</v>
      </c>
      <c r="C151" s="450">
        <v>2</v>
      </c>
      <c r="D151" s="450">
        <v>3</v>
      </c>
      <c r="E151" s="450"/>
      <c r="F151" s="450">
        <v>1</v>
      </c>
      <c r="G151" s="450"/>
      <c r="H151" s="460">
        <v>7</v>
      </c>
      <c r="I151" s="1"/>
    </row>
    <row r="152" spans="1:9">
      <c r="A152" s="448" t="s">
        <v>897</v>
      </c>
      <c r="B152" s="449">
        <v>1</v>
      </c>
      <c r="C152" s="450">
        <v>3</v>
      </c>
      <c r="D152" s="450">
        <v>1</v>
      </c>
      <c r="E152" s="450"/>
      <c r="F152" s="450">
        <v>1</v>
      </c>
      <c r="G152" s="450">
        <v>0</v>
      </c>
      <c r="H152" s="460">
        <v>6</v>
      </c>
      <c r="I152" s="1"/>
    </row>
    <row r="153" spans="1:9">
      <c r="A153" s="448" t="s">
        <v>899</v>
      </c>
      <c r="B153" s="449"/>
      <c r="C153" s="450">
        <v>3</v>
      </c>
      <c r="D153" s="450">
        <v>1</v>
      </c>
      <c r="E153" s="450"/>
      <c r="F153" s="450"/>
      <c r="G153" s="450">
        <v>1</v>
      </c>
      <c r="H153" s="460">
        <v>5</v>
      </c>
      <c r="I153" s="1"/>
    </row>
    <row r="154" spans="1:9">
      <c r="A154" s="448" t="s">
        <v>903</v>
      </c>
      <c r="B154" s="449">
        <v>1</v>
      </c>
      <c r="C154" s="450">
        <v>2</v>
      </c>
      <c r="D154" s="450"/>
      <c r="E154" s="450"/>
      <c r="F154" s="450">
        <v>1</v>
      </c>
      <c r="G154" s="450"/>
      <c r="H154" s="460">
        <v>4</v>
      </c>
      <c r="I154" s="1"/>
    </row>
    <row r="155" spans="1:9">
      <c r="A155" s="448" t="s">
        <v>905</v>
      </c>
      <c r="B155" s="449"/>
      <c r="C155" s="450">
        <v>3</v>
      </c>
      <c r="D155" s="450">
        <v>1</v>
      </c>
      <c r="E155" s="450"/>
      <c r="F155" s="450"/>
      <c r="G155" s="450"/>
      <c r="H155" s="460">
        <v>4</v>
      </c>
      <c r="I155" s="1"/>
    </row>
    <row r="156" spans="1:9">
      <c r="A156" s="448" t="s">
        <v>1135</v>
      </c>
      <c r="B156" s="449"/>
      <c r="C156" s="450">
        <v>4</v>
      </c>
      <c r="D156" s="450"/>
      <c r="E156" s="450">
        <v>1</v>
      </c>
      <c r="F156" s="450"/>
      <c r="G156" s="450"/>
      <c r="H156" s="460">
        <v>5</v>
      </c>
      <c r="I156" s="1"/>
    </row>
    <row r="157" spans="1:9">
      <c r="A157" s="448" t="s">
        <v>1011</v>
      </c>
      <c r="B157" s="449"/>
      <c r="C157" s="450"/>
      <c r="D157" s="450">
        <v>1</v>
      </c>
      <c r="E157" s="450"/>
      <c r="F157" s="450">
        <v>1</v>
      </c>
      <c r="G157" s="450"/>
      <c r="H157" s="460">
        <v>2</v>
      </c>
      <c r="I157" s="1"/>
    </row>
    <row r="158" spans="1:9">
      <c r="A158" s="448" t="s">
        <v>1012</v>
      </c>
      <c r="B158" s="449"/>
      <c r="C158" s="450"/>
      <c r="D158" s="450">
        <v>1</v>
      </c>
      <c r="E158" s="450"/>
      <c r="F158" s="450">
        <v>1</v>
      </c>
      <c r="G158" s="450"/>
      <c r="H158" s="460">
        <v>2</v>
      </c>
      <c r="I158" s="1"/>
    </row>
    <row r="159" spans="1:9">
      <c r="A159" s="448" t="s">
        <v>1325</v>
      </c>
      <c r="B159" s="449"/>
      <c r="C159" s="450"/>
      <c r="D159" s="450">
        <v>1</v>
      </c>
      <c r="E159" s="450"/>
      <c r="F159" s="450">
        <v>1</v>
      </c>
      <c r="G159" s="450"/>
      <c r="H159" s="460">
        <v>2</v>
      </c>
      <c r="I159" s="1"/>
    </row>
    <row r="160" spans="1:9">
      <c r="A160" s="448" t="s">
        <v>1014</v>
      </c>
      <c r="B160" s="449"/>
      <c r="C160" s="450"/>
      <c r="D160" s="450">
        <v>1</v>
      </c>
      <c r="E160" s="450"/>
      <c r="F160" s="450">
        <v>1</v>
      </c>
      <c r="G160" s="450"/>
      <c r="H160" s="460">
        <v>2</v>
      </c>
      <c r="I160" s="1"/>
    </row>
    <row r="161" spans="1:9">
      <c r="A161" s="448" t="s">
        <v>1016</v>
      </c>
      <c r="B161" s="449"/>
      <c r="C161" s="450"/>
      <c r="D161" s="450">
        <v>1</v>
      </c>
      <c r="E161" s="450"/>
      <c r="F161" s="450">
        <v>1</v>
      </c>
      <c r="G161" s="450"/>
      <c r="H161" s="460">
        <v>2</v>
      </c>
      <c r="I161" s="1"/>
    </row>
    <row r="162" spans="1:9">
      <c r="A162" s="448" t="s">
        <v>1017</v>
      </c>
      <c r="B162" s="449"/>
      <c r="C162" s="450"/>
      <c r="D162" s="450">
        <v>1</v>
      </c>
      <c r="E162" s="450"/>
      <c r="F162" s="450">
        <v>1</v>
      </c>
      <c r="G162" s="450"/>
      <c r="H162" s="460">
        <v>2</v>
      </c>
      <c r="I162" s="1"/>
    </row>
    <row r="163" spans="1:9">
      <c r="A163" s="448" t="s">
        <v>1019</v>
      </c>
      <c r="B163" s="449"/>
      <c r="C163" s="450"/>
      <c r="D163" s="450">
        <v>1</v>
      </c>
      <c r="E163" s="450"/>
      <c r="F163" s="450">
        <v>1</v>
      </c>
      <c r="G163" s="450"/>
      <c r="H163" s="460">
        <v>2</v>
      </c>
      <c r="I163" s="1"/>
    </row>
    <row r="164" spans="1:9">
      <c r="A164" s="448" t="s">
        <v>1021</v>
      </c>
      <c r="B164" s="449"/>
      <c r="C164" s="450"/>
      <c r="D164" s="450">
        <v>1</v>
      </c>
      <c r="E164" s="450"/>
      <c r="F164" s="450">
        <v>1</v>
      </c>
      <c r="G164" s="450"/>
      <c r="H164" s="460">
        <v>2</v>
      </c>
      <c r="I164" s="1"/>
    </row>
    <row r="165" spans="1:9">
      <c r="A165" s="448" t="s">
        <v>1023</v>
      </c>
      <c r="B165" s="449"/>
      <c r="C165" s="450"/>
      <c r="D165" s="450">
        <v>1</v>
      </c>
      <c r="E165" s="450"/>
      <c r="F165" s="450">
        <v>1</v>
      </c>
      <c r="G165" s="450"/>
      <c r="H165" s="460">
        <v>2</v>
      </c>
      <c r="I165" s="1"/>
    </row>
    <row r="166" spans="1:9">
      <c r="A166" s="448" t="s">
        <v>1025</v>
      </c>
      <c r="B166" s="449"/>
      <c r="C166" s="450"/>
      <c r="D166" s="450">
        <v>1</v>
      </c>
      <c r="E166" s="450"/>
      <c r="F166" s="450">
        <v>1</v>
      </c>
      <c r="G166" s="450"/>
      <c r="H166" s="460">
        <v>2</v>
      </c>
      <c r="I166" s="1"/>
    </row>
    <row r="167" spans="1:9">
      <c r="A167" s="448" t="s">
        <v>1027</v>
      </c>
      <c r="B167" s="449"/>
      <c r="C167" s="450"/>
      <c r="D167" s="450">
        <v>1</v>
      </c>
      <c r="E167" s="450"/>
      <c r="F167" s="450">
        <v>1</v>
      </c>
      <c r="G167" s="450"/>
      <c r="H167" s="460">
        <v>2</v>
      </c>
      <c r="I167" s="1"/>
    </row>
    <row r="168" spans="1:9">
      <c r="A168" s="448" t="s">
        <v>1030</v>
      </c>
      <c r="B168" s="449"/>
      <c r="C168" s="450"/>
      <c r="D168" s="450">
        <v>1</v>
      </c>
      <c r="E168" s="450"/>
      <c r="F168" s="450">
        <v>1</v>
      </c>
      <c r="G168" s="450"/>
      <c r="H168" s="460">
        <v>2</v>
      </c>
      <c r="I168" s="1"/>
    </row>
    <row r="169" spans="1:9">
      <c r="A169" s="448" t="s">
        <v>1057</v>
      </c>
      <c r="B169" s="449"/>
      <c r="C169" s="450"/>
      <c r="D169" s="450">
        <v>1</v>
      </c>
      <c r="E169" s="450"/>
      <c r="F169" s="450"/>
      <c r="G169" s="450"/>
      <c r="H169" s="460">
        <v>1</v>
      </c>
      <c r="I169" s="1"/>
    </row>
    <row r="170" spans="1:9">
      <c r="A170" s="448" t="s">
        <v>1062</v>
      </c>
      <c r="B170" s="449"/>
      <c r="C170" s="450"/>
      <c r="D170" s="450">
        <v>1</v>
      </c>
      <c r="E170" s="450"/>
      <c r="F170" s="450"/>
      <c r="G170" s="450"/>
      <c r="H170" s="460">
        <v>1</v>
      </c>
      <c r="I170" s="1"/>
    </row>
    <row r="171" spans="1:9">
      <c r="A171" s="448" t="s">
        <v>1066</v>
      </c>
      <c r="B171" s="449"/>
      <c r="C171" s="450"/>
      <c r="D171" s="450">
        <v>1</v>
      </c>
      <c r="E171" s="450"/>
      <c r="F171" s="450"/>
      <c r="G171" s="450"/>
      <c r="H171" s="460">
        <v>1</v>
      </c>
      <c r="I171" s="1"/>
    </row>
    <row r="172" spans="1:9">
      <c r="A172" s="448" t="s">
        <v>1076</v>
      </c>
      <c r="B172" s="449"/>
      <c r="C172" s="450"/>
      <c r="D172" s="450">
        <v>1</v>
      </c>
      <c r="E172" s="450"/>
      <c r="F172" s="450"/>
      <c r="G172" s="450"/>
      <c r="H172" s="460">
        <v>1</v>
      </c>
      <c r="I172" s="1"/>
    </row>
    <row r="173" spans="1:9">
      <c r="A173" s="448" t="s">
        <v>1234</v>
      </c>
      <c r="B173" s="449">
        <v>1</v>
      </c>
      <c r="C173" s="450">
        <v>1</v>
      </c>
      <c r="D173" s="450"/>
      <c r="E173" s="450"/>
      <c r="F173" s="450"/>
      <c r="G173" s="450"/>
      <c r="H173" s="460">
        <v>2</v>
      </c>
      <c r="I173" s="1"/>
    </row>
    <row r="174" spans="1:9">
      <c r="A174" s="448" t="s">
        <v>1235</v>
      </c>
      <c r="B174" s="449"/>
      <c r="C174" s="450">
        <v>1</v>
      </c>
      <c r="D174" s="450"/>
      <c r="E174" s="450"/>
      <c r="F174" s="450"/>
      <c r="G174" s="450"/>
      <c r="H174" s="460">
        <v>1</v>
      </c>
      <c r="I174" s="1"/>
    </row>
    <row r="175" spans="1:9">
      <c r="A175" s="448" t="s">
        <v>1236</v>
      </c>
      <c r="B175" s="449"/>
      <c r="C175" s="450">
        <v>1</v>
      </c>
      <c r="D175" s="450"/>
      <c r="E175" s="450"/>
      <c r="F175" s="450"/>
      <c r="G175" s="450"/>
      <c r="H175" s="460">
        <v>1</v>
      </c>
      <c r="I175" s="1"/>
    </row>
    <row r="176" spans="1:9">
      <c r="A176" s="448" t="s">
        <v>1240</v>
      </c>
      <c r="B176" s="449"/>
      <c r="C176" s="450">
        <v>1</v>
      </c>
      <c r="D176" s="450"/>
      <c r="E176" s="450"/>
      <c r="F176" s="450"/>
      <c r="G176" s="450"/>
      <c r="H176" s="460">
        <v>1</v>
      </c>
      <c r="I176" s="1"/>
    </row>
    <row r="177" spans="1:9">
      <c r="A177" s="448" t="s">
        <v>1089</v>
      </c>
      <c r="B177" s="449"/>
      <c r="C177" s="450">
        <v>4</v>
      </c>
      <c r="D177" s="450"/>
      <c r="E177" s="450">
        <v>1</v>
      </c>
      <c r="F177" s="450"/>
      <c r="G177" s="450"/>
      <c r="H177" s="460">
        <v>5</v>
      </c>
      <c r="I177" s="1"/>
    </row>
    <row r="178" spans="1:9">
      <c r="A178" s="448" t="s">
        <v>1249</v>
      </c>
      <c r="B178" s="449"/>
      <c r="C178" s="450">
        <v>1</v>
      </c>
      <c r="D178" s="450"/>
      <c r="E178" s="450"/>
      <c r="F178" s="450"/>
      <c r="G178" s="450"/>
      <c r="H178" s="460">
        <v>1</v>
      </c>
      <c r="I178" s="1"/>
    </row>
    <row r="179" spans="1:9">
      <c r="A179" s="448" t="s">
        <v>1169</v>
      </c>
      <c r="B179" s="449"/>
      <c r="C179" s="450">
        <v>1</v>
      </c>
      <c r="D179" s="450"/>
      <c r="E179" s="450"/>
      <c r="F179" s="450"/>
      <c r="G179" s="450"/>
      <c r="H179" s="460">
        <v>1</v>
      </c>
      <c r="I179" s="1"/>
    </row>
    <row r="180" spans="1:9">
      <c r="A180" s="448" t="s">
        <v>1253</v>
      </c>
      <c r="B180" s="449"/>
      <c r="C180" s="450">
        <v>1</v>
      </c>
      <c r="D180" s="450"/>
      <c r="E180" s="450"/>
      <c r="F180" s="450"/>
      <c r="G180" s="450"/>
      <c r="H180" s="460">
        <v>1</v>
      </c>
      <c r="I180" s="1"/>
    </row>
    <row r="181" spans="1:9">
      <c r="A181" s="448" t="s">
        <v>1257</v>
      </c>
      <c r="B181" s="449"/>
      <c r="C181" s="450">
        <v>1</v>
      </c>
      <c r="D181" s="450"/>
      <c r="E181" s="450"/>
      <c r="F181" s="450"/>
      <c r="G181" s="450"/>
      <c r="H181" s="460">
        <v>1</v>
      </c>
      <c r="I181" s="1"/>
    </row>
    <row r="182" spans="1:9">
      <c r="A182" s="448" t="s">
        <v>1259</v>
      </c>
      <c r="B182" s="449"/>
      <c r="C182" s="450">
        <v>1</v>
      </c>
      <c r="D182" s="450"/>
      <c r="E182" s="450"/>
      <c r="F182" s="450"/>
      <c r="G182" s="450"/>
      <c r="H182" s="460">
        <v>1</v>
      </c>
      <c r="I182" s="1"/>
    </row>
    <row r="183" spans="1:9">
      <c r="A183" s="448" t="s">
        <v>1261</v>
      </c>
      <c r="B183" s="449"/>
      <c r="C183" s="450">
        <v>1</v>
      </c>
      <c r="D183" s="450"/>
      <c r="E183" s="450"/>
      <c r="F183" s="450"/>
      <c r="G183" s="450"/>
      <c r="H183" s="460">
        <v>1</v>
      </c>
      <c r="I183" s="1"/>
    </row>
    <row r="184" spans="1:9">
      <c r="A184" s="448" t="s">
        <v>1265</v>
      </c>
      <c r="B184" s="449"/>
      <c r="C184" s="450">
        <v>1</v>
      </c>
      <c r="D184" s="450"/>
      <c r="E184" s="450"/>
      <c r="F184" s="450"/>
      <c r="G184" s="450"/>
      <c r="H184" s="460">
        <v>1</v>
      </c>
      <c r="I184" s="1"/>
    </row>
    <row r="185" spans="1:9">
      <c r="A185" s="448" t="s">
        <v>1301</v>
      </c>
      <c r="B185" s="449"/>
      <c r="C185" s="450">
        <v>1</v>
      </c>
      <c r="D185" s="450">
        <v>1</v>
      </c>
      <c r="E185" s="450"/>
      <c r="F185" s="450"/>
      <c r="G185" s="450"/>
      <c r="H185" s="460">
        <v>2</v>
      </c>
      <c r="I185" s="1"/>
    </row>
    <row r="186" spans="1:9">
      <c r="A186" s="448" t="s">
        <v>1173</v>
      </c>
      <c r="B186" s="449"/>
      <c r="C186" s="450">
        <v>1</v>
      </c>
      <c r="D186" s="450"/>
      <c r="E186" s="450"/>
      <c r="F186" s="450"/>
      <c r="G186" s="450"/>
      <c r="H186" s="460">
        <v>1</v>
      </c>
      <c r="I186" s="1"/>
    </row>
    <row r="187" spans="1:9">
      <c r="A187" s="448" t="s">
        <v>1177</v>
      </c>
      <c r="B187" s="449"/>
      <c r="C187" s="450">
        <v>1</v>
      </c>
      <c r="D187" s="450"/>
      <c r="E187" s="450"/>
      <c r="F187" s="450"/>
      <c r="G187" s="450"/>
      <c r="H187" s="460">
        <v>1</v>
      </c>
      <c r="I187" s="1"/>
    </row>
    <row r="188" spans="1:9">
      <c r="A188" s="448" t="s">
        <v>1267</v>
      </c>
      <c r="B188" s="449"/>
      <c r="C188" s="450">
        <v>1</v>
      </c>
      <c r="D188" s="450"/>
      <c r="E188" s="450"/>
      <c r="F188" s="450"/>
      <c r="G188" s="450"/>
      <c r="H188" s="460">
        <v>1</v>
      </c>
      <c r="I188" s="1"/>
    </row>
    <row r="189" spans="1:9">
      <c r="A189" s="448" t="s">
        <v>1273</v>
      </c>
      <c r="B189" s="449">
        <v>1</v>
      </c>
      <c r="C189" s="450">
        <v>1</v>
      </c>
      <c r="D189" s="450"/>
      <c r="E189" s="450"/>
      <c r="F189" s="450"/>
      <c r="G189" s="450"/>
      <c r="H189" s="460">
        <v>2</v>
      </c>
      <c r="I189" s="1"/>
    </row>
    <row r="190" spans="1:9">
      <c r="A190" s="448" t="s">
        <v>1275</v>
      </c>
      <c r="B190" s="449">
        <v>1</v>
      </c>
      <c r="C190" s="450">
        <v>1</v>
      </c>
      <c r="D190" s="450"/>
      <c r="E190" s="450"/>
      <c r="F190" s="450"/>
      <c r="G190" s="450"/>
      <c r="H190" s="460">
        <v>2</v>
      </c>
      <c r="I190" s="1"/>
    </row>
    <row r="191" spans="1:9">
      <c r="A191" s="448" t="s">
        <v>1277</v>
      </c>
      <c r="B191" s="449">
        <v>1</v>
      </c>
      <c r="C191" s="450">
        <v>1</v>
      </c>
      <c r="D191" s="450"/>
      <c r="E191" s="450"/>
      <c r="F191" s="450"/>
      <c r="G191" s="450"/>
      <c r="H191" s="460">
        <v>2</v>
      </c>
      <c r="I191" s="1"/>
    </row>
    <row r="192" spans="1:9">
      <c r="A192" s="448" t="s">
        <v>1271</v>
      </c>
      <c r="B192" s="449">
        <v>1</v>
      </c>
      <c r="C192" s="450">
        <v>1</v>
      </c>
      <c r="D192" s="450"/>
      <c r="E192" s="450"/>
      <c r="F192" s="450"/>
      <c r="G192" s="450"/>
      <c r="H192" s="460">
        <v>2</v>
      </c>
      <c r="I192" s="1"/>
    </row>
    <row r="193" spans="1:9">
      <c r="A193" s="448" t="s">
        <v>1238</v>
      </c>
      <c r="B193" s="449"/>
      <c r="C193" s="450">
        <v>1</v>
      </c>
      <c r="D193" s="450"/>
      <c r="E193" s="450"/>
      <c r="F193" s="450"/>
      <c r="G193" s="450"/>
      <c r="H193" s="460">
        <v>1</v>
      </c>
      <c r="I193" s="1"/>
    </row>
    <row r="194" spans="1:9">
      <c r="A194" s="448" t="s">
        <v>1202</v>
      </c>
      <c r="B194" s="449">
        <v>1</v>
      </c>
      <c r="C194" s="450">
        <v>2</v>
      </c>
      <c r="D194" s="450">
        <v>1</v>
      </c>
      <c r="E194" s="450"/>
      <c r="F194" s="450">
        <v>1</v>
      </c>
      <c r="G194" s="450"/>
      <c r="H194" s="460">
        <v>5</v>
      </c>
      <c r="I194" s="1"/>
    </row>
    <row r="195" spans="1:9">
      <c r="A195" s="448" t="s">
        <v>779</v>
      </c>
      <c r="B195" s="449">
        <v>1</v>
      </c>
      <c r="C195" s="450">
        <v>1</v>
      </c>
      <c r="D195" s="450">
        <v>1</v>
      </c>
      <c r="E195" s="450"/>
      <c r="F195" s="450">
        <v>1</v>
      </c>
      <c r="G195" s="450"/>
      <c r="H195" s="460">
        <v>4</v>
      </c>
      <c r="I195" s="1"/>
    </row>
    <row r="196" spans="1:9">
      <c r="A196" s="448" t="s">
        <v>1243</v>
      </c>
      <c r="B196" s="449"/>
      <c r="C196" s="450">
        <v>1</v>
      </c>
      <c r="D196" s="450"/>
      <c r="E196" s="450"/>
      <c r="F196" s="450"/>
      <c r="G196" s="450"/>
      <c r="H196" s="460">
        <v>1</v>
      </c>
      <c r="I196" s="1"/>
    </row>
    <row r="197" spans="1:9">
      <c r="A197" s="448" t="s">
        <v>1292</v>
      </c>
      <c r="B197" s="449"/>
      <c r="C197" s="450">
        <v>1</v>
      </c>
      <c r="D197" s="450"/>
      <c r="E197" s="450"/>
      <c r="F197" s="450"/>
      <c r="G197" s="450"/>
      <c r="H197" s="460">
        <v>1</v>
      </c>
      <c r="I197" s="1"/>
    </row>
    <row r="198" spans="1:9">
      <c r="A198" s="448" t="s">
        <v>5720</v>
      </c>
      <c r="B198" s="449"/>
      <c r="C198" s="450"/>
      <c r="D198" s="450"/>
      <c r="E198" s="450">
        <v>1</v>
      </c>
      <c r="F198" s="450"/>
      <c r="G198" s="450"/>
      <c r="H198" s="460">
        <v>1</v>
      </c>
      <c r="I198" s="1"/>
    </row>
    <row r="199" spans="1:9">
      <c r="A199" s="448" t="s">
        <v>821</v>
      </c>
      <c r="B199" s="449"/>
      <c r="C199" s="450"/>
      <c r="D199" s="450"/>
      <c r="E199" s="450">
        <v>1</v>
      </c>
      <c r="F199" s="450"/>
      <c r="G199" s="450"/>
      <c r="H199" s="460">
        <v>1</v>
      </c>
      <c r="I199" s="1"/>
    </row>
    <row r="200" spans="1:9">
      <c r="A200" s="448" t="s">
        <v>823</v>
      </c>
      <c r="B200" s="449"/>
      <c r="C200" s="450"/>
      <c r="D200" s="450"/>
      <c r="E200" s="450">
        <v>1</v>
      </c>
      <c r="F200" s="450"/>
      <c r="G200" s="450"/>
      <c r="H200" s="460">
        <v>1</v>
      </c>
      <c r="I200" s="1"/>
    </row>
    <row r="201" spans="1:9">
      <c r="A201" s="448" t="s">
        <v>825</v>
      </c>
      <c r="B201" s="449"/>
      <c r="C201" s="450"/>
      <c r="D201" s="450"/>
      <c r="E201" s="450">
        <v>1</v>
      </c>
      <c r="F201" s="450"/>
      <c r="G201" s="450"/>
      <c r="H201" s="460">
        <v>1</v>
      </c>
      <c r="I201" s="1"/>
    </row>
    <row r="202" spans="1:9">
      <c r="A202" s="448" t="s">
        <v>865</v>
      </c>
      <c r="B202" s="449"/>
      <c r="C202" s="450"/>
      <c r="D202" s="450"/>
      <c r="E202" s="450">
        <v>1</v>
      </c>
      <c r="F202" s="450"/>
      <c r="G202" s="450"/>
      <c r="H202" s="460">
        <v>1</v>
      </c>
      <c r="I202" s="1"/>
    </row>
    <row r="203" spans="1:9">
      <c r="A203" s="448" t="s">
        <v>867</v>
      </c>
      <c r="B203" s="449"/>
      <c r="C203" s="450"/>
      <c r="D203" s="450"/>
      <c r="E203" s="450">
        <v>1</v>
      </c>
      <c r="F203" s="450"/>
      <c r="G203" s="450"/>
      <c r="H203" s="460">
        <v>1</v>
      </c>
      <c r="I203" s="1"/>
    </row>
    <row r="204" spans="1:9">
      <c r="A204" s="448" t="s">
        <v>869</v>
      </c>
      <c r="B204" s="449"/>
      <c r="C204" s="450"/>
      <c r="D204" s="450"/>
      <c r="E204" s="450">
        <v>1</v>
      </c>
      <c r="F204" s="450"/>
      <c r="G204" s="450"/>
      <c r="H204" s="460">
        <v>1</v>
      </c>
      <c r="I204" s="1"/>
    </row>
    <row r="205" spans="1:9">
      <c r="A205" s="448" t="s">
        <v>871</v>
      </c>
      <c r="B205" s="449"/>
      <c r="C205" s="450"/>
      <c r="D205" s="450"/>
      <c r="E205" s="450">
        <v>1</v>
      </c>
      <c r="F205" s="450"/>
      <c r="G205" s="450"/>
      <c r="H205" s="460">
        <v>1</v>
      </c>
      <c r="I205" s="1"/>
    </row>
    <row r="206" spans="1:9">
      <c r="A206" s="448" t="s">
        <v>919</v>
      </c>
      <c r="B206" s="449"/>
      <c r="C206" s="450"/>
      <c r="D206" s="450"/>
      <c r="E206" s="450">
        <v>1</v>
      </c>
      <c r="F206" s="450"/>
      <c r="G206" s="450"/>
      <c r="H206" s="460">
        <v>1</v>
      </c>
      <c r="I206" s="1"/>
    </row>
    <row r="207" spans="1:9">
      <c r="A207" s="448" t="s">
        <v>921</v>
      </c>
      <c r="B207" s="449"/>
      <c r="C207" s="450"/>
      <c r="D207" s="450"/>
      <c r="E207" s="450">
        <v>1</v>
      </c>
      <c r="F207" s="450"/>
      <c r="G207" s="450"/>
      <c r="H207" s="460">
        <v>1</v>
      </c>
      <c r="I207" s="1"/>
    </row>
    <row r="208" spans="1:9">
      <c r="A208" s="448" t="s">
        <v>923</v>
      </c>
      <c r="B208" s="449"/>
      <c r="C208" s="450">
        <v>1</v>
      </c>
      <c r="D208" s="450"/>
      <c r="E208" s="450">
        <v>1</v>
      </c>
      <c r="F208" s="450"/>
      <c r="G208" s="450"/>
      <c r="H208" s="460">
        <v>2</v>
      </c>
      <c r="I208" s="1"/>
    </row>
    <row r="209" spans="1:9">
      <c r="A209" s="448" t="s">
        <v>927</v>
      </c>
      <c r="B209" s="449"/>
      <c r="C209" s="450"/>
      <c r="D209" s="450"/>
      <c r="E209" s="450">
        <v>1</v>
      </c>
      <c r="F209" s="450"/>
      <c r="G209" s="450"/>
      <c r="H209" s="460">
        <v>1</v>
      </c>
      <c r="I209" s="1"/>
    </row>
    <row r="210" spans="1:9">
      <c r="A210" s="448" t="s">
        <v>2937</v>
      </c>
      <c r="B210" s="449"/>
      <c r="C210" s="450">
        <v>1</v>
      </c>
      <c r="D210" s="450"/>
      <c r="E210" s="450">
        <v>1</v>
      </c>
      <c r="F210" s="450"/>
      <c r="G210" s="450"/>
      <c r="H210" s="460">
        <v>2</v>
      </c>
      <c r="I210" s="1"/>
    </row>
    <row r="211" spans="1:9">
      <c r="A211" s="448" t="s">
        <v>1393</v>
      </c>
      <c r="B211" s="449"/>
      <c r="C211" s="450"/>
      <c r="D211" s="450">
        <v>1</v>
      </c>
      <c r="E211" s="450"/>
      <c r="F211" s="450"/>
      <c r="G211" s="450"/>
      <c r="H211" s="460">
        <v>1</v>
      </c>
      <c r="I211" s="1"/>
    </row>
    <row r="212" spans="1:9">
      <c r="A212" s="448" t="s">
        <v>1387</v>
      </c>
      <c r="B212" s="449"/>
      <c r="C212" s="450"/>
      <c r="D212" s="450">
        <v>1</v>
      </c>
      <c r="E212" s="450"/>
      <c r="F212" s="450"/>
      <c r="G212" s="450"/>
      <c r="H212" s="460">
        <v>1</v>
      </c>
      <c r="I212" s="1"/>
    </row>
    <row r="213" spans="1:9">
      <c r="A213" s="448" t="s">
        <v>1388</v>
      </c>
      <c r="B213" s="449"/>
      <c r="C213" s="450"/>
      <c r="D213" s="450">
        <v>1</v>
      </c>
      <c r="E213" s="450"/>
      <c r="F213" s="450"/>
      <c r="G213" s="450"/>
      <c r="H213" s="460">
        <v>1</v>
      </c>
      <c r="I213" s="1"/>
    </row>
    <row r="214" spans="1:9">
      <c r="A214" s="448" t="s">
        <v>1390</v>
      </c>
      <c r="B214" s="449"/>
      <c r="C214" s="450"/>
      <c r="D214" s="450">
        <v>1</v>
      </c>
      <c r="E214" s="450"/>
      <c r="F214" s="450"/>
      <c r="G214" s="450"/>
      <c r="H214" s="460">
        <v>1</v>
      </c>
      <c r="I214" s="1"/>
    </row>
    <row r="215" spans="1:9">
      <c r="A215" s="448" t="s">
        <v>1386</v>
      </c>
      <c r="B215" s="449"/>
      <c r="C215" s="450"/>
      <c r="D215" s="450">
        <v>1</v>
      </c>
      <c r="E215" s="450"/>
      <c r="F215" s="450"/>
      <c r="G215" s="450"/>
      <c r="H215" s="460">
        <v>1</v>
      </c>
      <c r="I215" s="1"/>
    </row>
    <row r="216" spans="1:9">
      <c r="A216" s="448" t="s">
        <v>1053</v>
      </c>
      <c r="B216" s="449"/>
      <c r="C216" s="450"/>
      <c r="D216" s="450">
        <v>1</v>
      </c>
      <c r="E216" s="450"/>
      <c r="F216" s="450">
        <v>1</v>
      </c>
      <c r="G216" s="450"/>
      <c r="H216" s="460">
        <v>2</v>
      </c>
      <c r="I216" s="1"/>
    </row>
    <row r="217" spans="1:9">
      <c r="A217" s="448" t="s">
        <v>1333</v>
      </c>
      <c r="B217" s="449"/>
      <c r="C217" s="450"/>
      <c r="D217" s="450">
        <v>1</v>
      </c>
      <c r="E217" s="450"/>
      <c r="F217" s="450">
        <v>1</v>
      </c>
      <c r="G217" s="450"/>
      <c r="H217" s="460">
        <v>2</v>
      </c>
      <c r="I217" s="1"/>
    </row>
    <row r="218" spans="1:9">
      <c r="A218" s="448" t="s">
        <v>1436</v>
      </c>
      <c r="B218" s="449"/>
      <c r="C218" s="450"/>
      <c r="D218" s="450">
        <v>1</v>
      </c>
      <c r="E218" s="450"/>
      <c r="F218" s="450"/>
      <c r="G218" s="450"/>
      <c r="H218" s="460">
        <v>1</v>
      </c>
      <c r="I218" s="1"/>
    </row>
    <row r="219" spans="1:9">
      <c r="A219" s="448" t="s">
        <v>1437</v>
      </c>
      <c r="B219" s="449"/>
      <c r="C219" s="450"/>
      <c r="D219" s="450">
        <v>1</v>
      </c>
      <c r="E219" s="450"/>
      <c r="F219" s="450"/>
      <c r="G219" s="450"/>
      <c r="H219" s="460">
        <v>1</v>
      </c>
      <c r="I219" s="1"/>
    </row>
    <row r="220" spans="1:9">
      <c r="A220" s="448" t="s">
        <v>773</v>
      </c>
      <c r="B220" s="449">
        <v>1</v>
      </c>
      <c r="C220" s="450">
        <v>1</v>
      </c>
      <c r="D220" s="450"/>
      <c r="E220" s="450"/>
      <c r="F220" s="450">
        <v>1</v>
      </c>
      <c r="G220" s="450"/>
      <c r="H220" s="460">
        <v>3</v>
      </c>
      <c r="I220" s="1"/>
    </row>
    <row r="221" spans="1:9">
      <c r="A221" s="448" t="s">
        <v>793</v>
      </c>
      <c r="B221" s="449"/>
      <c r="C221" s="450"/>
      <c r="D221" s="450">
        <v>1</v>
      </c>
      <c r="E221" s="450"/>
      <c r="F221" s="450"/>
      <c r="G221" s="450"/>
      <c r="H221" s="460">
        <v>1</v>
      </c>
      <c r="I221" s="1"/>
    </row>
    <row r="222" spans="1:9">
      <c r="A222" s="448" t="s">
        <v>1127</v>
      </c>
      <c r="B222" s="449"/>
      <c r="C222" s="450">
        <v>4</v>
      </c>
      <c r="D222" s="450"/>
      <c r="E222" s="450">
        <v>1</v>
      </c>
      <c r="F222" s="450"/>
      <c r="G222" s="450"/>
      <c r="H222" s="460">
        <v>5</v>
      </c>
      <c r="I222" s="1"/>
    </row>
    <row r="223" spans="1:9">
      <c r="A223" s="448" t="s">
        <v>1133</v>
      </c>
      <c r="B223" s="449"/>
      <c r="C223" s="450">
        <v>1</v>
      </c>
      <c r="D223" s="450"/>
      <c r="E223" s="450">
        <v>1</v>
      </c>
      <c r="F223" s="450"/>
      <c r="G223" s="450"/>
      <c r="H223" s="460">
        <v>2</v>
      </c>
      <c r="I223" s="1"/>
    </row>
    <row r="224" spans="1:9">
      <c r="A224" s="448" t="s">
        <v>1136</v>
      </c>
      <c r="B224" s="449"/>
      <c r="C224" s="450">
        <v>1</v>
      </c>
      <c r="D224" s="450"/>
      <c r="E224" s="450">
        <v>1</v>
      </c>
      <c r="F224" s="450"/>
      <c r="G224" s="450"/>
      <c r="H224" s="460">
        <v>2</v>
      </c>
      <c r="I224" s="1"/>
    </row>
    <row r="225" spans="1:9">
      <c r="A225" s="448" t="s">
        <v>1095</v>
      </c>
      <c r="B225" s="449"/>
      <c r="C225" s="450">
        <v>1</v>
      </c>
      <c r="D225" s="450"/>
      <c r="E225" s="450">
        <v>1</v>
      </c>
      <c r="F225" s="450"/>
      <c r="G225" s="450"/>
      <c r="H225" s="460">
        <v>2</v>
      </c>
      <c r="I225" s="1"/>
    </row>
    <row r="226" spans="1:9">
      <c r="A226" s="448" t="s">
        <v>1111</v>
      </c>
      <c r="B226" s="449"/>
      <c r="C226" s="450">
        <v>1</v>
      </c>
      <c r="D226" s="450"/>
      <c r="E226" s="450">
        <v>1</v>
      </c>
      <c r="F226" s="450"/>
      <c r="G226" s="450"/>
      <c r="H226" s="460">
        <v>2</v>
      </c>
      <c r="I226" s="1"/>
    </row>
    <row r="227" spans="1:9">
      <c r="A227" s="448" t="s">
        <v>1403</v>
      </c>
      <c r="B227" s="449"/>
      <c r="C227" s="450"/>
      <c r="D227" s="450">
        <v>1</v>
      </c>
      <c r="E227" s="450"/>
      <c r="F227" s="450"/>
      <c r="G227" s="450"/>
      <c r="H227" s="460">
        <v>1</v>
      </c>
      <c r="I227" s="1"/>
    </row>
    <row r="228" spans="1:9">
      <c r="A228" s="448" t="s">
        <v>1245</v>
      </c>
      <c r="B228" s="449"/>
      <c r="C228" s="450">
        <v>1</v>
      </c>
      <c r="D228" s="450"/>
      <c r="E228" s="450"/>
      <c r="F228" s="450"/>
      <c r="G228" s="450"/>
      <c r="H228" s="460">
        <v>1</v>
      </c>
      <c r="I228" s="1"/>
    </row>
    <row r="229" spans="1:9">
      <c r="A229" s="448" t="s">
        <v>1091</v>
      </c>
      <c r="B229" s="449"/>
      <c r="C229" s="450">
        <v>1</v>
      </c>
      <c r="D229" s="450"/>
      <c r="E229" s="450">
        <v>1</v>
      </c>
      <c r="F229" s="450"/>
      <c r="G229" s="450"/>
      <c r="H229" s="460">
        <v>2</v>
      </c>
      <c r="I229" s="1"/>
    </row>
    <row r="230" spans="1:9">
      <c r="A230" s="448" t="s">
        <v>745</v>
      </c>
      <c r="B230" s="449"/>
      <c r="C230" s="450">
        <v>2</v>
      </c>
      <c r="D230" s="450">
        <v>1</v>
      </c>
      <c r="E230" s="450"/>
      <c r="F230" s="450"/>
      <c r="G230" s="450">
        <v>0</v>
      </c>
      <c r="H230" s="460">
        <v>3</v>
      </c>
      <c r="I230" s="1"/>
    </row>
    <row r="231" spans="1:9">
      <c r="A231" s="448" t="s">
        <v>1290</v>
      </c>
      <c r="B231" s="449"/>
      <c r="C231" s="450">
        <v>0</v>
      </c>
      <c r="D231" s="450"/>
      <c r="E231" s="450"/>
      <c r="F231" s="450"/>
      <c r="G231" s="450"/>
      <c r="H231" s="460">
        <v>0</v>
      </c>
      <c r="I231" s="1"/>
    </row>
    <row r="232" spans="1:9">
      <c r="A232" s="448" t="s">
        <v>787</v>
      </c>
      <c r="B232" s="449"/>
      <c r="C232" s="450">
        <v>1</v>
      </c>
      <c r="D232" s="450">
        <v>1</v>
      </c>
      <c r="E232" s="450"/>
      <c r="F232" s="450"/>
      <c r="G232" s="450">
        <v>1</v>
      </c>
      <c r="H232" s="460">
        <v>3</v>
      </c>
      <c r="I232" s="1"/>
    </row>
    <row r="233" spans="1:9">
      <c r="A233" s="448" t="s">
        <v>1281</v>
      </c>
      <c r="B233" s="449"/>
      <c r="C233" s="450">
        <v>0</v>
      </c>
      <c r="D233" s="450"/>
      <c r="E233" s="450"/>
      <c r="F233" s="450"/>
      <c r="G233" s="450"/>
      <c r="H233" s="460">
        <v>0</v>
      </c>
      <c r="I233" s="1"/>
    </row>
    <row r="234" spans="1:9">
      <c r="A234" s="448" t="s">
        <v>1251</v>
      </c>
      <c r="B234" s="449"/>
      <c r="C234" s="450">
        <v>1</v>
      </c>
      <c r="D234" s="450"/>
      <c r="E234" s="450"/>
      <c r="F234" s="450"/>
      <c r="G234" s="450"/>
      <c r="H234" s="460">
        <v>1</v>
      </c>
      <c r="I234" s="1"/>
    </row>
    <row r="235" spans="1:9">
      <c r="A235" s="448" t="s">
        <v>1171</v>
      </c>
      <c r="B235" s="449"/>
      <c r="C235" s="450">
        <v>1</v>
      </c>
      <c r="D235" s="450"/>
      <c r="E235" s="450"/>
      <c r="F235" s="450"/>
      <c r="G235" s="450"/>
      <c r="H235" s="460">
        <v>1</v>
      </c>
      <c r="I235" s="1"/>
    </row>
    <row r="236" spans="1:9">
      <c r="A236" s="448" t="s">
        <v>1118</v>
      </c>
      <c r="B236" s="449"/>
      <c r="C236" s="450">
        <v>1</v>
      </c>
      <c r="D236" s="450"/>
      <c r="E236" s="450">
        <v>1</v>
      </c>
      <c r="F236" s="450"/>
      <c r="G236" s="450"/>
      <c r="H236" s="460">
        <v>2</v>
      </c>
      <c r="I236" s="1"/>
    </row>
    <row r="237" spans="1:9">
      <c r="A237" s="448" t="s">
        <v>1151</v>
      </c>
      <c r="B237" s="449"/>
      <c r="C237" s="450">
        <v>1</v>
      </c>
      <c r="D237" s="450"/>
      <c r="E237" s="450">
        <v>1</v>
      </c>
      <c r="F237" s="450"/>
      <c r="G237" s="450"/>
      <c r="H237" s="460">
        <v>2</v>
      </c>
      <c r="I237" s="1"/>
    </row>
    <row r="238" spans="1:9">
      <c r="A238" s="448" t="s">
        <v>5727</v>
      </c>
      <c r="B238" s="449"/>
      <c r="C238" s="450">
        <v>1</v>
      </c>
      <c r="D238" s="450">
        <v>1</v>
      </c>
      <c r="E238" s="450"/>
      <c r="F238" s="450"/>
      <c r="G238" s="450"/>
      <c r="H238" s="460">
        <v>2</v>
      </c>
      <c r="I238" s="1"/>
    </row>
    <row r="239" spans="1:9">
      <c r="A239" s="448" t="s">
        <v>1305</v>
      </c>
      <c r="B239" s="449"/>
      <c r="C239" s="450">
        <v>1</v>
      </c>
      <c r="D239" s="450"/>
      <c r="E239" s="450"/>
      <c r="F239" s="450"/>
      <c r="G239" s="450"/>
      <c r="H239" s="460">
        <v>1</v>
      </c>
      <c r="I239" s="1"/>
    </row>
    <row r="240" spans="1:9">
      <c r="A240" s="448" t="s">
        <v>1080</v>
      </c>
      <c r="B240" s="449"/>
      <c r="C240" s="450">
        <v>5</v>
      </c>
      <c r="D240" s="450"/>
      <c r="E240" s="450">
        <v>1</v>
      </c>
      <c r="F240" s="450"/>
      <c r="G240" s="450"/>
      <c r="H240" s="460">
        <v>6</v>
      </c>
      <c r="I240" s="1"/>
    </row>
    <row r="241" spans="1:9">
      <c r="A241" s="448" t="s">
        <v>1465</v>
      </c>
      <c r="B241" s="449"/>
      <c r="C241" s="450">
        <v>1</v>
      </c>
      <c r="D241" s="450"/>
      <c r="E241" s="450"/>
      <c r="F241" s="450"/>
      <c r="G241" s="450"/>
      <c r="H241" s="460">
        <v>1</v>
      </c>
      <c r="I241" s="1"/>
    </row>
    <row r="242" spans="1:9">
      <c r="A242" s="448" t="s">
        <v>1539</v>
      </c>
      <c r="B242" s="449"/>
      <c r="C242" s="450">
        <v>1</v>
      </c>
      <c r="D242" s="450"/>
      <c r="E242" s="450"/>
      <c r="F242" s="450"/>
      <c r="G242" s="450"/>
      <c r="H242" s="460">
        <v>1</v>
      </c>
      <c r="I242" s="1"/>
    </row>
    <row r="243" spans="1:9">
      <c r="A243" s="448" t="s">
        <v>743</v>
      </c>
      <c r="B243" s="449">
        <v>1</v>
      </c>
      <c r="C243" s="450">
        <v>4</v>
      </c>
      <c r="D243" s="450">
        <v>3</v>
      </c>
      <c r="E243" s="450"/>
      <c r="F243" s="450"/>
      <c r="G243" s="450"/>
      <c r="H243" s="460">
        <v>8</v>
      </c>
      <c r="I243" s="1"/>
    </row>
    <row r="244" spans="1:9">
      <c r="A244" s="448" t="s">
        <v>757</v>
      </c>
      <c r="B244" s="449">
        <v>1</v>
      </c>
      <c r="C244" s="450">
        <v>6</v>
      </c>
      <c r="D244" s="450">
        <v>3</v>
      </c>
      <c r="E244" s="450"/>
      <c r="F244" s="450">
        <v>1</v>
      </c>
      <c r="G244" s="450"/>
      <c r="H244" s="460">
        <v>11</v>
      </c>
      <c r="I244" s="1"/>
    </row>
    <row r="245" spans="1:9">
      <c r="A245" s="448" t="s">
        <v>1475</v>
      </c>
      <c r="B245" s="449"/>
      <c r="C245" s="450">
        <v>1</v>
      </c>
      <c r="D245" s="450"/>
      <c r="E245" s="450"/>
      <c r="F245" s="450"/>
      <c r="G245" s="450"/>
      <c r="H245" s="460">
        <v>1</v>
      </c>
      <c r="I245" s="1"/>
    </row>
    <row r="246" spans="1:9">
      <c r="A246" s="448" t="s">
        <v>5708</v>
      </c>
      <c r="B246" s="449"/>
      <c r="C246" s="450">
        <v>2</v>
      </c>
      <c r="D246" s="450"/>
      <c r="E246" s="450"/>
      <c r="F246" s="450"/>
      <c r="G246" s="450"/>
      <c r="H246" s="460">
        <v>2</v>
      </c>
      <c r="I246" s="1"/>
    </row>
    <row r="247" spans="1:9">
      <c r="A247" s="448" t="s">
        <v>1093</v>
      </c>
      <c r="B247" s="449"/>
      <c r="C247" s="450">
        <v>3</v>
      </c>
      <c r="D247" s="450"/>
      <c r="E247" s="450">
        <v>1</v>
      </c>
      <c r="F247" s="450"/>
      <c r="G247" s="450"/>
      <c r="H247" s="460">
        <v>4</v>
      </c>
      <c r="I247" s="1"/>
    </row>
    <row r="248" spans="1:9">
      <c r="A248" s="448" t="s">
        <v>849</v>
      </c>
      <c r="B248" s="449">
        <v>1</v>
      </c>
      <c r="C248" s="450">
        <v>2</v>
      </c>
      <c r="D248" s="450">
        <v>3</v>
      </c>
      <c r="E248" s="450"/>
      <c r="F248" s="450">
        <v>1</v>
      </c>
      <c r="G248" s="450"/>
      <c r="H248" s="460">
        <v>7</v>
      </c>
      <c r="I248" s="1"/>
    </row>
    <row r="249" spans="1:9">
      <c r="A249" s="448" t="s">
        <v>1483</v>
      </c>
      <c r="B249" s="449"/>
      <c r="C249" s="450">
        <v>1</v>
      </c>
      <c r="D249" s="450"/>
      <c r="E249" s="450"/>
      <c r="F249" s="450"/>
      <c r="G249" s="450"/>
      <c r="H249" s="460">
        <v>1</v>
      </c>
      <c r="I249" s="1"/>
    </row>
    <row r="250" spans="1:9">
      <c r="A250" s="448" t="s">
        <v>1491</v>
      </c>
      <c r="B250" s="449"/>
      <c r="C250" s="450">
        <v>1</v>
      </c>
      <c r="D250" s="450"/>
      <c r="E250" s="450"/>
      <c r="F250" s="450"/>
      <c r="G250" s="450"/>
      <c r="H250" s="460">
        <v>1</v>
      </c>
      <c r="I250" s="1"/>
    </row>
    <row r="251" spans="1:9">
      <c r="A251" s="448" t="s">
        <v>1503</v>
      </c>
      <c r="B251" s="449"/>
      <c r="C251" s="450">
        <v>1</v>
      </c>
      <c r="D251" s="450"/>
      <c r="E251" s="450"/>
      <c r="F251" s="450"/>
      <c r="G251" s="450"/>
      <c r="H251" s="460">
        <v>1</v>
      </c>
      <c r="I251" s="1"/>
    </row>
    <row r="252" spans="1:9">
      <c r="A252" s="448" t="s">
        <v>1109</v>
      </c>
      <c r="B252" s="449"/>
      <c r="C252" s="450">
        <v>4</v>
      </c>
      <c r="D252" s="450"/>
      <c r="E252" s="450">
        <v>1</v>
      </c>
      <c r="F252" s="450"/>
      <c r="G252" s="450"/>
      <c r="H252" s="460">
        <v>5</v>
      </c>
      <c r="I252" s="1"/>
    </row>
    <row r="253" spans="1:9">
      <c r="A253" s="448" t="s">
        <v>1086</v>
      </c>
      <c r="B253" s="449"/>
      <c r="C253" s="450">
        <v>2</v>
      </c>
      <c r="D253" s="450"/>
      <c r="E253" s="450">
        <v>1</v>
      </c>
      <c r="F253" s="450"/>
      <c r="G253" s="450"/>
      <c r="H253" s="460">
        <v>3</v>
      </c>
      <c r="I253" s="1"/>
    </row>
    <row r="254" spans="1:9">
      <c r="A254" s="448" t="s">
        <v>739</v>
      </c>
      <c r="B254" s="449">
        <v>1</v>
      </c>
      <c r="C254" s="450">
        <v>4</v>
      </c>
      <c r="D254" s="450">
        <v>1</v>
      </c>
      <c r="E254" s="450"/>
      <c r="F254" s="450">
        <v>0</v>
      </c>
      <c r="G254" s="450"/>
      <c r="H254" s="460">
        <v>6</v>
      </c>
      <c r="I254" s="1"/>
    </row>
    <row r="255" spans="1:9">
      <c r="A255" s="448" t="s">
        <v>1288</v>
      </c>
      <c r="B255" s="449"/>
      <c r="C255" s="450">
        <v>1</v>
      </c>
      <c r="D255" s="450"/>
      <c r="E255" s="450"/>
      <c r="F255" s="450"/>
      <c r="G255" s="450"/>
      <c r="H255" s="460">
        <v>1</v>
      </c>
      <c r="I255" s="1"/>
    </row>
    <row r="256" spans="1:9">
      <c r="A256" s="448" t="s">
        <v>785</v>
      </c>
      <c r="B256" s="449">
        <v>1</v>
      </c>
      <c r="C256" s="450">
        <v>1</v>
      </c>
      <c r="D256" s="450">
        <v>1</v>
      </c>
      <c r="E256" s="450"/>
      <c r="F256" s="450">
        <v>1</v>
      </c>
      <c r="G256" s="450"/>
      <c r="H256" s="460">
        <v>4</v>
      </c>
      <c r="I256" s="1"/>
    </row>
    <row r="257" spans="1:9">
      <c r="A257" s="448" t="s">
        <v>1296</v>
      </c>
      <c r="B257" s="449"/>
      <c r="C257" s="450">
        <v>1</v>
      </c>
      <c r="D257" s="450"/>
      <c r="E257" s="450"/>
      <c r="F257" s="450"/>
      <c r="G257" s="450"/>
      <c r="H257" s="460">
        <v>1</v>
      </c>
      <c r="I257" s="1"/>
    </row>
    <row r="258" spans="1:9">
      <c r="A258" s="448" t="s">
        <v>791</v>
      </c>
      <c r="B258" s="449">
        <v>1</v>
      </c>
      <c r="C258" s="450">
        <v>3</v>
      </c>
      <c r="D258" s="450">
        <v>2</v>
      </c>
      <c r="E258" s="450"/>
      <c r="F258" s="450">
        <v>1</v>
      </c>
      <c r="G258" s="450"/>
      <c r="H258" s="460">
        <v>7</v>
      </c>
      <c r="I258" s="1"/>
    </row>
    <row r="259" spans="1:9">
      <c r="A259" s="448" t="s">
        <v>1294</v>
      </c>
      <c r="B259" s="449"/>
      <c r="C259" s="450">
        <v>1</v>
      </c>
      <c r="D259" s="450">
        <v>1</v>
      </c>
      <c r="E259" s="450"/>
      <c r="F259" s="450"/>
      <c r="G259" s="450"/>
      <c r="H259" s="460">
        <v>2</v>
      </c>
      <c r="I259" s="1"/>
    </row>
    <row r="260" spans="1:9">
      <c r="A260" s="448" t="s">
        <v>1309</v>
      </c>
      <c r="B260" s="449"/>
      <c r="C260" s="450">
        <v>1</v>
      </c>
      <c r="D260" s="450"/>
      <c r="E260" s="450"/>
      <c r="F260" s="450"/>
      <c r="G260" s="450"/>
      <c r="H260" s="460">
        <v>1</v>
      </c>
      <c r="I260" s="1"/>
    </row>
    <row r="261" spans="1:9">
      <c r="A261" s="448" t="s">
        <v>1311</v>
      </c>
      <c r="B261" s="449"/>
      <c r="C261" s="450">
        <v>1</v>
      </c>
      <c r="D261" s="450"/>
      <c r="E261" s="450"/>
      <c r="F261" s="450"/>
      <c r="G261" s="450"/>
      <c r="H261" s="460">
        <v>1</v>
      </c>
      <c r="I261" s="1"/>
    </row>
    <row r="262" spans="1:9">
      <c r="A262" s="448" t="s">
        <v>1344</v>
      </c>
      <c r="B262" s="449"/>
      <c r="C262" s="450"/>
      <c r="D262" s="450">
        <v>1</v>
      </c>
      <c r="E262" s="450"/>
      <c r="F262" s="450"/>
      <c r="G262" s="450"/>
      <c r="H262" s="460">
        <v>1</v>
      </c>
      <c r="I262" s="1"/>
    </row>
    <row r="263" spans="1:9">
      <c r="A263" s="448" t="s">
        <v>1327</v>
      </c>
      <c r="B263" s="449"/>
      <c r="C263" s="450"/>
      <c r="D263" s="450">
        <v>1</v>
      </c>
      <c r="E263" s="450"/>
      <c r="F263" s="450">
        <v>1</v>
      </c>
      <c r="G263" s="450"/>
      <c r="H263" s="460">
        <v>2</v>
      </c>
      <c r="I263" s="1"/>
    </row>
    <row r="264" spans="1:9">
      <c r="A264" s="448" t="s">
        <v>1348</v>
      </c>
      <c r="B264" s="449"/>
      <c r="C264" s="450"/>
      <c r="D264" s="450">
        <v>1</v>
      </c>
      <c r="E264" s="450"/>
      <c r="F264" s="450"/>
      <c r="G264" s="450"/>
      <c r="H264" s="460">
        <v>1</v>
      </c>
      <c r="I264" s="1"/>
    </row>
    <row r="265" spans="1:9">
      <c r="A265" s="448" t="s">
        <v>1352</v>
      </c>
      <c r="B265" s="449"/>
      <c r="C265" s="450"/>
      <c r="D265" s="450">
        <v>1</v>
      </c>
      <c r="E265" s="450"/>
      <c r="F265" s="450"/>
      <c r="G265" s="450"/>
      <c r="H265" s="460">
        <v>1</v>
      </c>
      <c r="I265" s="1"/>
    </row>
    <row r="266" spans="1:9">
      <c r="A266" s="448" t="s">
        <v>1350</v>
      </c>
      <c r="B266" s="449"/>
      <c r="C266" s="450"/>
      <c r="D266" s="450">
        <v>1</v>
      </c>
      <c r="E266" s="450"/>
      <c r="F266" s="450"/>
      <c r="G266" s="450"/>
      <c r="H266" s="460">
        <v>1</v>
      </c>
      <c r="I266" s="1"/>
    </row>
    <row r="267" spans="1:9">
      <c r="A267" s="448" t="s">
        <v>1331</v>
      </c>
      <c r="B267" s="449"/>
      <c r="C267" s="450"/>
      <c r="D267" s="450">
        <v>1</v>
      </c>
      <c r="E267" s="450"/>
      <c r="F267" s="450">
        <v>1</v>
      </c>
      <c r="G267" s="450"/>
      <c r="H267" s="460">
        <v>2</v>
      </c>
      <c r="I267" s="1"/>
    </row>
    <row r="268" spans="1:9">
      <c r="A268" s="448" t="s">
        <v>1346</v>
      </c>
      <c r="B268" s="449"/>
      <c r="C268" s="450"/>
      <c r="D268" s="450">
        <v>1</v>
      </c>
      <c r="E268" s="450"/>
      <c r="F268" s="450"/>
      <c r="G268" s="450"/>
      <c r="H268" s="460">
        <v>1</v>
      </c>
      <c r="I268" s="1"/>
    </row>
    <row r="269" spans="1:9">
      <c r="A269" s="448" t="s">
        <v>1334</v>
      </c>
      <c r="B269" s="449"/>
      <c r="C269" s="450"/>
      <c r="D269" s="450">
        <v>1</v>
      </c>
      <c r="E269" s="450"/>
      <c r="F269" s="450">
        <v>1</v>
      </c>
      <c r="G269" s="450"/>
      <c r="H269" s="460">
        <v>2</v>
      </c>
      <c r="I269" s="1"/>
    </row>
    <row r="270" spans="1:9">
      <c r="A270" s="448" t="s">
        <v>1338</v>
      </c>
      <c r="B270" s="449"/>
      <c r="C270" s="450"/>
      <c r="D270" s="450">
        <v>1</v>
      </c>
      <c r="E270" s="450"/>
      <c r="F270" s="450"/>
      <c r="G270" s="450"/>
      <c r="H270" s="460">
        <v>1</v>
      </c>
      <c r="I270" s="1"/>
    </row>
    <row r="271" spans="1:9">
      <c r="A271" s="448" t="s">
        <v>1340</v>
      </c>
      <c r="B271" s="449"/>
      <c r="C271" s="450"/>
      <c r="D271" s="450">
        <v>1</v>
      </c>
      <c r="E271" s="450"/>
      <c r="F271" s="450">
        <v>1</v>
      </c>
      <c r="G271" s="450"/>
      <c r="H271" s="460">
        <v>2</v>
      </c>
      <c r="I271" s="1"/>
    </row>
    <row r="272" spans="1:9">
      <c r="A272" s="448" t="s">
        <v>1379</v>
      </c>
      <c r="B272" s="449"/>
      <c r="C272" s="450"/>
      <c r="D272" s="450">
        <v>1</v>
      </c>
      <c r="E272" s="450"/>
      <c r="F272" s="450"/>
      <c r="G272" s="450"/>
      <c r="H272" s="460">
        <v>1</v>
      </c>
      <c r="I272" s="1"/>
    </row>
    <row r="273" spans="1:9">
      <c r="A273" s="448" t="s">
        <v>1359</v>
      </c>
      <c r="B273" s="449"/>
      <c r="C273" s="450"/>
      <c r="D273" s="450">
        <v>1</v>
      </c>
      <c r="E273" s="450"/>
      <c r="F273" s="450"/>
      <c r="G273" s="450"/>
      <c r="H273" s="460">
        <v>1</v>
      </c>
      <c r="I273" s="1"/>
    </row>
    <row r="274" spans="1:9">
      <c r="A274" s="448" t="s">
        <v>1461</v>
      </c>
      <c r="B274" s="449"/>
      <c r="C274" s="450"/>
      <c r="D274" s="450">
        <v>1</v>
      </c>
      <c r="E274" s="450"/>
      <c r="F274" s="450"/>
      <c r="G274" s="450"/>
      <c r="H274" s="460">
        <v>1</v>
      </c>
      <c r="I274" s="1"/>
    </row>
    <row r="275" spans="1:9">
      <c r="A275" s="448" t="s">
        <v>1087</v>
      </c>
      <c r="B275" s="449"/>
      <c r="C275" s="450">
        <v>1</v>
      </c>
      <c r="D275" s="450"/>
      <c r="E275" s="450">
        <v>1</v>
      </c>
      <c r="F275" s="450"/>
      <c r="G275" s="450"/>
      <c r="H275" s="460">
        <v>2</v>
      </c>
      <c r="I275" s="1"/>
    </row>
    <row r="276" spans="1:9">
      <c r="A276" s="448" t="s">
        <v>753</v>
      </c>
      <c r="B276" s="449">
        <v>1</v>
      </c>
      <c r="C276" s="450">
        <v>2</v>
      </c>
      <c r="D276" s="450">
        <v>1</v>
      </c>
      <c r="E276" s="450"/>
      <c r="F276" s="450"/>
      <c r="G276" s="450">
        <v>1</v>
      </c>
      <c r="H276" s="460">
        <v>5</v>
      </c>
      <c r="I276" s="1"/>
    </row>
    <row r="277" spans="1:9">
      <c r="A277" s="448" t="s">
        <v>815</v>
      </c>
      <c r="B277" s="449"/>
      <c r="C277" s="450"/>
      <c r="D277" s="450"/>
      <c r="E277" s="450">
        <v>1</v>
      </c>
      <c r="F277" s="450"/>
      <c r="G277" s="450"/>
      <c r="H277" s="460">
        <v>1</v>
      </c>
      <c r="I277" s="1"/>
    </row>
    <row r="278" spans="1:9">
      <c r="A278" s="448" t="s">
        <v>817</v>
      </c>
      <c r="B278" s="449"/>
      <c r="C278" s="450"/>
      <c r="D278" s="450"/>
      <c r="E278" s="450">
        <v>1</v>
      </c>
      <c r="F278" s="450"/>
      <c r="G278" s="450"/>
      <c r="H278" s="460">
        <v>1</v>
      </c>
      <c r="I278" s="1"/>
    </row>
    <row r="279" spans="1:9">
      <c r="A279" s="448" t="s">
        <v>819</v>
      </c>
      <c r="B279" s="449"/>
      <c r="C279" s="450"/>
      <c r="D279" s="450"/>
      <c r="E279" s="450">
        <v>1</v>
      </c>
      <c r="F279" s="450"/>
      <c r="G279" s="450"/>
      <c r="H279" s="460">
        <v>1</v>
      </c>
      <c r="I279" s="1"/>
    </row>
    <row r="280" spans="1:9">
      <c r="A280" s="448" t="s">
        <v>5695</v>
      </c>
      <c r="B280" s="449"/>
      <c r="C280" s="450"/>
      <c r="D280" s="450"/>
      <c r="E280" s="450">
        <v>1</v>
      </c>
      <c r="F280" s="450"/>
      <c r="G280" s="450"/>
      <c r="H280" s="460">
        <v>1</v>
      </c>
      <c r="I280" s="1"/>
    </row>
    <row r="281" spans="1:9">
      <c r="A281" s="448" t="s">
        <v>1124</v>
      </c>
      <c r="B281" s="449"/>
      <c r="C281" s="450">
        <v>1</v>
      </c>
      <c r="D281" s="450"/>
      <c r="E281" s="450">
        <v>1</v>
      </c>
      <c r="F281" s="450"/>
      <c r="G281" s="450"/>
      <c r="H281" s="460">
        <v>2</v>
      </c>
      <c r="I281" s="1"/>
    </row>
    <row r="282" spans="1:9">
      <c r="A282" s="448" t="s">
        <v>1114</v>
      </c>
      <c r="B282" s="449"/>
      <c r="C282" s="450">
        <v>1</v>
      </c>
      <c r="D282" s="450"/>
      <c r="E282" s="450">
        <v>0</v>
      </c>
      <c r="F282" s="450"/>
      <c r="G282" s="450"/>
      <c r="H282" s="460">
        <v>1</v>
      </c>
      <c r="I282" s="1"/>
    </row>
    <row r="283" spans="1:9">
      <c r="A283" s="448" t="s">
        <v>853</v>
      </c>
      <c r="B283" s="449"/>
      <c r="C283" s="450">
        <v>1</v>
      </c>
      <c r="D283" s="450">
        <v>1</v>
      </c>
      <c r="E283" s="450">
        <v>1</v>
      </c>
      <c r="F283" s="450"/>
      <c r="G283" s="450"/>
      <c r="H283" s="460">
        <v>3</v>
      </c>
      <c r="I283" s="1"/>
    </row>
    <row r="284" spans="1:9">
      <c r="A284" s="448" t="s">
        <v>855</v>
      </c>
      <c r="B284" s="449"/>
      <c r="C284" s="450"/>
      <c r="D284" s="450"/>
      <c r="E284" s="450">
        <v>1</v>
      </c>
      <c r="F284" s="450"/>
      <c r="G284" s="450"/>
      <c r="H284" s="460">
        <v>1</v>
      </c>
      <c r="I284" s="1"/>
    </row>
    <row r="285" spans="1:9">
      <c r="A285" s="448" t="s">
        <v>857</v>
      </c>
      <c r="B285" s="449"/>
      <c r="C285" s="450"/>
      <c r="D285" s="450"/>
      <c r="E285" s="450">
        <v>1</v>
      </c>
      <c r="F285" s="450"/>
      <c r="G285" s="450"/>
      <c r="H285" s="460">
        <v>1</v>
      </c>
      <c r="I285" s="1"/>
    </row>
    <row r="286" spans="1:9">
      <c r="A286" s="448" t="s">
        <v>859</v>
      </c>
      <c r="B286" s="449"/>
      <c r="C286" s="450"/>
      <c r="D286" s="450"/>
      <c r="E286" s="450">
        <v>1</v>
      </c>
      <c r="F286" s="450"/>
      <c r="G286" s="450"/>
      <c r="H286" s="460">
        <v>1</v>
      </c>
      <c r="I286" s="1"/>
    </row>
    <row r="287" spans="1:9">
      <c r="A287" s="448" t="s">
        <v>861</v>
      </c>
      <c r="B287" s="449"/>
      <c r="C287" s="450"/>
      <c r="D287" s="450"/>
      <c r="E287" s="450">
        <v>1</v>
      </c>
      <c r="F287" s="450"/>
      <c r="G287" s="450"/>
      <c r="H287" s="460">
        <v>1</v>
      </c>
      <c r="I287" s="1"/>
    </row>
    <row r="288" spans="1:9">
      <c r="A288" s="448" t="s">
        <v>909</v>
      </c>
      <c r="B288" s="449"/>
      <c r="C288" s="450"/>
      <c r="D288" s="450"/>
      <c r="E288" s="450">
        <v>1</v>
      </c>
      <c r="F288" s="450"/>
      <c r="G288" s="450"/>
      <c r="H288" s="460">
        <v>1</v>
      </c>
      <c r="I288" s="1"/>
    </row>
    <row r="289" spans="1:9">
      <c r="A289" s="448" t="s">
        <v>911</v>
      </c>
      <c r="B289" s="449"/>
      <c r="C289" s="450"/>
      <c r="D289" s="450"/>
      <c r="E289" s="450">
        <v>1</v>
      </c>
      <c r="F289" s="450"/>
      <c r="G289" s="450"/>
      <c r="H289" s="460">
        <v>1</v>
      </c>
      <c r="I289" s="1"/>
    </row>
    <row r="290" spans="1:9">
      <c r="A290" s="448" t="s">
        <v>913</v>
      </c>
      <c r="B290" s="449"/>
      <c r="C290" s="450"/>
      <c r="D290" s="450"/>
      <c r="E290" s="450">
        <v>1</v>
      </c>
      <c r="F290" s="450"/>
      <c r="G290" s="450"/>
      <c r="H290" s="460">
        <v>1</v>
      </c>
      <c r="I290" s="1"/>
    </row>
    <row r="291" spans="1:9">
      <c r="A291" s="448" t="s">
        <v>915</v>
      </c>
      <c r="B291" s="449"/>
      <c r="C291" s="450"/>
      <c r="D291" s="450"/>
      <c r="E291" s="450">
        <v>1</v>
      </c>
      <c r="F291" s="450"/>
      <c r="G291" s="450"/>
      <c r="H291" s="460">
        <v>1</v>
      </c>
      <c r="I291" s="1"/>
    </row>
    <row r="292" spans="1:9">
      <c r="A292" s="448" t="s">
        <v>1336</v>
      </c>
      <c r="B292" s="449"/>
      <c r="C292" s="450"/>
      <c r="D292" s="450">
        <v>1</v>
      </c>
      <c r="E292" s="450"/>
      <c r="F292" s="450">
        <v>1</v>
      </c>
      <c r="G292" s="450"/>
      <c r="H292" s="460">
        <v>2</v>
      </c>
      <c r="I292" s="1"/>
    </row>
    <row r="293" spans="1:9">
      <c r="A293" s="448" t="s">
        <v>1373</v>
      </c>
      <c r="B293" s="449"/>
      <c r="C293" s="450"/>
      <c r="D293" s="450">
        <v>1</v>
      </c>
      <c r="E293" s="450"/>
      <c r="F293" s="450"/>
      <c r="G293" s="450"/>
      <c r="H293" s="460">
        <v>1</v>
      </c>
      <c r="I293" s="1"/>
    </row>
    <row r="294" spans="1:9">
      <c r="A294" s="448" t="s">
        <v>1363</v>
      </c>
      <c r="B294" s="449"/>
      <c r="C294" s="450"/>
      <c r="D294" s="450">
        <v>1</v>
      </c>
      <c r="E294" s="450"/>
      <c r="F294" s="450"/>
      <c r="G294" s="450"/>
      <c r="H294" s="460">
        <v>1</v>
      </c>
      <c r="I294" s="1"/>
    </row>
    <row r="295" spans="1:9">
      <c r="A295" s="448" t="s">
        <v>1365</v>
      </c>
      <c r="B295" s="449"/>
      <c r="C295" s="450"/>
      <c r="D295" s="450">
        <v>1</v>
      </c>
      <c r="E295" s="450"/>
      <c r="F295" s="450"/>
      <c r="G295" s="450"/>
      <c r="H295" s="460">
        <v>1</v>
      </c>
      <c r="I295" s="1"/>
    </row>
    <row r="296" spans="1:9">
      <c r="A296" s="448" t="s">
        <v>1367</v>
      </c>
      <c r="B296" s="449"/>
      <c r="C296" s="450"/>
      <c r="D296" s="450">
        <v>1</v>
      </c>
      <c r="E296" s="450"/>
      <c r="F296" s="450"/>
      <c r="G296" s="450"/>
      <c r="H296" s="460">
        <v>1</v>
      </c>
      <c r="I296" s="1"/>
    </row>
    <row r="297" spans="1:9">
      <c r="A297" s="448" t="s">
        <v>1377</v>
      </c>
      <c r="B297" s="449"/>
      <c r="C297" s="450"/>
      <c r="D297" s="450">
        <v>1</v>
      </c>
      <c r="E297" s="450"/>
      <c r="F297" s="450"/>
      <c r="G297" s="450"/>
      <c r="H297" s="460">
        <v>1</v>
      </c>
      <c r="I297" s="1"/>
    </row>
    <row r="298" spans="1:9">
      <c r="A298" s="448" t="s">
        <v>1371</v>
      </c>
      <c r="B298" s="449"/>
      <c r="C298" s="450"/>
      <c r="D298" s="450">
        <v>1</v>
      </c>
      <c r="E298" s="450"/>
      <c r="F298" s="450"/>
      <c r="G298" s="450"/>
      <c r="H298" s="460">
        <v>1</v>
      </c>
      <c r="I298" s="1"/>
    </row>
    <row r="299" spans="1:9">
      <c r="A299" s="448" t="s">
        <v>1458</v>
      </c>
      <c r="B299" s="449"/>
      <c r="C299" s="450"/>
      <c r="D299" s="450">
        <v>1</v>
      </c>
      <c r="E299" s="450"/>
      <c r="F299" s="450"/>
      <c r="G299" s="450"/>
      <c r="H299" s="460">
        <v>1</v>
      </c>
      <c r="I299" s="1"/>
    </row>
    <row r="300" spans="1:9">
      <c r="A300" s="448" t="s">
        <v>1097</v>
      </c>
      <c r="B300" s="449"/>
      <c r="C300" s="450">
        <v>4</v>
      </c>
      <c r="D300" s="450"/>
      <c r="E300" s="450">
        <v>1</v>
      </c>
      <c r="F300" s="450"/>
      <c r="G300" s="450"/>
      <c r="H300" s="460">
        <v>5</v>
      </c>
      <c r="I300" s="1"/>
    </row>
    <row r="301" spans="1:9">
      <c r="A301" s="448" t="s">
        <v>1195</v>
      </c>
      <c r="B301" s="449"/>
      <c r="C301" s="450">
        <v>2</v>
      </c>
      <c r="D301" s="450">
        <v>1</v>
      </c>
      <c r="E301" s="450"/>
      <c r="F301" s="450"/>
      <c r="G301" s="450"/>
      <c r="H301" s="460">
        <v>3</v>
      </c>
      <c r="I301" s="1"/>
    </row>
    <row r="302" spans="1:9">
      <c r="A302" s="448" t="s">
        <v>5668</v>
      </c>
      <c r="B302" s="449"/>
      <c r="C302" s="450">
        <v>1</v>
      </c>
      <c r="D302" s="450">
        <v>1</v>
      </c>
      <c r="E302" s="450"/>
      <c r="F302" s="450"/>
      <c r="G302" s="450"/>
      <c r="H302" s="460">
        <v>2</v>
      </c>
      <c r="I302" s="1"/>
    </row>
    <row r="303" spans="1:9">
      <c r="A303" s="448" t="s">
        <v>1196</v>
      </c>
      <c r="B303" s="449"/>
      <c r="C303" s="450">
        <v>3</v>
      </c>
      <c r="D303" s="450">
        <v>1</v>
      </c>
      <c r="E303" s="450">
        <v>1</v>
      </c>
      <c r="F303" s="450"/>
      <c r="G303" s="450"/>
      <c r="H303" s="460">
        <v>5</v>
      </c>
      <c r="I303" s="1"/>
    </row>
    <row r="304" spans="1:9">
      <c r="A304" s="448" t="s">
        <v>1200</v>
      </c>
      <c r="B304" s="449"/>
      <c r="C304" s="450">
        <v>1</v>
      </c>
      <c r="D304" s="450">
        <v>1</v>
      </c>
      <c r="E304" s="450">
        <v>1</v>
      </c>
      <c r="F304" s="450"/>
      <c r="G304" s="450"/>
      <c r="H304" s="460">
        <v>3</v>
      </c>
      <c r="I304" s="1"/>
    </row>
    <row r="305" spans="1:9">
      <c r="A305" s="448" t="s">
        <v>1099</v>
      </c>
      <c r="B305" s="449"/>
      <c r="C305" s="450">
        <v>1</v>
      </c>
      <c r="D305" s="450"/>
      <c r="E305" s="450"/>
      <c r="F305" s="450"/>
      <c r="G305" s="450"/>
      <c r="H305" s="460">
        <v>1</v>
      </c>
      <c r="I305" s="1"/>
    </row>
    <row r="306" spans="1:9">
      <c r="A306" s="448" t="s">
        <v>1103</v>
      </c>
      <c r="B306" s="449"/>
      <c r="C306" s="450">
        <v>1</v>
      </c>
      <c r="D306" s="450"/>
      <c r="E306" s="450"/>
      <c r="F306" s="450"/>
      <c r="G306" s="450"/>
      <c r="H306" s="460">
        <v>1</v>
      </c>
      <c r="I306" s="1"/>
    </row>
    <row r="307" spans="1:9">
      <c r="A307" s="448" t="s">
        <v>1105</v>
      </c>
      <c r="B307" s="449"/>
      <c r="C307" s="450">
        <v>1</v>
      </c>
      <c r="D307" s="450"/>
      <c r="E307" s="450"/>
      <c r="F307" s="450"/>
      <c r="G307" s="450"/>
      <c r="H307" s="460">
        <v>1</v>
      </c>
      <c r="I307" s="1"/>
    </row>
    <row r="308" spans="1:9">
      <c r="A308" s="448" t="s">
        <v>1203</v>
      </c>
      <c r="B308" s="449"/>
      <c r="C308" s="450">
        <v>1</v>
      </c>
      <c r="D308" s="450"/>
      <c r="E308" s="450">
        <v>1</v>
      </c>
      <c r="F308" s="450"/>
      <c r="G308" s="450"/>
      <c r="H308" s="460">
        <v>2</v>
      </c>
      <c r="I308" s="1"/>
    </row>
    <row r="309" spans="1:9">
      <c r="A309" s="448" t="s">
        <v>1204</v>
      </c>
      <c r="B309" s="449"/>
      <c r="C309" s="450">
        <v>2</v>
      </c>
      <c r="D309" s="450">
        <v>1</v>
      </c>
      <c r="E309" s="450">
        <v>0</v>
      </c>
      <c r="F309" s="450"/>
      <c r="G309" s="450"/>
      <c r="H309" s="460">
        <v>3</v>
      </c>
      <c r="I309" s="1"/>
    </row>
    <row r="310" spans="1:9">
      <c r="A310" s="448" t="s">
        <v>1206</v>
      </c>
      <c r="B310" s="449"/>
      <c r="C310" s="450">
        <v>1</v>
      </c>
      <c r="D310" s="450">
        <v>1</v>
      </c>
      <c r="E310" s="450">
        <v>0</v>
      </c>
      <c r="F310" s="450"/>
      <c r="G310" s="450"/>
      <c r="H310" s="460">
        <v>2</v>
      </c>
      <c r="I310" s="1"/>
    </row>
    <row r="311" spans="1:9">
      <c r="A311" s="448" t="s">
        <v>1208</v>
      </c>
      <c r="B311" s="449"/>
      <c r="C311" s="450">
        <v>2</v>
      </c>
      <c r="D311" s="450">
        <v>1</v>
      </c>
      <c r="E311" s="450"/>
      <c r="F311" s="450"/>
      <c r="G311" s="450"/>
      <c r="H311" s="460">
        <v>3</v>
      </c>
      <c r="I311" s="1"/>
    </row>
    <row r="312" spans="1:9">
      <c r="A312" s="448" t="s">
        <v>1210</v>
      </c>
      <c r="B312" s="449"/>
      <c r="C312" s="450">
        <v>1</v>
      </c>
      <c r="D312" s="450">
        <v>1</v>
      </c>
      <c r="E312" s="450"/>
      <c r="F312" s="450"/>
      <c r="G312" s="450"/>
      <c r="H312" s="460">
        <v>2</v>
      </c>
      <c r="I312" s="1"/>
    </row>
    <row r="313" spans="1:9">
      <c r="A313" s="448" t="s">
        <v>1212</v>
      </c>
      <c r="B313" s="449"/>
      <c r="C313" s="450">
        <v>2</v>
      </c>
      <c r="D313" s="450">
        <v>1</v>
      </c>
      <c r="E313" s="450">
        <v>0</v>
      </c>
      <c r="F313" s="450"/>
      <c r="G313" s="450"/>
      <c r="H313" s="460">
        <v>3</v>
      </c>
      <c r="I313" s="1"/>
    </row>
    <row r="314" spans="1:9">
      <c r="A314" s="448" t="s">
        <v>1214</v>
      </c>
      <c r="B314" s="449"/>
      <c r="C314" s="450">
        <v>2</v>
      </c>
      <c r="D314" s="450">
        <v>0</v>
      </c>
      <c r="E314" s="450">
        <v>1</v>
      </c>
      <c r="F314" s="450"/>
      <c r="G314" s="450"/>
      <c r="H314" s="460">
        <v>3</v>
      </c>
      <c r="I314" s="1"/>
    </row>
    <row r="315" spans="1:9">
      <c r="A315" s="448" t="s">
        <v>1216</v>
      </c>
      <c r="B315" s="449"/>
      <c r="C315" s="450">
        <v>1</v>
      </c>
      <c r="D315" s="450">
        <v>1</v>
      </c>
      <c r="E315" s="450"/>
      <c r="F315" s="450"/>
      <c r="G315" s="450"/>
      <c r="H315" s="460">
        <v>2</v>
      </c>
      <c r="I315" s="1"/>
    </row>
    <row r="316" spans="1:9">
      <c r="A316" s="448" t="s">
        <v>1218</v>
      </c>
      <c r="B316" s="449"/>
      <c r="C316" s="450">
        <v>2</v>
      </c>
      <c r="D316" s="450"/>
      <c r="E316" s="450">
        <v>1</v>
      </c>
      <c r="F316" s="450"/>
      <c r="G316" s="450"/>
      <c r="H316" s="460">
        <v>3</v>
      </c>
      <c r="I316" s="1"/>
    </row>
    <row r="317" spans="1:9">
      <c r="A317" s="448" t="s">
        <v>1219</v>
      </c>
      <c r="B317" s="449"/>
      <c r="C317" s="450">
        <v>1</v>
      </c>
      <c r="D317" s="450"/>
      <c r="E317" s="450">
        <v>1</v>
      </c>
      <c r="F317" s="450"/>
      <c r="G317" s="450"/>
      <c r="H317" s="460">
        <v>2</v>
      </c>
      <c r="I317" s="1"/>
    </row>
    <row r="318" spans="1:9">
      <c r="A318" s="448" t="s">
        <v>1221</v>
      </c>
      <c r="B318" s="449"/>
      <c r="C318" s="450">
        <v>1</v>
      </c>
      <c r="D318" s="450"/>
      <c r="E318" s="450">
        <v>1</v>
      </c>
      <c r="F318" s="450"/>
      <c r="G318" s="450"/>
      <c r="H318" s="460">
        <v>2</v>
      </c>
      <c r="I318" s="1"/>
    </row>
    <row r="319" spans="1:9">
      <c r="A319" s="448" t="s">
        <v>1223</v>
      </c>
      <c r="B319" s="449"/>
      <c r="C319" s="450">
        <v>2</v>
      </c>
      <c r="D319" s="450"/>
      <c r="E319" s="450">
        <v>1</v>
      </c>
      <c r="F319" s="450"/>
      <c r="G319" s="450"/>
      <c r="H319" s="460">
        <v>3</v>
      </c>
      <c r="I319" s="1"/>
    </row>
    <row r="320" spans="1:9">
      <c r="A320" s="448" t="s">
        <v>1143</v>
      </c>
      <c r="B320" s="449"/>
      <c r="C320" s="450">
        <v>1</v>
      </c>
      <c r="D320" s="450"/>
      <c r="E320" s="450">
        <v>1</v>
      </c>
      <c r="F320" s="450"/>
      <c r="G320" s="450"/>
      <c r="H320" s="460">
        <v>2</v>
      </c>
      <c r="I320" s="1"/>
    </row>
    <row r="321" spans="1:9">
      <c r="A321" s="448" t="s">
        <v>1145</v>
      </c>
      <c r="B321" s="449"/>
      <c r="C321" s="450">
        <v>1</v>
      </c>
      <c r="D321" s="450"/>
      <c r="E321" s="450">
        <v>1</v>
      </c>
      <c r="F321" s="450"/>
      <c r="G321" s="450"/>
      <c r="H321" s="460">
        <v>2</v>
      </c>
      <c r="I321" s="1"/>
    </row>
    <row r="322" spans="1:9">
      <c r="A322" s="448" t="s">
        <v>1227</v>
      </c>
      <c r="B322" s="449"/>
      <c r="C322" s="450">
        <v>2</v>
      </c>
      <c r="D322" s="450"/>
      <c r="E322" s="450">
        <v>1</v>
      </c>
      <c r="F322" s="450"/>
      <c r="G322" s="450"/>
      <c r="H322" s="460">
        <v>3</v>
      </c>
      <c r="I322" s="1"/>
    </row>
    <row r="323" spans="1:9">
      <c r="A323" s="448" t="s">
        <v>1228</v>
      </c>
      <c r="B323" s="449"/>
      <c r="C323" s="450">
        <v>2</v>
      </c>
      <c r="D323" s="450"/>
      <c r="E323" s="450">
        <v>1</v>
      </c>
      <c r="F323" s="450"/>
      <c r="G323" s="450"/>
      <c r="H323" s="460">
        <v>3</v>
      </c>
      <c r="I323" s="1"/>
    </row>
    <row r="324" spans="1:9">
      <c r="A324" s="448" t="s">
        <v>1232</v>
      </c>
      <c r="B324" s="449"/>
      <c r="C324" s="450">
        <v>2</v>
      </c>
      <c r="D324" s="450"/>
      <c r="E324" s="450">
        <v>1</v>
      </c>
      <c r="F324" s="450"/>
      <c r="G324" s="450"/>
      <c r="H324" s="460">
        <v>3</v>
      </c>
      <c r="I324" s="1"/>
    </row>
    <row r="325" spans="1:9">
      <c r="A325" s="448" t="s">
        <v>5672</v>
      </c>
      <c r="B325" s="449"/>
      <c r="C325" s="450">
        <v>2</v>
      </c>
      <c r="D325" s="450"/>
      <c r="E325" s="450">
        <v>1</v>
      </c>
      <c r="F325" s="450"/>
      <c r="G325" s="450"/>
      <c r="H325" s="460">
        <v>3</v>
      </c>
      <c r="I325" s="1"/>
    </row>
    <row r="326" spans="1:9">
      <c r="A326" s="448" t="s">
        <v>1147</v>
      </c>
      <c r="B326" s="449"/>
      <c r="C326" s="450">
        <v>1</v>
      </c>
      <c r="D326" s="450"/>
      <c r="E326" s="450">
        <v>1</v>
      </c>
      <c r="F326" s="450"/>
      <c r="G326" s="450"/>
      <c r="H326" s="460">
        <v>2</v>
      </c>
      <c r="I326" s="1"/>
    </row>
    <row r="327" spans="1:9">
      <c r="A327" s="448" t="s">
        <v>1149</v>
      </c>
      <c r="B327" s="449"/>
      <c r="C327" s="450">
        <v>4</v>
      </c>
      <c r="D327" s="450"/>
      <c r="E327" s="450">
        <v>1</v>
      </c>
      <c r="F327" s="450"/>
      <c r="G327" s="450"/>
      <c r="H327" s="460">
        <v>5</v>
      </c>
      <c r="I327" s="1"/>
    </row>
    <row r="328" spans="1:9">
      <c r="A328" s="448" t="s">
        <v>1157</v>
      </c>
      <c r="B328" s="449"/>
      <c r="C328" s="450">
        <v>4</v>
      </c>
      <c r="D328" s="450"/>
      <c r="E328" s="450">
        <v>1</v>
      </c>
      <c r="F328" s="450"/>
      <c r="G328" s="450"/>
      <c r="H328" s="460">
        <v>5</v>
      </c>
      <c r="I328" s="1"/>
    </row>
    <row r="329" spans="1:9">
      <c r="A329" s="448" t="s">
        <v>1153</v>
      </c>
      <c r="B329" s="449"/>
      <c r="C329" s="450">
        <v>1</v>
      </c>
      <c r="D329" s="450"/>
      <c r="E329" s="450">
        <v>1</v>
      </c>
      <c r="F329" s="450"/>
      <c r="G329" s="450"/>
      <c r="H329" s="460">
        <v>2</v>
      </c>
      <c r="I329" s="1"/>
    </row>
    <row r="330" spans="1:9">
      <c r="A330" s="448" t="s">
        <v>1323</v>
      </c>
      <c r="B330" s="449"/>
      <c r="C330" s="450"/>
      <c r="D330" s="450">
        <v>1</v>
      </c>
      <c r="E330" s="450"/>
      <c r="F330" s="450">
        <v>1</v>
      </c>
      <c r="G330" s="450"/>
      <c r="H330" s="460">
        <v>2</v>
      </c>
      <c r="I330" s="1"/>
    </row>
    <row r="331" spans="1:9">
      <c r="A331" s="448" t="s">
        <v>1159</v>
      </c>
      <c r="B331" s="449"/>
      <c r="C331" s="450">
        <v>1</v>
      </c>
      <c r="D331" s="450"/>
      <c r="E331" s="450">
        <v>1</v>
      </c>
      <c r="F331" s="450"/>
      <c r="G331" s="450"/>
      <c r="H331" s="460">
        <v>2</v>
      </c>
      <c r="I331" s="1"/>
    </row>
    <row r="332" spans="1:9">
      <c r="A332" s="448" t="s">
        <v>1161</v>
      </c>
      <c r="B332" s="449"/>
      <c r="C332" s="450">
        <v>4</v>
      </c>
      <c r="D332" s="450"/>
      <c r="E332" s="450">
        <v>1</v>
      </c>
      <c r="F332" s="450"/>
      <c r="G332" s="450"/>
      <c r="H332" s="460">
        <v>5</v>
      </c>
      <c r="I332" s="1"/>
    </row>
    <row r="333" spans="1:9">
      <c r="A333" s="448" t="s">
        <v>1163</v>
      </c>
      <c r="B333" s="449"/>
      <c r="C333" s="450">
        <v>4</v>
      </c>
      <c r="D333" s="450"/>
      <c r="E333" s="450">
        <v>1</v>
      </c>
      <c r="F333" s="450"/>
      <c r="G333" s="450"/>
      <c r="H333" s="460">
        <v>5</v>
      </c>
      <c r="I333" s="1"/>
    </row>
    <row r="334" spans="1:9">
      <c r="A334" s="448" t="s">
        <v>1165</v>
      </c>
      <c r="B334" s="449"/>
      <c r="C334" s="450">
        <v>1</v>
      </c>
      <c r="D334" s="450"/>
      <c r="E334" s="450">
        <v>1</v>
      </c>
      <c r="F334" s="450"/>
      <c r="G334" s="450"/>
      <c r="H334" s="460">
        <v>2</v>
      </c>
      <c r="I334" s="1"/>
    </row>
    <row r="335" spans="1:9">
      <c r="A335" s="448" t="s">
        <v>1167</v>
      </c>
      <c r="B335" s="449"/>
      <c r="C335" s="450">
        <v>1</v>
      </c>
      <c r="D335" s="450"/>
      <c r="E335" s="450">
        <v>1</v>
      </c>
      <c r="F335" s="450"/>
      <c r="G335" s="450"/>
      <c r="H335" s="460">
        <v>2</v>
      </c>
      <c r="I335" s="1"/>
    </row>
    <row r="336" spans="1:9">
      <c r="A336" s="448" t="s">
        <v>1045</v>
      </c>
      <c r="B336" s="449"/>
      <c r="C336" s="450"/>
      <c r="D336" s="450">
        <v>1</v>
      </c>
      <c r="E336" s="450"/>
      <c r="F336" s="450">
        <v>1</v>
      </c>
      <c r="G336" s="450"/>
      <c r="H336" s="460">
        <v>2</v>
      </c>
      <c r="I336" s="1"/>
    </row>
    <row r="337" spans="1:9">
      <c r="A337" s="448" t="s">
        <v>1101</v>
      </c>
      <c r="B337" s="449"/>
      <c r="C337" s="450">
        <v>1</v>
      </c>
      <c r="D337" s="450"/>
      <c r="E337" s="450"/>
      <c r="F337" s="450"/>
      <c r="G337" s="450"/>
      <c r="H337" s="460">
        <v>1</v>
      </c>
      <c r="I337" s="1"/>
    </row>
    <row r="338" spans="1:9">
      <c r="A338" s="448" t="s">
        <v>1299</v>
      </c>
      <c r="B338" s="449"/>
      <c r="C338" s="450">
        <v>1</v>
      </c>
      <c r="D338" s="450"/>
      <c r="E338" s="450"/>
      <c r="F338" s="450"/>
      <c r="G338" s="450"/>
      <c r="H338" s="460">
        <v>1</v>
      </c>
      <c r="I338" s="1"/>
    </row>
    <row r="339" spans="1:9">
      <c r="A339" s="448" t="s">
        <v>1155</v>
      </c>
      <c r="B339" s="449"/>
      <c r="C339" s="450">
        <v>1</v>
      </c>
      <c r="D339" s="450"/>
      <c r="E339" s="450">
        <v>1</v>
      </c>
      <c r="F339" s="450"/>
      <c r="G339" s="450"/>
      <c r="H339" s="460">
        <v>2</v>
      </c>
      <c r="I339" s="1"/>
    </row>
    <row r="340" spans="1:9">
      <c r="A340" s="448" t="s">
        <v>1397</v>
      </c>
      <c r="B340" s="449"/>
      <c r="C340" s="450"/>
      <c r="D340" s="450">
        <v>1</v>
      </c>
      <c r="E340" s="450"/>
      <c r="F340" s="450"/>
      <c r="G340" s="450"/>
      <c r="H340" s="460">
        <v>1</v>
      </c>
      <c r="I340" s="1"/>
    </row>
    <row r="341" spans="1:9">
      <c r="A341" s="448" t="s">
        <v>1398</v>
      </c>
      <c r="B341" s="449"/>
      <c r="C341" s="450"/>
      <c r="D341" s="450">
        <v>1</v>
      </c>
      <c r="E341" s="450"/>
      <c r="F341" s="450"/>
      <c r="G341" s="450"/>
      <c r="H341" s="460">
        <v>1</v>
      </c>
      <c r="I341" s="1"/>
    </row>
    <row r="342" spans="1:9">
      <c r="A342" s="448" t="s">
        <v>1400</v>
      </c>
      <c r="B342" s="449"/>
      <c r="C342" s="450"/>
      <c r="D342" s="450">
        <v>1</v>
      </c>
      <c r="E342" s="450"/>
      <c r="F342" s="450"/>
      <c r="G342" s="450"/>
      <c r="H342" s="460">
        <v>1</v>
      </c>
      <c r="I342" s="1"/>
    </row>
    <row r="343" spans="1:9">
      <c r="A343" s="448" t="s">
        <v>1401</v>
      </c>
      <c r="B343" s="449"/>
      <c r="C343" s="450"/>
      <c r="D343" s="450">
        <v>1</v>
      </c>
      <c r="E343" s="450"/>
      <c r="F343" s="450"/>
      <c r="G343" s="450"/>
      <c r="H343" s="460">
        <v>1</v>
      </c>
      <c r="I343" s="1"/>
    </row>
    <row r="344" spans="1:9">
      <c r="A344" s="448" t="s">
        <v>1411</v>
      </c>
      <c r="B344" s="449"/>
      <c r="C344" s="450"/>
      <c r="D344" s="450">
        <v>1</v>
      </c>
      <c r="E344" s="450"/>
      <c r="F344" s="450"/>
      <c r="G344" s="450"/>
      <c r="H344" s="460">
        <v>1</v>
      </c>
      <c r="I344" s="1"/>
    </row>
    <row r="345" spans="1:9">
      <c r="A345" s="448" t="s">
        <v>1405</v>
      </c>
      <c r="B345" s="449"/>
      <c r="C345" s="450"/>
      <c r="D345" s="450">
        <v>1</v>
      </c>
      <c r="E345" s="450"/>
      <c r="F345" s="450"/>
      <c r="G345" s="450"/>
      <c r="H345" s="460">
        <v>1</v>
      </c>
      <c r="I345" s="1"/>
    </row>
    <row r="346" spans="1:9">
      <c r="A346" s="448" t="s">
        <v>1407</v>
      </c>
      <c r="B346" s="449"/>
      <c r="C346" s="450"/>
      <c r="D346" s="450">
        <v>1</v>
      </c>
      <c r="E346" s="450"/>
      <c r="F346" s="450"/>
      <c r="G346" s="450"/>
      <c r="H346" s="460">
        <v>1</v>
      </c>
      <c r="I346" s="1"/>
    </row>
    <row r="347" spans="1:9">
      <c r="A347" s="448" t="s">
        <v>1409</v>
      </c>
      <c r="B347" s="449"/>
      <c r="C347" s="450"/>
      <c r="D347" s="450">
        <v>1</v>
      </c>
      <c r="E347" s="450"/>
      <c r="F347" s="450"/>
      <c r="G347" s="450"/>
      <c r="H347" s="460">
        <v>1</v>
      </c>
      <c r="I347" s="1"/>
    </row>
    <row r="348" spans="1:9">
      <c r="A348" s="448" t="s">
        <v>843</v>
      </c>
      <c r="B348" s="449">
        <v>1</v>
      </c>
      <c r="C348" s="450">
        <v>1</v>
      </c>
      <c r="D348" s="450">
        <v>1</v>
      </c>
      <c r="E348" s="450"/>
      <c r="F348" s="450">
        <v>0</v>
      </c>
      <c r="G348" s="450"/>
      <c r="H348" s="460">
        <v>3</v>
      </c>
      <c r="I348" s="1"/>
    </row>
    <row r="349" spans="1:9">
      <c r="A349" s="448" t="s">
        <v>1269</v>
      </c>
      <c r="B349" s="449"/>
      <c r="C349" s="450">
        <v>1</v>
      </c>
      <c r="D349" s="450"/>
      <c r="E349" s="450"/>
      <c r="F349" s="450"/>
      <c r="G349" s="450"/>
      <c r="H349" s="460">
        <v>1</v>
      </c>
      <c r="I349" s="1"/>
    </row>
    <row r="350" spans="1:9">
      <c r="A350" s="448" t="s">
        <v>979</v>
      </c>
      <c r="B350" s="449"/>
      <c r="C350" s="450"/>
      <c r="D350" s="450">
        <v>2</v>
      </c>
      <c r="E350" s="450"/>
      <c r="F350" s="450">
        <v>1</v>
      </c>
      <c r="G350" s="450"/>
      <c r="H350" s="460">
        <v>3</v>
      </c>
      <c r="I350" s="1"/>
    </row>
    <row r="351" spans="1:9">
      <c r="A351" s="448" t="s">
        <v>981</v>
      </c>
      <c r="B351" s="449"/>
      <c r="C351" s="450"/>
      <c r="D351" s="450">
        <v>3</v>
      </c>
      <c r="E351" s="450"/>
      <c r="F351" s="450">
        <v>1</v>
      </c>
      <c r="G351" s="450"/>
      <c r="H351" s="460">
        <v>4</v>
      </c>
      <c r="I351" s="1"/>
    </row>
    <row r="352" spans="1:9">
      <c r="A352" s="448" t="s">
        <v>983</v>
      </c>
      <c r="B352" s="449"/>
      <c r="C352" s="450"/>
      <c r="D352" s="450">
        <v>3</v>
      </c>
      <c r="E352" s="450"/>
      <c r="F352" s="450">
        <v>1</v>
      </c>
      <c r="G352" s="450"/>
      <c r="H352" s="460">
        <v>4</v>
      </c>
      <c r="I352" s="1"/>
    </row>
    <row r="353" spans="1:9">
      <c r="A353" s="448" t="s">
        <v>1358</v>
      </c>
      <c r="B353" s="449"/>
      <c r="C353" s="450"/>
      <c r="D353" s="450">
        <v>1</v>
      </c>
      <c r="E353" s="450"/>
      <c r="F353" s="450"/>
      <c r="G353" s="450"/>
      <c r="H353" s="460">
        <v>1</v>
      </c>
      <c r="I353" s="1"/>
    </row>
    <row r="354" spans="1:9">
      <c r="A354" s="448" t="s">
        <v>1055</v>
      </c>
      <c r="B354" s="449"/>
      <c r="C354" s="450"/>
      <c r="D354" s="450">
        <v>1</v>
      </c>
      <c r="E354" s="450"/>
      <c r="F354" s="450"/>
      <c r="G354" s="450"/>
      <c r="H354" s="460">
        <v>1</v>
      </c>
      <c r="I354" s="1"/>
    </row>
    <row r="355" spans="1:9">
      <c r="A355" s="448" t="s">
        <v>1060</v>
      </c>
      <c r="B355" s="449"/>
      <c r="C355" s="450"/>
      <c r="D355" s="450">
        <v>1</v>
      </c>
      <c r="E355" s="450"/>
      <c r="F355" s="450"/>
      <c r="G355" s="450"/>
      <c r="H355" s="460">
        <v>1</v>
      </c>
      <c r="I355" s="1"/>
    </row>
    <row r="356" spans="1:9">
      <c r="A356" s="448" t="s">
        <v>1413</v>
      </c>
      <c r="B356" s="449"/>
      <c r="C356" s="450"/>
      <c r="D356" s="450">
        <v>1</v>
      </c>
      <c r="E356" s="450"/>
      <c r="F356" s="450"/>
      <c r="G356" s="450"/>
      <c r="H356" s="460">
        <v>1</v>
      </c>
      <c r="I356" s="1"/>
    </row>
    <row r="357" spans="1:9">
      <c r="A357" s="448" t="s">
        <v>1415</v>
      </c>
      <c r="B357" s="449"/>
      <c r="C357" s="450"/>
      <c r="D357" s="450">
        <v>1</v>
      </c>
      <c r="E357" s="450"/>
      <c r="F357" s="450"/>
      <c r="G357" s="450"/>
      <c r="H357" s="460">
        <v>1</v>
      </c>
      <c r="I357" s="1"/>
    </row>
    <row r="358" spans="1:9">
      <c r="A358" s="448" t="s">
        <v>1417</v>
      </c>
      <c r="B358" s="449"/>
      <c r="C358" s="450"/>
      <c r="D358" s="450">
        <v>1</v>
      </c>
      <c r="E358" s="450"/>
      <c r="F358" s="450"/>
      <c r="G358" s="450"/>
      <c r="H358" s="460">
        <v>1</v>
      </c>
      <c r="I358" s="1"/>
    </row>
    <row r="359" spans="1:9">
      <c r="A359" s="448" t="s">
        <v>1419</v>
      </c>
      <c r="B359" s="449"/>
      <c r="C359" s="450"/>
      <c r="D359" s="450">
        <v>1</v>
      </c>
      <c r="E359" s="450"/>
      <c r="F359" s="450"/>
      <c r="G359" s="450"/>
      <c r="H359" s="460">
        <v>1</v>
      </c>
      <c r="I359" s="1"/>
    </row>
    <row r="360" spans="1:9">
      <c r="A360" s="448" t="s">
        <v>1420</v>
      </c>
      <c r="B360" s="449"/>
      <c r="C360" s="450"/>
      <c r="D360" s="450">
        <v>1</v>
      </c>
      <c r="E360" s="450"/>
      <c r="F360" s="450"/>
      <c r="G360" s="450"/>
      <c r="H360" s="460">
        <v>1</v>
      </c>
      <c r="I360" s="1"/>
    </row>
    <row r="361" spans="1:9">
      <c r="A361" s="448" t="s">
        <v>1422</v>
      </c>
      <c r="B361" s="449"/>
      <c r="C361" s="450"/>
      <c r="D361" s="450">
        <v>1</v>
      </c>
      <c r="E361" s="450"/>
      <c r="F361" s="450"/>
      <c r="G361" s="450"/>
      <c r="H361" s="460">
        <v>1</v>
      </c>
      <c r="I361" s="1"/>
    </row>
    <row r="362" spans="1:9">
      <c r="A362" s="448" t="s">
        <v>1424</v>
      </c>
      <c r="B362" s="449"/>
      <c r="C362" s="450"/>
      <c r="D362" s="450">
        <v>1</v>
      </c>
      <c r="E362" s="450"/>
      <c r="F362" s="450"/>
      <c r="G362" s="450"/>
      <c r="H362" s="460">
        <v>1</v>
      </c>
      <c r="I362" s="1"/>
    </row>
    <row r="363" spans="1:9">
      <c r="A363" s="448" t="s">
        <v>1426</v>
      </c>
      <c r="B363" s="449"/>
      <c r="C363" s="450"/>
      <c r="D363" s="450">
        <v>1</v>
      </c>
      <c r="E363" s="450"/>
      <c r="F363" s="450"/>
      <c r="G363" s="450"/>
      <c r="H363" s="460">
        <v>1</v>
      </c>
      <c r="I363" s="1"/>
    </row>
    <row r="364" spans="1:9">
      <c r="A364" s="448" t="s">
        <v>5715</v>
      </c>
      <c r="B364" s="449"/>
      <c r="C364" s="450">
        <v>1</v>
      </c>
      <c r="D364" s="450">
        <v>2</v>
      </c>
      <c r="E364" s="450"/>
      <c r="F364" s="450"/>
      <c r="G364" s="450"/>
      <c r="H364" s="460">
        <v>3</v>
      </c>
      <c r="I364" s="1"/>
    </row>
    <row r="365" spans="1:9">
      <c r="A365" s="448" t="s">
        <v>1477</v>
      </c>
      <c r="B365" s="449"/>
      <c r="C365" s="450">
        <v>2</v>
      </c>
      <c r="D365" s="450"/>
      <c r="E365" s="450"/>
      <c r="F365" s="450"/>
      <c r="G365" s="450"/>
      <c r="H365" s="460">
        <v>2</v>
      </c>
      <c r="I365" s="1"/>
    </row>
    <row r="366" spans="1:9">
      <c r="A366" s="448" t="s">
        <v>1546</v>
      </c>
      <c r="B366" s="449"/>
      <c r="C366" s="450">
        <v>1</v>
      </c>
      <c r="D366" s="450"/>
      <c r="E366" s="450"/>
      <c r="F366" s="450"/>
      <c r="G366" s="450"/>
      <c r="H366" s="460">
        <v>1</v>
      </c>
      <c r="I366" s="1"/>
    </row>
    <row r="367" spans="1:9">
      <c r="A367" s="448" t="s">
        <v>1485</v>
      </c>
      <c r="B367" s="449"/>
      <c r="C367" s="450">
        <v>1</v>
      </c>
      <c r="D367" s="450"/>
      <c r="E367" s="450"/>
      <c r="F367" s="450"/>
      <c r="G367" s="450"/>
      <c r="H367" s="460">
        <v>1</v>
      </c>
      <c r="I367" s="1"/>
    </row>
    <row r="368" spans="1:9">
      <c r="A368" s="448" t="s">
        <v>765</v>
      </c>
      <c r="B368" s="449"/>
      <c r="C368" s="450">
        <v>5</v>
      </c>
      <c r="D368" s="450">
        <v>3</v>
      </c>
      <c r="E368" s="450"/>
      <c r="F368" s="450"/>
      <c r="G368" s="450">
        <v>1</v>
      </c>
      <c r="H368" s="460">
        <v>9</v>
      </c>
      <c r="I368" s="1"/>
    </row>
    <row r="369" spans="1:9">
      <c r="A369" s="448" t="s">
        <v>1493</v>
      </c>
      <c r="B369" s="449"/>
      <c r="C369" s="450">
        <v>1</v>
      </c>
      <c r="D369" s="450"/>
      <c r="E369" s="450"/>
      <c r="F369" s="450"/>
      <c r="G369" s="450"/>
      <c r="H369" s="460">
        <v>1</v>
      </c>
      <c r="I369" s="1"/>
    </row>
    <row r="370" spans="1:9">
      <c r="A370" s="448" t="s">
        <v>1495</v>
      </c>
      <c r="B370" s="449"/>
      <c r="C370" s="450">
        <v>1</v>
      </c>
      <c r="D370" s="450"/>
      <c r="E370" s="450"/>
      <c r="F370" s="450"/>
      <c r="G370" s="450"/>
      <c r="H370" s="460">
        <v>1</v>
      </c>
      <c r="I370" s="1"/>
    </row>
    <row r="371" spans="1:9">
      <c r="A371" s="448" t="s">
        <v>1487</v>
      </c>
      <c r="B371" s="449"/>
      <c r="C371" s="450">
        <v>1</v>
      </c>
      <c r="D371" s="450"/>
      <c r="E371" s="450"/>
      <c r="F371" s="450"/>
      <c r="G371" s="450"/>
      <c r="H371" s="460">
        <v>1</v>
      </c>
      <c r="I371" s="1"/>
    </row>
    <row r="372" spans="1:9">
      <c r="A372" s="448" t="s">
        <v>781</v>
      </c>
      <c r="B372" s="449">
        <v>1</v>
      </c>
      <c r="C372" s="450">
        <v>3</v>
      </c>
      <c r="D372" s="450">
        <v>3</v>
      </c>
      <c r="E372" s="450"/>
      <c r="F372" s="450">
        <v>1</v>
      </c>
      <c r="G372" s="450"/>
      <c r="H372" s="460">
        <v>8</v>
      </c>
      <c r="I372" s="1"/>
    </row>
    <row r="373" spans="1:9">
      <c r="A373" s="448" t="s">
        <v>1550</v>
      </c>
      <c r="B373" s="449"/>
      <c r="C373" s="450">
        <v>0</v>
      </c>
      <c r="D373" s="450"/>
      <c r="E373" s="450"/>
      <c r="F373" s="450"/>
      <c r="G373" s="450"/>
      <c r="H373" s="460">
        <v>0</v>
      </c>
      <c r="I373" s="1"/>
    </row>
    <row r="374" spans="1:9">
      <c r="A374" s="448" t="s">
        <v>1552</v>
      </c>
      <c r="B374" s="449"/>
      <c r="C374" s="450">
        <v>1</v>
      </c>
      <c r="D374" s="450"/>
      <c r="E374" s="450"/>
      <c r="F374" s="450"/>
      <c r="G374" s="450"/>
      <c r="H374" s="460">
        <v>1</v>
      </c>
      <c r="I374" s="1"/>
    </row>
    <row r="375" spans="1:9">
      <c r="A375" s="448" t="s">
        <v>5711</v>
      </c>
      <c r="B375" s="449"/>
      <c r="C375" s="450">
        <v>1</v>
      </c>
      <c r="D375" s="450"/>
      <c r="E375" s="450"/>
      <c r="F375" s="450"/>
      <c r="G375" s="450"/>
      <c r="H375" s="460">
        <v>1</v>
      </c>
      <c r="I375" s="1"/>
    </row>
    <row r="376" spans="1:9">
      <c r="A376" s="448" t="s">
        <v>1499</v>
      </c>
      <c r="B376" s="449"/>
      <c r="C376" s="450">
        <v>1</v>
      </c>
      <c r="D376" s="450"/>
      <c r="E376" s="450"/>
      <c r="F376" s="450"/>
      <c r="G376" s="450"/>
      <c r="H376" s="460">
        <v>1</v>
      </c>
      <c r="I376" s="1"/>
    </row>
    <row r="377" spans="1:9">
      <c r="A377" s="448" t="s">
        <v>1501</v>
      </c>
      <c r="B377" s="449"/>
      <c r="C377" s="450">
        <v>1</v>
      </c>
      <c r="D377" s="450"/>
      <c r="E377" s="450"/>
      <c r="F377" s="450"/>
      <c r="G377" s="450"/>
      <c r="H377" s="460">
        <v>1</v>
      </c>
      <c r="I377" s="1"/>
    </row>
    <row r="378" spans="1:9">
      <c r="A378" s="448" t="s">
        <v>1569</v>
      </c>
      <c r="B378" s="449"/>
      <c r="C378" s="450">
        <v>1</v>
      </c>
      <c r="D378" s="450"/>
      <c r="E378" s="450"/>
      <c r="F378" s="450"/>
      <c r="G378" s="450"/>
      <c r="H378" s="460">
        <v>1</v>
      </c>
      <c r="I378" s="1"/>
    </row>
    <row r="379" spans="1:9">
      <c r="A379" s="448" t="s">
        <v>1559</v>
      </c>
      <c r="B379" s="449"/>
      <c r="C379" s="450">
        <v>1</v>
      </c>
      <c r="D379" s="450"/>
      <c r="E379" s="450"/>
      <c r="F379" s="450"/>
      <c r="G379" s="450"/>
      <c r="H379" s="460">
        <v>1</v>
      </c>
      <c r="I379" s="1"/>
    </row>
    <row r="380" spans="1:9">
      <c r="A380" s="448" t="s">
        <v>1561</v>
      </c>
      <c r="B380" s="449"/>
      <c r="C380" s="450">
        <v>1</v>
      </c>
      <c r="D380" s="450"/>
      <c r="E380" s="450"/>
      <c r="F380" s="450"/>
      <c r="G380" s="450"/>
      <c r="H380" s="460">
        <v>1</v>
      </c>
      <c r="I380" s="1"/>
    </row>
    <row r="381" spans="1:9">
      <c r="A381" s="448" t="s">
        <v>1505</v>
      </c>
      <c r="B381" s="449"/>
      <c r="C381" s="450">
        <v>1</v>
      </c>
      <c r="D381" s="450"/>
      <c r="E381" s="450"/>
      <c r="F381" s="450"/>
      <c r="G381" s="450"/>
      <c r="H381" s="460">
        <v>1</v>
      </c>
      <c r="I381" s="1"/>
    </row>
    <row r="382" spans="1:9">
      <c r="A382" s="448" t="s">
        <v>1507</v>
      </c>
      <c r="B382" s="449"/>
      <c r="C382" s="450">
        <v>1</v>
      </c>
      <c r="D382" s="450"/>
      <c r="E382" s="450"/>
      <c r="F382" s="450"/>
      <c r="G382" s="450"/>
      <c r="H382" s="460">
        <v>1</v>
      </c>
      <c r="I382" s="1"/>
    </row>
    <row r="383" spans="1:9">
      <c r="A383" s="448" t="s">
        <v>1513</v>
      </c>
      <c r="B383" s="449"/>
      <c r="C383" s="450">
        <v>1</v>
      </c>
      <c r="D383" s="450"/>
      <c r="E383" s="450"/>
      <c r="F383" s="450"/>
      <c r="G383" s="450"/>
      <c r="H383" s="460">
        <v>1</v>
      </c>
      <c r="I383" s="1"/>
    </row>
    <row r="384" spans="1:9">
      <c r="A384" s="448" t="s">
        <v>1519</v>
      </c>
      <c r="B384" s="449"/>
      <c r="C384" s="450">
        <v>1</v>
      </c>
      <c r="D384" s="450"/>
      <c r="E384" s="450"/>
      <c r="F384" s="450"/>
      <c r="G384" s="450"/>
      <c r="H384" s="460">
        <v>1</v>
      </c>
      <c r="I384" s="1"/>
    </row>
    <row r="385" spans="1:9">
      <c r="A385" s="448" t="s">
        <v>1531</v>
      </c>
      <c r="B385" s="449"/>
      <c r="C385" s="450">
        <v>1</v>
      </c>
      <c r="D385" s="450"/>
      <c r="E385" s="450"/>
      <c r="F385" s="450"/>
      <c r="G385" s="450"/>
      <c r="H385" s="460">
        <v>1</v>
      </c>
      <c r="I385" s="1"/>
    </row>
    <row r="386" spans="1:9">
      <c r="A386" s="448" t="s">
        <v>901</v>
      </c>
      <c r="B386" s="449">
        <v>1</v>
      </c>
      <c r="C386" s="450">
        <v>3</v>
      </c>
      <c r="D386" s="450">
        <v>3</v>
      </c>
      <c r="E386" s="450"/>
      <c r="F386" s="450">
        <v>1</v>
      </c>
      <c r="G386" s="450"/>
      <c r="H386" s="460">
        <v>8</v>
      </c>
      <c r="I386" s="1"/>
    </row>
    <row r="387" spans="1:9">
      <c r="A387" s="448" t="s">
        <v>1369</v>
      </c>
      <c r="B387" s="449"/>
      <c r="C387" s="450"/>
      <c r="D387" s="450">
        <v>1</v>
      </c>
      <c r="E387" s="450"/>
      <c r="F387" s="450"/>
      <c r="G387" s="450"/>
      <c r="H387" s="460">
        <v>1</v>
      </c>
      <c r="I387" s="1"/>
    </row>
    <row r="388" spans="1:9">
      <c r="A388" s="448" t="s">
        <v>1138</v>
      </c>
      <c r="B388" s="449"/>
      <c r="C388" s="450">
        <v>4</v>
      </c>
      <c r="D388" s="450"/>
      <c r="E388" s="450">
        <v>1</v>
      </c>
      <c r="F388" s="450"/>
      <c r="G388" s="450"/>
      <c r="H388" s="460">
        <v>5</v>
      </c>
      <c r="I388" s="1"/>
    </row>
    <row r="389" spans="1:9">
      <c r="A389" s="448" t="s">
        <v>1375</v>
      </c>
      <c r="B389" s="449"/>
      <c r="C389" s="450"/>
      <c r="D389" s="450">
        <v>1</v>
      </c>
      <c r="E389" s="450"/>
      <c r="F389" s="450"/>
      <c r="G389" s="450"/>
      <c r="H389" s="460">
        <v>1</v>
      </c>
      <c r="I389" s="1"/>
    </row>
    <row r="390" spans="1:9">
      <c r="A390" s="448" t="s">
        <v>1460</v>
      </c>
      <c r="B390" s="449"/>
      <c r="C390" s="450"/>
      <c r="D390" s="450">
        <v>1</v>
      </c>
      <c r="E390" s="450"/>
      <c r="F390" s="450"/>
      <c r="G390" s="450"/>
      <c r="H390" s="460">
        <v>1</v>
      </c>
      <c r="I390" s="1"/>
    </row>
    <row r="391" spans="1:9">
      <c r="A391" s="448" t="s">
        <v>1247</v>
      </c>
      <c r="B391" s="449"/>
      <c r="C391" s="450">
        <v>1</v>
      </c>
      <c r="D391" s="450"/>
      <c r="E391" s="450"/>
      <c r="F391" s="450"/>
      <c r="G391" s="450"/>
      <c r="H391" s="460">
        <v>1</v>
      </c>
      <c r="I391" s="1"/>
    </row>
    <row r="392" spans="1:9">
      <c r="A392" s="448" t="s">
        <v>789</v>
      </c>
      <c r="B392" s="449">
        <v>1</v>
      </c>
      <c r="C392" s="450">
        <v>3</v>
      </c>
      <c r="D392" s="450">
        <v>1</v>
      </c>
      <c r="E392" s="450"/>
      <c r="F392" s="450">
        <v>1</v>
      </c>
      <c r="G392" s="450"/>
      <c r="H392" s="460">
        <v>6</v>
      </c>
      <c r="I392" s="1"/>
    </row>
    <row r="393" spans="1:9">
      <c r="A393" s="448" t="s">
        <v>1322</v>
      </c>
      <c r="B393" s="449"/>
      <c r="C393" s="450"/>
      <c r="D393" s="450">
        <v>1</v>
      </c>
      <c r="E393" s="450"/>
      <c r="F393" s="450">
        <v>1</v>
      </c>
      <c r="G393" s="450"/>
      <c r="H393" s="460">
        <v>2</v>
      </c>
      <c r="I393" s="1"/>
    </row>
    <row r="394" spans="1:9">
      <c r="A394" s="448" t="s">
        <v>1354</v>
      </c>
      <c r="B394" s="449"/>
      <c r="C394" s="450"/>
      <c r="D394" s="450">
        <v>1</v>
      </c>
      <c r="E394" s="450"/>
      <c r="F394" s="450"/>
      <c r="G394" s="450"/>
      <c r="H394" s="460">
        <v>1</v>
      </c>
      <c r="I394" s="1"/>
    </row>
    <row r="395" spans="1:9">
      <c r="A395" s="448" t="s">
        <v>1356</v>
      </c>
      <c r="B395" s="449"/>
      <c r="C395" s="450"/>
      <c r="D395" s="450">
        <v>1</v>
      </c>
      <c r="E395" s="450"/>
      <c r="F395" s="450"/>
      <c r="G395" s="450"/>
      <c r="H395" s="460">
        <v>1</v>
      </c>
      <c r="I395" s="1"/>
    </row>
    <row r="396" spans="1:9">
      <c r="A396" s="448" t="s">
        <v>1446</v>
      </c>
      <c r="B396" s="449"/>
      <c r="C396" s="450"/>
      <c r="D396" s="450">
        <v>1</v>
      </c>
      <c r="E396" s="450"/>
      <c r="F396" s="450"/>
      <c r="G396" s="450"/>
      <c r="H396" s="460">
        <v>1</v>
      </c>
      <c r="I396" s="1"/>
    </row>
    <row r="397" spans="1:9">
      <c r="A397" s="448" t="s">
        <v>1448</v>
      </c>
      <c r="B397" s="449"/>
      <c r="C397" s="450"/>
      <c r="D397" s="450">
        <v>1</v>
      </c>
      <c r="E397" s="450"/>
      <c r="F397" s="450"/>
      <c r="G397" s="450"/>
      <c r="H397" s="460">
        <v>1</v>
      </c>
      <c r="I397" s="1"/>
    </row>
    <row r="398" spans="1:9">
      <c r="A398" s="448" t="s">
        <v>1450</v>
      </c>
      <c r="B398" s="449"/>
      <c r="C398" s="450"/>
      <c r="D398" s="450">
        <v>1</v>
      </c>
      <c r="E398" s="450"/>
      <c r="F398" s="450"/>
      <c r="G398" s="450"/>
      <c r="H398" s="460">
        <v>1</v>
      </c>
      <c r="I398" s="1"/>
    </row>
    <row r="399" spans="1:9">
      <c r="A399" s="448" t="s">
        <v>3018</v>
      </c>
      <c r="B399" s="449">
        <v>1</v>
      </c>
      <c r="C399" s="450">
        <v>2</v>
      </c>
      <c r="D399" s="450">
        <v>1</v>
      </c>
      <c r="E399" s="450"/>
      <c r="F399" s="450">
        <v>1</v>
      </c>
      <c r="G399" s="450"/>
      <c r="H399" s="460">
        <v>5</v>
      </c>
      <c r="I399" s="1"/>
    </row>
    <row r="400" spans="1:9">
      <c r="A400" s="448" t="s">
        <v>1122</v>
      </c>
      <c r="B400" s="449"/>
      <c r="C400" s="450">
        <v>4</v>
      </c>
      <c r="D400" s="450"/>
      <c r="E400" s="450">
        <v>1</v>
      </c>
      <c r="F400" s="450"/>
      <c r="G400" s="450"/>
      <c r="H400" s="460">
        <v>5</v>
      </c>
      <c r="I400" s="1"/>
    </row>
    <row r="401" spans="1:9">
      <c r="A401" s="456" t="s">
        <v>3</v>
      </c>
      <c r="B401" s="457">
        <v>49</v>
      </c>
      <c r="C401" s="461">
        <v>385</v>
      </c>
      <c r="D401" s="461">
        <v>217</v>
      </c>
      <c r="E401" s="461">
        <v>86</v>
      </c>
      <c r="F401" s="461">
        <v>72</v>
      </c>
      <c r="G401" s="461">
        <v>6</v>
      </c>
      <c r="H401" s="458">
        <v>815</v>
      </c>
      <c r="I401" s="1"/>
    </row>
    <row r="402" spans="1:9">
      <c r="B402" s="1"/>
      <c r="C402" s="1"/>
      <c r="D402" s="1"/>
      <c r="E402" s="1"/>
      <c r="F402" s="1"/>
      <c r="G402" s="1"/>
      <c r="H402" s="1"/>
      <c r="I402" s="1"/>
    </row>
    <row r="403" spans="1:9">
      <c r="B403" s="1"/>
      <c r="C403" s="1"/>
      <c r="D403" s="1"/>
      <c r="E403" s="1"/>
      <c r="F403" s="1"/>
      <c r="G403" s="1"/>
      <c r="H403" s="1"/>
      <c r="I403" s="1"/>
    </row>
    <row r="404" spans="1:9">
      <c r="B404" s="1"/>
      <c r="C404" s="1"/>
      <c r="D404" s="1"/>
      <c r="E404" s="1"/>
      <c r="F404" s="1"/>
      <c r="G404" s="1"/>
      <c r="H404" s="1"/>
      <c r="I404" s="1"/>
    </row>
    <row r="405" spans="1:9">
      <c r="B405" s="1"/>
      <c r="C405" s="1"/>
      <c r="D405" s="1"/>
      <c r="E405" s="1"/>
      <c r="F405" s="1"/>
      <c r="G405" s="1"/>
      <c r="H405" s="1"/>
      <c r="I405" s="1"/>
    </row>
    <row r="406" spans="1:9">
      <c r="B406" s="1"/>
      <c r="C406" s="1"/>
      <c r="D406" s="1"/>
      <c r="E406" s="1"/>
      <c r="F406" s="1"/>
      <c r="G406" s="1"/>
      <c r="H406" s="1"/>
      <c r="I406" s="1"/>
    </row>
    <row r="407" spans="1:9">
      <c r="B407" s="1"/>
      <c r="C407" s="1"/>
      <c r="D407" s="1"/>
      <c r="E407" s="1"/>
      <c r="F407" s="1"/>
      <c r="G407" s="1"/>
      <c r="H407" s="1"/>
      <c r="I407" s="1"/>
    </row>
    <row r="408" spans="1:9">
      <c r="B408" s="1"/>
      <c r="C408" s="1"/>
      <c r="D408" s="1"/>
      <c r="E408" s="1"/>
      <c r="F408" s="1"/>
      <c r="G408" s="1"/>
      <c r="H408" s="1"/>
      <c r="I408" s="1"/>
    </row>
    <row r="409" spans="1:9">
      <c r="B409" s="1"/>
      <c r="C409" s="1"/>
      <c r="D409" s="1"/>
      <c r="E409" s="1"/>
      <c r="F409" s="1"/>
      <c r="G409" s="1"/>
      <c r="H409" s="1"/>
      <c r="I409" s="1"/>
    </row>
    <row r="410" spans="1:9">
      <c r="B410" s="1"/>
      <c r="C410" s="1"/>
      <c r="D410" s="1"/>
      <c r="E410" s="1"/>
      <c r="F410" s="1"/>
      <c r="G410" s="1"/>
      <c r="H410" s="1"/>
      <c r="I410" s="1"/>
    </row>
    <row r="411" spans="1:9">
      <c r="B411" s="1"/>
      <c r="C411" s="1"/>
      <c r="D411" s="1"/>
      <c r="E411" s="1"/>
      <c r="F411" s="1"/>
      <c r="G411" s="1"/>
      <c r="H411" s="1"/>
      <c r="I411" s="1"/>
    </row>
    <row r="412" spans="1:9">
      <c r="B412" s="1"/>
      <c r="C412" s="1"/>
      <c r="D412" s="1"/>
      <c r="E412" s="1"/>
      <c r="F412" s="1"/>
      <c r="G412" s="1"/>
      <c r="H412" s="1"/>
      <c r="I412" s="1"/>
    </row>
    <row r="413" spans="1:9">
      <c r="B413" s="1"/>
      <c r="C413" s="1"/>
      <c r="D413" s="1"/>
      <c r="E413" s="1"/>
      <c r="F413" s="1"/>
      <c r="G413" s="1"/>
      <c r="H413" s="1"/>
      <c r="I413" s="1"/>
    </row>
    <row r="414" spans="1:9">
      <c r="B414" s="1"/>
      <c r="C414" s="1"/>
      <c r="D414" s="1"/>
      <c r="E414" s="1"/>
      <c r="F414" s="1"/>
      <c r="G414" s="1"/>
      <c r="H414" s="1"/>
      <c r="I414" s="1"/>
    </row>
    <row r="415" spans="1:9">
      <c r="B415" s="1"/>
      <c r="C415" s="1"/>
      <c r="D415" s="1"/>
      <c r="E415" s="1"/>
      <c r="F415" s="1"/>
      <c r="G415" s="1"/>
      <c r="H415" s="1"/>
      <c r="I415" s="1"/>
    </row>
    <row r="416" spans="1:9">
      <c r="B416" s="1"/>
      <c r="C416" s="1"/>
      <c r="D416" s="1"/>
      <c r="E416" s="1"/>
      <c r="F416" s="1"/>
      <c r="G416" s="1"/>
      <c r="H416" s="1"/>
      <c r="I416" s="1"/>
    </row>
    <row r="417" spans="2:9">
      <c r="B417" s="1"/>
      <c r="C417" s="1"/>
      <c r="D417" s="1"/>
      <c r="E417" s="1"/>
      <c r="F417" s="1"/>
      <c r="G417" s="1"/>
      <c r="H417" s="1"/>
      <c r="I417" s="1"/>
    </row>
    <row r="418" spans="2:9">
      <c r="B418" s="1"/>
      <c r="C418" s="1"/>
      <c r="D418" s="1"/>
      <c r="E418" s="1"/>
      <c r="F418" s="1"/>
      <c r="G418" s="1"/>
      <c r="H418" s="1"/>
      <c r="I418" s="1"/>
    </row>
    <row r="419" spans="2:9">
      <c r="B419" s="1"/>
      <c r="C419" s="1"/>
      <c r="D419" s="1"/>
      <c r="E419" s="1"/>
      <c r="F419" s="1"/>
      <c r="G419" s="1"/>
      <c r="H419" s="1"/>
      <c r="I419" s="1"/>
    </row>
    <row r="420" spans="2:9">
      <c r="B420" s="1"/>
      <c r="C420" s="1"/>
      <c r="D420" s="1"/>
      <c r="E420" s="1"/>
      <c r="F420" s="1"/>
      <c r="G420" s="1"/>
      <c r="H420" s="1"/>
      <c r="I420" s="1"/>
    </row>
    <row r="421" spans="2:9">
      <c r="B421" s="1"/>
      <c r="C421" s="1"/>
      <c r="D421" s="1"/>
      <c r="E421" s="1"/>
      <c r="F421" s="1"/>
      <c r="G421" s="1"/>
      <c r="H421" s="1"/>
      <c r="I421" s="1"/>
    </row>
    <row r="422" spans="2:9">
      <c r="B422" s="1"/>
      <c r="C422" s="1"/>
      <c r="D422" s="1"/>
      <c r="E422" s="1"/>
      <c r="F422" s="1"/>
      <c r="G422" s="1"/>
      <c r="H422" s="1"/>
      <c r="I422" s="1"/>
    </row>
    <row r="423" spans="2:9">
      <c r="B423" s="1"/>
      <c r="C423" s="1"/>
      <c r="D423" s="1"/>
      <c r="E423" s="1"/>
      <c r="F423" s="1"/>
      <c r="G423" s="1"/>
      <c r="H423" s="1"/>
      <c r="I423" s="1"/>
    </row>
    <row r="424" spans="2:9">
      <c r="B424" s="1"/>
      <c r="C424" s="1"/>
      <c r="D424" s="1"/>
      <c r="E424" s="1"/>
      <c r="F424" s="1"/>
      <c r="G424" s="1"/>
      <c r="H424" s="1"/>
      <c r="I424" s="1"/>
    </row>
    <row r="425" spans="2:9">
      <c r="B425" s="1"/>
      <c r="C425" s="1"/>
      <c r="D425" s="1"/>
      <c r="E425" s="1"/>
      <c r="F425" s="1"/>
      <c r="G425" s="1"/>
      <c r="H425" s="1"/>
      <c r="I425" s="1"/>
    </row>
    <row r="426" spans="2:9">
      <c r="B426" s="1"/>
      <c r="C426" s="1"/>
      <c r="D426" s="1"/>
      <c r="E426" s="1"/>
      <c r="F426" s="1"/>
      <c r="G426" s="1"/>
      <c r="H426" s="1"/>
      <c r="I426" s="1"/>
    </row>
    <row r="427" spans="2:9">
      <c r="B427" s="1"/>
      <c r="C427" s="1"/>
      <c r="D427" s="1"/>
      <c r="E427" s="1"/>
      <c r="F427" s="1"/>
      <c r="G427" s="1"/>
      <c r="H427" s="1"/>
      <c r="I427" s="1"/>
    </row>
    <row r="428" spans="2:9">
      <c r="B428" s="1"/>
      <c r="C428" s="1"/>
      <c r="D428" s="1"/>
      <c r="E428" s="1"/>
      <c r="F428" s="1"/>
      <c r="G428" s="1"/>
      <c r="H428" s="1"/>
      <c r="I428" s="1"/>
    </row>
    <row r="429" spans="2:9">
      <c r="B429" s="1"/>
      <c r="C429" s="1"/>
      <c r="D429" s="1"/>
      <c r="E429" s="1"/>
      <c r="F429" s="1"/>
      <c r="G429" s="1"/>
      <c r="H429" s="1"/>
      <c r="I429" s="1"/>
    </row>
    <row r="430" spans="2:9">
      <c r="B430" s="1"/>
      <c r="C430" s="1"/>
      <c r="D430" s="1"/>
      <c r="E430" s="1"/>
      <c r="F430" s="1"/>
      <c r="G430" s="1"/>
      <c r="H430" s="1"/>
      <c r="I430" s="1"/>
    </row>
    <row r="431" spans="2:9">
      <c r="B431" s="1"/>
      <c r="C431" s="1"/>
      <c r="D431" s="1"/>
      <c r="E431" s="1"/>
      <c r="F431" s="1"/>
      <c r="G431" s="1"/>
      <c r="H431" s="1"/>
      <c r="I431" s="1"/>
    </row>
    <row r="432" spans="2:9">
      <c r="B432" s="1"/>
      <c r="C432" s="1"/>
      <c r="D432" s="1"/>
      <c r="E432" s="1"/>
      <c r="F432" s="1"/>
      <c r="G432" s="1"/>
      <c r="H432" s="1"/>
      <c r="I432" s="1"/>
    </row>
    <row r="433" spans="2:9">
      <c r="B433" s="1"/>
      <c r="C433" s="1"/>
      <c r="D433" s="1"/>
      <c r="E433" s="1"/>
      <c r="F433" s="1"/>
      <c r="G433" s="1"/>
      <c r="H433" s="1"/>
      <c r="I433" s="1"/>
    </row>
    <row r="434" spans="2:9">
      <c r="B434" s="1"/>
      <c r="C434" s="1"/>
      <c r="D434" s="1"/>
      <c r="E434" s="1"/>
      <c r="F434" s="1"/>
      <c r="G434" s="1"/>
      <c r="H434" s="1"/>
      <c r="I434" s="1"/>
    </row>
    <row r="435" spans="2:9">
      <c r="B435" s="1"/>
      <c r="C435" s="1"/>
      <c r="D435" s="1"/>
      <c r="E435" s="1"/>
      <c r="F435" s="1"/>
      <c r="G435" s="1"/>
      <c r="H435" s="1"/>
      <c r="I435" s="1"/>
    </row>
    <row r="436" spans="2:9">
      <c r="B436" s="1"/>
      <c r="C436" s="1"/>
      <c r="D436" s="1"/>
      <c r="E436" s="1"/>
      <c r="F436" s="1"/>
      <c r="G436" s="1"/>
      <c r="H436" s="1"/>
      <c r="I436" s="1"/>
    </row>
    <row r="437" spans="2:9">
      <c r="B437" s="1"/>
      <c r="C437" s="1"/>
      <c r="D437" s="1"/>
      <c r="E437" s="1"/>
      <c r="F437" s="1"/>
      <c r="G437" s="1"/>
      <c r="H437" s="1"/>
      <c r="I437" s="1"/>
    </row>
    <row r="438" spans="2:9">
      <c r="B438" s="1"/>
      <c r="C438" s="1"/>
      <c r="D438" s="1"/>
      <c r="E438" s="1"/>
      <c r="F438" s="1"/>
      <c r="G438" s="1"/>
      <c r="H438" s="1"/>
      <c r="I438" s="1"/>
    </row>
    <row r="439" spans="2:9">
      <c r="B439" s="1"/>
      <c r="C439" s="1"/>
      <c r="D439" s="1"/>
      <c r="E439" s="1"/>
      <c r="F439" s="1"/>
      <c r="G439" s="1"/>
      <c r="H439" s="1"/>
      <c r="I439" s="1"/>
    </row>
    <row r="440" spans="2:9">
      <c r="B440" s="1"/>
      <c r="C440" s="1"/>
      <c r="D440" s="1"/>
      <c r="E440" s="1"/>
      <c r="F440" s="1"/>
      <c r="G440" s="1"/>
      <c r="H440" s="1"/>
      <c r="I440" s="1"/>
    </row>
    <row r="441" spans="2:9">
      <c r="B441" s="1"/>
      <c r="C441" s="1"/>
      <c r="D441" s="1"/>
      <c r="E441" s="1"/>
      <c r="F441" s="1"/>
      <c r="G441" s="1"/>
      <c r="H441" s="1"/>
      <c r="I441" s="1"/>
    </row>
    <row r="442" spans="2:9">
      <c r="B442" s="1"/>
      <c r="C442" s="1"/>
      <c r="D442" s="1"/>
      <c r="E442" s="1"/>
      <c r="F442" s="1"/>
      <c r="G442" s="1"/>
      <c r="H442" s="1"/>
      <c r="I442" s="1"/>
    </row>
    <row r="443" spans="2:9">
      <c r="B443" s="1"/>
      <c r="C443" s="1"/>
      <c r="D443" s="1"/>
      <c r="E443" s="1"/>
      <c r="F443" s="1"/>
      <c r="G443" s="1"/>
      <c r="H443" s="1"/>
      <c r="I443" s="1"/>
    </row>
    <row r="444" spans="2:9">
      <c r="B444" s="1"/>
      <c r="C444" s="1"/>
      <c r="D444" s="1"/>
      <c r="E444" s="1"/>
      <c r="F444" s="1"/>
      <c r="G444" s="1"/>
      <c r="H444" s="1"/>
      <c r="I444" s="1"/>
    </row>
    <row r="445" spans="2:9">
      <c r="B445" s="1"/>
      <c r="C445" s="1"/>
      <c r="D445" s="1"/>
      <c r="E445" s="1"/>
      <c r="F445" s="1"/>
      <c r="G445" s="1"/>
      <c r="H445" s="1"/>
      <c r="I445" s="1"/>
    </row>
    <row r="446" spans="2:9">
      <c r="B446" s="1"/>
      <c r="C446" s="1"/>
      <c r="D446" s="1"/>
      <c r="E446" s="1"/>
      <c r="F446" s="1"/>
      <c r="G446" s="1"/>
      <c r="H446" s="1"/>
      <c r="I446" s="1"/>
    </row>
    <row r="447" spans="2:9">
      <c r="B447" s="1"/>
      <c r="C447" s="1"/>
      <c r="D447" s="1"/>
      <c r="E447" s="1"/>
      <c r="F447" s="1"/>
      <c r="G447" s="1"/>
      <c r="H447" s="1"/>
      <c r="I447" s="1"/>
    </row>
    <row r="448" spans="2:9">
      <c r="B448" s="1"/>
      <c r="C448" s="1"/>
      <c r="D448" s="1"/>
      <c r="E448" s="1"/>
      <c r="F448" s="1"/>
      <c r="G448" s="1"/>
      <c r="H448" s="1"/>
      <c r="I448" s="1"/>
    </row>
    <row r="449" spans="2:9">
      <c r="B449" s="1"/>
      <c r="C449" s="1"/>
      <c r="D449" s="1"/>
      <c r="E449" s="1"/>
      <c r="F449" s="1"/>
      <c r="G449" s="1"/>
      <c r="H449" s="1"/>
      <c r="I449" s="1"/>
    </row>
    <row r="450" spans="2:9">
      <c r="B450" s="1"/>
      <c r="C450" s="1"/>
      <c r="D450" s="1"/>
      <c r="E450" s="1"/>
      <c r="F450" s="1"/>
      <c r="G450" s="1"/>
      <c r="H450" s="1"/>
      <c r="I450" s="1"/>
    </row>
    <row r="451" spans="2:9">
      <c r="B451" s="1"/>
      <c r="C451" s="1"/>
      <c r="D451" s="1"/>
      <c r="E451" s="1"/>
      <c r="F451" s="1"/>
      <c r="G451" s="1"/>
      <c r="H451" s="1"/>
      <c r="I451" s="1"/>
    </row>
    <row r="452" spans="2:9">
      <c r="B452" s="1"/>
      <c r="C452" s="1"/>
      <c r="D452" s="1"/>
      <c r="E452" s="1"/>
      <c r="F452" s="1"/>
      <c r="G452" s="1"/>
      <c r="H452" s="1"/>
      <c r="I452" s="1"/>
    </row>
    <row r="453" spans="2:9">
      <c r="B453" s="1"/>
      <c r="C453" s="1"/>
      <c r="D453" s="1"/>
      <c r="E453" s="1"/>
      <c r="F453" s="1"/>
      <c r="G453" s="1"/>
      <c r="H453" s="1"/>
      <c r="I453" s="1"/>
    </row>
    <row r="454" spans="2:9">
      <c r="B454" s="1"/>
      <c r="C454" s="1"/>
      <c r="D454" s="1"/>
      <c r="E454" s="1"/>
      <c r="F454" s="1"/>
      <c r="G454" s="1"/>
      <c r="H454" s="1"/>
      <c r="I454" s="1"/>
    </row>
    <row r="455" spans="2:9">
      <c r="B455" s="1"/>
      <c r="C455" s="1"/>
      <c r="D455" s="1"/>
      <c r="E455" s="1"/>
      <c r="F455" s="1"/>
      <c r="G455" s="1"/>
      <c r="H455" s="1"/>
      <c r="I455" s="1"/>
    </row>
    <row r="456" spans="2:9">
      <c r="B456" s="1"/>
      <c r="C456" s="1"/>
      <c r="D456" s="1"/>
      <c r="E456" s="1"/>
      <c r="F456" s="1"/>
      <c r="G456" s="1"/>
      <c r="H456" s="1"/>
      <c r="I456" s="1"/>
    </row>
    <row r="457" spans="2:9">
      <c r="B457" s="1"/>
      <c r="C457" s="1"/>
      <c r="D457" s="1"/>
      <c r="E457" s="1"/>
      <c r="F457" s="1"/>
      <c r="G457" s="1"/>
      <c r="H457" s="1"/>
      <c r="I457" s="1"/>
    </row>
    <row r="458" spans="2:9">
      <c r="B458" s="1"/>
      <c r="C458" s="1"/>
      <c r="D458" s="1"/>
      <c r="E458" s="1"/>
      <c r="F458" s="1"/>
      <c r="G458" s="1"/>
      <c r="H458" s="1"/>
      <c r="I458" s="1"/>
    </row>
    <row r="459" spans="2:9">
      <c r="B459" s="1"/>
      <c r="C459" s="1"/>
      <c r="D459" s="1"/>
      <c r="E459" s="1"/>
      <c r="F459" s="1"/>
      <c r="G459" s="1"/>
      <c r="H459" s="1"/>
      <c r="I459" s="1"/>
    </row>
    <row r="460" spans="2:9">
      <c r="B460" s="1"/>
      <c r="C460" s="1"/>
      <c r="D460" s="1"/>
      <c r="E460" s="1"/>
      <c r="F460" s="1"/>
      <c r="G460" s="1"/>
      <c r="H460" s="1"/>
      <c r="I460" s="1"/>
    </row>
    <row r="461" spans="2:9">
      <c r="B461" s="1"/>
      <c r="C461" s="1"/>
      <c r="D461" s="1"/>
      <c r="E461" s="1"/>
      <c r="F461" s="1"/>
      <c r="G461" s="1"/>
      <c r="H461" s="1"/>
      <c r="I461" s="1"/>
    </row>
    <row r="462" spans="2:9">
      <c r="B462" s="1"/>
      <c r="C462" s="1"/>
      <c r="D462" s="1"/>
      <c r="E462" s="1"/>
      <c r="F462" s="1"/>
      <c r="G462" s="1"/>
      <c r="H462" s="1"/>
      <c r="I462" s="1"/>
    </row>
    <row r="463" spans="2:9">
      <c r="B463" s="1"/>
      <c r="C463" s="1"/>
      <c r="D463" s="1"/>
      <c r="E463" s="1"/>
      <c r="F463" s="1"/>
      <c r="G463" s="1"/>
      <c r="H463" s="1"/>
      <c r="I463" s="1"/>
    </row>
    <row r="464" spans="2:9">
      <c r="B464" s="1"/>
      <c r="C464" s="1"/>
      <c r="D464" s="1"/>
      <c r="E464" s="1"/>
      <c r="F464" s="1"/>
      <c r="G464" s="1"/>
      <c r="H464" s="1"/>
      <c r="I464" s="1"/>
    </row>
    <row r="465" spans="2:9">
      <c r="B465" s="1"/>
      <c r="C465" s="1"/>
      <c r="D465" s="1"/>
      <c r="E465" s="1"/>
      <c r="F465" s="1"/>
      <c r="G465" s="1"/>
      <c r="H465" s="1"/>
      <c r="I465" s="1"/>
    </row>
    <row r="466" spans="2:9">
      <c r="B466" s="1"/>
      <c r="C466" s="1"/>
      <c r="D466" s="1"/>
      <c r="E466" s="1"/>
      <c r="F466" s="1"/>
      <c r="G466" s="1"/>
      <c r="H466" s="1"/>
      <c r="I466" s="1"/>
    </row>
    <row r="467" spans="2:9">
      <c r="B467" s="1"/>
      <c r="C467" s="1"/>
      <c r="D467" s="1"/>
      <c r="E467" s="1"/>
      <c r="F467" s="1"/>
      <c r="G467" s="1"/>
      <c r="H467" s="1"/>
      <c r="I467" s="1"/>
    </row>
    <row r="468" spans="2:9">
      <c r="B468" s="1"/>
      <c r="C468" s="1"/>
      <c r="D468" s="1"/>
      <c r="E468" s="1"/>
      <c r="F468" s="1"/>
      <c r="G468" s="1"/>
      <c r="H468" s="1"/>
      <c r="I468" s="1"/>
    </row>
    <row r="469" spans="2:9">
      <c r="B469" s="1"/>
      <c r="C469" s="1"/>
      <c r="D469" s="1"/>
      <c r="E469" s="1"/>
      <c r="F469" s="1"/>
      <c r="G469" s="1"/>
      <c r="H469" s="1"/>
      <c r="I469" s="1"/>
    </row>
    <row r="470" spans="2:9">
      <c r="B470" s="1"/>
      <c r="C470" s="1"/>
      <c r="D470" s="1"/>
      <c r="E470" s="1"/>
      <c r="F470" s="1"/>
      <c r="G470" s="1"/>
      <c r="H470" s="1"/>
      <c r="I470" s="1"/>
    </row>
    <row r="471" spans="2:9">
      <c r="B471" s="1"/>
      <c r="C471" s="1"/>
      <c r="D471" s="1"/>
      <c r="E471" s="1"/>
      <c r="F471" s="1"/>
      <c r="G471" s="1"/>
      <c r="H471" s="1"/>
      <c r="I471" s="1"/>
    </row>
    <row r="472" spans="2:9">
      <c r="B472" s="1"/>
      <c r="C472" s="1"/>
      <c r="D472" s="1"/>
      <c r="E472" s="1"/>
      <c r="F472" s="1"/>
      <c r="G472" s="1"/>
      <c r="H472" s="1"/>
      <c r="I472" s="1"/>
    </row>
    <row r="473" spans="2:9">
      <c r="B473" s="1"/>
      <c r="C473" s="1"/>
      <c r="D473" s="1"/>
      <c r="E473" s="1"/>
      <c r="F473" s="1"/>
      <c r="G473" s="1"/>
      <c r="H473" s="1"/>
      <c r="I473" s="1"/>
    </row>
    <row r="474" spans="2:9">
      <c r="B474" s="1"/>
      <c r="C474" s="1"/>
      <c r="D474" s="1"/>
      <c r="E474" s="1"/>
      <c r="F474" s="1"/>
      <c r="G474" s="1"/>
      <c r="H474" s="1"/>
      <c r="I474" s="1"/>
    </row>
    <row r="475" spans="2:9">
      <c r="B475" s="1"/>
      <c r="C475" s="1"/>
      <c r="D475" s="1"/>
      <c r="E475" s="1"/>
      <c r="F475" s="1"/>
      <c r="G475" s="1"/>
      <c r="H475" s="1"/>
      <c r="I475" s="1"/>
    </row>
    <row r="476" spans="2:9">
      <c r="B476" s="1"/>
      <c r="C476" s="1"/>
      <c r="D476" s="1"/>
      <c r="E476" s="1"/>
      <c r="F476" s="1"/>
      <c r="G476" s="1"/>
      <c r="H476" s="1"/>
      <c r="I476" s="1"/>
    </row>
    <row r="477" spans="2:9">
      <c r="B477" s="1"/>
      <c r="C477" s="1"/>
      <c r="D477" s="1"/>
      <c r="E477" s="1"/>
      <c r="F477" s="1"/>
      <c r="G477" s="1"/>
      <c r="H477" s="1"/>
      <c r="I477" s="1"/>
    </row>
    <row r="478" spans="2:9">
      <c r="B478" s="1"/>
      <c r="C478" s="1"/>
      <c r="D478" s="1"/>
      <c r="E478" s="1"/>
      <c r="F478" s="1"/>
      <c r="G478" s="1"/>
      <c r="H478" s="1"/>
      <c r="I478" s="1"/>
    </row>
    <row r="479" spans="2:9">
      <c r="B479" s="1"/>
      <c r="C479" s="1"/>
      <c r="D479" s="1"/>
      <c r="E479" s="1"/>
      <c r="F479" s="1"/>
      <c r="G479" s="1"/>
      <c r="H479" s="1"/>
      <c r="I479" s="1"/>
    </row>
    <row r="480" spans="2:9">
      <c r="B480" s="1"/>
      <c r="C480" s="1"/>
      <c r="D480" s="1"/>
      <c r="E480" s="1"/>
      <c r="F480" s="1"/>
      <c r="G480" s="1"/>
      <c r="H480" s="1"/>
      <c r="I480" s="1"/>
    </row>
    <row r="481" spans="2:9">
      <c r="B481" s="1"/>
      <c r="C481" s="1"/>
      <c r="D481" s="1"/>
      <c r="E481" s="1"/>
      <c r="F481" s="1"/>
      <c r="G481" s="1"/>
      <c r="H481" s="1"/>
      <c r="I481" s="1"/>
    </row>
    <row r="482" spans="2:9">
      <c r="B482" s="1"/>
      <c r="C482" s="1"/>
      <c r="D482" s="1"/>
      <c r="E482" s="1"/>
      <c r="F482" s="1"/>
      <c r="G482" s="1"/>
      <c r="H482" s="1"/>
      <c r="I482" s="1"/>
    </row>
    <row r="483" spans="2:9">
      <c r="B483" s="1"/>
      <c r="C483" s="1"/>
      <c r="D483" s="1"/>
      <c r="E483" s="1"/>
      <c r="F483" s="1"/>
      <c r="G483" s="1"/>
      <c r="H483" s="1"/>
      <c r="I483" s="1"/>
    </row>
    <row r="484" spans="2:9">
      <c r="B484" s="1"/>
      <c r="C484" s="1"/>
      <c r="D484" s="1"/>
      <c r="E484" s="1"/>
      <c r="F484" s="1"/>
      <c r="G484" s="1"/>
      <c r="H484" s="1"/>
      <c r="I484" s="1"/>
    </row>
    <row r="485" spans="2:9">
      <c r="B485" s="1"/>
      <c r="C485" s="1"/>
      <c r="D485" s="1"/>
      <c r="E485" s="1"/>
      <c r="F485" s="1"/>
      <c r="G485" s="1"/>
      <c r="H485" s="1"/>
      <c r="I485" s="1"/>
    </row>
    <row r="486" spans="2:9">
      <c r="B486" s="1"/>
      <c r="C486" s="1"/>
      <c r="D486" s="1"/>
      <c r="E486" s="1"/>
      <c r="F486" s="1"/>
      <c r="G486" s="1"/>
      <c r="H486" s="1"/>
      <c r="I486" s="1"/>
    </row>
    <row r="487" spans="2:9">
      <c r="B487" s="1"/>
      <c r="C487" s="1"/>
      <c r="D487" s="1"/>
      <c r="E487" s="1"/>
      <c r="F487" s="1"/>
      <c r="G487" s="1"/>
      <c r="H487" s="1"/>
      <c r="I487" s="1"/>
    </row>
    <row r="488" spans="2:9">
      <c r="B488" s="1"/>
      <c r="C488" s="1"/>
      <c r="D488" s="1"/>
      <c r="E488" s="1"/>
      <c r="F488" s="1"/>
      <c r="G488" s="1"/>
      <c r="H488" s="1"/>
      <c r="I488" s="1"/>
    </row>
    <row r="489" spans="2:9">
      <c r="B489" s="1"/>
      <c r="C489" s="1"/>
      <c r="D489" s="1"/>
      <c r="E489" s="1"/>
      <c r="F489" s="1"/>
      <c r="G489" s="1"/>
      <c r="H489" s="1"/>
      <c r="I489" s="1"/>
    </row>
    <row r="490" spans="2:9">
      <c r="B490" s="1"/>
      <c r="C490" s="1"/>
      <c r="D490" s="1"/>
      <c r="E490" s="1"/>
      <c r="F490" s="1"/>
      <c r="G490" s="1"/>
      <c r="H490" s="1"/>
      <c r="I490" s="1"/>
    </row>
    <row r="491" spans="2:9">
      <c r="B491" s="1"/>
      <c r="C491" s="1"/>
      <c r="D491" s="1"/>
      <c r="E491" s="1"/>
      <c r="F491" s="1"/>
      <c r="G491" s="1"/>
      <c r="H491" s="1"/>
      <c r="I491" s="1"/>
    </row>
    <row r="492" spans="2:9">
      <c r="B492" s="1"/>
      <c r="C492" s="1"/>
      <c r="D492" s="1"/>
      <c r="E492" s="1"/>
      <c r="F492" s="1"/>
      <c r="G492" s="1"/>
      <c r="H492" s="1"/>
      <c r="I492" s="1"/>
    </row>
    <row r="493" spans="2:9">
      <c r="B493" s="1"/>
      <c r="C493" s="1"/>
      <c r="D493" s="1"/>
      <c r="E493" s="1"/>
      <c r="F493" s="1"/>
      <c r="G493" s="1"/>
      <c r="H493" s="1"/>
      <c r="I493" s="1"/>
    </row>
    <row r="494" spans="2:9">
      <c r="B494" s="1"/>
      <c r="C494" s="1"/>
      <c r="D494" s="1"/>
      <c r="E494" s="1"/>
      <c r="F494" s="1"/>
      <c r="G494" s="1"/>
      <c r="H494" s="1"/>
      <c r="I494" s="1"/>
    </row>
    <row r="495" spans="2:9">
      <c r="B495" s="1"/>
      <c r="C495" s="1"/>
      <c r="D495" s="1"/>
      <c r="E495" s="1"/>
      <c r="F495" s="1"/>
      <c r="G495" s="1"/>
      <c r="H495" s="1"/>
      <c r="I495" s="1"/>
    </row>
    <row r="496" spans="2:9">
      <c r="B496" s="1"/>
      <c r="C496" s="1"/>
      <c r="D496" s="1"/>
      <c r="E496" s="1"/>
      <c r="F496" s="1"/>
      <c r="G496" s="1"/>
      <c r="H496" s="1"/>
      <c r="I496" s="1"/>
    </row>
    <row r="497" spans="2:9">
      <c r="B497" s="1"/>
      <c r="C497" s="1"/>
      <c r="D497" s="1"/>
      <c r="E497" s="1"/>
      <c r="F497" s="1"/>
      <c r="G497" s="1"/>
      <c r="H497" s="1"/>
      <c r="I497" s="1"/>
    </row>
    <row r="498" spans="2:9">
      <c r="B498" s="1"/>
      <c r="C498" s="1"/>
      <c r="D498" s="1"/>
      <c r="E498" s="1"/>
      <c r="F498" s="1"/>
      <c r="G498" s="1"/>
      <c r="H498" s="1"/>
      <c r="I498" s="1"/>
    </row>
    <row r="499" spans="2:9">
      <c r="B499" s="1"/>
      <c r="C499" s="1"/>
      <c r="D499" s="1"/>
      <c r="E499" s="1"/>
      <c r="F499" s="1"/>
      <c r="G499" s="1"/>
      <c r="H499" s="1"/>
      <c r="I499" s="1"/>
    </row>
    <row r="500" spans="2:9">
      <c r="B500" s="1"/>
      <c r="C500" s="1"/>
      <c r="D500" s="1"/>
      <c r="E500" s="1"/>
      <c r="F500" s="1"/>
      <c r="G500" s="1"/>
      <c r="H500" s="1"/>
      <c r="I500" s="1"/>
    </row>
    <row r="501" spans="2:9">
      <c r="B501" s="1"/>
      <c r="C501" s="1"/>
      <c r="D501" s="1"/>
      <c r="E501" s="1"/>
      <c r="F501" s="1"/>
      <c r="G501" s="1"/>
      <c r="H501" s="1"/>
      <c r="I501" s="1"/>
    </row>
    <row r="502" spans="2:9">
      <c r="B502" s="1"/>
      <c r="C502" s="1"/>
      <c r="D502" s="1"/>
      <c r="E502" s="1"/>
      <c r="F502" s="1"/>
      <c r="G502" s="1"/>
      <c r="H502" s="1"/>
      <c r="I502" s="1"/>
    </row>
    <row r="503" spans="2:9">
      <c r="B503" s="1"/>
      <c r="C503" s="1"/>
      <c r="D503" s="1"/>
      <c r="E503" s="1"/>
      <c r="F503" s="1"/>
      <c r="G503" s="1"/>
      <c r="H503" s="1"/>
      <c r="I503" s="1"/>
    </row>
    <row r="504" spans="2:9">
      <c r="B504" s="1"/>
      <c r="C504" s="1"/>
      <c r="D504" s="1"/>
      <c r="E504" s="1"/>
      <c r="F504" s="1"/>
      <c r="G504" s="1"/>
      <c r="H504" s="1"/>
      <c r="I504" s="1"/>
    </row>
    <row r="505" spans="2:9">
      <c r="B505" s="1"/>
      <c r="C505" s="1"/>
      <c r="D505" s="1"/>
      <c r="E505" s="1"/>
      <c r="F505" s="1"/>
      <c r="G505" s="1"/>
      <c r="H505" s="1"/>
      <c r="I505" s="1"/>
    </row>
    <row r="506" spans="2:9">
      <c r="B506" s="1"/>
      <c r="C506" s="1"/>
      <c r="D506" s="1"/>
      <c r="E506" s="1"/>
      <c r="F506" s="1"/>
      <c r="G506" s="1"/>
      <c r="H506" s="1"/>
      <c r="I506" s="1"/>
    </row>
    <row r="507" spans="2:9">
      <c r="B507" s="1"/>
      <c r="C507" s="1"/>
      <c r="D507" s="1"/>
      <c r="E507" s="1"/>
      <c r="F507" s="1"/>
      <c r="G507" s="1"/>
      <c r="H507" s="1"/>
      <c r="I507" s="1"/>
    </row>
    <row r="508" spans="2:9">
      <c r="B508" s="1"/>
      <c r="C508" s="1"/>
      <c r="D508" s="1"/>
      <c r="E508" s="1"/>
      <c r="F508" s="1"/>
      <c r="G508" s="1"/>
      <c r="H508" s="1"/>
      <c r="I508" s="1"/>
    </row>
    <row r="509" spans="2:9">
      <c r="B509" s="1"/>
      <c r="C509" s="1"/>
      <c r="D509" s="1"/>
      <c r="E509" s="1"/>
      <c r="F509" s="1"/>
      <c r="G509" s="1"/>
      <c r="H509" s="1"/>
      <c r="I509" s="1"/>
    </row>
    <row r="510" spans="2:9">
      <c r="B510" s="1"/>
      <c r="C510" s="1"/>
      <c r="D510" s="1"/>
      <c r="E510" s="1"/>
      <c r="F510" s="1"/>
      <c r="G510" s="1"/>
      <c r="H510" s="1"/>
      <c r="I510" s="1"/>
    </row>
    <row r="511" spans="2:9">
      <c r="B511" s="1"/>
      <c r="C511" s="1"/>
      <c r="D511" s="1"/>
      <c r="E511" s="1"/>
      <c r="F511" s="1"/>
      <c r="G511" s="1"/>
      <c r="H511" s="1"/>
      <c r="I511" s="1"/>
    </row>
    <row r="512" spans="2:9">
      <c r="B512" s="1"/>
      <c r="C512" s="1"/>
      <c r="D512" s="1"/>
      <c r="E512" s="1"/>
      <c r="F512" s="1"/>
      <c r="G512" s="1"/>
      <c r="H512" s="1"/>
      <c r="I512" s="1"/>
    </row>
    <row r="513" spans="2:9">
      <c r="B513" s="1"/>
      <c r="C513" s="1"/>
      <c r="D513" s="1"/>
      <c r="E513" s="1"/>
      <c r="F513" s="1"/>
      <c r="G513" s="1"/>
      <c r="H513" s="1"/>
      <c r="I513" s="1"/>
    </row>
    <row r="514" spans="2:9">
      <c r="B514" s="1"/>
      <c r="C514" s="1"/>
      <c r="D514" s="1"/>
      <c r="E514" s="1"/>
      <c r="F514" s="1"/>
      <c r="G514" s="1"/>
      <c r="H514" s="1"/>
      <c r="I514" s="1"/>
    </row>
    <row r="515" spans="2:9">
      <c r="B515" s="1"/>
      <c r="C515" s="1"/>
      <c r="D515" s="1"/>
      <c r="E515" s="1"/>
      <c r="F515" s="1"/>
      <c r="G515" s="1"/>
      <c r="H515" s="1"/>
      <c r="I515" s="1"/>
    </row>
    <row r="516" spans="2:9">
      <c r="B516" s="1"/>
      <c r="C516" s="1"/>
      <c r="D516" s="1"/>
      <c r="E516" s="1"/>
      <c r="F516" s="1"/>
      <c r="G516" s="1"/>
      <c r="H516" s="1"/>
      <c r="I516" s="1"/>
    </row>
    <row r="517" spans="2:9">
      <c r="B517" s="1"/>
      <c r="C517" s="1"/>
      <c r="D517" s="1"/>
      <c r="E517" s="1"/>
      <c r="F517" s="1"/>
      <c r="G517" s="1"/>
      <c r="H517" s="1"/>
      <c r="I517" s="1"/>
    </row>
    <row r="518" spans="2:9">
      <c r="B518" s="1"/>
      <c r="C518" s="1"/>
      <c r="D518" s="1"/>
      <c r="E518" s="1"/>
      <c r="F518" s="1"/>
      <c r="G518" s="1"/>
      <c r="H518" s="1"/>
      <c r="I518" s="1"/>
    </row>
    <row r="519" spans="2:9">
      <c r="B519" s="1"/>
      <c r="C519" s="1"/>
      <c r="D519" s="1"/>
      <c r="E519" s="1"/>
      <c r="F519" s="1"/>
      <c r="G519" s="1"/>
      <c r="H519" s="1"/>
      <c r="I519" s="1"/>
    </row>
    <row r="520" spans="2:9">
      <c r="B520" s="1"/>
      <c r="C520" s="1"/>
      <c r="D520" s="1"/>
      <c r="E520" s="1"/>
      <c r="F520" s="1"/>
      <c r="G520" s="1"/>
      <c r="H520" s="1"/>
      <c r="I520" s="1"/>
    </row>
    <row r="521" spans="2:9">
      <c r="B521" s="1"/>
      <c r="C521" s="1"/>
      <c r="D521" s="1"/>
      <c r="E521" s="1"/>
      <c r="F521" s="1"/>
      <c r="G521" s="1"/>
      <c r="H521" s="1"/>
      <c r="I521" s="1"/>
    </row>
    <row r="522" spans="2:9">
      <c r="B522" s="1"/>
      <c r="C522" s="1"/>
      <c r="D522" s="1"/>
      <c r="E522" s="1"/>
      <c r="F522" s="1"/>
      <c r="G522" s="1"/>
      <c r="H522" s="1"/>
      <c r="I522" s="1"/>
    </row>
    <row r="523" spans="2:9">
      <c r="B523" s="1"/>
      <c r="C523" s="1"/>
      <c r="D523" s="1"/>
      <c r="E523" s="1"/>
      <c r="F523" s="1"/>
      <c r="G523" s="1"/>
      <c r="H523" s="1"/>
      <c r="I523" s="1"/>
    </row>
    <row r="524" spans="2:9">
      <c r="B524" s="1"/>
      <c r="C524" s="1"/>
      <c r="D524" s="1"/>
      <c r="E524" s="1"/>
      <c r="F524" s="1"/>
      <c r="G524" s="1"/>
      <c r="H524" s="1"/>
      <c r="I524" s="1"/>
    </row>
    <row r="525" spans="2:9">
      <c r="B525" s="1"/>
      <c r="C525" s="1"/>
      <c r="D525" s="1"/>
      <c r="E525" s="1"/>
      <c r="F525" s="1"/>
      <c r="G525" s="1"/>
      <c r="H525" s="1"/>
      <c r="I525" s="1"/>
    </row>
    <row r="526" spans="2:9">
      <c r="B526" s="1"/>
      <c r="C526" s="1"/>
      <c r="D526" s="1"/>
      <c r="E526" s="1"/>
      <c r="F526" s="1"/>
      <c r="G526" s="1"/>
      <c r="H526" s="1"/>
      <c r="I526" s="1"/>
    </row>
    <row r="527" spans="2:9">
      <c r="B527" s="1"/>
      <c r="C527" s="1"/>
      <c r="D527" s="1"/>
      <c r="E527" s="1"/>
      <c r="F527" s="1"/>
      <c r="G527" s="1"/>
      <c r="H527" s="1"/>
      <c r="I527" s="1"/>
    </row>
    <row r="528" spans="2:9">
      <c r="B528" s="1"/>
      <c r="C528" s="1"/>
      <c r="D528" s="1"/>
      <c r="E528" s="1"/>
      <c r="F528" s="1"/>
      <c r="G528" s="1"/>
      <c r="H528" s="1"/>
      <c r="I528" s="1"/>
    </row>
    <row r="529" spans="2:9">
      <c r="B529" s="1"/>
      <c r="C529" s="1"/>
      <c r="D529" s="1"/>
      <c r="E529" s="1"/>
      <c r="F529" s="1"/>
      <c r="G529" s="1"/>
      <c r="H529" s="1"/>
      <c r="I529" s="1"/>
    </row>
    <row r="530" spans="2:9">
      <c r="B530" s="1"/>
      <c r="C530" s="1"/>
      <c r="D530" s="1"/>
      <c r="E530" s="1"/>
      <c r="F530" s="1"/>
      <c r="G530" s="1"/>
      <c r="H530" s="1"/>
      <c r="I530" s="1"/>
    </row>
    <row r="531" spans="2:9">
      <c r="B531" s="1"/>
      <c r="C531" s="1"/>
      <c r="D531" s="1"/>
      <c r="E531" s="1"/>
      <c r="F531" s="1"/>
      <c r="G531" s="1"/>
      <c r="H531" s="1"/>
      <c r="I531" s="1"/>
    </row>
    <row r="532" spans="2:9">
      <c r="B532" s="1"/>
      <c r="C532" s="1"/>
      <c r="D532" s="1"/>
      <c r="E532" s="1"/>
      <c r="F532" s="1"/>
      <c r="G532" s="1"/>
      <c r="H532" s="1"/>
      <c r="I532" s="1"/>
    </row>
    <row r="533" spans="2:9">
      <c r="B533" s="1"/>
      <c r="C533" s="1"/>
      <c r="D533" s="1"/>
      <c r="E533" s="1"/>
      <c r="F533" s="1"/>
      <c r="G533" s="1"/>
      <c r="H533" s="1"/>
      <c r="I533" s="1"/>
    </row>
    <row r="534" spans="2:9">
      <c r="B534" s="1"/>
      <c r="C534" s="1"/>
      <c r="D534" s="1"/>
      <c r="E534" s="1"/>
      <c r="F534" s="1"/>
      <c r="G534" s="1"/>
      <c r="H534" s="1"/>
      <c r="I534" s="1"/>
    </row>
    <row r="535" spans="2:9">
      <c r="B535" s="1"/>
      <c r="C535" s="1"/>
      <c r="D535" s="1"/>
      <c r="E535" s="1"/>
      <c r="F535" s="1"/>
      <c r="G535" s="1"/>
      <c r="H535" s="1"/>
      <c r="I535" s="1"/>
    </row>
    <row r="536" spans="2:9">
      <c r="B536" s="1"/>
      <c r="C536" s="1"/>
      <c r="D536" s="1"/>
      <c r="E536" s="1"/>
      <c r="F536" s="1"/>
      <c r="G536" s="1"/>
      <c r="H536" s="1"/>
      <c r="I536" s="1"/>
    </row>
    <row r="537" spans="2:9">
      <c r="B537" s="1"/>
      <c r="C537" s="1"/>
      <c r="D537" s="1"/>
      <c r="E537" s="1"/>
      <c r="F537" s="1"/>
      <c r="G537" s="1"/>
      <c r="H537" s="1"/>
      <c r="I537" s="1"/>
    </row>
    <row r="538" spans="2:9">
      <c r="B538" s="1"/>
      <c r="C538" s="1"/>
      <c r="D538" s="1"/>
      <c r="E538" s="1"/>
      <c r="F538" s="1"/>
      <c r="G538" s="1"/>
      <c r="H538" s="1"/>
      <c r="I538" s="1"/>
    </row>
    <row r="539" spans="2:9">
      <c r="B539" s="1"/>
      <c r="C539" s="1"/>
      <c r="D539" s="1"/>
      <c r="E539" s="1"/>
      <c r="F539" s="1"/>
      <c r="G539" s="1"/>
      <c r="H539" s="1"/>
      <c r="I539" s="1"/>
    </row>
    <row r="540" spans="2:9">
      <c r="B540" s="1"/>
      <c r="C540" s="1"/>
      <c r="D540" s="1"/>
      <c r="E540" s="1"/>
      <c r="F540" s="1"/>
      <c r="G540" s="1"/>
      <c r="H540" s="1"/>
      <c r="I540" s="1"/>
    </row>
    <row r="541" spans="2:9">
      <c r="B541" s="1"/>
      <c r="C541" s="1"/>
      <c r="D541" s="1"/>
      <c r="E541" s="1"/>
      <c r="F541" s="1"/>
      <c r="G541" s="1"/>
      <c r="H541" s="1"/>
      <c r="I541" s="1"/>
    </row>
    <row r="542" spans="2:9">
      <c r="B542" s="1"/>
      <c r="C542" s="1"/>
      <c r="D542" s="1"/>
      <c r="E542" s="1"/>
      <c r="F542" s="1"/>
      <c r="G542" s="1"/>
      <c r="H542" s="1"/>
      <c r="I542" s="1"/>
    </row>
    <row r="543" spans="2:9">
      <c r="B543" s="1"/>
      <c r="C543" s="1"/>
      <c r="D543" s="1"/>
      <c r="E543" s="1"/>
      <c r="F543" s="1"/>
      <c r="G543" s="1"/>
      <c r="H543" s="1"/>
      <c r="I543" s="1"/>
    </row>
    <row r="544" spans="2:9">
      <c r="B544" s="1"/>
      <c r="C544" s="1"/>
      <c r="D544" s="1"/>
      <c r="E544" s="1"/>
      <c r="F544" s="1"/>
      <c r="G544" s="1"/>
      <c r="H544" s="1"/>
      <c r="I544" s="1"/>
    </row>
    <row r="545" spans="2:9">
      <c r="B545" s="1"/>
      <c r="C545" s="1"/>
      <c r="D545" s="1"/>
      <c r="E545" s="1"/>
      <c r="F545" s="1"/>
      <c r="G545" s="1"/>
      <c r="H545" s="1"/>
      <c r="I545" s="1"/>
    </row>
    <row r="546" spans="2:9">
      <c r="B546" s="1"/>
      <c r="C546" s="1"/>
      <c r="D546" s="1"/>
      <c r="E546" s="1"/>
      <c r="F546" s="1"/>
      <c r="G546" s="1"/>
      <c r="H546" s="1"/>
      <c r="I546" s="1"/>
    </row>
    <row r="547" spans="2:9">
      <c r="B547" s="1"/>
      <c r="C547" s="1"/>
      <c r="D547" s="1"/>
      <c r="E547" s="1"/>
      <c r="F547" s="1"/>
      <c r="G547" s="1"/>
      <c r="H547" s="1"/>
      <c r="I547" s="1"/>
    </row>
    <row r="548" spans="2:9">
      <c r="B548" s="1"/>
      <c r="C548" s="1"/>
      <c r="D548" s="1"/>
      <c r="E548" s="1"/>
      <c r="F548" s="1"/>
      <c r="G548" s="1"/>
      <c r="H548" s="1"/>
      <c r="I548" s="1"/>
    </row>
    <row r="549" spans="2:9">
      <c r="B549" s="1"/>
      <c r="C549" s="1"/>
      <c r="D549" s="1"/>
      <c r="E549" s="1"/>
      <c r="F549" s="1"/>
      <c r="G549" s="1"/>
      <c r="H549" s="1"/>
      <c r="I549" s="1"/>
    </row>
    <row r="550" spans="2:9">
      <c r="B550" s="1"/>
      <c r="C550" s="1"/>
      <c r="D550" s="1"/>
      <c r="E550" s="1"/>
      <c r="F550" s="1"/>
      <c r="G550" s="1"/>
      <c r="H550" s="1"/>
      <c r="I550" s="1"/>
    </row>
    <row r="551" spans="2:9">
      <c r="B551" s="1"/>
      <c r="C551" s="1"/>
      <c r="D551" s="1"/>
      <c r="E551" s="1"/>
      <c r="F551" s="1"/>
      <c r="G551" s="1"/>
      <c r="H551" s="1"/>
      <c r="I551" s="1"/>
    </row>
    <row r="552" spans="2:9">
      <c r="B552" s="1"/>
      <c r="C552" s="1"/>
      <c r="D552" s="1"/>
      <c r="E552" s="1"/>
      <c r="F552" s="1"/>
      <c r="G552" s="1"/>
      <c r="H552" s="1"/>
      <c r="I552" s="1"/>
    </row>
    <row r="553" spans="2:9">
      <c r="B553" s="1"/>
      <c r="C553" s="1"/>
      <c r="D553" s="1"/>
      <c r="E553" s="1"/>
      <c r="F553" s="1"/>
      <c r="G553" s="1"/>
      <c r="H553" s="1"/>
      <c r="I553" s="1"/>
    </row>
    <row r="554" spans="2:9">
      <c r="B554" s="1"/>
      <c r="C554" s="1"/>
      <c r="D554" s="1"/>
      <c r="E554" s="1"/>
      <c r="F554" s="1"/>
      <c r="G554" s="1"/>
      <c r="H554" s="1"/>
      <c r="I554" s="1"/>
    </row>
    <row r="555" spans="2:9">
      <c r="B555" s="1"/>
      <c r="C555" s="1"/>
      <c r="D555" s="1"/>
      <c r="E555" s="1"/>
      <c r="F555" s="1"/>
      <c r="G555" s="1"/>
      <c r="H555" s="1"/>
      <c r="I555" s="1"/>
    </row>
    <row r="556" spans="2:9">
      <c r="B556" s="1"/>
      <c r="C556" s="1"/>
      <c r="D556" s="1"/>
      <c r="E556" s="1"/>
      <c r="F556" s="1"/>
      <c r="G556" s="1"/>
      <c r="H556" s="1"/>
      <c r="I556" s="1"/>
    </row>
    <row r="557" spans="2:9">
      <c r="B557" s="1"/>
      <c r="C557" s="1"/>
      <c r="D557" s="1"/>
      <c r="E557" s="1"/>
      <c r="F557" s="1"/>
      <c r="G557" s="1"/>
      <c r="H557" s="1"/>
      <c r="I557" s="1"/>
    </row>
    <row r="558" spans="2:9">
      <c r="B558" s="1"/>
      <c r="C558" s="1"/>
      <c r="D558" s="1"/>
      <c r="E558" s="1"/>
      <c r="F558" s="1"/>
      <c r="G558" s="1"/>
      <c r="H558" s="1"/>
      <c r="I558" s="1"/>
    </row>
    <row r="559" spans="2:9">
      <c r="B559" s="1"/>
      <c r="C559" s="1"/>
      <c r="D559" s="1"/>
      <c r="E559" s="1"/>
      <c r="F559" s="1"/>
      <c r="G559" s="1"/>
      <c r="H559" s="1"/>
      <c r="I559" s="1"/>
    </row>
    <row r="560" spans="2:9">
      <c r="B560" s="1"/>
      <c r="C560" s="1"/>
      <c r="D560" s="1"/>
      <c r="E560" s="1"/>
      <c r="F560" s="1"/>
      <c r="G560" s="1"/>
      <c r="H560" s="1"/>
      <c r="I560" s="1"/>
    </row>
    <row r="561" spans="2:9">
      <c r="B561" s="1"/>
      <c r="C561" s="1"/>
      <c r="D561" s="1"/>
      <c r="E561" s="1"/>
      <c r="F561" s="1"/>
      <c r="G561" s="1"/>
      <c r="H561" s="1"/>
      <c r="I561" s="1"/>
    </row>
    <row r="562" spans="2:9">
      <c r="B562" s="1"/>
      <c r="C562" s="1"/>
      <c r="D562" s="1"/>
      <c r="E562" s="1"/>
      <c r="F562" s="1"/>
      <c r="G562" s="1"/>
      <c r="H562" s="1"/>
      <c r="I562" s="1"/>
    </row>
    <row r="563" spans="2:9">
      <c r="B563" s="1"/>
      <c r="C563" s="1"/>
      <c r="D563" s="1"/>
      <c r="E563" s="1"/>
      <c r="F563" s="1"/>
      <c r="G563" s="1"/>
      <c r="H563" s="1"/>
      <c r="I563" s="1"/>
    </row>
    <row r="564" spans="2:9">
      <c r="B564" s="1"/>
      <c r="C564" s="1"/>
      <c r="D564" s="1"/>
      <c r="E564" s="1"/>
      <c r="F564" s="1"/>
      <c r="G564" s="1"/>
      <c r="H564" s="1"/>
      <c r="I564" s="1"/>
    </row>
    <row r="565" spans="2:9">
      <c r="B565" s="1"/>
      <c r="C565" s="1"/>
      <c r="D565" s="1"/>
      <c r="E565" s="1"/>
      <c r="F565" s="1"/>
      <c r="G565" s="1"/>
      <c r="H565" s="1"/>
      <c r="I565" s="1"/>
    </row>
    <row r="566" spans="2:9">
      <c r="B566" s="1"/>
      <c r="C566" s="1"/>
      <c r="D566" s="1"/>
      <c r="E566" s="1"/>
      <c r="F566" s="1"/>
      <c r="G566" s="1"/>
      <c r="H566" s="1"/>
      <c r="I566" s="1"/>
    </row>
    <row r="567" spans="2:9">
      <c r="B567" s="1"/>
      <c r="C567" s="1"/>
      <c r="D567" s="1"/>
      <c r="E567" s="1"/>
      <c r="F567" s="1"/>
      <c r="G567" s="1"/>
      <c r="H567" s="1"/>
      <c r="I567" s="1"/>
    </row>
    <row r="568" spans="2:9">
      <c r="B568" s="1"/>
      <c r="C568" s="1"/>
      <c r="D568" s="1"/>
      <c r="E568" s="1"/>
      <c r="F568" s="1"/>
      <c r="G568" s="1"/>
      <c r="H568" s="1"/>
      <c r="I568" s="1"/>
    </row>
    <row r="569" spans="2:9">
      <c r="B569" s="1"/>
      <c r="C569" s="1"/>
      <c r="D569" s="1"/>
      <c r="E569" s="1"/>
      <c r="F569" s="1"/>
      <c r="G569" s="1"/>
      <c r="H569" s="1"/>
      <c r="I569" s="1"/>
    </row>
    <row r="570" spans="2:9">
      <c r="B570" s="1"/>
      <c r="C570" s="1"/>
      <c r="D570" s="1"/>
      <c r="E570" s="1"/>
      <c r="F570" s="1"/>
      <c r="G570" s="1"/>
      <c r="H570" s="1"/>
      <c r="I570" s="1"/>
    </row>
    <row r="571" spans="2:9">
      <c r="B571" s="1"/>
      <c r="C571" s="1"/>
      <c r="D571" s="1"/>
      <c r="E571" s="1"/>
      <c r="F571" s="1"/>
      <c r="G571" s="1"/>
      <c r="H571" s="1"/>
      <c r="I571" s="1"/>
    </row>
    <row r="572" spans="2:9">
      <c r="B572" s="1"/>
      <c r="C572" s="1"/>
      <c r="D572" s="1"/>
      <c r="E572" s="1"/>
      <c r="F572" s="1"/>
      <c r="G572" s="1"/>
      <c r="H572" s="1"/>
      <c r="I572" s="1"/>
    </row>
    <row r="573" spans="2:9">
      <c r="B573" s="1"/>
      <c r="C573" s="1"/>
      <c r="D573" s="1"/>
      <c r="E573" s="1"/>
      <c r="F573" s="1"/>
      <c r="G573" s="1"/>
      <c r="H573" s="1"/>
      <c r="I573" s="1"/>
    </row>
    <row r="574" spans="2:9">
      <c r="B574" s="1"/>
      <c r="C574" s="1"/>
      <c r="D574" s="1"/>
      <c r="E574" s="1"/>
      <c r="F574" s="1"/>
      <c r="G574" s="1"/>
      <c r="H574" s="1"/>
      <c r="I574" s="1"/>
    </row>
    <row r="575" spans="2:9">
      <c r="B575" s="1"/>
      <c r="C575" s="1"/>
      <c r="D575" s="1"/>
      <c r="E575" s="1"/>
      <c r="F575" s="1"/>
      <c r="G575" s="1"/>
      <c r="H575" s="1"/>
      <c r="I575" s="1"/>
    </row>
    <row r="576" spans="2:9">
      <c r="B576" s="1"/>
      <c r="C576" s="1"/>
      <c r="D576" s="1"/>
      <c r="E576" s="1"/>
      <c r="F576" s="1"/>
      <c r="G576" s="1"/>
      <c r="H576" s="1"/>
      <c r="I576" s="1"/>
    </row>
    <row r="577" spans="2:9">
      <c r="B577" s="1"/>
      <c r="C577" s="1"/>
      <c r="D577" s="1"/>
      <c r="E577" s="1"/>
      <c r="F577" s="1"/>
      <c r="G577" s="1"/>
      <c r="H577" s="1"/>
      <c r="I577" s="1"/>
    </row>
    <row r="578" spans="2:9">
      <c r="B578" s="1"/>
      <c r="C578" s="1"/>
      <c r="D578" s="1"/>
      <c r="E578" s="1"/>
      <c r="F578" s="1"/>
      <c r="G578" s="1"/>
      <c r="H578" s="1"/>
      <c r="I578" s="1"/>
    </row>
    <row r="579" spans="2:9">
      <c r="B579" s="1"/>
      <c r="C579" s="1"/>
      <c r="D579" s="1"/>
      <c r="E579" s="1"/>
      <c r="F579" s="1"/>
      <c r="G579" s="1"/>
      <c r="H579" s="1"/>
      <c r="I579" s="1"/>
    </row>
    <row r="580" spans="2:9">
      <c r="B580" s="1"/>
      <c r="C580" s="1"/>
      <c r="D580" s="1"/>
      <c r="E580" s="1"/>
      <c r="F580" s="1"/>
      <c r="G580" s="1"/>
      <c r="H580" s="1"/>
      <c r="I580" s="1"/>
    </row>
    <row r="581" spans="2:9">
      <c r="B581" s="1"/>
      <c r="C581" s="1"/>
      <c r="D581" s="1"/>
      <c r="E581" s="1"/>
      <c r="F581" s="1"/>
      <c r="G581" s="1"/>
      <c r="H581" s="1"/>
      <c r="I581" s="1"/>
    </row>
    <row r="582" spans="2:9">
      <c r="B582" s="1"/>
      <c r="C582" s="1"/>
      <c r="D582" s="1"/>
      <c r="E582" s="1"/>
      <c r="F582" s="1"/>
      <c r="G582" s="1"/>
      <c r="H582" s="1"/>
      <c r="I582" s="1"/>
    </row>
    <row r="583" spans="2:9">
      <c r="B583" s="1"/>
      <c r="C583" s="1"/>
      <c r="D583" s="1"/>
      <c r="E583" s="1"/>
      <c r="F583" s="1"/>
      <c r="G583" s="1"/>
      <c r="H583" s="1"/>
      <c r="I583" s="1"/>
    </row>
    <row r="584" spans="2:9">
      <c r="B584" s="1"/>
      <c r="C584" s="1"/>
      <c r="D584" s="1"/>
      <c r="E584" s="1"/>
      <c r="F584" s="1"/>
      <c r="G584" s="1"/>
      <c r="H584" s="1"/>
      <c r="I584" s="1"/>
    </row>
    <row r="585" spans="2:9">
      <c r="B585" s="1"/>
      <c r="C585" s="1"/>
      <c r="D585" s="1"/>
      <c r="E585" s="1"/>
      <c r="F585" s="1"/>
      <c r="G585" s="1"/>
      <c r="H585" s="1"/>
      <c r="I585" s="1"/>
    </row>
    <row r="586" spans="2:9">
      <c r="B586" s="1"/>
      <c r="C586" s="1"/>
      <c r="D586" s="1"/>
      <c r="E586" s="1"/>
      <c r="F586" s="1"/>
      <c r="G586" s="1"/>
      <c r="H586" s="1"/>
      <c r="I586" s="1"/>
    </row>
    <row r="587" spans="2:9">
      <c r="B587" s="1"/>
      <c r="C587" s="1"/>
      <c r="D587" s="1"/>
      <c r="E587" s="1"/>
      <c r="F587" s="1"/>
      <c r="G587" s="1"/>
      <c r="H587" s="1"/>
      <c r="I587" s="1"/>
    </row>
    <row r="588" spans="2:9">
      <c r="B588" s="1"/>
      <c r="C588" s="1"/>
      <c r="D588" s="1"/>
      <c r="E588" s="1"/>
      <c r="F588" s="1"/>
      <c r="G588" s="1"/>
      <c r="H588" s="1"/>
      <c r="I588" s="1"/>
    </row>
    <row r="589" spans="2:9">
      <c r="B589" s="1"/>
      <c r="C589" s="1"/>
      <c r="D589" s="1"/>
      <c r="E589" s="1"/>
      <c r="F589" s="1"/>
      <c r="G589" s="1"/>
      <c r="H589" s="1"/>
      <c r="I589" s="1"/>
    </row>
    <row r="590" spans="2:9">
      <c r="B590" s="1"/>
      <c r="C590" s="1"/>
      <c r="D590" s="1"/>
      <c r="E590" s="1"/>
      <c r="F590" s="1"/>
      <c r="G590" s="1"/>
      <c r="H590" s="1"/>
      <c r="I590" s="1"/>
    </row>
    <row r="591" spans="2:9">
      <c r="B591" s="1"/>
      <c r="C591" s="1"/>
      <c r="D591" s="1"/>
      <c r="E591" s="1"/>
      <c r="F591" s="1"/>
      <c r="G591" s="1"/>
      <c r="H591" s="1"/>
      <c r="I591" s="1"/>
    </row>
    <row r="592" spans="2:9">
      <c r="B592" s="1"/>
      <c r="C592" s="1"/>
      <c r="D592" s="1"/>
      <c r="E592" s="1"/>
      <c r="F592" s="1"/>
      <c r="G592" s="1"/>
      <c r="H592" s="1"/>
      <c r="I592" s="1"/>
    </row>
    <row r="593" spans="2:9">
      <c r="B593" s="1"/>
      <c r="C593" s="1"/>
      <c r="D593" s="1"/>
      <c r="E593" s="1"/>
      <c r="F593" s="1"/>
      <c r="G593" s="1"/>
      <c r="H593" s="1"/>
      <c r="I593" s="1"/>
    </row>
    <row r="594" spans="2:9">
      <c r="B594" s="1"/>
      <c r="C594" s="1"/>
      <c r="D594" s="1"/>
      <c r="E594" s="1"/>
      <c r="F594" s="1"/>
      <c r="G594" s="1"/>
      <c r="H594" s="1"/>
      <c r="I594" s="1"/>
    </row>
    <row r="595" spans="2:9">
      <c r="B595" s="1"/>
      <c r="C595" s="1"/>
      <c r="D595" s="1"/>
      <c r="E595" s="1"/>
      <c r="F595" s="1"/>
      <c r="G595" s="1"/>
      <c r="H595" s="1"/>
      <c r="I595" s="1"/>
    </row>
    <row r="596" spans="2:9">
      <c r="B596" s="1"/>
      <c r="C596" s="1"/>
      <c r="D596" s="1"/>
      <c r="E596" s="1"/>
      <c r="F596" s="1"/>
      <c r="G596" s="1"/>
      <c r="H596" s="1"/>
      <c r="I596" s="1"/>
    </row>
    <row r="597" spans="2:9">
      <c r="B597" s="1"/>
      <c r="C597" s="1"/>
      <c r="D597" s="1"/>
      <c r="E597" s="1"/>
      <c r="F597" s="1"/>
      <c r="G597" s="1"/>
      <c r="H597" s="1"/>
      <c r="I597" s="1"/>
    </row>
    <row r="598" spans="2:9">
      <c r="B598" s="1"/>
      <c r="C598" s="1"/>
      <c r="D598" s="1"/>
      <c r="E598" s="1"/>
      <c r="F598" s="1"/>
      <c r="G598" s="1"/>
      <c r="H598" s="1"/>
      <c r="I598" s="1"/>
    </row>
    <row r="599" spans="2:9">
      <c r="B599" s="1"/>
      <c r="C599" s="1"/>
      <c r="D599" s="1"/>
      <c r="E599" s="1"/>
      <c r="F599" s="1"/>
      <c r="G599" s="1"/>
      <c r="H599" s="1"/>
      <c r="I599" s="1"/>
    </row>
    <row r="600" spans="2:9">
      <c r="B600" s="1"/>
      <c r="C600" s="1"/>
      <c r="D600" s="1"/>
      <c r="E600" s="1"/>
      <c r="F600" s="1"/>
      <c r="G600" s="1"/>
      <c r="H600" s="1"/>
      <c r="I600" s="1"/>
    </row>
    <row r="601" spans="2:9">
      <c r="B601" s="1"/>
      <c r="C601" s="1"/>
      <c r="D601" s="1"/>
      <c r="E601" s="1"/>
      <c r="F601" s="1"/>
      <c r="G601" s="1"/>
      <c r="H601" s="1"/>
      <c r="I601" s="1"/>
    </row>
    <row r="602" spans="2:9">
      <c r="B602" s="1"/>
      <c r="C602" s="1"/>
      <c r="D602" s="1"/>
      <c r="E602" s="1"/>
      <c r="F602" s="1"/>
      <c r="G602" s="1"/>
      <c r="H602" s="1"/>
      <c r="I602" s="1"/>
    </row>
    <row r="603" spans="2:9">
      <c r="B603" s="1"/>
      <c r="C603" s="1"/>
      <c r="D603" s="1"/>
      <c r="E603" s="1"/>
      <c r="F603" s="1"/>
      <c r="G603" s="1"/>
      <c r="H603" s="1"/>
      <c r="I603" s="1"/>
    </row>
    <row r="604" spans="2:9">
      <c r="B604" s="1"/>
      <c r="C604" s="1"/>
      <c r="D604" s="1"/>
      <c r="E604" s="1"/>
      <c r="F604" s="1"/>
      <c r="G604" s="1"/>
      <c r="H604" s="1"/>
      <c r="I604" s="1"/>
    </row>
    <row r="605" spans="2:9">
      <c r="B605" s="1"/>
      <c r="C605" s="1"/>
      <c r="D605" s="1"/>
      <c r="E605" s="1"/>
      <c r="F605" s="1"/>
      <c r="G605" s="1"/>
      <c r="H605" s="1"/>
      <c r="I605" s="1"/>
    </row>
    <row r="606" spans="2:9">
      <c r="B606" s="1"/>
      <c r="C606" s="1"/>
      <c r="D606" s="1"/>
      <c r="E606" s="1"/>
      <c r="F606" s="1"/>
      <c r="G606" s="1"/>
      <c r="H606" s="1"/>
      <c r="I606" s="1"/>
    </row>
    <row r="607" spans="2:9">
      <c r="B607" s="1"/>
      <c r="C607" s="1"/>
      <c r="D607" s="1"/>
      <c r="E607" s="1"/>
      <c r="F607" s="1"/>
      <c r="G607" s="1"/>
      <c r="H607" s="1"/>
      <c r="I607" s="1"/>
    </row>
    <row r="608" spans="2:9">
      <c r="B608" s="1"/>
      <c r="C608" s="1"/>
      <c r="D608" s="1"/>
      <c r="E608" s="1"/>
      <c r="F608" s="1"/>
      <c r="G608" s="1"/>
      <c r="H608" s="1"/>
      <c r="I608" s="1"/>
    </row>
    <row r="609" spans="2:9">
      <c r="B609" s="1"/>
      <c r="C609" s="1"/>
      <c r="D609" s="1"/>
      <c r="E609" s="1"/>
      <c r="F609" s="1"/>
      <c r="G609" s="1"/>
      <c r="H609" s="1"/>
      <c r="I609" s="1"/>
    </row>
    <row r="610" spans="2:9">
      <c r="B610" s="1"/>
      <c r="C610" s="1"/>
      <c r="D610" s="1"/>
      <c r="E610" s="1"/>
      <c r="F610" s="1"/>
      <c r="G610" s="1"/>
      <c r="H610" s="1"/>
      <c r="I610" s="1"/>
    </row>
    <row r="611" spans="2:9">
      <c r="B611" s="1"/>
      <c r="C611" s="1"/>
      <c r="D611" s="1"/>
      <c r="E611" s="1"/>
      <c r="F611" s="1"/>
      <c r="G611" s="1"/>
      <c r="H611" s="1"/>
      <c r="I611" s="1"/>
    </row>
    <row r="612" spans="2:9">
      <c r="B612" s="1"/>
      <c r="C612" s="1"/>
      <c r="D612" s="1"/>
      <c r="E612" s="1"/>
      <c r="F612" s="1"/>
      <c r="G612" s="1"/>
      <c r="H612" s="1"/>
      <c r="I612" s="1"/>
    </row>
    <row r="613" spans="2:9">
      <c r="B613" s="1"/>
      <c r="C613" s="1"/>
      <c r="D613" s="1"/>
      <c r="E613" s="1"/>
      <c r="F613" s="1"/>
      <c r="G613" s="1"/>
      <c r="H613" s="1"/>
      <c r="I613" s="1"/>
    </row>
    <row r="614" spans="2:9">
      <c r="B614" s="1"/>
      <c r="C614" s="1"/>
      <c r="D614" s="1"/>
      <c r="E614" s="1"/>
      <c r="F614" s="1"/>
      <c r="G614" s="1"/>
      <c r="H614" s="1"/>
      <c r="I614" s="1"/>
    </row>
    <row r="615" spans="2:9">
      <c r="B615" s="1"/>
      <c r="C615" s="1"/>
      <c r="D615" s="1"/>
      <c r="E615" s="1"/>
      <c r="F615" s="1"/>
      <c r="G615" s="1"/>
      <c r="H615" s="1"/>
      <c r="I615" s="1"/>
    </row>
    <row r="616" spans="2:9">
      <c r="B616" s="1"/>
      <c r="C616" s="1"/>
      <c r="D616" s="1"/>
      <c r="E616" s="1"/>
      <c r="F616" s="1"/>
      <c r="G616" s="1"/>
      <c r="H616" s="1"/>
      <c r="I616" s="1"/>
    </row>
    <row r="617" spans="2:9">
      <c r="B617" s="1"/>
      <c r="C617" s="1"/>
      <c r="D617" s="1"/>
      <c r="E617" s="1"/>
      <c r="F617" s="1"/>
      <c r="G617" s="1"/>
      <c r="H617" s="1"/>
      <c r="I617" s="1"/>
    </row>
    <row r="618" spans="2:9">
      <c r="B618" s="1"/>
      <c r="C618" s="1"/>
      <c r="D618" s="1"/>
      <c r="E618" s="1"/>
      <c r="F618" s="1"/>
      <c r="G618" s="1"/>
      <c r="H618" s="1"/>
      <c r="I618" s="1"/>
    </row>
    <row r="619" spans="2:9">
      <c r="B619" s="1"/>
      <c r="C619" s="1"/>
      <c r="D619" s="1"/>
      <c r="E619" s="1"/>
      <c r="F619" s="1"/>
      <c r="G619" s="1"/>
      <c r="H619" s="1"/>
      <c r="I619" s="1"/>
    </row>
    <row r="620" spans="2:9">
      <c r="B620" s="1"/>
      <c r="C620" s="1"/>
      <c r="D620" s="1"/>
      <c r="E620" s="1"/>
      <c r="F620" s="1"/>
      <c r="G620" s="1"/>
      <c r="H620" s="1"/>
      <c r="I620" s="1"/>
    </row>
    <row r="621" spans="2:9">
      <c r="B621" s="1"/>
      <c r="C621" s="1"/>
      <c r="D621" s="1"/>
      <c r="E621" s="1"/>
      <c r="F621" s="1"/>
      <c r="G621" s="1"/>
      <c r="H621" s="1"/>
      <c r="I621" s="1"/>
    </row>
    <row r="622" spans="2:9">
      <c r="B622" s="1"/>
      <c r="C622" s="1"/>
      <c r="D622" s="1"/>
      <c r="E622" s="1"/>
      <c r="F622" s="1"/>
      <c r="G622" s="1"/>
      <c r="H622" s="1"/>
      <c r="I622" s="1"/>
    </row>
    <row r="623" spans="2:9">
      <c r="B623" s="1"/>
      <c r="C623" s="1"/>
      <c r="D623" s="1"/>
      <c r="E623" s="1"/>
      <c r="F623" s="1"/>
      <c r="G623" s="1"/>
      <c r="H623" s="1"/>
      <c r="I623" s="1"/>
    </row>
    <row r="624" spans="2:9">
      <c r="B624" s="1"/>
      <c r="C624" s="1"/>
      <c r="D624" s="1"/>
      <c r="E624" s="1"/>
      <c r="F624" s="1"/>
      <c r="G624" s="1"/>
      <c r="H624" s="1"/>
      <c r="I624" s="1"/>
    </row>
    <row r="625" spans="2:9">
      <c r="B625" s="1"/>
      <c r="C625" s="1"/>
      <c r="D625" s="1"/>
      <c r="E625" s="1"/>
      <c r="F625" s="1"/>
      <c r="G625" s="1"/>
      <c r="H625" s="1"/>
      <c r="I625" s="1"/>
    </row>
    <row r="626" spans="2:9">
      <c r="B626" s="1"/>
      <c r="C626" s="1"/>
      <c r="D626" s="1"/>
      <c r="E626" s="1"/>
      <c r="F626" s="1"/>
      <c r="G626" s="1"/>
      <c r="H626" s="1"/>
      <c r="I626" s="1"/>
    </row>
    <row r="627" spans="2:9">
      <c r="B627" s="1"/>
      <c r="C627" s="1"/>
      <c r="D627" s="1"/>
      <c r="E627" s="1"/>
      <c r="F627" s="1"/>
      <c r="G627" s="1"/>
      <c r="H627" s="1"/>
      <c r="I627" s="1"/>
    </row>
    <row r="628" spans="2:9">
      <c r="B628" s="1"/>
      <c r="C628" s="1"/>
      <c r="D628" s="1"/>
      <c r="E628" s="1"/>
      <c r="F628" s="1"/>
      <c r="G628" s="1"/>
      <c r="H628" s="1"/>
      <c r="I628" s="1"/>
    </row>
    <row r="629" spans="2:9">
      <c r="B629" s="1"/>
      <c r="C629" s="1"/>
      <c r="D629" s="1"/>
      <c r="E629" s="1"/>
      <c r="F629" s="1"/>
      <c r="G629" s="1"/>
      <c r="H629" s="1"/>
      <c r="I629" s="1"/>
    </row>
    <row r="630" spans="2:9">
      <c r="B630" s="1"/>
      <c r="C630" s="1"/>
      <c r="D630" s="1"/>
      <c r="E630" s="1"/>
      <c r="F630" s="1"/>
      <c r="G630" s="1"/>
      <c r="H630" s="1"/>
      <c r="I630" s="1"/>
    </row>
    <row r="631" spans="2:9">
      <c r="B631" s="1"/>
      <c r="C631" s="1"/>
      <c r="D631" s="1"/>
      <c r="E631" s="1"/>
      <c r="F631" s="1"/>
      <c r="G631" s="1"/>
      <c r="H631" s="1"/>
      <c r="I631" s="1"/>
    </row>
    <row r="632" spans="2:9">
      <c r="B632" s="1"/>
      <c r="C632" s="1"/>
      <c r="D632" s="1"/>
      <c r="E632" s="1"/>
      <c r="F632" s="1"/>
      <c r="G632" s="1"/>
      <c r="H632" s="1"/>
      <c r="I632" s="1"/>
    </row>
    <row r="633" spans="2:9">
      <c r="B633" s="1"/>
      <c r="C633" s="1"/>
      <c r="D633" s="1"/>
      <c r="E633" s="1"/>
      <c r="F633" s="1"/>
      <c r="G633" s="1"/>
      <c r="H633" s="1"/>
      <c r="I633" s="1"/>
    </row>
    <row r="634" spans="2:9">
      <c r="B634" s="1"/>
      <c r="C634" s="1"/>
      <c r="D634" s="1"/>
      <c r="E634" s="1"/>
      <c r="F634" s="1"/>
      <c r="G634" s="1"/>
      <c r="H634" s="1"/>
      <c r="I634" s="1"/>
    </row>
    <row r="635" spans="2:9">
      <c r="B635" s="1"/>
      <c r="C635" s="1"/>
      <c r="D635" s="1"/>
      <c r="E635" s="1"/>
      <c r="F635" s="1"/>
      <c r="G635" s="1"/>
      <c r="H635" s="1"/>
      <c r="I635" s="1"/>
    </row>
    <row r="636" spans="2:9">
      <c r="B636" s="1"/>
      <c r="C636" s="1"/>
      <c r="D636" s="1"/>
      <c r="E636" s="1"/>
      <c r="F636" s="1"/>
      <c r="G636" s="1"/>
      <c r="H636" s="1"/>
      <c r="I636" s="1"/>
    </row>
    <row r="637" spans="2:9">
      <c r="B637" s="1"/>
      <c r="C637" s="1"/>
      <c r="D637" s="1"/>
      <c r="E637" s="1"/>
      <c r="F637" s="1"/>
      <c r="G637" s="1"/>
      <c r="H637" s="1"/>
      <c r="I637" s="1"/>
    </row>
    <row r="638" spans="2:9">
      <c r="B638" s="1"/>
      <c r="C638" s="1"/>
      <c r="D638" s="1"/>
      <c r="E638" s="1"/>
      <c r="F638" s="1"/>
      <c r="G638" s="1"/>
      <c r="H638" s="1"/>
      <c r="I638" s="1"/>
    </row>
    <row r="639" spans="2:9">
      <c r="B639" s="1"/>
      <c r="C639" s="1"/>
      <c r="D639" s="1"/>
      <c r="E639" s="1"/>
      <c r="F639" s="1"/>
      <c r="G639" s="1"/>
      <c r="H639" s="1"/>
      <c r="I639" s="1"/>
    </row>
    <row r="640" spans="2:9">
      <c r="B640" s="1"/>
      <c r="C640" s="1"/>
      <c r="D640" s="1"/>
      <c r="E640" s="1"/>
      <c r="F640" s="1"/>
      <c r="G640" s="1"/>
      <c r="H640" s="1"/>
      <c r="I640" s="1"/>
    </row>
    <row r="641" spans="2:9">
      <c r="B641" s="1"/>
      <c r="C641" s="1"/>
      <c r="D641" s="1"/>
      <c r="E641" s="1"/>
      <c r="F641" s="1"/>
      <c r="G641" s="1"/>
      <c r="H641" s="1"/>
      <c r="I641" s="1"/>
    </row>
    <row r="642" spans="2:9">
      <c r="B642" s="1"/>
      <c r="C642" s="1"/>
      <c r="D642" s="1"/>
      <c r="E642" s="1"/>
      <c r="F642" s="1"/>
      <c r="G642" s="1"/>
      <c r="H642" s="1"/>
      <c r="I642" s="1"/>
    </row>
    <row r="643" spans="2:9">
      <c r="B643" s="1"/>
      <c r="C643" s="1"/>
      <c r="D643" s="1"/>
      <c r="E643" s="1"/>
      <c r="F643" s="1"/>
      <c r="G643" s="1"/>
      <c r="H643" s="1"/>
      <c r="I643" s="1"/>
    </row>
    <row r="644" spans="2:9">
      <c r="B644" s="1"/>
      <c r="C644" s="1"/>
      <c r="D644" s="1"/>
      <c r="E644" s="1"/>
      <c r="F644" s="1"/>
      <c r="G644" s="1"/>
      <c r="H644" s="1"/>
      <c r="I644" s="1"/>
    </row>
    <row r="645" spans="2:9">
      <c r="B645" s="1"/>
      <c r="C645" s="1"/>
      <c r="D645" s="1"/>
      <c r="E645" s="1"/>
      <c r="F645" s="1"/>
      <c r="G645" s="1"/>
      <c r="H645" s="1"/>
      <c r="I645" s="1"/>
    </row>
    <row r="646" spans="2:9">
      <c r="B646" s="1"/>
      <c r="C646" s="1"/>
      <c r="D646" s="1"/>
      <c r="E646" s="1"/>
      <c r="F646" s="1"/>
      <c r="G646" s="1"/>
      <c r="H646" s="1"/>
      <c r="I646" s="1"/>
    </row>
    <row r="647" spans="2:9">
      <c r="B647" s="1"/>
      <c r="C647" s="1"/>
      <c r="D647" s="1"/>
      <c r="E647" s="1"/>
      <c r="F647" s="1"/>
      <c r="G647" s="1"/>
      <c r="H647" s="1"/>
      <c r="I647" s="1"/>
    </row>
    <row r="648" spans="2:9">
      <c r="B648" s="1"/>
      <c r="C648" s="1"/>
      <c r="D648" s="1"/>
      <c r="E648" s="1"/>
      <c r="F648" s="1"/>
      <c r="G648" s="1"/>
      <c r="H648" s="1"/>
      <c r="I648" s="1"/>
    </row>
    <row r="649" spans="2:9">
      <c r="B649" s="1"/>
      <c r="C649" s="1"/>
      <c r="D649" s="1"/>
      <c r="E649" s="1"/>
      <c r="F649" s="1"/>
      <c r="G649" s="1"/>
      <c r="H649" s="1"/>
      <c r="I649" s="1"/>
    </row>
    <row r="650" spans="2:9">
      <c r="B650" s="1"/>
      <c r="C650" s="1"/>
      <c r="D650" s="1"/>
      <c r="E650" s="1"/>
      <c r="F650" s="1"/>
      <c r="G650" s="1"/>
      <c r="H650" s="1"/>
      <c r="I650" s="1"/>
    </row>
    <row r="651" spans="2:9">
      <c r="B651" s="1"/>
      <c r="C651" s="1"/>
      <c r="D651" s="1"/>
      <c r="E651" s="1"/>
      <c r="F651" s="1"/>
      <c r="G651" s="1"/>
      <c r="H651" s="1"/>
      <c r="I651" s="1"/>
    </row>
    <row r="652" spans="2:9">
      <c r="B652" s="1"/>
      <c r="C652" s="1"/>
      <c r="D652" s="1"/>
      <c r="E652" s="1"/>
      <c r="F652" s="1"/>
      <c r="G652" s="1"/>
      <c r="H652" s="1"/>
      <c r="I652" s="1"/>
    </row>
    <row r="653" spans="2:9">
      <c r="B653" s="1"/>
      <c r="C653" s="1"/>
      <c r="D653" s="1"/>
      <c r="E653" s="1"/>
      <c r="F653" s="1"/>
      <c r="G653" s="1"/>
      <c r="H653" s="1"/>
      <c r="I653" s="1"/>
    </row>
    <row r="654" spans="2:9">
      <c r="B654" s="1"/>
      <c r="C654" s="1"/>
      <c r="D654" s="1"/>
      <c r="E654" s="1"/>
      <c r="F654" s="1"/>
      <c r="G654" s="1"/>
      <c r="H654" s="1"/>
      <c r="I654" s="1"/>
    </row>
    <row r="655" spans="2:9">
      <c r="B655" s="1"/>
      <c r="C655" s="1"/>
      <c r="D655" s="1"/>
      <c r="E655" s="1"/>
      <c r="F655" s="1"/>
      <c r="G655" s="1"/>
      <c r="H655" s="1"/>
      <c r="I655" s="1"/>
    </row>
    <row r="656" spans="2:9">
      <c r="B656" s="1"/>
      <c r="C656" s="1"/>
      <c r="D656" s="1"/>
      <c r="E656" s="1"/>
      <c r="F656" s="1"/>
      <c r="G656" s="1"/>
      <c r="H656" s="1"/>
      <c r="I656" s="1"/>
    </row>
    <row r="657" spans="2:9">
      <c r="B657" s="1"/>
      <c r="C657" s="1"/>
      <c r="D657" s="1"/>
      <c r="E657" s="1"/>
      <c r="F657" s="1"/>
      <c r="G657" s="1"/>
      <c r="H657" s="1"/>
      <c r="I657" s="1"/>
    </row>
    <row r="658" spans="2:9">
      <c r="B658" s="1"/>
      <c r="C658" s="1"/>
      <c r="D658" s="1"/>
      <c r="E658" s="1"/>
      <c r="F658" s="1"/>
      <c r="G658" s="1"/>
      <c r="H658" s="1"/>
      <c r="I658" s="1"/>
    </row>
    <row r="659" spans="2:9">
      <c r="B659" s="1"/>
      <c r="C659" s="1"/>
      <c r="D659" s="1"/>
      <c r="E659" s="1"/>
      <c r="F659" s="1"/>
      <c r="G659" s="1"/>
      <c r="H659" s="1"/>
      <c r="I659" s="1"/>
    </row>
    <row r="660" spans="2:9">
      <c r="B660" s="1"/>
      <c r="C660" s="1"/>
      <c r="D660" s="1"/>
      <c r="E660" s="1"/>
      <c r="F660" s="1"/>
      <c r="G660" s="1"/>
      <c r="H660" s="1"/>
      <c r="I660" s="1"/>
    </row>
    <row r="661" spans="2:9">
      <c r="B661" s="1"/>
      <c r="C661" s="1"/>
      <c r="D661" s="1"/>
      <c r="E661" s="1"/>
      <c r="F661" s="1"/>
      <c r="G661" s="1"/>
      <c r="H661" s="1"/>
      <c r="I661" s="1"/>
    </row>
    <row r="662" spans="2:9">
      <c r="B662" s="1"/>
      <c r="C662" s="1"/>
      <c r="D662" s="1"/>
      <c r="E662" s="1"/>
      <c r="F662" s="1"/>
      <c r="G662" s="1"/>
      <c r="H662" s="1"/>
      <c r="I662" s="1"/>
    </row>
    <row r="663" spans="2:9">
      <c r="B663" s="1"/>
      <c r="C663" s="1"/>
      <c r="D663" s="1"/>
      <c r="E663" s="1"/>
      <c r="F663" s="1"/>
      <c r="G663" s="1"/>
      <c r="H663" s="1"/>
      <c r="I663" s="1"/>
    </row>
    <row r="664" spans="2:9">
      <c r="B664" s="1"/>
      <c r="C664" s="1"/>
      <c r="D664" s="1"/>
      <c r="E664" s="1"/>
      <c r="F664" s="1"/>
      <c r="G664" s="1"/>
      <c r="H664" s="1"/>
      <c r="I664" s="1"/>
    </row>
    <row r="665" spans="2:9">
      <c r="B665" s="1"/>
      <c r="C665" s="1"/>
      <c r="D665" s="1"/>
      <c r="E665" s="1"/>
      <c r="F665" s="1"/>
      <c r="G665" s="1"/>
      <c r="H665" s="1"/>
      <c r="I665" s="1"/>
    </row>
    <row r="666" spans="2:9">
      <c r="B666" s="1"/>
      <c r="C666" s="1"/>
      <c r="D666" s="1"/>
      <c r="E666" s="1"/>
      <c r="F666" s="1"/>
      <c r="G666" s="1"/>
      <c r="H666" s="1"/>
      <c r="I666" s="1"/>
    </row>
    <row r="667" spans="2:9">
      <c r="B667" s="1"/>
      <c r="C667" s="1"/>
      <c r="D667" s="1"/>
      <c r="E667" s="1"/>
      <c r="F667" s="1"/>
      <c r="G667" s="1"/>
      <c r="H667" s="1"/>
      <c r="I667" s="1"/>
    </row>
    <row r="668" spans="2:9">
      <c r="B668" s="1"/>
      <c r="C668" s="1"/>
      <c r="D668" s="1"/>
      <c r="E668" s="1"/>
      <c r="F668" s="1"/>
      <c r="G668" s="1"/>
      <c r="H668" s="1"/>
      <c r="I668" s="1"/>
    </row>
    <row r="669" spans="2:9">
      <c r="B669" s="1"/>
      <c r="C669" s="1"/>
      <c r="D669" s="1"/>
      <c r="E669" s="1"/>
      <c r="F669" s="1"/>
      <c r="G669" s="1"/>
      <c r="H669" s="1"/>
      <c r="I669" s="1"/>
    </row>
    <row r="670" spans="2:9">
      <c r="B670" s="1"/>
      <c r="C670" s="1"/>
      <c r="D670" s="1"/>
      <c r="E670" s="1"/>
      <c r="F670" s="1"/>
      <c r="G670" s="1"/>
      <c r="H670" s="1"/>
      <c r="I670" s="1"/>
    </row>
    <row r="671" spans="2:9">
      <c r="B671" s="1"/>
      <c r="C671" s="1"/>
      <c r="D671" s="1"/>
      <c r="E671" s="1"/>
      <c r="F671" s="1"/>
      <c r="G671" s="1"/>
      <c r="H671" s="1"/>
      <c r="I671" s="1"/>
    </row>
    <row r="672" spans="2:9">
      <c r="B672" s="1"/>
      <c r="C672" s="1"/>
      <c r="D672" s="1"/>
      <c r="E672" s="1"/>
      <c r="F672" s="1"/>
      <c r="G672" s="1"/>
      <c r="H672" s="1"/>
      <c r="I672" s="1"/>
    </row>
    <row r="673" spans="2:9">
      <c r="B673" s="1"/>
      <c r="C673" s="1"/>
      <c r="D673" s="1"/>
      <c r="E673" s="1"/>
      <c r="F673" s="1"/>
      <c r="G673" s="1"/>
      <c r="H673" s="1"/>
      <c r="I673" s="1"/>
    </row>
    <row r="674" spans="2:9">
      <c r="B674" s="1"/>
      <c r="C674" s="1"/>
      <c r="D674" s="1"/>
      <c r="E674" s="1"/>
      <c r="F674" s="1"/>
      <c r="G674" s="1"/>
      <c r="H674" s="1"/>
      <c r="I674" s="1"/>
    </row>
    <row r="675" spans="2:9">
      <c r="B675" s="1"/>
      <c r="C675" s="1"/>
      <c r="D675" s="1"/>
      <c r="E675" s="1"/>
      <c r="F675" s="1"/>
      <c r="G675" s="1"/>
      <c r="H675" s="1"/>
      <c r="I675" s="1"/>
    </row>
    <row r="676" spans="2:9">
      <c r="B676" s="1"/>
      <c r="C676" s="1"/>
      <c r="D676" s="1"/>
      <c r="E676" s="1"/>
      <c r="F676" s="1"/>
      <c r="G676" s="1"/>
      <c r="H676" s="1"/>
      <c r="I676" s="1"/>
    </row>
    <row r="677" spans="2:9">
      <c r="B677" s="1"/>
      <c r="C677" s="1"/>
      <c r="D677" s="1"/>
      <c r="E677" s="1"/>
      <c r="F677" s="1"/>
      <c r="G677" s="1"/>
      <c r="H677" s="1"/>
      <c r="I677" s="1"/>
    </row>
    <row r="678" spans="2:9">
      <c r="B678" s="1"/>
      <c r="C678" s="1"/>
      <c r="D678" s="1"/>
      <c r="E678" s="1"/>
      <c r="F678" s="1"/>
      <c r="G678" s="1"/>
      <c r="H678" s="1"/>
      <c r="I678" s="1"/>
    </row>
    <row r="679" spans="2:9">
      <c r="B679" s="1"/>
      <c r="C679" s="1"/>
      <c r="D679" s="1"/>
      <c r="E679" s="1"/>
      <c r="F679" s="1"/>
      <c r="G679" s="1"/>
      <c r="H679" s="1"/>
      <c r="I679" s="1"/>
    </row>
    <row r="680" spans="2:9">
      <c r="B680" s="1"/>
      <c r="C680" s="1"/>
      <c r="D680" s="1"/>
      <c r="E680" s="1"/>
      <c r="F680" s="1"/>
      <c r="G680" s="1"/>
      <c r="H680" s="1"/>
      <c r="I680" s="1"/>
    </row>
    <row r="681" spans="2:9">
      <c r="B681" s="1"/>
      <c r="C681" s="1"/>
      <c r="D681" s="1"/>
      <c r="E681" s="1"/>
      <c r="F681" s="1"/>
      <c r="G681" s="1"/>
      <c r="H681" s="1"/>
      <c r="I681" s="1"/>
    </row>
    <row r="682" spans="2:9">
      <c r="B682" s="1"/>
      <c r="C682" s="1"/>
      <c r="D682" s="1"/>
      <c r="E682" s="1"/>
      <c r="F682" s="1"/>
      <c r="G682" s="1"/>
      <c r="H682" s="1"/>
      <c r="I682" s="1"/>
    </row>
    <row r="683" spans="2:9">
      <c r="B683" s="1"/>
      <c r="C683" s="1"/>
      <c r="D683" s="1"/>
      <c r="E683" s="1"/>
      <c r="F683" s="1"/>
      <c r="G683" s="1"/>
      <c r="H683" s="1"/>
      <c r="I683" s="1"/>
    </row>
    <row r="684" spans="2:9">
      <c r="B684" s="1"/>
      <c r="C684" s="1"/>
      <c r="D684" s="1"/>
      <c r="E684" s="1"/>
      <c r="F684" s="1"/>
      <c r="G684" s="1"/>
      <c r="H684" s="1"/>
      <c r="I684" s="1"/>
    </row>
    <row r="685" spans="2:9">
      <c r="B685" s="1"/>
      <c r="C685" s="1"/>
      <c r="D685" s="1"/>
      <c r="E685" s="1"/>
      <c r="F685" s="1"/>
      <c r="G685" s="1"/>
      <c r="H685" s="1"/>
      <c r="I685" s="1"/>
    </row>
    <row r="686" spans="2:9">
      <c r="B686" s="1"/>
      <c r="C686" s="1"/>
      <c r="D686" s="1"/>
      <c r="E686" s="1"/>
      <c r="F686" s="1"/>
      <c r="G686" s="1"/>
      <c r="H686" s="1"/>
      <c r="I686" s="1"/>
    </row>
    <row r="687" spans="2:9">
      <c r="B687" s="1"/>
      <c r="C687" s="1"/>
      <c r="D687" s="1"/>
      <c r="E687" s="1"/>
      <c r="F687" s="1"/>
      <c r="G687" s="1"/>
      <c r="H687" s="1"/>
      <c r="I687" s="1"/>
    </row>
    <row r="688" spans="2:9">
      <c r="B688" s="1"/>
      <c r="C688" s="1"/>
      <c r="D688" s="1"/>
      <c r="E688" s="1"/>
      <c r="F688" s="1"/>
      <c r="G688" s="1"/>
      <c r="H688" s="1"/>
      <c r="I688" s="1"/>
    </row>
    <row r="689" spans="2:9">
      <c r="B689" s="1"/>
      <c r="C689" s="1"/>
      <c r="D689" s="1"/>
      <c r="E689" s="1"/>
      <c r="F689" s="1"/>
      <c r="G689" s="1"/>
      <c r="H689" s="1"/>
      <c r="I689" s="1"/>
    </row>
    <row r="690" spans="2:9">
      <c r="B690" s="1"/>
      <c r="C690" s="1"/>
      <c r="D690" s="1"/>
      <c r="E690" s="1"/>
      <c r="F690" s="1"/>
      <c r="G690" s="1"/>
      <c r="H690" s="1"/>
      <c r="I690" s="1"/>
    </row>
    <row r="691" spans="2:9">
      <c r="B691" s="1"/>
      <c r="C691" s="1"/>
      <c r="D691" s="1"/>
      <c r="E691" s="1"/>
      <c r="F691" s="1"/>
      <c r="G691" s="1"/>
      <c r="H691" s="1"/>
      <c r="I691" s="1"/>
    </row>
    <row r="692" spans="2:9">
      <c r="B692" s="1"/>
      <c r="C692" s="1"/>
      <c r="D692" s="1"/>
      <c r="E692" s="1"/>
      <c r="F692" s="1"/>
      <c r="G692" s="1"/>
      <c r="H692" s="1"/>
      <c r="I692" s="1"/>
    </row>
    <row r="693" spans="2:9">
      <c r="B693" s="1"/>
      <c r="C693" s="1"/>
      <c r="D693" s="1"/>
      <c r="E693" s="1"/>
      <c r="F693" s="1"/>
      <c r="G693" s="1"/>
      <c r="H693" s="1"/>
      <c r="I693" s="1"/>
    </row>
    <row r="694" spans="2:9">
      <c r="B694" s="1"/>
      <c r="C694" s="1"/>
      <c r="D694" s="1"/>
      <c r="E694" s="1"/>
      <c r="F694" s="1"/>
      <c r="G694" s="1"/>
      <c r="H694" s="1"/>
      <c r="I694" s="1"/>
    </row>
    <row r="695" spans="2:9">
      <c r="B695" s="1"/>
      <c r="C695" s="1"/>
      <c r="D695" s="1"/>
      <c r="E695" s="1"/>
      <c r="F695" s="1"/>
      <c r="G695" s="1"/>
      <c r="H695" s="1"/>
      <c r="I695" s="1"/>
    </row>
    <row r="696" spans="2:9">
      <c r="B696" s="1"/>
      <c r="C696" s="1"/>
      <c r="D696" s="1"/>
      <c r="E696" s="1"/>
      <c r="F696" s="1"/>
      <c r="G696" s="1"/>
      <c r="H696" s="1"/>
      <c r="I696" s="1"/>
    </row>
    <row r="697" spans="2:9">
      <c r="B697" s="1"/>
      <c r="C697" s="1"/>
      <c r="D697" s="1"/>
      <c r="E697" s="1"/>
      <c r="F697" s="1"/>
      <c r="G697" s="1"/>
      <c r="H697" s="1"/>
      <c r="I697" s="1"/>
    </row>
    <row r="698" spans="2:9">
      <c r="B698" s="1"/>
      <c r="C698" s="1"/>
      <c r="D698" s="1"/>
      <c r="E698" s="1"/>
      <c r="F698" s="1"/>
      <c r="G698" s="1"/>
      <c r="H698" s="1"/>
      <c r="I698" s="1"/>
    </row>
    <row r="699" spans="2:9">
      <c r="B699" s="1"/>
      <c r="C699" s="1"/>
      <c r="D699" s="1"/>
      <c r="E699" s="1"/>
      <c r="F699" s="1"/>
      <c r="G699" s="1"/>
      <c r="H699" s="1"/>
      <c r="I699" s="1"/>
    </row>
    <row r="700" spans="2:9">
      <c r="B700" s="1"/>
      <c r="C700" s="1"/>
      <c r="D700" s="1"/>
      <c r="E700" s="1"/>
      <c r="F700" s="1"/>
      <c r="G700" s="1"/>
      <c r="H700" s="1"/>
      <c r="I700" s="1"/>
    </row>
    <row r="701" spans="2:9">
      <c r="B701" s="1"/>
      <c r="C701" s="1"/>
      <c r="D701" s="1"/>
      <c r="E701" s="1"/>
      <c r="F701" s="1"/>
      <c r="G701" s="1"/>
      <c r="H701" s="1"/>
      <c r="I701" s="1"/>
    </row>
    <row r="702" spans="2:9">
      <c r="B702" s="1"/>
      <c r="C702" s="1"/>
      <c r="D702" s="1"/>
      <c r="E702" s="1"/>
      <c r="F702" s="1"/>
      <c r="G702" s="1"/>
      <c r="H702" s="1"/>
      <c r="I702" s="1"/>
    </row>
    <row r="703" spans="2:9">
      <c r="B703" s="1"/>
      <c r="C703" s="1"/>
      <c r="D703" s="1"/>
      <c r="E703" s="1"/>
      <c r="F703" s="1"/>
      <c r="G703" s="1"/>
      <c r="H703" s="1"/>
      <c r="I703" s="1"/>
    </row>
    <row r="704" spans="2:9">
      <c r="B704" s="1"/>
      <c r="C704" s="1"/>
      <c r="D704" s="1"/>
      <c r="E704" s="1"/>
      <c r="F704" s="1"/>
      <c r="G704" s="1"/>
      <c r="H704" s="1"/>
      <c r="I704" s="1"/>
    </row>
    <row r="705" spans="2:9">
      <c r="B705" s="1"/>
      <c r="C705" s="1"/>
      <c r="D705" s="1"/>
      <c r="E705" s="1"/>
      <c r="F705" s="1"/>
      <c r="G705" s="1"/>
      <c r="H705" s="1"/>
      <c r="I705" s="1"/>
    </row>
    <row r="706" spans="2:9">
      <c r="B706" s="1"/>
      <c r="C706" s="1"/>
      <c r="D706" s="1"/>
      <c r="E706" s="1"/>
      <c r="F706" s="1"/>
      <c r="G706" s="1"/>
      <c r="H706" s="1"/>
      <c r="I706" s="1"/>
    </row>
    <row r="707" spans="2:9">
      <c r="B707" s="1"/>
      <c r="C707" s="1"/>
      <c r="D707" s="1"/>
      <c r="E707" s="1"/>
      <c r="F707" s="1"/>
      <c r="G707" s="1"/>
      <c r="H707" s="1"/>
      <c r="I707" s="1"/>
    </row>
    <row r="708" spans="2:9">
      <c r="B708" s="1"/>
      <c r="C708" s="1"/>
      <c r="D708" s="1"/>
      <c r="E708" s="1"/>
      <c r="F708" s="1"/>
      <c r="G708" s="1"/>
      <c r="H708" s="1"/>
      <c r="I708" s="1"/>
    </row>
    <row r="709" spans="2:9">
      <c r="B709" s="1"/>
      <c r="C709" s="1"/>
      <c r="D709" s="1"/>
      <c r="E709" s="1"/>
      <c r="F709" s="1"/>
      <c r="G709" s="1"/>
      <c r="H709" s="1"/>
      <c r="I709" s="1"/>
    </row>
    <row r="710" spans="2:9">
      <c r="B710" s="1"/>
      <c r="C710" s="1"/>
      <c r="D710" s="1"/>
      <c r="E710" s="1"/>
      <c r="F710" s="1"/>
      <c r="G710" s="1"/>
      <c r="H710" s="1"/>
      <c r="I710" s="1"/>
    </row>
    <row r="711" spans="2:9">
      <c r="B711" s="1"/>
      <c r="C711" s="1"/>
      <c r="D711" s="1"/>
      <c r="E711" s="1"/>
      <c r="F711" s="1"/>
      <c r="G711" s="1"/>
      <c r="H711" s="1"/>
      <c r="I711" s="1"/>
    </row>
    <row r="712" spans="2:9">
      <c r="B712" s="1"/>
      <c r="C712" s="1"/>
      <c r="D712" s="1"/>
      <c r="E712" s="1"/>
      <c r="F712" s="1"/>
      <c r="G712" s="1"/>
      <c r="H712" s="1"/>
      <c r="I712" s="1"/>
    </row>
    <row r="713" spans="2:9">
      <c r="B713" s="1"/>
      <c r="C713" s="1"/>
      <c r="D713" s="1"/>
      <c r="E713" s="1"/>
      <c r="F713" s="1"/>
      <c r="G713" s="1"/>
      <c r="H713" s="1"/>
      <c r="I713" s="1"/>
    </row>
    <row r="714" spans="2:9">
      <c r="B714" s="1"/>
      <c r="C714" s="1"/>
      <c r="D714" s="1"/>
      <c r="E714" s="1"/>
      <c r="F714" s="1"/>
      <c r="G714" s="1"/>
      <c r="H714" s="1"/>
      <c r="I714" s="1"/>
    </row>
    <row r="715" spans="2:9">
      <c r="B715" s="1"/>
      <c r="C715" s="1"/>
      <c r="D715" s="1"/>
      <c r="E715" s="1"/>
      <c r="F715" s="1"/>
      <c r="G715" s="1"/>
      <c r="H715" s="1"/>
      <c r="I715" s="1"/>
    </row>
    <row r="716" spans="2:9">
      <c r="B716" s="1"/>
      <c r="C716" s="1"/>
      <c r="D716" s="1"/>
      <c r="E716" s="1"/>
      <c r="F716" s="1"/>
      <c r="G716" s="1"/>
      <c r="H716" s="1"/>
      <c r="I716" s="1"/>
    </row>
    <row r="717" spans="2:9">
      <c r="B717" s="1"/>
      <c r="C717" s="1"/>
      <c r="D717" s="1"/>
      <c r="E717" s="1"/>
      <c r="F717" s="1"/>
      <c r="G717" s="1"/>
      <c r="H717" s="1"/>
      <c r="I717" s="1"/>
    </row>
    <row r="718" spans="2:9">
      <c r="B718" s="1"/>
      <c r="C718" s="1"/>
      <c r="D718" s="1"/>
      <c r="E718" s="1"/>
      <c r="F718" s="1"/>
      <c r="G718" s="1"/>
      <c r="H718" s="1"/>
      <c r="I718" s="1"/>
    </row>
    <row r="719" spans="2:9">
      <c r="B719" s="1"/>
      <c r="C719" s="1"/>
      <c r="D719" s="1"/>
      <c r="E719" s="1"/>
      <c r="F719" s="1"/>
      <c r="G719" s="1"/>
      <c r="H719" s="1"/>
      <c r="I719" s="1"/>
    </row>
    <row r="720" spans="2:9">
      <c r="B720" s="1"/>
      <c r="C720" s="1"/>
      <c r="D720" s="1"/>
      <c r="E720" s="1"/>
      <c r="F720" s="1"/>
      <c r="G720" s="1"/>
      <c r="H720" s="1"/>
      <c r="I720" s="1"/>
    </row>
    <row r="721" spans="2:9">
      <c r="B721" s="1"/>
      <c r="C721" s="1"/>
      <c r="D721" s="1"/>
      <c r="E721" s="1"/>
      <c r="F721" s="1"/>
      <c r="G721" s="1"/>
      <c r="H721" s="1"/>
      <c r="I721" s="1"/>
    </row>
    <row r="722" spans="2:9">
      <c r="B722" s="1"/>
      <c r="C722" s="1"/>
      <c r="D722" s="1"/>
      <c r="E722" s="1"/>
      <c r="F722" s="1"/>
      <c r="G722" s="1"/>
      <c r="H722" s="1"/>
      <c r="I722" s="1"/>
    </row>
    <row r="723" spans="2:9">
      <c r="B723" s="1"/>
      <c r="C723" s="1"/>
      <c r="D723" s="1"/>
      <c r="E723" s="1"/>
      <c r="F723" s="1"/>
      <c r="G723" s="1"/>
      <c r="H723" s="1"/>
      <c r="I723" s="1"/>
    </row>
    <row r="724" spans="2:9">
      <c r="B724" s="1"/>
      <c r="C724" s="1"/>
      <c r="D724" s="1"/>
      <c r="E724" s="1"/>
      <c r="F724" s="1"/>
      <c r="G724" s="1"/>
      <c r="H724" s="1"/>
      <c r="I724" s="1"/>
    </row>
    <row r="725" spans="2:9">
      <c r="B725" s="1"/>
      <c r="C725" s="1"/>
      <c r="D725" s="1"/>
      <c r="E725" s="1"/>
      <c r="F725" s="1"/>
      <c r="G725" s="1"/>
      <c r="H725" s="1"/>
      <c r="I725" s="1"/>
    </row>
    <row r="726" spans="2:9">
      <c r="B726" s="1"/>
      <c r="C726" s="1"/>
      <c r="D726" s="1"/>
      <c r="E726" s="1"/>
      <c r="F726" s="1"/>
      <c r="G726" s="1"/>
      <c r="H726" s="1"/>
      <c r="I726" s="1"/>
    </row>
    <row r="727" spans="2:9">
      <c r="B727" s="1"/>
      <c r="C727" s="1"/>
      <c r="D727" s="1"/>
      <c r="E727" s="1"/>
      <c r="F727" s="1"/>
      <c r="G727" s="1"/>
      <c r="H727" s="1"/>
      <c r="I727" s="1"/>
    </row>
    <row r="728" spans="2:9">
      <c r="B728" s="1"/>
      <c r="C728" s="1"/>
      <c r="D728" s="1"/>
      <c r="E728" s="1"/>
      <c r="F728" s="1"/>
      <c r="G728" s="1"/>
      <c r="H728" s="1"/>
      <c r="I728" s="1"/>
    </row>
    <row r="729" spans="2:9">
      <c r="B729" s="1"/>
      <c r="C729" s="1"/>
      <c r="D729" s="1"/>
      <c r="E729" s="1"/>
      <c r="F729" s="1"/>
      <c r="G729" s="1"/>
      <c r="H729" s="1"/>
      <c r="I729" s="1"/>
    </row>
    <row r="730" spans="2:9">
      <c r="B730" s="1"/>
      <c r="C730" s="1"/>
      <c r="D730" s="1"/>
      <c r="E730" s="1"/>
      <c r="F730" s="1"/>
      <c r="G730" s="1"/>
      <c r="H730" s="1"/>
      <c r="I730" s="1"/>
    </row>
    <row r="731" spans="2:9">
      <c r="B731" s="1"/>
      <c r="C731" s="1"/>
      <c r="D731" s="1"/>
      <c r="E731" s="1"/>
      <c r="F731" s="1"/>
      <c r="G731" s="1"/>
      <c r="H731" s="1"/>
      <c r="I731" s="1"/>
    </row>
    <row r="732" spans="2:9">
      <c r="B732" s="1"/>
      <c r="C732" s="1"/>
      <c r="D732" s="1"/>
      <c r="E732" s="1"/>
      <c r="F732" s="1"/>
      <c r="G732" s="1"/>
      <c r="H732" s="1"/>
      <c r="I732" s="1"/>
    </row>
    <row r="733" spans="2:9">
      <c r="B733" s="1"/>
      <c r="C733" s="1"/>
      <c r="D733" s="1"/>
      <c r="E733" s="1"/>
      <c r="F733" s="1"/>
      <c r="G733" s="1"/>
      <c r="H733" s="1"/>
      <c r="I733" s="1"/>
    </row>
    <row r="734" spans="2:9">
      <c r="B734" s="1"/>
      <c r="C734" s="1"/>
      <c r="D734" s="1"/>
      <c r="E734" s="1"/>
      <c r="F734" s="1"/>
      <c r="G734" s="1"/>
      <c r="H734" s="1"/>
      <c r="I734" s="1"/>
    </row>
    <row r="735" spans="2:9">
      <c r="B735" s="1"/>
      <c r="C735" s="1"/>
      <c r="D735" s="1"/>
      <c r="E735" s="1"/>
      <c r="F735" s="1"/>
      <c r="G735" s="1"/>
      <c r="H735" s="1"/>
      <c r="I735" s="1"/>
    </row>
    <row r="736" spans="2:9">
      <c r="B736" s="1"/>
      <c r="C736" s="1"/>
      <c r="D736" s="1"/>
      <c r="E736" s="1"/>
      <c r="F736" s="1"/>
      <c r="G736" s="1"/>
      <c r="H736" s="1"/>
      <c r="I736" s="1"/>
    </row>
    <row r="737" spans="2:9">
      <c r="B737" s="1"/>
      <c r="C737" s="1"/>
      <c r="D737" s="1"/>
      <c r="E737" s="1"/>
      <c r="F737" s="1"/>
      <c r="G737" s="1"/>
      <c r="H737" s="1"/>
      <c r="I737" s="1"/>
    </row>
    <row r="738" spans="2:9">
      <c r="B738" s="1"/>
      <c r="C738" s="1"/>
      <c r="D738" s="1"/>
      <c r="E738" s="1"/>
      <c r="F738" s="1"/>
      <c r="G738" s="1"/>
      <c r="H738" s="1"/>
      <c r="I738" s="1"/>
    </row>
    <row r="739" spans="2:9">
      <c r="B739" s="1"/>
      <c r="C739" s="1"/>
      <c r="D739" s="1"/>
      <c r="E739" s="1"/>
      <c r="F739" s="1"/>
      <c r="G739" s="1"/>
      <c r="H739" s="1"/>
      <c r="I739" s="1"/>
    </row>
    <row r="740" spans="2:9">
      <c r="B740" s="1"/>
      <c r="C740" s="1"/>
      <c r="D740" s="1"/>
      <c r="E740" s="1"/>
      <c r="F740" s="1"/>
      <c r="G740" s="1"/>
      <c r="H740" s="1"/>
      <c r="I740" s="1"/>
    </row>
    <row r="741" spans="2:9">
      <c r="B741" s="1"/>
      <c r="C741" s="1"/>
      <c r="D741" s="1"/>
      <c r="E741" s="1"/>
      <c r="F741" s="1"/>
      <c r="G741" s="1"/>
      <c r="H741" s="1"/>
      <c r="I741" s="1"/>
    </row>
    <row r="742" spans="2:9">
      <c r="B742" s="1"/>
      <c r="C742" s="1"/>
      <c r="D742" s="1"/>
      <c r="E742" s="1"/>
      <c r="F742" s="1"/>
      <c r="G742" s="1"/>
      <c r="H742" s="1"/>
      <c r="I742" s="1"/>
    </row>
    <row r="743" spans="2:9">
      <c r="B743" s="1"/>
      <c r="C743" s="1"/>
      <c r="D743" s="1"/>
      <c r="E743" s="1"/>
      <c r="F743" s="1"/>
      <c r="G743" s="1"/>
      <c r="H743" s="1"/>
      <c r="I743" s="1"/>
    </row>
    <row r="744" spans="2:9">
      <c r="B744" s="1"/>
      <c r="C744" s="1"/>
      <c r="D744" s="1"/>
      <c r="E744" s="1"/>
      <c r="F744" s="1"/>
      <c r="G744" s="1"/>
      <c r="H744" s="1"/>
      <c r="I744" s="1"/>
    </row>
    <row r="745" spans="2:9">
      <c r="B745" s="1"/>
      <c r="C745" s="1"/>
      <c r="D745" s="1"/>
      <c r="E745" s="1"/>
      <c r="F745" s="1"/>
      <c r="G745" s="1"/>
      <c r="H745" s="1"/>
      <c r="I745" s="1"/>
    </row>
    <row r="746" spans="2:9">
      <c r="B746" s="1"/>
      <c r="C746" s="1"/>
      <c r="D746" s="1"/>
      <c r="E746" s="1"/>
      <c r="F746" s="1"/>
      <c r="G746" s="1"/>
      <c r="H746" s="1"/>
      <c r="I746" s="1"/>
    </row>
    <row r="747" spans="2:9">
      <c r="B747" s="1"/>
      <c r="C747" s="1"/>
      <c r="D747" s="1"/>
      <c r="E747" s="1"/>
      <c r="F747" s="1"/>
      <c r="G747" s="1"/>
      <c r="H747" s="1"/>
      <c r="I747" s="1"/>
    </row>
    <row r="748" spans="2:9">
      <c r="B748" s="1"/>
      <c r="C748" s="1"/>
      <c r="D748" s="1"/>
      <c r="E748" s="1"/>
      <c r="F748" s="1"/>
      <c r="G748" s="1"/>
      <c r="H748" s="1"/>
      <c r="I748" s="1"/>
    </row>
    <row r="749" spans="2:9">
      <c r="B749" s="1"/>
      <c r="C749" s="1"/>
      <c r="D749" s="1"/>
      <c r="E749" s="1"/>
      <c r="F749" s="1"/>
      <c r="G749" s="1"/>
      <c r="H749" s="1"/>
      <c r="I749" s="1"/>
    </row>
    <row r="750" spans="2:9">
      <c r="B750" s="1"/>
      <c r="C750" s="1"/>
      <c r="D750" s="1"/>
      <c r="E750" s="1"/>
      <c r="F750" s="1"/>
      <c r="G750" s="1"/>
      <c r="H750" s="1"/>
      <c r="I750" s="1"/>
    </row>
    <row r="751" spans="2:9">
      <c r="B751" s="1"/>
      <c r="C751" s="1"/>
      <c r="D751" s="1"/>
      <c r="E751" s="1"/>
      <c r="F751" s="1"/>
      <c r="G751" s="1"/>
      <c r="H751" s="1"/>
      <c r="I751" s="1"/>
    </row>
    <row r="752" spans="2:9">
      <c r="B752" s="1"/>
      <c r="C752" s="1"/>
      <c r="D752" s="1"/>
      <c r="E752" s="1"/>
      <c r="F752" s="1"/>
      <c r="G752" s="1"/>
      <c r="H752" s="1"/>
      <c r="I752" s="1"/>
    </row>
    <row r="753" spans="2:9">
      <c r="B753" s="1"/>
      <c r="C753" s="1"/>
      <c r="D753" s="1"/>
      <c r="E753" s="1"/>
      <c r="F753" s="1"/>
      <c r="G753" s="1"/>
      <c r="H753" s="1"/>
      <c r="I753" s="1"/>
    </row>
    <row r="754" spans="2:9">
      <c r="B754" s="1"/>
      <c r="C754" s="1"/>
      <c r="D754" s="1"/>
      <c r="E754" s="1"/>
      <c r="F754" s="1"/>
      <c r="G754" s="1"/>
      <c r="H754" s="1"/>
      <c r="I754" s="1"/>
    </row>
    <row r="755" spans="2:9">
      <c r="B755" s="1"/>
      <c r="C755" s="1"/>
      <c r="D755" s="1"/>
      <c r="E755" s="1"/>
      <c r="F755" s="1"/>
      <c r="G755" s="1"/>
      <c r="H755" s="1"/>
      <c r="I755" s="1"/>
    </row>
    <row r="756" spans="2:9">
      <c r="B756" s="1"/>
      <c r="C756" s="1"/>
      <c r="D756" s="1"/>
      <c r="E756" s="1"/>
      <c r="F756" s="1"/>
      <c r="G756" s="1"/>
      <c r="H756" s="1"/>
      <c r="I756" s="1"/>
    </row>
    <row r="757" spans="2:9">
      <c r="B757" s="1"/>
      <c r="C757" s="1"/>
      <c r="D757" s="1"/>
      <c r="E757" s="1"/>
      <c r="F757" s="1"/>
      <c r="G757" s="1"/>
      <c r="H757" s="1"/>
      <c r="I757" s="1"/>
    </row>
    <row r="758" spans="2:9">
      <c r="B758" s="1"/>
      <c r="C758" s="1"/>
      <c r="D758" s="1"/>
      <c r="E758" s="1"/>
      <c r="F758" s="1"/>
      <c r="G758" s="1"/>
      <c r="H758" s="1"/>
      <c r="I758" s="1"/>
    </row>
    <row r="759" spans="2:9">
      <c r="B759" s="1"/>
      <c r="C759" s="1"/>
      <c r="D759" s="1"/>
      <c r="E759" s="1"/>
      <c r="F759" s="1"/>
      <c r="G759" s="1"/>
      <c r="H759" s="1"/>
      <c r="I759" s="1"/>
    </row>
    <row r="760" spans="2:9">
      <c r="B760" s="1"/>
      <c r="C760" s="1"/>
      <c r="D760" s="1"/>
      <c r="E760" s="1"/>
      <c r="F760" s="1"/>
      <c r="G760" s="1"/>
      <c r="H760" s="1"/>
      <c r="I760" s="1"/>
    </row>
    <row r="761" spans="2:9">
      <c r="B761" s="1"/>
      <c r="C761" s="1"/>
      <c r="D761" s="1"/>
      <c r="E761" s="1"/>
      <c r="F761" s="1"/>
      <c r="G761" s="1"/>
      <c r="H761" s="1"/>
      <c r="I761" s="1"/>
    </row>
    <row r="762" spans="2:9">
      <c r="B762" s="1"/>
      <c r="C762" s="1"/>
      <c r="D762" s="1"/>
      <c r="E762" s="1"/>
      <c r="F762" s="1"/>
      <c r="G762" s="1"/>
      <c r="H762" s="1"/>
      <c r="I762" s="1"/>
    </row>
    <row r="763" spans="2:9">
      <c r="B763" s="1"/>
      <c r="C763" s="1"/>
      <c r="D763" s="1"/>
      <c r="E763" s="1"/>
      <c r="F763" s="1"/>
      <c r="G763" s="1"/>
      <c r="H763" s="1"/>
      <c r="I763" s="1"/>
    </row>
    <row r="764" spans="2:9">
      <c r="B764" s="1"/>
      <c r="C764" s="1"/>
      <c r="D764" s="1"/>
      <c r="E764" s="1"/>
      <c r="F764" s="1"/>
      <c r="G764" s="1"/>
      <c r="H764" s="1"/>
      <c r="I764" s="1"/>
    </row>
    <row r="765" spans="2:9">
      <c r="B765" s="1"/>
      <c r="C765" s="1"/>
      <c r="D765" s="1"/>
      <c r="E765" s="1"/>
      <c r="F765" s="1"/>
      <c r="G765" s="1"/>
      <c r="H765" s="1"/>
      <c r="I765" s="1"/>
    </row>
    <row r="766" spans="2:9">
      <c r="B766" s="1"/>
      <c r="C766" s="1"/>
      <c r="D766" s="1"/>
      <c r="E766" s="1"/>
      <c r="F766" s="1"/>
      <c r="G766" s="1"/>
      <c r="H766" s="1"/>
      <c r="I766" s="1"/>
    </row>
    <row r="767" spans="2:9">
      <c r="B767" s="1"/>
      <c r="C767" s="1"/>
      <c r="D767" s="1"/>
      <c r="E767" s="1"/>
      <c r="F767" s="1"/>
      <c r="G767" s="1"/>
      <c r="H767" s="1"/>
      <c r="I767" s="1"/>
    </row>
    <row r="768" spans="2:9">
      <c r="B768" s="1"/>
      <c r="C768" s="1"/>
      <c r="D768" s="1"/>
      <c r="E768" s="1"/>
      <c r="F768" s="1"/>
      <c r="G768" s="1"/>
      <c r="H768" s="1"/>
      <c r="I768" s="1"/>
    </row>
    <row r="769" spans="2:9">
      <c r="B769" s="1"/>
      <c r="C769" s="1"/>
      <c r="D769" s="1"/>
      <c r="E769" s="1"/>
      <c r="F769" s="1"/>
      <c r="G769" s="1"/>
      <c r="H769" s="1"/>
      <c r="I769" s="1"/>
    </row>
    <row r="770" spans="2:9">
      <c r="B770" s="1"/>
      <c r="C770" s="1"/>
      <c r="D770" s="1"/>
      <c r="E770" s="1"/>
      <c r="F770" s="1"/>
      <c r="G770" s="1"/>
      <c r="H770" s="1"/>
      <c r="I770" s="1"/>
    </row>
    <row r="771" spans="2:9">
      <c r="B771" s="1"/>
      <c r="C771" s="1"/>
      <c r="D771" s="1"/>
      <c r="E771" s="1"/>
      <c r="F771" s="1"/>
      <c r="G771" s="1"/>
      <c r="H771" s="1"/>
      <c r="I771" s="1"/>
    </row>
    <row r="772" spans="2:9">
      <c r="B772" s="1"/>
      <c r="C772" s="1"/>
      <c r="D772" s="1"/>
      <c r="E772" s="1"/>
      <c r="F772" s="1"/>
      <c r="G772" s="1"/>
      <c r="H772" s="1"/>
      <c r="I772" s="1"/>
    </row>
    <row r="773" spans="2:9">
      <c r="B773" s="1"/>
      <c r="C773" s="1"/>
      <c r="D773" s="1"/>
      <c r="E773" s="1"/>
      <c r="F773" s="1"/>
      <c r="G773" s="1"/>
      <c r="H773" s="1"/>
      <c r="I773" s="1"/>
    </row>
    <row r="774" spans="2:9">
      <c r="B774" s="1"/>
      <c r="C774" s="1"/>
      <c r="D774" s="1"/>
      <c r="E774" s="1"/>
      <c r="F774" s="1"/>
      <c r="G774" s="1"/>
      <c r="H774" s="1"/>
      <c r="I774" s="1"/>
    </row>
    <row r="775" spans="2:9">
      <c r="B775" s="1"/>
      <c r="C775" s="1"/>
      <c r="D775" s="1"/>
      <c r="E775" s="1"/>
      <c r="F775" s="1"/>
      <c r="G775" s="1"/>
      <c r="H775" s="1"/>
      <c r="I775" s="1"/>
    </row>
    <row r="776" spans="2:9">
      <c r="B776" s="1"/>
      <c r="C776" s="1"/>
      <c r="D776" s="1"/>
      <c r="E776" s="1"/>
      <c r="F776" s="1"/>
      <c r="G776" s="1"/>
      <c r="H776" s="1"/>
      <c r="I776" s="1"/>
    </row>
    <row r="777" spans="2:9">
      <c r="B777" s="1"/>
      <c r="C777" s="1"/>
      <c r="D777" s="1"/>
      <c r="E777" s="1"/>
      <c r="F777" s="1"/>
      <c r="G777" s="1"/>
      <c r="H777" s="1"/>
      <c r="I777" s="1"/>
    </row>
    <row r="778" spans="2:9">
      <c r="B778" s="1"/>
      <c r="C778" s="1"/>
      <c r="D778" s="1"/>
      <c r="E778" s="1"/>
      <c r="F778" s="1"/>
      <c r="G778" s="1"/>
      <c r="H778" s="1"/>
      <c r="I778" s="1"/>
    </row>
    <row r="779" spans="2:9">
      <c r="B779" s="1"/>
      <c r="C779" s="1"/>
      <c r="D779" s="1"/>
      <c r="E779" s="1"/>
      <c r="F779" s="1"/>
      <c r="G779" s="1"/>
      <c r="H779" s="1"/>
      <c r="I779" s="1"/>
    </row>
    <row r="780" spans="2:9">
      <c r="B780" s="1"/>
      <c r="C780" s="1"/>
      <c r="D780" s="1"/>
      <c r="E780" s="1"/>
      <c r="F780" s="1"/>
      <c r="G780" s="1"/>
      <c r="H780" s="1"/>
      <c r="I780" s="1"/>
    </row>
    <row r="781" spans="2:9">
      <c r="B781" s="1"/>
      <c r="C781" s="1"/>
      <c r="D781" s="1"/>
      <c r="E781" s="1"/>
      <c r="F781" s="1"/>
      <c r="G781" s="1"/>
      <c r="H781" s="1"/>
      <c r="I781" s="1"/>
    </row>
    <row r="782" spans="2:9">
      <c r="B782" s="1"/>
      <c r="C782" s="1"/>
      <c r="D782" s="1"/>
      <c r="E782" s="1"/>
      <c r="F782" s="1"/>
      <c r="G782" s="1"/>
      <c r="H782" s="1"/>
      <c r="I782" s="1"/>
    </row>
    <row r="783" spans="2:9">
      <c r="B783" s="1"/>
      <c r="C783" s="1"/>
      <c r="D783" s="1"/>
      <c r="E783" s="1"/>
      <c r="F783" s="1"/>
      <c r="G783" s="1"/>
      <c r="H783" s="1"/>
      <c r="I783" s="1"/>
    </row>
    <row r="784" spans="2:9">
      <c r="B784" s="1"/>
      <c r="C784" s="1"/>
      <c r="D784" s="1"/>
      <c r="E784" s="1"/>
      <c r="F784" s="1"/>
      <c r="G784" s="1"/>
      <c r="H784" s="1"/>
      <c r="I784" s="1"/>
    </row>
    <row r="785" spans="2:9">
      <c r="B785" s="1"/>
      <c r="C785" s="1"/>
      <c r="D785" s="1"/>
      <c r="E785" s="1"/>
      <c r="F785" s="1"/>
      <c r="G785" s="1"/>
      <c r="H785" s="1"/>
      <c r="I785" s="1"/>
    </row>
    <row r="786" spans="2:9">
      <c r="B786" s="1"/>
      <c r="C786" s="1"/>
      <c r="D786" s="1"/>
      <c r="E786" s="1"/>
      <c r="F786" s="1"/>
      <c r="G786" s="1"/>
      <c r="H786" s="1"/>
      <c r="I786" s="1"/>
    </row>
    <row r="787" spans="2:9">
      <c r="B787" s="1"/>
      <c r="C787" s="1"/>
      <c r="D787" s="1"/>
      <c r="E787" s="1"/>
      <c r="F787" s="1"/>
      <c r="G787" s="1"/>
      <c r="H787" s="1"/>
      <c r="I787" s="1"/>
    </row>
    <row r="788" spans="2:9">
      <c r="B788" s="1"/>
      <c r="C788" s="1"/>
      <c r="D788" s="1"/>
      <c r="E788" s="1"/>
      <c r="F788" s="1"/>
      <c r="G788" s="1"/>
      <c r="H788" s="1"/>
      <c r="I788" s="1"/>
    </row>
    <row r="789" spans="2:9">
      <c r="B789" s="1"/>
      <c r="C789" s="1"/>
      <c r="D789" s="1"/>
      <c r="E789" s="1"/>
      <c r="F789" s="1"/>
      <c r="G789" s="1"/>
      <c r="H789" s="1"/>
      <c r="I789" s="1"/>
    </row>
    <row r="790" spans="2:9">
      <c r="B790" s="1"/>
      <c r="C790" s="1"/>
      <c r="D790" s="1"/>
      <c r="E790" s="1"/>
      <c r="F790" s="1"/>
      <c r="G790" s="1"/>
      <c r="H790" s="1"/>
      <c r="I790" s="1"/>
    </row>
    <row r="791" spans="2:9">
      <c r="B791" s="1"/>
      <c r="C791" s="1"/>
      <c r="D791" s="1"/>
      <c r="E791" s="1"/>
      <c r="F791" s="1"/>
      <c r="G791" s="1"/>
      <c r="H791" s="1"/>
      <c r="I791" s="1"/>
    </row>
    <row r="792" spans="2:9">
      <c r="B792" s="1"/>
      <c r="C792" s="1"/>
      <c r="D792" s="1"/>
      <c r="E792" s="1"/>
      <c r="F792" s="1"/>
      <c r="G792" s="1"/>
      <c r="H792" s="1"/>
      <c r="I792" s="1"/>
    </row>
    <row r="793" spans="2:9">
      <c r="B793" s="1"/>
      <c r="C793" s="1"/>
      <c r="D793" s="1"/>
      <c r="E793" s="1"/>
      <c r="F793" s="1"/>
      <c r="G793" s="1"/>
      <c r="H793" s="1"/>
      <c r="I793" s="1"/>
    </row>
    <row r="794" spans="2:9">
      <c r="B794" s="1"/>
      <c r="C794" s="1"/>
      <c r="D794" s="1"/>
      <c r="E794" s="1"/>
      <c r="F794" s="1"/>
      <c r="G794" s="1"/>
      <c r="H794" s="1"/>
      <c r="I794" s="1"/>
    </row>
    <row r="795" spans="2:9">
      <c r="B795" s="1"/>
      <c r="C795" s="1"/>
      <c r="D795" s="1"/>
      <c r="E795" s="1"/>
      <c r="F795" s="1"/>
      <c r="G795" s="1"/>
      <c r="H795" s="1"/>
      <c r="I795" s="1"/>
    </row>
    <row r="796" spans="2:9">
      <c r="B796" s="1"/>
      <c r="C796" s="1"/>
      <c r="D796" s="1"/>
      <c r="E796" s="1"/>
      <c r="F796" s="1"/>
      <c r="G796" s="1"/>
      <c r="H796" s="1"/>
      <c r="I796" s="1"/>
    </row>
    <row r="797" spans="2:9">
      <c r="B797" s="1"/>
      <c r="C797" s="1"/>
      <c r="D797" s="1"/>
      <c r="E797" s="1"/>
      <c r="F797" s="1"/>
      <c r="G797" s="1"/>
      <c r="H797" s="1"/>
      <c r="I797" s="1"/>
    </row>
    <row r="798" spans="2:9">
      <c r="B798" s="1"/>
      <c r="C798" s="1"/>
      <c r="D798" s="1"/>
      <c r="E798" s="1"/>
      <c r="F798" s="1"/>
      <c r="G798" s="1"/>
      <c r="H798" s="1"/>
      <c r="I798" s="1"/>
    </row>
    <row r="799" spans="2:9">
      <c r="B799" s="1"/>
      <c r="C799" s="1"/>
      <c r="D799" s="1"/>
      <c r="E799" s="1"/>
      <c r="F799" s="1"/>
      <c r="G799" s="1"/>
      <c r="H799" s="1"/>
      <c r="I799" s="1"/>
    </row>
    <row r="800" spans="2:9">
      <c r="B800" s="1"/>
      <c r="C800" s="1"/>
      <c r="D800" s="1"/>
      <c r="E800" s="1"/>
      <c r="F800" s="1"/>
      <c r="G800" s="1"/>
      <c r="H800" s="1"/>
      <c r="I800" s="1"/>
    </row>
    <row r="801" spans="2:9">
      <c r="B801" s="1"/>
      <c r="C801" s="1"/>
      <c r="D801" s="1"/>
      <c r="E801" s="1"/>
      <c r="F801" s="1"/>
      <c r="G801" s="1"/>
      <c r="H801" s="1"/>
      <c r="I801" s="1"/>
    </row>
    <row r="802" spans="2:9">
      <c r="B802" s="1"/>
      <c r="C802" s="1"/>
      <c r="D802" s="1"/>
      <c r="E802" s="1"/>
      <c r="F802" s="1"/>
      <c r="G802" s="1"/>
      <c r="H802" s="1"/>
      <c r="I802" s="1"/>
    </row>
    <row r="803" spans="2:9">
      <c r="B803" s="1"/>
      <c r="C803" s="1"/>
      <c r="D803" s="1"/>
      <c r="E803" s="1"/>
      <c r="F803" s="1"/>
      <c r="G803" s="1"/>
      <c r="H803" s="1"/>
      <c r="I803" s="1"/>
    </row>
    <row r="804" spans="2:9">
      <c r="B804" s="1"/>
      <c r="C804" s="1"/>
      <c r="D804" s="1"/>
      <c r="E804" s="1"/>
      <c r="F804" s="1"/>
      <c r="G804" s="1"/>
      <c r="H804" s="1"/>
      <c r="I804" s="1"/>
    </row>
    <row r="805" spans="2:9">
      <c r="B805" s="1"/>
      <c r="C805" s="1"/>
      <c r="D805" s="1"/>
      <c r="E805" s="1"/>
      <c r="F805" s="1"/>
      <c r="G805" s="1"/>
      <c r="H805" s="1"/>
      <c r="I805" s="1"/>
    </row>
    <row r="806" spans="2:9">
      <c r="B806" s="1"/>
      <c r="C806" s="1"/>
      <c r="D806" s="1"/>
      <c r="E806" s="1"/>
      <c r="F806" s="1"/>
      <c r="G806" s="1"/>
      <c r="H806" s="1"/>
      <c r="I806" s="1"/>
    </row>
    <row r="807" spans="2:9">
      <c r="B807" s="1"/>
      <c r="C807" s="1"/>
      <c r="D807" s="1"/>
      <c r="E807" s="1"/>
      <c r="F807" s="1"/>
      <c r="G807" s="1"/>
      <c r="H807" s="1"/>
      <c r="I807" s="1"/>
    </row>
    <row r="808" spans="2:9">
      <c r="B808" s="1"/>
      <c r="C808" s="1"/>
      <c r="D808" s="1"/>
      <c r="E808" s="1"/>
      <c r="F808" s="1"/>
      <c r="G808" s="1"/>
      <c r="H808" s="1"/>
      <c r="I808" s="1"/>
    </row>
    <row r="809" spans="2:9">
      <c r="B809" s="1"/>
      <c r="C809" s="1"/>
      <c r="D809" s="1"/>
      <c r="E809" s="1"/>
      <c r="F809" s="1"/>
      <c r="G809" s="1"/>
      <c r="H809" s="1"/>
      <c r="I809" s="1"/>
    </row>
    <row r="810" spans="2:9">
      <c r="B810" s="1"/>
      <c r="C810" s="1"/>
      <c r="D810" s="1"/>
      <c r="E810" s="1"/>
      <c r="F810" s="1"/>
      <c r="G810" s="1"/>
      <c r="H810" s="1"/>
      <c r="I810" s="1"/>
    </row>
    <row r="811" spans="2:9">
      <c r="B811" s="1"/>
      <c r="C811" s="1"/>
      <c r="D811" s="1"/>
      <c r="E811" s="1"/>
      <c r="F811" s="1"/>
      <c r="G811" s="1"/>
      <c r="H811" s="1"/>
      <c r="I811" s="1"/>
    </row>
    <row r="812" spans="2:9">
      <c r="B812" s="1"/>
      <c r="C812" s="1"/>
      <c r="D812" s="1"/>
      <c r="E812" s="1"/>
      <c r="F812" s="1"/>
      <c r="G812" s="1"/>
      <c r="H812" s="1"/>
      <c r="I812" s="1"/>
    </row>
    <row r="813" spans="2:9">
      <c r="B813" s="1"/>
      <c r="C813" s="1"/>
      <c r="D813" s="1"/>
      <c r="E813" s="1"/>
      <c r="F813" s="1"/>
      <c r="G813" s="1"/>
      <c r="H813" s="1"/>
      <c r="I813" s="1"/>
    </row>
    <row r="814" spans="2:9">
      <c r="B814" s="1"/>
      <c r="C814" s="1"/>
      <c r="D814" s="1"/>
      <c r="E814" s="1"/>
      <c r="F814" s="1"/>
      <c r="G814" s="1"/>
      <c r="H814" s="1"/>
      <c r="I814" s="1"/>
    </row>
    <row r="815" spans="2:9">
      <c r="B815" s="1"/>
      <c r="C815" s="1"/>
      <c r="D815" s="1"/>
      <c r="E815" s="1"/>
      <c r="F815" s="1"/>
      <c r="G815" s="1"/>
      <c r="H815" s="1"/>
      <c r="I815" s="1"/>
    </row>
    <row r="816" spans="2:9">
      <c r="B816" s="1"/>
      <c r="C816" s="1"/>
      <c r="D816" s="1"/>
      <c r="E816" s="1"/>
      <c r="F816" s="1"/>
      <c r="G816" s="1"/>
      <c r="H816" s="1"/>
      <c r="I816" s="1"/>
    </row>
    <row r="817" spans="2:9">
      <c r="B817" s="1"/>
      <c r="C817" s="1"/>
      <c r="D817" s="1"/>
      <c r="E817" s="1"/>
      <c r="F817" s="1"/>
      <c r="G817" s="1"/>
      <c r="H817" s="1"/>
      <c r="I817" s="1"/>
    </row>
    <row r="818" spans="2:9">
      <c r="B818" s="1"/>
      <c r="C818" s="1"/>
      <c r="D818" s="1"/>
      <c r="E818" s="1"/>
      <c r="F818" s="1"/>
      <c r="G818" s="1"/>
      <c r="H818" s="1"/>
      <c r="I818" s="1"/>
    </row>
    <row r="819" spans="2:9">
      <c r="B819" s="1"/>
      <c r="C819" s="1"/>
      <c r="D819" s="1"/>
      <c r="E819" s="1"/>
      <c r="F819" s="1"/>
      <c r="G819" s="1"/>
      <c r="H819" s="1"/>
      <c r="I819" s="1"/>
    </row>
    <row r="820" spans="2:9">
      <c r="B820" s="1"/>
      <c r="C820" s="1"/>
      <c r="D820" s="1"/>
      <c r="E820" s="1"/>
      <c r="F820" s="1"/>
      <c r="G820" s="1"/>
      <c r="H820" s="1"/>
      <c r="I820" s="1"/>
    </row>
    <row r="821" spans="2:9">
      <c r="B821" s="1"/>
      <c r="C821" s="1"/>
      <c r="D821" s="1"/>
      <c r="E821" s="1"/>
      <c r="F821" s="1"/>
      <c r="G821" s="1"/>
      <c r="H821" s="1"/>
      <c r="I821" s="1"/>
    </row>
    <row r="822" spans="2:9">
      <c r="B822" s="1"/>
      <c r="C822" s="1"/>
      <c r="D822" s="1"/>
      <c r="E822" s="1"/>
      <c r="F822" s="1"/>
      <c r="G822" s="1"/>
      <c r="H822" s="1"/>
      <c r="I822" s="1"/>
    </row>
    <row r="823" spans="2:9">
      <c r="B823" s="1"/>
      <c r="C823" s="1"/>
      <c r="D823" s="1"/>
      <c r="E823" s="1"/>
      <c r="F823" s="1"/>
      <c r="G823" s="1"/>
      <c r="H823" s="1"/>
      <c r="I823" s="1"/>
    </row>
    <row r="824" spans="2:9">
      <c r="B824" s="1"/>
      <c r="C824" s="1"/>
      <c r="D824" s="1"/>
      <c r="E824" s="1"/>
      <c r="F824" s="1"/>
      <c r="G824" s="1"/>
      <c r="H824" s="1"/>
      <c r="I824" s="1"/>
    </row>
    <row r="825" spans="2:9">
      <c r="B825" s="1"/>
      <c r="C825" s="1"/>
      <c r="D825" s="1"/>
      <c r="E825" s="1"/>
      <c r="F825" s="1"/>
      <c r="G825" s="1"/>
      <c r="H825" s="1"/>
      <c r="I825" s="1"/>
    </row>
    <row r="826" spans="2:9">
      <c r="B826" s="1"/>
      <c r="C826" s="1"/>
      <c r="D826" s="1"/>
      <c r="E826" s="1"/>
      <c r="F826" s="1"/>
      <c r="G826" s="1"/>
      <c r="H826" s="1"/>
      <c r="I826" s="1"/>
    </row>
    <row r="827" spans="2:9">
      <c r="B827" s="1"/>
      <c r="C827" s="1"/>
      <c r="D827" s="1"/>
      <c r="E827" s="1"/>
      <c r="F827" s="1"/>
      <c r="G827" s="1"/>
      <c r="H827" s="1"/>
      <c r="I827" s="1"/>
    </row>
    <row r="828" spans="2:9">
      <c r="B828" s="1"/>
      <c r="C828" s="1"/>
      <c r="D828" s="1"/>
      <c r="E828" s="1"/>
      <c r="F828" s="1"/>
      <c r="G828" s="1"/>
      <c r="H828" s="1"/>
      <c r="I828" s="1"/>
    </row>
    <row r="829" spans="2:9">
      <c r="B829" s="1"/>
      <c r="C829" s="1"/>
      <c r="D829" s="1"/>
      <c r="E829" s="1"/>
      <c r="F829" s="1"/>
      <c r="G829" s="1"/>
      <c r="H829" s="1"/>
      <c r="I829" s="1"/>
    </row>
    <row r="830" spans="2:9">
      <c r="B830" s="1"/>
      <c r="C830" s="1"/>
      <c r="D830" s="1"/>
      <c r="E830" s="1"/>
      <c r="F830" s="1"/>
      <c r="G830" s="1"/>
      <c r="H830" s="1"/>
      <c r="I830" s="1"/>
    </row>
    <row r="831" spans="2:9">
      <c r="B831" s="1"/>
      <c r="C831" s="1"/>
      <c r="D831" s="1"/>
      <c r="E831" s="1"/>
      <c r="F831" s="1"/>
      <c r="G831" s="1"/>
      <c r="H831" s="1"/>
      <c r="I831" s="1"/>
    </row>
    <row r="832" spans="2:9">
      <c r="B832" s="1"/>
      <c r="C832" s="1"/>
      <c r="D832" s="1"/>
      <c r="E832" s="1"/>
      <c r="F832" s="1"/>
      <c r="G832" s="1"/>
      <c r="H832" s="1"/>
      <c r="I832" s="1"/>
    </row>
    <row r="833" spans="2:9">
      <c r="B833" s="1"/>
      <c r="C833" s="1"/>
      <c r="D833" s="1"/>
      <c r="E833" s="1"/>
      <c r="F833" s="1"/>
      <c r="G833" s="1"/>
      <c r="H833" s="1"/>
      <c r="I833" s="1"/>
    </row>
    <row r="834" spans="2:9">
      <c r="B834" s="1"/>
      <c r="C834" s="1"/>
      <c r="D834" s="1"/>
      <c r="E834" s="1"/>
      <c r="F834" s="1"/>
      <c r="G834" s="1"/>
      <c r="H834" s="1"/>
      <c r="I834" s="1"/>
    </row>
    <row r="835" spans="2:9">
      <c r="B835" s="1"/>
      <c r="C835" s="1"/>
      <c r="D835" s="1"/>
      <c r="E835" s="1"/>
      <c r="F835" s="1"/>
      <c r="G835" s="1"/>
      <c r="H835" s="1"/>
      <c r="I835" s="1"/>
    </row>
    <row r="836" spans="2:9">
      <c r="B836" s="1"/>
      <c r="C836" s="1"/>
      <c r="D836" s="1"/>
      <c r="E836" s="1"/>
      <c r="F836" s="1"/>
      <c r="G836" s="1"/>
      <c r="H836" s="1"/>
      <c r="I836" s="1"/>
    </row>
    <row r="837" spans="2:9">
      <c r="B837" s="1"/>
      <c r="C837" s="1"/>
      <c r="D837" s="1"/>
      <c r="E837" s="1"/>
      <c r="F837" s="1"/>
      <c r="G837" s="1"/>
      <c r="H837" s="1"/>
      <c r="I837" s="1"/>
    </row>
    <row r="838" spans="2:9">
      <c r="B838" s="1"/>
      <c r="C838" s="1"/>
      <c r="D838" s="1"/>
      <c r="E838" s="1"/>
      <c r="F838" s="1"/>
      <c r="G838" s="1"/>
      <c r="H838" s="1"/>
      <c r="I838" s="1"/>
    </row>
    <row r="839" spans="2:9">
      <c r="B839" s="1"/>
      <c r="C839" s="1"/>
      <c r="D839" s="1"/>
      <c r="E839" s="1"/>
      <c r="F839" s="1"/>
      <c r="G839" s="1"/>
      <c r="H839" s="1"/>
      <c r="I839" s="1"/>
    </row>
    <row r="840" spans="2:9">
      <c r="B840" s="1"/>
      <c r="C840" s="1"/>
      <c r="D840" s="1"/>
      <c r="E840" s="1"/>
      <c r="F840" s="1"/>
      <c r="G840" s="1"/>
      <c r="H840" s="1"/>
      <c r="I840" s="1"/>
    </row>
    <row r="841" spans="2:9">
      <c r="B841" s="1"/>
      <c r="C841" s="1"/>
      <c r="D841" s="1"/>
      <c r="E841" s="1"/>
      <c r="F841" s="1"/>
      <c r="G841" s="1"/>
      <c r="H841" s="1"/>
      <c r="I841" s="1"/>
    </row>
    <row r="842" spans="2:9">
      <c r="B842" s="1"/>
      <c r="C842" s="1"/>
      <c r="D842" s="1"/>
      <c r="E842" s="1"/>
      <c r="F842" s="1"/>
      <c r="G842" s="1"/>
      <c r="H842" s="1"/>
      <c r="I842" s="1"/>
    </row>
    <row r="843" spans="2:9">
      <c r="B843" s="1"/>
      <c r="C843" s="1"/>
      <c r="D843" s="1"/>
      <c r="E843" s="1"/>
      <c r="F843" s="1"/>
      <c r="G843" s="1"/>
      <c r="H843" s="1"/>
      <c r="I843" s="1"/>
    </row>
    <row r="844" spans="2:9">
      <c r="B844" s="1"/>
      <c r="C844" s="1"/>
      <c r="D844" s="1"/>
      <c r="E844" s="1"/>
      <c r="F844" s="1"/>
      <c r="G844" s="1"/>
      <c r="H844" s="1"/>
      <c r="I844" s="1"/>
    </row>
    <row r="845" spans="2:9">
      <c r="B845" s="1"/>
      <c r="C845" s="1"/>
      <c r="D845" s="1"/>
      <c r="E845" s="1"/>
      <c r="F845" s="1"/>
      <c r="G845" s="1"/>
      <c r="H845" s="1"/>
      <c r="I845" s="1"/>
    </row>
    <row r="846" spans="2:9">
      <c r="B846" s="1"/>
      <c r="C846" s="1"/>
      <c r="D846" s="1"/>
      <c r="E846" s="1"/>
      <c r="F846" s="1"/>
      <c r="G846" s="1"/>
      <c r="H846" s="1"/>
      <c r="I846" s="1"/>
    </row>
    <row r="847" spans="2:9">
      <c r="B847" s="1"/>
      <c r="C847" s="1"/>
      <c r="D847" s="1"/>
      <c r="E847" s="1"/>
      <c r="F847" s="1"/>
      <c r="G847" s="1"/>
      <c r="H847" s="1"/>
      <c r="I847" s="1"/>
    </row>
    <row r="848" spans="2:9">
      <c r="B848" s="1"/>
      <c r="C848" s="1"/>
      <c r="D848" s="1"/>
      <c r="E848" s="1"/>
      <c r="F848" s="1"/>
      <c r="G848" s="1"/>
      <c r="H848" s="1"/>
      <c r="I848" s="1"/>
    </row>
    <row r="849" spans="2:9">
      <c r="B849" s="1"/>
      <c r="C849" s="1"/>
      <c r="D849" s="1"/>
      <c r="E849" s="1"/>
      <c r="F849" s="1"/>
      <c r="G849" s="1"/>
      <c r="H849" s="1"/>
      <c r="I849" s="1"/>
    </row>
    <row r="850" spans="2:9">
      <c r="B850" s="1"/>
      <c r="C850" s="1"/>
      <c r="D850" s="1"/>
      <c r="E850" s="1"/>
      <c r="F850" s="1"/>
      <c r="G850" s="1"/>
      <c r="H850" s="1"/>
      <c r="I850" s="1"/>
    </row>
    <row r="851" spans="2:9">
      <c r="B851" s="1"/>
      <c r="C851" s="1"/>
      <c r="D851" s="1"/>
      <c r="E851" s="1"/>
      <c r="F851" s="1"/>
      <c r="G851" s="1"/>
      <c r="H851" s="1"/>
      <c r="I851" s="1"/>
    </row>
    <row r="852" spans="2:9">
      <c r="B852" s="1"/>
      <c r="C852" s="1"/>
      <c r="D852" s="1"/>
      <c r="E852" s="1"/>
      <c r="F852" s="1"/>
      <c r="G852" s="1"/>
      <c r="H852" s="1"/>
      <c r="I852" s="1"/>
    </row>
    <row r="853" spans="2:9">
      <c r="B853" s="1"/>
      <c r="C853" s="1"/>
      <c r="D853" s="1"/>
      <c r="E853" s="1"/>
      <c r="F853" s="1"/>
      <c r="G853" s="1"/>
      <c r="H853" s="1"/>
      <c r="I853" s="1"/>
    </row>
    <row r="854" spans="2:9">
      <c r="B854" s="1"/>
      <c r="C854" s="1"/>
      <c r="D854" s="1"/>
      <c r="E854" s="1"/>
      <c r="F854" s="1"/>
      <c r="G854" s="1"/>
      <c r="H854" s="1"/>
      <c r="I854" s="1"/>
    </row>
    <row r="855" spans="2:9">
      <c r="B855" s="1"/>
      <c r="C855" s="1"/>
      <c r="D855" s="1"/>
      <c r="E855" s="1"/>
      <c r="F855" s="1"/>
      <c r="G855" s="1"/>
      <c r="H855" s="1"/>
      <c r="I855" s="1"/>
    </row>
    <row r="856" spans="2:9">
      <c r="B856" s="1"/>
      <c r="C856" s="1"/>
      <c r="D856" s="1"/>
      <c r="E856" s="1"/>
      <c r="F856" s="1"/>
      <c r="G856" s="1"/>
      <c r="H856" s="1"/>
      <c r="I856" s="1"/>
    </row>
    <row r="857" spans="2:9">
      <c r="B857" s="1"/>
      <c r="C857" s="1"/>
      <c r="D857" s="1"/>
      <c r="E857" s="1"/>
      <c r="F857" s="1"/>
      <c r="G857" s="1"/>
      <c r="H857" s="1"/>
      <c r="I857" s="1"/>
    </row>
    <row r="858" spans="2:9">
      <c r="B858" s="1"/>
      <c r="C858" s="1"/>
      <c r="D858" s="1"/>
      <c r="E858" s="1"/>
      <c r="F858" s="1"/>
      <c r="G858" s="1"/>
      <c r="H858" s="1"/>
      <c r="I858" s="1"/>
    </row>
    <row r="859" spans="2:9">
      <c r="B859" s="1"/>
      <c r="C859" s="1"/>
      <c r="D859" s="1"/>
      <c r="E859" s="1"/>
      <c r="F859" s="1"/>
      <c r="G859" s="1"/>
      <c r="H859" s="1"/>
      <c r="I859" s="1"/>
    </row>
    <row r="860" spans="2:9">
      <c r="B860" s="1"/>
      <c r="C860" s="1"/>
      <c r="D860" s="1"/>
      <c r="E860" s="1"/>
      <c r="F860" s="1"/>
      <c r="G860" s="1"/>
      <c r="H860" s="1"/>
      <c r="I860" s="1"/>
    </row>
    <row r="861" spans="2:9">
      <c r="B861" s="1"/>
      <c r="C861" s="1"/>
      <c r="D861" s="1"/>
      <c r="E861" s="1"/>
      <c r="F861" s="1"/>
      <c r="G861" s="1"/>
      <c r="H861" s="1"/>
      <c r="I861" s="1"/>
    </row>
    <row r="862" spans="2:9">
      <c r="B862" s="1"/>
      <c r="C862" s="1"/>
      <c r="D862" s="1"/>
      <c r="E862" s="1"/>
      <c r="F862" s="1"/>
      <c r="G862" s="1"/>
      <c r="H862" s="1"/>
      <c r="I862" s="1"/>
    </row>
    <row r="863" spans="2:9">
      <c r="B863" s="1"/>
      <c r="C863" s="1"/>
      <c r="D863" s="1"/>
      <c r="E863" s="1"/>
      <c r="F863" s="1"/>
      <c r="G863" s="1"/>
      <c r="H863" s="1"/>
      <c r="I863" s="1"/>
    </row>
    <row r="864" spans="2:9">
      <c r="B864" s="1"/>
      <c r="C864" s="1"/>
      <c r="D864" s="1"/>
      <c r="E864" s="1"/>
      <c r="F864" s="1"/>
      <c r="G864" s="1"/>
      <c r="H864" s="1"/>
      <c r="I864" s="1"/>
    </row>
    <row r="865" spans="2:9">
      <c r="B865" s="1"/>
      <c r="C865" s="1"/>
      <c r="D865" s="1"/>
      <c r="E865" s="1"/>
      <c r="F865" s="1"/>
      <c r="G865" s="1"/>
      <c r="H865" s="1"/>
      <c r="I865" s="1"/>
    </row>
    <row r="866" spans="2:9">
      <c r="B866" s="1"/>
      <c r="C866" s="1"/>
      <c r="D866" s="1"/>
      <c r="E866" s="1"/>
      <c r="F866" s="1"/>
      <c r="G866" s="1"/>
      <c r="H866" s="1"/>
      <c r="I866" s="1"/>
    </row>
    <row r="867" spans="2:9">
      <c r="B867" s="1"/>
      <c r="C867" s="1"/>
      <c r="D867" s="1"/>
      <c r="E867" s="1"/>
      <c r="F867" s="1"/>
      <c r="G867" s="1"/>
      <c r="H867" s="1"/>
      <c r="I867" s="1"/>
    </row>
    <row r="868" spans="2:9">
      <c r="B868" s="1"/>
      <c r="C868" s="1"/>
      <c r="D868" s="1"/>
      <c r="E868" s="1"/>
      <c r="F868" s="1"/>
      <c r="G868" s="1"/>
      <c r="H868" s="1"/>
      <c r="I868" s="1"/>
    </row>
    <row r="869" spans="2:9">
      <c r="B869" s="1"/>
      <c r="C869" s="1"/>
      <c r="D869" s="1"/>
      <c r="E869" s="1"/>
      <c r="F869" s="1"/>
      <c r="G869" s="1"/>
      <c r="H869" s="1"/>
      <c r="I869" s="1"/>
    </row>
    <row r="870" spans="2:9">
      <c r="B870" s="1"/>
      <c r="C870" s="1"/>
      <c r="D870" s="1"/>
      <c r="E870" s="1"/>
      <c r="F870" s="1"/>
      <c r="G870" s="1"/>
      <c r="H870" s="1"/>
      <c r="I870" s="1"/>
    </row>
    <row r="871" spans="2:9">
      <c r="B871" s="1"/>
      <c r="C871" s="1"/>
      <c r="D871" s="1"/>
      <c r="E871" s="1"/>
      <c r="F871" s="1"/>
      <c r="G871" s="1"/>
      <c r="H871" s="1"/>
      <c r="I871" s="1"/>
    </row>
    <row r="872" spans="2:9">
      <c r="B872" s="1"/>
      <c r="C872" s="1"/>
      <c r="D872" s="1"/>
      <c r="E872" s="1"/>
      <c r="F872" s="1"/>
      <c r="G872" s="1"/>
      <c r="H872" s="1"/>
      <c r="I872" s="1"/>
    </row>
    <row r="873" spans="2:9">
      <c r="B873" s="1"/>
      <c r="C873" s="1"/>
      <c r="D873" s="1"/>
      <c r="E873" s="1"/>
      <c r="F873" s="1"/>
      <c r="G873" s="1"/>
      <c r="H873" s="1"/>
      <c r="I873" s="1"/>
    </row>
    <row r="874" spans="2:9">
      <c r="B874" s="1"/>
      <c r="C874" s="1"/>
      <c r="D874" s="1"/>
      <c r="E874" s="1"/>
      <c r="F874" s="1"/>
      <c r="G874" s="1"/>
      <c r="H874" s="1"/>
      <c r="I874" s="1"/>
    </row>
    <row r="875" spans="2:9">
      <c r="B875" s="1"/>
      <c r="C875" s="1"/>
      <c r="D875" s="1"/>
      <c r="E875" s="1"/>
      <c r="F875" s="1"/>
      <c r="G875" s="1"/>
      <c r="H875" s="1"/>
      <c r="I875" s="1"/>
    </row>
    <row r="876" spans="2:9">
      <c r="B876" s="1"/>
      <c r="C876" s="1"/>
      <c r="D876" s="1"/>
      <c r="E876" s="1"/>
      <c r="F876" s="1"/>
      <c r="G876" s="1"/>
      <c r="H876" s="1"/>
      <c r="I876" s="1"/>
    </row>
    <row r="877" spans="2:9">
      <c r="B877" s="1"/>
      <c r="C877" s="1"/>
      <c r="D877" s="1"/>
      <c r="E877" s="1"/>
      <c r="F877" s="1"/>
      <c r="G877" s="1"/>
      <c r="H877" s="1"/>
      <c r="I877" s="1"/>
    </row>
    <row r="878" spans="2:9">
      <c r="B878" s="1"/>
      <c r="C878" s="1"/>
      <c r="D878" s="1"/>
      <c r="E878" s="1"/>
      <c r="F878" s="1"/>
      <c r="G878" s="1"/>
      <c r="H878" s="1"/>
      <c r="I878" s="1"/>
    </row>
    <row r="879" spans="2:9">
      <c r="B879" s="1"/>
      <c r="C879" s="1"/>
      <c r="D879" s="1"/>
      <c r="E879" s="1"/>
      <c r="F879" s="1"/>
      <c r="G879" s="1"/>
      <c r="H879" s="1"/>
      <c r="I879" s="1"/>
    </row>
    <row r="880" spans="2:9">
      <c r="B880" s="1"/>
      <c r="C880" s="1"/>
      <c r="D880" s="1"/>
      <c r="E880" s="1"/>
      <c r="F880" s="1"/>
      <c r="G880" s="1"/>
      <c r="H880" s="1"/>
      <c r="I880" s="1"/>
    </row>
    <row r="881" spans="2:9">
      <c r="B881" s="1"/>
      <c r="C881" s="1"/>
      <c r="D881" s="1"/>
      <c r="E881" s="1"/>
      <c r="F881" s="1"/>
      <c r="G881" s="1"/>
      <c r="H881" s="1"/>
      <c r="I881" s="1"/>
    </row>
    <row r="882" spans="2:9">
      <c r="B882" s="1"/>
      <c r="C882" s="1"/>
      <c r="D882" s="1"/>
      <c r="E882" s="1"/>
      <c r="F882" s="1"/>
      <c r="G882" s="1"/>
      <c r="H882" s="1"/>
      <c r="I882" s="1"/>
    </row>
    <row r="883" spans="2:9">
      <c r="B883" s="1"/>
      <c r="C883" s="1"/>
      <c r="D883" s="1"/>
      <c r="E883" s="1"/>
      <c r="F883" s="1"/>
      <c r="G883" s="1"/>
      <c r="H883" s="1"/>
      <c r="I883" s="1"/>
    </row>
    <row r="884" spans="2:9">
      <c r="B884" s="1"/>
      <c r="C884" s="1"/>
      <c r="D884" s="1"/>
      <c r="E884" s="1"/>
      <c r="F884" s="1"/>
      <c r="G884" s="1"/>
      <c r="H884" s="1"/>
      <c r="I884" s="1"/>
    </row>
    <row r="885" spans="2:9">
      <c r="B885" s="1"/>
      <c r="C885" s="1"/>
      <c r="D885" s="1"/>
      <c r="E885" s="1"/>
      <c r="F885" s="1"/>
      <c r="G885" s="1"/>
      <c r="H885" s="1"/>
      <c r="I885" s="1"/>
    </row>
    <row r="886" spans="2:9">
      <c r="B886" s="1"/>
      <c r="C886" s="1"/>
      <c r="D886" s="1"/>
      <c r="E886" s="1"/>
      <c r="F886" s="1"/>
      <c r="G886" s="1"/>
      <c r="H886" s="1"/>
      <c r="I886" s="1"/>
    </row>
    <row r="887" spans="2:9">
      <c r="B887" s="1"/>
      <c r="C887" s="1"/>
      <c r="D887" s="1"/>
      <c r="E887" s="1"/>
      <c r="F887" s="1"/>
      <c r="G887" s="1"/>
      <c r="H887" s="1"/>
      <c r="I887" s="1"/>
    </row>
    <row r="888" spans="2:9">
      <c r="B888" s="1"/>
      <c r="C888" s="1"/>
      <c r="D888" s="1"/>
      <c r="E888" s="1"/>
      <c r="F888" s="1"/>
      <c r="G888" s="1"/>
      <c r="H888" s="1"/>
      <c r="I888" s="1"/>
    </row>
    <row r="889" spans="2:9">
      <c r="B889" s="1"/>
      <c r="C889" s="1"/>
      <c r="D889" s="1"/>
      <c r="E889" s="1"/>
      <c r="F889" s="1"/>
      <c r="G889" s="1"/>
      <c r="H889" s="1"/>
      <c r="I889" s="1"/>
    </row>
    <row r="890" spans="2:9">
      <c r="B890" s="1"/>
      <c r="C890" s="1"/>
      <c r="D890" s="1"/>
      <c r="E890" s="1"/>
      <c r="F890" s="1"/>
      <c r="G890" s="1"/>
      <c r="H890" s="1"/>
      <c r="I890" s="1"/>
    </row>
    <row r="891" spans="2:9">
      <c r="B891" s="1"/>
      <c r="C891" s="1"/>
      <c r="D891" s="1"/>
      <c r="E891" s="1"/>
      <c r="F891" s="1"/>
      <c r="G891" s="1"/>
      <c r="H891" s="1"/>
      <c r="I891" s="1"/>
    </row>
    <row r="892" spans="2:9">
      <c r="B892" s="1"/>
      <c r="C892" s="1"/>
      <c r="D892" s="1"/>
      <c r="E892" s="1"/>
      <c r="F892" s="1"/>
      <c r="G892" s="1"/>
      <c r="H892" s="1"/>
      <c r="I892" s="1"/>
    </row>
    <row r="893" spans="2:9">
      <c r="B893" s="1"/>
      <c r="C893" s="1"/>
      <c r="D893" s="1"/>
      <c r="E893" s="1"/>
      <c r="F893" s="1"/>
      <c r="G893" s="1"/>
      <c r="H893" s="1"/>
      <c r="I893" s="1"/>
    </row>
    <row r="894" spans="2:9">
      <c r="B894" s="1"/>
      <c r="C894" s="1"/>
      <c r="D894" s="1"/>
      <c r="E894" s="1"/>
      <c r="F894" s="1"/>
      <c r="G894" s="1"/>
      <c r="H894" s="1"/>
      <c r="I894" s="1"/>
    </row>
    <row r="895" spans="2:9">
      <c r="B895" s="1"/>
      <c r="C895" s="1"/>
      <c r="D895" s="1"/>
      <c r="E895" s="1"/>
      <c r="F895" s="1"/>
      <c r="G895" s="1"/>
      <c r="H895" s="1"/>
      <c r="I895" s="1"/>
    </row>
    <row r="896" spans="2:9">
      <c r="B896" s="1"/>
      <c r="C896" s="1"/>
      <c r="D896" s="1"/>
      <c r="E896" s="1"/>
      <c r="F896" s="1"/>
      <c r="G896" s="1"/>
      <c r="H896" s="1"/>
      <c r="I896" s="1"/>
    </row>
    <row r="897" spans="2:9">
      <c r="B897" s="1"/>
      <c r="C897" s="1"/>
      <c r="D897" s="1"/>
      <c r="E897" s="1"/>
      <c r="F897" s="1"/>
      <c r="G897" s="1"/>
      <c r="H897" s="1"/>
      <c r="I897" s="1"/>
    </row>
    <row r="898" spans="2:9">
      <c r="B898" s="1"/>
      <c r="C898" s="1"/>
      <c r="D898" s="1"/>
      <c r="E898" s="1"/>
      <c r="F898" s="1"/>
      <c r="G898" s="1"/>
      <c r="H898" s="1"/>
      <c r="I898" s="1"/>
    </row>
    <row r="899" spans="2:9">
      <c r="B899" s="1"/>
      <c r="C899" s="1"/>
      <c r="D899" s="1"/>
      <c r="E899" s="1"/>
      <c r="F899" s="1"/>
      <c r="G899" s="1"/>
      <c r="H899" s="1"/>
      <c r="I899" s="1"/>
    </row>
    <row r="900" spans="2:9">
      <c r="B900" s="1"/>
      <c r="C900" s="1"/>
      <c r="D900" s="1"/>
      <c r="E900" s="1"/>
      <c r="F900" s="1"/>
      <c r="G900" s="1"/>
      <c r="H900" s="1"/>
      <c r="I900" s="1"/>
    </row>
    <row r="901" spans="2:9">
      <c r="B901" s="1"/>
      <c r="C901" s="1"/>
      <c r="D901" s="1"/>
      <c r="E901" s="1"/>
      <c r="F901" s="1"/>
      <c r="G901" s="1"/>
      <c r="H901" s="1"/>
      <c r="I901" s="1"/>
    </row>
    <row r="902" spans="2:9">
      <c r="B902" s="1"/>
      <c r="C902" s="1"/>
      <c r="D902" s="1"/>
      <c r="E902" s="1"/>
      <c r="F902" s="1"/>
      <c r="G902" s="1"/>
      <c r="H902" s="1"/>
      <c r="I902" s="1"/>
    </row>
    <row r="903" spans="2:9">
      <c r="B903" s="1"/>
      <c r="C903" s="1"/>
      <c r="D903" s="1"/>
      <c r="E903" s="1"/>
      <c r="F903" s="1"/>
      <c r="G903" s="1"/>
      <c r="H903" s="1"/>
      <c r="I903" s="1"/>
    </row>
    <row r="904" spans="2:9">
      <c r="B904" s="1"/>
      <c r="C904" s="1"/>
      <c r="D904" s="1"/>
      <c r="E904" s="1"/>
      <c r="F904" s="1"/>
      <c r="G904" s="1"/>
      <c r="H904" s="1"/>
      <c r="I904" s="1"/>
    </row>
    <row r="905" spans="2:9">
      <c r="B905" s="1"/>
      <c r="C905" s="1"/>
      <c r="D905" s="1"/>
      <c r="E905" s="1"/>
      <c r="F905" s="1"/>
      <c r="G905" s="1"/>
      <c r="H905" s="1"/>
      <c r="I905" s="1"/>
    </row>
    <row r="906" spans="2:9">
      <c r="B906" s="1"/>
      <c r="C906" s="1"/>
      <c r="D906" s="1"/>
      <c r="E906" s="1"/>
      <c r="F906" s="1"/>
      <c r="G906" s="1"/>
      <c r="H906" s="1"/>
      <c r="I906" s="1"/>
    </row>
    <row r="907" spans="2:9">
      <c r="B907" s="1"/>
      <c r="C907" s="1"/>
      <c r="D907" s="1"/>
      <c r="E907" s="1"/>
      <c r="F907" s="1"/>
      <c r="G907" s="1"/>
      <c r="H907" s="1"/>
      <c r="I907" s="1"/>
    </row>
    <row r="908" spans="2:9">
      <c r="B908" s="1"/>
      <c r="C908" s="1"/>
      <c r="D908" s="1"/>
      <c r="E908" s="1"/>
      <c r="F908" s="1"/>
      <c r="G908" s="1"/>
      <c r="H908" s="1"/>
      <c r="I908" s="1"/>
    </row>
    <row r="909" spans="2:9">
      <c r="B909" s="1"/>
      <c r="C909" s="1"/>
      <c r="D909" s="1"/>
      <c r="E909" s="1"/>
      <c r="F909" s="1"/>
      <c r="G909" s="1"/>
      <c r="H909" s="1"/>
      <c r="I909" s="1"/>
    </row>
    <row r="910" spans="2:9">
      <c r="B910" s="1"/>
      <c r="C910" s="1"/>
      <c r="D910" s="1"/>
      <c r="E910" s="1"/>
      <c r="F910" s="1"/>
      <c r="G910" s="1"/>
      <c r="H910" s="1"/>
      <c r="I910" s="1"/>
    </row>
    <row r="911" spans="2:9">
      <c r="B911" s="1"/>
      <c r="C911" s="1"/>
      <c r="D911" s="1"/>
      <c r="E911" s="1"/>
      <c r="F911" s="1"/>
      <c r="G911" s="1"/>
      <c r="H911" s="1"/>
      <c r="I911" s="1"/>
    </row>
    <row r="912" spans="2:9">
      <c r="B912" s="1"/>
      <c r="C912" s="1"/>
      <c r="D912" s="1"/>
      <c r="E912" s="1"/>
      <c r="F912" s="1"/>
      <c r="G912" s="1"/>
      <c r="H912" s="1"/>
      <c r="I912" s="1"/>
    </row>
    <row r="913" spans="2:9">
      <c r="B913" s="1"/>
      <c r="C913" s="1"/>
      <c r="D913" s="1"/>
      <c r="E913" s="1"/>
      <c r="F913" s="1"/>
      <c r="G913" s="1"/>
      <c r="H913" s="1"/>
      <c r="I913" s="1"/>
    </row>
    <row r="914" spans="2:9">
      <c r="B914" s="1"/>
      <c r="C914" s="1"/>
      <c r="D914" s="1"/>
      <c r="E914" s="1"/>
      <c r="F914" s="1"/>
      <c r="G914" s="1"/>
      <c r="H914" s="1"/>
      <c r="I914" s="1"/>
    </row>
    <row r="915" spans="2:9">
      <c r="B915" s="1"/>
      <c r="C915" s="1"/>
      <c r="D915" s="1"/>
      <c r="E915" s="1"/>
      <c r="F915" s="1"/>
      <c r="G915" s="1"/>
      <c r="H915" s="1"/>
      <c r="I915" s="1"/>
    </row>
    <row r="916" spans="2:9">
      <c r="B916" s="1"/>
      <c r="C916" s="1"/>
      <c r="D916" s="1"/>
      <c r="E916" s="1"/>
      <c r="F916" s="1"/>
      <c r="G916" s="1"/>
      <c r="H916" s="1"/>
      <c r="I916" s="1"/>
    </row>
    <row r="917" spans="2:9">
      <c r="B917" s="1"/>
      <c r="C917" s="1"/>
      <c r="D917" s="1"/>
      <c r="E917" s="1"/>
      <c r="F917" s="1"/>
      <c r="G917" s="1"/>
      <c r="H917" s="1"/>
      <c r="I917" s="1"/>
    </row>
    <row r="918" spans="2:9">
      <c r="B918" s="1"/>
      <c r="C918" s="1"/>
      <c r="D918" s="1"/>
      <c r="E918" s="1"/>
      <c r="F918" s="1"/>
      <c r="G918" s="1"/>
      <c r="H918" s="1"/>
      <c r="I918" s="1"/>
    </row>
    <row r="919" spans="2:9">
      <c r="B919" s="1"/>
      <c r="C919" s="1"/>
      <c r="D919" s="1"/>
      <c r="E919" s="1"/>
      <c r="F919" s="1"/>
      <c r="G919" s="1"/>
      <c r="H919" s="1"/>
      <c r="I919" s="1"/>
    </row>
    <row r="920" spans="2:9">
      <c r="B920" s="1"/>
      <c r="C920" s="1"/>
      <c r="D920" s="1"/>
      <c r="E920" s="1"/>
      <c r="F920" s="1"/>
      <c r="G920" s="1"/>
      <c r="H920" s="1"/>
      <c r="I920" s="1"/>
    </row>
    <row r="921" spans="2:9">
      <c r="B921" s="1"/>
      <c r="C921" s="1"/>
      <c r="D921" s="1"/>
      <c r="E921" s="1"/>
      <c r="F921" s="1"/>
      <c r="G921" s="1"/>
      <c r="H921" s="1"/>
      <c r="I921" s="1"/>
    </row>
    <row r="922" spans="2:9">
      <c r="B922" s="1"/>
      <c r="C922" s="1"/>
      <c r="D922" s="1"/>
      <c r="E922" s="1"/>
      <c r="F922" s="1"/>
      <c r="G922" s="1"/>
      <c r="H922" s="1"/>
      <c r="I922" s="1"/>
    </row>
    <row r="923" spans="2:9">
      <c r="B923" s="1"/>
      <c r="C923" s="1"/>
      <c r="D923" s="1"/>
      <c r="E923" s="1"/>
      <c r="F923" s="1"/>
      <c r="G923" s="1"/>
      <c r="H923" s="1"/>
      <c r="I923" s="1"/>
    </row>
    <row r="924" spans="2:9">
      <c r="B924" s="1"/>
      <c r="C924" s="1"/>
      <c r="D924" s="1"/>
      <c r="E924" s="1"/>
      <c r="F924" s="1"/>
      <c r="G924" s="1"/>
      <c r="H924" s="1"/>
      <c r="I924" s="1"/>
    </row>
    <row r="925" spans="2:9">
      <c r="B925" s="1"/>
      <c r="C925" s="1"/>
      <c r="D925" s="1"/>
      <c r="E925" s="1"/>
      <c r="F925" s="1"/>
      <c r="G925" s="1"/>
      <c r="H925" s="1"/>
      <c r="I925" s="1"/>
    </row>
    <row r="926" spans="2:9">
      <c r="B926" s="1"/>
      <c r="C926" s="1"/>
      <c r="D926" s="1"/>
      <c r="E926" s="1"/>
      <c r="F926" s="1"/>
      <c r="G926" s="1"/>
      <c r="H926" s="1"/>
      <c r="I926" s="1"/>
    </row>
    <row r="927" spans="2:9">
      <c r="B927" s="1"/>
      <c r="C927" s="1"/>
      <c r="D927" s="1"/>
      <c r="E927" s="1"/>
      <c r="F927" s="1"/>
      <c r="G927" s="1"/>
      <c r="H927" s="1"/>
      <c r="I927" s="1"/>
    </row>
    <row r="928" spans="2:9">
      <c r="B928" s="1"/>
      <c r="C928" s="1"/>
      <c r="D928" s="1"/>
      <c r="E928" s="1"/>
      <c r="F928" s="1"/>
      <c r="G928" s="1"/>
      <c r="H928" s="1"/>
      <c r="I928" s="1"/>
    </row>
    <row r="929" spans="2:9">
      <c r="B929" s="1"/>
      <c r="C929" s="1"/>
      <c r="D929" s="1"/>
      <c r="E929" s="1"/>
      <c r="F929" s="1"/>
      <c r="G929" s="1"/>
      <c r="H929" s="1"/>
      <c r="I929" s="1"/>
    </row>
    <row r="930" spans="2:9">
      <c r="B930" s="1"/>
      <c r="C930" s="1"/>
      <c r="D930" s="1"/>
      <c r="E930" s="1"/>
      <c r="F930" s="1"/>
      <c r="G930" s="1"/>
      <c r="H930" s="1"/>
      <c r="I930" s="1"/>
    </row>
    <row r="931" spans="2:9">
      <c r="B931" s="1"/>
      <c r="C931" s="1"/>
      <c r="D931" s="1"/>
      <c r="E931" s="1"/>
      <c r="F931" s="1"/>
      <c r="G931" s="1"/>
      <c r="H931" s="1"/>
      <c r="I931" s="1"/>
    </row>
    <row r="932" spans="2:9">
      <c r="B932" s="1"/>
      <c r="C932" s="1"/>
      <c r="D932" s="1"/>
      <c r="E932" s="1"/>
      <c r="F932" s="1"/>
      <c r="G932" s="1"/>
      <c r="H932" s="1"/>
      <c r="I932" s="1"/>
    </row>
    <row r="933" spans="2:9">
      <c r="B933" s="1"/>
      <c r="C933" s="1"/>
      <c r="D933" s="1"/>
      <c r="E933" s="1"/>
      <c r="F933" s="1"/>
      <c r="G933" s="1"/>
      <c r="H933" s="1"/>
      <c r="I933" s="1"/>
    </row>
    <row r="934" spans="2:9">
      <c r="B934" s="1"/>
      <c r="C934" s="1"/>
      <c r="D934" s="1"/>
      <c r="E934" s="1"/>
      <c r="F934" s="1"/>
      <c r="G934" s="1"/>
      <c r="H934" s="1"/>
      <c r="I934" s="1"/>
    </row>
    <row r="935" spans="2:9">
      <c r="B935" s="1"/>
      <c r="C935" s="1"/>
      <c r="D935" s="1"/>
      <c r="E935" s="1"/>
      <c r="F935" s="1"/>
      <c r="G935" s="1"/>
      <c r="H935" s="1"/>
      <c r="I935" s="1"/>
    </row>
    <row r="936" spans="2:9">
      <c r="B936" s="1"/>
      <c r="C936" s="1"/>
      <c r="D936" s="1"/>
      <c r="E936" s="1"/>
      <c r="F936" s="1"/>
      <c r="G936" s="1"/>
      <c r="H936" s="1"/>
      <c r="I936" s="1"/>
    </row>
    <row r="937" spans="2:9">
      <c r="B937" s="1"/>
      <c r="C937" s="1"/>
      <c r="D937" s="1"/>
      <c r="E937" s="1"/>
      <c r="F937" s="1"/>
      <c r="G937" s="1"/>
      <c r="H937" s="1"/>
      <c r="I937" s="1"/>
    </row>
    <row r="938" spans="2:9">
      <c r="B938" s="1"/>
      <c r="C938" s="1"/>
      <c r="D938" s="1"/>
      <c r="E938" s="1"/>
      <c r="F938" s="1"/>
      <c r="G938" s="1"/>
      <c r="H938" s="1"/>
      <c r="I938" s="1"/>
    </row>
    <row r="939" spans="2:9">
      <c r="B939" s="1"/>
      <c r="C939" s="1"/>
      <c r="D939" s="1"/>
      <c r="E939" s="1"/>
      <c r="F939" s="1"/>
      <c r="G939" s="1"/>
      <c r="H939" s="1"/>
      <c r="I939" s="1"/>
    </row>
    <row r="940" spans="2:9">
      <c r="B940" s="1"/>
      <c r="C940" s="1"/>
      <c r="D940" s="1"/>
      <c r="E940" s="1"/>
      <c r="F940" s="1"/>
      <c r="G940" s="1"/>
      <c r="H940" s="1"/>
      <c r="I940" s="1"/>
    </row>
    <row r="941" spans="2:9">
      <c r="B941" s="1"/>
      <c r="C941" s="1"/>
      <c r="D941" s="1"/>
      <c r="E941" s="1"/>
      <c r="F941" s="1"/>
      <c r="G941" s="1"/>
      <c r="H941" s="1"/>
      <c r="I941" s="1"/>
    </row>
    <row r="942" spans="2:9">
      <c r="B942" s="1"/>
      <c r="C942" s="1"/>
      <c r="D942" s="1"/>
      <c r="E942" s="1"/>
      <c r="F942" s="1"/>
      <c r="G942" s="1"/>
      <c r="H942" s="1"/>
      <c r="I942" s="1"/>
    </row>
    <row r="943" spans="2:9">
      <c r="B943" s="1"/>
      <c r="C943" s="1"/>
      <c r="D943" s="1"/>
      <c r="E943" s="1"/>
      <c r="F943" s="1"/>
      <c r="G943" s="1"/>
      <c r="H943" s="1"/>
      <c r="I943" s="1"/>
    </row>
    <row r="944" spans="2:9">
      <c r="B944" s="1"/>
      <c r="C944" s="1"/>
      <c r="D944" s="1"/>
      <c r="E944" s="1"/>
      <c r="F944" s="1"/>
      <c r="G944" s="1"/>
      <c r="H944" s="1"/>
      <c r="I944" s="1"/>
    </row>
    <row r="945" spans="2:9">
      <c r="B945" s="1"/>
      <c r="C945" s="1"/>
      <c r="D945" s="1"/>
      <c r="E945" s="1"/>
      <c r="F945" s="1"/>
      <c r="G945" s="1"/>
      <c r="H945" s="1"/>
      <c r="I945" s="1"/>
    </row>
    <row r="946" spans="2:9">
      <c r="B946" s="1"/>
      <c r="C946" s="1"/>
      <c r="D946" s="1"/>
      <c r="E946" s="1"/>
      <c r="F946" s="1"/>
      <c r="G946" s="1"/>
      <c r="H946" s="1"/>
      <c r="I946" s="1"/>
    </row>
    <row r="947" spans="2:9">
      <c r="B947" s="1"/>
      <c r="C947" s="1"/>
      <c r="D947" s="1"/>
      <c r="E947" s="1"/>
      <c r="F947" s="1"/>
      <c r="G947" s="1"/>
      <c r="H947" s="1"/>
      <c r="I947" s="1"/>
    </row>
    <row r="948" spans="2:9">
      <c r="B948" s="1"/>
      <c r="C948" s="1"/>
      <c r="D948" s="1"/>
      <c r="E948" s="1"/>
      <c r="F948" s="1"/>
      <c r="G948" s="1"/>
      <c r="H948" s="1"/>
      <c r="I948" s="1"/>
    </row>
    <row r="949" spans="2:9">
      <c r="B949" s="1"/>
      <c r="C949" s="1"/>
      <c r="D949" s="1"/>
      <c r="E949" s="1"/>
      <c r="F949" s="1"/>
      <c r="G949" s="1"/>
      <c r="H949" s="1"/>
      <c r="I949" s="1"/>
    </row>
    <row r="950" spans="2:9">
      <c r="B950" s="1"/>
      <c r="C950" s="1"/>
      <c r="D950" s="1"/>
      <c r="E950" s="1"/>
      <c r="F950" s="1"/>
      <c r="G950" s="1"/>
      <c r="H950" s="1"/>
      <c r="I950" s="1"/>
    </row>
    <row r="951" spans="2:9">
      <c r="B951" s="1"/>
      <c r="C951" s="1"/>
      <c r="D951" s="1"/>
      <c r="E951" s="1"/>
      <c r="F951" s="1"/>
      <c r="G951" s="1"/>
      <c r="H951" s="1"/>
      <c r="I951" s="1"/>
    </row>
    <row r="952" spans="2:9">
      <c r="B952" s="1"/>
      <c r="C952" s="1"/>
      <c r="D952" s="1"/>
      <c r="E952" s="1"/>
      <c r="F952" s="1"/>
      <c r="G952" s="1"/>
      <c r="H952" s="1"/>
      <c r="I952" s="1"/>
    </row>
    <row r="953" spans="2:9">
      <c r="B953" s="1"/>
      <c r="C953" s="1"/>
      <c r="D953" s="1"/>
      <c r="E953" s="1"/>
      <c r="F953" s="1"/>
      <c r="G953" s="1"/>
      <c r="H953" s="1"/>
      <c r="I953" s="1"/>
    </row>
    <row r="954" spans="2:9">
      <c r="B954" s="1"/>
      <c r="C954" s="1"/>
      <c r="D954" s="1"/>
      <c r="E954" s="1"/>
      <c r="F954" s="1"/>
      <c r="G954" s="1"/>
      <c r="H954" s="1"/>
      <c r="I954" s="1"/>
    </row>
    <row r="955" spans="2:9">
      <c r="B955" s="1"/>
      <c r="C955" s="1"/>
      <c r="D955" s="1"/>
      <c r="E955" s="1"/>
      <c r="F955" s="1"/>
      <c r="G955" s="1"/>
      <c r="H955" s="1"/>
      <c r="I955" s="1"/>
    </row>
    <row r="956" spans="2:9">
      <c r="B956" s="1"/>
      <c r="C956" s="1"/>
      <c r="D956" s="1"/>
      <c r="E956" s="1"/>
      <c r="F956" s="1"/>
      <c r="G956" s="1"/>
      <c r="H956" s="1"/>
      <c r="I956" s="1"/>
    </row>
    <row r="957" spans="2:9">
      <c r="B957" s="1"/>
      <c r="C957" s="1"/>
      <c r="D957" s="1"/>
      <c r="E957" s="1"/>
      <c r="F957" s="1"/>
      <c r="G957" s="1"/>
      <c r="H957" s="1"/>
      <c r="I957" s="1"/>
    </row>
    <row r="958" spans="2:9">
      <c r="B958" s="1"/>
      <c r="C958" s="1"/>
      <c r="D958" s="1"/>
      <c r="E958" s="1"/>
      <c r="F958" s="1"/>
      <c r="G958" s="1"/>
      <c r="H958" s="1"/>
      <c r="I958" s="1"/>
    </row>
    <row r="959" spans="2:9">
      <c r="B959" s="1"/>
      <c r="C959" s="1"/>
      <c r="D959" s="1"/>
      <c r="E959" s="1"/>
      <c r="F959" s="1"/>
      <c r="G959" s="1"/>
      <c r="H959" s="1"/>
      <c r="I959" s="1"/>
    </row>
    <row r="960" spans="2:9">
      <c r="B960" s="1"/>
      <c r="C960" s="1"/>
      <c r="D960" s="1"/>
      <c r="E960" s="1"/>
      <c r="F960" s="1"/>
      <c r="G960" s="1"/>
      <c r="H960" s="1"/>
      <c r="I960" s="1"/>
    </row>
    <row r="961" spans="2:9">
      <c r="B961" s="1"/>
      <c r="C961" s="1"/>
      <c r="D961" s="1"/>
      <c r="E961" s="1"/>
      <c r="F961" s="1"/>
      <c r="G961" s="1"/>
      <c r="H961" s="1"/>
      <c r="I961" s="1"/>
    </row>
    <row r="962" spans="2:9">
      <c r="B962" s="1"/>
      <c r="C962" s="1"/>
      <c r="D962" s="1"/>
      <c r="E962" s="1"/>
      <c r="F962" s="1"/>
      <c r="G962" s="1"/>
      <c r="H962" s="1"/>
      <c r="I962" s="1"/>
    </row>
    <row r="963" spans="2:9">
      <c r="B963" s="1"/>
      <c r="C963" s="1"/>
      <c r="D963" s="1"/>
      <c r="E963" s="1"/>
      <c r="F963" s="1"/>
      <c r="G963" s="1"/>
      <c r="H963" s="1"/>
      <c r="I963" s="1"/>
    </row>
    <row r="964" spans="2:9">
      <c r="B964" s="1"/>
      <c r="C964" s="1"/>
      <c r="D964" s="1"/>
      <c r="E964" s="1"/>
      <c r="F964" s="1"/>
      <c r="G964" s="1"/>
      <c r="H964" s="1"/>
      <c r="I964" s="1"/>
    </row>
    <row r="965" spans="2:9">
      <c r="B965" s="1"/>
      <c r="C965" s="1"/>
      <c r="D965" s="1"/>
      <c r="E965" s="1"/>
      <c r="F965" s="1"/>
      <c r="G965" s="1"/>
      <c r="H965" s="1"/>
      <c r="I965" s="1"/>
    </row>
    <row r="966" spans="2:9">
      <c r="B966" s="1"/>
      <c r="C966" s="1"/>
      <c r="D966" s="1"/>
      <c r="E966" s="1"/>
      <c r="F966" s="1"/>
      <c r="G966" s="1"/>
      <c r="H966" s="1"/>
      <c r="I966" s="1"/>
    </row>
    <row r="967" spans="2:9">
      <c r="B967" s="1"/>
      <c r="C967" s="1"/>
      <c r="D967" s="1"/>
      <c r="E967" s="1"/>
      <c r="F967" s="1"/>
      <c r="G967" s="1"/>
      <c r="H967" s="1"/>
      <c r="I967" s="1"/>
    </row>
    <row r="968" spans="2:9">
      <c r="B968" s="1"/>
      <c r="C968" s="1"/>
      <c r="D968" s="1"/>
      <c r="E968" s="1"/>
      <c r="F968" s="1"/>
      <c r="G968" s="1"/>
      <c r="H968" s="1"/>
      <c r="I968" s="1"/>
    </row>
    <row r="969" spans="2:9">
      <c r="B969" s="1"/>
      <c r="C969" s="1"/>
      <c r="D969" s="1"/>
      <c r="E969" s="1"/>
      <c r="F969" s="1"/>
      <c r="G969" s="1"/>
      <c r="H969" s="1"/>
      <c r="I969" s="1"/>
    </row>
    <row r="970" spans="2:9">
      <c r="B970" s="1"/>
      <c r="C970" s="1"/>
      <c r="D970" s="1"/>
      <c r="E970" s="1"/>
      <c r="F970" s="1"/>
      <c r="G970" s="1"/>
      <c r="H970" s="1"/>
      <c r="I970" s="1"/>
    </row>
    <row r="971" spans="2:9">
      <c r="B971" s="1"/>
      <c r="C971" s="1"/>
      <c r="D971" s="1"/>
      <c r="E971" s="1"/>
      <c r="F971" s="1"/>
      <c r="G971" s="1"/>
      <c r="H971" s="1"/>
      <c r="I971" s="1"/>
    </row>
    <row r="972" spans="2:9">
      <c r="B972" s="1"/>
      <c r="C972" s="1"/>
      <c r="D972" s="1"/>
      <c r="E972" s="1"/>
      <c r="F972" s="1"/>
      <c r="G972" s="1"/>
      <c r="H972" s="1"/>
      <c r="I972" s="1"/>
    </row>
    <row r="973" spans="2:9">
      <c r="B973" s="1"/>
      <c r="C973" s="1"/>
      <c r="D973" s="1"/>
      <c r="E973" s="1"/>
      <c r="F973" s="1"/>
      <c r="G973" s="1"/>
      <c r="H973" s="1"/>
      <c r="I973" s="1"/>
    </row>
    <row r="974" spans="2:9">
      <c r="B974" s="1"/>
      <c r="C974" s="1"/>
      <c r="D974" s="1"/>
      <c r="E974" s="1"/>
      <c r="F974" s="1"/>
      <c r="G974" s="1"/>
      <c r="H974" s="1"/>
      <c r="I974" s="1"/>
    </row>
    <row r="975" spans="2:9">
      <c r="B975" s="1"/>
      <c r="C975" s="1"/>
      <c r="D975" s="1"/>
      <c r="E975" s="1"/>
      <c r="F975" s="1"/>
      <c r="G975" s="1"/>
      <c r="H975" s="1"/>
      <c r="I975" s="1"/>
    </row>
    <row r="976" spans="2:9">
      <c r="B976" s="1"/>
      <c r="C976" s="1"/>
      <c r="D976" s="1"/>
      <c r="E976" s="1"/>
      <c r="F976" s="1"/>
      <c r="G976" s="1"/>
      <c r="H976" s="1"/>
      <c r="I976" s="1"/>
    </row>
    <row r="977" spans="2:9">
      <c r="B977" s="1"/>
      <c r="C977" s="1"/>
      <c r="D977" s="1"/>
      <c r="E977" s="1"/>
      <c r="F977" s="1"/>
      <c r="G977" s="1"/>
      <c r="H977" s="1"/>
      <c r="I977" s="1"/>
    </row>
    <row r="978" spans="2:9">
      <c r="B978" s="1"/>
      <c r="C978" s="1"/>
      <c r="D978" s="1"/>
      <c r="E978" s="1"/>
      <c r="F978" s="1"/>
      <c r="G978" s="1"/>
      <c r="H978" s="1"/>
      <c r="I978" s="1"/>
    </row>
    <row r="979" spans="2:9">
      <c r="B979" s="1"/>
      <c r="C979" s="1"/>
      <c r="D979" s="1"/>
      <c r="E979" s="1"/>
      <c r="F979" s="1"/>
      <c r="G979" s="1"/>
      <c r="H979" s="1"/>
      <c r="I979" s="1"/>
    </row>
    <row r="980" spans="2:9">
      <c r="B980" s="1"/>
      <c r="C980" s="1"/>
      <c r="D980" s="1"/>
      <c r="E980" s="1"/>
      <c r="F980" s="1"/>
      <c r="G980" s="1"/>
      <c r="H980" s="1"/>
      <c r="I980" s="1"/>
    </row>
    <row r="981" spans="2:9">
      <c r="B981" s="1"/>
      <c r="C981" s="1"/>
      <c r="D981" s="1"/>
      <c r="E981" s="1"/>
      <c r="F981" s="1"/>
      <c r="G981" s="1"/>
      <c r="H981" s="1"/>
      <c r="I981" s="1"/>
    </row>
    <row r="982" spans="2:9">
      <c r="B982" s="1"/>
      <c r="C982" s="1"/>
      <c r="D982" s="1"/>
      <c r="E982" s="1"/>
      <c r="F982" s="1"/>
      <c r="G982" s="1"/>
      <c r="H982" s="1"/>
      <c r="I982" s="1"/>
    </row>
    <row r="983" spans="2:9">
      <c r="B983" s="1"/>
      <c r="C983" s="1"/>
      <c r="D983" s="1"/>
      <c r="E983" s="1"/>
      <c r="F983" s="1"/>
      <c r="G983" s="1"/>
      <c r="H983" s="1"/>
      <c r="I983" s="1"/>
    </row>
    <row r="984" spans="2:9">
      <c r="B984" s="1"/>
      <c r="C984" s="1"/>
      <c r="D984" s="1"/>
      <c r="E984" s="1"/>
      <c r="F984" s="1"/>
      <c r="G984" s="1"/>
      <c r="H984" s="1"/>
      <c r="I984" s="1"/>
    </row>
    <row r="985" spans="2:9">
      <c r="B985" s="1"/>
      <c r="C985" s="1"/>
      <c r="D985" s="1"/>
      <c r="E985" s="1"/>
      <c r="F985" s="1"/>
      <c r="G985" s="1"/>
      <c r="H985" s="1"/>
      <c r="I985" s="1"/>
    </row>
    <row r="986" spans="2:9">
      <c r="B986" s="1"/>
      <c r="C986" s="1"/>
      <c r="D986" s="1"/>
      <c r="E986" s="1"/>
      <c r="F986" s="1"/>
      <c r="G986" s="1"/>
      <c r="H986" s="1"/>
      <c r="I986" s="1"/>
    </row>
    <row r="987" spans="2:9">
      <c r="B987" s="1"/>
      <c r="C987" s="1"/>
      <c r="D987" s="1"/>
      <c r="E987" s="1"/>
      <c r="F987" s="1"/>
      <c r="G987" s="1"/>
      <c r="H987" s="1"/>
      <c r="I987" s="1"/>
    </row>
    <row r="988" spans="2:9">
      <c r="B988" s="1"/>
      <c r="C988" s="1"/>
      <c r="D988" s="1"/>
      <c r="E988" s="1"/>
      <c r="F988" s="1"/>
      <c r="G988" s="1"/>
      <c r="H988" s="1"/>
      <c r="I988" s="1"/>
    </row>
    <row r="989" spans="2:9">
      <c r="B989" s="1"/>
      <c r="C989" s="1"/>
      <c r="D989" s="1"/>
      <c r="E989" s="1"/>
      <c r="F989" s="1"/>
      <c r="G989" s="1"/>
      <c r="H989" s="1"/>
      <c r="I989" s="1"/>
    </row>
    <row r="990" spans="2:9">
      <c r="B990" s="1"/>
      <c r="C990" s="1"/>
      <c r="D990" s="1"/>
      <c r="E990" s="1"/>
      <c r="F990" s="1"/>
      <c r="G990" s="1"/>
      <c r="H990" s="1"/>
      <c r="I990" s="1"/>
    </row>
    <row r="991" spans="2:9">
      <c r="B991" s="1"/>
      <c r="C991" s="1"/>
      <c r="D991" s="1"/>
      <c r="E991" s="1"/>
      <c r="F991" s="1"/>
      <c r="G991" s="1"/>
      <c r="H991" s="1"/>
      <c r="I991" s="1"/>
    </row>
    <row r="992" spans="2:9">
      <c r="B992" s="1"/>
      <c r="C992" s="1"/>
      <c r="D992" s="1"/>
      <c r="E992" s="1"/>
      <c r="F992" s="1"/>
      <c r="G992" s="1"/>
      <c r="H992" s="1"/>
      <c r="I992" s="1"/>
    </row>
    <row r="993" spans="2:9">
      <c r="B993" s="1"/>
      <c r="C993" s="1"/>
      <c r="D993" s="1"/>
      <c r="E993" s="1"/>
      <c r="F993" s="1"/>
      <c r="G993" s="1"/>
      <c r="H993" s="1"/>
      <c r="I993" s="1"/>
    </row>
    <row r="994" spans="2:9">
      <c r="B994" s="1"/>
      <c r="C994" s="1"/>
      <c r="D994" s="1"/>
      <c r="E994" s="1"/>
      <c r="F994" s="1"/>
      <c r="G994" s="1"/>
      <c r="H994" s="1"/>
      <c r="I994" s="1"/>
    </row>
    <row r="995" spans="2:9">
      <c r="B995" s="1"/>
      <c r="C995" s="1"/>
      <c r="D995" s="1"/>
      <c r="E995" s="1"/>
      <c r="F995" s="1"/>
      <c r="G995" s="1"/>
      <c r="H995" s="1"/>
      <c r="I995" s="1"/>
    </row>
    <row r="996" spans="2:9">
      <c r="B996" s="1"/>
      <c r="C996" s="1"/>
      <c r="D996" s="1"/>
      <c r="E996" s="1"/>
      <c r="F996" s="1"/>
      <c r="G996" s="1"/>
      <c r="H996" s="1"/>
      <c r="I996" s="1"/>
    </row>
    <row r="997" spans="2:9">
      <c r="B997" s="1"/>
      <c r="C997" s="1"/>
      <c r="D997" s="1"/>
      <c r="E997" s="1"/>
      <c r="F997" s="1"/>
      <c r="G997" s="1"/>
      <c r="H997" s="1"/>
      <c r="I997" s="1"/>
    </row>
    <row r="998" spans="2:9">
      <c r="B998" s="1"/>
      <c r="C998" s="1"/>
      <c r="D998" s="1"/>
      <c r="E998" s="1"/>
      <c r="F998" s="1"/>
      <c r="G998" s="1"/>
      <c r="H998" s="1"/>
      <c r="I998" s="1"/>
    </row>
    <row r="999" spans="2:9">
      <c r="B999" s="1"/>
      <c r="C999" s="1"/>
      <c r="D999" s="1"/>
      <c r="E999" s="1"/>
      <c r="F999" s="1"/>
      <c r="G999" s="1"/>
      <c r="H999" s="1"/>
      <c r="I999" s="1"/>
    </row>
    <row r="1000" spans="2:9">
      <c r="B1000" s="1"/>
      <c r="C1000" s="1"/>
      <c r="D1000" s="1"/>
      <c r="E1000" s="1"/>
      <c r="F1000" s="1"/>
      <c r="G1000" s="1"/>
      <c r="H1000" s="1"/>
      <c r="I1000" s="1"/>
    </row>
    <row r="1001" spans="2:9">
      <c r="B1001" s="1"/>
      <c r="C1001" s="1"/>
      <c r="D1001" s="1"/>
      <c r="E1001" s="1"/>
      <c r="F1001" s="1"/>
      <c r="G1001" s="1"/>
      <c r="H1001" s="1"/>
      <c r="I1001" s="1"/>
    </row>
    <row r="1002" spans="2:9">
      <c r="B1002" s="1"/>
      <c r="C1002" s="1"/>
      <c r="D1002" s="1"/>
      <c r="E1002" s="1"/>
      <c r="F1002" s="1"/>
      <c r="G1002" s="1"/>
      <c r="H1002" s="1"/>
      <c r="I1002" s="1"/>
    </row>
    <row r="1003" spans="2:9">
      <c r="B1003" s="1"/>
      <c r="C1003" s="1"/>
      <c r="D1003" s="1"/>
      <c r="E1003" s="1"/>
      <c r="F1003" s="1"/>
      <c r="G1003" s="1"/>
      <c r="H1003" s="1"/>
      <c r="I1003" s="1"/>
    </row>
    <row r="1004" spans="2:9">
      <c r="B1004" s="1"/>
      <c r="C1004" s="1"/>
      <c r="D1004" s="1"/>
      <c r="E1004" s="1"/>
      <c r="F1004" s="1"/>
      <c r="G1004" s="1"/>
      <c r="H1004" s="1"/>
      <c r="I1004" s="1"/>
    </row>
    <row r="1005" spans="2:9">
      <c r="B1005" s="1"/>
      <c r="C1005" s="1"/>
      <c r="D1005" s="1"/>
      <c r="E1005" s="1"/>
      <c r="F1005" s="1"/>
      <c r="G1005" s="1"/>
      <c r="H1005" s="1"/>
      <c r="I1005" s="1"/>
    </row>
    <row r="1006" spans="2:9">
      <c r="B1006" s="1"/>
      <c r="C1006" s="1"/>
      <c r="D1006" s="1"/>
      <c r="E1006" s="1"/>
      <c r="F1006" s="1"/>
      <c r="G1006" s="1"/>
      <c r="H1006" s="1"/>
      <c r="I1006" s="1"/>
    </row>
    <row r="1007" spans="2:9">
      <c r="B1007" s="1"/>
      <c r="C1007" s="1"/>
      <c r="D1007" s="1"/>
      <c r="E1007" s="1"/>
      <c r="F1007" s="1"/>
      <c r="G1007" s="1"/>
      <c r="H1007" s="1"/>
      <c r="I1007" s="1"/>
    </row>
    <row r="1008" spans="2:9">
      <c r="B1008" s="1"/>
      <c r="C1008" s="1"/>
      <c r="D1008" s="1"/>
      <c r="E1008" s="1"/>
      <c r="F1008" s="1"/>
      <c r="G1008" s="1"/>
      <c r="H1008" s="1"/>
      <c r="I1008" s="1"/>
    </row>
    <row r="1009" spans="2:9">
      <c r="B1009" s="1"/>
      <c r="C1009" s="1"/>
      <c r="D1009" s="1"/>
      <c r="E1009" s="1"/>
      <c r="F1009" s="1"/>
      <c r="G1009" s="1"/>
      <c r="H1009" s="1"/>
      <c r="I1009" s="1"/>
    </row>
    <row r="1010" spans="2:9">
      <c r="B1010" s="1"/>
      <c r="C1010" s="1"/>
      <c r="D1010" s="1"/>
      <c r="E1010" s="1"/>
      <c r="F1010" s="1"/>
      <c r="G1010" s="1"/>
      <c r="H1010" s="1"/>
      <c r="I1010" s="1"/>
    </row>
    <row r="1011" spans="2:9">
      <c r="B1011" s="1"/>
      <c r="C1011" s="1"/>
      <c r="D1011" s="1"/>
      <c r="E1011" s="1"/>
      <c r="F1011" s="1"/>
      <c r="G1011" s="1"/>
      <c r="H1011" s="1"/>
      <c r="I1011" s="1"/>
    </row>
    <row r="1012" spans="2:9">
      <c r="B1012" s="1"/>
      <c r="C1012" s="1"/>
      <c r="D1012" s="1"/>
      <c r="E1012" s="1"/>
      <c r="F1012" s="1"/>
      <c r="G1012" s="1"/>
      <c r="H1012" s="1"/>
      <c r="I1012" s="1"/>
    </row>
    <row r="1013" spans="2:9">
      <c r="B1013" s="1"/>
      <c r="C1013" s="1"/>
      <c r="D1013" s="1"/>
      <c r="E1013" s="1"/>
      <c r="F1013" s="1"/>
      <c r="G1013" s="1"/>
      <c r="H1013" s="1"/>
      <c r="I1013" s="1"/>
    </row>
    <row r="1014" spans="2:9">
      <c r="B1014" s="1"/>
      <c r="C1014" s="1"/>
      <c r="D1014" s="1"/>
      <c r="E1014" s="1"/>
      <c r="F1014" s="1"/>
      <c r="G1014" s="1"/>
      <c r="H1014" s="1"/>
      <c r="I1014" s="1"/>
    </row>
    <row r="1015" spans="2:9">
      <c r="B1015" s="1"/>
      <c r="C1015" s="1"/>
      <c r="D1015" s="1"/>
      <c r="E1015" s="1"/>
      <c r="F1015" s="1"/>
      <c r="G1015" s="1"/>
      <c r="H1015" s="1"/>
      <c r="I1015" s="1"/>
    </row>
    <row r="1016" spans="2:9">
      <c r="B1016" s="1"/>
      <c r="C1016" s="1"/>
      <c r="D1016" s="1"/>
      <c r="E1016" s="1"/>
      <c r="F1016" s="1"/>
      <c r="G1016" s="1"/>
      <c r="H1016" s="1"/>
      <c r="I1016" s="1"/>
    </row>
    <row r="1017" spans="2:9">
      <c r="B1017" s="1"/>
      <c r="C1017" s="1"/>
      <c r="D1017" s="1"/>
      <c r="E1017" s="1"/>
      <c r="F1017" s="1"/>
      <c r="G1017" s="1"/>
      <c r="H1017" s="1"/>
      <c r="I1017" s="1"/>
    </row>
    <row r="1018" spans="2:9">
      <c r="B1018" s="1"/>
      <c r="C1018" s="1"/>
      <c r="D1018" s="1"/>
      <c r="E1018" s="1"/>
      <c r="F1018" s="1"/>
      <c r="G1018" s="1"/>
      <c r="H1018" s="1"/>
      <c r="I1018" s="1"/>
    </row>
    <row r="1019" spans="2:9">
      <c r="B1019" s="1"/>
      <c r="C1019" s="1"/>
      <c r="D1019" s="1"/>
      <c r="E1019" s="1"/>
      <c r="F1019" s="1"/>
      <c r="G1019" s="1"/>
      <c r="H1019" s="1"/>
      <c r="I1019" s="1"/>
    </row>
    <row r="1020" spans="2:9">
      <c r="B1020" s="1"/>
      <c r="C1020" s="1"/>
      <c r="D1020" s="1"/>
      <c r="E1020" s="1"/>
      <c r="F1020" s="1"/>
      <c r="G1020" s="1"/>
      <c r="H1020" s="1"/>
      <c r="I1020" s="1"/>
    </row>
    <row r="1021" spans="2:9">
      <c r="B1021" s="1"/>
      <c r="C1021" s="1"/>
      <c r="D1021" s="1"/>
      <c r="E1021" s="1"/>
      <c r="F1021" s="1"/>
      <c r="G1021" s="1"/>
      <c r="H1021" s="1"/>
      <c r="I1021" s="1"/>
    </row>
    <row r="1022" spans="2:9">
      <c r="B1022" s="1"/>
      <c r="C1022" s="1"/>
      <c r="D1022" s="1"/>
      <c r="E1022" s="1"/>
      <c r="F1022" s="1"/>
      <c r="G1022" s="1"/>
      <c r="H1022" s="1"/>
      <c r="I1022" s="1"/>
    </row>
    <row r="1023" spans="2:9">
      <c r="B1023" s="1"/>
      <c r="C1023" s="1"/>
      <c r="D1023" s="1"/>
      <c r="E1023" s="1"/>
      <c r="F1023" s="1"/>
      <c r="G1023" s="1"/>
      <c r="H1023" s="1"/>
      <c r="I1023" s="1"/>
    </row>
    <row r="1024" spans="2:9">
      <c r="B1024" s="1"/>
      <c r="C1024" s="1"/>
      <c r="D1024" s="1"/>
      <c r="E1024" s="1"/>
      <c r="F1024" s="1"/>
      <c r="G1024" s="1"/>
      <c r="H1024" s="1"/>
      <c r="I1024" s="1"/>
    </row>
    <row r="1025" spans="2:9">
      <c r="B1025" s="1"/>
      <c r="C1025" s="1"/>
      <c r="D1025" s="1"/>
      <c r="E1025" s="1"/>
      <c r="F1025" s="1"/>
      <c r="G1025" s="1"/>
      <c r="H1025" s="1"/>
      <c r="I1025" s="1"/>
    </row>
    <row r="1026" spans="2:9">
      <c r="B1026" s="1"/>
      <c r="C1026" s="1"/>
      <c r="D1026" s="1"/>
      <c r="E1026" s="1"/>
      <c r="F1026" s="1"/>
      <c r="G1026" s="1"/>
      <c r="H1026" s="1"/>
      <c r="I1026" s="1"/>
    </row>
    <row r="1027" spans="2:9">
      <c r="B1027" s="1"/>
      <c r="C1027" s="1"/>
      <c r="D1027" s="1"/>
      <c r="E1027" s="1"/>
      <c r="F1027" s="1"/>
      <c r="G1027" s="1"/>
      <c r="H1027" s="1"/>
      <c r="I1027" s="1"/>
    </row>
    <row r="1028" spans="2:9">
      <c r="B1028" s="1"/>
      <c r="C1028" s="1"/>
      <c r="D1028" s="1"/>
      <c r="E1028" s="1"/>
      <c r="F1028" s="1"/>
      <c r="G1028" s="1"/>
      <c r="H1028" s="1"/>
      <c r="I1028" s="1"/>
    </row>
    <row r="1029" spans="2:9">
      <c r="B1029" s="1"/>
      <c r="C1029" s="1"/>
      <c r="D1029" s="1"/>
      <c r="E1029" s="1"/>
      <c r="F1029" s="1"/>
      <c r="G1029" s="1"/>
      <c r="H1029" s="1"/>
      <c r="I1029" s="1"/>
    </row>
    <row r="1030" spans="2:9">
      <c r="B1030" s="1"/>
      <c r="C1030" s="1"/>
      <c r="D1030" s="1"/>
      <c r="E1030" s="1"/>
      <c r="F1030" s="1"/>
      <c r="G1030" s="1"/>
      <c r="H1030" s="1"/>
      <c r="I1030" s="1"/>
    </row>
    <row r="1031" spans="2:9">
      <c r="B1031" s="1"/>
      <c r="C1031" s="1"/>
      <c r="D1031" s="1"/>
      <c r="E1031" s="1"/>
      <c r="F1031" s="1"/>
      <c r="G1031" s="1"/>
      <c r="H1031" s="1"/>
      <c r="I1031" s="1"/>
    </row>
    <row r="1032" spans="2:9">
      <c r="B1032" s="1"/>
      <c r="C1032" s="1"/>
      <c r="D1032" s="1"/>
      <c r="E1032" s="1"/>
      <c r="F1032" s="1"/>
      <c r="G1032" s="1"/>
      <c r="H1032" s="1"/>
      <c r="I1032" s="1"/>
    </row>
    <row r="1033" spans="2:9">
      <c r="B1033" s="1"/>
      <c r="C1033" s="1"/>
      <c r="D1033" s="1"/>
      <c r="E1033" s="1"/>
      <c r="F1033" s="1"/>
      <c r="G1033" s="1"/>
      <c r="H1033" s="1"/>
      <c r="I1033" s="1"/>
    </row>
    <row r="1034" spans="2:9">
      <c r="B1034" s="1"/>
      <c r="C1034" s="1"/>
      <c r="D1034" s="1"/>
      <c r="E1034" s="1"/>
      <c r="F1034" s="1"/>
      <c r="G1034" s="1"/>
      <c r="H1034" s="1"/>
      <c r="I1034" s="1"/>
    </row>
    <row r="1035" spans="2:9">
      <c r="B1035" s="1"/>
      <c r="C1035" s="1"/>
      <c r="D1035" s="1"/>
      <c r="E1035" s="1"/>
      <c r="F1035" s="1"/>
      <c r="G1035" s="1"/>
      <c r="H1035" s="1"/>
      <c r="I1035" s="1"/>
    </row>
    <row r="1036" spans="2:9">
      <c r="B1036" s="1"/>
      <c r="C1036" s="1"/>
      <c r="D1036" s="1"/>
      <c r="E1036" s="1"/>
      <c r="F1036" s="1"/>
      <c r="G1036" s="1"/>
      <c r="H1036" s="1"/>
      <c r="I1036" s="1"/>
    </row>
    <row r="1037" spans="2:9">
      <c r="B1037" s="1"/>
      <c r="C1037" s="1"/>
      <c r="D1037" s="1"/>
      <c r="E1037" s="1"/>
      <c r="F1037" s="1"/>
      <c r="G1037" s="1"/>
      <c r="H1037" s="1"/>
      <c r="I1037" s="1"/>
    </row>
    <row r="1038" spans="2:9">
      <c r="B1038" s="1"/>
      <c r="C1038" s="1"/>
      <c r="D1038" s="1"/>
      <c r="E1038" s="1"/>
      <c r="F1038" s="1"/>
      <c r="G1038" s="1"/>
      <c r="H1038" s="1"/>
      <c r="I1038" s="1"/>
    </row>
    <row r="1039" spans="2:9">
      <c r="B1039" s="1"/>
      <c r="C1039" s="1"/>
      <c r="D1039" s="1"/>
      <c r="E1039" s="1"/>
      <c r="F1039" s="1"/>
      <c r="G1039" s="1"/>
      <c r="H1039" s="1"/>
      <c r="I1039" s="1"/>
    </row>
    <row r="1040" spans="2:9">
      <c r="B1040" s="1"/>
      <c r="C1040" s="1"/>
      <c r="D1040" s="1"/>
      <c r="E1040" s="1"/>
      <c r="F1040" s="1"/>
      <c r="G1040" s="1"/>
      <c r="H1040" s="1"/>
      <c r="I1040" s="1"/>
    </row>
    <row r="1041" spans="2:9">
      <c r="B1041" s="1"/>
      <c r="C1041" s="1"/>
      <c r="D1041" s="1"/>
      <c r="E1041" s="1"/>
      <c r="F1041" s="1"/>
      <c r="G1041" s="1"/>
      <c r="H1041" s="1"/>
      <c r="I1041" s="1"/>
    </row>
    <row r="1042" spans="2:9">
      <c r="B1042" s="1"/>
      <c r="C1042" s="1"/>
      <c r="D1042" s="1"/>
      <c r="E1042" s="1"/>
      <c r="F1042" s="1"/>
      <c r="G1042" s="1"/>
      <c r="H1042" s="1"/>
      <c r="I1042" s="1"/>
    </row>
    <row r="1043" spans="2:9">
      <c r="B1043" s="1"/>
      <c r="C1043" s="1"/>
      <c r="D1043" s="1"/>
      <c r="E1043" s="1"/>
      <c r="F1043" s="1"/>
      <c r="G1043" s="1"/>
      <c r="H1043" s="1"/>
      <c r="I1043" s="1"/>
    </row>
    <row r="1044" spans="2:9">
      <c r="B1044" s="1"/>
      <c r="C1044" s="1"/>
      <c r="D1044" s="1"/>
      <c r="E1044" s="1"/>
      <c r="F1044" s="1"/>
      <c r="G1044" s="1"/>
      <c r="H1044" s="1"/>
      <c r="I1044" s="1"/>
    </row>
    <row r="1045" spans="2:9">
      <c r="B1045" s="1"/>
      <c r="C1045" s="1"/>
      <c r="D1045" s="1"/>
      <c r="E1045" s="1"/>
      <c r="F1045" s="1"/>
      <c r="G1045" s="1"/>
      <c r="H1045" s="1"/>
      <c r="I1045" s="1"/>
    </row>
    <row r="1046" spans="2:9">
      <c r="B1046" s="1"/>
      <c r="C1046" s="1"/>
      <c r="D1046" s="1"/>
      <c r="E1046" s="1"/>
      <c r="F1046" s="1"/>
      <c r="G1046" s="1"/>
      <c r="H1046" s="1"/>
      <c r="I1046" s="1"/>
    </row>
    <row r="1047" spans="2:9">
      <c r="B1047" s="1"/>
      <c r="C1047" s="1"/>
      <c r="D1047" s="1"/>
      <c r="E1047" s="1"/>
      <c r="F1047" s="1"/>
      <c r="G1047" s="1"/>
      <c r="H1047" s="1"/>
      <c r="I1047" s="1"/>
    </row>
    <row r="1048" spans="2:9">
      <c r="B1048" s="1"/>
      <c r="C1048" s="1"/>
      <c r="D1048" s="1"/>
      <c r="E1048" s="1"/>
      <c r="F1048" s="1"/>
      <c r="G1048" s="1"/>
      <c r="H1048" s="1"/>
      <c r="I1048" s="1"/>
    </row>
    <row r="1049" spans="2:9">
      <c r="B1049" s="1"/>
      <c r="C1049" s="1"/>
      <c r="D1049" s="1"/>
      <c r="E1049" s="1"/>
      <c r="F1049" s="1"/>
      <c r="G1049" s="1"/>
      <c r="H1049" s="1"/>
      <c r="I1049" s="1"/>
    </row>
    <row r="1050" spans="2:9">
      <c r="B1050" s="1"/>
      <c r="C1050" s="1"/>
      <c r="D1050" s="1"/>
      <c r="E1050" s="1"/>
      <c r="F1050" s="1"/>
      <c r="G1050" s="1"/>
      <c r="H1050" s="1"/>
      <c r="I1050" s="1"/>
    </row>
    <row r="1051" spans="2:9">
      <c r="B1051" s="1"/>
      <c r="C1051" s="1"/>
      <c r="D1051" s="1"/>
      <c r="E1051" s="1"/>
      <c r="F1051" s="1"/>
      <c r="G1051" s="1"/>
      <c r="H1051" s="1"/>
      <c r="I1051" s="1"/>
    </row>
    <row r="1052" spans="2:9">
      <c r="B1052" s="1"/>
      <c r="C1052" s="1"/>
      <c r="D1052" s="1"/>
      <c r="E1052" s="1"/>
      <c r="F1052" s="1"/>
      <c r="G1052" s="1"/>
      <c r="H1052" s="1"/>
      <c r="I1052" s="1"/>
    </row>
    <row r="1053" spans="2:9">
      <c r="B1053" s="1"/>
      <c r="C1053" s="1"/>
      <c r="D1053" s="1"/>
      <c r="E1053" s="1"/>
      <c r="F1053" s="1"/>
      <c r="G1053" s="1"/>
      <c r="H1053" s="1"/>
      <c r="I1053" s="1"/>
    </row>
    <row r="1054" spans="2:9">
      <c r="B1054" s="1"/>
      <c r="C1054" s="1"/>
      <c r="D1054" s="1"/>
      <c r="E1054" s="1"/>
      <c r="F1054" s="1"/>
      <c r="G1054" s="1"/>
      <c r="H1054" s="1"/>
      <c r="I1054" s="1"/>
    </row>
    <row r="1055" spans="2:9">
      <c r="B1055" s="1"/>
      <c r="C1055" s="1"/>
      <c r="D1055" s="1"/>
      <c r="E1055" s="1"/>
      <c r="F1055" s="1"/>
      <c r="G1055" s="1"/>
      <c r="H1055" s="1"/>
      <c r="I1055" s="1"/>
    </row>
    <row r="1056" spans="2:9">
      <c r="B1056" s="1"/>
      <c r="C1056" s="1"/>
      <c r="D1056" s="1"/>
      <c r="E1056" s="1"/>
      <c r="F1056" s="1"/>
      <c r="G1056" s="1"/>
      <c r="H1056" s="1"/>
      <c r="I1056" s="1"/>
    </row>
    <row r="1057" spans="2:9">
      <c r="B1057" s="1"/>
      <c r="C1057" s="1"/>
      <c r="D1057" s="1"/>
      <c r="E1057" s="1"/>
      <c r="F1057" s="1"/>
      <c r="G1057" s="1"/>
      <c r="H1057" s="1"/>
      <c r="I1057" s="1"/>
    </row>
    <row r="1058" spans="2:9">
      <c r="B1058" s="1"/>
      <c r="C1058" s="1"/>
      <c r="D1058" s="1"/>
      <c r="E1058" s="1"/>
      <c r="F1058" s="1"/>
      <c r="G1058" s="1"/>
      <c r="H1058" s="1"/>
      <c r="I1058" s="1"/>
    </row>
    <row r="1059" spans="2:9">
      <c r="B1059" s="1"/>
      <c r="C1059" s="1"/>
      <c r="D1059" s="1"/>
      <c r="E1059" s="1"/>
      <c r="F1059" s="1"/>
      <c r="G1059" s="1"/>
      <c r="H1059" s="1"/>
      <c r="I1059" s="1"/>
    </row>
    <row r="1060" spans="2:9">
      <c r="B1060" s="1"/>
      <c r="C1060" s="1"/>
      <c r="D1060" s="1"/>
      <c r="E1060" s="1"/>
      <c r="F1060" s="1"/>
      <c r="G1060" s="1"/>
      <c r="H1060" s="1"/>
      <c r="I1060" s="1"/>
    </row>
    <row r="1061" spans="2:9">
      <c r="B1061" s="1"/>
      <c r="C1061" s="1"/>
      <c r="D1061" s="1"/>
      <c r="E1061" s="1"/>
      <c r="F1061" s="1"/>
      <c r="G1061" s="1"/>
      <c r="H1061" s="1"/>
      <c r="I1061" s="1"/>
    </row>
    <row r="1062" spans="2:9">
      <c r="B1062" s="1"/>
      <c r="C1062" s="1"/>
      <c r="D1062" s="1"/>
      <c r="E1062" s="1"/>
      <c r="F1062" s="1"/>
      <c r="G1062" s="1"/>
      <c r="H1062" s="1"/>
      <c r="I1062" s="1"/>
    </row>
    <row r="1063" spans="2:9">
      <c r="B1063" s="1"/>
      <c r="C1063" s="1"/>
      <c r="D1063" s="1"/>
      <c r="E1063" s="1"/>
      <c r="F1063" s="1"/>
      <c r="G1063" s="1"/>
      <c r="H1063" s="1"/>
      <c r="I1063" s="1"/>
    </row>
    <row r="1064" spans="2:9">
      <c r="B1064" s="1"/>
      <c r="C1064" s="1"/>
      <c r="D1064" s="1"/>
      <c r="E1064" s="1"/>
      <c r="F1064" s="1"/>
      <c r="G1064" s="1"/>
      <c r="H1064" s="1"/>
      <c r="I1064" s="1"/>
    </row>
    <row r="1065" spans="2:9">
      <c r="B1065" s="1"/>
      <c r="C1065" s="1"/>
      <c r="D1065" s="1"/>
      <c r="E1065" s="1"/>
      <c r="F1065" s="1"/>
      <c r="G1065" s="1"/>
      <c r="H1065" s="1"/>
      <c r="I1065" s="1"/>
    </row>
    <row r="1066" spans="2:9">
      <c r="B1066" s="1"/>
      <c r="C1066" s="1"/>
      <c r="D1066" s="1"/>
      <c r="E1066" s="1"/>
      <c r="F1066" s="1"/>
      <c r="G1066" s="1"/>
      <c r="H1066" s="1"/>
      <c r="I1066" s="1"/>
    </row>
    <row r="1067" spans="2:9">
      <c r="B1067" s="1"/>
      <c r="C1067" s="1"/>
      <c r="D1067" s="1"/>
      <c r="E1067" s="1"/>
      <c r="F1067" s="1"/>
      <c r="G1067" s="1"/>
      <c r="H1067" s="1"/>
      <c r="I1067" s="1"/>
    </row>
    <row r="1068" spans="2:9">
      <c r="B1068" s="1"/>
      <c r="C1068" s="1"/>
      <c r="D1068" s="1"/>
      <c r="E1068" s="1"/>
      <c r="F1068" s="1"/>
      <c r="G1068" s="1"/>
      <c r="H1068" s="1"/>
      <c r="I1068" s="1"/>
    </row>
    <row r="1069" spans="2:9">
      <c r="B1069" s="1"/>
      <c r="C1069" s="1"/>
      <c r="D1069" s="1"/>
      <c r="E1069" s="1"/>
      <c r="F1069" s="1"/>
      <c r="G1069" s="1"/>
      <c r="H1069" s="1"/>
      <c r="I1069" s="1"/>
    </row>
    <row r="1070" spans="2:9">
      <c r="B1070" s="1"/>
      <c r="C1070" s="1"/>
      <c r="D1070" s="1"/>
      <c r="E1070" s="1"/>
      <c r="F1070" s="1"/>
      <c r="G1070" s="1"/>
      <c r="H1070" s="1"/>
      <c r="I1070" s="1"/>
    </row>
    <row r="1071" spans="2:9">
      <c r="B1071" s="1"/>
      <c r="C1071" s="1"/>
      <c r="D1071" s="1"/>
      <c r="E1071" s="1"/>
      <c r="F1071" s="1"/>
      <c r="G1071" s="1"/>
      <c r="H1071" s="1"/>
      <c r="I1071" s="1"/>
    </row>
    <row r="1072" spans="2:9">
      <c r="B1072" s="1"/>
      <c r="C1072" s="1"/>
      <c r="D1072" s="1"/>
      <c r="E1072" s="1"/>
      <c r="F1072" s="1"/>
      <c r="G1072" s="1"/>
      <c r="H1072" s="1"/>
      <c r="I1072" s="1"/>
    </row>
    <row r="1073" spans="2:9">
      <c r="B1073" s="1"/>
      <c r="C1073" s="1"/>
      <c r="D1073" s="1"/>
      <c r="E1073" s="1"/>
      <c r="F1073" s="1"/>
      <c r="G1073" s="1"/>
      <c r="H1073" s="1"/>
      <c r="I1073" s="1"/>
    </row>
    <row r="1074" spans="2:9">
      <c r="B1074" s="1"/>
      <c r="C1074" s="1"/>
      <c r="D1074" s="1"/>
      <c r="E1074" s="1"/>
      <c r="F1074" s="1"/>
      <c r="G1074" s="1"/>
      <c r="H1074" s="1"/>
      <c r="I1074" s="1"/>
    </row>
    <row r="1075" spans="2:9">
      <c r="B1075" s="1"/>
      <c r="C1075" s="1"/>
      <c r="D1075" s="1"/>
      <c r="E1075" s="1"/>
      <c r="F1075" s="1"/>
      <c r="G1075" s="1"/>
      <c r="H1075" s="1"/>
      <c r="I1075" s="1"/>
    </row>
    <row r="1076" spans="2:9">
      <c r="B1076" s="1"/>
      <c r="C1076" s="1"/>
      <c r="D1076" s="1"/>
      <c r="E1076" s="1"/>
      <c r="F1076" s="1"/>
      <c r="G1076" s="1"/>
      <c r="H1076" s="1"/>
      <c r="I1076" s="1"/>
    </row>
    <row r="1077" spans="2:9">
      <c r="B1077" s="1"/>
      <c r="C1077" s="1"/>
      <c r="D1077" s="1"/>
      <c r="E1077" s="1"/>
      <c r="F1077" s="1"/>
      <c r="G1077" s="1"/>
      <c r="H1077" s="1"/>
      <c r="I1077" s="1"/>
    </row>
    <row r="1078" spans="2:9">
      <c r="B1078" s="1"/>
      <c r="C1078" s="1"/>
      <c r="D1078" s="1"/>
      <c r="E1078" s="1"/>
      <c r="F1078" s="1"/>
      <c r="G1078" s="1"/>
      <c r="H1078" s="1"/>
      <c r="I1078" s="1"/>
    </row>
    <row r="1079" spans="2:9">
      <c r="B1079" s="1"/>
      <c r="C1079" s="1"/>
      <c r="D1079" s="1"/>
      <c r="E1079" s="1"/>
      <c r="F1079" s="1"/>
      <c r="G1079" s="1"/>
      <c r="H1079" s="1"/>
      <c r="I1079" s="1"/>
    </row>
    <row r="1080" spans="2:9">
      <c r="B1080" s="1"/>
      <c r="C1080" s="1"/>
      <c r="D1080" s="1"/>
      <c r="E1080" s="1"/>
      <c r="F1080" s="1"/>
      <c r="G1080" s="1"/>
      <c r="H1080" s="1"/>
      <c r="I1080" s="1"/>
    </row>
    <row r="1081" spans="2:9">
      <c r="B1081" s="1"/>
      <c r="C1081" s="1"/>
      <c r="D1081" s="1"/>
      <c r="E1081" s="1"/>
      <c r="F1081" s="1"/>
      <c r="G1081" s="1"/>
      <c r="H1081" s="1"/>
      <c r="I1081" s="1"/>
    </row>
    <row r="1082" spans="2:9">
      <c r="B1082" s="1"/>
      <c r="C1082" s="1"/>
      <c r="D1082" s="1"/>
      <c r="E1082" s="1"/>
      <c r="F1082" s="1"/>
      <c r="G1082" s="1"/>
      <c r="H1082" s="1"/>
      <c r="I1082" s="1"/>
    </row>
    <row r="1083" spans="2:9">
      <c r="B1083" s="1"/>
      <c r="C1083" s="1"/>
      <c r="D1083" s="1"/>
      <c r="E1083" s="1"/>
      <c r="F1083" s="1"/>
      <c r="G1083" s="1"/>
      <c r="H1083" s="1"/>
      <c r="I1083" s="1"/>
    </row>
    <row r="1084" spans="2:9">
      <c r="B1084" s="1"/>
      <c r="C1084" s="1"/>
      <c r="D1084" s="1"/>
      <c r="E1084" s="1"/>
      <c r="F1084" s="1"/>
      <c r="G1084" s="1"/>
      <c r="H1084" s="1"/>
      <c r="I1084" s="1"/>
    </row>
    <row r="1085" spans="2:9">
      <c r="B1085" s="1"/>
      <c r="C1085" s="1"/>
      <c r="D1085" s="1"/>
      <c r="E1085" s="1"/>
      <c r="F1085" s="1"/>
      <c r="G1085" s="1"/>
      <c r="H1085" s="1"/>
      <c r="I1085" s="1"/>
    </row>
    <row r="1086" spans="2:9">
      <c r="B1086" s="1"/>
      <c r="C1086" s="1"/>
      <c r="D1086" s="1"/>
      <c r="E1086" s="1"/>
      <c r="F1086" s="1"/>
      <c r="G1086" s="1"/>
      <c r="H1086" s="1"/>
      <c r="I1086" s="1"/>
    </row>
    <row r="1087" spans="2:9">
      <c r="B1087" s="1"/>
      <c r="C1087" s="1"/>
      <c r="D1087" s="1"/>
      <c r="E1087" s="1"/>
      <c r="F1087" s="1"/>
      <c r="G1087" s="1"/>
      <c r="H1087" s="1"/>
      <c r="I1087" s="1"/>
    </row>
    <row r="1088" spans="2:9">
      <c r="B1088" s="1"/>
      <c r="C1088" s="1"/>
      <c r="D1088" s="1"/>
      <c r="E1088" s="1"/>
      <c r="F1088" s="1"/>
      <c r="G1088" s="1"/>
      <c r="H1088" s="1"/>
      <c r="I1088" s="1"/>
    </row>
    <row r="1089" spans="2:9">
      <c r="B1089" s="1"/>
      <c r="C1089" s="1"/>
      <c r="D1089" s="1"/>
      <c r="E1089" s="1"/>
      <c r="F1089" s="1"/>
      <c r="G1089" s="1"/>
      <c r="H1089" s="1"/>
      <c r="I1089" s="1"/>
    </row>
    <row r="1090" spans="2:9">
      <c r="B1090" s="1"/>
      <c r="C1090" s="1"/>
      <c r="D1090" s="1"/>
      <c r="E1090" s="1"/>
      <c r="F1090" s="1"/>
      <c r="G1090" s="1"/>
      <c r="H1090" s="1"/>
      <c r="I1090" s="1"/>
    </row>
    <row r="1091" spans="2:9">
      <c r="B1091" s="1"/>
      <c r="C1091" s="1"/>
      <c r="D1091" s="1"/>
      <c r="E1091" s="1"/>
      <c r="F1091" s="1"/>
      <c r="G1091" s="1"/>
      <c r="H1091" s="1"/>
      <c r="I1091" s="1"/>
    </row>
    <row r="1092" spans="2:9">
      <c r="B1092" s="1"/>
      <c r="C1092" s="1"/>
      <c r="D1092" s="1"/>
      <c r="E1092" s="1"/>
      <c r="F1092" s="1"/>
      <c r="G1092" s="1"/>
      <c r="H1092" s="1"/>
      <c r="I1092" s="1"/>
    </row>
    <row r="1093" spans="2:9">
      <c r="B1093" s="1"/>
      <c r="C1093" s="1"/>
      <c r="D1093" s="1"/>
      <c r="E1093" s="1"/>
      <c r="F1093" s="1"/>
      <c r="G1093" s="1"/>
      <c r="H1093" s="1"/>
      <c r="I1093" s="1"/>
    </row>
    <row r="1094" spans="2:9">
      <c r="B1094" s="1"/>
      <c r="C1094" s="1"/>
      <c r="D1094" s="1"/>
      <c r="E1094" s="1"/>
      <c r="F1094" s="1"/>
      <c r="G1094" s="1"/>
      <c r="H1094" s="1"/>
      <c r="I1094" s="1"/>
    </row>
    <row r="1095" spans="2:9">
      <c r="B1095" s="1"/>
      <c r="C1095" s="1"/>
      <c r="D1095" s="1"/>
      <c r="E1095" s="1"/>
      <c r="F1095" s="1"/>
      <c r="G1095" s="1"/>
      <c r="H1095" s="1"/>
      <c r="I1095" s="1"/>
    </row>
    <row r="1096" spans="2:9">
      <c r="B1096" s="1"/>
      <c r="C1096" s="1"/>
      <c r="D1096" s="1"/>
      <c r="E1096" s="1"/>
      <c r="F1096" s="1"/>
      <c r="G1096" s="1"/>
      <c r="H1096" s="1"/>
      <c r="I1096" s="1"/>
    </row>
    <row r="1097" spans="2:9">
      <c r="B1097" s="1"/>
      <c r="C1097" s="1"/>
      <c r="D1097" s="1"/>
      <c r="E1097" s="1"/>
      <c r="F1097" s="1"/>
      <c r="G1097" s="1"/>
      <c r="H1097" s="1"/>
      <c r="I1097" s="1"/>
    </row>
    <row r="1098" spans="2:9">
      <c r="B1098" s="1"/>
      <c r="C1098" s="1"/>
      <c r="D1098" s="1"/>
      <c r="E1098" s="1"/>
      <c r="F1098" s="1"/>
      <c r="G1098" s="1"/>
      <c r="H1098" s="1"/>
      <c r="I1098" s="1"/>
    </row>
    <row r="1099" spans="2:9">
      <c r="B1099" s="1"/>
      <c r="C1099" s="1"/>
      <c r="D1099" s="1"/>
      <c r="E1099" s="1"/>
      <c r="F1099" s="1"/>
      <c r="G1099" s="1"/>
      <c r="H1099" s="1"/>
      <c r="I1099" s="1"/>
    </row>
    <row r="1100" spans="2:9">
      <c r="B1100" s="1"/>
      <c r="C1100" s="1"/>
      <c r="D1100" s="1"/>
      <c r="E1100" s="1"/>
      <c r="F1100" s="1"/>
      <c r="G1100" s="1"/>
      <c r="H1100" s="1"/>
      <c r="I1100" s="1"/>
    </row>
    <row r="1101" spans="2:9">
      <c r="B1101" s="1"/>
      <c r="C1101" s="1"/>
      <c r="D1101" s="1"/>
      <c r="E1101" s="1"/>
      <c r="F1101" s="1"/>
      <c r="G1101" s="1"/>
      <c r="H1101" s="1"/>
      <c r="I1101" s="1"/>
    </row>
    <row r="1102" spans="2:9">
      <c r="B1102" s="1"/>
      <c r="C1102" s="1"/>
      <c r="D1102" s="1"/>
      <c r="E1102" s="1"/>
      <c r="F1102" s="1"/>
      <c r="G1102" s="1"/>
      <c r="H1102" s="1"/>
      <c r="I1102" s="1"/>
    </row>
    <row r="1103" spans="2:9">
      <c r="B1103" s="1"/>
      <c r="C1103" s="1"/>
      <c r="D1103" s="1"/>
      <c r="E1103" s="1"/>
      <c r="F1103" s="1"/>
      <c r="G1103" s="1"/>
      <c r="H1103" s="1"/>
      <c r="I1103" s="1"/>
    </row>
    <row r="1104" spans="2:9">
      <c r="B1104" s="1"/>
      <c r="C1104" s="1"/>
      <c r="D1104" s="1"/>
      <c r="E1104" s="1"/>
      <c r="F1104" s="1"/>
      <c r="G1104" s="1"/>
      <c r="H1104" s="1"/>
      <c r="I1104" s="1"/>
    </row>
    <row r="1105" spans="2:9">
      <c r="B1105" s="1"/>
      <c r="C1105" s="1"/>
      <c r="D1105" s="1"/>
      <c r="E1105" s="1"/>
      <c r="F1105" s="1"/>
      <c r="G1105" s="1"/>
      <c r="H1105" s="1"/>
      <c r="I1105" s="1"/>
    </row>
    <row r="1106" spans="2:9">
      <c r="B1106" s="1"/>
      <c r="C1106" s="1"/>
      <c r="D1106" s="1"/>
      <c r="E1106" s="1"/>
      <c r="F1106" s="1"/>
      <c r="G1106" s="1"/>
      <c r="H1106" s="1"/>
      <c r="I1106" s="1"/>
    </row>
    <row r="1107" spans="2:9">
      <c r="B1107" s="1"/>
      <c r="C1107" s="1"/>
      <c r="D1107" s="1"/>
      <c r="E1107" s="1"/>
      <c r="F1107" s="1"/>
      <c r="G1107" s="1"/>
      <c r="H1107" s="1"/>
      <c r="I1107" s="1"/>
    </row>
    <row r="1108" spans="2:9">
      <c r="B1108" s="1"/>
      <c r="C1108" s="1"/>
      <c r="D1108" s="1"/>
      <c r="E1108" s="1"/>
      <c r="F1108" s="1"/>
      <c r="G1108" s="1"/>
      <c r="H1108" s="1"/>
      <c r="I1108" s="1"/>
    </row>
    <row r="1109" spans="2:9">
      <c r="B1109" s="1"/>
      <c r="C1109" s="1"/>
      <c r="D1109" s="1"/>
      <c r="E1109" s="1"/>
      <c r="F1109" s="1"/>
      <c r="G1109" s="1"/>
      <c r="H1109" s="1"/>
      <c r="I1109" s="1"/>
    </row>
    <row r="1110" spans="2:9">
      <c r="B1110" s="1"/>
      <c r="C1110" s="1"/>
      <c r="D1110" s="1"/>
      <c r="E1110" s="1"/>
      <c r="F1110" s="1"/>
      <c r="G1110" s="1"/>
      <c r="H1110" s="1"/>
      <c r="I1110" s="1"/>
    </row>
    <row r="1111" spans="2:9">
      <c r="B1111" s="1"/>
      <c r="C1111" s="1"/>
      <c r="D1111" s="1"/>
      <c r="E1111" s="1"/>
      <c r="F1111" s="1"/>
      <c r="G1111" s="1"/>
      <c r="H1111" s="1"/>
      <c r="I1111" s="1"/>
    </row>
    <row r="1112" spans="2:9">
      <c r="B1112" s="1"/>
      <c r="C1112" s="1"/>
      <c r="D1112" s="1"/>
      <c r="E1112" s="1"/>
      <c r="F1112" s="1"/>
      <c r="G1112" s="1"/>
      <c r="H1112" s="1"/>
      <c r="I1112" s="1"/>
    </row>
    <row r="1113" spans="2:9">
      <c r="B1113" s="1"/>
      <c r="C1113" s="1"/>
      <c r="D1113" s="1"/>
      <c r="E1113" s="1"/>
      <c r="F1113" s="1"/>
      <c r="G1113" s="1"/>
      <c r="H1113" s="1"/>
      <c r="I1113" s="1"/>
    </row>
    <row r="1114" spans="2:9">
      <c r="B1114" s="1"/>
      <c r="C1114" s="1"/>
      <c r="D1114" s="1"/>
      <c r="E1114" s="1"/>
      <c r="F1114" s="1"/>
      <c r="G1114" s="1"/>
      <c r="H1114" s="1"/>
      <c r="I1114" s="1"/>
    </row>
    <row r="1115" spans="2:9">
      <c r="B1115" s="1"/>
      <c r="C1115" s="1"/>
      <c r="D1115" s="1"/>
      <c r="E1115" s="1"/>
      <c r="F1115" s="1"/>
      <c r="G1115" s="1"/>
      <c r="H1115" s="1"/>
      <c r="I1115" s="1"/>
    </row>
    <row r="1116" spans="2:9">
      <c r="B1116" s="1"/>
      <c r="C1116" s="1"/>
      <c r="D1116" s="1"/>
      <c r="E1116" s="1"/>
      <c r="F1116" s="1"/>
      <c r="G1116" s="1"/>
      <c r="H1116" s="1"/>
      <c r="I1116" s="1"/>
    </row>
    <row r="1117" spans="2:9">
      <c r="B1117" s="1"/>
      <c r="C1117" s="1"/>
      <c r="D1117" s="1"/>
      <c r="E1117" s="1"/>
      <c r="F1117" s="1"/>
      <c r="G1117" s="1"/>
      <c r="H1117" s="1"/>
      <c r="I1117" s="1"/>
    </row>
    <row r="1118" spans="2:9">
      <c r="B1118" s="1"/>
      <c r="C1118" s="1"/>
      <c r="D1118" s="1"/>
      <c r="E1118" s="1"/>
      <c r="F1118" s="1"/>
      <c r="G1118" s="1"/>
      <c r="H1118" s="1"/>
      <c r="I1118" s="1"/>
    </row>
    <row r="1119" spans="2:9">
      <c r="B1119" s="1"/>
      <c r="C1119" s="1"/>
      <c r="D1119" s="1"/>
      <c r="E1119" s="1"/>
      <c r="F1119" s="1"/>
      <c r="G1119" s="1"/>
      <c r="H1119" s="1"/>
      <c r="I1119" s="1"/>
    </row>
    <row r="1120" spans="2:9">
      <c r="B1120" s="1"/>
      <c r="C1120" s="1"/>
      <c r="D1120" s="1"/>
      <c r="E1120" s="1"/>
      <c r="F1120" s="1"/>
      <c r="G1120" s="1"/>
      <c r="H1120" s="1"/>
      <c r="I1120" s="1"/>
    </row>
    <row r="1121" spans="2:9">
      <c r="B1121" s="1"/>
      <c r="C1121" s="1"/>
      <c r="D1121" s="1"/>
      <c r="E1121" s="1"/>
      <c r="F1121" s="1"/>
      <c r="G1121" s="1"/>
      <c r="H1121" s="1"/>
      <c r="I1121" s="1"/>
    </row>
    <row r="1122" spans="2:9">
      <c r="B1122" s="1"/>
      <c r="C1122" s="1"/>
      <c r="D1122" s="1"/>
      <c r="E1122" s="1"/>
      <c r="F1122" s="1"/>
      <c r="G1122" s="1"/>
      <c r="H1122" s="1"/>
      <c r="I1122" s="1"/>
    </row>
    <row r="1123" spans="2:9">
      <c r="B1123" s="1"/>
      <c r="C1123" s="1"/>
      <c r="D1123" s="1"/>
      <c r="E1123" s="1"/>
      <c r="F1123" s="1"/>
      <c r="G1123" s="1"/>
      <c r="H1123" s="1"/>
      <c r="I1123" s="1"/>
    </row>
    <row r="1124" spans="2:9">
      <c r="B1124" s="1"/>
      <c r="C1124" s="1"/>
      <c r="D1124" s="1"/>
      <c r="E1124" s="1"/>
      <c r="F1124" s="1"/>
      <c r="G1124" s="1"/>
      <c r="H1124" s="1"/>
      <c r="I1124" s="1"/>
    </row>
    <row r="1125" spans="2:9">
      <c r="B1125" s="1"/>
      <c r="C1125" s="1"/>
      <c r="D1125" s="1"/>
      <c r="E1125" s="1"/>
      <c r="F1125" s="1"/>
      <c r="G1125" s="1"/>
      <c r="H1125" s="1"/>
      <c r="I1125" s="1"/>
    </row>
    <row r="1126" spans="2:9">
      <c r="B1126" s="1"/>
      <c r="C1126" s="1"/>
      <c r="D1126" s="1"/>
      <c r="E1126" s="1"/>
      <c r="F1126" s="1"/>
      <c r="G1126" s="1"/>
      <c r="H1126" s="1"/>
      <c r="I1126" s="1"/>
    </row>
    <row r="1127" spans="2:9">
      <c r="B1127" s="1"/>
      <c r="C1127" s="1"/>
      <c r="D1127" s="1"/>
      <c r="E1127" s="1"/>
      <c r="F1127" s="1"/>
      <c r="G1127" s="1"/>
      <c r="H1127" s="1"/>
      <c r="I1127" s="1"/>
    </row>
    <row r="1128" spans="2:9">
      <c r="B1128" s="1"/>
      <c r="C1128" s="1"/>
      <c r="D1128" s="1"/>
      <c r="E1128" s="1"/>
      <c r="F1128" s="1"/>
      <c r="G1128" s="1"/>
      <c r="H1128" s="1"/>
      <c r="I1128" s="1"/>
    </row>
    <row r="1129" spans="2:9">
      <c r="B1129" s="1"/>
      <c r="C1129" s="1"/>
      <c r="D1129" s="1"/>
      <c r="E1129" s="1"/>
      <c r="F1129" s="1"/>
      <c r="G1129" s="1"/>
      <c r="H1129" s="1"/>
      <c r="I1129" s="1"/>
    </row>
    <row r="1130" spans="2:9">
      <c r="B1130" s="1"/>
      <c r="C1130" s="1"/>
      <c r="D1130" s="1"/>
      <c r="E1130" s="1"/>
      <c r="F1130" s="1"/>
      <c r="G1130" s="1"/>
      <c r="H1130" s="1"/>
      <c r="I1130" s="1"/>
    </row>
    <row r="1131" spans="2:9">
      <c r="B1131" s="1"/>
      <c r="C1131" s="1"/>
      <c r="D1131" s="1"/>
      <c r="E1131" s="1"/>
      <c r="F1131" s="1"/>
      <c r="G1131" s="1"/>
      <c r="H1131" s="1"/>
      <c r="I1131" s="1"/>
    </row>
    <row r="1132" spans="2:9">
      <c r="B1132" s="1"/>
      <c r="C1132" s="1"/>
      <c r="D1132" s="1"/>
      <c r="E1132" s="1"/>
      <c r="F1132" s="1"/>
      <c r="G1132" s="1"/>
      <c r="H1132" s="1"/>
      <c r="I1132" s="1"/>
    </row>
    <row r="1133" spans="2:9">
      <c r="B1133" s="1"/>
      <c r="C1133" s="1"/>
      <c r="D1133" s="1"/>
      <c r="E1133" s="1"/>
      <c r="F1133" s="1"/>
      <c r="G1133" s="1"/>
      <c r="H1133" s="1"/>
      <c r="I1133" s="1"/>
    </row>
    <row r="1134" spans="2:9">
      <c r="B1134" s="1"/>
      <c r="C1134" s="1"/>
      <c r="D1134" s="1"/>
      <c r="E1134" s="1"/>
      <c r="F1134" s="1"/>
      <c r="G1134" s="1"/>
      <c r="H1134" s="1"/>
      <c r="I1134" s="1"/>
    </row>
    <row r="1135" spans="2:9">
      <c r="B1135" s="1"/>
      <c r="C1135" s="1"/>
      <c r="D1135" s="1"/>
      <c r="E1135" s="1"/>
      <c r="F1135" s="1"/>
      <c r="G1135" s="1"/>
      <c r="H1135" s="1"/>
      <c r="I1135" s="1"/>
    </row>
    <row r="1136" spans="2:9">
      <c r="B1136" s="1"/>
      <c r="C1136" s="1"/>
      <c r="D1136" s="1"/>
      <c r="E1136" s="1"/>
      <c r="F1136" s="1"/>
      <c r="G1136" s="1"/>
      <c r="H1136" s="1"/>
      <c r="I1136" s="1"/>
    </row>
    <row r="1137" spans="2:9">
      <c r="B1137" s="1"/>
      <c r="C1137" s="1"/>
      <c r="D1137" s="1"/>
      <c r="E1137" s="1"/>
      <c r="F1137" s="1"/>
      <c r="G1137" s="1"/>
      <c r="H1137" s="1"/>
      <c r="I1137" s="1"/>
    </row>
    <row r="1138" spans="2:9">
      <c r="B1138" s="1"/>
      <c r="C1138" s="1"/>
      <c r="D1138" s="1"/>
      <c r="E1138" s="1"/>
      <c r="F1138" s="1"/>
      <c r="G1138" s="1"/>
      <c r="H1138" s="1"/>
      <c r="I1138" s="1"/>
    </row>
    <row r="1139" spans="2:9">
      <c r="B1139" s="1"/>
      <c r="C1139" s="1"/>
      <c r="D1139" s="1"/>
      <c r="E1139" s="1"/>
      <c r="F1139" s="1"/>
      <c r="G1139" s="1"/>
      <c r="H1139" s="1"/>
      <c r="I1139" s="1"/>
    </row>
    <row r="1140" spans="2:9">
      <c r="B1140" s="1"/>
      <c r="C1140" s="1"/>
      <c r="D1140" s="1"/>
      <c r="E1140" s="1"/>
      <c r="F1140" s="1"/>
      <c r="G1140" s="1"/>
      <c r="H1140" s="1"/>
      <c r="I1140" s="1"/>
    </row>
    <row r="1141" spans="2:9">
      <c r="B1141" s="1"/>
      <c r="C1141" s="1"/>
      <c r="D1141" s="1"/>
      <c r="E1141" s="1"/>
      <c r="F1141" s="1"/>
      <c r="G1141" s="1"/>
      <c r="H1141" s="1"/>
      <c r="I1141" s="1"/>
    </row>
    <row r="1142" spans="2:9">
      <c r="B1142" s="1"/>
      <c r="C1142" s="1"/>
      <c r="D1142" s="1"/>
      <c r="E1142" s="1"/>
      <c r="F1142" s="1"/>
      <c r="G1142" s="1"/>
      <c r="H1142" s="1"/>
      <c r="I1142" s="1"/>
    </row>
    <row r="1143" spans="2:9">
      <c r="B1143" s="1"/>
      <c r="C1143" s="1"/>
      <c r="D1143" s="1"/>
      <c r="E1143" s="1"/>
      <c r="F1143" s="1"/>
      <c r="G1143" s="1"/>
      <c r="H1143" s="1"/>
      <c r="I1143" s="1"/>
    </row>
    <row r="1144" spans="2:9">
      <c r="B1144" s="1"/>
      <c r="C1144" s="1"/>
      <c r="D1144" s="1"/>
      <c r="E1144" s="1"/>
      <c r="F1144" s="1"/>
      <c r="G1144" s="1"/>
      <c r="H1144" s="1"/>
      <c r="I1144" s="1"/>
    </row>
    <row r="1145" spans="2:9">
      <c r="B1145" s="1"/>
      <c r="C1145" s="1"/>
      <c r="D1145" s="1"/>
      <c r="E1145" s="1"/>
      <c r="F1145" s="1"/>
      <c r="G1145" s="1"/>
      <c r="H1145" s="1"/>
      <c r="I1145" s="1"/>
    </row>
    <row r="1146" spans="2:9">
      <c r="B1146" s="1"/>
      <c r="C1146" s="1"/>
      <c r="D1146" s="1"/>
      <c r="E1146" s="1"/>
      <c r="F1146" s="1"/>
      <c r="G1146" s="1"/>
      <c r="H1146" s="1"/>
      <c r="I1146" s="1"/>
    </row>
    <row r="1147" spans="2:9">
      <c r="B1147" s="1"/>
      <c r="C1147" s="1"/>
      <c r="D1147" s="1"/>
      <c r="E1147" s="1"/>
      <c r="F1147" s="1"/>
      <c r="G1147" s="1"/>
      <c r="H1147" s="1"/>
      <c r="I1147" s="1"/>
    </row>
    <row r="1148" spans="2:9">
      <c r="B1148" s="1"/>
      <c r="C1148" s="1"/>
      <c r="D1148" s="1"/>
      <c r="E1148" s="1"/>
      <c r="F1148" s="1"/>
      <c r="G1148" s="1"/>
      <c r="H1148" s="1"/>
      <c r="I1148" s="1"/>
    </row>
    <row r="1149" spans="2:9">
      <c r="B1149" s="1"/>
      <c r="C1149" s="1"/>
      <c r="D1149" s="1"/>
      <c r="E1149" s="1"/>
      <c r="F1149" s="1"/>
      <c r="G1149" s="1"/>
      <c r="H1149" s="1"/>
      <c r="I1149" s="1"/>
    </row>
    <row r="1150" spans="2:9">
      <c r="B1150" s="1"/>
      <c r="C1150" s="1"/>
      <c r="D1150" s="1"/>
      <c r="E1150" s="1"/>
      <c r="F1150" s="1"/>
      <c r="G1150" s="1"/>
      <c r="H1150" s="1"/>
      <c r="I1150" s="1"/>
    </row>
    <row r="1151" spans="2:9">
      <c r="B1151" s="1"/>
      <c r="C1151" s="1"/>
      <c r="D1151" s="1"/>
      <c r="E1151" s="1"/>
      <c r="F1151" s="1"/>
      <c r="G1151" s="1"/>
      <c r="H1151" s="1"/>
      <c r="I1151" s="1"/>
    </row>
    <row r="1152" spans="2:9">
      <c r="B1152" s="1"/>
      <c r="C1152" s="1"/>
      <c r="D1152" s="1"/>
      <c r="E1152" s="1"/>
      <c r="F1152" s="1"/>
      <c r="G1152" s="1"/>
      <c r="H1152" s="1"/>
      <c r="I1152" s="1"/>
    </row>
    <row r="1153" spans="2:9">
      <c r="B1153" s="1"/>
      <c r="C1153" s="1"/>
      <c r="D1153" s="1"/>
      <c r="E1153" s="1"/>
      <c r="F1153" s="1"/>
      <c r="G1153" s="1"/>
      <c r="H1153" s="1"/>
      <c r="I1153" s="1"/>
    </row>
    <row r="1154" spans="2:9">
      <c r="B1154" s="1"/>
      <c r="C1154" s="1"/>
      <c r="D1154" s="1"/>
      <c r="E1154" s="1"/>
      <c r="F1154" s="1"/>
      <c r="G1154" s="1"/>
      <c r="H1154" s="1"/>
      <c r="I1154" s="1"/>
    </row>
    <row r="1155" spans="2:9">
      <c r="B1155" s="1"/>
      <c r="C1155" s="1"/>
      <c r="D1155" s="1"/>
      <c r="E1155" s="1"/>
      <c r="F1155" s="1"/>
      <c r="G1155" s="1"/>
      <c r="H1155" s="1"/>
      <c r="I1155" s="1"/>
    </row>
    <row r="1156" spans="2:9">
      <c r="B1156" s="1"/>
      <c r="C1156" s="1"/>
      <c r="D1156" s="1"/>
      <c r="E1156" s="1"/>
      <c r="F1156" s="1"/>
      <c r="G1156" s="1"/>
      <c r="H1156" s="1"/>
      <c r="I1156" s="1"/>
    </row>
    <row r="1157" spans="2:9">
      <c r="B1157" s="1"/>
      <c r="C1157" s="1"/>
      <c r="D1157" s="1"/>
      <c r="E1157" s="1"/>
      <c r="F1157" s="1"/>
      <c r="G1157" s="1"/>
      <c r="H1157" s="1"/>
      <c r="I1157" s="1"/>
    </row>
    <row r="1158" spans="2:9">
      <c r="B1158" s="1"/>
      <c r="C1158" s="1"/>
      <c r="D1158" s="1"/>
      <c r="E1158" s="1"/>
      <c r="F1158" s="1"/>
      <c r="G1158" s="1"/>
      <c r="H1158" s="1"/>
      <c r="I1158" s="1"/>
    </row>
    <row r="1159" spans="2:9">
      <c r="B1159" s="1"/>
      <c r="C1159" s="1"/>
      <c r="D1159" s="1"/>
      <c r="E1159" s="1"/>
      <c r="F1159" s="1"/>
      <c r="G1159" s="1"/>
      <c r="H1159" s="1"/>
      <c r="I1159" s="1"/>
    </row>
    <row r="1160" spans="2:9">
      <c r="B1160" s="1"/>
      <c r="C1160" s="1"/>
      <c r="D1160" s="1"/>
      <c r="E1160" s="1"/>
      <c r="F1160" s="1"/>
      <c r="G1160" s="1"/>
      <c r="H1160" s="1"/>
      <c r="I1160" s="1"/>
    </row>
    <row r="1161" spans="2:9">
      <c r="B1161" s="1"/>
      <c r="C1161" s="1"/>
      <c r="D1161" s="1"/>
      <c r="E1161" s="1"/>
      <c r="F1161" s="1"/>
      <c r="G1161" s="1"/>
      <c r="H1161" s="1"/>
      <c r="I1161" s="1"/>
    </row>
    <row r="1162" spans="2:9">
      <c r="B1162" s="1"/>
      <c r="C1162" s="1"/>
      <c r="D1162" s="1"/>
      <c r="E1162" s="1"/>
      <c r="F1162" s="1"/>
      <c r="G1162" s="1"/>
      <c r="H1162" s="1"/>
      <c r="I1162" s="1"/>
    </row>
    <row r="1163" spans="2:9">
      <c r="B1163" s="1"/>
      <c r="C1163" s="1"/>
      <c r="D1163" s="1"/>
      <c r="E1163" s="1"/>
      <c r="F1163" s="1"/>
      <c r="G1163" s="1"/>
      <c r="H1163" s="1"/>
      <c r="I1163" s="1"/>
    </row>
    <row r="1164" spans="2:9">
      <c r="B1164" s="1"/>
      <c r="C1164" s="1"/>
      <c r="D1164" s="1"/>
      <c r="E1164" s="1"/>
      <c r="F1164" s="1"/>
      <c r="G1164" s="1"/>
      <c r="H1164" s="1"/>
      <c r="I1164" s="1"/>
    </row>
    <row r="1165" spans="2:9">
      <c r="B1165" s="1"/>
      <c r="C1165" s="1"/>
      <c r="D1165" s="1"/>
      <c r="E1165" s="1"/>
      <c r="F1165" s="1"/>
      <c r="G1165" s="1"/>
      <c r="H1165" s="1"/>
      <c r="I1165" s="1"/>
    </row>
    <row r="1166" spans="2:9">
      <c r="B1166" s="1"/>
      <c r="C1166" s="1"/>
      <c r="D1166" s="1"/>
      <c r="E1166" s="1"/>
      <c r="F1166" s="1"/>
      <c r="G1166" s="1"/>
      <c r="H1166" s="1"/>
      <c r="I1166" s="1"/>
    </row>
    <row r="1167" spans="2:9">
      <c r="B1167" s="1"/>
      <c r="C1167" s="1"/>
      <c r="D1167" s="1"/>
      <c r="E1167" s="1"/>
      <c r="F1167" s="1"/>
      <c r="G1167" s="1"/>
      <c r="H1167" s="1"/>
      <c r="I1167" s="1"/>
    </row>
    <row r="1168" spans="2:9">
      <c r="B1168" s="1"/>
      <c r="C1168" s="1"/>
      <c r="D1168" s="1"/>
      <c r="E1168" s="1"/>
      <c r="F1168" s="1"/>
      <c r="G1168" s="1"/>
      <c r="H1168" s="1"/>
      <c r="I1168" s="1"/>
    </row>
    <row r="1169" spans="2:9">
      <c r="B1169" s="1"/>
      <c r="C1169" s="1"/>
      <c r="D1169" s="1"/>
      <c r="E1169" s="1"/>
      <c r="F1169" s="1"/>
      <c r="G1169" s="1"/>
      <c r="H1169" s="1"/>
      <c r="I1169" s="1"/>
    </row>
    <row r="1170" spans="2:9">
      <c r="B1170" s="1"/>
      <c r="C1170" s="1"/>
      <c r="D1170" s="1"/>
      <c r="E1170" s="1"/>
      <c r="F1170" s="1"/>
      <c r="G1170" s="1"/>
      <c r="H1170" s="1"/>
      <c r="I1170" s="1"/>
    </row>
    <row r="1171" spans="2:9">
      <c r="B1171" s="1"/>
      <c r="C1171" s="1"/>
      <c r="D1171" s="1"/>
      <c r="E1171" s="1"/>
      <c r="F1171" s="1"/>
      <c r="G1171" s="1"/>
      <c r="H1171" s="1"/>
      <c r="I1171" s="1"/>
    </row>
    <row r="1172" spans="2:9">
      <c r="B1172" s="1"/>
      <c r="C1172" s="1"/>
      <c r="D1172" s="1"/>
      <c r="E1172" s="1"/>
      <c r="F1172" s="1"/>
      <c r="G1172" s="1"/>
      <c r="H1172" s="1"/>
      <c r="I1172" s="1"/>
    </row>
    <row r="1173" spans="2:9">
      <c r="B1173" s="1"/>
      <c r="C1173" s="1"/>
      <c r="D1173" s="1"/>
      <c r="E1173" s="1"/>
      <c r="F1173" s="1"/>
      <c r="G1173" s="1"/>
      <c r="H1173" s="1"/>
      <c r="I1173" s="1"/>
    </row>
    <row r="1174" spans="2:9">
      <c r="B1174" s="1"/>
      <c r="C1174" s="1"/>
      <c r="D1174" s="1"/>
      <c r="E1174" s="1"/>
      <c r="F1174" s="1"/>
      <c r="G1174" s="1"/>
      <c r="H1174" s="1"/>
      <c r="I1174" s="1"/>
    </row>
    <row r="1175" spans="2:9">
      <c r="B1175" s="1"/>
      <c r="C1175" s="1"/>
      <c r="D1175" s="1"/>
      <c r="E1175" s="1"/>
      <c r="F1175" s="1"/>
      <c r="G1175" s="1"/>
      <c r="H1175" s="1"/>
      <c r="I1175" s="1"/>
    </row>
    <row r="1176" spans="2:9">
      <c r="B1176" s="1"/>
      <c r="C1176" s="1"/>
      <c r="D1176" s="1"/>
      <c r="E1176" s="1"/>
      <c r="F1176" s="1"/>
      <c r="G1176" s="1"/>
      <c r="H1176" s="1"/>
      <c r="I1176" s="1"/>
    </row>
    <row r="1177" spans="2:9">
      <c r="B1177" s="1"/>
      <c r="C1177" s="1"/>
      <c r="D1177" s="1"/>
      <c r="E1177" s="1"/>
      <c r="F1177" s="1"/>
      <c r="G1177" s="1"/>
      <c r="H1177" s="1"/>
      <c r="I1177" s="1"/>
    </row>
    <row r="1178" spans="2:9">
      <c r="B1178" s="1"/>
      <c r="C1178" s="1"/>
      <c r="D1178" s="1"/>
      <c r="E1178" s="1"/>
      <c r="F1178" s="1"/>
      <c r="G1178" s="1"/>
      <c r="H1178" s="1"/>
      <c r="I1178" s="1"/>
    </row>
    <row r="1179" spans="2:9">
      <c r="B1179" s="1"/>
      <c r="C1179" s="1"/>
      <c r="D1179" s="1"/>
      <c r="E1179" s="1"/>
      <c r="F1179" s="1"/>
      <c r="G1179" s="1"/>
      <c r="H1179" s="1"/>
      <c r="I1179" s="1"/>
    </row>
    <row r="1180" spans="2:9">
      <c r="B1180" s="1"/>
      <c r="C1180" s="1"/>
      <c r="D1180" s="1"/>
      <c r="E1180" s="1"/>
      <c r="F1180" s="1"/>
      <c r="G1180" s="1"/>
      <c r="H1180" s="1"/>
      <c r="I1180" s="1"/>
    </row>
    <row r="1181" spans="2:9">
      <c r="B1181" s="1"/>
      <c r="C1181" s="1"/>
      <c r="D1181" s="1"/>
      <c r="E1181" s="1"/>
      <c r="F1181" s="1"/>
      <c r="G1181" s="1"/>
      <c r="H1181" s="1"/>
      <c r="I1181" s="1"/>
    </row>
    <row r="1182" spans="2:9">
      <c r="B1182" s="1"/>
      <c r="C1182" s="1"/>
      <c r="D1182" s="1"/>
      <c r="E1182" s="1"/>
      <c r="F1182" s="1"/>
      <c r="G1182" s="1"/>
      <c r="H1182" s="1"/>
      <c r="I1182" s="1"/>
    </row>
    <row r="1183" spans="2:9">
      <c r="B1183" s="1"/>
      <c r="C1183" s="1"/>
      <c r="D1183" s="1"/>
      <c r="E1183" s="1"/>
      <c r="F1183" s="1"/>
      <c r="G1183" s="1"/>
      <c r="H1183" s="1"/>
      <c r="I1183" s="1"/>
    </row>
    <row r="1184" spans="2:9">
      <c r="B1184" s="1"/>
      <c r="C1184" s="1"/>
      <c r="D1184" s="1"/>
      <c r="E1184" s="1"/>
      <c r="F1184" s="1"/>
      <c r="G1184" s="1"/>
      <c r="H1184" s="1"/>
      <c r="I1184" s="1"/>
    </row>
    <row r="1185" spans="2:9">
      <c r="B1185" s="1"/>
      <c r="C1185" s="1"/>
      <c r="D1185" s="1"/>
      <c r="E1185" s="1"/>
      <c r="F1185" s="1"/>
      <c r="G1185" s="1"/>
      <c r="H1185" s="1"/>
      <c r="I1185" s="1"/>
    </row>
    <row r="1186" spans="2:9">
      <c r="B1186" s="1"/>
      <c r="C1186" s="1"/>
      <c r="D1186" s="1"/>
      <c r="E1186" s="1"/>
      <c r="F1186" s="1"/>
      <c r="G1186" s="1"/>
      <c r="H1186" s="1"/>
      <c r="I1186" s="1"/>
    </row>
    <row r="1187" spans="2:9">
      <c r="B1187" s="1"/>
      <c r="C1187" s="1"/>
      <c r="D1187" s="1"/>
      <c r="E1187" s="1"/>
      <c r="F1187" s="1"/>
      <c r="G1187" s="1"/>
      <c r="H1187" s="1"/>
      <c r="I1187" s="1"/>
    </row>
    <row r="1188" spans="2:9">
      <c r="B1188" s="1"/>
      <c r="C1188" s="1"/>
      <c r="D1188" s="1"/>
      <c r="E1188" s="1"/>
      <c r="F1188" s="1"/>
      <c r="G1188" s="1"/>
      <c r="H1188" s="1"/>
      <c r="I1188" s="1"/>
    </row>
    <row r="1189" spans="2:9">
      <c r="B1189" s="1"/>
      <c r="C1189" s="1"/>
      <c r="D1189" s="1"/>
      <c r="E1189" s="1"/>
      <c r="F1189" s="1"/>
      <c r="G1189" s="1"/>
      <c r="H1189" s="1"/>
      <c r="I1189" s="1"/>
    </row>
    <row r="1190" spans="2:9">
      <c r="B1190" s="1"/>
      <c r="C1190" s="1"/>
      <c r="D1190" s="1"/>
      <c r="E1190" s="1"/>
      <c r="F1190" s="1"/>
      <c r="G1190" s="1"/>
      <c r="H1190" s="1"/>
      <c r="I1190" s="1"/>
    </row>
    <row r="1191" spans="2:9">
      <c r="B1191" s="1"/>
      <c r="C1191" s="1"/>
      <c r="D1191" s="1"/>
      <c r="E1191" s="1"/>
      <c r="F1191" s="1"/>
      <c r="G1191" s="1"/>
      <c r="H1191" s="1"/>
      <c r="I1191" s="1"/>
    </row>
    <row r="1192" spans="2:9">
      <c r="B1192" s="1"/>
      <c r="C1192" s="1"/>
      <c r="D1192" s="1"/>
      <c r="E1192" s="1"/>
      <c r="F1192" s="1"/>
      <c r="G1192" s="1"/>
      <c r="H1192" s="1"/>
      <c r="I1192" s="1"/>
    </row>
    <row r="1193" spans="2:9">
      <c r="B1193" s="1"/>
      <c r="C1193" s="1"/>
      <c r="D1193" s="1"/>
      <c r="E1193" s="1"/>
      <c r="F1193" s="1"/>
      <c r="G1193" s="1"/>
      <c r="H1193" s="1"/>
      <c r="I1193" s="1"/>
    </row>
    <row r="1194" spans="2:9">
      <c r="B1194" s="1"/>
      <c r="C1194" s="1"/>
      <c r="D1194" s="1"/>
      <c r="E1194" s="1"/>
      <c r="F1194" s="1"/>
      <c r="G1194" s="1"/>
      <c r="H1194" s="1"/>
      <c r="I1194" s="1"/>
    </row>
    <row r="1195" spans="2:9">
      <c r="B1195" s="1"/>
      <c r="C1195" s="1"/>
      <c r="D1195" s="1"/>
      <c r="E1195" s="1"/>
      <c r="F1195" s="1"/>
      <c r="G1195" s="1"/>
      <c r="H1195" s="1"/>
      <c r="I1195" s="1"/>
    </row>
    <row r="1196" spans="2:9">
      <c r="B1196" s="1"/>
      <c r="C1196" s="1"/>
      <c r="D1196" s="1"/>
      <c r="E1196" s="1"/>
      <c r="F1196" s="1"/>
      <c r="G1196" s="1"/>
      <c r="H1196" s="1"/>
      <c r="I1196" s="1"/>
    </row>
    <row r="1197" spans="2:9">
      <c r="B1197" s="1"/>
      <c r="C1197" s="1"/>
      <c r="D1197" s="1"/>
      <c r="E1197" s="1"/>
      <c r="F1197" s="1"/>
      <c r="G1197" s="1"/>
      <c r="H1197" s="1"/>
      <c r="I1197" s="1"/>
    </row>
    <row r="1198" spans="2:9">
      <c r="B1198" s="1"/>
      <c r="C1198" s="1"/>
      <c r="D1198" s="1"/>
      <c r="E1198" s="1"/>
      <c r="F1198" s="1"/>
      <c r="G1198" s="1"/>
      <c r="H1198" s="1"/>
      <c r="I1198" s="1"/>
    </row>
    <row r="1199" spans="2:9">
      <c r="B1199" s="1"/>
      <c r="C1199" s="1"/>
      <c r="D1199" s="1"/>
      <c r="E1199" s="1"/>
      <c r="F1199" s="1"/>
      <c r="G1199" s="1"/>
      <c r="H1199" s="1"/>
      <c r="I1199" s="1"/>
    </row>
    <row r="1200" spans="2:9">
      <c r="B1200" s="1"/>
      <c r="C1200" s="1"/>
      <c r="D1200" s="1"/>
      <c r="E1200" s="1"/>
      <c r="F1200" s="1"/>
      <c r="G1200" s="1"/>
      <c r="H1200" s="1"/>
      <c r="I1200" s="1"/>
    </row>
    <row r="1201" spans="2:9">
      <c r="B1201" s="1"/>
      <c r="C1201" s="1"/>
      <c r="D1201" s="1"/>
      <c r="E1201" s="1"/>
      <c r="F1201" s="1"/>
      <c r="G1201" s="1"/>
      <c r="H1201" s="1"/>
      <c r="I1201" s="1"/>
    </row>
    <row r="1202" spans="2:9">
      <c r="B1202" s="1"/>
      <c r="C1202" s="1"/>
      <c r="D1202" s="1"/>
      <c r="E1202" s="1"/>
      <c r="F1202" s="1"/>
      <c r="G1202" s="1"/>
      <c r="H1202" s="1"/>
      <c r="I1202" s="1"/>
    </row>
    <row r="1203" spans="2:9">
      <c r="B1203" s="1"/>
      <c r="C1203" s="1"/>
      <c r="D1203" s="1"/>
      <c r="E1203" s="1"/>
      <c r="F1203" s="1"/>
      <c r="G1203" s="1"/>
      <c r="H1203" s="1"/>
      <c r="I1203" s="1"/>
    </row>
    <row r="1204" spans="2:9">
      <c r="B1204" s="1"/>
      <c r="C1204" s="1"/>
      <c r="D1204" s="1"/>
      <c r="E1204" s="1"/>
      <c r="F1204" s="1"/>
      <c r="G1204" s="1"/>
      <c r="H1204" s="1"/>
      <c r="I1204" s="1"/>
    </row>
    <row r="1205" spans="2:9">
      <c r="B1205" s="1"/>
      <c r="C1205" s="1"/>
      <c r="D1205" s="1"/>
      <c r="E1205" s="1"/>
      <c r="F1205" s="1"/>
      <c r="G1205" s="1"/>
      <c r="H1205" s="1"/>
      <c r="I1205" s="1"/>
    </row>
    <row r="1206" spans="2:9">
      <c r="B1206" s="1"/>
      <c r="C1206" s="1"/>
      <c r="D1206" s="1"/>
      <c r="E1206" s="1"/>
      <c r="F1206" s="1"/>
      <c r="G1206" s="1"/>
      <c r="H1206" s="1"/>
      <c r="I1206" s="1"/>
    </row>
    <row r="1207" spans="2:9">
      <c r="B1207" s="1"/>
      <c r="C1207" s="1"/>
      <c r="D1207" s="1"/>
      <c r="E1207" s="1"/>
      <c r="F1207" s="1"/>
      <c r="G1207" s="1"/>
      <c r="H1207" s="1"/>
      <c r="I1207" s="1"/>
    </row>
    <row r="1208" spans="2:9">
      <c r="B1208" s="1"/>
      <c r="C1208" s="1"/>
      <c r="D1208" s="1"/>
      <c r="E1208" s="1"/>
      <c r="F1208" s="1"/>
      <c r="G1208" s="1"/>
      <c r="H1208" s="1"/>
      <c r="I1208" s="1"/>
    </row>
    <row r="1209" spans="2:9">
      <c r="B1209" s="1"/>
      <c r="C1209" s="1"/>
      <c r="D1209" s="1"/>
      <c r="E1209" s="1"/>
      <c r="F1209" s="1"/>
      <c r="G1209" s="1"/>
      <c r="H1209" s="1"/>
      <c r="I1209" s="1"/>
    </row>
    <row r="1210" spans="2:9">
      <c r="B1210" s="1"/>
      <c r="C1210" s="1"/>
      <c r="D1210" s="1"/>
      <c r="E1210" s="1"/>
      <c r="F1210" s="1"/>
      <c r="G1210" s="1"/>
      <c r="H1210" s="1"/>
      <c r="I1210" s="1"/>
    </row>
    <row r="1211" spans="2:9">
      <c r="B1211" s="1"/>
      <c r="C1211" s="1"/>
      <c r="D1211" s="1"/>
      <c r="E1211" s="1"/>
      <c r="F1211" s="1"/>
      <c r="G1211" s="1"/>
      <c r="H1211" s="1"/>
      <c r="I1211" s="1"/>
    </row>
    <row r="1212" spans="2:9">
      <c r="B1212" s="1"/>
      <c r="C1212" s="1"/>
      <c r="D1212" s="1"/>
      <c r="E1212" s="1"/>
      <c r="F1212" s="1"/>
      <c r="G1212" s="1"/>
      <c r="H1212" s="1"/>
      <c r="I1212" s="1"/>
    </row>
    <row r="1213" spans="2:9">
      <c r="B1213" s="1"/>
      <c r="C1213" s="1"/>
      <c r="D1213" s="1"/>
      <c r="E1213" s="1"/>
      <c r="F1213" s="1"/>
      <c r="G1213" s="1"/>
      <c r="H1213" s="1"/>
      <c r="I1213" s="1"/>
    </row>
    <row r="1214" spans="2:9">
      <c r="B1214" s="1"/>
      <c r="C1214" s="1"/>
      <c r="D1214" s="1"/>
      <c r="E1214" s="1"/>
      <c r="F1214" s="1"/>
      <c r="G1214" s="1"/>
      <c r="H1214" s="1"/>
      <c r="I1214" s="1"/>
    </row>
    <row r="1215" spans="2:9">
      <c r="B1215" s="1"/>
      <c r="C1215" s="1"/>
      <c r="D1215" s="1"/>
      <c r="E1215" s="1"/>
      <c r="F1215" s="1"/>
      <c r="G1215" s="1"/>
      <c r="H1215" s="1"/>
      <c r="I1215" s="1"/>
    </row>
    <row r="1216" spans="2:9">
      <c r="B1216" s="1"/>
      <c r="C1216" s="1"/>
      <c r="D1216" s="1"/>
      <c r="E1216" s="1"/>
      <c r="F1216" s="1"/>
      <c r="G1216" s="1"/>
      <c r="H1216" s="1"/>
      <c r="I1216" s="1"/>
    </row>
    <row r="1217" spans="2:9">
      <c r="B1217" s="1"/>
      <c r="C1217" s="1"/>
      <c r="D1217" s="1"/>
      <c r="E1217" s="1"/>
      <c r="F1217" s="1"/>
      <c r="G1217" s="1"/>
      <c r="H1217" s="1"/>
      <c r="I1217" s="1"/>
    </row>
    <row r="1218" spans="2:9">
      <c r="B1218" s="1"/>
      <c r="C1218" s="1"/>
      <c r="D1218" s="1"/>
      <c r="E1218" s="1"/>
      <c r="F1218" s="1"/>
      <c r="G1218" s="1"/>
      <c r="H1218" s="1"/>
      <c r="I1218" s="1"/>
    </row>
    <row r="1219" spans="2:9">
      <c r="B1219" s="1"/>
      <c r="C1219" s="1"/>
      <c r="D1219" s="1"/>
      <c r="E1219" s="1"/>
      <c r="F1219" s="1"/>
      <c r="G1219" s="1"/>
      <c r="H1219" s="1"/>
      <c r="I1219" s="1"/>
    </row>
    <row r="1220" spans="2:9">
      <c r="B1220" s="1"/>
      <c r="C1220" s="1"/>
      <c r="D1220" s="1"/>
      <c r="E1220" s="1"/>
      <c r="F1220" s="1"/>
      <c r="G1220" s="1"/>
      <c r="H1220" s="1"/>
      <c r="I1220" s="1"/>
    </row>
    <row r="1221" spans="2:9">
      <c r="B1221" s="1"/>
      <c r="C1221" s="1"/>
      <c r="D1221" s="1"/>
      <c r="E1221" s="1"/>
      <c r="F1221" s="1"/>
      <c r="G1221" s="1"/>
      <c r="H1221" s="1"/>
      <c r="I1221" s="1"/>
    </row>
    <row r="1222" spans="2:9">
      <c r="B1222" s="1"/>
      <c r="C1222" s="1"/>
      <c r="D1222" s="1"/>
      <c r="E1222" s="1"/>
      <c r="F1222" s="1"/>
      <c r="G1222" s="1"/>
      <c r="H1222" s="1"/>
      <c r="I1222" s="1"/>
    </row>
    <row r="1223" spans="2:9">
      <c r="B1223" s="1"/>
      <c r="C1223" s="1"/>
      <c r="D1223" s="1"/>
      <c r="E1223" s="1"/>
      <c r="F1223" s="1"/>
      <c r="G1223" s="1"/>
      <c r="H1223" s="1"/>
      <c r="I1223" s="1"/>
    </row>
    <row r="1224" spans="2:9">
      <c r="B1224" s="1"/>
      <c r="C1224" s="1"/>
      <c r="D1224" s="1"/>
      <c r="E1224" s="1"/>
      <c r="F1224" s="1"/>
      <c r="G1224" s="1"/>
      <c r="H1224" s="1"/>
      <c r="I1224" s="1"/>
    </row>
    <row r="1225" spans="2:9">
      <c r="B1225" s="1"/>
      <c r="C1225" s="1"/>
      <c r="D1225" s="1"/>
      <c r="E1225" s="1"/>
      <c r="F1225" s="1"/>
      <c r="G1225" s="1"/>
      <c r="H1225" s="1"/>
      <c r="I1225" s="1"/>
    </row>
    <row r="1226" spans="2:9">
      <c r="B1226" s="1"/>
      <c r="C1226" s="1"/>
      <c r="D1226" s="1"/>
      <c r="E1226" s="1"/>
      <c r="F1226" s="1"/>
      <c r="G1226" s="1"/>
      <c r="H1226" s="1"/>
      <c r="I1226" s="1"/>
    </row>
    <row r="1227" spans="2:9">
      <c r="B1227" s="1"/>
      <c r="C1227" s="1"/>
      <c r="D1227" s="1"/>
      <c r="E1227" s="1"/>
      <c r="F1227" s="1"/>
      <c r="G1227" s="1"/>
      <c r="H1227" s="1"/>
      <c r="I1227" s="1"/>
    </row>
    <row r="1228" spans="2:9">
      <c r="B1228" s="1"/>
      <c r="C1228" s="1"/>
      <c r="D1228" s="1"/>
      <c r="E1228" s="1"/>
      <c r="F1228" s="1"/>
      <c r="G1228" s="1"/>
      <c r="H1228" s="1"/>
      <c r="I1228" s="1"/>
    </row>
    <row r="1229" spans="2:9">
      <c r="B1229" s="1"/>
      <c r="C1229" s="1"/>
      <c r="D1229" s="1"/>
      <c r="E1229" s="1"/>
      <c r="F1229" s="1"/>
      <c r="G1229" s="1"/>
      <c r="H1229" s="1"/>
      <c r="I1229" s="1"/>
    </row>
    <row r="1230" spans="2:9">
      <c r="B1230" s="1"/>
      <c r="C1230" s="1"/>
      <c r="D1230" s="1"/>
      <c r="E1230" s="1"/>
      <c r="F1230" s="1"/>
      <c r="G1230" s="1"/>
      <c r="H1230" s="1"/>
      <c r="I1230" s="1"/>
    </row>
    <row r="1231" spans="2:9">
      <c r="B1231" s="1"/>
      <c r="C1231" s="1"/>
      <c r="D1231" s="1"/>
      <c r="E1231" s="1"/>
      <c r="F1231" s="1"/>
      <c r="G1231" s="1"/>
      <c r="H1231" s="1"/>
      <c r="I1231" s="1"/>
    </row>
    <row r="1232" spans="2:9">
      <c r="B1232" s="1"/>
      <c r="C1232" s="1"/>
      <c r="D1232" s="1"/>
      <c r="E1232" s="1"/>
      <c r="F1232" s="1"/>
      <c r="G1232" s="1"/>
      <c r="H1232" s="1"/>
      <c r="I1232" s="1"/>
    </row>
    <row r="1233" spans="2:9">
      <c r="B1233" s="1"/>
      <c r="C1233" s="1"/>
      <c r="D1233" s="1"/>
      <c r="E1233" s="1"/>
      <c r="F1233" s="1"/>
      <c r="G1233" s="1"/>
      <c r="H1233" s="1"/>
      <c r="I1233" s="1"/>
    </row>
    <row r="1234" spans="2:9">
      <c r="B1234" s="1"/>
      <c r="C1234" s="1"/>
      <c r="D1234" s="1"/>
      <c r="E1234" s="1"/>
      <c r="F1234" s="1"/>
      <c r="G1234" s="1"/>
      <c r="H1234" s="1"/>
      <c r="I1234" s="1"/>
    </row>
    <row r="1235" spans="2:9">
      <c r="B1235" s="1"/>
      <c r="C1235" s="1"/>
      <c r="D1235" s="1"/>
      <c r="E1235" s="1"/>
      <c r="F1235" s="1"/>
      <c r="G1235" s="1"/>
      <c r="H1235" s="1"/>
      <c r="I1235" s="1"/>
    </row>
    <row r="1236" spans="2:9">
      <c r="B1236" s="1"/>
      <c r="C1236" s="1"/>
      <c r="D1236" s="1"/>
      <c r="E1236" s="1"/>
      <c r="F1236" s="1"/>
      <c r="G1236" s="1"/>
      <c r="H1236" s="1"/>
      <c r="I1236" s="1"/>
    </row>
    <row r="1237" spans="2:9">
      <c r="B1237" s="1"/>
      <c r="C1237" s="1"/>
      <c r="D1237" s="1"/>
      <c r="E1237" s="1"/>
      <c r="F1237" s="1"/>
      <c r="G1237" s="1"/>
      <c r="H1237" s="1"/>
      <c r="I1237" s="1"/>
    </row>
    <row r="1238" spans="2:9">
      <c r="B1238" s="1"/>
      <c r="C1238" s="1"/>
      <c r="D1238" s="1"/>
      <c r="E1238" s="1"/>
      <c r="F1238" s="1"/>
      <c r="G1238" s="1"/>
      <c r="H1238" s="1"/>
      <c r="I1238" s="1"/>
    </row>
    <row r="1239" spans="2:9">
      <c r="B1239" s="1"/>
      <c r="C1239" s="1"/>
      <c r="D1239" s="1"/>
      <c r="E1239" s="1"/>
      <c r="F1239" s="1"/>
      <c r="G1239" s="1"/>
      <c r="H1239" s="1"/>
      <c r="I1239" s="1"/>
    </row>
    <row r="1240" spans="2:9">
      <c r="B1240" s="1"/>
      <c r="C1240" s="1"/>
      <c r="D1240" s="1"/>
      <c r="E1240" s="1"/>
      <c r="F1240" s="1"/>
      <c r="G1240" s="1"/>
      <c r="H1240" s="1"/>
      <c r="I1240" s="1"/>
    </row>
    <row r="1241" spans="2:9">
      <c r="B1241" s="1"/>
      <c r="C1241" s="1"/>
      <c r="D1241" s="1"/>
      <c r="E1241" s="1"/>
      <c r="F1241" s="1"/>
      <c r="G1241" s="1"/>
      <c r="H1241" s="1"/>
      <c r="I1241" s="1"/>
    </row>
    <row r="1242" spans="2:9">
      <c r="B1242" s="1"/>
      <c r="C1242" s="1"/>
      <c r="D1242" s="1"/>
      <c r="E1242" s="1"/>
      <c r="F1242" s="1"/>
      <c r="G1242" s="1"/>
      <c r="H1242" s="1"/>
      <c r="I1242" s="1"/>
    </row>
    <row r="1243" spans="2:9">
      <c r="B1243" s="1"/>
      <c r="C1243" s="1"/>
      <c r="D1243" s="1"/>
      <c r="E1243" s="1"/>
      <c r="F1243" s="1"/>
      <c r="G1243" s="1"/>
      <c r="H1243" s="1"/>
      <c r="I1243" s="1"/>
    </row>
    <row r="1244" spans="2:9">
      <c r="B1244" s="1"/>
      <c r="C1244" s="1"/>
      <c r="D1244" s="1"/>
      <c r="E1244" s="1"/>
      <c r="F1244" s="1"/>
      <c r="G1244" s="1"/>
      <c r="H1244" s="1"/>
      <c r="I1244" s="1"/>
    </row>
    <row r="1245" spans="2:9">
      <c r="B1245" s="1"/>
      <c r="C1245" s="1"/>
      <c r="D1245" s="1"/>
      <c r="E1245" s="1"/>
      <c r="F1245" s="1"/>
      <c r="G1245" s="1"/>
      <c r="H1245" s="1"/>
      <c r="I1245" s="1"/>
    </row>
    <row r="1246" spans="2:9">
      <c r="B1246" s="1"/>
      <c r="C1246" s="1"/>
      <c r="D1246" s="1"/>
      <c r="E1246" s="1"/>
      <c r="F1246" s="1"/>
      <c r="G1246" s="1"/>
      <c r="H1246" s="1"/>
      <c r="I1246" s="1"/>
    </row>
    <row r="1247" spans="2:9">
      <c r="B1247" s="1"/>
      <c r="C1247" s="1"/>
      <c r="D1247" s="1"/>
      <c r="E1247" s="1"/>
      <c r="F1247" s="1"/>
      <c r="G1247" s="1"/>
      <c r="H1247" s="1"/>
      <c r="I1247" s="1"/>
    </row>
    <row r="1248" spans="2:9">
      <c r="B1248" s="1"/>
      <c r="C1248" s="1"/>
      <c r="D1248" s="1"/>
      <c r="E1248" s="1"/>
      <c r="F1248" s="1"/>
      <c r="G1248" s="1"/>
      <c r="H1248" s="1"/>
      <c r="I1248" s="1"/>
    </row>
    <row r="1249" spans="2:9">
      <c r="B1249" s="1"/>
      <c r="C1249" s="1"/>
      <c r="D1249" s="1"/>
      <c r="E1249" s="1"/>
      <c r="F1249" s="1"/>
      <c r="G1249" s="1"/>
      <c r="H1249" s="1"/>
      <c r="I1249" s="1"/>
    </row>
    <row r="1250" spans="2:9">
      <c r="B1250" s="1"/>
      <c r="C1250" s="1"/>
      <c r="D1250" s="1"/>
      <c r="E1250" s="1"/>
      <c r="F1250" s="1"/>
      <c r="G1250" s="1"/>
      <c r="H1250" s="1"/>
      <c r="I1250" s="1"/>
    </row>
    <row r="1251" spans="2:9">
      <c r="B1251" s="1"/>
      <c r="C1251" s="1"/>
      <c r="D1251" s="1"/>
      <c r="E1251" s="1"/>
      <c r="F1251" s="1"/>
      <c r="G1251" s="1"/>
      <c r="H1251" s="1"/>
      <c r="I1251" s="1"/>
    </row>
    <row r="1252" spans="2:9">
      <c r="B1252" s="1"/>
      <c r="C1252" s="1"/>
      <c r="D1252" s="1"/>
      <c r="E1252" s="1"/>
      <c r="F1252" s="1"/>
      <c r="G1252" s="1"/>
      <c r="H1252" s="1"/>
      <c r="I1252" s="1"/>
    </row>
    <row r="1253" spans="2:9">
      <c r="B1253" s="1"/>
      <c r="C1253" s="1"/>
      <c r="D1253" s="1"/>
      <c r="E1253" s="1"/>
      <c r="F1253" s="1"/>
      <c r="G1253" s="1"/>
      <c r="H1253" s="1"/>
      <c r="I1253" s="1"/>
    </row>
    <row r="1254" spans="2:9">
      <c r="B1254" s="1"/>
      <c r="C1254" s="1"/>
      <c r="D1254" s="1"/>
      <c r="E1254" s="1"/>
      <c r="F1254" s="1"/>
      <c r="G1254" s="1"/>
      <c r="H1254" s="1"/>
      <c r="I1254" s="1"/>
    </row>
    <row r="1255" spans="2:9">
      <c r="B1255" s="1"/>
      <c r="C1255" s="1"/>
      <c r="D1255" s="1"/>
      <c r="E1255" s="1"/>
      <c r="F1255" s="1"/>
      <c r="G1255" s="1"/>
      <c r="H1255" s="1"/>
      <c r="I1255" s="1"/>
    </row>
    <row r="1256" spans="2:9">
      <c r="B1256" s="1"/>
      <c r="C1256" s="1"/>
      <c r="D1256" s="1"/>
      <c r="E1256" s="1"/>
      <c r="F1256" s="1"/>
      <c r="G1256" s="1"/>
      <c r="H1256" s="1"/>
      <c r="I1256" s="1"/>
    </row>
    <row r="1257" spans="2:9">
      <c r="B1257" s="1"/>
      <c r="C1257" s="1"/>
      <c r="D1257" s="1"/>
      <c r="E1257" s="1"/>
      <c r="F1257" s="1"/>
      <c r="G1257" s="1"/>
      <c r="H1257" s="1"/>
      <c r="I1257" s="1"/>
    </row>
    <row r="1258" spans="2:9">
      <c r="B1258" s="1"/>
      <c r="C1258" s="1"/>
      <c r="D1258" s="1"/>
      <c r="E1258" s="1"/>
      <c r="F1258" s="1"/>
      <c r="G1258" s="1"/>
      <c r="H1258" s="1"/>
      <c r="I1258" s="1"/>
    </row>
    <row r="1259" spans="2:9">
      <c r="B1259" s="1"/>
      <c r="C1259" s="1"/>
      <c r="D1259" s="1"/>
      <c r="E1259" s="1"/>
      <c r="F1259" s="1"/>
      <c r="G1259" s="1"/>
      <c r="H1259" s="1"/>
      <c r="I1259" s="1"/>
    </row>
    <row r="1260" spans="2:9">
      <c r="B1260" s="1"/>
      <c r="C1260" s="1"/>
      <c r="D1260" s="1"/>
      <c r="E1260" s="1"/>
      <c r="F1260" s="1"/>
      <c r="G1260" s="1"/>
      <c r="H1260" s="1"/>
      <c r="I1260" s="1"/>
    </row>
    <row r="1261" spans="2:9">
      <c r="B1261" s="1"/>
      <c r="C1261" s="1"/>
      <c r="D1261" s="1"/>
      <c r="E1261" s="1"/>
      <c r="F1261" s="1"/>
      <c r="G1261" s="1"/>
      <c r="H1261" s="1"/>
      <c r="I1261" s="1"/>
    </row>
    <row r="1262" spans="2:9">
      <c r="B1262" s="1"/>
      <c r="C1262" s="1"/>
      <c r="D1262" s="1"/>
      <c r="E1262" s="1"/>
      <c r="F1262" s="1"/>
      <c r="G1262" s="1"/>
      <c r="H1262" s="1"/>
      <c r="I1262" s="1"/>
    </row>
    <row r="1263" spans="2:9">
      <c r="B1263" s="1"/>
      <c r="C1263" s="1"/>
      <c r="D1263" s="1"/>
      <c r="E1263" s="1"/>
      <c r="F1263" s="1"/>
      <c r="G1263" s="1"/>
      <c r="H1263" s="1"/>
      <c r="I1263" s="1"/>
    </row>
    <row r="1264" spans="2:9">
      <c r="B1264" s="1"/>
      <c r="C1264" s="1"/>
      <c r="D1264" s="1"/>
      <c r="E1264" s="1"/>
      <c r="F1264" s="1"/>
      <c r="G1264" s="1"/>
      <c r="H1264" s="1"/>
      <c r="I1264" s="1"/>
    </row>
    <row r="1265" spans="2:9">
      <c r="B1265" s="1"/>
      <c r="C1265" s="1"/>
      <c r="D1265" s="1"/>
      <c r="E1265" s="1"/>
      <c r="F1265" s="1"/>
      <c r="G1265" s="1"/>
      <c r="H1265" s="1"/>
      <c r="I1265" s="1"/>
    </row>
    <row r="1266" spans="2:9">
      <c r="B1266" s="1"/>
      <c r="C1266" s="1"/>
      <c r="D1266" s="1"/>
      <c r="E1266" s="1"/>
      <c r="F1266" s="1"/>
      <c r="G1266" s="1"/>
      <c r="H1266" s="1"/>
      <c r="I1266" s="1"/>
    </row>
    <row r="1267" spans="2:9">
      <c r="B1267" s="1"/>
      <c r="C1267" s="1"/>
      <c r="D1267" s="1"/>
      <c r="E1267" s="1"/>
      <c r="F1267" s="1"/>
      <c r="G1267" s="1"/>
      <c r="H1267" s="1"/>
      <c r="I1267" s="1"/>
    </row>
    <row r="1268" spans="2:9">
      <c r="B1268" s="1"/>
      <c r="C1268" s="1"/>
      <c r="D1268" s="1"/>
      <c r="E1268" s="1"/>
      <c r="F1268" s="1"/>
      <c r="G1268" s="1"/>
      <c r="H1268" s="1"/>
      <c r="I1268" s="1"/>
    </row>
    <row r="1269" spans="2:9">
      <c r="B1269" s="1"/>
      <c r="C1269" s="1"/>
      <c r="D1269" s="1"/>
      <c r="E1269" s="1"/>
      <c r="F1269" s="1"/>
      <c r="G1269" s="1"/>
      <c r="H1269" s="1"/>
      <c r="I1269" s="1"/>
    </row>
    <row r="1270" spans="2:9">
      <c r="B1270" s="1"/>
      <c r="C1270" s="1"/>
      <c r="D1270" s="1"/>
      <c r="E1270" s="1"/>
      <c r="F1270" s="1"/>
      <c r="G1270" s="1"/>
      <c r="H1270" s="1"/>
      <c r="I1270" s="1"/>
    </row>
    <row r="1271" spans="2:9">
      <c r="B1271" s="1"/>
      <c r="C1271" s="1"/>
      <c r="D1271" s="1"/>
      <c r="E1271" s="1"/>
      <c r="F1271" s="1"/>
      <c r="G1271" s="1"/>
      <c r="H1271" s="1"/>
      <c r="I1271" s="1"/>
    </row>
    <row r="1272" spans="2:9">
      <c r="B1272" s="1"/>
      <c r="C1272" s="1"/>
      <c r="D1272" s="1"/>
      <c r="E1272" s="1"/>
      <c r="F1272" s="1"/>
      <c r="G1272" s="1"/>
      <c r="H1272" s="1"/>
      <c r="I1272" s="1"/>
    </row>
    <row r="1273" spans="2:9">
      <c r="B1273" s="1"/>
      <c r="C1273" s="1"/>
      <c r="D1273" s="1"/>
      <c r="E1273" s="1"/>
      <c r="F1273" s="1"/>
      <c r="G1273" s="1"/>
      <c r="H1273" s="1"/>
      <c r="I1273" s="1"/>
    </row>
    <row r="1274" spans="2:9">
      <c r="B1274" s="1"/>
      <c r="C1274" s="1"/>
      <c r="D1274" s="1"/>
      <c r="E1274" s="1"/>
      <c r="F1274" s="1"/>
      <c r="G1274" s="1"/>
      <c r="H1274" s="1"/>
      <c r="I1274" s="1"/>
    </row>
    <row r="1275" spans="2:9">
      <c r="B1275" s="1"/>
      <c r="C1275" s="1"/>
      <c r="D1275" s="1"/>
      <c r="E1275" s="1"/>
      <c r="F1275" s="1"/>
      <c r="G1275" s="1"/>
      <c r="H1275" s="1"/>
      <c r="I1275" s="1"/>
    </row>
    <row r="1276" spans="2:9">
      <c r="B1276" s="1"/>
      <c r="C1276" s="1"/>
      <c r="D1276" s="1"/>
      <c r="E1276" s="1"/>
      <c r="F1276" s="1"/>
      <c r="G1276" s="1"/>
      <c r="H1276" s="1"/>
      <c r="I1276" s="1"/>
    </row>
    <row r="1277" spans="2:9">
      <c r="B1277" s="1"/>
      <c r="C1277" s="1"/>
      <c r="D1277" s="1"/>
      <c r="E1277" s="1"/>
      <c r="F1277" s="1"/>
      <c r="G1277" s="1"/>
      <c r="H1277" s="1"/>
      <c r="I1277" s="1"/>
    </row>
    <row r="1278" spans="2:9">
      <c r="B1278" s="1"/>
      <c r="C1278" s="1"/>
      <c r="D1278" s="1"/>
      <c r="E1278" s="1"/>
      <c r="F1278" s="1"/>
      <c r="G1278" s="1"/>
      <c r="H1278" s="1"/>
      <c r="I1278" s="1"/>
    </row>
    <row r="1279" spans="2:9">
      <c r="B1279" s="1"/>
      <c r="C1279" s="1"/>
      <c r="D1279" s="1"/>
      <c r="E1279" s="1"/>
      <c r="F1279" s="1"/>
      <c r="G1279" s="1"/>
      <c r="H1279" s="1"/>
      <c r="I1279" s="1"/>
    </row>
    <row r="1280" spans="2:9">
      <c r="B1280" s="1"/>
      <c r="C1280" s="1"/>
      <c r="D1280" s="1"/>
      <c r="E1280" s="1"/>
      <c r="F1280" s="1"/>
      <c r="G1280" s="1"/>
      <c r="H1280" s="1"/>
      <c r="I1280" s="1"/>
    </row>
    <row r="1281" spans="2:9">
      <c r="B1281" s="1"/>
      <c r="C1281" s="1"/>
      <c r="D1281" s="1"/>
      <c r="E1281" s="1"/>
      <c r="F1281" s="1"/>
      <c r="G1281" s="1"/>
      <c r="H1281" s="1"/>
      <c r="I1281" s="1"/>
    </row>
    <row r="1282" spans="2:9">
      <c r="B1282" s="1"/>
      <c r="C1282" s="1"/>
      <c r="D1282" s="1"/>
      <c r="E1282" s="1"/>
      <c r="F1282" s="1"/>
      <c r="G1282" s="1"/>
      <c r="H1282" s="1"/>
      <c r="I1282" s="1"/>
    </row>
    <row r="1283" spans="2:9">
      <c r="B1283" s="1"/>
      <c r="C1283" s="1"/>
      <c r="D1283" s="1"/>
      <c r="E1283" s="1"/>
      <c r="F1283" s="1"/>
      <c r="G1283" s="1"/>
      <c r="H1283" s="1"/>
      <c r="I1283" s="1"/>
    </row>
    <row r="1284" spans="2:9">
      <c r="B1284" s="1"/>
      <c r="C1284" s="1"/>
      <c r="D1284" s="1"/>
      <c r="E1284" s="1"/>
      <c r="F1284" s="1"/>
      <c r="G1284" s="1"/>
      <c r="H1284" s="1"/>
      <c r="I1284" s="1"/>
    </row>
    <row r="1285" spans="2:9">
      <c r="B1285" s="1"/>
      <c r="C1285" s="1"/>
      <c r="D1285" s="1"/>
      <c r="E1285" s="1"/>
      <c r="F1285" s="1"/>
      <c r="G1285" s="1"/>
      <c r="H1285" s="1"/>
      <c r="I1285" s="1"/>
    </row>
    <row r="1286" spans="2:9">
      <c r="B1286" s="1"/>
      <c r="C1286" s="1"/>
      <c r="D1286" s="1"/>
      <c r="E1286" s="1"/>
      <c r="F1286" s="1"/>
      <c r="G1286" s="1"/>
      <c r="H1286" s="1"/>
      <c r="I1286" s="1"/>
    </row>
    <row r="1287" spans="2:9">
      <c r="B1287" s="1"/>
      <c r="C1287" s="1"/>
      <c r="D1287" s="1"/>
      <c r="E1287" s="1"/>
      <c r="F1287" s="1"/>
      <c r="G1287" s="1"/>
      <c r="H1287" s="1"/>
      <c r="I1287" s="1"/>
    </row>
    <row r="1288" spans="2:9">
      <c r="B1288" s="1"/>
      <c r="C1288" s="1"/>
      <c r="D1288" s="1"/>
      <c r="E1288" s="1"/>
      <c r="F1288" s="1"/>
      <c r="G1288" s="1"/>
      <c r="H1288" s="1"/>
      <c r="I1288" s="1"/>
    </row>
    <row r="1289" spans="2:9">
      <c r="B1289" s="1"/>
      <c r="C1289" s="1"/>
      <c r="D1289" s="1"/>
      <c r="E1289" s="1"/>
      <c r="F1289" s="1"/>
      <c r="G1289" s="1"/>
      <c r="H1289" s="1"/>
      <c r="I1289" s="1"/>
    </row>
    <row r="1290" spans="2:9">
      <c r="B1290" s="1"/>
      <c r="C1290" s="1"/>
      <c r="D1290" s="1"/>
      <c r="E1290" s="1"/>
      <c r="F1290" s="1"/>
      <c r="G1290" s="1"/>
      <c r="H1290" s="1"/>
      <c r="I1290" s="1"/>
    </row>
    <row r="1291" spans="2:9">
      <c r="B1291" s="1"/>
      <c r="C1291" s="1"/>
      <c r="D1291" s="1"/>
      <c r="E1291" s="1"/>
      <c r="F1291" s="1"/>
      <c r="G1291" s="1"/>
      <c r="H1291" s="1"/>
      <c r="I1291" s="1"/>
    </row>
    <row r="1292" spans="2:9">
      <c r="B1292" s="1"/>
      <c r="C1292" s="1"/>
      <c r="D1292" s="1"/>
      <c r="E1292" s="1"/>
      <c r="F1292" s="1"/>
      <c r="G1292" s="1"/>
      <c r="H1292" s="1"/>
      <c r="I1292" s="1"/>
    </row>
    <row r="1293" spans="2:9">
      <c r="B1293" s="1"/>
      <c r="C1293" s="1"/>
      <c r="D1293" s="1"/>
      <c r="E1293" s="1"/>
      <c r="F1293" s="1"/>
      <c r="G1293" s="1"/>
      <c r="H1293" s="1"/>
      <c r="I1293" s="1"/>
    </row>
    <row r="1294" spans="2:9">
      <c r="B1294" s="1"/>
      <c r="C1294" s="1"/>
      <c r="D1294" s="1"/>
      <c r="E1294" s="1"/>
      <c r="F1294" s="1"/>
      <c r="G1294" s="1"/>
      <c r="H1294" s="1"/>
      <c r="I1294" s="1"/>
    </row>
    <row r="1295" spans="2:9">
      <c r="B1295" s="1"/>
      <c r="C1295" s="1"/>
      <c r="D1295" s="1"/>
      <c r="E1295" s="1"/>
      <c r="F1295" s="1"/>
      <c r="G1295" s="1"/>
      <c r="H1295" s="1"/>
      <c r="I1295" s="1"/>
    </row>
    <row r="1296" spans="2:9">
      <c r="B1296" s="1"/>
      <c r="C1296" s="1"/>
      <c r="D1296" s="1"/>
      <c r="E1296" s="1"/>
      <c r="F1296" s="1"/>
      <c r="G1296" s="1"/>
      <c r="H1296" s="1"/>
      <c r="I1296" s="1"/>
    </row>
    <row r="1297" spans="2:9">
      <c r="B1297" s="1"/>
      <c r="C1297" s="1"/>
      <c r="D1297" s="1"/>
      <c r="E1297" s="1"/>
      <c r="F1297" s="1"/>
      <c r="G1297" s="1"/>
      <c r="H1297" s="1"/>
      <c r="I1297" s="1"/>
    </row>
    <row r="1298" spans="2:9">
      <c r="B1298" s="1"/>
      <c r="C1298" s="1"/>
      <c r="D1298" s="1"/>
      <c r="E1298" s="1"/>
      <c r="F1298" s="1"/>
      <c r="G1298" s="1"/>
      <c r="H1298" s="1"/>
      <c r="I1298" s="1"/>
    </row>
    <row r="1299" spans="2:9">
      <c r="B1299" s="1"/>
      <c r="C1299" s="1"/>
      <c r="D1299" s="1"/>
      <c r="E1299" s="1"/>
      <c r="F1299" s="1"/>
      <c r="G1299" s="1"/>
      <c r="H1299" s="1"/>
      <c r="I1299" s="1"/>
    </row>
    <row r="1300" spans="2:9">
      <c r="B1300" s="1"/>
      <c r="C1300" s="1"/>
      <c r="D1300" s="1"/>
      <c r="E1300" s="1"/>
      <c r="F1300" s="1"/>
      <c r="G1300" s="1"/>
      <c r="H1300" s="1"/>
      <c r="I1300" s="1"/>
    </row>
    <row r="1301" spans="2:9">
      <c r="B1301" s="1"/>
      <c r="C1301" s="1"/>
      <c r="D1301" s="1"/>
      <c r="E1301" s="1"/>
      <c r="F1301" s="1"/>
      <c r="G1301" s="1"/>
      <c r="H1301" s="1"/>
      <c r="I1301" s="1"/>
    </row>
    <row r="1302" spans="2:9">
      <c r="B1302" s="1"/>
      <c r="C1302" s="1"/>
      <c r="D1302" s="1"/>
      <c r="E1302" s="1"/>
      <c r="F1302" s="1"/>
      <c r="G1302" s="1"/>
      <c r="H1302" s="1"/>
      <c r="I1302" s="1"/>
    </row>
    <row r="1303" spans="2:9">
      <c r="B1303" s="1"/>
      <c r="C1303" s="1"/>
      <c r="D1303" s="1"/>
      <c r="E1303" s="1"/>
      <c r="F1303" s="1"/>
      <c r="G1303" s="1"/>
      <c r="H1303" s="1"/>
      <c r="I1303" s="1"/>
    </row>
    <row r="1304" spans="2:9">
      <c r="B1304" s="1"/>
      <c r="C1304" s="1"/>
      <c r="D1304" s="1"/>
      <c r="E1304" s="1"/>
      <c r="F1304" s="1"/>
      <c r="G1304" s="1"/>
      <c r="H1304" s="1"/>
      <c r="I1304" s="1"/>
    </row>
    <row r="1305" spans="2:9">
      <c r="B1305" s="1"/>
      <c r="C1305" s="1"/>
      <c r="D1305" s="1"/>
      <c r="E1305" s="1"/>
      <c r="F1305" s="1"/>
      <c r="G1305" s="1"/>
      <c r="H1305" s="1"/>
      <c r="I1305" s="1"/>
    </row>
    <row r="1306" spans="2:9">
      <c r="B1306" s="1"/>
      <c r="C1306" s="1"/>
      <c r="D1306" s="1"/>
      <c r="E1306" s="1"/>
      <c r="F1306" s="1"/>
      <c r="G1306" s="1"/>
      <c r="H1306" s="1"/>
      <c r="I1306" s="1"/>
    </row>
    <row r="1307" spans="2:9">
      <c r="B1307" s="1"/>
      <c r="C1307" s="1"/>
      <c r="D1307" s="1"/>
      <c r="E1307" s="1"/>
      <c r="F1307" s="1"/>
      <c r="G1307" s="1"/>
      <c r="H1307" s="1"/>
      <c r="I1307" s="1"/>
    </row>
    <row r="1308" spans="2:9">
      <c r="B1308" s="1"/>
      <c r="C1308" s="1"/>
      <c r="D1308" s="1"/>
      <c r="E1308" s="1"/>
      <c r="F1308" s="1"/>
      <c r="G1308" s="1"/>
      <c r="H1308" s="1"/>
      <c r="I1308" s="1"/>
    </row>
    <row r="1309" spans="2:9">
      <c r="B1309" s="1"/>
      <c r="C1309" s="1"/>
      <c r="D1309" s="1"/>
      <c r="E1309" s="1"/>
      <c r="F1309" s="1"/>
      <c r="G1309" s="1"/>
      <c r="H1309" s="1"/>
      <c r="I1309" s="1"/>
    </row>
    <row r="1310" spans="2:9">
      <c r="B1310" s="1"/>
      <c r="C1310" s="1"/>
      <c r="D1310" s="1"/>
      <c r="E1310" s="1"/>
      <c r="F1310" s="1"/>
      <c r="G1310" s="1"/>
      <c r="H1310" s="1"/>
      <c r="I1310" s="1"/>
    </row>
    <row r="1311" spans="2:9">
      <c r="B1311" s="1"/>
      <c r="C1311" s="1"/>
      <c r="D1311" s="1"/>
      <c r="E1311" s="1"/>
      <c r="F1311" s="1"/>
      <c r="G1311" s="1"/>
      <c r="H1311" s="1"/>
      <c r="I1311" s="1"/>
    </row>
    <row r="1312" spans="2:9">
      <c r="B1312" s="1"/>
      <c r="C1312" s="1"/>
      <c r="D1312" s="1"/>
      <c r="E1312" s="1"/>
      <c r="F1312" s="1"/>
      <c r="G1312" s="1"/>
      <c r="H1312" s="1"/>
      <c r="I1312" s="1"/>
    </row>
    <row r="1313" spans="2:9">
      <c r="B1313" s="1"/>
      <c r="C1313" s="1"/>
      <c r="D1313" s="1"/>
      <c r="E1313" s="1"/>
      <c r="F1313" s="1"/>
      <c r="G1313" s="1"/>
      <c r="H1313" s="1"/>
      <c r="I1313" s="1"/>
    </row>
    <row r="1314" spans="2:9">
      <c r="B1314" s="1"/>
      <c r="C1314" s="1"/>
      <c r="D1314" s="1"/>
      <c r="E1314" s="1"/>
      <c r="F1314" s="1"/>
      <c r="G1314" s="1"/>
      <c r="H1314" s="1"/>
      <c r="I1314" s="1"/>
    </row>
    <row r="1315" spans="2:9">
      <c r="B1315" s="1"/>
      <c r="C1315" s="1"/>
      <c r="D1315" s="1"/>
      <c r="E1315" s="1"/>
      <c r="F1315" s="1"/>
      <c r="G1315" s="1"/>
      <c r="H1315" s="1"/>
      <c r="I1315" s="1"/>
    </row>
    <row r="1316" spans="2:9">
      <c r="B1316" s="1"/>
      <c r="C1316" s="1"/>
      <c r="D1316" s="1"/>
      <c r="E1316" s="1"/>
      <c r="F1316" s="1"/>
      <c r="G1316" s="1"/>
      <c r="H1316" s="1"/>
      <c r="I1316" s="1"/>
    </row>
    <row r="1317" spans="2:9">
      <c r="B1317" s="1"/>
      <c r="C1317" s="1"/>
      <c r="D1317" s="1"/>
      <c r="E1317" s="1"/>
      <c r="F1317" s="1"/>
      <c r="G1317" s="1"/>
      <c r="H1317" s="1"/>
      <c r="I1317" s="1"/>
    </row>
    <row r="1318" spans="2:9">
      <c r="B1318" s="1"/>
      <c r="C1318" s="1"/>
      <c r="D1318" s="1"/>
      <c r="E1318" s="1"/>
      <c r="F1318" s="1"/>
      <c r="G1318" s="1"/>
      <c r="H1318" s="1"/>
      <c r="I1318" s="1"/>
    </row>
    <row r="1319" spans="2:9">
      <c r="B1319" s="1"/>
      <c r="C1319" s="1"/>
      <c r="D1319" s="1"/>
      <c r="E1319" s="1"/>
      <c r="F1319" s="1"/>
      <c r="G1319" s="1"/>
      <c r="H1319" s="1"/>
      <c r="I1319" s="1"/>
    </row>
    <row r="1320" spans="2:9">
      <c r="B1320" s="1"/>
      <c r="C1320" s="1"/>
      <c r="D1320" s="1"/>
      <c r="E1320" s="1"/>
      <c r="F1320" s="1"/>
      <c r="G1320" s="1"/>
      <c r="H1320" s="1"/>
      <c r="I1320" s="1"/>
    </row>
    <row r="1321" spans="2:9">
      <c r="B1321" s="1"/>
      <c r="C1321" s="1"/>
      <c r="D1321" s="1"/>
      <c r="E1321" s="1"/>
      <c r="F1321" s="1"/>
      <c r="G1321" s="1"/>
      <c r="H1321" s="1"/>
      <c r="I1321" s="1"/>
    </row>
    <row r="1322" spans="2:9">
      <c r="B1322" s="1"/>
      <c r="C1322" s="1"/>
      <c r="D1322" s="1"/>
      <c r="E1322" s="1"/>
      <c r="F1322" s="1"/>
      <c r="G1322" s="1"/>
      <c r="H1322" s="1"/>
      <c r="I1322" s="1"/>
    </row>
    <row r="1323" spans="2:9">
      <c r="B1323" s="1"/>
      <c r="C1323" s="1"/>
      <c r="D1323" s="1"/>
      <c r="E1323" s="1"/>
      <c r="F1323" s="1"/>
      <c r="G1323" s="1"/>
      <c r="H1323" s="1"/>
      <c r="I1323" s="1"/>
    </row>
    <row r="1324" spans="2:9">
      <c r="B1324" s="1"/>
      <c r="C1324" s="1"/>
      <c r="D1324" s="1"/>
      <c r="E1324" s="1"/>
      <c r="F1324" s="1"/>
      <c r="G1324" s="1"/>
      <c r="H1324" s="1"/>
      <c r="I1324" s="1"/>
    </row>
    <row r="1325" spans="2:9">
      <c r="B1325" s="1"/>
      <c r="C1325" s="1"/>
      <c r="D1325" s="1"/>
      <c r="E1325" s="1"/>
      <c r="F1325" s="1"/>
      <c r="G1325" s="1"/>
      <c r="H1325" s="1"/>
      <c r="I1325" s="1"/>
    </row>
    <row r="1326" spans="2:9">
      <c r="B1326" s="1"/>
      <c r="C1326" s="1"/>
      <c r="D1326" s="1"/>
      <c r="E1326" s="1"/>
      <c r="F1326" s="1"/>
      <c r="G1326" s="1"/>
      <c r="H1326" s="1"/>
      <c r="I1326" s="1"/>
    </row>
    <row r="1327" spans="2:9">
      <c r="B1327" s="1"/>
      <c r="C1327" s="1"/>
      <c r="D1327" s="1"/>
      <c r="E1327" s="1"/>
      <c r="F1327" s="1"/>
      <c r="G1327" s="1"/>
      <c r="H1327" s="1"/>
      <c r="I1327" s="1"/>
    </row>
    <row r="1328" spans="2:9">
      <c r="B1328" s="1"/>
      <c r="C1328" s="1"/>
      <c r="D1328" s="1"/>
      <c r="E1328" s="1"/>
      <c r="F1328" s="1"/>
      <c r="G1328" s="1"/>
      <c r="H1328" s="1"/>
      <c r="I1328" s="1"/>
    </row>
    <row r="1329" spans="2:9">
      <c r="B1329" s="1"/>
      <c r="C1329" s="1"/>
      <c r="D1329" s="1"/>
      <c r="E1329" s="1"/>
      <c r="F1329" s="1"/>
      <c r="G1329" s="1"/>
      <c r="H1329" s="1"/>
      <c r="I1329" s="1"/>
    </row>
    <row r="1330" spans="2:9">
      <c r="B1330" s="1"/>
      <c r="C1330" s="1"/>
      <c r="D1330" s="1"/>
      <c r="E1330" s="1"/>
      <c r="F1330" s="1"/>
      <c r="G1330" s="1"/>
      <c r="H1330" s="1"/>
      <c r="I1330" s="1"/>
    </row>
    <row r="1331" spans="2:9">
      <c r="B1331" s="1"/>
      <c r="C1331" s="1"/>
      <c r="D1331" s="1"/>
      <c r="E1331" s="1"/>
      <c r="F1331" s="1"/>
      <c r="G1331" s="1"/>
      <c r="H1331" s="1"/>
      <c r="I1331" s="1"/>
    </row>
    <row r="1332" spans="2:9">
      <c r="B1332" s="1"/>
      <c r="C1332" s="1"/>
      <c r="D1332" s="1"/>
      <c r="E1332" s="1"/>
      <c r="F1332" s="1"/>
      <c r="G1332" s="1"/>
      <c r="H1332" s="1"/>
      <c r="I1332" s="1"/>
    </row>
    <row r="1333" spans="2:9">
      <c r="B1333" s="1"/>
      <c r="C1333" s="1"/>
      <c r="D1333" s="1"/>
      <c r="E1333" s="1"/>
      <c r="F1333" s="1"/>
      <c r="G1333" s="1"/>
      <c r="H1333" s="1"/>
      <c r="I1333" s="1"/>
    </row>
    <row r="1334" spans="2:9">
      <c r="B1334" s="1"/>
      <c r="C1334" s="1"/>
      <c r="D1334" s="1"/>
      <c r="E1334" s="1"/>
      <c r="F1334" s="1"/>
      <c r="G1334" s="1"/>
      <c r="H1334" s="1"/>
      <c r="I1334" s="1"/>
    </row>
    <row r="1335" spans="2:9">
      <c r="B1335" s="1"/>
      <c r="C1335" s="1"/>
      <c r="D1335" s="1"/>
      <c r="E1335" s="1"/>
      <c r="F1335" s="1"/>
      <c r="G1335" s="1"/>
      <c r="H1335" s="1"/>
      <c r="I1335" s="1"/>
    </row>
    <row r="1336" spans="2:9">
      <c r="B1336" s="1"/>
      <c r="C1336" s="1"/>
      <c r="D1336" s="1"/>
      <c r="E1336" s="1"/>
      <c r="F1336" s="1"/>
      <c r="G1336" s="1"/>
      <c r="H1336" s="1"/>
      <c r="I1336" s="1"/>
    </row>
    <row r="1337" spans="2:9">
      <c r="B1337" s="1"/>
      <c r="C1337" s="1"/>
      <c r="D1337" s="1"/>
      <c r="E1337" s="1"/>
      <c r="F1337" s="1"/>
      <c r="G1337" s="1"/>
      <c r="H1337" s="1"/>
      <c r="I1337" s="1"/>
    </row>
    <row r="1338" spans="2:9">
      <c r="B1338" s="1"/>
      <c r="C1338" s="1"/>
      <c r="D1338" s="1"/>
      <c r="E1338" s="1"/>
      <c r="F1338" s="1"/>
      <c r="G1338" s="1"/>
      <c r="H1338" s="1"/>
      <c r="I1338" s="1"/>
    </row>
    <row r="1339" spans="2:9">
      <c r="B1339" s="1"/>
      <c r="C1339" s="1"/>
      <c r="D1339" s="1"/>
      <c r="E1339" s="1"/>
      <c r="F1339" s="1"/>
      <c r="G1339" s="1"/>
      <c r="H1339" s="1"/>
      <c r="I1339" s="1"/>
    </row>
    <row r="1340" spans="2:9">
      <c r="B1340" s="1"/>
      <c r="C1340" s="1"/>
      <c r="D1340" s="1"/>
      <c r="E1340" s="1"/>
      <c r="F1340" s="1"/>
      <c r="G1340" s="1"/>
      <c r="H1340" s="1"/>
      <c r="I1340" s="1"/>
    </row>
    <row r="1341" spans="2:9">
      <c r="B1341" s="1"/>
      <c r="C1341" s="1"/>
      <c r="D1341" s="1"/>
      <c r="E1341" s="1"/>
      <c r="F1341" s="1"/>
      <c r="G1341" s="1"/>
      <c r="H1341" s="1"/>
      <c r="I1341" s="1"/>
    </row>
    <row r="1342" spans="2:9">
      <c r="B1342" s="1"/>
      <c r="C1342" s="1"/>
      <c r="D1342" s="1"/>
      <c r="E1342" s="1"/>
      <c r="F1342" s="1"/>
      <c r="G1342" s="1"/>
      <c r="H1342" s="1"/>
      <c r="I1342" s="1"/>
    </row>
    <row r="1343" spans="2:9">
      <c r="B1343" s="1"/>
      <c r="C1343" s="1"/>
      <c r="D1343" s="1"/>
      <c r="E1343" s="1"/>
      <c r="F1343" s="1"/>
      <c r="G1343" s="1"/>
      <c r="H1343" s="1"/>
      <c r="I1343" s="1"/>
    </row>
    <row r="1344" spans="2:9">
      <c r="B1344" s="1"/>
      <c r="C1344" s="1"/>
      <c r="D1344" s="1"/>
      <c r="E1344" s="1"/>
      <c r="F1344" s="1"/>
      <c r="G1344" s="1"/>
      <c r="H1344" s="1"/>
      <c r="I1344" s="1"/>
    </row>
    <row r="1345" spans="2:9">
      <c r="B1345" s="1"/>
      <c r="C1345" s="1"/>
      <c r="D1345" s="1"/>
      <c r="E1345" s="1"/>
      <c r="F1345" s="1"/>
      <c r="G1345" s="1"/>
      <c r="H1345" s="1"/>
      <c r="I1345" s="1"/>
    </row>
    <row r="1346" spans="2:9">
      <c r="B1346" s="1"/>
      <c r="C1346" s="1"/>
      <c r="D1346" s="1"/>
      <c r="E1346" s="1"/>
      <c r="F1346" s="1"/>
      <c r="G1346" s="1"/>
      <c r="H1346" s="1"/>
      <c r="I1346" s="1"/>
    </row>
    <row r="1347" spans="2:9">
      <c r="B1347" s="1"/>
      <c r="C1347" s="1"/>
      <c r="D1347" s="1"/>
      <c r="E1347" s="1"/>
      <c r="F1347" s="1"/>
      <c r="G1347" s="1"/>
      <c r="H1347" s="1"/>
      <c r="I1347" s="1"/>
    </row>
    <row r="1348" spans="2:9">
      <c r="B1348" s="1"/>
      <c r="C1348" s="1"/>
      <c r="D1348" s="1"/>
      <c r="E1348" s="1"/>
      <c r="F1348" s="1"/>
      <c r="G1348" s="1"/>
      <c r="H1348" s="1"/>
      <c r="I1348" s="1"/>
    </row>
    <row r="1349" spans="2:9">
      <c r="B1349" s="1"/>
      <c r="C1349" s="1"/>
      <c r="D1349" s="1"/>
      <c r="E1349" s="1"/>
      <c r="F1349" s="1"/>
      <c r="G1349" s="1"/>
      <c r="H1349" s="1"/>
      <c r="I1349" s="1"/>
    </row>
    <row r="1350" spans="2:9">
      <c r="B1350" s="1"/>
      <c r="C1350" s="1"/>
      <c r="D1350" s="1"/>
      <c r="E1350" s="1"/>
      <c r="F1350" s="1"/>
      <c r="G1350" s="1"/>
      <c r="H1350" s="1"/>
      <c r="I1350" s="1"/>
    </row>
    <row r="1351" spans="2:9">
      <c r="B1351" s="1"/>
      <c r="C1351" s="1"/>
      <c r="D1351" s="1"/>
      <c r="E1351" s="1"/>
      <c r="F1351" s="1"/>
      <c r="G1351" s="1"/>
      <c r="H1351" s="1"/>
      <c r="I1351" s="1"/>
    </row>
    <row r="1352" spans="2:9">
      <c r="B1352" s="1"/>
      <c r="C1352" s="1"/>
      <c r="D1352" s="1"/>
      <c r="E1352" s="1"/>
      <c r="F1352" s="1"/>
      <c r="G1352" s="1"/>
      <c r="H1352" s="1"/>
      <c r="I1352" s="1"/>
    </row>
    <row r="1353" spans="2:9">
      <c r="B1353" s="1"/>
      <c r="C1353" s="1"/>
      <c r="D1353" s="1"/>
      <c r="E1353" s="1"/>
      <c r="F1353" s="1"/>
      <c r="G1353" s="1"/>
      <c r="H1353" s="1"/>
      <c r="I1353" s="1"/>
    </row>
    <row r="1354" spans="2:9">
      <c r="B1354" s="1"/>
      <c r="C1354" s="1"/>
      <c r="D1354" s="1"/>
      <c r="E1354" s="1"/>
      <c r="F1354" s="1"/>
      <c r="G1354" s="1"/>
      <c r="H1354" s="1"/>
      <c r="I1354" s="1"/>
    </row>
    <row r="1355" spans="2:9">
      <c r="B1355" s="1"/>
      <c r="C1355" s="1"/>
      <c r="D1355" s="1"/>
      <c r="E1355" s="1"/>
      <c r="F1355" s="1"/>
      <c r="G1355" s="1"/>
      <c r="H1355" s="1"/>
      <c r="I1355" s="1"/>
    </row>
    <row r="1356" spans="2:9">
      <c r="B1356" s="1"/>
      <c r="C1356" s="1"/>
      <c r="D1356" s="1"/>
      <c r="E1356" s="1"/>
      <c r="F1356" s="1"/>
      <c r="G1356" s="1"/>
      <c r="H1356" s="1"/>
      <c r="I1356" s="1"/>
    </row>
    <row r="1357" spans="2:9">
      <c r="B1357" s="1"/>
      <c r="C1357" s="1"/>
      <c r="D1357" s="1"/>
      <c r="E1357" s="1"/>
      <c r="F1357" s="1"/>
      <c r="G1357" s="1"/>
      <c r="H1357" s="1"/>
      <c r="I1357" s="1"/>
    </row>
    <row r="1358" spans="2:9">
      <c r="B1358" s="1"/>
      <c r="C1358" s="1"/>
      <c r="D1358" s="1"/>
      <c r="E1358" s="1"/>
      <c r="F1358" s="1"/>
      <c r="G1358" s="1"/>
      <c r="H1358" s="1"/>
      <c r="I1358" s="1"/>
    </row>
    <row r="1359" spans="2:9">
      <c r="B1359" s="1"/>
      <c r="C1359" s="1"/>
      <c r="D1359" s="1"/>
      <c r="E1359" s="1"/>
      <c r="F1359" s="1"/>
      <c r="G1359" s="1"/>
      <c r="H1359" s="1"/>
      <c r="I1359" s="1"/>
    </row>
    <row r="1360" spans="2:9">
      <c r="B1360" s="1"/>
      <c r="C1360" s="1"/>
      <c r="D1360" s="1"/>
      <c r="E1360" s="1"/>
      <c r="F1360" s="1"/>
      <c r="G1360" s="1"/>
      <c r="H1360" s="1"/>
      <c r="I1360" s="1"/>
    </row>
    <row r="1361" spans="2:9">
      <c r="B1361" s="1"/>
      <c r="C1361" s="1"/>
      <c r="D1361" s="1"/>
      <c r="E1361" s="1"/>
      <c r="F1361" s="1"/>
      <c r="G1361" s="1"/>
      <c r="H1361" s="1"/>
      <c r="I1361" s="1"/>
    </row>
    <row r="1362" spans="2:9">
      <c r="B1362" s="1"/>
      <c r="C1362" s="1"/>
      <c r="D1362" s="1"/>
      <c r="E1362" s="1"/>
      <c r="F1362" s="1"/>
      <c r="G1362" s="1"/>
      <c r="H1362" s="1"/>
      <c r="I1362" s="1"/>
    </row>
    <row r="1363" spans="2:9">
      <c r="B1363" s="1"/>
      <c r="C1363" s="1"/>
      <c r="D1363" s="1"/>
      <c r="E1363" s="1"/>
      <c r="F1363" s="1"/>
      <c r="G1363" s="1"/>
      <c r="H1363" s="1"/>
      <c r="I1363" s="1"/>
    </row>
    <row r="1364" spans="2:9">
      <c r="B1364" s="1"/>
      <c r="C1364" s="1"/>
      <c r="D1364" s="1"/>
      <c r="E1364" s="1"/>
      <c r="F1364" s="1"/>
      <c r="G1364" s="1"/>
      <c r="H1364" s="1"/>
      <c r="I1364" s="1"/>
    </row>
    <row r="1365" spans="2:9">
      <c r="B1365" s="1"/>
      <c r="C1365" s="1"/>
      <c r="D1365" s="1"/>
      <c r="E1365" s="1"/>
      <c r="F1365" s="1"/>
      <c r="G1365" s="1"/>
      <c r="H1365" s="1"/>
      <c r="I1365" s="1"/>
    </row>
    <row r="1366" spans="2:9">
      <c r="B1366" s="1"/>
      <c r="C1366" s="1"/>
      <c r="D1366" s="1"/>
      <c r="E1366" s="1"/>
      <c r="F1366" s="1"/>
      <c r="G1366" s="1"/>
      <c r="H1366" s="1"/>
      <c r="I1366" s="1"/>
    </row>
    <row r="1367" spans="2:9">
      <c r="B1367" s="1"/>
      <c r="C1367" s="1"/>
      <c r="D1367" s="1"/>
      <c r="E1367" s="1"/>
      <c r="F1367" s="1"/>
      <c r="G1367" s="1"/>
      <c r="H1367" s="1"/>
      <c r="I1367" s="1"/>
    </row>
    <row r="1368" spans="2:9">
      <c r="B1368" s="1"/>
      <c r="C1368" s="1"/>
      <c r="D1368" s="1"/>
      <c r="E1368" s="1"/>
      <c r="F1368" s="1"/>
      <c r="G1368" s="1"/>
      <c r="H1368" s="1"/>
      <c r="I1368" s="1"/>
    </row>
    <row r="1369" spans="2:9">
      <c r="B1369" s="1"/>
      <c r="C1369" s="1"/>
      <c r="D1369" s="1"/>
      <c r="E1369" s="1"/>
      <c r="F1369" s="1"/>
      <c r="G1369" s="1"/>
      <c r="H1369" s="1"/>
      <c r="I1369" s="1"/>
    </row>
    <row r="1370" spans="2:9">
      <c r="B1370" s="1"/>
      <c r="C1370" s="1"/>
      <c r="D1370" s="1"/>
      <c r="E1370" s="1"/>
      <c r="F1370" s="1"/>
      <c r="G1370" s="1"/>
      <c r="H1370" s="1"/>
      <c r="I1370" s="1"/>
    </row>
    <row r="1371" spans="2:9">
      <c r="B1371" s="1"/>
      <c r="C1371" s="1"/>
      <c r="D1371" s="1"/>
      <c r="E1371" s="1"/>
      <c r="F1371" s="1"/>
      <c r="G1371" s="1"/>
      <c r="H1371" s="1"/>
      <c r="I1371" s="1"/>
    </row>
    <row r="1372" spans="2:9">
      <c r="B1372" s="1"/>
      <c r="C1372" s="1"/>
      <c r="D1372" s="1"/>
      <c r="E1372" s="1"/>
      <c r="F1372" s="1"/>
      <c r="G1372" s="1"/>
      <c r="H1372" s="1"/>
      <c r="I1372" s="1"/>
    </row>
    <row r="1373" spans="2:9">
      <c r="B1373" s="1"/>
      <c r="C1373" s="1"/>
      <c r="D1373" s="1"/>
      <c r="E1373" s="1"/>
      <c r="F1373" s="1"/>
      <c r="G1373" s="1"/>
      <c r="H1373" s="1"/>
      <c r="I1373" s="1"/>
    </row>
    <row r="1374" spans="2:9">
      <c r="B1374" s="1"/>
      <c r="C1374" s="1"/>
      <c r="D1374" s="1"/>
      <c r="E1374" s="1"/>
      <c r="F1374" s="1"/>
      <c r="G1374" s="1"/>
      <c r="H1374" s="1"/>
      <c r="I1374" s="1"/>
    </row>
    <row r="1375" spans="2:9">
      <c r="B1375" s="1"/>
      <c r="C1375" s="1"/>
      <c r="D1375" s="1"/>
      <c r="E1375" s="1"/>
      <c r="F1375" s="1"/>
      <c r="G1375" s="1"/>
      <c r="H1375" s="1"/>
      <c r="I1375" s="1"/>
    </row>
    <row r="1376" spans="2:9">
      <c r="B1376" s="1"/>
      <c r="C1376" s="1"/>
      <c r="D1376" s="1"/>
      <c r="E1376" s="1"/>
      <c r="F1376" s="1"/>
      <c r="G1376" s="1"/>
      <c r="H1376" s="1"/>
      <c r="I1376" s="1"/>
    </row>
    <row r="1377" spans="2:9">
      <c r="B1377" s="1"/>
      <c r="C1377" s="1"/>
      <c r="D1377" s="1"/>
      <c r="E1377" s="1"/>
      <c r="F1377" s="1"/>
      <c r="G1377" s="1"/>
      <c r="H1377" s="1"/>
      <c r="I1377" s="1"/>
    </row>
    <row r="1378" spans="2:9">
      <c r="B1378" s="1"/>
      <c r="C1378" s="1"/>
      <c r="D1378" s="1"/>
      <c r="E1378" s="1"/>
      <c r="F1378" s="1"/>
      <c r="G1378" s="1"/>
      <c r="H1378" s="1"/>
      <c r="I1378" s="1"/>
    </row>
    <row r="1379" spans="2:9">
      <c r="B1379" s="1"/>
      <c r="C1379" s="1"/>
      <c r="D1379" s="1"/>
      <c r="E1379" s="1"/>
      <c r="F1379" s="1"/>
      <c r="G1379" s="1"/>
      <c r="H1379" s="1"/>
      <c r="I1379" s="1"/>
    </row>
    <row r="1380" spans="2:9">
      <c r="B1380" s="1"/>
      <c r="C1380" s="1"/>
      <c r="D1380" s="1"/>
      <c r="E1380" s="1"/>
      <c r="F1380" s="1"/>
      <c r="G1380" s="1"/>
      <c r="H1380" s="1"/>
      <c r="I1380" s="1"/>
    </row>
    <row r="1381" spans="2:9">
      <c r="B1381" s="1"/>
      <c r="C1381" s="1"/>
      <c r="D1381" s="1"/>
      <c r="E1381" s="1"/>
      <c r="F1381" s="1"/>
      <c r="G1381" s="1"/>
      <c r="H1381" s="1"/>
      <c r="I1381" s="1"/>
    </row>
    <row r="1382" spans="2:9">
      <c r="B1382" s="1"/>
      <c r="C1382" s="1"/>
      <c r="D1382" s="1"/>
      <c r="E1382" s="1"/>
      <c r="F1382" s="1"/>
      <c r="G1382" s="1"/>
      <c r="H1382" s="1"/>
      <c r="I1382" s="1"/>
    </row>
    <row r="1383" spans="2:9">
      <c r="B1383" s="1"/>
      <c r="C1383" s="1"/>
      <c r="D1383" s="1"/>
      <c r="E1383" s="1"/>
      <c r="F1383" s="1"/>
      <c r="G1383" s="1"/>
      <c r="H1383" s="1"/>
      <c r="I1383" s="1"/>
    </row>
    <row r="1384" spans="2:9">
      <c r="B1384" s="1"/>
      <c r="C1384" s="1"/>
      <c r="D1384" s="1"/>
      <c r="E1384" s="1"/>
      <c r="F1384" s="1"/>
      <c r="G1384" s="1"/>
      <c r="H1384" s="1"/>
      <c r="I1384" s="1"/>
    </row>
    <row r="1385" spans="2:9">
      <c r="B1385" s="1"/>
      <c r="C1385" s="1"/>
      <c r="D1385" s="1"/>
      <c r="E1385" s="1"/>
      <c r="F1385" s="1"/>
      <c r="G1385" s="1"/>
      <c r="H1385" s="1"/>
      <c r="I1385" s="1"/>
    </row>
    <row r="1386" spans="2:9">
      <c r="B1386" s="1"/>
      <c r="C1386" s="1"/>
      <c r="D1386" s="1"/>
      <c r="E1386" s="1"/>
      <c r="F1386" s="1"/>
      <c r="G1386" s="1"/>
      <c r="H1386" s="1"/>
      <c r="I1386" s="1"/>
    </row>
    <row r="1387" spans="2:9">
      <c r="B1387" s="1"/>
      <c r="C1387" s="1"/>
      <c r="D1387" s="1"/>
      <c r="E1387" s="1"/>
      <c r="F1387" s="1"/>
      <c r="G1387" s="1"/>
      <c r="H1387" s="1"/>
      <c r="I1387" s="1"/>
    </row>
    <row r="1388" spans="2:9">
      <c r="B1388" s="1"/>
      <c r="C1388" s="1"/>
      <c r="D1388" s="1"/>
      <c r="E1388" s="1"/>
      <c r="F1388" s="1"/>
      <c r="G1388" s="1"/>
      <c r="H1388" s="1"/>
      <c r="I1388" s="1"/>
    </row>
    <row r="1389" spans="2:9">
      <c r="B1389" s="1"/>
      <c r="C1389" s="1"/>
      <c r="D1389" s="1"/>
      <c r="E1389" s="1"/>
      <c r="F1389" s="1"/>
      <c r="G1389" s="1"/>
      <c r="H1389" s="1"/>
      <c r="I1389" s="1"/>
    </row>
    <row r="1390" spans="2:9">
      <c r="B1390" s="1"/>
      <c r="C1390" s="1"/>
      <c r="D1390" s="1"/>
      <c r="E1390" s="1"/>
      <c r="F1390" s="1"/>
      <c r="G1390" s="1"/>
      <c r="H1390" s="1"/>
      <c r="I1390" s="1"/>
    </row>
    <row r="1391" spans="2:9">
      <c r="B1391" s="1"/>
      <c r="C1391" s="1"/>
      <c r="D1391" s="1"/>
      <c r="E1391" s="1"/>
      <c r="F1391" s="1"/>
      <c r="G1391" s="1"/>
      <c r="H1391" s="1"/>
      <c r="I1391" s="1"/>
    </row>
    <row r="1392" spans="2:9">
      <c r="B1392" s="1"/>
      <c r="C1392" s="1"/>
      <c r="D1392" s="1"/>
      <c r="E1392" s="1"/>
      <c r="F1392" s="1"/>
      <c r="G1392" s="1"/>
      <c r="H1392" s="1"/>
      <c r="I1392" s="1"/>
    </row>
    <row r="1393" spans="2:9">
      <c r="B1393" s="1"/>
      <c r="C1393" s="1"/>
      <c r="D1393" s="1"/>
      <c r="E1393" s="1"/>
      <c r="F1393" s="1"/>
      <c r="G1393" s="1"/>
      <c r="H1393" s="1"/>
      <c r="I1393" s="1"/>
    </row>
    <row r="1394" spans="2:9">
      <c r="B1394" s="1"/>
      <c r="C1394" s="1"/>
      <c r="D1394" s="1"/>
      <c r="E1394" s="1"/>
      <c r="F1394" s="1"/>
      <c r="G1394" s="1"/>
      <c r="H1394" s="1"/>
      <c r="I1394" s="1"/>
    </row>
    <row r="1395" spans="2:9">
      <c r="B1395" s="1"/>
      <c r="C1395" s="1"/>
      <c r="D1395" s="1"/>
      <c r="E1395" s="1"/>
      <c r="F1395" s="1"/>
      <c r="G1395" s="1"/>
      <c r="H1395" s="1"/>
      <c r="I1395" s="1"/>
    </row>
    <row r="1396" spans="2:9">
      <c r="B1396" s="1"/>
      <c r="C1396" s="1"/>
      <c r="D1396" s="1"/>
      <c r="E1396" s="1"/>
      <c r="F1396" s="1"/>
      <c r="G1396" s="1"/>
      <c r="H1396" s="1"/>
      <c r="I1396" s="1"/>
    </row>
    <row r="1397" spans="2:9">
      <c r="B1397" s="1"/>
      <c r="C1397" s="1"/>
      <c r="D1397" s="1"/>
      <c r="E1397" s="1"/>
      <c r="F1397" s="1"/>
      <c r="G1397" s="1"/>
      <c r="H1397" s="1"/>
      <c r="I1397" s="1"/>
    </row>
    <row r="1398" spans="2:9">
      <c r="B1398" s="1"/>
      <c r="C1398" s="1"/>
      <c r="D1398" s="1"/>
      <c r="E1398" s="1"/>
      <c r="F1398" s="1"/>
      <c r="G1398" s="1"/>
      <c r="H1398" s="1"/>
      <c r="I1398" s="1"/>
    </row>
    <row r="1399" spans="2:9">
      <c r="B1399" s="1"/>
      <c r="C1399" s="1"/>
      <c r="D1399" s="1"/>
      <c r="E1399" s="1"/>
      <c r="F1399" s="1"/>
      <c r="G1399" s="1"/>
      <c r="H1399" s="1"/>
      <c r="I1399" s="1"/>
    </row>
    <row r="1400" spans="2:9">
      <c r="B1400" s="1"/>
      <c r="C1400" s="1"/>
      <c r="D1400" s="1"/>
      <c r="E1400" s="1"/>
      <c r="F1400" s="1"/>
      <c r="G1400" s="1"/>
      <c r="H1400" s="1"/>
      <c r="I1400" s="1"/>
    </row>
    <row r="1401" spans="2:9">
      <c r="B1401" s="1"/>
      <c r="C1401" s="1"/>
      <c r="D1401" s="1"/>
      <c r="E1401" s="1"/>
      <c r="F1401" s="1"/>
      <c r="G1401" s="1"/>
      <c r="H1401" s="1"/>
      <c r="I1401" s="1"/>
    </row>
    <row r="1402" spans="2:9">
      <c r="B1402" s="1"/>
      <c r="C1402" s="1"/>
      <c r="D1402" s="1"/>
      <c r="E1402" s="1"/>
      <c r="F1402" s="1"/>
      <c r="G1402" s="1"/>
      <c r="H1402" s="1"/>
      <c r="I1402" s="1"/>
    </row>
    <row r="1403" spans="2:9">
      <c r="B1403" s="1"/>
      <c r="C1403" s="1"/>
      <c r="D1403" s="1"/>
      <c r="E1403" s="1"/>
      <c r="F1403" s="1"/>
      <c r="G1403" s="1"/>
      <c r="H1403" s="1"/>
      <c r="I1403" s="1"/>
    </row>
    <row r="1404" spans="2:9">
      <c r="B1404" s="1"/>
      <c r="C1404" s="1"/>
      <c r="D1404" s="1"/>
      <c r="E1404" s="1"/>
      <c r="F1404" s="1"/>
      <c r="G1404" s="1"/>
      <c r="H1404" s="1"/>
      <c r="I1404" s="1"/>
    </row>
    <row r="1405" spans="2:9">
      <c r="B1405" s="1"/>
      <c r="C1405" s="1"/>
      <c r="D1405" s="1"/>
      <c r="E1405" s="1"/>
      <c r="F1405" s="1"/>
      <c r="G1405" s="1"/>
      <c r="H1405" s="1"/>
      <c r="I1405" s="1"/>
    </row>
    <row r="1406" spans="2:9">
      <c r="B1406" s="1"/>
      <c r="C1406" s="1"/>
      <c r="D1406" s="1"/>
      <c r="E1406" s="1"/>
      <c r="F1406" s="1"/>
      <c r="G1406" s="1"/>
      <c r="H1406" s="1"/>
      <c r="I1406" s="1"/>
    </row>
    <row r="1407" spans="2:9">
      <c r="B1407" s="1"/>
      <c r="C1407" s="1"/>
      <c r="D1407" s="1"/>
      <c r="E1407" s="1"/>
      <c r="F1407" s="1"/>
      <c r="G1407" s="1"/>
      <c r="H1407" s="1"/>
      <c r="I1407" s="1"/>
    </row>
    <row r="1408" spans="2:9">
      <c r="B1408" s="1"/>
      <c r="C1408" s="1"/>
      <c r="D1408" s="1"/>
      <c r="E1408" s="1"/>
      <c r="F1408" s="1"/>
      <c r="G1408" s="1"/>
      <c r="H1408" s="1"/>
      <c r="I1408" s="1"/>
    </row>
    <row r="1409" spans="2:9">
      <c r="B1409" s="1"/>
      <c r="C1409" s="1"/>
      <c r="D1409" s="1"/>
      <c r="E1409" s="1"/>
      <c r="F1409" s="1"/>
      <c r="G1409" s="1"/>
      <c r="H1409" s="1"/>
      <c r="I1409" s="1"/>
    </row>
    <row r="1410" spans="2:9">
      <c r="B1410" s="1"/>
      <c r="C1410" s="1"/>
      <c r="D1410" s="1"/>
      <c r="E1410" s="1"/>
      <c r="F1410" s="1"/>
      <c r="G1410" s="1"/>
      <c r="H1410" s="1"/>
      <c r="I1410" s="1"/>
    </row>
    <row r="1411" spans="2:9">
      <c r="B1411" s="1"/>
      <c r="C1411" s="1"/>
      <c r="D1411" s="1"/>
      <c r="E1411" s="1"/>
      <c r="F1411" s="1"/>
      <c r="G1411" s="1"/>
      <c r="H1411" s="1"/>
      <c r="I1411" s="1"/>
    </row>
    <row r="1412" spans="2:9">
      <c r="B1412" s="1"/>
      <c r="C1412" s="1"/>
      <c r="D1412" s="1"/>
      <c r="E1412" s="1"/>
      <c r="F1412" s="1"/>
      <c r="G1412" s="1"/>
      <c r="H1412" s="1"/>
      <c r="I1412" s="1"/>
    </row>
    <row r="1413" spans="2:9">
      <c r="B1413" s="1"/>
      <c r="C1413" s="1"/>
      <c r="D1413" s="1"/>
      <c r="E1413" s="1"/>
      <c r="F1413" s="1"/>
      <c r="G1413" s="1"/>
      <c r="H1413" s="1"/>
      <c r="I1413" s="1"/>
    </row>
    <row r="1414" spans="2:9">
      <c r="B1414" s="1"/>
      <c r="C1414" s="1"/>
      <c r="D1414" s="1"/>
      <c r="E1414" s="1"/>
      <c r="F1414" s="1"/>
      <c r="G1414" s="1"/>
      <c r="H1414" s="1"/>
      <c r="I1414" s="1"/>
    </row>
    <row r="1415" spans="2:9">
      <c r="B1415" s="1"/>
      <c r="C1415" s="1"/>
      <c r="D1415" s="1"/>
      <c r="E1415" s="1"/>
      <c r="F1415" s="1"/>
      <c r="G1415" s="1"/>
      <c r="H1415" s="1"/>
      <c r="I1415" s="1"/>
    </row>
    <row r="1416" spans="2:9">
      <c r="B1416" s="1"/>
      <c r="C1416" s="1"/>
      <c r="D1416" s="1"/>
      <c r="E1416" s="1"/>
      <c r="F1416" s="1"/>
      <c r="G1416" s="1"/>
      <c r="H1416" s="1"/>
      <c r="I1416" s="1"/>
    </row>
    <row r="1417" spans="2:9">
      <c r="B1417" s="1"/>
      <c r="C1417" s="1"/>
      <c r="D1417" s="1"/>
      <c r="E1417" s="1"/>
      <c r="F1417" s="1"/>
      <c r="G1417" s="1"/>
      <c r="H1417" s="1"/>
      <c r="I1417" s="1"/>
    </row>
    <row r="1418" spans="2:9">
      <c r="B1418" s="1"/>
      <c r="C1418" s="1"/>
      <c r="D1418" s="1"/>
      <c r="E1418" s="1"/>
      <c r="F1418" s="1"/>
      <c r="G1418" s="1"/>
      <c r="H1418" s="1"/>
      <c r="I1418" s="1"/>
    </row>
    <row r="1419" spans="2:9">
      <c r="B1419" s="1"/>
      <c r="C1419" s="1"/>
      <c r="D1419" s="1"/>
      <c r="E1419" s="1"/>
      <c r="F1419" s="1"/>
      <c r="G1419" s="1"/>
      <c r="H1419" s="1"/>
      <c r="I1419" s="1"/>
    </row>
    <row r="1420" spans="2:9">
      <c r="B1420" s="1"/>
      <c r="C1420" s="1"/>
      <c r="D1420" s="1"/>
      <c r="E1420" s="1"/>
      <c r="F1420" s="1"/>
      <c r="G1420" s="1"/>
      <c r="H1420" s="1"/>
      <c r="I1420" s="1"/>
    </row>
    <row r="1421" spans="2:9">
      <c r="B1421" s="1"/>
      <c r="C1421" s="1"/>
      <c r="D1421" s="1"/>
      <c r="E1421" s="1"/>
      <c r="F1421" s="1"/>
      <c r="G1421" s="1"/>
      <c r="H1421" s="1"/>
      <c r="I1421" s="1"/>
    </row>
    <row r="1422" spans="2:9">
      <c r="B1422" s="1"/>
      <c r="C1422" s="1"/>
      <c r="D1422" s="1"/>
      <c r="E1422" s="1"/>
      <c r="F1422" s="1"/>
      <c r="G1422" s="1"/>
      <c r="H1422" s="1"/>
      <c r="I1422" s="1"/>
    </row>
    <row r="1423" spans="2:9">
      <c r="B1423" s="1"/>
      <c r="C1423" s="1"/>
      <c r="D1423" s="1"/>
      <c r="E1423" s="1"/>
      <c r="F1423" s="1"/>
      <c r="G1423" s="1"/>
      <c r="H1423" s="1"/>
      <c r="I1423" s="1"/>
    </row>
    <row r="1424" spans="2:9">
      <c r="B1424" s="1"/>
      <c r="C1424" s="1"/>
      <c r="D1424" s="1"/>
      <c r="E1424" s="1"/>
      <c r="F1424" s="1"/>
      <c r="G1424" s="1"/>
      <c r="H1424" s="1"/>
      <c r="I1424" s="1"/>
    </row>
    <row r="1425" spans="2:9">
      <c r="B1425" s="1"/>
      <c r="C1425" s="1"/>
      <c r="D1425" s="1"/>
      <c r="E1425" s="1"/>
      <c r="F1425" s="1"/>
      <c r="G1425" s="1"/>
      <c r="H1425" s="1"/>
      <c r="I1425" s="1"/>
    </row>
    <row r="1426" spans="2:9">
      <c r="B1426" s="1"/>
      <c r="C1426" s="1"/>
      <c r="D1426" s="1"/>
      <c r="E1426" s="1"/>
      <c r="F1426" s="1"/>
      <c r="G1426" s="1"/>
      <c r="H1426" s="1"/>
      <c r="I1426" s="1"/>
    </row>
    <row r="1427" spans="2:9">
      <c r="B1427" s="1"/>
      <c r="C1427" s="1"/>
      <c r="D1427" s="1"/>
      <c r="E1427" s="1"/>
      <c r="F1427" s="1"/>
      <c r="G1427" s="1"/>
      <c r="H1427" s="1"/>
      <c r="I1427" s="1"/>
    </row>
    <row r="1428" spans="2:9">
      <c r="B1428" s="1"/>
      <c r="C1428" s="1"/>
      <c r="D1428" s="1"/>
      <c r="E1428" s="1"/>
      <c r="F1428" s="1"/>
      <c r="G1428" s="1"/>
      <c r="H1428" s="1"/>
      <c r="I1428" s="1"/>
    </row>
    <row r="1429" spans="2:9">
      <c r="B1429" s="1"/>
      <c r="C1429" s="1"/>
      <c r="D1429" s="1"/>
      <c r="E1429" s="1"/>
      <c r="F1429" s="1"/>
      <c r="G1429" s="1"/>
      <c r="H1429" s="1"/>
      <c r="I1429" s="1"/>
    </row>
    <row r="1430" spans="2:9">
      <c r="B1430" s="1"/>
      <c r="C1430" s="1"/>
      <c r="D1430" s="1"/>
      <c r="E1430" s="1"/>
      <c r="F1430" s="1"/>
      <c r="G1430" s="1"/>
      <c r="H1430" s="1"/>
      <c r="I1430" s="1"/>
    </row>
    <row r="1431" spans="2:9">
      <c r="B1431" s="1"/>
      <c r="C1431" s="1"/>
      <c r="D1431" s="1"/>
      <c r="E1431" s="1"/>
      <c r="F1431" s="1"/>
      <c r="G1431" s="1"/>
      <c r="H1431" s="1"/>
      <c r="I1431" s="1"/>
    </row>
    <row r="1432" spans="2:9">
      <c r="B1432" s="1"/>
      <c r="C1432" s="1"/>
      <c r="D1432" s="1"/>
      <c r="E1432" s="1"/>
      <c r="F1432" s="1"/>
      <c r="G1432" s="1"/>
      <c r="H1432" s="1"/>
      <c r="I1432" s="1"/>
    </row>
    <row r="1433" spans="2:9">
      <c r="B1433" s="1"/>
      <c r="C1433" s="1"/>
      <c r="D1433" s="1"/>
      <c r="E1433" s="1"/>
      <c r="F1433" s="1"/>
      <c r="G1433" s="1"/>
      <c r="H1433" s="1"/>
      <c r="I1433" s="1"/>
    </row>
    <row r="1434" spans="2:9">
      <c r="B1434" s="1"/>
      <c r="C1434" s="1"/>
      <c r="D1434" s="1"/>
      <c r="E1434" s="1"/>
      <c r="F1434" s="1"/>
      <c r="G1434" s="1"/>
      <c r="H1434" s="1"/>
      <c r="I1434" s="1"/>
    </row>
    <row r="1435" spans="2:9">
      <c r="B1435" s="1"/>
      <c r="C1435" s="1"/>
      <c r="D1435" s="1"/>
      <c r="E1435" s="1"/>
      <c r="F1435" s="1"/>
      <c r="G1435" s="1"/>
      <c r="H1435" s="1"/>
      <c r="I1435" s="1"/>
    </row>
    <row r="1436" spans="2:9">
      <c r="B1436" s="1"/>
      <c r="C1436" s="1"/>
      <c r="D1436" s="1"/>
      <c r="E1436" s="1"/>
      <c r="F1436" s="1"/>
      <c r="G1436" s="1"/>
      <c r="H1436" s="1"/>
      <c r="I1436" s="1"/>
    </row>
    <row r="1437" spans="2:9">
      <c r="B1437" s="1"/>
      <c r="C1437" s="1"/>
      <c r="D1437" s="1"/>
      <c r="E1437" s="1"/>
      <c r="F1437" s="1"/>
      <c r="G1437" s="1"/>
      <c r="H1437" s="1"/>
      <c r="I1437" s="1"/>
    </row>
    <row r="1438" spans="2:9">
      <c r="B1438" s="1"/>
      <c r="C1438" s="1"/>
      <c r="D1438" s="1"/>
      <c r="E1438" s="1"/>
      <c r="F1438" s="1"/>
      <c r="G1438" s="1"/>
      <c r="H1438" s="1"/>
      <c r="I1438" s="1"/>
    </row>
    <row r="1439" spans="2:9">
      <c r="B1439" s="1"/>
      <c r="C1439" s="1"/>
      <c r="D1439" s="1"/>
      <c r="E1439" s="1"/>
      <c r="F1439" s="1"/>
      <c r="G1439" s="1"/>
      <c r="H1439" s="1"/>
      <c r="I1439" s="1"/>
    </row>
    <row r="1440" spans="2:9">
      <c r="B1440" s="1"/>
      <c r="C1440" s="1"/>
      <c r="D1440" s="1"/>
      <c r="E1440" s="1"/>
      <c r="F1440" s="1"/>
      <c r="G1440" s="1"/>
      <c r="H1440" s="1"/>
      <c r="I1440" s="1"/>
    </row>
    <row r="1441" spans="2:9">
      <c r="B1441" s="1"/>
      <c r="C1441" s="1"/>
      <c r="D1441" s="1"/>
      <c r="E1441" s="1"/>
      <c r="F1441" s="1"/>
      <c r="G1441" s="1"/>
      <c r="H1441" s="1"/>
      <c r="I1441" s="1"/>
    </row>
    <row r="1442" spans="2:9">
      <c r="B1442" s="1"/>
      <c r="C1442" s="1"/>
      <c r="D1442" s="1"/>
      <c r="E1442" s="1"/>
      <c r="F1442" s="1"/>
      <c r="G1442" s="1"/>
      <c r="H1442" s="1"/>
      <c r="I1442" s="1"/>
    </row>
    <row r="1443" spans="2:9">
      <c r="B1443" s="1"/>
      <c r="C1443" s="1"/>
      <c r="D1443" s="1"/>
      <c r="E1443" s="1"/>
      <c r="F1443" s="1"/>
      <c r="G1443" s="1"/>
      <c r="H1443" s="1"/>
      <c r="I1443" s="1"/>
    </row>
    <row r="1444" spans="2:9">
      <c r="B1444" s="1"/>
      <c r="C1444" s="1"/>
      <c r="D1444" s="1"/>
      <c r="E1444" s="1"/>
      <c r="F1444" s="1"/>
      <c r="G1444" s="1"/>
      <c r="H1444" s="1"/>
      <c r="I1444" s="1"/>
    </row>
    <row r="1445" spans="2:9">
      <c r="B1445" s="1"/>
      <c r="C1445" s="1"/>
      <c r="D1445" s="1"/>
      <c r="E1445" s="1"/>
      <c r="F1445" s="1"/>
      <c r="G1445" s="1"/>
      <c r="H1445" s="1"/>
      <c r="I1445" s="1"/>
    </row>
    <row r="1446" spans="2:9">
      <c r="B1446" s="1"/>
      <c r="C1446" s="1"/>
      <c r="D1446" s="1"/>
      <c r="E1446" s="1"/>
      <c r="F1446" s="1"/>
      <c r="G1446" s="1"/>
      <c r="H1446" s="1"/>
      <c r="I1446" s="1"/>
    </row>
    <row r="1447" spans="2:9">
      <c r="B1447" s="1"/>
      <c r="C1447" s="1"/>
      <c r="D1447" s="1"/>
      <c r="E1447" s="1"/>
      <c r="F1447" s="1"/>
      <c r="G1447" s="1"/>
      <c r="H1447" s="1"/>
      <c r="I1447" s="1"/>
    </row>
    <row r="1448" spans="2:9">
      <c r="B1448" s="1"/>
      <c r="C1448" s="1"/>
      <c r="D1448" s="1"/>
      <c r="E1448" s="1"/>
      <c r="F1448" s="1"/>
      <c r="G1448" s="1"/>
      <c r="H1448" s="1"/>
      <c r="I1448" s="1"/>
    </row>
    <row r="1449" spans="2:9">
      <c r="B1449" s="1"/>
      <c r="C1449" s="1"/>
      <c r="D1449" s="1"/>
      <c r="E1449" s="1"/>
      <c r="F1449" s="1"/>
      <c r="G1449" s="1"/>
      <c r="H1449" s="1"/>
      <c r="I1449" s="1"/>
    </row>
    <row r="1450" spans="2:9">
      <c r="B1450" s="1"/>
      <c r="C1450" s="1"/>
      <c r="D1450" s="1"/>
      <c r="E1450" s="1"/>
      <c r="F1450" s="1"/>
      <c r="G1450" s="1"/>
      <c r="H1450" s="1"/>
      <c r="I1450" s="1"/>
    </row>
    <row r="1451" spans="2:9">
      <c r="B1451" s="1"/>
      <c r="C1451" s="1"/>
      <c r="D1451" s="1"/>
      <c r="E1451" s="1"/>
      <c r="F1451" s="1"/>
      <c r="G1451" s="1"/>
      <c r="H1451" s="1"/>
      <c r="I1451" s="1"/>
    </row>
    <row r="1452" spans="2:9">
      <c r="B1452" s="1"/>
      <c r="C1452" s="1"/>
      <c r="D1452" s="1"/>
      <c r="E1452" s="1"/>
      <c r="F1452" s="1"/>
      <c r="G1452" s="1"/>
      <c r="H1452" s="1"/>
      <c r="I1452" s="1"/>
    </row>
    <row r="1453" spans="2:9">
      <c r="B1453" s="1"/>
      <c r="C1453" s="1"/>
      <c r="D1453" s="1"/>
      <c r="E1453" s="1"/>
      <c r="F1453" s="1"/>
      <c r="G1453" s="1"/>
      <c r="H1453" s="1"/>
      <c r="I1453" s="1"/>
    </row>
    <row r="1454" spans="2:9">
      <c r="B1454" s="1"/>
      <c r="C1454" s="1"/>
      <c r="D1454" s="1"/>
      <c r="E1454" s="1"/>
      <c r="F1454" s="1"/>
      <c r="G1454" s="1"/>
      <c r="H1454" s="1"/>
      <c r="I1454" s="1"/>
    </row>
    <row r="1455" spans="2:9">
      <c r="B1455" s="1"/>
      <c r="C1455" s="1"/>
      <c r="D1455" s="1"/>
      <c r="E1455" s="1"/>
      <c r="F1455" s="1"/>
      <c r="G1455" s="1"/>
      <c r="H1455" s="1"/>
      <c r="I1455" s="1"/>
    </row>
    <row r="1456" spans="2:9">
      <c r="B1456" s="1"/>
      <c r="C1456" s="1"/>
      <c r="D1456" s="1"/>
      <c r="E1456" s="1"/>
      <c r="F1456" s="1"/>
      <c r="G1456" s="1"/>
      <c r="H1456" s="1"/>
      <c r="I1456" s="1"/>
    </row>
    <row r="1457" spans="2:9">
      <c r="B1457" s="1"/>
      <c r="C1457" s="1"/>
      <c r="D1457" s="1"/>
      <c r="E1457" s="1"/>
      <c r="F1457" s="1"/>
      <c r="G1457" s="1"/>
      <c r="H1457" s="1"/>
      <c r="I1457" s="1"/>
    </row>
    <row r="1458" spans="2:9">
      <c r="B1458" s="1"/>
      <c r="C1458" s="1"/>
      <c r="D1458" s="1"/>
      <c r="E1458" s="1"/>
      <c r="F1458" s="1"/>
      <c r="G1458" s="1"/>
      <c r="H1458" s="1"/>
      <c r="I1458" s="1"/>
    </row>
    <row r="1459" spans="2:9">
      <c r="B1459" s="1"/>
      <c r="C1459" s="1"/>
      <c r="D1459" s="1"/>
      <c r="E1459" s="1"/>
      <c r="F1459" s="1"/>
      <c r="G1459" s="1"/>
      <c r="H1459" s="1"/>
      <c r="I1459" s="1"/>
    </row>
    <row r="1460" spans="2:9">
      <c r="B1460" s="1"/>
      <c r="C1460" s="1"/>
      <c r="D1460" s="1"/>
      <c r="E1460" s="1"/>
      <c r="F1460" s="1"/>
      <c r="G1460" s="1"/>
      <c r="H1460" s="1"/>
      <c r="I1460" s="1"/>
    </row>
    <row r="1461" spans="2:9">
      <c r="B1461" s="1"/>
      <c r="C1461" s="1"/>
      <c r="D1461" s="1"/>
      <c r="E1461" s="1"/>
      <c r="F1461" s="1"/>
      <c r="G1461" s="1"/>
      <c r="H1461" s="1"/>
      <c r="I1461" s="1"/>
    </row>
    <row r="1462" spans="2:9">
      <c r="B1462" s="1"/>
      <c r="C1462" s="1"/>
      <c r="D1462" s="1"/>
      <c r="E1462" s="1"/>
      <c r="F1462" s="1"/>
      <c r="G1462" s="1"/>
      <c r="H1462" s="1"/>
      <c r="I1462" s="1"/>
    </row>
    <row r="1463" spans="2:9">
      <c r="B1463" s="1"/>
      <c r="C1463" s="1"/>
      <c r="D1463" s="1"/>
      <c r="E1463" s="1"/>
      <c r="F1463" s="1"/>
      <c r="G1463" s="1"/>
      <c r="H1463" s="1"/>
      <c r="I1463" s="1"/>
    </row>
    <row r="1464" spans="2:9">
      <c r="B1464" s="1"/>
      <c r="C1464" s="1"/>
      <c r="D1464" s="1"/>
      <c r="E1464" s="1"/>
      <c r="F1464" s="1"/>
      <c r="G1464" s="1"/>
      <c r="H1464" s="1"/>
      <c r="I1464" s="1"/>
    </row>
    <row r="1465" spans="2:9">
      <c r="B1465" s="1"/>
      <c r="C1465" s="1"/>
      <c r="D1465" s="1"/>
      <c r="E1465" s="1"/>
      <c r="F1465" s="1"/>
      <c r="G1465" s="1"/>
      <c r="H1465" s="1"/>
      <c r="I1465" s="1"/>
    </row>
    <row r="1466" spans="2:9">
      <c r="B1466" s="1"/>
      <c r="C1466" s="1"/>
      <c r="D1466" s="1"/>
      <c r="E1466" s="1"/>
      <c r="F1466" s="1"/>
      <c r="G1466" s="1"/>
      <c r="H1466" s="1"/>
      <c r="I1466" s="1"/>
    </row>
    <row r="1467" spans="2:9">
      <c r="B1467" s="1"/>
      <c r="C1467" s="1"/>
      <c r="D1467" s="1"/>
      <c r="E1467" s="1"/>
      <c r="F1467" s="1"/>
      <c r="G1467" s="1"/>
      <c r="H1467" s="1"/>
      <c r="I1467" s="1"/>
    </row>
    <row r="1468" spans="2:9">
      <c r="B1468" s="1"/>
      <c r="C1468" s="1"/>
      <c r="D1468" s="1"/>
      <c r="E1468" s="1"/>
      <c r="F1468" s="1"/>
      <c r="G1468" s="1"/>
      <c r="H1468" s="1"/>
      <c r="I1468" s="1"/>
    </row>
    <row r="1469" spans="2:9">
      <c r="B1469" s="1"/>
      <c r="C1469" s="1"/>
      <c r="D1469" s="1"/>
      <c r="E1469" s="1"/>
      <c r="F1469" s="1"/>
      <c r="G1469" s="1"/>
      <c r="H1469" s="1"/>
      <c r="I1469" s="1"/>
    </row>
    <row r="1470" spans="2:9">
      <c r="B1470" s="1"/>
      <c r="C1470" s="1"/>
      <c r="D1470" s="1"/>
      <c r="E1470" s="1"/>
      <c r="F1470" s="1"/>
      <c r="G1470" s="1"/>
      <c r="H1470" s="1"/>
      <c r="I1470" s="1"/>
    </row>
    <row r="1471" spans="2:9">
      <c r="B1471" s="1"/>
      <c r="C1471" s="1"/>
      <c r="D1471" s="1"/>
      <c r="E1471" s="1"/>
      <c r="F1471" s="1"/>
      <c r="G1471" s="1"/>
      <c r="H1471" s="1"/>
      <c r="I1471" s="1"/>
    </row>
    <row r="1472" spans="2:9">
      <c r="B1472" s="1"/>
      <c r="C1472" s="1"/>
      <c r="D1472" s="1"/>
      <c r="E1472" s="1"/>
      <c r="F1472" s="1"/>
      <c r="G1472" s="1"/>
      <c r="H1472" s="1"/>
      <c r="I1472" s="1"/>
    </row>
    <row r="1473" spans="2:9">
      <c r="B1473" s="1"/>
      <c r="C1473" s="1"/>
      <c r="D1473" s="1"/>
      <c r="E1473" s="1"/>
      <c r="F1473" s="1"/>
      <c r="G1473" s="1"/>
      <c r="H1473" s="1"/>
      <c r="I1473" s="1"/>
    </row>
    <row r="1474" spans="2:9">
      <c r="B1474" s="1"/>
      <c r="C1474" s="1"/>
      <c r="D1474" s="1"/>
      <c r="E1474" s="1"/>
      <c r="F1474" s="1"/>
      <c r="G1474" s="1"/>
      <c r="H1474" s="1"/>
      <c r="I1474" s="1"/>
    </row>
    <row r="1475" spans="2:9">
      <c r="B1475" s="1"/>
      <c r="C1475" s="1"/>
      <c r="D1475" s="1"/>
      <c r="E1475" s="1"/>
      <c r="F1475" s="1"/>
      <c r="G1475" s="1"/>
      <c r="H1475" s="1"/>
      <c r="I1475" s="1"/>
    </row>
    <row r="1476" spans="2:9">
      <c r="B1476" s="1"/>
      <c r="C1476" s="1"/>
      <c r="D1476" s="1"/>
      <c r="E1476" s="1"/>
      <c r="F1476" s="1"/>
      <c r="G1476" s="1"/>
      <c r="H1476" s="1"/>
      <c r="I1476" s="1"/>
    </row>
    <row r="1477" spans="2:9">
      <c r="B1477" s="1"/>
      <c r="C1477" s="1"/>
      <c r="D1477" s="1"/>
      <c r="E1477" s="1"/>
      <c r="F1477" s="1"/>
      <c r="G1477" s="1"/>
      <c r="H1477" s="1"/>
      <c r="I1477" s="1"/>
    </row>
    <row r="1478" spans="2:9">
      <c r="B1478" s="1"/>
      <c r="C1478" s="1"/>
      <c r="D1478" s="1"/>
      <c r="E1478" s="1"/>
      <c r="F1478" s="1"/>
      <c r="G1478" s="1"/>
      <c r="H1478" s="1"/>
      <c r="I1478" s="1"/>
    </row>
    <row r="1479" spans="2:9">
      <c r="B1479" s="1"/>
      <c r="C1479" s="1"/>
      <c r="D1479" s="1"/>
      <c r="E1479" s="1"/>
      <c r="F1479" s="1"/>
      <c r="G1479" s="1"/>
      <c r="H1479" s="1"/>
      <c r="I1479" s="1"/>
    </row>
    <row r="1480" spans="2:9">
      <c r="B1480" s="1"/>
      <c r="C1480" s="1"/>
      <c r="D1480" s="1"/>
      <c r="E1480" s="1"/>
      <c r="F1480" s="1"/>
      <c r="G1480" s="1"/>
      <c r="H1480" s="1"/>
      <c r="I1480" s="1"/>
    </row>
    <row r="1481" spans="2:9">
      <c r="B1481" s="1"/>
      <c r="C1481" s="1"/>
      <c r="D1481" s="1"/>
      <c r="E1481" s="1"/>
      <c r="F1481" s="1"/>
      <c r="G1481" s="1"/>
      <c r="H1481" s="1"/>
      <c r="I1481" s="1"/>
    </row>
    <row r="1482" spans="2:9">
      <c r="B1482" s="1"/>
      <c r="C1482" s="1"/>
      <c r="D1482" s="1"/>
      <c r="E1482" s="1"/>
      <c r="F1482" s="1"/>
      <c r="G1482" s="1"/>
      <c r="H1482" s="1"/>
      <c r="I1482" s="1"/>
    </row>
    <row r="1483" spans="2:9">
      <c r="B1483" s="1"/>
      <c r="C1483" s="1"/>
      <c r="D1483" s="1"/>
      <c r="E1483" s="1"/>
      <c r="F1483" s="1"/>
      <c r="G1483" s="1"/>
      <c r="H1483" s="1"/>
      <c r="I1483" s="1"/>
    </row>
    <row r="1484" spans="2:9">
      <c r="B1484" s="1"/>
      <c r="C1484" s="1"/>
      <c r="D1484" s="1"/>
      <c r="E1484" s="1"/>
      <c r="F1484" s="1"/>
      <c r="G1484" s="1"/>
      <c r="H1484" s="1"/>
      <c r="I1484" s="1"/>
    </row>
    <row r="1485" spans="2:9">
      <c r="B1485" s="1"/>
      <c r="C1485" s="1"/>
      <c r="D1485" s="1"/>
      <c r="E1485" s="1"/>
      <c r="F1485" s="1"/>
      <c r="G1485" s="1"/>
      <c r="H1485" s="1"/>
      <c r="I1485" s="1"/>
    </row>
    <row r="1486" spans="2:9">
      <c r="B1486" s="1"/>
      <c r="C1486" s="1"/>
      <c r="D1486" s="1"/>
      <c r="E1486" s="1"/>
      <c r="F1486" s="1"/>
      <c r="G1486" s="1"/>
      <c r="H1486" s="1"/>
      <c r="I1486" s="1"/>
    </row>
    <row r="1487" spans="2:9">
      <c r="B1487" s="1"/>
      <c r="C1487" s="1"/>
      <c r="D1487" s="1"/>
      <c r="E1487" s="1"/>
      <c r="F1487" s="1"/>
      <c r="G1487" s="1"/>
      <c r="H1487" s="1"/>
      <c r="I1487" s="1"/>
    </row>
    <row r="1488" spans="2:9">
      <c r="B1488" s="1"/>
      <c r="C1488" s="1"/>
      <c r="D1488" s="1"/>
      <c r="E1488" s="1"/>
      <c r="F1488" s="1"/>
      <c r="G1488" s="1"/>
      <c r="H1488" s="1"/>
      <c r="I1488" s="1"/>
    </row>
    <row r="1489" spans="2:9">
      <c r="B1489" s="1"/>
      <c r="C1489" s="1"/>
      <c r="D1489" s="1"/>
      <c r="E1489" s="1"/>
      <c r="F1489" s="1"/>
      <c r="G1489" s="1"/>
      <c r="H1489" s="1"/>
      <c r="I1489" s="1"/>
    </row>
    <row r="1490" spans="2:9">
      <c r="B1490" s="1"/>
      <c r="C1490" s="1"/>
      <c r="D1490" s="1"/>
      <c r="E1490" s="1"/>
      <c r="F1490" s="1"/>
      <c r="G1490" s="1"/>
      <c r="H1490" s="1"/>
      <c r="I1490" s="1"/>
    </row>
    <row r="1491" spans="2:9">
      <c r="B1491" s="1"/>
      <c r="C1491" s="1"/>
      <c r="D1491" s="1"/>
      <c r="E1491" s="1"/>
      <c r="F1491" s="1"/>
      <c r="G1491" s="1"/>
      <c r="H1491" s="1"/>
      <c r="I1491" s="1"/>
    </row>
    <row r="1492" spans="2:9">
      <c r="B1492" s="1"/>
      <c r="C1492" s="1"/>
      <c r="D1492" s="1"/>
      <c r="E1492" s="1"/>
      <c r="F1492" s="1"/>
      <c r="G1492" s="1"/>
      <c r="H1492" s="1"/>
      <c r="I1492" s="1"/>
    </row>
    <row r="1493" spans="2:9">
      <c r="B1493" s="1"/>
      <c r="C1493" s="1"/>
      <c r="D1493" s="1"/>
      <c r="E1493" s="1"/>
      <c r="F1493" s="1"/>
      <c r="G1493" s="1"/>
      <c r="H1493" s="1"/>
      <c r="I1493" s="1"/>
    </row>
    <row r="1494" spans="2:9">
      <c r="B1494" s="1"/>
      <c r="C1494" s="1"/>
      <c r="D1494" s="1"/>
      <c r="E1494" s="1"/>
      <c r="F1494" s="1"/>
      <c r="G1494" s="1"/>
      <c r="H1494" s="1"/>
      <c r="I1494" s="1"/>
    </row>
    <row r="1495" spans="2:9">
      <c r="B1495" s="1"/>
      <c r="C1495" s="1"/>
      <c r="D1495" s="1"/>
      <c r="E1495" s="1"/>
      <c r="F1495" s="1"/>
      <c r="G1495" s="1"/>
      <c r="H1495" s="1"/>
      <c r="I1495" s="1"/>
    </row>
    <row r="1496" spans="2:9">
      <c r="B1496" s="1"/>
      <c r="C1496" s="1"/>
      <c r="D1496" s="1"/>
      <c r="E1496" s="1"/>
      <c r="F1496" s="1"/>
      <c r="G1496" s="1"/>
      <c r="H1496" s="1"/>
      <c r="I1496" s="1"/>
    </row>
    <row r="1497" spans="2:9">
      <c r="B1497" s="1"/>
      <c r="C1497" s="1"/>
      <c r="D1497" s="1"/>
      <c r="E1497" s="1"/>
      <c r="F1497" s="1"/>
      <c r="G1497" s="1"/>
      <c r="H1497" s="1"/>
      <c r="I1497" s="1"/>
    </row>
    <row r="1498" spans="2:9">
      <c r="B1498" s="1"/>
      <c r="C1498" s="1"/>
      <c r="D1498" s="1"/>
      <c r="E1498" s="1"/>
      <c r="F1498" s="1"/>
      <c r="G1498" s="1"/>
      <c r="H1498" s="1"/>
      <c r="I1498" s="1"/>
    </row>
    <row r="1499" spans="2:9">
      <c r="B1499" s="1"/>
      <c r="C1499" s="1"/>
      <c r="D1499" s="1"/>
      <c r="E1499" s="1"/>
      <c r="F1499" s="1"/>
      <c r="G1499" s="1"/>
      <c r="H1499" s="1"/>
      <c r="I1499" s="1"/>
    </row>
    <row r="1500" spans="2:9">
      <c r="B1500" s="1"/>
      <c r="C1500" s="1"/>
      <c r="D1500" s="1"/>
      <c r="E1500" s="1"/>
      <c r="F1500" s="1"/>
      <c r="G1500" s="1"/>
      <c r="H1500" s="1"/>
      <c r="I1500" s="1"/>
    </row>
    <row r="1501" spans="2:9">
      <c r="B1501" s="1"/>
      <c r="C1501" s="1"/>
      <c r="D1501" s="1"/>
      <c r="E1501" s="1"/>
      <c r="F1501" s="1"/>
      <c r="G1501" s="1"/>
      <c r="H1501" s="1"/>
      <c r="I1501" s="1"/>
    </row>
    <row r="1502" spans="2:9">
      <c r="B1502" s="1"/>
      <c r="C1502" s="1"/>
      <c r="D1502" s="1"/>
      <c r="E1502" s="1"/>
      <c r="F1502" s="1"/>
      <c r="G1502" s="1"/>
      <c r="H1502" s="1"/>
      <c r="I1502" s="1"/>
    </row>
    <row r="1503" spans="2:9">
      <c r="B1503" s="1"/>
      <c r="C1503" s="1"/>
      <c r="D1503" s="1"/>
      <c r="E1503" s="1"/>
      <c r="F1503" s="1"/>
      <c r="G1503" s="1"/>
      <c r="H1503" s="1"/>
      <c r="I1503" s="1"/>
    </row>
    <row r="1504" spans="2:9">
      <c r="B1504" s="1"/>
      <c r="C1504" s="1"/>
      <c r="D1504" s="1"/>
      <c r="E1504" s="1"/>
      <c r="F1504" s="1"/>
      <c r="G1504" s="1"/>
      <c r="H1504" s="1"/>
      <c r="I1504" s="1"/>
    </row>
    <row r="1505" spans="2:9">
      <c r="B1505" s="1"/>
      <c r="C1505" s="1"/>
      <c r="D1505" s="1"/>
      <c r="E1505" s="1"/>
      <c r="F1505" s="1"/>
      <c r="G1505" s="1"/>
      <c r="H1505" s="1"/>
      <c r="I1505" s="1"/>
    </row>
    <row r="1506" spans="2:9">
      <c r="B1506" s="1"/>
      <c r="C1506" s="1"/>
      <c r="D1506" s="1"/>
      <c r="E1506" s="1"/>
      <c r="F1506" s="1"/>
      <c r="G1506" s="1"/>
      <c r="H1506" s="1"/>
      <c r="I1506" s="1"/>
    </row>
    <row r="1507" spans="2:9">
      <c r="B1507" s="1"/>
      <c r="C1507" s="1"/>
      <c r="D1507" s="1"/>
      <c r="E1507" s="1"/>
      <c r="F1507" s="1"/>
      <c r="G1507" s="1"/>
      <c r="H1507" s="1"/>
      <c r="I1507" s="1"/>
    </row>
    <row r="1508" spans="2:9">
      <c r="B1508" s="1"/>
      <c r="C1508" s="1"/>
      <c r="D1508" s="1"/>
      <c r="E1508" s="1"/>
      <c r="F1508" s="1"/>
      <c r="G1508" s="1"/>
      <c r="H1508" s="1"/>
      <c r="I1508" s="1"/>
    </row>
    <row r="1509" spans="2:9">
      <c r="B1509" s="1"/>
      <c r="C1509" s="1"/>
      <c r="D1509" s="1"/>
      <c r="E1509" s="1"/>
      <c r="F1509" s="1"/>
      <c r="G1509" s="1"/>
      <c r="H1509" s="1"/>
      <c r="I1509" s="1"/>
    </row>
    <row r="1510" spans="2:9">
      <c r="B1510" s="1"/>
      <c r="C1510" s="1"/>
      <c r="D1510" s="1"/>
      <c r="E1510" s="1"/>
      <c r="F1510" s="1"/>
      <c r="G1510" s="1"/>
      <c r="H1510" s="1"/>
      <c r="I1510" s="1"/>
    </row>
    <row r="1511" spans="2:9">
      <c r="B1511" s="1"/>
      <c r="C1511" s="1"/>
      <c r="D1511" s="1"/>
      <c r="E1511" s="1"/>
      <c r="F1511" s="1"/>
      <c r="G1511" s="1"/>
      <c r="H1511" s="1"/>
      <c r="I1511" s="1"/>
    </row>
    <row r="1512" spans="2:9">
      <c r="B1512" s="1"/>
      <c r="C1512" s="1"/>
      <c r="D1512" s="1"/>
      <c r="E1512" s="1"/>
      <c r="F1512" s="1"/>
      <c r="G1512" s="1"/>
      <c r="H1512" s="1"/>
      <c r="I1512" s="1"/>
    </row>
    <row r="1513" spans="2:9">
      <c r="B1513" s="1"/>
      <c r="C1513" s="1"/>
      <c r="D1513" s="1"/>
      <c r="E1513" s="1"/>
      <c r="F1513" s="1"/>
      <c r="G1513" s="1"/>
      <c r="H1513" s="1"/>
      <c r="I1513" s="1"/>
    </row>
    <row r="1514" spans="2:9">
      <c r="B1514" s="1"/>
      <c r="C1514" s="1"/>
      <c r="D1514" s="1"/>
      <c r="E1514" s="1"/>
      <c r="F1514" s="1"/>
      <c r="G1514" s="1"/>
      <c r="H1514" s="1"/>
      <c r="I1514" s="1"/>
    </row>
    <row r="1515" spans="2:9">
      <c r="B1515" s="1"/>
      <c r="C1515" s="1"/>
      <c r="D1515" s="1"/>
      <c r="E1515" s="1"/>
      <c r="F1515" s="1"/>
      <c r="G1515" s="1"/>
      <c r="H1515" s="1"/>
      <c r="I1515" s="1"/>
    </row>
    <row r="1516" spans="2:9">
      <c r="B1516" s="1"/>
      <c r="C1516" s="1"/>
      <c r="D1516" s="1"/>
      <c r="E1516" s="1"/>
      <c r="F1516" s="1"/>
      <c r="G1516" s="1"/>
      <c r="H1516" s="1"/>
      <c r="I1516" s="1"/>
    </row>
    <row r="1517" spans="2:9">
      <c r="B1517" s="1"/>
      <c r="C1517" s="1"/>
      <c r="D1517" s="1"/>
      <c r="E1517" s="1"/>
      <c r="F1517" s="1"/>
      <c r="G1517" s="1"/>
      <c r="H1517" s="1"/>
      <c r="I1517" s="1"/>
    </row>
    <row r="1518" spans="2:9">
      <c r="B1518" s="1"/>
      <c r="C1518" s="1"/>
      <c r="D1518" s="1"/>
      <c r="E1518" s="1"/>
      <c r="F1518" s="1"/>
      <c r="G1518" s="1"/>
      <c r="H1518" s="1"/>
      <c r="I1518" s="1"/>
    </row>
    <row r="1519" spans="2:9">
      <c r="B1519" s="1"/>
      <c r="C1519" s="1"/>
      <c r="D1519" s="1"/>
      <c r="E1519" s="1"/>
      <c r="F1519" s="1"/>
      <c r="G1519" s="1"/>
      <c r="H1519" s="1"/>
      <c r="I1519" s="1"/>
    </row>
    <row r="1520" spans="2:9">
      <c r="B1520" s="1"/>
      <c r="C1520" s="1"/>
      <c r="D1520" s="1"/>
      <c r="E1520" s="1"/>
      <c r="F1520" s="1"/>
      <c r="G1520" s="1"/>
      <c r="H1520" s="1"/>
      <c r="I1520" s="1"/>
    </row>
    <row r="1521" spans="2:9">
      <c r="B1521" s="1"/>
      <c r="C1521" s="1"/>
      <c r="D1521" s="1"/>
      <c r="E1521" s="1"/>
      <c r="F1521" s="1"/>
      <c r="G1521" s="1"/>
      <c r="H1521" s="1"/>
      <c r="I1521" s="1"/>
    </row>
    <row r="1522" spans="2:9">
      <c r="B1522" s="1"/>
      <c r="C1522" s="1"/>
      <c r="D1522" s="1"/>
      <c r="E1522" s="1"/>
      <c r="F1522" s="1"/>
      <c r="G1522" s="1"/>
      <c r="H1522" s="1"/>
      <c r="I1522" s="1"/>
    </row>
    <row r="1523" spans="2:9">
      <c r="B1523" s="1"/>
      <c r="C1523" s="1"/>
      <c r="D1523" s="1"/>
      <c r="E1523" s="1"/>
      <c r="F1523" s="1"/>
      <c r="G1523" s="1"/>
      <c r="H1523" s="1"/>
      <c r="I1523" s="1"/>
    </row>
    <row r="1524" spans="2:9">
      <c r="B1524" s="1"/>
      <c r="C1524" s="1"/>
      <c r="D1524" s="1"/>
      <c r="E1524" s="1"/>
      <c r="F1524" s="1"/>
      <c r="G1524" s="1"/>
      <c r="H1524" s="1"/>
      <c r="I1524" s="1"/>
    </row>
    <row r="1525" spans="2:9">
      <c r="B1525" s="1"/>
      <c r="C1525" s="1"/>
      <c r="D1525" s="1"/>
      <c r="E1525" s="1"/>
      <c r="F1525" s="1"/>
      <c r="G1525" s="1"/>
      <c r="H1525" s="1"/>
      <c r="I1525" s="1"/>
    </row>
    <row r="1526" spans="2:9">
      <c r="B1526" s="1"/>
      <c r="C1526" s="1"/>
      <c r="D1526" s="1"/>
      <c r="E1526" s="1"/>
      <c r="F1526" s="1"/>
      <c r="G1526" s="1"/>
      <c r="H1526" s="1"/>
      <c r="I1526" s="1"/>
    </row>
    <row r="1527" spans="2:9">
      <c r="B1527" s="1"/>
      <c r="C1527" s="1"/>
      <c r="D1527" s="1"/>
      <c r="E1527" s="1"/>
      <c r="F1527" s="1"/>
      <c r="G1527" s="1"/>
      <c r="H1527" s="1"/>
      <c r="I1527" s="1"/>
    </row>
    <row r="1528" spans="2:9">
      <c r="B1528" s="1"/>
      <c r="C1528" s="1"/>
      <c r="D1528" s="1"/>
      <c r="E1528" s="1"/>
      <c r="F1528" s="1"/>
      <c r="G1528" s="1"/>
      <c r="H1528" s="1"/>
      <c r="I1528" s="1"/>
    </row>
    <row r="1529" spans="2:9">
      <c r="B1529" s="1"/>
      <c r="C1529" s="1"/>
      <c r="D1529" s="1"/>
      <c r="E1529" s="1"/>
      <c r="F1529" s="1"/>
      <c r="G1529" s="1"/>
      <c r="H1529" s="1"/>
      <c r="I1529" s="1"/>
    </row>
    <row r="1530" spans="2:9">
      <c r="B1530" s="1"/>
      <c r="C1530" s="1"/>
      <c r="D1530" s="1"/>
      <c r="E1530" s="1"/>
      <c r="F1530" s="1"/>
      <c r="G1530" s="1"/>
      <c r="H1530" s="1"/>
      <c r="I1530" s="1"/>
    </row>
    <row r="1531" spans="2:9">
      <c r="B1531" s="1"/>
      <c r="C1531" s="1"/>
      <c r="D1531" s="1"/>
      <c r="E1531" s="1"/>
      <c r="F1531" s="1"/>
      <c r="G1531" s="1"/>
      <c r="H1531" s="1"/>
      <c r="I1531" s="1"/>
    </row>
    <row r="1532" spans="2:9">
      <c r="B1532" s="1"/>
      <c r="C1532" s="1"/>
      <c r="D1532" s="1"/>
      <c r="E1532" s="1"/>
      <c r="F1532" s="1"/>
      <c r="G1532" s="1"/>
      <c r="H1532" s="1"/>
      <c r="I1532" s="1"/>
    </row>
    <row r="1533" spans="2:9">
      <c r="B1533" s="1"/>
      <c r="C1533" s="1"/>
      <c r="D1533" s="1"/>
      <c r="E1533" s="1"/>
      <c r="F1533" s="1"/>
      <c r="G1533" s="1"/>
      <c r="H1533" s="1"/>
      <c r="I1533" s="1"/>
    </row>
    <row r="1534" spans="2:9">
      <c r="B1534" s="1"/>
      <c r="C1534" s="1"/>
      <c r="D1534" s="1"/>
      <c r="E1534" s="1"/>
      <c r="F1534" s="1"/>
      <c r="G1534" s="1"/>
      <c r="H1534" s="1"/>
      <c r="I1534" s="1"/>
    </row>
    <row r="1535" spans="2:9">
      <c r="B1535" s="1"/>
      <c r="C1535" s="1"/>
      <c r="D1535" s="1"/>
      <c r="E1535" s="1"/>
      <c r="F1535" s="1"/>
      <c r="G1535" s="1"/>
      <c r="H1535" s="1"/>
      <c r="I1535" s="1"/>
    </row>
    <row r="1536" spans="2:9">
      <c r="B1536" s="1"/>
      <c r="C1536" s="1"/>
      <c r="D1536" s="1"/>
      <c r="E1536" s="1"/>
      <c r="F1536" s="1"/>
      <c r="G1536" s="1"/>
      <c r="H1536" s="1"/>
      <c r="I1536" s="1"/>
    </row>
    <row r="1537" spans="2:9">
      <c r="B1537" s="1"/>
      <c r="C1537" s="1"/>
      <c r="D1537" s="1"/>
      <c r="E1537" s="1"/>
      <c r="F1537" s="1"/>
      <c r="G1537" s="1"/>
      <c r="H1537" s="1"/>
      <c r="I1537" s="1"/>
    </row>
    <row r="1538" spans="2:9">
      <c r="B1538" s="1"/>
      <c r="C1538" s="1"/>
      <c r="D1538" s="1"/>
      <c r="E1538" s="1"/>
      <c r="F1538" s="1"/>
      <c r="G1538" s="1"/>
      <c r="H1538" s="1"/>
      <c r="I1538" s="1"/>
    </row>
    <row r="1539" spans="2:9">
      <c r="B1539" s="1"/>
      <c r="C1539" s="1"/>
      <c r="D1539" s="1"/>
      <c r="E1539" s="1"/>
      <c r="F1539" s="1"/>
      <c r="G1539" s="1"/>
      <c r="H1539" s="1"/>
      <c r="I1539" s="1"/>
    </row>
    <row r="1540" spans="2:9">
      <c r="B1540" s="1"/>
      <c r="C1540" s="1"/>
      <c r="D1540" s="1"/>
      <c r="E1540" s="1"/>
      <c r="F1540" s="1"/>
      <c r="G1540" s="1"/>
      <c r="H1540" s="1"/>
      <c r="I1540" s="1"/>
    </row>
    <row r="1541" spans="2:9">
      <c r="B1541" s="1"/>
      <c r="C1541" s="1"/>
      <c r="D1541" s="1"/>
      <c r="E1541" s="1"/>
      <c r="F1541" s="1"/>
      <c r="G1541" s="1"/>
      <c r="H1541" s="1"/>
      <c r="I1541" s="1"/>
    </row>
    <row r="1542" spans="2:9">
      <c r="B1542" s="1"/>
      <c r="C1542" s="1"/>
      <c r="D1542" s="1"/>
      <c r="E1542" s="1"/>
      <c r="F1542" s="1"/>
      <c r="G1542" s="1"/>
      <c r="H1542" s="1"/>
      <c r="I1542" s="1"/>
    </row>
    <row r="1543" spans="2:9">
      <c r="B1543" s="1"/>
      <c r="C1543" s="1"/>
      <c r="D1543" s="1"/>
      <c r="E1543" s="1"/>
      <c r="F1543" s="1"/>
      <c r="G1543" s="1"/>
      <c r="H1543" s="1"/>
      <c r="I1543" s="1"/>
    </row>
    <row r="1544" spans="2:9">
      <c r="B1544" s="1"/>
      <c r="C1544" s="1"/>
      <c r="D1544" s="1"/>
      <c r="E1544" s="1"/>
      <c r="F1544" s="1"/>
      <c r="G1544" s="1"/>
      <c r="H1544" s="1"/>
      <c r="I1544" s="1"/>
    </row>
    <row r="1545" spans="2:9">
      <c r="B1545" s="1"/>
      <c r="C1545" s="1"/>
      <c r="D1545" s="1"/>
      <c r="E1545" s="1"/>
      <c r="F1545" s="1"/>
      <c r="G1545" s="1"/>
      <c r="H1545" s="1"/>
      <c r="I1545" s="1"/>
    </row>
    <row r="1546" spans="2:9">
      <c r="B1546" s="1"/>
      <c r="C1546" s="1"/>
      <c r="D1546" s="1"/>
      <c r="E1546" s="1"/>
      <c r="F1546" s="1"/>
      <c r="G1546" s="1"/>
      <c r="H1546" s="1"/>
      <c r="I1546" s="1"/>
    </row>
    <row r="1547" spans="2:9">
      <c r="B1547" s="1"/>
      <c r="C1547" s="1"/>
      <c r="D1547" s="1"/>
      <c r="E1547" s="1"/>
      <c r="F1547" s="1"/>
      <c r="G1547" s="1"/>
      <c r="H1547" s="1"/>
      <c r="I1547" s="1"/>
    </row>
    <row r="1548" spans="2:9">
      <c r="B1548" s="1"/>
      <c r="C1548" s="1"/>
      <c r="D1548" s="1"/>
      <c r="E1548" s="1"/>
      <c r="F1548" s="1"/>
      <c r="G1548" s="1"/>
      <c r="H1548" s="1"/>
      <c r="I1548" s="1"/>
    </row>
    <row r="1549" spans="2:9">
      <c r="B1549" s="1"/>
      <c r="C1549" s="1"/>
      <c r="D1549" s="1"/>
      <c r="E1549" s="1"/>
      <c r="F1549" s="1"/>
      <c r="G1549" s="1"/>
      <c r="H1549" s="1"/>
      <c r="I1549" s="1"/>
    </row>
    <row r="1550" spans="2:9">
      <c r="B1550" s="1"/>
      <c r="C1550" s="1"/>
      <c r="D1550" s="1"/>
      <c r="E1550" s="1"/>
      <c r="F1550" s="1"/>
      <c r="G1550" s="1"/>
      <c r="H1550" s="1"/>
      <c r="I1550" s="1"/>
    </row>
    <row r="1551" spans="2:9">
      <c r="B1551" s="1"/>
      <c r="C1551" s="1"/>
      <c r="D1551" s="1"/>
      <c r="E1551" s="1"/>
      <c r="F1551" s="1"/>
      <c r="G1551" s="1"/>
      <c r="H1551" s="1"/>
      <c r="I1551" s="1"/>
    </row>
    <row r="1552" spans="2:9">
      <c r="B1552" s="1"/>
      <c r="C1552" s="1"/>
      <c r="D1552" s="1"/>
      <c r="E1552" s="1"/>
      <c r="F1552" s="1"/>
      <c r="G1552" s="1"/>
      <c r="H1552" s="1"/>
      <c r="I1552" s="1"/>
    </row>
    <row r="1553" spans="2:9">
      <c r="B1553" s="1"/>
      <c r="C1553" s="1"/>
      <c r="D1553" s="1"/>
      <c r="E1553" s="1"/>
      <c r="F1553" s="1"/>
      <c r="G1553" s="1"/>
      <c r="H1553" s="1"/>
      <c r="I1553" s="1"/>
    </row>
    <row r="1554" spans="2:9">
      <c r="B1554" s="1"/>
      <c r="C1554" s="1"/>
      <c r="D1554" s="1"/>
      <c r="E1554" s="1"/>
      <c r="F1554" s="1"/>
      <c r="G1554" s="1"/>
      <c r="H1554" s="1"/>
      <c r="I1554" s="1"/>
    </row>
    <row r="1555" spans="2:9">
      <c r="B1555" s="1"/>
      <c r="C1555" s="1"/>
      <c r="D1555" s="1"/>
      <c r="E1555" s="1"/>
      <c r="F1555" s="1"/>
      <c r="G1555" s="1"/>
      <c r="H1555" s="1"/>
      <c r="I1555" s="1"/>
    </row>
    <row r="1556" spans="2:9">
      <c r="B1556" s="1"/>
      <c r="C1556" s="1"/>
      <c r="D1556" s="1"/>
      <c r="E1556" s="1"/>
      <c r="F1556" s="1"/>
      <c r="G1556" s="1"/>
      <c r="H1556" s="1"/>
      <c r="I1556" s="1"/>
    </row>
    <row r="1557" spans="2:9">
      <c r="B1557" s="1"/>
      <c r="C1557" s="1"/>
      <c r="D1557" s="1"/>
      <c r="E1557" s="1"/>
      <c r="F1557" s="1"/>
      <c r="G1557" s="1"/>
      <c r="H1557" s="1"/>
      <c r="I1557" s="1"/>
    </row>
    <row r="1558" spans="2:9">
      <c r="B1558" s="1"/>
      <c r="C1558" s="1"/>
      <c r="D1558" s="1"/>
      <c r="E1558" s="1"/>
      <c r="F1558" s="1"/>
      <c r="G1558" s="1"/>
      <c r="H1558" s="1"/>
      <c r="I1558" s="1"/>
    </row>
    <row r="1559" spans="2:9">
      <c r="B1559" s="1"/>
      <c r="C1559" s="1"/>
      <c r="D1559" s="1"/>
      <c r="E1559" s="1"/>
      <c r="F1559" s="1"/>
      <c r="G1559" s="1"/>
      <c r="H1559" s="1"/>
      <c r="I1559" s="1"/>
    </row>
    <row r="1560" spans="2:9">
      <c r="B1560" s="1"/>
      <c r="C1560" s="1"/>
      <c r="D1560" s="1"/>
      <c r="E1560" s="1"/>
      <c r="F1560" s="1"/>
      <c r="G1560" s="1"/>
      <c r="H1560" s="1"/>
      <c r="I1560" s="1"/>
    </row>
    <row r="1561" spans="2:9">
      <c r="B1561" s="1"/>
      <c r="C1561" s="1"/>
      <c r="D1561" s="1"/>
      <c r="E1561" s="1"/>
      <c r="F1561" s="1"/>
      <c r="G1561" s="1"/>
      <c r="H1561" s="1"/>
      <c r="I1561" s="1"/>
    </row>
    <row r="1562" spans="2:9">
      <c r="B1562" s="1"/>
      <c r="C1562" s="1"/>
      <c r="D1562" s="1"/>
      <c r="E1562" s="1"/>
      <c r="F1562" s="1"/>
      <c r="G1562" s="1"/>
      <c r="H1562" s="1"/>
      <c r="I1562" s="1"/>
    </row>
    <row r="1563" spans="2:9">
      <c r="B1563" s="1"/>
      <c r="C1563" s="1"/>
      <c r="D1563" s="1"/>
      <c r="E1563" s="1"/>
      <c r="F1563" s="1"/>
      <c r="G1563" s="1"/>
      <c r="H1563" s="1"/>
      <c r="I1563" s="1"/>
    </row>
    <row r="1564" spans="2:9">
      <c r="B1564" s="1"/>
      <c r="C1564" s="1"/>
      <c r="D1564" s="1"/>
      <c r="E1564" s="1"/>
      <c r="F1564" s="1"/>
      <c r="G1564" s="1"/>
      <c r="H1564" s="1"/>
      <c r="I1564" s="1"/>
    </row>
    <row r="1565" spans="2:9">
      <c r="B1565" s="1"/>
      <c r="C1565" s="1"/>
      <c r="D1565" s="1"/>
      <c r="E1565" s="1"/>
      <c r="F1565" s="1"/>
      <c r="G1565" s="1"/>
      <c r="H1565" s="1"/>
      <c r="I1565" s="1"/>
    </row>
    <row r="1566" spans="2:9">
      <c r="B1566" s="1"/>
      <c r="C1566" s="1"/>
      <c r="D1566" s="1"/>
      <c r="E1566" s="1"/>
      <c r="F1566" s="1"/>
      <c r="G1566" s="1"/>
      <c r="H1566" s="1"/>
      <c r="I1566" s="1"/>
    </row>
    <row r="1567" spans="2:9">
      <c r="B1567" s="1"/>
      <c r="C1567" s="1"/>
      <c r="D1567" s="1"/>
      <c r="E1567" s="1"/>
      <c r="F1567" s="1"/>
      <c r="G1567" s="1"/>
      <c r="H1567" s="1"/>
      <c r="I1567" s="1"/>
    </row>
    <row r="1568" spans="2:9">
      <c r="B1568" s="1"/>
      <c r="C1568" s="1"/>
      <c r="D1568" s="1"/>
      <c r="E1568" s="1"/>
      <c r="F1568" s="1"/>
      <c r="G1568" s="1"/>
      <c r="H1568" s="1"/>
      <c r="I1568" s="1"/>
    </row>
    <row r="1569" spans="2:9">
      <c r="B1569" s="1"/>
      <c r="C1569" s="1"/>
      <c r="D1569" s="1"/>
      <c r="E1569" s="1"/>
      <c r="F1569" s="1"/>
      <c r="G1569" s="1"/>
      <c r="H1569" s="1"/>
      <c r="I1569" s="1"/>
    </row>
    <row r="1570" spans="2:9">
      <c r="B1570" s="1"/>
      <c r="C1570" s="1"/>
      <c r="D1570" s="1"/>
      <c r="E1570" s="1"/>
      <c r="F1570" s="1"/>
      <c r="G1570" s="1"/>
      <c r="H1570" s="1"/>
      <c r="I1570" s="1"/>
    </row>
    <row r="1571" spans="2:9">
      <c r="B1571" s="1"/>
      <c r="C1571" s="1"/>
      <c r="D1571" s="1"/>
      <c r="E1571" s="1"/>
      <c r="F1571" s="1"/>
      <c r="G1571" s="1"/>
      <c r="H1571" s="1"/>
      <c r="I1571" s="1"/>
    </row>
    <row r="1572" spans="2:9">
      <c r="B1572" s="1"/>
      <c r="C1572" s="1"/>
      <c r="D1572" s="1"/>
      <c r="E1572" s="1"/>
      <c r="F1572" s="1"/>
      <c r="G1572" s="1"/>
      <c r="H1572" s="1"/>
      <c r="I1572" s="1"/>
    </row>
    <row r="1573" spans="2:9">
      <c r="B1573" s="1"/>
      <c r="C1573" s="1"/>
      <c r="D1573" s="1"/>
      <c r="E1573" s="1"/>
      <c r="F1573" s="1"/>
      <c r="G1573" s="1"/>
      <c r="H1573" s="1"/>
      <c r="I1573" s="1"/>
    </row>
    <row r="1574" spans="2:9">
      <c r="B1574" s="1"/>
      <c r="C1574" s="1"/>
      <c r="D1574" s="1"/>
      <c r="E1574" s="1"/>
      <c r="F1574" s="1"/>
      <c r="G1574" s="1"/>
      <c r="H1574" s="1"/>
      <c r="I1574" s="1"/>
    </row>
    <row r="1575" spans="2:9">
      <c r="B1575" s="1"/>
      <c r="C1575" s="1"/>
      <c r="D1575" s="1"/>
      <c r="E1575" s="1"/>
      <c r="F1575" s="1"/>
      <c r="G1575" s="1"/>
      <c r="H1575" s="1"/>
      <c r="I1575" s="1"/>
    </row>
    <row r="1576" spans="2:9">
      <c r="B1576" s="1"/>
      <c r="C1576" s="1"/>
      <c r="D1576" s="1"/>
      <c r="E1576" s="1"/>
      <c r="F1576" s="1"/>
      <c r="G1576" s="1"/>
      <c r="H1576" s="1"/>
      <c r="I1576" s="1"/>
    </row>
    <row r="1577" spans="2:9">
      <c r="B1577" s="1"/>
      <c r="C1577" s="1"/>
      <c r="D1577" s="1"/>
      <c r="E1577" s="1"/>
      <c r="F1577" s="1"/>
      <c r="G1577" s="1"/>
      <c r="H1577" s="1"/>
      <c r="I1577" s="1"/>
    </row>
    <row r="1578" spans="2:9">
      <c r="B1578" s="1"/>
      <c r="C1578" s="1"/>
      <c r="D1578" s="1"/>
      <c r="E1578" s="1"/>
      <c r="F1578" s="1"/>
      <c r="G1578" s="1"/>
      <c r="H1578" s="1"/>
      <c r="I1578" s="1"/>
    </row>
    <row r="1579" spans="2:9">
      <c r="B1579" s="1"/>
      <c r="C1579" s="1"/>
      <c r="D1579" s="1"/>
      <c r="E1579" s="1"/>
      <c r="F1579" s="1"/>
      <c r="G1579" s="1"/>
      <c r="H1579" s="1"/>
      <c r="I1579" s="1"/>
    </row>
    <row r="1580" spans="2:9">
      <c r="B1580" s="1"/>
      <c r="C1580" s="1"/>
      <c r="D1580" s="1"/>
      <c r="E1580" s="1"/>
      <c r="F1580" s="1"/>
      <c r="G1580" s="1"/>
      <c r="H1580" s="1"/>
      <c r="I1580" s="1"/>
    </row>
    <row r="1581" spans="2:9">
      <c r="B1581" s="1"/>
      <c r="C1581" s="1"/>
      <c r="D1581" s="1"/>
      <c r="E1581" s="1"/>
      <c r="F1581" s="1"/>
      <c r="G1581" s="1"/>
      <c r="H1581" s="1"/>
      <c r="I1581" s="1"/>
    </row>
    <row r="1582" spans="2:9">
      <c r="B1582" s="1"/>
      <c r="C1582" s="1"/>
      <c r="D1582" s="1"/>
      <c r="E1582" s="1"/>
      <c r="F1582" s="1"/>
      <c r="G1582" s="1"/>
      <c r="H1582" s="1"/>
      <c r="I1582" s="1"/>
    </row>
    <row r="1583" spans="2:9">
      <c r="B1583" s="1"/>
      <c r="C1583" s="1"/>
      <c r="D1583" s="1"/>
      <c r="E1583" s="1"/>
      <c r="F1583" s="1"/>
      <c r="G1583" s="1"/>
      <c r="H1583" s="1"/>
      <c r="I1583" s="1"/>
    </row>
    <row r="1584" spans="2:9">
      <c r="B1584" s="1"/>
      <c r="C1584" s="1"/>
      <c r="D1584" s="1"/>
      <c r="E1584" s="1"/>
      <c r="F1584" s="1"/>
      <c r="G1584" s="1"/>
      <c r="H1584" s="1"/>
      <c r="I1584" s="1"/>
    </row>
    <row r="1585" spans="2:9">
      <c r="B1585" s="1"/>
      <c r="C1585" s="1"/>
      <c r="D1585" s="1"/>
      <c r="E1585" s="1"/>
      <c r="F1585" s="1"/>
      <c r="G1585" s="1"/>
      <c r="H1585" s="1"/>
      <c r="I1585" s="1"/>
    </row>
    <row r="1586" spans="2:9">
      <c r="B1586" s="1"/>
      <c r="C1586" s="1"/>
      <c r="D1586" s="1"/>
      <c r="E1586" s="1"/>
      <c r="F1586" s="1"/>
      <c r="G1586" s="1"/>
      <c r="H1586" s="1"/>
      <c r="I1586" s="1"/>
    </row>
    <row r="1587" spans="2:9">
      <c r="B1587" s="1"/>
      <c r="C1587" s="1"/>
      <c r="D1587" s="1"/>
      <c r="E1587" s="1"/>
      <c r="F1587" s="1"/>
      <c r="G1587" s="1"/>
      <c r="H1587" s="1"/>
      <c r="I1587" s="1"/>
    </row>
    <row r="1588" spans="2:9">
      <c r="B1588" s="1"/>
      <c r="C1588" s="1"/>
      <c r="D1588" s="1"/>
      <c r="E1588" s="1"/>
      <c r="F1588" s="1"/>
      <c r="G1588" s="1"/>
      <c r="H1588" s="1"/>
      <c r="I1588" s="1"/>
    </row>
    <row r="1589" spans="2:9">
      <c r="B1589" s="1"/>
      <c r="C1589" s="1"/>
      <c r="D1589" s="1"/>
      <c r="E1589" s="1"/>
      <c r="F1589" s="1"/>
      <c r="G1589" s="1"/>
      <c r="H1589" s="1"/>
      <c r="I1589" s="1"/>
    </row>
    <row r="1590" spans="2:9">
      <c r="B1590" s="1"/>
      <c r="C1590" s="1"/>
      <c r="D1590" s="1"/>
      <c r="E1590" s="1"/>
      <c r="F1590" s="1"/>
      <c r="G1590" s="1"/>
      <c r="H1590" s="1"/>
      <c r="I1590" s="1"/>
    </row>
    <row r="1591" spans="2:9">
      <c r="B1591" s="1"/>
      <c r="C1591" s="1"/>
      <c r="D1591" s="1"/>
      <c r="E1591" s="1"/>
      <c r="F1591" s="1"/>
      <c r="G1591" s="1"/>
      <c r="H1591" s="1"/>
      <c r="I1591" s="1"/>
    </row>
    <row r="1592" spans="2:9">
      <c r="B1592" s="1"/>
      <c r="C1592" s="1"/>
      <c r="D1592" s="1"/>
      <c r="E1592" s="1"/>
      <c r="F1592" s="1"/>
      <c r="G1592" s="1"/>
      <c r="H1592" s="1"/>
      <c r="I1592" s="1"/>
    </row>
    <row r="1593" spans="2:9">
      <c r="B1593" s="1"/>
      <c r="C1593" s="1"/>
      <c r="D1593" s="1"/>
      <c r="E1593" s="1"/>
      <c r="F1593" s="1"/>
      <c r="G1593" s="1"/>
      <c r="H1593" s="1"/>
      <c r="I1593" s="1"/>
    </row>
    <row r="1594" spans="2:9">
      <c r="B1594" s="1"/>
      <c r="C1594" s="1"/>
      <c r="D1594" s="1"/>
      <c r="E1594" s="1"/>
      <c r="F1594" s="1"/>
      <c r="G1594" s="1"/>
      <c r="H1594" s="1"/>
      <c r="I1594" s="1"/>
    </row>
    <row r="1595" spans="2:9">
      <c r="B1595" s="1"/>
      <c r="C1595" s="1"/>
      <c r="D1595" s="1"/>
      <c r="E1595" s="1"/>
      <c r="F1595" s="1"/>
      <c r="G1595" s="1"/>
      <c r="H1595" s="1"/>
      <c r="I1595" s="1"/>
    </row>
    <row r="1596" spans="2:9">
      <c r="B1596" s="1"/>
      <c r="C1596" s="1"/>
      <c r="D1596" s="1"/>
      <c r="E1596" s="1"/>
      <c r="F1596" s="1"/>
      <c r="G1596" s="1"/>
      <c r="H1596" s="1"/>
      <c r="I1596" s="1"/>
    </row>
    <row r="1597" spans="2:9">
      <c r="B1597" s="1"/>
      <c r="C1597" s="1"/>
      <c r="D1597" s="1"/>
      <c r="E1597" s="1"/>
      <c r="F1597" s="1"/>
      <c r="G1597" s="1"/>
      <c r="H1597" s="1"/>
      <c r="I1597" s="1"/>
    </row>
    <row r="1598" spans="2:9">
      <c r="B1598" s="1"/>
      <c r="C1598" s="1"/>
      <c r="D1598" s="1"/>
      <c r="E1598" s="1"/>
      <c r="F1598" s="1"/>
      <c r="G1598" s="1"/>
      <c r="H1598" s="1"/>
      <c r="I1598" s="1"/>
    </row>
    <row r="1599" spans="2:9">
      <c r="B1599" s="1"/>
      <c r="C1599" s="1"/>
      <c r="D1599" s="1"/>
      <c r="E1599" s="1"/>
      <c r="F1599" s="1"/>
      <c r="G1599" s="1"/>
      <c r="H1599" s="1"/>
      <c r="I1599" s="1"/>
    </row>
    <row r="1600" spans="2:9">
      <c r="B1600" s="1"/>
      <c r="C1600" s="1"/>
      <c r="D1600" s="1"/>
      <c r="E1600" s="1"/>
      <c r="F1600" s="1"/>
      <c r="G1600" s="1"/>
      <c r="H1600" s="1"/>
      <c r="I1600" s="1"/>
    </row>
    <row r="1601" spans="2:9">
      <c r="B1601" s="1"/>
      <c r="C1601" s="1"/>
      <c r="D1601" s="1"/>
      <c r="E1601" s="1"/>
      <c r="F1601" s="1"/>
      <c r="G1601" s="1"/>
      <c r="H1601" s="1"/>
      <c r="I1601" s="1"/>
    </row>
    <row r="1602" spans="2:9">
      <c r="B1602" s="1"/>
      <c r="C1602" s="1"/>
      <c r="D1602" s="1"/>
      <c r="E1602" s="1"/>
      <c r="F1602" s="1"/>
      <c r="G1602" s="1"/>
      <c r="H1602" s="1"/>
      <c r="I1602" s="1"/>
    </row>
    <row r="1603" spans="2:9">
      <c r="B1603" s="1"/>
      <c r="C1603" s="1"/>
      <c r="D1603" s="1"/>
      <c r="E1603" s="1"/>
      <c r="F1603" s="1"/>
      <c r="G1603" s="1"/>
      <c r="H1603" s="1"/>
      <c r="I1603" s="1"/>
    </row>
    <row r="1604" spans="2:9">
      <c r="B1604" s="1"/>
      <c r="C1604" s="1"/>
      <c r="D1604" s="1"/>
      <c r="E1604" s="1"/>
      <c r="F1604" s="1"/>
      <c r="G1604" s="1"/>
      <c r="H1604" s="1"/>
      <c r="I1604" s="1"/>
    </row>
    <row r="1605" spans="2:9">
      <c r="B1605" s="1"/>
      <c r="C1605" s="1"/>
      <c r="D1605" s="1"/>
      <c r="E1605" s="1"/>
      <c r="F1605" s="1"/>
      <c r="G1605" s="1"/>
      <c r="H1605" s="1"/>
      <c r="I1605" s="1"/>
    </row>
    <row r="1606" spans="2:9">
      <c r="B1606" s="1"/>
      <c r="C1606" s="1"/>
      <c r="D1606" s="1"/>
      <c r="E1606" s="1"/>
      <c r="F1606" s="1"/>
      <c r="G1606" s="1"/>
      <c r="H1606" s="1"/>
      <c r="I1606" s="1"/>
    </row>
    <row r="1607" spans="2:9">
      <c r="B1607" s="1"/>
      <c r="C1607" s="1"/>
      <c r="D1607" s="1"/>
      <c r="E1607" s="1"/>
      <c r="F1607" s="1"/>
      <c r="G1607" s="1"/>
      <c r="H1607" s="1"/>
      <c r="I1607" s="1"/>
    </row>
    <row r="1608" spans="2:9">
      <c r="B1608" s="1"/>
      <c r="C1608" s="1"/>
      <c r="D1608" s="1"/>
      <c r="E1608" s="1"/>
      <c r="F1608" s="1"/>
      <c r="G1608" s="1"/>
      <c r="H1608" s="1"/>
      <c r="I1608" s="1"/>
    </row>
    <row r="1609" spans="2:9">
      <c r="B1609" s="1"/>
      <c r="C1609" s="1"/>
      <c r="D1609" s="1"/>
      <c r="E1609" s="1"/>
      <c r="F1609" s="1"/>
      <c r="G1609" s="1"/>
      <c r="H1609" s="1"/>
      <c r="I1609" s="1"/>
    </row>
    <row r="1610" spans="2:9">
      <c r="B1610" s="1"/>
      <c r="C1610" s="1"/>
      <c r="D1610" s="1"/>
      <c r="E1610" s="1"/>
      <c r="F1610" s="1"/>
      <c r="G1610" s="1"/>
      <c r="H1610" s="1"/>
      <c r="I1610" s="1"/>
    </row>
    <row r="1611" spans="2:9">
      <c r="B1611" s="1"/>
      <c r="C1611" s="1"/>
      <c r="D1611" s="1"/>
      <c r="E1611" s="1"/>
      <c r="F1611" s="1"/>
      <c r="G1611" s="1"/>
      <c r="H1611" s="1"/>
      <c r="I1611" s="1"/>
    </row>
    <row r="1612" spans="2:9">
      <c r="B1612" s="1"/>
      <c r="C1612" s="1"/>
      <c r="D1612" s="1"/>
      <c r="E1612" s="1"/>
      <c r="F1612" s="1"/>
      <c r="G1612" s="1"/>
      <c r="H1612" s="1"/>
      <c r="I1612" s="1"/>
    </row>
    <row r="1613" spans="2:9">
      <c r="B1613" s="1"/>
      <c r="C1613" s="1"/>
      <c r="D1613" s="1"/>
      <c r="E1613" s="1"/>
      <c r="F1613" s="1"/>
      <c r="G1613" s="1"/>
      <c r="H1613" s="1"/>
      <c r="I1613" s="1"/>
    </row>
    <row r="1614" spans="2:9">
      <c r="B1614" s="1"/>
      <c r="C1614" s="1"/>
      <c r="D1614" s="1"/>
      <c r="E1614" s="1"/>
      <c r="F1614" s="1"/>
      <c r="G1614" s="1"/>
      <c r="H1614" s="1"/>
      <c r="I1614" s="1"/>
    </row>
    <row r="1615" spans="2:9">
      <c r="B1615" s="1"/>
      <c r="C1615" s="1"/>
      <c r="D1615" s="1"/>
      <c r="E1615" s="1"/>
      <c r="F1615" s="1"/>
      <c r="G1615" s="1"/>
      <c r="H1615" s="1"/>
      <c r="I1615" s="1"/>
    </row>
    <row r="1616" spans="2:9">
      <c r="B1616" s="1"/>
      <c r="C1616" s="1"/>
      <c r="D1616" s="1"/>
      <c r="E1616" s="1"/>
      <c r="F1616" s="1"/>
      <c r="G1616" s="1"/>
      <c r="H1616" s="1"/>
      <c r="I1616" s="1"/>
    </row>
    <row r="1617" spans="2:9">
      <c r="B1617" s="1"/>
      <c r="C1617" s="1"/>
      <c r="D1617" s="1"/>
      <c r="E1617" s="1"/>
      <c r="F1617" s="1"/>
      <c r="G1617" s="1"/>
      <c r="H1617" s="1"/>
      <c r="I1617" s="1"/>
    </row>
    <row r="1618" spans="2:9">
      <c r="B1618" s="1"/>
      <c r="C1618" s="1"/>
      <c r="D1618" s="1"/>
      <c r="E1618" s="1"/>
      <c r="F1618" s="1"/>
      <c r="G1618" s="1"/>
      <c r="H1618" s="1"/>
      <c r="I1618" s="1"/>
    </row>
    <row r="1619" spans="2:9">
      <c r="B1619" s="1"/>
      <c r="C1619" s="1"/>
      <c r="D1619" s="1"/>
      <c r="E1619" s="1"/>
      <c r="F1619" s="1"/>
      <c r="G1619" s="1"/>
      <c r="H1619" s="1"/>
      <c r="I1619" s="1"/>
    </row>
    <row r="1620" spans="2:9">
      <c r="B1620" s="1"/>
      <c r="C1620" s="1"/>
      <c r="D1620" s="1"/>
      <c r="E1620" s="1"/>
      <c r="F1620" s="1"/>
      <c r="G1620" s="1"/>
      <c r="H1620" s="1"/>
      <c r="I1620" s="1"/>
    </row>
    <row r="1621" spans="2:9">
      <c r="B1621" s="1"/>
      <c r="C1621" s="1"/>
      <c r="D1621" s="1"/>
      <c r="E1621" s="1"/>
      <c r="F1621" s="1"/>
      <c r="G1621" s="1"/>
      <c r="H1621" s="1"/>
      <c r="I1621" s="1"/>
    </row>
    <row r="1622" spans="2:9">
      <c r="B1622" s="1"/>
      <c r="C1622" s="1"/>
      <c r="D1622" s="1"/>
      <c r="E1622" s="1"/>
      <c r="F1622" s="1"/>
      <c r="G1622" s="1"/>
      <c r="H1622" s="1"/>
      <c r="I1622" s="1"/>
    </row>
    <row r="1623" spans="2:9">
      <c r="B1623" s="1"/>
      <c r="C1623" s="1"/>
      <c r="D1623" s="1"/>
      <c r="E1623" s="1"/>
      <c r="F1623" s="1"/>
      <c r="G1623" s="1"/>
      <c r="H1623" s="1"/>
      <c r="I1623" s="1"/>
    </row>
    <row r="1624" spans="2:9">
      <c r="B1624" s="1"/>
      <c r="C1624" s="1"/>
      <c r="D1624" s="1"/>
      <c r="E1624" s="1"/>
      <c r="F1624" s="1"/>
      <c r="G1624" s="1"/>
      <c r="H1624" s="1"/>
      <c r="I1624" s="1"/>
    </row>
    <row r="1625" spans="2:9">
      <c r="B1625" s="1"/>
      <c r="C1625" s="1"/>
      <c r="D1625" s="1"/>
      <c r="E1625" s="1"/>
      <c r="F1625" s="1"/>
      <c r="G1625" s="1"/>
      <c r="H1625" s="1"/>
      <c r="I1625" s="1"/>
    </row>
    <row r="1626" spans="2:9">
      <c r="B1626" s="1"/>
      <c r="C1626" s="1"/>
      <c r="D1626" s="1"/>
      <c r="E1626" s="1"/>
      <c r="F1626" s="1"/>
      <c r="G1626" s="1"/>
      <c r="H1626" s="1"/>
      <c r="I1626" s="1"/>
    </row>
    <row r="1627" spans="2:9">
      <c r="B1627" s="1"/>
      <c r="C1627" s="1"/>
      <c r="D1627" s="1"/>
      <c r="E1627" s="1"/>
      <c r="F1627" s="1"/>
      <c r="G1627" s="1"/>
      <c r="H1627" s="1"/>
      <c r="I1627" s="1"/>
    </row>
    <row r="1628" spans="2:9">
      <c r="B1628" s="1"/>
      <c r="C1628" s="1"/>
      <c r="D1628" s="1"/>
      <c r="E1628" s="1"/>
      <c r="F1628" s="1"/>
      <c r="G1628" s="1"/>
      <c r="H1628" s="1"/>
      <c r="I1628" s="1"/>
    </row>
    <row r="1629" spans="2:9">
      <c r="B1629" s="1"/>
      <c r="C1629" s="1"/>
      <c r="D1629" s="1"/>
      <c r="E1629" s="1"/>
      <c r="F1629" s="1"/>
      <c r="G1629" s="1"/>
      <c r="H1629" s="1"/>
      <c r="I1629" s="1"/>
    </row>
    <row r="1630" spans="2:9">
      <c r="B1630" s="1"/>
      <c r="C1630" s="1"/>
      <c r="D1630" s="1"/>
      <c r="E1630" s="1"/>
      <c r="F1630" s="1"/>
      <c r="G1630" s="1"/>
      <c r="H1630" s="1"/>
      <c r="I1630" s="1"/>
    </row>
    <row r="1631" spans="2:9">
      <c r="B1631" s="1"/>
      <c r="C1631" s="1"/>
      <c r="D1631" s="1"/>
      <c r="E1631" s="1"/>
      <c r="F1631" s="1"/>
      <c r="G1631" s="1"/>
      <c r="H1631" s="1"/>
      <c r="I1631" s="1"/>
    </row>
    <row r="1632" spans="2:9">
      <c r="B1632" s="1"/>
      <c r="C1632" s="1"/>
      <c r="D1632" s="1"/>
      <c r="E1632" s="1"/>
      <c r="F1632" s="1"/>
      <c r="G1632" s="1"/>
      <c r="H1632" s="1"/>
      <c r="I1632" s="1"/>
    </row>
    <row r="1633" spans="2:9">
      <c r="B1633" s="1"/>
      <c r="C1633" s="1"/>
      <c r="D1633" s="1"/>
      <c r="E1633" s="1"/>
      <c r="F1633" s="1"/>
      <c r="G1633" s="1"/>
      <c r="H1633" s="1"/>
      <c r="I1633" s="1"/>
    </row>
    <row r="1634" spans="2:9">
      <c r="B1634" s="1"/>
      <c r="C1634" s="1"/>
      <c r="D1634" s="1"/>
      <c r="E1634" s="1"/>
      <c r="F1634" s="1"/>
      <c r="G1634" s="1"/>
      <c r="H1634" s="1"/>
      <c r="I1634" s="1"/>
    </row>
    <row r="1635" spans="2:9">
      <c r="B1635" s="1"/>
      <c r="C1635" s="1"/>
      <c r="D1635" s="1"/>
      <c r="E1635" s="1"/>
      <c r="F1635" s="1"/>
      <c r="G1635" s="1"/>
      <c r="H1635" s="1"/>
      <c r="I1635" s="1"/>
    </row>
    <row r="1636" spans="2:9">
      <c r="B1636" s="1"/>
      <c r="C1636" s="1"/>
      <c r="D1636" s="1"/>
      <c r="E1636" s="1"/>
      <c r="F1636" s="1"/>
      <c r="G1636" s="1"/>
      <c r="H1636" s="1"/>
      <c r="I1636" s="1"/>
    </row>
    <row r="1637" spans="2:9">
      <c r="B1637" s="1"/>
      <c r="C1637" s="1"/>
      <c r="D1637" s="1"/>
      <c r="E1637" s="1"/>
      <c r="F1637" s="1"/>
      <c r="G1637" s="1"/>
      <c r="H1637" s="1"/>
      <c r="I1637" s="1"/>
    </row>
    <row r="1638" spans="2:9">
      <c r="B1638" s="1"/>
      <c r="C1638" s="1"/>
      <c r="D1638" s="1"/>
      <c r="E1638" s="1"/>
      <c r="F1638" s="1"/>
      <c r="G1638" s="1"/>
      <c r="H1638" s="1"/>
      <c r="I1638" s="1"/>
    </row>
    <row r="1639" spans="2:9">
      <c r="B1639" s="1"/>
      <c r="C1639" s="1"/>
      <c r="D1639" s="1"/>
      <c r="E1639" s="1"/>
      <c r="F1639" s="1"/>
      <c r="G1639" s="1"/>
      <c r="H1639" s="1"/>
      <c r="I1639" s="1"/>
    </row>
    <row r="1640" spans="2:9">
      <c r="B1640" s="1"/>
      <c r="C1640" s="1"/>
      <c r="D1640" s="1"/>
      <c r="E1640" s="1"/>
      <c r="F1640" s="1"/>
      <c r="G1640" s="1"/>
      <c r="H1640" s="1"/>
      <c r="I1640" s="1"/>
    </row>
    <row r="1641" spans="2:9">
      <c r="B1641" s="1"/>
      <c r="C1641" s="1"/>
      <c r="D1641" s="1"/>
      <c r="E1641" s="1"/>
      <c r="F1641" s="1"/>
      <c r="G1641" s="1"/>
      <c r="H1641" s="1"/>
      <c r="I1641" s="1"/>
    </row>
    <row r="1642" spans="2:9">
      <c r="B1642" s="1"/>
      <c r="C1642" s="1"/>
      <c r="D1642" s="1"/>
      <c r="E1642" s="1"/>
      <c r="F1642" s="1"/>
      <c r="G1642" s="1"/>
      <c r="H1642" s="1"/>
      <c r="I1642" s="1"/>
    </row>
    <row r="1643" spans="2:9">
      <c r="B1643" s="1"/>
      <c r="C1643" s="1"/>
      <c r="D1643" s="1"/>
      <c r="E1643" s="1"/>
      <c r="F1643" s="1"/>
      <c r="G1643" s="1"/>
      <c r="H1643" s="1"/>
      <c r="I1643" s="1"/>
    </row>
    <row r="1644" spans="2:9">
      <c r="B1644" s="1"/>
      <c r="C1644" s="1"/>
      <c r="D1644" s="1"/>
      <c r="E1644" s="1"/>
      <c r="F1644" s="1"/>
      <c r="G1644" s="1"/>
      <c r="H1644" s="1"/>
      <c r="I1644" s="1"/>
    </row>
    <row r="1645" spans="2:9">
      <c r="B1645" s="1"/>
      <c r="C1645" s="1"/>
      <c r="D1645" s="1"/>
      <c r="E1645" s="1"/>
      <c r="F1645" s="1"/>
      <c r="G1645" s="1"/>
      <c r="H1645" s="1"/>
      <c r="I1645" s="1"/>
    </row>
    <row r="1646" spans="2:9">
      <c r="B1646" s="1"/>
      <c r="C1646" s="1"/>
      <c r="D1646" s="1"/>
      <c r="E1646" s="1"/>
      <c r="F1646" s="1"/>
      <c r="G1646" s="1"/>
      <c r="H1646" s="1"/>
      <c r="I1646" s="1"/>
    </row>
    <row r="1647" spans="2:9">
      <c r="B1647" s="1"/>
      <c r="C1647" s="1"/>
      <c r="D1647" s="1"/>
      <c r="E1647" s="1"/>
      <c r="F1647" s="1"/>
      <c r="G1647" s="1"/>
      <c r="H1647" s="1"/>
      <c r="I1647" s="1"/>
    </row>
    <row r="1648" spans="2:9">
      <c r="B1648" s="1"/>
      <c r="C1648" s="1"/>
      <c r="D1648" s="1"/>
      <c r="E1648" s="1"/>
      <c r="F1648" s="1"/>
      <c r="G1648" s="1"/>
      <c r="H1648" s="1"/>
      <c r="I1648" s="1"/>
    </row>
    <row r="1649" spans="2:9">
      <c r="B1649" s="1"/>
      <c r="C1649" s="1"/>
      <c r="D1649" s="1"/>
      <c r="E1649" s="1"/>
      <c r="F1649" s="1"/>
      <c r="G1649" s="1"/>
      <c r="H1649" s="1"/>
      <c r="I1649" s="1"/>
    </row>
    <row r="1650" spans="2:9">
      <c r="B1650" s="1"/>
      <c r="C1650" s="1"/>
      <c r="D1650" s="1"/>
      <c r="E1650" s="1"/>
      <c r="F1650" s="1"/>
      <c r="G1650" s="1"/>
      <c r="H1650" s="1"/>
      <c r="I1650" s="1"/>
    </row>
    <row r="1651" spans="2:9">
      <c r="B1651" s="1"/>
      <c r="C1651" s="1"/>
      <c r="D1651" s="1"/>
      <c r="E1651" s="1"/>
      <c r="F1651" s="1"/>
      <c r="G1651" s="1"/>
      <c r="H1651" s="1"/>
      <c r="I1651" s="1"/>
    </row>
    <row r="1652" spans="2:9">
      <c r="B1652" s="1"/>
      <c r="C1652" s="1"/>
      <c r="D1652" s="1"/>
      <c r="E1652" s="1"/>
      <c r="F1652" s="1"/>
      <c r="G1652" s="1"/>
      <c r="H1652" s="1"/>
      <c r="I1652" s="1"/>
    </row>
    <row r="1653" spans="2:9">
      <c r="B1653" s="1"/>
      <c r="C1653" s="1"/>
      <c r="D1653" s="1"/>
      <c r="E1653" s="1"/>
      <c r="F1653" s="1"/>
      <c r="G1653" s="1"/>
      <c r="H1653" s="1"/>
      <c r="I1653" s="1"/>
    </row>
    <row r="1654" spans="2:9">
      <c r="B1654" s="1"/>
      <c r="C1654" s="1"/>
      <c r="D1654" s="1"/>
      <c r="E1654" s="1"/>
      <c r="F1654" s="1"/>
      <c r="G1654" s="1"/>
      <c r="H1654" s="1"/>
      <c r="I1654" s="1"/>
    </row>
    <row r="1655" spans="2:9">
      <c r="B1655" s="1"/>
      <c r="C1655" s="1"/>
      <c r="D1655" s="1"/>
      <c r="E1655" s="1"/>
      <c r="F1655" s="1"/>
      <c r="G1655" s="1"/>
      <c r="H1655" s="1"/>
      <c r="I1655" s="1"/>
    </row>
    <row r="1656" spans="2:9">
      <c r="B1656" s="1"/>
      <c r="C1656" s="1"/>
      <c r="D1656" s="1"/>
      <c r="E1656" s="1"/>
      <c r="F1656" s="1"/>
      <c r="G1656" s="1"/>
      <c r="H1656" s="1"/>
      <c r="I1656" s="1"/>
    </row>
    <row r="1657" spans="2:9">
      <c r="B1657" s="1"/>
      <c r="C1657" s="1"/>
      <c r="D1657" s="1"/>
      <c r="E1657" s="1"/>
      <c r="F1657" s="1"/>
      <c r="G1657" s="1"/>
      <c r="H1657" s="1"/>
      <c r="I1657" s="1"/>
    </row>
    <row r="1658" spans="2:9">
      <c r="B1658" s="1"/>
      <c r="C1658" s="1"/>
      <c r="D1658" s="1"/>
      <c r="E1658" s="1"/>
      <c r="F1658" s="1"/>
      <c r="G1658" s="1"/>
      <c r="H1658" s="1"/>
      <c r="I1658" s="1"/>
    </row>
    <row r="1659" spans="2:9">
      <c r="B1659" s="1"/>
      <c r="C1659" s="1"/>
      <c r="D1659" s="1"/>
      <c r="E1659" s="1"/>
      <c r="F1659" s="1"/>
      <c r="G1659" s="1"/>
      <c r="H1659" s="1"/>
      <c r="I1659" s="1"/>
    </row>
    <row r="1660" spans="2:9">
      <c r="B1660" s="1"/>
      <c r="C1660" s="1"/>
      <c r="D1660" s="1"/>
      <c r="E1660" s="1"/>
      <c r="F1660" s="1"/>
      <c r="G1660" s="1"/>
      <c r="H1660" s="1"/>
      <c r="I1660" s="1"/>
    </row>
    <row r="1661" spans="2:9">
      <c r="B1661" s="1"/>
      <c r="C1661" s="1"/>
      <c r="D1661" s="1"/>
      <c r="E1661" s="1"/>
      <c r="F1661" s="1"/>
      <c r="G1661" s="1"/>
      <c r="H1661" s="1"/>
      <c r="I1661" s="1"/>
    </row>
    <row r="1662" spans="2:9">
      <c r="B1662" s="1"/>
      <c r="C1662" s="1"/>
      <c r="D1662" s="1"/>
      <c r="E1662" s="1"/>
      <c r="F1662" s="1"/>
      <c r="G1662" s="1"/>
      <c r="H1662" s="1"/>
      <c r="I1662" s="1"/>
    </row>
    <row r="1663" spans="2:9">
      <c r="B1663" s="1"/>
      <c r="C1663" s="1"/>
      <c r="D1663" s="1"/>
      <c r="E1663" s="1"/>
      <c r="F1663" s="1"/>
      <c r="G1663" s="1"/>
      <c r="H1663" s="1"/>
      <c r="I1663" s="1"/>
    </row>
    <row r="1664" spans="2:9">
      <c r="B1664" s="1"/>
      <c r="C1664" s="1"/>
      <c r="D1664" s="1"/>
      <c r="E1664" s="1"/>
      <c r="F1664" s="1"/>
      <c r="G1664" s="1"/>
      <c r="H1664" s="1"/>
      <c r="I1664" s="1"/>
    </row>
    <row r="1665" spans="2:9">
      <c r="B1665" s="1"/>
      <c r="C1665" s="1"/>
      <c r="D1665" s="1"/>
      <c r="E1665" s="1"/>
      <c r="F1665" s="1"/>
      <c r="G1665" s="1"/>
      <c r="H1665" s="1"/>
      <c r="I1665" s="1"/>
    </row>
    <row r="1666" spans="2:9">
      <c r="B1666" s="1"/>
      <c r="C1666" s="1"/>
      <c r="D1666" s="1"/>
      <c r="E1666" s="1"/>
      <c r="F1666" s="1"/>
      <c r="G1666" s="1"/>
      <c r="H1666" s="1"/>
      <c r="I1666" s="1"/>
    </row>
    <row r="1667" spans="2:9">
      <c r="B1667" s="1"/>
      <c r="C1667" s="1"/>
      <c r="D1667" s="1"/>
      <c r="E1667" s="1"/>
      <c r="F1667" s="1"/>
      <c r="G1667" s="1"/>
      <c r="H1667" s="1"/>
      <c r="I1667" s="1"/>
    </row>
    <row r="1668" spans="2:9">
      <c r="B1668" s="1"/>
      <c r="C1668" s="1"/>
      <c r="D1668" s="1"/>
      <c r="E1668" s="1"/>
      <c r="F1668" s="1"/>
      <c r="G1668" s="1"/>
      <c r="H1668" s="1"/>
      <c r="I1668" s="1"/>
    </row>
    <row r="1669" spans="2:9">
      <c r="B1669" s="1"/>
      <c r="C1669" s="1"/>
      <c r="D1669" s="1"/>
      <c r="E1669" s="1"/>
      <c r="F1669" s="1"/>
      <c r="G1669" s="1"/>
      <c r="H1669" s="1"/>
      <c r="I1669" s="1"/>
    </row>
    <row r="1670" spans="2:9">
      <c r="B1670" s="1"/>
      <c r="C1670" s="1"/>
      <c r="D1670" s="1"/>
      <c r="E1670" s="1"/>
      <c r="F1670" s="1"/>
      <c r="G1670" s="1"/>
      <c r="H1670" s="1"/>
      <c r="I1670" s="1"/>
    </row>
    <row r="1671" spans="2:9">
      <c r="B1671" s="1"/>
      <c r="C1671" s="1"/>
      <c r="D1671" s="1"/>
      <c r="E1671" s="1"/>
      <c r="F1671" s="1"/>
      <c r="G1671" s="1"/>
      <c r="H1671" s="1"/>
      <c r="I1671" s="1"/>
    </row>
    <row r="1672" spans="2:9">
      <c r="B1672" s="1"/>
      <c r="C1672" s="1"/>
      <c r="D1672" s="1"/>
      <c r="E1672" s="1"/>
      <c r="F1672" s="1"/>
      <c r="G1672" s="1"/>
      <c r="H1672" s="1"/>
      <c r="I1672" s="1"/>
    </row>
    <row r="1673" spans="2:9">
      <c r="B1673" s="1"/>
      <c r="C1673" s="1"/>
      <c r="D1673" s="1"/>
      <c r="E1673" s="1"/>
      <c r="F1673" s="1"/>
      <c r="G1673" s="1"/>
      <c r="H1673" s="1"/>
      <c r="I1673" s="1"/>
    </row>
    <row r="1674" spans="2:9">
      <c r="B1674" s="1"/>
      <c r="C1674" s="1"/>
      <c r="D1674" s="1"/>
      <c r="E1674" s="1"/>
      <c r="F1674" s="1"/>
      <c r="G1674" s="1"/>
      <c r="H1674" s="1"/>
      <c r="I1674" s="1"/>
    </row>
    <row r="1675" spans="2:9">
      <c r="B1675" s="1"/>
      <c r="C1675" s="1"/>
      <c r="D1675" s="1"/>
      <c r="E1675" s="1"/>
      <c r="F1675" s="1"/>
      <c r="G1675" s="1"/>
      <c r="H1675" s="1"/>
      <c r="I1675" s="1"/>
    </row>
    <row r="1676" spans="2:9">
      <c r="B1676" s="1"/>
      <c r="C1676" s="1"/>
      <c r="D1676" s="1"/>
      <c r="E1676" s="1"/>
      <c r="F1676" s="1"/>
      <c r="G1676" s="1"/>
      <c r="H1676" s="1"/>
      <c r="I1676" s="1"/>
    </row>
    <row r="1677" spans="2:9">
      <c r="B1677" s="1"/>
      <c r="C1677" s="1"/>
      <c r="D1677" s="1"/>
      <c r="E1677" s="1"/>
      <c r="F1677" s="1"/>
      <c r="G1677" s="1"/>
      <c r="H1677" s="1"/>
      <c r="I1677" s="1"/>
    </row>
    <row r="1678" spans="2:9">
      <c r="B1678" s="1"/>
      <c r="C1678" s="1"/>
      <c r="D1678" s="1"/>
      <c r="E1678" s="1"/>
      <c r="F1678" s="1"/>
      <c r="G1678" s="1"/>
      <c r="H1678" s="1"/>
      <c r="I1678" s="1"/>
    </row>
    <row r="1679" spans="2:9">
      <c r="B1679" s="1"/>
      <c r="C1679" s="1"/>
      <c r="D1679" s="1"/>
      <c r="E1679" s="1"/>
      <c r="F1679" s="1"/>
      <c r="G1679" s="1"/>
      <c r="H1679" s="1"/>
      <c r="I1679" s="1"/>
    </row>
    <row r="1680" spans="2:9">
      <c r="B1680" s="1"/>
      <c r="C1680" s="1"/>
      <c r="D1680" s="1"/>
      <c r="E1680" s="1"/>
      <c r="F1680" s="1"/>
      <c r="G1680" s="1"/>
      <c r="H1680" s="1"/>
      <c r="I1680" s="1"/>
    </row>
    <row r="1681" spans="2:9">
      <c r="B1681" s="1"/>
      <c r="C1681" s="1"/>
      <c r="D1681" s="1"/>
      <c r="E1681" s="1"/>
      <c r="F1681" s="1"/>
      <c r="G1681" s="1"/>
      <c r="H1681" s="1"/>
      <c r="I1681" s="1"/>
    </row>
    <row r="1682" spans="2:9">
      <c r="B1682" s="1"/>
      <c r="C1682" s="1"/>
      <c r="D1682" s="1"/>
      <c r="E1682" s="1"/>
      <c r="F1682" s="1"/>
      <c r="G1682" s="1"/>
      <c r="H1682" s="1"/>
      <c r="I1682" s="1"/>
    </row>
    <row r="1683" spans="2:9">
      <c r="B1683" s="1"/>
      <c r="C1683" s="1"/>
      <c r="D1683" s="1"/>
      <c r="E1683" s="1"/>
      <c r="F1683" s="1"/>
      <c r="G1683" s="1"/>
      <c r="H1683" s="1"/>
      <c r="I1683" s="1"/>
    </row>
    <row r="1684" spans="2:9">
      <c r="B1684" s="1"/>
      <c r="C1684" s="1"/>
      <c r="D1684" s="1"/>
      <c r="E1684" s="1"/>
      <c r="F1684" s="1"/>
      <c r="G1684" s="1"/>
      <c r="H1684" s="1"/>
      <c r="I1684" s="1"/>
    </row>
    <row r="1685" spans="2:9">
      <c r="B1685" s="1"/>
      <c r="C1685" s="1"/>
      <c r="D1685" s="1"/>
      <c r="E1685" s="1"/>
      <c r="F1685" s="1"/>
      <c r="G1685" s="1"/>
      <c r="H1685" s="1"/>
      <c r="I1685" s="1"/>
    </row>
    <row r="1686" spans="2:9">
      <c r="B1686" s="1"/>
      <c r="C1686" s="1"/>
      <c r="D1686" s="1"/>
      <c r="E1686" s="1"/>
      <c r="F1686" s="1"/>
      <c r="G1686" s="1"/>
      <c r="H1686" s="1"/>
      <c r="I1686" s="1"/>
    </row>
    <row r="1687" spans="2:9">
      <c r="B1687" s="1"/>
      <c r="C1687" s="1"/>
      <c r="D1687" s="1"/>
      <c r="E1687" s="1"/>
      <c r="F1687" s="1"/>
      <c r="G1687" s="1"/>
      <c r="H1687" s="1"/>
      <c r="I1687" s="1"/>
    </row>
    <row r="1688" spans="2:9">
      <c r="B1688" s="1"/>
      <c r="C1688" s="1"/>
      <c r="D1688" s="1"/>
      <c r="E1688" s="1"/>
      <c r="F1688" s="1"/>
      <c r="G1688" s="1"/>
      <c r="H1688" s="1"/>
      <c r="I1688" s="1"/>
    </row>
    <row r="1689" spans="2:9">
      <c r="B1689" s="1"/>
      <c r="C1689" s="1"/>
      <c r="D1689" s="1"/>
      <c r="E1689" s="1"/>
      <c r="F1689" s="1"/>
      <c r="G1689" s="1"/>
      <c r="H1689" s="1"/>
      <c r="I1689" s="1"/>
    </row>
    <row r="1690" spans="2:9">
      <c r="B1690" s="1"/>
      <c r="C1690" s="1"/>
      <c r="D1690" s="1"/>
      <c r="E1690" s="1"/>
      <c r="F1690" s="1"/>
      <c r="G1690" s="1"/>
      <c r="H1690" s="1"/>
      <c r="I1690" s="1"/>
    </row>
    <row r="1691" spans="2:9">
      <c r="B1691" s="1"/>
      <c r="C1691" s="1"/>
      <c r="D1691" s="1"/>
      <c r="E1691" s="1"/>
      <c r="F1691" s="1"/>
      <c r="G1691" s="1"/>
      <c r="H1691" s="1"/>
      <c r="I1691" s="1"/>
    </row>
    <row r="1692" spans="2:9">
      <c r="B1692" s="1"/>
      <c r="C1692" s="1"/>
      <c r="D1692" s="1"/>
      <c r="E1692" s="1"/>
      <c r="F1692" s="1"/>
      <c r="G1692" s="1"/>
      <c r="H1692" s="1"/>
      <c r="I1692" s="1"/>
    </row>
    <row r="1693" spans="2:9">
      <c r="B1693" s="1"/>
      <c r="C1693" s="1"/>
      <c r="D1693" s="1"/>
      <c r="E1693" s="1"/>
      <c r="F1693" s="1"/>
      <c r="G1693" s="1"/>
      <c r="H1693" s="1"/>
      <c r="I1693" s="1"/>
    </row>
    <row r="1694" spans="2:9">
      <c r="B1694" s="1"/>
      <c r="C1694" s="1"/>
      <c r="D1694" s="1"/>
      <c r="E1694" s="1"/>
      <c r="F1694" s="1"/>
      <c r="G1694" s="1"/>
      <c r="H1694" s="1"/>
      <c r="I1694" s="1"/>
    </row>
    <row r="1695" spans="2:9">
      <c r="B1695" s="1"/>
      <c r="C1695" s="1"/>
      <c r="D1695" s="1"/>
      <c r="E1695" s="1"/>
      <c r="F1695" s="1"/>
      <c r="G1695" s="1"/>
      <c r="H1695" s="1"/>
      <c r="I1695" s="1"/>
    </row>
    <row r="1696" spans="2:9">
      <c r="B1696" s="1"/>
      <c r="C1696" s="1"/>
      <c r="D1696" s="1"/>
      <c r="E1696" s="1"/>
      <c r="F1696" s="1"/>
      <c r="G1696" s="1"/>
      <c r="H1696" s="1"/>
      <c r="I1696" s="1"/>
    </row>
    <row r="1697" spans="2:9">
      <c r="B1697" s="1"/>
      <c r="C1697" s="1"/>
      <c r="D1697" s="1"/>
      <c r="E1697" s="1"/>
      <c r="F1697" s="1"/>
      <c r="G1697" s="1"/>
      <c r="H1697" s="1"/>
      <c r="I1697" s="1"/>
    </row>
    <row r="1698" spans="2:9">
      <c r="B1698" s="1"/>
      <c r="C1698" s="1"/>
      <c r="D1698" s="1"/>
      <c r="E1698" s="1"/>
      <c r="F1698" s="1"/>
      <c r="G1698" s="1"/>
      <c r="H1698" s="1"/>
      <c r="I1698" s="1"/>
    </row>
    <row r="1699" spans="2:9">
      <c r="B1699" s="1"/>
      <c r="C1699" s="1"/>
      <c r="D1699" s="1"/>
      <c r="E1699" s="1"/>
      <c r="F1699" s="1"/>
      <c r="G1699" s="1"/>
      <c r="H1699" s="1"/>
      <c r="I1699" s="1"/>
    </row>
    <row r="1700" spans="2:9">
      <c r="B1700" s="1"/>
      <c r="C1700" s="1"/>
      <c r="D1700" s="1"/>
      <c r="E1700" s="1"/>
      <c r="F1700" s="1"/>
      <c r="G1700" s="1"/>
      <c r="H1700" s="1"/>
      <c r="I1700" s="1"/>
    </row>
    <row r="1701" spans="2:9">
      <c r="B1701" s="1"/>
      <c r="C1701" s="1"/>
      <c r="D1701" s="1"/>
      <c r="E1701" s="1"/>
      <c r="F1701" s="1"/>
      <c r="G1701" s="1"/>
      <c r="H1701" s="1"/>
      <c r="I1701" s="1"/>
    </row>
    <row r="1702" spans="2:9">
      <c r="B1702" s="1"/>
      <c r="C1702" s="1"/>
      <c r="D1702" s="1"/>
      <c r="E1702" s="1"/>
      <c r="F1702" s="1"/>
      <c r="G1702" s="1"/>
      <c r="H1702" s="1"/>
      <c r="I1702" s="1"/>
    </row>
    <row r="1703" spans="2:9">
      <c r="B1703" s="1"/>
      <c r="C1703" s="1"/>
      <c r="D1703" s="1"/>
      <c r="E1703" s="1"/>
      <c r="F1703" s="1"/>
      <c r="G1703" s="1"/>
      <c r="H1703" s="1"/>
      <c r="I1703" s="1"/>
    </row>
    <row r="1704" spans="2:9">
      <c r="B1704" s="1"/>
      <c r="C1704" s="1"/>
      <c r="D1704" s="1"/>
      <c r="E1704" s="1"/>
      <c r="F1704" s="1"/>
      <c r="G1704" s="1"/>
      <c r="H1704" s="1"/>
      <c r="I1704" s="1"/>
    </row>
    <row r="1705" spans="2:9">
      <c r="B1705" s="1"/>
      <c r="C1705" s="1"/>
      <c r="D1705" s="1"/>
      <c r="E1705" s="1"/>
      <c r="F1705" s="1"/>
      <c r="G1705" s="1"/>
      <c r="H1705" s="1"/>
      <c r="I1705" s="1"/>
    </row>
    <row r="1706" spans="2:9">
      <c r="B1706" s="1"/>
      <c r="C1706" s="1"/>
      <c r="D1706" s="1"/>
      <c r="E1706" s="1"/>
      <c r="F1706" s="1"/>
      <c r="G1706" s="1"/>
      <c r="H1706" s="1"/>
      <c r="I1706" s="1"/>
    </row>
    <row r="1707" spans="2:9">
      <c r="B1707" s="1"/>
      <c r="C1707" s="1"/>
      <c r="D1707" s="1"/>
      <c r="E1707" s="1"/>
      <c r="F1707" s="1"/>
      <c r="G1707" s="1"/>
      <c r="H1707" s="1"/>
      <c r="I1707" s="1"/>
    </row>
    <row r="1708" spans="2:9">
      <c r="B1708" s="1"/>
      <c r="C1708" s="1"/>
      <c r="D1708" s="1"/>
      <c r="E1708" s="1"/>
      <c r="F1708" s="1"/>
      <c r="G1708" s="1"/>
      <c r="H1708" s="1"/>
      <c r="I1708" s="1"/>
    </row>
    <row r="1709" spans="2:9">
      <c r="B1709" s="1"/>
      <c r="C1709" s="1"/>
      <c r="D1709" s="1"/>
      <c r="E1709" s="1"/>
      <c r="F1709" s="1"/>
      <c r="G1709" s="1"/>
      <c r="H1709" s="1"/>
      <c r="I1709" s="1"/>
    </row>
    <row r="1710" spans="2:9">
      <c r="B1710" s="1"/>
      <c r="C1710" s="1"/>
      <c r="D1710" s="1"/>
      <c r="E1710" s="1"/>
      <c r="F1710" s="1"/>
      <c r="G1710" s="1"/>
      <c r="H1710" s="1"/>
      <c r="I1710" s="1"/>
    </row>
    <row r="1711" spans="2:9">
      <c r="B1711" s="1"/>
      <c r="C1711" s="1"/>
      <c r="D1711" s="1"/>
      <c r="E1711" s="1"/>
      <c r="F1711" s="1"/>
      <c r="G1711" s="1"/>
      <c r="H1711" s="1"/>
      <c r="I1711" s="1"/>
    </row>
    <row r="1712" spans="2:9">
      <c r="B1712" s="1"/>
      <c r="C1712" s="1"/>
      <c r="D1712" s="1"/>
      <c r="E1712" s="1"/>
      <c r="F1712" s="1"/>
      <c r="G1712" s="1"/>
      <c r="H1712" s="1"/>
      <c r="I1712" s="1"/>
    </row>
    <row r="1713" spans="2:9">
      <c r="B1713" s="1"/>
      <c r="C1713" s="1"/>
      <c r="D1713" s="1"/>
      <c r="E1713" s="1"/>
      <c r="F1713" s="1"/>
      <c r="G1713" s="1"/>
      <c r="H1713" s="1"/>
      <c r="I1713" s="1"/>
    </row>
    <row r="1714" spans="2:9">
      <c r="B1714" s="1"/>
      <c r="C1714" s="1"/>
      <c r="D1714" s="1"/>
      <c r="E1714" s="1"/>
      <c r="F1714" s="1"/>
      <c r="G1714" s="1"/>
      <c r="H1714" s="1"/>
      <c r="I1714" s="1"/>
    </row>
    <row r="1715" spans="2:9">
      <c r="B1715" s="1"/>
      <c r="C1715" s="1"/>
      <c r="D1715" s="1"/>
      <c r="E1715" s="1"/>
      <c r="F1715" s="1"/>
      <c r="G1715" s="1"/>
      <c r="H1715" s="1"/>
      <c r="I1715" s="1"/>
    </row>
    <row r="1716" spans="2:9">
      <c r="B1716" s="1"/>
      <c r="C1716" s="1"/>
      <c r="D1716" s="1"/>
      <c r="E1716" s="1"/>
      <c r="F1716" s="1"/>
      <c r="G1716" s="1"/>
      <c r="H1716" s="1"/>
      <c r="I1716" s="1"/>
    </row>
    <row r="1717" spans="2:9">
      <c r="B1717" s="1"/>
      <c r="C1717" s="1"/>
      <c r="D1717" s="1"/>
      <c r="E1717" s="1"/>
      <c r="F1717" s="1"/>
      <c r="G1717" s="1"/>
      <c r="H1717" s="1"/>
      <c r="I1717" s="1"/>
    </row>
    <row r="1718" spans="2:9">
      <c r="B1718" s="1"/>
      <c r="C1718" s="1"/>
      <c r="D1718" s="1"/>
      <c r="E1718" s="1"/>
      <c r="F1718" s="1"/>
      <c r="G1718" s="1"/>
      <c r="H1718" s="1"/>
      <c r="I1718" s="1"/>
    </row>
    <row r="1719" spans="2:9">
      <c r="B1719" s="1"/>
      <c r="C1719" s="1"/>
      <c r="D1719" s="1"/>
      <c r="E1719" s="1"/>
      <c r="F1719" s="1"/>
      <c r="G1719" s="1"/>
      <c r="H1719" s="1"/>
      <c r="I1719" s="1"/>
    </row>
    <row r="1720" spans="2:9">
      <c r="B1720" s="1"/>
      <c r="C1720" s="1"/>
      <c r="D1720" s="1"/>
      <c r="E1720" s="1"/>
      <c r="F1720" s="1"/>
      <c r="G1720" s="1"/>
      <c r="H1720" s="1"/>
      <c r="I1720" s="1"/>
    </row>
    <row r="1721" spans="2:9">
      <c r="B1721" s="1"/>
      <c r="C1721" s="1"/>
      <c r="D1721" s="1"/>
      <c r="E1721" s="1"/>
      <c r="F1721" s="1"/>
      <c r="G1721" s="1"/>
      <c r="H1721" s="1"/>
      <c r="I1721" s="1"/>
    </row>
    <row r="1722" spans="2:9">
      <c r="B1722" s="1"/>
      <c r="C1722" s="1"/>
      <c r="D1722" s="1"/>
      <c r="E1722" s="1"/>
      <c r="F1722" s="1"/>
      <c r="G1722" s="1"/>
      <c r="H1722" s="1"/>
      <c r="I1722" s="1"/>
    </row>
    <row r="1723" spans="2:9">
      <c r="B1723" s="1"/>
      <c r="C1723" s="1"/>
      <c r="D1723" s="1"/>
      <c r="E1723" s="1"/>
      <c r="F1723" s="1"/>
      <c r="G1723" s="1"/>
      <c r="H1723" s="1"/>
      <c r="I1723" s="1"/>
    </row>
    <row r="1724" spans="2:9">
      <c r="B1724" s="1"/>
      <c r="C1724" s="1"/>
      <c r="D1724" s="1"/>
      <c r="E1724" s="1"/>
      <c r="F1724" s="1"/>
      <c r="G1724" s="1"/>
      <c r="H1724" s="1"/>
      <c r="I1724" s="1"/>
    </row>
    <row r="1725" spans="2:9">
      <c r="B1725" s="1"/>
      <c r="C1725" s="1"/>
      <c r="D1725" s="1"/>
      <c r="E1725" s="1"/>
      <c r="F1725" s="1"/>
      <c r="G1725" s="1"/>
      <c r="H1725" s="1"/>
      <c r="I1725" s="1"/>
    </row>
    <row r="1726" spans="2:9">
      <c r="B1726" s="1"/>
      <c r="C1726" s="1"/>
      <c r="D1726" s="1"/>
      <c r="E1726" s="1"/>
      <c r="F1726" s="1"/>
      <c r="G1726" s="1"/>
      <c r="H1726" s="1"/>
      <c r="I1726" s="1"/>
    </row>
    <row r="1727" spans="2:9">
      <c r="B1727" s="1"/>
      <c r="C1727" s="1"/>
      <c r="D1727" s="1"/>
      <c r="E1727" s="1"/>
      <c r="F1727" s="1"/>
      <c r="G1727" s="1"/>
      <c r="H1727" s="1"/>
      <c r="I1727" s="1"/>
    </row>
    <row r="1728" spans="2:9">
      <c r="B1728" s="1"/>
      <c r="C1728" s="1"/>
      <c r="D1728" s="1"/>
      <c r="E1728" s="1"/>
      <c r="F1728" s="1"/>
      <c r="G1728" s="1"/>
      <c r="H1728" s="1"/>
      <c r="I1728" s="1"/>
    </row>
    <row r="1729" spans="2:9">
      <c r="B1729" s="1"/>
      <c r="C1729" s="1"/>
      <c r="D1729" s="1"/>
      <c r="E1729" s="1"/>
      <c r="F1729" s="1"/>
      <c r="G1729" s="1"/>
      <c r="H1729" s="1"/>
      <c r="I1729" s="1"/>
    </row>
    <row r="1730" spans="2:9">
      <c r="B1730" s="1"/>
      <c r="C1730" s="1"/>
      <c r="D1730" s="1"/>
      <c r="E1730" s="1"/>
      <c r="F1730" s="1"/>
      <c r="G1730" s="1"/>
      <c r="H1730" s="1"/>
      <c r="I1730" s="1"/>
    </row>
    <row r="1731" spans="2:9">
      <c r="B1731" s="1"/>
      <c r="C1731" s="1"/>
      <c r="D1731" s="1"/>
      <c r="E1731" s="1"/>
      <c r="F1731" s="1"/>
      <c r="G1731" s="1"/>
      <c r="H1731" s="1"/>
      <c r="I1731" s="1"/>
    </row>
    <row r="1732" spans="2:9">
      <c r="B1732" s="1"/>
      <c r="C1732" s="1"/>
      <c r="D1732" s="1"/>
      <c r="E1732" s="1"/>
      <c r="F1732" s="1"/>
      <c r="G1732" s="1"/>
      <c r="H1732" s="1"/>
      <c r="I1732" s="1"/>
    </row>
    <row r="1733" spans="2:9">
      <c r="B1733" s="1"/>
      <c r="C1733" s="1"/>
      <c r="D1733" s="1"/>
      <c r="E1733" s="1"/>
      <c r="F1733" s="1"/>
      <c r="G1733" s="1"/>
      <c r="H1733" s="1"/>
      <c r="I1733" s="1"/>
    </row>
    <row r="1734" spans="2:9">
      <c r="B1734" s="1"/>
      <c r="C1734" s="1"/>
      <c r="D1734" s="1"/>
      <c r="E1734" s="1"/>
      <c r="F1734" s="1"/>
      <c r="G1734" s="1"/>
      <c r="H1734" s="1"/>
      <c r="I1734" s="1"/>
    </row>
    <row r="1735" spans="2:9">
      <c r="B1735" s="1"/>
      <c r="C1735" s="1"/>
      <c r="D1735" s="1"/>
      <c r="E1735" s="1"/>
      <c r="F1735" s="1"/>
      <c r="G1735" s="1"/>
      <c r="H1735" s="1"/>
      <c r="I1735" s="1"/>
    </row>
    <row r="1736" spans="2:9">
      <c r="B1736" s="1"/>
      <c r="C1736" s="1"/>
      <c r="D1736" s="1"/>
      <c r="E1736" s="1"/>
      <c r="F1736" s="1"/>
      <c r="G1736" s="1"/>
      <c r="H1736" s="1"/>
      <c r="I1736" s="1"/>
    </row>
    <row r="1737" spans="2:9">
      <c r="B1737" s="1"/>
      <c r="C1737" s="1"/>
      <c r="D1737" s="1"/>
      <c r="E1737" s="1"/>
      <c r="F1737" s="1"/>
      <c r="G1737" s="1"/>
      <c r="H1737" s="1"/>
      <c r="I1737" s="1"/>
    </row>
    <row r="1738" spans="2:9">
      <c r="B1738" s="1"/>
      <c r="C1738" s="1"/>
      <c r="D1738" s="1"/>
      <c r="E1738" s="1"/>
      <c r="F1738" s="1"/>
      <c r="G1738" s="1"/>
      <c r="H1738" s="1"/>
      <c r="I1738" s="1"/>
    </row>
    <row r="1739" spans="2:9">
      <c r="B1739" s="1"/>
      <c r="C1739" s="1"/>
      <c r="D1739" s="1"/>
      <c r="E1739" s="1"/>
      <c r="F1739" s="1"/>
      <c r="G1739" s="1"/>
      <c r="H1739" s="1"/>
      <c r="I1739" s="1"/>
    </row>
    <row r="1740" spans="2:9">
      <c r="B1740" s="1"/>
      <c r="C1740" s="1"/>
      <c r="D1740" s="1"/>
      <c r="E1740" s="1"/>
      <c r="F1740" s="1"/>
      <c r="G1740" s="1"/>
      <c r="H1740" s="1"/>
      <c r="I1740" s="1"/>
    </row>
    <row r="1741" spans="2:9">
      <c r="B1741" s="1"/>
      <c r="C1741" s="1"/>
      <c r="D1741" s="1"/>
      <c r="E1741" s="1"/>
      <c r="F1741" s="1"/>
      <c r="G1741" s="1"/>
      <c r="H1741" s="1"/>
      <c r="I1741" s="1"/>
    </row>
    <row r="1742" spans="2:9">
      <c r="B1742" s="1"/>
      <c r="C1742" s="1"/>
      <c r="D1742" s="1"/>
      <c r="E1742" s="1"/>
      <c r="F1742" s="1"/>
      <c r="G1742" s="1"/>
      <c r="H1742" s="1"/>
      <c r="I1742" s="1"/>
    </row>
    <row r="1743" spans="2:9">
      <c r="B1743" s="1"/>
      <c r="C1743" s="1"/>
      <c r="D1743" s="1"/>
      <c r="E1743" s="1"/>
      <c r="F1743" s="1"/>
      <c r="G1743" s="1"/>
      <c r="H1743" s="1"/>
      <c r="I1743" s="1"/>
    </row>
    <row r="1744" spans="2:9">
      <c r="B1744" s="1"/>
      <c r="C1744" s="1"/>
      <c r="D1744" s="1"/>
      <c r="E1744" s="1"/>
      <c r="F1744" s="1"/>
      <c r="G1744" s="1"/>
      <c r="H1744" s="1"/>
      <c r="I1744" s="1"/>
    </row>
    <row r="1745" spans="2:9">
      <c r="B1745" s="1"/>
      <c r="C1745" s="1"/>
      <c r="D1745" s="1"/>
      <c r="E1745" s="1"/>
      <c r="F1745" s="1"/>
      <c r="G1745" s="1"/>
      <c r="H1745" s="1"/>
      <c r="I1745" s="1"/>
    </row>
    <row r="1746" spans="2:9">
      <c r="B1746" s="1"/>
      <c r="C1746" s="1"/>
      <c r="D1746" s="1"/>
      <c r="E1746" s="1"/>
      <c r="F1746" s="1"/>
      <c r="G1746" s="1"/>
      <c r="H1746" s="1"/>
      <c r="I1746" s="1"/>
    </row>
    <row r="1747" spans="2:9">
      <c r="B1747" s="1"/>
      <c r="C1747" s="1"/>
      <c r="D1747" s="1"/>
      <c r="E1747" s="1"/>
      <c r="F1747" s="1"/>
      <c r="G1747" s="1"/>
      <c r="H1747" s="1"/>
      <c r="I1747" s="1"/>
    </row>
    <row r="1748" spans="2:9">
      <c r="B1748" s="1"/>
      <c r="C1748" s="1"/>
      <c r="D1748" s="1"/>
      <c r="E1748" s="1"/>
      <c r="F1748" s="1"/>
      <c r="G1748" s="1"/>
      <c r="H1748" s="1"/>
      <c r="I1748" s="1"/>
    </row>
    <row r="1749" spans="2:9">
      <c r="B1749" s="1"/>
      <c r="C1749" s="1"/>
      <c r="D1749" s="1"/>
      <c r="E1749" s="1"/>
      <c r="F1749" s="1"/>
      <c r="G1749" s="1"/>
      <c r="H1749" s="1"/>
      <c r="I1749" s="1"/>
    </row>
    <row r="1750" spans="2:9">
      <c r="B1750" s="1"/>
      <c r="C1750" s="1"/>
      <c r="D1750" s="1"/>
      <c r="E1750" s="1"/>
      <c r="F1750" s="1"/>
      <c r="G1750" s="1"/>
      <c r="H1750" s="1"/>
      <c r="I1750" s="1"/>
    </row>
    <row r="1751" spans="2:9">
      <c r="B1751" s="1"/>
      <c r="C1751" s="1"/>
      <c r="D1751" s="1"/>
      <c r="E1751" s="1"/>
      <c r="F1751" s="1"/>
      <c r="G1751" s="1"/>
      <c r="H1751" s="1"/>
      <c r="I1751" s="1"/>
    </row>
    <row r="1752" spans="2:9">
      <c r="B1752" s="1"/>
      <c r="C1752" s="1"/>
      <c r="D1752" s="1"/>
      <c r="E1752" s="1"/>
      <c r="F1752" s="1"/>
      <c r="G1752" s="1"/>
      <c r="H1752" s="1"/>
      <c r="I1752" s="1"/>
    </row>
    <row r="1753" spans="2:9">
      <c r="B1753" s="1"/>
      <c r="C1753" s="1"/>
      <c r="D1753" s="1"/>
      <c r="E1753" s="1"/>
      <c r="F1753" s="1"/>
      <c r="G1753" s="1"/>
      <c r="H1753" s="1"/>
      <c r="I1753" s="1"/>
    </row>
    <row r="1754" spans="2:9">
      <c r="B1754" s="1"/>
      <c r="C1754" s="1"/>
      <c r="D1754" s="1"/>
      <c r="E1754" s="1"/>
      <c r="F1754" s="1"/>
      <c r="G1754" s="1"/>
      <c r="H1754" s="1"/>
      <c r="I1754" s="1"/>
    </row>
    <row r="1755" spans="2:9">
      <c r="B1755" s="1"/>
      <c r="C1755" s="1"/>
      <c r="D1755" s="1"/>
      <c r="E1755" s="1"/>
      <c r="F1755" s="1"/>
      <c r="G1755" s="1"/>
      <c r="H1755" s="1"/>
      <c r="I1755" s="1"/>
    </row>
    <row r="1756" spans="2:9">
      <c r="B1756" s="1"/>
      <c r="C1756" s="1"/>
      <c r="D1756" s="1"/>
      <c r="E1756" s="1"/>
      <c r="F1756" s="1"/>
      <c r="G1756" s="1"/>
      <c r="H1756" s="1"/>
      <c r="I1756" s="1"/>
    </row>
    <row r="1757" spans="2:9">
      <c r="B1757" s="1"/>
      <c r="C1757" s="1"/>
      <c r="D1757" s="1"/>
      <c r="E1757" s="1"/>
      <c r="F1757" s="1"/>
      <c r="G1757" s="1"/>
      <c r="H1757" s="1"/>
      <c r="I1757" s="1"/>
    </row>
    <row r="1758" spans="2:9">
      <c r="B1758" s="1"/>
      <c r="C1758" s="1"/>
      <c r="D1758" s="1"/>
      <c r="E1758" s="1"/>
      <c r="F1758" s="1"/>
      <c r="G1758" s="1"/>
      <c r="H1758" s="1"/>
      <c r="I1758" s="1"/>
    </row>
    <row r="1759" spans="2:9">
      <c r="B1759" s="1"/>
      <c r="C1759" s="1"/>
      <c r="D1759" s="1"/>
      <c r="E1759" s="1"/>
      <c r="F1759" s="1"/>
      <c r="G1759" s="1"/>
      <c r="H1759" s="1"/>
      <c r="I1759" s="1"/>
    </row>
    <row r="1760" spans="2:9">
      <c r="B1760" s="1"/>
      <c r="C1760" s="1"/>
      <c r="D1760" s="1"/>
      <c r="E1760" s="1"/>
      <c r="F1760" s="1"/>
      <c r="G1760" s="1"/>
      <c r="H1760" s="1"/>
      <c r="I1760" s="1"/>
    </row>
    <row r="1761" spans="2:9">
      <c r="B1761" s="1"/>
      <c r="C1761" s="1"/>
      <c r="D1761" s="1"/>
      <c r="E1761" s="1"/>
      <c r="F1761" s="1"/>
      <c r="G1761" s="1"/>
      <c r="H1761" s="1"/>
      <c r="I1761" s="1"/>
    </row>
    <row r="1762" spans="2:9">
      <c r="B1762" s="1"/>
      <c r="C1762" s="1"/>
      <c r="D1762" s="1"/>
      <c r="E1762" s="1"/>
      <c r="F1762" s="1"/>
      <c r="G1762" s="1"/>
      <c r="H1762" s="1"/>
      <c r="I1762" s="1"/>
    </row>
    <row r="1763" spans="2:9">
      <c r="B1763" s="1"/>
      <c r="C1763" s="1"/>
      <c r="D1763" s="1"/>
      <c r="E1763" s="1"/>
      <c r="F1763" s="1"/>
      <c r="G1763" s="1"/>
      <c r="H1763" s="1"/>
      <c r="I1763" s="1"/>
    </row>
    <row r="1764" spans="2:9">
      <c r="B1764" s="1"/>
      <c r="C1764" s="1"/>
      <c r="D1764" s="1"/>
      <c r="E1764" s="1"/>
      <c r="F1764" s="1"/>
      <c r="G1764" s="1"/>
      <c r="H1764" s="1"/>
      <c r="I1764" s="1"/>
    </row>
    <row r="1765" spans="2:9">
      <c r="B1765" s="1"/>
      <c r="C1765" s="1"/>
      <c r="D1765" s="1"/>
      <c r="E1765" s="1"/>
      <c r="F1765" s="1"/>
      <c r="G1765" s="1"/>
      <c r="H1765" s="1"/>
      <c r="I1765" s="1"/>
    </row>
    <row r="1766" spans="2:9">
      <c r="B1766" s="1"/>
      <c r="C1766" s="1"/>
      <c r="D1766" s="1"/>
      <c r="E1766" s="1"/>
      <c r="F1766" s="1"/>
      <c r="G1766" s="1"/>
      <c r="H1766" s="1"/>
      <c r="I1766" s="1"/>
    </row>
    <row r="1767" spans="2:9">
      <c r="B1767" s="1"/>
      <c r="C1767" s="1"/>
      <c r="D1767" s="1"/>
      <c r="E1767" s="1"/>
      <c r="F1767" s="1"/>
      <c r="G1767" s="1"/>
      <c r="H1767" s="1"/>
      <c r="I1767" s="1"/>
    </row>
    <row r="1768" spans="2:9">
      <c r="B1768" s="1"/>
      <c r="C1768" s="1"/>
      <c r="D1768" s="1"/>
      <c r="E1768" s="1"/>
      <c r="F1768" s="1"/>
      <c r="G1768" s="1"/>
      <c r="H1768" s="1"/>
      <c r="I1768" s="1"/>
    </row>
    <row r="1769" spans="2:9">
      <c r="B1769" s="1"/>
      <c r="C1769" s="1"/>
      <c r="D1769" s="1"/>
      <c r="E1769" s="1"/>
      <c r="F1769" s="1"/>
      <c r="G1769" s="1"/>
      <c r="H1769" s="1"/>
      <c r="I1769" s="1"/>
    </row>
    <row r="1770" spans="2:9">
      <c r="B1770" s="1"/>
      <c r="C1770" s="1"/>
      <c r="D1770" s="1"/>
      <c r="E1770" s="1"/>
      <c r="F1770" s="1"/>
      <c r="G1770" s="1"/>
      <c r="H1770" s="1"/>
      <c r="I1770" s="1"/>
    </row>
    <row r="1771" spans="2:9">
      <c r="B1771" s="1"/>
      <c r="C1771" s="1"/>
      <c r="D1771" s="1"/>
      <c r="E1771" s="1"/>
      <c r="F1771" s="1"/>
      <c r="G1771" s="1"/>
      <c r="H1771" s="1"/>
      <c r="I1771" s="1"/>
    </row>
    <row r="1772" spans="2:9">
      <c r="B1772" s="1"/>
      <c r="C1772" s="1"/>
      <c r="D1772" s="1"/>
      <c r="E1772" s="1"/>
      <c r="F1772" s="1"/>
      <c r="G1772" s="1"/>
      <c r="H1772" s="1"/>
      <c r="I1772" s="1"/>
    </row>
    <row r="1773" spans="2:9">
      <c r="B1773" s="1"/>
      <c r="C1773" s="1"/>
      <c r="D1773" s="1"/>
      <c r="E1773" s="1"/>
      <c r="F1773" s="1"/>
      <c r="G1773" s="1"/>
      <c r="H1773" s="1"/>
      <c r="I1773" s="1"/>
    </row>
    <row r="1774" spans="2:9">
      <c r="B1774" s="1"/>
      <c r="C1774" s="1"/>
      <c r="D1774" s="1"/>
      <c r="E1774" s="1"/>
      <c r="F1774" s="1"/>
      <c r="G1774" s="1"/>
      <c r="H1774" s="1"/>
      <c r="I1774" s="1"/>
    </row>
    <row r="1775" spans="2:9">
      <c r="B1775" s="1"/>
      <c r="C1775" s="1"/>
      <c r="D1775" s="1"/>
      <c r="E1775" s="1"/>
      <c r="F1775" s="1"/>
      <c r="G1775" s="1"/>
      <c r="H1775" s="1"/>
      <c r="I1775" s="1"/>
    </row>
    <row r="1776" spans="2:9">
      <c r="B1776" s="1"/>
      <c r="C1776" s="1"/>
      <c r="D1776" s="1"/>
      <c r="E1776" s="1"/>
      <c r="F1776" s="1"/>
      <c r="G1776" s="1"/>
      <c r="H1776" s="1"/>
      <c r="I1776" s="1"/>
    </row>
    <row r="1777" spans="2:9">
      <c r="B1777" s="1"/>
      <c r="C1777" s="1"/>
      <c r="D1777" s="1"/>
      <c r="E1777" s="1"/>
      <c r="F1777" s="1"/>
      <c r="G1777" s="1"/>
      <c r="H1777" s="1"/>
      <c r="I1777" s="1"/>
    </row>
    <row r="1778" spans="2:9">
      <c r="B1778" s="1"/>
      <c r="C1778" s="1"/>
      <c r="D1778" s="1"/>
      <c r="E1778" s="1"/>
      <c r="F1778" s="1"/>
      <c r="G1778" s="1"/>
      <c r="H1778" s="1"/>
      <c r="I1778" s="1"/>
    </row>
    <row r="1779" spans="2:9">
      <c r="B1779" s="1"/>
      <c r="C1779" s="1"/>
      <c r="D1779" s="1"/>
      <c r="E1779" s="1"/>
      <c r="F1779" s="1"/>
      <c r="G1779" s="1"/>
      <c r="H1779" s="1"/>
      <c r="I1779" s="1"/>
    </row>
    <row r="1780" spans="2:9">
      <c r="B1780" s="1"/>
      <c r="C1780" s="1"/>
      <c r="D1780" s="1"/>
      <c r="E1780" s="1"/>
      <c r="F1780" s="1"/>
      <c r="G1780" s="1"/>
      <c r="H1780" s="1"/>
      <c r="I1780" s="1"/>
    </row>
    <row r="1781" spans="2:9">
      <c r="B1781" s="1"/>
      <c r="C1781" s="1"/>
      <c r="D1781" s="1"/>
      <c r="E1781" s="1"/>
      <c r="F1781" s="1"/>
      <c r="G1781" s="1"/>
      <c r="H1781" s="1"/>
      <c r="I1781" s="1"/>
    </row>
    <row r="1782" spans="2:9">
      <c r="B1782" s="1"/>
      <c r="C1782" s="1"/>
      <c r="D1782" s="1"/>
      <c r="E1782" s="1"/>
      <c r="F1782" s="1"/>
      <c r="G1782" s="1"/>
      <c r="H1782" s="1"/>
      <c r="I1782" s="1"/>
    </row>
    <row r="1783" spans="2:9">
      <c r="B1783" s="1"/>
      <c r="C1783" s="1"/>
      <c r="D1783" s="1"/>
      <c r="E1783" s="1"/>
      <c r="F1783" s="1"/>
      <c r="G1783" s="1"/>
      <c r="H1783" s="1"/>
      <c r="I1783" s="1"/>
    </row>
    <row r="1784" spans="2:9">
      <c r="B1784" s="1"/>
      <c r="C1784" s="1"/>
      <c r="D1784" s="1"/>
      <c r="E1784" s="1"/>
      <c r="F1784" s="1"/>
      <c r="G1784" s="1"/>
      <c r="H1784" s="1"/>
      <c r="I1784" s="1"/>
    </row>
    <row r="1785" spans="2:9">
      <c r="B1785" s="1"/>
      <c r="C1785" s="1"/>
      <c r="D1785" s="1"/>
      <c r="E1785" s="1"/>
      <c r="F1785" s="1"/>
      <c r="G1785" s="1"/>
      <c r="H1785" s="1"/>
      <c r="I1785" s="1"/>
    </row>
    <row r="1786" spans="2:9">
      <c r="B1786" s="1"/>
      <c r="C1786" s="1"/>
      <c r="D1786" s="1"/>
      <c r="E1786" s="1"/>
      <c r="F1786" s="1"/>
      <c r="G1786" s="1"/>
      <c r="H1786" s="1"/>
      <c r="I1786" s="1"/>
    </row>
    <row r="1787" spans="2:9">
      <c r="B1787" s="1"/>
      <c r="C1787" s="1"/>
      <c r="D1787" s="1"/>
      <c r="E1787" s="1"/>
      <c r="F1787" s="1"/>
      <c r="G1787" s="1"/>
      <c r="H1787" s="1"/>
      <c r="I1787" s="1"/>
    </row>
    <row r="1788" spans="2:9">
      <c r="B1788" s="1"/>
      <c r="C1788" s="1"/>
      <c r="D1788" s="1"/>
      <c r="E1788" s="1"/>
      <c r="F1788" s="1"/>
      <c r="G1788" s="1"/>
      <c r="H1788" s="1"/>
      <c r="I1788" s="1"/>
    </row>
    <row r="1789" spans="2:9">
      <c r="B1789" s="1"/>
      <c r="C1789" s="1"/>
      <c r="D1789" s="1"/>
      <c r="E1789" s="1"/>
      <c r="F1789" s="1"/>
      <c r="G1789" s="1"/>
      <c r="H1789" s="1"/>
      <c r="I1789" s="1"/>
    </row>
    <row r="1790" spans="2:9">
      <c r="B1790" s="1"/>
      <c r="C1790" s="1"/>
      <c r="D1790" s="1"/>
      <c r="E1790" s="1"/>
      <c r="F1790" s="1"/>
      <c r="G1790" s="1"/>
      <c r="H1790" s="1"/>
      <c r="I1790" s="1"/>
    </row>
    <row r="1791" spans="2:9">
      <c r="B1791" s="1"/>
      <c r="C1791" s="1"/>
      <c r="D1791" s="1"/>
      <c r="E1791" s="1"/>
      <c r="F1791" s="1"/>
      <c r="G1791" s="1"/>
      <c r="H1791" s="1"/>
      <c r="I1791" s="1"/>
    </row>
    <row r="1792" spans="2:9">
      <c r="B1792" s="1"/>
      <c r="C1792" s="1"/>
      <c r="D1792" s="1"/>
      <c r="E1792" s="1"/>
      <c r="F1792" s="1"/>
      <c r="G1792" s="1"/>
      <c r="H1792" s="1"/>
      <c r="I1792" s="1"/>
    </row>
    <row r="1793" spans="2:9">
      <c r="B1793" s="1"/>
      <c r="C1793" s="1"/>
      <c r="D1793" s="1"/>
      <c r="E1793" s="1"/>
      <c r="F1793" s="1"/>
      <c r="G1793" s="1"/>
      <c r="H1793" s="1"/>
      <c r="I1793" s="1"/>
    </row>
    <row r="1794" spans="2:9">
      <c r="B1794" s="1"/>
      <c r="C1794" s="1"/>
      <c r="D1794" s="1"/>
      <c r="E1794" s="1"/>
      <c r="F1794" s="1"/>
      <c r="G1794" s="1"/>
      <c r="H1794" s="1"/>
      <c r="I1794" s="1"/>
    </row>
    <row r="1795" spans="2:9">
      <c r="B1795" s="1"/>
      <c r="C1795" s="1"/>
      <c r="D1795" s="1"/>
      <c r="E1795" s="1"/>
      <c r="F1795" s="1"/>
      <c r="G1795" s="1"/>
      <c r="H1795" s="1"/>
      <c r="I1795" s="1"/>
    </row>
    <row r="1796" spans="2:9">
      <c r="B1796" s="1"/>
      <c r="C1796" s="1"/>
      <c r="D1796" s="1"/>
      <c r="E1796" s="1"/>
      <c r="F1796" s="1"/>
      <c r="G1796" s="1"/>
      <c r="H1796" s="1"/>
      <c r="I1796" s="1"/>
    </row>
    <row r="1797" spans="2:9">
      <c r="B1797" s="1"/>
      <c r="C1797" s="1"/>
      <c r="D1797" s="1"/>
      <c r="E1797" s="1"/>
      <c r="F1797" s="1"/>
      <c r="G1797" s="1"/>
      <c r="H1797" s="1"/>
      <c r="I1797" s="1"/>
    </row>
    <row r="1798" spans="2:9">
      <c r="B1798" s="1"/>
      <c r="C1798" s="1"/>
      <c r="D1798" s="1"/>
      <c r="E1798" s="1"/>
      <c r="F1798" s="1"/>
      <c r="G1798" s="1"/>
      <c r="H1798" s="1"/>
      <c r="I1798" s="1"/>
    </row>
    <row r="1799" spans="2:9">
      <c r="B1799" s="1"/>
      <c r="C1799" s="1"/>
      <c r="D1799" s="1"/>
      <c r="E1799" s="1"/>
      <c r="F1799" s="1"/>
      <c r="G1799" s="1"/>
      <c r="H1799" s="1"/>
      <c r="I1799" s="1"/>
    </row>
    <row r="1800" spans="2:9">
      <c r="B1800" s="1"/>
      <c r="C1800" s="1"/>
      <c r="D1800" s="1"/>
      <c r="E1800" s="1"/>
      <c r="F1800" s="1"/>
      <c r="G1800" s="1"/>
      <c r="H1800" s="1"/>
      <c r="I1800" s="1"/>
    </row>
    <row r="1801" spans="2:9">
      <c r="B1801" s="1"/>
      <c r="C1801" s="1"/>
      <c r="D1801" s="1"/>
      <c r="E1801" s="1"/>
      <c r="F1801" s="1"/>
      <c r="G1801" s="1"/>
      <c r="H1801" s="1"/>
      <c r="I1801" s="1"/>
    </row>
    <row r="1802" spans="2:9">
      <c r="B1802" s="1"/>
      <c r="C1802" s="1"/>
      <c r="D1802" s="1"/>
      <c r="E1802" s="1"/>
      <c r="F1802" s="1"/>
      <c r="G1802" s="1"/>
      <c r="H1802" s="1"/>
      <c r="I1802" s="1"/>
    </row>
    <row r="1803" spans="2:9">
      <c r="B1803" s="1"/>
      <c r="C1803" s="1"/>
      <c r="D1803" s="1"/>
      <c r="E1803" s="1"/>
      <c r="F1803" s="1"/>
      <c r="G1803" s="1"/>
      <c r="H1803" s="1"/>
      <c r="I1803" s="1"/>
    </row>
    <row r="1804" spans="2:9">
      <c r="B1804" s="1"/>
      <c r="C1804" s="1"/>
      <c r="D1804" s="1"/>
      <c r="E1804" s="1"/>
      <c r="F1804" s="1"/>
      <c r="G1804" s="1"/>
      <c r="H1804" s="1"/>
      <c r="I1804" s="1"/>
    </row>
    <row r="1805" spans="2:9">
      <c r="B1805" s="1"/>
      <c r="C1805" s="1"/>
      <c r="D1805" s="1"/>
      <c r="E1805" s="1"/>
      <c r="F1805" s="1"/>
      <c r="G1805" s="1"/>
      <c r="H1805" s="1"/>
      <c r="I1805" s="1"/>
    </row>
    <row r="1806" spans="2:9">
      <c r="B1806" s="1"/>
      <c r="C1806" s="1"/>
      <c r="D1806" s="1"/>
      <c r="E1806" s="1"/>
      <c r="F1806" s="1"/>
      <c r="G1806" s="1"/>
      <c r="H1806" s="1"/>
      <c r="I1806" s="1"/>
    </row>
    <row r="1807" spans="2:9">
      <c r="B1807" s="1"/>
      <c r="C1807" s="1"/>
      <c r="D1807" s="1"/>
      <c r="E1807" s="1"/>
      <c r="F1807" s="1"/>
      <c r="G1807" s="1"/>
      <c r="H1807" s="1"/>
      <c r="I1807" s="1"/>
    </row>
    <row r="1808" spans="2:9">
      <c r="B1808" s="1"/>
      <c r="C1808" s="1"/>
      <c r="D1808" s="1"/>
      <c r="E1808" s="1"/>
      <c r="F1808" s="1"/>
      <c r="G1808" s="1"/>
      <c r="H1808" s="1"/>
      <c r="I1808" s="1"/>
    </row>
    <row r="1809" spans="2:9">
      <c r="B1809" s="1"/>
      <c r="C1809" s="1"/>
      <c r="D1809" s="1"/>
      <c r="E1809" s="1"/>
      <c r="F1809" s="1"/>
      <c r="G1809" s="1"/>
      <c r="H1809" s="1"/>
      <c r="I1809" s="1"/>
    </row>
    <row r="1810" spans="2:9">
      <c r="B1810" s="1"/>
      <c r="C1810" s="1"/>
      <c r="D1810" s="1"/>
      <c r="E1810" s="1"/>
      <c r="F1810" s="1"/>
      <c r="G1810" s="1"/>
      <c r="H1810" s="1"/>
      <c r="I1810" s="1"/>
    </row>
    <row r="1811" spans="2:9">
      <c r="B1811" s="1"/>
      <c r="C1811" s="1"/>
      <c r="D1811" s="1"/>
      <c r="E1811" s="1"/>
      <c r="F1811" s="1"/>
      <c r="G1811" s="1"/>
      <c r="H1811" s="1"/>
      <c r="I1811" s="1"/>
    </row>
    <row r="1812" spans="2:9">
      <c r="B1812" s="1"/>
      <c r="C1812" s="1"/>
      <c r="D1812" s="1"/>
      <c r="E1812" s="1"/>
      <c r="F1812" s="1"/>
      <c r="G1812" s="1"/>
      <c r="H1812" s="1"/>
      <c r="I1812" s="1"/>
    </row>
    <row r="1813" spans="2:9">
      <c r="B1813" s="1"/>
      <c r="C1813" s="1"/>
      <c r="D1813" s="1"/>
      <c r="E1813" s="1"/>
      <c r="F1813" s="1"/>
      <c r="G1813" s="1"/>
      <c r="H1813" s="1"/>
      <c r="I1813" s="1"/>
    </row>
    <row r="1814" spans="2:9">
      <c r="B1814" s="1"/>
      <c r="C1814" s="1"/>
      <c r="D1814" s="1"/>
      <c r="E1814" s="1"/>
      <c r="F1814" s="1"/>
      <c r="G1814" s="1"/>
      <c r="H1814" s="1"/>
      <c r="I1814" s="1"/>
    </row>
    <row r="1815" spans="2:9">
      <c r="B1815" s="1"/>
      <c r="C1815" s="1"/>
      <c r="D1815" s="1"/>
      <c r="E1815" s="1"/>
      <c r="F1815" s="1"/>
      <c r="G1815" s="1"/>
      <c r="H1815" s="1"/>
      <c r="I1815" s="1"/>
    </row>
    <row r="1816" spans="2:9">
      <c r="B1816" s="1"/>
      <c r="C1816" s="1"/>
      <c r="D1816" s="1"/>
      <c r="E1816" s="1"/>
      <c r="F1816" s="1"/>
      <c r="G1816" s="1"/>
      <c r="H1816" s="1"/>
      <c r="I1816" s="1"/>
    </row>
    <row r="1817" spans="2:9">
      <c r="B1817" s="1"/>
      <c r="C1817" s="1"/>
      <c r="D1817" s="1"/>
      <c r="E1817" s="1"/>
      <c r="F1817" s="1"/>
      <c r="G1817" s="1"/>
      <c r="H1817" s="1"/>
      <c r="I1817" s="1"/>
    </row>
    <row r="1818" spans="2:9">
      <c r="B1818" s="1"/>
      <c r="C1818" s="1"/>
      <c r="D1818" s="1"/>
      <c r="E1818" s="1"/>
      <c r="F1818" s="1"/>
      <c r="G1818" s="1"/>
      <c r="H1818" s="1"/>
      <c r="I1818" s="1"/>
    </row>
    <row r="1819" spans="2:9">
      <c r="B1819" s="1"/>
      <c r="C1819" s="1"/>
      <c r="D1819" s="1"/>
      <c r="E1819" s="1"/>
      <c r="F1819" s="1"/>
      <c r="G1819" s="1"/>
      <c r="H1819" s="1"/>
      <c r="I1819" s="1"/>
    </row>
    <row r="1820" spans="2:9">
      <c r="B1820" s="1"/>
      <c r="C1820" s="1"/>
      <c r="D1820" s="1"/>
      <c r="E1820" s="1"/>
      <c r="F1820" s="1"/>
      <c r="G1820" s="1"/>
      <c r="H1820" s="1"/>
      <c r="I1820" s="1"/>
    </row>
    <row r="1821" spans="2:9">
      <c r="B1821" s="1"/>
      <c r="C1821" s="1"/>
      <c r="D1821" s="1"/>
      <c r="E1821" s="1"/>
      <c r="F1821" s="1"/>
      <c r="G1821" s="1"/>
      <c r="H1821" s="1"/>
      <c r="I1821" s="1"/>
    </row>
    <row r="1822" spans="2:9">
      <c r="B1822" s="1"/>
      <c r="C1822" s="1"/>
      <c r="D1822" s="1"/>
      <c r="E1822" s="1"/>
      <c r="F1822" s="1"/>
      <c r="G1822" s="1"/>
      <c r="H1822" s="1"/>
      <c r="I1822" s="1"/>
    </row>
    <row r="1823" spans="2:9">
      <c r="B1823" s="1"/>
      <c r="C1823" s="1"/>
      <c r="D1823" s="1"/>
      <c r="E1823" s="1"/>
      <c r="F1823" s="1"/>
      <c r="G1823" s="1"/>
      <c r="H1823" s="1"/>
      <c r="I1823" s="1"/>
    </row>
    <row r="1824" spans="2:9">
      <c r="B1824" s="1"/>
      <c r="C1824" s="1"/>
      <c r="D1824" s="1"/>
      <c r="E1824" s="1"/>
      <c r="F1824" s="1"/>
      <c r="G1824" s="1"/>
      <c r="H1824" s="1"/>
      <c r="I1824" s="1"/>
    </row>
    <row r="1825" spans="2:9">
      <c r="B1825" s="1"/>
      <c r="C1825" s="1"/>
      <c r="D1825" s="1"/>
      <c r="E1825" s="1"/>
      <c r="F1825" s="1"/>
      <c r="G1825" s="1"/>
      <c r="H1825" s="1"/>
      <c r="I1825" s="1"/>
    </row>
    <row r="1826" spans="2:9">
      <c r="B1826" s="1"/>
      <c r="C1826" s="1"/>
      <c r="D1826" s="1"/>
      <c r="E1826" s="1"/>
      <c r="F1826" s="1"/>
      <c r="G1826" s="1"/>
      <c r="H1826" s="1"/>
      <c r="I1826" s="1"/>
    </row>
    <row r="1827" spans="2:9">
      <c r="B1827" s="1"/>
      <c r="C1827" s="1"/>
      <c r="D1827" s="1"/>
      <c r="E1827" s="1"/>
      <c r="F1827" s="1"/>
      <c r="G1827" s="1"/>
      <c r="H1827" s="1"/>
      <c r="I1827" s="1"/>
    </row>
    <row r="1828" spans="2:9">
      <c r="B1828" s="1"/>
      <c r="C1828" s="1"/>
      <c r="D1828" s="1"/>
      <c r="E1828" s="1"/>
      <c r="F1828" s="1"/>
      <c r="G1828" s="1"/>
      <c r="H1828" s="1"/>
      <c r="I1828" s="1"/>
    </row>
    <row r="1829" spans="2:9">
      <c r="B1829" s="1"/>
      <c r="C1829" s="1"/>
      <c r="D1829" s="1"/>
      <c r="E1829" s="1"/>
      <c r="F1829" s="1"/>
      <c r="G1829" s="1"/>
      <c r="H1829" s="1"/>
      <c r="I1829" s="1"/>
    </row>
    <row r="1830" spans="2:9">
      <c r="B1830" s="1"/>
      <c r="C1830" s="1"/>
      <c r="D1830" s="1"/>
      <c r="E1830" s="1"/>
      <c r="F1830" s="1"/>
      <c r="G1830" s="1"/>
      <c r="H1830" s="1"/>
      <c r="I1830" s="1"/>
    </row>
    <row r="1831" spans="2:9">
      <c r="B1831" s="1"/>
      <c r="C1831" s="1"/>
      <c r="D1831" s="1"/>
      <c r="E1831" s="1"/>
      <c r="F1831" s="1"/>
      <c r="G1831" s="1"/>
      <c r="H1831" s="1"/>
      <c r="I1831" s="1"/>
    </row>
    <row r="1832" spans="2:9">
      <c r="B1832" s="1"/>
      <c r="C1832" s="1"/>
      <c r="D1832" s="1"/>
      <c r="E1832" s="1"/>
      <c r="F1832" s="1"/>
      <c r="G1832" s="1"/>
      <c r="H1832" s="1"/>
      <c r="I1832" s="1"/>
    </row>
    <row r="1833" spans="2:9">
      <c r="B1833" s="1"/>
      <c r="C1833" s="1"/>
      <c r="D1833" s="1"/>
      <c r="E1833" s="1"/>
      <c r="F1833" s="1"/>
      <c r="G1833" s="1"/>
      <c r="H1833" s="1"/>
      <c r="I1833" s="1"/>
    </row>
    <row r="1834" spans="2:9">
      <c r="B1834" s="1"/>
      <c r="C1834" s="1"/>
      <c r="D1834" s="1"/>
      <c r="E1834" s="1"/>
      <c r="F1834" s="1"/>
      <c r="G1834" s="1"/>
      <c r="H1834" s="1"/>
      <c r="I1834" s="1"/>
    </row>
    <row r="1835" spans="2:9">
      <c r="B1835" s="1"/>
      <c r="C1835" s="1"/>
      <c r="D1835" s="1"/>
      <c r="E1835" s="1"/>
      <c r="F1835" s="1"/>
      <c r="G1835" s="1"/>
      <c r="H1835" s="1"/>
      <c r="I1835" s="1"/>
    </row>
    <row r="1836" spans="2:9">
      <c r="B1836" s="1"/>
      <c r="C1836" s="1"/>
      <c r="D1836" s="1"/>
      <c r="E1836" s="1"/>
      <c r="F1836" s="1"/>
      <c r="G1836" s="1"/>
      <c r="H1836" s="1"/>
      <c r="I1836" s="1"/>
    </row>
    <row r="1837" spans="2:9">
      <c r="B1837" s="1"/>
      <c r="C1837" s="1"/>
      <c r="D1837" s="1"/>
      <c r="E1837" s="1"/>
      <c r="F1837" s="1"/>
      <c r="G1837" s="1"/>
      <c r="H1837" s="1"/>
      <c r="I1837" s="1"/>
    </row>
    <row r="1838" spans="2:9">
      <c r="B1838" s="1"/>
      <c r="C1838" s="1"/>
      <c r="D1838" s="1"/>
      <c r="E1838" s="1"/>
      <c r="F1838" s="1"/>
      <c r="G1838" s="1"/>
      <c r="H1838" s="1"/>
      <c r="I1838" s="1"/>
    </row>
    <row r="1839" spans="2:9">
      <c r="B1839" s="1"/>
      <c r="C1839" s="1"/>
      <c r="D1839" s="1"/>
      <c r="E1839" s="1"/>
      <c r="F1839" s="1"/>
      <c r="G1839" s="1"/>
      <c r="H1839" s="1"/>
      <c r="I1839" s="1"/>
    </row>
    <row r="1840" spans="2:9">
      <c r="B1840" s="1"/>
      <c r="C1840" s="1"/>
      <c r="D1840" s="1"/>
      <c r="E1840" s="1"/>
      <c r="F1840" s="1"/>
      <c r="G1840" s="1"/>
      <c r="H1840" s="1"/>
      <c r="I1840" s="1"/>
    </row>
    <row r="1841" spans="2:9">
      <c r="B1841" s="1"/>
      <c r="C1841" s="1"/>
      <c r="D1841" s="1"/>
      <c r="E1841" s="1"/>
      <c r="F1841" s="1"/>
      <c r="G1841" s="1"/>
      <c r="H1841" s="1"/>
      <c r="I1841" s="1"/>
    </row>
    <row r="1842" spans="2:9">
      <c r="B1842" s="1"/>
      <c r="C1842" s="1"/>
      <c r="D1842" s="1"/>
      <c r="E1842" s="1"/>
      <c r="F1842" s="1"/>
      <c r="G1842" s="1"/>
      <c r="H1842" s="1"/>
      <c r="I1842" s="1"/>
    </row>
    <row r="1843" spans="2:9">
      <c r="B1843" s="1"/>
      <c r="C1843" s="1"/>
      <c r="D1843" s="1"/>
      <c r="E1843" s="1"/>
      <c r="F1843" s="1"/>
      <c r="G1843" s="1"/>
      <c r="H1843" s="1"/>
      <c r="I1843" s="1"/>
    </row>
    <row r="1844" spans="2:9">
      <c r="B1844" s="1"/>
      <c r="C1844" s="1"/>
      <c r="D1844" s="1"/>
      <c r="E1844" s="1"/>
      <c r="F1844" s="1"/>
      <c r="G1844" s="1"/>
      <c r="H1844" s="1"/>
      <c r="I1844" s="1"/>
    </row>
    <row r="1845" spans="2:9">
      <c r="B1845" s="1"/>
      <c r="C1845" s="1"/>
      <c r="D1845" s="1"/>
      <c r="E1845" s="1"/>
      <c r="F1845" s="1"/>
      <c r="G1845" s="1"/>
      <c r="H1845" s="1"/>
      <c r="I1845" s="1"/>
    </row>
    <row r="1846" spans="2:9">
      <c r="B1846" s="1"/>
      <c r="C1846" s="1"/>
      <c r="D1846" s="1"/>
      <c r="E1846" s="1"/>
      <c r="F1846" s="1"/>
      <c r="G1846" s="1"/>
      <c r="H1846" s="1"/>
      <c r="I1846" s="1"/>
    </row>
    <row r="1847" spans="2:9">
      <c r="B1847" s="1"/>
      <c r="C1847" s="1"/>
      <c r="D1847" s="1"/>
      <c r="E1847" s="1"/>
      <c r="F1847" s="1"/>
      <c r="G1847" s="1"/>
      <c r="H1847" s="1"/>
      <c r="I1847" s="1"/>
    </row>
    <row r="1848" spans="2:9">
      <c r="B1848" s="1"/>
      <c r="C1848" s="1"/>
      <c r="D1848" s="1"/>
      <c r="E1848" s="1"/>
      <c r="F1848" s="1"/>
      <c r="G1848" s="1"/>
      <c r="H1848" s="1"/>
      <c r="I1848" s="1"/>
    </row>
    <row r="1849" spans="2:9">
      <c r="B1849" s="1"/>
      <c r="C1849" s="1"/>
      <c r="D1849" s="1"/>
      <c r="E1849" s="1"/>
      <c r="F1849" s="1"/>
      <c r="G1849" s="1"/>
      <c r="H1849" s="1"/>
      <c r="I1849" s="1"/>
    </row>
    <row r="1850" spans="2:9">
      <c r="B1850" s="1"/>
      <c r="C1850" s="1"/>
      <c r="D1850" s="1"/>
      <c r="E1850" s="1"/>
      <c r="F1850" s="1"/>
      <c r="G1850" s="1"/>
      <c r="H1850" s="1"/>
      <c r="I1850" s="1"/>
    </row>
    <row r="1851" spans="2:9">
      <c r="B1851" s="1"/>
      <c r="C1851" s="1"/>
      <c r="D1851" s="1"/>
      <c r="E1851" s="1"/>
      <c r="F1851" s="1"/>
      <c r="G1851" s="1"/>
      <c r="H1851" s="1"/>
      <c r="I1851" s="1"/>
    </row>
    <row r="1852" spans="2:9">
      <c r="B1852" s="1"/>
      <c r="C1852" s="1"/>
      <c r="D1852" s="1"/>
      <c r="E1852" s="1"/>
      <c r="F1852" s="1"/>
      <c r="G1852" s="1"/>
      <c r="H1852" s="1"/>
      <c r="I1852" s="1"/>
    </row>
    <row r="1853" spans="2:9">
      <c r="B1853" s="1"/>
      <c r="C1853" s="1"/>
      <c r="D1853" s="1"/>
      <c r="E1853" s="1"/>
      <c r="F1853" s="1"/>
      <c r="G1853" s="1"/>
      <c r="H1853" s="1"/>
      <c r="I1853" s="1"/>
    </row>
    <row r="1854" spans="2:9">
      <c r="B1854" s="1"/>
      <c r="C1854" s="1"/>
      <c r="D1854" s="1"/>
      <c r="E1854" s="1"/>
      <c r="F1854" s="1"/>
      <c r="G1854" s="1"/>
      <c r="H1854" s="1"/>
      <c r="I1854" s="1"/>
    </row>
    <row r="1855" spans="2:9">
      <c r="B1855" s="1"/>
      <c r="C1855" s="1"/>
      <c r="D1855" s="1"/>
      <c r="E1855" s="1"/>
      <c r="F1855" s="1"/>
      <c r="G1855" s="1"/>
      <c r="H1855" s="1"/>
      <c r="I1855" s="1"/>
    </row>
    <row r="1856" spans="2:9">
      <c r="B1856" s="1"/>
      <c r="C1856" s="1"/>
      <c r="D1856" s="1"/>
      <c r="E1856" s="1"/>
      <c r="F1856" s="1"/>
      <c r="G1856" s="1"/>
      <c r="H1856" s="1"/>
      <c r="I1856" s="1"/>
    </row>
    <row r="1857" spans="2:9">
      <c r="B1857" s="1"/>
      <c r="C1857" s="1"/>
      <c r="D1857" s="1"/>
      <c r="E1857" s="1"/>
      <c r="F1857" s="1"/>
      <c r="G1857" s="1"/>
      <c r="H1857" s="1"/>
      <c r="I1857" s="1"/>
    </row>
    <row r="1858" spans="2:9">
      <c r="B1858" s="1"/>
      <c r="C1858" s="1"/>
      <c r="D1858" s="1"/>
      <c r="E1858" s="1"/>
      <c r="F1858" s="1"/>
      <c r="G1858" s="1"/>
      <c r="H1858" s="1"/>
      <c r="I1858" s="1"/>
    </row>
    <row r="1859" spans="2:9">
      <c r="B1859" s="1"/>
      <c r="C1859" s="1"/>
      <c r="D1859" s="1"/>
      <c r="E1859" s="1"/>
      <c r="F1859" s="1"/>
      <c r="G1859" s="1"/>
      <c r="H1859" s="1"/>
      <c r="I1859" s="1"/>
    </row>
    <row r="1860" spans="2:9">
      <c r="B1860" s="1"/>
      <c r="C1860" s="1"/>
      <c r="D1860" s="1"/>
      <c r="E1860" s="1"/>
      <c r="F1860" s="1"/>
      <c r="G1860" s="1"/>
      <c r="H1860" s="1"/>
      <c r="I1860" s="1"/>
    </row>
    <row r="1861" spans="2:9">
      <c r="B1861" s="1"/>
      <c r="C1861" s="1"/>
      <c r="D1861" s="1"/>
      <c r="E1861" s="1"/>
      <c r="F1861" s="1"/>
      <c r="G1861" s="1"/>
      <c r="H1861" s="1"/>
      <c r="I1861" s="1"/>
    </row>
    <row r="1862" spans="2:9">
      <c r="B1862" s="1"/>
      <c r="C1862" s="1"/>
      <c r="D1862" s="1"/>
      <c r="E1862" s="1"/>
      <c r="F1862" s="1"/>
      <c r="G1862" s="1"/>
      <c r="H1862" s="1"/>
      <c r="I1862" s="1"/>
    </row>
    <row r="1863" spans="2:9">
      <c r="B1863" s="1"/>
      <c r="C1863" s="1"/>
      <c r="D1863" s="1"/>
      <c r="E1863" s="1"/>
      <c r="F1863" s="1"/>
      <c r="G1863" s="1"/>
      <c r="H1863" s="1"/>
      <c r="I1863" s="1"/>
    </row>
    <row r="1864" spans="2:9">
      <c r="B1864" s="1"/>
      <c r="C1864" s="1"/>
      <c r="D1864" s="1"/>
      <c r="E1864" s="1"/>
      <c r="F1864" s="1"/>
      <c r="G1864" s="1"/>
      <c r="H1864" s="1"/>
      <c r="I1864" s="1"/>
    </row>
    <row r="1865" spans="2:9">
      <c r="B1865" s="1"/>
      <c r="C1865" s="1"/>
      <c r="D1865" s="1"/>
      <c r="E1865" s="1"/>
      <c r="F1865" s="1"/>
      <c r="G1865" s="1"/>
      <c r="H1865" s="1"/>
      <c r="I1865" s="1"/>
    </row>
    <row r="1866" spans="2:9">
      <c r="B1866" s="1"/>
      <c r="C1866" s="1"/>
      <c r="D1866" s="1"/>
      <c r="E1866" s="1"/>
      <c r="F1866" s="1"/>
      <c r="G1866" s="1"/>
      <c r="H1866" s="1"/>
      <c r="I1866" s="1"/>
    </row>
    <row r="1867" spans="2:9">
      <c r="B1867" s="1"/>
      <c r="C1867" s="1"/>
      <c r="D1867" s="1"/>
      <c r="E1867" s="1"/>
      <c r="F1867" s="1"/>
      <c r="G1867" s="1"/>
      <c r="H1867" s="1"/>
      <c r="I1867" s="1"/>
    </row>
    <row r="1868" spans="2:9">
      <c r="B1868" s="1"/>
      <c r="C1868" s="1"/>
      <c r="D1868" s="1"/>
      <c r="E1868" s="1"/>
      <c r="F1868" s="1"/>
      <c r="G1868" s="1"/>
      <c r="H1868" s="1"/>
      <c r="I1868" s="1"/>
    </row>
    <row r="1869" spans="2:9">
      <c r="B1869" s="1"/>
      <c r="C1869" s="1"/>
      <c r="D1869" s="1"/>
      <c r="E1869" s="1"/>
      <c r="F1869" s="1"/>
      <c r="G1869" s="1"/>
      <c r="H1869" s="1"/>
      <c r="I1869" s="1"/>
    </row>
    <row r="1870" spans="2:9">
      <c r="B1870" s="1"/>
      <c r="C1870" s="1"/>
      <c r="D1870" s="1"/>
      <c r="E1870" s="1"/>
      <c r="F1870" s="1"/>
      <c r="G1870" s="1"/>
      <c r="H1870" s="1"/>
      <c r="I1870" s="1"/>
    </row>
    <row r="1871" spans="2:9">
      <c r="B1871" s="1"/>
      <c r="C1871" s="1"/>
      <c r="D1871" s="1"/>
      <c r="E1871" s="1"/>
      <c r="F1871" s="1"/>
      <c r="G1871" s="1"/>
      <c r="H1871" s="1"/>
      <c r="I1871" s="1"/>
    </row>
    <row r="1872" spans="2:9">
      <c r="B1872" s="1"/>
      <c r="C1872" s="1"/>
      <c r="D1872" s="1"/>
      <c r="E1872" s="1"/>
      <c r="F1872" s="1"/>
      <c r="G1872" s="1"/>
      <c r="H1872" s="1"/>
      <c r="I1872" s="1"/>
    </row>
    <row r="1873" spans="2:9">
      <c r="B1873" s="1"/>
      <c r="C1873" s="1"/>
      <c r="D1873" s="1"/>
      <c r="E1873" s="1"/>
      <c r="F1873" s="1"/>
      <c r="G1873" s="1"/>
      <c r="H1873" s="1"/>
      <c r="I1873" s="1"/>
    </row>
    <row r="1874" spans="2:9">
      <c r="B1874" s="1"/>
      <c r="C1874" s="1"/>
      <c r="D1874" s="1"/>
      <c r="E1874" s="1"/>
      <c r="F1874" s="1"/>
      <c r="G1874" s="1"/>
      <c r="H1874" s="1"/>
      <c r="I1874" s="1"/>
    </row>
    <row r="1875" spans="2:9">
      <c r="B1875" s="1"/>
      <c r="C1875" s="1"/>
      <c r="D1875" s="1"/>
      <c r="E1875" s="1"/>
      <c r="F1875" s="1"/>
      <c r="G1875" s="1"/>
      <c r="H1875" s="1"/>
      <c r="I1875" s="1"/>
    </row>
    <row r="1876" spans="2:9">
      <c r="B1876" s="1"/>
      <c r="C1876" s="1"/>
      <c r="D1876" s="1"/>
      <c r="E1876" s="1"/>
      <c r="F1876" s="1"/>
      <c r="G1876" s="1"/>
      <c r="H1876" s="1"/>
      <c r="I1876" s="1"/>
    </row>
    <row r="1877" spans="2:9">
      <c r="B1877" s="1"/>
      <c r="C1877" s="1"/>
      <c r="D1877" s="1"/>
      <c r="E1877" s="1"/>
      <c r="F1877" s="1"/>
      <c r="G1877" s="1"/>
      <c r="H1877" s="1"/>
      <c r="I1877" s="1"/>
    </row>
    <row r="1878" spans="2:9">
      <c r="B1878" s="1"/>
      <c r="C1878" s="1"/>
      <c r="D1878" s="1"/>
      <c r="E1878" s="1"/>
      <c r="F1878" s="1"/>
      <c r="G1878" s="1"/>
      <c r="H1878" s="1"/>
      <c r="I1878" s="1"/>
    </row>
    <row r="1879" spans="2:9">
      <c r="B1879" s="1"/>
      <c r="C1879" s="1"/>
      <c r="D1879" s="1"/>
      <c r="E1879" s="1"/>
      <c r="F1879" s="1"/>
      <c r="G1879" s="1"/>
      <c r="H1879" s="1"/>
      <c r="I1879" s="1"/>
    </row>
    <row r="1880" spans="2:9">
      <c r="B1880" s="1"/>
      <c r="C1880" s="1"/>
      <c r="D1880" s="1"/>
      <c r="E1880" s="1"/>
      <c r="F1880" s="1"/>
      <c r="G1880" s="1"/>
      <c r="H1880" s="1"/>
      <c r="I1880" s="1"/>
    </row>
    <row r="1881" spans="2:9">
      <c r="B1881" s="1"/>
      <c r="C1881" s="1"/>
      <c r="D1881" s="1"/>
      <c r="E1881" s="1"/>
      <c r="F1881" s="1"/>
      <c r="G1881" s="1"/>
      <c r="H1881" s="1"/>
      <c r="I1881" s="1"/>
    </row>
    <row r="1882" spans="2:9">
      <c r="B1882" s="1"/>
      <c r="C1882" s="1"/>
      <c r="D1882" s="1"/>
      <c r="E1882" s="1"/>
      <c r="F1882" s="1"/>
      <c r="G1882" s="1"/>
      <c r="H1882" s="1"/>
      <c r="I1882" s="1"/>
    </row>
    <row r="1883" spans="2:9">
      <c r="B1883" s="1"/>
      <c r="C1883" s="1"/>
      <c r="D1883" s="1"/>
      <c r="E1883" s="1"/>
      <c r="F1883" s="1"/>
      <c r="G1883" s="1"/>
      <c r="H1883" s="1"/>
      <c r="I1883" s="1"/>
    </row>
    <row r="1884" spans="2:9">
      <c r="B1884" s="1"/>
      <c r="C1884" s="1"/>
      <c r="D1884" s="1"/>
      <c r="E1884" s="1"/>
      <c r="F1884" s="1"/>
      <c r="G1884" s="1"/>
      <c r="H1884" s="1"/>
      <c r="I1884" s="1"/>
    </row>
    <row r="1885" spans="2:9">
      <c r="B1885" s="1"/>
      <c r="C1885" s="1"/>
      <c r="D1885" s="1"/>
      <c r="E1885" s="1"/>
      <c r="F1885" s="1"/>
      <c r="G1885" s="1"/>
      <c r="H1885" s="1"/>
      <c r="I1885" s="1"/>
    </row>
    <row r="1886" spans="2:9">
      <c r="B1886" s="1"/>
      <c r="C1886" s="1"/>
      <c r="D1886" s="1"/>
      <c r="E1886" s="1"/>
      <c r="F1886" s="1"/>
      <c r="G1886" s="1"/>
      <c r="H1886" s="1"/>
      <c r="I1886" s="1"/>
    </row>
    <row r="1887" spans="2:9">
      <c r="B1887" s="1"/>
      <c r="C1887" s="1"/>
      <c r="D1887" s="1"/>
      <c r="E1887" s="1"/>
      <c r="F1887" s="1"/>
      <c r="G1887" s="1"/>
      <c r="H1887" s="1"/>
      <c r="I1887" s="1"/>
    </row>
    <row r="1888" spans="2:9">
      <c r="B1888" s="1"/>
      <c r="C1888" s="1"/>
      <c r="D1888" s="1"/>
      <c r="E1888" s="1"/>
      <c r="F1888" s="1"/>
      <c r="G1888" s="1"/>
      <c r="H1888" s="1"/>
      <c r="I1888" s="1"/>
    </row>
    <row r="1889" spans="2:9">
      <c r="B1889" s="1"/>
      <c r="C1889" s="1"/>
      <c r="D1889" s="1"/>
      <c r="E1889" s="1"/>
      <c r="F1889" s="1"/>
      <c r="G1889" s="1"/>
      <c r="H1889" s="1"/>
      <c r="I1889" s="1"/>
    </row>
    <row r="1890" spans="2:9">
      <c r="B1890" s="1"/>
      <c r="C1890" s="1"/>
      <c r="D1890" s="1"/>
      <c r="E1890" s="1"/>
      <c r="F1890" s="1"/>
      <c r="G1890" s="1"/>
      <c r="H1890" s="1"/>
      <c r="I1890" s="1"/>
    </row>
    <row r="1891" spans="2:9">
      <c r="B1891" s="1"/>
      <c r="C1891" s="1"/>
      <c r="D1891" s="1"/>
      <c r="E1891" s="1"/>
      <c r="F1891" s="1"/>
      <c r="G1891" s="1"/>
      <c r="H1891" s="1"/>
      <c r="I1891" s="1"/>
    </row>
    <row r="1892" spans="2:9">
      <c r="B1892" s="1"/>
      <c r="C1892" s="1"/>
      <c r="D1892" s="1"/>
      <c r="E1892" s="1"/>
      <c r="F1892" s="1"/>
      <c r="G1892" s="1"/>
      <c r="H1892" s="1"/>
      <c r="I1892" s="1"/>
    </row>
    <row r="1893" spans="2:9">
      <c r="B1893" s="1"/>
      <c r="C1893" s="1"/>
      <c r="D1893" s="1"/>
      <c r="E1893" s="1"/>
      <c r="F1893" s="1"/>
      <c r="G1893" s="1"/>
      <c r="H1893" s="1"/>
      <c r="I1893" s="1"/>
    </row>
    <row r="1894" spans="2:9">
      <c r="B1894" s="1"/>
      <c r="C1894" s="1"/>
      <c r="D1894" s="1"/>
      <c r="E1894" s="1"/>
      <c r="F1894" s="1"/>
      <c r="G1894" s="1"/>
      <c r="H1894" s="1"/>
      <c r="I1894" s="1"/>
    </row>
    <row r="1895" spans="2:9">
      <c r="B1895" s="1"/>
      <c r="C1895" s="1"/>
      <c r="D1895" s="1"/>
      <c r="E1895" s="1"/>
      <c r="F1895" s="1"/>
      <c r="G1895" s="1"/>
      <c r="H1895" s="1"/>
      <c r="I1895" s="1"/>
    </row>
    <row r="1896" spans="2:9">
      <c r="B1896" s="1"/>
      <c r="C1896" s="1"/>
      <c r="D1896" s="1"/>
      <c r="E1896" s="1"/>
      <c r="F1896" s="1"/>
      <c r="G1896" s="1"/>
      <c r="H1896" s="1"/>
      <c r="I1896" s="1"/>
    </row>
    <row r="1897" spans="2:9">
      <c r="B1897" s="1"/>
      <c r="C1897" s="1"/>
      <c r="D1897" s="1"/>
      <c r="E1897" s="1"/>
      <c r="F1897" s="1"/>
      <c r="G1897" s="1"/>
      <c r="H1897" s="1"/>
      <c r="I1897" s="1"/>
    </row>
    <row r="1898" spans="2:9">
      <c r="B1898" s="1"/>
      <c r="C1898" s="1"/>
      <c r="D1898" s="1"/>
      <c r="E1898" s="1"/>
      <c r="F1898" s="1"/>
      <c r="G1898" s="1"/>
      <c r="H1898" s="1"/>
      <c r="I1898" s="1"/>
    </row>
    <row r="1899" spans="2:9">
      <c r="B1899" s="1"/>
      <c r="C1899" s="1"/>
      <c r="D1899" s="1"/>
      <c r="E1899" s="1"/>
      <c r="F1899" s="1"/>
      <c r="G1899" s="1"/>
      <c r="H1899" s="1"/>
      <c r="I1899" s="1"/>
    </row>
    <row r="1900" spans="2:9">
      <c r="B1900" s="1"/>
      <c r="C1900" s="1"/>
      <c r="D1900" s="1"/>
      <c r="E1900" s="1"/>
      <c r="F1900" s="1"/>
      <c r="G1900" s="1"/>
      <c r="H1900" s="1"/>
      <c r="I1900" s="1"/>
    </row>
    <row r="1901" spans="2:9">
      <c r="B1901" s="1"/>
      <c r="C1901" s="1"/>
      <c r="D1901" s="1"/>
      <c r="E1901" s="1"/>
      <c r="F1901" s="1"/>
      <c r="G1901" s="1"/>
      <c r="H1901" s="1"/>
      <c r="I1901" s="1"/>
    </row>
    <row r="1902" spans="2:9">
      <c r="B1902" s="1"/>
      <c r="C1902" s="1"/>
      <c r="D1902" s="1"/>
      <c r="E1902" s="1"/>
      <c r="F1902" s="1"/>
      <c r="G1902" s="1"/>
      <c r="H1902" s="1"/>
      <c r="I1902" s="1"/>
    </row>
    <row r="1903" spans="2:9">
      <c r="B1903" s="1"/>
      <c r="C1903" s="1"/>
      <c r="D1903" s="1"/>
      <c r="E1903" s="1"/>
      <c r="F1903" s="1"/>
      <c r="G1903" s="1"/>
      <c r="H1903" s="1"/>
      <c r="I1903" s="1"/>
    </row>
    <row r="1904" spans="2:9">
      <c r="B1904" s="1"/>
      <c r="C1904" s="1"/>
      <c r="D1904" s="1"/>
      <c r="E1904" s="1"/>
      <c r="F1904" s="1"/>
      <c r="G1904" s="1"/>
      <c r="H1904" s="1"/>
      <c r="I1904" s="1"/>
    </row>
    <row r="1905" spans="2:9">
      <c r="B1905" s="1"/>
      <c r="C1905" s="1"/>
      <c r="D1905" s="1"/>
      <c r="E1905" s="1"/>
      <c r="F1905" s="1"/>
      <c r="G1905" s="1"/>
      <c r="H1905" s="1"/>
      <c r="I1905" s="1"/>
    </row>
    <row r="1906" spans="2:9">
      <c r="B1906" s="1"/>
      <c r="C1906" s="1"/>
      <c r="D1906" s="1"/>
      <c r="E1906" s="1"/>
      <c r="F1906" s="1"/>
      <c r="G1906" s="1"/>
      <c r="H1906" s="1"/>
      <c r="I1906" s="1"/>
    </row>
    <row r="1907" spans="2:9">
      <c r="B1907" s="1"/>
      <c r="C1907" s="1"/>
      <c r="D1907" s="1"/>
      <c r="E1907" s="1"/>
      <c r="F1907" s="1"/>
      <c r="G1907" s="1"/>
      <c r="H1907" s="1"/>
      <c r="I1907" s="1"/>
    </row>
    <row r="1908" spans="2:9">
      <c r="B1908" s="1"/>
      <c r="C1908" s="1"/>
      <c r="D1908" s="1"/>
      <c r="E1908" s="1"/>
      <c r="F1908" s="1"/>
      <c r="G1908" s="1"/>
      <c r="H1908" s="1"/>
      <c r="I1908" s="1"/>
    </row>
    <row r="1909" spans="2:9">
      <c r="B1909" s="1"/>
      <c r="C1909" s="1"/>
      <c r="D1909" s="1"/>
      <c r="E1909" s="1"/>
      <c r="F1909" s="1"/>
      <c r="G1909" s="1"/>
      <c r="H1909" s="1"/>
      <c r="I1909" s="1"/>
    </row>
    <row r="1910" spans="2:9">
      <c r="B1910" s="1"/>
      <c r="C1910" s="1"/>
      <c r="D1910" s="1"/>
      <c r="E1910" s="1"/>
      <c r="F1910" s="1"/>
      <c r="G1910" s="1"/>
      <c r="H1910" s="1"/>
      <c r="I1910" s="1"/>
    </row>
    <row r="1911" spans="2:9">
      <c r="B1911" s="1"/>
      <c r="C1911" s="1"/>
      <c r="D1911" s="1"/>
      <c r="E1911" s="1"/>
      <c r="F1911" s="1"/>
      <c r="G1911" s="1"/>
      <c r="H1911" s="1"/>
      <c r="I1911" s="1"/>
    </row>
    <row r="1912" spans="2:9">
      <c r="B1912" s="1"/>
      <c r="C1912" s="1"/>
      <c r="D1912" s="1"/>
      <c r="E1912" s="1"/>
      <c r="F1912" s="1"/>
      <c r="G1912" s="1"/>
      <c r="H1912" s="1"/>
      <c r="I1912" s="1"/>
    </row>
    <row r="1913" spans="2:9">
      <c r="B1913" s="1"/>
      <c r="C1913" s="1"/>
      <c r="D1913" s="1"/>
      <c r="E1913" s="1"/>
      <c r="F1913" s="1"/>
      <c r="G1913" s="1"/>
      <c r="H1913" s="1"/>
      <c r="I1913" s="1"/>
    </row>
    <row r="1914" spans="2:9">
      <c r="B1914" s="1"/>
      <c r="C1914" s="1"/>
      <c r="D1914" s="1"/>
      <c r="E1914" s="1"/>
      <c r="F1914" s="1"/>
      <c r="G1914" s="1"/>
      <c r="H1914" s="1"/>
      <c r="I1914" s="1"/>
    </row>
    <row r="1915" spans="2:9">
      <c r="B1915" s="1"/>
      <c r="C1915" s="1"/>
      <c r="D1915" s="1"/>
      <c r="E1915" s="1"/>
      <c r="F1915" s="1"/>
      <c r="G1915" s="1"/>
      <c r="H1915" s="1"/>
      <c r="I1915" s="1"/>
    </row>
    <row r="1916" spans="2:9">
      <c r="B1916" s="1"/>
      <c r="C1916" s="1"/>
      <c r="D1916" s="1"/>
      <c r="E1916" s="1"/>
      <c r="F1916" s="1"/>
      <c r="G1916" s="1"/>
      <c r="H1916" s="1"/>
      <c r="I1916" s="1"/>
    </row>
    <row r="1917" spans="2:9">
      <c r="B1917" s="1"/>
      <c r="C1917" s="1"/>
      <c r="D1917" s="1"/>
      <c r="E1917" s="1"/>
      <c r="F1917" s="1"/>
      <c r="G1917" s="1"/>
      <c r="H1917" s="1"/>
      <c r="I1917" s="1"/>
    </row>
    <row r="1918" spans="2:9">
      <c r="B1918" s="1"/>
      <c r="C1918" s="1"/>
      <c r="D1918" s="1"/>
      <c r="E1918" s="1"/>
      <c r="F1918" s="1"/>
      <c r="G1918" s="1"/>
      <c r="H1918" s="1"/>
      <c r="I1918" s="1"/>
    </row>
    <row r="1919" spans="2:9">
      <c r="B1919" s="1"/>
      <c r="C1919" s="1"/>
      <c r="D1919" s="1"/>
      <c r="E1919" s="1"/>
      <c r="F1919" s="1"/>
      <c r="G1919" s="1"/>
      <c r="H1919" s="1"/>
      <c r="I1919" s="1"/>
    </row>
    <row r="1920" spans="2:9">
      <c r="B1920" s="1"/>
      <c r="C1920" s="1"/>
      <c r="D1920" s="1"/>
      <c r="E1920" s="1"/>
      <c r="F1920" s="1"/>
      <c r="G1920" s="1"/>
      <c r="H1920" s="1"/>
      <c r="I1920" s="1"/>
    </row>
    <row r="1921" spans="2:9">
      <c r="B1921" s="1"/>
      <c r="C1921" s="1"/>
      <c r="D1921" s="1"/>
      <c r="E1921" s="1"/>
      <c r="F1921" s="1"/>
      <c r="G1921" s="1"/>
      <c r="H1921" s="1"/>
      <c r="I1921" s="1"/>
    </row>
    <row r="1922" spans="2:9">
      <c r="B1922" s="1"/>
      <c r="C1922" s="1"/>
      <c r="D1922" s="1"/>
      <c r="E1922" s="1"/>
      <c r="F1922" s="1"/>
      <c r="G1922" s="1"/>
      <c r="H1922" s="1"/>
      <c r="I1922" s="1"/>
    </row>
    <row r="1923" spans="2:9">
      <c r="B1923" s="1"/>
      <c r="C1923" s="1"/>
      <c r="D1923" s="1"/>
      <c r="E1923" s="1"/>
      <c r="F1923" s="1"/>
      <c r="G1923" s="1"/>
      <c r="H1923" s="1"/>
      <c r="I1923" s="1"/>
    </row>
    <row r="1924" spans="2:9">
      <c r="B1924" s="1"/>
      <c r="C1924" s="1"/>
      <c r="D1924" s="1"/>
      <c r="E1924" s="1"/>
      <c r="F1924" s="1"/>
      <c r="G1924" s="1"/>
      <c r="H1924" s="1"/>
      <c r="I1924" s="1"/>
    </row>
    <row r="1925" spans="2:9">
      <c r="B1925" s="1"/>
      <c r="C1925" s="1"/>
      <c r="D1925" s="1"/>
      <c r="E1925" s="1"/>
      <c r="F1925" s="1"/>
      <c r="G1925" s="1"/>
      <c r="H1925" s="1"/>
      <c r="I1925" s="1"/>
    </row>
    <row r="1926" spans="2:9">
      <c r="B1926" s="1"/>
      <c r="C1926" s="1"/>
      <c r="D1926" s="1"/>
      <c r="E1926" s="1"/>
      <c r="F1926" s="1"/>
      <c r="G1926" s="1"/>
      <c r="H1926" s="1"/>
      <c r="I1926" s="1"/>
    </row>
    <row r="1927" spans="2:9">
      <c r="B1927" s="1"/>
      <c r="C1927" s="1"/>
      <c r="D1927" s="1"/>
      <c r="E1927" s="1"/>
      <c r="F1927" s="1"/>
      <c r="G1927" s="1"/>
      <c r="H1927" s="1"/>
      <c r="I1927" s="1"/>
    </row>
    <row r="1928" spans="2:9">
      <c r="B1928" s="1"/>
      <c r="C1928" s="1"/>
      <c r="D1928" s="1"/>
      <c r="E1928" s="1"/>
      <c r="F1928" s="1"/>
      <c r="G1928" s="1"/>
      <c r="H1928" s="1"/>
      <c r="I1928" s="1"/>
    </row>
    <row r="1929" spans="2:9">
      <c r="B1929" s="1"/>
      <c r="C1929" s="1"/>
      <c r="D1929" s="1"/>
      <c r="E1929" s="1"/>
      <c r="F1929" s="1"/>
      <c r="G1929" s="1"/>
      <c r="H1929" s="1"/>
      <c r="I1929" s="1"/>
    </row>
    <row r="1930" spans="2:9">
      <c r="B1930" s="1"/>
      <c r="C1930" s="1"/>
      <c r="D1930" s="1"/>
      <c r="E1930" s="1"/>
      <c r="F1930" s="1"/>
      <c r="G1930" s="1"/>
      <c r="H1930" s="1"/>
      <c r="I1930" s="1"/>
    </row>
    <row r="1931" spans="2:9">
      <c r="B1931" s="1"/>
      <c r="C1931" s="1"/>
      <c r="D1931" s="1"/>
      <c r="E1931" s="1"/>
      <c r="F1931" s="1"/>
      <c r="G1931" s="1"/>
      <c r="H1931" s="1"/>
      <c r="I1931" s="1"/>
    </row>
    <row r="1932" spans="2:9">
      <c r="B1932" s="1"/>
      <c r="C1932" s="1"/>
      <c r="D1932" s="1"/>
      <c r="E1932" s="1"/>
      <c r="F1932" s="1"/>
      <c r="G1932" s="1"/>
      <c r="H1932" s="1"/>
      <c r="I1932" s="1"/>
    </row>
    <row r="1933" spans="2:9">
      <c r="B1933" s="1"/>
      <c r="C1933" s="1"/>
      <c r="D1933" s="1"/>
      <c r="E1933" s="1"/>
      <c r="F1933" s="1"/>
      <c r="G1933" s="1"/>
      <c r="H1933" s="1"/>
      <c r="I1933" s="1"/>
    </row>
    <row r="1934" spans="2:9">
      <c r="B1934" s="1"/>
      <c r="C1934" s="1"/>
      <c r="D1934" s="1"/>
      <c r="E1934" s="1"/>
      <c r="F1934" s="1"/>
      <c r="G1934" s="1"/>
      <c r="H1934" s="1"/>
      <c r="I1934" s="1"/>
    </row>
    <row r="1935" spans="2:9">
      <c r="B1935" s="1"/>
      <c r="C1935" s="1"/>
      <c r="D1935" s="1"/>
      <c r="E1935" s="1"/>
      <c r="F1935" s="1"/>
      <c r="G1935" s="1"/>
      <c r="H1935" s="1"/>
      <c r="I1935" s="1"/>
    </row>
    <row r="1936" spans="2:9">
      <c r="B1936" s="1"/>
      <c r="C1936" s="1"/>
      <c r="D1936" s="1"/>
      <c r="E1936" s="1"/>
      <c r="F1936" s="1"/>
      <c r="G1936" s="1"/>
      <c r="H1936" s="1"/>
      <c r="I1936" s="1"/>
    </row>
    <row r="1937" spans="2:9">
      <c r="B1937" s="1"/>
      <c r="C1937" s="1"/>
      <c r="D1937" s="1"/>
      <c r="E1937" s="1"/>
      <c r="F1937" s="1"/>
      <c r="G1937" s="1"/>
      <c r="H1937" s="1"/>
      <c r="I1937" s="1"/>
    </row>
    <row r="1938" spans="2:9">
      <c r="B1938" s="1"/>
      <c r="C1938" s="1"/>
      <c r="D1938" s="1"/>
      <c r="E1938" s="1"/>
      <c r="F1938" s="1"/>
      <c r="G1938" s="1"/>
      <c r="H1938" s="1"/>
      <c r="I1938" s="1"/>
    </row>
    <row r="1939" spans="2:9">
      <c r="B1939" s="1"/>
      <c r="C1939" s="1"/>
      <c r="D1939" s="1"/>
      <c r="E1939" s="1"/>
      <c r="F1939" s="1"/>
      <c r="G1939" s="1"/>
      <c r="H1939" s="1"/>
      <c r="I1939" s="1"/>
    </row>
    <row r="1940" spans="2:9">
      <c r="B1940" s="1"/>
      <c r="C1940" s="1"/>
      <c r="D1940" s="1"/>
      <c r="E1940" s="1"/>
      <c r="F1940" s="1"/>
      <c r="G1940" s="1"/>
      <c r="H1940" s="1"/>
      <c r="I1940" s="1"/>
    </row>
    <row r="1941" spans="2:9">
      <c r="B1941" s="1"/>
      <c r="C1941" s="1"/>
      <c r="D1941" s="1"/>
      <c r="E1941" s="1"/>
      <c r="F1941" s="1"/>
      <c r="G1941" s="1"/>
      <c r="H1941" s="1"/>
      <c r="I1941" s="1"/>
    </row>
    <row r="1942" spans="2:9">
      <c r="B1942" s="1"/>
      <c r="C1942" s="1"/>
      <c r="D1942" s="1"/>
      <c r="E1942" s="1"/>
      <c r="F1942" s="1"/>
      <c r="G1942" s="1"/>
      <c r="H1942" s="1"/>
      <c r="I1942" s="1"/>
    </row>
    <row r="1943" spans="2:9">
      <c r="B1943" s="1"/>
      <c r="C1943" s="1"/>
      <c r="D1943" s="1"/>
      <c r="E1943" s="1"/>
      <c r="F1943" s="1"/>
      <c r="G1943" s="1"/>
      <c r="H1943" s="1"/>
      <c r="I1943" s="1"/>
    </row>
    <row r="1944" spans="2:9">
      <c r="B1944" s="1"/>
      <c r="C1944" s="1"/>
      <c r="D1944" s="1"/>
      <c r="E1944" s="1"/>
      <c r="F1944" s="1"/>
      <c r="G1944" s="1"/>
      <c r="H1944" s="1"/>
      <c r="I1944" s="1"/>
    </row>
    <row r="1945" spans="2:9">
      <c r="B1945" s="1"/>
      <c r="C1945" s="1"/>
      <c r="D1945" s="1"/>
      <c r="E1945" s="1"/>
      <c r="F1945" s="1"/>
      <c r="G1945" s="1"/>
      <c r="H1945" s="1"/>
      <c r="I1945" s="1"/>
    </row>
    <row r="1946" spans="2:9">
      <c r="B1946" s="1"/>
      <c r="C1946" s="1"/>
      <c r="D1946" s="1"/>
      <c r="E1946" s="1"/>
      <c r="F1946" s="1"/>
      <c r="G1946" s="1"/>
      <c r="H1946" s="1"/>
      <c r="I1946" s="1"/>
    </row>
    <row r="1947" spans="2:9">
      <c r="B1947" s="1"/>
      <c r="C1947" s="1"/>
      <c r="D1947" s="1"/>
      <c r="E1947" s="1"/>
      <c r="F1947" s="1"/>
      <c r="G1947" s="1"/>
      <c r="H1947" s="1"/>
      <c r="I1947" s="1"/>
    </row>
    <row r="1948" spans="2:9">
      <c r="B1948" s="1"/>
      <c r="C1948" s="1"/>
      <c r="D1948" s="1"/>
      <c r="E1948" s="1"/>
      <c r="F1948" s="1"/>
      <c r="G1948" s="1"/>
      <c r="H1948" s="1"/>
      <c r="I1948" s="1"/>
    </row>
    <row r="1949" spans="2:9">
      <c r="B1949" s="1"/>
      <c r="C1949" s="1"/>
      <c r="D1949" s="1"/>
      <c r="E1949" s="1"/>
      <c r="F1949" s="1"/>
      <c r="G1949" s="1"/>
      <c r="H1949" s="1"/>
      <c r="I1949" s="1"/>
    </row>
    <row r="1950" spans="2:9">
      <c r="B1950" s="1"/>
      <c r="C1950" s="1"/>
      <c r="D1950" s="1"/>
      <c r="E1950" s="1"/>
      <c r="F1950" s="1"/>
      <c r="G1950" s="1"/>
      <c r="H1950" s="1"/>
      <c r="I1950" s="1"/>
    </row>
    <row r="1951" spans="2:9">
      <c r="B1951" s="1"/>
      <c r="C1951" s="1"/>
      <c r="D1951" s="1"/>
      <c r="E1951" s="1"/>
      <c r="F1951" s="1"/>
      <c r="G1951" s="1"/>
      <c r="H1951" s="1"/>
      <c r="I1951" s="1"/>
    </row>
    <row r="1952" spans="2:9">
      <c r="B1952" s="1"/>
      <c r="C1952" s="1"/>
      <c r="D1952" s="1"/>
      <c r="E1952" s="1"/>
      <c r="F1952" s="1"/>
      <c r="G1952" s="1"/>
      <c r="H1952" s="1"/>
      <c r="I1952" s="1"/>
    </row>
    <row r="1953" spans="2:9">
      <c r="B1953" s="1"/>
      <c r="C1953" s="1"/>
      <c r="D1953" s="1"/>
      <c r="E1953" s="1"/>
      <c r="F1953" s="1"/>
      <c r="G1953" s="1"/>
      <c r="H1953" s="1"/>
      <c r="I1953" s="1"/>
    </row>
    <row r="1954" spans="2:9">
      <c r="B1954" s="1"/>
      <c r="C1954" s="1"/>
      <c r="D1954" s="1"/>
      <c r="E1954" s="1"/>
      <c r="F1954" s="1"/>
      <c r="G1954" s="1"/>
      <c r="H1954" s="1"/>
      <c r="I1954" s="1"/>
    </row>
    <row r="1955" spans="2:9">
      <c r="B1955" s="1"/>
      <c r="C1955" s="1"/>
      <c r="D1955" s="1"/>
      <c r="E1955" s="1"/>
      <c r="F1955" s="1"/>
      <c r="G1955" s="1"/>
      <c r="H1955" s="1"/>
      <c r="I1955" s="1"/>
    </row>
    <row r="1956" spans="2:9">
      <c r="B1956" s="1"/>
      <c r="C1956" s="1"/>
      <c r="D1956" s="1"/>
      <c r="E1956" s="1"/>
      <c r="F1956" s="1"/>
      <c r="G1956" s="1"/>
      <c r="H1956" s="1"/>
      <c r="I1956" s="1"/>
    </row>
    <row r="1957" spans="2:9">
      <c r="B1957" s="1"/>
      <c r="C1957" s="1"/>
      <c r="D1957" s="1"/>
      <c r="E1957" s="1"/>
      <c r="F1957" s="1"/>
      <c r="G1957" s="1"/>
      <c r="H1957" s="1"/>
      <c r="I1957" s="1"/>
    </row>
    <row r="1958" spans="2:9">
      <c r="B1958" s="1"/>
      <c r="C1958" s="1"/>
      <c r="D1958" s="1"/>
      <c r="E1958" s="1"/>
      <c r="F1958" s="1"/>
      <c r="G1958" s="1"/>
      <c r="H1958" s="1"/>
      <c r="I1958" s="1"/>
    </row>
    <row r="1959" spans="2:9">
      <c r="B1959" s="1"/>
      <c r="C1959" s="1"/>
      <c r="D1959" s="1"/>
      <c r="E1959" s="1"/>
      <c r="F1959" s="1"/>
      <c r="G1959" s="1"/>
      <c r="H1959" s="1"/>
      <c r="I1959" s="1"/>
    </row>
    <row r="1960" spans="2:9">
      <c r="B1960" s="1"/>
      <c r="C1960" s="1"/>
      <c r="D1960" s="1"/>
      <c r="E1960" s="1"/>
      <c r="F1960" s="1"/>
      <c r="G1960" s="1"/>
      <c r="H1960" s="1"/>
      <c r="I1960" s="1"/>
    </row>
    <row r="1961" spans="2:9">
      <c r="B1961" s="1"/>
      <c r="C1961" s="1"/>
      <c r="D1961" s="1"/>
      <c r="E1961" s="1"/>
      <c r="F1961" s="1"/>
      <c r="G1961" s="1"/>
      <c r="H1961" s="1"/>
      <c r="I1961" s="1"/>
    </row>
    <row r="1962" spans="2:9">
      <c r="B1962" s="1"/>
      <c r="C1962" s="1"/>
      <c r="D1962" s="1"/>
      <c r="E1962" s="1"/>
      <c r="F1962" s="1"/>
      <c r="G1962" s="1"/>
      <c r="H1962" s="1"/>
      <c r="I1962" s="1"/>
    </row>
    <row r="1963" spans="2:9">
      <c r="B1963" s="1"/>
      <c r="C1963" s="1"/>
      <c r="D1963" s="1"/>
      <c r="E1963" s="1"/>
      <c r="F1963" s="1"/>
      <c r="G1963" s="1"/>
      <c r="H1963" s="1"/>
      <c r="I1963" s="1"/>
    </row>
    <row r="1964" spans="2:9">
      <c r="B1964" s="1"/>
      <c r="C1964" s="1"/>
      <c r="D1964" s="1"/>
      <c r="E1964" s="1"/>
      <c r="F1964" s="1"/>
      <c r="G1964" s="1"/>
      <c r="H1964" s="1"/>
      <c r="I1964" s="1"/>
    </row>
    <row r="1965" spans="2:9">
      <c r="B1965" s="1"/>
      <c r="C1965" s="1"/>
      <c r="D1965" s="1"/>
      <c r="E1965" s="1"/>
      <c r="F1965" s="1"/>
      <c r="G1965" s="1"/>
      <c r="H1965" s="1"/>
      <c r="I1965" s="1"/>
    </row>
    <row r="1966" spans="2:9">
      <c r="B1966" s="1"/>
      <c r="C1966" s="1"/>
      <c r="D1966" s="1"/>
      <c r="E1966" s="1"/>
      <c r="F1966" s="1"/>
      <c r="G1966" s="1"/>
      <c r="H1966" s="1"/>
      <c r="I1966" s="1"/>
    </row>
    <row r="1967" spans="2:9">
      <c r="B1967" s="1"/>
      <c r="C1967" s="1"/>
      <c r="D1967" s="1"/>
      <c r="E1967" s="1"/>
      <c r="F1967" s="1"/>
      <c r="G1967" s="1"/>
      <c r="H1967" s="1"/>
      <c r="I1967" s="1"/>
    </row>
    <row r="1968" spans="2:9">
      <c r="B1968" s="1"/>
      <c r="C1968" s="1"/>
      <c r="D1968" s="1"/>
      <c r="E1968" s="1"/>
      <c r="F1968" s="1"/>
      <c r="G1968" s="1"/>
      <c r="H1968" s="1"/>
      <c r="I1968" s="1"/>
    </row>
    <row r="1969" spans="2:9">
      <c r="B1969" s="1"/>
      <c r="C1969" s="1"/>
      <c r="D1969" s="1"/>
      <c r="E1969" s="1"/>
      <c r="F1969" s="1"/>
      <c r="G1969" s="1"/>
      <c r="H1969" s="1"/>
      <c r="I1969" s="1"/>
    </row>
    <row r="1970" spans="2:9">
      <c r="B1970" s="1"/>
      <c r="C1970" s="1"/>
      <c r="D1970" s="1"/>
      <c r="E1970" s="1"/>
      <c r="F1970" s="1"/>
      <c r="G1970" s="1"/>
      <c r="H1970" s="1"/>
      <c r="I1970" s="1"/>
    </row>
    <row r="1971" spans="2:9">
      <c r="B1971" s="1"/>
      <c r="C1971" s="1"/>
      <c r="D1971" s="1"/>
      <c r="E1971" s="1"/>
      <c r="F1971" s="1"/>
      <c r="G1971" s="1"/>
      <c r="H1971" s="1"/>
      <c r="I1971" s="1"/>
    </row>
    <row r="1972" spans="2:9">
      <c r="B1972" s="1"/>
      <c r="C1972" s="1"/>
      <c r="D1972" s="1"/>
      <c r="E1972" s="1"/>
      <c r="F1972" s="1"/>
      <c r="G1972" s="1"/>
      <c r="H1972" s="1"/>
      <c r="I1972" s="1"/>
    </row>
    <row r="1973" spans="2:9">
      <c r="B1973" s="1"/>
      <c r="C1973" s="1"/>
      <c r="D1973" s="1"/>
      <c r="E1973" s="1"/>
      <c r="F1973" s="1"/>
      <c r="G1973" s="1"/>
      <c r="H1973" s="1"/>
      <c r="I1973" s="1"/>
    </row>
    <row r="1974" spans="2:9">
      <c r="B1974" s="1"/>
      <c r="C1974" s="1"/>
      <c r="D1974" s="1"/>
      <c r="E1974" s="1"/>
      <c r="F1974" s="1"/>
      <c r="G1974" s="1"/>
      <c r="H1974" s="1"/>
      <c r="I1974" s="1"/>
    </row>
    <row r="1975" spans="2:9">
      <c r="B1975" s="1"/>
      <c r="C1975" s="1"/>
      <c r="D1975" s="1"/>
      <c r="E1975" s="1"/>
      <c r="F1975" s="1"/>
      <c r="G1975" s="1"/>
      <c r="H1975" s="1"/>
      <c r="I1975" s="1"/>
    </row>
    <row r="1976" spans="2:9">
      <c r="B1976" s="1"/>
      <c r="C1976" s="1"/>
      <c r="D1976" s="1"/>
      <c r="E1976" s="1"/>
      <c r="F1976" s="1"/>
      <c r="G1976" s="1"/>
      <c r="H1976" s="1"/>
      <c r="I1976" s="1"/>
    </row>
    <row r="1977" spans="2:9">
      <c r="B1977" s="1"/>
      <c r="C1977" s="1"/>
      <c r="D1977" s="1"/>
      <c r="E1977" s="1"/>
      <c r="F1977" s="1"/>
      <c r="G1977" s="1"/>
      <c r="H1977" s="1"/>
      <c r="I1977" s="1"/>
    </row>
    <row r="1978" spans="2:9">
      <c r="B1978" s="1"/>
      <c r="C1978" s="1"/>
      <c r="D1978" s="1"/>
      <c r="E1978" s="1"/>
      <c r="F1978" s="1"/>
      <c r="G1978" s="1"/>
      <c r="H1978" s="1"/>
      <c r="I1978" s="1"/>
    </row>
    <row r="1979" spans="2:9">
      <c r="B1979" s="1"/>
      <c r="C1979" s="1"/>
      <c r="D1979" s="1"/>
      <c r="E1979" s="1"/>
      <c r="F1979" s="1"/>
      <c r="G1979" s="1"/>
      <c r="H1979" s="1"/>
      <c r="I1979" s="1"/>
    </row>
    <row r="1980" spans="2:9">
      <c r="B1980" s="1"/>
      <c r="C1980" s="1"/>
      <c r="D1980" s="1"/>
      <c r="E1980" s="1"/>
      <c r="F1980" s="1"/>
      <c r="G1980" s="1"/>
      <c r="H1980" s="1"/>
      <c r="I1980" s="1"/>
    </row>
    <row r="1981" spans="2:9">
      <c r="B1981" s="1"/>
      <c r="C1981" s="1"/>
      <c r="D1981" s="1"/>
      <c r="E1981" s="1"/>
      <c r="F1981" s="1"/>
      <c r="G1981" s="1"/>
      <c r="H1981" s="1"/>
      <c r="I1981" s="1"/>
    </row>
    <row r="1982" spans="2:9">
      <c r="B1982" s="1"/>
      <c r="C1982" s="1"/>
      <c r="D1982" s="1"/>
      <c r="E1982" s="1"/>
      <c r="F1982" s="1"/>
      <c r="G1982" s="1"/>
      <c r="H1982" s="1"/>
      <c r="I1982" s="1"/>
    </row>
    <row r="1983" spans="2:9">
      <c r="B1983" s="1"/>
      <c r="C1983" s="1"/>
      <c r="D1983" s="1"/>
      <c r="E1983" s="1"/>
      <c r="F1983" s="1"/>
      <c r="G1983" s="1"/>
      <c r="H1983" s="1"/>
      <c r="I1983" s="1"/>
    </row>
    <row r="1984" spans="2:9">
      <c r="B1984" s="1"/>
      <c r="C1984" s="1"/>
      <c r="D1984" s="1"/>
      <c r="E1984" s="1"/>
      <c r="F1984" s="1"/>
      <c r="G1984" s="1"/>
      <c r="H1984" s="1"/>
      <c r="I1984" s="1"/>
    </row>
    <row r="1985" spans="2:9">
      <c r="B1985" s="1"/>
      <c r="C1985" s="1"/>
      <c r="D1985" s="1"/>
      <c r="E1985" s="1"/>
      <c r="F1985" s="1"/>
      <c r="G1985" s="1"/>
      <c r="H1985" s="1"/>
      <c r="I1985" s="1"/>
    </row>
    <row r="1986" spans="2:9">
      <c r="B1986" s="1"/>
      <c r="C1986" s="1"/>
      <c r="D1986" s="1"/>
      <c r="E1986" s="1"/>
      <c r="F1986" s="1"/>
      <c r="G1986" s="1"/>
      <c r="H1986" s="1"/>
      <c r="I1986" s="1"/>
    </row>
    <row r="1987" spans="2:9">
      <c r="B1987" s="1"/>
      <c r="C1987" s="1"/>
      <c r="D1987" s="1"/>
      <c r="E1987" s="1"/>
      <c r="F1987" s="1"/>
      <c r="G1987" s="1"/>
      <c r="H1987" s="1"/>
      <c r="I1987" s="1"/>
    </row>
    <row r="1988" spans="2:9">
      <c r="B1988" s="1"/>
      <c r="C1988" s="1"/>
      <c r="D1988" s="1"/>
      <c r="E1988" s="1"/>
      <c r="F1988" s="1"/>
      <c r="G1988" s="1"/>
      <c r="H1988" s="1"/>
      <c r="I1988" s="1"/>
    </row>
    <row r="1989" spans="2:9">
      <c r="B1989" s="1"/>
      <c r="C1989" s="1"/>
      <c r="D1989" s="1"/>
      <c r="E1989" s="1"/>
      <c r="F1989" s="1"/>
      <c r="G1989" s="1"/>
      <c r="H1989" s="1"/>
      <c r="I1989" s="1"/>
    </row>
    <row r="1990" spans="2:9">
      <c r="B1990" s="1"/>
      <c r="C1990" s="1"/>
      <c r="D1990" s="1"/>
      <c r="E1990" s="1"/>
      <c r="F1990" s="1"/>
      <c r="G1990" s="1"/>
      <c r="H1990" s="1"/>
      <c r="I1990" s="1"/>
    </row>
    <row r="1991" spans="2:9">
      <c r="B1991" s="1"/>
      <c r="C1991" s="1"/>
      <c r="D1991" s="1"/>
      <c r="E1991" s="1"/>
      <c r="F1991" s="1"/>
      <c r="G1991" s="1"/>
      <c r="H1991" s="1"/>
      <c r="I1991" s="1"/>
    </row>
    <row r="1992" spans="2:9">
      <c r="B1992" s="1"/>
      <c r="C1992" s="1"/>
      <c r="D1992" s="1"/>
      <c r="E1992" s="1"/>
      <c r="F1992" s="1"/>
      <c r="G1992" s="1"/>
      <c r="H1992" s="1"/>
      <c r="I1992" s="1"/>
    </row>
    <row r="1993" spans="2:9">
      <c r="B1993" s="1"/>
      <c r="C1993" s="1"/>
      <c r="D1993" s="1"/>
      <c r="E1993" s="1"/>
      <c r="F1993" s="1"/>
      <c r="G1993" s="1"/>
      <c r="H1993" s="1"/>
      <c r="I1993" s="1"/>
    </row>
    <row r="1994" spans="2:9">
      <c r="B1994" s="1"/>
      <c r="C1994" s="1"/>
      <c r="D1994" s="1"/>
      <c r="E1994" s="1"/>
      <c r="F1994" s="1"/>
      <c r="G1994" s="1"/>
      <c r="H1994" s="1"/>
      <c r="I1994" s="1"/>
    </row>
    <row r="1995" spans="2:9">
      <c r="B1995" s="1"/>
      <c r="C1995" s="1"/>
      <c r="D1995" s="1"/>
      <c r="E1995" s="1"/>
      <c r="F1995" s="1"/>
      <c r="G1995" s="1"/>
      <c r="H1995" s="1"/>
      <c r="I1995" s="1"/>
    </row>
    <row r="1996" spans="2:9">
      <c r="B1996" s="1"/>
      <c r="C1996" s="1"/>
      <c r="D1996" s="1"/>
      <c r="E1996" s="1"/>
      <c r="F1996" s="1"/>
      <c r="G1996" s="1"/>
      <c r="H1996" s="1"/>
      <c r="I1996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996"/>
  <sheetViews>
    <sheetView showGridLines="0" workbookViewId="0"/>
  </sheetViews>
  <sheetFormatPr defaultColWidth="12.625" defaultRowHeight="15" customHeight="1"/>
  <sheetData>
    <row r="1" spans="1:8">
      <c r="A1" s="452" t="s">
        <v>38</v>
      </c>
      <c r="B1" s="453" t="s">
        <v>5639</v>
      </c>
      <c r="C1" s="1"/>
      <c r="D1" s="1"/>
      <c r="E1" s="1"/>
      <c r="F1" s="1"/>
      <c r="G1" s="1"/>
    </row>
    <row r="2" spans="1:8">
      <c r="A2" s="452" t="s">
        <v>29</v>
      </c>
      <c r="B2" s="459" t="s">
        <v>479</v>
      </c>
      <c r="C2" s="1"/>
      <c r="D2" s="1"/>
      <c r="E2" s="1"/>
      <c r="F2" s="1"/>
      <c r="G2" s="1"/>
    </row>
    <row r="3" spans="1:8">
      <c r="C3" s="1"/>
      <c r="D3" s="1"/>
      <c r="E3" s="1"/>
      <c r="F3" s="1"/>
      <c r="G3" s="1"/>
    </row>
    <row r="4" spans="1:8">
      <c r="A4" s="434" t="s">
        <v>0</v>
      </c>
      <c r="B4" s="434" t="s">
        <v>1</v>
      </c>
      <c r="C4" s="435"/>
      <c r="D4" s="435"/>
      <c r="E4" s="435"/>
      <c r="F4" s="435"/>
      <c r="G4" s="435"/>
      <c r="H4" s="437"/>
    </row>
    <row r="5" spans="1:8">
      <c r="A5" s="434" t="s">
        <v>2</v>
      </c>
      <c r="B5" s="440" t="s">
        <v>5683</v>
      </c>
      <c r="C5" s="441" t="s">
        <v>63</v>
      </c>
      <c r="D5" s="441" t="s">
        <v>5663</v>
      </c>
      <c r="E5" s="441" t="s">
        <v>5671</v>
      </c>
      <c r="F5" s="441" t="s">
        <v>5667</v>
      </c>
      <c r="G5" s="441" t="s">
        <v>5696</v>
      </c>
      <c r="H5" s="454" t="s">
        <v>3</v>
      </c>
    </row>
    <row r="6" spans="1:8">
      <c r="A6" s="444" t="s">
        <v>735</v>
      </c>
      <c r="B6" s="445">
        <v>1</v>
      </c>
      <c r="C6" s="446">
        <v>4</v>
      </c>
      <c r="D6" s="446">
        <v>3</v>
      </c>
      <c r="E6" s="446"/>
      <c r="F6" s="446"/>
      <c r="G6" s="446">
        <v>1</v>
      </c>
      <c r="H6" s="455">
        <v>9</v>
      </c>
    </row>
    <row r="7" spans="1:8">
      <c r="A7" s="448" t="s">
        <v>749</v>
      </c>
      <c r="B7" s="449">
        <v>1</v>
      </c>
      <c r="C7" s="450">
        <v>6</v>
      </c>
      <c r="D7" s="450">
        <v>3</v>
      </c>
      <c r="E7" s="450"/>
      <c r="F7" s="450">
        <v>1</v>
      </c>
      <c r="G7" s="450"/>
      <c r="H7" s="460">
        <v>11</v>
      </c>
    </row>
    <row r="8" spans="1:8">
      <c r="A8" s="448" t="s">
        <v>1107</v>
      </c>
      <c r="B8" s="449"/>
      <c r="C8" s="450">
        <v>4</v>
      </c>
      <c r="D8" s="450"/>
      <c r="E8" s="450">
        <v>1</v>
      </c>
      <c r="F8" s="450"/>
      <c r="G8" s="450"/>
      <c r="H8" s="460">
        <v>5</v>
      </c>
    </row>
    <row r="9" spans="1:8">
      <c r="A9" s="448" t="s">
        <v>1543</v>
      </c>
      <c r="B9" s="449">
        <v>1</v>
      </c>
      <c r="C9" s="450"/>
      <c r="D9" s="450"/>
      <c r="E9" s="450"/>
      <c r="F9" s="450"/>
      <c r="G9" s="450"/>
      <c r="H9" s="460">
        <v>1</v>
      </c>
    </row>
    <row r="10" spans="1:8">
      <c r="A10" s="448" t="s">
        <v>759</v>
      </c>
      <c r="B10" s="449">
        <v>1</v>
      </c>
      <c r="C10" s="450">
        <v>4</v>
      </c>
      <c r="D10" s="450">
        <v>3</v>
      </c>
      <c r="E10" s="450"/>
      <c r="F10" s="450">
        <v>1</v>
      </c>
      <c r="G10" s="450"/>
      <c r="H10" s="460">
        <v>9</v>
      </c>
    </row>
    <row r="11" spans="1:8">
      <c r="A11" s="448" t="s">
        <v>761</v>
      </c>
      <c r="B11" s="449">
        <v>1</v>
      </c>
      <c r="C11" s="450">
        <v>2</v>
      </c>
      <c r="D11" s="450">
        <v>3</v>
      </c>
      <c r="E11" s="450"/>
      <c r="F11" s="450">
        <v>1</v>
      </c>
      <c r="G11" s="450"/>
      <c r="H11" s="460">
        <v>7</v>
      </c>
    </row>
    <row r="12" spans="1:8">
      <c r="A12" s="448" t="s">
        <v>775</v>
      </c>
      <c r="B12" s="449"/>
      <c r="C12" s="450">
        <v>4</v>
      </c>
      <c r="D12" s="450">
        <v>2</v>
      </c>
      <c r="E12" s="450"/>
      <c r="F12" s="450"/>
      <c r="G12" s="450">
        <v>1</v>
      </c>
      <c r="H12" s="460">
        <v>7</v>
      </c>
    </row>
    <row r="13" spans="1:8">
      <c r="A13" s="448" t="s">
        <v>803</v>
      </c>
      <c r="B13" s="449"/>
      <c r="C13" s="450">
        <v>1</v>
      </c>
      <c r="D13" s="450"/>
      <c r="E13" s="450">
        <v>1</v>
      </c>
      <c r="F13" s="450"/>
      <c r="G13" s="450">
        <v>0</v>
      </c>
      <c r="H13" s="460">
        <v>2</v>
      </c>
    </row>
    <row r="14" spans="1:8">
      <c r="A14" s="448" t="s">
        <v>805</v>
      </c>
      <c r="B14" s="449">
        <v>1</v>
      </c>
      <c r="C14" s="450">
        <v>1</v>
      </c>
      <c r="D14" s="450">
        <v>1</v>
      </c>
      <c r="E14" s="450"/>
      <c r="F14" s="450"/>
      <c r="G14" s="450"/>
      <c r="H14" s="460">
        <v>3</v>
      </c>
    </row>
    <row r="15" spans="1:8">
      <c r="A15" s="448" t="s">
        <v>807</v>
      </c>
      <c r="B15" s="449"/>
      <c r="C15" s="450">
        <v>1</v>
      </c>
      <c r="D15" s="450"/>
      <c r="E15" s="450">
        <v>1</v>
      </c>
      <c r="F15" s="450"/>
      <c r="G15" s="450"/>
      <c r="H15" s="460">
        <v>2</v>
      </c>
    </row>
    <row r="16" spans="1:8">
      <c r="A16" s="448" t="s">
        <v>1126</v>
      </c>
      <c r="B16" s="449"/>
      <c r="C16" s="450">
        <v>4</v>
      </c>
      <c r="D16" s="450"/>
      <c r="E16" s="450">
        <v>1</v>
      </c>
      <c r="F16" s="450"/>
      <c r="G16" s="450"/>
      <c r="H16" s="460">
        <v>5</v>
      </c>
    </row>
    <row r="17" spans="1:8">
      <c r="A17" s="448" t="s">
        <v>1129</v>
      </c>
      <c r="B17" s="449"/>
      <c r="C17" s="450">
        <v>3</v>
      </c>
      <c r="D17" s="450"/>
      <c r="E17" s="450">
        <v>1</v>
      </c>
      <c r="F17" s="450"/>
      <c r="G17" s="450"/>
      <c r="H17" s="460">
        <v>4</v>
      </c>
    </row>
    <row r="18" spans="1:8">
      <c r="A18" s="448" t="s">
        <v>833</v>
      </c>
      <c r="B18" s="449">
        <v>1</v>
      </c>
      <c r="C18" s="450">
        <v>1</v>
      </c>
      <c r="D18" s="450">
        <v>1</v>
      </c>
      <c r="E18" s="450"/>
      <c r="F18" s="450"/>
      <c r="G18" s="450"/>
      <c r="H18" s="460">
        <v>3</v>
      </c>
    </row>
    <row r="19" spans="1:8">
      <c r="A19" s="448" t="s">
        <v>835</v>
      </c>
      <c r="B19" s="449"/>
      <c r="C19" s="450">
        <v>1</v>
      </c>
      <c r="D19" s="450"/>
      <c r="E19" s="450">
        <v>1</v>
      </c>
      <c r="F19" s="450"/>
      <c r="G19" s="450"/>
      <c r="H19" s="460">
        <v>2</v>
      </c>
    </row>
    <row r="20" spans="1:8">
      <c r="A20" s="448" t="s">
        <v>837</v>
      </c>
      <c r="B20" s="449">
        <v>1</v>
      </c>
      <c r="C20" s="450">
        <v>2</v>
      </c>
      <c r="D20" s="450">
        <v>3</v>
      </c>
      <c r="E20" s="450"/>
      <c r="F20" s="450">
        <v>1</v>
      </c>
      <c r="G20" s="450"/>
      <c r="H20" s="460">
        <v>7</v>
      </c>
    </row>
    <row r="21" spans="1:8">
      <c r="A21" s="448" t="s">
        <v>839</v>
      </c>
      <c r="B21" s="449"/>
      <c r="C21" s="450">
        <v>1</v>
      </c>
      <c r="D21" s="450"/>
      <c r="E21" s="450">
        <v>1</v>
      </c>
      <c r="F21" s="450"/>
      <c r="G21" s="450"/>
      <c r="H21" s="460">
        <v>2</v>
      </c>
    </row>
    <row r="22" spans="1:8">
      <c r="A22" s="448" t="s">
        <v>841</v>
      </c>
      <c r="B22" s="449"/>
      <c r="C22" s="450">
        <v>1</v>
      </c>
      <c r="D22" s="450"/>
      <c r="E22" s="450">
        <v>1</v>
      </c>
      <c r="F22" s="450"/>
      <c r="G22" s="450"/>
      <c r="H22" s="460">
        <v>2</v>
      </c>
    </row>
    <row r="23" spans="1:8">
      <c r="A23" s="448" t="s">
        <v>1307</v>
      </c>
      <c r="B23" s="449"/>
      <c r="C23" s="450">
        <v>1</v>
      </c>
      <c r="D23" s="450"/>
      <c r="E23" s="450"/>
      <c r="F23" s="450"/>
      <c r="G23" s="450"/>
      <c r="H23" s="460">
        <v>1</v>
      </c>
    </row>
    <row r="24" spans="1:8">
      <c r="A24" s="448" t="s">
        <v>883</v>
      </c>
      <c r="B24" s="449"/>
      <c r="C24" s="450">
        <v>2</v>
      </c>
      <c r="D24" s="450"/>
      <c r="E24" s="450">
        <v>1</v>
      </c>
      <c r="F24" s="450"/>
      <c r="G24" s="450"/>
      <c r="H24" s="460">
        <v>3</v>
      </c>
    </row>
    <row r="25" spans="1:8">
      <c r="A25" s="448" t="s">
        <v>885</v>
      </c>
      <c r="B25" s="449"/>
      <c r="C25" s="450">
        <v>2</v>
      </c>
      <c r="D25" s="450"/>
      <c r="E25" s="450">
        <v>1</v>
      </c>
      <c r="F25" s="450"/>
      <c r="G25" s="450"/>
      <c r="H25" s="460">
        <v>3</v>
      </c>
    </row>
    <row r="26" spans="1:8">
      <c r="A26" s="448" t="s">
        <v>887</v>
      </c>
      <c r="B26" s="449"/>
      <c r="C26" s="450">
        <v>2</v>
      </c>
      <c r="D26" s="450"/>
      <c r="E26" s="450">
        <v>1</v>
      </c>
      <c r="F26" s="450"/>
      <c r="G26" s="450"/>
      <c r="H26" s="460">
        <v>3</v>
      </c>
    </row>
    <row r="27" spans="1:8">
      <c r="A27" s="448" t="s">
        <v>891</v>
      </c>
      <c r="B27" s="449"/>
      <c r="C27" s="450">
        <v>2</v>
      </c>
      <c r="D27" s="450"/>
      <c r="E27" s="450">
        <v>1</v>
      </c>
      <c r="F27" s="450"/>
      <c r="G27" s="450"/>
      <c r="H27" s="460">
        <v>3</v>
      </c>
    </row>
    <row r="28" spans="1:8">
      <c r="A28" s="448" t="s">
        <v>895</v>
      </c>
      <c r="B28" s="449"/>
      <c r="C28" s="450"/>
      <c r="D28" s="450">
        <v>1</v>
      </c>
      <c r="E28" s="450"/>
      <c r="F28" s="450"/>
      <c r="G28" s="450"/>
      <c r="H28" s="460">
        <v>1</v>
      </c>
    </row>
    <row r="29" spans="1:8">
      <c r="A29" s="448" t="s">
        <v>985</v>
      </c>
      <c r="B29" s="449"/>
      <c r="C29" s="450"/>
      <c r="D29" s="450">
        <v>1</v>
      </c>
      <c r="E29" s="450"/>
      <c r="F29" s="450"/>
      <c r="G29" s="450"/>
      <c r="H29" s="460">
        <v>1</v>
      </c>
    </row>
    <row r="30" spans="1:8">
      <c r="A30" s="448" t="s">
        <v>987</v>
      </c>
      <c r="B30" s="449"/>
      <c r="C30" s="450"/>
      <c r="D30" s="450">
        <v>1</v>
      </c>
      <c r="E30" s="450"/>
      <c r="F30" s="450"/>
      <c r="G30" s="450"/>
      <c r="H30" s="460">
        <v>1</v>
      </c>
    </row>
    <row r="31" spans="1:8">
      <c r="A31" s="448" t="s">
        <v>989</v>
      </c>
      <c r="B31" s="449"/>
      <c r="C31" s="450"/>
      <c r="D31" s="450">
        <v>1</v>
      </c>
      <c r="E31" s="450"/>
      <c r="F31" s="450"/>
      <c r="G31" s="450"/>
      <c r="H31" s="460">
        <v>1</v>
      </c>
    </row>
    <row r="32" spans="1:8">
      <c r="A32" s="448" t="s">
        <v>991</v>
      </c>
      <c r="B32" s="449"/>
      <c r="C32" s="450"/>
      <c r="D32" s="450">
        <v>1</v>
      </c>
      <c r="E32" s="450"/>
      <c r="F32" s="450"/>
      <c r="G32" s="450"/>
      <c r="H32" s="460">
        <v>1</v>
      </c>
    </row>
    <row r="33" spans="1:8">
      <c r="A33" s="448" t="s">
        <v>993</v>
      </c>
      <c r="B33" s="449"/>
      <c r="C33" s="450"/>
      <c r="D33" s="450">
        <v>1</v>
      </c>
      <c r="E33" s="450"/>
      <c r="F33" s="450"/>
      <c r="G33" s="450"/>
      <c r="H33" s="460">
        <v>1</v>
      </c>
    </row>
    <row r="34" spans="1:8">
      <c r="A34" s="448" t="s">
        <v>995</v>
      </c>
      <c r="B34" s="449"/>
      <c r="C34" s="450"/>
      <c r="D34" s="450">
        <v>1</v>
      </c>
      <c r="E34" s="450"/>
      <c r="F34" s="450"/>
      <c r="G34" s="450"/>
      <c r="H34" s="460">
        <v>1</v>
      </c>
    </row>
    <row r="35" spans="1:8">
      <c r="A35" s="448" t="s">
        <v>997</v>
      </c>
      <c r="B35" s="449"/>
      <c r="C35" s="450"/>
      <c r="D35" s="450">
        <v>1</v>
      </c>
      <c r="E35" s="450"/>
      <c r="F35" s="450">
        <v>1</v>
      </c>
      <c r="G35" s="450"/>
      <c r="H35" s="460">
        <v>2</v>
      </c>
    </row>
    <row r="36" spans="1:8">
      <c r="A36" s="448" t="s">
        <v>999</v>
      </c>
      <c r="B36" s="449"/>
      <c r="C36" s="450"/>
      <c r="D36" s="450">
        <v>1</v>
      </c>
      <c r="E36" s="450"/>
      <c r="F36" s="450"/>
      <c r="G36" s="450"/>
      <c r="H36" s="460">
        <v>1</v>
      </c>
    </row>
    <row r="37" spans="1:8">
      <c r="A37" s="448" t="s">
        <v>1001</v>
      </c>
      <c r="B37" s="449"/>
      <c r="C37" s="450"/>
      <c r="D37" s="450">
        <v>1</v>
      </c>
      <c r="E37" s="450"/>
      <c r="F37" s="450"/>
      <c r="G37" s="450"/>
      <c r="H37" s="460">
        <v>1</v>
      </c>
    </row>
    <row r="38" spans="1:8">
      <c r="A38" s="448" t="s">
        <v>1005</v>
      </c>
      <c r="B38" s="449"/>
      <c r="C38" s="450"/>
      <c r="D38" s="450">
        <v>1</v>
      </c>
      <c r="E38" s="450"/>
      <c r="F38" s="450"/>
      <c r="G38" s="450"/>
      <c r="H38" s="460">
        <v>1</v>
      </c>
    </row>
    <row r="39" spans="1:8">
      <c r="A39" s="448" t="s">
        <v>1007</v>
      </c>
      <c r="B39" s="449"/>
      <c r="C39" s="450"/>
      <c r="D39" s="450">
        <v>1</v>
      </c>
      <c r="E39" s="450"/>
      <c r="F39" s="450"/>
      <c r="G39" s="450"/>
      <c r="H39" s="460">
        <v>1</v>
      </c>
    </row>
    <row r="40" spans="1:8">
      <c r="A40" s="448" t="s">
        <v>1468</v>
      </c>
      <c r="B40" s="449"/>
      <c r="C40" s="450">
        <v>1</v>
      </c>
      <c r="D40" s="450"/>
      <c r="E40" s="450"/>
      <c r="F40" s="450"/>
      <c r="G40" s="450"/>
      <c r="H40" s="460">
        <v>1</v>
      </c>
    </row>
    <row r="41" spans="1:8">
      <c r="A41" s="448" t="s">
        <v>1473</v>
      </c>
      <c r="B41" s="449"/>
      <c r="C41" s="450">
        <v>1</v>
      </c>
      <c r="D41" s="450"/>
      <c r="E41" s="450"/>
      <c r="F41" s="450"/>
      <c r="G41" s="450"/>
      <c r="H41" s="460">
        <v>1</v>
      </c>
    </row>
    <row r="42" spans="1:8">
      <c r="A42" s="448" t="s">
        <v>1489</v>
      </c>
      <c r="B42" s="449"/>
      <c r="C42" s="450">
        <v>1</v>
      </c>
      <c r="D42" s="450"/>
      <c r="E42" s="450"/>
      <c r="F42" s="450"/>
      <c r="G42" s="450"/>
      <c r="H42" s="460">
        <v>1</v>
      </c>
    </row>
    <row r="43" spans="1:8">
      <c r="A43" s="448" t="s">
        <v>1497</v>
      </c>
      <c r="B43" s="449"/>
      <c r="C43" s="450">
        <v>1</v>
      </c>
      <c r="D43" s="450"/>
      <c r="E43" s="450"/>
      <c r="F43" s="450"/>
      <c r="G43" s="450"/>
      <c r="H43" s="460">
        <v>1</v>
      </c>
    </row>
    <row r="44" spans="1:8">
      <c r="A44" s="448" t="s">
        <v>5713</v>
      </c>
      <c r="B44" s="449"/>
      <c r="C44" s="450">
        <v>1</v>
      </c>
      <c r="D44" s="450"/>
      <c r="E44" s="450"/>
      <c r="F44" s="450"/>
      <c r="G44" s="450"/>
      <c r="H44" s="460">
        <v>1</v>
      </c>
    </row>
    <row r="45" spans="1:8">
      <c r="A45" s="448" t="s">
        <v>1509</v>
      </c>
      <c r="B45" s="449"/>
      <c r="C45" s="450">
        <v>1</v>
      </c>
      <c r="D45" s="450"/>
      <c r="E45" s="450"/>
      <c r="F45" s="450"/>
      <c r="G45" s="450"/>
      <c r="H45" s="460">
        <v>1</v>
      </c>
    </row>
    <row r="46" spans="1:8">
      <c r="A46" s="448" t="s">
        <v>1515</v>
      </c>
      <c r="B46" s="449"/>
      <c r="C46" s="450">
        <v>1</v>
      </c>
      <c r="D46" s="450"/>
      <c r="E46" s="450"/>
      <c r="F46" s="450"/>
      <c r="G46" s="450"/>
      <c r="H46" s="460">
        <v>1</v>
      </c>
    </row>
    <row r="47" spans="1:8">
      <c r="A47" s="448" t="s">
        <v>5712</v>
      </c>
      <c r="B47" s="449"/>
      <c r="C47" s="450">
        <v>1</v>
      </c>
      <c r="D47" s="450"/>
      <c r="E47" s="450"/>
      <c r="F47" s="450"/>
      <c r="G47" s="450"/>
      <c r="H47" s="460">
        <v>1</v>
      </c>
    </row>
    <row r="48" spans="1:8">
      <c r="A48" s="448" t="s">
        <v>1521</v>
      </c>
      <c r="B48" s="449"/>
      <c r="C48" s="450">
        <v>1</v>
      </c>
      <c r="D48" s="450"/>
      <c r="E48" s="450"/>
      <c r="F48" s="450"/>
      <c r="G48" s="450"/>
      <c r="H48" s="460">
        <v>1</v>
      </c>
    </row>
    <row r="49" spans="1:8">
      <c r="A49" s="448" t="s">
        <v>1523</v>
      </c>
      <c r="B49" s="449"/>
      <c r="C49" s="450">
        <v>1</v>
      </c>
      <c r="D49" s="450"/>
      <c r="E49" s="450"/>
      <c r="F49" s="450"/>
      <c r="G49" s="450"/>
      <c r="H49" s="460">
        <v>1</v>
      </c>
    </row>
    <row r="50" spans="1:8">
      <c r="A50" s="448" t="s">
        <v>1525</v>
      </c>
      <c r="B50" s="449"/>
      <c r="C50" s="450">
        <v>1</v>
      </c>
      <c r="D50" s="450"/>
      <c r="E50" s="450"/>
      <c r="F50" s="450"/>
      <c r="G50" s="450"/>
      <c r="H50" s="460">
        <v>1</v>
      </c>
    </row>
    <row r="51" spans="1:8">
      <c r="A51" s="448" t="s">
        <v>1529</v>
      </c>
      <c r="B51" s="449"/>
      <c r="C51" s="450">
        <v>1</v>
      </c>
      <c r="D51" s="450"/>
      <c r="E51" s="450"/>
      <c r="F51" s="450"/>
      <c r="G51" s="450"/>
      <c r="H51" s="460">
        <v>1</v>
      </c>
    </row>
    <row r="52" spans="1:8">
      <c r="A52" s="448" t="s">
        <v>1535</v>
      </c>
      <c r="B52" s="449"/>
      <c r="C52" s="450">
        <v>1</v>
      </c>
      <c r="D52" s="450"/>
      <c r="E52" s="450"/>
      <c r="F52" s="450"/>
      <c r="G52" s="450"/>
      <c r="H52" s="460">
        <v>1</v>
      </c>
    </row>
    <row r="53" spans="1:8">
      <c r="A53" s="448" t="s">
        <v>5670</v>
      </c>
      <c r="B53" s="449"/>
      <c r="C53" s="450"/>
      <c r="D53" s="450"/>
      <c r="E53" s="450">
        <v>1</v>
      </c>
      <c r="F53" s="450"/>
      <c r="G53" s="450"/>
      <c r="H53" s="460">
        <v>1</v>
      </c>
    </row>
    <row r="54" spans="1:8">
      <c r="A54" s="448" t="s">
        <v>5673</v>
      </c>
      <c r="B54" s="449"/>
      <c r="C54" s="450">
        <v>2</v>
      </c>
      <c r="D54" s="450"/>
      <c r="E54" s="450">
        <v>1</v>
      </c>
      <c r="F54" s="450"/>
      <c r="G54" s="450"/>
      <c r="H54" s="460">
        <v>3</v>
      </c>
    </row>
    <row r="55" spans="1:8">
      <c r="A55" s="448" t="s">
        <v>5724</v>
      </c>
      <c r="B55" s="449"/>
      <c r="C55" s="450">
        <v>1</v>
      </c>
      <c r="D55" s="450"/>
      <c r="E55" s="450"/>
      <c r="F55" s="450"/>
      <c r="G55" s="450"/>
      <c r="H55" s="460">
        <v>1</v>
      </c>
    </row>
    <row r="56" spans="1:8">
      <c r="A56" s="448" t="s">
        <v>5723</v>
      </c>
      <c r="B56" s="449"/>
      <c r="C56" s="450">
        <v>1</v>
      </c>
      <c r="D56" s="450"/>
      <c r="E56" s="450"/>
      <c r="F56" s="450"/>
      <c r="G56" s="450"/>
      <c r="H56" s="460">
        <v>1</v>
      </c>
    </row>
    <row r="57" spans="1:8">
      <c r="A57" s="448" t="s">
        <v>1082</v>
      </c>
      <c r="B57" s="449"/>
      <c r="C57" s="450">
        <v>0</v>
      </c>
      <c r="D57" s="450">
        <v>0</v>
      </c>
      <c r="E57" s="450"/>
      <c r="F57" s="450"/>
      <c r="G57" s="450"/>
      <c r="H57" s="460">
        <v>0</v>
      </c>
    </row>
    <row r="58" spans="1:8">
      <c r="A58" s="448" t="s">
        <v>1113</v>
      </c>
      <c r="B58" s="449"/>
      <c r="C58" s="450">
        <v>1</v>
      </c>
      <c r="D58" s="450">
        <v>0</v>
      </c>
      <c r="E58" s="450"/>
      <c r="F58" s="450"/>
      <c r="G58" s="450"/>
      <c r="H58" s="460">
        <v>1</v>
      </c>
    </row>
    <row r="59" spans="1:8">
      <c r="A59" s="448" t="s">
        <v>1085</v>
      </c>
      <c r="B59" s="449"/>
      <c r="C59" s="450">
        <v>0</v>
      </c>
      <c r="D59" s="450">
        <v>0</v>
      </c>
      <c r="E59" s="450"/>
      <c r="F59" s="450"/>
      <c r="G59" s="450"/>
      <c r="H59" s="460">
        <v>0</v>
      </c>
    </row>
    <row r="60" spans="1:8">
      <c r="A60" s="448" t="s">
        <v>1120</v>
      </c>
      <c r="B60" s="449"/>
      <c r="C60" s="450">
        <v>1</v>
      </c>
      <c r="D60" s="450">
        <v>1</v>
      </c>
      <c r="E60" s="450"/>
      <c r="F60" s="450"/>
      <c r="G60" s="450"/>
      <c r="H60" s="460">
        <v>2</v>
      </c>
    </row>
    <row r="61" spans="1:8">
      <c r="A61" s="448" t="s">
        <v>1083</v>
      </c>
      <c r="B61" s="449"/>
      <c r="C61" s="450">
        <v>0</v>
      </c>
      <c r="D61" s="450"/>
      <c r="E61" s="450"/>
      <c r="F61" s="450"/>
      <c r="G61" s="450"/>
      <c r="H61" s="460">
        <v>0</v>
      </c>
    </row>
    <row r="62" spans="1:8">
      <c r="A62" s="448" t="s">
        <v>5675</v>
      </c>
      <c r="B62" s="449"/>
      <c r="C62" s="450">
        <v>1</v>
      </c>
      <c r="D62" s="450"/>
      <c r="E62" s="450">
        <v>1</v>
      </c>
      <c r="F62" s="450"/>
      <c r="G62" s="450"/>
      <c r="H62" s="460">
        <v>2</v>
      </c>
    </row>
    <row r="63" spans="1:8">
      <c r="A63" s="448" t="s">
        <v>1279</v>
      </c>
      <c r="B63" s="449"/>
      <c r="C63" s="450">
        <v>1</v>
      </c>
      <c r="D63" s="450"/>
      <c r="E63" s="450"/>
      <c r="F63" s="450"/>
      <c r="G63" s="450"/>
      <c r="H63" s="460">
        <v>1</v>
      </c>
    </row>
    <row r="64" spans="1:8">
      <c r="A64" s="448" t="s">
        <v>737</v>
      </c>
      <c r="B64" s="449">
        <v>1</v>
      </c>
      <c r="C64" s="450">
        <v>4</v>
      </c>
      <c r="D64" s="450">
        <v>1</v>
      </c>
      <c r="E64" s="450"/>
      <c r="F64" s="450">
        <v>0</v>
      </c>
      <c r="G64" s="450"/>
      <c r="H64" s="460">
        <v>6</v>
      </c>
    </row>
    <row r="65" spans="1:8">
      <c r="A65" s="448" t="s">
        <v>1282</v>
      </c>
      <c r="B65" s="449"/>
      <c r="C65" s="450">
        <v>1</v>
      </c>
      <c r="D65" s="450"/>
      <c r="E65" s="450"/>
      <c r="F65" s="450"/>
      <c r="G65" s="450"/>
      <c r="H65" s="460">
        <v>1</v>
      </c>
    </row>
    <row r="66" spans="1:8">
      <c r="A66" s="448" t="s">
        <v>1286</v>
      </c>
      <c r="B66" s="449"/>
      <c r="C66" s="450">
        <v>1</v>
      </c>
      <c r="D66" s="450"/>
      <c r="E66" s="450"/>
      <c r="F66" s="450"/>
      <c r="G66" s="450"/>
      <c r="H66" s="460">
        <v>1</v>
      </c>
    </row>
    <row r="67" spans="1:8">
      <c r="A67" s="448" t="s">
        <v>1115</v>
      </c>
      <c r="B67" s="449"/>
      <c r="C67" s="450">
        <v>1</v>
      </c>
      <c r="D67" s="450">
        <v>1</v>
      </c>
      <c r="E67" s="450"/>
      <c r="F67" s="450"/>
      <c r="G67" s="450"/>
      <c r="H67" s="460">
        <v>2</v>
      </c>
    </row>
    <row r="68" spans="1:8">
      <c r="A68" s="448" t="s">
        <v>799</v>
      </c>
      <c r="B68" s="449">
        <v>1</v>
      </c>
      <c r="C68" s="450">
        <v>2</v>
      </c>
      <c r="D68" s="450">
        <v>1</v>
      </c>
      <c r="E68" s="450"/>
      <c r="F68" s="450">
        <v>1</v>
      </c>
      <c r="G68" s="450"/>
      <c r="H68" s="460">
        <v>5</v>
      </c>
    </row>
    <row r="69" spans="1:8">
      <c r="A69" s="448" t="s">
        <v>801</v>
      </c>
      <c r="B69" s="449">
        <v>1</v>
      </c>
      <c r="C69" s="450">
        <v>2</v>
      </c>
      <c r="D69" s="450">
        <v>1</v>
      </c>
      <c r="E69" s="450"/>
      <c r="F69" s="450">
        <v>1</v>
      </c>
      <c r="G69" s="450"/>
      <c r="H69" s="460">
        <v>5</v>
      </c>
    </row>
    <row r="70" spans="1:8">
      <c r="A70" s="448" t="s">
        <v>1303</v>
      </c>
      <c r="B70" s="449"/>
      <c r="C70" s="450">
        <v>1</v>
      </c>
      <c r="D70" s="450"/>
      <c r="E70" s="450"/>
      <c r="F70" s="450"/>
      <c r="G70" s="450"/>
      <c r="H70" s="460">
        <v>1</v>
      </c>
    </row>
    <row r="71" spans="1:8">
      <c r="A71" s="448" t="s">
        <v>1131</v>
      </c>
      <c r="B71" s="449"/>
      <c r="C71" s="450">
        <v>1</v>
      </c>
      <c r="D71" s="450"/>
      <c r="E71" s="450">
        <v>1</v>
      </c>
      <c r="F71" s="450"/>
      <c r="G71" s="450"/>
      <c r="H71" s="460">
        <v>2</v>
      </c>
    </row>
    <row r="72" spans="1:8">
      <c r="A72" s="448" t="s">
        <v>941</v>
      </c>
      <c r="B72" s="449"/>
      <c r="C72" s="450">
        <v>0</v>
      </c>
      <c r="D72" s="450"/>
      <c r="E72" s="450">
        <v>0</v>
      </c>
      <c r="F72" s="450"/>
      <c r="G72" s="450"/>
      <c r="H72" s="460">
        <v>0</v>
      </c>
    </row>
    <row r="73" spans="1:8">
      <c r="A73" s="448" t="s">
        <v>1255</v>
      </c>
      <c r="B73" s="449"/>
      <c r="C73" s="450">
        <v>1</v>
      </c>
      <c r="D73" s="450"/>
      <c r="E73" s="450"/>
      <c r="F73" s="450"/>
      <c r="G73" s="450"/>
      <c r="H73" s="460">
        <v>1</v>
      </c>
    </row>
    <row r="74" spans="1:8">
      <c r="A74" s="448" t="s">
        <v>863</v>
      </c>
      <c r="B74" s="449"/>
      <c r="C74" s="450"/>
      <c r="D74" s="450"/>
      <c r="E74" s="450">
        <v>1</v>
      </c>
      <c r="F74" s="450"/>
      <c r="G74" s="450"/>
      <c r="H74" s="460">
        <v>1</v>
      </c>
    </row>
    <row r="75" spans="1:8">
      <c r="A75" s="448" t="s">
        <v>733</v>
      </c>
      <c r="B75" s="449">
        <v>0</v>
      </c>
      <c r="C75" s="450">
        <v>1</v>
      </c>
      <c r="D75" s="450">
        <v>0</v>
      </c>
      <c r="E75" s="450"/>
      <c r="F75" s="450">
        <v>1</v>
      </c>
      <c r="G75" s="450"/>
      <c r="H75" s="460">
        <v>2</v>
      </c>
    </row>
    <row r="76" spans="1:8">
      <c r="A76" s="448" t="s">
        <v>741</v>
      </c>
      <c r="B76" s="449">
        <v>0</v>
      </c>
      <c r="C76" s="450">
        <v>0</v>
      </c>
      <c r="D76" s="450">
        <v>0</v>
      </c>
      <c r="E76" s="450"/>
      <c r="F76" s="450">
        <v>1</v>
      </c>
      <c r="G76" s="450"/>
      <c r="H76" s="460">
        <v>1</v>
      </c>
    </row>
    <row r="77" spans="1:8">
      <c r="A77" s="448" t="s">
        <v>755</v>
      </c>
      <c r="B77" s="449">
        <v>1</v>
      </c>
      <c r="C77" s="450">
        <v>0</v>
      </c>
      <c r="D77" s="450">
        <v>0</v>
      </c>
      <c r="E77" s="450"/>
      <c r="F77" s="450">
        <v>1</v>
      </c>
      <c r="G77" s="450"/>
      <c r="H77" s="460">
        <v>2</v>
      </c>
    </row>
    <row r="78" spans="1:8">
      <c r="A78" s="448" t="s">
        <v>747</v>
      </c>
      <c r="B78" s="449">
        <v>0</v>
      </c>
      <c r="C78" s="450">
        <v>0</v>
      </c>
      <c r="D78" s="450">
        <v>0</v>
      </c>
      <c r="E78" s="450"/>
      <c r="F78" s="450">
        <v>1</v>
      </c>
      <c r="G78" s="450"/>
      <c r="H78" s="460">
        <v>1</v>
      </c>
    </row>
    <row r="79" spans="1:8">
      <c r="A79" s="448" t="s">
        <v>769</v>
      </c>
      <c r="B79" s="449">
        <v>0</v>
      </c>
      <c r="C79" s="450">
        <v>0</v>
      </c>
      <c r="D79" s="450">
        <v>0</v>
      </c>
      <c r="E79" s="450"/>
      <c r="F79" s="450">
        <v>1</v>
      </c>
      <c r="G79" s="450"/>
      <c r="H79" s="460">
        <v>1</v>
      </c>
    </row>
    <row r="80" spans="1:8">
      <c r="A80" s="448" t="s">
        <v>795</v>
      </c>
      <c r="B80" s="449">
        <v>1</v>
      </c>
      <c r="C80" s="450">
        <v>0</v>
      </c>
      <c r="D80" s="450">
        <v>1</v>
      </c>
      <c r="E80" s="450"/>
      <c r="F80" s="450">
        <v>1</v>
      </c>
      <c r="G80" s="450"/>
      <c r="H80" s="460">
        <v>3</v>
      </c>
    </row>
    <row r="81" spans="1:8">
      <c r="A81" s="448" t="s">
        <v>797</v>
      </c>
      <c r="B81" s="449">
        <v>1</v>
      </c>
      <c r="C81" s="450">
        <v>2</v>
      </c>
      <c r="D81" s="450">
        <v>1</v>
      </c>
      <c r="E81" s="450"/>
      <c r="F81" s="450">
        <v>1</v>
      </c>
      <c r="G81" s="450"/>
      <c r="H81" s="460">
        <v>5</v>
      </c>
    </row>
    <row r="82" spans="1:8">
      <c r="A82" s="448" t="s">
        <v>1040</v>
      </c>
      <c r="B82" s="449"/>
      <c r="C82" s="450"/>
      <c r="D82" s="450">
        <v>1</v>
      </c>
      <c r="E82" s="450"/>
      <c r="F82" s="450">
        <v>1</v>
      </c>
      <c r="G82" s="450"/>
      <c r="H82" s="460">
        <v>2</v>
      </c>
    </row>
    <row r="83" spans="1:8">
      <c r="A83" s="448" t="s">
        <v>1042</v>
      </c>
      <c r="B83" s="449"/>
      <c r="C83" s="450"/>
      <c r="D83" s="450">
        <v>1</v>
      </c>
      <c r="E83" s="450"/>
      <c r="F83" s="450">
        <v>1</v>
      </c>
      <c r="G83" s="450"/>
      <c r="H83" s="460">
        <v>2</v>
      </c>
    </row>
    <row r="84" spans="1:8">
      <c r="A84" s="448" t="s">
        <v>1047</v>
      </c>
      <c r="B84" s="449"/>
      <c r="C84" s="450"/>
      <c r="D84" s="450">
        <v>1</v>
      </c>
      <c r="E84" s="450"/>
      <c r="F84" s="450">
        <v>1</v>
      </c>
      <c r="G84" s="450"/>
      <c r="H84" s="460">
        <v>2</v>
      </c>
    </row>
    <row r="85" spans="1:8">
      <c r="A85" s="448" t="s">
        <v>1049</v>
      </c>
      <c r="B85" s="449"/>
      <c r="C85" s="450"/>
      <c r="D85" s="450">
        <v>1</v>
      </c>
      <c r="E85" s="450"/>
      <c r="F85" s="450">
        <v>1</v>
      </c>
      <c r="G85" s="450"/>
      <c r="H85" s="460">
        <v>2</v>
      </c>
    </row>
    <row r="86" spans="1:8">
      <c r="A86" s="448" t="s">
        <v>1051</v>
      </c>
      <c r="B86" s="449"/>
      <c r="C86" s="450"/>
      <c r="D86" s="450">
        <v>1</v>
      </c>
      <c r="E86" s="450"/>
      <c r="F86" s="450">
        <v>1</v>
      </c>
      <c r="G86" s="450"/>
      <c r="H86" s="460">
        <v>2</v>
      </c>
    </row>
    <row r="87" spans="1:8">
      <c r="A87" s="448" t="s">
        <v>771</v>
      </c>
      <c r="B87" s="449">
        <v>1</v>
      </c>
      <c r="C87" s="450">
        <v>3</v>
      </c>
      <c r="D87" s="450">
        <v>1</v>
      </c>
      <c r="E87" s="450"/>
      <c r="F87" s="450"/>
      <c r="G87" s="450"/>
      <c r="H87" s="460">
        <v>5</v>
      </c>
    </row>
    <row r="88" spans="1:8">
      <c r="A88" s="448" t="s">
        <v>1463</v>
      </c>
      <c r="B88" s="449"/>
      <c r="C88" s="450"/>
      <c r="D88" s="450">
        <v>1</v>
      </c>
      <c r="E88" s="450"/>
      <c r="F88" s="450"/>
      <c r="G88" s="450"/>
      <c r="H88" s="460">
        <v>1</v>
      </c>
    </row>
    <row r="89" spans="1:8">
      <c r="A89" s="448" t="s">
        <v>731</v>
      </c>
      <c r="B89" s="449">
        <v>1</v>
      </c>
      <c r="C89" s="450">
        <v>4</v>
      </c>
      <c r="D89" s="450">
        <v>1</v>
      </c>
      <c r="E89" s="450"/>
      <c r="F89" s="450">
        <v>1</v>
      </c>
      <c r="G89" s="450"/>
      <c r="H89" s="460">
        <v>7</v>
      </c>
    </row>
    <row r="90" spans="1:8">
      <c r="A90" s="448" t="s">
        <v>1537</v>
      </c>
      <c r="B90" s="449"/>
      <c r="C90" s="450">
        <v>1</v>
      </c>
      <c r="D90" s="450"/>
      <c r="E90" s="450"/>
      <c r="F90" s="450"/>
      <c r="G90" s="450"/>
      <c r="H90" s="460">
        <v>1</v>
      </c>
    </row>
    <row r="91" spans="1:8">
      <c r="A91" s="448" t="s">
        <v>751</v>
      </c>
      <c r="B91" s="449">
        <v>1</v>
      </c>
      <c r="C91" s="450">
        <v>6</v>
      </c>
      <c r="D91" s="450">
        <v>1</v>
      </c>
      <c r="E91" s="450"/>
      <c r="F91" s="450">
        <v>1</v>
      </c>
      <c r="G91" s="450"/>
      <c r="H91" s="460">
        <v>9</v>
      </c>
    </row>
    <row r="92" spans="1:8">
      <c r="A92" s="448" t="s">
        <v>1541</v>
      </c>
      <c r="B92" s="449"/>
      <c r="C92" s="450">
        <v>1</v>
      </c>
      <c r="D92" s="450"/>
      <c r="E92" s="450"/>
      <c r="F92" s="450"/>
      <c r="G92" s="450"/>
      <c r="H92" s="460">
        <v>1</v>
      </c>
    </row>
    <row r="93" spans="1:8">
      <c r="A93" s="448" t="s">
        <v>1544</v>
      </c>
      <c r="B93" s="449"/>
      <c r="C93" s="450">
        <v>1</v>
      </c>
      <c r="D93" s="450"/>
      <c r="E93" s="450"/>
      <c r="F93" s="450"/>
      <c r="G93" s="450"/>
      <c r="H93" s="460">
        <v>1</v>
      </c>
    </row>
    <row r="94" spans="1:8">
      <c r="A94" s="448" t="s">
        <v>1591</v>
      </c>
      <c r="B94" s="449"/>
      <c r="C94" s="450">
        <v>1</v>
      </c>
      <c r="D94" s="450"/>
      <c r="E94" s="450"/>
      <c r="F94" s="450"/>
      <c r="G94" s="450"/>
      <c r="H94" s="460">
        <v>1</v>
      </c>
    </row>
    <row r="95" spans="1:8">
      <c r="A95" s="448" t="s">
        <v>1548</v>
      </c>
      <c r="B95" s="449"/>
      <c r="C95" s="450">
        <v>1</v>
      </c>
      <c r="D95" s="450"/>
      <c r="E95" s="450"/>
      <c r="F95" s="450"/>
      <c r="G95" s="450"/>
      <c r="H95" s="460">
        <v>1</v>
      </c>
    </row>
    <row r="96" spans="1:8">
      <c r="A96" s="448" t="s">
        <v>1554</v>
      </c>
      <c r="B96" s="449"/>
      <c r="C96" s="450">
        <v>1</v>
      </c>
      <c r="D96" s="450"/>
      <c r="E96" s="450"/>
      <c r="F96" s="450"/>
      <c r="G96" s="450"/>
      <c r="H96" s="460">
        <v>1</v>
      </c>
    </row>
    <row r="97" spans="1:8">
      <c r="A97" s="448" t="s">
        <v>5726</v>
      </c>
      <c r="B97" s="449"/>
      <c r="C97" s="450">
        <v>0</v>
      </c>
      <c r="D97" s="450">
        <v>0</v>
      </c>
      <c r="E97" s="450"/>
      <c r="F97" s="450"/>
      <c r="G97" s="450"/>
      <c r="H97" s="460">
        <v>0</v>
      </c>
    </row>
    <row r="98" spans="1:8">
      <c r="A98" s="448" t="s">
        <v>1556</v>
      </c>
      <c r="B98" s="449"/>
      <c r="C98" s="450">
        <v>1</v>
      </c>
      <c r="D98" s="450"/>
      <c r="E98" s="450"/>
      <c r="F98" s="450"/>
      <c r="G98" s="450"/>
      <c r="H98" s="460">
        <v>1</v>
      </c>
    </row>
    <row r="99" spans="1:8">
      <c r="A99" s="448" t="s">
        <v>5699</v>
      </c>
      <c r="B99" s="449"/>
      <c r="C99" s="450">
        <v>1</v>
      </c>
      <c r="D99" s="450"/>
      <c r="E99" s="450"/>
      <c r="F99" s="450"/>
      <c r="G99" s="450"/>
      <c r="H99" s="460">
        <v>1</v>
      </c>
    </row>
    <row r="100" spans="1:8">
      <c r="A100" s="448" t="s">
        <v>1116</v>
      </c>
      <c r="B100" s="449"/>
      <c r="C100" s="450">
        <v>4</v>
      </c>
      <c r="D100" s="450">
        <v>1</v>
      </c>
      <c r="E100" s="450">
        <v>0</v>
      </c>
      <c r="F100" s="450"/>
      <c r="G100" s="450"/>
      <c r="H100" s="460">
        <v>5</v>
      </c>
    </row>
    <row r="101" spans="1:8">
      <c r="A101" s="448" t="s">
        <v>1563</v>
      </c>
      <c r="B101" s="449"/>
      <c r="C101" s="450">
        <v>1</v>
      </c>
      <c r="D101" s="450"/>
      <c r="E101" s="450"/>
      <c r="F101" s="450"/>
      <c r="G101" s="450"/>
      <c r="H101" s="460">
        <v>1</v>
      </c>
    </row>
    <row r="102" spans="1:8">
      <c r="A102" s="448" t="s">
        <v>5703</v>
      </c>
      <c r="B102" s="449"/>
      <c r="C102" s="450">
        <v>1</v>
      </c>
      <c r="D102" s="450"/>
      <c r="E102" s="450"/>
      <c r="F102" s="450"/>
      <c r="G102" s="450"/>
      <c r="H102" s="460">
        <v>1</v>
      </c>
    </row>
    <row r="103" spans="1:8">
      <c r="A103" s="448" t="s">
        <v>1567</v>
      </c>
      <c r="B103" s="449"/>
      <c r="C103" s="450">
        <v>1</v>
      </c>
      <c r="D103" s="450"/>
      <c r="E103" s="450"/>
      <c r="F103" s="450"/>
      <c r="G103" s="450"/>
      <c r="H103" s="460">
        <v>1</v>
      </c>
    </row>
    <row r="104" spans="1:8">
      <c r="A104" s="448" t="s">
        <v>5700</v>
      </c>
      <c r="B104" s="449"/>
      <c r="C104" s="450">
        <v>1</v>
      </c>
      <c r="D104" s="450"/>
      <c r="E104" s="450"/>
      <c r="F104" s="450"/>
      <c r="G104" s="450"/>
      <c r="H104" s="460">
        <v>1</v>
      </c>
    </row>
    <row r="105" spans="1:8">
      <c r="A105" s="448" t="s">
        <v>1573</v>
      </c>
      <c r="B105" s="449"/>
      <c r="C105" s="450">
        <v>0</v>
      </c>
      <c r="D105" s="450"/>
      <c r="E105" s="450"/>
      <c r="F105" s="450"/>
      <c r="G105" s="450"/>
      <c r="H105" s="460">
        <v>0</v>
      </c>
    </row>
    <row r="106" spans="1:8">
      <c r="A106" s="448" t="s">
        <v>1577</v>
      </c>
      <c r="B106" s="449"/>
      <c r="C106" s="450">
        <v>1</v>
      </c>
      <c r="D106" s="450"/>
      <c r="E106" s="450"/>
      <c r="F106" s="450"/>
      <c r="G106" s="450"/>
      <c r="H106" s="460">
        <v>1</v>
      </c>
    </row>
    <row r="107" spans="1:8">
      <c r="A107" s="448" t="s">
        <v>5698</v>
      </c>
      <c r="B107" s="449"/>
      <c r="C107" s="450">
        <v>1</v>
      </c>
      <c r="D107" s="450"/>
      <c r="E107" s="450"/>
      <c r="F107" s="450"/>
      <c r="G107" s="450"/>
      <c r="H107" s="460">
        <v>1</v>
      </c>
    </row>
    <row r="108" spans="1:8">
      <c r="A108" s="448" t="s">
        <v>1313</v>
      </c>
      <c r="B108" s="449"/>
      <c r="C108" s="450">
        <v>1</v>
      </c>
      <c r="D108" s="450">
        <v>1</v>
      </c>
      <c r="E108" s="450"/>
      <c r="F108" s="450"/>
      <c r="G108" s="450"/>
      <c r="H108" s="460">
        <v>2</v>
      </c>
    </row>
    <row r="109" spans="1:8">
      <c r="A109" s="448" t="s">
        <v>1583</v>
      </c>
      <c r="B109" s="449"/>
      <c r="C109" s="450">
        <v>2</v>
      </c>
      <c r="D109" s="450"/>
      <c r="E109" s="450"/>
      <c r="F109" s="450"/>
      <c r="G109" s="450"/>
      <c r="H109" s="460">
        <v>2</v>
      </c>
    </row>
    <row r="110" spans="1:8">
      <c r="A110" s="448" t="s">
        <v>1585</v>
      </c>
      <c r="B110" s="449"/>
      <c r="C110" s="450">
        <v>1</v>
      </c>
      <c r="D110" s="450"/>
      <c r="E110" s="450"/>
      <c r="F110" s="450"/>
      <c r="G110" s="450"/>
      <c r="H110" s="460">
        <v>1</v>
      </c>
    </row>
    <row r="111" spans="1:8">
      <c r="A111" s="448" t="s">
        <v>1284</v>
      </c>
      <c r="B111" s="449"/>
      <c r="C111" s="450">
        <v>1</v>
      </c>
      <c r="D111" s="450"/>
      <c r="E111" s="450"/>
      <c r="F111" s="450"/>
      <c r="G111" s="450"/>
      <c r="H111" s="460">
        <v>1</v>
      </c>
    </row>
    <row r="112" spans="1:8">
      <c r="A112" s="448" t="s">
        <v>1587</v>
      </c>
      <c r="B112" s="449"/>
      <c r="C112" s="450">
        <v>1</v>
      </c>
      <c r="D112" s="450"/>
      <c r="E112" s="450"/>
      <c r="F112" s="450"/>
      <c r="G112" s="450"/>
      <c r="H112" s="460">
        <v>1</v>
      </c>
    </row>
    <row r="113" spans="1:8">
      <c r="A113" s="448" t="s">
        <v>5702</v>
      </c>
      <c r="B113" s="449"/>
      <c r="C113" s="450">
        <v>1</v>
      </c>
      <c r="D113" s="450"/>
      <c r="E113" s="450"/>
      <c r="F113" s="450"/>
      <c r="G113" s="450"/>
      <c r="H113" s="460">
        <v>1</v>
      </c>
    </row>
    <row r="114" spans="1:8">
      <c r="A114" s="448" t="s">
        <v>1319</v>
      </c>
      <c r="B114" s="449"/>
      <c r="C114" s="450"/>
      <c r="D114" s="450">
        <v>1</v>
      </c>
      <c r="E114" s="450"/>
      <c r="F114" s="450">
        <v>1</v>
      </c>
      <c r="G114" s="450"/>
      <c r="H114" s="460">
        <v>2</v>
      </c>
    </row>
    <row r="115" spans="1:8">
      <c r="A115" s="448" t="s">
        <v>1032</v>
      </c>
      <c r="B115" s="449"/>
      <c r="C115" s="450"/>
      <c r="D115" s="450">
        <v>1</v>
      </c>
      <c r="E115" s="450"/>
      <c r="F115" s="450"/>
      <c r="G115" s="450"/>
      <c r="H115" s="460">
        <v>1</v>
      </c>
    </row>
    <row r="116" spans="1:8">
      <c r="A116" s="448" t="s">
        <v>1034</v>
      </c>
      <c r="B116" s="449"/>
      <c r="C116" s="450"/>
      <c r="D116" s="450">
        <v>1</v>
      </c>
      <c r="E116" s="450"/>
      <c r="F116" s="450"/>
      <c r="G116" s="450"/>
      <c r="H116" s="460">
        <v>1</v>
      </c>
    </row>
    <row r="117" spans="1:8">
      <c r="A117" s="448" t="s">
        <v>1036</v>
      </c>
      <c r="B117" s="449"/>
      <c r="C117" s="450"/>
      <c r="D117" s="450">
        <v>1</v>
      </c>
      <c r="E117" s="450"/>
      <c r="F117" s="450">
        <v>1</v>
      </c>
      <c r="G117" s="450"/>
      <c r="H117" s="460">
        <v>2</v>
      </c>
    </row>
    <row r="118" spans="1:8">
      <c r="A118" s="448" t="s">
        <v>1003</v>
      </c>
      <c r="B118" s="449"/>
      <c r="C118" s="450"/>
      <c r="D118" s="450">
        <v>1</v>
      </c>
      <c r="E118" s="450"/>
      <c r="F118" s="450">
        <v>1</v>
      </c>
      <c r="G118" s="450"/>
      <c r="H118" s="460">
        <v>2</v>
      </c>
    </row>
    <row r="119" spans="1:8">
      <c r="A119" s="448" t="s">
        <v>1038</v>
      </c>
      <c r="B119" s="449"/>
      <c r="C119" s="450"/>
      <c r="D119" s="450">
        <v>1</v>
      </c>
      <c r="E119" s="450"/>
      <c r="F119" s="450">
        <v>1</v>
      </c>
      <c r="G119" s="450"/>
      <c r="H119" s="460">
        <v>2</v>
      </c>
    </row>
    <row r="120" spans="1:8">
      <c r="A120" s="448" t="s">
        <v>1058</v>
      </c>
      <c r="B120" s="449"/>
      <c r="C120" s="450"/>
      <c r="D120" s="450">
        <v>1</v>
      </c>
      <c r="E120" s="450"/>
      <c r="F120" s="450"/>
      <c r="G120" s="450"/>
      <c r="H120" s="460">
        <v>1</v>
      </c>
    </row>
    <row r="121" spans="1:8">
      <c r="A121" s="448" t="s">
        <v>5704</v>
      </c>
      <c r="B121" s="449"/>
      <c r="C121" s="450">
        <v>1</v>
      </c>
      <c r="D121" s="450"/>
      <c r="E121" s="450"/>
      <c r="F121" s="450"/>
      <c r="G121" s="450"/>
      <c r="H121" s="460">
        <v>1</v>
      </c>
    </row>
    <row r="122" spans="1:8">
      <c r="A122" s="448" t="s">
        <v>5701</v>
      </c>
      <c r="B122" s="449"/>
      <c r="C122" s="450">
        <v>1</v>
      </c>
      <c r="D122" s="450"/>
      <c r="E122" s="450"/>
      <c r="F122" s="450"/>
      <c r="G122" s="450"/>
      <c r="H122" s="460">
        <v>1</v>
      </c>
    </row>
    <row r="123" spans="1:8">
      <c r="A123" s="448" t="s">
        <v>5694</v>
      </c>
      <c r="B123" s="449"/>
      <c r="C123" s="450"/>
      <c r="D123" s="450">
        <v>1</v>
      </c>
      <c r="E123" s="450"/>
      <c r="F123" s="450"/>
      <c r="G123" s="450"/>
      <c r="H123" s="460">
        <v>1</v>
      </c>
    </row>
    <row r="124" spans="1:8">
      <c r="A124" s="448" t="s">
        <v>5692</v>
      </c>
      <c r="B124" s="449"/>
      <c r="C124" s="450"/>
      <c r="D124" s="450">
        <v>1</v>
      </c>
      <c r="E124" s="450"/>
      <c r="F124" s="450"/>
      <c r="G124" s="450"/>
      <c r="H124" s="460">
        <v>1</v>
      </c>
    </row>
    <row r="125" spans="1:8">
      <c r="A125" s="448" t="s">
        <v>5693</v>
      </c>
      <c r="B125" s="449"/>
      <c r="C125" s="450"/>
      <c r="D125" s="450">
        <v>1</v>
      </c>
      <c r="E125" s="450"/>
      <c r="F125" s="450"/>
      <c r="G125" s="450"/>
      <c r="H125" s="460">
        <v>1</v>
      </c>
    </row>
    <row r="126" spans="1:8">
      <c r="A126" s="448" t="s">
        <v>827</v>
      </c>
      <c r="B126" s="449"/>
      <c r="C126" s="450"/>
      <c r="D126" s="450">
        <v>1</v>
      </c>
      <c r="E126" s="450"/>
      <c r="F126" s="450"/>
      <c r="G126" s="450"/>
      <c r="H126" s="460">
        <v>1</v>
      </c>
    </row>
    <row r="127" spans="1:8">
      <c r="A127" s="448" t="s">
        <v>929</v>
      </c>
      <c r="B127" s="449"/>
      <c r="C127" s="450"/>
      <c r="D127" s="450">
        <v>1</v>
      </c>
      <c r="E127" s="450"/>
      <c r="F127" s="450"/>
      <c r="G127" s="450"/>
      <c r="H127" s="460">
        <v>1</v>
      </c>
    </row>
    <row r="128" spans="1:8">
      <c r="A128" s="448" t="s">
        <v>1329</v>
      </c>
      <c r="B128" s="449"/>
      <c r="C128" s="450"/>
      <c r="D128" s="450">
        <v>1</v>
      </c>
      <c r="E128" s="450"/>
      <c r="F128" s="450">
        <v>1</v>
      </c>
      <c r="G128" s="450"/>
      <c r="H128" s="460">
        <v>2</v>
      </c>
    </row>
    <row r="129" spans="1:8">
      <c r="A129" s="448" t="s">
        <v>1342</v>
      </c>
      <c r="B129" s="449"/>
      <c r="C129" s="450"/>
      <c r="D129" s="450">
        <v>1</v>
      </c>
      <c r="E129" s="450"/>
      <c r="F129" s="450"/>
      <c r="G129" s="450"/>
      <c r="H129" s="460">
        <v>1</v>
      </c>
    </row>
    <row r="130" spans="1:8">
      <c r="A130" s="448" t="s">
        <v>943</v>
      </c>
      <c r="B130" s="449"/>
      <c r="C130" s="450">
        <v>1</v>
      </c>
      <c r="D130" s="450">
        <v>0</v>
      </c>
      <c r="E130" s="450"/>
      <c r="F130" s="450"/>
      <c r="G130" s="450"/>
      <c r="H130" s="460">
        <v>1</v>
      </c>
    </row>
    <row r="131" spans="1:8">
      <c r="A131" s="448" t="s">
        <v>945</v>
      </c>
      <c r="B131" s="449"/>
      <c r="C131" s="450">
        <v>1</v>
      </c>
      <c r="D131" s="450"/>
      <c r="E131" s="450"/>
      <c r="F131" s="450"/>
      <c r="G131" s="450"/>
      <c r="H131" s="460">
        <v>1</v>
      </c>
    </row>
    <row r="132" spans="1:8">
      <c r="A132" s="448" t="s">
        <v>947</v>
      </c>
      <c r="B132" s="449"/>
      <c r="C132" s="450">
        <v>1</v>
      </c>
      <c r="D132" s="450"/>
      <c r="E132" s="450"/>
      <c r="F132" s="450"/>
      <c r="G132" s="450"/>
      <c r="H132" s="460">
        <v>1</v>
      </c>
    </row>
    <row r="133" spans="1:8">
      <c r="A133" s="448" t="s">
        <v>949</v>
      </c>
      <c r="B133" s="449"/>
      <c r="C133" s="450">
        <v>1</v>
      </c>
      <c r="D133" s="450"/>
      <c r="E133" s="450"/>
      <c r="F133" s="450"/>
      <c r="G133" s="450"/>
      <c r="H133" s="460">
        <v>1</v>
      </c>
    </row>
    <row r="134" spans="1:8">
      <c r="A134" s="448" t="s">
        <v>951</v>
      </c>
      <c r="B134" s="449"/>
      <c r="C134" s="450">
        <v>0</v>
      </c>
      <c r="D134" s="450">
        <v>1</v>
      </c>
      <c r="E134" s="450"/>
      <c r="F134" s="450"/>
      <c r="G134" s="450"/>
      <c r="H134" s="460">
        <v>1</v>
      </c>
    </row>
    <row r="135" spans="1:8">
      <c r="A135" s="448" t="s">
        <v>953</v>
      </c>
      <c r="B135" s="449"/>
      <c r="C135" s="450">
        <v>0</v>
      </c>
      <c r="D135" s="450">
        <v>1</v>
      </c>
      <c r="E135" s="450"/>
      <c r="F135" s="450"/>
      <c r="G135" s="450"/>
      <c r="H135" s="460">
        <v>1</v>
      </c>
    </row>
    <row r="136" spans="1:8">
      <c r="A136" s="448" t="s">
        <v>955</v>
      </c>
      <c r="B136" s="449"/>
      <c r="C136" s="450">
        <v>0</v>
      </c>
      <c r="D136" s="450">
        <v>1</v>
      </c>
      <c r="E136" s="450"/>
      <c r="F136" s="450"/>
      <c r="G136" s="450"/>
      <c r="H136" s="460">
        <v>1</v>
      </c>
    </row>
    <row r="137" spans="1:8">
      <c r="A137" s="448" t="s">
        <v>893</v>
      </c>
      <c r="B137" s="449"/>
      <c r="C137" s="450"/>
      <c r="D137" s="450">
        <v>1</v>
      </c>
      <c r="E137" s="450"/>
      <c r="F137" s="450"/>
      <c r="G137" s="450"/>
      <c r="H137" s="460">
        <v>1</v>
      </c>
    </row>
    <row r="138" spans="1:8">
      <c r="A138" s="448" t="s">
        <v>957</v>
      </c>
      <c r="B138" s="449"/>
      <c r="C138" s="450"/>
      <c r="D138" s="450">
        <v>1</v>
      </c>
      <c r="E138" s="450"/>
      <c r="F138" s="450"/>
      <c r="G138" s="450"/>
      <c r="H138" s="460">
        <v>1</v>
      </c>
    </row>
    <row r="139" spans="1:8">
      <c r="A139" s="448" t="s">
        <v>959</v>
      </c>
      <c r="B139" s="449"/>
      <c r="C139" s="450"/>
      <c r="D139" s="450">
        <v>1</v>
      </c>
      <c r="E139" s="450"/>
      <c r="F139" s="450"/>
      <c r="G139" s="450"/>
      <c r="H139" s="460">
        <v>1</v>
      </c>
    </row>
    <row r="140" spans="1:8">
      <c r="A140" s="448" t="s">
        <v>5687</v>
      </c>
      <c r="B140" s="449"/>
      <c r="C140" s="450"/>
      <c r="D140" s="450">
        <v>1</v>
      </c>
      <c r="E140" s="450"/>
      <c r="F140" s="450"/>
      <c r="G140" s="450"/>
      <c r="H140" s="460">
        <v>1</v>
      </c>
    </row>
    <row r="141" spans="1:8">
      <c r="A141" s="448" t="s">
        <v>5728</v>
      </c>
      <c r="B141" s="449"/>
      <c r="C141" s="450">
        <v>1</v>
      </c>
      <c r="D141" s="450"/>
      <c r="E141" s="450"/>
      <c r="F141" s="450"/>
      <c r="G141" s="450"/>
      <c r="H141" s="460">
        <v>1</v>
      </c>
    </row>
    <row r="142" spans="1:8">
      <c r="A142" s="448" t="s">
        <v>763</v>
      </c>
      <c r="B142" s="449">
        <v>1</v>
      </c>
      <c r="C142" s="450">
        <v>3</v>
      </c>
      <c r="D142" s="450">
        <v>1</v>
      </c>
      <c r="E142" s="450"/>
      <c r="F142" s="450"/>
      <c r="G142" s="450">
        <v>0</v>
      </c>
      <c r="H142" s="460">
        <v>5</v>
      </c>
    </row>
    <row r="143" spans="1:8">
      <c r="A143" s="448" t="s">
        <v>777</v>
      </c>
      <c r="B143" s="449">
        <v>1</v>
      </c>
      <c r="C143" s="450">
        <v>1</v>
      </c>
      <c r="D143" s="450">
        <v>1</v>
      </c>
      <c r="E143" s="450"/>
      <c r="F143" s="450">
        <v>1</v>
      </c>
      <c r="G143" s="450"/>
      <c r="H143" s="460">
        <v>4</v>
      </c>
    </row>
    <row r="144" spans="1:8">
      <c r="A144" s="448" t="s">
        <v>783</v>
      </c>
      <c r="B144" s="449">
        <v>1</v>
      </c>
      <c r="C144" s="450">
        <v>4</v>
      </c>
      <c r="D144" s="450">
        <v>2</v>
      </c>
      <c r="E144" s="450"/>
      <c r="F144" s="450">
        <v>1</v>
      </c>
      <c r="G144" s="450"/>
      <c r="H144" s="460">
        <v>8</v>
      </c>
    </row>
    <row r="145" spans="1:8">
      <c r="A145" s="448" t="s">
        <v>809</v>
      </c>
      <c r="B145" s="449">
        <v>1</v>
      </c>
      <c r="C145" s="450">
        <v>2</v>
      </c>
      <c r="D145" s="450">
        <v>1</v>
      </c>
      <c r="E145" s="450"/>
      <c r="F145" s="450">
        <v>1</v>
      </c>
      <c r="G145" s="450"/>
      <c r="H145" s="460">
        <v>5</v>
      </c>
    </row>
    <row r="146" spans="1:8">
      <c r="A146" s="448" t="s">
        <v>811</v>
      </c>
      <c r="B146" s="449">
        <v>1</v>
      </c>
      <c r="C146" s="450">
        <v>2</v>
      </c>
      <c r="D146" s="450">
        <v>0</v>
      </c>
      <c r="E146" s="450"/>
      <c r="F146" s="450">
        <v>1</v>
      </c>
      <c r="G146" s="450"/>
      <c r="H146" s="460">
        <v>4</v>
      </c>
    </row>
    <row r="147" spans="1:8">
      <c r="A147" s="448" t="s">
        <v>813</v>
      </c>
      <c r="B147" s="449">
        <v>1</v>
      </c>
      <c r="C147" s="450">
        <v>2</v>
      </c>
      <c r="D147" s="450">
        <v>2</v>
      </c>
      <c r="E147" s="450"/>
      <c r="F147" s="450">
        <v>1</v>
      </c>
      <c r="G147" s="450"/>
      <c r="H147" s="460">
        <v>6</v>
      </c>
    </row>
    <row r="148" spans="1:8">
      <c r="A148" s="448" t="s">
        <v>5705</v>
      </c>
      <c r="B148" s="449">
        <v>1</v>
      </c>
      <c r="C148" s="450"/>
      <c r="D148" s="450"/>
      <c r="E148" s="450"/>
      <c r="F148" s="450"/>
      <c r="G148" s="450"/>
      <c r="H148" s="460">
        <v>1</v>
      </c>
    </row>
    <row r="149" spans="1:8">
      <c r="A149" s="448" t="s">
        <v>851</v>
      </c>
      <c r="B149" s="449">
        <v>1</v>
      </c>
      <c r="C149" s="450">
        <v>3</v>
      </c>
      <c r="D149" s="450">
        <v>1</v>
      </c>
      <c r="E149" s="450"/>
      <c r="F149" s="450">
        <v>1</v>
      </c>
      <c r="G149" s="450"/>
      <c r="H149" s="460">
        <v>6</v>
      </c>
    </row>
    <row r="150" spans="1:8">
      <c r="A150" s="448" t="s">
        <v>845</v>
      </c>
      <c r="B150" s="449">
        <v>1</v>
      </c>
      <c r="C150" s="450">
        <v>2</v>
      </c>
      <c r="D150" s="450">
        <v>1</v>
      </c>
      <c r="E150" s="450"/>
      <c r="F150" s="450">
        <v>1</v>
      </c>
      <c r="G150" s="450"/>
      <c r="H150" s="460">
        <v>5</v>
      </c>
    </row>
    <row r="151" spans="1:8">
      <c r="A151" s="448" t="s">
        <v>847</v>
      </c>
      <c r="B151" s="449">
        <v>1</v>
      </c>
      <c r="C151" s="450">
        <v>2</v>
      </c>
      <c r="D151" s="450">
        <v>3</v>
      </c>
      <c r="E151" s="450"/>
      <c r="F151" s="450">
        <v>1</v>
      </c>
      <c r="G151" s="450"/>
      <c r="H151" s="460">
        <v>7</v>
      </c>
    </row>
    <row r="152" spans="1:8">
      <c r="A152" s="448" t="s">
        <v>897</v>
      </c>
      <c r="B152" s="449">
        <v>1</v>
      </c>
      <c r="C152" s="450">
        <v>3</v>
      </c>
      <c r="D152" s="450">
        <v>1</v>
      </c>
      <c r="E152" s="450"/>
      <c r="F152" s="450">
        <v>1</v>
      </c>
      <c r="G152" s="450">
        <v>0</v>
      </c>
      <c r="H152" s="460">
        <v>6</v>
      </c>
    </row>
    <row r="153" spans="1:8">
      <c r="A153" s="448" t="s">
        <v>899</v>
      </c>
      <c r="B153" s="449"/>
      <c r="C153" s="450">
        <v>3</v>
      </c>
      <c r="D153" s="450">
        <v>1</v>
      </c>
      <c r="E153" s="450"/>
      <c r="F153" s="450"/>
      <c r="G153" s="450">
        <v>1</v>
      </c>
      <c r="H153" s="460">
        <v>5</v>
      </c>
    </row>
    <row r="154" spans="1:8">
      <c r="A154" s="448" t="s">
        <v>903</v>
      </c>
      <c r="B154" s="449">
        <v>1</v>
      </c>
      <c r="C154" s="450">
        <v>2</v>
      </c>
      <c r="D154" s="450"/>
      <c r="E154" s="450"/>
      <c r="F154" s="450">
        <v>1</v>
      </c>
      <c r="G154" s="450"/>
      <c r="H154" s="460">
        <v>4</v>
      </c>
    </row>
    <row r="155" spans="1:8">
      <c r="A155" s="448" t="s">
        <v>905</v>
      </c>
      <c r="B155" s="449"/>
      <c r="C155" s="450">
        <v>3</v>
      </c>
      <c r="D155" s="450">
        <v>1</v>
      </c>
      <c r="E155" s="450"/>
      <c r="F155" s="450"/>
      <c r="G155" s="450"/>
      <c r="H155" s="460">
        <v>4</v>
      </c>
    </row>
    <row r="156" spans="1:8">
      <c r="A156" s="448" t="s">
        <v>1135</v>
      </c>
      <c r="B156" s="449"/>
      <c r="C156" s="450">
        <v>4</v>
      </c>
      <c r="D156" s="450"/>
      <c r="E156" s="450">
        <v>1</v>
      </c>
      <c r="F156" s="450"/>
      <c r="G156" s="450"/>
      <c r="H156" s="460">
        <v>5</v>
      </c>
    </row>
    <row r="157" spans="1:8">
      <c r="A157" s="448" t="s">
        <v>1011</v>
      </c>
      <c r="B157" s="449"/>
      <c r="C157" s="450"/>
      <c r="D157" s="450">
        <v>1</v>
      </c>
      <c r="E157" s="450"/>
      <c r="F157" s="450">
        <v>1</v>
      </c>
      <c r="G157" s="450"/>
      <c r="H157" s="460">
        <v>2</v>
      </c>
    </row>
    <row r="158" spans="1:8">
      <c r="A158" s="448" t="s">
        <v>1012</v>
      </c>
      <c r="B158" s="449"/>
      <c r="C158" s="450"/>
      <c r="D158" s="450">
        <v>1</v>
      </c>
      <c r="E158" s="450"/>
      <c r="F158" s="450">
        <v>1</v>
      </c>
      <c r="G158" s="450"/>
      <c r="H158" s="460">
        <v>2</v>
      </c>
    </row>
    <row r="159" spans="1:8">
      <c r="A159" s="448" t="s">
        <v>1325</v>
      </c>
      <c r="B159" s="449"/>
      <c r="C159" s="450"/>
      <c r="D159" s="450">
        <v>1</v>
      </c>
      <c r="E159" s="450"/>
      <c r="F159" s="450">
        <v>1</v>
      </c>
      <c r="G159" s="450"/>
      <c r="H159" s="460">
        <v>2</v>
      </c>
    </row>
    <row r="160" spans="1:8">
      <c r="A160" s="448" t="s">
        <v>1014</v>
      </c>
      <c r="B160" s="449"/>
      <c r="C160" s="450"/>
      <c r="D160" s="450">
        <v>1</v>
      </c>
      <c r="E160" s="450"/>
      <c r="F160" s="450">
        <v>1</v>
      </c>
      <c r="G160" s="450"/>
      <c r="H160" s="460">
        <v>2</v>
      </c>
    </row>
    <row r="161" spans="1:8">
      <c r="A161" s="448" t="s">
        <v>1016</v>
      </c>
      <c r="B161" s="449"/>
      <c r="C161" s="450"/>
      <c r="D161" s="450">
        <v>1</v>
      </c>
      <c r="E161" s="450"/>
      <c r="F161" s="450">
        <v>1</v>
      </c>
      <c r="G161" s="450"/>
      <c r="H161" s="460">
        <v>2</v>
      </c>
    </row>
    <row r="162" spans="1:8">
      <c r="A162" s="448" t="s">
        <v>1017</v>
      </c>
      <c r="B162" s="449"/>
      <c r="C162" s="450"/>
      <c r="D162" s="450">
        <v>1</v>
      </c>
      <c r="E162" s="450"/>
      <c r="F162" s="450">
        <v>1</v>
      </c>
      <c r="G162" s="450"/>
      <c r="H162" s="460">
        <v>2</v>
      </c>
    </row>
    <row r="163" spans="1:8">
      <c r="A163" s="448" t="s">
        <v>1019</v>
      </c>
      <c r="B163" s="449"/>
      <c r="C163" s="450"/>
      <c r="D163" s="450">
        <v>1</v>
      </c>
      <c r="E163" s="450"/>
      <c r="F163" s="450">
        <v>1</v>
      </c>
      <c r="G163" s="450"/>
      <c r="H163" s="460">
        <v>2</v>
      </c>
    </row>
    <row r="164" spans="1:8">
      <c r="A164" s="448" t="s">
        <v>1021</v>
      </c>
      <c r="B164" s="449"/>
      <c r="C164" s="450"/>
      <c r="D164" s="450">
        <v>1</v>
      </c>
      <c r="E164" s="450"/>
      <c r="F164" s="450">
        <v>1</v>
      </c>
      <c r="G164" s="450"/>
      <c r="H164" s="460">
        <v>2</v>
      </c>
    </row>
    <row r="165" spans="1:8">
      <c r="A165" s="448" t="s">
        <v>1023</v>
      </c>
      <c r="B165" s="449"/>
      <c r="C165" s="450"/>
      <c r="D165" s="450">
        <v>1</v>
      </c>
      <c r="E165" s="450"/>
      <c r="F165" s="450">
        <v>1</v>
      </c>
      <c r="G165" s="450"/>
      <c r="H165" s="460">
        <v>2</v>
      </c>
    </row>
    <row r="166" spans="1:8">
      <c r="A166" s="448" t="s">
        <v>1025</v>
      </c>
      <c r="B166" s="449"/>
      <c r="C166" s="450"/>
      <c r="D166" s="450">
        <v>1</v>
      </c>
      <c r="E166" s="450"/>
      <c r="F166" s="450">
        <v>1</v>
      </c>
      <c r="G166" s="450"/>
      <c r="H166" s="460">
        <v>2</v>
      </c>
    </row>
    <row r="167" spans="1:8">
      <c r="A167" s="448" t="s">
        <v>1027</v>
      </c>
      <c r="B167" s="449"/>
      <c r="C167" s="450"/>
      <c r="D167" s="450">
        <v>1</v>
      </c>
      <c r="E167" s="450"/>
      <c r="F167" s="450">
        <v>1</v>
      </c>
      <c r="G167" s="450"/>
      <c r="H167" s="460">
        <v>2</v>
      </c>
    </row>
    <row r="168" spans="1:8">
      <c r="A168" s="448" t="s">
        <v>1030</v>
      </c>
      <c r="B168" s="449"/>
      <c r="C168" s="450"/>
      <c r="D168" s="450">
        <v>1</v>
      </c>
      <c r="E168" s="450"/>
      <c r="F168" s="450">
        <v>1</v>
      </c>
      <c r="G168" s="450"/>
      <c r="H168" s="460">
        <v>2</v>
      </c>
    </row>
    <row r="169" spans="1:8">
      <c r="A169" s="448" t="s">
        <v>1057</v>
      </c>
      <c r="B169" s="449"/>
      <c r="C169" s="450"/>
      <c r="D169" s="450">
        <v>1</v>
      </c>
      <c r="E169" s="450"/>
      <c r="F169" s="450"/>
      <c r="G169" s="450"/>
      <c r="H169" s="460">
        <v>1</v>
      </c>
    </row>
    <row r="170" spans="1:8">
      <c r="A170" s="448" t="s">
        <v>1062</v>
      </c>
      <c r="B170" s="449"/>
      <c r="C170" s="450"/>
      <c r="D170" s="450">
        <v>1</v>
      </c>
      <c r="E170" s="450"/>
      <c r="F170" s="450"/>
      <c r="G170" s="450"/>
      <c r="H170" s="460">
        <v>1</v>
      </c>
    </row>
    <row r="171" spans="1:8">
      <c r="A171" s="448" t="s">
        <v>1066</v>
      </c>
      <c r="B171" s="449"/>
      <c r="C171" s="450"/>
      <c r="D171" s="450">
        <v>1</v>
      </c>
      <c r="E171" s="450"/>
      <c r="F171" s="450"/>
      <c r="G171" s="450"/>
      <c r="H171" s="460">
        <v>1</v>
      </c>
    </row>
    <row r="172" spans="1:8">
      <c r="A172" s="448" t="s">
        <v>1076</v>
      </c>
      <c r="B172" s="449"/>
      <c r="C172" s="450"/>
      <c r="D172" s="450">
        <v>1</v>
      </c>
      <c r="E172" s="450"/>
      <c r="F172" s="450"/>
      <c r="G172" s="450"/>
      <c r="H172" s="460">
        <v>1</v>
      </c>
    </row>
    <row r="173" spans="1:8">
      <c r="A173" s="448" t="s">
        <v>1234</v>
      </c>
      <c r="B173" s="449">
        <v>1</v>
      </c>
      <c r="C173" s="450">
        <v>1</v>
      </c>
      <c r="D173" s="450"/>
      <c r="E173" s="450"/>
      <c r="F173" s="450"/>
      <c r="G173" s="450"/>
      <c r="H173" s="460">
        <v>2</v>
      </c>
    </row>
    <row r="174" spans="1:8">
      <c r="A174" s="448" t="s">
        <v>1235</v>
      </c>
      <c r="B174" s="449"/>
      <c r="C174" s="450">
        <v>1</v>
      </c>
      <c r="D174" s="450"/>
      <c r="E174" s="450"/>
      <c r="F174" s="450"/>
      <c r="G174" s="450"/>
      <c r="H174" s="460">
        <v>1</v>
      </c>
    </row>
    <row r="175" spans="1:8">
      <c r="A175" s="448" t="s">
        <v>1236</v>
      </c>
      <c r="B175" s="449"/>
      <c r="C175" s="450">
        <v>1</v>
      </c>
      <c r="D175" s="450"/>
      <c r="E175" s="450"/>
      <c r="F175" s="450"/>
      <c r="G175" s="450"/>
      <c r="H175" s="460">
        <v>1</v>
      </c>
    </row>
    <row r="176" spans="1:8">
      <c r="A176" s="448" t="s">
        <v>1240</v>
      </c>
      <c r="B176" s="449"/>
      <c r="C176" s="450">
        <v>1</v>
      </c>
      <c r="D176" s="450"/>
      <c r="E176" s="450"/>
      <c r="F176" s="450"/>
      <c r="G176" s="450"/>
      <c r="H176" s="460">
        <v>1</v>
      </c>
    </row>
    <row r="177" spans="1:8">
      <c r="A177" s="448" t="s">
        <v>1089</v>
      </c>
      <c r="B177" s="449"/>
      <c r="C177" s="450">
        <v>4</v>
      </c>
      <c r="D177" s="450"/>
      <c r="E177" s="450">
        <v>1</v>
      </c>
      <c r="F177" s="450"/>
      <c r="G177" s="450"/>
      <c r="H177" s="460">
        <v>5</v>
      </c>
    </row>
    <row r="178" spans="1:8">
      <c r="A178" s="448" t="s">
        <v>1249</v>
      </c>
      <c r="B178" s="449"/>
      <c r="C178" s="450">
        <v>1</v>
      </c>
      <c r="D178" s="450"/>
      <c r="E178" s="450"/>
      <c r="F178" s="450"/>
      <c r="G178" s="450"/>
      <c r="H178" s="460">
        <v>1</v>
      </c>
    </row>
    <row r="179" spans="1:8">
      <c r="A179" s="448" t="s">
        <v>1169</v>
      </c>
      <c r="B179" s="449"/>
      <c r="C179" s="450">
        <v>1</v>
      </c>
      <c r="D179" s="450"/>
      <c r="E179" s="450"/>
      <c r="F179" s="450"/>
      <c r="G179" s="450"/>
      <c r="H179" s="460">
        <v>1</v>
      </c>
    </row>
    <row r="180" spans="1:8">
      <c r="A180" s="448" t="s">
        <v>1253</v>
      </c>
      <c r="B180" s="449"/>
      <c r="C180" s="450">
        <v>1</v>
      </c>
      <c r="D180" s="450"/>
      <c r="E180" s="450"/>
      <c r="F180" s="450"/>
      <c r="G180" s="450"/>
      <c r="H180" s="460">
        <v>1</v>
      </c>
    </row>
    <row r="181" spans="1:8">
      <c r="A181" s="448" t="s">
        <v>1257</v>
      </c>
      <c r="B181" s="449"/>
      <c r="C181" s="450">
        <v>1</v>
      </c>
      <c r="D181" s="450"/>
      <c r="E181" s="450"/>
      <c r="F181" s="450"/>
      <c r="G181" s="450"/>
      <c r="H181" s="460">
        <v>1</v>
      </c>
    </row>
    <row r="182" spans="1:8">
      <c r="A182" s="448" t="s">
        <v>1259</v>
      </c>
      <c r="B182" s="449"/>
      <c r="C182" s="450">
        <v>1</v>
      </c>
      <c r="D182" s="450"/>
      <c r="E182" s="450"/>
      <c r="F182" s="450"/>
      <c r="G182" s="450"/>
      <c r="H182" s="460">
        <v>1</v>
      </c>
    </row>
    <row r="183" spans="1:8">
      <c r="A183" s="448" t="s">
        <v>1261</v>
      </c>
      <c r="B183" s="449"/>
      <c r="C183" s="450">
        <v>1</v>
      </c>
      <c r="D183" s="450"/>
      <c r="E183" s="450"/>
      <c r="F183" s="450"/>
      <c r="G183" s="450"/>
      <c r="H183" s="460">
        <v>1</v>
      </c>
    </row>
    <row r="184" spans="1:8">
      <c r="A184" s="448" t="s">
        <v>1265</v>
      </c>
      <c r="B184" s="449"/>
      <c r="C184" s="450">
        <v>1</v>
      </c>
      <c r="D184" s="450"/>
      <c r="E184" s="450"/>
      <c r="F184" s="450"/>
      <c r="G184" s="450"/>
      <c r="H184" s="460">
        <v>1</v>
      </c>
    </row>
    <row r="185" spans="1:8">
      <c r="A185" s="448" t="s">
        <v>1301</v>
      </c>
      <c r="B185" s="449"/>
      <c r="C185" s="450">
        <v>1</v>
      </c>
      <c r="D185" s="450">
        <v>1</v>
      </c>
      <c r="E185" s="450"/>
      <c r="F185" s="450"/>
      <c r="G185" s="450"/>
      <c r="H185" s="460">
        <v>2</v>
      </c>
    </row>
    <row r="186" spans="1:8">
      <c r="A186" s="448" t="s">
        <v>1173</v>
      </c>
      <c r="B186" s="449"/>
      <c r="C186" s="450">
        <v>1</v>
      </c>
      <c r="D186" s="450"/>
      <c r="E186" s="450"/>
      <c r="F186" s="450"/>
      <c r="G186" s="450"/>
      <c r="H186" s="460">
        <v>1</v>
      </c>
    </row>
    <row r="187" spans="1:8">
      <c r="A187" s="448" t="s">
        <v>1177</v>
      </c>
      <c r="B187" s="449"/>
      <c r="C187" s="450">
        <v>1</v>
      </c>
      <c r="D187" s="450"/>
      <c r="E187" s="450"/>
      <c r="F187" s="450"/>
      <c r="G187" s="450"/>
      <c r="H187" s="460">
        <v>1</v>
      </c>
    </row>
    <row r="188" spans="1:8">
      <c r="A188" s="448" t="s">
        <v>1267</v>
      </c>
      <c r="B188" s="449"/>
      <c r="C188" s="450">
        <v>1</v>
      </c>
      <c r="D188" s="450"/>
      <c r="E188" s="450"/>
      <c r="F188" s="450"/>
      <c r="G188" s="450"/>
      <c r="H188" s="460">
        <v>1</v>
      </c>
    </row>
    <row r="189" spans="1:8">
      <c r="A189" s="448" t="s">
        <v>1273</v>
      </c>
      <c r="B189" s="449">
        <v>1</v>
      </c>
      <c r="C189" s="450">
        <v>1</v>
      </c>
      <c r="D189" s="450"/>
      <c r="E189" s="450"/>
      <c r="F189" s="450"/>
      <c r="G189" s="450"/>
      <c r="H189" s="460">
        <v>2</v>
      </c>
    </row>
    <row r="190" spans="1:8">
      <c r="A190" s="448" t="s">
        <v>1275</v>
      </c>
      <c r="B190" s="449">
        <v>1</v>
      </c>
      <c r="C190" s="450">
        <v>1</v>
      </c>
      <c r="D190" s="450"/>
      <c r="E190" s="450"/>
      <c r="F190" s="450"/>
      <c r="G190" s="450"/>
      <c r="H190" s="460">
        <v>2</v>
      </c>
    </row>
    <row r="191" spans="1:8">
      <c r="A191" s="448" t="s">
        <v>1277</v>
      </c>
      <c r="B191" s="449">
        <v>1</v>
      </c>
      <c r="C191" s="450">
        <v>1</v>
      </c>
      <c r="D191" s="450"/>
      <c r="E191" s="450"/>
      <c r="F191" s="450"/>
      <c r="G191" s="450"/>
      <c r="H191" s="460">
        <v>2</v>
      </c>
    </row>
    <row r="192" spans="1:8">
      <c r="A192" s="448" t="s">
        <v>1271</v>
      </c>
      <c r="B192" s="449">
        <v>1</v>
      </c>
      <c r="C192" s="450">
        <v>1</v>
      </c>
      <c r="D192" s="450"/>
      <c r="E192" s="450"/>
      <c r="F192" s="450"/>
      <c r="G192" s="450"/>
      <c r="H192" s="460">
        <v>2</v>
      </c>
    </row>
    <row r="193" spans="1:8">
      <c r="A193" s="448" t="s">
        <v>1238</v>
      </c>
      <c r="B193" s="449"/>
      <c r="C193" s="450">
        <v>1</v>
      </c>
      <c r="D193" s="450"/>
      <c r="E193" s="450"/>
      <c r="F193" s="450"/>
      <c r="G193" s="450"/>
      <c r="H193" s="460">
        <v>1</v>
      </c>
    </row>
    <row r="194" spans="1:8">
      <c r="A194" s="448" t="s">
        <v>1202</v>
      </c>
      <c r="B194" s="449">
        <v>1</v>
      </c>
      <c r="C194" s="450">
        <v>2</v>
      </c>
      <c r="D194" s="450">
        <v>1</v>
      </c>
      <c r="E194" s="450"/>
      <c r="F194" s="450">
        <v>1</v>
      </c>
      <c r="G194" s="450"/>
      <c r="H194" s="460">
        <v>5</v>
      </c>
    </row>
    <row r="195" spans="1:8">
      <c r="A195" s="448" t="s">
        <v>779</v>
      </c>
      <c r="B195" s="449">
        <v>1</v>
      </c>
      <c r="C195" s="450">
        <v>1</v>
      </c>
      <c r="D195" s="450">
        <v>1</v>
      </c>
      <c r="E195" s="450"/>
      <c r="F195" s="450">
        <v>1</v>
      </c>
      <c r="G195" s="450"/>
      <c r="H195" s="460">
        <v>4</v>
      </c>
    </row>
    <row r="196" spans="1:8">
      <c r="A196" s="448" t="s">
        <v>1243</v>
      </c>
      <c r="B196" s="449"/>
      <c r="C196" s="450">
        <v>1</v>
      </c>
      <c r="D196" s="450"/>
      <c r="E196" s="450"/>
      <c r="F196" s="450"/>
      <c r="G196" s="450"/>
      <c r="H196" s="460">
        <v>1</v>
      </c>
    </row>
    <row r="197" spans="1:8">
      <c r="A197" s="448" t="s">
        <v>1292</v>
      </c>
      <c r="B197" s="449"/>
      <c r="C197" s="450">
        <v>1</v>
      </c>
      <c r="D197" s="450"/>
      <c r="E197" s="450"/>
      <c r="F197" s="450"/>
      <c r="G197" s="450"/>
      <c r="H197" s="460">
        <v>1</v>
      </c>
    </row>
    <row r="198" spans="1:8">
      <c r="A198" s="448" t="s">
        <v>5720</v>
      </c>
      <c r="B198" s="449"/>
      <c r="C198" s="450"/>
      <c r="D198" s="450"/>
      <c r="E198" s="450">
        <v>1</v>
      </c>
      <c r="F198" s="450"/>
      <c r="G198" s="450"/>
      <c r="H198" s="460">
        <v>1</v>
      </c>
    </row>
    <row r="199" spans="1:8">
      <c r="A199" s="448" t="s">
        <v>821</v>
      </c>
      <c r="B199" s="449"/>
      <c r="C199" s="450"/>
      <c r="D199" s="450"/>
      <c r="E199" s="450">
        <v>1</v>
      </c>
      <c r="F199" s="450"/>
      <c r="G199" s="450"/>
      <c r="H199" s="460">
        <v>1</v>
      </c>
    </row>
    <row r="200" spans="1:8">
      <c r="A200" s="448" t="s">
        <v>823</v>
      </c>
      <c r="B200" s="449"/>
      <c r="C200" s="450"/>
      <c r="D200" s="450"/>
      <c r="E200" s="450">
        <v>1</v>
      </c>
      <c r="F200" s="450"/>
      <c r="G200" s="450"/>
      <c r="H200" s="460">
        <v>1</v>
      </c>
    </row>
    <row r="201" spans="1:8">
      <c r="A201" s="448" t="s">
        <v>825</v>
      </c>
      <c r="B201" s="449"/>
      <c r="C201" s="450"/>
      <c r="D201" s="450"/>
      <c r="E201" s="450">
        <v>1</v>
      </c>
      <c r="F201" s="450"/>
      <c r="G201" s="450"/>
      <c r="H201" s="460">
        <v>1</v>
      </c>
    </row>
    <row r="202" spans="1:8">
      <c r="A202" s="448" t="s">
        <v>865</v>
      </c>
      <c r="B202" s="449"/>
      <c r="C202" s="450"/>
      <c r="D202" s="450"/>
      <c r="E202" s="450">
        <v>1</v>
      </c>
      <c r="F202" s="450"/>
      <c r="G202" s="450"/>
      <c r="H202" s="460">
        <v>1</v>
      </c>
    </row>
    <row r="203" spans="1:8">
      <c r="A203" s="448" t="s">
        <v>867</v>
      </c>
      <c r="B203" s="449"/>
      <c r="C203" s="450"/>
      <c r="D203" s="450"/>
      <c r="E203" s="450">
        <v>1</v>
      </c>
      <c r="F203" s="450"/>
      <c r="G203" s="450"/>
      <c r="H203" s="460">
        <v>1</v>
      </c>
    </row>
    <row r="204" spans="1:8">
      <c r="A204" s="448" t="s">
        <v>869</v>
      </c>
      <c r="B204" s="449"/>
      <c r="C204" s="450"/>
      <c r="D204" s="450"/>
      <c r="E204" s="450">
        <v>1</v>
      </c>
      <c r="F204" s="450"/>
      <c r="G204" s="450"/>
      <c r="H204" s="460">
        <v>1</v>
      </c>
    </row>
    <row r="205" spans="1:8">
      <c r="A205" s="448" t="s">
        <v>871</v>
      </c>
      <c r="B205" s="449"/>
      <c r="C205" s="450"/>
      <c r="D205" s="450"/>
      <c r="E205" s="450">
        <v>1</v>
      </c>
      <c r="F205" s="450"/>
      <c r="G205" s="450"/>
      <c r="H205" s="460">
        <v>1</v>
      </c>
    </row>
    <row r="206" spans="1:8">
      <c r="A206" s="448" t="s">
        <v>919</v>
      </c>
      <c r="B206" s="449"/>
      <c r="C206" s="450"/>
      <c r="D206" s="450"/>
      <c r="E206" s="450">
        <v>1</v>
      </c>
      <c r="F206" s="450"/>
      <c r="G206" s="450"/>
      <c r="H206" s="460">
        <v>1</v>
      </c>
    </row>
    <row r="207" spans="1:8">
      <c r="A207" s="448" t="s">
        <v>921</v>
      </c>
      <c r="B207" s="449"/>
      <c r="C207" s="450"/>
      <c r="D207" s="450"/>
      <c r="E207" s="450">
        <v>1</v>
      </c>
      <c r="F207" s="450"/>
      <c r="G207" s="450"/>
      <c r="H207" s="460">
        <v>1</v>
      </c>
    </row>
    <row r="208" spans="1:8">
      <c r="A208" s="448" t="s">
        <v>923</v>
      </c>
      <c r="B208" s="449"/>
      <c r="C208" s="450">
        <v>1</v>
      </c>
      <c r="D208" s="450"/>
      <c r="E208" s="450">
        <v>1</v>
      </c>
      <c r="F208" s="450"/>
      <c r="G208" s="450"/>
      <c r="H208" s="460">
        <v>2</v>
      </c>
    </row>
    <row r="209" spans="1:8">
      <c r="A209" s="448" t="s">
        <v>927</v>
      </c>
      <c r="B209" s="449"/>
      <c r="C209" s="450"/>
      <c r="D209" s="450"/>
      <c r="E209" s="450">
        <v>1</v>
      </c>
      <c r="F209" s="450"/>
      <c r="G209" s="450"/>
      <c r="H209" s="460">
        <v>1</v>
      </c>
    </row>
    <row r="210" spans="1:8">
      <c r="A210" s="448" t="s">
        <v>2937</v>
      </c>
      <c r="B210" s="449"/>
      <c r="C210" s="450">
        <v>1</v>
      </c>
      <c r="D210" s="450"/>
      <c r="E210" s="450">
        <v>1</v>
      </c>
      <c r="F210" s="450"/>
      <c r="G210" s="450"/>
      <c r="H210" s="460">
        <v>2</v>
      </c>
    </row>
    <row r="211" spans="1:8">
      <c r="A211" s="448" t="s">
        <v>1393</v>
      </c>
      <c r="B211" s="449"/>
      <c r="C211" s="450"/>
      <c r="D211" s="450">
        <v>1</v>
      </c>
      <c r="E211" s="450"/>
      <c r="F211" s="450"/>
      <c r="G211" s="450"/>
      <c r="H211" s="460">
        <v>1</v>
      </c>
    </row>
    <row r="212" spans="1:8">
      <c r="A212" s="448" t="s">
        <v>1387</v>
      </c>
      <c r="B212" s="449"/>
      <c r="C212" s="450"/>
      <c r="D212" s="450">
        <v>1</v>
      </c>
      <c r="E212" s="450"/>
      <c r="F212" s="450"/>
      <c r="G212" s="450"/>
      <c r="H212" s="460">
        <v>1</v>
      </c>
    </row>
    <row r="213" spans="1:8">
      <c r="A213" s="448" t="s">
        <v>1388</v>
      </c>
      <c r="B213" s="449"/>
      <c r="C213" s="450"/>
      <c r="D213" s="450">
        <v>1</v>
      </c>
      <c r="E213" s="450"/>
      <c r="F213" s="450"/>
      <c r="G213" s="450"/>
      <c r="H213" s="460">
        <v>1</v>
      </c>
    </row>
    <row r="214" spans="1:8">
      <c r="A214" s="448" t="s">
        <v>1390</v>
      </c>
      <c r="B214" s="449"/>
      <c r="C214" s="450"/>
      <c r="D214" s="450">
        <v>1</v>
      </c>
      <c r="E214" s="450"/>
      <c r="F214" s="450"/>
      <c r="G214" s="450"/>
      <c r="H214" s="460">
        <v>1</v>
      </c>
    </row>
    <row r="215" spans="1:8">
      <c r="A215" s="448" t="s">
        <v>1386</v>
      </c>
      <c r="B215" s="449"/>
      <c r="C215" s="450"/>
      <c r="D215" s="450">
        <v>1</v>
      </c>
      <c r="E215" s="450"/>
      <c r="F215" s="450"/>
      <c r="G215" s="450"/>
      <c r="H215" s="460">
        <v>1</v>
      </c>
    </row>
    <row r="216" spans="1:8">
      <c r="A216" s="448" t="s">
        <v>1053</v>
      </c>
      <c r="B216" s="449"/>
      <c r="C216" s="450"/>
      <c r="D216" s="450">
        <v>1</v>
      </c>
      <c r="E216" s="450"/>
      <c r="F216" s="450">
        <v>1</v>
      </c>
      <c r="G216" s="450"/>
      <c r="H216" s="460">
        <v>2</v>
      </c>
    </row>
    <row r="217" spans="1:8">
      <c r="A217" s="448" t="s">
        <v>1333</v>
      </c>
      <c r="B217" s="449"/>
      <c r="C217" s="450"/>
      <c r="D217" s="450">
        <v>1</v>
      </c>
      <c r="E217" s="450"/>
      <c r="F217" s="450">
        <v>1</v>
      </c>
      <c r="G217" s="450"/>
      <c r="H217" s="460">
        <v>2</v>
      </c>
    </row>
    <row r="218" spans="1:8">
      <c r="A218" s="448" t="s">
        <v>1436</v>
      </c>
      <c r="B218" s="449"/>
      <c r="C218" s="450"/>
      <c r="D218" s="450">
        <v>1</v>
      </c>
      <c r="E218" s="450"/>
      <c r="F218" s="450"/>
      <c r="G218" s="450"/>
      <c r="H218" s="460">
        <v>1</v>
      </c>
    </row>
    <row r="219" spans="1:8">
      <c r="A219" s="448" t="s">
        <v>1437</v>
      </c>
      <c r="B219" s="449"/>
      <c r="C219" s="450"/>
      <c r="D219" s="450">
        <v>1</v>
      </c>
      <c r="E219" s="450"/>
      <c r="F219" s="450"/>
      <c r="G219" s="450"/>
      <c r="H219" s="460">
        <v>1</v>
      </c>
    </row>
    <row r="220" spans="1:8">
      <c r="A220" s="448" t="s">
        <v>773</v>
      </c>
      <c r="B220" s="449">
        <v>1</v>
      </c>
      <c r="C220" s="450">
        <v>1</v>
      </c>
      <c r="D220" s="450"/>
      <c r="E220" s="450"/>
      <c r="F220" s="450">
        <v>1</v>
      </c>
      <c r="G220" s="450"/>
      <c r="H220" s="460">
        <v>3</v>
      </c>
    </row>
    <row r="221" spans="1:8">
      <c r="A221" s="448" t="s">
        <v>793</v>
      </c>
      <c r="B221" s="449"/>
      <c r="C221" s="450"/>
      <c r="D221" s="450">
        <v>1</v>
      </c>
      <c r="E221" s="450"/>
      <c r="F221" s="450"/>
      <c r="G221" s="450"/>
      <c r="H221" s="460">
        <v>1</v>
      </c>
    </row>
    <row r="222" spans="1:8">
      <c r="A222" s="448" t="s">
        <v>1127</v>
      </c>
      <c r="B222" s="449"/>
      <c r="C222" s="450">
        <v>4</v>
      </c>
      <c r="D222" s="450"/>
      <c r="E222" s="450">
        <v>1</v>
      </c>
      <c r="F222" s="450"/>
      <c r="G222" s="450"/>
      <c r="H222" s="460">
        <v>5</v>
      </c>
    </row>
    <row r="223" spans="1:8">
      <c r="A223" s="448" t="s">
        <v>1133</v>
      </c>
      <c r="B223" s="449"/>
      <c r="C223" s="450">
        <v>1</v>
      </c>
      <c r="D223" s="450"/>
      <c r="E223" s="450">
        <v>1</v>
      </c>
      <c r="F223" s="450"/>
      <c r="G223" s="450"/>
      <c r="H223" s="460">
        <v>2</v>
      </c>
    </row>
    <row r="224" spans="1:8">
      <c r="A224" s="448" t="s">
        <v>1136</v>
      </c>
      <c r="B224" s="449"/>
      <c r="C224" s="450">
        <v>1</v>
      </c>
      <c r="D224" s="450"/>
      <c r="E224" s="450">
        <v>1</v>
      </c>
      <c r="F224" s="450"/>
      <c r="G224" s="450"/>
      <c r="H224" s="460">
        <v>2</v>
      </c>
    </row>
    <row r="225" spans="1:8">
      <c r="A225" s="448" t="s">
        <v>1095</v>
      </c>
      <c r="B225" s="449"/>
      <c r="C225" s="450">
        <v>1</v>
      </c>
      <c r="D225" s="450"/>
      <c r="E225" s="450">
        <v>1</v>
      </c>
      <c r="F225" s="450"/>
      <c r="G225" s="450"/>
      <c r="H225" s="460">
        <v>2</v>
      </c>
    </row>
    <row r="226" spans="1:8">
      <c r="A226" s="448" t="s">
        <v>1111</v>
      </c>
      <c r="B226" s="449"/>
      <c r="C226" s="450">
        <v>1</v>
      </c>
      <c r="D226" s="450"/>
      <c r="E226" s="450">
        <v>1</v>
      </c>
      <c r="F226" s="450"/>
      <c r="G226" s="450"/>
      <c r="H226" s="460">
        <v>2</v>
      </c>
    </row>
    <row r="227" spans="1:8">
      <c r="A227" s="448" t="s">
        <v>1403</v>
      </c>
      <c r="B227" s="449"/>
      <c r="C227" s="450"/>
      <c r="D227" s="450">
        <v>1</v>
      </c>
      <c r="E227" s="450"/>
      <c r="F227" s="450"/>
      <c r="G227" s="450"/>
      <c r="H227" s="460">
        <v>1</v>
      </c>
    </row>
    <row r="228" spans="1:8">
      <c r="A228" s="448" t="s">
        <v>1245</v>
      </c>
      <c r="B228" s="449"/>
      <c r="C228" s="450">
        <v>1</v>
      </c>
      <c r="D228" s="450"/>
      <c r="E228" s="450"/>
      <c r="F228" s="450"/>
      <c r="G228" s="450"/>
      <c r="H228" s="460">
        <v>1</v>
      </c>
    </row>
    <row r="229" spans="1:8">
      <c r="A229" s="448" t="s">
        <v>1091</v>
      </c>
      <c r="B229" s="449"/>
      <c r="C229" s="450">
        <v>1</v>
      </c>
      <c r="D229" s="450"/>
      <c r="E229" s="450">
        <v>1</v>
      </c>
      <c r="F229" s="450"/>
      <c r="G229" s="450"/>
      <c r="H229" s="460">
        <v>2</v>
      </c>
    </row>
    <row r="230" spans="1:8">
      <c r="A230" s="448" t="s">
        <v>745</v>
      </c>
      <c r="B230" s="449"/>
      <c r="C230" s="450">
        <v>2</v>
      </c>
      <c r="D230" s="450">
        <v>1</v>
      </c>
      <c r="E230" s="450"/>
      <c r="F230" s="450"/>
      <c r="G230" s="450">
        <v>0</v>
      </c>
      <c r="H230" s="460">
        <v>3</v>
      </c>
    </row>
    <row r="231" spans="1:8">
      <c r="A231" s="448" t="s">
        <v>1290</v>
      </c>
      <c r="B231" s="449"/>
      <c r="C231" s="450">
        <v>0</v>
      </c>
      <c r="D231" s="450"/>
      <c r="E231" s="450"/>
      <c r="F231" s="450"/>
      <c r="G231" s="450"/>
      <c r="H231" s="460">
        <v>0</v>
      </c>
    </row>
    <row r="232" spans="1:8">
      <c r="A232" s="448" t="s">
        <v>787</v>
      </c>
      <c r="B232" s="449"/>
      <c r="C232" s="450">
        <v>1</v>
      </c>
      <c r="D232" s="450">
        <v>1</v>
      </c>
      <c r="E232" s="450"/>
      <c r="F232" s="450"/>
      <c r="G232" s="450">
        <v>1</v>
      </c>
      <c r="H232" s="460">
        <v>3</v>
      </c>
    </row>
    <row r="233" spans="1:8">
      <c r="A233" s="448" t="s">
        <v>1281</v>
      </c>
      <c r="B233" s="449"/>
      <c r="C233" s="450">
        <v>0</v>
      </c>
      <c r="D233" s="450"/>
      <c r="E233" s="450"/>
      <c r="F233" s="450"/>
      <c r="G233" s="450"/>
      <c r="H233" s="460">
        <v>0</v>
      </c>
    </row>
    <row r="234" spans="1:8">
      <c r="A234" s="448" t="s">
        <v>1251</v>
      </c>
      <c r="B234" s="449"/>
      <c r="C234" s="450">
        <v>1</v>
      </c>
      <c r="D234" s="450"/>
      <c r="E234" s="450"/>
      <c r="F234" s="450"/>
      <c r="G234" s="450"/>
      <c r="H234" s="460">
        <v>1</v>
      </c>
    </row>
    <row r="235" spans="1:8">
      <c r="A235" s="448" t="s">
        <v>1171</v>
      </c>
      <c r="B235" s="449"/>
      <c r="C235" s="450">
        <v>1</v>
      </c>
      <c r="D235" s="450"/>
      <c r="E235" s="450"/>
      <c r="F235" s="450"/>
      <c r="G235" s="450"/>
      <c r="H235" s="460">
        <v>1</v>
      </c>
    </row>
    <row r="236" spans="1:8">
      <c r="A236" s="448" t="s">
        <v>1118</v>
      </c>
      <c r="B236" s="449"/>
      <c r="C236" s="450">
        <v>1</v>
      </c>
      <c r="D236" s="450"/>
      <c r="E236" s="450">
        <v>1</v>
      </c>
      <c r="F236" s="450"/>
      <c r="G236" s="450"/>
      <c r="H236" s="460">
        <v>2</v>
      </c>
    </row>
    <row r="237" spans="1:8">
      <c r="A237" s="448" t="s">
        <v>1151</v>
      </c>
      <c r="B237" s="449"/>
      <c r="C237" s="450">
        <v>1</v>
      </c>
      <c r="D237" s="450"/>
      <c r="E237" s="450">
        <v>1</v>
      </c>
      <c r="F237" s="450"/>
      <c r="G237" s="450"/>
      <c r="H237" s="460">
        <v>2</v>
      </c>
    </row>
    <row r="238" spans="1:8">
      <c r="A238" s="448" t="s">
        <v>5727</v>
      </c>
      <c r="B238" s="449"/>
      <c r="C238" s="450">
        <v>1</v>
      </c>
      <c r="D238" s="450">
        <v>1</v>
      </c>
      <c r="E238" s="450"/>
      <c r="F238" s="450"/>
      <c r="G238" s="450"/>
      <c r="H238" s="460">
        <v>2</v>
      </c>
    </row>
    <row r="239" spans="1:8">
      <c r="A239" s="448" t="s">
        <v>1305</v>
      </c>
      <c r="B239" s="449"/>
      <c r="C239" s="450">
        <v>1</v>
      </c>
      <c r="D239" s="450"/>
      <c r="E239" s="450"/>
      <c r="F239" s="450"/>
      <c r="G239" s="450"/>
      <c r="H239" s="460">
        <v>1</v>
      </c>
    </row>
    <row r="240" spans="1:8">
      <c r="A240" s="448" t="s">
        <v>1080</v>
      </c>
      <c r="B240" s="449"/>
      <c r="C240" s="450">
        <v>5</v>
      </c>
      <c r="D240" s="450"/>
      <c r="E240" s="450">
        <v>1</v>
      </c>
      <c r="F240" s="450"/>
      <c r="G240" s="450"/>
      <c r="H240" s="460">
        <v>6</v>
      </c>
    </row>
    <row r="241" spans="1:8">
      <c r="A241" s="448" t="s">
        <v>1465</v>
      </c>
      <c r="B241" s="449"/>
      <c r="C241" s="450">
        <v>1</v>
      </c>
      <c r="D241" s="450"/>
      <c r="E241" s="450"/>
      <c r="F241" s="450"/>
      <c r="G241" s="450"/>
      <c r="H241" s="460">
        <v>1</v>
      </c>
    </row>
    <row r="242" spans="1:8">
      <c r="A242" s="448" t="s">
        <v>1539</v>
      </c>
      <c r="B242" s="449"/>
      <c r="C242" s="450">
        <v>1</v>
      </c>
      <c r="D242" s="450"/>
      <c r="E242" s="450"/>
      <c r="F242" s="450"/>
      <c r="G242" s="450"/>
      <c r="H242" s="460">
        <v>1</v>
      </c>
    </row>
    <row r="243" spans="1:8">
      <c r="A243" s="448" t="s">
        <v>743</v>
      </c>
      <c r="B243" s="449">
        <v>1</v>
      </c>
      <c r="C243" s="450">
        <v>4</v>
      </c>
      <c r="D243" s="450">
        <v>3</v>
      </c>
      <c r="E243" s="450"/>
      <c r="F243" s="450"/>
      <c r="G243" s="450"/>
      <c r="H243" s="460">
        <v>8</v>
      </c>
    </row>
    <row r="244" spans="1:8">
      <c r="A244" s="448" t="s">
        <v>757</v>
      </c>
      <c r="B244" s="449">
        <v>1</v>
      </c>
      <c r="C244" s="450">
        <v>6</v>
      </c>
      <c r="D244" s="450">
        <v>3</v>
      </c>
      <c r="E244" s="450"/>
      <c r="F244" s="450">
        <v>1</v>
      </c>
      <c r="G244" s="450"/>
      <c r="H244" s="460">
        <v>11</v>
      </c>
    </row>
    <row r="245" spans="1:8">
      <c r="A245" s="448" t="s">
        <v>1475</v>
      </c>
      <c r="B245" s="449"/>
      <c r="C245" s="450">
        <v>1</v>
      </c>
      <c r="D245" s="450"/>
      <c r="E245" s="450"/>
      <c r="F245" s="450"/>
      <c r="G245" s="450"/>
      <c r="H245" s="460">
        <v>1</v>
      </c>
    </row>
    <row r="246" spans="1:8">
      <c r="A246" s="448" t="s">
        <v>5708</v>
      </c>
      <c r="B246" s="449"/>
      <c r="C246" s="450">
        <v>2</v>
      </c>
      <c r="D246" s="450"/>
      <c r="E246" s="450"/>
      <c r="F246" s="450"/>
      <c r="G246" s="450"/>
      <c r="H246" s="460">
        <v>2</v>
      </c>
    </row>
    <row r="247" spans="1:8">
      <c r="A247" s="448" t="s">
        <v>1093</v>
      </c>
      <c r="B247" s="449"/>
      <c r="C247" s="450">
        <v>3</v>
      </c>
      <c r="D247" s="450"/>
      <c r="E247" s="450">
        <v>1</v>
      </c>
      <c r="F247" s="450"/>
      <c r="G247" s="450"/>
      <c r="H247" s="460">
        <v>4</v>
      </c>
    </row>
    <row r="248" spans="1:8">
      <c r="A248" s="448" t="s">
        <v>849</v>
      </c>
      <c r="B248" s="449">
        <v>1</v>
      </c>
      <c r="C248" s="450">
        <v>2</v>
      </c>
      <c r="D248" s="450">
        <v>3</v>
      </c>
      <c r="E248" s="450"/>
      <c r="F248" s="450">
        <v>1</v>
      </c>
      <c r="G248" s="450"/>
      <c r="H248" s="460">
        <v>7</v>
      </c>
    </row>
    <row r="249" spans="1:8">
      <c r="A249" s="448" t="s">
        <v>1483</v>
      </c>
      <c r="B249" s="449"/>
      <c r="C249" s="450">
        <v>1</v>
      </c>
      <c r="D249" s="450"/>
      <c r="E249" s="450"/>
      <c r="F249" s="450"/>
      <c r="G249" s="450"/>
      <c r="H249" s="460">
        <v>1</v>
      </c>
    </row>
    <row r="250" spans="1:8">
      <c r="A250" s="448" t="s">
        <v>1491</v>
      </c>
      <c r="B250" s="449"/>
      <c r="C250" s="450">
        <v>1</v>
      </c>
      <c r="D250" s="450"/>
      <c r="E250" s="450"/>
      <c r="F250" s="450"/>
      <c r="G250" s="450"/>
      <c r="H250" s="460">
        <v>1</v>
      </c>
    </row>
    <row r="251" spans="1:8">
      <c r="A251" s="448" t="s">
        <v>1503</v>
      </c>
      <c r="B251" s="449"/>
      <c r="C251" s="450">
        <v>1</v>
      </c>
      <c r="D251" s="450"/>
      <c r="E251" s="450"/>
      <c r="F251" s="450"/>
      <c r="G251" s="450"/>
      <c r="H251" s="460">
        <v>1</v>
      </c>
    </row>
    <row r="252" spans="1:8">
      <c r="A252" s="448" t="s">
        <v>1109</v>
      </c>
      <c r="B252" s="449"/>
      <c r="C252" s="450">
        <v>4</v>
      </c>
      <c r="D252" s="450"/>
      <c r="E252" s="450">
        <v>1</v>
      </c>
      <c r="F252" s="450"/>
      <c r="G252" s="450"/>
      <c r="H252" s="460">
        <v>5</v>
      </c>
    </row>
    <row r="253" spans="1:8">
      <c r="A253" s="448" t="s">
        <v>1086</v>
      </c>
      <c r="B253" s="449"/>
      <c r="C253" s="450">
        <v>2</v>
      </c>
      <c r="D253" s="450"/>
      <c r="E253" s="450">
        <v>1</v>
      </c>
      <c r="F253" s="450"/>
      <c r="G253" s="450"/>
      <c r="H253" s="460">
        <v>3</v>
      </c>
    </row>
    <row r="254" spans="1:8">
      <c r="A254" s="448" t="s">
        <v>739</v>
      </c>
      <c r="B254" s="449">
        <v>1</v>
      </c>
      <c r="C254" s="450">
        <v>4</v>
      </c>
      <c r="D254" s="450">
        <v>1</v>
      </c>
      <c r="E254" s="450"/>
      <c r="F254" s="450">
        <v>0</v>
      </c>
      <c r="G254" s="450"/>
      <c r="H254" s="460">
        <v>6</v>
      </c>
    </row>
    <row r="255" spans="1:8">
      <c r="A255" s="448" t="s">
        <v>1288</v>
      </c>
      <c r="B255" s="449"/>
      <c r="C255" s="450">
        <v>1</v>
      </c>
      <c r="D255" s="450"/>
      <c r="E255" s="450"/>
      <c r="F255" s="450"/>
      <c r="G255" s="450"/>
      <c r="H255" s="460">
        <v>1</v>
      </c>
    </row>
    <row r="256" spans="1:8">
      <c r="A256" s="448" t="s">
        <v>785</v>
      </c>
      <c r="B256" s="449">
        <v>1</v>
      </c>
      <c r="C256" s="450">
        <v>1</v>
      </c>
      <c r="D256" s="450">
        <v>1</v>
      </c>
      <c r="E256" s="450"/>
      <c r="F256" s="450">
        <v>1</v>
      </c>
      <c r="G256" s="450"/>
      <c r="H256" s="460">
        <v>4</v>
      </c>
    </row>
    <row r="257" spans="1:8">
      <c r="A257" s="448" t="s">
        <v>1296</v>
      </c>
      <c r="B257" s="449"/>
      <c r="C257" s="450">
        <v>1</v>
      </c>
      <c r="D257" s="450"/>
      <c r="E257" s="450"/>
      <c r="F257" s="450"/>
      <c r="G257" s="450"/>
      <c r="H257" s="460">
        <v>1</v>
      </c>
    </row>
    <row r="258" spans="1:8">
      <c r="A258" s="448" t="s">
        <v>791</v>
      </c>
      <c r="B258" s="449">
        <v>1</v>
      </c>
      <c r="C258" s="450">
        <v>3</v>
      </c>
      <c r="D258" s="450">
        <v>2</v>
      </c>
      <c r="E258" s="450"/>
      <c r="F258" s="450">
        <v>1</v>
      </c>
      <c r="G258" s="450"/>
      <c r="H258" s="460">
        <v>7</v>
      </c>
    </row>
    <row r="259" spans="1:8">
      <c r="A259" s="448" t="s">
        <v>1294</v>
      </c>
      <c r="B259" s="449"/>
      <c r="C259" s="450">
        <v>1</v>
      </c>
      <c r="D259" s="450">
        <v>1</v>
      </c>
      <c r="E259" s="450"/>
      <c r="F259" s="450"/>
      <c r="G259" s="450"/>
      <c r="H259" s="460">
        <v>2</v>
      </c>
    </row>
    <row r="260" spans="1:8">
      <c r="A260" s="448" t="s">
        <v>1309</v>
      </c>
      <c r="B260" s="449"/>
      <c r="C260" s="450">
        <v>1</v>
      </c>
      <c r="D260" s="450"/>
      <c r="E260" s="450"/>
      <c r="F260" s="450"/>
      <c r="G260" s="450"/>
      <c r="H260" s="460">
        <v>1</v>
      </c>
    </row>
    <row r="261" spans="1:8">
      <c r="A261" s="448" t="s">
        <v>1311</v>
      </c>
      <c r="B261" s="449"/>
      <c r="C261" s="450">
        <v>1</v>
      </c>
      <c r="D261" s="450"/>
      <c r="E261" s="450"/>
      <c r="F261" s="450"/>
      <c r="G261" s="450"/>
      <c r="H261" s="460">
        <v>1</v>
      </c>
    </row>
    <row r="262" spans="1:8">
      <c r="A262" s="448" t="s">
        <v>1344</v>
      </c>
      <c r="B262" s="449"/>
      <c r="C262" s="450"/>
      <c r="D262" s="450">
        <v>1</v>
      </c>
      <c r="E262" s="450"/>
      <c r="F262" s="450"/>
      <c r="G262" s="450"/>
      <c r="H262" s="460">
        <v>1</v>
      </c>
    </row>
    <row r="263" spans="1:8">
      <c r="A263" s="448" t="s">
        <v>1327</v>
      </c>
      <c r="B263" s="449"/>
      <c r="C263" s="450"/>
      <c r="D263" s="450">
        <v>1</v>
      </c>
      <c r="E263" s="450"/>
      <c r="F263" s="450">
        <v>1</v>
      </c>
      <c r="G263" s="450"/>
      <c r="H263" s="460">
        <v>2</v>
      </c>
    </row>
    <row r="264" spans="1:8">
      <c r="A264" s="448" t="s">
        <v>1348</v>
      </c>
      <c r="B264" s="449"/>
      <c r="C264" s="450"/>
      <c r="D264" s="450">
        <v>1</v>
      </c>
      <c r="E264" s="450"/>
      <c r="F264" s="450"/>
      <c r="G264" s="450"/>
      <c r="H264" s="460">
        <v>1</v>
      </c>
    </row>
    <row r="265" spans="1:8">
      <c r="A265" s="448" t="s">
        <v>1352</v>
      </c>
      <c r="B265" s="449"/>
      <c r="C265" s="450"/>
      <c r="D265" s="450">
        <v>1</v>
      </c>
      <c r="E265" s="450"/>
      <c r="F265" s="450"/>
      <c r="G265" s="450"/>
      <c r="H265" s="460">
        <v>1</v>
      </c>
    </row>
    <row r="266" spans="1:8">
      <c r="A266" s="448" t="s">
        <v>1350</v>
      </c>
      <c r="B266" s="449"/>
      <c r="C266" s="450"/>
      <c r="D266" s="450">
        <v>1</v>
      </c>
      <c r="E266" s="450"/>
      <c r="F266" s="450"/>
      <c r="G266" s="450"/>
      <c r="H266" s="460">
        <v>1</v>
      </c>
    </row>
    <row r="267" spans="1:8">
      <c r="A267" s="448" t="s">
        <v>1331</v>
      </c>
      <c r="B267" s="449"/>
      <c r="C267" s="450"/>
      <c r="D267" s="450">
        <v>1</v>
      </c>
      <c r="E267" s="450"/>
      <c r="F267" s="450">
        <v>1</v>
      </c>
      <c r="G267" s="450"/>
      <c r="H267" s="460">
        <v>2</v>
      </c>
    </row>
    <row r="268" spans="1:8">
      <c r="A268" s="448" t="s">
        <v>1346</v>
      </c>
      <c r="B268" s="449"/>
      <c r="C268" s="450"/>
      <c r="D268" s="450">
        <v>1</v>
      </c>
      <c r="E268" s="450"/>
      <c r="F268" s="450"/>
      <c r="G268" s="450"/>
      <c r="H268" s="460">
        <v>1</v>
      </c>
    </row>
    <row r="269" spans="1:8">
      <c r="A269" s="448" t="s">
        <v>1334</v>
      </c>
      <c r="B269" s="449"/>
      <c r="C269" s="450"/>
      <c r="D269" s="450">
        <v>1</v>
      </c>
      <c r="E269" s="450"/>
      <c r="F269" s="450">
        <v>1</v>
      </c>
      <c r="G269" s="450"/>
      <c r="H269" s="460">
        <v>2</v>
      </c>
    </row>
    <row r="270" spans="1:8">
      <c r="A270" s="448" t="s">
        <v>1338</v>
      </c>
      <c r="B270" s="449"/>
      <c r="C270" s="450"/>
      <c r="D270" s="450">
        <v>1</v>
      </c>
      <c r="E270" s="450"/>
      <c r="F270" s="450"/>
      <c r="G270" s="450"/>
      <c r="H270" s="460">
        <v>1</v>
      </c>
    </row>
    <row r="271" spans="1:8">
      <c r="A271" s="448" t="s">
        <v>1340</v>
      </c>
      <c r="B271" s="449"/>
      <c r="C271" s="450"/>
      <c r="D271" s="450">
        <v>1</v>
      </c>
      <c r="E271" s="450"/>
      <c r="F271" s="450">
        <v>1</v>
      </c>
      <c r="G271" s="450"/>
      <c r="H271" s="460">
        <v>2</v>
      </c>
    </row>
    <row r="272" spans="1:8">
      <c r="A272" s="448" t="s">
        <v>1379</v>
      </c>
      <c r="B272" s="449"/>
      <c r="C272" s="450"/>
      <c r="D272" s="450">
        <v>1</v>
      </c>
      <c r="E272" s="450"/>
      <c r="F272" s="450"/>
      <c r="G272" s="450"/>
      <c r="H272" s="460">
        <v>1</v>
      </c>
    </row>
    <row r="273" spans="1:8">
      <c r="A273" s="448" t="s">
        <v>1359</v>
      </c>
      <c r="B273" s="449"/>
      <c r="C273" s="450"/>
      <c r="D273" s="450">
        <v>1</v>
      </c>
      <c r="E273" s="450"/>
      <c r="F273" s="450"/>
      <c r="G273" s="450"/>
      <c r="H273" s="460">
        <v>1</v>
      </c>
    </row>
    <row r="274" spans="1:8">
      <c r="A274" s="448" t="s">
        <v>1461</v>
      </c>
      <c r="B274" s="449"/>
      <c r="C274" s="450"/>
      <c r="D274" s="450">
        <v>1</v>
      </c>
      <c r="E274" s="450"/>
      <c r="F274" s="450"/>
      <c r="G274" s="450"/>
      <c r="H274" s="460">
        <v>1</v>
      </c>
    </row>
    <row r="275" spans="1:8">
      <c r="A275" s="448" t="s">
        <v>1087</v>
      </c>
      <c r="B275" s="449"/>
      <c r="C275" s="450">
        <v>1</v>
      </c>
      <c r="D275" s="450"/>
      <c r="E275" s="450">
        <v>1</v>
      </c>
      <c r="F275" s="450"/>
      <c r="G275" s="450"/>
      <c r="H275" s="460">
        <v>2</v>
      </c>
    </row>
    <row r="276" spans="1:8">
      <c r="A276" s="448" t="s">
        <v>753</v>
      </c>
      <c r="B276" s="449">
        <v>1</v>
      </c>
      <c r="C276" s="450">
        <v>2</v>
      </c>
      <c r="D276" s="450">
        <v>1</v>
      </c>
      <c r="E276" s="450"/>
      <c r="F276" s="450"/>
      <c r="G276" s="450">
        <v>1</v>
      </c>
      <c r="H276" s="460">
        <v>5</v>
      </c>
    </row>
    <row r="277" spans="1:8">
      <c r="A277" s="448" t="s">
        <v>815</v>
      </c>
      <c r="B277" s="449"/>
      <c r="C277" s="450"/>
      <c r="D277" s="450"/>
      <c r="E277" s="450">
        <v>1</v>
      </c>
      <c r="F277" s="450"/>
      <c r="G277" s="450"/>
      <c r="H277" s="460">
        <v>1</v>
      </c>
    </row>
    <row r="278" spans="1:8">
      <c r="A278" s="448" t="s">
        <v>817</v>
      </c>
      <c r="B278" s="449"/>
      <c r="C278" s="450"/>
      <c r="D278" s="450"/>
      <c r="E278" s="450">
        <v>1</v>
      </c>
      <c r="F278" s="450"/>
      <c r="G278" s="450"/>
      <c r="H278" s="460">
        <v>1</v>
      </c>
    </row>
    <row r="279" spans="1:8">
      <c r="A279" s="448" t="s">
        <v>819</v>
      </c>
      <c r="B279" s="449"/>
      <c r="C279" s="450"/>
      <c r="D279" s="450"/>
      <c r="E279" s="450">
        <v>1</v>
      </c>
      <c r="F279" s="450"/>
      <c r="G279" s="450"/>
      <c r="H279" s="460">
        <v>1</v>
      </c>
    </row>
    <row r="280" spans="1:8">
      <c r="A280" s="448" t="s">
        <v>5695</v>
      </c>
      <c r="B280" s="449"/>
      <c r="C280" s="450"/>
      <c r="D280" s="450"/>
      <c r="E280" s="450">
        <v>1</v>
      </c>
      <c r="F280" s="450"/>
      <c r="G280" s="450"/>
      <c r="H280" s="460">
        <v>1</v>
      </c>
    </row>
    <row r="281" spans="1:8">
      <c r="A281" s="448" t="s">
        <v>1124</v>
      </c>
      <c r="B281" s="449"/>
      <c r="C281" s="450">
        <v>1</v>
      </c>
      <c r="D281" s="450"/>
      <c r="E281" s="450">
        <v>1</v>
      </c>
      <c r="F281" s="450"/>
      <c r="G281" s="450"/>
      <c r="H281" s="460">
        <v>2</v>
      </c>
    </row>
    <row r="282" spans="1:8">
      <c r="A282" s="448" t="s">
        <v>1114</v>
      </c>
      <c r="B282" s="449"/>
      <c r="C282" s="450">
        <v>1</v>
      </c>
      <c r="D282" s="450"/>
      <c r="E282" s="450">
        <v>0</v>
      </c>
      <c r="F282" s="450"/>
      <c r="G282" s="450"/>
      <c r="H282" s="460">
        <v>1</v>
      </c>
    </row>
    <row r="283" spans="1:8">
      <c r="A283" s="448" t="s">
        <v>853</v>
      </c>
      <c r="B283" s="449"/>
      <c r="C283" s="450">
        <v>1</v>
      </c>
      <c r="D283" s="450">
        <v>1</v>
      </c>
      <c r="E283" s="450">
        <v>1</v>
      </c>
      <c r="F283" s="450"/>
      <c r="G283" s="450"/>
      <c r="H283" s="460">
        <v>3</v>
      </c>
    </row>
    <row r="284" spans="1:8">
      <c r="A284" s="448" t="s">
        <v>855</v>
      </c>
      <c r="B284" s="449"/>
      <c r="C284" s="450"/>
      <c r="D284" s="450"/>
      <c r="E284" s="450">
        <v>1</v>
      </c>
      <c r="F284" s="450"/>
      <c r="G284" s="450"/>
      <c r="H284" s="460">
        <v>1</v>
      </c>
    </row>
    <row r="285" spans="1:8">
      <c r="A285" s="448" t="s">
        <v>857</v>
      </c>
      <c r="B285" s="449"/>
      <c r="C285" s="450"/>
      <c r="D285" s="450"/>
      <c r="E285" s="450">
        <v>1</v>
      </c>
      <c r="F285" s="450"/>
      <c r="G285" s="450"/>
      <c r="H285" s="460">
        <v>1</v>
      </c>
    </row>
    <row r="286" spans="1:8">
      <c r="A286" s="448" t="s">
        <v>859</v>
      </c>
      <c r="B286" s="449"/>
      <c r="C286" s="450"/>
      <c r="D286" s="450"/>
      <c r="E286" s="450">
        <v>1</v>
      </c>
      <c r="F286" s="450"/>
      <c r="G286" s="450"/>
      <c r="H286" s="460">
        <v>1</v>
      </c>
    </row>
    <row r="287" spans="1:8">
      <c r="A287" s="448" t="s">
        <v>861</v>
      </c>
      <c r="B287" s="449"/>
      <c r="C287" s="450"/>
      <c r="D287" s="450"/>
      <c r="E287" s="450">
        <v>1</v>
      </c>
      <c r="F287" s="450"/>
      <c r="G287" s="450"/>
      <c r="H287" s="460">
        <v>1</v>
      </c>
    </row>
    <row r="288" spans="1:8">
      <c r="A288" s="448" t="s">
        <v>909</v>
      </c>
      <c r="B288" s="449"/>
      <c r="C288" s="450"/>
      <c r="D288" s="450"/>
      <c r="E288" s="450">
        <v>1</v>
      </c>
      <c r="F288" s="450"/>
      <c r="G288" s="450"/>
      <c r="H288" s="460">
        <v>1</v>
      </c>
    </row>
    <row r="289" spans="1:8">
      <c r="A289" s="448" t="s">
        <v>911</v>
      </c>
      <c r="B289" s="449"/>
      <c r="C289" s="450"/>
      <c r="D289" s="450"/>
      <c r="E289" s="450">
        <v>1</v>
      </c>
      <c r="F289" s="450"/>
      <c r="G289" s="450"/>
      <c r="H289" s="460">
        <v>1</v>
      </c>
    </row>
    <row r="290" spans="1:8">
      <c r="A290" s="448" t="s">
        <v>913</v>
      </c>
      <c r="B290" s="449"/>
      <c r="C290" s="450"/>
      <c r="D290" s="450"/>
      <c r="E290" s="450">
        <v>1</v>
      </c>
      <c r="F290" s="450"/>
      <c r="G290" s="450"/>
      <c r="H290" s="460">
        <v>1</v>
      </c>
    </row>
    <row r="291" spans="1:8">
      <c r="A291" s="448" t="s">
        <v>915</v>
      </c>
      <c r="B291" s="449"/>
      <c r="C291" s="450"/>
      <c r="D291" s="450"/>
      <c r="E291" s="450">
        <v>1</v>
      </c>
      <c r="F291" s="450"/>
      <c r="G291" s="450"/>
      <c r="H291" s="460">
        <v>1</v>
      </c>
    </row>
    <row r="292" spans="1:8">
      <c r="A292" s="448" t="s">
        <v>1336</v>
      </c>
      <c r="B292" s="449"/>
      <c r="C292" s="450"/>
      <c r="D292" s="450">
        <v>1</v>
      </c>
      <c r="E292" s="450"/>
      <c r="F292" s="450">
        <v>1</v>
      </c>
      <c r="G292" s="450"/>
      <c r="H292" s="460">
        <v>2</v>
      </c>
    </row>
    <row r="293" spans="1:8">
      <c r="A293" s="448" t="s">
        <v>1373</v>
      </c>
      <c r="B293" s="449"/>
      <c r="C293" s="450"/>
      <c r="D293" s="450">
        <v>1</v>
      </c>
      <c r="E293" s="450"/>
      <c r="F293" s="450"/>
      <c r="G293" s="450"/>
      <c r="H293" s="460">
        <v>1</v>
      </c>
    </row>
    <row r="294" spans="1:8">
      <c r="A294" s="448" t="s">
        <v>1363</v>
      </c>
      <c r="B294" s="449"/>
      <c r="C294" s="450"/>
      <c r="D294" s="450">
        <v>1</v>
      </c>
      <c r="E294" s="450"/>
      <c r="F294" s="450"/>
      <c r="G294" s="450"/>
      <c r="H294" s="460">
        <v>1</v>
      </c>
    </row>
    <row r="295" spans="1:8">
      <c r="A295" s="448" t="s">
        <v>1365</v>
      </c>
      <c r="B295" s="449"/>
      <c r="C295" s="450"/>
      <c r="D295" s="450">
        <v>1</v>
      </c>
      <c r="E295" s="450"/>
      <c r="F295" s="450"/>
      <c r="G295" s="450"/>
      <c r="H295" s="460">
        <v>1</v>
      </c>
    </row>
    <row r="296" spans="1:8">
      <c r="A296" s="448" t="s">
        <v>1367</v>
      </c>
      <c r="B296" s="449"/>
      <c r="C296" s="450"/>
      <c r="D296" s="450">
        <v>1</v>
      </c>
      <c r="E296" s="450"/>
      <c r="F296" s="450"/>
      <c r="G296" s="450"/>
      <c r="H296" s="460">
        <v>1</v>
      </c>
    </row>
    <row r="297" spans="1:8">
      <c r="A297" s="448" t="s">
        <v>1377</v>
      </c>
      <c r="B297" s="449"/>
      <c r="C297" s="450"/>
      <c r="D297" s="450">
        <v>1</v>
      </c>
      <c r="E297" s="450"/>
      <c r="F297" s="450"/>
      <c r="G297" s="450"/>
      <c r="H297" s="460">
        <v>1</v>
      </c>
    </row>
    <row r="298" spans="1:8">
      <c r="A298" s="448" t="s">
        <v>1371</v>
      </c>
      <c r="B298" s="449"/>
      <c r="C298" s="450"/>
      <c r="D298" s="450">
        <v>1</v>
      </c>
      <c r="E298" s="450"/>
      <c r="F298" s="450"/>
      <c r="G298" s="450"/>
      <c r="H298" s="460">
        <v>1</v>
      </c>
    </row>
    <row r="299" spans="1:8">
      <c r="A299" s="448" t="s">
        <v>1458</v>
      </c>
      <c r="B299" s="449"/>
      <c r="C299" s="450"/>
      <c r="D299" s="450">
        <v>1</v>
      </c>
      <c r="E299" s="450"/>
      <c r="F299" s="450"/>
      <c r="G299" s="450"/>
      <c r="H299" s="460">
        <v>1</v>
      </c>
    </row>
    <row r="300" spans="1:8">
      <c r="A300" s="448" t="s">
        <v>1097</v>
      </c>
      <c r="B300" s="449"/>
      <c r="C300" s="450">
        <v>4</v>
      </c>
      <c r="D300" s="450"/>
      <c r="E300" s="450">
        <v>1</v>
      </c>
      <c r="F300" s="450"/>
      <c r="G300" s="450"/>
      <c r="H300" s="460">
        <v>5</v>
      </c>
    </row>
    <row r="301" spans="1:8">
      <c r="A301" s="448" t="s">
        <v>1195</v>
      </c>
      <c r="B301" s="449"/>
      <c r="C301" s="450">
        <v>2</v>
      </c>
      <c r="D301" s="450">
        <v>1</v>
      </c>
      <c r="E301" s="450"/>
      <c r="F301" s="450"/>
      <c r="G301" s="450"/>
      <c r="H301" s="460">
        <v>3</v>
      </c>
    </row>
    <row r="302" spans="1:8">
      <c r="A302" s="448" t="s">
        <v>5668</v>
      </c>
      <c r="B302" s="449"/>
      <c r="C302" s="450">
        <v>1</v>
      </c>
      <c r="D302" s="450">
        <v>1</v>
      </c>
      <c r="E302" s="450"/>
      <c r="F302" s="450"/>
      <c r="G302" s="450"/>
      <c r="H302" s="460">
        <v>2</v>
      </c>
    </row>
    <row r="303" spans="1:8">
      <c r="A303" s="448" t="s">
        <v>1196</v>
      </c>
      <c r="B303" s="449"/>
      <c r="C303" s="450">
        <v>3</v>
      </c>
      <c r="D303" s="450">
        <v>1</v>
      </c>
      <c r="E303" s="450">
        <v>1</v>
      </c>
      <c r="F303" s="450"/>
      <c r="G303" s="450"/>
      <c r="H303" s="460">
        <v>5</v>
      </c>
    </row>
    <row r="304" spans="1:8">
      <c r="A304" s="448" t="s">
        <v>1200</v>
      </c>
      <c r="B304" s="449"/>
      <c r="C304" s="450">
        <v>1</v>
      </c>
      <c r="D304" s="450">
        <v>1</v>
      </c>
      <c r="E304" s="450">
        <v>1</v>
      </c>
      <c r="F304" s="450"/>
      <c r="G304" s="450"/>
      <c r="H304" s="460">
        <v>3</v>
      </c>
    </row>
    <row r="305" spans="1:8">
      <c r="A305" s="448" t="s">
        <v>1099</v>
      </c>
      <c r="B305" s="449"/>
      <c r="C305" s="450">
        <v>1</v>
      </c>
      <c r="D305" s="450"/>
      <c r="E305" s="450"/>
      <c r="F305" s="450"/>
      <c r="G305" s="450"/>
      <c r="H305" s="460">
        <v>1</v>
      </c>
    </row>
    <row r="306" spans="1:8">
      <c r="A306" s="448" t="s">
        <v>1103</v>
      </c>
      <c r="B306" s="449"/>
      <c r="C306" s="450">
        <v>1</v>
      </c>
      <c r="D306" s="450"/>
      <c r="E306" s="450"/>
      <c r="F306" s="450"/>
      <c r="G306" s="450"/>
      <c r="H306" s="460">
        <v>1</v>
      </c>
    </row>
    <row r="307" spans="1:8">
      <c r="A307" s="448" t="s">
        <v>1105</v>
      </c>
      <c r="B307" s="449"/>
      <c r="C307" s="450">
        <v>1</v>
      </c>
      <c r="D307" s="450"/>
      <c r="E307" s="450"/>
      <c r="F307" s="450"/>
      <c r="G307" s="450"/>
      <c r="H307" s="460">
        <v>1</v>
      </c>
    </row>
    <row r="308" spans="1:8">
      <c r="A308" s="448" t="s">
        <v>1203</v>
      </c>
      <c r="B308" s="449"/>
      <c r="C308" s="450">
        <v>1</v>
      </c>
      <c r="D308" s="450"/>
      <c r="E308" s="450">
        <v>1</v>
      </c>
      <c r="F308" s="450"/>
      <c r="G308" s="450"/>
      <c r="H308" s="460">
        <v>2</v>
      </c>
    </row>
    <row r="309" spans="1:8">
      <c r="A309" s="448" t="s">
        <v>1204</v>
      </c>
      <c r="B309" s="449"/>
      <c r="C309" s="450">
        <v>2</v>
      </c>
      <c r="D309" s="450">
        <v>1</v>
      </c>
      <c r="E309" s="450">
        <v>0</v>
      </c>
      <c r="F309" s="450"/>
      <c r="G309" s="450"/>
      <c r="H309" s="460">
        <v>3</v>
      </c>
    </row>
    <row r="310" spans="1:8">
      <c r="A310" s="448" t="s">
        <v>1206</v>
      </c>
      <c r="B310" s="449"/>
      <c r="C310" s="450">
        <v>1</v>
      </c>
      <c r="D310" s="450">
        <v>1</v>
      </c>
      <c r="E310" s="450">
        <v>0</v>
      </c>
      <c r="F310" s="450"/>
      <c r="G310" s="450"/>
      <c r="H310" s="460">
        <v>2</v>
      </c>
    </row>
    <row r="311" spans="1:8">
      <c r="A311" s="448" t="s">
        <v>1208</v>
      </c>
      <c r="B311" s="449"/>
      <c r="C311" s="450">
        <v>2</v>
      </c>
      <c r="D311" s="450">
        <v>1</v>
      </c>
      <c r="E311" s="450"/>
      <c r="F311" s="450"/>
      <c r="G311" s="450"/>
      <c r="H311" s="460">
        <v>3</v>
      </c>
    </row>
    <row r="312" spans="1:8">
      <c r="A312" s="448" t="s">
        <v>1210</v>
      </c>
      <c r="B312" s="449"/>
      <c r="C312" s="450">
        <v>1</v>
      </c>
      <c r="D312" s="450">
        <v>1</v>
      </c>
      <c r="E312" s="450"/>
      <c r="F312" s="450"/>
      <c r="G312" s="450"/>
      <c r="H312" s="460">
        <v>2</v>
      </c>
    </row>
    <row r="313" spans="1:8">
      <c r="A313" s="448" t="s">
        <v>1212</v>
      </c>
      <c r="B313" s="449"/>
      <c r="C313" s="450">
        <v>2</v>
      </c>
      <c r="D313" s="450">
        <v>1</v>
      </c>
      <c r="E313" s="450">
        <v>0</v>
      </c>
      <c r="F313" s="450"/>
      <c r="G313" s="450"/>
      <c r="H313" s="460">
        <v>3</v>
      </c>
    </row>
    <row r="314" spans="1:8">
      <c r="A314" s="448" t="s">
        <v>1214</v>
      </c>
      <c r="B314" s="449"/>
      <c r="C314" s="450">
        <v>2</v>
      </c>
      <c r="D314" s="450">
        <v>0</v>
      </c>
      <c r="E314" s="450">
        <v>1</v>
      </c>
      <c r="F314" s="450"/>
      <c r="G314" s="450"/>
      <c r="H314" s="460">
        <v>3</v>
      </c>
    </row>
    <row r="315" spans="1:8">
      <c r="A315" s="448" t="s">
        <v>1216</v>
      </c>
      <c r="B315" s="449"/>
      <c r="C315" s="450">
        <v>1</v>
      </c>
      <c r="D315" s="450">
        <v>1</v>
      </c>
      <c r="E315" s="450"/>
      <c r="F315" s="450"/>
      <c r="G315" s="450"/>
      <c r="H315" s="460">
        <v>2</v>
      </c>
    </row>
    <row r="316" spans="1:8">
      <c r="A316" s="448" t="s">
        <v>1218</v>
      </c>
      <c r="B316" s="449"/>
      <c r="C316" s="450">
        <v>2</v>
      </c>
      <c r="D316" s="450"/>
      <c r="E316" s="450">
        <v>1</v>
      </c>
      <c r="F316" s="450"/>
      <c r="G316" s="450"/>
      <c r="H316" s="460">
        <v>3</v>
      </c>
    </row>
    <row r="317" spans="1:8">
      <c r="A317" s="448" t="s">
        <v>1219</v>
      </c>
      <c r="B317" s="449"/>
      <c r="C317" s="450">
        <v>1</v>
      </c>
      <c r="D317" s="450"/>
      <c r="E317" s="450">
        <v>1</v>
      </c>
      <c r="F317" s="450"/>
      <c r="G317" s="450"/>
      <c r="H317" s="460">
        <v>2</v>
      </c>
    </row>
    <row r="318" spans="1:8">
      <c r="A318" s="448" t="s">
        <v>1221</v>
      </c>
      <c r="B318" s="449"/>
      <c r="C318" s="450">
        <v>1</v>
      </c>
      <c r="D318" s="450"/>
      <c r="E318" s="450">
        <v>1</v>
      </c>
      <c r="F318" s="450"/>
      <c r="G318" s="450"/>
      <c r="H318" s="460">
        <v>2</v>
      </c>
    </row>
    <row r="319" spans="1:8">
      <c r="A319" s="448" t="s">
        <v>1223</v>
      </c>
      <c r="B319" s="449"/>
      <c r="C319" s="450">
        <v>2</v>
      </c>
      <c r="D319" s="450"/>
      <c r="E319" s="450">
        <v>1</v>
      </c>
      <c r="F319" s="450"/>
      <c r="G319" s="450"/>
      <c r="H319" s="460">
        <v>3</v>
      </c>
    </row>
    <row r="320" spans="1:8">
      <c r="A320" s="448" t="s">
        <v>1143</v>
      </c>
      <c r="B320" s="449"/>
      <c r="C320" s="450">
        <v>1</v>
      </c>
      <c r="D320" s="450"/>
      <c r="E320" s="450">
        <v>1</v>
      </c>
      <c r="F320" s="450"/>
      <c r="G320" s="450"/>
      <c r="H320" s="460">
        <v>2</v>
      </c>
    </row>
    <row r="321" spans="1:8">
      <c r="A321" s="448" t="s">
        <v>1145</v>
      </c>
      <c r="B321" s="449"/>
      <c r="C321" s="450">
        <v>1</v>
      </c>
      <c r="D321" s="450"/>
      <c r="E321" s="450">
        <v>1</v>
      </c>
      <c r="F321" s="450"/>
      <c r="G321" s="450"/>
      <c r="H321" s="460">
        <v>2</v>
      </c>
    </row>
    <row r="322" spans="1:8">
      <c r="A322" s="448" t="s">
        <v>1227</v>
      </c>
      <c r="B322" s="449"/>
      <c r="C322" s="450">
        <v>2</v>
      </c>
      <c r="D322" s="450"/>
      <c r="E322" s="450">
        <v>1</v>
      </c>
      <c r="F322" s="450"/>
      <c r="G322" s="450"/>
      <c r="H322" s="460">
        <v>3</v>
      </c>
    </row>
    <row r="323" spans="1:8">
      <c r="A323" s="448" t="s">
        <v>1228</v>
      </c>
      <c r="B323" s="449"/>
      <c r="C323" s="450">
        <v>2</v>
      </c>
      <c r="D323" s="450"/>
      <c r="E323" s="450">
        <v>1</v>
      </c>
      <c r="F323" s="450"/>
      <c r="G323" s="450"/>
      <c r="H323" s="460">
        <v>3</v>
      </c>
    </row>
    <row r="324" spans="1:8">
      <c r="A324" s="448" t="s">
        <v>1232</v>
      </c>
      <c r="B324" s="449"/>
      <c r="C324" s="450">
        <v>2</v>
      </c>
      <c r="D324" s="450"/>
      <c r="E324" s="450">
        <v>1</v>
      </c>
      <c r="F324" s="450"/>
      <c r="G324" s="450"/>
      <c r="H324" s="460">
        <v>3</v>
      </c>
    </row>
    <row r="325" spans="1:8">
      <c r="A325" s="448" t="s">
        <v>5672</v>
      </c>
      <c r="B325" s="449"/>
      <c r="C325" s="450">
        <v>2</v>
      </c>
      <c r="D325" s="450"/>
      <c r="E325" s="450">
        <v>1</v>
      </c>
      <c r="F325" s="450"/>
      <c r="G325" s="450"/>
      <c r="H325" s="460">
        <v>3</v>
      </c>
    </row>
    <row r="326" spans="1:8">
      <c r="A326" s="448" t="s">
        <v>1147</v>
      </c>
      <c r="B326" s="449"/>
      <c r="C326" s="450">
        <v>1</v>
      </c>
      <c r="D326" s="450"/>
      <c r="E326" s="450">
        <v>1</v>
      </c>
      <c r="F326" s="450"/>
      <c r="G326" s="450"/>
      <c r="H326" s="460">
        <v>2</v>
      </c>
    </row>
    <row r="327" spans="1:8">
      <c r="A327" s="448" t="s">
        <v>1149</v>
      </c>
      <c r="B327" s="449"/>
      <c r="C327" s="450">
        <v>4</v>
      </c>
      <c r="D327" s="450"/>
      <c r="E327" s="450">
        <v>1</v>
      </c>
      <c r="F327" s="450"/>
      <c r="G327" s="450"/>
      <c r="H327" s="460">
        <v>5</v>
      </c>
    </row>
    <row r="328" spans="1:8">
      <c r="A328" s="448" t="s">
        <v>1157</v>
      </c>
      <c r="B328" s="449"/>
      <c r="C328" s="450">
        <v>4</v>
      </c>
      <c r="D328" s="450"/>
      <c r="E328" s="450">
        <v>1</v>
      </c>
      <c r="F328" s="450"/>
      <c r="G328" s="450"/>
      <c r="H328" s="460">
        <v>5</v>
      </c>
    </row>
    <row r="329" spans="1:8">
      <c r="A329" s="448" t="s">
        <v>1153</v>
      </c>
      <c r="B329" s="449"/>
      <c r="C329" s="450">
        <v>1</v>
      </c>
      <c r="D329" s="450"/>
      <c r="E329" s="450">
        <v>1</v>
      </c>
      <c r="F329" s="450"/>
      <c r="G329" s="450"/>
      <c r="H329" s="460">
        <v>2</v>
      </c>
    </row>
    <row r="330" spans="1:8">
      <c r="A330" s="448" t="s">
        <v>1323</v>
      </c>
      <c r="B330" s="449"/>
      <c r="C330" s="450"/>
      <c r="D330" s="450">
        <v>1</v>
      </c>
      <c r="E330" s="450"/>
      <c r="F330" s="450">
        <v>1</v>
      </c>
      <c r="G330" s="450"/>
      <c r="H330" s="460">
        <v>2</v>
      </c>
    </row>
    <row r="331" spans="1:8">
      <c r="A331" s="448" t="s">
        <v>1159</v>
      </c>
      <c r="B331" s="449"/>
      <c r="C331" s="450">
        <v>1</v>
      </c>
      <c r="D331" s="450"/>
      <c r="E331" s="450">
        <v>1</v>
      </c>
      <c r="F331" s="450"/>
      <c r="G331" s="450"/>
      <c r="H331" s="460">
        <v>2</v>
      </c>
    </row>
    <row r="332" spans="1:8">
      <c r="A332" s="448" t="s">
        <v>1161</v>
      </c>
      <c r="B332" s="449"/>
      <c r="C332" s="450">
        <v>4</v>
      </c>
      <c r="D332" s="450"/>
      <c r="E332" s="450">
        <v>1</v>
      </c>
      <c r="F332" s="450"/>
      <c r="G332" s="450"/>
      <c r="H332" s="460">
        <v>5</v>
      </c>
    </row>
    <row r="333" spans="1:8">
      <c r="A333" s="448" t="s">
        <v>1163</v>
      </c>
      <c r="B333" s="449"/>
      <c r="C333" s="450">
        <v>4</v>
      </c>
      <c r="D333" s="450"/>
      <c r="E333" s="450">
        <v>1</v>
      </c>
      <c r="F333" s="450"/>
      <c r="G333" s="450"/>
      <c r="H333" s="460">
        <v>5</v>
      </c>
    </row>
    <row r="334" spans="1:8">
      <c r="A334" s="448" t="s">
        <v>1165</v>
      </c>
      <c r="B334" s="449"/>
      <c r="C334" s="450">
        <v>1</v>
      </c>
      <c r="D334" s="450"/>
      <c r="E334" s="450">
        <v>1</v>
      </c>
      <c r="F334" s="450"/>
      <c r="G334" s="450"/>
      <c r="H334" s="460">
        <v>2</v>
      </c>
    </row>
    <row r="335" spans="1:8">
      <c r="A335" s="448" t="s">
        <v>1167</v>
      </c>
      <c r="B335" s="449"/>
      <c r="C335" s="450">
        <v>1</v>
      </c>
      <c r="D335" s="450"/>
      <c r="E335" s="450">
        <v>1</v>
      </c>
      <c r="F335" s="450"/>
      <c r="G335" s="450"/>
      <c r="H335" s="460">
        <v>2</v>
      </c>
    </row>
    <row r="336" spans="1:8">
      <c r="A336" s="448" t="s">
        <v>1045</v>
      </c>
      <c r="B336" s="449"/>
      <c r="C336" s="450"/>
      <c r="D336" s="450">
        <v>1</v>
      </c>
      <c r="E336" s="450"/>
      <c r="F336" s="450">
        <v>1</v>
      </c>
      <c r="G336" s="450"/>
      <c r="H336" s="460">
        <v>2</v>
      </c>
    </row>
    <row r="337" spans="1:8">
      <c r="A337" s="448" t="s">
        <v>1101</v>
      </c>
      <c r="B337" s="449"/>
      <c r="C337" s="450">
        <v>1</v>
      </c>
      <c r="D337" s="450"/>
      <c r="E337" s="450"/>
      <c r="F337" s="450"/>
      <c r="G337" s="450"/>
      <c r="H337" s="460">
        <v>1</v>
      </c>
    </row>
    <row r="338" spans="1:8">
      <c r="A338" s="448" t="s">
        <v>1299</v>
      </c>
      <c r="B338" s="449"/>
      <c r="C338" s="450">
        <v>1</v>
      </c>
      <c r="D338" s="450"/>
      <c r="E338" s="450"/>
      <c r="F338" s="450"/>
      <c r="G338" s="450"/>
      <c r="H338" s="460">
        <v>1</v>
      </c>
    </row>
    <row r="339" spans="1:8">
      <c r="A339" s="448" t="s">
        <v>1155</v>
      </c>
      <c r="B339" s="449"/>
      <c r="C339" s="450">
        <v>1</v>
      </c>
      <c r="D339" s="450"/>
      <c r="E339" s="450">
        <v>1</v>
      </c>
      <c r="F339" s="450"/>
      <c r="G339" s="450"/>
      <c r="H339" s="460">
        <v>2</v>
      </c>
    </row>
    <row r="340" spans="1:8">
      <c r="A340" s="448" t="s">
        <v>1397</v>
      </c>
      <c r="B340" s="449"/>
      <c r="C340" s="450"/>
      <c r="D340" s="450">
        <v>1</v>
      </c>
      <c r="E340" s="450"/>
      <c r="F340" s="450"/>
      <c r="G340" s="450"/>
      <c r="H340" s="460">
        <v>1</v>
      </c>
    </row>
    <row r="341" spans="1:8">
      <c r="A341" s="448" t="s">
        <v>1398</v>
      </c>
      <c r="B341" s="449"/>
      <c r="C341" s="450"/>
      <c r="D341" s="450">
        <v>1</v>
      </c>
      <c r="E341" s="450"/>
      <c r="F341" s="450"/>
      <c r="G341" s="450"/>
      <c r="H341" s="460">
        <v>1</v>
      </c>
    </row>
    <row r="342" spans="1:8">
      <c r="A342" s="448" t="s">
        <v>1400</v>
      </c>
      <c r="B342" s="449"/>
      <c r="C342" s="450"/>
      <c r="D342" s="450">
        <v>1</v>
      </c>
      <c r="E342" s="450"/>
      <c r="F342" s="450"/>
      <c r="G342" s="450"/>
      <c r="H342" s="460">
        <v>1</v>
      </c>
    </row>
    <row r="343" spans="1:8">
      <c r="A343" s="448" t="s">
        <v>1401</v>
      </c>
      <c r="B343" s="449"/>
      <c r="C343" s="450"/>
      <c r="D343" s="450">
        <v>1</v>
      </c>
      <c r="E343" s="450"/>
      <c r="F343" s="450"/>
      <c r="G343" s="450"/>
      <c r="H343" s="460">
        <v>1</v>
      </c>
    </row>
    <row r="344" spans="1:8">
      <c r="A344" s="448" t="s">
        <v>1411</v>
      </c>
      <c r="B344" s="449"/>
      <c r="C344" s="450"/>
      <c r="D344" s="450">
        <v>1</v>
      </c>
      <c r="E344" s="450"/>
      <c r="F344" s="450"/>
      <c r="G344" s="450"/>
      <c r="H344" s="460">
        <v>1</v>
      </c>
    </row>
    <row r="345" spans="1:8">
      <c r="A345" s="448" t="s">
        <v>1405</v>
      </c>
      <c r="B345" s="449"/>
      <c r="C345" s="450"/>
      <c r="D345" s="450">
        <v>1</v>
      </c>
      <c r="E345" s="450"/>
      <c r="F345" s="450"/>
      <c r="G345" s="450"/>
      <c r="H345" s="460">
        <v>1</v>
      </c>
    </row>
    <row r="346" spans="1:8">
      <c r="A346" s="448" t="s">
        <v>1407</v>
      </c>
      <c r="B346" s="449"/>
      <c r="C346" s="450"/>
      <c r="D346" s="450">
        <v>1</v>
      </c>
      <c r="E346" s="450"/>
      <c r="F346" s="450"/>
      <c r="G346" s="450"/>
      <c r="H346" s="460">
        <v>1</v>
      </c>
    </row>
    <row r="347" spans="1:8">
      <c r="A347" s="448" t="s">
        <v>1409</v>
      </c>
      <c r="B347" s="449"/>
      <c r="C347" s="450"/>
      <c r="D347" s="450">
        <v>1</v>
      </c>
      <c r="E347" s="450"/>
      <c r="F347" s="450"/>
      <c r="G347" s="450"/>
      <c r="H347" s="460">
        <v>1</v>
      </c>
    </row>
    <row r="348" spans="1:8">
      <c r="A348" s="448" t="s">
        <v>843</v>
      </c>
      <c r="B348" s="449">
        <v>1</v>
      </c>
      <c r="C348" s="450">
        <v>1</v>
      </c>
      <c r="D348" s="450">
        <v>1</v>
      </c>
      <c r="E348" s="450"/>
      <c r="F348" s="450">
        <v>0</v>
      </c>
      <c r="G348" s="450"/>
      <c r="H348" s="460">
        <v>3</v>
      </c>
    </row>
    <row r="349" spans="1:8">
      <c r="A349" s="448" t="s">
        <v>1269</v>
      </c>
      <c r="B349" s="449"/>
      <c r="C349" s="450">
        <v>1</v>
      </c>
      <c r="D349" s="450"/>
      <c r="E349" s="450"/>
      <c r="F349" s="450"/>
      <c r="G349" s="450"/>
      <c r="H349" s="460">
        <v>1</v>
      </c>
    </row>
    <row r="350" spans="1:8">
      <c r="A350" s="448" t="s">
        <v>979</v>
      </c>
      <c r="B350" s="449"/>
      <c r="C350" s="450"/>
      <c r="D350" s="450">
        <v>2</v>
      </c>
      <c r="E350" s="450"/>
      <c r="F350" s="450">
        <v>1</v>
      </c>
      <c r="G350" s="450"/>
      <c r="H350" s="460">
        <v>3</v>
      </c>
    </row>
    <row r="351" spans="1:8">
      <c r="A351" s="448" t="s">
        <v>981</v>
      </c>
      <c r="B351" s="449"/>
      <c r="C351" s="450"/>
      <c r="D351" s="450">
        <v>3</v>
      </c>
      <c r="E351" s="450"/>
      <c r="F351" s="450">
        <v>1</v>
      </c>
      <c r="G351" s="450"/>
      <c r="H351" s="460">
        <v>4</v>
      </c>
    </row>
    <row r="352" spans="1:8">
      <c r="A352" s="448" t="s">
        <v>983</v>
      </c>
      <c r="B352" s="449"/>
      <c r="C352" s="450"/>
      <c r="D352" s="450">
        <v>3</v>
      </c>
      <c r="E352" s="450"/>
      <c r="F352" s="450">
        <v>1</v>
      </c>
      <c r="G352" s="450"/>
      <c r="H352" s="460">
        <v>4</v>
      </c>
    </row>
    <row r="353" spans="1:8">
      <c r="A353" s="448" t="s">
        <v>1358</v>
      </c>
      <c r="B353" s="449"/>
      <c r="C353" s="450"/>
      <c r="D353" s="450">
        <v>1</v>
      </c>
      <c r="E353" s="450"/>
      <c r="F353" s="450"/>
      <c r="G353" s="450"/>
      <c r="H353" s="460">
        <v>1</v>
      </c>
    </row>
    <row r="354" spans="1:8">
      <c r="A354" s="448" t="s">
        <v>1055</v>
      </c>
      <c r="B354" s="449"/>
      <c r="C354" s="450"/>
      <c r="D354" s="450">
        <v>1</v>
      </c>
      <c r="E354" s="450"/>
      <c r="F354" s="450"/>
      <c r="G354" s="450"/>
      <c r="H354" s="460">
        <v>1</v>
      </c>
    </row>
    <row r="355" spans="1:8">
      <c r="A355" s="448" t="s">
        <v>1060</v>
      </c>
      <c r="B355" s="449"/>
      <c r="C355" s="450"/>
      <c r="D355" s="450">
        <v>1</v>
      </c>
      <c r="E355" s="450"/>
      <c r="F355" s="450"/>
      <c r="G355" s="450"/>
      <c r="H355" s="460">
        <v>1</v>
      </c>
    </row>
    <row r="356" spans="1:8">
      <c r="A356" s="448" t="s">
        <v>1413</v>
      </c>
      <c r="B356" s="449"/>
      <c r="C356" s="450"/>
      <c r="D356" s="450">
        <v>1</v>
      </c>
      <c r="E356" s="450"/>
      <c r="F356" s="450"/>
      <c r="G356" s="450"/>
      <c r="H356" s="460">
        <v>1</v>
      </c>
    </row>
    <row r="357" spans="1:8">
      <c r="A357" s="448" t="s">
        <v>1415</v>
      </c>
      <c r="B357" s="449"/>
      <c r="C357" s="450"/>
      <c r="D357" s="450">
        <v>1</v>
      </c>
      <c r="E357" s="450"/>
      <c r="F357" s="450"/>
      <c r="G357" s="450"/>
      <c r="H357" s="460">
        <v>1</v>
      </c>
    </row>
    <row r="358" spans="1:8">
      <c r="A358" s="448" t="s">
        <v>1417</v>
      </c>
      <c r="B358" s="449"/>
      <c r="C358" s="450"/>
      <c r="D358" s="450">
        <v>1</v>
      </c>
      <c r="E358" s="450"/>
      <c r="F358" s="450"/>
      <c r="G358" s="450"/>
      <c r="H358" s="460">
        <v>1</v>
      </c>
    </row>
    <row r="359" spans="1:8">
      <c r="A359" s="448" t="s">
        <v>1419</v>
      </c>
      <c r="B359" s="449"/>
      <c r="C359" s="450"/>
      <c r="D359" s="450">
        <v>1</v>
      </c>
      <c r="E359" s="450"/>
      <c r="F359" s="450"/>
      <c r="G359" s="450"/>
      <c r="H359" s="460">
        <v>1</v>
      </c>
    </row>
    <row r="360" spans="1:8">
      <c r="A360" s="448" t="s">
        <v>1420</v>
      </c>
      <c r="B360" s="449"/>
      <c r="C360" s="450"/>
      <c r="D360" s="450">
        <v>1</v>
      </c>
      <c r="E360" s="450"/>
      <c r="F360" s="450"/>
      <c r="G360" s="450"/>
      <c r="H360" s="460">
        <v>1</v>
      </c>
    </row>
    <row r="361" spans="1:8">
      <c r="A361" s="448" t="s">
        <v>1422</v>
      </c>
      <c r="B361" s="449"/>
      <c r="C361" s="450"/>
      <c r="D361" s="450">
        <v>1</v>
      </c>
      <c r="E361" s="450"/>
      <c r="F361" s="450"/>
      <c r="G361" s="450"/>
      <c r="H361" s="460">
        <v>1</v>
      </c>
    </row>
    <row r="362" spans="1:8">
      <c r="A362" s="448" t="s">
        <v>1424</v>
      </c>
      <c r="B362" s="449"/>
      <c r="C362" s="450"/>
      <c r="D362" s="450">
        <v>1</v>
      </c>
      <c r="E362" s="450"/>
      <c r="F362" s="450"/>
      <c r="G362" s="450"/>
      <c r="H362" s="460">
        <v>1</v>
      </c>
    </row>
    <row r="363" spans="1:8">
      <c r="A363" s="448" t="s">
        <v>1426</v>
      </c>
      <c r="B363" s="449"/>
      <c r="C363" s="450"/>
      <c r="D363" s="450">
        <v>1</v>
      </c>
      <c r="E363" s="450"/>
      <c r="F363" s="450"/>
      <c r="G363" s="450"/>
      <c r="H363" s="460">
        <v>1</v>
      </c>
    </row>
    <row r="364" spans="1:8">
      <c r="A364" s="448" t="s">
        <v>5715</v>
      </c>
      <c r="B364" s="449"/>
      <c r="C364" s="450">
        <v>1</v>
      </c>
      <c r="D364" s="450">
        <v>2</v>
      </c>
      <c r="E364" s="450"/>
      <c r="F364" s="450"/>
      <c r="G364" s="450"/>
      <c r="H364" s="460">
        <v>3</v>
      </c>
    </row>
    <row r="365" spans="1:8">
      <c r="A365" s="448" t="s">
        <v>1477</v>
      </c>
      <c r="B365" s="449"/>
      <c r="C365" s="450">
        <v>2</v>
      </c>
      <c r="D365" s="450"/>
      <c r="E365" s="450"/>
      <c r="F365" s="450"/>
      <c r="G365" s="450"/>
      <c r="H365" s="460">
        <v>2</v>
      </c>
    </row>
    <row r="366" spans="1:8">
      <c r="A366" s="448" t="s">
        <v>1546</v>
      </c>
      <c r="B366" s="449"/>
      <c r="C366" s="450">
        <v>1</v>
      </c>
      <c r="D366" s="450"/>
      <c r="E366" s="450"/>
      <c r="F366" s="450"/>
      <c r="G366" s="450"/>
      <c r="H366" s="460">
        <v>1</v>
      </c>
    </row>
    <row r="367" spans="1:8">
      <c r="A367" s="448" t="s">
        <v>1485</v>
      </c>
      <c r="B367" s="449"/>
      <c r="C367" s="450">
        <v>1</v>
      </c>
      <c r="D367" s="450"/>
      <c r="E367" s="450"/>
      <c r="F367" s="450"/>
      <c r="G367" s="450"/>
      <c r="H367" s="460">
        <v>1</v>
      </c>
    </row>
    <row r="368" spans="1:8">
      <c r="A368" s="448" t="s">
        <v>765</v>
      </c>
      <c r="B368" s="449"/>
      <c r="C368" s="450">
        <v>5</v>
      </c>
      <c r="D368" s="450">
        <v>3</v>
      </c>
      <c r="E368" s="450"/>
      <c r="F368" s="450"/>
      <c r="G368" s="450">
        <v>1</v>
      </c>
      <c r="H368" s="460">
        <v>9</v>
      </c>
    </row>
    <row r="369" spans="1:8">
      <c r="A369" s="448" t="s">
        <v>1493</v>
      </c>
      <c r="B369" s="449"/>
      <c r="C369" s="450">
        <v>1</v>
      </c>
      <c r="D369" s="450"/>
      <c r="E369" s="450"/>
      <c r="F369" s="450"/>
      <c r="G369" s="450"/>
      <c r="H369" s="460">
        <v>1</v>
      </c>
    </row>
    <row r="370" spans="1:8">
      <c r="A370" s="448" t="s">
        <v>1495</v>
      </c>
      <c r="B370" s="449"/>
      <c r="C370" s="450">
        <v>1</v>
      </c>
      <c r="D370" s="450"/>
      <c r="E370" s="450"/>
      <c r="F370" s="450"/>
      <c r="G370" s="450"/>
      <c r="H370" s="460">
        <v>1</v>
      </c>
    </row>
    <row r="371" spans="1:8">
      <c r="A371" s="448" t="s">
        <v>1487</v>
      </c>
      <c r="B371" s="449"/>
      <c r="C371" s="450">
        <v>1</v>
      </c>
      <c r="D371" s="450"/>
      <c r="E371" s="450"/>
      <c r="F371" s="450"/>
      <c r="G371" s="450"/>
      <c r="H371" s="460">
        <v>1</v>
      </c>
    </row>
    <row r="372" spans="1:8">
      <c r="A372" s="448" t="s">
        <v>781</v>
      </c>
      <c r="B372" s="449">
        <v>1</v>
      </c>
      <c r="C372" s="450">
        <v>3</v>
      </c>
      <c r="D372" s="450">
        <v>3</v>
      </c>
      <c r="E372" s="450"/>
      <c r="F372" s="450">
        <v>1</v>
      </c>
      <c r="G372" s="450"/>
      <c r="H372" s="460">
        <v>8</v>
      </c>
    </row>
    <row r="373" spans="1:8">
      <c r="A373" s="448" t="s">
        <v>1550</v>
      </c>
      <c r="B373" s="449"/>
      <c r="C373" s="450">
        <v>0</v>
      </c>
      <c r="D373" s="450"/>
      <c r="E373" s="450"/>
      <c r="F373" s="450"/>
      <c r="G373" s="450"/>
      <c r="H373" s="460">
        <v>0</v>
      </c>
    </row>
    <row r="374" spans="1:8">
      <c r="A374" s="448" t="s">
        <v>1552</v>
      </c>
      <c r="B374" s="449"/>
      <c r="C374" s="450">
        <v>1</v>
      </c>
      <c r="D374" s="450"/>
      <c r="E374" s="450"/>
      <c r="F374" s="450"/>
      <c r="G374" s="450"/>
      <c r="H374" s="460">
        <v>1</v>
      </c>
    </row>
    <row r="375" spans="1:8">
      <c r="A375" s="448" t="s">
        <v>5711</v>
      </c>
      <c r="B375" s="449"/>
      <c r="C375" s="450">
        <v>1</v>
      </c>
      <c r="D375" s="450"/>
      <c r="E375" s="450"/>
      <c r="F375" s="450"/>
      <c r="G375" s="450"/>
      <c r="H375" s="460">
        <v>1</v>
      </c>
    </row>
    <row r="376" spans="1:8">
      <c r="A376" s="448" t="s">
        <v>1499</v>
      </c>
      <c r="B376" s="449"/>
      <c r="C376" s="450">
        <v>1</v>
      </c>
      <c r="D376" s="450"/>
      <c r="E376" s="450"/>
      <c r="F376" s="450"/>
      <c r="G376" s="450"/>
      <c r="H376" s="460">
        <v>1</v>
      </c>
    </row>
    <row r="377" spans="1:8">
      <c r="A377" s="448" t="s">
        <v>1501</v>
      </c>
      <c r="B377" s="449"/>
      <c r="C377" s="450">
        <v>1</v>
      </c>
      <c r="D377" s="450"/>
      <c r="E377" s="450"/>
      <c r="F377" s="450"/>
      <c r="G377" s="450"/>
      <c r="H377" s="460">
        <v>1</v>
      </c>
    </row>
    <row r="378" spans="1:8">
      <c r="A378" s="448" t="s">
        <v>1569</v>
      </c>
      <c r="B378" s="449"/>
      <c r="C378" s="450">
        <v>1</v>
      </c>
      <c r="D378" s="450"/>
      <c r="E378" s="450"/>
      <c r="F378" s="450"/>
      <c r="G378" s="450"/>
      <c r="H378" s="460">
        <v>1</v>
      </c>
    </row>
    <row r="379" spans="1:8">
      <c r="A379" s="448" t="s">
        <v>1559</v>
      </c>
      <c r="B379" s="449"/>
      <c r="C379" s="450">
        <v>1</v>
      </c>
      <c r="D379" s="450"/>
      <c r="E379" s="450"/>
      <c r="F379" s="450"/>
      <c r="G379" s="450"/>
      <c r="H379" s="460">
        <v>1</v>
      </c>
    </row>
    <row r="380" spans="1:8">
      <c r="A380" s="448" t="s">
        <v>1561</v>
      </c>
      <c r="B380" s="449"/>
      <c r="C380" s="450">
        <v>1</v>
      </c>
      <c r="D380" s="450"/>
      <c r="E380" s="450"/>
      <c r="F380" s="450"/>
      <c r="G380" s="450"/>
      <c r="H380" s="460">
        <v>1</v>
      </c>
    </row>
    <row r="381" spans="1:8">
      <c r="A381" s="448" t="s">
        <v>1505</v>
      </c>
      <c r="B381" s="449"/>
      <c r="C381" s="450">
        <v>1</v>
      </c>
      <c r="D381" s="450"/>
      <c r="E381" s="450"/>
      <c r="F381" s="450"/>
      <c r="G381" s="450"/>
      <c r="H381" s="460">
        <v>1</v>
      </c>
    </row>
    <row r="382" spans="1:8">
      <c r="A382" s="448" t="s">
        <v>1507</v>
      </c>
      <c r="B382" s="449"/>
      <c r="C382" s="450">
        <v>1</v>
      </c>
      <c r="D382" s="450"/>
      <c r="E382" s="450"/>
      <c r="F382" s="450"/>
      <c r="G382" s="450"/>
      <c r="H382" s="460">
        <v>1</v>
      </c>
    </row>
    <row r="383" spans="1:8">
      <c r="A383" s="448" t="s">
        <v>1513</v>
      </c>
      <c r="B383" s="449"/>
      <c r="C383" s="450">
        <v>1</v>
      </c>
      <c r="D383" s="450"/>
      <c r="E383" s="450"/>
      <c r="F383" s="450"/>
      <c r="G383" s="450"/>
      <c r="H383" s="460">
        <v>1</v>
      </c>
    </row>
    <row r="384" spans="1:8">
      <c r="A384" s="448" t="s">
        <v>1519</v>
      </c>
      <c r="B384" s="449"/>
      <c r="C384" s="450">
        <v>1</v>
      </c>
      <c r="D384" s="450"/>
      <c r="E384" s="450"/>
      <c r="F384" s="450"/>
      <c r="G384" s="450"/>
      <c r="H384" s="460">
        <v>1</v>
      </c>
    </row>
    <row r="385" spans="1:8">
      <c r="A385" s="448" t="s">
        <v>1531</v>
      </c>
      <c r="B385" s="449"/>
      <c r="C385" s="450">
        <v>1</v>
      </c>
      <c r="D385" s="450"/>
      <c r="E385" s="450"/>
      <c r="F385" s="450"/>
      <c r="G385" s="450"/>
      <c r="H385" s="460">
        <v>1</v>
      </c>
    </row>
    <row r="386" spans="1:8">
      <c r="A386" s="448" t="s">
        <v>901</v>
      </c>
      <c r="B386" s="449">
        <v>1</v>
      </c>
      <c r="C386" s="450">
        <v>3</v>
      </c>
      <c r="D386" s="450">
        <v>3</v>
      </c>
      <c r="E386" s="450"/>
      <c r="F386" s="450">
        <v>1</v>
      </c>
      <c r="G386" s="450"/>
      <c r="H386" s="460">
        <v>8</v>
      </c>
    </row>
    <row r="387" spans="1:8">
      <c r="A387" s="448" t="s">
        <v>1369</v>
      </c>
      <c r="B387" s="449"/>
      <c r="C387" s="450"/>
      <c r="D387" s="450">
        <v>1</v>
      </c>
      <c r="E387" s="450"/>
      <c r="F387" s="450"/>
      <c r="G387" s="450"/>
      <c r="H387" s="460">
        <v>1</v>
      </c>
    </row>
    <row r="388" spans="1:8">
      <c r="A388" s="448" t="s">
        <v>1138</v>
      </c>
      <c r="B388" s="449"/>
      <c r="C388" s="450">
        <v>4</v>
      </c>
      <c r="D388" s="450"/>
      <c r="E388" s="450">
        <v>1</v>
      </c>
      <c r="F388" s="450"/>
      <c r="G388" s="450"/>
      <c r="H388" s="460">
        <v>5</v>
      </c>
    </row>
    <row r="389" spans="1:8">
      <c r="A389" s="448" t="s">
        <v>1375</v>
      </c>
      <c r="B389" s="449"/>
      <c r="C389" s="450"/>
      <c r="D389" s="450">
        <v>1</v>
      </c>
      <c r="E389" s="450"/>
      <c r="F389" s="450"/>
      <c r="G389" s="450"/>
      <c r="H389" s="460">
        <v>1</v>
      </c>
    </row>
    <row r="390" spans="1:8">
      <c r="A390" s="448" t="s">
        <v>1460</v>
      </c>
      <c r="B390" s="449"/>
      <c r="C390" s="450"/>
      <c r="D390" s="450">
        <v>1</v>
      </c>
      <c r="E390" s="450"/>
      <c r="F390" s="450"/>
      <c r="G390" s="450"/>
      <c r="H390" s="460">
        <v>1</v>
      </c>
    </row>
    <row r="391" spans="1:8">
      <c r="A391" s="448" t="s">
        <v>1247</v>
      </c>
      <c r="B391" s="449"/>
      <c r="C391" s="450">
        <v>1</v>
      </c>
      <c r="D391" s="450"/>
      <c r="E391" s="450"/>
      <c r="F391" s="450"/>
      <c r="G391" s="450"/>
      <c r="H391" s="460">
        <v>1</v>
      </c>
    </row>
    <row r="392" spans="1:8">
      <c r="A392" s="448" t="s">
        <v>789</v>
      </c>
      <c r="B392" s="449">
        <v>1</v>
      </c>
      <c r="C392" s="450">
        <v>3</v>
      </c>
      <c r="D392" s="450">
        <v>1</v>
      </c>
      <c r="E392" s="450"/>
      <c r="F392" s="450">
        <v>1</v>
      </c>
      <c r="G392" s="450"/>
      <c r="H392" s="460">
        <v>6</v>
      </c>
    </row>
    <row r="393" spans="1:8">
      <c r="A393" s="448" t="s">
        <v>1322</v>
      </c>
      <c r="B393" s="449"/>
      <c r="C393" s="450"/>
      <c r="D393" s="450">
        <v>1</v>
      </c>
      <c r="E393" s="450"/>
      <c r="F393" s="450">
        <v>1</v>
      </c>
      <c r="G393" s="450"/>
      <c r="H393" s="460">
        <v>2</v>
      </c>
    </row>
    <row r="394" spans="1:8">
      <c r="A394" s="448" t="s">
        <v>1354</v>
      </c>
      <c r="B394" s="449"/>
      <c r="C394" s="450"/>
      <c r="D394" s="450">
        <v>1</v>
      </c>
      <c r="E394" s="450"/>
      <c r="F394" s="450"/>
      <c r="G394" s="450"/>
      <c r="H394" s="460">
        <v>1</v>
      </c>
    </row>
    <row r="395" spans="1:8">
      <c r="A395" s="448" t="s">
        <v>1356</v>
      </c>
      <c r="B395" s="449"/>
      <c r="C395" s="450"/>
      <c r="D395" s="450">
        <v>1</v>
      </c>
      <c r="E395" s="450"/>
      <c r="F395" s="450"/>
      <c r="G395" s="450"/>
      <c r="H395" s="460">
        <v>1</v>
      </c>
    </row>
    <row r="396" spans="1:8">
      <c r="A396" s="448" t="s">
        <v>1446</v>
      </c>
      <c r="B396" s="449"/>
      <c r="C396" s="450"/>
      <c r="D396" s="450">
        <v>1</v>
      </c>
      <c r="E396" s="450"/>
      <c r="F396" s="450"/>
      <c r="G396" s="450"/>
      <c r="H396" s="460">
        <v>1</v>
      </c>
    </row>
    <row r="397" spans="1:8">
      <c r="A397" s="448" t="s">
        <v>1448</v>
      </c>
      <c r="B397" s="449"/>
      <c r="C397" s="450"/>
      <c r="D397" s="450">
        <v>1</v>
      </c>
      <c r="E397" s="450"/>
      <c r="F397" s="450"/>
      <c r="G397" s="450"/>
      <c r="H397" s="460">
        <v>1</v>
      </c>
    </row>
    <row r="398" spans="1:8">
      <c r="A398" s="448" t="s">
        <v>1450</v>
      </c>
      <c r="B398" s="449"/>
      <c r="C398" s="450"/>
      <c r="D398" s="450">
        <v>1</v>
      </c>
      <c r="E398" s="450"/>
      <c r="F398" s="450"/>
      <c r="G398" s="450"/>
      <c r="H398" s="460">
        <v>1</v>
      </c>
    </row>
    <row r="399" spans="1:8">
      <c r="A399" s="448" t="s">
        <v>3018</v>
      </c>
      <c r="B399" s="449">
        <v>1</v>
      </c>
      <c r="C399" s="450">
        <v>2</v>
      </c>
      <c r="D399" s="450">
        <v>1</v>
      </c>
      <c r="E399" s="450"/>
      <c r="F399" s="450">
        <v>1</v>
      </c>
      <c r="G399" s="450"/>
      <c r="H399" s="460">
        <v>5</v>
      </c>
    </row>
    <row r="400" spans="1:8">
      <c r="A400" s="448" t="s">
        <v>1122</v>
      </c>
      <c r="B400" s="449"/>
      <c r="C400" s="450">
        <v>4</v>
      </c>
      <c r="D400" s="450"/>
      <c r="E400" s="450">
        <v>1</v>
      </c>
      <c r="F400" s="450"/>
      <c r="G400" s="450"/>
      <c r="H400" s="460">
        <v>5</v>
      </c>
    </row>
    <row r="401" spans="1:8">
      <c r="A401" s="456" t="s">
        <v>3</v>
      </c>
      <c r="B401" s="457">
        <v>49</v>
      </c>
      <c r="C401" s="461">
        <v>385</v>
      </c>
      <c r="D401" s="461">
        <v>217</v>
      </c>
      <c r="E401" s="461">
        <v>86</v>
      </c>
      <c r="F401" s="461">
        <v>72</v>
      </c>
      <c r="G401" s="461">
        <v>6</v>
      </c>
      <c r="H401" s="458">
        <v>815</v>
      </c>
    </row>
    <row r="402" spans="1:8">
      <c r="B402" s="1"/>
      <c r="C402" s="1"/>
      <c r="D402" s="1"/>
      <c r="E402" s="1"/>
      <c r="F402" s="1"/>
      <c r="G402" s="1"/>
    </row>
    <row r="403" spans="1:8">
      <c r="B403" s="1"/>
      <c r="C403" s="1"/>
      <c r="D403" s="1"/>
      <c r="E403" s="1"/>
      <c r="F403" s="1"/>
      <c r="G403" s="1"/>
    </row>
    <row r="404" spans="1:8">
      <c r="B404" s="1"/>
      <c r="C404" s="1"/>
      <c r="D404" s="1"/>
      <c r="E404" s="1"/>
      <c r="F404" s="1"/>
      <c r="G404" s="1"/>
    </row>
    <row r="405" spans="1:8">
      <c r="B405" s="1"/>
      <c r="C405" s="1"/>
      <c r="D405" s="1"/>
      <c r="E405" s="1"/>
      <c r="F405" s="1"/>
      <c r="G405" s="1"/>
    </row>
    <row r="406" spans="1:8">
      <c r="B406" s="1"/>
      <c r="C406" s="1"/>
      <c r="D406" s="1"/>
      <c r="E406" s="1"/>
      <c r="F406" s="1"/>
      <c r="G406" s="1"/>
    </row>
    <row r="407" spans="1:8">
      <c r="B407" s="1"/>
      <c r="C407" s="1"/>
      <c r="D407" s="1"/>
      <c r="E407" s="1"/>
      <c r="F407" s="1"/>
      <c r="G407" s="1"/>
    </row>
    <row r="408" spans="1:8">
      <c r="B408" s="1"/>
      <c r="C408" s="1"/>
      <c r="D408" s="1"/>
      <c r="E408" s="1"/>
      <c r="F408" s="1"/>
      <c r="G408" s="1"/>
    </row>
    <row r="409" spans="1:8">
      <c r="B409" s="1"/>
      <c r="C409" s="1"/>
      <c r="D409" s="1"/>
      <c r="E409" s="1"/>
      <c r="F409" s="1"/>
      <c r="G409" s="1"/>
    </row>
    <row r="410" spans="1:8">
      <c r="B410" s="1"/>
      <c r="C410" s="1"/>
      <c r="D410" s="1"/>
      <c r="E410" s="1"/>
      <c r="F410" s="1"/>
      <c r="G410" s="1"/>
    </row>
    <row r="411" spans="1:8">
      <c r="B411" s="1"/>
      <c r="C411" s="1"/>
      <c r="D411" s="1"/>
      <c r="E411" s="1"/>
      <c r="F411" s="1"/>
      <c r="G411" s="1"/>
    </row>
    <row r="412" spans="1:8">
      <c r="B412" s="1"/>
      <c r="C412" s="1"/>
      <c r="D412" s="1"/>
      <c r="E412" s="1"/>
      <c r="F412" s="1"/>
      <c r="G412" s="1"/>
    </row>
    <row r="413" spans="1:8">
      <c r="B413" s="1"/>
      <c r="C413" s="1"/>
      <c r="D413" s="1"/>
      <c r="E413" s="1"/>
      <c r="F413" s="1"/>
      <c r="G413" s="1"/>
    </row>
    <row r="414" spans="1:8">
      <c r="B414" s="1"/>
      <c r="C414" s="1"/>
      <c r="D414" s="1"/>
      <c r="E414" s="1"/>
      <c r="F414" s="1"/>
      <c r="G414" s="1"/>
    </row>
    <row r="415" spans="1:8">
      <c r="B415" s="1"/>
      <c r="C415" s="1"/>
      <c r="D415" s="1"/>
      <c r="E415" s="1"/>
      <c r="F415" s="1"/>
      <c r="G415" s="1"/>
    </row>
    <row r="416" spans="1:8">
      <c r="B416" s="1"/>
      <c r="C416" s="1"/>
      <c r="D416" s="1"/>
      <c r="E416" s="1"/>
      <c r="F416" s="1"/>
      <c r="G416" s="1"/>
    </row>
    <row r="417" spans="2:7">
      <c r="B417" s="1"/>
      <c r="C417" s="1"/>
      <c r="D417" s="1"/>
      <c r="E417" s="1"/>
      <c r="F417" s="1"/>
      <c r="G417" s="1"/>
    </row>
    <row r="418" spans="2:7">
      <c r="B418" s="1"/>
      <c r="C418" s="1"/>
      <c r="D418" s="1"/>
      <c r="E418" s="1"/>
      <c r="F418" s="1"/>
      <c r="G418" s="1"/>
    </row>
    <row r="419" spans="2:7">
      <c r="B419" s="1"/>
      <c r="C419" s="1"/>
      <c r="D419" s="1"/>
      <c r="E419" s="1"/>
      <c r="F419" s="1"/>
      <c r="G419" s="1"/>
    </row>
    <row r="420" spans="2:7">
      <c r="B420" s="1"/>
      <c r="C420" s="1"/>
      <c r="D420" s="1"/>
      <c r="E420" s="1"/>
      <c r="F420" s="1"/>
      <c r="G420" s="1"/>
    </row>
    <row r="421" spans="2:7">
      <c r="B421" s="1"/>
      <c r="C421" s="1"/>
      <c r="D421" s="1"/>
      <c r="E421" s="1"/>
      <c r="F421" s="1"/>
      <c r="G421" s="1"/>
    </row>
    <row r="422" spans="2:7">
      <c r="B422" s="1"/>
      <c r="C422" s="1"/>
      <c r="D422" s="1"/>
      <c r="E422" s="1"/>
      <c r="F422" s="1"/>
      <c r="G422" s="1"/>
    </row>
    <row r="423" spans="2:7">
      <c r="B423" s="1"/>
      <c r="C423" s="1"/>
      <c r="D423" s="1"/>
      <c r="E423" s="1"/>
      <c r="F423" s="1"/>
      <c r="G423" s="1"/>
    </row>
    <row r="424" spans="2:7">
      <c r="B424" s="1"/>
      <c r="C424" s="1"/>
      <c r="D424" s="1"/>
      <c r="E424" s="1"/>
      <c r="F424" s="1"/>
      <c r="G424" s="1"/>
    </row>
    <row r="425" spans="2:7">
      <c r="B425" s="1"/>
      <c r="C425" s="1"/>
      <c r="D425" s="1"/>
      <c r="E425" s="1"/>
      <c r="F425" s="1"/>
      <c r="G425" s="1"/>
    </row>
    <row r="426" spans="2:7">
      <c r="B426" s="1"/>
      <c r="C426" s="1"/>
      <c r="D426" s="1"/>
      <c r="E426" s="1"/>
      <c r="F426" s="1"/>
      <c r="G426" s="1"/>
    </row>
    <row r="427" spans="2:7">
      <c r="B427" s="1"/>
      <c r="C427" s="1"/>
      <c r="D427" s="1"/>
      <c r="E427" s="1"/>
      <c r="F427" s="1"/>
      <c r="G427" s="1"/>
    </row>
    <row r="428" spans="2:7">
      <c r="B428" s="1"/>
      <c r="C428" s="1"/>
      <c r="D428" s="1"/>
      <c r="E428" s="1"/>
      <c r="F428" s="1"/>
      <c r="G428" s="1"/>
    </row>
    <row r="429" spans="2:7">
      <c r="B429" s="1"/>
      <c r="C429" s="1"/>
      <c r="D429" s="1"/>
      <c r="E429" s="1"/>
      <c r="F429" s="1"/>
      <c r="G429" s="1"/>
    </row>
    <row r="430" spans="2:7">
      <c r="B430" s="1"/>
      <c r="C430" s="1"/>
      <c r="D430" s="1"/>
      <c r="E430" s="1"/>
      <c r="F430" s="1"/>
      <c r="G430" s="1"/>
    </row>
    <row r="431" spans="2:7">
      <c r="B431" s="1"/>
      <c r="C431" s="1"/>
      <c r="D431" s="1"/>
      <c r="E431" s="1"/>
      <c r="F431" s="1"/>
      <c r="G431" s="1"/>
    </row>
    <row r="432" spans="2:7">
      <c r="B432" s="1"/>
      <c r="C432" s="1"/>
      <c r="D432" s="1"/>
      <c r="E432" s="1"/>
      <c r="F432" s="1"/>
      <c r="G432" s="1"/>
    </row>
    <row r="433" spans="2:7">
      <c r="B433" s="1"/>
      <c r="C433" s="1"/>
      <c r="D433" s="1"/>
      <c r="E433" s="1"/>
      <c r="F433" s="1"/>
      <c r="G433" s="1"/>
    </row>
    <row r="434" spans="2:7">
      <c r="B434" s="1"/>
      <c r="C434" s="1"/>
      <c r="D434" s="1"/>
      <c r="E434" s="1"/>
      <c r="F434" s="1"/>
      <c r="G434" s="1"/>
    </row>
    <row r="435" spans="2:7">
      <c r="B435" s="1"/>
      <c r="C435" s="1"/>
      <c r="D435" s="1"/>
      <c r="E435" s="1"/>
      <c r="F435" s="1"/>
      <c r="G435" s="1"/>
    </row>
    <row r="436" spans="2:7">
      <c r="B436" s="1"/>
      <c r="C436" s="1"/>
      <c r="D436" s="1"/>
      <c r="E436" s="1"/>
      <c r="F436" s="1"/>
      <c r="G436" s="1"/>
    </row>
    <row r="437" spans="2:7">
      <c r="B437" s="1"/>
      <c r="C437" s="1"/>
      <c r="D437" s="1"/>
      <c r="E437" s="1"/>
      <c r="F437" s="1"/>
      <c r="G437" s="1"/>
    </row>
    <row r="438" spans="2:7">
      <c r="B438" s="1"/>
      <c r="C438" s="1"/>
      <c r="D438" s="1"/>
      <c r="E438" s="1"/>
      <c r="F438" s="1"/>
      <c r="G438" s="1"/>
    </row>
    <row r="439" spans="2:7">
      <c r="B439" s="1"/>
      <c r="C439" s="1"/>
      <c r="D439" s="1"/>
      <c r="E439" s="1"/>
      <c r="F439" s="1"/>
      <c r="G439" s="1"/>
    </row>
    <row r="440" spans="2:7">
      <c r="B440" s="1"/>
      <c r="C440" s="1"/>
      <c r="D440" s="1"/>
      <c r="E440" s="1"/>
      <c r="F440" s="1"/>
      <c r="G440" s="1"/>
    </row>
    <row r="441" spans="2:7">
      <c r="B441" s="1"/>
      <c r="C441" s="1"/>
      <c r="D441" s="1"/>
      <c r="E441" s="1"/>
      <c r="F441" s="1"/>
      <c r="G441" s="1"/>
    </row>
    <row r="442" spans="2:7">
      <c r="B442" s="1"/>
      <c r="C442" s="1"/>
      <c r="D442" s="1"/>
      <c r="E442" s="1"/>
      <c r="F442" s="1"/>
      <c r="G442" s="1"/>
    </row>
    <row r="443" spans="2:7">
      <c r="B443" s="1"/>
      <c r="C443" s="1"/>
      <c r="D443" s="1"/>
      <c r="E443" s="1"/>
      <c r="F443" s="1"/>
      <c r="G443" s="1"/>
    </row>
    <row r="444" spans="2:7">
      <c r="B444" s="1"/>
      <c r="C444" s="1"/>
      <c r="D444" s="1"/>
      <c r="E444" s="1"/>
      <c r="F444" s="1"/>
      <c r="G444" s="1"/>
    </row>
    <row r="445" spans="2:7">
      <c r="B445" s="1"/>
      <c r="C445" s="1"/>
      <c r="D445" s="1"/>
      <c r="E445" s="1"/>
      <c r="F445" s="1"/>
      <c r="G445" s="1"/>
    </row>
    <row r="446" spans="2:7">
      <c r="B446" s="1"/>
      <c r="C446" s="1"/>
      <c r="D446" s="1"/>
      <c r="E446" s="1"/>
      <c r="F446" s="1"/>
      <c r="G446" s="1"/>
    </row>
    <row r="447" spans="2:7">
      <c r="B447" s="1"/>
      <c r="C447" s="1"/>
      <c r="D447" s="1"/>
      <c r="E447" s="1"/>
      <c r="F447" s="1"/>
      <c r="G447" s="1"/>
    </row>
    <row r="448" spans="2:7">
      <c r="B448" s="1"/>
      <c r="C448" s="1"/>
      <c r="D448" s="1"/>
      <c r="E448" s="1"/>
      <c r="F448" s="1"/>
      <c r="G448" s="1"/>
    </row>
    <row r="449" spans="2:7">
      <c r="B449" s="1"/>
      <c r="C449" s="1"/>
      <c r="D449" s="1"/>
      <c r="E449" s="1"/>
      <c r="F449" s="1"/>
      <c r="G449" s="1"/>
    </row>
    <row r="450" spans="2:7">
      <c r="B450" s="1"/>
      <c r="C450" s="1"/>
      <c r="D450" s="1"/>
      <c r="E450" s="1"/>
      <c r="F450" s="1"/>
      <c r="G450" s="1"/>
    </row>
    <row r="451" spans="2:7">
      <c r="B451" s="1"/>
      <c r="C451" s="1"/>
      <c r="D451" s="1"/>
      <c r="E451" s="1"/>
      <c r="F451" s="1"/>
      <c r="G451" s="1"/>
    </row>
    <row r="452" spans="2:7">
      <c r="B452" s="1"/>
      <c r="C452" s="1"/>
      <c r="D452" s="1"/>
      <c r="E452" s="1"/>
      <c r="F452" s="1"/>
      <c r="G452" s="1"/>
    </row>
    <row r="453" spans="2:7">
      <c r="B453" s="1"/>
      <c r="C453" s="1"/>
      <c r="D453" s="1"/>
      <c r="E453" s="1"/>
      <c r="F453" s="1"/>
      <c r="G453" s="1"/>
    </row>
    <row r="454" spans="2:7">
      <c r="B454" s="1"/>
      <c r="C454" s="1"/>
      <c r="D454" s="1"/>
      <c r="E454" s="1"/>
      <c r="F454" s="1"/>
      <c r="G454" s="1"/>
    </row>
    <row r="455" spans="2:7">
      <c r="B455" s="1"/>
      <c r="C455" s="1"/>
      <c r="D455" s="1"/>
      <c r="E455" s="1"/>
      <c r="F455" s="1"/>
      <c r="G455" s="1"/>
    </row>
    <row r="456" spans="2:7">
      <c r="B456" s="1"/>
      <c r="C456" s="1"/>
      <c r="D456" s="1"/>
      <c r="E456" s="1"/>
      <c r="F456" s="1"/>
      <c r="G456" s="1"/>
    </row>
    <row r="457" spans="2:7">
      <c r="B457" s="1"/>
      <c r="C457" s="1"/>
      <c r="D457" s="1"/>
      <c r="E457" s="1"/>
      <c r="F457" s="1"/>
      <c r="G457" s="1"/>
    </row>
    <row r="458" spans="2:7">
      <c r="B458" s="1"/>
      <c r="C458" s="1"/>
      <c r="D458" s="1"/>
      <c r="E458" s="1"/>
      <c r="F458" s="1"/>
      <c r="G458" s="1"/>
    </row>
    <row r="459" spans="2:7">
      <c r="B459" s="1"/>
      <c r="C459" s="1"/>
      <c r="D459" s="1"/>
      <c r="E459" s="1"/>
      <c r="F459" s="1"/>
      <c r="G459" s="1"/>
    </row>
    <row r="460" spans="2:7">
      <c r="B460" s="1"/>
      <c r="C460" s="1"/>
      <c r="D460" s="1"/>
      <c r="E460" s="1"/>
      <c r="F460" s="1"/>
      <c r="G460" s="1"/>
    </row>
    <row r="461" spans="2:7">
      <c r="B461" s="1"/>
      <c r="C461" s="1"/>
      <c r="D461" s="1"/>
      <c r="E461" s="1"/>
      <c r="F461" s="1"/>
      <c r="G461" s="1"/>
    </row>
    <row r="462" spans="2:7">
      <c r="B462" s="1"/>
      <c r="C462" s="1"/>
      <c r="D462" s="1"/>
      <c r="E462" s="1"/>
      <c r="F462" s="1"/>
      <c r="G462" s="1"/>
    </row>
    <row r="463" spans="2:7">
      <c r="B463" s="1"/>
      <c r="C463" s="1"/>
      <c r="D463" s="1"/>
      <c r="E463" s="1"/>
      <c r="F463" s="1"/>
      <c r="G463" s="1"/>
    </row>
    <row r="464" spans="2:7">
      <c r="B464" s="1"/>
      <c r="C464" s="1"/>
      <c r="D464" s="1"/>
      <c r="E464" s="1"/>
      <c r="F464" s="1"/>
      <c r="G464" s="1"/>
    </row>
    <row r="465" spans="2:7">
      <c r="B465" s="1"/>
      <c r="C465" s="1"/>
      <c r="D465" s="1"/>
      <c r="E465" s="1"/>
      <c r="F465" s="1"/>
      <c r="G465" s="1"/>
    </row>
    <row r="466" spans="2:7">
      <c r="B466" s="1"/>
      <c r="C466" s="1"/>
      <c r="D466" s="1"/>
      <c r="E466" s="1"/>
      <c r="F466" s="1"/>
      <c r="G466" s="1"/>
    </row>
    <row r="467" spans="2:7">
      <c r="B467" s="1"/>
      <c r="C467" s="1"/>
      <c r="D467" s="1"/>
      <c r="E467" s="1"/>
      <c r="F467" s="1"/>
      <c r="G467" s="1"/>
    </row>
    <row r="468" spans="2:7">
      <c r="B468" s="1"/>
      <c r="C468" s="1"/>
      <c r="D468" s="1"/>
      <c r="E468" s="1"/>
      <c r="F468" s="1"/>
      <c r="G468" s="1"/>
    </row>
    <row r="469" spans="2:7">
      <c r="B469" s="1"/>
      <c r="C469" s="1"/>
      <c r="D469" s="1"/>
      <c r="E469" s="1"/>
      <c r="F469" s="1"/>
      <c r="G469" s="1"/>
    </row>
    <row r="470" spans="2:7">
      <c r="B470" s="1"/>
      <c r="C470" s="1"/>
      <c r="D470" s="1"/>
      <c r="E470" s="1"/>
      <c r="F470" s="1"/>
      <c r="G470" s="1"/>
    </row>
    <row r="471" spans="2:7">
      <c r="B471" s="1"/>
      <c r="C471" s="1"/>
      <c r="D471" s="1"/>
      <c r="E471" s="1"/>
      <c r="F471" s="1"/>
      <c r="G471" s="1"/>
    </row>
    <row r="472" spans="2:7">
      <c r="B472" s="1"/>
      <c r="C472" s="1"/>
      <c r="D472" s="1"/>
      <c r="E472" s="1"/>
      <c r="F472" s="1"/>
      <c r="G472" s="1"/>
    </row>
    <row r="473" spans="2:7">
      <c r="B473" s="1"/>
      <c r="C473" s="1"/>
      <c r="D473" s="1"/>
      <c r="E473" s="1"/>
      <c r="F473" s="1"/>
      <c r="G473" s="1"/>
    </row>
    <row r="474" spans="2:7">
      <c r="B474" s="1"/>
      <c r="C474" s="1"/>
      <c r="D474" s="1"/>
      <c r="E474" s="1"/>
      <c r="F474" s="1"/>
      <c r="G474" s="1"/>
    </row>
    <row r="475" spans="2:7">
      <c r="B475" s="1"/>
      <c r="C475" s="1"/>
      <c r="D475" s="1"/>
      <c r="E475" s="1"/>
      <c r="F475" s="1"/>
      <c r="G475" s="1"/>
    </row>
    <row r="476" spans="2:7">
      <c r="B476" s="1"/>
      <c r="C476" s="1"/>
      <c r="D476" s="1"/>
      <c r="E476" s="1"/>
      <c r="F476" s="1"/>
      <c r="G476" s="1"/>
    </row>
    <row r="477" spans="2:7">
      <c r="B477" s="1"/>
      <c r="C477" s="1"/>
      <c r="D477" s="1"/>
      <c r="E477" s="1"/>
      <c r="F477" s="1"/>
      <c r="G477" s="1"/>
    </row>
    <row r="478" spans="2:7">
      <c r="B478" s="1"/>
      <c r="C478" s="1"/>
      <c r="D478" s="1"/>
      <c r="E478" s="1"/>
      <c r="F478" s="1"/>
      <c r="G478" s="1"/>
    </row>
    <row r="479" spans="2:7">
      <c r="B479" s="1"/>
      <c r="C479" s="1"/>
      <c r="D479" s="1"/>
      <c r="E479" s="1"/>
      <c r="F479" s="1"/>
      <c r="G479" s="1"/>
    </row>
    <row r="480" spans="2:7">
      <c r="B480" s="1"/>
      <c r="C480" s="1"/>
      <c r="D480" s="1"/>
      <c r="E480" s="1"/>
      <c r="F480" s="1"/>
      <c r="G480" s="1"/>
    </row>
    <row r="481" spans="2:7">
      <c r="B481" s="1"/>
      <c r="C481" s="1"/>
      <c r="D481" s="1"/>
      <c r="E481" s="1"/>
      <c r="F481" s="1"/>
      <c r="G481" s="1"/>
    </row>
    <row r="482" spans="2:7">
      <c r="B482" s="1"/>
      <c r="C482" s="1"/>
      <c r="D482" s="1"/>
      <c r="E482" s="1"/>
      <c r="F482" s="1"/>
      <c r="G482" s="1"/>
    </row>
    <row r="483" spans="2:7">
      <c r="B483" s="1"/>
      <c r="C483" s="1"/>
      <c r="D483" s="1"/>
      <c r="E483" s="1"/>
      <c r="F483" s="1"/>
      <c r="G483" s="1"/>
    </row>
    <row r="484" spans="2:7">
      <c r="B484" s="1"/>
      <c r="C484" s="1"/>
      <c r="D484" s="1"/>
      <c r="E484" s="1"/>
      <c r="F484" s="1"/>
      <c r="G484" s="1"/>
    </row>
    <row r="485" spans="2:7">
      <c r="B485" s="1"/>
      <c r="C485" s="1"/>
      <c r="D485" s="1"/>
      <c r="E485" s="1"/>
      <c r="F485" s="1"/>
      <c r="G485" s="1"/>
    </row>
    <row r="486" spans="2:7">
      <c r="B486" s="1"/>
      <c r="C486" s="1"/>
      <c r="D486" s="1"/>
      <c r="E486" s="1"/>
      <c r="F486" s="1"/>
      <c r="G486" s="1"/>
    </row>
    <row r="487" spans="2:7">
      <c r="B487" s="1"/>
      <c r="C487" s="1"/>
      <c r="D487" s="1"/>
      <c r="E487" s="1"/>
      <c r="F487" s="1"/>
      <c r="G487" s="1"/>
    </row>
    <row r="488" spans="2:7">
      <c r="B488" s="1"/>
      <c r="C488" s="1"/>
      <c r="D488" s="1"/>
      <c r="E488" s="1"/>
      <c r="F488" s="1"/>
      <c r="G488" s="1"/>
    </row>
    <row r="489" spans="2:7">
      <c r="B489" s="1"/>
      <c r="C489" s="1"/>
      <c r="D489" s="1"/>
      <c r="E489" s="1"/>
      <c r="F489" s="1"/>
      <c r="G489" s="1"/>
    </row>
    <row r="490" spans="2:7">
      <c r="B490" s="1"/>
      <c r="C490" s="1"/>
      <c r="D490" s="1"/>
      <c r="E490" s="1"/>
      <c r="F490" s="1"/>
      <c r="G490" s="1"/>
    </row>
    <row r="491" spans="2:7">
      <c r="B491" s="1"/>
      <c r="C491" s="1"/>
      <c r="D491" s="1"/>
      <c r="E491" s="1"/>
      <c r="F491" s="1"/>
      <c r="G491" s="1"/>
    </row>
    <row r="492" spans="2:7">
      <c r="B492" s="1"/>
      <c r="C492" s="1"/>
      <c r="D492" s="1"/>
      <c r="E492" s="1"/>
      <c r="F492" s="1"/>
      <c r="G492" s="1"/>
    </row>
    <row r="493" spans="2:7">
      <c r="B493" s="1"/>
      <c r="C493" s="1"/>
      <c r="D493" s="1"/>
      <c r="E493" s="1"/>
      <c r="F493" s="1"/>
      <c r="G493" s="1"/>
    </row>
    <row r="494" spans="2:7">
      <c r="B494" s="1"/>
      <c r="C494" s="1"/>
      <c r="D494" s="1"/>
      <c r="E494" s="1"/>
      <c r="F494" s="1"/>
      <c r="G494" s="1"/>
    </row>
    <row r="495" spans="2:7">
      <c r="B495" s="1"/>
      <c r="C495" s="1"/>
      <c r="D495" s="1"/>
      <c r="E495" s="1"/>
      <c r="F495" s="1"/>
      <c r="G495" s="1"/>
    </row>
    <row r="496" spans="2:7">
      <c r="B496" s="1"/>
      <c r="C496" s="1"/>
      <c r="D496" s="1"/>
      <c r="E496" s="1"/>
      <c r="F496" s="1"/>
      <c r="G496" s="1"/>
    </row>
    <row r="497" spans="2:7">
      <c r="B497" s="1"/>
      <c r="C497" s="1"/>
      <c r="D497" s="1"/>
      <c r="E497" s="1"/>
      <c r="F497" s="1"/>
      <c r="G497" s="1"/>
    </row>
    <row r="498" spans="2:7">
      <c r="B498" s="1"/>
      <c r="C498" s="1"/>
      <c r="D498" s="1"/>
      <c r="E498" s="1"/>
      <c r="F498" s="1"/>
      <c r="G498" s="1"/>
    </row>
    <row r="499" spans="2:7">
      <c r="B499" s="1"/>
      <c r="C499" s="1"/>
      <c r="D499" s="1"/>
      <c r="E499" s="1"/>
      <c r="F499" s="1"/>
      <c r="G499" s="1"/>
    </row>
    <row r="500" spans="2:7">
      <c r="B500" s="1"/>
      <c r="C500" s="1"/>
      <c r="D500" s="1"/>
      <c r="E500" s="1"/>
      <c r="F500" s="1"/>
      <c r="G500" s="1"/>
    </row>
    <row r="501" spans="2:7">
      <c r="B501" s="1"/>
      <c r="C501" s="1"/>
      <c r="D501" s="1"/>
      <c r="E501" s="1"/>
      <c r="F501" s="1"/>
      <c r="G501" s="1"/>
    </row>
    <row r="502" spans="2:7">
      <c r="B502" s="1"/>
      <c r="C502" s="1"/>
      <c r="D502" s="1"/>
      <c r="E502" s="1"/>
      <c r="F502" s="1"/>
      <c r="G502" s="1"/>
    </row>
    <row r="503" spans="2:7">
      <c r="B503" s="1"/>
      <c r="C503" s="1"/>
      <c r="D503" s="1"/>
      <c r="E503" s="1"/>
      <c r="F503" s="1"/>
      <c r="G503" s="1"/>
    </row>
    <row r="504" spans="2:7">
      <c r="B504" s="1"/>
      <c r="C504" s="1"/>
      <c r="D504" s="1"/>
      <c r="E504" s="1"/>
      <c r="F504" s="1"/>
      <c r="G504" s="1"/>
    </row>
    <row r="505" spans="2:7">
      <c r="B505" s="1"/>
      <c r="C505" s="1"/>
      <c r="D505" s="1"/>
      <c r="E505" s="1"/>
      <c r="F505" s="1"/>
      <c r="G505" s="1"/>
    </row>
    <row r="506" spans="2:7">
      <c r="B506" s="1"/>
      <c r="C506" s="1"/>
      <c r="D506" s="1"/>
      <c r="E506" s="1"/>
      <c r="F506" s="1"/>
      <c r="G506" s="1"/>
    </row>
    <row r="507" spans="2:7">
      <c r="B507" s="1"/>
      <c r="C507" s="1"/>
      <c r="D507" s="1"/>
      <c r="E507" s="1"/>
      <c r="F507" s="1"/>
      <c r="G507" s="1"/>
    </row>
    <row r="508" spans="2:7">
      <c r="B508" s="1"/>
      <c r="C508" s="1"/>
      <c r="D508" s="1"/>
      <c r="E508" s="1"/>
      <c r="F508" s="1"/>
      <c r="G508" s="1"/>
    </row>
    <row r="509" spans="2:7">
      <c r="B509" s="1"/>
      <c r="C509" s="1"/>
      <c r="D509" s="1"/>
      <c r="E509" s="1"/>
      <c r="F509" s="1"/>
      <c r="G509" s="1"/>
    </row>
    <row r="510" spans="2:7">
      <c r="B510" s="1"/>
      <c r="C510" s="1"/>
      <c r="D510" s="1"/>
      <c r="E510" s="1"/>
      <c r="F510" s="1"/>
      <c r="G510" s="1"/>
    </row>
    <row r="511" spans="2:7">
      <c r="B511" s="1"/>
      <c r="C511" s="1"/>
      <c r="D511" s="1"/>
      <c r="E511" s="1"/>
      <c r="F511" s="1"/>
      <c r="G511" s="1"/>
    </row>
    <row r="512" spans="2:7">
      <c r="B512" s="1"/>
      <c r="C512" s="1"/>
      <c r="D512" s="1"/>
      <c r="E512" s="1"/>
      <c r="F512" s="1"/>
      <c r="G512" s="1"/>
    </row>
    <row r="513" spans="2:7">
      <c r="B513" s="1"/>
      <c r="C513" s="1"/>
      <c r="D513" s="1"/>
      <c r="E513" s="1"/>
      <c r="F513" s="1"/>
      <c r="G513" s="1"/>
    </row>
    <row r="514" spans="2:7">
      <c r="B514" s="1"/>
      <c r="C514" s="1"/>
      <c r="D514" s="1"/>
      <c r="E514" s="1"/>
      <c r="F514" s="1"/>
      <c r="G514" s="1"/>
    </row>
    <row r="515" spans="2:7">
      <c r="B515" s="1"/>
      <c r="C515" s="1"/>
      <c r="D515" s="1"/>
      <c r="E515" s="1"/>
      <c r="F515" s="1"/>
      <c r="G515" s="1"/>
    </row>
    <row r="516" spans="2:7">
      <c r="B516" s="1"/>
      <c r="C516" s="1"/>
      <c r="D516" s="1"/>
      <c r="E516" s="1"/>
      <c r="F516" s="1"/>
      <c r="G516" s="1"/>
    </row>
    <row r="517" spans="2:7">
      <c r="B517" s="1"/>
      <c r="C517" s="1"/>
      <c r="D517" s="1"/>
      <c r="E517" s="1"/>
      <c r="F517" s="1"/>
      <c r="G517" s="1"/>
    </row>
    <row r="518" spans="2:7">
      <c r="B518" s="1"/>
      <c r="C518" s="1"/>
      <c r="D518" s="1"/>
      <c r="E518" s="1"/>
      <c r="F518" s="1"/>
      <c r="G518" s="1"/>
    </row>
    <row r="519" spans="2:7">
      <c r="B519" s="1"/>
      <c r="C519" s="1"/>
      <c r="D519" s="1"/>
      <c r="E519" s="1"/>
      <c r="F519" s="1"/>
      <c r="G519" s="1"/>
    </row>
    <row r="520" spans="2:7">
      <c r="B520" s="1"/>
      <c r="C520" s="1"/>
      <c r="D520" s="1"/>
      <c r="E520" s="1"/>
      <c r="F520" s="1"/>
      <c r="G520" s="1"/>
    </row>
    <row r="521" spans="2:7">
      <c r="B521" s="1"/>
      <c r="C521" s="1"/>
      <c r="D521" s="1"/>
      <c r="E521" s="1"/>
      <c r="F521" s="1"/>
      <c r="G521" s="1"/>
    </row>
    <row r="522" spans="2:7">
      <c r="B522" s="1"/>
      <c r="C522" s="1"/>
      <c r="D522" s="1"/>
      <c r="E522" s="1"/>
      <c r="F522" s="1"/>
      <c r="G522" s="1"/>
    </row>
    <row r="523" spans="2:7">
      <c r="B523" s="1"/>
      <c r="C523" s="1"/>
      <c r="D523" s="1"/>
      <c r="E523" s="1"/>
      <c r="F523" s="1"/>
      <c r="G523" s="1"/>
    </row>
    <row r="524" spans="2:7">
      <c r="B524" s="1"/>
      <c r="C524" s="1"/>
      <c r="D524" s="1"/>
      <c r="E524" s="1"/>
      <c r="F524" s="1"/>
      <c r="G524" s="1"/>
    </row>
    <row r="525" spans="2:7">
      <c r="B525" s="1"/>
      <c r="C525" s="1"/>
      <c r="D525" s="1"/>
      <c r="E525" s="1"/>
      <c r="F525" s="1"/>
      <c r="G525" s="1"/>
    </row>
    <row r="526" spans="2:7">
      <c r="B526" s="1"/>
      <c r="C526" s="1"/>
      <c r="D526" s="1"/>
      <c r="E526" s="1"/>
      <c r="F526" s="1"/>
      <c r="G526" s="1"/>
    </row>
    <row r="527" spans="2:7">
      <c r="B527" s="1"/>
      <c r="C527" s="1"/>
      <c r="D527" s="1"/>
      <c r="E527" s="1"/>
      <c r="F527" s="1"/>
      <c r="G527" s="1"/>
    </row>
    <row r="528" spans="2:7">
      <c r="B528" s="1"/>
      <c r="C528" s="1"/>
      <c r="D528" s="1"/>
      <c r="E528" s="1"/>
      <c r="F528" s="1"/>
      <c r="G528" s="1"/>
    </row>
    <row r="529" spans="2:7">
      <c r="B529" s="1"/>
      <c r="C529" s="1"/>
      <c r="D529" s="1"/>
      <c r="E529" s="1"/>
      <c r="F529" s="1"/>
      <c r="G529" s="1"/>
    </row>
    <row r="530" spans="2:7">
      <c r="B530" s="1"/>
      <c r="C530" s="1"/>
      <c r="D530" s="1"/>
      <c r="E530" s="1"/>
      <c r="F530" s="1"/>
      <c r="G530" s="1"/>
    </row>
    <row r="531" spans="2:7">
      <c r="B531" s="1"/>
      <c r="C531" s="1"/>
      <c r="D531" s="1"/>
      <c r="E531" s="1"/>
      <c r="F531" s="1"/>
      <c r="G531" s="1"/>
    </row>
    <row r="532" spans="2:7">
      <c r="B532" s="1"/>
      <c r="C532" s="1"/>
      <c r="D532" s="1"/>
      <c r="E532" s="1"/>
      <c r="F532" s="1"/>
      <c r="G532" s="1"/>
    </row>
    <row r="533" spans="2:7">
      <c r="B533" s="1"/>
      <c r="C533" s="1"/>
      <c r="D533" s="1"/>
      <c r="E533" s="1"/>
      <c r="F533" s="1"/>
      <c r="G533" s="1"/>
    </row>
    <row r="534" spans="2:7">
      <c r="B534" s="1"/>
      <c r="C534" s="1"/>
      <c r="D534" s="1"/>
      <c r="E534" s="1"/>
      <c r="F534" s="1"/>
      <c r="G534" s="1"/>
    </row>
    <row r="535" spans="2:7">
      <c r="B535" s="1"/>
      <c r="C535" s="1"/>
      <c r="D535" s="1"/>
      <c r="E535" s="1"/>
      <c r="F535" s="1"/>
      <c r="G535" s="1"/>
    </row>
    <row r="536" spans="2:7">
      <c r="B536" s="1"/>
      <c r="C536" s="1"/>
      <c r="D536" s="1"/>
      <c r="E536" s="1"/>
      <c r="F536" s="1"/>
      <c r="G536" s="1"/>
    </row>
    <row r="537" spans="2:7">
      <c r="B537" s="1"/>
      <c r="C537" s="1"/>
      <c r="D537" s="1"/>
      <c r="E537" s="1"/>
      <c r="F537" s="1"/>
      <c r="G537" s="1"/>
    </row>
    <row r="538" spans="2:7">
      <c r="B538" s="1"/>
      <c r="C538" s="1"/>
      <c r="D538" s="1"/>
      <c r="E538" s="1"/>
      <c r="F538" s="1"/>
      <c r="G538" s="1"/>
    </row>
    <row r="539" spans="2:7">
      <c r="B539" s="1"/>
      <c r="C539" s="1"/>
      <c r="D539" s="1"/>
      <c r="E539" s="1"/>
      <c r="F539" s="1"/>
      <c r="G539" s="1"/>
    </row>
    <row r="540" spans="2:7">
      <c r="B540" s="1"/>
      <c r="C540" s="1"/>
      <c r="D540" s="1"/>
      <c r="E540" s="1"/>
      <c r="F540" s="1"/>
      <c r="G540" s="1"/>
    </row>
    <row r="541" spans="2:7">
      <c r="B541" s="1"/>
      <c r="C541" s="1"/>
      <c r="D541" s="1"/>
      <c r="E541" s="1"/>
      <c r="F541" s="1"/>
      <c r="G541" s="1"/>
    </row>
    <row r="542" spans="2:7">
      <c r="B542" s="1"/>
      <c r="C542" s="1"/>
      <c r="D542" s="1"/>
      <c r="E542" s="1"/>
      <c r="F542" s="1"/>
      <c r="G542" s="1"/>
    </row>
    <row r="543" spans="2:7">
      <c r="B543" s="1"/>
      <c r="C543" s="1"/>
      <c r="D543" s="1"/>
      <c r="E543" s="1"/>
      <c r="F543" s="1"/>
      <c r="G543" s="1"/>
    </row>
    <row r="544" spans="2:7">
      <c r="B544" s="1"/>
      <c r="C544" s="1"/>
      <c r="D544" s="1"/>
      <c r="E544" s="1"/>
      <c r="F544" s="1"/>
      <c r="G544" s="1"/>
    </row>
    <row r="545" spans="2:7">
      <c r="B545" s="1"/>
      <c r="C545" s="1"/>
      <c r="D545" s="1"/>
      <c r="E545" s="1"/>
      <c r="F545" s="1"/>
      <c r="G545" s="1"/>
    </row>
    <row r="546" spans="2:7">
      <c r="B546" s="1"/>
      <c r="C546" s="1"/>
      <c r="D546" s="1"/>
      <c r="E546" s="1"/>
      <c r="F546" s="1"/>
      <c r="G546" s="1"/>
    </row>
    <row r="547" spans="2:7">
      <c r="B547" s="1"/>
      <c r="C547" s="1"/>
      <c r="D547" s="1"/>
      <c r="E547" s="1"/>
      <c r="F547" s="1"/>
      <c r="G547" s="1"/>
    </row>
    <row r="548" spans="2:7">
      <c r="B548" s="1"/>
      <c r="C548" s="1"/>
      <c r="D548" s="1"/>
      <c r="E548" s="1"/>
      <c r="F548" s="1"/>
      <c r="G548" s="1"/>
    </row>
    <row r="549" spans="2:7">
      <c r="B549" s="1"/>
      <c r="C549" s="1"/>
      <c r="D549" s="1"/>
      <c r="E549" s="1"/>
      <c r="F549" s="1"/>
      <c r="G549" s="1"/>
    </row>
    <row r="550" spans="2:7">
      <c r="B550" s="1"/>
      <c r="C550" s="1"/>
      <c r="D550" s="1"/>
      <c r="E550" s="1"/>
      <c r="F550" s="1"/>
      <c r="G550" s="1"/>
    </row>
    <row r="551" spans="2:7">
      <c r="B551" s="1"/>
      <c r="C551" s="1"/>
      <c r="D551" s="1"/>
      <c r="E551" s="1"/>
      <c r="F551" s="1"/>
      <c r="G551" s="1"/>
    </row>
    <row r="552" spans="2:7">
      <c r="B552" s="1"/>
      <c r="C552" s="1"/>
      <c r="D552" s="1"/>
      <c r="E552" s="1"/>
      <c r="F552" s="1"/>
      <c r="G552" s="1"/>
    </row>
    <row r="553" spans="2:7">
      <c r="B553" s="1"/>
      <c r="C553" s="1"/>
      <c r="D553" s="1"/>
      <c r="E553" s="1"/>
      <c r="F553" s="1"/>
      <c r="G553" s="1"/>
    </row>
    <row r="554" spans="2:7">
      <c r="B554" s="1"/>
      <c r="C554" s="1"/>
      <c r="D554" s="1"/>
      <c r="E554" s="1"/>
      <c r="F554" s="1"/>
      <c r="G554" s="1"/>
    </row>
    <row r="555" spans="2:7">
      <c r="B555" s="1"/>
      <c r="C555" s="1"/>
      <c r="D555" s="1"/>
      <c r="E555" s="1"/>
      <c r="F555" s="1"/>
      <c r="G555" s="1"/>
    </row>
    <row r="556" spans="2:7">
      <c r="B556" s="1"/>
      <c r="C556" s="1"/>
      <c r="D556" s="1"/>
      <c r="E556" s="1"/>
      <c r="F556" s="1"/>
      <c r="G556" s="1"/>
    </row>
    <row r="557" spans="2:7">
      <c r="B557" s="1"/>
      <c r="C557" s="1"/>
      <c r="D557" s="1"/>
      <c r="E557" s="1"/>
      <c r="F557" s="1"/>
      <c r="G557" s="1"/>
    </row>
    <row r="558" spans="2:7">
      <c r="B558" s="1"/>
      <c r="C558" s="1"/>
      <c r="D558" s="1"/>
      <c r="E558" s="1"/>
      <c r="F558" s="1"/>
      <c r="G558" s="1"/>
    </row>
    <row r="559" spans="2:7">
      <c r="B559" s="1"/>
      <c r="C559" s="1"/>
      <c r="D559" s="1"/>
      <c r="E559" s="1"/>
      <c r="F559" s="1"/>
      <c r="G559" s="1"/>
    </row>
    <row r="560" spans="2:7">
      <c r="B560" s="1"/>
      <c r="C560" s="1"/>
      <c r="D560" s="1"/>
      <c r="E560" s="1"/>
      <c r="F560" s="1"/>
      <c r="G560" s="1"/>
    </row>
    <row r="561" spans="2:7">
      <c r="B561" s="1"/>
      <c r="C561" s="1"/>
      <c r="D561" s="1"/>
      <c r="E561" s="1"/>
      <c r="F561" s="1"/>
      <c r="G561" s="1"/>
    </row>
    <row r="562" spans="2:7">
      <c r="B562" s="1"/>
      <c r="C562" s="1"/>
      <c r="D562" s="1"/>
      <c r="E562" s="1"/>
      <c r="F562" s="1"/>
      <c r="G562" s="1"/>
    </row>
    <row r="563" spans="2:7">
      <c r="B563" s="1"/>
      <c r="C563" s="1"/>
      <c r="D563" s="1"/>
      <c r="E563" s="1"/>
      <c r="F563" s="1"/>
      <c r="G563" s="1"/>
    </row>
    <row r="564" spans="2:7">
      <c r="B564" s="1"/>
      <c r="C564" s="1"/>
      <c r="D564" s="1"/>
      <c r="E564" s="1"/>
      <c r="F564" s="1"/>
      <c r="G564" s="1"/>
    </row>
    <row r="565" spans="2:7">
      <c r="B565" s="1"/>
      <c r="C565" s="1"/>
      <c r="D565" s="1"/>
      <c r="E565" s="1"/>
      <c r="F565" s="1"/>
      <c r="G565" s="1"/>
    </row>
    <row r="566" spans="2:7">
      <c r="B566" s="1"/>
      <c r="C566" s="1"/>
      <c r="D566" s="1"/>
      <c r="E566" s="1"/>
      <c r="F566" s="1"/>
      <c r="G566" s="1"/>
    </row>
    <row r="567" spans="2:7">
      <c r="B567" s="1"/>
      <c r="C567" s="1"/>
      <c r="D567" s="1"/>
      <c r="E567" s="1"/>
      <c r="F567" s="1"/>
      <c r="G567" s="1"/>
    </row>
    <row r="568" spans="2:7">
      <c r="B568" s="1"/>
      <c r="C568" s="1"/>
      <c r="D568" s="1"/>
      <c r="E568" s="1"/>
      <c r="F568" s="1"/>
      <c r="G568" s="1"/>
    </row>
    <row r="569" spans="2:7">
      <c r="B569" s="1"/>
      <c r="C569" s="1"/>
      <c r="D569" s="1"/>
      <c r="E569" s="1"/>
      <c r="F569" s="1"/>
      <c r="G569" s="1"/>
    </row>
    <row r="570" spans="2:7">
      <c r="B570" s="1"/>
      <c r="C570" s="1"/>
      <c r="D570" s="1"/>
      <c r="E570" s="1"/>
      <c r="F570" s="1"/>
      <c r="G570" s="1"/>
    </row>
    <row r="571" spans="2:7">
      <c r="B571" s="1"/>
      <c r="C571" s="1"/>
      <c r="D571" s="1"/>
      <c r="E571" s="1"/>
      <c r="F571" s="1"/>
      <c r="G571" s="1"/>
    </row>
    <row r="572" spans="2:7">
      <c r="B572" s="1"/>
      <c r="C572" s="1"/>
      <c r="D572" s="1"/>
      <c r="E572" s="1"/>
      <c r="F572" s="1"/>
      <c r="G572" s="1"/>
    </row>
    <row r="573" spans="2:7">
      <c r="B573" s="1"/>
      <c r="C573" s="1"/>
      <c r="D573" s="1"/>
      <c r="E573" s="1"/>
      <c r="F573" s="1"/>
      <c r="G573" s="1"/>
    </row>
    <row r="574" spans="2:7">
      <c r="B574" s="1"/>
      <c r="C574" s="1"/>
      <c r="D574" s="1"/>
      <c r="E574" s="1"/>
      <c r="F574" s="1"/>
      <c r="G574" s="1"/>
    </row>
    <row r="575" spans="2:7">
      <c r="B575" s="1"/>
      <c r="C575" s="1"/>
      <c r="D575" s="1"/>
      <c r="E575" s="1"/>
      <c r="F575" s="1"/>
      <c r="G575" s="1"/>
    </row>
    <row r="576" spans="2:7">
      <c r="B576" s="1"/>
      <c r="C576" s="1"/>
      <c r="D576" s="1"/>
      <c r="E576" s="1"/>
      <c r="F576" s="1"/>
      <c r="G576" s="1"/>
    </row>
    <row r="577" spans="2:7">
      <c r="B577" s="1"/>
      <c r="C577" s="1"/>
      <c r="D577" s="1"/>
      <c r="E577" s="1"/>
      <c r="F577" s="1"/>
      <c r="G577" s="1"/>
    </row>
    <row r="578" spans="2:7">
      <c r="B578" s="1"/>
      <c r="C578" s="1"/>
      <c r="D578" s="1"/>
      <c r="E578" s="1"/>
      <c r="F578" s="1"/>
      <c r="G578" s="1"/>
    </row>
    <row r="579" spans="2:7">
      <c r="B579" s="1"/>
      <c r="C579" s="1"/>
      <c r="D579" s="1"/>
      <c r="E579" s="1"/>
      <c r="F579" s="1"/>
      <c r="G579" s="1"/>
    </row>
    <row r="580" spans="2:7">
      <c r="B580" s="1"/>
      <c r="C580" s="1"/>
      <c r="D580" s="1"/>
      <c r="E580" s="1"/>
      <c r="F580" s="1"/>
      <c r="G580" s="1"/>
    </row>
    <row r="581" spans="2:7">
      <c r="B581" s="1"/>
      <c r="C581" s="1"/>
      <c r="D581" s="1"/>
      <c r="E581" s="1"/>
      <c r="F581" s="1"/>
      <c r="G581" s="1"/>
    </row>
    <row r="582" spans="2:7">
      <c r="B582" s="1"/>
      <c r="C582" s="1"/>
      <c r="D582" s="1"/>
      <c r="E582" s="1"/>
      <c r="F582" s="1"/>
      <c r="G582" s="1"/>
    </row>
    <row r="583" spans="2:7">
      <c r="B583" s="1"/>
      <c r="C583" s="1"/>
      <c r="D583" s="1"/>
      <c r="E583" s="1"/>
      <c r="F583" s="1"/>
      <c r="G583" s="1"/>
    </row>
    <row r="584" spans="2:7">
      <c r="B584" s="1"/>
      <c r="C584" s="1"/>
      <c r="D584" s="1"/>
      <c r="E584" s="1"/>
      <c r="F584" s="1"/>
      <c r="G584" s="1"/>
    </row>
    <row r="585" spans="2:7">
      <c r="B585" s="1"/>
      <c r="C585" s="1"/>
      <c r="D585" s="1"/>
      <c r="E585" s="1"/>
      <c r="F585" s="1"/>
      <c r="G585" s="1"/>
    </row>
    <row r="586" spans="2:7">
      <c r="B586" s="1"/>
      <c r="C586" s="1"/>
      <c r="D586" s="1"/>
      <c r="E586" s="1"/>
      <c r="F586" s="1"/>
      <c r="G586" s="1"/>
    </row>
    <row r="587" spans="2:7">
      <c r="B587" s="1"/>
      <c r="C587" s="1"/>
      <c r="D587" s="1"/>
      <c r="E587" s="1"/>
      <c r="F587" s="1"/>
      <c r="G587" s="1"/>
    </row>
    <row r="588" spans="2:7">
      <c r="B588" s="1"/>
      <c r="C588" s="1"/>
      <c r="D588" s="1"/>
      <c r="E588" s="1"/>
      <c r="F588" s="1"/>
      <c r="G588" s="1"/>
    </row>
    <row r="589" spans="2:7">
      <c r="B589" s="1"/>
      <c r="C589" s="1"/>
      <c r="D589" s="1"/>
      <c r="E589" s="1"/>
      <c r="F589" s="1"/>
      <c r="G589" s="1"/>
    </row>
    <row r="590" spans="2:7">
      <c r="B590" s="1"/>
      <c r="C590" s="1"/>
      <c r="D590" s="1"/>
      <c r="E590" s="1"/>
      <c r="F590" s="1"/>
      <c r="G590" s="1"/>
    </row>
    <row r="591" spans="2:7">
      <c r="B591" s="1"/>
      <c r="C591" s="1"/>
      <c r="D591" s="1"/>
      <c r="E591" s="1"/>
      <c r="F591" s="1"/>
      <c r="G591" s="1"/>
    </row>
    <row r="592" spans="2:7">
      <c r="B592" s="1"/>
      <c r="C592" s="1"/>
      <c r="D592" s="1"/>
      <c r="E592" s="1"/>
      <c r="F592" s="1"/>
      <c r="G592" s="1"/>
    </row>
    <row r="593" spans="2:7">
      <c r="B593" s="1"/>
      <c r="C593" s="1"/>
      <c r="D593" s="1"/>
      <c r="E593" s="1"/>
      <c r="F593" s="1"/>
      <c r="G593" s="1"/>
    </row>
    <row r="594" spans="2:7">
      <c r="B594" s="1"/>
      <c r="C594" s="1"/>
      <c r="D594" s="1"/>
      <c r="E594" s="1"/>
      <c r="F594" s="1"/>
      <c r="G594" s="1"/>
    </row>
    <row r="595" spans="2:7">
      <c r="B595" s="1"/>
      <c r="C595" s="1"/>
      <c r="D595" s="1"/>
      <c r="E595" s="1"/>
      <c r="F595" s="1"/>
      <c r="G595" s="1"/>
    </row>
    <row r="596" spans="2:7">
      <c r="B596" s="1"/>
      <c r="C596" s="1"/>
      <c r="D596" s="1"/>
      <c r="E596" s="1"/>
      <c r="F596" s="1"/>
      <c r="G596" s="1"/>
    </row>
    <row r="597" spans="2:7">
      <c r="B597" s="1"/>
      <c r="C597" s="1"/>
      <c r="D597" s="1"/>
      <c r="E597" s="1"/>
      <c r="F597" s="1"/>
      <c r="G597" s="1"/>
    </row>
    <row r="598" spans="2:7">
      <c r="B598" s="1"/>
      <c r="C598" s="1"/>
      <c r="D598" s="1"/>
      <c r="E598" s="1"/>
      <c r="F598" s="1"/>
      <c r="G598" s="1"/>
    </row>
    <row r="599" spans="2:7">
      <c r="B599" s="1"/>
      <c r="C599" s="1"/>
      <c r="D599" s="1"/>
      <c r="E599" s="1"/>
      <c r="F599" s="1"/>
      <c r="G599" s="1"/>
    </row>
    <row r="600" spans="2:7">
      <c r="B600" s="1"/>
      <c r="C600" s="1"/>
      <c r="D600" s="1"/>
      <c r="E600" s="1"/>
      <c r="F600" s="1"/>
      <c r="G600" s="1"/>
    </row>
    <row r="601" spans="2:7">
      <c r="B601" s="1"/>
      <c r="C601" s="1"/>
      <c r="D601" s="1"/>
      <c r="E601" s="1"/>
      <c r="F601" s="1"/>
      <c r="G601" s="1"/>
    </row>
    <row r="602" spans="2:7">
      <c r="B602" s="1"/>
      <c r="C602" s="1"/>
      <c r="D602" s="1"/>
      <c r="E602" s="1"/>
      <c r="F602" s="1"/>
      <c r="G602" s="1"/>
    </row>
    <row r="603" spans="2:7">
      <c r="B603" s="1"/>
      <c r="C603" s="1"/>
      <c r="D603" s="1"/>
      <c r="E603" s="1"/>
      <c r="F603" s="1"/>
      <c r="G603" s="1"/>
    </row>
    <row r="604" spans="2:7">
      <c r="B604" s="1"/>
      <c r="C604" s="1"/>
      <c r="D604" s="1"/>
      <c r="E604" s="1"/>
      <c r="F604" s="1"/>
      <c r="G604" s="1"/>
    </row>
    <row r="605" spans="2:7">
      <c r="B605" s="1"/>
      <c r="C605" s="1"/>
      <c r="D605" s="1"/>
      <c r="E605" s="1"/>
      <c r="F605" s="1"/>
      <c r="G605" s="1"/>
    </row>
    <row r="606" spans="2:7">
      <c r="B606" s="1"/>
      <c r="C606" s="1"/>
      <c r="D606" s="1"/>
      <c r="E606" s="1"/>
      <c r="F606" s="1"/>
      <c r="G606" s="1"/>
    </row>
    <row r="607" spans="2:7">
      <c r="B607" s="1"/>
      <c r="C607" s="1"/>
      <c r="D607" s="1"/>
      <c r="E607" s="1"/>
      <c r="F607" s="1"/>
      <c r="G607" s="1"/>
    </row>
    <row r="608" spans="2:7">
      <c r="B608" s="1"/>
      <c r="C608" s="1"/>
      <c r="D608" s="1"/>
      <c r="E608" s="1"/>
      <c r="F608" s="1"/>
      <c r="G608" s="1"/>
    </row>
    <row r="609" spans="2:7">
      <c r="B609" s="1"/>
      <c r="C609" s="1"/>
      <c r="D609" s="1"/>
      <c r="E609" s="1"/>
      <c r="F609" s="1"/>
      <c r="G609" s="1"/>
    </row>
    <row r="610" spans="2:7">
      <c r="B610" s="1"/>
      <c r="C610" s="1"/>
      <c r="D610" s="1"/>
      <c r="E610" s="1"/>
      <c r="F610" s="1"/>
      <c r="G610" s="1"/>
    </row>
    <row r="611" spans="2:7">
      <c r="B611" s="1"/>
      <c r="C611" s="1"/>
      <c r="D611" s="1"/>
      <c r="E611" s="1"/>
      <c r="F611" s="1"/>
      <c r="G611" s="1"/>
    </row>
    <row r="612" spans="2:7">
      <c r="B612" s="1"/>
      <c r="C612" s="1"/>
      <c r="D612" s="1"/>
      <c r="E612" s="1"/>
      <c r="F612" s="1"/>
      <c r="G612" s="1"/>
    </row>
    <row r="613" spans="2:7">
      <c r="B613" s="1"/>
      <c r="C613" s="1"/>
      <c r="D613" s="1"/>
      <c r="E613" s="1"/>
      <c r="F613" s="1"/>
      <c r="G613" s="1"/>
    </row>
    <row r="614" spans="2:7">
      <c r="B614" s="1"/>
      <c r="C614" s="1"/>
      <c r="D614" s="1"/>
      <c r="E614" s="1"/>
      <c r="F614" s="1"/>
      <c r="G614" s="1"/>
    </row>
    <row r="615" spans="2:7">
      <c r="B615" s="1"/>
      <c r="C615" s="1"/>
      <c r="D615" s="1"/>
      <c r="E615" s="1"/>
      <c r="F615" s="1"/>
      <c r="G615" s="1"/>
    </row>
    <row r="616" spans="2:7">
      <c r="B616" s="1"/>
      <c r="C616" s="1"/>
      <c r="D616" s="1"/>
      <c r="E616" s="1"/>
      <c r="F616" s="1"/>
      <c r="G616" s="1"/>
    </row>
    <row r="617" spans="2:7">
      <c r="B617" s="1"/>
      <c r="C617" s="1"/>
      <c r="D617" s="1"/>
      <c r="E617" s="1"/>
      <c r="F617" s="1"/>
      <c r="G617" s="1"/>
    </row>
    <row r="618" spans="2:7">
      <c r="B618" s="1"/>
      <c r="C618" s="1"/>
      <c r="D618" s="1"/>
      <c r="E618" s="1"/>
      <c r="F618" s="1"/>
      <c r="G618" s="1"/>
    </row>
    <row r="619" spans="2:7">
      <c r="B619" s="1"/>
      <c r="C619" s="1"/>
      <c r="D619" s="1"/>
      <c r="E619" s="1"/>
      <c r="F619" s="1"/>
      <c r="G619" s="1"/>
    </row>
    <row r="620" spans="2:7">
      <c r="B620" s="1"/>
      <c r="C620" s="1"/>
      <c r="D620" s="1"/>
      <c r="E620" s="1"/>
      <c r="F620" s="1"/>
      <c r="G620" s="1"/>
    </row>
    <row r="621" spans="2:7">
      <c r="B621" s="1"/>
      <c r="C621" s="1"/>
      <c r="D621" s="1"/>
      <c r="E621" s="1"/>
      <c r="F621" s="1"/>
      <c r="G621" s="1"/>
    </row>
    <row r="622" spans="2:7">
      <c r="B622" s="1"/>
      <c r="C622" s="1"/>
      <c r="D622" s="1"/>
      <c r="E622" s="1"/>
      <c r="F622" s="1"/>
      <c r="G622" s="1"/>
    </row>
    <row r="623" spans="2:7">
      <c r="B623" s="1"/>
      <c r="C623" s="1"/>
      <c r="D623" s="1"/>
      <c r="E623" s="1"/>
      <c r="F623" s="1"/>
      <c r="G623" s="1"/>
    </row>
    <row r="624" spans="2:7">
      <c r="B624" s="1"/>
      <c r="C624" s="1"/>
      <c r="D624" s="1"/>
      <c r="E624" s="1"/>
      <c r="F624" s="1"/>
      <c r="G624" s="1"/>
    </row>
    <row r="625" spans="2:7">
      <c r="B625" s="1"/>
      <c r="C625" s="1"/>
      <c r="D625" s="1"/>
      <c r="E625" s="1"/>
      <c r="F625" s="1"/>
      <c r="G625" s="1"/>
    </row>
    <row r="626" spans="2:7">
      <c r="B626" s="1"/>
      <c r="C626" s="1"/>
      <c r="D626" s="1"/>
      <c r="E626" s="1"/>
      <c r="F626" s="1"/>
      <c r="G626" s="1"/>
    </row>
    <row r="627" spans="2:7">
      <c r="B627" s="1"/>
      <c r="C627" s="1"/>
      <c r="D627" s="1"/>
      <c r="E627" s="1"/>
      <c r="F627" s="1"/>
      <c r="G627" s="1"/>
    </row>
    <row r="628" spans="2:7">
      <c r="B628" s="1"/>
      <c r="C628" s="1"/>
      <c r="D628" s="1"/>
      <c r="E628" s="1"/>
      <c r="F628" s="1"/>
      <c r="G628" s="1"/>
    </row>
    <row r="629" spans="2:7">
      <c r="B629" s="1"/>
      <c r="C629" s="1"/>
      <c r="D629" s="1"/>
      <c r="E629" s="1"/>
      <c r="F629" s="1"/>
      <c r="G629" s="1"/>
    </row>
    <row r="630" spans="2:7">
      <c r="B630" s="1"/>
      <c r="C630" s="1"/>
      <c r="D630" s="1"/>
      <c r="E630" s="1"/>
      <c r="F630" s="1"/>
      <c r="G630" s="1"/>
    </row>
    <row r="631" spans="2:7">
      <c r="B631" s="1"/>
      <c r="C631" s="1"/>
      <c r="D631" s="1"/>
      <c r="E631" s="1"/>
      <c r="F631" s="1"/>
      <c r="G631" s="1"/>
    </row>
    <row r="632" spans="2:7">
      <c r="B632" s="1"/>
      <c r="C632" s="1"/>
      <c r="D632" s="1"/>
      <c r="E632" s="1"/>
      <c r="F632" s="1"/>
      <c r="G632" s="1"/>
    </row>
    <row r="633" spans="2:7">
      <c r="B633" s="1"/>
      <c r="C633" s="1"/>
      <c r="D633" s="1"/>
      <c r="E633" s="1"/>
      <c r="F633" s="1"/>
      <c r="G633" s="1"/>
    </row>
    <row r="634" spans="2:7">
      <c r="B634" s="1"/>
      <c r="C634" s="1"/>
      <c r="D634" s="1"/>
      <c r="E634" s="1"/>
      <c r="F634" s="1"/>
      <c r="G634" s="1"/>
    </row>
    <row r="635" spans="2:7">
      <c r="B635" s="1"/>
      <c r="C635" s="1"/>
      <c r="D635" s="1"/>
      <c r="E635" s="1"/>
      <c r="F635" s="1"/>
      <c r="G635" s="1"/>
    </row>
    <row r="636" spans="2:7">
      <c r="B636" s="1"/>
      <c r="C636" s="1"/>
      <c r="D636" s="1"/>
      <c r="E636" s="1"/>
      <c r="F636" s="1"/>
      <c r="G636" s="1"/>
    </row>
    <row r="637" spans="2:7">
      <c r="B637" s="1"/>
      <c r="C637" s="1"/>
      <c r="D637" s="1"/>
      <c r="E637" s="1"/>
      <c r="F637" s="1"/>
      <c r="G637" s="1"/>
    </row>
    <row r="638" spans="2:7">
      <c r="B638" s="1"/>
      <c r="C638" s="1"/>
      <c r="D638" s="1"/>
      <c r="E638" s="1"/>
      <c r="F638" s="1"/>
      <c r="G638" s="1"/>
    </row>
    <row r="639" spans="2:7">
      <c r="B639" s="1"/>
      <c r="C639" s="1"/>
      <c r="D639" s="1"/>
      <c r="E639" s="1"/>
      <c r="F639" s="1"/>
      <c r="G639" s="1"/>
    </row>
    <row r="640" spans="2:7">
      <c r="B640" s="1"/>
      <c r="C640" s="1"/>
      <c r="D640" s="1"/>
      <c r="E640" s="1"/>
      <c r="F640" s="1"/>
      <c r="G640" s="1"/>
    </row>
    <row r="641" spans="2:7">
      <c r="B641" s="1"/>
      <c r="C641" s="1"/>
      <c r="D641" s="1"/>
      <c r="E641" s="1"/>
      <c r="F641" s="1"/>
      <c r="G641" s="1"/>
    </row>
    <row r="642" spans="2:7">
      <c r="B642" s="1"/>
      <c r="C642" s="1"/>
      <c r="D642" s="1"/>
      <c r="E642" s="1"/>
      <c r="F642" s="1"/>
      <c r="G642" s="1"/>
    </row>
    <row r="643" spans="2:7">
      <c r="B643" s="1"/>
      <c r="C643" s="1"/>
      <c r="D643" s="1"/>
      <c r="E643" s="1"/>
      <c r="F643" s="1"/>
      <c r="G643" s="1"/>
    </row>
    <row r="644" spans="2:7">
      <c r="B644" s="1"/>
      <c r="C644" s="1"/>
      <c r="D644" s="1"/>
      <c r="E644" s="1"/>
      <c r="F644" s="1"/>
      <c r="G644" s="1"/>
    </row>
    <row r="645" spans="2:7">
      <c r="B645" s="1"/>
      <c r="C645" s="1"/>
      <c r="D645" s="1"/>
      <c r="E645" s="1"/>
      <c r="F645" s="1"/>
      <c r="G645" s="1"/>
    </row>
    <row r="646" spans="2:7">
      <c r="B646" s="1"/>
      <c r="C646" s="1"/>
      <c r="D646" s="1"/>
      <c r="E646" s="1"/>
      <c r="F646" s="1"/>
      <c r="G646" s="1"/>
    </row>
    <row r="647" spans="2:7">
      <c r="B647" s="1"/>
      <c r="C647" s="1"/>
      <c r="D647" s="1"/>
      <c r="E647" s="1"/>
      <c r="F647" s="1"/>
      <c r="G647" s="1"/>
    </row>
    <row r="648" spans="2:7">
      <c r="B648" s="1"/>
      <c r="C648" s="1"/>
      <c r="D648" s="1"/>
      <c r="E648" s="1"/>
      <c r="F648" s="1"/>
      <c r="G648" s="1"/>
    </row>
    <row r="649" spans="2:7">
      <c r="B649" s="1"/>
      <c r="C649" s="1"/>
      <c r="D649" s="1"/>
      <c r="E649" s="1"/>
      <c r="F649" s="1"/>
      <c r="G649" s="1"/>
    </row>
    <row r="650" spans="2:7">
      <c r="B650" s="1"/>
      <c r="C650" s="1"/>
      <c r="D650" s="1"/>
      <c r="E650" s="1"/>
      <c r="F650" s="1"/>
      <c r="G650" s="1"/>
    </row>
    <row r="651" spans="2:7">
      <c r="B651" s="1"/>
      <c r="C651" s="1"/>
      <c r="D651" s="1"/>
      <c r="E651" s="1"/>
      <c r="F651" s="1"/>
      <c r="G651" s="1"/>
    </row>
    <row r="652" spans="2:7">
      <c r="B652" s="1"/>
      <c r="C652" s="1"/>
      <c r="D652" s="1"/>
      <c r="E652" s="1"/>
      <c r="F652" s="1"/>
      <c r="G652" s="1"/>
    </row>
    <row r="653" spans="2:7">
      <c r="B653" s="1"/>
      <c r="C653" s="1"/>
      <c r="D653" s="1"/>
      <c r="E653" s="1"/>
      <c r="F653" s="1"/>
      <c r="G653" s="1"/>
    </row>
    <row r="654" spans="2:7">
      <c r="B654" s="1"/>
      <c r="C654" s="1"/>
      <c r="D654" s="1"/>
      <c r="E654" s="1"/>
      <c r="F654" s="1"/>
      <c r="G654" s="1"/>
    </row>
    <row r="655" spans="2:7">
      <c r="B655" s="1"/>
      <c r="C655" s="1"/>
      <c r="D655" s="1"/>
      <c r="E655" s="1"/>
      <c r="F655" s="1"/>
      <c r="G655" s="1"/>
    </row>
    <row r="656" spans="2:7">
      <c r="B656" s="1"/>
      <c r="C656" s="1"/>
      <c r="D656" s="1"/>
      <c r="E656" s="1"/>
      <c r="F656" s="1"/>
      <c r="G656" s="1"/>
    </row>
    <row r="657" spans="2:7">
      <c r="B657" s="1"/>
      <c r="C657" s="1"/>
      <c r="D657" s="1"/>
      <c r="E657" s="1"/>
      <c r="F657" s="1"/>
      <c r="G657" s="1"/>
    </row>
    <row r="658" spans="2:7">
      <c r="B658" s="1"/>
      <c r="C658" s="1"/>
      <c r="D658" s="1"/>
      <c r="E658" s="1"/>
      <c r="F658" s="1"/>
      <c r="G658" s="1"/>
    </row>
    <row r="659" spans="2:7">
      <c r="B659" s="1"/>
      <c r="C659" s="1"/>
      <c r="D659" s="1"/>
      <c r="E659" s="1"/>
      <c r="F659" s="1"/>
      <c r="G659" s="1"/>
    </row>
    <row r="660" spans="2:7">
      <c r="B660" s="1"/>
      <c r="C660" s="1"/>
      <c r="D660" s="1"/>
      <c r="E660" s="1"/>
      <c r="F660" s="1"/>
      <c r="G660" s="1"/>
    </row>
    <row r="661" spans="2:7">
      <c r="B661" s="1"/>
      <c r="C661" s="1"/>
      <c r="D661" s="1"/>
      <c r="E661" s="1"/>
      <c r="F661" s="1"/>
      <c r="G661" s="1"/>
    </row>
    <row r="662" spans="2:7">
      <c r="B662" s="1"/>
      <c r="C662" s="1"/>
      <c r="D662" s="1"/>
      <c r="E662" s="1"/>
      <c r="F662" s="1"/>
      <c r="G662" s="1"/>
    </row>
    <row r="663" spans="2:7">
      <c r="B663" s="1"/>
      <c r="C663" s="1"/>
      <c r="D663" s="1"/>
      <c r="E663" s="1"/>
      <c r="F663" s="1"/>
      <c r="G663" s="1"/>
    </row>
    <row r="664" spans="2:7">
      <c r="B664" s="1"/>
      <c r="C664" s="1"/>
      <c r="D664" s="1"/>
      <c r="E664" s="1"/>
      <c r="F664" s="1"/>
      <c r="G664" s="1"/>
    </row>
    <row r="665" spans="2:7">
      <c r="B665" s="1"/>
      <c r="C665" s="1"/>
      <c r="D665" s="1"/>
      <c r="E665" s="1"/>
      <c r="F665" s="1"/>
      <c r="G665" s="1"/>
    </row>
    <row r="666" spans="2:7">
      <c r="B666" s="1"/>
      <c r="C666" s="1"/>
      <c r="D666" s="1"/>
      <c r="E666" s="1"/>
      <c r="F666" s="1"/>
      <c r="G666" s="1"/>
    </row>
    <row r="667" spans="2:7">
      <c r="B667" s="1"/>
      <c r="C667" s="1"/>
      <c r="D667" s="1"/>
      <c r="E667" s="1"/>
      <c r="F667" s="1"/>
      <c r="G667" s="1"/>
    </row>
    <row r="668" spans="2:7">
      <c r="B668" s="1"/>
      <c r="C668" s="1"/>
      <c r="D668" s="1"/>
      <c r="E668" s="1"/>
      <c r="F668" s="1"/>
      <c r="G668" s="1"/>
    </row>
    <row r="669" spans="2:7">
      <c r="B669" s="1"/>
      <c r="C669" s="1"/>
      <c r="D669" s="1"/>
      <c r="E669" s="1"/>
      <c r="F669" s="1"/>
      <c r="G669" s="1"/>
    </row>
    <row r="670" spans="2:7">
      <c r="B670" s="1"/>
      <c r="C670" s="1"/>
      <c r="D670" s="1"/>
      <c r="E670" s="1"/>
      <c r="F670" s="1"/>
      <c r="G670" s="1"/>
    </row>
    <row r="671" spans="2:7">
      <c r="B671" s="1"/>
      <c r="C671" s="1"/>
      <c r="D671" s="1"/>
      <c r="E671" s="1"/>
      <c r="F671" s="1"/>
      <c r="G671" s="1"/>
    </row>
    <row r="672" spans="2:7">
      <c r="B672" s="1"/>
      <c r="C672" s="1"/>
      <c r="D672" s="1"/>
      <c r="E672" s="1"/>
      <c r="F672" s="1"/>
      <c r="G672" s="1"/>
    </row>
    <row r="673" spans="2:7">
      <c r="B673" s="1"/>
      <c r="C673" s="1"/>
      <c r="D673" s="1"/>
      <c r="E673" s="1"/>
      <c r="F673" s="1"/>
      <c r="G673" s="1"/>
    </row>
    <row r="674" spans="2:7">
      <c r="B674" s="1"/>
      <c r="C674" s="1"/>
      <c r="D674" s="1"/>
      <c r="E674" s="1"/>
      <c r="F674" s="1"/>
      <c r="G674" s="1"/>
    </row>
    <row r="675" spans="2:7">
      <c r="B675" s="1"/>
      <c r="C675" s="1"/>
      <c r="D675" s="1"/>
      <c r="E675" s="1"/>
      <c r="F675" s="1"/>
      <c r="G675" s="1"/>
    </row>
    <row r="676" spans="2:7">
      <c r="B676" s="1"/>
      <c r="C676" s="1"/>
      <c r="D676" s="1"/>
      <c r="E676" s="1"/>
      <c r="F676" s="1"/>
      <c r="G676" s="1"/>
    </row>
    <row r="677" spans="2:7">
      <c r="B677" s="1"/>
      <c r="C677" s="1"/>
      <c r="D677" s="1"/>
      <c r="E677" s="1"/>
      <c r="F677" s="1"/>
      <c r="G677" s="1"/>
    </row>
    <row r="678" spans="2:7">
      <c r="B678" s="1"/>
      <c r="C678" s="1"/>
      <c r="D678" s="1"/>
      <c r="E678" s="1"/>
      <c r="F678" s="1"/>
      <c r="G678" s="1"/>
    </row>
    <row r="679" spans="2:7">
      <c r="B679" s="1"/>
      <c r="C679" s="1"/>
      <c r="D679" s="1"/>
      <c r="E679" s="1"/>
      <c r="F679" s="1"/>
      <c r="G679" s="1"/>
    </row>
    <row r="680" spans="2:7">
      <c r="B680" s="1"/>
      <c r="C680" s="1"/>
      <c r="D680" s="1"/>
      <c r="E680" s="1"/>
      <c r="F680" s="1"/>
      <c r="G680" s="1"/>
    </row>
    <row r="681" spans="2:7">
      <c r="B681" s="1"/>
      <c r="C681" s="1"/>
      <c r="D681" s="1"/>
      <c r="E681" s="1"/>
      <c r="F681" s="1"/>
      <c r="G681" s="1"/>
    </row>
    <row r="682" spans="2:7">
      <c r="B682" s="1"/>
      <c r="C682" s="1"/>
      <c r="D682" s="1"/>
      <c r="E682" s="1"/>
      <c r="F682" s="1"/>
      <c r="G682" s="1"/>
    </row>
    <row r="683" spans="2:7">
      <c r="B683" s="1"/>
      <c r="C683" s="1"/>
      <c r="D683" s="1"/>
      <c r="E683" s="1"/>
      <c r="F683" s="1"/>
      <c r="G683" s="1"/>
    </row>
    <row r="684" spans="2:7">
      <c r="B684" s="1"/>
      <c r="C684" s="1"/>
      <c r="D684" s="1"/>
      <c r="E684" s="1"/>
      <c r="F684" s="1"/>
      <c r="G684" s="1"/>
    </row>
    <row r="685" spans="2:7">
      <c r="B685" s="1"/>
      <c r="C685" s="1"/>
      <c r="D685" s="1"/>
      <c r="E685" s="1"/>
      <c r="F685" s="1"/>
      <c r="G685" s="1"/>
    </row>
    <row r="686" spans="2:7">
      <c r="B686" s="1"/>
      <c r="C686" s="1"/>
      <c r="D686" s="1"/>
      <c r="E686" s="1"/>
      <c r="F686" s="1"/>
      <c r="G686" s="1"/>
    </row>
    <row r="687" spans="2:7">
      <c r="B687" s="1"/>
      <c r="C687" s="1"/>
      <c r="D687" s="1"/>
      <c r="E687" s="1"/>
      <c r="F687" s="1"/>
      <c r="G687" s="1"/>
    </row>
    <row r="688" spans="2:7">
      <c r="B688" s="1"/>
      <c r="C688" s="1"/>
      <c r="D688" s="1"/>
      <c r="E688" s="1"/>
      <c r="F688" s="1"/>
      <c r="G688" s="1"/>
    </row>
    <row r="689" spans="2:7">
      <c r="B689" s="1"/>
      <c r="C689" s="1"/>
      <c r="D689" s="1"/>
      <c r="E689" s="1"/>
      <c r="F689" s="1"/>
      <c r="G689" s="1"/>
    </row>
    <row r="690" spans="2:7">
      <c r="B690" s="1"/>
      <c r="C690" s="1"/>
      <c r="D690" s="1"/>
      <c r="E690" s="1"/>
      <c r="F690" s="1"/>
      <c r="G690" s="1"/>
    </row>
    <row r="691" spans="2:7">
      <c r="B691" s="1"/>
      <c r="C691" s="1"/>
      <c r="D691" s="1"/>
      <c r="E691" s="1"/>
      <c r="F691" s="1"/>
      <c r="G691" s="1"/>
    </row>
    <row r="692" spans="2:7">
      <c r="B692" s="1"/>
      <c r="C692" s="1"/>
      <c r="D692" s="1"/>
      <c r="E692" s="1"/>
      <c r="F692" s="1"/>
      <c r="G692" s="1"/>
    </row>
    <row r="693" spans="2:7">
      <c r="B693" s="1"/>
      <c r="C693" s="1"/>
      <c r="D693" s="1"/>
      <c r="E693" s="1"/>
      <c r="F693" s="1"/>
      <c r="G693" s="1"/>
    </row>
    <row r="694" spans="2:7">
      <c r="B694" s="1"/>
      <c r="C694" s="1"/>
      <c r="D694" s="1"/>
      <c r="E694" s="1"/>
      <c r="F694" s="1"/>
      <c r="G694" s="1"/>
    </row>
    <row r="695" spans="2:7">
      <c r="B695" s="1"/>
      <c r="C695" s="1"/>
      <c r="D695" s="1"/>
      <c r="E695" s="1"/>
      <c r="F695" s="1"/>
      <c r="G695" s="1"/>
    </row>
    <row r="696" spans="2:7">
      <c r="B696" s="1"/>
      <c r="C696" s="1"/>
      <c r="D696" s="1"/>
      <c r="E696" s="1"/>
      <c r="F696" s="1"/>
      <c r="G696" s="1"/>
    </row>
    <row r="697" spans="2:7">
      <c r="B697" s="1"/>
      <c r="C697" s="1"/>
      <c r="D697" s="1"/>
      <c r="E697" s="1"/>
      <c r="F697" s="1"/>
      <c r="G697" s="1"/>
    </row>
    <row r="698" spans="2:7">
      <c r="B698" s="1"/>
      <c r="C698" s="1"/>
      <c r="D698" s="1"/>
      <c r="E698" s="1"/>
      <c r="F698" s="1"/>
      <c r="G698" s="1"/>
    </row>
    <row r="699" spans="2:7">
      <c r="B699" s="1"/>
      <c r="C699" s="1"/>
      <c r="D699" s="1"/>
      <c r="E699" s="1"/>
      <c r="F699" s="1"/>
      <c r="G699" s="1"/>
    </row>
    <row r="700" spans="2:7">
      <c r="B700" s="1"/>
      <c r="C700" s="1"/>
      <c r="D700" s="1"/>
      <c r="E700" s="1"/>
      <c r="F700" s="1"/>
      <c r="G700" s="1"/>
    </row>
    <row r="701" spans="2:7">
      <c r="B701" s="1"/>
      <c r="C701" s="1"/>
      <c r="D701" s="1"/>
      <c r="E701" s="1"/>
      <c r="F701" s="1"/>
      <c r="G701" s="1"/>
    </row>
    <row r="702" spans="2:7">
      <c r="B702" s="1"/>
      <c r="C702" s="1"/>
      <c r="D702" s="1"/>
      <c r="E702" s="1"/>
      <c r="F702" s="1"/>
      <c r="G702" s="1"/>
    </row>
    <row r="703" spans="2:7">
      <c r="B703" s="1"/>
      <c r="C703" s="1"/>
      <c r="D703" s="1"/>
      <c r="E703" s="1"/>
      <c r="F703" s="1"/>
      <c r="G703" s="1"/>
    </row>
    <row r="704" spans="2:7">
      <c r="B704" s="1"/>
      <c r="C704" s="1"/>
      <c r="D704" s="1"/>
      <c r="E704" s="1"/>
      <c r="F704" s="1"/>
      <c r="G704" s="1"/>
    </row>
    <row r="705" spans="2:7">
      <c r="B705" s="1"/>
      <c r="C705" s="1"/>
      <c r="D705" s="1"/>
      <c r="E705" s="1"/>
      <c r="F705" s="1"/>
      <c r="G705" s="1"/>
    </row>
    <row r="706" spans="2:7">
      <c r="B706" s="1"/>
      <c r="C706" s="1"/>
      <c r="D706" s="1"/>
      <c r="E706" s="1"/>
      <c r="F706" s="1"/>
      <c r="G706" s="1"/>
    </row>
    <row r="707" spans="2:7">
      <c r="B707" s="1"/>
      <c r="C707" s="1"/>
      <c r="D707" s="1"/>
      <c r="E707" s="1"/>
      <c r="F707" s="1"/>
      <c r="G707" s="1"/>
    </row>
    <row r="708" spans="2:7">
      <c r="B708" s="1"/>
      <c r="C708" s="1"/>
      <c r="D708" s="1"/>
      <c r="E708" s="1"/>
      <c r="F708" s="1"/>
      <c r="G708" s="1"/>
    </row>
    <row r="709" spans="2:7">
      <c r="B709" s="1"/>
      <c r="C709" s="1"/>
      <c r="D709" s="1"/>
      <c r="E709" s="1"/>
      <c r="F709" s="1"/>
      <c r="G709" s="1"/>
    </row>
    <row r="710" spans="2:7">
      <c r="B710" s="1"/>
      <c r="C710" s="1"/>
      <c r="D710" s="1"/>
      <c r="E710" s="1"/>
      <c r="F710" s="1"/>
      <c r="G710" s="1"/>
    </row>
    <row r="711" spans="2:7">
      <c r="B711" s="1"/>
      <c r="C711" s="1"/>
      <c r="D711" s="1"/>
      <c r="E711" s="1"/>
      <c r="F711" s="1"/>
      <c r="G711" s="1"/>
    </row>
    <row r="712" spans="2:7">
      <c r="B712" s="1"/>
      <c r="C712" s="1"/>
      <c r="D712" s="1"/>
      <c r="E712" s="1"/>
      <c r="F712" s="1"/>
      <c r="G712" s="1"/>
    </row>
    <row r="713" spans="2:7">
      <c r="B713" s="1"/>
      <c r="C713" s="1"/>
      <c r="D713" s="1"/>
      <c r="E713" s="1"/>
      <c r="F713" s="1"/>
      <c r="G713" s="1"/>
    </row>
    <row r="714" spans="2:7">
      <c r="B714" s="1"/>
      <c r="C714" s="1"/>
      <c r="D714" s="1"/>
      <c r="E714" s="1"/>
      <c r="F714" s="1"/>
      <c r="G714" s="1"/>
    </row>
    <row r="715" spans="2:7">
      <c r="B715" s="1"/>
      <c r="C715" s="1"/>
      <c r="D715" s="1"/>
      <c r="E715" s="1"/>
      <c r="F715" s="1"/>
      <c r="G715" s="1"/>
    </row>
    <row r="716" spans="2:7">
      <c r="B716" s="1"/>
      <c r="C716" s="1"/>
      <c r="D716" s="1"/>
      <c r="E716" s="1"/>
      <c r="F716" s="1"/>
      <c r="G716" s="1"/>
    </row>
    <row r="717" spans="2:7">
      <c r="B717" s="1"/>
      <c r="C717" s="1"/>
      <c r="D717" s="1"/>
      <c r="E717" s="1"/>
      <c r="F717" s="1"/>
      <c r="G717" s="1"/>
    </row>
    <row r="718" spans="2:7">
      <c r="B718" s="1"/>
      <c r="C718" s="1"/>
      <c r="D718" s="1"/>
      <c r="E718" s="1"/>
      <c r="F718" s="1"/>
      <c r="G718" s="1"/>
    </row>
    <row r="719" spans="2:7">
      <c r="B719" s="1"/>
      <c r="C719" s="1"/>
      <c r="D719" s="1"/>
      <c r="E719" s="1"/>
      <c r="F719" s="1"/>
      <c r="G719" s="1"/>
    </row>
    <row r="720" spans="2:7">
      <c r="B720" s="1"/>
      <c r="C720" s="1"/>
      <c r="D720" s="1"/>
      <c r="E720" s="1"/>
      <c r="F720" s="1"/>
      <c r="G720" s="1"/>
    </row>
    <row r="721" spans="2:7">
      <c r="B721" s="1"/>
      <c r="C721" s="1"/>
      <c r="D721" s="1"/>
      <c r="E721" s="1"/>
      <c r="F721" s="1"/>
      <c r="G721" s="1"/>
    </row>
    <row r="722" spans="2:7">
      <c r="B722" s="1"/>
      <c r="C722" s="1"/>
      <c r="D722" s="1"/>
      <c r="E722" s="1"/>
      <c r="F722" s="1"/>
      <c r="G722" s="1"/>
    </row>
    <row r="723" spans="2:7">
      <c r="B723" s="1"/>
      <c r="C723" s="1"/>
      <c r="D723" s="1"/>
      <c r="E723" s="1"/>
      <c r="F723" s="1"/>
      <c r="G723" s="1"/>
    </row>
    <row r="724" spans="2:7">
      <c r="B724" s="1"/>
      <c r="C724" s="1"/>
      <c r="D724" s="1"/>
      <c r="E724" s="1"/>
      <c r="F724" s="1"/>
      <c r="G724" s="1"/>
    </row>
    <row r="725" spans="2:7">
      <c r="B725" s="1"/>
      <c r="C725" s="1"/>
      <c r="D725" s="1"/>
      <c r="E725" s="1"/>
      <c r="F725" s="1"/>
      <c r="G725" s="1"/>
    </row>
    <row r="726" spans="2:7">
      <c r="B726" s="1"/>
      <c r="C726" s="1"/>
      <c r="D726" s="1"/>
      <c r="E726" s="1"/>
      <c r="F726" s="1"/>
      <c r="G726" s="1"/>
    </row>
    <row r="727" spans="2:7">
      <c r="B727" s="1"/>
      <c r="C727" s="1"/>
      <c r="D727" s="1"/>
      <c r="E727" s="1"/>
      <c r="F727" s="1"/>
      <c r="G727" s="1"/>
    </row>
    <row r="728" spans="2:7">
      <c r="B728" s="1"/>
      <c r="C728" s="1"/>
      <c r="D728" s="1"/>
      <c r="E728" s="1"/>
      <c r="F728" s="1"/>
      <c r="G728" s="1"/>
    </row>
    <row r="729" spans="2:7">
      <c r="B729" s="1"/>
      <c r="C729" s="1"/>
      <c r="D729" s="1"/>
      <c r="E729" s="1"/>
      <c r="F729" s="1"/>
      <c r="G729" s="1"/>
    </row>
    <row r="730" spans="2:7">
      <c r="B730" s="1"/>
      <c r="C730" s="1"/>
      <c r="D730" s="1"/>
      <c r="E730" s="1"/>
      <c r="F730" s="1"/>
      <c r="G730" s="1"/>
    </row>
    <row r="731" spans="2:7">
      <c r="B731" s="1"/>
      <c r="C731" s="1"/>
      <c r="D731" s="1"/>
      <c r="E731" s="1"/>
      <c r="F731" s="1"/>
      <c r="G731" s="1"/>
    </row>
    <row r="732" spans="2:7">
      <c r="B732" s="1"/>
      <c r="C732" s="1"/>
      <c r="D732" s="1"/>
      <c r="E732" s="1"/>
      <c r="F732" s="1"/>
      <c r="G732" s="1"/>
    </row>
    <row r="733" spans="2:7">
      <c r="B733" s="1"/>
      <c r="C733" s="1"/>
      <c r="D733" s="1"/>
      <c r="E733" s="1"/>
      <c r="F733" s="1"/>
      <c r="G733" s="1"/>
    </row>
    <row r="734" spans="2:7">
      <c r="B734" s="1"/>
      <c r="C734" s="1"/>
      <c r="D734" s="1"/>
      <c r="E734" s="1"/>
      <c r="F734" s="1"/>
      <c r="G734" s="1"/>
    </row>
    <row r="735" spans="2:7">
      <c r="B735" s="1"/>
      <c r="C735" s="1"/>
      <c r="D735" s="1"/>
      <c r="E735" s="1"/>
      <c r="F735" s="1"/>
      <c r="G735" s="1"/>
    </row>
    <row r="736" spans="2:7">
      <c r="B736" s="1"/>
      <c r="C736" s="1"/>
      <c r="D736" s="1"/>
      <c r="E736" s="1"/>
      <c r="F736" s="1"/>
      <c r="G736" s="1"/>
    </row>
    <row r="737" spans="2:7">
      <c r="B737" s="1"/>
      <c r="C737" s="1"/>
      <c r="D737" s="1"/>
      <c r="E737" s="1"/>
      <c r="F737" s="1"/>
      <c r="G737" s="1"/>
    </row>
    <row r="738" spans="2:7">
      <c r="B738" s="1"/>
      <c r="C738" s="1"/>
      <c r="D738" s="1"/>
      <c r="E738" s="1"/>
      <c r="F738" s="1"/>
      <c r="G738" s="1"/>
    </row>
    <row r="739" spans="2:7">
      <c r="B739" s="1"/>
      <c r="C739" s="1"/>
      <c r="D739" s="1"/>
      <c r="E739" s="1"/>
      <c r="F739" s="1"/>
      <c r="G739" s="1"/>
    </row>
    <row r="740" spans="2:7">
      <c r="B740" s="1"/>
      <c r="C740" s="1"/>
      <c r="D740" s="1"/>
      <c r="E740" s="1"/>
      <c r="F740" s="1"/>
      <c r="G740" s="1"/>
    </row>
    <row r="741" spans="2:7">
      <c r="B741" s="1"/>
      <c r="C741" s="1"/>
      <c r="D741" s="1"/>
      <c r="E741" s="1"/>
      <c r="F741" s="1"/>
      <c r="G741" s="1"/>
    </row>
    <row r="742" spans="2:7">
      <c r="B742" s="1"/>
      <c r="C742" s="1"/>
      <c r="D742" s="1"/>
      <c r="E742" s="1"/>
      <c r="F742" s="1"/>
      <c r="G742" s="1"/>
    </row>
    <row r="743" spans="2:7">
      <c r="B743" s="1"/>
      <c r="C743" s="1"/>
      <c r="D743" s="1"/>
      <c r="E743" s="1"/>
      <c r="F743" s="1"/>
      <c r="G743" s="1"/>
    </row>
    <row r="744" spans="2:7">
      <c r="B744" s="1"/>
      <c r="C744" s="1"/>
      <c r="D744" s="1"/>
      <c r="E744" s="1"/>
      <c r="F744" s="1"/>
      <c r="G744" s="1"/>
    </row>
    <row r="745" spans="2:7">
      <c r="B745" s="1"/>
      <c r="C745" s="1"/>
      <c r="D745" s="1"/>
      <c r="E745" s="1"/>
      <c r="F745" s="1"/>
      <c r="G745" s="1"/>
    </row>
    <row r="746" spans="2:7">
      <c r="B746" s="1"/>
      <c r="C746" s="1"/>
      <c r="D746" s="1"/>
      <c r="E746" s="1"/>
      <c r="F746" s="1"/>
      <c r="G746" s="1"/>
    </row>
    <row r="747" spans="2:7">
      <c r="B747" s="1"/>
      <c r="C747" s="1"/>
      <c r="D747" s="1"/>
      <c r="E747" s="1"/>
      <c r="F747" s="1"/>
      <c r="G747" s="1"/>
    </row>
    <row r="748" spans="2:7">
      <c r="B748" s="1"/>
      <c r="C748" s="1"/>
      <c r="D748" s="1"/>
      <c r="E748" s="1"/>
      <c r="F748" s="1"/>
      <c r="G748" s="1"/>
    </row>
    <row r="749" spans="2:7">
      <c r="B749" s="1"/>
      <c r="C749" s="1"/>
      <c r="D749" s="1"/>
      <c r="E749" s="1"/>
      <c r="F749" s="1"/>
      <c r="G749" s="1"/>
    </row>
    <row r="750" spans="2:7">
      <c r="B750" s="1"/>
      <c r="C750" s="1"/>
      <c r="D750" s="1"/>
      <c r="E750" s="1"/>
      <c r="F750" s="1"/>
      <c r="G750" s="1"/>
    </row>
    <row r="751" spans="2:7">
      <c r="B751" s="1"/>
      <c r="C751" s="1"/>
      <c r="D751" s="1"/>
      <c r="E751" s="1"/>
      <c r="F751" s="1"/>
      <c r="G751" s="1"/>
    </row>
    <row r="752" spans="2:7">
      <c r="B752" s="1"/>
      <c r="C752" s="1"/>
      <c r="D752" s="1"/>
      <c r="E752" s="1"/>
      <c r="F752" s="1"/>
      <c r="G752" s="1"/>
    </row>
    <row r="753" spans="2:7">
      <c r="B753" s="1"/>
      <c r="C753" s="1"/>
      <c r="D753" s="1"/>
      <c r="E753" s="1"/>
      <c r="F753" s="1"/>
      <c r="G753" s="1"/>
    </row>
    <row r="754" spans="2:7">
      <c r="B754" s="1"/>
      <c r="C754" s="1"/>
      <c r="D754" s="1"/>
      <c r="E754" s="1"/>
      <c r="F754" s="1"/>
      <c r="G754" s="1"/>
    </row>
    <row r="755" spans="2:7">
      <c r="B755" s="1"/>
      <c r="C755" s="1"/>
      <c r="D755" s="1"/>
      <c r="E755" s="1"/>
      <c r="F755" s="1"/>
      <c r="G755" s="1"/>
    </row>
    <row r="756" spans="2:7">
      <c r="B756" s="1"/>
      <c r="C756" s="1"/>
      <c r="D756" s="1"/>
      <c r="E756" s="1"/>
      <c r="F756" s="1"/>
      <c r="G756" s="1"/>
    </row>
    <row r="757" spans="2:7">
      <c r="B757" s="1"/>
      <c r="C757" s="1"/>
      <c r="D757" s="1"/>
      <c r="E757" s="1"/>
      <c r="F757" s="1"/>
      <c r="G757" s="1"/>
    </row>
    <row r="758" spans="2:7">
      <c r="B758" s="1"/>
      <c r="C758" s="1"/>
      <c r="D758" s="1"/>
      <c r="E758" s="1"/>
      <c r="F758" s="1"/>
      <c r="G758" s="1"/>
    </row>
    <row r="759" spans="2:7">
      <c r="B759" s="1"/>
      <c r="C759" s="1"/>
      <c r="D759" s="1"/>
      <c r="E759" s="1"/>
      <c r="F759" s="1"/>
      <c r="G759" s="1"/>
    </row>
    <row r="760" spans="2:7">
      <c r="B760" s="1"/>
      <c r="C760" s="1"/>
      <c r="D760" s="1"/>
      <c r="E760" s="1"/>
      <c r="F760" s="1"/>
      <c r="G760" s="1"/>
    </row>
    <row r="761" spans="2:7">
      <c r="B761" s="1"/>
      <c r="C761" s="1"/>
      <c r="D761" s="1"/>
      <c r="E761" s="1"/>
      <c r="F761" s="1"/>
      <c r="G761" s="1"/>
    </row>
    <row r="762" spans="2:7">
      <c r="B762" s="1"/>
      <c r="C762" s="1"/>
      <c r="D762" s="1"/>
      <c r="E762" s="1"/>
      <c r="F762" s="1"/>
      <c r="G762" s="1"/>
    </row>
    <row r="763" spans="2:7">
      <c r="B763" s="1"/>
      <c r="C763" s="1"/>
      <c r="D763" s="1"/>
      <c r="E763" s="1"/>
      <c r="F763" s="1"/>
      <c r="G763" s="1"/>
    </row>
    <row r="764" spans="2:7">
      <c r="B764" s="1"/>
      <c r="C764" s="1"/>
      <c r="D764" s="1"/>
      <c r="E764" s="1"/>
      <c r="F764" s="1"/>
      <c r="G764" s="1"/>
    </row>
    <row r="765" spans="2:7">
      <c r="B765" s="1"/>
      <c r="C765" s="1"/>
      <c r="D765" s="1"/>
      <c r="E765" s="1"/>
      <c r="F765" s="1"/>
      <c r="G765" s="1"/>
    </row>
    <row r="766" spans="2:7">
      <c r="B766" s="1"/>
      <c r="C766" s="1"/>
      <c r="D766" s="1"/>
      <c r="E766" s="1"/>
      <c r="F766" s="1"/>
      <c r="G766" s="1"/>
    </row>
    <row r="767" spans="2:7">
      <c r="B767" s="1"/>
      <c r="C767" s="1"/>
      <c r="D767" s="1"/>
      <c r="E767" s="1"/>
      <c r="F767" s="1"/>
      <c r="G767" s="1"/>
    </row>
    <row r="768" spans="2:7">
      <c r="B768" s="1"/>
      <c r="C768" s="1"/>
      <c r="D768" s="1"/>
      <c r="E768" s="1"/>
      <c r="F768" s="1"/>
      <c r="G768" s="1"/>
    </row>
    <row r="769" spans="2:7">
      <c r="B769" s="1"/>
      <c r="C769" s="1"/>
      <c r="D769" s="1"/>
      <c r="E769" s="1"/>
      <c r="F769" s="1"/>
      <c r="G769" s="1"/>
    </row>
    <row r="770" spans="2:7">
      <c r="B770" s="1"/>
      <c r="C770" s="1"/>
      <c r="D770" s="1"/>
      <c r="E770" s="1"/>
      <c r="F770" s="1"/>
      <c r="G770" s="1"/>
    </row>
    <row r="771" spans="2:7">
      <c r="B771" s="1"/>
      <c r="C771" s="1"/>
      <c r="D771" s="1"/>
      <c r="E771" s="1"/>
      <c r="F771" s="1"/>
      <c r="G771" s="1"/>
    </row>
    <row r="772" spans="2:7">
      <c r="B772" s="1"/>
      <c r="C772" s="1"/>
      <c r="D772" s="1"/>
      <c r="E772" s="1"/>
      <c r="F772" s="1"/>
      <c r="G772" s="1"/>
    </row>
    <row r="773" spans="2:7">
      <c r="B773" s="1"/>
      <c r="C773" s="1"/>
      <c r="D773" s="1"/>
      <c r="E773" s="1"/>
      <c r="F773" s="1"/>
      <c r="G773" s="1"/>
    </row>
    <row r="774" spans="2:7">
      <c r="B774" s="1"/>
      <c r="C774" s="1"/>
      <c r="D774" s="1"/>
      <c r="E774" s="1"/>
      <c r="F774" s="1"/>
      <c r="G774" s="1"/>
    </row>
    <row r="775" spans="2:7">
      <c r="B775" s="1"/>
      <c r="C775" s="1"/>
      <c r="D775" s="1"/>
      <c r="E775" s="1"/>
      <c r="F775" s="1"/>
      <c r="G775" s="1"/>
    </row>
    <row r="776" spans="2:7">
      <c r="B776" s="1"/>
      <c r="C776" s="1"/>
      <c r="D776" s="1"/>
      <c r="E776" s="1"/>
      <c r="F776" s="1"/>
      <c r="G776" s="1"/>
    </row>
    <row r="777" spans="2:7">
      <c r="B777" s="1"/>
      <c r="C777" s="1"/>
      <c r="D777" s="1"/>
      <c r="E777" s="1"/>
      <c r="F777" s="1"/>
      <c r="G777" s="1"/>
    </row>
    <row r="778" spans="2:7">
      <c r="B778" s="1"/>
      <c r="C778" s="1"/>
      <c r="D778" s="1"/>
      <c r="E778" s="1"/>
      <c r="F778" s="1"/>
      <c r="G778" s="1"/>
    </row>
    <row r="779" spans="2:7">
      <c r="B779" s="1"/>
      <c r="C779" s="1"/>
      <c r="D779" s="1"/>
      <c r="E779" s="1"/>
      <c r="F779" s="1"/>
      <c r="G779" s="1"/>
    </row>
    <row r="780" spans="2:7">
      <c r="B780" s="1"/>
      <c r="C780" s="1"/>
      <c r="D780" s="1"/>
      <c r="E780" s="1"/>
      <c r="F780" s="1"/>
      <c r="G780" s="1"/>
    </row>
    <row r="781" spans="2:7">
      <c r="B781" s="1"/>
      <c r="C781" s="1"/>
      <c r="D781" s="1"/>
      <c r="E781" s="1"/>
      <c r="F781" s="1"/>
      <c r="G781" s="1"/>
    </row>
    <row r="782" spans="2:7">
      <c r="B782" s="1"/>
      <c r="C782" s="1"/>
      <c r="D782" s="1"/>
      <c r="E782" s="1"/>
      <c r="F782" s="1"/>
      <c r="G782" s="1"/>
    </row>
    <row r="783" spans="2:7">
      <c r="B783" s="1"/>
      <c r="C783" s="1"/>
      <c r="D783" s="1"/>
      <c r="E783" s="1"/>
      <c r="F783" s="1"/>
      <c r="G783" s="1"/>
    </row>
    <row r="784" spans="2:7">
      <c r="B784" s="1"/>
      <c r="C784" s="1"/>
      <c r="D784" s="1"/>
      <c r="E784" s="1"/>
      <c r="F784" s="1"/>
      <c r="G784" s="1"/>
    </row>
    <row r="785" spans="2:7">
      <c r="B785" s="1"/>
      <c r="C785" s="1"/>
      <c r="D785" s="1"/>
      <c r="E785" s="1"/>
      <c r="F785" s="1"/>
      <c r="G785" s="1"/>
    </row>
    <row r="786" spans="2:7">
      <c r="B786" s="1"/>
      <c r="C786" s="1"/>
      <c r="D786" s="1"/>
      <c r="E786" s="1"/>
      <c r="F786" s="1"/>
      <c r="G786" s="1"/>
    </row>
    <row r="787" spans="2:7">
      <c r="B787" s="1"/>
      <c r="C787" s="1"/>
      <c r="D787" s="1"/>
      <c r="E787" s="1"/>
      <c r="F787" s="1"/>
      <c r="G787" s="1"/>
    </row>
    <row r="788" spans="2:7">
      <c r="B788" s="1"/>
      <c r="C788" s="1"/>
      <c r="D788" s="1"/>
      <c r="E788" s="1"/>
      <c r="F788" s="1"/>
      <c r="G788" s="1"/>
    </row>
    <row r="789" spans="2:7">
      <c r="B789" s="1"/>
      <c r="C789" s="1"/>
      <c r="D789" s="1"/>
      <c r="E789" s="1"/>
      <c r="F789" s="1"/>
      <c r="G789" s="1"/>
    </row>
    <row r="790" spans="2:7">
      <c r="B790" s="1"/>
      <c r="C790" s="1"/>
      <c r="D790" s="1"/>
      <c r="E790" s="1"/>
      <c r="F790" s="1"/>
      <c r="G790" s="1"/>
    </row>
    <row r="791" spans="2:7">
      <c r="B791" s="1"/>
      <c r="C791" s="1"/>
      <c r="D791" s="1"/>
      <c r="E791" s="1"/>
      <c r="F791" s="1"/>
      <c r="G791" s="1"/>
    </row>
    <row r="792" spans="2:7">
      <c r="B792" s="1"/>
      <c r="C792" s="1"/>
      <c r="D792" s="1"/>
      <c r="E792" s="1"/>
      <c r="F792" s="1"/>
      <c r="G792" s="1"/>
    </row>
    <row r="793" spans="2:7">
      <c r="B793" s="1"/>
      <c r="C793" s="1"/>
      <c r="D793" s="1"/>
      <c r="E793" s="1"/>
      <c r="F793" s="1"/>
      <c r="G793" s="1"/>
    </row>
    <row r="794" spans="2:7">
      <c r="B794" s="1"/>
      <c r="C794" s="1"/>
      <c r="D794" s="1"/>
      <c r="E794" s="1"/>
      <c r="F794" s="1"/>
      <c r="G794" s="1"/>
    </row>
    <row r="795" spans="2:7">
      <c r="B795" s="1"/>
      <c r="C795" s="1"/>
      <c r="D795" s="1"/>
      <c r="E795" s="1"/>
      <c r="F795" s="1"/>
      <c r="G795" s="1"/>
    </row>
    <row r="796" spans="2:7">
      <c r="B796" s="1"/>
      <c r="C796" s="1"/>
      <c r="D796" s="1"/>
      <c r="E796" s="1"/>
      <c r="F796" s="1"/>
      <c r="G796" s="1"/>
    </row>
    <row r="797" spans="2:7">
      <c r="B797" s="1"/>
      <c r="C797" s="1"/>
      <c r="D797" s="1"/>
      <c r="E797" s="1"/>
      <c r="F797" s="1"/>
      <c r="G797" s="1"/>
    </row>
    <row r="798" spans="2:7">
      <c r="B798" s="1"/>
      <c r="C798" s="1"/>
      <c r="D798" s="1"/>
      <c r="E798" s="1"/>
      <c r="F798" s="1"/>
      <c r="G798" s="1"/>
    </row>
    <row r="799" spans="2:7">
      <c r="B799" s="1"/>
      <c r="C799" s="1"/>
      <c r="D799" s="1"/>
      <c r="E799" s="1"/>
      <c r="F799" s="1"/>
      <c r="G799" s="1"/>
    </row>
    <row r="800" spans="2:7">
      <c r="B800" s="1"/>
      <c r="C800" s="1"/>
      <c r="D800" s="1"/>
      <c r="E800" s="1"/>
      <c r="F800" s="1"/>
      <c r="G800" s="1"/>
    </row>
    <row r="801" spans="2:7">
      <c r="B801" s="1"/>
      <c r="C801" s="1"/>
      <c r="D801" s="1"/>
      <c r="E801" s="1"/>
      <c r="F801" s="1"/>
      <c r="G801" s="1"/>
    </row>
    <row r="802" spans="2:7">
      <c r="B802" s="1"/>
      <c r="C802" s="1"/>
      <c r="D802" s="1"/>
      <c r="E802" s="1"/>
      <c r="F802" s="1"/>
      <c r="G802" s="1"/>
    </row>
    <row r="803" spans="2:7">
      <c r="B803" s="1"/>
      <c r="C803" s="1"/>
      <c r="D803" s="1"/>
      <c r="E803" s="1"/>
      <c r="F803" s="1"/>
      <c r="G803" s="1"/>
    </row>
    <row r="804" spans="2:7">
      <c r="B804" s="1"/>
      <c r="C804" s="1"/>
      <c r="D804" s="1"/>
      <c r="E804" s="1"/>
      <c r="F804" s="1"/>
      <c r="G804" s="1"/>
    </row>
    <row r="805" spans="2:7">
      <c r="B805" s="1"/>
      <c r="C805" s="1"/>
      <c r="D805" s="1"/>
      <c r="E805" s="1"/>
      <c r="F805" s="1"/>
      <c r="G805" s="1"/>
    </row>
    <row r="806" spans="2:7">
      <c r="B806" s="1"/>
      <c r="C806" s="1"/>
      <c r="D806" s="1"/>
      <c r="E806" s="1"/>
      <c r="F806" s="1"/>
      <c r="G806" s="1"/>
    </row>
    <row r="807" spans="2:7">
      <c r="B807" s="1"/>
      <c r="C807" s="1"/>
      <c r="D807" s="1"/>
      <c r="E807" s="1"/>
      <c r="F807" s="1"/>
      <c r="G807" s="1"/>
    </row>
    <row r="808" spans="2:7">
      <c r="B808" s="1"/>
      <c r="C808" s="1"/>
      <c r="D808" s="1"/>
      <c r="E808" s="1"/>
      <c r="F808" s="1"/>
      <c r="G808" s="1"/>
    </row>
    <row r="809" spans="2:7">
      <c r="B809" s="1"/>
      <c r="C809" s="1"/>
      <c r="D809" s="1"/>
      <c r="E809" s="1"/>
      <c r="F809" s="1"/>
      <c r="G809" s="1"/>
    </row>
    <row r="810" spans="2:7">
      <c r="B810" s="1"/>
      <c r="C810" s="1"/>
      <c r="D810" s="1"/>
      <c r="E810" s="1"/>
      <c r="F810" s="1"/>
      <c r="G810" s="1"/>
    </row>
    <row r="811" spans="2:7">
      <c r="B811" s="1"/>
      <c r="C811" s="1"/>
      <c r="D811" s="1"/>
      <c r="E811" s="1"/>
      <c r="F811" s="1"/>
      <c r="G811" s="1"/>
    </row>
    <row r="812" spans="2:7">
      <c r="B812" s="1"/>
      <c r="C812" s="1"/>
      <c r="D812" s="1"/>
      <c r="E812" s="1"/>
      <c r="F812" s="1"/>
      <c r="G812" s="1"/>
    </row>
    <row r="813" spans="2:7">
      <c r="B813" s="1"/>
      <c r="C813" s="1"/>
      <c r="D813" s="1"/>
      <c r="E813" s="1"/>
      <c r="F813" s="1"/>
      <c r="G813" s="1"/>
    </row>
    <row r="814" spans="2:7">
      <c r="B814" s="1"/>
      <c r="C814" s="1"/>
      <c r="D814" s="1"/>
      <c r="E814" s="1"/>
      <c r="F814" s="1"/>
      <c r="G814" s="1"/>
    </row>
    <row r="815" spans="2:7">
      <c r="B815" s="1"/>
      <c r="C815" s="1"/>
      <c r="D815" s="1"/>
      <c r="E815" s="1"/>
      <c r="F815" s="1"/>
      <c r="G815" s="1"/>
    </row>
    <row r="816" spans="2:7">
      <c r="B816" s="1"/>
      <c r="C816" s="1"/>
      <c r="D816" s="1"/>
      <c r="E816" s="1"/>
      <c r="F816" s="1"/>
      <c r="G816" s="1"/>
    </row>
    <row r="817" spans="2:7">
      <c r="B817" s="1"/>
      <c r="C817" s="1"/>
      <c r="D817" s="1"/>
      <c r="E817" s="1"/>
      <c r="F817" s="1"/>
      <c r="G817" s="1"/>
    </row>
    <row r="818" spans="2:7">
      <c r="B818" s="1"/>
      <c r="C818" s="1"/>
      <c r="D818" s="1"/>
      <c r="E818" s="1"/>
      <c r="F818" s="1"/>
      <c r="G818" s="1"/>
    </row>
    <row r="819" spans="2:7">
      <c r="B819" s="1"/>
      <c r="C819" s="1"/>
      <c r="D819" s="1"/>
      <c r="E819" s="1"/>
      <c r="F819" s="1"/>
      <c r="G819" s="1"/>
    </row>
    <row r="820" spans="2:7">
      <c r="B820" s="1"/>
      <c r="C820" s="1"/>
      <c r="D820" s="1"/>
      <c r="E820" s="1"/>
      <c r="F820" s="1"/>
      <c r="G820" s="1"/>
    </row>
    <row r="821" spans="2:7">
      <c r="B821" s="1"/>
      <c r="C821" s="1"/>
      <c r="D821" s="1"/>
      <c r="E821" s="1"/>
      <c r="F821" s="1"/>
      <c r="G821" s="1"/>
    </row>
    <row r="822" spans="2:7">
      <c r="B822" s="1"/>
      <c r="C822" s="1"/>
      <c r="D822" s="1"/>
      <c r="E822" s="1"/>
      <c r="F822" s="1"/>
      <c r="G822" s="1"/>
    </row>
    <row r="823" spans="2:7">
      <c r="B823" s="1"/>
      <c r="C823" s="1"/>
      <c r="D823" s="1"/>
      <c r="E823" s="1"/>
      <c r="F823" s="1"/>
      <c r="G823" s="1"/>
    </row>
    <row r="824" spans="2:7">
      <c r="B824" s="1"/>
      <c r="C824" s="1"/>
      <c r="D824" s="1"/>
      <c r="E824" s="1"/>
      <c r="F824" s="1"/>
      <c r="G824" s="1"/>
    </row>
    <row r="825" spans="2:7">
      <c r="B825" s="1"/>
      <c r="C825" s="1"/>
      <c r="D825" s="1"/>
      <c r="E825" s="1"/>
      <c r="F825" s="1"/>
      <c r="G825" s="1"/>
    </row>
    <row r="826" spans="2:7">
      <c r="B826" s="1"/>
      <c r="C826" s="1"/>
      <c r="D826" s="1"/>
      <c r="E826" s="1"/>
      <c r="F826" s="1"/>
      <c r="G826" s="1"/>
    </row>
    <row r="827" spans="2:7">
      <c r="B827" s="1"/>
      <c r="C827" s="1"/>
      <c r="D827" s="1"/>
      <c r="E827" s="1"/>
      <c r="F827" s="1"/>
      <c r="G827" s="1"/>
    </row>
    <row r="828" spans="2:7">
      <c r="B828" s="1"/>
      <c r="C828" s="1"/>
      <c r="D828" s="1"/>
      <c r="E828" s="1"/>
      <c r="F828" s="1"/>
      <c r="G828" s="1"/>
    </row>
    <row r="829" spans="2:7">
      <c r="B829" s="1"/>
      <c r="C829" s="1"/>
      <c r="D829" s="1"/>
      <c r="E829" s="1"/>
      <c r="F829" s="1"/>
      <c r="G829" s="1"/>
    </row>
    <row r="830" spans="2:7">
      <c r="B830" s="1"/>
      <c r="C830" s="1"/>
      <c r="D830" s="1"/>
      <c r="E830" s="1"/>
      <c r="F830" s="1"/>
      <c r="G830" s="1"/>
    </row>
    <row r="831" spans="2:7">
      <c r="B831" s="1"/>
      <c r="C831" s="1"/>
      <c r="D831" s="1"/>
      <c r="E831" s="1"/>
      <c r="F831" s="1"/>
      <c r="G831" s="1"/>
    </row>
    <row r="832" spans="2:7">
      <c r="B832" s="1"/>
      <c r="C832" s="1"/>
      <c r="D832" s="1"/>
      <c r="E832" s="1"/>
      <c r="F832" s="1"/>
      <c r="G832" s="1"/>
    </row>
    <row r="833" spans="2:7">
      <c r="B833" s="1"/>
      <c r="C833" s="1"/>
      <c r="D833" s="1"/>
      <c r="E833" s="1"/>
      <c r="F833" s="1"/>
      <c r="G833" s="1"/>
    </row>
    <row r="834" spans="2:7">
      <c r="B834" s="1"/>
      <c r="C834" s="1"/>
      <c r="D834" s="1"/>
      <c r="E834" s="1"/>
      <c r="F834" s="1"/>
      <c r="G834" s="1"/>
    </row>
    <row r="835" spans="2:7">
      <c r="B835" s="1"/>
      <c r="C835" s="1"/>
      <c r="D835" s="1"/>
      <c r="E835" s="1"/>
      <c r="F835" s="1"/>
      <c r="G835" s="1"/>
    </row>
    <row r="836" spans="2:7">
      <c r="B836" s="1"/>
      <c r="C836" s="1"/>
      <c r="D836" s="1"/>
      <c r="E836" s="1"/>
      <c r="F836" s="1"/>
      <c r="G836" s="1"/>
    </row>
    <row r="837" spans="2:7">
      <c r="B837" s="1"/>
      <c r="C837" s="1"/>
      <c r="D837" s="1"/>
      <c r="E837" s="1"/>
      <c r="F837" s="1"/>
      <c r="G837" s="1"/>
    </row>
    <row r="838" spans="2:7">
      <c r="B838" s="1"/>
      <c r="C838" s="1"/>
      <c r="D838" s="1"/>
      <c r="E838" s="1"/>
      <c r="F838" s="1"/>
      <c r="G838" s="1"/>
    </row>
    <row r="839" spans="2:7">
      <c r="B839" s="1"/>
      <c r="C839" s="1"/>
      <c r="D839" s="1"/>
      <c r="E839" s="1"/>
      <c r="F839" s="1"/>
      <c r="G839" s="1"/>
    </row>
    <row r="840" spans="2:7">
      <c r="B840" s="1"/>
      <c r="C840" s="1"/>
      <c r="D840" s="1"/>
      <c r="E840" s="1"/>
      <c r="F840" s="1"/>
      <c r="G840" s="1"/>
    </row>
    <row r="841" spans="2:7">
      <c r="B841" s="1"/>
      <c r="C841" s="1"/>
      <c r="D841" s="1"/>
      <c r="E841" s="1"/>
      <c r="F841" s="1"/>
      <c r="G841" s="1"/>
    </row>
    <row r="842" spans="2:7">
      <c r="B842" s="1"/>
      <c r="C842" s="1"/>
      <c r="D842" s="1"/>
      <c r="E842" s="1"/>
      <c r="F842" s="1"/>
      <c r="G842" s="1"/>
    </row>
    <row r="843" spans="2:7">
      <c r="B843" s="1"/>
      <c r="C843" s="1"/>
      <c r="D843" s="1"/>
      <c r="E843" s="1"/>
      <c r="F843" s="1"/>
      <c r="G843" s="1"/>
    </row>
    <row r="844" spans="2:7">
      <c r="B844" s="1"/>
      <c r="C844" s="1"/>
      <c r="D844" s="1"/>
      <c r="E844" s="1"/>
      <c r="F844" s="1"/>
      <c r="G844" s="1"/>
    </row>
    <row r="845" spans="2:7">
      <c r="B845" s="1"/>
      <c r="C845" s="1"/>
      <c r="D845" s="1"/>
      <c r="E845" s="1"/>
      <c r="F845" s="1"/>
      <c r="G845" s="1"/>
    </row>
    <row r="846" spans="2:7">
      <c r="B846" s="1"/>
      <c r="C846" s="1"/>
      <c r="D846" s="1"/>
      <c r="E846" s="1"/>
      <c r="F846" s="1"/>
      <c r="G846" s="1"/>
    </row>
    <row r="847" spans="2:7">
      <c r="B847" s="1"/>
      <c r="C847" s="1"/>
      <c r="D847" s="1"/>
      <c r="E847" s="1"/>
      <c r="F847" s="1"/>
      <c r="G847" s="1"/>
    </row>
    <row r="848" spans="2:7">
      <c r="B848" s="1"/>
      <c r="C848" s="1"/>
      <c r="D848" s="1"/>
      <c r="E848" s="1"/>
      <c r="F848" s="1"/>
      <c r="G848" s="1"/>
    </row>
    <row r="849" spans="2:7">
      <c r="B849" s="1"/>
      <c r="C849" s="1"/>
      <c r="D849" s="1"/>
      <c r="E849" s="1"/>
      <c r="F849" s="1"/>
      <c r="G849" s="1"/>
    </row>
    <row r="850" spans="2:7">
      <c r="B850" s="1"/>
      <c r="C850" s="1"/>
      <c r="D850" s="1"/>
      <c r="E850" s="1"/>
      <c r="F850" s="1"/>
      <c r="G850" s="1"/>
    </row>
    <row r="851" spans="2:7">
      <c r="B851" s="1"/>
      <c r="C851" s="1"/>
      <c r="D851" s="1"/>
      <c r="E851" s="1"/>
      <c r="F851" s="1"/>
      <c r="G851" s="1"/>
    </row>
    <row r="852" spans="2:7">
      <c r="B852" s="1"/>
      <c r="C852" s="1"/>
      <c r="D852" s="1"/>
      <c r="E852" s="1"/>
      <c r="F852" s="1"/>
      <c r="G852" s="1"/>
    </row>
    <row r="853" spans="2:7">
      <c r="B853" s="1"/>
      <c r="C853" s="1"/>
      <c r="D853" s="1"/>
      <c r="E853" s="1"/>
      <c r="F853" s="1"/>
      <c r="G853" s="1"/>
    </row>
    <row r="854" spans="2:7">
      <c r="B854" s="1"/>
      <c r="C854" s="1"/>
      <c r="D854" s="1"/>
      <c r="E854" s="1"/>
      <c r="F854" s="1"/>
      <c r="G854" s="1"/>
    </row>
    <row r="855" spans="2:7">
      <c r="B855" s="1"/>
      <c r="C855" s="1"/>
      <c r="D855" s="1"/>
      <c r="E855" s="1"/>
      <c r="F855" s="1"/>
      <c r="G855" s="1"/>
    </row>
    <row r="856" spans="2:7">
      <c r="B856" s="1"/>
      <c r="C856" s="1"/>
      <c r="D856" s="1"/>
      <c r="E856" s="1"/>
      <c r="F856" s="1"/>
      <c r="G856" s="1"/>
    </row>
    <row r="857" spans="2:7">
      <c r="B857" s="1"/>
      <c r="C857" s="1"/>
      <c r="D857" s="1"/>
      <c r="E857" s="1"/>
      <c r="F857" s="1"/>
      <c r="G857" s="1"/>
    </row>
    <row r="858" spans="2:7">
      <c r="B858" s="1"/>
      <c r="C858" s="1"/>
      <c r="D858" s="1"/>
      <c r="E858" s="1"/>
      <c r="F858" s="1"/>
      <c r="G858" s="1"/>
    </row>
    <row r="859" spans="2:7">
      <c r="B859" s="1"/>
      <c r="C859" s="1"/>
      <c r="D859" s="1"/>
      <c r="E859" s="1"/>
      <c r="F859" s="1"/>
      <c r="G859" s="1"/>
    </row>
    <row r="860" spans="2:7">
      <c r="B860" s="1"/>
      <c r="C860" s="1"/>
      <c r="D860" s="1"/>
      <c r="E860" s="1"/>
      <c r="F860" s="1"/>
      <c r="G860" s="1"/>
    </row>
    <row r="861" spans="2:7">
      <c r="B861" s="1"/>
      <c r="C861" s="1"/>
      <c r="D861" s="1"/>
      <c r="E861" s="1"/>
      <c r="F861" s="1"/>
      <c r="G861" s="1"/>
    </row>
    <row r="862" spans="2:7">
      <c r="B862" s="1"/>
      <c r="C862" s="1"/>
      <c r="D862" s="1"/>
      <c r="E862" s="1"/>
      <c r="F862" s="1"/>
      <c r="G862" s="1"/>
    </row>
    <row r="863" spans="2:7">
      <c r="B863" s="1"/>
      <c r="C863" s="1"/>
      <c r="D863" s="1"/>
      <c r="E863" s="1"/>
      <c r="F863" s="1"/>
      <c r="G863" s="1"/>
    </row>
    <row r="864" spans="2:7">
      <c r="B864" s="1"/>
      <c r="C864" s="1"/>
      <c r="D864" s="1"/>
      <c r="E864" s="1"/>
      <c r="F864" s="1"/>
      <c r="G864" s="1"/>
    </row>
    <row r="865" spans="2:7">
      <c r="B865" s="1"/>
      <c r="C865" s="1"/>
      <c r="D865" s="1"/>
      <c r="E865" s="1"/>
      <c r="F865" s="1"/>
      <c r="G865" s="1"/>
    </row>
    <row r="866" spans="2:7">
      <c r="B866" s="1"/>
      <c r="C866" s="1"/>
      <c r="D866" s="1"/>
      <c r="E866" s="1"/>
      <c r="F866" s="1"/>
      <c r="G866" s="1"/>
    </row>
    <row r="867" spans="2:7">
      <c r="B867" s="1"/>
      <c r="C867" s="1"/>
      <c r="D867" s="1"/>
      <c r="E867" s="1"/>
      <c r="F867" s="1"/>
      <c r="G867" s="1"/>
    </row>
    <row r="868" spans="2:7">
      <c r="B868" s="1"/>
      <c r="C868" s="1"/>
      <c r="D868" s="1"/>
      <c r="E868" s="1"/>
      <c r="F868" s="1"/>
      <c r="G868" s="1"/>
    </row>
    <row r="869" spans="2:7">
      <c r="B869" s="1"/>
      <c r="C869" s="1"/>
      <c r="D869" s="1"/>
      <c r="E869" s="1"/>
      <c r="F869" s="1"/>
      <c r="G869" s="1"/>
    </row>
    <row r="870" spans="2:7">
      <c r="B870" s="1"/>
      <c r="C870" s="1"/>
      <c r="D870" s="1"/>
      <c r="E870" s="1"/>
      <c r="F870" s="1"/>
      <c r="G870" s="1"/>
    </row>
    <row r="871" spans="2:7">
      <c r="B871" s="1"/>
      <c r="C871" s="1"/>
      <c r="D871" s="1"/>
      <c r="E871" s="1"/>
      <c r="F871" s="1"/>
      <c r="G871" s="1"/>
    </row>
    <row r="872" spans="2:7">
      <c r="B872" s="1"/>
      <c r="C872" s="1"/>
      <c r="D872" s="1"/>
      <c r="E872" s="1"/>
      <c r="F872" s="1"/>
      <c r="G872" s="1"/>
    </row>
    <row r="873" spans="2:7">
      <c r="B873" s="1"/>
      <c r="C873" s="1"/>
      <c r="D873" s="1"/>
      <c r="E873" s="1"/>
      <c r="F873" s="1"/>
      <c r="G873" s="1"/>
    </row>
    <row r="874" spans="2:7">
      <c r="B874" s="1"/>
      <c r="C874" s="1"/>
      <c r="D874" s="1"/>
      <c r="E874" s="1"/>
      <c r="F874" s="1"/>
      <c r="G874" s="1"/>
    </row>
    <row r="875" spans="2:7">
      <c r="B875" s="1"/>
      <c r="C875" s="1"/>
      <c r="D875" s="1"/>
      <c r="E875" s="1"/>
      <c r="F875" s="1"/>
      <c r="G875" s="1"/>
    </row>
    <row r="876" spans="2:7">
      <c r="B876" s="1"/>
      <c r="C876" s="1"/>
      <c r="D876" s="1"/>
      <c r="E876" s="1"/>
      <c r="F876" s="1"/>
      <c r="G876" s="1"/>
    </row>
    <row r="877" spans="2:7">
      <c r="B877" s="1"/>
      <c r="C877" s="1"/>
      <c r="D877" s="1"/>
      <c r="E877" s="1"/>
      <c r="F877" s="1"/>
      <c r="G877" s="1"/>
    </row>
    <row r="878" spans="2:7">
      <c r="B878" s="1"/>
      <c r="C878" s="1"/>
      <c r="D878" s="1"/>
      <c r="E878" s="1"/>
      <c r="F878" s="1"/>
      <c r="G878" s="1"/>
    </row>
    <row r="879" spans="2:7">
      <c r="B879" s="1"/>
      <c r="C879" s="1"/>
      <c r="D879" s="1"/>
      <c r="E879" s="1"/>
      <c r="F879" s="1"/>
      <c r="G879" s="1"/>
    </row>
    <row r="880" spans="2:7">
      <c r="B880" s="1"/>
      <c r="C880" s="1"/>
      <c r="D880" s="1"/>
      <c r="E880" s="1"/>
      <c r="F880" s="1"/>
      <c r="G880" s="1"/>
    </row>
    <row r="881" spans="2:7">
      <c r="B881" s="1"/>
      <c r="C881" s="1"/>
      <c r="D881" s="1"/>
      <c r="E881" s="1"/>
      <c r="F881" s="1"/>
      <c r="G881" s="1"/>
    </row>
    <row r="882" spans="2:7">
      <c r="B882" s="1"/>
      <c r="C882" s="1"/>
      <c r="D882" s="1"/>
      <c r="E882" s="1"/>
      <c r="F882" s="1"/>
      <c r="G882" s="1"/>
    </row>
    <row r="883" spans="2:7">
      <c r="B883" s="1"/>
      <c r="C883" s="1"/>
      <c r="D883" s="1"/>
      <c r="E883" s="1"/>
      <c r="F883" s="1"/>
      <c r="G883" s="1"/>
    </row>
    <row r="884" spans="2:7">
      <c r="B884" s="1"/>
      <c r="C884" s="1"/>
      <c r="D884" s="1"/>
      <c r="E884" s="1"/>
      <c r="F884" s="1"/>
      <c r="G884" s="1"/>
    </row>
    <row r="885" spans="2:7">
      <c r="B885" s="1"/>
      <c r="C885" s="1"/>
      <c r="D885" s="1"/>
      <c r="E885" s="1"/>
      <c r="F885" s="1"/>
      <c r="G885" s="1"/>
    </row>
    <row r="886" spans="2:7">
      <c r="B886" s="1"/>
      <c r="C886" s="1"/>
      <c r="D886" s="1"/>
      <c r="E886" s="1"/>
      <c r="F886" s="1"/>
      <c r="G886" s="1"/>
    </row>
    <row r="887" spans="2:7">
      <c r="B887" s="1"/>
      <c r="C887" s="1"/>
      <c r="D887" s="1"/>
      <c r="E887" s="1"/>
      <c r="F887" s="1"/>
      <c r="G887" s="1"/>
    </row>
    <row r="888" spans="2:7">
      <c r="B888" s="1"/>
      <c r="C888" s="1"/>
      <c r="D888" s="1"/>
      <c r="E888" s="1"/>
      <c r="F888" s="1"/>
      <c r="G888" s="1"/>
    </row>
    <row r="889" spans="2:7">
      <c r="B889" s="1"/>
      <c r="C889" s="1"/>
      <c r="D889" s="1"/>
      <c r="E889" s="1"/>
      <c r="F889" s="1"/>
      <c r="G889" s="1"/>
    </row>
    <row r="890" spans="2:7">
      <c r="B890" s="1"/>
      <c r="C890" s="1"/>
      <c r="D890" s="1"/>
      <c r="E890" s="1"/>
      <c r="F890" s="1"/>
      <c r="G890" s="1"/>
    </row>
    <row r="891" spans="2:7">
      <c r="B891" s="1"/>
      <c r="C891" s="1"/>
      <c r="D891" s="1"/>
      <c r="E891" s="1"/>
      <c r="F891" s="1"/>
      <c r="G891" s="1"/>
    </row>
    <row r="892" spans="2:7">
      <c r="B892" s="1"/>
      <c r="C892" s="1"/>
      <c r="D892" s="1"/>
      <c r="E892" s="1"/>
      <c r="F892" s="1"/>
      <c r="G892" s="1"/>
    </row>
    <row r="893" spans="2:7">
      <c r="B893" s="1"/>
      <c r="C893" s="1"/>
      <c r="D893" s="1"/>
      <c r="E893" s="1"/>
      <c r="F893" s="1"/>
      <c r="G893" s="1"/>
    </row>
    <row r="894" spans="2:7">
      <c r="B894" s="1"/>
      <c r="C894" s="1"/>
      <c r="D894" s="1"/>
      <c r="E894" s="1"/>
      <c r="F894" s="1"/>
      <c r="G894" s="1"/>
    </row>
    <row r="895" spans="2:7">
      <c r="B895" s="1"/>
      <c r="C895" s="1"/>
      <c r="D895" s="1"/>
      <c r="E895" s="1"/>
      <c r="F895" s="1"/>
      <c r="G895" s="1"/>
    </row>
    <row r="896" spans="2:7">
      <c r="B896" s="1"/>
      <c r="C896" s="1"/>
      <c r="D896" s="1"/>
      <c r="E896" s="1"/>
      <c r="F896" s="1"/>
      <c r="G896" s="1"/>
    </row>
    <row r="897" spans="2:7">
      <c r="B897" s="1"/>
      <c r="C897" s="1"/>
      <c r="D897" s="1"/>
      <c r="E897" s="1"/>
      <c r="F897" s="1"/>
      <c r="G897" s="1"/>
    </row>
    <row r="898" spans="2:7">
      <c r="B898" s="1"/>
      <c r="C898" s="1"/>
      <c r="D898" s="1"/>
      <c r="E898" s="1"/>
      <c r="F898" s="1"/>
      <c r="G898" s="1"/>
    </row>
    <row r="899" spans="2:7">
      <c r="B899" s="1"/>
      <c r="C899" s="1"/>
      <c r="D899" s="1"/>
      <c r="E899" s="1"/>
      <c r="F899" s="1"/>
      <c r="G899" s="1"/>
    </row>
    <row r="900" spans="2:7">
      <c r="B900" s="1"/>
      <c r="C900" s="1"/>
      <c r="D900" s="1"/>
      <c r="E900" s="1"/>
      <c r="F900" s="1"/>
      <c r="G900" s="1"/>
    </row>
    <row r="901" spans="2:7">
      <c r="B901" s="1"/>
      <c r="C901" s="1"/>
      <c r="D901" s="1"/>
      <c r="E901" s="1"/>
      <c r="F901" s="1"/>
      <c r="G901" s="1"/>
    </row>
    <row r="902" spans="2:7">
      <c r="B902" s="1"/>
      <c r="C902" s="1"/>
      <c r="D902" s="1"/>
      <c r="E902" s="1"/>
      <c r="F902" s="1"/>
      <c r="G902" s="1"/>
    </row>
    <row r="903" spans="2:7">
      <c r="B903" s="1"/>
      <c r="C903" s="1"/>
      <c r="D903" s="1"/>
      <c r="E903" s="1"/>
      <c r="F903" s="1"/>
      <c r="G903" s="1"/>
    </row>
    <row r="904" spans="2:7">
      <c r="B904" s="1"/>
      <c r="C904" s="1"/>
      <c r="D904" s="1"/>
      <c r="E904" s="1"/>
      <c r="F904" s="1"/>
      <c r="G904" s="1"/>
    </row>
    <row r="905" spans="2:7">
      <c r="B905" s="1"/>
      <c r="C905" s="1"/>
      <c r="D905" s="1"/>
      <c r="E905" s="1"/>
      <c r="F905" s="1"/>
      <c r="G905" s="1"/>
    </row>
    <row r="906" spans="2:7">
      <c r="B906" s="1"/>
      <c r="C906" s="1"/>
      <c r="D906" s="1"/>
      <c r="E906" s="1"/>
      <c r="F906" s="1"/>
      <c r="G906" s="1"/>
    </row>
    <row r="907" spans="2:7">
      <c r="B907" s="1"/>
      <c r="C907" s="1"/>
      <c r="D907" s="1"/>
      <c r="E907" s="1"/>
      <c r="F907" s="1"/>
      <c r="G907" s="1"/>
    </row>
    <row r="908" spans="2:7">
      <c r="B908" s="1"/>
      <c r="C908" s="1"/>
      <c r="D908" s="1"/>
      <c r="E908" s="1"/>
      <c r="F908" s="1"/>
      <c r="G908" s="1"/>
    </row>
    <row r="909" spans="2:7">
      <c r="B909" s="1"/>
      <c r="C909" s="1"/>
      <c r="D909" s="1"/>
      <c r="E909" s="1"/>
      <c r="F909" s="1"/>
      <c r="G909" s="1"/>
    </row>
    <row r="910" spans="2:7">
      <c r="B910" s="1"/>
      <c r="C910" s="1"/>
      <c r="D910" s="1"/>
      <c r="E910" s="1"/>
      <c r="F910" s="1"/>
      <c r="G910" s="1"/>
    </row>
    <row r="911" spans="2:7">
      <c r="B911" s="1"/>
      <c r="C911" s="1"/>
      <c r="D911" s="1"/>
      <c r="E911" s="1"/>
      <c r="F911" s="1"/>
      <c r="G911" s="1"/>
    </row>
    <row r="912" spans="2:7">
      <c r="B912" s="1"/>
      <c r="C912" s="1"/>
      <c r="D912" s="1"/>
      <c r="E912" s="1"/>
      <c r="F912" s="1"/>
      <c r="G912" s="1"/>
    </row>
    <row r="913" spans="2:7">
      <c r="B913" s="1"/>
      <c r="C913" s="1"/>
      <c r="D913" s="1"/>
      <c r="E913" s="1"/>
      <c r="F913" s="1"/>
      <c r="G913" s="1"/>
    </row>
    <row r="914" spans="2:7">
      <c r="B914" s="1"/>
      <c r="C914" s="1"/>
      <c r="D914" s="1"/>
      <c r="E914" s="1"/>
      <c r="F914" s="1"/>
      <c r="G914" s="1"/>
    </row>
    <row r="915" spans="2:7">
      <c r="B915" s="1"/>
      <c r="C915" s="1"/>
      <c r="D915" s="1"/>
      <c r="E915" s="1"/>
      <c r="F915" s="1"/>
      <c r="G915" s="1"/>
    </row>
    <row r="916" spans="2:7">
      <c r="B916" s="1"/>
      <c r="C916" s="1"/>
      <c r="D916" s="1"/>
      <c r="E916" s="1"/>
      <c r="F916" s="1"/>
      <c r="G916" s="1"/>
    </row>
    <row r="917" spans="2:7">
      <c r="B917" s="1"/>
      <c r="C917" s="1"/>
      <c r="D917" s="1"/>
      <c r="E917" s="1"/>
      <c r="F917" s="1"/>
      <c r="G917" s="1"/>
    </row>
    <row r="918" spans="2:7">
      <c r="B918" s="1"/>
      <c r="C918" s="1"/>
      <c r="D918" s="1"/>
      <c r="E918" s="1"/>
      <c r="F918" s="1"/>
      <c r="G918" s="1"/>
    </row>
    <row r="919" spans="2:7">
      <c r="B919" s="1"/>
      <c r="C919" s="1"/>
      <c r="D919" s="1"/>
      <c r="E919" s="1"/>
      <c r="F919" s="1"/>
      <c r="G919" s="1"/>
    </row>
    <row r="920" spans="2:7">
      <c r="B920" s="1"/>
      <c r="C920" s="1"/>
      <c r="D920" s="1"/>
      <c r="E920" s="1"/>
      <c r="F920" s="1"/>
      <c r="G920" s="1"/>
    </row>
    <row r="921" spans="2:7">
      <c r="B921" s="1"/>
      <c r="C921" s="1"/>
      <c r="D921" s="1"/>
      <c r="E921" s="1"/>
      <c r="F921" s="1"/>
      <c r="G921" s="1"/>
    </row>
    <row r="922" spans="2:7">
      <c r="B922" s="1"/>
      <c r="C922" s="1"/>
      <c r="D922" s="1"/>
      <c r="E922" s="1"/>
      <c r="F922" s="1"/>
      <c r="G922" s="1"/>
    </row>
    <row r="923" spans="2:7">
      <c r="B923" s="1"/>
      <c r="C923" s="1"/>
      <c r="D923" s="1"/>
      <c r="E923" s="1"/>
      <c r="F923" s="1"/>
      <c r="G923" s="1"/>
    </row>
    <row r="924" spans="2:7">
      <c r="B924" s="1"/>
      <c r="C924" s="1"/>
      <c r="D924" s="1"/>
      <c r="E924" s="1"/>
      <c r="F924" s="1"/>
      <c r="G924" s="1"/>
    </row>
    <row r="925" spans="2:7">
      <c r="B925" s="1"/>
      <c r="C925" s="1"/>
      <c r="D925" s="1"/>
      <c r="E925" s="1"/>
      <c r="F925" s="1"/>
      <c r="G925" s="1"/>
    </row>
    <row r="926" spans="2:7">
      <c r="B926" s="1"/>
      <c r="C926" s="1"/>
      <c r="D926" s="1"/>
      <c r="E926" s="1"/>
      <c r="F926" s="1"/>
      <c r="G926" s="1"/>
    </row>
    <row r="927" spans="2:7">
      <c r="B927" s="1"/>
      <c r="C927" s="1"/>
      <c r="D927" s="1"/>
      <c r="E927" s="1"/>
      <c r="F927" s="1"/>
      <c r="G927" s="1"/>
    </row>
    <row r="928" spans="2:7">
      <c r="B928" s="1"/>
      <c r="C928" s="1"/>
      <c r="D928" s="1"/>
      <c r="E928" s="1"/>
      <c r="F928" s="1"/>
      <c r="G928" s="1"/>
    </row>
    <row r="929" spans="2:7">
      <c r="B929" s="1"/>
      <c r="C929" s="1"/>
      <c r="D929" s="1"/>
      <c r="E929" s="1"/>
      <c r="F929" s="1"/>
      <c r="G929" s="1"/>
    </row>
    <row r="930" spans="2:7">
      <c r="B930" s="1"/>
      <c r="C930" s="1"/>
      <c r="D930" s="1"/>
      <c r="E930" s="1"/>
      <c r="F930" s="1"/>
      <c r="G930" s="1"/>
    </row>
    <row r="931" spans="2:7">
      <c r="B931" s="1"/>
      <c r="C931" s="1"/>
      <c r="D931" s="1"/>
      <c r="E931" s="1"/>
      <c r="F931" s="1"/>
      <c r="G931" s="1"/>
    </row>
    <row r="932" spans="2:7">
      <c r="B932" s="1"/>
      <c r="C932" s="1"/>
      <c r="D932" s="1"/>
      <c r="E932" s="1"/>
      <c r="F932" s="1"/>
      <c r="G932" s="1"/>
    </row>
    <row r="933" spans="2:7">
      <c r="B933" s="1"/>
      <c r="C933" s="1"/>
      <c r="D933" s="1"/>
      <c r="E933" s="1"/>
      <c r="F933" s="1"/>
      <c r="G933" s="1"/>
    </row>
    <row r="934" spans="2:7">
      <c r="B934" s="1"/>
      <c r="C934" s="1"/>
      <c r="D934" s="1"/>
      <c r="E934" s="1"/>
      <c r="F934" s="1"/>
      <c r="G934" s="1"/>
    </row>
    <row r="935" spans="2:7">
      <c r="B935" s="1"/>
      <c r="C935" s="1"/>
      <c r="D935" s="1"/>
      <c r="E935" s="1"/>
      <c r="F935" s="1"/>
      <c r="G935" s="1"/>
    </row>
    <row r="936" spans="2:7">
      <c r="B936" s="1"/>
      <c r="C936" s="1"/>
      <c r="D936" s="1"/>
      <c r="E936" s="1"/>
      <c r="F936" s="1"/>
      <c r="G936" s="1"/>
    </row>
    <row r="937" spans="2:7">
      <c r="B937" s="1"/>
      <c r="C937" s="1"/>
      <c r="D937" s="1"/>
      <c r="E937" s="1"/>
      <c r="F937" s="1"/>
      <c r="G937" s="1"/>
    </row>
    <row r="938" spans="2:7">
      <c r="B938" s="1"/>
      <c r="C938" s="1"/>
      <c r="D938" s="1"/>
      <c r="E938" s="1"/>
      <c r="F938" s="1"/>
      <c r="G938" s="1"/>
    </row>
    <row r="939" spans="2:7">
      <c r="B939" s="1"/>
      <c r="C939" s="1"/>
      <c r="D939" s="1"/>
      <c r="E939" s="1"/>
      <c r="F939" s="1"/>
      <c r="G939" s="1"/>
    </row>
    <row r="940" spans="2:7">
      <c r="B940" s="1"/>
      <c r="C940" s="1"/>
      <c r="D940" s="1"/>
      <c r="E940" s="1"/>
      <c r="F940" s="1"/>
      <c r="G940" s="1"/>
    </row>
    <row r="941" spans="2:7">
      <c r="B941" s="1"/>
      <c r="C941" s="1"/>
      <c r="D941" s="1"/>
      <c r="E941" s="1"/>
      <c r="F941" s="1"/>
      <c r="G941" s="1"/>
    </row>
    <row r="942" spans="2:7">
      <c r="B942" s="1"/>
      <c r="C942" s="1"/>
      <c r="D942" s="1"/>
      <c r="E942" s="1"/>
      <c r="F942" s="1"/>
      <c r="G942" s="1"/>
    </row>
    <row r="943" spans="2:7">
      <c r="B943" s="1"/>
      <c r="C943" s="1"/>
      <c r="D943" s="1"/>
      <c r="E943" s="1"/>
      <c r="F943" s="1"/>
      <c r="G943" s="1"/>
    </row>
    <row r="944" spans="2:7">
      <c r="B944" s="1"/>
      <c r="C944" s="1"/>
      <c r="D944" s="1"/>
      <c r="E944" s="1"/>
      <c r="F944" s="1"/>
      <c r="G944" s="1"/>
    </row>
    <row r="945" spans="2:7">
      <c r="B945" s="1"/>
      <c r="C945" s="1"/>
      <c r="D945" s="1"/>
      <c r="E945" s="1"/>
      <c r="F945" s="1"/>
      <c r="G945" s="1"/>
    </row>
    <row r="946" spans="2:7">
      <c r="B946" s="1"/>
      <c r="C946" s="1"/>
      <c r="D946" s="1"/>
      <c r="E946" s="1"/>
      <c r="F946" s="1"/>
      <c r="G946" s="1"/>
    </row>
    <row r="947" spans="2:7">
      <c r="B947" s="1"/>
      <c r="C947" s="1"/>
      <c r="D947" s="1"/>
      <c r="E947" s="1"/>
      <c r="F947" s="1"/>
      <c r="G947" s="1"/>
    </row>
    <row r="948" spans="2:7">
      <c r="B948" s="1"/>
      <c r="C948" s="1"/>
      <c r="D948" s="1"/>
      <c r="E948" s="1"/>
      <c r="F948" s="1"/>
      <c r="G948" s="1"/>
    </row>
    <row r="949" spans="2:7">
      <c r="B949" s="1"/>
      <c r="C949" s="1"/>
      <c r="D949" s="1"/>
      <c r="E949" s="1"/>
      <c r="F949" s="1"/>
      <c r="G949" s="1"/>
    </row>
    <row r="950" spans="2:7">
      <c r="B950" s="1"/>
      <c r="C950" s="1"/>
      <c r="D950" s="1"/>
      <c r="E950" s="1"/>
      <c r="F950" s="1"/>
      <c r="G950" s="1"/>
    </row>
    <row r="951" spans="2:7">
      <c r="B951" s="1"/>
      <c r="C951" s="1"/>
      <c r="D951" s="1"/>
      <c r="E951" s="1"/>
      <c r="F951" s="1"/>
      <c r="G951" s="1"/>
    </row>
    <row r="952" spans="2:7">
      <c r="B952" s="1"/>
      <c r="C952" s="1"/>
      <c r="D952" s="1"/>
      <c r="E952" s="1"/>
      <c r="F952" s="1"/>
      <c r="G952" s="1"/>
    </row>
    <row r="953" spans="2:7">
      <c r="B953" s="1"/>
      <c r="C953" s="1"/>
      <c r="D953" s="1"/>
      <c r="E953" s="1"/>
      <c r="F953" s="1"/>
      <c r="G953" s="1"/>
    </row>
    <row r="954" spans="2:7">
      <c r="B954" s="1"/>
      <c r="C954" s="1"/>
      <c r="D954" s="1"/>
      <c r="E954" s="1"/>
      <c r="F954" s="1"/>
      <c r="G954" s="1"/>
    </row>
    <row r="955" spans="2:7">
      <c r="B955" s="1"/>
      <c r="C955" s="1"/>
      <c r="D955" s="1"/>
      <c r="E955" s="1"/>
      <c r="F955" s="1"/>
      <c r="G955" s="1"/>
    </row>
    <row r="956" spans="2:7">
      <c r="B956" s="1"/>
      <c r="C956" s="1"/>
      <c r="D956" s="1"/>
      <c r="E956" s="1"/>
      <c r="F956" s="1"/>
      <c r="G956" s="1"/>
    </row>
    <row r="957" spans="2:7">
      <c r="B957" s="1"/>
      <c r="C957" s="1"/>
      <c r="D957" s="1"/>
      <c r="E957" s="1"/>
      <c r="F957" s="1"/>
      <c r="G957" s="1"/>
    </row>
    <row r="958" spans="2:7">
      <c r="B958" s="1"/>
      <c r="C958" s="1"/>
      <c r="D958" s="1"/>
      <c r="E958" s="1"/>
      <c r="F958" s="1"/>
      <c r="G958" s="1"/>
    </row>
    <row r="959" spans="2:7">
      <c r="B959" s="1"/>
      <c r="C959" s="1"/>
      <c r="D959" s="1"/>
      <c r="E959" s="1"/>
      <c r="F959" s="1"/>
      <c r="G959" s="1"/>
    </row>
    <row r="960" spans="2:7">
      <c r="B960" s="1"/>
      <c r="C960" s="1"/>
      <c r="D960" s="1"/>
      <c r="E960" s="1"/>
      <c r="F960" s="1"/>
      <c r="G960" s="1"/>
    </row>
    <row r="961" spans="2:7">
      <c r="B961" s="1"/>
      <c r="C961" s="1"/>
      <c r="D961" s="1"/>
      <c r="E961" s="1"/>
      <c r="F961" s="1"/>
      <c r="G961" s="1"/>
    </row>
    <row r="962" spans="2:7">
      <c r="B962" s="1"/>
      <c r="C962" s="1"/>
      <c r="D962" s="1"/>
      <c r="E962" s="1"/>
      <c r="F962" s="1"/>
      <c r="G962" s="1"/>
    </row>
    <row r="963" spans="2:7">
      <c r="B963" s="1"/>
      <c r="C963" s="1"/>
      <c r="D963" s="1"/>
      <c r="E963" s="1"/>
      <c r="F963" s="1"/>
      <c r="G963" s="1"/>
    </row>
    <row r="964" spans="2:7">
      <c r="B964" s="1"/>
      <c r="C964" s="1"/>
      <c r="D964" s="1"/>
      <c r="E964" s="1"/>
      <c r="F964" s="1"/>
      <c r="G964" s="1"/>
    </row>
    <row r="965" spans="2:7">
      <c r="B965" s="1"/>
      <c r="C965" s="1"/>
      <c r="D965" s="1"/>
      <c r="E965" s="1"/>
      <c r="F965" s="1"/>
      <c r="G965" s="1"/>
    </row>
    <row r="966" spans="2:7">
      <c r="B966" s="1"/>
      <c r="C966" s="1"/>
      <c r="D966" s="1"/>
      <c r="E966" s="1"/>
      <c r="F966" s="1"/>
      <c r="G966" s="1"/>
    </row>
    <row r="967" spans="2:7">
      <c r="B967" s="1"/>
      <c r="C967" s="1"/>
      <c r="D967" s="1"/>
      <c r="E967" s="1"/>
      <c r="F967" s="1"/>
      <c r="G967" s="1"/>
    </row>
    <row r="968" spans="2:7">
      <c r="B968" s="1"/>
      <c r="C968" s="1"/>
      <c r="D968" s="1"/>
      <c r="E968" s="1"/>
      <c r="F968" s="1"/>
      <c r="G968" s="1"/>
    </row>
    <row r="969" spans="2:7">
      <c r="B969" s="1"/>
      <c r="C969" s="1"/>
      <c r="D969" s="1"/>
      <c r="E969" s="1"/>
      <c r="F969" s="1"/>
      <c r="G969" s="1"/>
    </row>
    <row r="970" spans="2:7">
      <c r="B970" s="1"/>
      <c r="C970" s="1"/>
      <c r="D970" s="1"/>
      <c r="E970" s="1"/>
      <c r="F970" s="1"/>
      <c r="G970" s="1"/>
    </row>
    <row r="971" spans="2:7">
      <c r="B971" s="1"/>
      <c r="C971" s="1"/>
      <c r="D971" s="1"/>
      <c r="E971" s="1"/>
      <c r="F971" s="1"/>
      <c r="G971" s="1"/>
    </row>
    <row r="972" spans="2:7">
      <c r="B972" s="1"/>
      <c r="C972" s="1"/>
      <c r="D972" s="1"/>
      <c r="E972" s="1"/>
      <c r="F972" s="1"/>
      <c r="G972" s="1"/>
    </row>
    <row r="973" spans="2:7">
      <c r="B973" s="1"/>
      <c r="C973" s="1"/>
      <c r="D973" s="1"/>
      <c r="E973" s="1"/>
      <c r="F973" s="1"/>
      <c r="G973" s="1"/>
    </row>
    <row r="974" spans="2:7">
      <c r="B974" s="1"/>
      <c r="C974" s="1"/>
      <c r="D974" s="1"/>
      <c r="E974" s="1"/>
      <c r="F974" s="1"/>
      <c r="G974" s="1"/>
    </row>
    <row r="975" spans="2:7">
      <c r="B975" s="1"/>
      <c r="C975" s="1"/>
      <c r="D975" s="1"/>
      <c r="E975" s="1"/>
      <c r="F975" s="1"/>
      <c r="G975" s="1"/>
    </row>
    <row r="976" spans="2:7">
      <c r="B976" s="1"/>
      <c r="C976" s="1"/>
      <c r="D976" s="1"/>
      <c r="E976" s="1"/>
      <c r="F976" s="1"/>
      <c r="G976" s="1"/>
    </row>
    <row r="977" spans="2:7">
      <c r="B977" s="1"/>
      <c r="C977" s="1"/>
      <c r="D977" s="1"/>
      <c r="E977" s="1"/>
      <c r="F977" s="1"/>
      <c r="G977" s="1"/>
    </row>
    <row r="978" spans="2:7">
      <c r="B978" s="1"/>
      <c r="C978" s="1"/>
      <c r="D978" s="1"/>
      <c r="E978" s="1"/>
      <c r="F978" s="1"/>
      <c r="G978" s="1"/>
    </row>
    <row r="979" spans="2:7">
      <c r="B979" s="1"/>
      <c r="C979" s="1"/>
      <c r="D979" s="1"/>
      <c r="E979" s="1"/>
      <c r="F979" s="1"/>
      <c r="G979" s="1"/>
    </row>
    <row r="980" spans="2:7">
      <c r="B980" s="1"/>
      <c r="C980" s="1"/>
      <c r="D980" s="1"/>
      <c r="E980" s="1"/>
      <c r="F980" s="1"/>
      <c r="G980" s="1"/>
    </row>
    <row r="981" spans="2:7">
      <c r="B981" s="1"/>
      <c r="C981" s="1"/>
      <c r="D981" s="1"/>
      <c r="E981" s="1"/>
      <c r="F981" s="1"/>
      <c r="G981" s="1"/>
    </row>
    <row r="982" spans="2:7">
      <c r="B982" s="1"/>
      <c r="C982" s="1"/>
      <c r="D982" s="1"/>
      <c r="E982" s="1"/>
      <c r="F982" s="1"/>
      <c r="G982" s="1"/>
    </row>
    <row r="983" spans="2:7">
      <c r="B983" s="1"/>
      <c r="C983" s="1"/>
      <c r="D983" s="1"/>
      <c r="E983" s="1"/>
      <c r="F983" s="1"/>
      <c r="G983" s="1"/>
    </row>
    <row r="984" spans="2:7">
      <c r="B984" s="1"/>
      <c r="C984" s="1"/>
      <c r="D984" s="1"/>
      <c r="E984" s="1"/>
      <c r="F984" s="1"/>
      <c r="G984" s="1"/>
    </row>
    <row r="985" spans="2:7">
      <c r="B985" s="1"/>
      <c r="C985" s="1"/>
      <c r="D985" s="1"/>
      <c r="E985" s="1"/>
      <c r="F985" s="1"/>
      <c r="G985" s="1"/>
    </row>
    <row r="986" spans="2:7">
      <c r="B986" s="1"/>
      <c r="C986" s="1"/>
      <c r="D986" s="1"/>
      <c r="E986" s="1"/>
      <c r="F986" s="1"/>
      <c r="G986" s="1"/>
    </row>
    <row r="987" spans="2:7">
      <c r="B987" s="1"/>
      <c r="C987" s="1"/>
      <c r="D987" s="1"/>
      <c r="E987" s="1"/>
      <c r="F987" s="1"/>
      <c r="G987" s="1"/>
    </row>
    <row r="988" spans="2:7">
      <c r="B988" s="1"/>
      <c r="C988" s="1"/>
      <c r="D988" s="1"/>
      <c r="E988" s="1"/>
      <c r="F988" s="1"/>
      <c r="G988" s="1"/>
    </row>
    <row r="989" spans="2:7">
      <c r="B989" s="1"/>
      <c r="C989" s="1"/>
      <c r="D989" s="1"/>
      <c r="E989" s="1"/>
      <c r="F989" s="1"/>
      <c r="G989" s="1"/>
    </row>
    <row r="990" spans="2:7">
      <c r="B990" s="1"/>
      <c r="C990" s="1"/>
      <c r="D990" s="1"/>
      <c r="E990" s="1"/>
      <c r="F990" s="1"/>
      <c r="G990" s="1"/>
    </row>
    <row r="991" spans="2:7">
      <c r="B991" s="1"/>
      <c r="C991" s="1"/>
      <c r="D991" s="1"/>
      <c r="E991" s="1"/>
      <c r="F991" s="1"/>
      <c r="G991" s="1"/>
    </row>
    <row r="992" spans="2:7">
      <c r="B992" s="1"/>
      <c r="C992" s="1"/>
      <c r="D992" s="1"/>
      <c r="E992" s="1"/>
      <c r="F992" s="1"/>
      <c r="G992" s="1"/>
    </row>
    <row r="993" spans="2:7">
      <c r="B993" s="1"/>
      <c r="C993" s="1"/>
      <c r="D993" s="1"/>
      <c r="E993" s="1"/>
      <c r="F993" s="1"/>
      <c r="G993" s="1"/>
    </row>
    <row r="994" spans="2:7">
      <c r="B994" s="1"/>
      <c r="C994" s="1"/>
      <c r="D994" s="1"/>
      <c r="E994" s="1"/>
      <c r="F994" s="1"/>
      <c r="G994" s="1"/>
    </row>
    <row r="995" spans="2:7">
      <c r="B995" s="1"/>
      <c r="C995" s="1"/>
      <c r="D995" s="1"/>
      <c r="E995" s="1"/>
      <c r="F995" s="1"/>
      <c r="G995" s="1"/>
    </row>
    <row r="996" spans="2:7">
      <c r="B996" s="1"/>
      <c r="C996" s="1"/>
      <c r="D996" s="1"/>
      <c r="E996" s="1"/>
      <c r="F996" s="1"/>
      <c r="G996" s="1"/>
    </row>
    <row r="997" spans="2:7">
      <c r="B997" s="1"/>
      <c r="C997" s="1"/>
      <c r="D997" s="1"/>
      <c r="E997" s="1"/>
      <c r="F997" s="1"/>
      <c r="G997" s="1"/>
    </row>
    <row r="998" spans="2:7">
      <c r="B998" s="1"/>
      <c r="C998" s="1"/>
      <c r="D998" s="1"/>
      <c r="E998" s="1"/>
      <c r="F998" s="1"/>
      <c r="G998" s="1"/>
    </row>
    <row r="999" spans="2:7">
      <c r="B999" s="1"/>
      <c r="C999" s="1"/>
      <c r="D999" s="1"/>
      <c r="E999" s="1"/>
      <c r="F999" s="1"/>
      <c r="G999" s="1"/>
    </row>
    <row r="1000" spans="2:7">
      <c r="B1000" s="1"/>
      <c r="C1000" s="1"/>
      <c r="D1000" s="1"/>
      <c r="E1000" s="1"/>
      <c r="F1000" s="1"/>
      <c r="G1000" s="1"/>
    </row>
    <row r="1001" spans="2:7">
      <c r="B1001" s="1"/>
      <c r="C1001" s="1"/>
      <c r="D1001" s="1"/>
      <c r="E1001" s="1"/>
      <c r="F1001" s="1"/>
      <c r="G1001" s="1"/>
    </row>
    <row r="1002" spans="2:7">
      <c r="B1002" s="1"/>
      <c r="C1002" s="1"/>
      <c r="D1002" s="1"/>
      <c r="E1002" s="1"/>
      <c r="F1002" s="1"/>
      <c r="G1002" s="1"/>
    </row>
    <row r="1003" spans="2:7">
      <c r="B1003" s="1"/>
      <c r="C1003" s="1"/>
      <c r="D1003" s="1"/>
      <c r="E1003" s="1"/>
      <c r="F1003" s="1"/>
      <c r="G1003" s="1"/>
    </row>
    <row r="1004" spans="2:7">
      <c r="B1004" s="1"/>
      <c r="C1004" s="1"/>
      <c r="D1004" s="1"/>
      <c r="E1004" s="1"/>
      <c r="F1004" s="1"/>
      <c r="G1004" s="1"/>
    </row>
    <row r="1005" spans="2:7">
      <c r="B1005" s="1"/>
      <c r="C1005" s="1"/>
      <c r="D1005" s="1"/>
      <c r="E1005" s="1"/>
      <c r="F1005" s="1"/>
      <c r="G1005" s="1"/>
    </row>
    <row r="1006" spans="2:7">
      <c r="B1006" s="1"/>
      <c r="C1006" s="1"/>
      <c r="D1006" s="1"/>
      <c r="E1006" s="1"/>
      <c r="F1006" s="1"/>
      <c r="G1006" s="1"/>
    </row>
    <row r="1007" spans="2:7">
      <c r="B1007" s="1"/>
      <c r="C1007" s="1"/>
      <c r="D1007" s="1"/>
      <c r="E1007" s="1"/>
      <c r="F1007" s="1"/>
      <c r="G1007" s="1"/>
    </row>
    <row r="1008" spans="2:7">
      <c r="B1008" s="1"/>
      <c r="C1008" s="1"/>
      <c r="D1008" s="1"/>
      <c r="E1008" s="1"/>
      <c r="F1008" s="1"/>
      <c r="G1008" s="1"/>
    </row>
    <row r="1009" spans="2:7">
      <c r="B1009" s="1"/>
      <c r="C1009" s="1"/>
      <c r="D1009" s="1"/>
      <c r="E1009" s="1"/>
      <c r="F1009" s="1"/>
      <c r="G1009" s="1"/>
    </row>
    <row r="1010" spans="2:7">
      <c r="B1010" s="1"/>
      <c r="C1010" s="1"/>
      <c r="D1010" s="1"/>
      <c r="E1010" s="1"/>
      <c r="F1010" s="1"/>
      <c r="G1010" s="1"/>
    </row>
    <row r="1011" spans="2:7">
      <c r="B1011" s="1"/>
      <c r="C1011" s="1"/>
      <c r="D1011" s="1"/>
      <c r="E1011" s="1"/>
      <c r="F1011" s="1"/>
      <c r="G1011" s="1"/>
    </row>
    <row r="1012" spans="2:7">
      <c r="B1012" s="1"/>
      <c r="C1012" s="1"/>
      <c r="D1012" s="1"/>
      <c r="E1012" s="1"/>
      <c r="F1012" s="1"/>
      <c r="G1012" s="1"/>
    </row>
    <row r="1013" spans="2:7">
      <c r="B1013" s="1"/>
      <c r="C1013" s="1"/>
      <c r="D1013" s="1"/>
      <c r="E1013" s="1"/>
      <c r="F1013" s="1"/>
      <c r="G1013" s="1"/>
    </row>
    <row r="1014" spans="2:7">
      <c r="B1014" s="1"/>
      <c r="C1014" s="1"/>
      <c r="D1014" s="1"/>
      <c r="E1014" s="1"/>
      <c r="F1014" s="1"/>
      <c r="G1014" s="1"/>
    </row>
    <row r="1015" spans="2:7">
      <c r="B1015" s="1"/>
      <c r="C1015" s="1"/>
      <c r="D1015" s="1"/>
      <c r="E1015" s="1"/>
      <c r="F1015" s="1"/>
      <c r="G1015" s="1"/>
    </row>
    <row r="1016" spans="2:7">
      <c r="B1016" s="1"/>
      <c r="C1016" s="1"/>
      <c r="D1016" s="1"/>
      <c r="E1016" s="1"/>
      <c r="F1016" s="1"/>
      <c r="G1016" s="1"/>
    </row>
    <row r="1017" spans="2:7">
      <c r="B1017" s="1"/>
      <c r="C1017" s="1"/>
      <c r="D1017" s="1"/>
      <c r="E1017" s="1"/>
      <c r="F1017" s="1"/>
      <c r="G1017" s="1"/>
    </row>
    <row r="1018" spans="2:7">
      <c r="B1018" s="1"/>
      <c r="C1018" s="1"/>
      <c r="D1018" s="1"/>
      <c r="E1018" s="1"/>
      <c r="F1018" s="1"/>
      <c r="G1018" s="1"/>
    </row>
    <row r="1019" spans="2:7">
      <c r="B1019" s="1"/>
      <c r="C1019" s="1"/>
      <c r="D1019" s="1"/>
      <c r="E1019" s="1"/>
      <c r="F1019" s="1"/>
      <c r="G1019" s="1"/>
    </row>
    <row r="1020" spans="2:7">
      <c r="B1020" s="1"/>
      <c r="C1020" s="1"/>
      <c r="D1020" s="1"/>
      <c r="E1020" s="1"/>
      <c r="F1020" s="1"/>
      <c r="G1020" s="1"/>
    </row>
    <row r="1021" spans="2:7">
      <c r="B1021" s="1"/>
      <c r="C1021" s="1"/>
      <c r="D1021" s="1"/>
      <c r="E1021" s="1"/>
      <c r="F1021" s="1"/>
      <c r="G1021" s="1"/>
    </row>
    <row r="1022" spans="2:7">
      <c r="B1022" s="1"/>
      <c r="C1022" s="1"/>
      <c r="D1022" s="1"/>
      <c r="E1022" s="1"/>
      <c r="F1022" s="1"/>
      <c r="G1022" s="1"/>
    </row>
    <row r="1023" spans="2:7">
      <c r="B1023" s="1"/>
      <c r="C1023" s="1"/>
      <c r="D1023" s="1"/>
      <c r="E1023" s="1"/>
      <c r="F1023" s="1"/>
      <c r="G1023" s="1"/>
    </row>
    <row r="1024" spans="2:7">
      <c r="B1024" s="1"/>
      <c r="C1024" s="1"/>
      <c r="D1024" s="1"/>
      <c r="E1024" s="1"/>
      <c r="F1024" s="1"/>
      <c r="G1024" s="1"/>
    </row>
    <row r="1025" spans="2:7">
      <c r="B1025" s="1"/>
      <c r="C1025" s="1"/>
      <c r="D1025" s="1"/>
      <c r="E1025" s="1"/>
      <c r="F1025" s="1"/>
      <c r="G1025" s="1"/>
    </row>
    <row r="1026" spans="2:7">
      <c r="B1026" s="1"/>
      <c r="C1026" s="1"/>
      <c r="D1026" s="1"/>
      <c r="E1026" s="1"/>
      <c r="F1026" s="1"/>
      <c r="G1026" s="1"/>
    </row>
    <row r="1027" spans="2:7">
      <c r="B1027" s="1"/>
      <c r="C1027" s="1"/>
      <c r="D1027" s="1"/>
      <c r="E1027" s="1"/>
      <c r="F1027" s="1"/>
      <c r="G1027" s="1"/>
    </row>
    <row r="1028" spans="2:7">
      <c r="B1028" s="1"/>
      <c r="C1028" s="1"/>
      <c r="D1028" s="1"/>
      <c r="E1028" s="1"/>
      <c r="F1028" s="1"/>
      <c r="G1028" s="1"/>
    </row>
    <row r="1029" spans="2:7">
      <c r="B1029" s="1"/>
      <c r="C1029" s="1"/>
      <c r="D1029" s="1"/>
      <c r="E1029" s="1"/>
      <c r="F1029" s="1"/>
      <c r="G1029" s="1"/>
    </row>
    <row r="1030" spans="2:7">
      <c r="B1030" s="1"/>
      <c r="C1030" s="1"/>
      <c r="D1030" s="1"/>
      <c r="E1030" s="1"/>
      <c r="F1030" s="1"/>
      <c r="G1030" s="1"/>
    </row>
    <row r="1031" spans="2:7">
      <c r="B1031" s="1"/>
      <c r="C1031" s="1"/>
      <c r="D1031" s="1"/>
      <c r="E1031" s="1"/>
      <c r="F1031" s="1"/>
      <c r="G1031" s="1"/>
    </row>
    <row r="1032" spans="2:7">
      <c r="B1032" s="1"/>
      <c r="C1032" s="1"/>
      <c r="D1032" s="1"/>
      <c r="E1032" s="1"/>
      <c r="F1032" s="1"/>
      <c r="G1032" s="1"/>
    </row>
    <row r="1033" spans="2:7">
      <c r="B1033" s="1"/>
      <c r="C1033" s="1"/>
      <c r="D1033" s="1"/>
      <c r="E1033" s="1"/>
      <c r="F1033" s="1"/>
      <c r="G1033" s="1"/>
    </row>
    <row r="1034" spans="2:7">
      <c r="B1034" s="1"/>
      <c r="C1034" s="1"/>
      <c r="D1034" s="1"/>
      <c r="E1034" s="1"/>
      <c r="F1034" s="1"/>
      <c r="G1034" s="1"/>
    </row>
    <row r="1035" spans="2:7">
      <c r="B1035" s="1"/>
      <c r="C1035" s="1"/>
      <c r="D1035" s="1"/>
      <c r="E1035" s="1"/>
      <c r="F1035" s="1"/>
      <c r="G1035" s="1"/>
    </row>
    <row r="1036" spans="2:7">
      <c r="B1036" s="1"/>
      <c r="C1036" s="1"/>
      <c r="D1036" s="1"/>
      <c r="E1036" s="1"/>
      <c r="F1036" s="1"/>
      <c r="G1036" s="1"/>
    </row>
    <row r="1037" spans="2:7">
      <c r="B1037" s="1"/>
      <c r="C1037" s="1"/>
      <c r="D1037" s="1"/>
      <c r="E1037" s="1"/>
      <c r="F1037" s="1"/>
      <c r="G1037" s="1"/>
    </row>
    <row r="1038" spans="2:7">
      <c r="B1038" s="1"/>
      <c r="C1038" s="1"/>
      <c r="D1038" s="1"/>
      <c r="E1038" s="1"/>
      <c r="F1038" s="1"/>
      <c r="G1038" s="1"/>
    </row>
    <row r="1039" spans="2:7">
      <c r="B1039" s="1"/>
      <c r="C1039" s="1"/>
      <c r="D1039" s="1"/>
      <c r="E1039" s="1"/>
      <c r="F1039" s="1"/>
      <c r="G1039" s="1"/>
    </row>
    <row r="1040" spans="2:7">
      <c r="B1040" s="1"/>
      <c r="C1040" s="1"/>
      <c r="D1040" s="1"/>
      <c r="E1040" s="1"/>
      <c r="F1040" s="1"/>
      <c r="G1040" s="1"/>
    </row>
    <row r="1041" spans="2:7">
      <c r="B1041" s="1"/>
      <c r="C1041" s="1"/>
      <c r="D1041" s="1"/>
      <c r="E1041" s="1"/>
      <c r="F1041" s="1"/>
      <c r="G1041" s="1"/>
    </row>
    <row r="1042" spans="2:7">
      <c r="B1042" s="1"/>
      <c r="C1042" s="1"/>
      <c r="D1042" s="1"/>
      <c r="E1042" s="1"/>
      <c r="F1042" s="1"/>
      <c r="G1042" s="1"/>
    </row>
    <row r="1043" spans="2:7">
      <c r="B1043" s="1"/>
      <c r="C1043" s="1"/>
      <c r="D1043" s="1"/>
      <c r="E1043" s="1"/>
      <c r="F1043" s="1"/>
      <c r="G1043" s="1"/>
    </row>
    <row r="1044" spans="2:7">
      <c r="B1044" s="1"/>
      <c r="C1044" s="1"/>
      <c r="D1044" s="1"/>
      <c r="E1044" s="1"/>
      <c r="F1044" s="1"/>
      <c r="G1044" s="1"/>
    </row>
    <row r="1045" spans="2:7">
      <c r="B1045" s="1"/>
      <c r="C1045" s="1"/>
      <c r="D1045" s="1"/>
      <c r="E1045" s="1"/>
      <c r="F1045" s="1"/>
      <c r="G1045" s="1"/>
    </row>
    <row r="1046" spans="2:7">
      <c r="B1046" s="1"/>
      <c r="C1046" s="1"/>
      <c r="D1046" s="1"/>
      <c r="E1046" s="1"/>
      <c r="F1046" s="1"/>
      <c r="G1046" s="1"/>
    </row>
    <row r="1047" spans="2:7">
      <c r="B1047" s="1"/>
      <c r="C1047" s="1"/>
      <c r="D1047" s="1"/>
      <c r="E1047" s="1"/>
      <c r="F1047" s="1"/>
      <c r="G1047" s="1"/>
    </row>
    <row r="1048" spans="2:7">
      <c r="B1048" s="1"/>
      <c r="C1048" s="1"/>
      <c r="D1048" s="1"/>
      <c r="E1048" s="1"/>
      <c r="F1048" s="1"/>
      <c r="G1048" s="1"/>
    </row>
    <row r="1049" spans="2:7">
      <c r="B1049" s="1"/>
      <c r="C1049" s="1"/>
      <c r="D1049" s="1"/>
      <c r="E1049" s="1"/>
      <c r="F1049" s="1"/>
      <c r="G1049" s="1"/>
    </row>
    <row r="1050" spans="2:7">
      <c r="B1050" s="1"/>
      <c r="C1050" s="1"/>
      <c r="D1050" s="1"/>
      <c r="E1050" s="1"/>
      <c r="F1050" s="1"/>
      <c r="G1050" s="1"/>
    </row>
    <row r="1051" spans="2:7">
      <c r="B1051" s="1"/>
      <c r="C1051" s="1"/>
      <c r="D1051" s="1"/>
      <c r="E1051" s="1"/>
      <c r="F1051" s="1"/>
      <c r="G1051" s="1"/>
    </row>
    <row r="1052" spans="2:7">
      <c r="B1052" s="1"/>
      <c r="C1052" s="1"/>
      <c r="D1052" s="1"/>
      <c r="E1052" s="1"/>
      <c r="F1052" s="1"/>
      <c r="G1052" s="1"/>
    </row>
    <row r="1053" spans="2:7">
      <c r="B1053" s="1"/>
      <c r="C1053" s="1"/>
      <c r="D1053" s="1"/>
      <c r="E1053" s="1"/>
      <c r="F1053" s="1"/>
      <c r="G1053" s="1"/>
    </row>
    <row r="1054" spans="2:7">
      <c r="B1054" s="1"/>
      <c r="C1054" s="1"/>
      <c r="D1054" s="1"/>
      <c r="E1054" s="1"/>
      <c r="F1054" s="1"/>
      <c r="G1054" s="1"/>
    </row>
    <row r="1055" spans="2:7">
      <c r="B1055" s="1"/>
      <c r="C1055" s="1"/>
      <c r="D1055" s="1"/>
      <c r="E1055" s="1"/>
      <c r="F1055" s="1"/>
      <c r="G1055" s="1"/>
    </row>
    <row r="1056" spans="2:7">
      <c r="B1056" s="1"/>
      <c r="C1056" s="1"/>
      <c r="D1056" s="1"/>
      <c r="E1056" s="1"/>
      <c r="F1056" s="1"/>
      <c r="G1056" s="1"/>
    </row>
    <row r="1057" spans="2:7">
      <c r="B1057" s="1"/>
      <c r="C1057" s="1"/>
      <c r="D1057" s="1"/>
      <c r="E1057" s="1"/>
      <c r="F1057" s="1"/>
      <c r="G1057" s="1"/>
    </row>
    <row r="1058" spans="2:7">
      <c r="B1058" s="1"/>
      <c r="C1058" s="1"/>
      <c r="D1058" s="1"/>
      <c r="E1058" s="1"/>
      <c r="F1058" s="1"/>
      <c r="G1058" s="1"/>
    </row>
    <row r="1059" spans="2:7">
      <c r="B1059" s="1"/>
      <c r="C1059" s="1"/>
      <c r="D1059" s="1"/>
      <c r="E1059" s="1"/>
      <c r="F1059" s="1"/>
      <c r="G1059" s="1"/>
    </row>
    <row r="1060" spans="2:7">
      <c r="B1060" s="1"/>
      <c r="C1060" s="1"/>
      <c r="D1060" s="1"/>
      <c r="E1060" s="1"/>
      <c r="F1060" s="1"/>
      <c r="G1060" s="1"/>
    </row>
    <row r="1061" spans="2:7">
      <c r="B1061" s="1"/>
      <c r="C1061" s="1"/>
      <c r="D1061" s="1"/>
      <c r="E1061" s="1"/>
      <c r="F1061" s="1"/>
      <c r="G1061" s="1"/>
    </row>
    <row r="1062" spans="2:7">
      <c r="B1062" s="1"/>
      <c r="C1062" s="1"/>
      <c r="D1062" s="1"/>
      <c r="E1062" s="1"/>
      <c r="F1062" s="1"/>
      <c r="G1062" s="1"/>
    </row>
    <row r="1063" spans="2:7">
      <c r="B1063" s="1"/>
      <c r="C1063" s="1"/>
      <c r="D1063" s="1"/>
      <c r="E1063" s="1"/>
      <c r="F1063" s="1"/>
      <c r="G1063" s="1"/>
    </row>
    <row r="1064" spans="2:7">
      <c r="B1064" s="1"/>
      <c r="C1064" s="1"/>
      <c r="D1064" s="1"/>
      <c r="E1064" s="1"/>
      <c r="F1064" s="1"/>
      <c r="G1064" s="1"/>
    </row>
    <row r="1065" spans="2:7">
      <c r="B1065" s="1"/>
      <c r="C1065" s="1"/>
      <c r="D1065" s="1"/>
      <c r="E1065" s="1"/>
      <c r="F1065" s="1"/>
      <c r="G1065" s="1"/>
    </row>
    <row r="1066" spans="2:7">
      <c r="B1066" s="1"/>
      <c r="C1066" s="1"/>
      <c r="D1066" s="1"/>
      <c r="E1066" s="1"/>
      <c r="F1066" s="1"/>
      <c r="G1066" s="1"/>
    </row>
    <row r="1067" spans="2:7">
      <c r="B1067" s="1"/>
      <c r="C1067" s="1"/>
      <c r="D1067" s="1"/>
      <c r="E1067" s="1"/>
      <c r="F1067" s="1"/>
      <c r="G1067" s="1"/>
    </row>
    <row r="1068" spans="2:7">
      <c r="B1068" s="1"/>
      <c r="C1068" s="1"/>
      <c r="D1068" s="1"/>
      <c r="E1068" s="1"/>
      <c r="F1068" s="1"/>
      <c r="G1068" s="1"/>
    </row>
    <row r="1069" spans="2:7">
      <c r="B1069" s="1"/>
      <c r="C1069" s="1"/>
      <c r="D1069" s="1"/>
      <c r="E1069" s="1"/>
      <c r="F1069" s="1"/>
      <c r="G1069" s="1"/>
    </row>
    <row r="1070" spans="2:7">
      <c r="B1070" s="1"/>
      <c r="C1070" s="1"/>
      <c r="D1070" s="1"/>
      <c r="E1070" s="1"/>
      <c r="F1070" s="1"/>
      <c r="G1070" s="1"/>
    </row>
    <row r="1071" spans="2:7">
      <c r="B1071" s="1"/>
      <c r="C1071" s="1"/>
      <c r="D1071" s="1"/>
      <c r="E1071" s="1"/>
      <c r="F1071" s="1"/>
      <c r="G1071" s="1"/>
    </row>
    <row r="1072" spans="2:7">
      <c r="B1072" s="1"/>
      <c r="C1072" s="1"/>
      <c r="D1072" s="1"/>
      <c r="E1072" s="1"/>
      <c r="F1072" s="1"/>
      <c r="G1072" s="1"/>
    </row>
    <row r="1073" spans="2:7">
      <c r="B1073" s="1"/>
      <c r="C1073" s="1"/>
      <c r="D1073" s="1"/>
      <c r="E1073" s="1"/>
      <c r="F1073" s="1"/>
      <c r="G1073" s="1"/>
    </row>
    <row r="1074" spans="2:7">
      <c r="B1074" s="1"/>
      <c r="C1074" s="1"/>
      <c r="D1074" s="1"/>
      <c r="E1074" s="1"/>
      <c r="F1074" s="1"/>
      <c r="G1074" s="1"/>
    </row>
    <row r="1075" spans="2:7">
      <c r="B1075" s="1"/>
      <c r="C1075" s="1"/>
      <c r="D1075" s="1"/>
      <c r="E1075" s="1"/>
      <c r="F1075" s="1"/>
      <c r="G1075" s="1"/>
    </row>
    <row r="1076" spans="2:7">
      <c r="B1076" s="1"/>
      <c r="C1076" s="1"/>
      <c r="D1076" s="1"/>
      <c r="E1076" s="1"/>
      <c r="F1076" s="1"/>
      <c r="G1076" s="1"/>
    </row>
    <row r="1077" spans="2:7">
      <c r="B1077" s="1"/>
      <c r="C1077" s="1"/>
      <c r="D1077" s="1"/>
      <c r="E1077" s="1"/>
      <c r="F1077" s="1"/>
      <c r="G1077" s="1"/>
    </row>
    <row r="1078" spans="2:7">
      <c r="B1078" s="1"/>
      <c r="C1078" s="1"/>
      <c r="D1078" s="1"/>
      <c r="E1078" s="1"/>
      <c r="F1078" s="1"/>
      <c r="G1078" s="1"/>
    </row>
    <row r="1079" spans="2:7">
      <c r="B1079" s="1"/>
      <c r="C1079" s="1"/>
      <c r="D1079" s="1"/>
      <c r="E1079" s="1"/>
      <c r="F1079" s="1"/>
      <c r="G1079" s="1"/>
    </row>
    <row r="1080" spans="2:7">
      <c r="B1080" s="1"/>
      <c r="C1080" s="1"/>
      <c r="D1080" s="1"/>
      <c r="E1080" s="1"/>
      <c r="F1080" s="1"/>
      <c r="G1080" s="1"/>
    </row>
    <row r="1081" spans="2:7">
      <c r="B1081" s="1"/>
      <c r="C1081" s="1"/>
      <c r="D1081" s="1"/>
      <c r="E1081" s="1"/>
      <c r="F1081" s="1"/>
      <c r="G1081" s="1"/>
    </row>
    <row r="1082" spans="2:7">
      <c r="B1082" s="1"/>
      <c r="C1082" s="1"/>
      <c r="D1082" s="1"/>
      <c r="E1082" s="1"/>
      <c r="F1082" s="1"/>
      <c r="G1082" s="1"/>
    </row>
    <row r="1083" spans="2:7">
      <c r="B1083" s="1"/>
      <c r="C1083" s="1"/>
      <c r="D1083" s="1"/>
      <c r="E1083" s="1"/>
      <c r="F1083" s="1"/>
      <c r="G1083" s="1"/>
    </row>
    <row r="1084" spans="2:7">
      <c r="B1084" s="1"/>
      <c r="C1084" s="1"/>
      <c r="D1084" s="1"/>
      <c r="E1084" s="1"/>
      <c r="F1084" s="1"/>
      <c r="G1084" s="1"/>
    </row>
    <row r="1085" spans="2:7">
      <c r="B1085" s="1"/>
      <c r="C1085" s="1"/>
      <c r="D1085" s="1"/>
      <c r="E1085" s="1"/>
      <c r="F1085" s="1"/>
      <c r="G1085" s="1"/>
    </row>
    <row r="1086" spans="2:7">
      <c r="B1086" s="1"/>
      <c r="C1086" s="1"/>
      <c r="D1086" s="1"/>
      <c r="E1086" s="1"/>
      <c r="F1086" s="1"/>
      <c r="G1086" s="1"/>
    </row>
    <row r="1087" spans="2:7">
      <c r="B1087" s="1"/>
      <c r="C1087" s="1"/>
      <c r="D1087" s="1"/>
      <c r="E1087" s="1"/>
      <c r="F1087" s="1"/>
      <c r="G1087" s="1"/>
    </row>
    <row r="1088" spans="2:7">
      <c r="B1088" s="1"/>
      <c r="C1088" s="1"/>
      <c r="D1088" s="1"/>
      <c r="E1088" s="1"/>
      <c r="F1088" s="1"/>
      <c r="G1088" s="1"/>
    </row>
    <row r="1089" spans="2:7">
      <c r="B1089" s="1"/>
      <c r="C1089" s="1"/>
      <c r="D1089" s="1"/>
      <c r="E1089" s="1"/>
      <c r="F1089" s="1"/>
      <c r="G1089" s="1"/>
    </row>
    <row r="1090" spans="2:7">
      <c r="B1090" s="1"/>
      <c r="C1090" s="1"/>
      <c r="D1090" s="1"/>
      <c r="E1090" s="1"/>
      <c r="F1090" s="1"/>
      <c r="G1090" s="1"/>
    </row>
    <row r="1091" spans="2:7">
      <c r="B1091" s="1"/>
      <c r="C1091" s="1"/>
      <c r="D1091" s="1"/>
      <c r="E1091" s="1"/>
      <c r="F1091" s="1"/>
      <c r="G1091" s="1"/>
    </row>
    <row r="1092" spans="2:7">
      <c r="B1092" s="1"/>
      <c r="C1092" s="1"/>
      <c r="D1092" s="1"/>
      <c r="E1092" s="1"/>
      <c r="F1092" s="1"/>
      <c r="G1092" s="1"/>
    </row>
    <row r="1093" spans="2:7">
      <c r="B1093" s="1"/>
      <c r="C1093" s="1"/>
      <c r="D1093" s="1"/>
      <c r="E1093" s="1"/>
      <c r="F1093" s="1"/>
      <c r="G1093" s="1"/>
    </row>
    <row r="1094" spans="2:7">
      <c r="B1094" s="1"/>
      <c r="C1094" s="1"/>
      <c r="D1094" s="1"/>
      <c r="E1094" s="1"/>
      <c r="F1094" s="1"/>
      <c r="G1094" s="1"/>
    </row>
    <row r="1095" spans="2:7">
      <c r="B1095" s="1"/>
      <c r="C1095" s="1"/>
      <c r="D1095" s="1"/>
      <c r="E1095" s="1"/>
      <c r="F1095" s="1"/>
      <c r="G1095" s="1"/>
    </row>
    <row r="1096" spans="2:7">
      <c r="B1096" s="1"/>
      <c r="C1096" s="1"/>
      <c r="D1096" s="1"/>
      <c r="E1096" s="1"/>
      <c r="F1096" s="1"/>
      <c r="G1096" s="1"/>
    </row>
    <row r="1097" spans="2:7">
      <c r="B1097" s="1"/>
      <c r="C1097" s="1"/>
      <c r="D1097" s="1"/>
      <c r="E1097" s="1"/>
      <c r="F1097" s="1"/>
      <c r="G1097" s="1"/>
    </row>
    <row r="1098" spans="2:7">
      <c r="B1098" s="1"/>
      <c r="C1098" s="1"/>
      <c r="D1098" s="1"/>
      <c r="E1098" s="1"/>
      <c r="F1098" s="1"/>
      <c r="G1098" s="1"/>
    </row>
    <row r="1099" spans="2:7">
      <c r="B1099" s="1"/>
      <c r="C1099" s="1"/>
      <c r="D1099" s="1"/>
      <c r="E1099" s="1"/>
      <c r="F1099" s="1"/>
      <c r="G1099" s="1"/>
    </row>
    <row r="1100" spans="2:7">
      <c r="B1100" s="1"/>
      <c r="C1100" s="1"/>
      <c r="D1100" s="1"/>
      <c r="E1100" s="1"/>
      <c r="F1100" s="1"/>
      <c r="G1100" s="1"/>
    </row>
    <row r="1101" spans="2:7">
      <c r="B1101" s="1"/>
      <c r="C1101" s="1"/>
      <c r="D1101" s="1"/>
      <c r="E1101" s="1"/>
      <c r="F1101" s="1"/>
      <c r="G1101" s="1"/>
    </row>
    <row r="1102" spans="2:7">
      <c r="B1102" s="1"/>
      <c r="C1102" s="1"/>
      <c r="D1102" s="1"/>
      <c r="E1102" s="1"/>
      <c r="F1102" s="1"/>
      <c r="G1102" s="1"/>
    </row>
    <row r="1103" spans="2:7">
      <c r="B1103" s="1"/>
      <c r="C1103" s="1"/>
      <c r="D1103" s="1"/>
      <c r="E1103" s="1"/>
      <c r="F1103" s="1"/>
      <c r="G1103" s="1"/>
    </row>
    <row r="1104" spans="2:7">
      <c r="B1104" s="1"/>
      <c r="C1104" s="1"/>
      <c r="D1104" s="1"/>
      <c r="E1104" s="1"/>
      <c r="F1104" s="1"/>
      <c r="G1104" s="1"/>
    </row>
    <row r="1105" spans="2:7">
      <c r="B1105" s="1"/>
      <c r="C1105" s="1"/>
      <c r="D1105" s="1"/>
      <c r="E1105" s="1"/>
      <c r="F1105" s="1"/>
      <c r="G1105" s="1"/>
    </row>
    <row r="1106" spans="2:7">
      <c r="B1106" s="1"/>
      <c r="C1106" s="1"/>
      <c r="D1106" s="1"/>
      <c r="E1106" s="1"/>
      <c r="F1106" s="1"/>
      <c r="G1106" s="1"/>
    </row>
    <row r="1107" spans="2:7">
      <c r="B1107" s="1"/>
      <c r="C1107" s="1"/>
      <c r="D1107" s="1"/>
      <c r="E1107" s="1"/>
      <c r="F1107" s="1"/>
      <c r="G1107" s="1"/>
    </row>
    <row r="1108" spans="2:7">
      <c r="B1108" s="1"/>
      <c r="C1108" s="1"/>
      <c r="D1108" s="1"/>
      <c r="E1108" s="1"/>
      <c r="F1108" s="1"/>
      <c r="G1108" s="1"/>
    </row>
    <row r="1109" spans="2:7">
      <c r="B1109" s="1"/>
      <c r="C1109" s="1"/>
      <c r="D1109" s="1"/>
      <c r="E1109" s="1"/>
      <c r="F1109" s="1"/>
      <c r="G1109" s="1"/>
    </row>
    <row r="1110" spans="2:7">
      <c r="B1110" s="1"/>
      <c r="C1110" s="1"/>
      <c r="D1110" s="1"/>
      <c r="E1110" s="1"/>
      <c r="F1110" s="1"/>
      <c r="G1110" s="1"/>
    </row>
    <row r="1111" spans="2:7">
      <c r="B1111" s="1"/>
      <c r="C1111" s="1"/>
      <c r="D1111" s="1"/>
      <c r="E1111" s="1"/>
      <c r="F1111" s="1"/>
      <c r="G1111" s="1"/>
    </row>
    <row r="1112" spans="2:7">
      <c r="B1112" s="1"/>
      <c r="C1112" s="1"/>
      <c r="D1112" s="1"/>
      <c r="E1112" s="1"/>
      <c r="F1112" s="1"/>
      <c r="G1112" s="1"/>
    </row>
    <row r="1113" spans="2:7">
      <c r="B1113" s="1"/>
      <c r="C1113" s="1"/>
      <c r="D1113" s="1"/>
      <c r="E1113" s="1"/>
      <c r="F1113" s="1"/>
      <c r="G1113" s="1"/>
    </row>
    <row r="1114" spans="2:7">
      <c r="B1114" s="1"/>
      <c r="C1114" s="1"/>
      <c r="D1114" s="1"/>
      <c r="E1114" s="1"/>
      <c r="F1114" s="1"/>
      <c r="G1114" s="1"/>
    </row>
    <row r="1115" spans="2:7">
      <c r="B1115" s="1"/>
      <c r="C1115" s="1"/>
      <c r="D1115" s="1"/>
      <c r="E1115" s="1"/>
      <c r="F1115" s="1"/>
      <c r="G1115" s="1"/>
    </row>
    <row r="1116" spans="2:7">
      <c r="B1116" s="1"/>
      <c r="C1116" s="1"/>
      <c r="D1116" s="1"/>
      <c r="E1116" s="1"/>
      <c r="F1116" s="1"/>
      <c r="G1116" s="1"/>
    </row>
    <row r="1117" spans="2:7">
      <c r="B1117" s="1"/>
      <c r="C1117" s="1"/>
      <c r="D1117" s="1"/>
      <c r="E1117" s="1"/>
      <c r="F1117" s="1"/>
      <c r="G1117" s="1"/>
    </row>
    <row r="1118" spans="2:7">
      <c r="B1118" s="1"/>
      <c r="C1118" s="1"/>
      <c r="D1118" s="1"/>
      <c r="E1118" s="1"/>
      <c r="F1118" s="1"/>
      <c r="G1118" s="1"/>
    </row>
    <row r="1119" spans="2:7">
      <c r="B1119" s="1"/>
      <c r="C1119" s="1"/>
      <c r="D1119" s="1"/>
      <c r="E1119" s="1"/>
      <c r="F1119" s="1"/>
      <c r="G1119" s="1"/>
    </row>
    <row r="1120" spans="2:7">
      <c r="B1120" s="1"/>
      <c r="C1120" s="1"/>
      <c r="D1120" s="1"/>
      <c r="E1120" s="1"/>
      <c r="F1120" s="1"/>
      <c r="G1120" s="1"/>
    </row>
    <row r="1121" spans="2:7">
      <c r="B1121" s="1"/>
      <c r="C1121" s="1"/>
      <c r="D1121" s="1"/>
      <c r="E1121" s="1"/>
      <c r="F1121" s="1"/>
      <c r="G1121" s="1"/>
    </row>
    <row r="1122" spans="2:7">
      <c r="B1122" s="1"/>
      <c r="C1122" s="1"/>
      <c r="D1122" s="1"/>
      <c r="E1122" s="1"/>
      <c r="F1122" s="1"/>
      <c r="G1122" s="1"/>
    </row>
    <row r="1123" spans="2:7">
      <c r="B1123" s="1"/>
      <c r="C1123" s="1"/>
      <c r="D1123" s="1"/>
      <c r="E1123" s="1"/>
      <c r="F1123" s="1"/>
      <c r="G1123" s="1"/>
    </row>
    <row r="1124" spans="2:7">
      <c r="B1124" s="1"/>
      <c r="C1124" s="1"/>
      <c r="D1124" s="1"/>
      <c r="E1124" s="1"/>
      <c r="F1124" s="1"/>
      <c r="G1124" s="1"/>
    </row>
    <row r="1125" spans="2:7">
      <c r="B1125" s="1"/>
      <c r="C1125" s="1"/>
      <c r="D1125" s="1"/>
      <c r="E1125" s="1"/>
      <c r="F1125" s="1"/>
      <c r="G1125" s="1"/>
    </row>
    <row r="1126" spans="2:7">
      <c r="B1126" s="1"/>
      <c r="C1126" s="1"/>
      <c r="D1126" s="1"/>
      <c r="E1126" s="1"/>
      <c r="F1126" s="1"/>
      <c r="G1126" s="1"/>
    </row>
    <row r="1127" spans="2:7">
      <c r="B1127" s="1"/>
      <c r="C1127" s="1"/>
      <c r="D1127" s="1"/>
      <c r="E1127" s="1"/>
      <c r="F1127" s="1"/>
      <c r="G1127" s="1"/>
    </row>
    <row r="1128" spans="2:7">
      <c r="B1128" s="1"/>
      <c r="C1128" s="1"/>
      <c r="D1128" s="1"/>
      <c r="E1128" s="1"/>
      <c r="F1128" s="1"/>
      <c r="G1128" s="1"/>
    </row>
    <row r="1129" spans="2:7">
      <c r="B1129" s="1"/>
      <c r="C1129" s="1"/>
      <c r="D1129" s="1"/>
      <c r="E1129" s="1"/>
      <c r="F1129" s="1"/>
      <c r="G1129" s="1"/>
    </row>
    <row r="1130" spans="2:7">
      <c r="B1130" s="1"/>
      <c r="C1130" s="1"/>
      <c r="D1130" s="1"/>
      <c r="E1130" s="1"/>
      <c r="F1130" s="1"/>
      <c r="G1130" s="1"/>
    </row>
    <row r="1131" spans="2:7">
      <c r="B1131" s="1"/>
      <c r="C1131" s="1"/>
      <c r="D1131" s="1"/>
      <c r="E1131" s="1"/>
      <c r="F1131" s="1"/>
      <c r="G1131" s="1"/>
    </row>
    <row r="1132" spans="2:7">
      <c r="B1132" s="1"/>
      <c r="C1132" s="1"/>
      <c r="D1132" s="1"/>
      <c r="E1132" s="1"/>
      <c r="F1132" s="1"/>
      <c r="G1132" s="1"/>
    </row>
    <row r="1133" spans="2:7">
      <c r="B1133" s="1"/>
      <c r="C1133" s="1"/>
      <c r="D1133" s="1"/>
      <c r="E1133" s="1"/>
      <c r="F1133" s="1"/>
      <c r="G1133" s="1"/>
    </row>
    <row r="1134" spans="2:7">
      <c r="B1134" s="1"/>
      <c r="C1134" s="1"/>
      <c r="D1134" s="1"/>
      <c r="E1134" s="1"/>
      <c r="F1134" s="1"/>
      <c r="G1134" s="1"/>
    </row>
    <row r="1135" spans="2:7">
      <c r="B1135" s="1"/>
      <c r="C1135" s="1"/>
      <c r="D1135" s="1"/>
      <c r="E1135" s="1"/>
      <c r="F1135" s="1"/>
      <c r="G1135" s="1"/>
    </row>
    <row r="1136" spans="2:7">
      <c r="B1136" s="1"/>
      <c r="C1136" s="1"/>
      <c r="D1136" s="1"/>
      <c r="E1136" s="1"/>
      <c r="F1136" s="1"/>
      <c r="G1136" s="1"/>
    </row>
    <row r="1137" spans="2:7">
      <c r="B1137" s="1"/>
      <c r="C1137" s="1"/>
      <c r="D1137" s="1"/>
      <c r="E1137" s="1"/>
      <c r="F1137" s="1"/>
      <c r="G1137" s="1"/>
    </row>
    <row r="1138" spans="2:7">
      <c r="B1138" s="1"/>
      <c r="C1138" s="1"/>
      <c r="D1138" s="1"/>
      <c r="E1138" s="1"/>
      <c r="F1138" s="1"/>
      <c r="G1138" s="1"/>
    </row>
    <row r="1139" spans="2:7">
      <c r="B1139" s="1"/>
      <c r="C1139" s="1"/>
      <c r="D1139" s="1"/>
      <c r="E1139" s="1"/>
      <c r="F1139" s="1"/>
      <c r="G1139" s="1"/>
    </row>
    <row r="1140" spans="2:7">
      <c r="B1140" s="1"/>
      <c r="C1140" s="1"/>
      <c r="D1140" s="1"/>
      <c r="E1140" s="1"/>
      <c r="F1140" s="1"/>
      <c r="G1140" s="1"/>
    </row>
    <row r="1141" spans="2:7">
      <c r="B1141" s="1"/>
      <c r="C1141" s="1"/>
      <c r="D1141" s="1"/>
      <c r="E1141" s="1"/>
      <c r="F1141" s="1"/>
      <c r="G1141" s="1"/>
    </row>
    <row r="1142" spans="2:7">
      <c r="B1142" s="1"/>
      <c r="C1142" s="1"/>
      <c r="D1142" s="1"/>
      <c r="E1142" s="1"/>
      <c r="F1142" s="1"/>
      <c r="G1142" s="1"/>
    </row>
    <row r="1143" spans="2:7">
      <c r="B1143" s="1"/>
      <c r="C1143" s="1"/>
      <c r="D1143" s="1"/>
      <c r="E1143" s="1"/>
      <c r="F1143" s="1"/>
      <c r="G1143" s="1"/>
    </row>
    <row r="1144" spans="2:7">
      <c r="B1144" s="1"/>
      <c r="C1144" s="1"/>
      <c r="D1144" s="1"/>
      <c r="E1144" s="1"/>
      <c r="F1144" s="1"/>
      <c r="G1144" s="1"/>
    </row>
    <row r="1145" spans="2:7">
      <c r="B1145" s="1"/>
      <c r="C1145" s="1"/>
      <c r="D1145" s="1"/>
      <c r="E1145" s="1"/>
      <c r="F1145" s="1"/>
      <c r="G1145" s="1"/>
    </row>
    <row r="1146" spans="2:7">
      <c r="B1146" s="1"/>
      <c r="C1146" s="1"/>
      <c r="D1146" s="1"/>
      <c r="E1146" s="1"/>
      <c r="F1146" s="1"/>
      <c r="G1146" s="1"/>
    </row>
    <row r="1147" spans="2:7">
      <c r="B1147" s="1"/>
      <c r="C1147" s="1"/>
      <c r="D1147" s="1"/>
      <c r="E1147" s="1"/>
      <c r="F1147" s="1"/>
      <c r="G1147" s="1"/>
    </row>
    <row r="1148" spans="2:7">
      <c r="B1148" s="1"/>
      <c r="C1148" s="1"/>
      <c r="D1148" s="1"/>
      <c r="E1148" s="1"/>
      <c r="F1148" s="1"/>
      <c r="G1148" s="1"/>
    </row>
    <row r="1149" spans="2:7">
      <c r="B1149" s="1"/>
      <c r="C1149" s="1"/>
      <c r="D1149" s="1"/>
      <c r="E1149" s="1"/>
      <c r="F1149" s="1"/>
      <c r="G1149" s="1"/>
    </row>
    <row r="1150" spans="2:7">
      <c r="B1150" s="1"/>
      <c r="C1150" s="1"/>
      <c r="D1150" s="1"/>
      <c r="E1150" s="1"/>
      <c r="F1150" s="1"/>
      <c r="G1150" s="1"/>
    </row>
    <row r="1151" spans="2:7">
      <c r="B1151" s="1"/>
      <c r="C1151" s="1"/>
      <c r="D1151" s="1"/>
      <c r="E1151" s="1"/>
      <c r="F1151" s="1"/>
      <c r="G1151" s="1"/>
    </row>
    <row r="1152" spans="2:7">
      <c r="B1152" s="1"/>
      <c r="C1152" s="1"/>
      <c r="D1152" s="1"/>
      <c r="E1152" s="1"/>
      <c r="F1152" s="1"/>
      <c r="G1152" s="1"/>
    </row>
    <row r="1153" spans="2:7">
      <c r="B1153" s="1"/>
      <c r="C1153" s="1"/>
      <c r="D1153" s="1"/>
      <c r="E1153" s="1"/>
      <c r="F1153" s="1"/>
      <c r="G1153" s="1"/>
    </row>
    <row r="1154" spans="2:7">
      <c r="B1154" s="1"/>
      <c r="C1154" s="1"/>
      <c r="D1154" s="1"/>
      <c r="E1154" s="1"/>
      <c r="F1154" s="1"/>
      <c r="G1154" s="1"/>
    </row>
    <row r="1155" spans="2:7">
      <c r="B1155" s="1"/>
      <c r="C1155" s="1"/>
      <c r="D1155" s="1"/>
      <c r="E1155" s="1"/>
      <c r="F1155" s="1"/>
      <c r="G1155" s="1"/>
    </row>
    <row r="1156" spans="2:7">
      <c r="B1156" s="1"/>
      <c r="C1156" s="1"/>
      <c r="D1156" s="1"/>
      <c r="E1156" s="1"/>
      <c r="F1156" s="1"/>
      <c r="G1156" s="1"/>
    </row>
    <row r="1157" spans="2:7">
      <c r="B1157" s="1"/>
      <c r="C1157" s="1"/>
      <c r="D1157" s="1"/>
      <c r="E1157" s="1"/>
      <c r="F1157" s="1"/>
      <c r="G1157" s="1"/>
    </row>
    <row r="1158" spans="2:7">
      <c r="B1158" s="1"/>
      <c r="C1158" s="1"/>
      <c r="D1158" s="1"/>
      <c r="E1158" s="1"/>
      <c r="F1158" s="1"/>
      <c r="G1158" s="1"/>
    </row>
    <row r="1159" spans="2:7">
      <c r="B1159" s="1"/>
      <c r="C1159" s="1"/>
      <c r="D1159" s="1"/>
      <c r="E1159" s="1"/>
      <c r="F1159" s="1"/>
      <c r="G1159" s="1"/>
    </row>
    <row r="1160" spans="2:7">
      <c r="B1160" s="1"/>
      <c r="C1160" s="1"/>
      <c r="D1160" s="1"/>
      <c r="E1160" s="1"/>
      <c r="F1160" s="1"/>
      <c r="G1160" s="1"/>
    </row>
    <row r="1161" spans="2:7">
      <c r="B1161" s="1"/>
      <c r="C1161" s="1"/>
      <c r="D1161" s="1"/>
      <c r="E1161" s="1"/>
      <c r="F1161" s="1"/>
      <c r="G1161" s="1"/>
    </row>
    <row r="1162" spans="2:7">
      <c r="B1162" s="1"/>
      <c r="C1162" s="1"/>
      <c r="D1162" s="1"/>
      <c r="E1162" s="1"/>
      <c r="F1162" s="1"/>
      <c r="G1162" s="1"/>
    </row>
    <row r="1163" spans="2:7">
      <c r="B1163" s="1"/>
      <c r="C1163" s="1"/>
      <c r="D1163" s="1"/>
      <c r="E1163" s="1"/>
      <c r="F1163" s="1"/>
      <c r="G1163" s="1"/>
    </row>
    <row r="1164" spans="2:7">
      <c r="B1164" s="1"/>
      <c r="C1164" s="1"/>
      <c r="D1164" s="1"/>
      <c r="E1164" s="1"/>
      <c r="F1164" s="1"/>
      <c r="G1164" s="1"/>
    </row>
    <row r="1165" spans="2:7">
      <c r="B1165" s="1"/>
      <c r="C1165" s="1"/>
      <c r="D1165" s="1"/>
      <c r="E1165" s="1"/>
      <c r="F1165" s="1"/>
      <c r="G1165" s="1"/>
    </row>
    <row r="1166" spans="2:7">
      <c r="B1166" s="1"/>
      <c r="C1166" s="1"/>
      <c r="D1166" s="1"/>
      <c r="E1166" s="1"/>
      <c r="F1166" s="1"/>
      <c r="G1166" s="1"/>
    </row>
    <row r="1167" spans="2:7">
      <c r="B1167" s="1"/>
      <c r="C1167" s="1"/>
      <c r="D1167" s="1"/>
      <c r="E1167" s="1"/>
      <c r="F1167" s="1"/>
      <c r="G1167" s="1"/>
    </row>
    <row r="1168" spans="2:7">
      <c r="B1168" s="1"/>
      <c r="C1168" s="1"/>
      <c r="D1168" s="1"/>
      <c r="E1168" s="1"/>
      <c r="F1168" s="1"/>
      <c r="G1168" s="1"/>
    </row>
    <row r="1169" spans="2:7">
      <c r="B1169" s="1"/>
      <c r="C1169" s="1"/>
      <c r="D1169" s="1"/>
      <c r="E1169" s="1"/>
      <c r="F1169" s="1"/>
      <c r="G1169" s="1"/>
    </row>
    <row r="1170" spans="2:7">
      <c r="B1170" s="1"/>
      <c r="C1170" s="1"/>
      <c r="D1170" s="1"/>
      <c r="E1170" s="1"/>
      <c r="F1170" s="1"/>
      <c r="G1170" s="1"/>
    </row>
    <row r="1171" spans="2:7">
      <c r="B1171" s="1"/>
      <c r="C1171" s="1"/>
      <c r="D1171" s="1"/>
      <c r="E1171" s="1"/>
      <c r="F1171" s="1"/>
      <c r="G1171" s="1"/>
    </row>
    <row r="1172" spans="2:7">
      <c r="B1172" s="1"/>
      <c r="C1172" s="1"/>
      <c r="D1172" s="1"/>
      <c r="E1172" s="1"/>
      <c r="F1172" s="1"/>
      <c r="G1172" s="1"/>
    </row>
    <row r="1173" spans="2:7">
      <c r="B1173" s="1"/>
      <c r="C1173" s="1"/>
      <c r="D1173" s="1"/>
      <c r="E1173" s="1"/>
      <c r="F1173" s="1"/>
      <c r="G1173" s="1"/>
    </row>
    <row r="1174" spans="2:7">
      <c r="B1174" s="1"/>
      <c r="C1174" s="1"/>
      <c r="D1174" s="1"/>
      <c r="E1174" s="1"/>
      <c r="F1174" s="1"/>
      <c r="G1174" s="1"/>
    </row>
    <row r="1175" spans="2:7">
      <c r="B1175" s="1"/>
      <c r="C1175" s="1"/>
      <c r="D1175" s="1"/>
      <c r="E1175" s="1"/>
      <c r="F1175" s="1"/>
      <c r="G1175" s="1"/>
    </row>
    <row r="1176" spans="2:7">
      <c r="B1176" s="1"/>
      <c r="C1176" s="1"/>
      <c r="D1176" s="1"/>
      <c r="E1176" s="1"/>
      <c r="F1176" s="1"/>
      <c r="G1176" s="1"/>
    </row>
    <row r="1177" spans="2:7">
      <c r="B1177" s="1"/>
      <c r="C1177" s="1"/>
      <c r="D1177" s="1"/>
      <c r="E1177" s="1"/>
      <c r="F1177" s="1"/>
      <c r="G1177" s="1"/>
    </row>
    <row r="1178" spans="2:7">
      <c r="B1178" s="1"/>
      <c r="C1178" s="1"/>
      <c r="D1178" s="1"/>
      <c r="E1178" s="1"/>
      <c r="F1178" s="1"/>
      <c r="G1178" s="1"/>
    </row>
    <row r="1179" spans="2:7">
      <c r="B1179" s="1"/>
      <c r="C1179" s="1"/>
      <c r="D1179" s="1"/>
      <c r="E1179" s="1"/>
      <c r="F1179" s="1"/>
      <c r="G1179" s="1"/>
    </row>
    <row r="1180" spans="2:7">
      <c r="B1180" s="1"/>
      <c r="C1180" s="1"/>
      <c r="D1180" s="1"/>
      <c r="E1180" s="1"/>
      <c r="F1180" s="1"/>
      <c r="G1180" s="1"/>
    </row>
    <row r="1181" spans="2:7">
      <c r="B1181" s="1"/>
      <c r="C1181" s="1"/>
      <c r="D1181" s="1"/>
      <c r="E1181" s="1"/>
      <c r="F1181" s="1"/>
      <c r="G1181" s="1"/>
    </row>
    <row r="1182" spans="2:7">
      <c r="B1182" s="1"/>
      <c r="C1182" s="1"/>
      <c r="D1182" s="1"/>
      <c r="E1182" s="1"/>
      <c r="F1182" s="1"/>
      <c r="G1182" s="1"/>
    </row>
    <row r="1183" spans="2:7">
      <c r="B1183" s="1"/>
      <c r="C1183" s="1"/>
      <c r="D1183" s="1"/>
      <c r="E1183" s="1"/>
      <c r="F1183" s="1"/>
      <c r="G1183" s="1"/>
    </row>
    <row r="1184" spans="2:7">
      <c r="B1184" s="1"/>
      <c r="C1184" s="1"/>
      <c r="D1184" s="1"/>
      <c r="E1184" s="1"/>
      <c r="F1184" s="1"/>
      <c r="G1184" s="1"/>
    </row>
    <row r="1185" spans="2:7">
      <c r="B1185" s="1"/>
      <c r="C1185" s="1"/>
      <c r="D1185" s="1"/>
      <c r="E1185" s="1"/>
      <c r="F1185" s="1"/>
      <c r="G1185" s="1"/>
    </row>
    <row r="1186" spans="2:7">
      <c r="B1186" s="1"/>
      <c r="C1186" s="1"/>
      <c r="D1186" s="1"/>
      <c r="E1186" s="1"/>
      <c r="F1186" s="1"/>
      <c r="G1186" s="1"/>
    </row>
    <row r="1187" spans="2:7">
      <c r="B1187" s="1"/>
      <c r="C1187" s="1"/>
      <c r="D1187" s="1"/>
      <c r="E1187" s="1"/>
      <c r="F1187" s="1"/>
      <c r="G1187" s="1"/>
    </row>
    <row r="1188" spans="2:7">
      <c r="B1188" s="1"/>
      <c r="C1188" s="1"/>
      <c r="D1188" s="1"/>
      <c r="E1188" s="1"/>
      <c r="F1188" s="1"/>
      <c r="G1188" s="1"/>
    </row>
    <row r="1189" spans="2:7">
      <c r="B1189" s="1"/>
      <c r="C1189" s="1"/>
      <c r="D1189" s="1"/>
      <c r="E1189" s="1"/>
      <c r="F1189" s="1"/>
      <c r="G1189" s="1"/>
    </row>
    <row r="1190" spans="2:7">
      <c r="B1190" s="1"/>
      <c r="C1190" s="1"/>
      <c r="D1190" s="1"/>
      <c r="E1190" s="1"/>
      <c r="F1190" s="1"/>
      <c r="G1190" s="1"/>
    </row>
    <row r="1191" spans="2:7">
      <c r="B1191" s="1"/>
      <c r="C1191" s="1"/>
      <c r="D1191" s="1"/>
      <c r="E1191" s="1"/>
      <c r="F1191" s="1"/>
      <c r="G1191" s="1"/>
    </row>
    <row r="1192" spans="2:7">
      <c r="B1192" s="1"/>
      <c r="C1192" s="1"/>
      <c r="D1192" s="1"/>
      <c r="E1192" s="1"/>
      <c r="F1192" s="1"/>
      <c r="G1192" s="1"/>
    </row>
    <row r="1193" spans="2:7">
      <c r="B1193" s="1"/>
      <c r="C1193" s="1"/>
      <c r="D1193" s="1"/>
      <c r="E1193" s="1"/>
      <c r="F1193" s="1"/>
      <c r="G1193" s="1"/>
    </row>
    <row r="1194" spans="2:7">
      <c r="B1194" s="1"/>
      <c r="C1194" s="1"/>
      <c r="D1194" s="1"/>
      <c r="E1194" s="1"/>
      <c r="F1194" s="1"/>
      <c r="G1194" s="1"/>
    </row>
    <row r="1195" spans="2:7">
      <c r="B1195" s="1"/>
      <c r="C1195" s="1"/>
      <c r="D1195" s="1"/>
      <c r="E1195" s="1"/>
      <c r="F1195" s="1"/>
      <c r="G1195" s="1"/>
    </row>
    <row r="1196" spans="2:7">
      <c r="B1196" s="1"/>
      <c r="C1196" s="1"/>
      <c r="D1196" s="1"/>
      <c r="E1196" s="1"/>
      <c r="F1196" s="1"/>
      <c r="G1196" s="1"/>
    </row>
    <row r="1197" spans="2:7">
      <c r="B1197" s="1"/>
      <c r="C1197" s="1"/>
      <c r="D1197" s="1"/>
      <c r="E1197" s="1"/>
      <c r="F1197" s="1"/>
      <c r="G1197" s="1"/>
    </row>
    <row r="1198" spans="2:7">
      <c r="B1198" s="1"/>
      <c r="C1198" s="1"/>
      <c r="D1198" s="1"/>
      <c r="E1198" s="1"/>
      <c r="F1198" s="1"/>
      <c r="G1198" s="1"/>
    </row>
    <row r="1199" spans="2:7">
      <c r="B1199" s="1"/>
      <c r="C1199" s="1"/>
      <c r="D1199" s="1"/>
      <c r="E1199" s="1"/>
      <c r="F1199" s="1"/>
      <c r="G1199" s="1"/>
    </row>
    <row r="1200" spans="2:7">
      <c r="B1200" s="1"/>
      <c r="C1200" s="1"/>
      <c r="D1200" s="1"/>
      <c r="E1200" s="1"/>
      <c r="F1200" s="1"/>
      <c r="G1200" s="1"/>
    </row>
    <row r="1201" spans="2:7">
      <c r="B1201" s="1"/>
      <c r="C1201" s="1"/>
      <c r="D1201" s="1"/>
      <c r="E1201" s="1"/>
      <c r="F1201" s="1"/>
      <c r="G1201" s="1"/>
    </row>
    <row r="1202" spans="2:7">
      <c r="B1202" s="1"/>
      <c r="C1202" s="1"/>
      <c r="D1202" s="1"/>
      <c r="E1202" s="1"/>
      <c r="F1202" s="1"/>
      <c r="G1202" s="1"/>
    </row>
    <row r="1203" spans="2:7">
      <c r="B1203" s="1"/>
      <c r="C1203" s="1"/>
      <c r="D1203" s="1"/>
      <c r="E1203" s="1"/>
      <c r="F1203" s="1"/>
      <c r="G1203" s="1"/>
    </row>
    <row r="1204" spans="2:7">
      <c r="B1204" s="1"/>
      <c r="C1204" s="1"/>
      <c r="D1204" s="1"/>
      <c r="E1204" s="1"/>
      <c r="F1204" s="1"/>
      <c r="G1204" s="1"/>
    </row>
    <row r="1205" spans="2:7">
      <c r="B1205" s="1"/>
      <c r="C1205" s="1"/>
      <c r="D1205" s="1"/>
      <c r="E1205" s="1"/>
      <c r="F1205" s="1"/>
      <c r="G1205" s="1"/>
    </row>
    <row r="1206" spans="2:7">
      <c r="B1206" s="1"/>
      <c r="C1206" s="1"/>
      <c r="D1206" s="1"/>
      <c r="E1206" s="1"/>
      <c r="F1206" s="1"/>
      <c r="G1206" s="1"/>
    </row>
    <row r="1207" spans="2:7">
      <c r="B1207" s="1"/>
      <c r="C1207" s="1"/>
      <c r="D1207" s="1"/>
      <c r="E1207" s="1"/>
      <c r="F1207" s="1"/>
      <c r="G1207" s="1"/>
    </row>
    <row r="1208" spans="2:7">
      <c r="B1208" s="1"/>
      <c r="C1208" s="1"/>
      <c r="D1208" s="1"/>
      <c r="E1208" s="1"/>
      <c r="F1208" s="1"/>
      <c r="G1208" s="1"/>
    </row>
    <row r="1209" spans="2:7">
      <c r="B1209" s="1"/>
      <c r="C1209" s="1"/>
      <c r="D1209" s="1"/>
      <c r="E1209" s="1"/>
      <c r="F1209" s="1"/>
      <c r="G1209" s="1"/>
    </row>
    <row r="1210" spans="2:7">
      <c r="B1210" s="1"/>
      <c r="C1210" s="1"/>
      <c r="D1210" s="1"/>
      <c r="E1210" s="1"/>
      <c r="F1210" s="1"/>
      <c r="G1210" s="1"/>
    </row>
    <row r="1211" spans="2:7">
      <c r="B1211" s="1"/>
      <c r="C1211" s="1"/>
      <c r="D1211" s="1"/>
      <c r="E1211" s="1"/>
      <c r="F1211" s="1"/>
      <c r="G1211" s="1"/>
    </row>
    <row r="1212" spans="2:7">
      <c r="B1212" s="1"/>
      <c r="C1212" s="1"/>
      <c r="D1212" s="1"/>
      <c r="E1212" s="1"/>
      <c r="F1212" s="1"/>
      <c r="G1212" s="1"/>
    </row>
    <row r="1213" spans="2:7">
      <c r="B1213" s="1"/>
      <c r="C1213" s="1"/>
      <c r="D1213" s="1"/>
      <c r="E1213" s="1"/>
      <c r="F1213" s="1"/>
      <c r="G1213" s="1"/>
    </row>
    <row r="1214" spans="2:7">
      <c r="B1214" s="1"/>
      <c r="C1214" s="1"/>
      <c r="D1214" s="1"/>
      <c r="E1214" s="1"/>
      <c r="F1214" s="1"/>
      <c r="G1214" s="1"/>
    </row>
    <row r="1215" spans="2:7">
      <c r="B1215" s="1"/>
      <c r="C1215" s="1"/>
      <c r="D1215" s="1"/>
      <c r="E1215" s="1"/>
      <c r="F1215" s="1"/>
      <c r="G1215" s="1"/>
    </row>
    <row r="1216" spans="2:7">
      <c r="B1216" s="1"/>
      <c r="C1216" s="1"/>
      <c r="D1216" s="1"/>
      <c r="E1216" s="1"/>
      <c r="F1216" s="1"/>
      <c r="G1216" s="1"/>
    </row>
    <row r="1217" spans="2:7">
      <c r="B1217" s="1"/>
      <c r="C1217" s="1"/>
      <c r="D1217" s="1"/>
      <c r="E1217" s="1"/>
      <c r="F1217" s="1"/>
      <c r="G1217" s="1"/>
    </row>
    <row r="1218" spans="2:7">
      <c r="B1218" s="1"/>
      <c r="C1218" s="1"/>
      <c r="D1218" s="1"/>
      <c r="E1218" s="1"/>
      <c r="F1218" s="1"/>
      <c r="G1218" s="1"/>
    </row>
    <row r="1219" spans="2:7">
      <c r="B1219" s="1"/>
      <c r="C1219" s="1"/>
      <c r="D1219" s="1"/>
      <c r="E1219" s="1"/>
      <c r="F1219" s="1"/>
      <c r="G1219" s="1"/>
    </row>
    <row r="1220" spans="2:7">
      <c r="B1220" s="1"/>
      <c r="C1220" s="1"/>
      <c r="D1220" s="1"/>
      <c r="E1220" s="1"/>
      <c r="F1220" s="1"/>
      <c r="G1220" s="1"/>
    </row>
    <row r="1221" spans="2:7">
      <c r="B1221" s="1"/>
      <c r="C1221" s="1"/>
      <c r="D1221" s="1"/>
      <c r="E1221" s="1"/>
      <c r="F1221" s="1"/>
      <c r="G1221" s="1"/>
    </row>
    <row r="1222" spans="2:7">
      <c r="B1222" s="1"/>
      <c r="C1222" s="1"/>
      <c r="D1222" s="1"/>
      <c r="E1222" s="1"/>
      <c r="F1222" s="1"/>
      <c r="G1222" s="1"/>
    </row>
    <row r="1223" spans="2:7">
      <c r="B1223" s="1"/>
      <c r="C1223" s="1"/>
      <c r="D1223" s="1"/>
      <c r="E1223" s="1"/>
      <c r="F1223" s="1"/>
      <c r="G1223" s="1"/>
    </row>
    <row r="1224" spans="2:7">
      <c r="B1224" s="1"/>
      <c r="C1224" s="1"/>
      <c r="D1224" s="1"/>
      <c r="E1224" s="1"/>
      <c r="F1224" s="1"/>
      <c r="G1224" s="1"/>
    </row>
    <row r="1225" spans="2:7">
      <c r="B1225" s="1"/>
      <c r="C1225" s="1"/>
      <c r="D1225" s="1"/>
      <c r="E1225" s="1"/>
      <c r="F1225" s="1"/>
      <c r="G1225" s="1"/>
    </row>
    <row r="1226" spans="2:7">
      <c r="B1226" s="1"/>
      <c r="C1226" s="1"/>
      <c r="D1226" s="1"/>
      <c r="E1226" s="1"/>
      <c r="F1226" s="1"/>
      <c r="G1226" s="1"/>
    </row>
    <row r="1227" spans="2:7">
      <c r="B1227" s="1"/>
      <c r="C1227" s="1"/>
      <c r="D1227" s="1"/>
      <c r="E1227" s="1"/>
      <c r="F1227" s="1"/>
      <c r="G1227" s="1"/>
    </row>
    <row r="1228" spans="2:7">
      <c r="B1228" s="1"/>
      <c r="C1228" s="1"/>
      <c r="D1228" s="1"/>
      <c r="E1228" s="1"/>
      <c r="F1228" s="1"/>
      <c r="G1228" s="1"/>
    </row>
    <row r="1229" spans="2:7">
      <c r="B1229" s="1"/>
      <c r="C1229" s="1"/>
      <c r="D1229" s="1"/>
      <c r="E1229" s="1"/>
      <c r="F1229" s="1"/>
      <c r="G1229" s="1"/>
    </row>
    <row r="1230" spans="2:7">
      <c r="B1230" s="1"/>
      <c r="C1230" s="1"/>
      <c r="D1230" s="1"/>
      <c r="E1230" s="1"/>
      <c r="F1230" s="1"/>
      <c r="G1230" s="1"/>
    </row>
    <row r="1231" spans="2:7">
      <c r="B1231" s="1"/>
      <c r="C1231" s="1"/>
      <c r="D1231" s="1"/>
      <c r="E1231" s="1"/>
      <c r="F1231" s="1"/>
      <c r="G1231" s="1"/>
    </row>
    <row r="1232" spans="2:7">
      <c r="B1232" s="1"/>
      <c r="C1232" s="1"/>
      <c r="D1232" s="1"/>
      <c r="E1232" s="1"/>
      <c r="F1232" s="1"/>
      <c r="G1232" s="1"/>
    </row>
    <row r="1233" spans="2:7">
      <c r="B1233" s="1"/>
      <c r="C1233" s="1"/>
      <c r="D1233" s="1"/>
      <c r="E1233" s="1"/>
      <c r="F1233" s="1"/>
      <c r="G1233" s="1"/>
    </row>
    <row r="1234" spans="2:7">
      <c r="B1234" s="1"/>
      <c r="C1234" s="1"/>
      <c r="D1234" s="1"/>
      <c r="E1234" s="1"/>
      <c r="F1234" s="1"/>
      <c r="G1234" s="1"/>
    </row>
    <row r="1235" spans="2:7">
      <c r="B1235" s="1"/>
      <c r="C1235" s="1"/>
      <c r="D1235" s="1"/>
      <c r="E1235" s="1"/>
      <c r="F1235" s="1"/>
      <c r="G1235" s="1"/>
    </row>
    <row r="1236" spans="2:7">
      <c r="B1236" s="1"/>
      <c r="C1236" s="1"/>
      <c r="D1236" s="1"/>
      <c r="E1236" s="1"/>
      <c r="F1236" s="1"/>
      <c r="G1236" s="1"/>
    </row>
    <row r="1237" spans="2:7">
      <c r="B1237" s="1"/>
      <c r="C1237" s="1"/>
      <c r="D1237" s="1"/>
      <c r="E1237" s="1"/>
      <c r="F1237" s="1"/>
      <c r="G1237" s="1"/>
    </row>
    <row r="1238" spans="2:7">
      <c r="B1238" s="1"/>
      <c r="C1238" s="1"/>
      <c r="D1238" s="1"/>
      <c r="E1238" s="1"/>
      <c r="F1238" s="1"/>
      <c r="G1238" s="1"/>
    </row>
    <row r="1239" spans="2:7">
      <c r="B1239" s="1"/>
      <c r="C1239" s="1"/>
      <c r="D1239" s="1"/>
      <c r="E1239" s="1"/>
      <c r="F1239" s="1"/>
      <c r="G1239" s="1"/>
    </row>
    <row r="1240" spans="2:7">
      <c r="B1240" s="1"/>
      <c r="C1240" s="1"/>
      <c r="D1240" s="1"/>
      <c r="E1240" s="1"/>
      <c r="F1240" s="1"/>
      <c r="G1240" s="1"/>
    </row>
    <row r="1241" spans="2:7">
      <c r="B1241" s="1"/>
      <c r="C1241" s="1"/>
      <c r="D1241" s="1"/>
      <c r="E1241" s="1"/>
      <c r="F1241" s="1"/>
      <c r="G1241" s="1"/>
    </row>
    <row r="1242" spans="2:7">
      <c r="B1242" s="1"/>
      <c r="C1242" s="1"/>
      <c r="D1242" s="1"/>
      <c r="E1242" s="1"/>
      <c r="F1242" s="1"/>
      <c r="G1242" s="1"/>
    </row>
    <row r="1243" spans="2:7">
      <c r="B1243" s="1"/>
      <c r="C1243" s="1"/>
      <c r="D1243" s="1"/>
      <c r="E1243" s="1"/>
      <c r="F1243" s="1"/>
      <c r="G1243" s="1"/>
    </row>
    <row r="1244" spans="2:7">
      <c r="B1244" s="1"/>
      <c r="C1244" s="1"/>
      <c r="D1244" s="1"/>
      <c r="E1244" s="1"/>
      <c r="F1244" s="1"/>
      <c r="G1244" s="1"/>
    </row>
    <row r="1245" spans="2:7">
      <c r="B1245" s="1"/>
      <c r="C1245" s="1"/>
      <c r="D1245" s="1"/>
      <c r="E1245" s="1"/>
      <c r="F1245" s="1"/>
      <c r="G1245" s="1"/>
    </row>
    <row r="1246" spans="2:7">
      <c r="B1246" s="1"/>
      <c r="C1246" s="1"/>
      <c r="D1246" s="1"/>
      <c r="E1246" s="1"/>
      <c r="F1246" s="1"/>
      <c r="G1246" s="1"/>
    </row>
    <row r="1247" spans="2:7">
      <c r="B1247" s="1"/>
      <c r="C1247" s="1"/>
      <c r="D1247" s="1"/>
      <c r="E1247" s="1"/>
      <c r="F1247" s="1"/>
      <c r="G1247" s="1"/>
    </row>
    <row r="1248" spans="2:7">
      <c r="B1248" s="1"/>
      <c r="C1248" s="1"/>
      <c r="D1248" s="1"/>
      <c r="E1248" s="1"/>
      <c r="F1248" s="1"/>
      <c r="G1248" s="1"/>
    </row>
    <row r="1249" spans="2:7">
      <c r="B1249" s="1"/>
      <c r="C1249" s="1"/>
      <c r="D1249" s="1"/>
      <c r="E1249" s="1"/>
      <c r="F1249" s="1"/>
      <c r="G1249" s="1"/>
    </row>
    <row r="1250" spans="2:7">
      <c r="B1250" s="1"/>
      <c r="C1250" s="1"/>
      <c r="D1250" s="1"/>
      <c r="E1250" s="1"/>
      <c r="F1250" s="1"/>
      <c r="G1250" s="1"/>
    </row>
    <row r="1251" spans="2:7">
      <c r="B1251" s="1"/>
      <c r="C1251" s="1"/>
      <c r="D1251" s="1"/>
      <c r="E1251" s="1"/>
      <c r="F1251" s="1"/>
      <c r="G1251" s="1"/>
    </row>
    <row r="1252" spans="2:7">
      <c r="B1252" s="1"/>
      <c r="C1252" s="1"/>
      <c r="D1252" s="1"/>
      <c r="E1252" s="1"/>
      <c r="F1252" s="1"/>
      <c r="G1252" s="1"/>
    </row>
    <row r="1253" spans="2:7">
      <c r="B1253" s="1"/>
      <c r="C1253" s="1"/>
      <c r="D1253" s="1"/>
      <c r="E1253" s="1"/>
      <c r="F1253" s="1"/>
      <c r="G1253" s="1"/>
    </row>
    <row r="1254" spans="2:7">
      <c r="B1254" s="1"/>
      <c r="C1254" s="1"/>
      <c r="D1254" s="1"/>
      <c r="E1254" s="1"/>
      <c r="F1254" s="1"/>
      <c r="G1254" s="1"/>
    </row>
    <row r="1255" spans="2:7">
      <c r="B1255" s="1"/>
      <c r="C1255" s="1"/>
      <c r="D1255" s="1"/>
      <c r="E1255" s="1"/>
      <c r="F1255" s="1"/>
      <c r="G1255" s="1"/>
    </row>
    <row r="1256" spans="2:7">
      <c r="B1256" s="1"/>
      <c r="C1256" s="1"/>
      <c r="D1256" s="1"/>
      <c r="E1256" s="1"/>
      <c r="F1256" s="1"/>
      <c r="G1256" s="1"/>
    </row>
    <row r="1257" spans="2:7">
      <c r="B1257" s="1"/>
      <c r="C1257" s="1"/>
      <c r="D1257" s="1"/>
      <c r="E1257" s="1"/>
      <c r="F1257" s="1"/>
      <c r="G1257" s="1"/>
    </row>
    <row r="1258" spans="2:7">
      <c r="B1258" s="1"/>
      <c r="C1258" s="1"/>
      <c r="D1258" s="1"/>
      <c r="E1258" s="1"/>
      <c r="F1258" s="1"/>
      <c r="G1258" s="1"/>
    </row>
    <row r="1259" spans="2:7">
      <c r="B1259" s="1"/>
      <c r="C1259" s="1"/>
      <c r="D1259" s="1"/>
      <c r="E1259" s="1"/>
      <c r="F1259" s="1"/>
      <c r="G1259" s="1"/>
    </row>
    <row r="1260" spans="2:7">
      <c r="B1260" s="1"/>
      <c r="C1260" s="1"/>
      <c r="D1260" s="1"/>
      <c r="E1260" s="1"/>
      <c r="F1260" s="1"/>
      <c r="G1260" s="1"/>
    </row>
    <row r="1261" spans="2:7">
      <c r="B1261" s="1"/>
      <c r="C1261" s="1"/>
      <c r="D1261" s="1"/>
      <c r="E1261" s="1"/>
      <c r="F1261" s="1"/>
      <c r="G1261" s="1"/>
    </row>
    <row r="1262" spans="2:7">
      <c r="B1262" s="1"/>
      <c r="C1262" s="1"/>
      <c r="D1262" s="1"/>
      <c r="E1262" s="1"/>
      <c r="F1262" s="1"/>
      <c r="G1262" s="1"/>
    </row>
    <row r="1263" spans="2:7">
      <c r="B1263" s="1"/>
      <c r="C1263" s="1"/>
      <c r="D1263" s="1"/>
      <c r="E1263" s="1"/>
      <c r="F1263" s="1"/>
      <c r="G1263" s="1"/>
    </row>
    <row r="1264" spans="2:7">
      <c r="B1264" s="1"/>
      <c r="C1264" s="1"/>
      <c r="D1264" s="1"/>
      <c r="E1264" s="1"/>
      <c r="F1264" s="1"/>
      <c r="G1264" s="1"/>
    </row>
    <row r="1265" spans="2:7">
      <c r="B1265" s="1"/>
      <c r="C1265" s="1"/>
      <c r="D1265" s="1"/>
      <c r="E1265" s="1"/>
      <c r="F1265" s="1"/>
      <c r="G1265" s="1"/>
    </row>
    <row r="1266" spans="2:7">
      <c r="B1266" s="1"/>
      <c r="C1266" s="1"/>
      <c r="D1266" s="1"/>
      <c r="E1266" s="1"/>
      <c r="F1266" s="1"/>
      <c r="G1266" s="1"/>
    </row>
    <row r="1267" spans="2:7">
      <c r="B1267" s="1"/>
      <c r="C1267" s="1"/>
      <c r="D1267" s="1"/>
      <c r="E1267" s="1"/>
      <c r="F1267" s="1"/>
      <c r="G1267" s="1"/>
    </row>
    <row r="1268" spans="2:7">
      <c r="B1268" s="1"/>
      <c r="C1268" s="1"/>
      <c r="D1268" s="1"/>
      <c r="E1268" s="1"/>
      <c r="F1268" s="1"/>
      <c r="G1268" s="1"/>
    </row>
    <row r="1269" spans="2:7">
      <c r="B1269" s="1"/>
      <c r="C1269" s="1"/>
      <c r="D1269" s="1"/>
      <c r="E1269" s="1"/>
      <c r="F1269" s="1"/>
      <c r="G1269" s="1"/>
    </row>
    <row r="1270" spans="2:7">
      <c r="B1270" s="1"/>
      <c r="C1270" s="1"/>
      <c r="D1270" s="1"/>
      <c r="E1270" s="1"/>
      <c r="F1270" s="1"/>
      <c r="G1270" s="1"/>
    </row>
    <row r="1271" spans="2:7">
      <c r="B1271" s="1"/>
      <c r="C1271" s="1"/>
      <c r="D1271" s="1"/>
      <c r="E1271" s="1"/>
      <c r="F1271" s="1"/>
      <c r="G1271" s="1"/>
    </row>
    <row r="1272" spans="2:7">
      <c r="B1272" s="1"/>
      <c r="C1272" s="1"/>
      <c r="D1272" s="1"/>
      <c r="E1272" s="1"/>
      <c r="F1272" s="1"/>
      <c r="G1272" s="1"/>
    </row>
    <row r="1273" spans="2:7">
      <c r="B1273" s="1"/>
      <c r="C1273" s="1"/>
      <c r="D1273" s="1"/>
      <c r="E1273" s="1"/>
      <c r="F1273" s="1"/>
      <c r="G1273" s="1"/>
    </row>
    <row r="1274" spans="2:7">
      <c r="B1274" s="1"/>
      <c r="C1274" s="1"/>
      <c r="D1274" s="1"/>
      <c r="E1274" s="1"/>
      <c r="F1274" s="1"/>
      <c r="G1274" s="1"/>
    </row>
    <row r="1275" spans="2:7">
      <c r="B1275" s="1"/>
      <c r="C1275" s="1"/>
      <c r="D1275" s="1"/>
      <c r="E1275" s="1"/>
      <c r="F1275" s="1"/>
      <c r="G1275" s="1"/>
    </row>
    <row r="1276" spans="2:7">
      <c r="B1276" s="1"/>
      <c r="C1276" s="1"/>
      <c r="D1276" s="1"/>
      <c r="E1276" s="1"/>
      <c r="F1276" s="1"/>
      <c r="G1276" s="1"/>
    </row>
    <row r="1277" spans="2:7">
      <c r="B1277" s="1"/>
      <c r="C1277" s="1"/>
      <c r="D1277" s="1"/>
      <c r="E1277" s="1"/>
      <c r="F1277" s="1"/>
      <c r="G1277" s="1"/>
    </row>
    <row r="1278" spans="2:7">
      <c r="B1278" s="1"/>
      <c r="C1278" s="1"/>
      <c r="D1278" s="1"/>
      <c r="E1278" s="1"/>
      <c r="F1278" s="1"/>
      <c r="G1278" s="1"/>
    </row>
    <row r="1279" spans="2:7">
      <c r="B1279" s="1"/>
      <c r="C1279" s="1"/>
      <c r="D1279" s="1"/>
      <c r="E1279" s="1"/>
      <c r="F1279" s="1"/>
      <c r="G1279" s="1"/>
    </row>
    <row r="1280" spans="2:7">
      <c r="B1280" s="1"/>
      <c r="C1280" s="1"/>
      <c r="D1280" s="1"/>
      <c r="E1280" s="1"/>
      <c r="F1280" s="1"/>
      <c r="G1280" s="1"/>
    </row>
    <row r="1281" spans="2:7">
      <c r="B1281" s="1"/>
      <c r="C1281" s="1"/>
      <c r="D1281" s="1"/>
      <c r="E1281" s="1"/>
      <c r="F1281" s="1"/>
      <c r="G1281" s="1"/>
    </row>
    <row r="1282" spans="2:7">
      <c r="B1282" s="1"/>
      <c r="C1282" s="1"/>
      <c r="D1282" s="1"/>
      <c r="E1282" s="1"/>
      <c r="F1282" s="1"/>
      <c r="G1282" s="1"/>
    </row>
    <row r="1283" spans="2:7">
      <c r="B1283" s="1"/>
      <c r="C1283" s="1"/>
      <c r="D1283" s="1"/>
      <c r="E1283" s="1"/>
      <c r="F1283" s="1"/>
      <c r="G1283" s="1"/>
    </row>
    <row r="1284" spans="2:7">
      <c r="B1284" s="1"/>
      <c r="C1284" s="1"/>
      <c r="D1284" s="1"/>
      <c r="E1284" s="1"/>
      <c r="F1284" s="1"/>
      <c r="G1284" s="1"/>
    </row>
    <row r="1285" spans="2:7">
      <c r="B1285" s="1"/>
      <c r="C1285" s="1"/>
      <c r="D1285" s="1"/>
      <c r="E1285" s="1"/>
      <c r="F1285" s="1"/>
      <c r="G1285" s="1"/>
    </row>
    <row r="1286" spans="2:7">
      <c r="B1286" s="1"/>
      <c r="C1286" s="1"/>
      <c r="D1286" s="1"/>
      <c r="E1286" s="1"/>
      <c r="F1286" s="1"/>
      <c r="G1286" s="1"/>
    </row>
    <row r="1287" spans="2:7">
      <c r="B1287" s="1"/>
      <c r="C1287" s="1"/>
      <c r="D1287" s="1"/>
      <c r="E1287" s="1"/>
      <c r="F1287" s="1"/>
      <c r="G1287" s="1"/>
    </row>
    <row r="1288" spans="2:7">
      <c r="B1288" s="1"/>
      <c r="C1288" s="1"/>
      <c r="D1288" s="1"/>
      <c r="E1288" s="1"/>
      <c r="F1288" s="1"/>
      <c r="G1288" s="1"/>
    </row>
    <row r="1289" spans="2:7">
      <c r="B1289" s="1"/>
      <c r="C1289" s="1"/>
      <c r="D1289" s="1"/>
      <c r="E1289" s="1"/>
      <c r="F1289" s="1"/>
      <c r="G1289" s="1"/>
    </row>
    <row r="1290" spans="2:7">
      <c r="B1290" s="1"/>
      <c r="C1290" s="1"/>
      <c r="D1290" s="1"/>
      <c r="E1290" s="1"/>
      <c r="F1290" s="1"/>
      <c r="G1290" s="1"/>
    </row>
    <row r="1291" spans="2:7">
      <c r="B1291" s="1"/>
      <c r="C1291" s="1"/>
      <c r="D1291" s="1"/>
      <c r="E1291" s="1"/>
      <c r="F1291" s="1"/>
      <c r="G1291" s="1"/>
    </row>
    <row r="1292" spans="2:7">
      <c r="B1292" s="1"/>
      <c r="C1292" s="1"/>
      <c r="D1292" s="1"/>
      <c r="E1292" s="1"/>
      <c r="F1292" s="1"/>
      <c r="G1292" s="1"/>
    </row>
    <row r="1293" spans="2:7">
      <c r="B1293" s="1"/>
      <c r="C1293" s="1"/>
      <c r="D1293" s="1"/>
      <c r="E1293" s="1"/>
      <c r="F1293" s="1"/>
      <c r="G1293" s="1"/>
    </row>
    <row r="1294" spans="2:7">
      <c r="B1294" s="1"/>
      <c r="C1294" s="1"/>
      <c r="D1294" s="1"/>
      <c r="E1294" s="1"/>
      <c r="F1294" s="1"/>
      <c r="G1294" s="1"/>
    </row>
    <row r="1295" spans="2:7">
      <c r="B1295" s="1"/>
      <c r="C1295" s="1"/>
      <c r="D1295" s="1"/>
      <c r="E1295" s="1"/>
      <c r="F1295" s="1"/>
      <c r="G1295" s="1"/>
    </row>
    <row r="1296" spans="2:7">
      <c r="B1296" s="1"/>
      <c r="C1296" s="1"/>
      <c r="D1296" s="1"/>
      <c r="E1296" s="1"/>
      <c r="F1296" s="1"/>
      <c r="G1296" s="1"/>
    </row>
    <row r="1297" spans="2:7">
      <c r="B1297" s="1"/>
      <c r="C1297" s="1"/>
      <c r="D1297" s="1"/>
      <c r="E1297" s="1"/>
      <c r="F1297" s="1"/>
      <c r="G1297" s="1"/>
    </row>
    <row r="1298" spans="2:7">
      <c r="B1298" s="1"/>
      <c r="C1298" s="1"/>
      <c r="D1298" s="1"/>
      <c r="E1298" s="1"/>
      <c r="F1298" s="1"/>
      <c r="G1298" s="1"/>
    </row>
    <row r="1299" spans="2:7">
      <c r="B1299" s="1"/>
      <c r="C1299" s="1"/>
      <c r="D1299" s="1"/>
      <c r="E1299" s="1"/>
      <c r="F1299" s="1"/>
      <c r="G1299" s="1"/>
    </row>
    <row r="1300" spans="2:7">
      <c r="B1300" s="1"/>
      <c r="C1300" s="1"/>
      <c r="D1300" s="1"/>
      <c r="E1300" s="1"/>
      <c r="F1300" s="1"/>
      <c r="G1300" s="1"/>
    </row>
    <row r="1301" spans="2:7">
      <c r="B1301" s="1"/>
      <c r="C1301" s="1"/>
      <c r="D1301" s="1"/>
      <c r="E1301" s="1"/>
      <c r="F1301" s="1"/>
      <c r="G1301" s="1"/>
    </row>
    <row r="1302" spans="2:7">
      <c r="B1302" s="1"/>
      <c r="C1302" s="1"/>
      <c r="D1302" s="1"/>
      <c r="E1302" s="1"/>
      <c r="F1302" s="1"/>
      <c r="G1302" s="1"/>
    </row>
    <row r="1303" spans="2:7">
      <c r="B1303" s="1"/>
      <c r="C1303" s="1"/>
      <c r="D1303" s="1"/>
      <c r="E1303" s="1"/>
      <c r="F1303" s="1"/>
      <c r="G1303" s="1"/>
    </row>
    <row r="1304" spans="2:7">
      <c r="B1304" s="1"/>
      <c r="C1304" s="1"/>
      <c r="D1304" s="1"/>
      <c r="E1304" s="1"/>
      <c r="F1304" s="1"/>
      <c r="G1304" s="1"/>
    </row>
    <row r="1305" spans="2:7">
      <c r="B1305" s="1"/>
      <c r="C1305" s="1"/>
      <c r="D1305" s="1"/>
      <c r="E1305" s="1"/>
      <c r="F1305" s="1"/>
      <c r="G1305" s="1"/>
    </row>
    <row r="1306" spans="2:7">
      <c r="B1306" s="1"/>
      <c r="C1306" s="1"/>
      <c r="D1306" s="1"/>
      <c r="E1306" s="1"/>
      <c r="F1306" s="1"/>
      <c r="G1306" s="1"/>
    </row>
    <row r="1307" spans="2:7">
      <c r="B1307" s="1"/>
      <c r="C1307" s="1"/>
      <c r="D1307" s="1"/>
      <c r="E1307" s="1"/>
      <c r="F1307" s="1"/>
      <c r="G1307" s="1"/>
    </row>
    <row r="1308" spans="2:7">
      <c r="B1308" s="1"/>
      <c r="C1308" s="1"/>
      <c r="D1308" s="1"/>
      <c r="E1308" s="1"/>
      <c r="F1308" s="1"/>
      <c r="G1308" s="1"/>
    </row>
    <row r="1309" spans="2:7">
      <c r="B1309" s="1"/>
      <c r="C1309" s="1"/>
      <c r="D1309" s="1"/>
      <c r="E1309" s="1"/>
      <c r="F1309" s="1"/>
      <c r="G1309" s="1"/>
    </row>
    <row r="1310" spans="2:7">
      <c r="B1310" s="1"/>
      <c r="C1310" s="1"/>
      <c r="D1310" s="1"/>
      <c r="E1310" s="1"/>
      <c r="F1310" s="1"/>
      <c r="G1310" s="1"/>
    </row>
    <row r="1311" spans="2:7">
      <c r="B1311" s="1"/>
      <c r="C1311" s="1"/>
      <c r="D1311" s="1"/>
      <c r="E1311" s="1"/>
      <c r="F1311" s="1"/>
      <c r="G1311" s="1"/>
    </row>
    <row r="1312" spans="2:7">
      <c r="B1312" s="1"/>
      <c r="C1312" s="1"/>
      <c r="D1312" s="1"/>
      <c r="E1312" s="1"/>
      <c r="F1312" s="1"/>
      <c r="G1312" s="1"/>
    </row>
    <row r="1313" spans="2:7">
      <c r="B1313" s="1"/>
      <c r="C1313" s="1"/>
      <c r="D1313" s="1"/>
      <c r="E1313" s="1"/>
      <c r="F1313" s="1"/>
      <c r="G1313" s="1"/>
    </row>
    <row r="1314" spans="2:7">
      <c r="B1314" s="1"/>
      <c r="C1314" s="1"/>
      <c r="D1314" s="1"/>
      <c r="E1314" s="1"/>
      <c r="F1314" s="1"/>
      <c r="G1314" s="1"/>
    </row>
    <row r="1315" spans="2:7">
      <c r="B1315" s="1"/>
      <c r="C1315" s="1"/>
      <c r="D1315" s="1"/>
      <c r="E1315" s="1"/>
      <c r="F1315" s="1"/>
      <c r="G1315" s="1"/>
    </row>
    <row r="1316" spans="2:7">
      <c r="B1316" s="1"/>
      <c r="C1316" s="1"/>
      <c r="D1316" s="1"/>
      <c r="E1316" s="1"/>
      <c r="F1316" s="1"/>
      <c r="G1316" s="1"/>
    </row>
    <row r="1317" spans="2:7">
      <c r="B1317" s="1"/>
      <c r="C1317" s="1"/>
      <c r="D1317" s="1"/>
      <c r="E1317" s="1"/>
      <c r="F1317" s="1"/>
      <c r="G1317" s="1"/>
    </row>
    <row r="1318" spans="2:7">
      <c r="B1318" s="1"/>
      <c r="C1318" s="1"/>
      <c r="D1318" s="1"/>
      <c r="E1318" s="1"/>
      <c r="F1318" s="1"/>
      <c r="G1318" s="1"/>
    </row>
    <row r="1319" spans="2:7">
      <c r="B1319" s="1"/>
      <c r="C1319" s="1"/>
      <c r="D1319" s="1"/>
      <c r="E1319" s="1"/>
      <c r="F1319" s="1"/>
      <c r="G1319" s="1"/>
    </row>
    <row r="1320" spans="2:7">
      <c r="B1320" s="1"/>
      <c r="C1320" s="1"/>
      <c r="D1320" s="1"/>
      <c r="E1320" s="1"/>
      <c r="F1320" s="1"/>
      <c r="G1320" s="1"/>
    </row>
    <row r="1321" spans="2:7">
      <c r="B1321" s="1"/>
      <c r="C1321" s="1"/>
      <c r="D1321" s="1"/>
      <c r="E1321" s="1"/>
      <c r="F1321" s="1"/>
      <c r="G1321" s="1"/>
    </row>
    <row r="1322" spans="2:7">
      <c r="B1322" s="1"/>
      <c r="C1322" s="1"/>
      <c r="D1322" s="1"/>
      <c r="E1322" s="1"/>
      <c r="F1322" s="1"/>
      <c r="G1322" s="1"/>
    </row>
    <row r="1323" spans="2:7">
      <c r="B1323" s="1"/>
      <c r="C1323" s="1"/>
      <c r="D1323" s="1"/>
      <c r="E1323" s="1"/>
      <c r="F1323" s="1"/>
      <c r="G1323" s="1"/>
    </row>
    <row r="1324" spans="2:7">
      <c r="B1324" s="1"/>
      <c r="C1324" s="1"/>
      <c r="D1324" s="1"/>
      <c r="E1324" s="1"/>
      <c r="F1324" s="1"/>
      <c r="G1324" s="1"/>
    </row>
    <row r="1325" spans="2:7">
      <c r="B1325" s="1"/>
      <c r="C1325" s="1"/>
      <c r="D1325" s="1"/>
      <c r="E1325" s="1"/>
      <c r="F1325" s="1"/>
      <c r="G1325" s="1"/>
    </row>
    <row r="1326" spans="2:7">
      <c r="B1326" s="1"/>
      <c r="C1326" s="1"/>
      <c r="D1326" s="1"/>
      <c r="E1326" s="1"/>
      <c r="F1326" s="1"/>
      <c r="G1326" s="1"/>
    </row>
    <row r="1327" spans="2:7">
      <c r="B1327" s="1"/>
      <c r="C1327" s="1"/>
      <c r="D1327" s="1"/>
      <c r="E1327" s="1"/>
      <c r="F1327" s="1"/>
      <c r="G1327" s="1"/>
    </row>
    <row r="1328" spans="2:7">
      <c r="B1328" s="1"/>
      <c r="C1328" s="1"/>
      <c r="D1328" s="1"/>
      <c r="E1328" s="1"/>
      <c r="F1328" s="1"/>
      <c r="G1328" s="1"/>
    </row>
    <row r="1329" spans="2:7">
      <c r="B1329" s="1"/>
      <c r="C1329" s="1"/>
      <c r="D1329" s="1"/>
      <c r="E1329" s="1"/>
      <c r="F1329" s="1"/>
      <c r="G1329" s="1"/>
    </row>
    <row r="1330" spans="2:7">
      <c r="B1330" s="1"/>
      <c r="C1330" s="1"/>
      <c r="D1330" s="1"/>
      <c r="E1330" s="1"/>
      <c r="F1330" s="1"/>
      <c r="G1330" s="1"/>
    </row>
    <row r="1331" spans="2:7">
      <c r="B1331" s="1"/>
      <c r="C1331" s="1"/>
      <c r="D1331" s="1"/>
      <c r="E1331" s="1"/>
      <c r="F1331" s="1"/>
      <c r="G1331" s="1"/>
    </row>
    <row r="1332" spans="2:7">
      <c r="B1332" s="1"/>
      <c r="C1332" s="1"/>
      <c r="D1332" s="1"/>
      <c r="E1332" s="1"/>
      <c r="F1332" s="1"/>
      <c r="G1332" s="1"/>
    </row>
    <row r="1333" spans="2:7">
      <c r="B1333" s="1"/>
      <c r="C1333" s="1"/>
      <c r="D1333" s="1"/>
      <c r="E1333" s="1"/>
      <c r="F1333" s="1"/>
      <c r="G1333" s="1"/>
    </row>
    <row r="1334" spans="2:7">
      <c r="B1334" s="1"/>
      <c r="C1334" s="1"/>
      <c r="D1334" s="1"/>
      <c r="E1334" s="1"/>
      <c r="F1334" s="1"/>
      <c r="G1334" s="1"/>
    </row>
    <row r="1335" spans="2:7">
      <c r="B1335" s="1"/>
      <c r="C1335" s="1"/>
      <c r="D1335" s="1"/>
      <c r="E1335" s="1"/>
      <c r="F1335" s="1"/>
      <c r="G1335" s="1"/>
    </row>
    <row r="1336" spans="2:7">
      <c r="B1336" s="1"/>
      <c r="C1336" s="1"/>
      <c r="D1336" s="1"/>
      <c r="E1336" s="1"/>
      <c r="F1336" s="1"/>
      <c r="G1336" s="1"/>
    </row>
    <row r="1337" spans="2:7">
      <c r="B1337" s="1"/>
      <c r="C1337" s="1"/>
      <c r="D1337" s="1"/>
      <c r="E1337" s="1"/>
      <c r="F1337" s="1"/>
      <c r="G1337" s="1"/>
    </row>
    <row r="1338" spans="2:7">
      <c r="B1338" s="1"/>
      <c r="C1338" s="1"/>
      <c r="D1338" s="1"/>
      <c r="E1338" s="1"/>
      <c r="F1338" s="1"/>
      <c r="G1338" s="1"/>
    </row>
    <row r="1339" spans="2:7">
      <c r="B1339" s="1"/>
      <c r="C1339" s="1"/>
      <c r="D1339" s="1"/>
      <c r="E1339" s="1"/>
      <c r="F1339" s="1"/>
      <c r="G1339" s="1"/>
    </row>
    <row r="1340" spans="2:7">
      <c r="B1340" s="1"/>
      <c r="C1340" s="1"/>
      <c r="D1340" s="1"/>
      <c r="E1340" s="1"/>
      <c r="F1340" s="1"/>
      <c r="G1340" s="1"/>
    </row>
    <row r="1341" spans="2:7">
      <c r="B1341" s="1"/>
      <c r="C1341" s="1"/>
      <c r="D1341" s="1"/>
      <c r="E1341" s="1"/>
      <c r="F1341" s="1"/>
      <c r="G1341" s="1"/>
    </row>
    <row r="1342" spans="2:7">
      <c r="B1342" s="1"/>
      <c r="C1342" s="1"/>
      <c r="D1342" s="1"/>
      <c r="E1342" s="1"/>
      <c r="F1342" s="1"/>
      <c r="G1342" s="1"/>
    </row>
    <row r="1343" spans="2:7">
      <c r="B1343" s="1"/>
      <c r="C1343" s="1"/>
      <c r="D1343" s="1"/>
      <c r="E1343" s="1"/>
      <c r="F1343" s="1"/>
      <c r="G1343" s="1"/>
    </row>
    <row r="1344" spans="2:7">
      <c r="B1344" s="1"/>
      <c r="C1344" s="1"/>
      <c r="D1344" s="1"/>
      <c r="E1344" s="1"/>
      <c r="F1344" s="1"/>
      <c r="G1344" s="1"/>
    </row>
    <row r="1345" spans="2:7">
      <c r="B1345" s="1"/>
      <c r="C1345" s="1"/>
      <c r="D1345" s="1"/>
      <c r="E1345" s="1"/>
      <c r="F1345" s="1"/>
      <c r="G1345" s="1"/>
    </row>
    <row r="1346" spans="2:7">
      <c r="B1346" s="1"/>
      <c r="C1346" s="1"/>
      <c r="D1346" s="1"/>
      <c r="E1346" s="1"/>
      <c r="F1346" s="1"/>
      <c r="G1346" s="1"/>
    </row>
    <row r="1347" spans="2:7">
      <c r="B1347" s="1"/>
      <c r="C1347" s="1"/>
      <c r="D1347" s="1"/>
      <c r="E1347" s="1"/>
      <c r="F1347" s="1"/>
      <c r="G1347" s="1"/>
    </row>
    <row r="1348" spans="2:7">
      <c r="B1348" s="1"/>
      <c r="C1348" s="1"/>
      <c r="D1348" s="1"/>
      <c r="E1348" s="1"/>
      <c r="F1348" s="1"/>
      <c r="G1348" s="1"/>
    </row>
    <row r="1349" spans="2:7">
      <c r="B1349" s="1"/>
      <c r="C1349" s="1"/>
      <c r="D1349" s="1"/>
      <c r="E1349" s="1"/>
      <c r="F1349" s="1"/>
      <c r="G1349" s="1"/>
    </row>
    <row r="1350" spans="2:7">
      <c r="B1350" s="1"/>
      <c r="C1350" s="1"/>
      <c r="D1350" s="1"/>
      <c r="E1350" s="1"/>
      <c r="F1350" s="1"/>
      <c r="G1350" s="1"/>
    </row>
    <row r="1351" spans="2:7">
      <c r="B1351" s="1"/>
      <c r="C1351" s="1"/>
      <c r="D1351" s="1"/>
      <c r="E1351" s="1"/>
      <c r="F1351" s="1"/>
      <c r="G1351" s="1"/>
    </row>
    <row r="1352" spans="2:7">
      <c r="B1352" s="1"/>
      <c r="C1352" s="1"/>
      <c r="D1352" s="1"/>
      <c r="E1352" s="1"/>
      <c r="F1352" s="1"/>
      <c r="G1352" s="1"/>
    </row>
    <row r="1353" spans="2:7">
      <c r="B1353" s="1"/>
      <c r="C1353" s="1"/>
      <c r="D1353" s="1"/>
      <c r="E1353" s="1"/>
      <c r="F1353" s="1"/>
      <c r="G1353" s="1"/>
    </row>
    <row r="1354" spans="2:7">
      <c r="B1354" s="1"/>
      <c r="C1354" s="1"/>
      <c r="D1354" s="1"/>
      <c r="E1354" s="1"/>
      <c r="F1354" s="1"/>
      <c r="G1354" s="1"/>
    </row>
    <row r="1355" spans="2:7">
      <c r="B1355" s="1"/>
      <c r="C1355" s="1"/>
      <c r="D1355" s="1"/>
      <c r="E1355" s="1"/>
      <c r="F1355" s="1"/>
      <c r="G1355" s="1"/>
    </row>
    <row r="1356" spans="2:7">
      <c r="B1356" s="1"/>
      <c r="C1356" s="1"/>
      <c r="D1356" s="1"/>
      <c r="E1356" s="1"/>
      <c r="F1356" s="1"/>
      <c r="G1356" s="1"/>
    </row>
    <row r="1357" spans="2:7">
      <c r="B1357" s="1"/>
      <c r="C1357" s="1"/>
      <c r="D1357" s="1"/>
      <c r="E1357" s="1"/>
      <c r="F1357" s="1"/>
      <c r="G1357" s="1"/>
    </row>
    <row r="1358" spans="2:7">
      <c r="B1358" s="1"/>
      <c r="C1358" s="1"/>
      <c r="D1358" s="1"/>
      <c r="E1358" s="1"/>
      <c r="F1358" s="1"/>
      <c r="G1358" s="1"/>
    </row>
    <row r="1359" spans="2:7">
      <c r="B1359" s="1"/>
      <c r="C1359" s="1"/>
      <c r="D1359" s="1"/>
      <c r="E1359" s="1"/>
      <c r="F1359" s="1"/>
      <c r="G1359" s="1"/>
    </row>
    <row r="1360" spans="2:7">
      <c r="B1360" s="1"/>
      <c r="C1360" s="1"/>
      <c r="D1360" s="1"/>
      <c r="E1360" s="1"/>
      <c r="F1360" s="1"/>
      <c r="G1360" s="1"/>
    </row>
    <row r="1361" spans="2:7">
      <c r="B1361" s="1"/>
      <c r="C1361" s="1"/>
      <c r="D1361" s="1"/>
      <c r="E1361" s="1"/>
      <c r="F1361" s="1"/>
      <c r="G1361" s="1"/>
    </row>
    <row r="1362" spans="2:7">
      <c r="B1362" s="1"/>
      <c r="C1362" s="1"/>
      <c r="D1362" s="1"/>
      <c r="E1362" s="1"/>
      <c r="F1362" s="1"/>
      <c r="G1362" s="1"/>
    </row>
    <row r="1363" spans="2:7">
      <c r="B1363" s="1"/>
      <c r="C1363" s="1"/>
      <c r="D1363" s="1"/>
      <c r="E1363" s="1"/>
      <c r="F1363" s="1"/>
      <c r="G1363" s="1"/>
    </row>
    <row r="1364" spans="2:7">
      <c r="B1364" s="1"/>
      <c r="C1364" s="1"/>
      <c r="D1364" s="1"/>
      <c r="E1364" s="1"/>
      <c r="F1364" s="1"/>
      <c r="G1364" s="1"/>
    </row>
    <row r="1365" spans="2:7">
      <c r="B1365" s="1"/>
      <c r="C1365" s="1"/>
      <c r="D1365" s="1"/>
      <c r="E1365" s="1"/>
      <c r="F1365" s="1"/>
      <c r="G1365" s="1"/>
    </row>
    <row r="1366" spans="2:7">
      <c r="B1366" s="1"/>
      <c r="C1366" s="1"/>
      <c r="D1366" s="1"/>
      <c r="E1366" s="1"/>
      <c r="F1366" s="1"/>
      <c r="G1366" s="1"/>
    </row>
    <row r="1367" spans="2:7">
      <c r="B1367" s="1"/>
      <c r="C1367" s="1"/>
      <c r="D1367" s="1"/>
      <c r="E1367" s="1"/>
      <c r="F1367" s="1"/>
      <c r="G1367" s="1"/>
    </row>
    <row r="1368" spans="2:7">
      <c r="B1368" s="1"/>
      <c r="C1368" s="1"/>
      <c r="D1368" s="1"/>
      <c r="E1368" s="1"/>
      <c r="F1368" s="1"/>
      <c r="G1368" s="1"/>
    </row>
    <row r="1369" spans="2:7">
      <c r="B1369" s="1"/>
      <c r="C1369" s="1"/>
      <c r="D1369" s="1"/>
      <c r="E1369" s="1"/>
      <c r="F1369" s="1"/>
      <c r="G1369" s="1"/>
    </row>
    <row r="1370" spans="2:7">
      <c r="B1370" s="1"/>
      <c r="C1370" s="1"/>
      <c r="D1370" s="1"/>
      <c r="E1370" s="1"/>
      <c r="F1370" s="1"/>
      <c r="G1370" s="1"/>
    </row>
    <row r="1371" spans="2:7">
      <c r="B1371" s="1"/>
      <c r="C1371" s="1"/>
      <c r="D1371" s="1"/>
      <c r="E1371" s="1"/>
      <c r="F1371" s="1"/>
      <c r="G1371" s="1"/>
    </row>
    <row r="1372" spans="2:7">
      <c r="B1372" s="1"/>
      <c r="C1372" s="1"/>
      <c r="D1372" s="1"/>
      <c r="E1372" s="1"/>
      <c r="F1372" s="1"/>
      <c r="G1372" s="1"/>
    </row>
    <row r="1373" spans="2:7">
      <c r="B1373" s="1"/>
      <c r="C1373" s="1"/>
      <c r="D1373" s="1"/>
      <c r="E1373" s="1"/>
      <c r="F1373" s="1"/>
      <c r="G1373" s="1"/>
    </row>
    <row r="1374" spans="2:7">
      <c r="B1374" s="1"/>
      <c r="C1374" s="1"/>
      <c r="D1374" s="1"/>
      <c r="E1374" s="1"/>
      <c r="F1374" s="1"/>
      <c r="G1374" s="1"/>
    </row>
    <row r="1375" spans="2:7">
      <c r="B1375" s="1"/>
      <c r="C1375" s="1"/>
      <c r="D1375" s="1"/>
      <c r="E1375" s="1"/>
      <c r="F1375" s="1"/>
      <c r="G1375" s="1"/>
    </row>
    <row r="1376" spans="2:7">
      <c r="B1376" s="1"/>
      <c r="C1376" s="1"/>
      <c r="D1376" s="1"/>
      <c r="E1376" s="1"/>
      <c r="F1376" s="1"/>
      <c r="G1376" s="1"/>
    </row>
    <row r="1377" spans="2:7">
      <c r="B1377" s="1"/>
      <c r="C1377" s="1"/>
      <c r="D1377" s="1"/>
      <c r="E1377" s="1"/>
      <c r="F1377" s="1"/>
      <c r="G1377" s="1"/>
    </row>
    <row r="1378" spans="2:7">
      <c r="B1378" s="1"/>
      <c r="C1378" s="1"/>
      <c r="D1378" s="1"/>
      <c r="E1378" s="1"/>
      <c r="F1378" s="1"/>
      <c r="G1378" s="1"/>
    </row>
    <row r="1379" spans="2:7">
      <c r="B1379" s="1"/>
      <c r="C1379" s="1"/>
      <c r="D1379" s="1"/>
      <c r="E1379" s="1"/>
      <c r="F1379" s="1"/>
      <c r="G1379" s="1"/>
    </row>
    <row r="1380" spans="2:7">
      <c r="B1380" s="1"/>
      <c r="C1380" s="1"/>
      <c r="D1380" s="1"/>
      <c r="E1380" s="1"/>
      <c r="F1380" s="1"/>
      <c r="G1380" s="1"/>
    </row>
    <row r="1381" spans="2:7">
      <c r="B1381" s="1"/>
      <c r="C1381" s="1"/>
      <c r="D1381" s="1"/>
      <c r="E1381" s="1"/>
      <c r="F1381" s="1"/>
      <c r="G1381" s="1"/>
    </row>
    <row r="1382" spans="2:7">
      <c r="B1382" s="1"/>
      <c r="C1382" s="1"/>
      <c r="D1382" s="1"/>
      <c r="E1382" s="1"/>
      <c r="F1382" s="1"/>
      <c r="G1382" s="1"/>
    </row>
    <row r="1383" spans="2:7">
      <c r="B1383" s="1"/>
      <c r="C1383" s="1"/>
      <c r="D1383" s="1"/>
      <c r="E1383" s="1"/>
      <c r="F1383" s="1"/>
      <c r="G1383" s="1"/>
    </row>
    <row r="1384" spans="2:7">
      <c r="B1384" s="1"/>
      <c r="C1384" s="1"/>
      <c r="D1384" s="1"/>
      <c r="E1384" s="1"/>
      <c r="F1384" s="1"/>
      <c r="G1384" s="1"/>
    </row>
    <row r="1385" spans="2:7">
      <c r="B1385" s="1"/>
      <c r="C1385" s="1"/>
      <c r="D1385" s="1"/>
      <c r="E1385" s="1"/>
      <c r="F1385" s="1"/>
      <c r="G1385" s="1"/>
    </row>
    <row r="1386" spans="2:7">
      <c r="B1386" s="1"/>
      <c r="C1386" s="1"/>
      <c r="D1386" s="1"/>
      <c r="E1386" s="1"/>
      <c r="F1386" s="1"/>
      <c r="G1386" s="1"/>
    </row>
    <row r="1387" spans="2:7">
      <c r="B1387" s="1"/>
      <c r="C1387" s="1"/>
      <c r="D1387" s="1"/>
      <c r="E1387" s="1"/>
      <c r="F1387" s="1"/>
      <c r="G1387" s="1"/>
    </row>
    <row r="1388" spans="2:7">
      <c r="B1388" s="1"/>
      <c r="C1388" s="1"/>
      <c r="D1388" s="1"/>
      <c r="E1388" s="1"/>
      <c r="F1388" s="1"/>
      <c r="G1388" s="1"/>
    </row>
    <row r="1389" spans="2:7">
      <c r="B1389" s="1"/>
      <c r="C1389" s="1"/>
      <c r="D1389" s="1"/>
      <c r="E1389" s="1"/>
      <c r="F1389" s="1"/>
      <c r="G1389" s="1"/>
    </row>
    <row r="1390" spans="2:7">
      <c r="B1390" s="1"/>
      <c r="C1390" s="1"/>
      <c r="D1390" s="1"/>
      <c r="E1390" s="1"/>
      <c r="F1390" s="1"/>
      <c r="G1390" s="1"/>
    </row>
    <row r="1391" spans="2:7">
      <c r="B1391" s="1"/>
      <c r="C1391" s="1"/>
      <c r="D1391" s="1"/>
      <c r="E1391" s="1"/>
      <c r="F1391" s="1"/>
      <c r="G1391" s="1"/>
    </row>
    <row r="1392" spans="2:7">
      <c r="B1392" s="1"/>
      <c r="C1392" s="1"/>
      <c r="D1392" s="1"/>
      <c r="E1392" s="1"/>
      <c r="F1392" s="1"/>
      <c r="G1392" s="1"/>
    </row>
    <row r="1393" spans="2:7">
      <c r="B1393" s="1"/>
      <c r="C1393" s="1"/>
      <c r="D1393" s="1"/>
      <c r="E1393" s="1"/>
      <c r="F1393" s="1"/>
      <c r="G1393" s="1"/>
    </row>
    <row r="1394" spans="2:7">
      <c r="B1394" s="1"/>
      <c r="C1394" s="1"/>
      <c r="D1394" s="1"/>
      <c r="E1394" s="1"/>
      <c r="F1394" s="1"/>
      <c r="G1394" s="1"/>
    </row>
    <row r="1395" spans="2:7">
      <c r="B1395" s="1"/>
      <c r="C1395" s="1"/>
      <c r="D1395" s="1"/>
      <c r="E1395" s="1"/>
      <c r="F1395" s="1"/>
      <c r="G1395" s="1"/>
    </row>
    <row r="1396" spans="2:7">
      <c r="B1396" s="1"/>
      <c r="C1396" s="1"/>
      <c r="D1396" s="1"/>
      <c r="E1396" s="1"/>
      <c r="F1396" s="1"/>
      <c r="G1396" s="1"/>
    </row>
    <row r="1397" spans="2:7">
      <c r="B1397" s="1"/>
      <c r="C1397" s="1"/>
      <c r="D1397" s="1"/>
      <c r="E1397" s="1"/>
      <c r="F1397" s="1"/>
      <c r="G1397" s="1"/>
    </row>
    <row r="1398" spans="2:7">
      <c r="B1398" s="1"/>
      <c r="C1398" s="1"/>
      <c r="D1398" s="1"/>
      <c r="E1398" s="1"/>
      <c r="F1398" s="1"/>
      <c r="G1398" s="1"/>
    </row>
    <row r="1399" spans="2:7">
      <c r="B1399" s="1"/>
      <c r="C1399" s="1"/>
      <c r="D1399" s="1"/>
      <c r="E1399" s="1"/>
      <c r="F1399" s="1"/>
      <c r="G1399" s="1"/>
    </row>
    <row r="1400" spans="2:7">
      <c r="B1400" s="1"/>
      <c r="C1400" s="1"/>
      <c r="D1400" s="1"/>
      <c r="E1400" s="1"/>
      <c r="F1400" s="1"/>
      <c r="G1400" s="1"/>
    </row>
    <row r="1401" spans="2:7">
      <c r="B1401" s="1"/>
      <c r="C1401" s="1"/>
      <c r="D1401" s="1"/>
      <c r="E1401" s="1"/>
      <c r="F1401" s="1"/>
      <c r="G1401" s="1"/>
    </row>
    <row r="1402" spans="2:7">
      <c r="B1402" s="1"/>
      <c r="C1402" s="1"/>
      <c r="D1402" s="1"/>
      <c r="E1402" s="1"/>
      <c r="F1402" s="1"/>
      <c r="G1402" s="1"/>
    </row>
    <row r="1403" spans="2:7">
      <c r="B1403" s="1"/>
      <c r="C1403" s="1"/>
      <c r="D1403" s="1"/>
      <c r="E1403" s="1"/>
      <c r="F1403" s="1"/>
      <c r="G1403" s="1"/>
    </row>
    <row r="1404" spans="2:7">
      <c r="B1404" s="1"/>
      <c r="C1404" s="1"/>
      <c r="D1404" s="1"/>
      <c r="E1404" s="1"/>
      <c r="F1404" s="1"/>
      <c r="G1404" s="1"/>
    </row>
    <row r="1405" spans="2:7">
      <c r="B1405" s="1"/>
      <c r="C1405" s="1"/>
      <c r="D1405" s="1"/>
      <c r="E1405" s="1"/>
      <c r="F1405" s="1"/>
      <c r="G1405" s="1"/>
    </row>
    <row r="1406" spans="2:7">
      <c r="B1406" s="1"/>
      <c r="C1406" s="1"/>
      <c r="D1406" s="1"/>
      <c r="E1406" s="1"/>
      <c r="F1406" s="1"/>
      <c r="G1406" s="1"/>
    </row>
    <row r="1407" spans="2:7">
      <c r="B1407" s="1"/>
      <c r="C1407" s="1"/>
      <c r="D1407" s="1"/>
      <c r="E1407" s="1"/>
      <c r="F1407" s="1"/>
      <c r="G1407" s="1"/>
    </row>
    <row r="1408" spans="2:7">
      <c r="B1408" s="1"/>
      <c r="C1408" s="1"/>
      <c r="D1408" s="1"/>
      <c r="E1408" s="1"/>
      <c r="F1408" s="1"/>
      <c r="G1408" s="1"/>
    </row>
    <row r="1409" spans="2:7">
      <c r="B1409" s="1"/>
      <c r="C1409" s="1"/>
      <c r="D1409" s="1"/>
      <c r="E1409" s="1"/>
      <c r="F1409" s="1"/>
      <c r="G1409" s="1"/>
    </row>
    <row r="1410" spans="2:7">
      <c r="B1410" s="1"/>
      <c r="C1410" s="1"/>
      <c r="D1410" s="1"/>
      <c r="E1410" s="1"/>
      <c r="F1410" s="1"/>
      <c r="G1410" s="1"/>
    </row>
    <row r="1411" spans="2:7">
      <c r="B1411" s="1"/>
      <c r="C1411" s="1"/>
      <c r="D1411" s="1"/>
      <c r="E1411" s="1"/>
      <c r="F1411" s="1"/>
      <c r="G1411" s="1"/>
    </row>
    <row r="1412" spans="2:7">
      <c r="B1412" s="1"/>
      <c r="C1412" s="1"/>
      <c r="D1412" s="1"/>
      <c r="E1412" s="1"/>
      <c r="F1412" s="1"/>
      <c r="G1412" s="1"/>
    </row>
    <row r="1413" spans="2:7">
      <c r="B1413" s="1"/>
      <c r="C1413" s="1"/>
      <c r="D1413" s="1"/>
      <c r="E1413" s="1"/>
      <c r="F1413" s="1"/>
      <c r="G1413" s="1"/>
    </row>
    <row r="1414" spans="2:7">
      <c r="B1414" s="1"/>
      <c r="C1414" s="1"/>
      <c r="D1414" s="1"/>
      <c r="E1414" s="1"/>
      <c r="F1414" s="1"/>
      <c r="G1414" s="1"/>
    </row>
    <row r="1415" spans="2:7">
      <c r="B1415" s="1"/>
      <c r="C1415" s="1"/>
      <c r="D1415" s="1"/>
      <c r="E1415" s="1"/>
      <c r="F1415" s="1"/>
      <c r="G1415" s="1"/>
    </row>
    <row r="1416" spans="2:7">
      <c r="B1416" s="1"/>
      <c r="C1416" s="1"/>
      <c r="D1416" s="1"/>
      <c r="E1416" s="1"/>
      <c r="F1416" s="1"/>
      <c r="G1416" s="1"/>
    </row>
    <row r="1417" spans="2:7">
      <c r="B1417" s="1"/>
      <c r="C1417" s="1"/>
      <c r="D1417" s="1"/>
      <c r="E1417" s="1"/>
      <c r="F1417" s="1"/>
      <c r="G1417" s="1"/>
    </row>
    <row r="1418" spans="2:7">
      <c r="B1418" s="1"/>
      <c r="C1418" s="1"/>
      <c r="D1418" s="1"/>
      <c r="E1418" s="1"/>
      <c r="F1418" s="1"/>
      <c r="G1418" s="1"/>
    </row>
    <row r="1419" spans="2:7">
      <c r="B1419" s="1"/>
      <c r="C1419" s="1"/>
      <c r="D1419" s="1"/>
      <c r="E1419" s="1"/>
      <c r="F1419" s="1"/>
      <c r="G1419" s="1"/>
    </row>
    <row r="1420" spans="2:7">
      <c r="B1420" s="1"/>
      <c r="C1420" s="1"/>
      <c r="D1420" s="1"/>
      <c r="E1420" s="1"/>
      <c r="F1420" s="1"/>
      <c r="G1420" s="1"/>
    </row>
    <row r="1421" spans="2:7">
      <c r="B1421" s="1"/>
      <c r="C1421" s="1"/>
      <c r="D1421" s="1"/>
      <c r="E1421" s="1"/>
      <c r="F1421" s="1"/>
      <c r="G1421" s="1"/>
    </row>
    <row r="1422" spans="2:7">
      <c r="B1422" s="1"/>
      <c r="C1422" s="1"/>
      <c r="D1422" s="1"/>
      <c r="E1422" s="1"/>
      <c r="F1422" s="1"/>
      <c r="G1422" s="1"/>
    </row>
    <row r="1423" spans="2:7">
      <c r="B1423" s="1"/>
      <c r="C1423" s="1"/>
      <c r="D1423" s="1"/>
      <c r="E1423" s="1"/>
      <c r="F1423" s="1"/>
      <c r="G1423" s="1"/>
    </row>
    <row r="1424" spans="2:7">
      <c r="B1424" s="1"/>
      <c r="C1424" s="1"/>
      <c r="D1424" s="1"/>
      <c r="E1424" s="1"/>
      <c r="F1424" s="1"/>
      <c r="G1424" s="1"/>
    </row>
    <row r="1425" spans="2:7">
      <c r="B1425" s="1"/>
      <c r="C1425" s="1"/>
      <c r="D1425" s="1"/>
      <c r="E1425" s="1"/>
      <c r="F1425" s="1"/>
      <c r="G1425" s="1"/>
    </row>
    <row r="1426" spans="2:7">
      <c r="B1426" s="1"/>
      <c r="C1426" s="1"/>
      <c r="D1426" s="1"/>
      <c r="E1426" s="1"/>
      <c r="F1426" s="1"/>
      <c r="G1426" s="1"/>
    </row>
    <row r="1427" spans="2:7">
      <c r="B1427" s="1"/>
      <c r="C1427" s="1"/>
      <c r="D1427" s="1"/>
      <c r="E1427" s="1"/>
      <c r="F1427" s="1"/>
      <c r="G1427" s="1"/>
    </row>
    <row r="1428" spans="2:7">
      <c r="B1428" s="1"/>
      <c r="C1428" s="1"/>
      <c r="D1428" s="1"/>
      <c r="E1428" s="1"/>
      <c r="F1428" s="1"/>
      <c r="G1428" s="1"/>
    </row>
    <row r="1429" spans="2:7">
      <c r="B1429" s="1"/>
      <c r="C1429" s="1"/>
      <c r="D1429" s="1"/>
      <c r="E1429" s="1"/>
      <c r="F1429" s="1"/>
      <c r="G1429" s="1"/>
    </row>
    <row r="1430" spans="2:7">
      <c r="B1430" s="1"/>
      <c r="C1430" s="1"/>
      <c r="D1430" s="1"/>
      <c r="E1430" s="1"/>
      <c r="F1430" s="1"/>
      <c r="G1430" s="1"/>
    </row>
    <row r="1431" spans="2:7">
      <c r="B1431" s="1"/>
      <c r="C1431" s="1"/>
      <c r="D1431" s="1"/>
      <c r="E1431" s="1"/>
      <c r="F1431" s="1"/>
      <c r="G1431" s="1"/>
    </row>
    <row r="1432" spans="2:7">
      <c r="B1432" s="1"/>
      <c r="C1432" s="1"/>
      <c r="D1432" s="1"/>
      <c r="E1432" s="1"/>
      <c r="F1432" s="1"/>
      <c r="G1432" s="1"/>
    </row>
    <row r="1433" spans="2:7">
      <c r="B1433" s="1"/>
      <c r="C1433" s="1"/>
      <c r="D1433" s="1"/>
      <c r="E1433" s="1"/>
      <c r="F1433" s="1"/>
      <c r="G1433" s="1"/>
    </row>
    <row r="1434" spans="2:7">
      <c r="B1434" s="1"/>
      <c r="C1434" s="1"/>
      <c r="D1434" s="1"/>
      <c r="E1434" s="1"/>
      <c r="F1434" s="1"/>
      <c r="G1434" s="1"/>
    </row>
    <row r="1435" spans="2:7">
      <c r="B1435" s="1"/>
      <c r="C1435" s="1"/>
      <c r="D1435" s="1"/>
      <c r="E1435" s="1"/>
      <c r="F1435" s="1"/>
      <c r="G1435" s="1"/>
    </row>
    <row r="1436" spans="2:7">
      <c r="B1436" s="1"/>
      <c r="C1436" s="1"/>
      <c r="D1436" s="1"/>
      <c r="E1436" s="1"/>
      <c r="F1436" s="1"/>
      <c r="G1436" s="1"/>
    </row>
    <row r="1437" spans="2:7">
      <c r="B1437" s="1"/>
      <c r="C1437" s="1"/>
      <c r="D1437" s="1"/>
      <c r="E1437" s="1"/>
      <c r="F1437" s="1"/>
      <c r="G1437" s="1"/>
    </row>
    <row r="1438" spans="2:7">
      <c r="B1438" s="1"/>
      <c r="C1438" s="1"/>
      <c r="D1438" s="1"/>
      <c r="E1438" s="1"/>
      <c r="F1438" s="1"/>
      <c r="G1438" s="1"/>
    </row>
    <row r="1439" spans="2:7">
      <c r="B1439" s="1"/>
      <c r="C1439" s="1"/>
      <c r="D1439" s="1"/>
      <c r="E1439" s="1"/>
      <c r="F1439" s="1"/>
      <c r="G1439" s="1"/>
    </row>
    <row r="1440" spans="2:7">
      <c r="B1440" s="1"/>
      <c r="C1440" s="1"/>
      <c r="D1440" s="1"/>
      <c r="E1440" s="1"/>
      <c r="F1440" s="1"/>
      <c r="G1440" s="1"/>
    </row>
    <row r="1441" spans="2:7">
      <c r="B1441" s="1"/>
      <c r="C1441" s="1"/>
      <c r="D1441" s="1"/>
      <c r="E1441" s="1"/>
      <c r="F1441" s="1"/>
      <c r="G1441" s="1"/>
    </row>
    <row r="1442" spans="2:7">
      <c r="B1442" s="1"/>
      <c r="C1442" s="1"/>
      <c r="D1442" s="1"/>
      <c r="E1442" s="1"/>
      <c r="F1442" s="1"/>
      <c r="G1442" s="1"/>
    </row>
    <row r="1443" spans="2:7">
      <c r="B1443" s="1"/>
      <c r="C1443" s="1"/>
      <c r="D1443" s="1"/>
      <c r="E1443" s="1"/>
      <c r="F1443" s="1"/>
      <c r="G1443" s="1"/>
    </row>
    <row r="1444" spans="2:7">
      <c r="B1444" s="1"/>
      <c r="C1444" s="1"/>
      <c r="D1444" s="1"/>
      <c r="E1444" s="1"/>
      <c r="F1444" s="1"/>
      <c r="G1444" s="1"/>
    </row>
    <row r="1445" spans="2:7">
      <c r="B1445" s="1"/>
      <c r="C1445" s="1"/>
      <c r="D1445" s="1"/>
      <c r="E1445" s="1"/>
      <c r="F1445" s="1"/>
      <c r="G1445" s="1"/>
    </row>
    <row r="1446" spans="2:7">
      <c r="B1446" s="1"/>
      <c r="C1446" s="1"/>
      <c r="D1446" s="1"/>
      <c r="E1446" s="1"/>
      <c r="F1446" s="1"/>
      <c r="G1446" s="1"/>
    </row>
    <row r="1447" spans="2:7">
      <c r="B1447" s="1"/>
      <c r="C1447" s="1"/>
      <c r="D1447" s="1"/>
      <c r="E1447" s="1"/>
      <c r="F1447" s="1"/>
      <c r="G1447" s="1"/>
    </row>
    <row r="1448" spans="2:7">
      <c r="B1448" s="1"/>
      <c r="C1448" s="1"/>
      <c r="D1448" s="1"/>
      <c r="E1448" s="1"/>
      <c r="F1448" s="1"/>
      <c r="G1448" s="1"/>
    </row>
    <row r="1449" spans="2:7">
      <c r="B1449" s="1"/>
      <c r="C1449" s="1"/>
      <c r="D1449" s="1"/>
      <c r="E1449" s="1"/>
      <c r="F1449" s="1"/>
      <c r="G1449" s="1"/>
    </row>
    <row r="1450" spans="2:7">
      <c r="B1450" s="1"/>
      <c r="C1450" s="1"/>
      <c r="D1450" s="1"/>
      <c r="E1450" s="1"/>
      <c r="F1450" s="1"/>
      <c r="G1450" s="1"/>
    </row>
    <row r="1451" spans="2:7">
      <c r="B1451" s="1"/>
      <c r="C1451" s="1"/>
      <c r="D1451" s="1"/>
      <c r="E1451" s="1"/>
      <c r="F1451" s="1"/>
      <c r="G1451" s="1"/>
    </row>
    <row r="1452" spans="2:7">
      <c r="B1452" s="1"/>
      <c r="C1452" s="1"/>
      <c r="D1452" s="1"/>
      <c r="E1452" s="1"/>
      <c r="F1452" s="1"/>
      <c r="G1452" s="1"/>
    </row>
    <row r="1453" spans="2:7">
      <c r="B1453" s="1"/>
      <c r="C1453" s="1"/>
      <c r="D1453" s="1"/>
      <c r="E1453" s="1"/>
      <c r="F1453" s="1"/>
      <c r="G1453" s="1"/>
    </row>
    <row r="1454" spans="2:7">
      <c r="B1454" s="1"/>
      <c r="C1454" s="1"/>
      <c r="D1454" s="1"/>
      <c r="E1454" s="1"/>
      <c r="F1454" s="1"/>
      <c r="G1454" s="1"/>
    </row>
    <row r="1455" spans="2:7">
      <c r="B1455" s="1"/>
      <c r="C1455" s="1"/>
      <c r="D1455" s="1"/>
      <c r="E1455" s="1"/>
      <c r="F1455" s="1"/>
      <c r="G1455" s="1"/>
    </row>
    <row r="1456" spans="2:7">
      <c r="B1456" s="1"/>
      <c r="C1456" s="1"/>
      <c r="D1456" s="1"/>
      <c r="E1456" s="1"/>
      <c r="F1456" s="1"/>
      <c r="G1456" s="1"/>
    </row>
    <row r="1457" spans="2:7">
      <c r="B1457" s="1"/>
      <c r="C1457" s="1"/>
      <c r="D1457" s="1"/>
      <c r="E1457" s="1"/>
      <c r="F1457" s="1"/>
      <c r="G1457" s="1"/>
    </row>
    <row r="1458" spans="2:7">
      <c r="B1458" s="1"/>
      <c r="C1458" s="1"/>
      <c r="D1458" s="1"/>
      <c r="E1458" s="1"/>
      <c r="F1458" s="1"/>
      <c r="G1458" s="1"/>
    </row>
    <row r="1459" spans="2:7">
      <c r="B1459" s="1"/>
      <c r="C1459" s="1"/>
      <c r="D1459" s="1"/>
      <c r="E1459" s="1"/>
      <c r="F1459" s="1"/>
      <c r="G1459" s="1"/>
    </row>
    <row r="1460" spans="2:7">
      <c r="B1460" s="1"/>
      <c r="C1460" s="1"/>
      <c r="D1460" s="1"/>
      <c r="E1460" s="1"/>
      <c r="F1460" s="1"/>
      <c r="G1460" s="1"/>
    </row>
    <row r="1461" spans="2:7">
      <c r="B1461" s="1"/>
      <c r="C1461" s="1"/>
      <c r="D1461" s="1"/>
      <c r="E1461" s="1"/>
      <c r="F1461" s="1"/>
      <c r="G1461" s="1"/>
    </row>
    <row r="1462" spans="2:7">
      <c r="B1462" s="1"/>
      <c r="C1462" s="1"/>
      <c r="D1462" s="1"/>
      <c r="E1462" s="1"/>
      <c r="F1462" s="1"/>
      <c r="G1462" s="1"/>
    </row>
    <row r="1463" spans="2:7">
      <c r="B1463" s="1"/>
      <c r="C1463" s="1"/>
      <c r="D1463" s="1"/>
      <c r="E1463" s="1"/>
      <c r="F1463" s="1"/>
      <c r="G1463" s="1"/>
    </row>
    <row r="1464" spans="2:7">
      <c r="B1464" s="1"/>
      <c r="C1464" s="1"/>
      <c r="D1464" s="1"/>
      <c r="E1464" s="1"/>
      <c r="F1464" s="1"/>
      <c r="G1464" s="1"/>
    </row>
    <row r="1465" spans="2:7">
      <c r="B1465" s="1"/>
      <c r="C1465" s="1"/>
      <c r="D1465" s="1"/>
      <c r="E1465" s="1"/>
      <c r="F1465" s="1"/>
      <c r="G1465" s="1"/>
    </row>
    <row r="1466" spans="2:7">
      <c r="B1466" s="1"/>
      <c r="C1466" s="1"/>
      <c r="D1466" s="1"/>
      <c r="E1466" s="1"/>
      <c r="F1466" s="1"/>
      <c r="G1466" s="1"/>
    </row>
    <row r="1467" spans="2:7">
      <c r="B1467" s="1"/>
      <c r="C1467" s="1"/>
      <c r="D1467" s="1"/>
      <c r="E1467" s="1"/>
      <c r="F1467" s="1"/>
      <c r="G1467" s="1"/>
    </row>
    <row r="1468" spans="2:7">
      <c r="B1468" s="1"/>
      <c r="C1468" s="1"/>
      <c r="D1468" s="1"/>
      <c r="E1468" s="1"/>
      <c r="F1468" s="1"/>
      <c r="G1468" s="1"/>
    </row>
    <row r="1469" spans="2:7">
      <c r="B1469" s="1"/>
      <c r="C1469" s="1"/>
      <c r="D1469" s="1"/>
      <c r="E1469" s="1"/>
      <c r="F1469" s="1"/>
      <c r="G1469" s="1"/>
    </row>
    <row r="1470" spans="2:7">
      <c r="B1470" s="1"/>
      <c r="C1470" s="1"/>
      <c r="D1470" s="1"/>
      <c r="E1470" s="1"/>
      <c r="F1470" s="1"/>
      <c r="G1470" s="1"/>
    </row>
    <row r="1471" spans="2:7">
      <c r="B1471" s="1"/>
      <c r="C1471" s="1"/>
      <c r="D1471" s="1"/>
      <c r="E1471" s="1"/>
      <c r="F1471" s="1"/>
      <c r="G1471" s="1"/>
    </row>
    <row r="1472" spans="2:7">
      <c r="B1472" s="1"/>
      <c r="C1472" s="1"/>
      <c r="D1472" s="1"/>
      <c r="E1472" s="1"/>
      <c r="F1472" s="1"/>
      <c r="G1472" s="1"/>
    </row>
    <row r="1473" spans="2:7">
      <c r="B1473" s="1"/>
      <c r="C1473" s="1"/>
      <c r="D1473" s="1"/>
      <c r="E1473" s="1"/>
      <c r="F1473" s="1"/>
      <c r="G1473" s="1"/>
    </row>
    <row r="1474" spans="2:7">
      <c r="B1474" s="1"/>
      <c r="C1474" s="1"/>
      <c r="D1474" s="1"/>
      <c r="E1474" s="1"/>
      <c r="F1474" s="1"/>
      <c r="G1474" s="1"/>
    </row>
    <row r="1475" spans="2:7">
      <c r="B1475" s="1"/>
      <c r="C1475" s="1"/>
      <c r="D1475" s="1"/>
      <c r="E1475" s="1"/>
      <c r="F1475" s="1"/>
      <c r="G1475" s="1"/>
    </row>
    <row r="1476" spans="2:7">
      <c r="B1476" s="1"/>
      <c r="C1476" s="1"/>
      <c r="D1476" s="1"/>
      <c r="E1476" s="1"/>
      <c r="F1476" s="1"/>
      <c r="G1476" s="1"/>
    </row>
    <row r="1477" spans="2:7">
      <c r="B1477" s="1"/>
      <c r="C1477" s="1"/>
      <c r="D1477" s="1"/>
      <c r="E1477" s="1"/>
      <c r="F1477" s="1"/>
      <c r="G1477" s="1"/>
    </row>
    <row r="1478" spans="2:7">
      <c r="B1478" s="1"/>
      <c r="C1478" s="1"/>
      <c r="D1478" s="1"/>
      <c r="E1478" s="1"/>
      <c r="F1478" s="1"/>
      <c r="G1478" s="1"/>
    </row>
    <row r="1479" spans="2:7">
      <c r="B1479" s="1"/>
      <c r="C1479" s="1"/>
      <c r="D1479" s="1"/>
      <c r="E1479" s="1"/>
      <c r="F1479" s="1"/>
      <c r="G1479" s="1"/>
    </row>
    <row r="1480" spans="2:7">
      <c r="B1480" s="1"/>
      <c r="C1480" s="1"/>
      <c r="D1480" s="1"/>
      <c r="E1480" s="1"/>
      <c r="F1480" s="1"/>
      <c r="G1480" s="1"/>
    </row>
    <row r="1481" spans="2:7">
      <c r="B1481" s="1"/>
      <c r="C1481" s="1"/>
      <c r="D1481" s="1"/>
      <c r="E1481" s="1"/>
      <c r="F1481" s="1"/>
      <c r="G1481" s="1"/>
    </row>
    <row r="1482" spans="2:7">
      <c r="B1482" s="1"/>
      <c r="C1482" s="1"/>
      <c r="D1482" s="1"/>
      <c r="E1482" s="1"/>
      <c r="F1482" s="1"/>
      <c r="G1482" s="1"/>
    </row>
    <row r="1483" spans="2:7">
      <c r="B1483" s="1"/>
      <c r="C1483" s="1"/>
      <c r="D1483" s="1"/>
      <c r="E1483" s="1"/>
      <c r="F1483" s="1"/>
      <c r="G1483" s="1"/>
    </row>
    <row r="1484" spans="2:7">
      <c r="B1484" s="1"/>
      <c r="C1484" s="1"/>
      <c r="D1484" s="1"/>
      <c r="E1484" s="1"/>
      <c r="F1484" s="1"/>
      <c r="G1484" s="1"/>
    </row>
    <row r="1485" spans="2:7">
      <c r="B1485" s="1"/>
      <c r="C1485" s="1"/>
      <c r="D1485" s="1"/>
      <c r="E1485" s="1"/>
      <c r="F1485" s="1"/>
      <c r="G1485" s="1"/>
    </row>
    <row r="1486" spans="2:7">
      <c r="B1486" s="1"/>
      <c r="C1486" s="1"/>
      <c r="D1486" s="1"/>
      <c r="E1486" s="1"/>
      <c r="F1486" s="1"/>
      <c r="G1486" s="1"/>
    </row>
    <row r="1487" spans="2:7">
      <c r="B1487" s="1"/>
      <c r="C1487" s="1"/>
      <c r="D1487" s="1"/>
      <c r="E1487" s="1"/>
      <c r="F1487" s="1"/>
      <c r="G1487" s="1"/>
    </row>
    <row r="1488" spans="2:7">
      <c r="B1488" s="1"/>
      <c r="C1488" s="1"/>
      <c r="D1488" s="1"/>
      <c r="E1488" s="1"/>
      <c r="F1488" s="1"/>
      <c r="G1488" s="1"/>
    </row>
    <row r="1489" spans="2:7">
      <c r="B1489" s="1"/>
      <c r="C1489" s="1"/>
      <c r="D1489" s="1"/>
      <c r="E1489" s="1"/>
      <c r="F1489" s="1"/>
      <c r="G1489" s="1"/>
    </row>
    <row r="1490" spans="2:7">
      <c r="B1490" s="1"/>
      <c r="C1490" s="1"/>
      <c r="D1490" s="1"/>
      <c r="E1490" s="1"/>
      <c r="F1490" s="1"/>
      <c r="G1490" s="1"/>
    </row>
    <row r="1491" spans="2:7">
      <c r="B1491" s="1"/>
      <c r="C1491" s="1"/>
      <c r="D1491" s="1"/>
      <c r="E1491" s="1"/>
      <c r="F1491" s="1"/>
      <c r="G1491" s="1"/>
    </row>
    <row r="1492" spans="2:7">
      <c r="B1492" s="1"/>
      <c r="C1492" s="1"/>
      <c r="D1492" s="1"/>
      <c r="E1492" s="1"/>
      <c r="F1492" s="1"/>
      <c r="G1492" s="1"/>
    </row>
    <row r="1493" spans="2:7">
      <c r="B1493" s="1"/>
      <c r="C1493" s="1"/>
      <c r="D1493" s="1"/>
      <c r="E1493" s="1"/>
      <c r="F1493" s="1"/>
      <c r="G1493" s="1"/>
    </row>
    <row r="1494" spans="2:7">
      <c r="B1494" s="1"/>
      <c r="C1494" s="1"/>
      <c r="D1494" s="1"/>
      <c r="E1494" s="1"/>
      <c r="F1494" s="1"/>
      <c r="G1494" s="1"/>
    </row>
    <row r="1495" spans="2:7">
      <c r="B1495" s="1"/>
      <c r="C1495" s="1"/>
      <c r="D1495" s="1"/>
      <c r="E1495" s="1"/>
      <c r="F1495" s="1"/>
      <c r="G1495" s="1"/>
    </row>
    <row r="1496" spans="2:7">
      <c r="B1496" s="1"/>
      <c r="C1496" s="1"/>
      <c r="D1496" s="1"/>
      <c r="E1496" s="1"/>
      <c r="F1496" s="1"/>
      <c r="G1496" s="1"/>
    </row>
    <row r="1497" spans="2:7">
      <c r="B1497" s="1"/>
      <c r="C1497" s="1"/>
      <c r="D1497" s="1"/>
      <c r="E1497" s="1"/>
      <c r="F1497" s="1"/>
      <c r="G1497" s="1"/>
    </row>
    <row r="1498" spans="2:7">
      <c r="B1498" s="1"/>
      <c r="C1498" s="1"/>
      <c r="D1498" s="1"/>
      <c r="E1498" s="1"/>
      <c r="F1498" s="1"/>
      <c r="G1498" s="1"/>
    </row>
    <row r="1499" spans="2:7">
      <c r="B1499" s="1"/>
      <c r="C1499" s="1"/>
      <c r="D1499" s="1"/>
      <c r="E1499" s="1"/>
      <c r="F1499" s="1"/>
      <c r="G1499" s="1"/>
    </row>
    <row r="1500" spans="2:7">
      <c r="B1500" s="1"/>
      <c r="C1500" s="1"/>
      <c r="D1500" s="1"/>
      <c r="E1500" s="1"/>
      <c r="F1500" s="1"/>
      <c r="G1500" s="1"/>
    </row>
    <row r="1501" spans="2:7">
      <c r="B1501" s="1"/>
      <c r="C1501" s="1"/>
      <c r="D1501" s="1"/>
      <c r="E1501" s="1"/>
      <c r="F1501" s="1"/>
      <c r="G1501" s="1"/>
    </row>
    <row r="1502" spans="2:7">
      <c r="B1502" s="1"/>
      <c r="C1502" s="1"/>
      <c r="D1502" s="1"/>
      <c r="E1502" s="1"/>
      <c r="F1502" s="1"/>
      <c r="G1502" s="1"/>
    </row>
    <row r="1503" spans="2:7">
      <c r="B1503" s="1"/>
      <c r="C1503" s="1"/>
      <c r="D1503" s="1"/>
      <c r="E1503" s="1"/>
      <c r="F1503" s="1"/>
      <c r="G1503" s="1"/>
    </row>
    <row r="1504" spans="2:7">
      <c r="B1504" s="1"/>
      <c r="C1504" s="1"/>
      <c r="D1504" s="1"/>
      <c r="E1504" s="1"/>
      <c r="F1504" s="1"/>
      <c r="G1504" s="1"/>
    </row>
    <row r="1505" spans="2:7">
      <c r="B1505" s="1"/>
      <c r="C1505" s="1"/>
      <c r="D1505" s="1"/>
      <c r="E1505" s="1"/>
      <c r="F1505" s="1"/>
      <c r="G1505" s="1"/>
    </row>
    <row r="1506" spans="2:7">
      <c r="B1506" s="1"/>
      <c r="C1506" s="1"/>
      <c r="D1506" s="1"/>
      <c r="E1506" s="1"/>
      <c r="F1506" s="1"/>
      <c r="G1506" s="1"/>
    </row>
    <row r="1507" spans="2:7">
      <c r="B1507" s="1"/>
      <c r="C1507" s="1"/>
      <c r="D1507" s="1"/>
      <c r="E1507" s="1"/>
      <c r="F1507" s="1"/>
      <c r="G1507" s="1"/>
    </row>
    <row r="1508" spans="2:7">
      <c r="B1508" s="1"/>
      <c r="C1508" s="1"/>
      <c r="D1508" s="1"/>
      <c r="E1508" s="1"/>
      <c r="F1508" s="1"/>
      <c r="G1508" s="1"/>
    </row>
    <row r="1509" spans="2:7">
      <c r="B1509" s="1"/>
      <c r="C1509" s="1"/>
      <c r="D1509" s="1"/>
      <c r="E1509" s="1"/>
      <c r="F1509" s="1"/>
      <c r="G1509" s="1"/>
    </row>
    <row r="1510" spans="2:7">
      <c r="B1510" s="1"/>
      <c r="C1510" s="1"/>
      <c r="D1510" s="1"/>
      <c r="E1510" s="1"/>
      <c r="F1510" s="1"/>
      <c r="G1510" s="1"/>
    </row>
    <row r="1511" spans="2:7">
      <c r="B1511" s="1"/>
      <c r="C1511" s="1"/>
      <c r="D1511" s="1"/>
      <c r="E1511" s="1"/>
      <c r="F1511" s="1"/>
      <c r="G1511" s="1"/>
    </row>
    <row r="1512" spans="2:7">
      <c r="B1512" s="1"/>
      <c r="C1512" s="1"/>
      <c r="D1512" s="1"/>
      <c r="E1512" s="1"/>
      <c r="F1512" s="1"/>
      <c r="G1512" s="1"/>
    </row>
    <row r="1513" spans="2:7">
      <c r="B1513" s="1"/>
      <c r="C1513" s="1"/>
      <c r="D1513" s="1"/>
      <c r="E1513" s="1"/>
      <c r="F1513" s="1"/>
      <c r="G1513" s="1"/>
    </row>
    <row r="1514" spans="2:7">
      <c r="B1514" s="1"/>
      <c r="C1514" s="1"/>
      <c r="D1514" s="1"/>
      <c r="E1514" s="1"/>
      <c r="F1514" s="1"/>
      <c r="G1514" s="1"/>
    </row>
    <row r="1515" spans="2:7">
      <c r="B1515" s="1"/>
      <c r="C1515" s="1"/>
      <c r="D1515" s="1"/>
      <c r="E1515" s="1"/>
      <c r="F1515" s="1"/>
      <c r="G1515" s="1"/>
    </row>
    <row r="1516" spans="2:7">
      <c r="B1516" s="1"/>
      <c r="C1516" s="1"/>
      <c r="D1516" s="1"/>
      <c r="E1516" s="1"/>
      <c r="F1516" s="1"/>
      <c r="G1516" s="1"/>
    </row>
    <row r="1517" spans="2:7">
      <c r="B1517" s="1"/>
      <c r="C1517" s="1"/>
      <c r="D1517" s="1"/>
      <c r="E1517" s="1"/>
      <c r="F1517" s="1"/>
      <c r="G1517" s="1"/>
    </row>
    <row r="1518" spans="2:7">
      <c r="B1518" s="1"/>
      <c r="C1518" s="1"/>
      <c r="D1518" s="1"/>
      <c r="E1518" s="1"/>
      <c r="F1518" s="1"/>
      <c r="G1518" s="1"/>
    </row>
    <row r="1519" spans="2:7">
      <c r="B1519" s="1"/>
      <c r="C1519" s="1"/>
      <c r="D1519" s="1"/>
      <c r="E1519" s="1"/>
      <c r="F1519" s="1"/>
      <c r="G1519" s="1"/>
    </row>
    <row r="1520" spans="2:7">
      <c r="B1520" s="1"/>
      <c r="C1520" s="1"/>
      <c r="D1520" s="1"/>
      <c r="E1520" s="1"/>
      <c r="F1520" s="1"/>
      <c r="G1520" s="1"/>
    </row>
    <row r="1521" spans="2:7">
      <c r="B1521" s="1"/>
      <c r="C1521" s="1"/>
      <c r="D1521" s="1"/>
      <c r="E1521" s="1"/>
      <c r="F1521" s="1"/>
      <c r="G1521" s="1"/>
    </row>
    <row r="1522" spans="2:7">
      <c r="B1522" s="1"/>
      <c r="C1522" s="1"/>
      <c r="D1522" s="1"/>
      <c r="E1522" s="1"/>
      <c r="F1522" s="1"/>
      <c r="G1522" s="1"/>
    </row>
    <row r="1523" spans="2:7">
      <c r="B1523" s="1"/>
      <c r="C1523" s="1"/>
      <c r="D1523" s="1"/>
      <c r="E1523" s="1"/>
      <c r="F1523" s="1"/>
      <c r="G1523" s="1"/>
    </row>
    <row r="1524" spans="2:7">
      <c r="B1524" s="1"/>
      <c r="C1524" s="1"/>
      <c r="D1524" s="1"/>
      <c r="E1524" s="1"/>
      <c r="F1524" s="1"/>
      <c r="G1524" s="1"/>
    </row>
    <row r="1525" spans="2:7">
      <c r="B1525" s="1"/>
      <c r="C1525" s="1"/>
      <c r="D1525" s="1"/>
      <c r="E1525" s="1"/>
      <c r="F1525" s="1"/>
      <c r="G1525" s="1"/>
    </row>
    <row r="1526" spans="2:7">
      <c r="B1526" s="1"/>
      <c r="C1526" s="1"/>
      <c r="D1526" s="1"/>
      <c r="E1526" s="1"/>
      <c r="F1526" s="1"/>
      <c r="G1526" s="1"/>
    </row>
    <row r="1527" spans="2:7">
      <c r="B1527" s="1"/>
      <c r="C1527" s="1"/>
      <c r="D1527" s="1"/>
      <c r="E1527" s="1"/>
      <c r="F1527" s="1"/>
      <c r="G1527" s="1"/>
    </row>
    <row r="1528" spans="2:7">
      <c r="B1528" s="1"/>
      <c r="C1528" s="1"/>
      <c r="D1528" s="1"/>
      <c r="E1528" s="1"/>
      <c r="F1528" s="1"/>
      <c r="G1528" s="1"/>
    </row>
    <row r="1529" spans="2:7">
      <c r="B1529" s="1"/>
      <c r="C1529" s="1"/>
      <c r="D1529" s="1"/>
      <c r="E1529" s="1"/>
      <c r="F1529" s="1"/>
      <c r="G1529" s="1"/>
    </row>
    <row r="1530" spans="2:7">
      <c r="B1530" s="1"/>
      <c r="C1530" s="1"/>
      <c r="D1530" s="1"/>
      <c r="E1530" s="1"/>
      <c r="F1530" s="1"/>
      <c r="G1530" s="1"/>
    </row>
    <row r="1531" spans="2:7">
      <c r="B1531" s="1"/>
      <c r="C1531" s="1"/>
      <c r="D1531" s="1"/>
      <c r="E1531" s="1"/>
      <c r="F1531" s="1"/>
      <c r="G1531" s="1"/>
    </row>
    <row r="1532" spans="2:7">
      <c r="B1532" s="1"/>
      <c r="C1532" s="1"/>
      <c r="D1532" s="1"/>
      <c r="E1532" s="1"/>
      <c r="F1532" s="1"/>
      <c r="G1532" s="1"/>
    </row>
    <row r="1533" spans="2:7">
      <c r="B1533" s="1"/>
      <c r="C1533" s="1"/>
      <c r="D1533" s="1"/>
      <c r="E1533" s="1"/>
      <c r="F1533" s="1"/>
      <c r="G1533" s="1"/>
    </row>
    <row r="1534" spans="2:7">
      <c r="B1534" s="1"/>
      <c r="C1534" s="1"/>
      <c r="D1534" s="1"/>
      <c r="E1534" s="1"/>
      <c r="F1534" s="1"/>
      <c r="G1534" s="1"/>
    </row>
    <row r="1535" spans="2:7">
      <c r="B1535" s="1"/>
      <c r="C1535" s="1"/>
      <c r="D1535" s="1"/>
      <c r="E1535" s="1"/>
      <c r="F1535" s="1"/>
      <c r="G1535" s="1"/>
    </row>
    <row r="1536" spans="2:7">
      <c r="B1536" s="1"/>
      <c r="C1536" s="1"/>
      <c r="D1536" s="1"/>
      <c r="E1536" s="1"/>
      <c r="F1536" s="1"/>
      <c r="G1536" s="1"/>
    </row>
    <row r="1537" spans="2:7">
      <c r="B1537" s="1"/>
      <c r="C1537" s="1"/>
      <c r="D1537" s="1"/>
      <c r="E1537" s="1"/>
      <c r="F1537" s="1"/>
      <c r="G1537" s="1"/>
    </row>
    <row r="1538" spans="2:7">
      <c r="B1538" s="1"/>
      <c r="C1538" s="1"/>
      <c r="D1538" s="1"/>
      <c r="E1538" s="1"/>
      <c r="F1538" s="1"/>
      <c r="G1538" s="1"/>
    </row>
    <row r="1539" spans="2:7">
      <c r="B1539" s="1"/>
      <c r="C1539" s="1"/>
      <c r="D1539" s="1"/>
      <c r="E1539" s="1"/>
      <c r="F1539" s="1"/>
      <c r="G1539" s="1"/>
    </row>
    <row r="1540" spans="2:7">
      <c r="B1540" s="1"/>
      <c r="C1540" s="1"/>
      <c r="D1540" s="1"/>
      <c r="E1540" s="1"/>
      <c r="F1540" s="1"/>
      <c r="G1540" s="1"/>
    </row>
    <row r="1541" spans="2:7">
      <c r="B1541" s="1"/>
      <c r="C1541" s="1"/>
      <c r="D1541" s="1"/>
      <c r="E1541" s="1"/>
      <c r="F1541" s="1"/>
      <c r="G1541" s="1"/>
    </row>
    <row r="1542" spans="2:7">
      <c r="B1542" s="1"/>
      <c r="C1542" s="1"/>
      <c r="D1542" s="1"/>
      <c r="E1542" s="1"/>
      <c r="F1542" s="1"/>
      <c r="G1542" s="1"/>
    </row>
    <row r="1543" spans="2:7">
      <c r="B1543" s="1"/>
      <c r="C1543" s="1"/>
      <c r="D1543" s="1"/>
      <c r="E1543" s="1"/>
      <c r="F1543" s="1"/>
      <c r="G1543" s="1"/>
    </row>
    <row r="1544" spans="2:7">
      <c r="B1544" s="1"/>
      <c r="C1544" s="1"/>
      <c r="D1544" s="1"/>
      <c r="E1544" s="1"/>
      <c r="F1544" s="1"/>
      <c r="G1544" s="1"/>
    </row>
    <row r="1545" spans="2:7">
      <c r="B1545" s="1"/>
      <c r="C1545" s="1"/>
      <c r="D1545" s="1"/>
      <c r="E1545" s="1"/>
      <c r="F1545" s="1"/>
      <c r="G1545" s="1"/>
    </row>
    <row r="1546" spans="2:7">
      <c r="B1546" s="1"/>
      <c r="C1546" s="1"/>
      <c r="D1546" s="1"/>
      <c r="E1546" s="1"/>
      <c r="F1546" s="1"/>
      <c r="G1546" s="1"/>
    </row>
    <row r="1547" spans="2:7">
      <c r="B1547" s="1"/>
      <c r="C1547" s="1"/>
      <c r="D1547" s="1"/>
      <c r="E1547" s="1"/>
      <c r="F1547" s="1"/>
      <c r="G1547" s="1"/>
    </row>
    <row r="1548" spans="2:7">
      <c r="B1548" s="1"/>
      <c r="C1548" s="1"/>
      <c r="D1548" s="1"/>
      <c r="E1548" s="1"/>
      <c r="F1548" s="1"/>
      <c r="G1548" s="1"/>
    </row>
    <row r="1549" spans="2:7">
      <c r="B1549" s="1"/>
      <c r="C1549" s="1"/>
      <c r="D1549" s="1"/>
      <c r="E1549" s="1"/>
      <c r="F1549" s="1"/>
      <c r="G1549" s="1"/>
    </row>
    <row r="1550" spans="2:7">
      <c r="B1550" s="1"/>
      <c r="C1550" s="1"/>
      <c r="D1550" s="1"/>
      <c r="E1550" s="1"/>
      <c r="F1550" s="1"/>
      <c r="G1550" s="1"/>
    </row>
    <row r="1551" spans="2:7">
      <c r="B1551" s="1"/>
      <c r="C1551" s="1"/>
      <c r="D1551" s="1"/>
      <c r="E1551" s="1"/>
      <c r="F1551" s="1"/>
      <c r="G1551" s="1"/>
    </row>
    <row r="1552" spans="2:7">
      <c r="B1552" s="1"/>
      <c r="C1552" s="1"/>
      <c r="D1552" s="1"/>
      <c r="E1552" s="1"/>
      <c r="F1552" s="1"/>
      <c r="G1552" s="1"/>
    </row>
    <row r="1553" spans="2:7">
      <c r="B1553" s="1"/>
      <c r="C1553" s="1"/>
      <c r="D1553" s="1"/>
      <c r="E1553" s="1"/>
      <c r="F1553" s="1"/>
      <c r="G1553" s="1"/>
    </row>
    <row r="1554" spans="2:7">
      <c r="B1554" s="1"/>
      <c r="C1554" s="1"/>
      <c r="D1554" s="1"/>
      <c r="E1554" s="1"/>
      <c r="F1554" s="1"/>
      <c r="G1554" s="1"/>
    </row>
    <row r="1555" spans="2:7">
      <c r="B1555" s="1"/>
      <c r="C1555" s="1"/>
      <c r="D1555" s="1"/>
      <c r="E1555" s="1"/>
      <c r="F1555" s="1"/>
      <c r="G1555" s="1"/>
    </row>
    <row r="1556" spans="2:7">
      <c r="B1556" s="1"/>
      <c r="C1556" s="1"/>
      <c r="D1556" s="1"/>
      <c r="E1556" s="1"/>
      <c r="F1556" s="1"/>
      <c r="G1556" s="1"/>
    </row>
    <row r="1557" spans="2:7">
      <c r="B1557" s="1"/>
      <c r="C1557" s="1"/>
      <c r="D1557" s="1"/>
      <c r="E1557" s="1"/>
      <c r="F1557" s="1"/>
      <c r="G1557" s="1"/>
    </row>
    <row r="1558" spans="2:7">
      <c r="B1558" s="1"/>
      <c r="C1558" s="1"/>
      <c r="D1558" s="1"/>
      <c r="E1558" s="1"/>
      <c r="F1558" s="1"/>
      <c r="G1558" s="1"/>
    </row>
    <row r="1559" spans="2:7">
      <c r="B1559" s="1"/>
      <c r="C1559" s="1"/>
      <c r="D1559" s="1"/>
      <c r="E1559" s="1"/>
      <c r="F1559" s="1"/>
      <c r="G1559" s="1"/>
    </row>
    <row r="1560" spans="2:7">
      <c r="B1560" s="1"/>
      <c r="C1560" s="1"/>
      <c r="D1560" s="1"/>
      <c r="E1560" s="1"/>
      <c r="F1560" s="1"/>
      <c r="G1560" s="1"/>
    </row>
    <row r="1561" spans="2:7">
      <c r="B1561" s="1"/>
      <c r="C1561" s="1"/>
      <c r="D1561" s="1"/>
      <c r="E1561" s="1"/>
      <c r="F1561" s="1"/>
      <c r="G1561" s="1"/>
    </row>
    <row r="1562" spans="2:7">
      <c r="B1562" s="1"/>
      <c r="C1562" s="1"/>
      <c r="D1562" s="1"/>
      <c r="E1562" s="1"/>
      <c r="F1562" s="1"/>
      <c r="G1562" s="1"/>
    </row>
    <row r="1563" spans="2:7">
      <c r="B1563" s="1"/>
      <c r="C1563" s="1"/>
      <c r="D1563" s="1"/>
      <c r="E1563" s="1"/>
      <c r="F1563" s="1"/>
      <c r="G1563" s="1"/>
    </row>
    <row r="1564" spans="2:7">
      <c r="B1564" s="1"/>
      <c r="C1564" s="1"/>
      <c r="D1564" s="1"/>
      <c r="E1564" s="1"/>
      <c r="F1564" s="1"/>
      <c r="G1564" s="1"/>
    </row>
    <row r="1565" spans="2:7">
      <c r="B1565" s="1"/>
      <c r="C1565" s="1"/>
      <c r="D1565" s="1"/>
      <c r="E1565" s="1"/>
      <c r="F1565" s="1"/>
      <c r="G1565" s="1"/>
    </row>
    <row r="1566" spans="2:7">
      <c r="B1566" s="1"/>
      <c r="C1566" s="1"/>
      <c r="D1566" s="1"/>
      <c r="E1566" s="1"/>
      <c r="F1566" s="1"/>
      <c r="G1566" s="1"/>
    </row>
    <row r="1567" spans="2:7">
      <c r="B1567" s="1"/>
      <c r="C1567" s="1"/>
      <c r="D1567" s="1"/>
      <c r="E1567" s="1"/>
      <c r="F1567" s="1"/>
      <c r="G1567" s="1"/>
    </row>
    <row r="1568" spans="2:7">
      <c r="B1568" s="1"/>
      <c r="C1568" s="1"/>
      <c r="D1568" s="1"/>
      <c r="E1568" s="1"/>
      <c r="F1568" s="1"/>
      <c r="G1568" s="1"/>
    </row>
    <row r="1569" spans="2:7">
      <c r="B1569" s="1"/>
      <c r="C1569" s="1"/>
      <c r="D1569" s="1"/>
      <c r="E1569" s="1"/>
      <c r="F1569" s="1"/>
      <c r="G1569" s="1"/>
    </row>
    <row r="1570" spans="2:7">
      <c r="B1570" s="1"/>
      <c r="C1570" s="1"/>
      <c r="D1570" s="1"/>
      <c r="E1570" s="1"/>
      <c r="F1570" s="1"/>
      <c r="G1570" s="1"/>
    </row>
    <row r="1571" spans="2:7">
      <c r="B1571" s="1"/>
      <c r="C1571" s="1"/>
      <c r="D1571" s="1"/>
      <c r="E1571" s="1"/>
      <c r="F1571" s="1"/>
      <c r="G1571" s="1"/>
    </row>
    <row r="1572" spans="2:7">
      <c r="B1572" s="1"/>
      <c r="C1572" s="1"/>
      <c r="D1572" s="1"/>
      <c r="E1572" s="1"/>
      <c r="F1572" s="1"/>
      <c r="G1572" s="1"/>
    </row>
    <row r="1573" spans="2:7">
      <c r="B1573" s="1"/>
      <c r="C1573" s="1"/>
      <c r="D1573" s="1"/>
      <c r="E1573" s="1"/>
      <c r="F1573" s="1"/>
      <c r="G1573" s="1"/>
    </row>
    <row r="1574" spans="2:7">
      <c r="B1574" s="1"/>
      <c r="C1574" s="1"/>
      <c r="D1574" s="1"/>
      <c r="E1574" s="1"/>
      <c r="F1574" s="1"/>
      <c r="G1574" s="1"/>
    </row>
    <row r="1575" spans="2:7">
      <c r="B1575" s="1"/>
      <c r="C1575" s="1"/>
      <c r="D1575" s="1"/>
      <c r="E1575" s="1"/>
      <c r="F1575" s="1"/>
      <c r="G1575" s="1"/>
    </row>
    <row r="1576" spans="2:7">
      <c r="B1576" s="1"/>
      <c r="C1576" s="1"/>
      <c r="D1576" s="1"/>
      <c r="E1576" s="1"/>
      <c r="F1576" s="1"/>
      <c r="G1576" s="1"/>
    </row>
    <row r="1577" spans="2:7">
      <c r="B1577" s="1"/>
      <c r="C1577" s="1"/>
      <c r="D1577" s="1"/>
      <c r="E1577" s="1"/>
      <c r="F1577" s="1"/>
      <c r="G1577" s="1"/>
    </row>
    <row r="1578" spans="2:7">
      <c r="B1578" s="1"/>
      <c r="C1578" s="1"/>
      <c r="D1578" s="1"/>
      <c r="E1578" s="1"/>
      <c r="F1578" s="1"/>
      <c r="G1578" s="1"/>
    </row>
    <row r="1579" spans="2:7">
      <c r="B1579" s="1"/>
      <c r="C1579" s="1"/>
      <c r="D1579" s="1"/>
      <c r="E1579" s="1"/>
      <c r="F1579" s="1"/>
      <c r="G1579" s="1"/>
    </row>
    <row r="1580" spans="2:7">
      <c r="B1580" s="1"/>
      <c r="C1580" s="1"/>
      <c r="D1580" s="1"/>
      <c r="E1580" s="1"/>
      <c r="F1580" s="1"/>
      <c r="G1580" s="1"/>
    </row>
    <row r="1581" spans="2:7">
      <c r="B1581" s="1"/>
      <c r="C1581" s="1"/>
      <c r="D1581" s="1"/>
      <c r="E1581" s="1"/>
      <c r="F1581" s="1"/>
      <c r="G1581" s="1"/>
    </row>
    <row r="1582" spans="2:7">
      <c r="B1582" s="1"/>
      <c r="C1582" s="1"/>
      <c r="D1582" s="1"/>
      <c r="E1582" s="1"/>
      <c r="F1582" s="1"/>
      <c r="G1582" s="1"/>
    </row>
    <row r="1583" spans="2:7">
      <c r="B1583" s="1"/>
      <c r="C1583" s="1"/>
      <c r="D1583" s="1"/>
      <c r="E1583" s="1"/>
      <c r="F1583" s="1"/>
      <c r="G1583" s="1"/>
    </row>
    <row r="1584" spans="2:7">
      <c r="B1584" s="1"/>
      <c r="C1584" s="1"/>
      <c r="D1584" s="1"/>
      <c r="E1584" s="1"/>
      <c r="F1584" s="1"/>
      <c r="G1584" s="1"/>
    </row>
    <row r="1585" spans="2:7">
      <c r="B1585" s="1"/>
      <c r="C1585" s="1"/>
      <c r="D1585" s="1"/>
      <c r="E1585" s="1"/>
      <c r="F1585" s="1"/>
      <c r="G1585" s="1"/>
    </row>
    <row r="1586" spans="2:7">
      <c r="B1586" s="1"/>
      <c r="C1586" s="1"/>
      <c r="D1586" s="1"/>
      <c r="E1586" s="1"/>
      <c r="F1586" s="1"/>
      <c r="G1586" s="1"/>
    </row>
    <row r="1587" spans="2:7">
      <c r="B1587" s="1"/>
      <c r="C1587" s="1"/>
      <c r="D1587" s="1"/>
      <c r="E1587" s="1"/>
      <c r="F1587" s="1"/>
      <c r="G1587" s="1"/>
    </row>
    <row r="1588" spans="2:7">
      <c r="B1588" s="1"/>
      <c r="C1588" s="1"/>
      <c r="D1588" s="1"/>
      <c r="E1588" s="1"/>
      <c r="F1588" s="1"/>
      <c r="G1588" s="1"/>
    </row>
    <row r="1589" spans="2:7">
      <c r="B1589" s="1"/>
      <c r="C1589" s="1"/>
      <c r="D1589" s="1"/>
      <c r="E1589" s="1"/>
      <c r="F1589" s="1"/>
      <c r="G1589" s="1"/>
    </row>
    <row r="1590" spans="2:7">
      <c r="B1590" s="1"/>
      <c r="C1590" s="1"/>
      <c r="D1590" s="1"/>
      <c r="E1590" s="1"/>
      <c r="F1590" s="1"/>
      <c r="G1590" s="1"/>
    </row>
    <row r="1591" spans="2:7">
      <c r="B1591" s="1"/>
      <c r="C1591" s="1"/>
      <c r="D1591" s="1"/>
      <c r="E1591" s="1"/>
      <c r="F1591" s="1"/>
      <c r="G1591" s="1"/>
    </row>
    <row r="1592" spans="2:7">
      <c r="B1592" s="1"/>
      <c r="C1592" s="1"/>
      <c r="D1592" s="1"/>
      <c r="E1592" s="1"/>
      <c r="F1592" s="1"/>
      <c r="G1592" s="1"/>
    </row>
    <row r="1593" spans="2:7">
      <c r="B1593" s="1"/>
      <c r="C1593" s="1"/>
      <c r="D1593" s="1"/>
      <c r="E1593" s="1"/>
      <c r="F1593" s="1"/>
      <c r="G1593" s="1"/>
    </row>
    <row r="1594" spans="2:7">
      <c r="B1594" s="1"/>
      <c r="C1594" s="1"/>
      <c r="D1594" s="1"/>
      <c r="E1594" s="1"/>
      <c r="F1594" s="1"/>
      <c r="G1594" s="1"/>
    </row>
    <row r="1595" spans="2:7">
      <c r="B1595" s="1"/>
      <c r="C1595" s="1"/>
      <c r="D1595" s="1"/>
      <c r="E1595" s="1"/>
      <c r="F1595" s="1"/>
      <c r="G1595" s="1"/>
    </row>
    <row r="1596" spans="2:7">
      <c r="B1596" s="1"/>
      <c r="C1596" s="1"/>
      <c r="D1596" s="1"/>
      <c r="E1596" s="1"/>
      <c r="F1596" s="1"/>
      <c r="G1596" s="1"/>
    </row>
    <row r="1597" spans="2:7">
      <c r="B1597" s="1"/>
      <c r="C1597" s="1"/>
      <c r="D1597" s="1"/>
      <c r="E1597" s="1"/>
      <c r="F1597" s="1"/>
      <c r="G1597" s="1"/>
    </row>
    <row r="1598" spans="2:7">
      <c r="B1598" s="1"/>
      <c r="C1598" s="1"/>
      <c r="D1598" s="1"/>
      <c r="E1598" s="1"/>
      <c r="F1598" s="1"/>
      <c r="G1598" s="1"/>
    </row>
    <row r="1599" spans="2:7">
      <c r="B1599" s="1"/>
      <c r="C1599" s="1"/>
      <c r="D1599" s="1"/>
      <c r="E1599" s="1"/>
      <c r="F1599" s="1"/>
      <c r="G1599" s="1"/>
    </row>
    <row r="1600" spans="2:7">
      <c r="B1600" s="1"/>
      <c r="C1600" s="1"/>
      <c r="D1600" s="1"/>
      <c r="E1600" s="1"/>
      <c r="F1600" s="1"/>
      <c r="G1600" s="1"/>
    </row>
    <row r="1601" spans="2:7">
      <c r="B1601" s="1"/>
      <c r="C1601" s="1"/>
      <c r="D1601" s="1"/>
      <c r="E1601" s="1"/>
      <c r="F1601" s="1"/>
      <c r="G1601" s="1"/>
    </row>
    <row r="1602" spans="2:7">
      <c r="B1602" s="1"/>
      <c r="C1602" s="1"/>
      <c r="D1602" s="1"/>
      <c r="E1602" s="1"/>
      <c r="F1602" s="1"/>
      <c r="G1602" s="1"/>
    </row>
    <row r="1603" spans="2:7">
      <c r="B1603" s="1"/>
      <c r="C1603" s="1"/>
      <c r="D1603" s="1"/>
      <c r="E1603" s="1"/>
      <c r="F1603" s="1"/>
      <c r="G1603" s="1"/>
    </row>
    <row r="1604" spans="2:7">
      <c r="B1604" s="1"/>
      <c r="C1604" s="1"/>
      <c r="D1604" s="1"/>
      <c r="E1604" s="1"/>
      <c r="F1604" s="1"/>
      <c r="G1604" s="1"/>
    </row>
    <row r="1605" spans="2:7">
      <c r="B1605" s="1"/>
      <c r="C1605" s="1"/>
      <c r="D1605" s="1"/>
      <c r="E1605" s="1"/>
      <c r="F1605" s="1"/>
      <c r="G1605" s="1"/>
    </row>
    <row r="1606" spans="2:7">
      <c r="B1606" s="1"/>
      <c r="C1606" s="1"/>
      <c r="D1606" s="1"/>
      <c r="E1606" s="1"/>
      <c r="F1606" s="1"/>
      <c r="G1606" s="1"/>
    </row>
    <row r="1607" spans="2:7">
      <c r="B1607" s="1"/>
      <c r="C1607" s="1"/>
      <c r="D1607" s="1"/>
      <c r="E1607" s="1"/>
      <c r="F1607" s="1"/>
      <c r="G1607" s="1"/>
    </row>
    <row r="1608" spans="2:7">
      <c r="B1608" s="1"/>
      <c r="C1608" s="1"/>
      <c r="D1608" s="1"/>
      <c r="E1608" s="1"/>
      <c r="F1608" s="1"/>
      <c r="G1608" s="1"/>
    </row>
    <row r="1609" spans="2:7">
      <c r="B1609" s="1"/>
      <c r="C1609" s="1"/>
      <c r="D1609" s="1"/>
      <c r="E1609" s="1"/>
      <c r="F1609" s="1"/>
      <c r="G1609" s="1"/>
    </row>
    <row r="1610" spans="2:7">
      <c r="B1610" s="1"/>
      <c r="C1610" s="1"/>
      <c r="D1610" s="1"/>
      <c r="E1610" s="1"/>
      <c r="F1610" s="1"/>
      <c r="G1610" s="1"/>
    </row>
    <row r="1611" spans="2:7">
      <c r="B1611" s="1"/>
      <c r="C1611" s="1"/>
      <c r="D1611" s="1"/>
      <c r="E1611" s="1"/>
      <c r="F1611" s="1"/>
      <c r="G1611" s="1"/>
    </row>
    <row r="1612" spans="2:7">
      <c r="B1612" s="1"/>
      <c r="C1612" s="1"/>
      <c r="D1612" s="1"/>
      <c r="E1612" s="1"/>
      <c r="F1612" s="1"/>
      <c r="G1612" s="1"/>
    </row>
    <row r="1613" spans="2:7">
      <c r="B1613" s="1"/>
      <c r="C1613" s="1"/>
      <c r="D1613" s="1"/>
      <c r="E1613" s="1"/>
      <c r="F1613" s="1"/>
      <c r="G1613" s="1"/>
    </row>
    <row r="1614" spans="2:7">
      <c r="B1614" s="1"/>
      <c r="C1614" s="1"/>
      <c r="D1614" s="1"/>
      <c r="E1614" s="1"/>
      <c r="F1614" s="1"/>
      <c r="G1614" s="1"/>
    </row>
    <row r="1615" spans="2:7">
      <c r="B1615" s="1"/>
      <c r="C1615" s="1"/>
      <c r="D1615" s="1"/>
      <c r="E1615" s="1"/>
      <c r="F1615" s="1"/>
      <c r="G1615" s="1"/>
    </row>
    <row r="1616" spans="2:7">
      <c r="B1616" s="1"/>
      <c r="C1616" s="1"/>
      <c r="D1616" s="1"/>
      <c r="E1616" s="1"/>
      <c r="F1616" s="1"/>
      <c r="G1616" s="1"/>
    </row>
    <row r="1617" spans="2:7">
      <c r="B1617" s="1"/>
      <c r="C1617" s="1"/>
      <c r="D1617" s="1"/>
      <c r="E1617" s="1"/>
      <c r="F1617" s="1"/>
      <c r="G1617" s="1"/>
    </row>
    <row r="1618" spans="2:7">
      <c r="B1618" s="1"/>
      <c r="C1618" s="1"/>
      <c r="D1618" s="1"/>
      <c r="E1618" s="1"/>
      <c r="F1618" s="1"/>
      <c r="G1618" s="1"/>
    </row>
    <row r="1619" spans="2:7">
      <c r="B1619" s="1"/>
      <c r="C1619" s="1"/>
      <c r="D1619" s="1"/>
      <c r="E1619" s="1"/>
      <c r="F1619" s="1"/>
      <c r="G1619" s="1"/>
    </row>
    <row r="1620" spans="2:7">
      <c r="B1620" s="1"/>
      <c r="C1620" s="1"/>
      <c r="D1620" s="1"/>
      <c r="E1620" s="1"/>
      <c r="F1620" s="1"/>
      <c r="G1620" s="1"/>
    </row>
    <row r="1621" spans="2:7">
      <c r="B1621" s="1"/>
      <c r="C1621" s="1"/>
      <c r="D1621" s="1"/>
      <c r="E1621" s="1"/>
      <c r="F1621" s="1"/>
      <c r="G1621" s="1"/>
    </row>
    <row r="1622" spans="2:7">
      <c r="B1622" s="1"/>
      <c r="C1622" s="1"/>
      <c r="D1622" s="1"/>
      <c r="E1622" s="1"/>
      <c r="F1622" s="1"/>
      <c r="G1622" s="1"/>
    </row>
    <row r="1623" spans="2:7">
      <c r="B1623" s="1"/>
      <c r="C1623" s="1"/>
      <c r="D1623" s="1"/>
      <c r="E1623" s="1"/>
      <c r="F1623" s="1"/>
      <c r="G1623" s="1"/>
    </row>
    <row r="1624" spans="2:7">
      <c r="B1624" s="1"/>
      <c r="C1624" s="1"/>
      <c r="D1624" s="1"/>
      <c r="E1624" s="1"/>
      <c r="F1624" s="1"/>
      <c r="G1624" s="1"/>
    </row>
    <row r="1625" spans="2:7">
      <c r="B1625" s="1"/>
      <c r="C1625" s="1"/>
      <c r="D1625" s="1"/>
      <c r="E1625" s="1"/>
      <c r="F1625" s="1"/>
      <c r="G1625" s="1"/>
    </row>
    <row r="1626" spans="2:7">
      <c r="B1626" s="1"/>
      <c r="C1626" s="1"/>
      <c r="D1626" s="1"/>
      <c r="E1626" s="1"/>
      <c r="F1626" s="1"/>
      <c r="G1626" s="1"/>
    </row>
    <row r="1627" spans="2:7">
      <c r="B1627" s="1"/>
      <c r="C1627" s="1"/>
      <c r="D1627" s="1"/>
      <c r="E1627" s="1"/>
      <c r="F1627" s="1"/>
      <c r="G1627" s="1"/>
    </row>
    <row r="1628" spans="2:7">
      <c r="B1628" s="1"/>
      <c r="C1628" s="1"/>
      <c r="D1628" s="1"/>
      <c r="E1628" s="1"/>
      <c r="F1628" s="1"/>
      <c r="G1628" s="1"/>
    </row>
    <row r="1629" spans="2:7">
      <c r="B1629" s="1"/>
      <c r="C1629" s="1"/>
      <c r="D1629" s="1"/>
      <c r="E1629" s="1"/>
      <c r="F1629" s="1"/>
      <c r="G1629" s="1"/>
    </row>
    <row r="1630" spans="2:7">
      <c r="B1630" s="1"/>
      <c r="C1630" s="1"/>
      <c r="D1630" s="1"/>
      <c r="E1630" s="1"/>
      <c r="F1630" s="1"/>
      <c r="G1630" s="1"/>
    </row>
    <row r="1631" spans="2:7">
      <c r="B1631" s="1"/>
      <c r="C1631" s="1"/>
      <c r="D1631" s="1"/>
      <c r="E1631" s="1"/>
      <c r="F1631" s="1"/>
      <c r="G1631" s="1"/>
    </row>
    <row r="1632" spans="2:7">
      <c r="B1632" s="1"/>
      <c r="C1632" s="1"/>
      <c r="D1632" s="1"/>
      <c r="E1632" s="1"/>
      <c r="F1632" s="1"/>
      <c r="G1632" s="1"/>
    </row>
    <row r="1633" spans="2:7">
      <c r="B1633" s="1"/>
      <c r="C1633" s="1"/>
      <c r="D1633" s="1"/>
      <c r="E1633" s="1"/>
      <c r="F1633" s="1"/>
      <c r="G1633" s="1"/>
    </row>
    <row r="1634" spans="2:7">
      <c r="B1634" s="1"/>
      <c r="C1634" s="1"/>
      <c r="D1634" s="1"/>
      <c r="E1634" s="1"/>
      <c r="F1634" s="1"/>
      <c r="G1634" s="1"/>
    </row>
    <row r="1635" spans="2:7">
      <c r="B1635" s="1"/>
      <c r="C1635" s="1"/>
      <c r="D1635" s="1"/>
      <c r="E1635" s="1"/>
      <c r="F1635" s="1"/>
      <c r="G1635" s="1"/>
    </row>
    <row r="1636" spans="2:7">
      <c r="B1636" s="1"/>
      <c r="C1636" s="1"/>
      <c r="D1636" s="1"/>
      <c r="E1636" s="1"/>
      <c r="F1636" s="1"/>
      <c r="G1636" s="1"/>
    </row>
    <row r="1637" spans="2:7">
      <c r="B1637" s="1"/>
      <c r="C1637" s="1"/>
      <c r="D1637" s="1"/>
      <c r="E1637" s="1"/>
      <c r="F1637" s="1"/>
      <c r="G1637" s="1"/>
    </row>
    <row r="1638" spans="2:7">
      <c r="B1638" s="1"/>
      <c r="C1638" s="1"/>
      <c r="D1638" s="1"/>
      <c r="E1638" s="1"/>
      <c r="F1638" s="1"/>
      <c r="G1638" s="1"/>
    </row>
    <row r="1639" spans="2:7">
      <c r="B1639" s="1"/>
      <c r="C1639" s="1"/>
      <c r="D1639" s="1"/>
      <c r="E1639" s="1"/>
      <c r="F1639" s="1"/>
      <c r="G1639" s="1"/>
    </row>
    <row r="1640" spans="2:7">
      <c r="B1640" s="1"/>
      <c r="C1640" s="1"/>
      <c r="D1640" s="1"/>
      <c r="E1640" s="1"/>
      <c r="F1640" s="1"/>
      <c r="G1640" s="1"/>
    </row>
    <row r="1641" spans="2:7">
      <c r="B1641" s="1"/>
      <c r="C1641" s="1"/>
      <c r="D1641" s="1"/>
      <c r="E1641" s="1"/>
      <c r="F1641" s="1"/>
      <c r="G1641" s="1"/>
    </row>
    <row r="1642" spans="2:7">
      <c r="B1642" s="1"/>
      <c r="C1642" s="1"/>
      <c r="D1642" s="1"/>
      <c r="E1642" s="1"/>
      <c r="F1642" s="1"/>
      <c r="G1642" s="1"/>
    </row>
    <row r="1643" spans="2:7">
      <c r="B1643" s="1"/>
      <c r="C1643" s="1"/>
      <c r="D1643" s="1"/>
      <c r="E1643" s="1"/>
      <c r="F1643" s="1"/>
      <c r="G1643" s="1"/>
    </row>
    <row r="1644" spans="2:7">
      <c r="B1644" s="1"/>
      <c r="C1644" s="1"/>
      <c r="D1644" s="1"/>
      <c r="E1644" s="1"/>
      <c r="F1644" s="1"/>
      <c r="G1644" s="1"/>
    </row>
    <row r="1645" spans="2:7">
      <c r="B1645" s="1"/>
      <c r="C1645" s="1"/>
      <c r="D1645" s="1"/>
      <c r="E1645" s="1"/>
      <c r="F1645" s="1"/>
      <c r="G1645" s="1"/>
    </row>
    <row r="1646" spans="2:7">
      <c r="B1646" s="1"/>
      <c r="C1646" s="1"/>
      <c r="D1646" s="1"/>
      <c r="E1646" s="1"/>
      <c r="F1646" s="1"/>
      <c r="G1646" s="1"/>
    </row>
    <row r="1647" spans="2:7">
      <c r="B1647" s="1"/>
      <c r="C1647" s="1"/>
      <c r="D1647" s="1"/>
      <c r="E1647" s="1"/>
      <c r="F1647" s="1"/>
      <c r="G1647" s="1"/>
    </row>
    <row r="1648" spans="2:7">
      <c r="B1648" s="1"/>
      <c r="C1648" s="1"/>
      <c r="D1648" s="1"/>
      <c r="E1648" s="1"/>
      <c r="F1648" s="1"/>
      <c r="G1648" s="1"/>
    </row>
    <row r="1649" spans="2:7">
      <c r="B1649" s="1"/>
      <c r="C1649" s="1"/>
      <c r="D1649" s="1"/>
      <c r="E1649" s="1"/>
      <c r="F1649" s="1"/>
      <c r="G1649" s="1"/>
    </row>
    <row r="1650" spans="2:7">
      <c r="B1650" s="1"/>
      <c r="C1650" s="1"/>
      <c r="D1650" s="1"/>
      <c r="E1650" s="1"/>
      <c r="F1650" s="1"/>
      <c r="G1650" s="1"/>
    </row>
    <row r="1651" spans="2:7">
      <c r="B1651" s="1"/>
      <c r="C1651" s="1"/>
      <c r="D1651" s="1"/>
      <c r="E1651" s="1"/>
      <c r="F1651" s="1"/>
      <c r="G1651" s="1"/>
    </row>
    <row r="1652" spans="2:7">
      <c r="B1652" s="1"/>
      <c r="C1652" s="1"/>
      <c r="D1652" s="1"/>
      <c r="E1652" s="1"/>
      <c r="F1652" s="1"/>
      <c r="G1652" s="1"/>
    </row>
    <row r="1653" spans="2:7">
      <c r="B1653" s="1"/>
      <c r="C1653" s="1"/>
      <c r="D1653" s="1"/>
      <c r="E1653" s="1"/>
      <c r="F1653" s="1"/>
      <c r="G1653" s="1"/>
    </row>
    <row r="1654" spans="2:7">
      <c r="B1654" s="1"/>
      <c r="C1654" s="1"/>
      <c r="D1654" s="1"/>
      <c r="E1654" s="1"/>
      <c r="F1654" s="1"/>
      <c r="G1654" s="1"/>
    </row>
    <row r="1655" spans="2:7">
      <c r="B1655" s="1"/>
      <c r="C1655" s="1"/>
      <c r="D1655" s="1"/>
      <c r="E1655" s="1"/>
      <c r="F1655" s="1"/>
      <c r="G1655" s="1"/>
    </row>
    <row r="1656" spans="2:7">
      <c r="B1656" s="1"/>
      <c r="C1656" s="1"/>
      <c r="D1656" s="1"/>
      <c r="E1656" s="1"/>
      <c r="F1656" s="1"/>
      <c r="G1656" s="1"/>
    </row>
    <row r="1657" spans="2:7">
      <c r="B1657" s="1"/>
      <c r="C1657" s="1"/>
      <c r="D1657" s="1"/>
      <c r="E1657" s="1"/>
      <c r="F1657" s="1"/>
      <c r="G1657" s="1"/>
    </row>
    <row r="1658" spans="2:7">
      <c r="B1658" s="1"/>
      <c r="C1658" s="1"/>
      <c r="D1658" s="1"/>
      <c r="E1658" s="1"/>
      <c r="F1658" s="1"/>
      <c r="G1658" s="1"/>
    </row>
    <row r="1659" spans="2:7">
      <c r="B1659" s="1"/>
      <c r="C1659" s="1"/>
      <c r="D1659" s="1"/>
      <c r="E1659" s="1"/>
      <c r="F1659" s="1"/>
      <c r="G1659" s="1"/>
    </row>
    <row r="1660" spans="2:7">
      <c r="B1660" s="1"/>
      <c r="C1660" s="1"/>
      <c r="D1660" s="1"/>
      <c r="E1660" s="1"/>
      <c r="F1660" s="1"/>
      <c r="G1660" s="1"/>
    </row>
    <row r="1661" spans="2:7">
      <c r="B1661" s="1"/>
      <c r="C1661" s="1"/>
      <c r="D1661" s="1"/>
      <c r="E1661" s="1"/>
      <c r="F1661" s="1"/>
      <c r="G1661" s="1"/>
    </row>
    <row r="1662" spans="2:7">
      <c r="B1662" s="1"/>
      <c r="C1662" s="1"/>
      <c r="D1662" s="1"/>
      <c r="E1662" s="1"/>
      <c r="F1662" s="1"/>
      <c r="G1662" s="1"/>
    </row>
    <row r="1663" spans="2:7">
      <c r="B1663" s="1"/>
      <c r="C1663" s="1"/>
      <c r="D1663" s="1"/>
      <c r="E1663" s="1"/>
      <c r="F1663" s="1"/>
      <c r="G1663" s="1"/>
    </row>
    <row r="1664" spans="2:7">
      <c r="B1664" s="1"/>
      <c r="C1664" s="1"/>
      <c r="D1664" s="1"/>
      <c r="E1664" s="1"/>
      <c r="F1664" s="1"/>
      <c r="G1664" s="1"/>
    </row>
    <row r="1665" spans="2:7">
      <c r="B1665" s="1"/>
      <c r="C1665" s="1"/>
      <c r="D1665" s="1"/>
      <c r="E1665" s="1"/>
      <c r="F1665" s="1"/>
      <c r="G1665" s="1"/>
    </row>
    <row r="1666" spans="2:7">
      <c r="B1666" s="1"/>
      <c r="C1666" s="1"/>
      <c r="D1666" s="1"/>
      <c r="E1666" s="1"/>
      <c r="F1666" s="1"/>
      <c r="G1666" s="1"/>
    </row>
    <row r="1667" spans="2:7">
      <c r="B1667" s="1"/>
      <c r="C1667" s="1"/>
      <c r="D1667" s="1"/>
      <c r="E1667" s="1"/>
      <c r="F1667" s="1"/>
      <c r="G1667" s="1"/>
    </row>
    <row r="1668" spans="2:7">
      <c r="B1668" s="1"/>
      <c r="C1668" s="1"/>
      <c r="D1668" s="1"/>
      <c r="E1668" s="1"/>
      <c r="F1668" s="1"/>
      <c r="G1668" s="1"/>
    </row>
    <row r="1669" spans="2:7">
      <c r="B1669" s="1"/>
      <c r="C1669" s="1"/>
      <c r="D1669" s="1"/>
      <c r="E1669" s="1"/>
      <c r="F1669" s="1"/>
      <c r="G1669" s="1"/>
    </row>
    <row r="1670" spans="2:7">
      <c r="B1670" s="1"/>
      <c r="C1670" s="1"/>
      <c r="D1670" s="1"/>
      <c r="E1670" s="1"/>
      <c r="F1670" s="1"/>
      <c r="G1670" s="1"/>
    </row>
    <row r="1671" spans="2:7">
      <c r="B1671" s="1"/>
      <c r="C1671" s="1"/>
      <c r="D1671" s="1"/>
      <c r="E1671" s="1"/>
      <c r="F1671" s="1"/>
      <c r="G1671" s="1"/>
    </row>
    <row r="1672" spans="2:7">
      <c r="B1672" s="1"/>
      <c r="C1672" s="1"/>
      <c r="D1672" s="1"/>
      <c r="E1672" s="1"/>
      <c r="F1672" s="1"/>
      <c r="G1672" s="1"/>
    </row>
    <row r="1673" spans="2:7">
      <c r="B1673" s="1"/>
      <c r="C1673" s="1"/>
      <c r="D1673" s="1"/>
      <c r="E1673" s="1"/>
      <c r="F1673" s="1"/>
      <c r="G1673" s="1"/>
    </row>
    <row r="1674" spans="2:7">
      <c r="B1674" s="1"/>
      <c r="C1674" s="1"/>
      <c r="D1674" s="1"/>
      <c r="E1674" s="1"/>
      <c r="F1674" s="1"/>
      <c r="G1674" s="1"/>
    </row>
    <row r="1675" spans="2:7">
      <c r="B1675" s="1"/>
      <c r="C1675" s="1"/>
      <c r="D1675" s="1"/>
      <c r="E1675" s="1"/>
      <c r="F1675" s="1"/>
      <c r="G1675" s="1"/>
    </row>
    <row r="1676" spans="2:7">
      <c r="B1676" s="1"/>
      <c r="C1676" s="1"/>
      <c r="D1676" s="1"/>
      <c r="E1676" s="1"/>
      <c r="F1676" s="1"/>
      <c r="G1676" s="1"/>
    </row>
    <row r="1677" spans="2:7">
      <c r="B1677" s="1"/>
      <c r="C1677" s="1"/>
      <c r="D1677" s="1"/>
      <c r="E1677" s="1"/>
      <c r="F1677" s="1"/>
      <c r="G1677" s="1"/>
    </row>
    <row r="1678" spans="2:7">
      <c r="B1678" s="1"/>
      <c r="C1678" s="1"/>
      <c r="D1678" s="1"/>
      <c r="E1678" s="1"/>
      <c r="F1678" s="1"/>
      <c r="G1678" s="1"/>
    </row>
    <row r="1679" spans="2:7">
      <c r="B1679" s="1"/>
      <c r="C1679" s="1"/>
      <c r="D1679" s="1"/>
      <c r="E1679" s="1"/>
      <c r="F1679" s="1"/>
      <c r="G1679" s="1"/>
    </row>
    <row r="1680" spans="2:7">
      <c r="B1680" s="1"/>
      <c r="C1680" s="1"/>
      <c r="D1680" s="1"/>
      <c r="E1680" s="1"/>
      <c r="F1680" s="1"/>
      <c r="G1680" s="1"/>
    </row>
    <row r="1681" spans="2:7">
      <c r="B1681" s="1"/>
      <c r="C1681" s="1"/>
      <c r="D1681" s="1"/>
      <c r="E1681" s="1"/>
      <c r="F1681" s="1"/>
      <c r="G1681" s="1"/>
    </row>
    <row r="1682" spans="2:7">
      <c r="B1682" s="1"/>
      <c r="C1682" s="1"/>
      <c r="D1682" s="1"/>
      <c r="E1682" s="1"/>
      <c r="F1682" s="1"/>
      <c r="G1682" s="1"/>
    </row>
    <row r="1683" spans="2:7">
      <c r="B1683" s="1"/>
      <c r="C1683" s="1"/>
      <c r="D1683" s="1"/>
      <c r="E1683" s="1"/>
      <c r="F1683" s="1"/>
      <c r="G1683" s="1"/>
    </row>
    <row r="1684" spans="2:7">
      <c r="B1684" s="1"/>
      <c r="C1684" s="1"/>
      <c r="D1684" s="1"/>
      <c r="E1684" s="1"/>
      <c r="F1684" s="1"/>
      <c r="G1684" s="1"/>
    </row>
    <row r="1685" spans="2:7">
      <c r="B1685" s="1"/>
      <c r="C1685" s="1"/>
      <c r="D1685" s="1"/>
      <c r="E1685" s="1"/>
      <c r="F1685" s="1"/>
      <c r="G1685" s="1"/>
    </row>
    <row r="1686" spans="2:7">
      <c r="B1686" s="1"/>
      <c r="C1686" s="1"/>
      <c r="D1686" s="1"/>
      <c r="E1686" s="1"/>
      <c r="F1686" s="1"/>
      <c r="G1686" s="1"/>
    </row>
    <row r="1687" spans="2:7">
      <c r="B1687" s="1"/>
      <c r="C1687" s="1"/>
      <c r="D1687" s="1"/>
      <c r="E1687" s="1"/>
      <c r="F1687" s="1"/>
      <c r="G1687" s="1"/>
    </row>
    <row r="1688" spans="2:7">
      <c r="B1688" s="1"/>
      <c r="C1688" s="1"/>
      <c r="D1688" s="1"/>
      <c r="E1688" s="1"/>
      <c r="F1688" s="1"/>
      <c r="G1688" s="1"/>
    </row>
    <row r="1689" spans="2:7">
      <c r="B1689" s="1"/>
      <c r="C1689" s="1"/>
      <c r="D1689" s="1"/>
      <c r="E1689" s="1"/>
      <c r="F1689" s="1"/>
      <c r="G1689" s="1"/>
    </row>
    <row r="1690" spans="2:7">
      <c r="B1690" s="1"/>
      <c r="C1690" s="1"/>
      <c r="D1690" s="1"/>
      <c r="E1690" s="1"/>
      <c r="F1690" s="1"/>
      <c r="G1690" s="1"/>
    </row>
    <row r="1691" spans="2:7">
      <c r="B1691" s="1"/>
      <c r="C1691" s="1"/>
      <c r="D1691" s="1"/>
      <c r="E1691" s="1"/>
      <c r="F1691" s="1"/>
      <c r="G1691" s="1"/>
    </row>
    <row r="1692" spans="2:7">
      <c r="B1692" s="1"/>
      <c r="C1692" s="1"/>
      <c r="D1692" s="1"/>
      <c r="E1692" s="1"/>
      <c r="F1692" s="1"/>
      <c r="G1692" s="1"/>
    </row>
    <row r="1693" spans="2:7">
      <c r="B1693" s="1"/>
      <c r="C1693" s="1"/>
      <c r="D1693" s="1"/>
      <c r="E1693" s="1"/>
      <c r="F1693" s="1"/>
      <c r="G1693" s="1"/>
    </row>
    <row r="1694" spans="2:7">
      <c r="B1694" s="1"/>
      <c r="C1694" s="1"/>
      <c r="D1694" s="1"/>
      <c r="E1694" s="1"/>
      <c r="F1694" s="1"/>
      <c r="G1694" s="1"/>
    </row>
    <row r="1695" spans="2:7">
      <c r="B1695" s="1"/>
      <c r="C1695" s="1"/>
      <c r="D1695" s="1"/>
      <c r="E1695" s="1"/>
      <c r="F1695" s="1"/>
      <c r="G1695" s="1"/>
    </row>
    <row r="1696" spans="2:7">
      <c r="B1696" s="1"/>
      <c r="C1696" s="1"/>
      <c r="D1696" s="1"/>
      <c r="E1696" s="1"/>
      <c r="F1696" s="1"/>
      <c r="G1696" s="1"/>
    </row>
    <row r="1697" spans="2:7">
      <c r="B1697" s="1"/>
      <c r="C1697" s="1"/>
      <c r="D1697" s="1"/>
      <c r="E1697" s="1"/>
      <c r="F1697" s="1"/>
      <c r="G1697" s="1"/>
    </row>
    <row r="1698" spans="2:7">
      <c r="B1698" s="1"/>
      <c r="C1698" s="1"/>
      <c r="D1698" s="1"/>
      <c r="E1698" s="1"/>
      <c r="F1698" s="1"/>
      <c r="G1698" s="1"/>
    </row>
    <row r="1699" spans="2:7">
      <c r="B1699" s="1"/>
      <c r="C1699" s="1"/>
      <c r="D1699" s="1"/>
      <c r="E1699" s="1"/>
      <c r="F1699" s="1"/>
      <c r="G1699" s="1"/>
    </row>
    <row r="1700" spans="2:7">
      <c r="B1700" s="1"/>
      <c r="C1700" s="1"/>
      <c r="D1700" s="1"/>
      <c r="E1700" s="1"/>
      <c r="F1700" s="1"/>
      <c r="G1700" s="1"/>
    </row>
    <row r="1701" spans="2:7">
      <c r="B1701" s="1"/>
      <c r="C1701" s="1"/>
      <c r="D1701" s="1"/>
      <c r="E1701" s="1"/>
      <c r="F1701" s="1"/>
      <c r="G1701" s="1"/>
    </row>
    <row r="1702" spans="2:7">
      <c r="B1702" s="1"/>
      <c r="C1702" s="1"/>
      <c r="D1702" s="1"/>
      <c r="E1702" s="1"/>
      <c r="F1702" s="1"/>
      <c r="G1702" s="1"/>
    </row>
    <row r="1703" spans="2:7">
      <c r="B1703" s="1"/>
      <c r="C1703" s="1"/>
      <c r="D1703" s="1"/>
      <c r="E1703" s="1"/>
      <c r="F1703" s="1"/>
      <c r="G1703" s="1"/>
    </row>
    <row r="1704" spans="2:7">
      <c r="B1704" s="1"/>
      <c r="C1704" s="1"/>
      <c r="D1704" s="1"/>
      <c r="E1704" s="1"/>
      <c r="F1704" s="1"/>
      <c r="G1704" s="1"/>
    </row>
    <row r="1705" spans="2:7">
      <c r="B1705" s="1"/>
      <c r="C1705" s="1"/>
      <c r="D1705" s="1"/>
      <c r="E1705" s="1"/>
      <c r="F1705" s="1"/>
      <c r="G1705" s="1"/>
    </row>
    <row r="1706" spans="2:7">
      <c r="B1706" s="1"/>
      <c r="C1706" s="1"/>
      <c r="D1706" s="1"/>
      <c r="E1706" s="1"/>
      <c r="F1706" s="1"/>
      <c r="G1706" s="1"/>
    </row>
    <row r="1707" spans="2:7">
      <c r="B1707" s="1"/>
      <c r="C1707" s="1"/>
      <c r="D1707" s="1"/>
      <c r="E1707" s="1"/>
      <c r="F1707" s="1"/>
      <c r="G1707" s="1"/>
    </row>
    <row r="1708" spans="2:7">
      <c r="B1708" s="1"/>
      <c r="C1708" s="1"/>
      <c r="D1708" s="1"/>
      <c r="E1708" s="1"/>
      <c r="F1708" s="1"/>
      <c r="G1708" s="1"/>
    </row>
    <row r="1709" spans="2:7">
      <c r="B1709" s="1"/>
      <c r="C1709" s="1"/>
      <c r="D1709" s="1"/>
      <c r="E1709" s="1"/>
      <c r="F1709" s="1"/>
      <c r="G1709" s="1"/>
    </row>
    <row r="1710" spans="2:7">
      <c r="B1710" s="1"/>
      <c r="C1710" s="1"/>
      <c r="D1710" s="1"/>
      <c r="E1710" s="1"/>
      <c r="F1710" s="1"/>
      <c r="G1710" s="1"/>
    </row>
    <row r="1711" spans="2:7">
      <c r="B1711" s="1"/>
      <c r="C1711" s="1"/>
      <c r="D1711" s="1"/>
      <c r="E1711" s="1"/>
      <c r="F1711" s="1"/>
      <c r="G1711" s="1"/>
    </row>
    <row r="1712" spans="2:7">
      <c r="B1712" s="1"/>
      <c r="C1712" s="1"/>
      <c r="D1712" s="1"/>
      <c r="E1712" s="1"/>
      <c r="F1712" s="1"/>
      <c r="G1712" s="1"/>
    </row>
    <row r="1713" spans="2:7">
      <c r="B1713" s="1"/>
      <c r="C1713" s="1"/>
      <c r="D1713" s="1"/>
      <c r="E1713" s="1"/>
      <c r="F1713" s="1"/>
      <c r="G1713" s="1"/>
    </row>
    <row r="1714" spans="2:7">
      <c r="B1714" s="1"/>
      <c r="C1714" s="1"/>
      <c r="D1714" s="1"/>
      <c r="E1714" s="1"/>
      <c r="F1714" s="1"/>
      <c r="G1714" s="1"/>
    </row>
    <row r="1715" spans="2:7">
      <c r="B1715" s="1"/>
      <c r="C1715" s="1"/>
      <c r="D1715" s="1"/>
      <c r="E1715" s="1"/>
      <c r="F1715" s="1"/>
      <c r="G1715" s="1"/>
    </row>
    <row r="1716" spans="2:7">
      <c r="B1716" s="1"/>
      <c r="C1716" s="1"/>
      <c r="D1716" s="1"/>
      <c r="E1716" s="1"/>
      <c r="F1716" s="1"/>
      <c r="G1716" s="1"/>
    </row>
    <row r="1717" spans="2:7">
      <c r="B1717" s="1"/>
      <c r="C1717" s="1"/>
      <c r="D1717" s="1"/>
      <c r="E1717" s="1"/>
      <c r="F1717" s="1"/>
      <c r="G1717" s="1"/>
    </row>
    <row r="1718" spans="2:7">
      <c r="B1718" s="1"/>
      <c r="C1718" s="1"/>
      <c r="D1718" s="1"/>
      <c r="E1718" s="1"/>
      <c r="F1718" s="1"/>
      <c r="G1718" s="1"/>
    </row>
    <row r="1719" spans="2:7">
      <c r="B1719" s="1"/>
      <c r="C1719" s="1"/>
      <c r="D1719" s="1"/>
      <c r="E1719" s="1"/>
      <c r="F1719" s="1"/>
      <c r="G1719" s="1"/>
    </row>
    <row r="1720" spans="2:7">
      <c r="B1720" s="1"/>
      <c r="C1720" s="1"/>
      <c r="D1720" s="1"/>
      <c r="E1720" s="1"/>
      <c r="F1720" s="1"/>
      <c r="G1720" s="1"/>
    </row>
    <row r="1721" spans="2:7">
      <c r="B1721" s="1"/>
      <c r="C1721" s="1"/>
      <c r="D1721" s="1"/>
      <c r="E1721" s="1"/>
      <c r="F1721" s="1"/>
      <c r="G1721" s="1"/>
    </row>
    <row r="1722" spans="2:7">
      <c r="B1722" s="1"/>
      <c r="C1722" s="1"/>
      <c r="D1722" s="1"/>
      <c r="E1722" s="1"/>
      <c r="F1722" s="1"/>
      <c r="G1722" s="1"/>
    </row>
    <row r="1723" spans="2:7">
      <c r="B1723" s="1"/>
      <c r="C1723" s="1"/>
      <c r="D1723" s="1"/>
      <c r="E1723" s="1"/>
      <c r="F1723" s="1"/>
      <c r="G1723" s="1"/>
    </row>
    <row r="1724" spans="2:7">
      <c r="B1724" s="1"/>
      <c r="C1724" s="1"/>
      <c r="D1724" s="1"/>
      <c r="E1724" s="1"/>
      <c r="F1724" s="1"/>
      <c r="G1724" s="1"/>
    </row>
    <row r="1725" spans="2:7">
      <c r="B1725" s="1"/>
      <c r="C1725" s="1"/>
      <c r="D1725" s="1"/>
      <c r="E1725" s="1"/>
      <c r="F1725" s="1"/>
      <c r="G1725" s="1"/>
    </row>
    <row r="1726" spans="2:7">
      <c r="B1726" s="1"/>
      <c r="C1726" s="1"/>
      <c r="D1726" s="1"/>
      <c r="E1726" s="1"/>
      <c r="F1726" s="1"/>
      <c r="G1726" s="1"/>
    </row>
    <row r="1727" spans="2:7">
      <c r="B1727" s="1"/>
      <c r="C1727" s="1"/>
      <c r="D1727" s="1"/>
      <c r="E1727" s="1"/>
      <c r="F1727" s="1"/>
      <c r="G1727" s="1"/>
    </row>
    <row r="1728" spans="2:7">
      <c r="B1728" s="1"/>
      <c r="C1728" s="1"/>
      <c r="D1728" s="1"/>
      <c r="E1728" s="1"/>
      <c r="F1728" s="1"/>
      <c r="G1728" s="1"/>
    </row>
    <row r="1729" spans="2:7">
      <c r="B1729" s="1"/>
      <c r="C1729" s="1"/>
      <c r="D1729" s="1"/>
      <c r="E1729" s="1"/>
      <c r="F1729" s="1"/>
      <c r="G1729" s="1"/>
    </row>
    <row r="1730" spans="2:7">
      <c r="B1730" s="1"/>
      <c r="C1730" s="1"/>
      <c r="D1730" s="1"/>
      <c r="E1730" s="1"/>
      <c r="F1730" s="1"/>
      <c r="G1730" s="1"/>
    </row>
    <row r="1731" spans="2:7">
      <c r="B1731" s="1"/>
      <c r="C1731" s="1"/>
      <c r="D1731" s="1"/>
      <c r="E1731" s="1"/>
      <c r="F1731" s="1"/>
      <c r="G1731" s="1"/>
    </row>
    <row r="1732" spans="2:7">
      <c r="B1732" s="1"/>
      <c r="C1732" s="1"/>
      <c r="D1732" s="1"/>
      <c r="E1732" s="1"/>
      <c r="F1732" s="1"/>
      <c r="G1732" s="1"/>
    </row>
    <row r="1733" spans="2:7">
      <c r="B1733" s="1"/>
      <c r="C1733" s="1"/>
      <c r="D1733" s="1"/>
      <c r="E1733" s="1"/>
      <c r="F1733" s="1"/>
      <c r="G1733" s="1"/>
    </row>
    <row r="1734" spans="2:7">
      <c r="B1734" s="1"/>
      <c r="C1734" s="1"/>
      <c r="D1734" s="1"/>
      <c r="E1734" s="1"/>
      <c r="F1734" s="1"/>
      <c r="G1734" s="1"/>
    </row>
    <row r="1735" spans="2:7">
      <c r="B1735" s="1"/>
      <c r="C1735" s="1"/>
      <c r="D1735" s="1"/>
      <c r="E1735" s="1"/>
      <c r="F1735" s="1"/>
      <c r="G1735" s="1"/>
    </row>
    <row r="1736" spans="2:7">
      <c r="B1736" s="1"/>
      <c r="C1736" s="1"/>
      <c r="D1736" s="1"/>
      <c r="E1736" s="1"/>
      <c r="F1736" s="1"/>
      <c r="G1736" s="1"/>
    </row>
    <row r="1737" spans="2:7">
      <c r="B1737" s="1"/>
      <c r="C1737" s="1"/>
      <c r="D1737" s="1"/>
      <c r="E1737" s="1"/>
      <c r="F1737" s="1"/>
      <c r="G1737" s="1"/>
    </row>
    <row r="1738" spans="2:7">
      <c r="B1738" s="1"/>
      <c r="C1738" s="1"/>
      <c r="D1738" s="1"/>
      <c r="E1738" s="1"/>
      <c r="F1738" s="1"/>
      <c r="G1738" s="1"/>
    </row>
    <row r="1739" spans="2:7">
      <c r="B1739" s="1"/>
      <c r="C1739" s="1"/>
      <c r="D1739" s="1"/>
      <c r="E1739" s="1"/>
      <c r="F1739" s="1"/>
      <c r="G1739" s="1"/>
    </row>
    <row r="1740" spans="2:7">
      <c r="B1740" s="1"/>
      <c r="C1740" s="1"/>
      <c r="D1740" s="1"/>
      <c r="E1740" s="1"/>
      <c r="F1740" s="1"/>
      <c r="G1740" s="1"/>
    </row>
    <row r="1741" spans="2:7">
      <c r="B1741" s="1"/>
      <c r="C1741" s="1"/>
      <c r="D1741" s="1"/>
      <c r="E1741" s="1"/>
      <c r="F1741" s="1"/>
      <c r="G1741" s="1"/>
    </row>
    <row r="1742" spans="2:7">
      <c r="B1742" s="1"/>
      <c r="C1742" s="1"/>
      <c r="D1742" s="1"/>
      <c r="E1742" s="1"/>
      <c r="F1742" s="1"/>
      <c r="G1742" s="1"/>
    </row>
    <row r="1743" spans="2:7">
      <c r="B1743" s="1"/>
      <c r="C1743" s="1"/>
      <c r="D1743" s="1"/>
      <c r="E1743" s="1"/>
      <c r="F1743" s="1"/>
      <c r="G1743" s="1"/>
    </row>
    <row r="1744" spans="2:7">
      <c r="B1744" s="1"/>
      <c r="C1744" s="1"/>
      <c r="D1744" s="1"/>
      <c r="E1744" s="1"/>
      <c r="F1744" s="1"/>
      <c r="G1744" s="1"/>
    </row>
    <row r="1745" spans="2:7">
      <c r="B1745" s="1"/>
      <c r="C1745" s="1"/>
      <c r="D1745" s="1"/>
      <c r="E1745" s="1"/>
      <c r="F1745" s="1"/>
      <c r="G1745" s="1"/>
    </row>
    <row r="1746" spans="2:7">
      <c r="B1746" s="1"/>
      <c r="C1746" s="1"/>
      <c r="D1746" s="1"/>
      <c r="E1746" s="1"/>
      <c r="F1746" s="1"/>
      <c r="G1746" s="1"/>
    </row>
    <row r="1747" spans="2:7">
      <c r="B1747" s="1"/>
      <c r="C1747" s="1"/>
      <c r="D1747" s="1"/>
      <c r="E1747" s="1"/>
      <c r="F1747" s="1"/>
      <c r="G1747" s="1"/>
    </row>
    <row r="1748" spans="2:7">
      <c r="B1748" s="1"/>
      <c r="C1748" s="1"/>
      <c r="D1748" s="1"/>
      <c r="E1748" s="1"/>
      <c r="F1748" s="1"/>
      <c r="G1748" s="1"/>
    </row>
    <row r="1749" spans="2:7">
      <c r="B1749" s="1"/>
      <c r="C1749" s="1"/>
      <c r="D1749" s="1"/>
      <c r="E1749" s="1"/>
      <c r="F1749" s="1"/>
      <c r="G1749" s="1"/>
    </row>
    <row r="1750" spans="2:7">
      <c r="B1750" s="1"/>
      <c r="C1750" s="1"/>
      <c r="D1750" s="1"/>
      <c r="E1750" s="1"/>
      <c r="F1750" s="1"/>
      <c r="G1750" s="1"/>
    </row>
    <row r="1751" spans="2:7">
      <c r="B1751" s="1"/>
      <c r="C1751" s="1"/>
      <c r="D1751" s="1"/>
      <c r="E1751" s="1"/>
      <c r="F1751" s="1"/>
      <c r="G1751" s="1"/>
    </row>
    <row r="1752" spans="2:7">
      <c r="B1752" s="1"/>
      <c r="C1752" s="1"/>
      <c r="D1752" s="1"/>
      <c r="E1752" s="1"/>
      <c r="F1752" s="1"/>
      <c r="G1752" s="1"/>
    </row>
    <row r="1753" spans="2:7">
      <c r="B1753" s="1"/>
      <c r="C1753" s="1"/>
      <c r="D1753" s="1"/>
      <c r="E1753" s="1"/>
      <c r="F1753" s="1"/>
      <c r="G1753" s="1"/>
    </row>
    <row r="1754" spans="2:7">
      <c r="B1754" s="1"/>
      <c r="C1754" s="1"/>
      <c r="D1754" s="1"/>
      <c r="E1754" s="1"/>
      <c r="F1754" s="1"/>
      <c r="G1754" s="1"/>
    </row>
    <row r="1755" spans="2:7">
      <c r="B1755" s="1"/>
      <c r="C1755" s="1"/>
      <c r="D1755" s="1"/>
      <c r="E1755" s="1"/>
      <c r="F1755" s="1"/>
      <c r="G1755" s="1"/>
    </row>
    <row r="1756" spans="2:7">
      <c r="B1756" s="1"/>
      <c r="C1756" s="1"/>
      <c r="D1756" s="1"/>
      <c r="E1756" s="1"/>
      <c r="F1756" s="1"/>
      <c r="G1756" s="1"/>
    </row>
    <row r="1757" spans="2:7">
      <c r="B1757" s="1"/>
      <c r="C1757" s="1"/>
      <c r="D1757" s="1"/>
      <c r="E1757" s="1"/>
      <c r="F1757" s="1"/>
      <c r="G1757" s="1"/>
    </row>
    <row r="1758" spans="2:7">
      <c r="B1758" s="1"/>
      <c r="C1758" s="1"/>
      <c r="D1758" s="1"/>
      <c r="E1758" s="1"/>
      <c r="F1758" s="1"/>
      <c r="G1758" s="1"/>
    </row>
    <row r="1759" spans="2:7">
      <c r="B1759" s="1"/>
      <c r="C1759" s="1"/>
      <c r="D1759" s="1"/>
      <c r="E1759" s="1"/>
      <c r="F1759" s="1"/>
      <c r="G1759" s="1"/>
    </row>
    <row r="1760" spans="2:7">
      <c r="B1760" s="1"/>
      <c r="C1760" s="1"/>
      <c r="D1760" s="1"/>
      <c r="E1760" s="1"/>
      <c r="F1760" s="1"/>
      <c r="G1760" s="1"/>
    </row>
    <row r="1761" spans="2:7">
      <c r="B1761" s="1"/>
      <c r="C1761" s="1"/>
      <c r="D1761" s="1"/>
      <c r="E1761" s="1"/>
      <c r="F1761" s="1"/>
      <c r="G1761" s="1"/>
    </row>
    <row r="1762" spans="2:7">
      <c r="B1762" s="1"/>
      <c r="C1762" s="1"/>
      <c r="D1762" s="1"/>
      <c r="E1762" s="1"/>
      <c r="F1762" s="1"/>
      <c r="G1762" s="1"/>
    </row>
    <row r="1763" spans="2:7">
      <c r="B1763" s="1"/>
      <c r="C1763" s="1"/>
      <c r="D1763" s="1"/>
      <c r="E1763" s="1"/>
      <c r="F1763" s="1"/>
      <c r="G1763" s="1"/>
    </row>
    <row r="1764" spans="2:7">
      <c r="B1764" s="1"/>
      <c r="C1764" s="1"/>
      <c r="D1764" s="1"/>
      <c r="E1764" s="1"/>
      <c r="F1764" s="1"/>
      <c r="G1764" s="1"/>
    </row>
    <row r="1765" spans="2:7">
      <c r="B1765" s="1"/>
      <c r="C1765" s="1"/>
      <c r="D1765" s="1"/>
      <c r="E1765" s="1"/>
      <c r="F1765" s="1"/>
      <c r="G1765" s="1"/>
    </row>
    <row r="1766" spans="2:7">
      <c r="B1766" s="1"/>
      <c r="C1766" s="1"/>
      <c r="D1766" s="1"/>
      <c r="E1766" s="1"/>
      <c r="F1766" s="1"/>
      <c r="G1766" s="1"/>
    </row>
    <row r="1767" spans="2:7">
      <c r="B1767" s="1"/>
      <c r="C1767" s="1"/>
      <c r="D1767" s="1"/>
      <c r="E1767" s="1"/>
      <c r="F1767" s="1"/>
      <c r="G1767" s="1"/>
    </row>
    <row r="1768" spans="2:7">
      <c r="B1768" s="1"/>
      <c r="C1768" s="1"/>
      <c r="D1768" s="1"/>
      <c r="E1768" s="1"/>
      <c r="F1768" s="1"/>
      <c r="G1768" s="1"/>
    </row>
    <row r="1769" spans="2:7">
      <c r="B1769" s="1"/>
      <c r="C1769" s="1"/>
      <c r="D1769" s="1"/>
      <c r="E1769" s="1"/>
      <c r="F1769" s="1"/>
      <c r="G1769" s="1"/>
    </row>
    <row r="1770" spans="2:7">
      <c r="B1770" s="1"/>
      <c r="C1770" s="1"/>
      <c r="D1770" s="1"/>
      <c r="E1770" s="1"/>
      <c r="F1770" s="1"/>
      <c r="G1770" s="1"/>
    </row>
    <row r="1771" spans="2:7">
      <c r="B1771" s="1"/>
      <c r="C1771" s="1"/>
      <c r="D1771" s="1"/>
      <c r="E1771" s="1"/>
      <c r="F1771" s="1"/>
      <c r="G1771" s="1"/>
    </row>
    <row r="1772" spans="2:7">
      <c r="B1772" s="1"/>
      <c r="C1772" s="1"/>
      <c r="D1772" s="1"/>
      <c r="E1772" s="1"/>
      <c r="F1772" s="1"/>
      <c r="G1772" s="1"/>
    </row>
    <row r="1773" spans="2:7">
      <c r="B1773" s="1"/>
      <c r="C1773" s="1"/>
      <c r="D1773" s="1"/>
      <c r="E1773" s="1"/>
      <c r="F1773" s="1"/>
      <c r="G1773" s="1"/>
    </row>
    <row r="1774" spans="2:7">
      <c r="B1774" s="1"/>
      <c r="C1774" s="1"/>
      <c r="D1774" s="1"/>
      <c r="E1774" s="1"/>
      <c r="F1774" s="1"/>
      <c r="G1774" s="1"/>
    </row>
    <row r="1775" spans="2:7">
      <c r="B1775" s="1"/>
      <c r="C1775" s="1"/>
      <c r="D1775" s="1"/>
      <c r="E1775" s="1"/>
      <c r="F1775" s="1"/>
      <c r="G1775" s="1"/>
    </row>
    <row r="1776" spans="2:7">
      <c r="B1776" s="1"/>
      <c r="C1776" s="1"/>
      <c r="D1776" s="1"/>
      <c r="E1776" s="1"/>
      <c r="F1776" s="1"/>
      <c r="G1776" s="1"/>
    </row>
    <row r="1777" spans="2:7">
      <c r="B1777" s="1"/>
      <c r="C1777" s="1"/>
      <c r="D1777" s="1"/>
      <c r="E1777" s="1"/>
      <c r="F1777" s="1"/>
      <c r="G1777" s="1"/>
    </row>
    <row r="1778" spans="2:7">
      <c r="B1778" s="1"/>
      <c r="C1778" s="1"/>
      <c r="D1778" s="1"/>
      <c r="E1778" s="1"/>
      <c r="F1778" s="1"/>
      <c r="G1778" s="1"/>
    </row>
    <row r="1779" spans="2:7">
      <c r="B1779" s="1"/>
      <c r="C1779" s="1"/>
      <c r="D1779" s="1"/>
      <c r="E1779" s="1"/>
      <c r="F1779" s="1"/>
      <c r="G1779" s="1"/>
    </row>
    <row r="1780" spans="2:7">
      <c r="B1780" s="1"/>
      <c r="C1780" s="1"/>
      <c r="D1780" s="1"/>
      <c r="E1780" s="1"/>
      <c r="F1780" s="1"/>
      <c r="G1780" s="1"/>
    </row>
    <row r="1781" spans="2:7">
      <c r="B1781" s="1"/>
      <c r="C1781" s="1"/>
      <c r="D1781" s="1"/>
      <c r="E1781" s="1"/>
      <c r="F1781" s="1"/>
      <c r="G1781" s="1"/>
    </row>
    <row r="1782" spans="2:7">
      <c r="B1782" s="1"/>
      <c r="C1782" s="1"/>
      <c r="D1782" s="1"/>
      <c r="E1782" s="1"/>
      <c r="F1782" s="1"/>
      <c r="G1782" s="1"/>
    </row>
    <row r="1783" spans="2:7">
      <c r="B1783" s="1"/>
      <c r="C1783" s="1"/>
      <c r="D1783" s="1"/>
      <c r="E1783" s="1"/>
      <c r="F1783" s="1"/>
      <c r="G1783" s="1"/>
    </row>
    <row r="1784" spans="2:7">
      <c r="B1784" s="1"/>
      <c r="C1784" s="1"/>
      <c r="D1784" s="1"/>
      <c r="E1784" s="1"/>
      <c r="F1784" s="1"/>
      <c r="G1784" s="1"/>
    </row>
    <row r="1785" spans="2:7">
      <c r="B1785" s="1"/>
      <c r="C1785" s="1"/>
      <c r="D1785" s="1"/>
      <c r="E1785" s="1"/>
      <c r="F1785" s="1"/>
      <c r="G1785" s="1"/>
    </row>
    <row r="1786" spans="2:7">
      <c r="B1786" s="1"/>
      <c r="C1786" s="1"/>
      <c r="D1786" s="1"/>
      <c r="E1786" s="1"/>
      <c r="F1786" s="1"/>
      <c r="G1786" s="1"/>
    </row>
    <row r="1787" spans="2:7">
      <c r="B1787" s="1"/>
      <c r="C1787" s="1"/>
      <c r="D1787" s="1"/>
      <c r="E1787" s="1"/>
      <c r="F1787" s="1"/>
      <c r="G1787" s="1"/>
    </row>
    <row r="1788" spans="2:7">
      <c r="B1788" s="1"/>
      <c r="C1788" s="1"/>
      <c r="D1788" s="1"/>
      <c r="E1788" s="1"/>
      <c r="F1788" s="1"/>
      <c r="G1788" s="1"/>
    </row>
    <row r="1789" spans="2:7">
      <c r="B1789" s="1"/>
      <c r="C1789" s="1"/>
      <c r="D1789" s="1"/>
      <c r="E1789" s="1"/>
      <c r="F1789" s="1"/>
      <c r="G1789" s="1"/>
    </row>
    <row r="1790" spans="2:7">
      <c r="B1790" s="1"/>
      <c r="C1790" s="1"/>
      <c r="D1790" s="1"/>
      <c r="E1790" s="1"/>
      <c r="F1790" s="1"/>
      <c r="G1790" s="1"/>
    </row>
    <row r="1791" spans="2:7">
      <c r="B1791" s="1"/>
      <c r="C1791" s="1"/>
      <c r="D1791" s="1"/>
      <c r="E1791" s="1"/>
      <c r="F1791" s="1"/>
      <c r="G1791" s="1"/>
    </row>
    <row r="1792" spans="2:7">
      <c r="B1792" s="1"/>
      <c r="C1792" s="1"/>
      <c r="D1792" s="1"/>
      <c r="E1792" s="1"/>
      <c r="F1792" s="1"/>
      <c r="G1792" s="1"/>
    </row>
    <row r="1793" spans="2:7">
      <c r="B1793" s="1"/>
      <c r="C1793" s="1"/>
      <c r="D1793" s="1"/>
      <c r="E1793" s="1"/>
      <c r="F1793" s="1"/>
      <c r="G1793" s="1"/>
    </row>
    <row r="1794" spans="2:7">
      <c r="B1794" s="1"/>
      <c r="C1794" s="1"/>
      <c r="D1794" s="1"/>
      <c r="E1794" s="1"/>
      <c r="F1794" s="1"/>
      <c r="G1794" s="1"/>
    </row>
    <row r="1795" spans="2:7">
      <c r="B1795" s="1"/>
      <c r="C1795" s="1"/>
      <c r="D1795" s="1"/>
      <c r="E1795" s="1"/>
      <c r="F1795" s="1"/>
      <c r="G1795" s="1"/>
    </row>
    <row r="1796" spans="2:7">
      <c r="B1796" s="1"/>
      <c r="C1796" s="1"/>
      <c r="D1796" s="1"/>
      <c r="E1796" s="1"/>
      <c r="F1796" s="1"/>
      <c r="G1796" s="1"/>
    </row>
    <row r="1797" spans="2:7">
      <c r="B1797" s="1"/>
      <c r="C1797" s="1"/>
      <c r="D1797" s="1"/>
      <c r="E1797" s="1"/>
      <c r="F1797" s="1"/>
      <c r="G1797" s="1"/>
    </row>
    <row r="1798" spans="2:7">
      <c r="B1798" s="1"/>
      <c r="C1798" s="1"/>
      <c r="D1798" s="1"/>
      <c r="E1798" s="1"/>
      <c r="F1798" s="1"/>
      <c r="G1798" s="1"/>
    </row>
    <row r="1799" spans="2:7">
      <c r="B1799" s="1"/>
      <c r="C1799" s="1"/>
      <c r="D1799" s="1"/>
      <c r="E1799" s="1"/>
      <c r="F1799" s="1"/>
      <c r="G1799" s="1"/>
    </row>
    <row r="1800" spans="2:7">
      <c r="B1800" s="1"/>
      <c r="C1800" s="1"/>
      <c r="D1800" s="1"/>
      <c r="E1800" s="1"/>
      <c r="F1800" s="1"/>
      <c r="G1800" s="1"/>
    </row>
    <row r="1801" spans="2:7">
      <c r="B1801" s="1"/>
      <c r="C1801" s="1"/>
      <c r="D1801" s="1"/>
      <c r="E1801" s="1"/>
      <c r="F1801" s="1"/>
      <c r="G1801" s="1"/>
    </row>
    <row r="1802" spans="2:7">
      <c r="B1802" s="1"/>
      <c r="C1802" s="1"/>
      <c r="D1802" s="1"/>
      <c r="E1802" s="1"/>
      <c r="F1802" s="1"/>
      <c r="G1802" s="1"/>
    </row>
    <row r="1803" spans="2:7">
      <c r="B1803" s="1"/>
      <c r="C1803" s="1"/>
      <c r="D1803" s="1"/>
      <c r="E1803" s="1"/>
      <c r="F1803" s="1"/>
      <c r="G1803" s="1"/>
    </row>
    <row r="1804" spans="2:7">
      <c r="B1804" s="1"/>
      <c r="C1804" s="1"/>
      <c r="D1804" s="1"/>
      <c r="E1804" s="1"/>
      <c r="F1804" s="1"/>
      <c r="G1804" s="1"/>
    </row>
    <row r="1805" spans="2:7">
      <c r="B1805" s="1"/>
      <c r="C1805" s="1"/>
      <c r="D1805" s="1"/>
      <c r="E1805" s="1"/>
      <c r="F1805" s="1"/>
      <c r="G1805" s="1"/>
    </row>
    <row r="1806" spans="2:7">
      <c r="B1806" s="1"/>
      <c r="C1806" s="1"/>
      <c r="D1806" s="1"/>
      <c r="E1806" s="1"/>
      <c r="F1806" s="1"/>
      <c r="G1806" s="1"/>
    </row>
    <row r="1807" spans="2:7">
      <c r="B1807" s="1"/>
      <c r="C1807" s="1"/>
      <c r="D1807" s="1"/>
      <c r="E1807" s="1"/>
      <c r="F1807" s="1"/>
      <c r="G1807" s="1"/>
    </row>
    <row r="1808" spans="2:7">
      <c r="B1808" s="1"/>
      <c r="C1808" s="1"/>
      <c r="D1808" s="1"/>
      <c r="E1808" s="1"/>
      <c r="F1808" s="1"/>
      <c r="G1808" s="1"/>
    </row>
    <row r="1809" spans="2:7">
      <c r="B1809" s="1"/>
      <c r="C1809" s="1"/>
      <c r="D1809" s="1"/>
      <c r="E1809" s="1"/>
      <c r="F1809" s="1"/>
      <c r="G1809" s="1"/>
    </row>
    <row r="1810" spans="2:7">
      <c r="B1810" s="1"/>
      <c r="C1810" s="1"/>
      <c r="D1810" s="1"/>
      <c r="E1810" s="1"/>
      <c r="F1810" s="1"/>
      <c r="G1810" s="1"/>
    </row>
    <row r="1811" spans="2:7">
      <c r="B1811" s="1"/>
      <c r="C1811" s="1"/>
      <c r="D1811" s="1"/>
      <c r="E1811" s="1"/>
      <c r="F1811" s="1"/>
      <c r="G1811" s="1"/>
    </row>
    <row r="1812" spans="2:7">
      <c r="B1812" s="1"/>
      <c r="C1812" s="1"/>
      <c r="D1812" s="1"/>
      <c r="E1812" s="1"/>
      <c r="F1812" s="1"/>
      <c r="G1812" s="1"/>
    </row>
    <row r="1813" spans="2:7">
      <c r="B1813" s="1"/>
      <c r="C1813" s="1"/>
      <c r="D1813" s="1"/>
      <c r="E1813" s="1"/>
      <c r="F1813" s="1"/>
      <c r="G1813" s="1"/>
    </row>
    <row r="1814" spans="2:7">
      <c r="B1814" s="1"/>
      <c r="C1814" s="1"/>
      <c r="D1814" s="1"/>
      <c r="E1814" s="1"/>
      <c r="F1814" s="1"/>
      <c r="G1814" s="1"/>
    </row>
    <row r="1815" spans="2:7">
      <c r="B1815" s="1"/>
      <c r="C1815" s="1"/>
      <c r="D1815" s="1"/>
      <c r="E1815" s="1"/>
      <c r="F1815" s="1"/>
      <c r="G1815" s="1"/>
    </row>
    <row r="1816" spans="2:7">
      <c r="B1816" s="1"/>
      <c r="C1816" s="1"/>
      <c r="D1816" s="1"/>
      <c r="E1816" s="1"/>
      <c r="F1816" s="1"/>
      <c r="G1816" s="1"/>
    </row>
    <row r="1817" spans="2:7">
      <c r="B1817" s="1"/>
      <c r="C1817" s="1"/>
      <c r="D1817" s="1"/>
      <c r="E1817" s="1"/>
      <c r="F1817" s="1"/>
      <c r="G1817" s="1"/>
    </row>
    <row r="1818" spans="2:7">
      <c r="B1818" s="1"/>
      <c r="C1818" s="1"/>
      <c r="D1818" s="1"/>
      <c r="E1818" s="1"/>
      <c r="F1818" s="1"/>
      <c r="G1818" s="1"/>
    </row>
    <row r="1819" spans="2:7">
      <c r="B1819" s="1"/>
      <c r="C1819" s="1"/>
      <c r="D1819" s="1"/>
      <c r="E1819" s="1"/>
      <c r="F1819" s="1"/>
      <c r="G1819" s="1"/>
    </row>
    <row r="1820" spans="2:7">
      <c r="B1820" s="1"/>
      <c r="C1820" s="1"/>
      <c r="D1820" s="1"/>
      <c r="E1820" s="1"/>
      <c r="F1820" s="1"/>
      <c r="G1820" s="1"/>
    </row>
    <row r="1821" spans="2:7">
      <c r="B1821" s="1"/>
      <c r="C1821" s="1"/>
      <c r="D1821" s="1"/>
      <c r="E1821" s="1"/>
      <c r="F1821" s="1"/>
      <c r="G1821" s="1"/>
    </row>
    <row r="1822" spans="2:7">
      <c r="B1822" s="1"/>
      <c r="C1822" s="1"/>
      <c r="D1822" s="1"/>
      <c r="E1822" s="1"/>
      <c r="F1822" s="1"/>
      <c r="G1822" s="1"/>
    </row>
    <row r="1823" spans="2:7">
      <c r="B1823" s="1"/>
      <c r="C1823" s="1"/>
      <c r="D1823" s="1"/>
      <c r="E1823" s="1"/>
      <c r="F1823" s="1"/>
      <c r="G1823" s="1"/>
    </row>
    <row r="1824" spans="2:7">
      <c r="B1824" s="1"/>
      <c r="C1824" s="1"/>
      <c r="D1824" s="1"/>
      <c r="E1824" s="1"/>
      <c r="F1824" s="1"/>
      <c r="G1824" s="1"/>
    </row>
    <row r="1825" spans="2:7">
      <c r="B1825" s="1"/>
      <c r="C1825" s="1"/>
      <c r="D1825" s="1"/>
      <c r="E1825" s="1"/>
      <c r="F1825" s="1"/>
      <c r="G1825" s="1"/>
    </row>
    <row r="1826" spans="2:7">
      <c r="B1826" s="1"/>
      <c r="C1826" s="1"/>
      <c r="D1826" s="1"/>
      <c r="E1826" s="1"/>
      <c r="F1826" s="1"/>
      <c r="G1826" s="1"/>
    </row>
    <row r="1827" spans="2:7">
      <c r="B1827" s="1"/>
      <c r="C1827" s="1"/>
      <c r="D1827" s="1"/>
      <c r="E1827" s="1"/>
      <c r="F1827" s="1"/>
      <c r="G1827" s="1"/>
    </row>
    <row r="1828" spans="2:7">
      <c r="B1828" s="1"/>
      <c r="C1828" s="1"/>
      <c r="D1828" s="1"/>
      <c r="E1828" s="1"/>
      <c r="F1828" s="1"/>
      <c r="G1828" s="1"/>
    </row>
    <row r="1829" spans="2:7">
      <c r="B1829" s="1"/>
      <c r="C1829" s="1"/>
      <c r="D1829" s="1"/>
      <c r="E1829" s="1"/>
      <c r="F1829" s="1"/>
      <c r="G1829" s="1"/>
    </row>
    <row r="1830" spans="2:7">
      <c r="B1830" s="1"/>
      <c r="C1830" s="1"/>
      <c r="D1830" s="1"/>
      <c r="E1830" s="1"/>
      <c r="F1830" s="1"/>
      <c r="G1830" s="1"/>
    </row>
    <row r="1831" spans="2:7">
      <c r="B1831" s="1"/>
      <c r="C1831" s="1"/>
      <c r="D1831" s="1"/>
      <c r="E1831" s="1"/>
      <c r="F1831" s="1"/>
      <c r="G1831" s="1"/>
    </row>
    <row r="1832" spans="2:7">
      <c r="B1832" s="1"/>
      <c r="C1832" s="1"/>
      <c r="D1832" s="1"/>
      <c r="E1832" s="1"/>
      <c r="F1832" s="1"/>
      <c r="G1832" s="1"/>
    </row>
    <row r="1833" spans="2:7">
      <c r="B1833" s="1"/>
      <c r="C1833" s="1"/>
      <c r="D1833" s="1"/>
      <c r="E1833" s="1"/>
      <c r="F1833" s="1"/>
      <c r="G1833" s="1"/>
    </row>
    <row r="1834" spans="2:7">
      <c r="B1834" s="1"/>
      <c r="C1834" s="1"/>
      <c r="D1834" s="1"/>
      <c r="E1834" s="1"/>
      <c r="F1834" s="1"/>
      <c r="G1834" s="1"/>
    </row>
    <row r="1835" spans="2:7">
      <c r="B1835" s="1"/>
      <c r="C1835" s="1"/>
      <c r="D1835" s="1"/>
      <c r="E1835" s="1"/>
      <c r="F1835" s="1"/>
      <c r="G1835" s="1"/>
    </row>
    <row r="1836" spans="2:7">
      <c r="B1836" s="1"/>
      <c r="C1836" s="1"/>
      <c r="D1836" s="1"/>
      <c r="E1836" s="1"/>
      <c r="F1836" s="1"/>
      <c r="G1836" s="1"/>
    </row>
    <row r="1837" spans="2:7">
      <c r="B1837" s="1"/>
      <c r="C1837" s="1"/>
      <c r="D1837" s="1"/>
      <c r="E1837" s="1"/>
      <c r="F1837" s="1"/>
      <c r="G1837" s="1"/>
    </row>
    <row r="1838" spans="2:7">
      <c r="B1838" s="1"/>
      <c r="C1838" s="1"/>
      <c r="D1838" s="1"/>
      <c r="E1838" s="1"/>
      <c r="F1838" s="1"/>
      <c r="G1838" s="1"/>
    </row>
    <row r="1839" spans="2:7">
      <c r="B1839" s="1"/>
      <c r="C1839" s="1"/>
      <c r="D1839" s="1"/>
      <c r="E1839" s="1"/>
      <c r="F1839" s="1"/>
      <c r="G1839" s="1"/>
    </row>
    <row r="1840" spans="2:7">
      <c r="B1840" s="1"/>
      <c r="C1840" s="1"/>
      <c r="D1840" s="1"/>
      <c r="E1840" s="1"/>
      <c r="F1840" s="1"/>
      <c r="G1840" s="1"/>
    </row>
    <row r="1841" spans="2:7">
      <c r="B1841" s="1"/>
      <c r="C1841" s="1"/>
      <c r="D1841" s="1"/>
      <c r="E1841" s="1"/>
      <c r="F1841" s="1"/>
      <c r="G1841" s="1"/>
    </row>
    <row r="1842" spans="2:7">
      <c r="B1842" s="1"/>
      <c r="C1842" s="1"/>
      <c r="D1842" s="1"/>
      <c r="E1842" s="1"/>
      <c r="F1842" s="1"/>
      <c r="G1842" s="1"/>
    </row>
    <row r="1843" spans="2:7">
      <c r="B1843" s="1"/>
      <c r="C1843" s="1"/>
      <c r="D1843" s="1"/>
      <c r="E1843" s="1"/>
      <c r="F1843" s="1"/>
      <c r="G1843" s="1"/>
    </row>
    <row r="1844" spans="2:7">
      <c r="B1844" s="1"/>
      <c r="C1844" s="1"/>
      <c r="D1844" s="1"/>
      <c r="E1844" s="1"/>
      <c r="F1844" s="1"/>
      <c r="G1844" s="1"/>
    </row>
    <row r="1845" spans="2:7">
      <c r="B1845" s="1"/>
      <c r="C1845" s="1"/>
      <c r="D1845" s="1"/>
      <c r="E1845" s="1"/>
      <c r="F1845" s="1"/>
      <c r="G1845" s="1"/>
    </row>
    <row r="1846" spans="2:7">
      <c r="B1846" s="1"/>
      <c r="C1846" s="1"/>
      <c r="D1846" s="1"/>
      <c r="E1846" s="1"/>
      <c r="F1846" s="1"/>
      <c r="G1846" s="1"/>
    </row>
    <row r="1847" spans="2:7">
      <c r="B1847" s="1"/>
      <c r="C1847" s="1"/>
      <c r="D1847" s="1"/>
      <c r="E1847" s="1"/>
      <c r="F1847" s="1"/>
      <c r="G1847" s="1"/>
    </row>
    <row r="1848" spans="2:7">
      <c r="B1848" s="1"/>
      <c r="C1848" s="1"/>
      <c r="D1848" s="1"/>
      <c r="E1848" s="1"/>
      <c r="F1848" s="1"/>
      <c r="G1848" s="1"/>
    </row>
    <row r="1849" spans="2:7">
      <c r="B1849" s="1"/>
      <c r="C1849" s="1"/>
      <c r="D1849" s="1"/>
      <c r="E1849" s="1"/>
      <c r="F1849" s="1"/>
      <c r="G1849" s="1"/>
    </row>
    <row r="1850" spans="2:7">
      <c r="B1850" s="1"/>
      <c r="C1850" s="1"/>
      <c r="D1850" s="1"/>
      <c r="E1850" s="1"/>
      <c r="F1850" s="1"/>
      <c r="G1850" s="1"/>
    </row>
    <row r="1851" spans="2:7">
      <c r="B1851" s="1"/>
      <c r="C1851" s="1"/>
      <c r="D1851" s="1"/>
      <c r="E1851" s="1"/>
      <c r="F1851" s="1"/>
      <c r="G1851" s="1"/>
    </row>
    <row r="1852" spans="2:7">
      <c r="B1852" s="1"/>
      <c r="C1852" s="1"/>
      <c r="D1852" s="1"/>
      <c r="E1852" s="1"/>
      <c r="F1852" s="1"/>
      <c r="G1852" s="1"/>
    </row>
    <row r="1853" spans="2:7">
      <c r="B1853" s="1"/>
      <c r="C1853" s="1"/>
      <c r="D1853" s="1"/>
      <c r="E1853" s="1"/>
      <c r="F1853" s="1"/>
      <c r="G1853" s="1"/>
    </row>
    <row r="1854" spans="2:7">
      <c r="B1854" s="1"/>
      <c r="C1854" s="1"/>
      <c r="D1854" s="1"/>
      <c r="E1854" s="1"/>
      <c r="F1854" s="1"/>
      <c r="G1854" s="1"/>
    </row>
    <row r="1855" spans="2:7">
      <c r="B1855" s="1"/>
      <c r="C1855" s="1"/>
      <c r="D1855" s="1"/>
      <c r="E1855" s="1"/>
      <c r="F1855" s="1"/>
      <c r="G1855" s="1"/>
    </row>
    <row r="1856" spans="2:7">
      <c r="B1856" s="1"/>
      <c r="C1856" s="1"/>
      <c r="D1856" s="1"/>
      <c r="E1856" s="1"/>
      <c r="F1856" s="1"/>
      <c r="G1856" s="1"/>
    </row>
    <row r="1857" spans="2:7">
      <c r="B1857" s="1"/>
      <c r="C1857" s="1"/>
      <c r="D1857" s="1"/>
      <c r="E1857" s="1"/>
      <c r="F1857" s="1"/>
      <c r="G1857" s="1"/>
    </row>
    <row r="1858" spans="2:7">
      <c r="B1858" s="1"/>
      <c r="C1858" s="1"/>
      <c r="D1858" s="1"/>
      <c r="E1858" s="1"/>
      <c r="F1858" s="1"/>
      <c r="G1858" s="1"/>
    </row>
    <row r="1859" spans="2:7">
      <c r="B1859" s="1"/>
      <c r="C1859" s="1"/>
      <c r="D1859" s="1"/>
      <c r="E1859" s="1"/>
      <c r="F1859" s="1"/>
      <c r="G1859" s="1"/>
    </row>
    <row r="1860" spans="2:7">
      <c r="B1860" s="1"/>
      <c r="C1860" s="1"/>
      <c r="D1860" s="1"/>
      <c r="E1860" s="1"/>
      <c r="F1860" s="1"/>
      <c r="G1860" s="1"/>
    </row>
    <row r="1861" spans="2:7">
      <c r="B1861" s="1"/>
      <c r="C1861" s="1"/>
      <c r="D1861" s="1"/>
      <c r="E1861" s="1"/>
      <c r="F1861" s="1"/>
      <c r="G1861" s="1"/>
    </row>
    <row r="1862" spans="2:7">
      <c r="B1862" s="1"/>
      <c r="C1862" s="1"/>
      <c r="D1862" s="1"/>
      <c r="E1862" s="1"/>
      <c r="F1862" s="1"/>
      <c r="G1862" s="1"/>
    </row>
    <row r="1863" spans="2:7">
      <c r="B1863" s="1"/>
      <c r="C1863" s="1"/>
      <c r="D1863" s="1"/>
      <c r="E1863" s="1"/>
      <c r="F1863" s="1"/>
      <c r="G1863" s="1"/>
    </row>
    <row r="1864" spans="2:7">
      <c r="B1864" s="1"/>
      <c r="C1864" s="1"/>
      <c r="D1864" s="1"/>
      <c r="E1864" s="1"/>
      <c r="F1864" s="1"/>
      <c r="G1864" s="1"/>
    </row>
    <row r="1865" spans="2:7">
      <c r="B1865" s="1"/>
      <c r="C1865" s="1"/>
      <c r="D1865" s="1"/>
      <c r="E1865" s="1"/>
      <c r="F1865" s="1"/>
      <c r="G1865" s="1"/>
    </row>
    <row r="1866" spans="2:7">
      <c r="B1866" s="1"/>
      <c r="C1866" s="1"/>
      <c r="D1866" s="1"/>
      <c r="E1866" s="1"/>
      <c r="F1866" s="1"/>
      <c r="G1866" s="1"/>
    </row>
    <row r="1867" spans="2:7">
      <c r="B1867" s="1"/>
      <c r="C1867" s="1"/>
      <c r="D1867" s="1"/>
      <c r="E1867" s="1"/>
      <c r="F1867" s="1"/>
      <c r="G1867" s="1"/>
    </row>
    <row r="1868" spans="2:7">
      <c r="B1868" s="1"/>
      <c r="C1868" s="1"/>
      <c r="D1868" s="1"/>
      <c r="E1868" s="1"/>
      <c r="F1868" s="1"/>
      <c r="G1868" s="1"/>
    </row>
    <row r="1869" spans="2:7">
      <c r="B1869" s="1"/>
      <c r="C1869" s="1"/>
      <c r="D1869" s="1"/>
      <c r="E1869" s="1"/>
      <c r="F1869" s="1"/>
      <c r="G1869" s="1"/>
    </row>
    <row r="1870" spans="2:7">
      <c r="B1870" s="1"/>
      <c r="C1870" s="1"/>
      <c r="D1870" s="1"/>
      <c r="E1870" s="1"/>
      <c r="F1870" s="1"/>
      <c r="G1870" s="1"/>
    </row>
    <row r="1871" spans="2:7">
      <c r="B1871" s="1"/>
      <c r="C1871" s="1"/>
      <c r="D1871" s="1"/>
      <c r="E1871" s="1"/>
      <c r="F1871" s="1"/>
      <c r="G1871" s="1"/>
    </row>
    <row r="1872" spans="2:7">
      <c r="B1872" s="1"/>
      <c r="C1872" s="1"/>
      <c r="D1872" s="1"/>
      <c r="E1872" s="1"/>
      <c r="F1872" s="1"/>
      <c r="G1872" s="1"/>
    </row>
    <row r="1873" spans="2:7">
      <c r="B1873" s="1"/>
      <c r="C1873" s="1"/>
      <c r="D1873" s="1"/>
      <c r="E1873" s="1"/>
      <c r="F1873" s="1"/>
      <c r="G1873" s="1"/>
    </row>
    <row r="1874" spans="2:7">
      <c r="B1874" s="1"/>
      <c r="C1874" s="1"/>
      <c r="D1874" s="1"/>
      <c r="E1874" s="1"/>
      <c r="F1874" s="1"/>
      <c r="G1874" s="1"/>
    </row>
    <row r="1875" spans="2:7">
      <c r="B1875" s="1"/>
      <c r="C1875" s="1"/>
      <c r="D1875" s="1"/>
      <c r="E1875" s="1"/>
      <c r="F1875" s="1"/>
      <c r="G1875" s="1"/>
    </row>
    <row r="1876" spans="2:7">
      <c r="B1876" s="1"/>
      <c r="C1876" s="1"/>
      <c r="D1876" s="1"/>
      <c r="E1876" s="1"/>
      <c r="F1876" s="1"/>
      <c r="G1876" s="1"/>
    </row>
    <row r="1877" spans="2:7">
      <c r="B1877" s="1"/>
      <c r="C1877" s="1"/>
      <c r="D1877" s="1"/>
      <c r="E1877" s="1"/>
      <c r="F1877" s="1"/>
      <c r="G1877" s="1"/>
    </row>
    <row r="1878" spans="2:7">
      <c r="B1878" s="1"/>
      <c r="C1878" s="1"/>
      <c r="D1878" s="1"/>
      <c r="E1878" s="1"/>
      <c r="F1878" s="1"/>
      <c r="G1878" s="1"/>
    </row>
    <row r="1879" spans="2:7">
      <c r="B1879" s="1"/>
      <c r="C1879" s="1"/>
      <c r="D1879" s="1"/>
      <c r="E1879" s="1"/>
      <c r="F1879" s="1"/>
      <c r="G1879" s="1"/>
    </row>
    <row r="1880" spans="2:7">
      <c r="B1880" s="1"/>
      <c r="C1880" s="1"/>
      <c r="D1880" s="1"/>
      <c r="E1880" s="1"/>
      <c r="F1880" s="1"/>
      <c r="G1880" s="1"/>
    </row>
    <row r="1881" spans="2:7">
      <c r="B1881" s="1"/>
      <c r="C1881" s="1"/>
      <c r="D1881" s="1"/>
      <c r="E1881" s="1"/>
      <c r="F1881" s="1"/>
      <c r="G1881" s="1"/>
    </row>
    <row r="1882" spans="2:7">
      <c r="B1882" s="1"/>
      <c r="C1882" s="1"/>
      <c r="D1882" s="1"/>
      <c r="E1882" s="1"/>
      <c r="F1882" s="1"/>
      <c r="G1882" s="1"/>
    </row>
    <row r="1883" spans="2:7">
      <c r="B1883" s="1"/>
      <c r="C1883" s="1"/>
      <c r="D1883" s="1"/>
      <c r="E1883" s="1"/>
      <c r="F1883" s="1"/>
      <c r="G1883" s="1"/>
    </row>
    <row r="1884" spans="2:7">
      <c r="B1884" s="1"/>
      <c r="C1884" s="1"/>
      <c r="D1884" s="1"/>
      <c r="E1884" s="1"/>
      <c r="F1884" s="1"/>
      <c r="G1884" s="1"/>
    </row>
    <row r="1885" spans="2:7">
      <c r="B1885" s="1"/>
      <c r="C1885" s="1"/>
      <c r="D1885" s="1"/>
      <c r="E1885" s="1"/>
      <c r="F1885" s="1"/>
      <c r="G1885" s="1"/>
    </row>
    <row r="1886" spans="2:7">
      <c r="B1886" s="1"/>
      <c r="C1886" s="1"/>
      <c r="D1886" s="1"/>
      <c r="E1886" s="1"/>
      <c r="F1886" s="1"/>
      <c r="G1886" s="1"/>
    </row>
    <row r="1887" spans="2:7">
      <c r="B1887" s="1"/>
      <c r="C1887" s="1"/>
      <c r="D1887" s="1"/>
      <c r="E1887" s="1"/>
      <c r="F1887" s="1"/>
      <c r="G1887" s="1"/>
    </row>
    <row r="1888" spans="2:7">
      <c r="B1888" s="1"/>
      <c r="C1888" s="1"/>
      <c r="D1888" s="1"/>
      <c r="E1888" s="1"/>
      <c r="F1888" s="1"/>
      <c r="G1888" s="1"/>
    </row>
    <row r="1889" spans="2:7">
      <c r="B1889" s="1"/>
      <c r="C1889" s="1"/>
      <c r="D1889" s="1"/>
      <c r="E1889" s="1"/>
      <c r="F1889" s="1"/>
      <c r="G1889" s="1"/>
    </row>
    <row r="1890" spans="2:7">
      <c r="B1890" s="1"/>
      <c r="C1890" s="1"/>
      <c r="D1890" s="1"/>
      <c r="E1890" s="1"/>
      <c r="F1890" s="1"/>
      <c r="G1890" s="1"/>
    </row>
    <row r="1891" spans="2:7">
      <c r="B1891" s="1"/>
      <c r="C1891" s="1"/>
      <c r="D1891" s="1"/>
      <c r="E1891" s="1"/>
      <c r="F1891" s="1"/>
      <c r="G1891" s="1"/>
    </row>
    <row r="1892" spans="2:7">
      <c r="B1892" s="1"/>
      <c r="C1892" s="1"/>
      <c r="D1892" s="1"/>
      <c r="E1892" s="1"/>
      <c r="F1892" s="1"/>
      <c r="G1892" s="1"/>
    </row>
    <row r="1893" spans="2:7">
      <c r="B1893" s="1"/>
      <c r="C1893" s="1"/>
      <c r="D1893" s="1"/>
      <c r="E1893" s="1"/>
      <c r="F1893" s="1"/>
      <c r="G1893" s="1"/>
    </row>
    <row r="1894" spans="2:7">
      <c r="B1894" s="1"/>
      <c r="C1894" s="1"/>
      <c r="D1894" s="1"/>
      <c r="E1894" s="1"/>
      <c r="F1894" s="1"/>
      <c r="G1894" s="1"/>
    </row>
    <row r="1895" spans="2:7">
      <c r="B1895" s="1"/>
      <c r="C1895" s="1"/>
      <c r="D1895" s="1"/>
      <c r="E1895" s="1"/>
      <c r="F1895" s="1"/>
      <c r="G1895" s="1"/>
    </row>
    <row r="1896" spans="2:7">
      <c r="B1896" s="1"/>
      <c r="C1896" s="1"/>
      <c r="D1896" s="1"/>
      <c r="E1896" s="1"/>
      <c r="F1896" s="1"/>
      <c r="G1896" s="1"/>
    </row>
    <row r="1897" spans="2:7">
      <c r="B1897" s="1"/>
      <c r="C1897" s="1"/>
      <c r="D1897" s="1"/>
      <c r="E1897" s="1"/>
      <c r="F1897" s="1"/>
      <c r="G1897" s="1"/>
    </row>
    <row r="1898" spans="2:7">
      <c r="B1898" s="1"/>
      <c r="C1898" s="1"/>
      <c r="D1898" s="1"/>
      <c r="E1898" s="1"/>
      <c r="F1898" s="1"/>
      <c r="G1898" s="1"/>
    </row>
    <row r="1899" spans="2:7">
      <c r="B1899" s="1"/>
      <c r="C1899" s="1"/>
      <c r="D1899" s="1"/>
      <c r="E1899" s="1"/>
      <c r="F1899" s="1"/>
      <c r="G1899" s="1"/>
    </row>
    <row r="1900" spans="2:7">
      <c r="B1900" s="1"/>
      <c r="C1900" s="1"/>
      <c r="D1900" s="1"/>
      <c r="E1900" s="1"/>
      <c r="F1900" s="1"/>
      <c r="G1900" s="1"/>
    </row>
    <row r="1901" spans="2:7">
      <c r="B1901" s="1"/>
      <c r="C1901" s="1"/>
      <c r="D1901" s="1"/>
      <c r="E1901" s="1"/>
      <c r="F1901" s="1"/>
      <c r="G1901" s="1"/>
    </row>
    <row r="1902" spans="2:7">
      <c r="B1902" s="1"/>
      <c r="C1902" s="1"/>
      <c r="D1902" s="1"/>
      <c r="E1902" s="1"/>
      <c r="F1902" s="1"/>
      <c r="G1902" s="1"/>
    </row>
    <row r="1903" spans="2:7">
      <c r="B1903" s="1"/>
      <c r="C1903" s="1"/>
      <c r="D1903" s="1"/>
      <c r="E1903" s="1"/>
      <c r="F1903" s="1"/>
      <c r="G1903" s="1"/>
    </row>
    <row r="1904" spans="2:7">
      <c r="B1904" s="1"/>
      <c r="C1904" s="1"/>
      <c r="D1904" s="1"/>
      <c r="E1904" s="1"/>
      <c r="F1904" s="1"/>
      <c r="G1904" s="1"/>
    </row>
    <row r="1905" spans="2:7">
      <c r="B1905" s="1"/>
      <c r="C1905" s="1"/>
      <c r="D1905" s="1"/>
      <c r="E1905" s="1"/>
      <c r="F1905" s="1"/>
      <c r="G1905" s="1"/>
    </row>
    <row r="1906" spans="2:7">
      <c r="B1906" s="1"/>
      <c r="C1906" s="1"/>
      <c r="D1906" s="1"/>
      <c r="E1906" s="1"/>
      <c r="F1906" s="1"/>
      <c r="G1906" s="1"/>
    </row>
    <row r="1907" spans="2:7">
      <c r="B1907" s="1"/>
      <c r="C1907" s="1"/>
      <c r="D1907" s="1"/>
      <c r="E1907" s="1"/>
      <c r="F1907" s="1"/>
      <c r="G1907" s="1"/>
    </row>
    <row r="1908" spans="2:7">
      <c r="B1908" s="1"/>
      <c r="C1908" s="1"/>
      <c r="D1908" s="1"/>
      <c r="E1908" s="1"/>
      <c r="F1908" s="1"/>
      <c r="G1908" s="1"/>
    </row>
    <row r="1909" spans="2:7">
      <c r="B1909" s="1"/>
      <c r="C1909" s="1"/>
      <c r="D1909" s="1"/>
      <c r="E1909" s="1"/>
      <c r="F1909" s="1"/>
      <c r="G1909" s="1"/>
    </row>
    <row r="1910" spans="2:7">
      <c r="B1910" s="1"/>
      <c r="C1910" s="1"/>
      <c r="D1910" s="1"/>
      <c r="E1910" s="1"/>
      <c r="F1910" s="1"/>
      <c r="G1910" s="1"/>
    </row>
    <row r="1911" spans="2:7">
      <c r="B1911" s="1"/>
      <c r="C1911" s="1"/>
      <c r="D1911" s="1"/>
      <c r="E1911" s="1"/>
      <c r="F1911" s="1"/>
      <c r="G1911" s="1"/>
    </row>
    <row r="1912" spans="2:7">
      <c r="B1912" s="1"/>
      <c r="C1912" s="1"/>
      <c r="D1912" s="1"/>
      <c r="E1912" s="1"/>
      <c r="F1912" s="1"/>
      <c r="G1912" s="1"/>
    </row>
    <row r="1913" spans="2:7">
      <c r="B1913" s="1"/>
      <c r="C1913" s="1"/>
      <c r="D1913" s="1"/>
      <c r="E1913" s="1"/>
      <c r="F1913" s="1"/>
      <c r="G1913" s="1"/>
    </row>
    <row r="1914" spans="2:7">
      <c r="B1914" s="1"/>
      <c r="C1914" s="1"/>
      <c r="D1914" s="1"/>
      <c r="E1914" s="1"/>
      <c r="F1914" s="1"/>
      <c r="G1914" s="1"/>
    </row>
    <row r="1915" spans="2:7">
      <c r="B1915" s="1"/>
      <c r="C1915" s="1"/>
      <c r="D1915" s="1"/>
      <c r="E1915" s="1"/>
      <c r="F1915" s="1"/>
      <c r="G1915" s="1"/>
    </row>
    <row r="1916" spans="2:7">
      <c r="B1916" s="1"/>
      <c r="C1916" s="1"/>
      <c r="D1916" s="1"/>
      <c r="E1916" s="1"/>
      <c r="F1916" s="1"/>
      <c r="G1916" s="1"/>
    </row>
    <row r="1917" spans="2:7">
      <c r="B1917" s="1"/>
      <c r="C1917" s="1"/>
      <c r="D1917" s="1"/>
      <c r="E1917" s="1"/>
      <c r="F1917" s="1"/>
      <c r="G1917" s="1"/>
    </row>
    <row r="1918" spans="2:7">
      <c r="B1918" s="1"/>
      <c r="C1918" s="1"/>
      <c r="D1918" s="1"/>
      <c r="E1918" s="1"/>
      <c r="F1918" s="1"/>
      <c r="G1918" s="1"/>
    </row>
    <row r="1919" spans="2:7">
      <c r="B1919" s="1"/>
      <c r="C1919" s="1"/>
      <c r="D1919" s="1"/>
      <c r="E1919" s="1"/>
      <c r="F1919" s="1"/>
      <c r="G1919" s="1"/>
    </row>
    <row r="1920" spans="2:7">
      <c r="B1920" s="1"/>
      <c r="C1920" s="1"/>
      <c r="D1920" s="1"/>
      <c r="E1920" s="1"/>
      <c r="F1920" s="1"/>
      <c r="G1920" s="1"/>
    </row>
    <row r="1921" spans="2:7">
      <c r="B1921" s="1"/>
      <c r="C1921" s="1"/>
      <c r="D1921" s="1"/>
      <c r="E1921" s="1"/>
      <c r="F1921" s="1"/>
      <c r="G1921" s="1"/>
    </row>
    <row r="1922" spans="2:7">
      <c r="B1922" s="1"/>
      <c r="C1922" s="1"/>
      <c r="D1922" s="1"/>
      <c r="E1922" s="1"/>
      <c r="F1922" s="1"/>
      <c r="G1922" s="1"/>
    </row>
    <row r="1923" spans="2:7">
      <c r="B1923" s="1"/>
      <c r="C1923" s="1"/>
      <c r="D1923" s="1"/>
      <c r="E1923" s="1"/>
      <c r="F1923" s="1"/>
      <c r="G1923" s="1"/>
    </row>
    <row r="1924" spans="2:7">
      <c r="B1924" s="1"/>
      <c r="C1924" s="1"/>
      <c r="D1924" s="1"/>
      <c r="E1924" s="1"/>
      <c r="F1924" s="1"/>
      <c r="G1924" s="1"/>
    </row>
    <row r="1925" spans="2:7">
      <c r="B1925" s="1"/>
      <c r="C1925" s="1"/>
      <c r="D1925" s="1"/>
      <c r="E1925" s="1"/>
      <c r="F1925" s="1"/>
      <c r="G1925" s="1"/>
    </row>
    <row r="1926" spans="2:7">
      <c r="B1926" s="1"/>
      <c r="C1926" s="1"/>
      <c r="D1926" s="1"/>
      <c r="E1926" s="1"/>
      <c r="F1926" s="1"/>
      <c r="G1926" s="1"/>
    </row>
    <row r="1927" spans="2:7">
      <c r="B1927" s="1"/>
      <c r="C1927" s="1"/>
      <c r="D1927" s="1"/>
      <c r="E1927" s="1"/>
      <c r="F1927" s="1"/>
      <c r="G1927" s="1"/>
    </row>
    <row r="1928" spans="2:7">
      <c r="B1928" s="1"/>
      <c r="C1928" s="1"/>
      <c r="D1928" s="1"/>
      <c r="E1928" s="1"/>
      <c r="F1928" s="1"/>
      <c r="G1928" s="1"/>
    </row>
    <row r="1929" spans="2:7">
      <c r="B1929" s="1"/>
      <c r="C1929" s="1"/>
      <c r="D1929" s="1"/>
      <c r="E1929" s="1"/>
      <c r="F1929" s="1"/>
      <c r="G1929" s="1"/>
    </row>
    <row r="1930" spans="2:7">
      <c r="B1930" s="1"/>
      <c r="C1930" s="1"/>
      <c r="D1930" s="1"/>
      <c r="E1930" s="1"/>
      <c r="F1930" s="1"/>
      <c r="G1930" s="1"/>
    </row>
    <row r="1931" spans="2:7">
      <c r="B1931" s="1"/>
      <c r="C1931" s="1"/>
      <c r="D1931" s="1"/>
      <c r="E1931" s="1"/>
      <c r="F1931" s="1"/>
      <c r="G1931" s="1"/>
    </row>
    <row r="1932" spans="2:7">
      <c r="B1932" s="1"/>
      <c r="C1932" s="1"/>
      <c r="D1932" s="1"/>
      <c r="E1932" s="1"/>
      <c r="F1932" s="1"/>
      <c r="G1932" s="1"/>
    </row>
    <row r="1933" spans="2:7">
      <c r="B1933" s="1"/>
      <c r="C1933" s="1"/>
      <c r="D1933" s="1"/>
      <c r="E1933" s="1"/>
      <c r="F1933" s="1"/>
      <c r="G1933" s="1"/>
    </row>
    <row r="1934" spans="2:7">
      <c r="B1934" s="1"/>
      <c r="C1934" s="1"/>
      <c r="D1934" s="1"/>
      <c r="E1934" s="1"/>
      <c r="F1934" s="1"/>
      <c r="G1934" s="1"/>
    </row>
    <row r="1935" spans="2:7">
      <c r="B1935" s="1"/>
      <c r="C1935" s="1"/>
      <c r="D1935" s="1"/>
      <c r="E1935" s="1"/>
      <c r="F1935" s="1"/>
      <c r="G1935" s="1"/>
    </row>
    <row r="1936" spans="2:7">
      <c r="B1936" s="1"/>
      <c r="C1936" s="1"/>
      <c r="D1936" s="1"/>
      <c r="E1936" s="1"/>
      <c r="F1936" s="1"/>
      <c r="G1936" s="1"/>
    </row>
    <row r="1937" spans="2:7">
      <c r="B1937" s="1"/>
      <c r="C1937" s="1"/>
      <c r="D1937" s="1"/>
      <c r="E1937" s="1"/>
      <c r="F1937" s="1"/>
      <c r="G1937" s="1"/>
    </row>
    <row r="1938" spans="2:7">
      <c r="B1938" s="1"/>
      <c r="C1938" s="1"/>
      <c r="D1938" s="1"/>
      <c r="E1938" s="1"/>
      <c r="F1938" s="1"/>
      <c r="G1938" s="1"/>
    </row>
    <row r="1939" spans="2:7">
      <c r="B1939" s="1"/>
      <c r="C1939" s="1"/>
      <c r="D1939" s="1"/>
      <c r="E1939" s="1"/>
      <c r="F1939" s="1"/>
      <c r="G1939" s="1"/>
    </row>
    <row r="1940" spans="2:7">
      <c r="B1940" s="1"/>
      <c r="C1940" s="1"/>
      <c r="D1940" s="1"/>
      <c r="E1940" s="1"/>
      <c r="F1940" s="1"/>
      <c r="G1940" s="1"/>
    </row>
    <row r="1941" spans="2:7">
      <c r="B1941" s="1"/>
      <c r="C1941" s="1"/>
      <c r="D1941" s="1"/>
      <c r="E1941" s="1"/>
      <c r="F1941" s="1"/>
      <c r="G1941" s="1"/>
    </row>
    <row r="1942" spans="2:7">
      <c r="B1942" s="1"/>
      <c r="C1942" s="1"/>
      <c r="D1942" s="1"/>
      <c r="E1942" s="1"/>
      <c r="F1942" s="1"/>
      <c r="G1942" s="1"/>
    </row>
    <row r="1943" spans="2:7">
      <c r="B1943" s="1"/>
      <c r="C1943" s="1"/>
      <c r="D1943" s="1"/>
      <c r="E1943" s="1"/>
      <c r="F1943" s="1"/>
      <c r="G1943" s="1"/>
    </row>
    <row r="1944" spans="2:7">
      <c r="B1944" s="1"/>
      <c r="C1944" s="1"/>
      <c r="D1944" s="1"/>
      <c r="E1944" s="1"/>
      <c r="F1944" s="1"/>
      <c r="G1944" s="1"/>
    </row>
    <row r="1945" spans="2:7">
      <c r="B1945" s="1"/>
      <c r="C1945" s="1"/>
      <c r="D1945" s="1"/>
      <c r="E1945" s="1"/>
      <c r="F1945" s="1"/>
      <c r="G1945" s="1"/>
    </row>
    <row r="1946" spans="2:7">
      <c r="B1946" s="1"/>
      <c r="C1946" s="1"/>
      <c r="D1946" s="1"/>
      <c r="E1946" s="1"/>
      <c r="F1946" s="1"/>
      <c r="G1946" s="1"/>
    </row>
    <row r="1947" spans="2:7">
      <c r="B1947" s="1"/>
      <c r="C1947" s="1"/>
      <c r="D1947" s="1"/>
      <c r="E1947" s="1"/>
      <c r="F1947" s="1"/>
      <c r="G1947" s="1"/>
    </row>
    <row r="1948" spans="2:7">
      <c r="B1948" s="1"/>
      <c r="C1948" s="1"/>
      <c r="D1948" s="1"/>
      <c r="E1948" s="1"/>
      <c r="F1948" s="1"/>
      <c r="G1948" s="1"/>
    </row>
    <row r="1949" spans="2:7">
      <c r="B1949" s="1"/>
      <c r="C1949" s="1"/>
      <c r="D1949" s="1"/>
      <c r="E1949" s="1"/>
      <c r="F1949" s="1"/>
      <c r="G1949" s="1"/>
    </row>
    <row r="1950" spans="2:7">
      <c r="B1950" s="1"/>
      <c r="C1950" s="1"/>
      <c r="D1950" s="1"/>
      <c r="E1950" s="1"/>
      <c r="F1950" s="1"/>
      <c r="G1950" s="1"/>
    </row>
    <row r="1951" spans="2:7">
      <c r="B1951" s="1"/>
      <c r="C1951" s="1"/>
      <c r="D1951" s="1"/>
      <c r="E1951" s="1"/>
      <c r="F1951" s="1"/>
      <c r="G1951" s="1"/>
    </row>
    <row r="1952" spans="2:7">
      <c r="B1952" s="1"/>
      <c r="C1952" s="1"/>
      <c r="D1952" s="1"/>
      <c r="E1952" s="1"/>
      <c r="F1952" s="1"/>
      <c r="G1952" s="1"/>
    </row>
    <row r="1953" spans="2:7">
      <c r="B1953" s="1"/>
      <c r="C1953" s="1"/>
      <c r="D1953" s="1"/>
      <c r="E1953" s="1"/>
      <c r="F1953" s="1"/>
      <c r="G1953" s="1"/>
    </row>
    <row r="1954" spans="2:7">
      <c r="B1954" s="1"/>
      <c r="C1954" s="1"/>
      <c r="D1954" s="1"/>
      <c r="E1954" s="1"/>
      <c r="F1954" s="1"/>
      <c r="G1954" s="1"/>
    </row>
    <row r="1955" spans="2:7">
      <c r="B1955" s="1"/>
      <c r="C1955" s="1"/>
      <c r="D1955" s="1"/>
      <c r="E1955" s="1"/>
      <c r="F1955" s="1"/>
      <c r="G1955" s="1"/>
    </row>
    <row r="1956" spans="2:7">
      <c r="B1956" s="1"/>
      <c r="C1956" s="1"/>
      <c r="D1956" s="1"/>
      <c r="E1956" s="1"/>
      <c r="F1956" s="1"/>
      <c r="G1956" s="1"/>
    </row>
    <row r="1957" spans="2:7">
      <c r="B1957" s="1"/>
      <c r="C1957" s="1"/>
      <c r="D1957" s="1"/>
      <c r="E1957" s="1"/>
      <c r="F1957" s="1"/>
      <c r="G1957" s="1"/>
    </row>
    <row r="1958" spans="2:7">
      <c r="B1958" s="1"/>
      <c r="C1958" s="1"/>
      <c r="D1958" s="1"/>
      <c r="E1958" s="1"/>
      <c r="F1958" s="1"/>
      <c r="G1958" s="1"/>
    </row>
    <row r="1959" spans="2:7">
      <c r="B1959" s="1"/>
      <c r="C1959" s="1"/>
      <c r="D1959" s="1"/>
      <c r="E1959" s="1"/>
      <c r="F1959" s="1"/>
      <c r="G1959" s="1"/>
    </row>
    <row r="1960" spans="2:7">
      <c r="B1960" s="1"/>
      <c r="C1960" s="1"/>
      <c r="D1960" s="1"/>
      <c r="E1960" s="1"/>
      <c r="F1960" s="1"/>
      <c r="G1960" s="1"/>
    </row>
    <row r="1961" spans="2:7">
      <c r="B1961" s="1"/>
      <c r="C1961" s="1"/>
      <c r="D1961" s="1"/>
      <c r="E1961" s="1"/>
      <c r="F1961" s="1"/>
      <c r="G1961" s="1"/>
    </row>
    <row r="1962" spans="2:7">
      <c r="B1962" s="1"/>
      <c r="C1962" s="1"/>
      <c r="D1962" s="1"/>
      <c r="E1962" s="1"/>
      <c r="F1962" s="1"/>
      <c r="G1962" s="1"/>
    </row>
    <row r="1963" spans="2:7">
      <c r="B1963" s="1"/>
      <c r="C1963" s="1"/>
      <c r="D1963" s="1"/>
      <c r="E1963" s="1"/>
      <c r="F1963" s="1"/>
      <c r="G1963" s="1"/>
    </row>
    <row r="1964" spans="2:7">
      <c r="B1964" s="1"/>
      <c r="C1964" s="1"/>
      <c r="D1964" s="1"/>
      <c r="E1964" s="1"/>
      <c r="F1964" s="1"/>
      <c r="G1964" s="1"/>
    </row>
    <row r="1965" spans="2:7">
      <c r="B1965" s="1"/>
      <c r="C1965" s="1"/>
      <c r="D1965" s="1"/>
      <c r="E1965" s="1"/>
      <c r="F1965" s="1"/>
      <c r="G1965" s="1"/>
    </row>
    <row r="1966" spans="2:7">
      <c r="B1966" s="1"/>
      <c r="C1966" s="1"/>
      <c r="D1966" s="1"/>
      <c r="E1966" s="1"/>
      <c r="F1966" s="1"/>
      <c r="G1966" s="1"/>
    </row>
    <row r="1967" spans="2:7">
      <c r="B1967" s="1"/>
      <c r="C1967" s="1"/>
      <c r="D1967" s="1"/>
      <c r="E1967" s="1"/>
      <c r="F1967" s="1"/>
      <c r="G1967" s="1"/>
    </row>
    <row r="1968" spans="2:7">
      <c r="B1968" s="1"/>
      <c r="C1968" s="1"/>
      <c r="D1968" s="1"/>
      <c r="E1968" s="1"/>
      <c r="F1968" s="1"/>
      <c r="G1968" s="1"/>
    </row>
    <row r="1969" spans="2:7">
      <c r="B1969" s="1"/>
      <c r="C1969" s="1"/>
      <c r="D1969" s="1"/>
      <c r="E1969" s="1"/>
      <c r="F1969" s="1"/>
      <c r="G1969" s="1"/>
    </row>
    <row r="1970" spans="2:7">
      <c r="B1970" s="1"/>
      <c r="C1970" s="1"/>
      <c r="D1970" s="1"/>
      <c r="E1970" s="1"/>
      <c r="F1970" s="1"/>
      <c r="G1970" s="1"/>
    </row>
    <row r="1971" spans="2:7">
      <c r="B1971" s="1"/>
      <c r="C1971" s="1"/>
      <c r="D1971" s="1"/>
      <c r="E1971" s="1"/>
      <c r="F1971" s="1"/>
      <c r="G1971" s="1"/>
    </row>
    <row r="1972" spans="2:7">
      <c r="B1972" s="1"/>
      <c r="C1972" s="1"/>
      <c r="D1972" s="1"/>
      <c r="E1972" s="1"/>
      <c r="F1972" s="1"/>
      <c r="G1972" s="1"/>
    </row>
    <row r="1973" spans="2:7">
      <c r="B1973" s="1"/>
      <c r="C1973" s="1"/>
      <c r="D1973" s="1"/>
      <c r="E1973" s="1"/>
      <c r="F1973" s="1"/>
      <c r="G1973" s="1"/>
    </row>
    <row r="1974" spans="2:7">
      <c r="B1974" s="1"/>
      <c r="C1974" s="1"/>
      <c r="D1974" s="1"/>
      <c r="E1974" s="1"/>
      <c r="F1974" s="1"/>
      <c r="G1974" s="1"/>
    </row>
    <row r="1975" spans="2:7">
      <c r="B1975" s="1"/>
      <c r="C1975" s="1"/>
      <c r="D1975" s="1"/>
      <c r="E1975" s="1"/>
      <c r="F1975" s="1"/>
      <c r="G1975" s="1"/>
    </row>
    <row r="1976" spans="2:7">
      <c r="B1976" s="1"/>
      <c r="C1976" s="1"/>
      <c r="D1976" s="1"/>
      <c r="E1976" s="1"/>
      <c r="F1976" s="1"/>
      <c r="G1976" s="1"/>
    </row>
    <row r="1977" spans="2:7">
      <c r="B1977" s="1"/>
      <c r="C1977" s="1"/>
      <c r="D1977" s="1"/>
      <c r="E1977" s="1"/>
      <c r="F1977" s="1"/>
      <c r="G1977" s="1"/>
    </row>
    <row r="1978" spans="2:7">
      <c r="B1978" s="1"/>
      <c r="C1978" s="1"/>
      <c r="D1978" s="1"/>
      <c r="E1978" s="1"/>
      <c r="F1978" s="1"/>
      <c r="G1978" s="1"/>
    </row>
    <row r="1979" spans="2:7">
      <c r="B1979" s="1"/>
      <c r="C1979" s="1"/>
      <c r="D1979" s="1"/>
      <c r="E1979" s="1"/>
      <c r="F1979" s="1"/>
      <c r="G1979" s="1"/>
    </row>
    <row r="1980" spans="2:7">
      <c r="B1980" s="1"/>
      <c r="C1980" s="1"/>
      <c r="D1980" s="1"/>
      <c r="E1980" s="1"/>
      <c r="F1980" s="1"/>
      <c r="G1980" s="1"/>
    </row>
    <row r="1981" spans="2:7">
      <c r="B1981" s="1"/>
      <c r="C1981" s="1"/>
      <c r="D1981" s="1"/>
      <c r="E1981" s="1"/>
      <c r="F1981" s="1"/>
      <c r="G1981" s="1"/>
    </row>
    <row r="1982" spans="2:7">
      <c r="B1982" s="1"/>
      <c r="C1982" s="1"/>
      <c r="D1982" s="1"/>
      <c r="E1982" s="1"/>
      <c r="F1982" s="1"/>
      <c r="G1982" s="1"/>
    </row>
    <row r="1983" spans="2:7">
      <c r="B1983" s="1"/>
      <c r="C1983" s="1"/>
      <c r="D1983" s="1"/>
      <c r="E1983" s="1"/>
      <c r="F1983" s="1"/>
      <c r="G1983" s="1"/>
    </row>
    <row r="1984" spans="2:7">
      <c r="B1984" s="1"/>
      <c r="C1984" s="1"/>
      <c r="D1984" s="1"/>
      <c r="E1984" s="1"/>
      <c r="F1984" s="1"/>
      <c r="G1984" s="1"/>
    </row>
    <row r="1985" spans="2:7">
      <c r="B1985" s="1"/>
      <c r="C1985" s="1"/>
      <c r="D1985" s="1"/>
      <c r="E1985" s="1"/>
      <c r="F1985" s="1"/>
      <c r="G1985" s="1"/>
    </row>
    <row r="1986" spans="2:7">
      <c r="B1986" s="1"/>
      <c r="C1986" s="1"/>
      <c r="D1986" s="1"/>
      <c r="E1986" s="1"/>
      <c r="F1986" s="1"/>
      <c r="G1986" s="1"/>
    </row>
    <row r="1987" spans="2:7">
      <c r="B1987" s="1"/>
      <c r="C1987" s="1"/>
      <c r="D1987" s="1"/>
      <c r="E1987" s="1"/>
      <c r="F1987" s="1"/>
      <c r="G1987" s="1"/>
    </row>
    <row r="1988" spans="2:7">
      <c r="B1988" s="1"/>
      <c r="C1988" s="1"/>
      <c r="D1988" s="1"/>
      <c r="E1988" s="1"/>
      <c r="F1988" s="1"/>
      <c r="G1988" s="1"/>
    </row>
    <row r="1989" spans="2:7">
      <c r="B1989" s="1"/>
      <c r="C1989" s="1"/>
      <c r="D1989" s="1"/>
      <c r="E1989" s="1"/>
      <c r="F1989" s="1"/>
      <c r="G1989" s="1"/>
    </row>
    <row r="1990" spans="2:7">
      <c r="B1990" s="1"/>
      <c r="C1990" s="1"/>
      <c r="D1990" s="1"/>
      <c r="E1990" s="1"/>
      <c r="F1990" s="1"/>
      <c r="G1990" s="1"/>
    </row>
    <row r="1991" spans="2:7">
      <c r="B1991" s="1"/>
      <c r="C1991" s="1"/>
      <c r="D1991" s="1"/>
      <c r="E1991" s="1"/>
      <c r="F1991" s="1"/>
      <c r="G1991" s="1"/>
    </row>
    <row r="1992" spans="2:7">
      <c r="B1992" s="1"/>
      <c r="C1992" s="1"/>
      <c r="D1992" s="1"/>
      <c r="E1992" s="1"/>
      <c r="F1992" s="1"/>
      <c r="G1992" s="1"/>
    </row>
    <row r="1993" spans="2:7">
      <c r="B1993" s="1"/>
      <c r="C1993" s="1"/>
      <c r="D1993" s="1"/>
      <c r="E1993" s="1"/>
      <c r="F1993" s="1"/>
      <c r="G1993" s="1"/>
    </row>
    <row r="1994" spans="2:7">
      <c r="B1994" s="1"/>
      <c r="C1994" s="1"/>
      <c r="D1994" s="1"/>
      <c r="E1994" s="1"/>
      <c r="F1994" s="1"/>
      <c r="G1994" s="1"/>
    </row>
    <row r="1995" spans="2:7">
      <c r="B1995" s="1"/>
      <c r="C1995" s="1"/>
      <c r="D1995" s="1"/>
      <c r="E1995" s="1"/>
      <c r="F1995" s="1"/>
      <c r="G1995" s="1"/>
    </row>
    <row r="1996" spans="2:7">
      <c r="B1996" s="1"/>
      <c r="C1996" s="1"/>
      <c r="D1996" s="1"/>
      <c r="E1996" s="1"/>
      <c r="F1996" s="1"/>
      <c r="G1996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Y3"/>
  <sheetViews>
    <sheetView workbookViewId="0">
      <pane ySplit="1" topLeftCell="A2" activePane="bottomLeft" state="frozen"/>
      <selection pane="bottomLeft" activeCell="B3" sqref="B3"/>
    </sheetView>
  </sheetViews>
  <sheetFormatPr defaultColWidth="12.625" defaultRowHeight="15" customHeight="1"/>
  <sheetData>
    <row r="1" spans="1:51" ht="15" customHeight="1">
      <c r="A1" s="2" t="s">
        <v>4</v>
      </c>
      <c r="B1" s="3" t="s">
        <v>5</v>
      </c>
      <c r="C1" s="3" t="s">
        <v>6</v>
      </c>
      <c r="D1" s="4" t="s">
        <v>7</v>
      </c>
      <c r="E1" s="3" t="s">
        <v>2</v>
      </c>
      <c r="F1" s="3" t="s">
        <v>8</v>
      </c>
      <c r="G1" s="3" t="s">
        <v>9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  <c r="M1" s="3" t="s">
        <v>15</v>
      </c>
      <c r="N1" s="3" t="s">
        <v>16</v>
      </c>
      <c r="O1" s="3" t="s">
        <v>17</v>
      </c>
      <c r="P1" s="3" t="s">
        <v>18</v>
      </c>
      <c r="Q1" s="3" t="s">
        <v>19</v>
      </c>
      <c r="R1" s="3" t="s">
        <v>20</v>
      </c>
      <c r="S1" s="3" t="s">
        <v>21</v>
      </c>
      <c r="T1" s="3" t="s">
        <v>22</v>
      </c>
      <c r="U1" s="3" t="s">
        <v>23</v>
      </c>
      <c r="V1" s="3" t="s">
        <v>24</v>
      </c>
      <c r="W1" s="3" t="s">
        <v>25</v>
      </c>
      <c r="X1" s="3" t="s">
        <v>26</v>
      </c>
      <c r="Y1" s="3" t="s">
        <v>27</v>
      </c>
      <c r="Z1" s="3" t="s">
        <v>28</v>
      </c>
      <c r="AA1" s="3" t="s">
        <v>29</v>
      </c>
      <c r="AB1" s="3" t="s">
        <v>30</v>
      </c>
      <c r="AC1" s="3" t="s">
        <v>31</v>
      </c>
      <c r="AD1" s="3" t="s">
        <v>32</v>
      </c>
      <c r="AE1" s="3" t="s">
        <v>33</v>
      </c>
      <c r="AF1" s="3" t="s">
        <v>34</v>
      </c>
      <c r="AG1" s="3" t="s">
        <v>35</v>
      </c>
      <c r="AH1" s="3" t="s">
        <v>36</v>
      </c>
      <c r="AI1" s="3" t="s">
        <v>37</v>
      </c>
      <c r="AJ1" s="3" t="s">
        <v>38</v>
      </c>
      <c r="AK1" s="3" t="s">
        <v>39</v>
      </c>
      <c r="AL1" s="3" t="s">
        <v>40</v>
      </c>
      <c r="AM1" s="3" t="s">
        <v>41</v>
      </c>
      <c r="AN1" s="3" t="s">
        <v>6715</v>
      </c>
      <c r="AO1" s="3" t="s">
        <v>6716</v>
      </c>
      <c r="AP1" s="3" t="s">
        <v>42</v>
      </c>
      <c r="AQ1" s="3" t="s">
        <v>43</v>
      </c>
      <c r="AR1" s="3" t="s">
        <v>44</v>
      </c>
      <c r="AS1" s="3" t="s">
        <v>45</v>
      </c>
      <c r="AT1" s="3" t="s">
        <v>46</v>
      </c>
      <c r="AU1" s="3" t="s">
        <v>47</v>
      </c>
      <c r="AV1" s="3" t="s">
        <v>48</v>
      </c>
      <c r="AW1" s="3" t="s">
        <v>49</v>
      </c>
      <c r="AX1" s="3" t="s">
        <v>50</v>
      </c>
      <c r="AY1" s="5" t="s">
        <v>51</v>
      </c>
    </row>
    <row r="2" spans="1:51" ht="14.25">
      <c r="A2" s="6">
        <v>1</v>
      </c>
      <c r="B2" s="7" t="s">
        <v>52</v>
      </c>
      <c r="C2" s="7" t="s">
        <v>53</v>
      </c>
      <c r="D2" s="8" t="s">
        <v>54</v>
      </c>
      <c r="E2" s="8" t="s">
        <v>55</v>
      </c>
      <c r="F2" s="8" t="s">
        <v>56</v>
      </c>
      <c r="G2" s="8" t="s">
        <v>57</v>
      </c>
      <c r="H2" s="9">
        <v>3</v>
      </c>
      <c r="I2" s="9">
        <v>3</v>
      </c>
      <c r="J2" s="9">
        <v>1</v>
      </c>
      <c r="K2" s="9">
        <v>45</v>
      </c>
      <c r="L2" s="9" t="s">
        <v>58</v>
      </c>
      <c r="M2" s="9" t="s">
        <v>58</v>
      </c>
      <c r="N2" s="9" t="s">
        <v>58</v>
      </c>
      <c r="O2" s="9" t="s">
        <v>58</v>
      </c>
      <c r="P2" s="9" t="s">
        <v>58</v>
      </c>
      <c r="Q2" s="9" t="s">
        <v>58</v>
      </c>
      <c r="R2" s="9" t="s">
        <v>58</v>
      </c>
      <c r="S2" s="9" t="s">
        <v>58</v>
      </c>
      <c r="T2" s="9" t="s">
        <v>58</v>
      </c>
      <c r="U2" s="9">
        <v>1</v>
      </c>
      <c r="V2" s="9" t="s">
        <v>58</v>
      </c>
      <c r="W2" s="9" t="s">
        <v>58</v>
      </c>
      <c r="X2" s="9" t="s">
        <v>58</v>
      </c>
      <c r="Y2" s="10"/>
      <c r="Z2" s="9" t="s">
        <v>59</v>
      </c>
      <c r="AA2" s="7" t="s">
        <v>60</v>
      </c>
      <c r="AB2" s="7" t="s">
        <v>61</v>
      </c>
      <c r="AC2" s="7" t="s">
        <v>62</v>
      </c>
      <c r="AD2" s="7" t="s">
        <v>63</v>
      </c>
      <c r="AE2" s="7" t="s">
        <v>64</v>
      </c>
      <c r="AF2" s="7" t="s">
        <v>65</v>
      </c>
      <c r="AG2" s="10"/>
      <c r="AH2" s="7" t="s">
        <v>66</v>
      </c>
      <c r="AI2" s="10"/>
      <c r="AJ2" s="7" t="s">
        <v>67</v>
      </c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1"/>
    </row>
    <row r="3" spans="1:51" ht="14.25">
      <c r="A3" s="12"/>
      <c r="B3" s="7" t="s">
        <v>52</v>
      </c>
      <c r="C3" s="7" t="s">
        <v>53</v>
      </c>
      <c r="D3" s="8" t="s">
        <v>54</v>
      </c>
      <c r="E3" s="7" t="s">
        <v>55</v>
      </c>
      <c r="F3" s="7" t="s">
        <v>56</v>
      </c>
      <c r="G3" s="9" t="s">
        <v>57</v>
      </c>
      <c r="H3" s="9">
        <v>3</v>
      </c>
      <c r="I3" s="9">
        <v>3</v>
      </c>
      <c r="J3" s="9">
        <v>1</v>
      </c>
      <c r="K3" s="9">
        <v>6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7" t="s">
        <v>60</v>
      </c>
      <c r="AB3" s="7" t="s">
        <v>61</v>
      </c>
      <c r="AC3" s="7" t="s">
        <v>62</v>
      </c>
      <c r="AD3" s="7" t="s">
        <v>63</v>
      </c>
      <c r="AE3" s="7" t="s">
        <v>64</v>
      </c>
      <c r="AF3" s="7" t="s">
        <v>65</v>
      </c>
      <c r="AG3" s="10"/>
      <c r="AH3" s="10"/>
      <c r="AI3" s="10"/>
      <c r="AJ3" s="7" t="s">
        <v>67</v>
      </c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1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996"/>
  <sheetViews>
    <sheetView showGridLines="0" workbookViewId="0"/>
  </sheetViews>
  <sheetFormatPr defaultColWidth="12.625" defaultRowHeight="15" customHeight="1"/>
  <sheetData>
    <row r="1" spans="1:7">
      <c r="A1" s="452" t="s">
        <v>38</v>
      </c>
      <c r="B1" s="453" t="s">
        <v>5639</v>
      </c>
      <c r="C1" s="1"/>
      <c r="D1" s="1"/>
      <c r="E1" s="1"/>
      <c r="F1" s="1"/>
      <c r="G1" s="1"/>
    </row>
    <row r="2" spans="1:7">
      <c r="A2" s="452" t="s">
        <v>29</v>
      </c>
      <c r="B2" s="459" t="s">
        <v>460</v>
      </c>
      <c r="C2" s="1"/>
      <c r="D2" s="1"/>
      <c r="E2" s="1"/>
      <c r="F2" s="1"/>
      <c r="G2" s="1"/>
    </row>
    <row r="3" spans="1:7">
      <c r="C3" s="1"/>
      <c r="D3" s="1"/>
      <c r="E3" s="1"/>
      <c r="F3" s="1"/>
      <c r="G3" s="1"/>
    </row>
    <row r="4" spans="1:7">
      <c r="A4" s="434" t="s">
        <v>0</v>
      </c>
      <c r="B4" s="434" t="s">
        <v>1</v>
      </c>
      <c r="C4" s="435"/>
      <c r="D4" s="437"/>
      <c r="E4" s="1"/>
      <c r="F4" s="1"/>
      <c r="G4" s="1"/>
    </row>
    <row r="5" spans="1:7">
      <c r="A5" s="434" t="s">
        <v>2</v>
      </c>
      <c r="B5" s="440" t="s">
        <v>63</v>
      </c>
      <c r="C5" s="441" t="s">
        <v>5663</v>
      </c>
      <c r="D5" s="454" t="s">
        <v>3</v>
      </c>
      <c r="E5" s="1"/>
      <c r="F5" s="1"/>
      <c r="G5" s="1"/>
    </row>
    <row r="6" spans="1:7">
      <c r="A6" s="444" t="s">
        <v>5800</v>
      </c>
      <c r="B6" s="445"/>
      <c r="C6" s="446"/>
      <c r="D6" s="455"/>
      <c r="E6" s="1"/>
      <c r="F6" s="1"/>
      <c r="G6" s="1"/>
    </row>
    <row r="7" spans="1:7">
      <c r="A7" s="448" t="s">
        <v>1107</v>
      </c>
      <c r="B7" s="449">
        <v>0</v>
      </c>
      <c r="C7" s="450">
        <v>0</v>
      </c>
      <c r="D7" s="460">
        <v>0</v>
      </c>
      <c r="E7" s="1"/>
      <c r="F7" s="1"/>
      <c r="G7" s="1"/>
    </row>
    <row r="8" spans="1:7">
      <c r="A8" s="448" t="s">
        <v>1126</v>
      </c>
      <c r="B8" s="449"/>
      <c r="C8" s="450">
        <v>1</v>
      </c>
      <c r="D8" s="460">
        <v>1</v>
      </c>
      <c r="E8" s="1"/>
      <c r="F8" s="1"/>
      <c r="G8" s="1"/>
    </row>
    <row r="9" spans="1:7">
      <c r="A9" s="448" t="s">
        <v>2934</v>
      </c>
      <c r="B9" s="449">
        <v>1</v>
      </c>
      <c r="C9" s="450"/>
      <c r="D9" s="460">
        <v>1</v>
      </c>
      <c r="E9" s="1"/>
      <c r="F9" s="1"/>
      <c r="G9" s="1"/>
    </row>
    <row r="10" spans="1:7">
      <c r="A10" s="448" t="s">
        <v>5890</v>
      </c>
      <c r="B10" s="449">
        <v>3</v>
      </c>
      <c r="C10" s="450">
        <v>3</v>
      </c>
      <c r="D10" s="460">
        <v>6</v>
      </c>
      <c r="E10" s="1"/>
      <c r="F10" s="1"/>
      <c r="G10" s="1"/>
    </row>
    <row r="11" spans="1:7">
      <c r="A11" s="448" t="s">
        <v>5893</v>
      </c>
      <c r="B11" s="449"/>
      <c r="C11" s="450"/>
      <c r="D11" s="460"/>
      <c r="E11" s="1"/>
      <c r="F11" s="1"/>
      <c r="G11" s="1"/>
    </row>
    <row r="12" spans="1:7">
      <c r="A12" s="448" t="s">
        <v>5894</v>
      </c>
      <c r="B12" s="449"/>
      <c r="C12" s="450"/>
      <c r="D12" s="460"/>
      <c r="E12" s="1"/>
      <c r="F12" s="1"/>
      <c r="G12" s="1"/>
    </row>
    <row r="13" spans="1:7">
      <c r="A13" s="448" t="s">
        <v>5896</v>
      </c>
      <c r="B13" s="449"/>
      <c r="C13" s="450"/>
      <c r="D13" s="460"/>
      <c r="E13" s="1"/>
      <c r="F13" s="1"/>
      <c r="G13" s="1"/>
    </row>
    <row r="14" spans="1:7">
      <c r="A14" s="448" t="s">
        <v>5895</v>
      </c>
      <c r="B14" s="449"/>
      <c r="C14" s="450"/>
      <c r="D14" s="460"/>
      <c r="E14" s="1"/>
      <c r="F14" s="1"/>
      <c r="G14" s="1"/>
    </row>
    <row r="15" spans="1:7">
      <c r="A15" s="448" t="s">
        <v>5889</v>
      </c>
      <c r="B15" s="449">
        <v>3</v>
      </c>
      <c r="C15" s="450"/>
      <c r="D15" s="460">
        <v>3</v>
      </c>
      <c r="E15" s="1"/>
      <c r="F15" s="1"/>
      <c r="G15" s="1"/>
    </row>
    <row r="16" spans="1:7">
      <c r="A16" s="448" t="s">
        <v>5923</v>
      </c>
      <c r="B16" s="449"/>
      <c r="C16" s="450">
        <v>3</v>
      </c>
      <c r="D16" s="460">
        <v>3</v>
      </c>
      <c r="E16" s="1"/>
      <c r="F16" s="1"/>
      <c r="G16" s="1"/>
    </row>
    <row r="17" spans="1:7">
      <c r="A17" s="448" t="s">
        <v>5906</v>
      </c>
      <c r="B17" s="449"/>
      <c r="C17" s="450">
        <v>2</v>
      </c>
      <c r="D17" s="460">
        <v>2</v>
      </c>
      <c r="E17" s="1"/>
      <c r="F17" s="1"/>
      <c r="G17" s="1"/>
    </row>
    <row r="18" spans="1:7">
      <c r="A18" s="448" t="s">
        <v>5927</v>
      </c>
      <c r="B18" s="449"/>
      <c r="C18" s="450">
        <v>2</v>
      </c>
      <c r="D18" s="460">
        <v>2</v>
      </c>
      <c r="E18" s="1"/>
      <c r="F18" s="1"/>
      <c r="G18" s="1"/>
    </row>
    <row r="19" spans="1:7">
      <c r="A19" s="448" t="s">
        <v>5892</v>
      </c>
      <c r="B19" s="449"/>
      <c r="C19" s="450">
        <v>2</v>
      </c>
      <c r="D19" s="460">
        <v>2</v>
      </c>
      <c r="E19" s="1"/>
      <c r="F19" s="1"/>
      <c r="G19" s="1"/>
    </row>
    <row r="20" spans="1:7">
      <c r="A20" s="448" t="s">
        <v>5731</v>
      </c>
      <c r="B20" s="449"/>
      <c r="C20" s="450"/>
      <c r="D20" s="460"/>
      <c r="E20" s="1"/>
      <c r="F20" s="1"/>
      <c r="G20" s="1"/>
    </row>
    <row r="21" spans="1:7">
      <c r="A21" s="448" t="s">
        <v>5732</v>
      </c>
      <c r="B21" s="449"/>
      <c r="C21" s="450"/>
      <c r="D21" s="460"/>
      <c r="E21" s="1"/>
      <c r="F21" s="1"/>
      <c r="G21" s="1"/>
    </row>
    <row r="22" spans="1:7">
      <c r="A22" s="448" t="s">
        <v>2907</v>
      </c>
      <c r="B22" s="449">
        <v>1</v>
      </c>
      <c r="C22" s="450"/>
      <c r="D22" s="460">
        <v>1</v>
      </c>
      <c r="E22" s="1"/>
      <c r="F22" s="1"/>
      <c r="G22" s="1"/>
    </row>
    <row r="23" spans="1:7">
      <c r="A23" s="448" t="s">
        <v>2909</v>
      </c>
      <c r="B23" s="449">
        <v>1</v>
      </c>
      <c r="C23" s="450"/>
      <c r="D23" s="460">
        <v>1</v>
      </c>
      <c r="E23" s="1"/>
      <c r="F23" s="1"/>
      <c r="G23" s="1"/>
    </row>
    <row r="24" spans="1:7">
      <c r="A24" s="448" t="s">
        <v>2923</v>
      </c>
      <c r="B24" s="449">
        <v>1</v>
      </c>
      <c r="C24" s="450"/>
      <c r="D24" s="460">
        <v>1</v>
      </c>
      <c r="E24" s="1"/>
      <c r="F24" s="1"/>
      <c r="G24" s="1"/>
    </row>
    <row r="25" spans="1:7">
      <c r="A25" s="448" t="s">
        <v>2925</v>
      </c>
      <c r="B25" s="449">
        <v>1</v>
      </c>
      <c r="C25" s="450"/>
      <c r="D25" s="460">
        <v>1</v>
      </c>
      <c r="E25" s="1"/>
      <c r="F25" s="1"/>
      <c r="G25" s="1"/>
    </row>
    <row r="26" spans="1:7">
      <c r="A26" s="448" t="s">
        <v>2928</v>
      </c>
      <c r="B26" s="449">
        <v>1</v>
      </c>
      <c r="C26" s="450"/>
      <c r="D26" s="460">
        <v>1</v>
      </c>
      <c r="E26" s="1"/>
      <c r="F26" s="1"/>
      <c r="G26" s="1"/>
    </row>
    <row r="27" spans="1:7">
      <c r="A27" s="448" t="s">
        <v>2932</v>
      </c>
      <c r="B27" s="449">
        <v>1</v>
      </c>
      <c r="C27" s="450"/>
      <c r="D27" s="460">
        <v>1</v>
      </c>
      <c r="E27" s="1"/>
      <c r="F27" s="1"/>
      <c r="G27" s="1"/>
    </row>
    <row r="28" spans="1:7">
      <c r="A28" s="448" t="s">
        <v>2935</v>
      </c>
      <c r="B28" s="449">
        <v>1</v>
      </c>
      <c r="C28" s="450"/>
      <c r="D28" s="460">
        <v>1</v>
      </c>
      <c r="E28" s="1"/>
      <c r="F28" s="1"/>
      <c r="G28" s="1"/>
    </row>
    <row r="29" spans="1:7">
      <c r="A29" s="448" t="s">
        <v>2938</v>
      </c>
      <c r="B29" s="449">
        <v>1</v>
      </c>
      <c r="C29" s="450"/>
      <c r="D29" s="460">
        <v>1</v>
      </c>
      <c r="E29" s="1"/>
      <c r="F29" s="1"/>
      <c r="G29" s="1"/>
    </row>
    <row r="30" spans="1:7">
      <c r="A30" s="448" t="s">
        <v>2940</v>
      </c>
      <c r="B30" s="449">
        <v>1</v>
      </c>
      <c r="C30" s="450"/>
      <c r="D30" s="460">
        <v>1</v>
      </c>
      <c r="E30" s="1"/>
      <c r="F30" s="1"/>
      <c r="G30" s="1"/>
    </row>
    <row r="31" spans="1:7">
      <c r="A31" s="448" t="s">
        <v>141</v>
      </c>
      <c r="B31" s="449"/>
      <c r="C31" s="450"/>
      <c r="D31" s="460"/>
      <c r="E31" s="1"/>
      <c r="F31" s="1"/>
      <c r="G31" s="1"/>
    </row>
    <row r="32" spans="1:7">
      <c r="A32" s="448" t="s">
        <v>5734</v>
      </c>
      <c r="B32" s="449"/>
      <c r="C32" s="450"/>
      <c r="D32" s="460"/>
      <c r="E32" s="1"/>
      <c r="F32" s="1"/>
      <c r="G32" s="1"/>
    </row>
    <row r="33" spans="1:7">
      <c r="A33" s="448" t="s">
        <v>5735</v>
      </c>
      <c r="B33" s="449"/>
      <c r="C33" s="450"/>
      <c r="D33" s="460"/>
      <c r="E33" s="1"/>
      <c r="F33" s="1"/>
      <c r="G33" s="1"/>
    </row>
    <row r="34" spans="1:7">
      <c r="A34" s="448" t="s">
        <v>5733</v>
      </c>
      <c r="B34" s="449"/>
      <c r="C34" s="450"/>
      <c r="D34" s="460"/>
      <c r="E34" s="1"/>
      <c r="F34" s="1"/>
      <c r="G34" s="1"/>
    </row>
    <row r="35" spans="1:7">
      <c r="A35" s="448" t="s">
        <v>1082</v>
      </c>
      <c r="B35" s="449">
        <v>0</v>
      </c>
      <c r="C35" s="450">
        <v>0</v>
      </c>
      <c r="D35" s="460">
        <v>0</v>
      </c>
      <c r="E35" s="1"/>
      <c r="F35" s="1"/>
      <c r="G35" s="1"/>
    </row>
    <row r="36" spans="1:7">
      <c r="A36" s="448" t="s">
        <v>1113</v>
      </c>
      <c r="B36" s="449">
        <v>0</v>
      </c>
      <c r="C36" s="450">
        <v>1</v>
      </c>
      <c r="D36" s="460">
        <v>1</v>
      </c>
      <c r="E36" s="1"/>
      <c r="F36" s="1"/>
      <c r="G36" s="1"/>
    </row>
    <row r="37" spans="1:7">
      <c r="A37" s="448" t="s">
        <v>1085</v>
      </c>
      <c r="B37" s="449">
        <v>0</v>
      </c>
      <c r="C37" s="450">
        <v>0</v>
      </c>
      <c r="D37" s="460">
        <v>0</v>
      </c>
      <c r="E37" s="1"/>
      <c r="F37" s="1"/>
      <c r="G37" s="1"/>
    </row>
    <row r="38" spans="1:7">
      <c r="A38" s="448" t="s">
        <v>1120</v>
      </c>
      <c r="B38" s="449">
        <v>0</v>
      </c>
      <c r="C38" s="450">
        <v>0</v>
      </c>
      <c r="D38" s="460">
        <v>0</v>
      </c>
      <c r="E38" s="1"/>
      <c r="F38" s="1"/>
      <c r="G38" s="1"/>
    </row>
    <row r="39" spans="1:7">
      <c r="A39" s="448" t="s">
        <v>5861</v>
      </c>
      <c r="B39" s="449"/>
      <c r="C39" s="450">
        <v>2</v>
      </c>
      <c r="D39" s="460">
        <v>2</v>
      </c>
      <c r="E39" s="1"/>
      <c r="F39" s="1"/>
      <c r="G39" s="1"/>
    </row>
    <row r="40" spans="1:7">
      <c r="A40" s="448" t="s">
        <v>5917</v>
      </c>
      <c r="B40" s="449"/>
      <c r="C40" s="450">
        <v>2</v>
      </c>
      <c r="D40" s="460">
        <v>2</v>
      </c>
      <c r="E40" s="1"/>
      <c r="F40" s="1"/>
      <c r="G40" s="1"/>
    </row>
    <row r="41" spans="1:7">
      <c r="A41" s="448" t="s">
        <v>5880</v>
      </c>
      <c r="B41" s="449"/>
      <c r="C41" s="450">
        <v>2</v>
      </c>
      <c r="D41" s="460">
        <v>2</v>
      </c>
      <c r="E41" s="1"/>
      <c r="F41" s="1"/>
      <c r="G41" s="1"/>
    </row>
    <row r="42" spans="1:7">
      <c r="A42" s="448" t="s">
        <v>5907</v>
      </c>
      <c r="B42" s="449"/>
      <c r="C42" s="450">
        <v>2</v>
      </c>
      <c r="D42" s="460">
        <v>2</v>
      </c>
      <c r="E42" s="1"/>
      <c r="F42" s="1"/>
      <c r="G42" s="1"/>
    </row>
    <row r="43" spans="1:7">
      <c r="A43" s="448" t="s">
        <v>5900</v>
      </c>
      <c r="B43" s="449"/>
      <c r="C43" s="450">
        <v>2</v>
      </c>
      <c r="D43" s="460">
        <v>2</v>
      </c>
      <c r="E43" s="1"/>
      <c r="F43" s="1"/>
      <c r="G43" s="1"/>
    </row>
    <row r="44" spans="1:7">
      <c r="A44" s="448" t="s">
        <v>5932</v>
      </c>
      <c r="B44" s="449"/>
      <c r="C44" s="450">
        <v>2</v>
      </c>
      <c r="D44" s="460">
        <v>2</v>
      </c>
      <c r="E44" s="1"/>
      <c r="F44" s="1"/>
      <c r="G44" s="1"/>
    </row>
    <row r="45" spans="1:7">
      <c r="A45" s="448" t="s">
        <v>5943</v>
      </c>
      <c r="B45" s="449"/>
      <c r="C45" s="450">
        <v>0</v>
      </c>
      <c r="D45" s="460">
        <v>0</v>
      </c>
      <c r="E45" s="1"/>
      <c r="F45" s="1"/>
      <c r="G45" s="1"/>
    </row>
    <row r="46" spans="1:7">
      <c r="A46" s="448" t="s">
        <v>5931</v>
      </c>
      <c r="B46" s="449"/>
      <c r="C46" s="450">
        <v>0</v>
      </c>
      <c r="D46" s="460">
        <v>0</v>
      </c>
      <c r="E46" s="1"/>
      <c r="F46" s="1"/>
      <c r="G46" s="1"/>
    </row>
    <row r="47" spans="1:7">
      <c r="A47" s="448" t="s">
        <v>2391</v>
      </c>
      <c r="B47" s="449"/>
      <c r="C47" s="450">
        <v>1</v>
      </c>
      <c r="D47" s="460">
        <v>1</v>
      </c>
      <c r="E47" s="1"/>
      <c r="F47" s="1"/>
      <c r="G47" s="1"/>
    </row>
    <row r="48" spans="1:7">
      <c r="A48" s="448" t="s">
        <v>5781</v>
      </c>
      <c r="B48" s="449"/>
      <c r="C48" s="450"/>
      <c r="D48" s="460"/>
      <c r="E48" s="1"/>
      <c r="F48" s="1"/>
      <c r="G48" s="1"/>
    </row>
    <row r="49" spans="1:7">
      <c r="A49" s="448" t="s">
        <v>5784</v>
      </c>
      <c r="B49" s="449"/>
      <c r="C49" s="450"/>
      <c r="D49" s="460"/>
      <c r="E49" s="1"/>
      <c r="F49" s="1"/>
      <c r="G49" s="1"/>
    </row>
    <row r="50" spans="1:7">
      <c r="A50" s="448" t="s">
        <v>5782</v>
      </c>
      <c r="B50" s="449"/>
      <c r="C50" s="450"/>
      <c r="D50" s="460"/>
      <c r="E50" s="1"/>
      <c r="F50" s="1"/>
      <c r="G50" s="1"/>
    </row>
    <row r="51" spans="1:7">
      <c r="A51" s="448" t="s">
        <v>5785</v>
      </c>
      <c r="B51" s="449"/>
      <c r="C51" s="450"/>
      <c r="D51" s="460"/>
      <c r="E51" s="1"/>
      <c r="F51" s="1"/>
      <c r="G51" s="1"/>
    </row>
    <row r="52" spans="1:7">
      <c r="A52" s="448" t="s">
        <v>5783</v>
      </c>
      <c r="B52" s="449"/>
      <c r="C52" s="450"/>
      <c r="D52" s="460"/>
      <c r="E52" s="1"/>
      <c r="F52" s="1"/>
      <c r="G52" s="1"/>
    </row>
    <row r="53" spans="1:7">
      <c r="A53" s="448" t="s">
        <v>5776</v>
      </c>
      <c r="B53" s="449"/>
      <c r="C53" s="450"/>
      <c r="D53" s="460"/>
      <c r="E53" s="1"/>
      <c r="F53" s="1"/>
      <c r="G53" s="1"/>
    </row>
    <row r="54" spans="1:7">
      <c r="A54" s="448" t="s">
        <v>5780</v>
      </c>
      <c r="B54" s="449"/>
      <c r="C54" s="450"/>
      <c r="D54" s="460"/>
      <c r="E54" s="1"/>
      <c r="F54" s="1"/>
      <c r="G54" s="1"/>
    </row>
    <row r="55" spans="1:7">
      <c r="A55" s="448" t="s">
        <v>5777</v>
      </c>
      <c r="B55" s="449"/>
      <c r="C55" s="450"/>
      <c r="D55" s="460"/>
      <c r="E55" s="1"/>
      <c r="F55" s="1"/>
      <c r="G55" s="1"/>
    </row>
    <row r="56" spans="1:7">
      <c r="A56" s="448" t="s">
        <v>5772</v>
      </c>
      <c r="B56" s="449"/>
      <c r="C56" s="450"/>
      <c r="D56" s="460"/>
      <c r="E56" s="1"/>
      <c r="F56" s="1"/>
      <c r="G56" s="1"/>
    </row>
    <row r="57" spans="1:7">
      <c r="A57" s="448" t="s">
        <v>5774</v>
      </c>
      <c r="B57" s="449"/>
      <c r="C57" s="450"/>
      <c r="D57" s="460"/>
      <c r="E57" s="1"/>
      <c r="F57" s="1"/>
      <c r="G57" s="1"/>
    </row>
    <row r="58" spans="1:7">
      <c r="A58" s="448" t="s">
        <v>5773</v>
      </c>
      <c r="B58" s="449"/>
      <c r="C58" s="450"/>
      <c r="D58" s="460"/>
      <c r="E58" s="1"/>
      <c r="F58" s="1"/>
      <c r="G58" s="1"/>
    </row>
    <row r="59" spans="1:7">
      <c r="A59" s="448" t="s">
        <v>5775</v>
      </c>
      <c r="B59" s="449"/>
      <c r="C59" s="450"/>
      <c r="D59" s="460"/>
      <c r="E59" s="1"/>
      <c r="F59" s="1"/>
      <c r="G59" s="1"/>
    </row>
    <row r="60" spans="1:7">
      <c r="A60" s="448" t="s">
        <v>1116</v>
      </c>
      <c r="B60" s="449">
        <v>0</v>
      </c>
      <c r="C60" s="450">
        <v>0</v>
      </c>
      <c r="D60" s="460">
        <v>0</v>
      </c>
      <c r="E60" s="1"/>
      <c r="F60" s="1"/>
      <c r="G60" s="1"/>
    </row>
    <row r="61" spans="1:7">
      <c r="A61" s="448" t="s">
        <v>2919</v>
      </c>
      <c r="B61" s="449"/>
      <c r="C61" s="450">
        <v>1</v>
      </c>
      <c r="D61" s="460">
        <v>1</v>
      </c>
      <c r="E61" s="1"/>
      <c r="F61" s="1"/>
      <c r="G61" s="1"/>
    </row>
    <row r="62" spans="1:7">
      <c r="A62" s="448" t="s">
        <v>1135</v>
      </c>
      <c r="B62" s="449">
        <v>1</v>
      </c>
      <c r="C62" s="450"/>
      <c r="D62" s="460">
        <v>1</v>
      </c>
      <c r="E62" s="1"/>
      <c r="F62" s="1"/>
      <c r="G62" s="1"/>
    </row>
    <row r="63" spans="1:7">
      <c r="A63" s="448" t="s">
        <v>2927</v>
      </c>
      <c r="B63" s="449">
        <v>1</v>
      </c>
      <c r="C63" s="450"/>
      <c r="D63" s="460">
        <v>1</v>
      </c>
      <c r="E63" s="1"/>
      <c r="F63" s="1"/>
      <c r="G63" s="1"/>
    </row>
    <row r="64" spans="1:7">
      <c r="A64" s="448" t="s">
        <v>5778</v>
      </c>
      <c r="B64" s="449"/>
      <c r="C64" s="450"/>
      <c r="D64" s="460"/>
      <c r="E64" s="1"/>
      <c r="F64" s="1"/>
      <c r="G64" s="1"/>
    </row>
    <row r="65" spans="1:7">
      <c r="A65" s="448" t="s">
        <v>1089</v>
      </c>
      <c r="B65" s="449"/>
      <c r="C65" s="450">
        <v>1</v>
      </c>
      <c r="D65" s="460">
        <v>1</v>
      </c>
      <c r="E65" s="1"/>
      <c r="F65" s="1"/>
      <c r="G65" s="1"/>
    </row>
    <row r="66" spans="1:7">
      <c r="A66" s="448" t="s">
        <v>5729</v>
      </c>
      <c r="B66" s="449"/>
      <c r="C66" s="450"/>
      <c r="D66" s="460"/>
      <c r="E66" s="1"/>
      <c r="F66" s="1"/>
      <c r="G66" s="1"/>
    </row>
    <row r="67" spans="1:7">
      <c r="A67" s="448" t="s">
        <v>2967</v>
      </c>
      <c r="B67" s="449">
        <v>1</v>
      </c>
      <c r="C67" s="450"/>
      <c r="D67" s="460">
        <v>1</v>
      </c>
      <c r="E67" s="1"/>
      <c r="F67" s="1"/>
      <c r="G67" s="1"/>
    </row>
    <row r="68" spans="1:7">
      <c r="A68" s="448" t="s">
        <v>2969</v>
      </c>
      <c r="B68" s="449">
        <v>1</v>
      </c>
      <c r="C68" s="450"/>
      <c r="D68" s="460">
        <v>1</v>
      </c>
      <c r="E68" s="1"/>
      <c r="F68" s="1"/>
      <c r="G68" s="1"/>
    </row>
    <row r="69" spans="1:7">
      <c r="A69" s="448" t="s">
        <v>1194</v>
      </c>
      <c r="B69" s="449"/>
      <c r="C69" s="450">
        <v>1</v>
      </c>
      <c r="D69" s="460">
        <v>1</v>
      </c>
      <c r="E69" s="1"/>
      <c r="F69" s="1"/>
      <c r="G69" s="1"/>
    </row>
    <row r="70" spans="1:7">
      <c r="A70" s="448" t="s">
        <v>2975</v>
      </c>
      <c r="B70" s="449">
        <v>1</v>
      </c>
      <c r="C70" s="450"/>
      <c r="D70" s="460">
        <v>1</v>
      </c>
      <c r="E70" s="1"/>
      <c r="F70" s="1"/>
      <c r="G70" s="1"/>
    </row>
    <row r="71" spans="1:7">
      <c r="A71" s="448" t="s">
        <v>2971</v>
      </c>
      <c r="B71" s="449">
        <v>1</v>
      </c>
      <c r="C71" s="450"/>
      <c r="D71" s="460">
        <v>1</v>
      </c>
      <c r="E71" s="1"/>
      <c r="F71" s="1"/>
      <c r="G71" s="1"/>
    </row>
    <row r="72" spans="1:7">
      <c r="A72" s="448" t="s">
        <v>2937</v>
      </c>
      <c r="B72" s="449">
        <v>1</v>
      </c>
      <c r="C72" s="450">
        <v>2</v>
      </c>
      <c r="D72" s="460">
        <v>3</v>
      </c>
      <c r="E72" s="1"/>
      <c r="F72" s="1"/>
      <c r="G72" s="1"/>
    </row>
    <row r="73" spans="1:7">
      <c r="A73" s="448" t="s">
        <v>5939</v>
      </c>
      <c r="B73" s="449"/>
      <c r="C73" s="450">
        <v>1</v>
      </c>
      <c r="D73" s="460">
        <v>1</v>
      </c>
      <c r="E73" s="1"/>
      <c r="F73" s="1"/>
      <c r="G73" s="1"/>
    </row>
    <row r="74" spans="1:7">
      <c r="A74" s="448" t="s">
        <v>2976</v>
      </c>
      <c r="B74" s="449"/>
      <c r="C74" s="450">
        <v>1</v>
      </c>
      <c r="D74" s="460">
        <v>1</v>
      </c>
      <c r="E74" s="1"/>
      <c r="F74" s="1"/>
      <c r="G74" s="1"/>
    </row>
    <row r="75" spans="1:7">
      <c r="A75" s="448" t="s">
        <v>2977</v>
      </c>
      <c r="B75" s="449"/>
      <c r="C75" s="450">
        <v>1</v>
      </c>
      <c r="D75" s="460">
        <v>1</v>
      </c>
      <c r="E75" s="1"/>
      <c r="F75" s="1"/>
      <c r="G75" s="1"/>
    </row>
    <row r="76" spans="1:7">
      <c r="A76" s="448" t="s">
        <v>2979</v>
      </c>
      <c r="B76" s="449">
        <v>1</v>
      </c>
      <c r="C76" s="450"/>
      <c r="D76" s="460">
        <v>1</v>
      </c>
      <c r="E76" s="1"/>
      <c r="F76" s="1"/>
      <c r="G76" s="1"/>
    </row>
    <row r="77" spans="1:7">
      <c r="A77" s="448" t="s">
        <v>2980</v>
      </c>
      <c r="B77" s="449"/>
      <c r="C77" s="450">
        <v>1</v>
      </c>
      <c r="D77" s="460">
        <v>1</v>
      </c>
      <c r="E77" s="1"/>
      <c r="F77" s="1"/>
      <c r="G77" s="1"/>
    </row>
    <row r="78" spans="1:7">
      <c r="A78" s="448" t="s">
        <v>2981</v>
      </c>
      <c r="B78" s="449"/>
      <c r="C78" s="450">
        <v>1</v>
      </c>
      <c r="D78" s="460">
        <v>1</v>
      </c>
      <c r="E78" s="1"/>
      <c r="F78" s="1"/>
      <c r="G78" s="1"/>
    </row>
    <row r="79" spans="1:7">
      <c r="A79" s="448" t="s">
        <v>2983</v>
      </c>
      <c r="B79" s="449"/>
      <c r="C79" s="450">
        <v>1</v>
      </c>
      <c r="D79" s="460">
        <v>1</v>
      </c>
      <c r="E79" s="1"/>
      <c r="F79" s="1"/>
      <c r="G79" s="1"/>
    </row>
    <row r="80" spans="1:7">
      <c r="A80" s="448" t="s">
        <v>2985</v>
      </c>
      <c r="B80" s="449"/>
      <c r="C80" s="450">
        <v>1</v>
      </c>
      <c r="D80" s="460">
        <v>1</v>
      </c>
      <c r="E80" s="1"/>
      <c r="F80" s="1"/>
      <c r="G80" s="1"/>
    </row>
    <row r="81" spans="1:7">
      <c r="A81" s="448" t="s">
        <v>2986</v>
      </c>
      <c r="B81" s="449"/>
      <c r="C81" s="450">
        <v>1</v>
      </c>
      <c r="D81" s="460">
        <v>1</v>
      </c>
      <c r="E81" s="1"/>
      <c r="F81" s="1"/>
      <c r="G81" s="1"/>
    </row>
    <row r="82" spans="1:7">
      <c r="A82" s="448" t="s">
        <v>1111</v>
      </c>
      <c r="B82" s="449">
        <v>0</v>
      </c>
      <c r="C82" s="450">
        <v>0</v>
      </c>
      <c r="D82" s="460">
        <v>0</v>
      </c>
      <c r="E82" s="1"/>
      <c r="F82" s="1"/>
      <c r="G82" s="1"/>
    </row>
    <row r="83" spans="1:7">
      <c r="A83" s="448" t="s">
        <v>5869</v>
      </c>
      <c r="B83" s="449">
        <v>4</v>
      </c>
      <c r="C83" s="450"/>
      <c r="D83" s="460">
        <v>4</v>
      </c>
      <c r="E83" s="1"/>
      <c r="F83" s="1"/>
      <c r="G83" s="1"/>
    </row>
    <row r="84" spans="1:7">
      <c r="A84" s="448" t="s">
        <v>5866</v>
      </c>
      <c r="B84" s="449">
        <v>3</v>
      </c>
      <c r="C84" s="450"/>
      <c r="D84" s="460">
        <v>3</v>
      </c>
      <c r="E84" s="1"/>
      <c r="F84" s="1"/>
      <c r="G84" s="1"/>
    </row>
    <row r="85" spans="1:7">
      <c r="A85" s="448" t="s">
        <v>5764</v>
      </c>
      <c r="B85" s="449">
        <v>4</v>
      </c>
      <c r="C85" s="450"/>
      <c r="D85" s="460">
        <v>4</v>
      </c>
      <c r="E85" s="1"/>
      <c r="F85" s="1"/>
      <c r="G85" s="1"/>
    </row>
    <row r="86" spans="1:7">
      <c r="A86" s="448" t="s">
        <v>5767</v>
      </c>
      <c r="B86" s="449">
        <v>3</v>
      </c>
      <c r="C86" s="450"/>
      <c r="D86" s="460">
        <v>3</v>
      </c>
      <c r="E86" s="1"/>
      <c r="F86" s="1"/>
      <c r="G86" s="1"/>
    </row>
    <row r="87" spans="1:7">
      <c r="A87" s="448" t="s">
        <v>5770</v>
      </c>
      <c r="B87" s="449">
        <v>4</v>
      </c>
      <c r="C87" s="450"/>
      <c r="D87" s="460">
        <v>4</v>
      </c>
      <c r="E87" s="1"/>
      <c r="F87" s="1"/>
      <c r="G87" s="1"/>
    </row>
    <row r="88" spans="1:7">
      <c r="A88" s="448" t="s">
        <v>5769</v>
      </c>
      <c r="B88" s="449">
        <v>4</v>
      </c>
      <c r="C88" s="450"/>
      <c r="D88" s="460">
        <v>4</v>
      </c>
      <c r="E88" s="1"/>
      <c r="F88" s="1"/>
      <c r="G88" s="1"/>
    </row>
    <row r="89" spans="1:7">
      <c r="A89" s="448" t="s">
        <v>5924</v>
      </c>
      <c r="B89" s="449">
        <v>4</v>
      </c>
      <c r="C89" s="450"/>
      <c r="D89" s="460">
        <v>4</v>
      </c>
      <c r="E89" s="1"/>
      <c r="F89" s="1"/>
      <c r="G89" s="1"/>
    </row>
    <row r="90" spans="1:7">
      <c r="A90" s="448" t="s">
        <v>5849</v>
      </c>
      <c r="B90" s="449"/>
      <c r="C90" s="450"/>
      <c r="D90" s="460"/>
      <c r="E90" s="1"/>
      <c r="F90" s="1"/>
      <c r="G90" s="1"/>
    </row>
    <row r="91" spans="1:7">
      <c r="A91" s="448" t="s">
        <v>5850</v>
      </c>
      <c r="B91" s="449"/>
      <c r="C91" s="450"/>
      <c r="D91" s="460"/>
      <c r="E91" s="1"/>
      <c r="F91" s="1"/>
      <c r="G91" s="1"/>
    </row>
    <row r="92" spans="1:7">
      <c r="A92" s="448" t="s">
        <v>5851</v>
      </c>
      <c r="B92" s="449"/>
      <c r="C92" s="450"/>
      <c r="D92" s="460"/>
      <c r="E92" s="1"/>
      <c r="F92" s="1"/>
      <c r="G92" s="1"/>
    </row>
    <row r="93" spans="1:7">
      <c r="A93" s="448" t="s">
        <v>5853</v>
      </c>
      <c r="B93" s="449"/>
      <c r="C93" s="450"/>
      <c r="D93" s="460"/>
      <c r="E93" s="1"/>
      <c r="F93" s="1"/>
      <c r="G93" s="1"/>
    </row>
    <row r="94" spans="1:7">
      <c r="A94" s="448" t="s">
        <v>5854</v>
      </c>
      <c r="B94" s="449"/>
      <c r="C94" s="450"/>
      <c r="D94" s="460"/>
      <c r="E94" s="1"/>
      <c r="F94" s="1"/>
      <c r="G94" s="1"/>
    </row>
    <row r="95" spans="1:7">
      <c r="A95" s="448" t="s">
        <v>5848</v>
      </c>
      <c r="B95" s="449"/>
      <c r="C95" s="450"/>
      <c r="D95" s="460"/>
      <c r="E95" s="1"/>
      <c r="F95" s="1"/>
      <c r="G95" s="1"/>
    </row>
    <row r="96" spans="1:7">
      <c r="A96" s="448" t="s">
        <v>5852</v>
      </c>
      <c r="B96" s="449"/>
      <c r="C96" s="450"/>
      <c r="D96" s="460"/>
      <c r="E96" s="1"/>
      <c r="F96" s="1"/>
      <c r="G96" s="1"/>
    </row>
    <row r="97" spans="1:7">
      <c r="A97" s="448" t="s">
        <v>5856</v>
      </c>
      <c r="B97" s="449"/>
      <c r="C97" s="450"/>
      <c r="D97" s="460"/>
      <c r="E97" s="1"/>
      <c r="F97" s="1"/>
      <c r="G97" s="1"/>
    </row>
    <row r="98" spans="1:7">
      <c r="A98" s="448" t="s">
        <v>5857</v>
      </c>
      <c r="B98" s="449"/>
      <c r="C98" s="450"/>
      <c r="D98" s="460"/>
      <c r="E98" s="1"/>
      <c r="F98" s="1"/>
      <c r="G98" s="1"/>
    </row>
    <row r="99" spans="1:7">
      <c r="A99" s="448" t="s">
        <v>5859</v>
      </c>
      <c r="B99" s="449"/>
      <c r="C99" s="450"/>
      <c r="D99" s="460"/>
      <c r="E99" s="1"/>
      <c r="F99" s="1"/>
      <c r="G99" s="1"/>
    </row>
    <row r="100" spans="1:7">
      <c r="A100" s="448" t="s">
        <v>5860</v>
      </c>
      <c r="B100" s="449"/>
      <c r="C100" s="450"/>
      <c r="D100" s="460"/>
      <c r="E100" s="1"/>
      <c r="F100" s="1"/>
      <c r="G100" s="1"/>
    </row>
    <row r="101" spans="1:7">
      <c r="A101" s="448" t="s">
        <v>5855</v>
      </c>
      <c r="B101" s="449"/>
      <c r="C101" s="450"/>
      <c r="D101" s="460"/>
      <c r="E101" s="1"/>
      <c r="F101" s="1"/>
      <c r="G101" s="1"/>
    </row>
    <row r="102" spans="1:7">
      <c r="A102" s="448" t="s">
        <v>5858</v>
      </c>
      <c r="B102" s="449"/>
      <c r="C102" s="450"/>
      <c r="D102" s="460"/>
      <c r="E102" s="1"/>
      <c r="F102" s="1"/>
      <c r="G102" s="1"/>
    </row>
    <row r="103" spans="1:7">
      <c r="A103" s="448" t="s">
        <v>6011</v>
      </c>
      <c r="B103" s="449">
        <v>1</v>
      </c>
      <c r="C103" s="450"/>
      <c r="D103" s="460">
        <v>1</v>
      </c>
      <c r="E103" s="1"/>
      <c r="F103" s="1"/>
      <c r="G103" s="1"/>
    </row>
    <row r="104" spans="1:7">
      <c r="A104" s="448" t="s">
        <v>5947</v>
      </c>
      <c r="B104" s="449">
        <v>1</v>
      </c>
      <c r="C104" s="450"/>
      <c r="D104" s="460">
        <v>1</v>
      </c>
      <c r="E104" s="1"/>
      <c r="F104" s="1"/>
      <c r="G104" s="1"/>
    </row>
    <row r="105" spans="1:7">
      <c r="A105" s="448" t="s">
        <v>5882</v>
      </c>
      <c r="B105" s="449">
        <v>1</v>
      </c>
      <c r="C105" s="450"/>
      <c r="D105" s="460">
        <v>1</v>
      </c>
      <c r="E105" s="1"/>
      <c r="F105" s="1"/>
      <c r="G105" s="1"/>
    </row>
    <row r="106" spans="1:7">
      <c r="A106" s="448" t="s">
        <v>6017</v>
      </c>
      <c r="B106" s="449">
        <v>1</v>
      </c>
      <c r="C106" s="450"/>
      <c r="D106" s="460">
        <v>1</v>
      </c>
      <c r="E106" s="1"/>
      <c r="F106" s="1"/>
      <c r="G106" s="1"/>
    </row>
    <row r="107" spans="1:7">
      <c r="A107" s="448" t="s">
        <v>5944</v>
      </c>
      <c r="B107" s="449">
        <v>1</v>
      </c>
      <c r="C107" s="450"/>
      <c r="D107" s="460">
        <v>1</v>
      </c>
      <c r="E107" s="1"/>
      <c r="F107" s="1"/>
      <c r="G107" s="1"/>
    </row>
    <row r="108" spans="1:7">
      <c r="A108" s="448" t="s">
        <v>6010</v>
      </c>
      <c r="B108" s="449">
        <v>1</v>
      </c>
      <c r="C108" s="450"/>
      <c r="D108" s="460">
        <v>1</v>
      </c>
      <c r="E108" s="1"/>
      <c r="F108" s="1"/>
      <c r="G108" s="1"/>
    </row>
    <row r="109" spans="1:7">
      <c r="A109" s="448" t="s">
        <v>5933</v>
      </c>
      <c r="B109" s="449">
        <v>1</v>
      </c>
      <c r="C109" s="450"/>
      <c r="D109" s="460">
        <v>1</v>
      </c>
      <c r="E109" s="1"/>
      <c r="F109" s="1"/>
      <c r="G109" s="1"/>
    </row>
    <row r="110" spans="1:7">
      <c r="A110" s="448" t="s">
        <v>5883</v>
      </c>
      <c r="B110" s="449">
        <v>1</v>
      </c>
      <c r="C110" s="450"/>
      <c r="D110" s="460">
        <v>1</v>
      </c>
      <c r="E110" s="1"/>
      <c r="F110" s="1"/>
      <c r="G110" s="1"/>
    </row>
    <row r="111" spans="1:7">
      <c r="A111" s="448" t="s">
        <v>6018</v>
      </c>
      <c r="B111" s="449">
        <v>1</v>
      </c>
      <c r="C111" s="450"/>
      <c r="D111" s="460">
        <v>1</v>
      </c>
      <c r="E111" s="1"/>
      <c r="F111" s="1"/>
      <c r="G111" s="1"/>
    </row>
    <row r="112" spans="1:7">
      <c r="A112" s="448" t="s">
        <v>5945</v>
      </c>
      <c r="B112" s="449">
        <v>1</v>
      </c>
      <c r="C112" s="450"/>
      <c r="D112" s="460">
        <v>1</v>
      </c>
      <c r="E112" s="1"/>
      <c r="F112" s="1"/>
      <c r="G112" s="1"/>
    </row>
    <row r="113" spans="1:7">
      <c r="A113" s="448" t="s">
        <v>6020</v>
      </c>
      <c r="B113" s="449">
        <v>1</v>
      </c>
      <c r="C113" s="450"/>
      <c r="D113" s="460">
        <v>1</v>
      </c>
      <c r="E113" s="1"/>
      <c r="F113" s="1"/>
      <c r="G113" s="1"/>
    </row>
    <row r="114" spans="1:7">
      <c r="A114" s="448" t="s">
        <v>5941</v>
      </c>
      <c r="B114" s="449">
        <v>1</v>
      </c>
      <c r="C114" s="450"/>
      <c r="D114" s="460">
        <v>1</v>
      </c>
      <c r="E114" s="1"/>
      <c r="F114" s="1"/>
      <c r="G114" s="1"/>
    </row>
    <row r="115" spans="1:7">
      <c r="A115" s="448" t="s">
        <v>6024</v>
      </c>
      <c r="B115" s="449">
        <v>1</v>
      </c>
      <c r="C115" s="450"/>
      <c r="D115" s="460">
        <v>1</v>
      </c>
      <c r="E115" s="1"/>
      <c r="F115" s="1"/>
      <c r="G115" s="1"/>
    </row>
    <row r="116" spans="1:7">
      <c r="A116" s="448" t="s">
        <v>5948</v>
      </c>
      <c r="B116" s="449">
        <v>1</v>
      </c>
      <c r="C116" s="450"/>
      <c r="D116" s="460">
        <v>1</v>
      </c>
      <c r="E116" s="1"/>
      <c r="F116" s="1"/>
      <c r="G116" s="1"/>
    </row>
    <row r="117" spans="1:7">
      <c r="A117" s="448" t="s">
        <v>6002</v>
      </c>
      <c r="B117" s="449">
        <v>1</v>
      </c>
      <c r="C117" s="450"/>
      <c r="D117" s="460">
        <v>1</v>
      </c>
      <c r="E117" s="1"/>
      <c r="F117" s="1"/>
      <c r="G117" s="1"/>
    </row>
    <row r="118" spans="1:7">
      <c r="A118" s="448" t="s">
        <v>5937</v>
      </c>
      <c r="B118" s="449">
        <v>1</v>
      </c>
      <c r="C118" s="450"/>
      <c r="D118" s="460">
        <v>1</v>
      </c>
      <c r="E118" s="1"/>
      <c r="F118" s="1"/>
      <c r="G118" s="1"/>
    </row>
    <row r="119" spans="1:7">
      <c r="A119" s="448" t="s">
        <v>6009</v>
      </c>
      <c r="B119" s="449">
        <v>1</v>
      </c>
      <c r="C119" s="450"/>
      <c r="D119" s="460">
        <v>1</v>
      </c>
      <c r="E119" s="1"/>
      <c r="F119" s="1"/>
      <c r="G119" s="1"/>
    </row>
    <row r="120" spans="1:7">
      <c r="A120" s="448" t="s">
        <v>6022</v>
      </c>
      <c r="B120" s="449">
        <v>1</v>
      </c>
      <c r="C120" s="450"/>
      <c r="D120" s="460">
        <v>1</v>
      </c>
      <c r="E120" s="1"/>
      <c r="F120" s="1"/>
      <c r="G120" s="1"/>
    </row>
    <row r="121" spans="1:7">
      <c r="A121" s="448" t="s">
        <v>5934</v>
      </c>
      <c r="B121" s="449">
        <v>1</v>
      </c>
      <c r="C121" s="450"/>
      <c r="D121" s="460">
        <v>1</v>
      </c>
      <c r="E121" s="1"/>
      <c r="F121" s="1"/>
      <c r="G121" s="1"/>
    </row>
    <row r="122" spans="1:7">
      <c r="A122" s="448" t="s">
        <v>5877</v>
      </c>
      <c r="B122" s="449">
        <v>3</v>
      </c>
      <c r="C122" s="450"/>
      <c r="D122" s="460">
        <v>3</v>
      </c>
      <c r="E122" s="1"/>
      <c r="F122" s="1"/>
      <c r="G122" s="1"/>
    </row>
    <row r="123" spans="1:7">
      <c r="A123" s="448" t="s">
        <v>5881</v>
      </c>
      <c r="B123" s="449">
        <v>1</v>
      </c>
      <c r="C123" s="450"/>
      <c r="D123" s="460">
        <v>1</v>
      </c>
      <c r="E123" s="1"/>
      <c r="F123" s="1"/>
      <c r="G123" s="1"/>
    </row>
    <row r="124" spans="1:7">
      <c r="A124" s="448" t="s">
        <v>6023</v>
      </c>
      <c r="B124" s="449">
        <v>1</v>
      </c>
      <c r="C124" s="450"/>
      <c r="D124" s="460">
        <v>1</v>
      </c>
      <c r="E124" s="1"/>
      <c r="F124" s="1"/>
      <c r="G124" s="1"/>
    </row>
    <row r="125" spans="1:7">
      <c r="A125" s="448" t="s">
        <v>5922</v>
      </c>
      <c r="B125" s="449"/>
      <c r="C125" s="450"/>
      <c r="D125" s="460"/>
      <c r="E125" s="1"/>
      <c r="F125" s="1"/>
      <c r="G125" s="1"/>
    </row>
    <row r="126" spans="1:7">
      <c r="A126" s="448" t="s">
        <v>5952</v>
      </c>
      <c r="B126" s="449">
        <v>1</v>
      </c>
      <c r="C126" s="450"/>
      <c r="D126" s="460">
        <v>1</v>
      </c>
      <c r="E126" s="1"/>
      <c r="F126" s="1"/>
      <c r="G126" s="1"/>
    </row>
    <row r="127" spans="1:7">
      <c r="A127" s="448" t="s">
        <v>5925</v>
      </c>
      <c r="B127" s="449"/>
      <c r="C127" s="450"/>
      <c r="D127" s="460"/>
      <c r="E127" s="1"/>
      <c r="F127" s="1"/>
      <c r="G127" s="1"/>
    </row>
    <row r="128" spans="1:7">
      <c r="A128" s="448" t="s">
        <v>5876</v>
      </c>
      <c r="B128" s="449"/>
      <c r="C128" s="450"/>
      <c r="D128" s="460"/>
      <c r="E128" s="1"/>
      <c r="F128" s="1"/>
      <c r="G128" s="1"/>
    </row>
    <row r="129" spans="1:7">
      <c r="A129" s="448" t="s">
        <v>5951</v>
      </c>
      <c r="B129" s="449">
        <v>1</v>
      </c>
      <c r="C129" s="450"/>
      <c r="D129" s="460">
        <v>1</v>
      </c>
      <c r="E129" s="1"/>
      <c r="F129" s="1"/>
      <c r="G129" s="1"/>
    </row>
    <row r="130" spans="1:7">
      <c r="A130" s="448" t="s">
        <v>5872</v>
      </c>
      <c r="B130" s="449"/>
      <c r="C130" s="450"/>
      <c r="D130" s="460"/>
      <c r="E130" s="1"/>
      <c r="F130" s="1"/>
      <c r="G130" s="1"/>
    </row>
    <row r="131" spans="1:7">
      <c r="A131" s="448" t="s">
        <v>5950</v>
      </c>
      <c r="B131" s="449">
        <v>1</v>
      </c>
      <c r="C131" s="450"/>
      <c r="D131" s="460">
        <v>1</v>
      </c>
      <c r="E131" s="1"/>
      <c r="F131" s="1"/>
      <c r="G131" s="1"/>
    </row>
    <row r="132" spans="1:7">
      <c r="A132" s="448" t="s">
        <v>5955</v>
      </c>
      <c r="B132" s="449">
        <v>1</v>
      </c>
      <c r="C132" s="450"/>
      <c r="D132" s="460">
        <v>1</v>
      </c>
      <c r="E132" s="1"/>
      <c r="F132" s="1"/>
      <c r="G132" s="1"/>
    </row>
    <row r="133" spans="1:7">
      <c r="A133" s="448" t="s">
        <v>5958</v>
      </c>
      <c r="B133" s="449">
        <v>1</v>
      </c>
      <c r="C133" s="450"/>
      <c r="D133" s="460">
        <v>1</v>
      </c>
      <c r="E133" s="1"/>
      <c r="F133" s="1"/>
      <c r="G133" s="1"/>
    </row>
    <row r="134" spans="1:7">
      <c r="A134" s="448" t="s">
        <v>5956</v>
      </c>
      <c r="B134" s="449">
        <v>1</v>
      </c>
      <c r="C134" s="450"/>
      <c r="D134" s="460">
        <v>1</v>
      </c>
      <c r="E134" s="1"/>
      <c r="F134" s="1"/>
      <c r="G134" s="1"/>
    </row>
    <row r="135" spans="1:7">
      <c r="A135" s="448" t="s">
        <v>5954</v>
      </c>
      <c r="B135" s="449">
        <v>1</v>
      </c>
      <c r="C135" s="450"/>
      <c r="D135" s="460">
        <v>1</v>
      </c>
      <c r="E135" s="1"/>
      <c r="F135" s="1"/>
      <c r="G135" s="1"/>
    </row>
    <row r="136" spans="1:7">
      <c r="A136" s="448" t="s">
        <v>5957</v>
      </c>
      <c r="B136" s="449">
        <v>1</v>
      </c>
      <c r="C136" s="450"/>
      <c r="D136" s="460">
        <v>1</v>
      </c>
      <c r="E136" s="1"/>
      <c r="F136" s="1"/>
      <c r="G136" s="1"/>
    </row>
    <row r="137" spans="1:7">
      <c r="A137" s="448" t="s">
        <v>5953</v>
      </c>
      <c r="B137" s="449">
        <v>1</v>
      </c>
      <c r="C137" s="450"/>
      <c r="D137" s="460">
        <v>1</v>
      </c>
      <c r="E137" s="1"/>
      <c r="F137" s="1"/>
      <c r="G137" s="1"/>
    </row>
    <row r="138" spans="1:7">
      <c r="A138" s="448" t="s">
        <v>5959</v>
      </c>
      <c r="B138" s="449">
        <v>1</v>
      </c>
      <c r="C138" s="450"/>
      <c r="D138" s="460">
        <v>1</v>
      </c>
      <c r="E138" s="1"/>
      <c r="F138" s="1"/>
      <c r="G138" s="1"/>
    </row>
    <row r="139" spans="1:7">
      <c r="A139" s="448" t="s">
        <v>5787</v>
      </c>
      <c r="B139" s="449"/>
      <c r="C139" s="450"/>
      <c r="D139" s="460"/>
      <c r="E139" s="1"/>
      <c r="F139" s="1"/>
      <c r="G139" s="1"/>
    </row>
    <row r="140" spans="1:7">
      <c r="A140" s="448" t="s">
        <v>5789</v>
      </c>
      <c r="B140" s="449"/>
      <c r="C140" s="450"/>
      <c r="D140" s="460"/>
      <c r="E140" s="1"/>
      <c r="F140" s="1"/>
      <c r="G140" s="1"/>
    </row>
    <row r="141" spans="1:7">
      <c r="A141" s="448" t="s">
        <v>5786</v>
      </c>
      <c r="B141" s="449"/>
      <c r="C141" s="450"/>
      <c r="D141" s="460"/>
      <c r="E141" s="1"/>
      <c r="F141" s="1"/>
      <c r="G141" s="1"/>
    </row>
    <row r="142" spans="1:7">
      <c r="A142" s="448" t="s">
        <v>5788</v>
      </c>
      <c r="B142" s="449"/>
      <c r="C142" s="450"/>
      <c r="D142" s="460"/>
      <c r="E142" s="1"/>
      <c r="F142" s="1"/>
      <c r="G142" s="1"/>
    </row>
    <row r="143" spans="1:7">
      <c r="A143" s="448" t="s">
        <v>5792</v>
      </c>
      <c r="B143" s="449"/>
      <c r="C143" s="450"/>
      <c r="D143" s="460"/>
      <c r="E143" s="1"/>
      <c r="F143" s="1"/>
      <c r="G143" s="1"/>
    </row>
    <row r="144" spans="1:7">
      <c r="A144" s="448" t="s">
        <v>5794</v>
      </c>
      <c r="B144" s="449"/>
      <c r="C144" s="450"/>
      <c r="D144" s="460"/>
      <c r="E144" s="1"/>
      <c r="F144" s="1"/>
      <c r="G144" s="1"/>
    </row>
    <row r="145" spans="1:7">
      <c r="A145" s="448" t="s">
        <v>5791</v>
      </c>
      <c r="B145" s="449"/>
      <c r="C145" s="450"/>
      <c r="D145" s="460"/>
      <c r="E145" s="1"/>
      <c r="F145" s="1"/>
      <c r="G145" s="1"/>
    </row>
    <row r="146" spans="1:7">
      <c r="A146" s="448" t="s">
        <v>5790</v>
      </c>
      <c r="B146" s="449"/>
      <c r="C146" s="450"/>
      <c r="D146" s="460"/>
      <c r="E146" s="1"/>
      <c r="F146" s="1"/>
      <c r="G146" s="1"/>
    </row>
    <row r="147" spans="1:7">
      <c r="A147" s="448" t="s">
        <v>5793</v>
      </c>
      <c r="B147" s="449"/>
      <c r="C147" s="450"/>
      <c r="D147" s="460"/>
      <c r="E147" s="1"/>
      <c r="F147" s="1"/>
      <c r="G147" s="1"/>
    </row>
    <row r="148" spans="1:7">
      <c r="A148" s="448" t="s">
        <v>5796</v>
      </c>
      <c r="B148" s="449"/>
      <c r="C148" s="450"/>
      <c r="D148" s="460"/>
      <c r="E148" s="1"/>
      <c r="F148" s="1"/>
      <c r="G148" s="1"/>
    </row>
    <row r="149" spans="1:7">
      <c r="A149" s="448" t="s">
        <v>5795</v>
      </c>
      <c r="B149" s="449"/>
      <c r="C149" s="450"/>
      <c r="D149" s="460"/>
      <c r="E149" s="1"/>
      <c r="F149" s="1"/>
      <c r="G149" s="1"/>
    </row>
    <row r="150" spans="1:7">
      <c r="A150" s="448" t="s">
        <v>5799</v>
      </c>
      <c r="B150" s="449"/>
      <c r="C150" s="450"/>
      <c r="D150" s="460"/>
      <c r="E150" s="1"/>
      <c r="F150" s="1"/>
      <c r="G150" s="1"/>
    </row>
    <row r="151" spans="1:7">
      <c r="A151" s="448" t="s">
        <v>5801</v>
      </c>
      <c r="B151" s="449"/>
      <c r="C151" s="450"/>
      <c r="D151" s="460"/>
      <c r="E151" s="1"/>
      <c r="F151" s="1"/>
      <c r="G151" s="1"/>
    </row>
    <row r="152" spans="1:7">
      <c r="A152" s="448" t="s">
        <v>5798</v>
      </c>
      <c r="B152" s="449"/>
      <c r="C152" s="450"/>
      <c r="D152" s="460"/>
      <c r="E152" s="1"/>
      <c r="F152" s="1"/>
      <c r="G152" s="1"/>
    </row>
    <row r="153" spans="1:7">
      <c r="A153" s="448" t="s">
        <v>5797</v>
      </c>
      <c r="B153" s="449"/>
      <c r="C153" s="450"/>
      <c r="D153" s="460"/>
      <c r="E153" s="1"/>
      <c r="F153" s="1"/>
      <c r="G153" s="1"/>
    </row>
    <row r="154" spans="1:7">
      <c r="A154" s="448" t="s">
        <v>5804</v>
      </c>
      <c r="B154" s="449"/>
      <c r="C154" s="450"/>
      <c r="D154" s="460"/>
      <c r="E154" s="1"/>
      <c r="F154" s="1"/>
      <c r="G154" s="1"/>
    </row>
    <row r="155" spans="1:7">
      <c r="A155" s="448" t="s">
        <v>5802</v>
      </c>
      <c r="B155" s="449"/>
      <c r="C155" s="450"/>
      <c r="D155" s="460"/>
      <c r="E155" s="1"/>
      <c r="F155" s="1"/>
      <c r="G155" s="1"/>
    </row>
    <row r="156" spans="1:7">
      <c r="A156" s="448" t="s">
        <v>5803</v>
      </c>
      <c r="B156" s="449"/>
      <c r="C156" s="450"/>
      <c r="D156" s="460"/>
      <c r="E156" s="1"/>
      <c r="F156" s="1"/>
      <c r="G156" s="1"/>
    </row>
    <row r="157" spans="1:7">
      <c r="A157" s="448" t="s">
        <v>5807</v>
      </c>
      <c r="B157" s="449"/>
      <c r="C157" s="450"/>
      <c r="D157" s="460"/>
      <c r="E157" s="1"/>
      <c r="F157" s="1"/>
      <c r="G157" s="1"/>
    </row>
    <row r="158" spans="1:7">
      <c r="A158" s="448" t="s">
        <v>5806</v>
      </c>
      <c r="B158" s="449"/>
      <c r="C158" s="450"/>
      <c r="D158" s="460"/>
      <c r="E158" s="1"/>
      <c r="F158" s="1"/>
      <c r="G158" s="1"/>
    </row>
    <row r="159" spans="1:7">
      <c r="A159" s="448" t="s">
        <v>5805</v>
      </c>
      <c r="B159" s="449"/>
      <c r="C159" s="450"/>
      <c r="D159" s="460"/>
      <c r="E159" s="1"/>
      <c r="F159" s="1"/>
      <c r="G159" s="1"/>
    </row>
    <row r="160" spans="1:7">
      <c r="A160" s="448" t="s">
        <v>5808</v>
      </c>
      <c r="B160" s="449"/>
      <c r="C160" s="450"/>
      <c r="D160" s="460"/>
      <c r="E160" s="1"/>
      <c r="F160" s="1"/>
      <c r="G160" s="1"/>
    </row>
    <row r="161" spans="1:7">
      <c r="A161" s="448" t="s">
        <v>5935</v>
      </c>
      <c r="B161" s="449">
        <v>0</v>
      </c>
      <c r="C161" s="450"/>
      <c r="D161" s="460">
        <v>0</v>
      </c>
      <c r="E161" s="1"/>
      <c r="F161" s="1"/>
      <c r="G161" s="1"/>
    </row>
    <row r="162" spans="1:7">
      <c r="A162" s="448" t="s">
        <v>6025</v>
      </c>
      <c r="B162" s="449">
        <v>1</v>
      </c>
      <c r="C162" s="450"/>
      <c r="D162" s="460">
        <v>1</v>
      </c>
      <c r="E162" s="1"/>
      <c r="F162" s="1"/>
      <c r="G162" s="1"/>
    </row>
    <row r="163" spans="1:7">
      <c r="A163" s="448" t="s">
        <v>6007</v>
      </c>
      <c r="B163" s="449">
        <v>1</v>
      </c>
      <c r="C163" s="450"/>
      <c r="D163" s="460">
        <v>1</v>
      </c>
      <c r="E163" s="1"/>
      <c r="F163" s="1"/>
      <c r="G163" s="1"/>
    </row>
    <row r="164" spans="1:7">
      <c r="A164" s="448" t="s">
        <v>6027</v>
      </c>
      <c r="B164" s="449">
        <v>1</v>
      </c>
      <c r="C164" s="450"/>
      <c r="D164" s="460">
        <v>1</v>
      </c>
      <c r="E164" s="1"/>
      <c r="F164" s="1"/>
      <c r="G164" s="1"/>
    </row>
    <row r="165" spans="1:7">
      <c r="A165" s="448" t="s">
        <v>6008</v>
      </c>
      <c r="B165" s="449">
        <v>1</v>
      </c>
      <c r="C165" s="450"/>
      <c r="D165" s="460">
        <v>1</v>
      </c>
      <c r="E165" s="1"/>
      <c r="F165" s="1"/>
      <c r="G165" s="1"/>
    </row>
    <row r="166" spans="1:7">
      <c r="A166" s="448" t="s">
        <v>5863</v>
      </c>
      <c r="B166" s="449">
        <v>1</v>
      </c>
      <c r="C166" s="450"/>
      <c r="D166" s="460">
        <v>1</v>
      </c>
      <c r="E166" s="1"/>
      <c r="F166" s="1"/>
      <c r="G166" s="1"/>
    </row>
    <row r="167" spans="1:7">
      <c r="A167" s="448" t="s">
        <v>6003</v>
      </c>
      <c r="B167" s="449">
        <v>0</v>
      </c>
      <c r="C167" s="450"/>
      <c r="D167" s="460">
        <v>0</v>
      </c>
      <c r="E167" s="1"/>
      <c r="F167" s="1"/>
      <c r="G167" s="1"/>
    </row>
    <row r="168" spans="1:7">
      <c r="A168" s="448" t="s">
        <v>5936</v>
      </c>
      <c r="B168" s="449">
        <v>1</v>
      </c>
      <c r="C168" s="450"/>
      <c r="D168" s="460">
        <v>1</v>
      </c>
      <c r="E168" s="1"/>
      <c r="F168" s="1"/>
      <c r="G168" s="1"/>
    </row>
    <row r="169" spans="1:7">
      <c r="A169" s="448" t="s">
        <v>6026</v>
      </c>
      <c r="B169" s="449">
        <v>1</v>
      </c>
      <c r="C169" s="450"/>
      <c r="D169" s="460">
        <v>1</v>
      </c>
      <c r="E169" s="1"/>
      <c r="F169" s="1"/>
      <c r="G169" s="1"/>
    </row>
    <row r="170" spans="1:7">
      <c r="A170" s="448" t="s">
        <v>5921</v>
      </c>
      <c r="B170" s="449">
        <v>1</v>
      </c>
      <c r="C170" s="450"/>
      <c r="D170" s="460">
        <v>1</v>
      </c>
      <c r="E170" s="1"/>
      <c r="F170" s="1"/>
      <c r="G170" s="1"/>
    </row>
    <row r="171" spans="1:7">
      <c r="A171" s="448" t="s">
        <v>6028</v>
      </c>
      <c r="B171" s="449">
        <v>1</v>
      </c>
      <c r="C171" s="450"/>
      <c r="D171" s="460">
        <v>1</v>
      </c>
      <c r="E171" s="1"/>
      <c r="F171" s="1"/>
      <c r="G171" s="1"/>
    </row>
    <row r="172" spans="1:7">
      <c r="A172" s="448" t="s">
        <v>5942</v>
      </c>
      <c r="B172" s="449">
        <v>0</v>
      </c>
      <c r="C172" s="450"/>
      <c r="D172" s="460">
        <v>0</v>
      </c>
      <c r="E172" s="1"/>
      <c r="F172" s="1"/>
      <c r="G172" s="1"/>
    </row>
    <row r="173" spans="1:7">
      <c r="A173" s="448" t="s">
        <v>5862</v>
      </c>
      <c r="B173" s="449">
        <v>1</v>
      </c>
      <c r="C173" s="450"/>
      <c r="D173" s="460">
        <v>1</v>
      </c>
      <c r="E173" s="1"/>
      <c r="F173" s="1"/>
      <c r="G173" s="1"/>
    </row>
    <row r="174" spans="1:7">
      <c r="A174" s="448" t="s">
        <v>6029</v>
      </c>
      <c r="B174" s="449">
        <v>1</v>
      </c>
      <c r="C174" s="450"/>
      <c r="D174" s="460">
        <v>1</v>
      </c>
      <c r="E174" s="1"/>
      <c r="F174" s="1"/>
      <c r="G174" s="1"/>
    </row>
    <row r="175" spans="1:7">
      <c r="A175" s="448" t="s">
        <v>5975</v>
      </c>
      <c r="B175" s="449">
        <v>1</v>
      </c>
      <c r="C175" s="450"/>
      <c r="D175" s="460">
        <v>1</v>
      </c>
      <c r="E175" s="1"/>
      <c r="F175" s="1"/>
      <c r="G175" s="1"/>
    </row>
    <row r="176" spans="1:7">
      <c r="A176" s="448" t="s">
        <v>5972</v>
      </c>
      <c r="B176" s="449">
        <v>1</v>
      </c>
      <c r="C176" s="450"/>
      <c r="D176" s="460">
        <v>1</v>
      </c>
      <c r="E176" s="1"/>
      <c r="F176" s="1"/>
      <c r="G176" s="1"/>
    </row>
    <row r="177" spans="1:7">
      <c r="A177" s="448" t="s">
        <v>5974</v>
      </c>
      <c r="B177" s="449">
        <v>1</v>
      </c>
      <c r="C177" s="450"/>
      <c r="D177" s="460">
        <v>1</v>
      </c>
      <c r="E177" s="1"/>
      <c r="F177" s="1"/>
      <c r="G177" s="1"/>
    </row>
    <row r="178" spans="1:7">
      <c r="A178" s="448" t="s">
        <v>5973</v>
      </c>
      <c r="B178" s="449">
        <v>1</v>
      </c>
      <c r="C178" s="450"/>
      <c r="D178" s="460">
        <v>1</v>
      </c>
      <c r="E178" s="1"/>
      <c r="F178" s="1"/>
      <c r="G178" s="1"/>
    </row>
    <row r="179" spans="1:7">
      <c r="A179" s="448" t="s">
        <v>5978</v>
      </c>
      <c r="B179" s="449">
        <v>1</v>
      </c>
      <c r="C179" s="450"/>
      <c r="D179" s="460">
        <v>1</v>
      </c>
      <c r="E179" s="1"/>
      <c r="F179" s="1"/>
      <c r="G179" s="1"/>
    </row>
    <row r="180" spans="1:7">
      <c r="A180" s="448" t="s">
        <v>5976</v>
      </c>
      <c r="B180" s="449">
        <v>1</v>
      </c>
      <c r="C180" s="450"/>
      <c r="D180" s="460">
        <v>1</v>
      </c>
      <c r="E180" s="1"/>
      <c r="F180" s="1"/>
      <c r="G180" s="1"/>
    </row>
    <row r="181" spans="1:7">
      <c r="A181" s="448" t="s">
        <v>5977</v>
      </c>
      <c r="B181" s="449">
        <v>1</v>
      </c>
      <c r="C181" s="450"/>
      <c r="D181" s="460">
        <v>1</v>
      </c>
      <c r="E181" s="1"/>
      <c r="F181" s="1"/>
      <c r="G181" s="1"/>
    </row>
    <row r="182" spans="1:7">
      <c r="A182" s="448" t="s">
        <v>5979</v>
      </c>
      <c r="B182" s="449">
        <v>1</v>
      </c>
      <c r="C182" s="450"/>
      <c r="D182" s="460">
        <v>1</v>
      </c>
      <c r="E182" s="1"/>
      <c r="F182" s="1"/>
      <c r="G182" s="1"/>
    </row>
    <row r="183" spans="1:7">
      <c r="A183" s="448" t="s">
        <v>5885</v>
      </c>
      <c r="B183" s="449">
        <v>2</v>
      </c>
      <c r="C183" s="450">
        <v>3</v>
      </c>
      <c r="D183" s="460">
        <v>5</v>
      </c>
      <c r="E183" s="1"/>
      <c r="F183" s="1"/>
      <c r="G183" s="1"/>
    </row>
    <row r="184" spans="1:7">
      <c r="A184" s="448" t="s">
        <v>5911</v>
      </c>
      <c r="B184" s="449">
        <v>0</v>
      </c>
      <c r="C184" s="450">
        <v>0</v>
      </c>
      <c r="D184" s="460">
        <v>0</v>
      </c>
      <c r="E184" s="1"/>
      <c r="F184" s="1"/>
      <c r="G184" s="1"/>
    </row>
    <row r="185" spans="1:7">
      <c r="A185" s="448" t="s">
        <v>5904</v>
      </c>
      <c r="B185" s="449">
        <v>0</v>
      </c>
      <c r="C185" s="450">
        <v>2</v>
      </c>
      <c r="D185" s="460">
        <v>2</v>
      </c>
      <c r="E185" s="1"/>
      <c r="F185" s="1"/>
      <c r="G185" s="1"/>
    </row>
    <row r="186" spans="1:7">
      <c r="A186" s="448" t="s">
        <v>5919</v>
      </c>
      <c r="B186" s="449">
        <v>0</v>
      </c>
      <c r="C186" s="450">
        <v>2</v>
      </c>
      <c r="D186" s="460">
        <v>2</v>
      </c>
      <c r="E186" s="1"/>
      <c r="F186" s="1"/>
      <c r="G186" s="1"/>
    </row>
    <row r="187" spans="1:7">
      <c r="A187" s="448" t="s">
        <v>5909</v>
      </c>
      <c r="B187" s="449"/>
      <c r="C187" s="450">
        <v>2</v>
      </c>
      <c r="D187" s="460">
        <v>2</v>
      </c>
      <c r="E187" s="1"/>
      <c r="F187" s="1"/>
      <c r="G187" s="1"/>
    </row>
    <row r="188" spans="1:7">
      <c r="A188" s="448" t="s">
        <v>5912</v>
      </c>
      <c r="B188" s="449"/>
      <c r="C188" s="450">
        <v>2</v>
      </c>
      <c r="D188" s="460">
        <v>2</v>
      </c>
      <c r="E188" s="1"/>
      <c r="F188" s="1"/>
      <c r="G188" s="1"/>
    </row>
    <row r="189" spans="1:7">
      <c r="A189" s="448" t="s">
        <v>5902</v>
      </c>
      <c r="B189" s="449">
        <v>2</v>
      </c>
      <c r="C189" s="450">
        <v>4</v>
      </c>
      <c r="D189" s="460">
        <v>6</v>
      </c>
      <c r="E189" s="1"/>
      <c r="F189" s="1"/>
      <c r="G189" s="1"/>
    </row>
    <row r="190" spans="1:7">
      <c r="A190" s="448" t="s">
        <v>5910</v>
      </c>
      <c r="B190" s="449">
        <v>1</v>
      </c>
      <c r="C190" s="450">
        <v>0</v>
      </c>
      <c r="D190" s="460">
        <v>1</v>
      </c>
      <c r="E190" s="1"/>
      <c r="F190" s="1"/>
      <c r="G190" s="1"/>
    </row>
    <row r="191" spans="1:7">
      <c r="A191" s="448" t="s">
        <v>5867</v>
      </c>
      <c r="B191" s="449"/>
      <c r="C191" s="450">
        <v>4</v>
      </c>
      <c r="D191" s="460">
        <v>4</v>
      </c>
      <c r="E191" s="1"/>
      <c r="F191" s="1"/>
      <c r="G191" s="1"/>
    </row>
    <row r="192" spans="1:7">
      <c r="A192" s="448" t="s">
        <v>5916</v>
      </c>
      <c r="B192" s="449">
        <v>2</v>
      </c>
      <c r="C192" s="450">
        <v>4</v>
      </c>
      <c r="D192" s="460">
        <v>6</v>
      </c>
      <c r="E192" s="1"/>
      <c r="F192" s="1"/>
      <c r="G192" s="1"/>
    </row>
    <row r="193" spans="1:7">
      <c r="A193" s="448" t="s">
        <v>5918</v>
      </c>
      <c r="B193" s="449">
        <v>2</v>
      </c>
      <c r="C193" s="450">
        <v>2</v>
      </c>
      <c r="D193" s="460">
        <v>4</v>
      </c>
      <c r="E193" s="1"/>
      <c r="F193" s="1"/>
      <c r="G193" s="1"/>
    </row>
    <row r="194" spans="1:7">
      <c r="A194" s="448" t="s">
        <v>5908</v>
      </c>
      <c r="B194" s="449">
        <v>2</v>
      </c>
      <c r="C194" s="450">
        <v>2</v>
      </c>
      <c r="D194" s="460">
        <v>4</v>
      </c>
      <c r="E194" s="1"/>
      <c r="F194" s="1"/>
      <c r="G194" s="1"/>
    </row>
    <row r="195" spans="1:7">
      <c r="A195" s="448" t="s">
        <v>5730</v>
      </c>
      <c r="B195" s="449">
        <v>2</v>
      </c>
      <c r="C195" s="450">
        <v>2</v>
      </c>
      <c r="D195" s="460">
        <v>4</v>
      </c>
      <c r="E195" s="1"/>
      <c r="F195" s="1"/>
      <c r="G195" s="1"/>
    </row>
    <row r="196" spans="1:7">
      <c r="A196" s="448" t="s">
        <v>5736</v>
      </c>
      <c r="B196" s="449">
        <v>2</v>
      </c>
      <c r="C196" s="450">
        <v>2</v>
      </c>
      <c r="D196" s="460">
        <v>4</v>
      </c>
      <c r="E196" s="1"/>
      <c r="F196" s="1"/>
      <c r="G196" s="1"/>
    </row>
    <row r="197" spans="1:7">
      <c r="A197" s="448" t="s">
        <v>5888</v>
      </c>
      <c r="B197" s="449">
        <v>2</v>
      </c>
      <c r="C197" s="450">
        <v>2</v>
      </c>
      <c r="D197" s="460">
        <v>4</v>
      </c>
      <c r="E197" s="1"/>
      <c r="F197" s="1"/>
      <c r="G197" s="1"/>
    </row>
    <row r="198" spans="1:7">
      <c r="A198" s="448" t="s">
        <v>5946</v>
      </c>
      <c r="B198" s="449">
        <v>2</v>
      </c>
      <c r="C198" s="450">
        <v>2</v>
      </c>
      <c r="D198" s="460">
        <v>4</v>
      </c>
      <c r="E198" s="1"/>
      <c r="F198" s="1"/>
      <c r="G198" s="1"/>
    </row>
    <row r="199" spans="1:7">
      <c r="A199" s="448" t="s">
        <v>5899</v>
      </c>
      <c r="B199" s="449">
        <v>2</v>
      </c>
      <c r="C199" s="450">
        <v>2</v>
      </c>
      <c r="D199" s="460">
        <v>4</v>
      </c>
      <c r="E199" s="1"/>
      <c r="F199" s="1"/>
      <c r="G199" s="1"/>
    </row>
    <row r="200" spans="1:7">
      <c r="A200" s="448" t="s">
        <v>5962</v>
      </c>
      <c r="B200" s="449">
        <v>1</v>
      </c>
      <c r="C200" s="450"/>
      <c r="D200" s="460">
        <v>1</v>
      </c>
      <c r="E200" s="1"/>
      <c r="F200" s="1"/>
      <c r="G200" s="1"/>
    </row>
    <row r="201" spans="1:7">
      <c r="A201" s="448" t="s">
        <v>5963</v>
      </c>
      <c r="B201" s="449">
        <v>1</v>
      </c>
      <c r="C201" s="450"/>
      <c r="D201" s="460">
        <v>1</v>
      </c>
      <c r="E201" s="1"/>
      <c r="F201" s="1"/>
      <c r="G201" s="1"/>
    </row>
    <row r="202" spans="1:7">
      <c r="A202" s="448" t="s">
        <v>5965</v>
      </c>
      <c r="B202" s="449">
        <v>1</v>
      </c>
      <c r="C202" s="450"/>
      <c r="D202" s="460">
        <v>1</v>
      </c>
      <c r="E202" s="1"/>
      <c r="F202" s="1"/>
      <c r="G202" s="1"/>
    </row>
    <row r="203" spans="1:7">
      <c r="A203" s="448" t="s">
        <v>5961</v>
      </c>
      <c r="B203" s="449">
        <v>1</v>
      </c>
      <c r="C203" s="450"/>
      <c r="D203" s="460">
        <v>1</v>
      </c>
      <c r="E203" s="1"/>
      <c r="F203" s="1"/>
      <c r="G203" s="1"/>
    </row>
    <row r="204" spans="1:7">
      <c r="A204" s="448" t="s">
        <v>5964</v>
      </c>
      <c r="B204" s="449">
        <v>1</v>
      </c>
      <c r="C204" s="450"/>
      <c r="D204" s="460">
        <v>1</v>
      </c>
      <c r="E204" s="1"/>
      <c r="F204" s="1"/>
      <c r="G204" s="1"/>
    </row>
    <row r="205" spans="1:7">
      <c r="A205" s="448" t="s">
        <v>5960</v>
      </c>
      <c r="B205" s="449">
        <v>1</v>
      </c>
      <c r="C205" s="450"/>
      <c r="D205" s="460">
        <v>1</v>
      </c>
      <c r="E205" s="1"/>
      <c r="F205" s="1"/>
      <c r="G205" s="1"/>
    </row>
    <row r="206" spans="1:7">
      <c r="A206" s="448" t="s">
        <v>5968</v>
      </c>
      <c r="B206" s="449">
        <v>1</v>
      </c>
      <c r="C206" s="450"/>
      <c r="D206" s="460">
        <v>1</v>
      </c>
      <c r="E206" s="1"/>
      <c r="F206" s="1"/>
      <c r="G206" s="1"/>
    </row>
    <row r="207" spans="1:7">
      <c r="A207" s="448" t="s">
        <v>5969</v>
      </c>
      <c r="B207" s="449">
        <v>1</v>
      </c>
      <c r="C207" s="450"/>
      <c r="D207" s="460">
        <v>1</v>
      </c>
      <c r="E207" s="1"/>
      <c r="F207" s="1"/>
      <c r="G207" s="1"/>
    </row>
    <row r="208" spans="1:7">
      <c r="A208" s="448" t="s">
        <v>5971</v>
      </c>
      <c r="B208" s="449">
        <v>1</v>
      </c>
      <c r="C208" s="450"/>
      <c r="D208" s="460">
        <v>1</v>
      </c>
      <c r="E208" s="1"/>
      <c r="F208" s="1"/>
      <c r="G208" s="1"/>
    </row>
    <row r="209" spans="1:7">
      <c r="A209" s="448" t="s">
        <v>5967</v>
      </c>
      <c r="B209" s="449">
        <v>1</v>
      </c>
      <c r="C209" s="450"/>
      <c r="D209" s="460">
        <v>1</v>
      </c>
      <c r="E209" s="1"/>
      <c r="F209" s="1"/>
      <c r="G209" s="1"/>
    </row>
    <row r="210" spans="1:7">
      <c r="A210" s="448" t="s">
        <v>5970</v>
      </c>
      <c r="B210" s="449">
        <v>1</v>
      </c>
      <c r="C210" s="450"/>
      <c r="D210" s="460">
        <v>1</v>
      </c>
      <c r="E210" s="1"/>
      <c r="F210" s="1"/>
      <c r="G210" s="1"/>
    </row>
    <row r="211" spans="1:7">
      <c r="A211" s="448" t="s">
        <v>5966</v>
      </c>
      <c r="B211" s="449">
        <v>1</v>
      </c>
      <c r="C211" s="450"/>
      <c r="D211" s="460">
        <v>1</v>
      </c>
      <c r="E211" s="1"/>
      <c r="F211" s="1"/>
      <c r="G211" s="1"/>
    </row>
    <row r="212" spans="1:7">
      <c r="A212" s="448" t="s">
        <v>5812</v>
      </c>
      <c r="B212" s="449"/>
      <c r="C212" s="450"/>
      <c r="D212" s="460"/>
      <c r="E212" s="1"/>
      <c r="F212" s="1"/>
      <c r="G212" s="1"/>
    </row>
    <row r="213" spans="1:7">
      <c r="A213" s="448" t="s">
        <v>5816</v>
      </c>
      <c r="B213" s="449"/>
      <c r="C213" s="450"/>
      <c r="D213" s="460"/>
      <c r="E213" s="1"/>
      <c r="F213" s="1"/>
      <c r="G213" s="1"/>
    </row>
    <row r="214" spans="1:7">
      <c r="A214" s="448" t="s">
        <v>5811</v>
      </c>
      <c r="B214" s="449"/>
      <c r="C214" s="450"/>
      <c r="D214" s="460"/>
      <c r="E214" s="1"/>
      <c r="F214" s="1"/>
      <c r="G214" s="1"/>
    </row>
    <row r="215" spans="1:7">
      <c r="A215" s="448" t="s">
        <v>5815</v>
      </c>
      <c r="B215" s="449"/>
      <c r="C215" s="450"/>
      <c r="D215" s="460"/>
      <c r="E215" s="1"/>
      <c r="F215" s="1"/>
      <c r="G215" s="1"/>
    </row>
    <row r="216" spans="1:7">
      <c r="A216" s="448" t="s">
        <v>5809</v>
      </c>
      <c r="B216" s="449"/>
      <c r="C216" s="450"/>
      <c r="D216" s="460"/>
      <c r="E216" s="1"/>
      <c r="F216" s="1"/>
      <c r="G216" s="1"/>
    </row>
    <row r="217" spans="1:7">
      <c r="A217" s="448" t="s">
        <v>5810</v>
      </c>
      <c r="B217" s="449"/>
      <c r="C217" s="450"/>
      <c r="D217" s="460"/>
      <c r="E217" s="1"/>
      <c r="F217" s="1"/>
      <c r="G217" s="1"/>
    </row>
    <row r="218" spans="1:7">
      <c r="A218" s="448" t="s">
        <v>5813</v>
      </c>
      <c r="B218" s="449"/>
      <c r="C218" s="450"/>
      <c r="D218" s="460"/>
      <c r="E218" s="1"/>
      <c r="F218" s="1"/>
      <c r="G218" s="1"/>
    </row>
    <row r="219" spans="1:7">
      <c r="A219" s="448" t="s">
        <v>5814</v>
      </c>
      <c r="B219" s="449"/>
      <c r="C219" s="450"/>
      <c r="D219" s="460"/>
      <c r="E219" s="1"/>
      <c r="F219" s="1"/>
      <c r="G219" s="1"/>
    </row>
    <row r="220" spans="1:7">
      <c r="A220" s="448" t="s">
        <v>5820</v>
      </c>
      <c r="B220" s="449"/>
      <c r="C220" s="450"/>
      <c r="D220" s="460"/>
      <c r="E220" s="1"/>
      <c r="F220" s="1"/>
      <c r="G220" s="1"/>
    </row>
    <row r="221" spans="1:7">
      <c r="A221" s="448" t="s">
        <v>5818</v>
      </c>
      <c r="B221" s="449"/>
      <c r="C221" s="450"/>
      <c r="D221" s="460"/>
      <c r="E221" s="1"/>
      <c r="F221" s="1"/>
      <c r="G221" s="1"/>
    </row>
    <row r="222" spans="1:7">
      <c r="A222" s="448" t="s">
        <v>5819</v>
      </c>
      <c r="B222" s="449"/>
      <c r="C222" s="450"/>
      <c r="D222" s="460"/>
      <c r="E222" s="1"/>
      <c r="F222" s="1"/>
      <c r="G222" s="1"/>
    </row>
    <row r="223" spans="1:7">
      <c r="A223" s="448" t="s">
        <v>5824</v>
      </c>
      <c r="B223" s="449"/>
      <c r="C223" s="450"/>
      <c r="D223" s="460"/>
      <c r="E223" s="1"/>
      <c r="F223" s="1"/>
      <c r="G223" s="1"/>
    </row>
    <row r="224" spans="1:7">
      <c r="A224" s="448" t="s">
        <v>5817</v>
      </c>
      <c r="B224" s="449"/>
      <c r="C224" s="450"/>
      <c r="D224" s="460"/>
      <c r="E224" s="1"/>
      <c r="F224" s="1"/>
      <c r="G224" s="1"/>
    </row>
    <row r="225" spans="1:7">
      <c r="A225" s="448" t="s">
        <v>5821</v>
      </c>
      <c r="B225" s="449"/>
      <c r="C225" s="450"/>
      <c r="D225" s="460"/>
      <c r="E225" s="1"/>
      <c r="F225" s="1"/>
      <c r="G225" s="1"/>
    </row>
    <row r="226" spans="1:7">
      <c r="A226" s="448" t="s">
        <v>5822</v>
      </c>
      <c r="B226" s="449"/>
      <c r="C226" s="450"/>
      <c r="D226" s="460"/>
      <c r="E226" s="1"/>
      <c r="F226" s="1"/>
      <c r="G226" s="1"/>
    </row>
    <row r="227" spans="1:7">
      <c r="A227" s="448" t="s">
        <v>5825</v>
      </c>
      <c r="B227" s="449"/>
      <c r="C227" s="450"/>
      <c r="D227" s="460"/>
      <c r="E227" s="1"/>
      <c r="F227" s="1"/>
      <c r="G227" s="1"/>
    </row>
    <row r="228" spans="1:7">
      <c r="A228" s="448" t="s">
        <v>5823</v>
      </c>
      <c r="B228" s="449"/>
      <c r="C228" s="450"/>
      <c r="D228" s="460"/>
      <c r="E228" s="1"/>
      <c r="F228" s="1"/>
      <c r="G228" s="1"/>
    </row>
    <row r="229" spans="1:7">
      <c r="A229" s="448" t="s">
        <v>5829</v>
      </c>
      <c r="B229" s="449"/>
      <c r="C229" s="450"/>
      <c r="D229" s="460"/>
      <c r="E229" s="1"/>
      <c r="F229" s="1"/>
      <c r="G229" s="1"/>
    </row>
    <row r="230" spans="1:7">
      <c r="A230" s="448" t="s">
        <v>5830</v>
      </c>
      <c r="B230" s="449"/>
      <c r="C230" s="450"/>
      <c r="D230" s="460"/>
      <c r="E230" s="1"/>
      <c r="F230" s="1"/>
      <c r="G230" s="1"/>
    </row>
    <row r="231" spans="1:7">
      <c r="A231" s="448" t="s">
        <v>5828</v>
      </c>
      <c r="B231" s="449"/>
      <c r="C231" s="450"/>
      <c r="D231" s="460"/>
      <c r="E231" s="1"/>
      <c r="F231" s="1"/>
      <c r="G231" s="1"/>
    </row>
    <row r="232" spans="1:7">
      <c r="A232" s="448" t="s">
        <v>5826</v>
      </c>
      <c r="B232" s="449"/>
      <c r="C232" s="450"/>
      <c r="D232" s="460"/>
      <c r="E232" s="1"/>
      <c r="F232" s="1"/>
      <c r="G232" s="1"/>
    </row>
    <row r="233" spans="1:7">
      <c r="A233" s="448" t="s">
        <v>5827</v>
      </c>
      <c r="B233" s="449"/>
      <c r="C233" s="450"/>
      <c r="D233" s="460"/>
      <c r="E233" s="1"/>
      <c r="F233" s="1"/>
      <c r="G233" s="1"/>
    </row>
    <row r="234" spans="1:7">
      <c r="A234" s="448" t="s">
        <v>5833</v>
      </c>
      <c r="B234" s="449"/>
      <c r="C234" s="450"/>
      <c r="D234" s="460"/>
      <c r="E234" s="1"/>
      <c r="F234" s="1"/>
      <c r="G234" s="1"/>
    </row>
    <row r="235" spans="1:7">
      <c r="A235" s="448" t="s">
        <v>5835</v>
      </c>
      <c r="B235" s="449"/>
      <c r="C235" s="450"/>
      <c r="D235" s="460"/>
      <c r="E235" s="1"/>
      <c r="F235" s="1"/>
      <c r="G235" s="1"/>
    </row>
    <row r="236" spans="1:7">
      <c r="A236" s="448" t="s">
        <v>5834</v>
      </c>
      <c r="B236" s="449"/>
      <c r="C236" s="450"/>
      <c r="D236" s="460"/>
      <c r="E236" s="1"/>
      <c r="F236" s="1"/>
      <c r="G236" s="1"/>
    </row>
    <row r="237" spans="1:7">
      <c r="A237" s="448" t="s">
        <v>5832</v>
      </c>
      <c r="B237" s="449"/>
      <c r="C237" s="450"/>
      <c r="D237" s="460"/>
      <c r="E237" s="1"/>
      <c r="F237" s="1"/>
      <c r="G237" s="1"/>
    </row>
    <row r="238" spans="1:7">
      <c r="A238" s="448" t="s">
        <v>5831</v>
      </c>
      <c r="B238" s="449"/>
      <c r="C238" s="450"/>
      <c r="D238" s="460"/>
      <c r="E238" s="1"/>
      <c r="F238" s="1"/>
      <c r="G238" s="1"/>
    </row>
    <row r="239" spans="1:7">
      <c r="A239" s="448" t="s">
        <v>5839</v>
      </c>
      <c r="B239" s="449"/>
      <c r="C239" s="450"/>
      <c r="D239" s="460"/>
      <c r="E239" s="1"/>
      <c r="F239" s="1"/>
      <c r="G239" s="1"/>
    </row>
    <row r="240" spans="1:7">
      <c r="A240" s="448" t="s">
        <v>5836</v>
      </c>
      <c r="B240" s="449"/>
      <c r="C240" s="450"/>
      <c r="D240" s="460"/>
      <c r="E240" s="1"/>
      <c r="F240" s="1"/>
      <c r="G240" s="1"/>
    </row>
    <row r="241" spans="1:7">
      <c r="A241" s="448" t="s">
        <v>5842</v>
      </c>
      <c r="B241" s="449"/>
      <c r="C241" s="450"/>
      <c r="D241" s="460"/>
      <c r="E241" s="1"/>
      <c r="F241" s="1"/>
      <c r="G241" s="1"/>
    </row>
    <row r="242" spans="1:7">
      <c r="A242" s="448" t="s">
        <v>5844</v>
      </c>
      <c r="B242" s="449"/>
      <c r="C242" s="450"/>
      <c r="D242" s="460"/>
      <c r="E242" s="1"/>
      <c r="F242" s="1"/>
      <c r="G242" s="1"/>
    </row>
    <row r="243" spans="1:7">
      <c r="A243" s="448" t="s">
        <v>5843</v>
      </c>
      <c r="B243" s="449"/>
      <c r="C243" s="450"/>
      <c r="D243" s="460"/>
      <c r="E243" s="1"/>
      <c r="F243" s="1"/>
      <c r="G243" s="1"/>
    </row>
    <row r="244" spans="1:7">
      <c r="A244" s="448" t="s">
        <v>5841</v>
      </c>
      <c r="B244" s="449"/>
      <c r="C244" s="450"/>
      <c r="D244" s="460"/>
      <c r="E244" s="1"/>
      <c r="F244" s="1"/>
      <c r="G244" s="1"/>
    </row>
    <row r="245" spans="1:7">
      <c r="A245" s="448" t="s">
        <v>5847</v>
      </c>
      <c r="B245" s="449"/>
      <c r="C245" s="450"/>
      <c r="D245" s="460"/>
      <c r="E245" s="1"/>
      <c r="F245" s="1"/>
      <c r="G245" s="1"/>
    </row>
    <row r="246" spans="1:7">
      <c r="A246" s="448" t="s">
        <v>5838</v>
      </c>
      <c r="B246" s="449"/>
      <c r="C246" s="450"/>
      <c r="D246" s="460"/>
      <c r="E246" s="1"/>
      <c r="F246" s="1"/>
      <c r="G246" s="1"/>
    </row>
    <row r="247" spans="1:7">
      <c r="A247" s="448" t="s">
        <v>5846</v>
      </c>
      <c r="B247" s="449"/>
      <c r="C247" s="450"/>
      <c r="D247" s="460"/>
      <c r="E247" s="1"/>
      <c r="F247" s="1"/>
      <c r="G247" s="1"/>
    </row>
    <row r="248" spans="1:7">
      <c r="A248" s="448" t="s">
        <v>5845</v>
      </c>
      <c r="B248" s="449"/>
      <c r="C248" s="450"/>
      <c r="D248" s="460"/>
      <c r="E248" s="1"/>
      <c r="F248" s="1"/>
      <c r="G248" s="1"/>
    </row>
    <row r="249" spans="1:7">
      <c r="A249" s="448" t="s">
        <v>6000</v>
      </c>
      <c r="B249" s="449">
        <v>1</v>
      </c>
      <c r="C249" s="450"/>
      <c r="D249" s="460">
        <v>1</v>
      </c>
      <c r="E249" s="1"/>
      <c r="F249" s="1"/>
      <c r="G249" s="1"/>
    </row>
    <row r="250" spans="1:7">
      <c r="A250" s="448" t="s">
        <v>5983</v>
      </c>
      <c r="B250" s="449">
        <v>1</v>
      </c>
      <c r="C250" s="450"/>
      <c r="D250" s="460">
        <v>1</v>
      </c>
      <c r="E250" s="1"/>
      <c r="F250" s="1"/>
      <c r="G250" s="1"/>
    </row>
    <row r="251" spans="1:7">
      <c r="A251" s="448" t="s">
        <v>5980</v>
      </c>
      <c r="B251" s="449">
        <v>1</v>
      </c>
      <c r="C251" s="450"/>
      <c r="D251" s="460">
        <v>1</v>
      </c>
      <c r="E251" s="1"/>
      <c r="F251" s="1"/>
      <c r="G251" s="1"/>
    </row>
    <row r="252" spans="1:7">
      <c r="A252" s="448" t="s">
        <v>5985</v>
      </c>
      <c r="B252" s="449">
        <v>1</v>
      </c>
      <c r="C252" s="450"/>
      <c r="D252" s="460">
        <v>1</v>
      </c>
      <c r="E252" s="1"/>
      <c r="F252" s="1"/>
      <c r="G252" s="1"/>
    </row>
    <row r="253" spans="1:7">
      <c r="A253" s="448" t="s">
        <v>5981</v>
      </c>
      <c r="B253" s="449">
        <v>1</v>
      </c>
      <c r="C253" s="450"/>
      <c r="D253" s="460">
        <v>1</v>
      </c>
      <c r="E253" s="1"/>
      <c r="F253" s="1"/>
      <c r="G253" s="1"/>
    </row>
    <row r="254" spans="1:7">
      <c r="A254" s="448" t="s">
        <v>5984</v>
      </c>
      <c r="B254" s="449">
        <v>1</v>
      </c>
      <c r="C254" s="450"/>
      <c r="D254" s="460">
        <v>1</v>
      </c>
      <c r="E254" s="1"/>
      <c r="F254" s="1"/>
      <c r="G254" s="1"/>
    </row>
    <row r="255" spans="1:7">
      <c r="A255" s="448" t="s">
        <v>5982</v>
      </c>
      <c r="B255" s="449">
        <v>1</v>
      </c>
      <c r="C255" s="450"/>
      <c r="D255" s="460">
        <v>1</v>
      </c>
      <c r="E255" s="1"/>
      <c r="F255" s="1"/>
      <c r="G255" s="1"/>
    </row>
    <row r="256" spans="1:7">
      <c r="A256" s="448" t="s">
        <v>5990</v>
      </c>
      <c r="B256" s="449">
        <v>1</v>
      </c>
      <c r="C256" s="450"/>
      <c r="D256" s="460">
        <v>1</v>
      </c>
      <c r="E256" s="1"/>
      <c r="F256" s="1"/>
      <c r="G256" s="1"/>
    </row>
    <row r="257" spans="1:7">
      <c r="A257" s="448" t="s">
        <v>5986</v>
      </c>
      <c r="B257" s="449">
        <v>1</v>
      </c>
      <c r="C257" s="450"/>
      <c r="D257" s="460">
        <v>1</v>
      </c>
      <c r="E257" s="1"/>
      <c r="F257" s="1"/>
      <c r="G257" s="1"/>
    </row>
    <row r="258" spans="1:7">
      <c r="A258" s="448" t="s">
        <v>5991</v>
      </c>
      <c r="B258" s="449">
        <v>1</v>
      </c>
      <c r="C258" s="450"/>
      <c r="D258" s="460">
        <v>1</v>
      </c>
      <c r="E258" s="1"/>
      <c r="F258" s="1"/>
      <c r="G258" s="1"/>
    </row>
    <row r="259" spans="1:7">
      <c r="A259" s="448" t="s">
        <v>5987</v>
      </c>
      <c r="B259" s="449">
        <v>1</v>
      </c>
      <c r="C259" s="450"/>
      <c r="D259" s="460">
        <v>1</v>
      </c>
      <c r="E259" s="1"/>
      <c r="F259" s="1"/>
      <c r="G259" s="1"/>
    </row>
    <row r="260" spans="1:7">
      <c r="A260" s="448" t="s">
        <v>5989</v>
      </c>
      <c r="B260" s="449">
        <v>1</v>
      </c>
      <c r="C260" s="450"/>
      <c r="D260" s="460">
        <v>1</v>
      </c>
      <c r="E260" s="1"/>
      <c r="F260" s="1"/>
      <c r="G260" s="1"/>
    </row>
    <row r="261" spans="1:7">
      <c r="A261" s="448" t="s">
        <v>5988</v>
      </c>
      <c r="B261" s="449">
        <v>1</v>
      </c>
      <c r="C261" s="450"/>
      <c r="D261" s="460">
        <v>1</v>
      </c>
      <c r="E261" s="1"/>
      <c r="F261" s="1"/>
      <c r="G261" s="1"/>
    </row>
    <row r="262" spans="1:7">
      <c r="A262" s="448" t="s">
        <v>5993</v>
      </c>
      <c r="B262" s="449">
        <v>1</v>
      </c>
      <c r="C262" s="450"/>
      <c r="D262" s="460">
        <v>1</v>
      </c>
      <c r="E262" s="1"/>
      <c r="F262" s="1"/>
      <c r="G262" s="1"/>
    </row>
    <row r="263" spans="1:7">
      <c r="A263" s="448" t="s">
        <v>5995</v>
      </c>
      <c r="B263" s="449">
        <v>1</v>
      </c>
      <c r="C263" s="450"/>
      <c r="D263" s="460">
        <v>1</v>
      </c>
      <c r="E263" s="1"/>
      <c r="F263" s="1"/>
      <c r="G263" s="1"/>
    </row>
    <row r="264" spans="1:7">
      <c r="A264" s="448" t="s">
        <v>5994</v>
      </c>
      <c r="B264" s="449">
        <v>1</v>
      </c>
      <c r="C264" s="450"/>
      <c r="D264" s="460">
        <v>1</v>
      </c>
      <c r="E264" s="1"/>
      <c r="F264" s="1"/>
      <c r="G264" s="1"/>
    </row>
    <row r="265" spans="1:7">
      <c r="A265" s="448" t="s">
        <v>5992</v>
      </c>
      <c r="B265" s="449">
        <v>1</v>
      </c>
      <c r="C265" s="450"/>
      <c r="D265" s="460">
        <v>1</v>
      </c>
      <c r="E265" s="1"/>
      <c r="F265" s="1"/>
      <c r="G265" s="1"/>
    </row>
    <row r="266" spans="1:7">
      <c r="A266" s="448" t="s">
        <v>5996</v>
      </c>
      <c r="B266" s="449">
        <v>1</v>
      </c>
      <c r="C266" s="450"/>
      <c r="D266" s="460">
        <v>1</v>
      </c>
      <c r="E266" s="1"/>
      <c r="F266" s="1"/>
      <c r="G266" s="1"/>
    </row>
    <row r="267" spans="1:7">
      <c r="A267" s="448" t="s">
        <v>5998</v>
      </c>
      <c r="B267" s="449">
        <v>1</v>
      </c>
      <c r="C267" s="450"/>
      <c r="D267" s="460">
        <v>1</v>
      </c>
      <c r="E267" s="1"/>
      <c r="F267" s="1"/>
      <c r="G267" s="1"/>
    </row>
    <row r="268" spans="1:7">
      <c r="A268" s="448" t="s">
        <v>5999</v>
      </c>
      <c r="B268" s="449">
        <v>1</v>
      </c>
      <c r="C268" s="450"/>
      <c r="D268" s="460">
        <v>1</v>
      </c>
      <c r="E268" s="1"/>
      <c r="F268" s="1"/>
      <c r="G268" s="1"/>
    </row>
    <row r="269" spans="1:7">
      <c r="A269" s="448" t="s">
        <v>5997</v>
      </c>
      <c r="B269" s="449">
        <v>1</v>
      </c>
      <c r="C269" s="450"/>
      <c r="D269" s="460">
        <v>1</v>
      </c>
      <c r="E269" s="1"/>
      <c r="F269" s="1"/>
      <c r="G269" s="1"/>
    </row>
    <row r="270" spans="1:7">
      <c r="A270" s="448" t="s">
        <v>6001</v>
      </c>
      <c r="B270" s="449">
        <v>1</v>
      </c>
      <c r="C270" s="450"/>
      <c r="D270" s="460">
        <v>1</v>
      </c>
      <c r="E270" s="1"/>
      <c r="F270" s="1"/>
      <c r="G270" s="1"/>
    </row>
    <row r="271" spans="1:7">
      <c r="A271" s="448" t="s">
        <v>5938</v>
      </c>
      <c r="B271" s="449">
        <v>2</v>
      </c>
      <c r="C271" s="450">
        <v>2</v>
      </c>
      <c r="D271" s="460">
        <v>4</v>
      </c>
      <c r="E271" s="1"/>
      <c r="F271" s="1"/>
      <c r="G271" s="1"/>
    </row>
    <row r="272" spans="1:7">
      <c r="A272" s="448" t="s">
        <v>5901</v>
      </c>
      <c r="B272" s="449">
        <v>2</v>
      </c>
      <c r="C272" s="450">
        <v>2</v>
      </c>
      <c r="D272" s="460">
        <v>4</v>
      </c>
      <c r="E272" s="1"/>
      <c r="F272" s="1"/>
      <c r="G272" s="1"/>
    </row>
    <row r="273" spans="1:7">
      <c r="A273" s="448" t="s">
        <v>5914</v>
      </c>
      <c r="B273" s="449">
        <v>2</v>
      </c>
      <c r="C273" s="450">
        <v>1</v>
      </c>
      <c r="D273" s="460">
        <v>3</v>
      </c>
      <c r="E273" s="1"/>
      <c r="F273" s="1"/>
      <c r="G273" s="1"/>
    </row>
    <row r="274" spans="1:7">
      <c r="A274" s="448" t="s">
        <v>5913</v>
      </c>
      <c r="B274" s="449"/>
      <c r="C274" s="450">
        <v>2</v>
      </c>
      <c r="D274" s="460">
        <v>2</v>
      </c>
      <c r="E274" s="1"/>
      <c r="F274" s="1"/>
      <c r="G274" s="1"/>
    </row>
    <row r="275" spans="1:7">
      <c r="A275" s="448" t="s">
        <v>5739</v>
      </c>
      <c r="B275" s="449"/>
      <c r="C275" s="450">
        <v>2</v>
      </c>
      <c r="D275" s="460">
        <v>2</v>
      </c>
      <c r="E275" s="1"/>
      <c r="F275" s="1"/>
      <c r="G275" s="1"/>
    </row>
    <row r="276" spans="1:7">
      <c r="A276" s="448" t="s">
        <v>5898</v>
      </c>
      <c r="B276" s="449"/>
      <c r="C276" s="450">
        <v>2</v>
      </c>
      <c r="D276" s="460">
        <v>2</v>
      </c>
      <c r="E276" s="1"/>
      <c r="F276" s="1"/>
      <c r="G276" s="1"/>
    </row>
    <row r="277" spans="1:7">
      <c r="A277" s="448" t="s">
        <v>5884</v>
      </c>
      <c r="B277" s="449"/>
      <c r="C277" s="450">
        <v>2</v>
      </c>
      <c r="D277" s="460">
        <v>2</v>
      </c>
      <c r="E277" s="1"/>
      <c r="F277" s="1"/>
      <c r="G277" s="1"/>
    </row>
    <row r="278" spans="1:7">
      <c r="A278" s="448" t="s">
        <v>5878</v>
      </c>
      <c r="B278" s="449"/>
      <c r="C278" s="450">
        <v>0</v>
      </c>
      <c r="D278" s="460">
        <v>0</v>
      </c>
      <c r="E278" s="1"/>
      <c r="F278" s="1"/>
      <c r="G278" s="1"/>
    </row>
    <row r="279" spans="1:7">
      <c r="A279" s="448" t="s">
        <v>5920</v>
      </c>
      <c r="B279" s="449"/>
      <c r="C279" s="450">
        <v>0</v>
      </c>
      <c r="D279" s="460">
        <v>0</v>
      </c>
      <c r="E279" s="1"/>
      <c r="F279" s="1"/>
      <c r="G279" s="1"/>
    </row>
    <row r="280" spans="1:7">
      <c r="A280" s="448" t="s">
        <v>5905</v>
      </c>
      <c r="B280" s="449"/>
      <c r="C280" s="450">
        <v>0</v>
      </c>
      <c r="D280" s="460">
        <v>0</v>
      </c>
      <c r="E280" s="1"/>
      <c r="F280" s="1"/>
      <c r="G280" s="1"/>
    </row>
    <row r="281" spans="1:7">
      <c r="A281" s="448" t="s">
        <v>5930</v>
      </c>
      <c r="B281" s="449"/>
      <c r="C281" s="450">
        <v>0</v>
      </c>
      <c r="D281" s="460">
        <v>0</v>
      </c>
      <c r="E281" s="1"/>
      <c r="F281" s="1"/>
      <c r="G281" s="1"/>
    </row>
    <row r="282" spans="1:7">
      <c r="A282" s="448" t="s">
        <v>6004</v>
      </c>
      <c r="B282" s="449"/>
      <c r="C282" s="450">
        <v>0</v>
      </c>
      <c r="D282" s="460">
        <v>0</v>
      </c>
      <c r="E282" s="1"/>
      <c r="F282" s="1"/>
      <c r="G282" s="1"/>
    </row>
    <row r="283" spans="1:7">
      <c r="A283" s="448" t="s">
        <v>5915</v>
      </c>
      <c r="B283" s="449"/>
      <c r="C283" s="450">
        <v>0</v>
      </c>
      <c r="D283" s="460">
        <v>0</v>
      </c>
      <c r="E283" s="1"/>
      <c r="F283" s="1"/>
      <c r="G283" s="1"/>
    </row>
    <row r="284" spans="1:7">
      <c r="A284" s="448" t="s">
        <v>6019</v>
      </c>
      <c r="B284" s="449"/>
      <c r="C284" s="450">
        <v>0</v>
      </c>
      <c r="D284" s="460">
        <v>0</v>
      </c>
      <c r="E284" s="1"/>
      <c r="F284" s="1"/>
      <c r="G284" s="1"/>
    </row>
    <row r="285" spans="1:7">
      <c r="A285" s="448" t="s">
        <v>5903</v>
      </c>
      <c r="B285" s="449">
        <v>3</v>
      </c>
      <c r="C285" s="450">
        <v>3</v>
      </c>
      <c r="D285" s="460">
        <v>6</v>
      </c>
      <c r="E285" s="1"/>
      <c r="F285" s="1"/>
      <c r="G285" s="1"/>
    </row>
    <row r="286" spans="1:7">
      <c r="A286" s="448" t="s">
        <v>5752</v>
      </c>
      <c r="B286" s="449">
        <v>8</v>
      </c>
      <c r="C286" s="450">
        <v>4</v>
      </c>
      <c r="D286" s="460">
        <v>12</v>
      </c>
      <c r="E286" s="1"/>
      <c r="F286" s="1"/>
      <c r="G286" s="1"/>
    </row>
    <row r="287" spans="1:7">
      <c r="A287" s="448" t="s">
        <v>5751</v>
      </c>
      <c r="B287" s="449">
        <v>16</v>
      </c>
      <c r="C287" s="450">
        <v>7</v>
      </c>
      <c r="D287" s="460">
        <v>23</v>
      </c>
      <c r="E287" s="1"/>
      <c r="F287" s="1"/>
      <c r="G287" s="1"/>
    </row>
    <row r="288" spans="1:7">
      <c r="A288" s="448" t="s">
        <v>5756</v>
      </c>
      <c r="B288" s="449">
        <v>9</v>
      </c>
      <c r="C288" s="450">
        <v>5</v>
      </c>
      <c r="D288" s="460">
        <v>14</v>
      </c>
      <c r="E288" s="1"/>
      <c r="F288" s="1"/>
      <c r="G288" s="1"/>
    </row>
    <row r="289" spans="1:7">
      <c r="A289" s="448" t="s">
        <v>5753</v>
      </c>
      <c r="B289" s="449">
        <v>11</v>
      </c>
      <c r="C289" s="450">
        <v>7</v>
      </c>
      <c r="D289" s="460">
        <v>18</v>
      </c>
      <c r="E289" s="1"/>
      <c r="F289" s="1"/>
      <c r="G289" s="1"/>
    </row>
    <row r="290" spans="1:7">
      <c r="A290" s="448" t="s">
        <v>5754</v>
      </c>
      <c r="B290" s="449">
        <v>8</v>
      </c>
      <c r="C290" s="450">
        <v>5</v>
      </c>
      <c r="D290" s="460">
        <v>13</v>
      </c>
      <c r="E290" s="1"/>
      <c r="F290" s="1"/>
      <c r="G290" s="1"/>
    </row>
    <row r="291" spans="1:7">
      <c r="A291" s="448" t="s">
        <v>5760</v>
      </c>
      <c r="B291" s="449">
        <v>8</v>
      </c>
      <c r="C291" s="450">
        <v>4</v>
      </c>
      <c r="D291" s="460">
        <v>12</v>
      </c>
      <c r="E291" s="1"/>
      <c r="F291" s="1"/>
      <c r="G291" s="1"/>
    </row>
    <row r="292" spans="1:7">
      <c r="A292" s="448" t="s">
        <v>5759</v>
      </c>
      <c r="B292" s="449">
        <v>7</v>
      </c>
      <c r="C292" s="450">
        <v>4</v>
      </c>
      <c r="D292" s="460">
        <v>11</v>
      </c>
      <c r="E292" s="1"/>
      <c r="F292" s="1"/>
      <c r="G292" s="1"/>
    </row>
    <row r="293" spans="1:7">
      <c r="A293" s="448" t="s">
        <v>5758</v>
      </c>
      <c r="B293" s="449">
        <v>11</v>
      </c>
      <c r="C293" s="450">
        <v>6</v>
      </c>
      <c r="D293" s="460">
        <v>17</v>
      </c>
      <c r="E293" s="1"/>
      <c r="F293" s="1"/>
      <c r="G293" s="1"/>
    </row>
    <row r="294" spans="1:7">
      <c r="A294" s="448" t="s">
        <v>5761</v>
      </c>
      <c r="B294" s="449">
        <v>4</v>
      </c>
      <c r="C294" s="450">
        <v>4</v>
      </c>
      <c r="D294" s="460">
        <v>8</v>
      </c>
      <c r="E294" s="1"/>
      <c r="F294" s="1"/>
      <c r="G294" s="1"/>
    </row>
    <row r="295" spans="1:7">
      <c r="A295" s="448" t="s">
        <v>5763</v>
      </c>
      <c r="B295" s="449">
        <v>6</v>
      </c>
      <c r="C295" s="450">
        <v>4</v>
      </c>
      <c r="D295" s="460">
        <v>10</v>
      </c>
      <c r="E295" s="1"/>
      <c r="F295" s="1"/>
      <c r="G295" s="1"/>
    </row>
    <row r="296" spans="1:7">
      <c r="A296" s="448" t="s">
        <v>5762</v>
      </c>
      <c r="B296" s="449">
        <v>4</v>
      </c>
      <c r="C296" s="450">
        <v>6</v>
      </c>
      <c r="D296" s="460">
        <v>10</v>
      </c>
      <c r="E296" s="1"/>
      <c r="F296" s="1"/>
      <c r="G296" s="1"/>
    </row>
    <row r="297" spans="1:7">
      <c r="A297" s="448" t="s">
        <v>5740</v>
      </c>
      <c r="B297" s="449">
        <v>4</v>
      </c>
      <c r="C297" s="450">
        <v>4</v>
      </c>
      <c r="D297" s="460">
        <v>8</v>
      </c>
      <c r="E297" s="1"/>
      <c r="F297" s="1"/>
      <c r="G297" s="1"/>
    </row>
    <row r="298" spans="1:7">
      <c r="A298" s="448" t="s">
        <v>5741</v>
      </c>
      <c r="B298" s="449">
        <v>6</v>
      </c>
      <c r="C298" s="450">
        <v>6</v>
      </c>
      <c r="D298" s="460">
        <v>12</v>
      </c>
      <c r="E298" s="1"/>
      <c r="F298" s="1"/>
      <c r="G298" s="1"/>
    </row>
    <row r="299" spans="1:7">
      <c r="A299" s="448" t="s">
        <v>5745</v>
      </c>
      <c r="B299" s="449">
        <v>6</v>
      </c>
      <c r="C299" s="450">
        <v>6</v>
      </c>
      <c r="D299" s="460">
        <v>12</v>
      </c>
      <c r="E299" s="1"/>
      <c r="F299" s="1"/>
      <c r="G299" s="1"/>
    </row>
    <row r="300" spans="1:7">
      <c r="A300" s="448" t="s">
        <v>5744</v>
      </c>
      <c r="B300" s="449">
        <v>2</v>
      </c>
      <c r="C300" s="450">
        <v>4</v>
      </c>
      <c r="D300" s="460">
        <v>6</v>
      </c>
      <c r="E300" s="1"/>
      <c r="F300" s="1"/>
      <c r="G300" s="1"/>
    </row>
    <row r="301" spans="1:7">
      <c r="A301" s="448" t="s">
        <v>5747</v>
      </c>
      <c r="B301" s="449">
        <v>2</v>
      </c>
      <c r="C301" s="450">
        <v>4</v>
      </c>
      <c r="D301" s="460">
        <v>6</v>
      </c>
      <c r="E301" s="1"/>
      <c r="F301" s="1"/>
      <c r="G301" s="1"/>
    </row>
    <row r="302" spans="1:7">
      <c r="A302" s="448" t="s">
        <v>5746</v>
      </c>
      <c r="B302" s="449">
        <v>2</v>
      </c>
      <c r="C302" s="450">
        <v>4</v>
      </c>
      <c r="D302" s="460">
        <v>6</v>
      </c>
      <c r="E302" s="1"/>
      <c r="F302" s="1"/>
      <c r="G302" s="1"/>
    </row>
    <row r="303" spans="1:7">
      <c r="A303" s="448" t="s">
        <v>5750</v>
      </c>
      <c r="B303" s="449">
        <v>3</v>
      </c>
      <c r="C303" s="450">
        <v>3</v>
      </c>
      <c r="D303" s="460">
        <v>6</v>
      </c>
      <c r="E303" s="1"/>
      <c r="F303" s="1"/>
      <c r="G303" s="1"/>
    </row>
    <row r="304" spans="1:7">
      <c r="A304" s="448" t="s">
        <v>6013</v>
      </c>
      <c r="B304" s="449"/>
      <c r="C304" s="450">
        <v>2</v>
      </c>
      <c r="D304" s="460">
        <v>2</v>
      </c>
      <c r="E304" s="1"/>
      <c r="F304" s="1"/>
      <c r="G304" s="1"/>
    </row>
    <row r="305" spans="1:7">
      <c r="A305" s="448" t="s">
        <v>6012</v>
      </c>
      <c r="B305" s="449"/>
      <c r="C305" s="450">
        <v>2</v>
      </c>
      <c r="D305" s="460">
        <v>2</v>
      </c>
      <c r="E305" s="1"/>
      <c r="F305" s="1"/>
      <c r="G305" s="1"/>
    </row>
    <row r="306" spans="1:7">
      <c r="A306" s="448" t="s">
        <v>6015</v>
      </c>
      <c r="B306" s="449"/>
      <c r="C306" s="450">
        <v>2</v>
      </c>
      <c r="D306" s="460">
        <v>2</v>
      </c>
      <c r="E306" s="1"/>
      <c r="F306" s="1"/>
      <c r="G306" s="1"/>
    </row>
    <row r="307" spans="1:7">
      <c r="A307" s="448" t="s">
        <v>6014</v>
      </c>
      <c r="B307" s="449"/>
      <c r="C307" s="450">
        <v>2</v>
      </c>
      <c r="D307" s="460">
        <v>2</v>
      </c>
      <c r="E307" s="1"/>
      <c r="F307" s="1"/>
      <c r="G307" s="1"/>
    </row>
    <row r="308" spans="1:7">
      <c r="A308" s="448" t="s">
        <v>5864</v>
      </c>
      <c r="B308" s="449">
        <v>2</v>
      </c>
      <c r="C308" s="450">
        <v>2</v>
      </c>
      <c r="D308" s="460">
        <v>4</v>
      </c>
      <c r="E308" s="1"/>
      <c r="F308" s="1"/>
      <c r="G308" s="1"/>
    </row>
    <row r="309" spans="1:7">
      <c r="A309" s="448" t="s">
        <v>5865</v>
      </c>
      <c r="B309" s="449">
        <v>2</v>
      </c>
      <c r="C309" s="450">
        <v>2</v>
      </c>
      <c r="D309" s="460">
        <v>4</v>
      </c>
      <c r="E309" s="1"/>
      <c r="F309" s="1"/>
      <c r="G309" s="1"/>
    </row>
    <row r="310" spans="1:7">
      <c r="A310" s="448" t="s">
        <v>5887</v>
      </c>
      <c r="B310" s="449">
        <v>2</v>
      </c>
      <c r="C310" s="450">
        <v>2</v>
      </c>
      <c r="D310" s="460">
        <v>4</v>
      </c>
      <c r="E310" s="1"/>
      <c r="F310" s="1"/>
      <c r="G310" s="1"/>
    </row>
    <row r="311" spans="1:7">
      <c r="A311" s="448" t="s">
        <v>5742</v>
      </c>
      <c r="B311" s="449">
        <v>4</v>
      </c>
      <c r="C311" s="450">
        <v>2</v>
      </c>
      <c r="D311" s="460">
        <v>6</v>
      </c>
      <c r="E311" s="1"/>
      <c r="F311" s="1"/>
      <c r="G311" s="1"/>
    </row>
    <row r="312" spans="1:7">
      <c r="A312" s="448" t="s">
        <v>5743</v>
      </c>
      <c r="B312" s="449">
        <v>4</v>
      </c>
      <c r="C312" s="450">
        <v>2</v>
      </c>
      <c r="D312" s="460">
        <v>6</v>
      </c>
      <c r="E312" s="1"/>
      <c r="F312" s="1"/>
      <c r="G312" s="1"/>
    </row>
    <row r="313" spans="1:7">
      <c r="A313" s="448" t="s">
        <v>5871</v>
      </c>
      <c r="B313" s="449">
        <v>5</v>
      </c>
      <c r="C313" s="450">
        <v>2</v>
      </c>
      <c r="D313" s="460">
        <v>7</v>
      </c>
      <c r="E313" s="1"/>
      <c r="F313" s="1"/>
      <c r="G313" s="1"/>
    </row>
    <row r="314" spans="1:7">
      <c r="A314" s="448" t="s">
        <v>5766</v>
      </c>
      <c r="B314" s="449">
        <v>2</v>
      </c>
      <c r="C314" s="450">
        <v>2</v>
      </c>
      <c r="D314" s="460">
        <v>4</v>
      </c>
      <c r="E314" s="1"/>
      <c r="F314" s="1"/>
      <c r="G314" s="1"/>
    </row>
    <row r="315" spans="1:7">
      <c r="A315" s="448" t="s">
        <v>5870</v>
      </c>
      <c r="B315" s="449">
        <v>6</v>
      </c>
      <c r="C315" s="450">
        <v>2</v>
      </c>
      <c r="D315" s="460">
        <v>8</v>
      </c>
      <c r="E315" s="1"/>
      <c r="F315" s="1"/>
      <c r="G315" s="1"/>
    </row>
    <row r="316" spans="1:7">
      <c r="A316" s="448" t="s">
        <v>5768</v>
      </c>
      <c r="B316" s="449">
        <v>6</v>
      </c>
      <c r="C316" s="450">
        <v>2</v>
      </c>
      <c r="D316" s="460">
        <v>8</v>
      </c>
      <c r="E316" s="1"/>
      <c r="F316" s="1"/>
      <c r="G316" s="1"/>
    </row>
    <row r="317" spans="1:7">
      <c r="A317" s="448" t="s">
        <v>5765</v>
      </c>
      <c r="B317" s="449">
        <v>6</v>
      </c>
      <c r="C317" s="450">
        <v>1</v>
      </c>
      <c r="D317" s="460">
        <v>7</v>
      </c>
      <c r="E317" s="1"/>
      <c r="F317" s="1"/>
      <c r="G317" s="1"/>
    </row>
    <row r="318" spans="1:7">
      <c r="A318" s="448" t="s">
        <v>5868</v>
      </c>
      <c r="B318" s="449">
        <v>6</v>
      </c>
      <c r="C318" s="450">
        <v>2</v>
      </c>
      <c r="D318" s="460">
        <v>8</v>
      </c>
      <c r="E318" s="1"/>
      <c r="F318" s="1"/>
      <c r="G318" s="1"/>
    </row>
    <row r="319" spans="1:7">
      <c r="A319" s="448" t="s">
        <v>5891</v>
      </c>
      <c r="B319" s="449">
        <v>4</v>
      </c>
      <c r="C319" s="450">
        <v>2</v>
      </c>
      <c r="D319" s="460">
        <v>6</v>
      </c>
      <c r="E319" s="1"/>
      <c r="F319" s="1"/>
      <c r="G319" s="1"/>
    </row>
    <row r="320" spans="1:7">
      <c r="A320" s="448" t="s">
        <v>5771</v>
      </c>
      <c r="B320" s="449">
        <v>4</v>
      </c>
      <c r="C320" s="450">
        <v>2</v>
      </c>
      <c r="D320" s="460">
        <v>6</v>
      </c>
      <c r="E320" s="1"/>
      <c r="F320" s="1"/>
      <c r="G320" s="1"/>
    </row>
    <row r="321" spans="1:7">
      <c r="A321" s="448" t="s">
        <v>5738</v>
      </c>
      <c r="B321" s="449">
        <v>5</v>
      </c>
      <c r="C321" s="450">
        <v>2</v>
      </c>
      <c r="D321" s="460">
        <v>7</v>
      </c>
      <c r="E321" s="1"/>
      <c r="F321" s="1"/>
      <c r="G321" s="1"/>
    </row>
    <row r="322" spans="1:7">
      <c r="A322" s="448" t="s">
        <v>5897</v>
      </c>
      <c r="B322" s="449">
        <v>4</v>
      </c>
      <c r="C322" s="450">
        <v>2</v>
      </c>
      <c r="D322" s="460">
        <v>6</v>
      </c>
      <c r="E322" s="1"/>
      <c r="F322" s="1"/>
      <c r="G322" s="1"/>
    </row>
    <row r="323" spans="1:7">
      <c r="A323" s="448" t="s">
        <v>5886</v>
      </c>
      <c r="B323" s="449">
        <v>1</v>
      </c>
      <c r="C323" s="450"/>
      <c r="D323" s="460">
        <v>1</v>
      </c>
      <c r="E323" s="1"/>
      <c r="F323" s="1"/>
      <c r="G323" s="1"/>
    </row>
    <row r="324" spans="1:7">
      <c r="A324" s="448" t="s">
        <v>1118</v>
      </c>
      <c r="B324" s="449">
        <v>1</v>
      </c>
      <c r="C324" s="450"/>
      <c r="D324" s="460">
        <v>1</v>
      </c>
      <c r="E324" s="1"/>
      <c r="F324" s="1"/>
      <c r="G324" s="1"/>
    </row>
    <row r="325" spans="1:7">
      <c r="A325" s="448" t="s">
        <v>2930</v>
      </c>
      <c r="B325" s="449">
        <v>1</v>
      </c>
      <c r="C325" s="450">
        <v>2</v>
      </c>
      <c r="D325" s="460">
        <v>3</v>
      </c>
      <c r="E325" s="1"/>
      <c r="F325" s="1"/>
      <c r="G325" s="1"/>
    </row>
    <row r="326" spans="1:7">
      <c r="A326" s="448" t="s">
        <v>1086</v>
      </c>
      <c r="B326" s="449">
        <v>0</v>
      </c>
      <c r="C326" s="450"/>
      <c r="D326" s="460">
        <v>0</v>
      </c>
      <c r="E326" s="1"/>
      <c r="F326" s="1"/>
      <c r="G326" s="1"/>
    </row>
    <row r="327" spans="1:7">
      <c r="A327" s="448" t="s">
        <v>2973</v>
      </c>
      <c r="B327" s="449">
        <v>1</v>
      </c>
      <c r="C327" s="450"/>
      <c r="D327" s="460">
        <v>1</v>
      </c>
      <c r="E327" s="1"/>
      <c r="F327" s="1"/>
      <c r="G327" s="1"/>
    </row>
    <row r="328" spans="1:7">
      <c r="A328" s="448" t="s">
        <v>2954</v>
      </c>
      <c r="B328" s="449"/>
      <c r="C328" s="450">
        <v>1</v>
      </c>
      <c r="D328" s="460">
        <v>1</v>
      </c>
      <c r="E328" s="1"/>
      <c r="F328" s="1"/>
      <c r="G328" s="1"/>
    </row>
    <row r="329" spans="1:7">
      <c r="A329" s="448" t="s">
        <v>1114</v>
      </c>
      <c r="B329" s="449">
        <v>0</v>
      </c>
      <c r="C329" s="450"/>
      <c r="D329" s="460">
        <v>0</v>
      </c>
      <c r="E329" s="1"/>
      <c r="F329" s="1"/>
      <c r="G329" s="1"/>
    </row>
    <row r="330" spans="1:7">
      <c r="A330" s="448" t="s">
        <v>2911</v>
      </c>
      <c r="B330" s="449"/>
      <c r="C330" s="450">
        <v>1</v>
      </c>
      <c r="D330" s="460">
        <v>1</v>
      </c>
      <c r="E330" s="1"/>
      <c r="F330" s="1"/>
      <c r="G330" s="1"/>
    </row>
    <row r="331" spans="1:7">
      <c r="A331" s="448" t="s">
        <v>2913</v>
      </c>
      <c r="B331" s="449"/>
      <c r="C331" s="450">
        <v>1</v>
      </c>
      <c r="D331" s="460">
        <v>1</v>
      </c>
      <c r="E331" s="1"/>
      <c r="F331" s="1"/>
      <c r="G331" s="1"/>
    </row>
    <row r="332" spans="1:7">
      <c r="A332" s="448" t="s">
        <v>2915</v>
      </c>
      <c r="B332" s="449"/>
      <c r="C332" s="450">
        <v>1</v>
      </c>
      <c r="D332" s="460">
        <v>1</v>
      </c>
      <c r="E332" s="1"/>
      <c r="F332" s="1"/>
      <c r="G332" s="1"/>
    </row>
    <row r="333" spans="1:7">
      <c r="A333" s="448" t="s">
        <v>2917</v>
      </c>
      <c r="B333" s="449"/>
      <c r="C333" s="450">
        <v>1</v>
      </c>
      <c r="D333" s="460">
        <v>1</v>
      </c>
      <c r="E333" s="1"/>
      <c r="F333" s="1"/>
      <c r="G333" s="1"/>
    </row>
    <row r="334" spans="1:7">
      <c r="A334" s="448" t="s">
        <v>2921</v>
      </c>
      <c r="B334" s="449"/>
      <c r="C334" s="450">
        <v>1</v>
      </c>
      <c r="D334" s="460">
        <v>1</v>
      </c>
      <c r="E334" s="1"/>
      <c r="F334" s="1"/>
      <c r="G334" s="1"/>
    </row>
    <row r="335" spans="1:7">
      <c r="A335" s="448" t="s">
        <v>2944</v>
      </c>
      <c r="B335" s="449"/>
      <c r="C335" s="450">
        <v>1</v>
      </c>
      <c r="D335" s="460">
        <v>1</v>
      </c>
      <c r="E335" s="1"/>
      <c r="F335" s="1"/>
      <c r="G335" s="1"/>
    </row>
    <row r="336" spans="1:7">
      <c r="A336" s="448" t="s">
        <v>2946</v>
      </c>
      <c r="B336" s="449"/>
      <c r="C336" s="450">
        <v>1</v>
      </c>
      <c r="D336" s="460">
        <v>1</v>
      </c>
      <c r="E336" s="1"/>
      <c r="F336" s="1"/>
      <c r="G336" s="1"/>
    </row>
    <row r="337" spans="1:7">
      <c r="A337" s="448" t="s">
        <v>2948</v>
      </c>
      <c r="B337" s="449"/>
      <c r="C337" s="450">
        <v>1</v>
      </c>
      <c r="D337" s="460">
        <v>1</v>
      </c>
      <c r="E337" s="1"/>
      <c r="F337" s="1"/>
      <c r="G337" s="1"/>
    </row>
    <row r="338" spans="1:7">
      <c r="A338" s="448" t="s">
        <v>2950</v>
      </c>
      <c r="B338" s="449"/>
      <c r="C338" s="450">
        <v>1</v>
      </c>
      <c r="D338" s="460">
        <v>1</v>
      </c>
      <c r="E338" s="1"/>
      <c r="F338" s="1"/>
      <c r="G338" s="1"/>
    </row>
    <row r="339" spans="1:7">
      <c r="A339" s="448" t="s">
        <v>2952</v>
      </c>
      <c r="B339" s="449"/>
      <c r="C339" s="450">
        <v>1</v>
      </c>
      <c r="D339" s="460">
        <v>1</v>
      </c>
      <c r="E339" s="1"/>
      <c r="F339" s="1"/>
      <c r="G339" s="1"/>
    </row>
    <row r="340" spans="1:7">
      <c r="A340" s="448" t="s">
        <v>2956</v>
      </c>
      <c r="B340" s="449"/>
      <c r="C340" s="450">
        <v>1</v>
      </c>
      <c r="D340" s="460">
        <v>1</v>
      </c>
      <c r="E340" s="1"/>
      <c r="F340" s="1"/>
      <c r="G340" s="1"/>
    </row>
    <row r="341" spans="1:7">
      <c r="A341" s="448" t="s">
        <v>2957</v>
      </c>
      <c r="B341" s="449"/>
      <c r="C341" s="450">
        <v>1</v>
      </c>
      <c r="D341" s="460">
        <v>1</v>
      </c>
      <c r="E341" s="1"/>
      <c r="F341" s="1"/>
      <c r="G341" s="1"/>
    </row>
    <row r="342" spans="1:7">
      <c r="A342" s="448" t="s">
        <v>2959</v>
      </c>
      <c r="B342" s="449"/>
      <c r="C342" s="450">
        <v>1</v>
      </c>
      <c r="D342" s="460">
        <v>1</v>
      </c>
      <c r="E342" s="1"/>
      <c r="F342" s="1"/>
      <c r="G342" s="1"/>
    </row>
    <row r="343" spans="1:7">
      <c r="A343" s="448" t="s">
        <v>2961</v>
      </c>
      <c r="B343" s="449"/>
      <c r="C343" s="450">
        <v>1</v>
      </c>
      <c r="D343" s="460">
        <v>1</v>
      </c>
      <c r="E343" s="1"/>
      <c r="F343" s="1"/>
      <c r="G343" s="1"/>
    </row>
    <row r="344" spans="1:7">
      <c r="A344" s="448" t="s">
        <v>2963</v>
      </c>
      <c r="B344" s="449"/>
      <c r="C344" s="450">
        <v>1</v>
      </c>
      <c r="D344" s="460">
        <v>1</v>
      </c>
      <c r="E344" s="1"/>
      <c r="F344" s="1"/>
      <c r="G344" s="1"/>
    </row>
    <row r="345" spans="1:7">
      <c r="A345" s="448" t="s">
        <v>2965</v>
      </c>
      <c r="B345" s="449"/>
      <c r="C345" s="450">
        <v>0</v>
      </c>
      <c r="D345" s="460">
        <v>0</v>
      </c>
      <c r="E345" s="1"/>
      <c r="F345" s="1"/>
      <c r="G345" s="1"/>
    </row>
    <row r="346" spans="1:7">
      <c r="A346" s="448" t="s">
        <v>6006</v>
      </c>
      <c r="B346" s="449"/>
      <c r="C346" s="450">
        <v>1</v>
      </c>
      <c r="D346" s="460">
        <v>1</v>
      </c>
      <c r="E346" s="1"/>
      <c r="F346" s="1"/>
      <c r="G346" s="1"/>
    </row>
    <row r="347" spans="1:7">
      <c r="A347" s="448" t="s">
        <v>6016</v>
      </c>
      <c r="B347" s="449"/>
      <c r="C347" s="450">
        <v>2</v>
      </c>
      <c r="D347" s="460">
        <v>2</v>
      </c>
      <c r="E347" s="1"/>
      <c r="F347" s="1"/>
      <c r="G347" s="1"/>
    </row>
    <row r="348" spans="1:7">
      <c r="A348" s="448" t="s">
        <v>6005</v>
      </c>
      <c r="B348" s="449"/>
      <c r="C348" s="450">
        <v>1</v>
      </c>
      <c r="D348" s="460">
        <v>1</v>
      </c>
      <c r="E348" s="1"/>
      <c r="F348" s="1"/>
      <c r="G348" s="1"/>
    </row>
    <row r="349" spans="1:7">
      <c r="A349" s="448" t="s">
        <v>5929</v>
      </c>
      <c r="B349" s="449"/>
      <c r="C349" s="450">
        <v>2</v>
      </c>
      <c r="D349" s="460">
        <v>2</v>
      </c>
      <c r="E349" s="1"/>
      <c r="F349" s="1"/>
      <c r="G349" s="1"/>
    </row>
    <row r="350" spans="1:7">
      <c r="A350" s="448" t="s">
        <v>5940</v>
      </c>
      <c r="B350" s="449"/>
      <c r="C350" s="450">
        <v>2</v>
      </c>
      <c r="D350" s="460">
        <v>2</v>
      </c>
      <c r="E350" s="1"/>
      <c r="F350" s="1"/>
      <c r="G350" s="1"/>
    </row>
    <row r="351" spans="1:7">
      <c r="A351" s="448" t="s">
        <v>5928</v>
      </c>
      <c r="B351" s="449"/>
      <c r="C351" s="450">
        <v>2</v>
      </c>
      <c r="D351" s="460">
        <v>2</v>
      </c>
      <c r="E351" s="1"/>
      <c r="F351" s="1"/>
      <c r="G351" s="1"/>
    </row>
    <row r="352" spans="1:7">
      <c r="A352" s="448" t="s">
        <v>5873</v>
      </c>
      <c r="B352" s="449"/>
      <c r="C352" s="450">
        <v>1</v>
      </c>
      <c r="D352" s="460">
        <v>1</v>
      </c>
      <c r="E352" s="1"/>
      <c r="F352" s="1"/>
      <c r="G352" s="1"/>
    </row>
    <row r="353" spans="1:7">
      <c r="A353" s="448" t="s">
        <v>5875</v>
      </c>
      <c r="B353" s="449"/>
      <c r="C353" s="450">
        <v>0</v>
      </c>
      <c r="D353" s="460">
        <v>0</v>
      </c>
      <c r="E353" s="1"/>
      <c r="F353" s="1"/>
      <c r="G353" s="1"/>
    </row>
    <row r="354" spans="1:7">
      <c r="A354" s="448" t="s">
        <v>5874</v>
      </c>
      <c r="B354" s="449"/>
      <c r="C354" s="450">
        <v>0</v>
      </c>
      <c r="D354" s="460">
        <v>0</v>
      </c>
      <c r="E354" s="1"/>
      <c r="F354" s="1"/>
      <c r="G354" s="1"/>
    </row>
    <row r="355" spans="1:7">
      <c r="A355" s="448" t="s">
        <v>2899</v>
      </c>
      <c r="B355" s="449"/>
      <c r="C355" s="450">
        <v>1</v>
      </c>
      <c r="D355" s="460">
        <v>1</v>
      </c>
      <c r="E355" s="1"/>
      <c r="F355" s="1"/>
      <c r="G355" s="1"/>
    </row>
    <row r="356" spans="1:7">
      <c r="A356" s="448" t="s">
        <v>1193</v>
      </c>
      <c r="B356" s="449">
        <v>1</v>
      </c>
      <c r="C356" s="450">
        <v>1</v>
      </c>
      <c r="D356" s="460">
        <v>2</v>
      </c>
      <c r="E356" s="1"/>
      <c r="F356" s="1"/>
      <c r="G356" s="1"/>
    </row>
    <row r="357" spans="1:7">
      <c r="A357" s="448" t="s">
        <v>6717</v>
      </c>
      <c r="B357" s="449"/>
      <c r="C357" s="450"/>
      <c r="D357" s="460"/>
      <c r="E357" s="1"/>
      <c r="F357" s="1"/>
      <c r="G357" s="1"/>
    </row>
    <row r="358" spans="1:7">
      <c r="A358" s="456" t="s">
        <v>3</v>
      </c>
      <c r="B358" s="457">
        <v>351</v>
      </c>
      <c r="C358" s="461">
        <v>248</v>
      </c>
      <c r="D358" s="458">
        <v>599</v>
      </c>
      <c r="E358" s="1"/>
      <c r="F358" s="1"/>
      <c r="G358" s="1"/>
    </row>
    <row r="359" spans="1:7">
      <c r="B359" s="1"/>
      <c r="C359" s="1"/>
      <c r="D359" s="1"/>
      <c r="E359" s="1"/>
      <c r="F359" s="1"/>
      <c r="G359" s="1"/>
    </row>
    <row r="360" spans="1:7">
      <c r="B360" s="1"/>
      <c r="C360" s="1"/>
      <c r="D360" s="1"/>
      <c r="E360" s="1"/>
      <c r="F360" s="1"/>
      <c r="G360" s="1"/>
    </row>
    <row r="361" spans="1:7">
      <c r="B361" s="1"/>
      <c r="C361" s="1"/>
      <c r="D361" s="1"/>
      <c r="E361" s="1"/>
      <c r="F361" s="1"/>
      <c r="G361" s="1"/>
    </row>
    <row r="362" spans="1:7">
      <c r="B362" s="1"/>
      <c r="C362" s="1"/>
      <c r="D362" s="1"/>
      <c r="E362" s="1"/>
      <c r="F362" s="1"/>
      <c r="G362" s="1"/>
    </row>
    <row r="363" spans="1:7">
      <c r="B363" s="1"/>
      <c r="C363" s="1"/>
      <c r="D363" s="1"/>
      <c r="E363" s="1"/>
      <c r="F363" s="1"/>
      <c r="G363" s="1"/>
    </row>
    <row r="364" spans="1:7">
      <c r="B364" s="1"/>
      <c r="C364" s="1"/>
      <c r="D364" s="1"/>
      <c r="E364" s="1"/>
      <c r="F364" s="1"/>
      <c r="G364" s="1"/>
    </row>
    <row r="365" spans="1:7">
      <c r="B365" s="1"/>
      <c r="C365" s="1"/>
      <c r="D365" s="1"/>
      <c r="E365" s="1"/>
      <c r="F365" s="1"/>
      <c r="G365" s="1"/>
    </row>
    <row r="366" spans="1:7">
      <c r="B366" s="1"/>
      <c r="C366" s="1"/>
      <c r="D366" s="1"/>
      <c r="E366" s="1"/>
      <c r="F366" s="1"/>
      <c r="G366" s="1"/>
    </row>
    <row r="367" spans="1:7">
      <c r="B367" s="1"/>
      <c r="C367" s="1"/>
      <c r="D367" s="1"/>
      <c r="E367" s="1"/>
      <c r="F367" s="1"/>
      <c r="G367" s="1"/>
    </row>
    <row r="368" spans="1:7">
      <c r="B368" s="1"/>
      <c r="C368" s="1"/>
      <c r="D368" s="1"/>
      <c r="E368" s="1"/>
      <c r="F368" s="1"/>
      <c r="G368" s="1"/>
    </row>
    <row r="369" spans="2:7">
      <c r="B369" s="1"/>
      <c r="C369" s="1"/>
      <c r="D369" s="1"/>
      <c r="E369" s="1"/>
      <c r="F369" s="1"/>
      <c r="G369" s="1"/>
    </row>
    <row r="370" spans="2:7">
      <c r="B370" s="1"/>
      <c r="C370" s="1"/>
      <c r="D370" s="1"/>
      <c r="E370" s="1"/>
      <c r="F370" s="1"/>
      <c r="G370" s="1"/>
    </row>
    <row r="371" spans="2:7">
      <c r="B371" s="1"/>
      <c r="C371" s="1"/>
      <c r="D371" s="1"/>
      <c r="E371" s="1"/>
      <c r="F371" s="1"/>
      <c r="G371" s="1"/>
    </row>
    <row r="372" spans="2:7">
      <c r="B372" s="1"/>
      <c r="C372" s="1"/>
      <c r="D372" s="1"/>
      <c r="E372" s="1"/>
      <c r="F372" s="1"/>
      <c r="G372" s="1"/>
    </row>
    <row r="373" spans="2:7">
      <c r="B373" s="1"/>
      <c r="C373" s="1"/>
      <c r="D373" s="1"/>
      <c r="E373" s="1"/>
      <c r="F373" s="1"/>
      <c r="G373" s="1"/>
    </row>
    <row r="374" spans="2:7">
      <c r="B374" s="1"/>
      <c r="C374" s="1"/>
      <c r="D374" s="1"/>
      <c r="E374" s="1"/>
      <c r="F374" s="1"/>
      <c r="G374" s="1"/>
    </row>
    <row r="375" spans="2:7">
      <c r="B375" s="1"/>
      <c r="C375" s="1"/>
      <c r="D375" s="1"/>
      <c r="E375" s="1"/>
      <c r="F375" s="1"/>
      <c r="G375" s="1"/>
    </row>
    <row r="376" spans="2:7">
      <c r="B376" s="1"/>
      <c r="C376" s="1"/>
      <c r="D376" s="1"/>
      <c r="E376" s="1"/>
      <c r="F376" s="1"/>
      <c r="G376" s="1"/>
    </row>
    <row r="377" spans="2:7">
      <c r="B377" s="1"/>
      <c r="C377" s="1"/>
      <c r="D377" s="1"/>
      <c r="E377" s="1"/>
      <c r="F377" s="1"/>
      <c r="G377" s="1"/>
    </row>
    <row r="378" spans="2:7">
      <c r="B378" s="1"/>
      <c r="C378" s="1"/>
      <c r="D378" s="1"/>
      <c r="E378" s="1"/>
      <c r="F378" s="1"/>
      <c r="G378" s="1"/>
    </row>
    <row r="379" spans="2:7">
      <c r="B379" s="1"/>
      <c r="C379" s="1"/>
      <c r="D379" s="1"/>
      <c r="E379" s="1"/>
      <c r="F379" s="1"/>
      <c r="G379" s="1"/>
    </row>
    <row r="380" spans="2:7">
      <c r="B380" s="1"/>
      <c r="C380" s="1"/>
      <c r="D380" s="1"/>
      <c r="E380" s="1"/>
      <c r="F380" s="1"/>
      <c r="G380" s="1"/>
    </row>
    <row r="381" spans="2:7">
      <c r="B381" s="1"/>
      <c r="C381" s="1"/>
      <c r="D381" s="1"/>
      <c r="E381" s="1"/>
      <c r="F381" s="1"/>
      <c r="G381" s="1"/>
    </row>
    <row r="382" spans="2:7">
      <c r="B382" s="1"/>
      <c r="C382" s="1"/>
      <c r="D382" s="1"/>
      <c r="E382" s="1"/>
      <c r="F382" s="1"/>
      <c r="G382" s="1"/>
    </row>
    <row r="383" spans="2:7">
      <c r="B383" s="1"/>
      <c r="C383" s="1"/>
      <c r="D383" s="1"/>
      <c r="E383" s="1"/>
      <c r="F383" s="1"/>
      <c r="G383" s="1"/>
    </row>
    <row r="384" spans="2:7">
      <c r="B384" s="1"/>
      <c r="C384" s="1"/>
      <c r="D384" s="1"/>
      <c r="E384" s="1"/>
      <c r="F384" s="1"/>
      <c r="G384" s="1"/>
    </row>
    <row r="385" spans="2:7">
      <c r="B385" s="1"/>
      <c r="C385" s="1"/>
      <c r="D385" s="1"/>
      <c r="E385" s="1"/>
      <c r="F385" s="1"/>
      <c r="G385" s="1"/>
    </row>
    <row r="386" spans="2:7">
      <c r="B386" s="1"/>
      <c r="C386" s="1"/>
      <c r="D386" s="1"/>
      <c r="E386" s="1"/>
      <c r="F386" s="1"/>
      <c r="G386" s="1"/>
    </row>
    <row r="387" spans="2:7">
      <c r="B387" s="1"/>
      <c r="C387" s="1"/>
      <c r="D387" s="1"/>
      <c r="E387" s="1"/>
      <c r="F387" s="1"/>
      <c r="G387" s="1"/>
    </row>
    <row r="388" spans="2:7">
      <c r="B388" s="1"/>
      <c r="C388" s="1"/>
      <c r="D388" s="1"/>
      <c r="E388" s="1"/>
      <c r="F388" s="1"/>
      <c r="G388" s="1"/>
    </row>
    <row r="389" spans="2:7">
      <c r="B389" s="1"/>
      <c r="C389" s="1"/>
      <c r="D389" s="1"/>
      <c r="E389" s="1"/>
      <c r="F389" s="1"/>
      <c r="G389" s="1"/>
    </row>
    <row r="390" spans="2:7">
      <c r="B390" s="1"/>
      <c r="C390" s="1"/>
      <c r="D390" s="1"/>
      <c r="E390" s="1"/>
      <c r="F390" s="1"/>
      <c r="G390" s="1"/>
    </row>
    <row r="391" spans="2:7">
      <c r="B391" s="1"/>
      <c r="C391" s="1"/>
      <c r="D391" s="1"/>
      <c r="E391" s="1"/>
      <c r="F391" s="1"/>
      <c r="G391" s="1"/>
    </row>
    <row r="392" spans="2:7">
      <c r="B392" s="1"/>
      <c r="C392" s="1"/>
      <c r="D392" s="1"/>
      <c r="E392" s="1"/>
      <c r="F392" s="1"/>
      <c r="G392" s="1"/>
    </row>
    <row r="393" spans="2:7">
      <c r="B393" s="1"/>
      <c r="C393" s="1"/>
      <c r="D393" s="1"/>
      <c r="E393" s="1"/>
      <c r="F393" s="1"/>
      <c r="G393" s="1"/>
    </row>
    <row r="394" spans="2:7">
      <c r="B394" s="1"/>
      <c r="C394" s="1"/>
      <c r="D394" s="1"/>
      <c r="E394" s="1"/>
      <c r="F394" s="1"/>
      <c r="G394" s="1"/>
    </row>
    <row r="395" spans="2:7">
      <c r="B395" s="1"/>
      <c r="C395" s="1"/>
      <c r="D395" s="1"/>
      <c r="E395" s="1"/>
      <c r="F395" s="1"/>
      <c r="G395" s="1"/>
    </row>
    <row r="396" spans="2:7">
      <c r="B396" s="1"/>
      <c r="C396" s="1"/>
      <c r="D396" s="1"/>
      <c r="E396" s="1"/>
      <c r="F396" s="1"/>
      <c r="G396" s="1"/>
    </row>
    <row r="397" spans="2:7">
      <c r="B397" s="1"/>
      <c r="C397" s="1"/>
      <c r="D397" s="1"/>
      <c r="E397" s="1"/>
      <c r="F397" s="1"/>
      <c r="G397" s="1"/>
    </row>
    <row r="398" spans="2:7">
      <c r="B398" s="1"/>
      <c r="C398" s="1"/>
      <c r="D398" s="1"/>
      <c r="E398" s="1"/>
      <c r="F398" s="1"/>
      <c r="G398" s="1"/>
    </row>
    <row r="399" spans="2:7">
      <c r="B399" s="1"/>
      <c r="C399" s="1"/>
      <c r="D399" s="1"/>
      <c r="E399" s="1"/>
      <c r="F399" s="1"/>
      <c r="G399" s="1"/>
    </row>
    <row r="400" spans="2:7">
      <c r="B400" s="1"/>
      <c r="C400" s="1"/>
      <c r="D400" s="1"/>
      <c r="E400" s="1"/>
      <c r="F400" s="1"/>
      <c r="G400" s="1"/>
    </row>
    <row r="401" spans="2:7">
      <c r="B401" s="1"/>
      <c r="C401" s="1"/>
      <c r="D401" s="1"/>
      <c r="E401" s="1"/>
      <c r="F401" s="1"/>
      <c r="G401" s="1"/>
    </row>
    <row r="402" spans="2:7">
      <c r="B402" s="1"/>
      <c r="C402" s="1"/>
      <c r="D402" s="1"/>
      <c r="E402" s="1"/>
      <c r="F402" s="1"/>
      <c r="G402" s="1"/>
    </row>
    <row r="403" spans="2:7">
      <c r="B403" s="1"/>
      <c r="C403" s="1"/>
      <c r="D403" s="1"/>
      <c r="E403" s="1"/>
      <c r="F403" s="1"/>
      <c r="G403" s="1"/>
    </row>
    <row r="404" spans="2:7">
      <c r="B404" s="1"/>
      <c r="C404" s="1"/>
      <c r="D404" s="1"/>
      <c r="E404" s="1"/>
      <c r="F404" s="1"/>
      <c r="G404" s="1"/>
    </row>
    <row r="405" spans="2:7">
      <c r="B405" s="1"/>
      <c r="C405" s="1"/>
      <c r="D405" s="1"/>
      <c r="E405" s="1"/>
      <c r="F405" s="1"/>
      <c r="G405" s="1"/>
    </row>
    <row r="406" spans="2:7">
      <c r="B406" s="1"/>
      <c r="C406" s="1"/>
      <c r="D406" s="1"/>
      <c r="E406" s="1"/>
      <c r="F406" s="1"/>
      <c r="G406" s="1"/>
    </row>
    <row r="407" spans="2:7">
      <c r="B407" s="1"/>
      <c r="C407" s="1"/>
      <c r="D407" s="1"/>
      <c r="E407" s="1"/>
      <c r="F407" s="1"/>
      <c r="G407" s="1"/>
    </row>
    <row r="408" spans="2:7">
      <c r="B408" s="1"/>
      <c r="C408" s="1"/>
      <c r="D408" s="1"/>
      <c r="E408" s="1"/>
      <c r="F408" s="1"/>
      <c r="G408" s="1"/>
    </row>
    <row r="409" spans="2:7">
      <c r="B409" s="1"/>
      <c r="C409" s="1"/>
      <c r="D409" s="1"/>
      <c r="E409" s="1"/>
      <c r="F409" s="1"/>
      <c r="G409" s="1"/>
    </row>
    <row r="410" spans="2:7">
      <c r="B410" s="1"/>
      <c r="C410" s="1"/>
      <c r="D410" s="1"/>
      <c r="E410" s="1"/>
      <c r="F410" s="1"/>
      <c r="G410" s="1"/>
    </row>
    <row r="411" spans="2:7">
      <c r="B411" s="1"/>
      <c r="C411" s="1"/>
      <c r="D411" s="1"/>
      <c r="E411" s="1"/>
      <c r="F411" s="1"/>
      <c r="G411" s="1"/>
    </row>
    <row r="412" spans="2:7">
      <c r="B412" s="1"/>
      <c r="C412" s="1"/>
      <c r="D412" s="1"/>
      <c r="E412" s="1"/>
      <c r="F412" s="1"/>
      <c r="G412" s="1"/>
    </row>
    <row r="413" spans="2:7">
      <c r="B413" s="1"/>
      <c r="C413" s="1"/>
      <c r="D413" s="1"/>
      <c r="E413" s="1"/>
      <c r="F413" s="1"/>
      <c r="G413" s="1"/>
    </row>
    <row r="414" spans="2:7">
      <c r="B414" s="1"/>
      <c r="C414" s="1"/>
      <c r="D414" s="1"/>
      <c r="E414" s="1"/>
      <c r="F414" s="1"/>
      <c r="G414" s="1"/>
    </row>
    <row r="415" spans="2:7">
      <c r="B415" s="1"/>
      <c r="C415" s="1"/>
      <c r="D415" s="1"/>
      <c r="E415" s="1"/>
      <c r="F415" s="1"/>
      <c r="G415" s="1"/>
    </row>
    <row r="416" spans="2:7">
      <c r="B416" s="1"/>
      <c r="C416" s="1"/>
      <c r="D416" s="1"/>
      <c r="E416" s="1"/>
      <c r="F416" s="1"/>
      <c r="G416" s="1"/>
    </row>
    <row r="417" spans="2:7">
      <c r="B417" s="1"/>
      <c r="C417" s="1"/>
      <c r="D417" s="1"/>
      <c r="E417" s="1"/>
      <c r="F417" s="1"/>
      <c r="G417" s="1"/>
    </row>
    <row r="418" spans="2:7">
      <c r="B418" s="1"/>
      <c r="C418" s="1"/>
      <c r="D418" s="1"/>
      <c r="E418" s="1"/>
      <c r="F418" s="1"/>
      <c r="G418" s="1"/>
    </row>
    <row r="419" spans="2:7">
      <c r="B419" s="1"/>
      <c r="C419" s="1"/>
      <c r="D419" s="1"/>
      <c r="E419" s="1"/>
      <c r="F419" s="1"/>
      <c r="G419" s="1"/>
    </row>
    <row r="420" spans="2:7">
      <c r="B420" s="1"/>
      <c r="C420" s="1"/>
      <c r="D420" s="1"/>
      <c r="E420" s="1"/>
      <c r="F420" s="1"/>
      <c r="G420" s="1"/>
    </row>
    <row r="421" spans="2:7">
      <c r="B421" s="1"/>
      <c r="C421" s="1"/>
      <c r="D421" s="1"/>
      <c r="E421" s="1"/>
      <c r="F421" s="1"/>
      <c r="G421" s="1"/>
    </row>
    <row r="422" spans="2:7">
      <c r="B422" s="1"/>
      <c r="C422" s="1"/>
      <c r="D422" s="1"/>
      <c r="E422" s="1"/>
      <c r="F422" s="1"/>
      <c r="G422" s="1"/>
    </row>
    <row r="423" spans="2:7">
      <c r="B423" s="1"/>
      <c r="C423" s="1"/>
      <c r="D423" s="1"/>
      <c r="E423" s="1"/>
      <c r="F423" s="1"/>
      <c r="G423" s="1"/>
    </row>
    <row r="424" spans="2:7">
      <c r="B424" s="1"/>
      <c r="C424" s="1"/>
      <c r="D424" s="1"/>
      <c r="E424" s="1"/>
      <c r="F424" s="1"/>
      <c r="G424" s="1"/>
    </row>
    <row r="425" spans="2:7">
      <c r="B425" s="1"/>
      <c r="C425" s="1"/>
      <c r="D425" s="1"/>
      <c r="E425" s="1"/>
      <c r="F425" s="1"/>
      <c r="G425" s="1"/>
    </row>
    <row r="426" spans="2:7">
      <c r="B426" s="1"/>
      <c r="C426" s="1"/>
      <c r="D426" s="1"/>
      <c r="E426" s="1"/>
      <c r="F426" s="1"/>
      <c r="G426" s="1"/>
    </row>
    <row r="427" spans="2:7">
      <c r="B427" s="1"/>
      <c r="C427" s="1"/>
      <c r="D427" s="1"/>
      <c r="E427" s="1"/>
      <c r="F427" s="1"/>
      <c r="G427" s="1"/>
    </row>
    <row r="428" spans="2:7">
      <c r="B428" s="1"/>
      <c r="C428" s="1"/>
      <c r="D428" s="1"/>
      <c r="E428" s="1"/>
      <c r="F428" s="1"/>
      <c r="G428" s="1"/>
    </row>
    <row r="429" spans="2:7">
      <c r="B429" s="1"/>
      <c r="C429" s="1"/>
      <c r="D429" s="1"/>
      <c r="E429" s="1"/>
      <c r="F429" s="1"/>
      <c r="G429" s="1"/>
    </row>
    <row r="430" spans="2:7">
      <c r="B430" s="1"/>
      <c r="C430" s="1"/>
      <c r="D430" s="1"/>
      <c r="E430" s="1"/>
      <c r="F430" s="1"/>
      <c r="G430" s="1"/>
    </row>
    <row r="431" spans="2:7">
      <c r="B431" s="1"/>
      <c r="C431" s="1"/>
      <c r="D431" s="1"/>
      <c r="E431" s="1"/>
      <c r="F431" s="1"/>
      <c r="G431" s="1"/>
    </row>
    <row r="432" spans="2:7">
      <c r="B432" s="1"/>
      <c r="C432" s="1"/>
      <c r="D432" s="1"/>
      <c r="E432" s="1"/>
      <c r="F432" s="1"/>
      <c r="G432" s="1"/>
    </row>
    <row r="433" spans="2:7">
      <c r="B433" s="1"/>
      <c r="C433" s="1"/>
      <c r="D433" s="1"/>
      <c r="E433" s="1"/>
      <c r="F433" s="1"/>
      <c r="G433" s="1"/>
    </row>
    <row r="434" spans="2:7">
      <c r="B434" s="1"/>
      <c r="C434" s="1"/>
      <c r="D434" s="1"/>
      <c r="E434" s="1"/>
      <c r="F434" s="1"/>
      <c r="G434" s="1"/>
    </row>
    <row r="435" spans="2:7">
      <c r="B435" s="1"/>
      <c r="C435" s="1"/>
      <c r="D435" s="1"/>
      <c r="E435" s="1"/>
      <c r="F435" s="1"/>
      <c r="G435" s="1"/>
    </row>
    <row r="436" spans="2:7">
      <c r="B436" s="1"/>
      <c r="C436" s="1"/>
      <c r="D436" s="1"/>
      <c r="E436" s="1"/>
      <c r="F436" s="1"/>
      <c r="G436" s="1"/>
    </row>
    <row r="437" spans="2:7">
      <c r="B437" s="1"/>
      <c r="C437" s="1"/>
      <c r="D437" s="1"/>
      <c r="E437" s="1"/>
      <c r="F437" s="1"/>
      <c r="G437" s="1"/>
    </row>
    <row r="438" spans="2:7">
      <c r="B438" s="1"/>
      <c r="C438" s="1"/>
      <c r="D438" s="1"/>
      <c r="E438" s="1"/>
      <c r="F438" s="1"/>
      <c r="G438" s="1"/>
    </row>
    <row r="439" spans="2:7">
      <c r="B439" s="1"/>
      <c r="C439" s="1"/>
      <c r="D439" s="1"/>
      <c r="E439" s="1"/>
      <c r="F439" s="1"/>
      <c r="G439" s="1"/>
    </row>
    <row r="440" spans="2:7">
      <c r="B440" s="1"/>
      <c r="C440" s="1"/>
      <c r="D440" s="1"/>
      <c r="E440" s="1"/>
      <c r="F440" s="1"/>
      <c r="G440" s="1"/>
    </row>
    <row r="441" spans="2:7">
      <c r="B441" s="1"/>
      <c r="C441" s="1"/>
      <c r="D441" s="1"/>
      <c r="E441" s="1"/>
      <c r="F441" s="1"/>
      <c r="G441" s="1"/>
    </row>
    <row r="442" spans="2:7">
      <c r="B442" s="1"/>
      <c r="C442" s="1"/>
      <c r="D442" s="1"/>
      <c r="E442" s="1"/>
      <c r="F442" s="1"/>
      <c r="G442" s="1"/>
    </row>
    <row r="443" spans="2:7">
      <c r="B443" s="1"/>
      <c r="C443" s="1"/>
      <c r="D443" s="1"/>
      <c r="E443" s="1"/>
      <c r="F443" s="1"/>
      <c r="G443" s="1"/>
    </row>
    <row r="444" spans="2:7">
      <c r="B444" s="1"/>
      <c r="C444" s="1"/>
      <c r="D444" s="1"/>
      <c r="E444" s="1"/>
      <c r="F444" s="1"/>
      <c r="G444" s="1"/>
    </row>
    <row r="445" spans="2:7">
      <c r="B445" s="1"/>
      <c r="C445" s="1"/>
      <c r="D445" s="1"/>
      <c r="E445" s="1"/>
      <c r="F445" s="1"/>
      <c r="G445" s="1"/>
    </row>
    <row r="446" spans="2:7">
      <c r="B446" s="1"/>
      <c r="C446" s="1"/>
      <c r="D446" s="1"/>
      <c r="E446" s="1"/>
      <c r="F446" s="1"/>
      <c r="G446" s="1"/>
    </row>
    <row r="447" spans="2:7">
      <c r="B447" s="1"/>
      <c r="C447" s="1"/>
      <c r="D447" s="1"/>
      <c r="E447" s="1"/>
      <c r="F447" s="1"/>
      <c r="G447" s="1"/>
    </row>
    <row r="448" spans="2:7">
      <c r="B448" s="1"/>
      <c r="C448" s="1"/>
      <c r="D448" s="1"/>
      <c r="E448" s="1"/>
      <c r="F448" s="1"/>
      <c r="G448" s="1"/>
    </row>
    <row r="449" spans="2:7">
      <c r="B449" s="1"/>
      <c r="C449" s="1"/>
      <c r="D449" s="1"/>
      <c r="E449" s="1"/>
      <c r="F449" s="1"/>
      <c r="G449" s="1"/>
    </row>
    <row r="450" spans="2:7">
      <c r="B450" s="1"/>
      <c r="C450" s="1"/>
      <c r="D450" s="1"/>
      <c r="E450" s="1"/>
      <c r="F450" s="1"/>
      <c r="G450" s="1"/>
    </row>
    <row r="451" spans="2:7">
      <c r="B451" s="1"/>
      <c r="C451" s="1"/>
      <c r="D451" s="1"/>
      <c r="E451" s="1"/>
      <c r="F451" s="1"/>
      <c r="G451" s="1"/>
    </row>
    <row r="452" spans="2:7">
      <c r="B452" s="1"/>
      <c r="C452" s="1"/>
      <c r="D452" s="1"/>
      <c r="E452" s="1"/>
      <c r="F452" s="1"/>
      <c r="G452" s="1"/>
    </row>
    <row r="453" spans="2:7">
      <c r="B453" s="1"/>
      <c r="C453" s="1"/>
      <c r="D453" s="1"/>
      <c r="E453" s="1"/>
      <c r="F453" s="1"/>
      <c r="G453" s="1"/>
    </row>
    <row r="454" spans="2:7">
      <c r="B454" s="1"/>
      <c r="C454" s="1"/>
      <c r="D454" s="1"/>
      <c r="E454" s="1"/>
      <c r="F454" s="1"/>
      <c r="G454" s="1"/>
    </row>
    <row r="455" spans="2:7">
      <c r="B455" s="1"/>
      <c r="C455" s="1"/>
      <c r="D455" s="1"/>
      <c r="E455" s="1"/>
      <c r="F455" s="1"/>
      <c r="G455" s="1"/>
    </row>
    <row r="456" spans="2:7">
      <c r="B456" s="1"/>
      <c r="C456" s="1"/>
      <c r="D456" s="1"/>
      <c r="E456" s="1"/>
      <c r="F456" s="1"/>
      <c r="G456" s="1"/>
    </row>
    <row r="457" spans="2:7">
      <c r="B457" s="1"/>
      <c r="C457" s="1"/>
      <c r="D457" s="1"/>
      <c r="E457" s="1"/>
      <c r="F457" s="1"/>
      <c r="G457" s="1"/>
    </row>
    <row r="458" spans="2:7">
      <c r="B458" s="1"/>
      <c r="C458" s="1"/>
      <c r="D458" s="1"/>
      <c r="E458" s="1"/>
      <c r="F458" s="1"/>
      <c r="G458" s="1"/>
    </row>
    <row r="459" spans="2:7">
      <c r="B459" s="1"/>
      <c r="C459" s="1"/>
      <c r="D459" s="1"/>
      <c r="E459" s="1"/>
      <c r="F459" s="1"/>
      <c r="G459" s="1"/>
    </row>
    <row r="460" spans="2:7">
      <c r="B460" s="1"/>
      <c r="C460" s="1"/>
      <c r="D460" s="1"/>
      <c r="E460" s="1"/>
      <c r="F460" s="1"/>
      <c r="G460" s="1"/>
    </row>
    <row r="461" spans="2:7">
      <c r="B461" s="1"/>
      <c r="C461" s="1"/>
      <c r="D461" s="1"/>
      <c r="E461" s="1"/>
      <c r="F461" s="1"/>
      <c r="G461" s="1"/>
    </row>
    <row r="462" spans="2:7">
      <c r="B462" s="1"/>
      <c r="C462" s="1"/>
      <c r="D462" s="1"/>
      <c r="E462" s="1"/>
      <c r="F462" s="1"/>
      <c r="G462" s="1"/>
    </row>
    <row r="463" spans="2:7">
      <c r="B463" s="1"/>
      <c r="C463" s="1"/>
      <c r="D463" s="1"/>
      <c r="E463" s="1"/>
      <c r="F463" s="1"/>
      <c r="G463" s="1"/>
    </row>
    <row r="464" spans="2:7">
      <c r="B464" s="1"/>
      <c r="C464" s="1"/>
      <c r="D464" s="1"/>
      <c r="E464" s="1"/>
      <c r="F464" s="1"/>
      <c r="G464" s="1"/>
    </row>
    <row r="465" spans="2:7">
      <c r="B465" s="1"/>
      <c r="C465" s="1"/>
      <c r="D465" s="1"/>
      <c r="E465" s="1"/>
      <c r="F465" s="1"/>
      <c r="G465" s="1"/>
    </row>
    <row r="466" spans="2:7">
      <c r="B466" s="1"/>
      <c r="C466" s="1"/>
      <c r="D466" s="1"/>
      <c r="E466" s="1"/>
      <c r="F466" s="1"/>
      <c r="G466" s="1"/>
    </row>
    <row r="467" spans="2:7">
      <c r="B467" s="1"/>
      <c r="C467" s="1"/>
      <c r="D467" s="1"/>
      <c r="E467" s="1"/>
      <c r="F467" s="1"/>
      <c r="G467" s="1"/>
    </row>
    <row r="468" spans="2:7">
      <c r="B468" s="1"/>
      <c r="C468" s="1"/>
      <c r="D468" s="1"/>
      <c r="E468" s="1"/>
      <c r="F468" s="1"/>
      <c r="G468" s="1"/>
    </row>
    <row r="469" spans="2:7">
      <c r="B469" s="1"/>
      <c r="C469" s="1"/>
      <c r="D469" s="1"/>
      <c r="E469" s="1"/>
      <c r="F469" s="1"/>
      <c r="G469" s="1"/>
    </row>
    <row r="470" spans="2:7">
      <c r="B470" s="1"/>
      <c r="C470" s="1"/>
      <c r="D470" s="1"/>
      <c r="E470" s="1"/>
      <c r="F470" s="1"/>
      <c r="G470" s="1"/>
    </row>
    <row r="471" spans="2:7">
      <c r="B471" s="1"/>
      <c r="C471" s="1"/>
      <c r="D471" s="1"/>
      <c r="E471" s="1"/>
      <c r="F471" s="1"/>
      <c r="G471" s="1"/>
    </row>
    <row r="472" spans="2:7">
      <c r="B472" s="1"/>
      <c r="C472" s="1"/>
      <c r="D472" s="1"/>
      <c r="E472" s="1"/>
      <c r="F472" s="1"/>
      <c r="G472" s="1"/>
    </row>
    <row r="473" spans="2:7">
      <c r="B473" s="1"/>
      <c r="C473" s="1"/>
      <c r="D473" s="1"/>
      <c r="E473" s="1"/>
      <c r="F473" s="1"/>
      <c r="G473" s="1"/>
    </row>
    <row r="474" spans="2:7">
      <c r="B474" s="1"/>
      <c r="C474" s="1"/>
      <c r="D474" s="1"/>
      <c r="E474" s="1"/>
      <c r="F474" s="1"/>
      <c r="G474" s="1"/>
    </row>
    <row r="475" spans="2:7">
      <c r="B475" s="1"/>
      <c r="C475" s="1"/>
      <c r="D475" s="1"/>
      <c r="E475" s="1"/>
      <c r="F475" s="1"/>
      <c r="G475" s="1"/>
    </row>
    <row r="476" spans="2:7">
      <c r="B476" s="1"/>
      <c r="C476" s="1"/>
      <c r="D476" s="1"/>
      <c r="E476" s="1"/>
      <c r="F476" s="1"/>
      <c r="G476" s="1"/>
    </row>
    <row r="477" spans="2:7">
      <c r="B477" s="1"/>
      <c r="C477" s="1"/>
      <c r="D477" s="1"/>
      <c r="E477" s="1"/>
      <c r="F477" s="1"/>
      <c r="G477" s="1"/>
    </row>
    <row r="478" spans="2:7">
      <c r="B478" s="1"/>
      <c r="C478" s="1"/>
      <c r="D478" s="1"/>
      <c r="E478" s="1"/>
      <c r="F478" s="1"/>
      <c r="G478" s="1"/>
    </row>
    <row r="479" spans="2:7">
      <c r="B479" s="1"/>
      <c r="C479" s="1"/>
      <c r="D479" s="1"/>
      <c r="E479" s="1"/>
      <c r="F479" s="1"/>
      <c r="G479" s="1"/>
    </row>
    <row r="480" spans="2:7">
      <c r="B480" s="1"/>
      <c r="C480" s="1"/>
      <c r="D480" s="1"/>
      <c r="E480" s="1"/>
      <c r="F480" s="1"/>
      <c r="G480" s="1"/>
    </row>
    <row r="481" spans="2:7">
      <c r="B481" s="1"/>
      <c r="C481" s="1"/>
      <c r="D481" s="1"/>
      <c r="E481" s="1"/>
      <c r="F481" s="1"/>
      <c r="G481" s="1"/>
    </row>
    <row r="482" spans="2:7">
      <c r="B482" s="1"/>
      <c r="C482" s="1"/>
      <c r="D482" s="1"/>
      <c r="E482" s="1"/>
      <c r="F482" s="1"/>
      <c r="G482" s="1"/>
    </row>
    <row r="483" spans="2:7">
      <c r="B483" s="1"/>
      <c r="C483" s="1"/>
      <c r="D483" s="1"/>
      <c r="E483" s="1"/>
      <c r="F483" s="1"/>
      <c r="G483" s="1"/>
    </row>
    <row r="484" spans="2:7">
      <c r="B484" s="1"/>
      <c r="C484" s="1"/>
      <c r="D484" s="1"/>
      <c r="E484" s="1"/>
      <c r="F484" s="1"/>
      <c r="G484" s="1"/>
    </row>
    <row r="485" spans="2:7">
      <c r="B485" s="1"/>
      <c r="C485" s="1"/>
      <c r="D485" s="1"/>
      <c r="E485" s="1"/>
      <c r="F485" s="1"/>
      <c r="G485" s="1"/>
    </row>
    <row r="486" spans="2:7">
      <c r="B486" s="1"/>
      <c r="C486" s="1"/>
      <c r="D486" s="1"/>
      <c r="E486" s="1"/>
      <c r="F486" s="1"/>
      <c r="G486" s="1"/>
    </row>
    <row r="487" spans="2:7">
      <c r="B487" s="1"/>
      <c r="C487" s="1"/>
      <c r="D487" s="1"/>
      <c r="E487" s="1"/>
      <c r="F487" s="1"/>
      <c r="G487" s="1"/>
    </row>
    <row r="488" spans="2:7">
      <c r="B488" s="1"/>
      <c r="C488" s="1"/>
      <c r="D488" s="1"/>
      <c r="E488" s="1"/>
      <c r="F488" s="1"/>
      <c r="G488" s="1"/>
    </row>
    <row r="489" spans="2:7">
      <c r="B489" s="1"/>
      <c r="C489" s="1"/>
      <c r="D489" s="1"/>
      <c r="E489" s="1"/>
      <c r="F489" s="1"/>
      <c r="G489" s="1"/>
    </row>
    <row r="490" spans="2:7">
      <c r="B490" s="1"/>
      <c r="C490" s="1"/>
      <c r="D490" s="1"/>
      <c r="E490" s="1"/>
      <c r="F490" s="1"/>
      <c r="G490" s="1"/>
    </row>
    <row r="491" spans="2:7">
      <c r="B491" s="1"/>
      <c r="C491" s="1"/>
      <c r="D491" s="1"/>
      <c r="E491" s="1"/>
      <c r="F491" s="1"/>
      <c r="G491" s="1"/>
    </row>
    <row r="492" spans="2:7">
      <c r="B492" s="1"/>
      <c r="C492" s="1"/>
      <c r="D492" s="1"/>
      <c r="E492" s="1"/>
      <c r="F492" s="1"/>
      <c r="G492" s="1"/>
    </row>
    <row r="493" spans="2:7">
      <c r="B493" s="1"/>
      <c r="C493" s="1"/>
      <c r="D493" s="1"/>
      <c r="E493" s="1"/>
      <c r="F493" s="1"/>
      <c r="G493" s="1"/>
    </row>
    <row r="494" spans="2:7">
      <c r="B494" s="1"/>
      <c r="C494" s="1"/>
      <c r="D494" s="1"/>
      <c r="E494" s="1"/>
      <c r="F494" s="1"/>
      <c r="G494" s="1"/>
    </row>
    <row r="495" spans="2:7">
      <c r="B495" s="1"/>
      <c r="C495" s="1"/>
      <c r="D495" s="1"/>
      <c r="E495" s="1"/>
      <c r="F495" s="1"/>
      <c r="G495" s="1"/>
    </row>
    <row r="496" spans="2:7">
      <c r="B496" s="1"/>
      <c r="C496" s="1"/>
      <c r="D496" s="1"/>
      <c r="E496" s="1"/>
      <c r="F496" s="1"/>
      <c r="G496" s="1"/>
    </row>
    <row r="497" spans="2:7">
      <c r="B497" s="1"/>
      <c r="C497" s="1"/>
      <c r="D497" s="1"/>
      <c r="E497" s="1"/>
      <c r="F497" s="1"/>
      <c r="G497" s="1"/>
    </row>
    <row r="498" spans="2:7">
      <c r="B498" s="1"/>
      <c r="C498" s="1"/>
      <c r="D498" s="1"/>
      <c r="E498" s="1"/>
      <c r="F498" s="1"/>
      <c r="G498" s="1"/>
    </row>
    <row r="499" spans="2:7">
      <c r="B499" s="1"/>
      <c r="C499" s="1"/>
      <c r="D499" s="1"/>
      <c r="E499" s="1"/>
      <c r="F499" s="1"/>
      <c r="G499" s="1"/>
    </row>
    <row r="500" spans="2:7">
      <c r="B500" s="1"/>
      <c r="C500" s="1"/>
      <c r="D500" s="1"/>
      <c r="E500" s="1"/>
      <c r="F500" s="1"/>
      <c r="G500" s="1"/>
    </row>
    <row r="501" spans="2:7">
      <c r="B501" s="1"/>
      <c r="C501" s="1"/>
      <c r="D501" s="1"/>
      <c r="E501" s="1"/>
      <c r="F501" s="1"/>
      <c r="G501" s="1"/>
    </row>
    <row r="502" spans="2:7">
      <c r="B502" s="1"/>
      <c r="C502" s="1"/>
      <c r="D502" s="1"/>
      <c r="E502" s="1"/>
      <c r="F502" s="1"/>
      <c r="G502" s="1"/>
    </row>
    <row r="503" spans="2:7">
      <c r="B503" s="1"/>
      <c r="C503" s="1"/>
      <c r="D503" s="1"/>
      <c r="E503" s="1"/>
      <c r="F503" s="1"/>
      <c r="G503" s="1"/>
    </row>
    <row r="504" spans="2:7">
      <c r="B504" s="1"/>
      <c r="C504" s="1"/>
      <c r="D504" s="1"/>
      <c r="E504" s="1"/>
      <c r="F504" s="1"/>
      <c r="G504" s="1"/>
    </row>
    <row r="505" spans="2:7">
      <c r="B505" s="1"/>
      <c r="C505" s="1"/>
      <c r="D505" s="1"/>
      <c r="E505" s="1"/>
      <c r="F505" s="1"/>
      <c r="G505" s="1"/>
    </row>
    <row r="506" spans="2:7">
      <c r="B506" s="1"/>
      <c r="C506" s="1"/>
      <c r="D506" s="1"/>
      <c r="E506" s="1"/>
      <c r="F506" s="1"/>
      <c r="G506" s="1"/>
    </row>
    <row r="507" spans="2:7">
      <c r="B507" s="1"/>
      <c r="C507" s="1"/>
      <c r="D507" s="1"/>
      <c r="E507" s="1"/>
      <c r="F507" s="1"/>
      <c r="G507" s="1"/>
    </row>
    <row r="508" spans="2:7">
      <c r="B508" s="1"/>
      <c r="C508" s="1"/>
      <c r="D508" s="1"/>
      <c r="E508" s="1"/>
      <c r="F508" s="1"/>
      <c r="G508" s="1"/>
    </row>
    <row r="509" spans="2:7">
      <c r="B509" s="1"/>
      <c r="C509" s="1"/>
      <c r="D509" s="1"/>
      <c r="E509" s="1"/>
      <c r="F509" s="1"/>
      <c r="G509" s="1"/>
    </row>
    <row r="510" spans="2:7">
      <c r="B510" s="1"/>
      <c r="C510" s="1"/>
      <c r="D510" s="1"/>
      <c r="E510" s="1"/>
      <c r="F510" s="1"/>
      <c r="G510" s="1"/>
    </row>
    <row r="511" spans="2:7">
      <c r="B511" s="1"/>
      <c r="C511" s="1"/>
      <c r="D511" s="1"/>
      <c r="E511" s="1"/>
      <c r="F511" s="1"/>
      <c r="G511" s="1"/>
    </row>
    <row r="512" spans="2:7">
      <c r="B512" s="1"/>
      <c r="C512" s="1"/>
      <c r="D512" s="1"/>
      <c r="E512" s="1"/>
      <c r="F512" s="1"/>
      <c r="G512" s="1"/>
    </row>
    <row r="513" spans="2:7">
      <c r="B513" s="1"/>
      <c r="C513" s="1"/>
      <c r="D513" s="1"/>
      <c r="E513" s="1"/>
      <c r="F513" s="1"/>
      <c r="G513" s="1"/>
    </row>
    <row r="514" spans="2:7">
      <c r="B514" s="1"/>
      <c r="C514" s="1"/>
      <c r="D514" s="1"/>
      <c r="E514" s="1"/>
      <c r="F514" s="1"/>
      <c r="G514" s="1"/>
    </row>
    <row r="515" spans="2:7">
      <c r="B515" s="1"/>
      <c r="C515" s="1"/>
      <c r="D515" s="1"/>
      <c r="E515" s="1"/>
      <c r="F515" s="1"/>
      <c r="G515" s="1"/>
    </row>
    <row r="516" spans="2:7">
      <c r="B516" s="1"/>
      <c r="C516" s="1"/>
      <c r="D516" s="1"/>
      <c r="E516" s="1"/>
      <c r="F516" s="1"/>
      <c r="G516" s="1"/>
    </row>
    <row r="517" spans="2:7">
      <c r="B517" s="1"/>
      <c r="C517" s="1"/>
      <c r="D517" s="1"/>
      <c r="E517" s="1"/>
      <c r="F517" s="1"/>
      <c r="G517" s="1"/>
    </row>
    <row r="518" spans="2:7">
      <c r="B518" s="1"/>
      <c r="C518" s="1"/>
      <c r="D518" s="1"/>
      <c r="E518" s="1"/>
      <c r="F518" s="1"/>
      <c r="G518" s="1"/>
    </row>
    <row r="519" spans="2:7">
      <c r="B519" s="1"/>
      <c r="C519" s="1"/>
      <c r="D519" s="1"/>
      <c r="E519" s="1"/>
      <c r="F519" s="1"/>
      <c r="G519" s="1"/>
    </row>
    <row r="520" spans="2:7">
      <c r="B520" s="1"/>
      <c r="C520" s="1"/>
      <c r="D520" s="1"/>
      <c r="E520" s="1"/>
      <c r="F520" s="1"/>
      <c r="G520" s="1"/>
    </row>
    <row r="521" spans="2:7">
      <c r="B521" s="1"/>
      <c r="C521" s="1"/>
      <c r="D521" s="1"/>
      <c r="E521" s="1"/>
      <c r="F521" s="1"/>
      <c r="G521" s="1"/>
    </row>
    <row r="522" spans="2:7">
      <c r="B522" s="1"/>
      <c r="C522" s="1"/>
      <c r="D522" s="1"/>
      <c r="E522" s="1"/>
      <c r="F522" s="1"/>
      <c r="G522" s="1"/>
    </row>
    <row r="523" spans="2:7">
      <c r="B523" s="1"/>
      <c r="C523" s="1"/>
      <c r="D523" s="1"/>
      <c r="E523" s="1"/>
      <c r="F523" s="1"/>
      <c r="G523" s="1"/>
    </row>
    <row r="524" spans="2:7">
      <c r="B524" s="1"/>
      <c r="C524" s="1"/>
      <c r="D524" s="1"/>
      <c r="E524" s="1"/>
      <c r="F524" s="1"/>
      <c r="G524" s="1"/>
    </row>
    <row r="525" spans="2:7">
      <c r="B525" s="1"/>
      <c r="C525" s="1"/>
      <c r="D525" s="1"/>
      <c r="E525" s="1"/>
      <c r="F525" s="1"/>
      <c r="G525" s="1"/>
    </row>
    <row r="526" spans="2:7">
      <c r="B526" s="1"/>
      <c r="C526" s="1"/>
      <c r="D526" s="1"/>
      <c r="E526" s="1"/>
      <c r="F526" s="1"/>
      <c r="G526" s="1"/>
    </row>
    <row r="527" spans="2:7">
      <c r="B527" s="1"/>
      <c r="C527" s="1"/>
      <c r="D527" s="1"/>
      <c r="E527" s="1"/>
      <c r="F527" s="1"/>
      <c r="G527" s="1"/>
    </row>
    <row r="528" spans="2:7">
      <c r="B528" s="1"/>
      <c r="C528" s="1"/>
      <c r="D528" s="1"/>
      <c r="E528" s="1"/>
      <c r="F528" s="1"/>
      <c r="G528" s="1"/>
    </row>
    <row r="529" spans="2:7">
      <c r="B529" s="1"/>
      <c r="C529" s="1"/>
      <c r="D529" s="1"/>
      <c r="E529" s="1"/>
      <c r="F529" s="1"/>
      <c r="G529" s="1"/>
    </row>
    <row r="530" spans="2:7">
      <c r="B530" s="1"/>
      <c r="C530" s="1"/>
      <c r="D530" s="1"/>
      <c r="E530" s="1"/>
      <c r="F530" s="1"/>
      <c r="G530" s="1"/>
    </row>
    <row r="531" spans="2:7">
      <c r="B531" s="1"/>
      <c r="C531" s="1"/>
      <c r="D531" s="1"/>
      <c r="E531" s="1"/>
      <c r="F531" s="1"/>
      <c r="G531" s="1"/>
    </row>
    <row r="532" spans="2:7">
      <c r="B532" s="1"/>
      <c r="C532" s="1"/>
      <c r="D532" s="1"/>
      <c r="E532" s="1"/>
      <c r="F532" s="1"/>
      <c r="G532" s="1"/>
    </row>
    <row r="533" spans="2:7">
      <c r="B533" s="1"/>
      <c r="C533" s="1"/>
      <c r="D533" s="1"/>
      <c r="E533" s="1"/>
      <c r="F533" s="1"/>
      <c r="G533" s="1"/>
    </row>
    <row r="534" spans="2:7">
      <c r="B534" s="1"/>
      <c r="C534" s="1"/>
      <c r="D534" s="1"/>
      <c r="E534" s="1"/>
      <c r="F534" s="1"/>
      <c r="G534" s="1"/>
    </row>
    <row r="535" spans="2:7">
      <c r="B535" s="1"/>
      <c r="C535" s="1"/>
      <c r="D535" s="1"/>
      <c r="E535" s="1"/>
      <c r="F535" s="1"/>
      <c r="G535" s="1"/>
    </row>
    <row r="536" spans="2:7">
      <c r="B536" s="1"/>
      <c r="C536" s="1"/>
      <c r="D536" s="1"/>
      <c r="E536" s="1"/>
      <c r="F536" s="1"/>
      <c r="G536" s="1"/>
    </row>
    <row r="537" spans="2:7">
      <c r="B537" s="1"/>
      <c r="C537" s="1"/>
      <c r="D537" s="1"/>
      <c r="E537" s="1"/>
      <c r="F537" s="1"/>
      <c r="G537" s="1"/>
    </row>
    <row r="538" spans="2:7">
      <c r="B538" s="1"/>
      <c r="C538" s="1"/>
      <c r="D538" s="1"/>
      <c r="E538" s="1"/>
      <c r="F538" s="1"/>
      <c r="G538" s="1"/>
    </row>
    <row r="539" spans="2:7">
      <c r="B539" s="1"/>
      <c r="C539" s="1"/>
      <c r="D539" s="1"/>
      <c r="E539" s="1"/>
      <c r="F539" s="1"/>
      <c r="G539" s="1"/>
    </row>
    <row r="540" spans="2:7">
      <c r="B540" s="1"/>
      <c r="C540" s="1"/>
      <c r="D540" s="1"/>
      <c r="E540" s="1"/>
      <c r="F540" s="1"/>
      <c r="G540" s="1"/>
    </row>
    <row r="541" spans="2:7">
      <c r="B541" s="1"/>
      <c r="C541" s="1"/>
      <c r="D541" s="1"/>
      <c r="E541" s="1"/>
      <c r="F541" s="1"/>
      <c r="G541" s="1"/>
    </row>
    <row r="542" spans="2:7">
      <c r="B542" s="1"/>
      <c r="C542" s="1"/>
      <c r="D542" s="1"/>
      <c r="E542" s="1"/>
      <c r="F542" s="1"/>
      <c r="G542" s="1"/>
    </row>
    <row r="543" spans="2:7">
      <c r="B543" s="1"/>
      <c r="C543" s="1"/>
      <c r="D543" s="1"/>
      <c r="E543" s="1"/>
      <c r="F543" s="1"/>
      <c r="G543" s="1"/>
    </row>
    <row r="544" spans="2:7">
      <c r="B544" s="1"/>
      <c r="C544" s="1"/>
      <c r="D544" s="1"/>
      <c r="E544" s="1"/>
      <c r="F544" s="1"/>
      <c r="G544" s="1"/>
    </row>
    <row r="545" spans="2:7">
      <c r="B545" s="1"/>
      <c r="C545" s="1"/>
      <c r="D545" s="1"/>
      <c r="E545" s="1"/>
      <c r="F545" s="1"/>
      <c r="G545" s="1"/>
    </row>
    <row r="546" spans="2:7">
      <c r="B546" s="1"/>
      <c r="C546" s="1"/>
      <c r="D546" s="1"/>
      <c r="E546" s="1"/>
      <c r="F546" s="1"/>
      <c r="G546" s="1"/>
    </row>
    <row r="547" spans="2:7">
      <c r="B547" s="1"/>
      <c r="C547" s="1"/>
      <c r="D547" s="1"/>
      <c r="E547" s="1"/>
      <c r="F547" s="1"/>
      <c r="G547" s="1"/>
    </row>
    <row r="548" spans="2:7">
      <c r="B548" s="1"/>
      <c r="C548" s="1"/>
      <c r="D548" s="1"/>
      <c r="E548" s="1"/>
      <c r="F548" s="1"/>
      <c r="G548" s="1"/>
    </row>
    <row r="549" spans="2:7">
      <c r="B549" s="1"/>
      <c r="C549" s="1"/>
      <c r="D549" s="1"/>
      <c r="E549" s="1"/>
      <c r="F549" s="1"/>
      <c r="G549" s="1"/>
    </row>
    <row r="550" spans="2:7">
      <c r="B550" s="1"/>
      <c r="C550" s="1"/>
      <c r="D550" s="1"/>
      <c r="E550" s="1"/>
      <c r="F550" s="1"/>
      <c r="G550" s="1"/>
    </row>
    <row r="551" spans="2:7">
      <c r="B551" s="1"/>
      <c r="C551" s="1"/>
      <c r="D551" s="1"/>
      <c r="E551" s="1"/>
      <c r="F551" s="1"/>
      <c r="G551" s="1"/>
    </row>
    <row r="552" spans="2:7">
      <c r="B552" s="1"/>
      <c r="C552" s="1"/>
      <c r="D552" s="1"/>
      <c r="E552" s="1"/>
      <c r="F552" s="1"/>
      <c r="G552" s="1"/>
    </row>
    <row r="553" spans="2:7">
      <c r="B553" s="1"/>
      <c r="C553" s="1"/>
      <c r="D553" s="1"/>
      <c r="E553" s="1"/>
      <c r="F553" s="1"/>
      <c r="G553" s="1"/>
    </row>
    <row r="554" spans="2:7">
      <c r="B554" s="1"/>
      <c r="C554" s="1"/>
      <c r="D554" s="1"/>
      <c r="E554" s="1"/>
      <c r="F554" s="1"/>
      <c r="G554" s="1"/>
    </row>
    <row r="555" spans="2:7">
      <c r="B555" s="1"/>
      <c r="C555" s="1"/>
      <c r="D555" s="1"/>
      <c r="E555" s="1"/>
      <c r="F555" s="1"/>
      <c r="G555" s="1"/>
    </row>
    <row r="556" spans="2:7">
      <c r="B556" s="1"/>
      <c r="C556" s="1"/>
      <c r="D556" s="1"/>
      <c r="E556" s="1"/>
      <c r="F556" s="1"/>
      <c r="G556" s="1"/>
    </row>
    <row r="557" spans="2:7">
      <c r="B557" s="1"/>
      <c r="C557" s="1"/>
      <c r="D557" s="1"/>
      <c r="E557" s="1"/>
      <c r="F557" s="1"/>
      <c r="G557" s="1"/>
    </row>
    <row r="558" spans="2:7">
      <c r="B558" s="1"/>
      <c r="C558" s="1"/>
      <c r="D558" s="1"/>
      <c r="E558" s="1"/>
      <c r="F558" s="1"/>
      <c r="G558" s="1"/>
    </row>
    <row r="559" spans="2:7">
      <c r="B559" s="1"/>
      <c r="C559" s="1"/>
      <c r="D559" s="1"/>
      <c r="E559" s="1"/>
      <c r="F559" s="1"/>
      <c r="G559" s="1"/>
    </row>
    <row r="560" spans="2:7">
      <c r="B560" s="1"/>
      <c r="C560" s="1"/>
      <c r="D560" s="1"/>
      <c r="E560" s="1"/>
      <c r="F560" s="1"/>
      <c r="G560" s="1"/>
    </row>
    <row r="561" spans="2:7">
      <c r="B561" s="1"/>
      <c r="C561" s="1"/>
      <c r="D561" s="1"/>
      <c r="E561" s="1"/>
      <c r="F561" s="1"/>
      <c r="G561" s="1"/>
    </row>
    <row r="562" spans="2:7">
      <c r="B562" s="1"/>
      <c r="C562" s="1"/>
      <c r="D562" s="1"/>
      <c r="E562" s="1"/>
      <c r="F562" s="1"/>
      <c r="G562" s="1"/>
    </row>
    <row r="563" spans="2:7">
      <c r="B563" s="1"/>
      <c r="C563" s="1"/>
      <c r="D563" s="1"/>
      <c r="E563" s="1"/>
      <c r="F563" s="1"/>
      <c r="G563" s="1"/>
    </row>
    <row r="564" spans="2:7">
      <c r="B564" s="1"/>
      <c r="C564" s="1"/>
      <c r="D564" s="1"/>
      <c r="E564" s="1"/>
      <c r="F564" s="1"/>
      <c r="G564" s="1"/>
    </row>
    <row r="565" spans="2:7">
      <c r="B565" s="1"/>
      <c r="C565" s="1"/>
      <c r="D565" s="1"/>
      <c r="E565" s="1"/>
      <c r="F565" s="1"/>
      <c r="G565" s="1"/>
    </row>
    <row r="566" spans="2:7">
      <c r="B566" s="1"/>
      <c r="C566" s="1"/>
      <c r="D566" s="1"/>
      <c r="E566" s="1"/>
      <c r="F566" s="1"/>
      <c r="G566" s="1"/>
    </row>
    <row r="567" spans="2:7">
      <c r="B567" s="1"/>
      <c r="C567" s="1"/>
      <c r="D567" s="1"/>
      <c r="E567" s="1"/>
      <c r="F567" s="1"/>
      <c r="G567" s="1"/>
    </row>
    <row r="568" spans="2:7">
      <c r="B568" s="1"/>
      <c r="C568" s="1"/>
      <c r="D568" s="1"/>
      <c r="E568" s="1"/>
      <c r="F568" s="1"/>
      <c r="G568" s="1"/>
    </row>
    <row r="569" spans="2:7">
      <c r="B569" s="1"/>
      <c r="C569" s="1"/>
      <c r="D569" s="1"/>
      <c r="E569" s="1"/>
      <c r="F569" s="1"/>
      <c r="G569" s="1"/>
    </row>
    <row r="570" spans="2:7">
      <c r="B570" s="1"/>
      <c r="C570" s="1"/>
      <c r="D570" s="1"/>
      <c r="E570" s="1"/>
      <c r="F570" s="1"/>
      <c r="G570" s="1"/>
    </row>
    <row r="571" spans="2:7">
      <c r="B571" s="1"/>
      <c r="C571" s="1"/>
      <c r="D571" s="1"/>
      <c r="E571" s="1"/>
      <c r="F571" s="1"/>
      <c r="G571" s="1"/>
    </row>
    <row r="572" spans="2:7">
      <c r="B572" s="1"/>
      <c r="C572" s="1"/>
      <c r="D572" s="1"/>
      <c r="E572" s="1"/>
      <c r="F572" s="1"/>
      <c r="G572" s="1"/>
    </row>
    <row r="573" spans="2:7">
      <c r="B573" s="1"/>
      <c r="C573" s="1"/>
      <c r="D573" s="1"/>
      <c r="E573" s="1"/>
      <c r="F573" s="1"/>
      <c r="G573" s="1"/>
    </row>
    <row r="574" spans="2:7">
      <c r="B574" s="1"/>
      <c r="C574" s="1"/>
      <c r="D574" s="1"/>
      <c r="E574" s="1"/>
      <c r="F574" s="1"/>
      <c r="G574" s="1"/>
    </row>
    <row r="575" spans="2:7">
      <c r="B575" s="1"/>
      <c r="C575" s="1"/>
      <c r="D575" s="1"/>
      <c r="E575" s="1"/>
      <c r="F575" s="1"/>
      <c r="G575" s="1"/>
    </row>
    <row r="576" spans="2:7">
      <c r="B576" s="1"/>
      <c r="C576" s="1"/>
      <c r="D576" s="1"/>
      <c r="E576" s="1"/>
      <c r="F576" s="1"/>
      <c r="G576" s="1"/>
    </row>
    <row r="577" spans="2:7">
      <c r="B577" s="1"/>
      <c r="C577" s="1"/>
      <c r="D577" s="1"/>
      <c r="E577" s="1"/>
      <c r="F577" s="1"/>
      <c r="G577" s="1"/>
    </row>
    <row r="578" spans="2:7">
      <c r="B578" s="1"/>
      <c r="C578" s="1"/>
      <c r="D578" s="1"/>
      <c r="E578" s="1"/>
      <c r="F578" s="1"/>
      <c r="G578" s="1"/>
    </row>
    <row r="579" spans="2:7">
      <c r="B579" s="1"/>
      <c r="C579" s="1"/>
      <c r="D579" s="1"/>
      <c r="E579" s="1"/>
      <c r="F579" s="1"/>
      <c r="G579" s="1"/>
    </row>
    <row r="580" spans="2:7">
      <c r="B580" s="1"/>
      <c r="C580" s="1"/>
      <c r="D580" s="1"/>
      <c r="E580" s="1"/>
      <c r="F580" s="1"/>
      <c r="G580" s="1"/>
    </row>
    <row r="581" spans="2:7">
      <c r="B581" s="1"/>
      <c r="C581" s="1"/>
      <c r="D581" s="1"/>
      <c r="E581" s="1"/>
      <c r="F581" s="1"/>
      <c r="G581" s="1"/>
    </row>
    <row r="582" spans="2:7">
      <c r="B582" s="1"/>
      <c r="C582" s="1"/>
      <c r="D582" s="1"/>
      <c r="E582" s="1"/>
      <c r="F582" s="1"/>
      <c r="G582" s="1"/>
    </row>
    <row r="583" spans="2:7">
      <c r="B583" s="1"/>
      <c r="C583" s="1"/>
      <c r="D583" s="1"/>
      <c r="E583" s="1"/>
      <c r="F583" s="1"/>
      <c r="G583" s="1"/>
    </row>
    <row r="584" spans="2:7">
      <c r="B584" s="1"/>
      <c r="C584" s="1"/>
      <c r="D584" s="1"/>
      <c r="E584" s="1"/>
      <c r="F584" s="1"/>
      <c r="G584" s="1"/>
    </row>
    <row r="585" spans="2:7">
      <c r="B585" s="1"/>
      <c r="C585" s="1"/>
      <c r="D585" s="1"/>
      <c r="E585" s="1"/>
      <c r="F585" s="1"/>
      <c r="G585" s="1"/>
    </row>
    <row r="586" spans="2:7">
      <c r="B586" s="1"/>
      <c r="C586" s="1"/>
      <c r="D586" s="1"/>
      <c r="E586" s="1"/>
      <c r="F586" s="1"/>
      <c r="G586" s="1"/>
    </row>
    <row r="587" spans="2:7">
      <c r="B587" s="1"/>
      <c r="C587" s="1"/>
      <c r="D587" s="1"/>
      <c r="E587" s="1"/>
      <c r="F587" s="1"/>
      <c r="G587" s="1"/>
    </row>
    <row r="588" spans="2:7">
      <c r="B588" s="1"/>
      <c r="C588" s="1"/>
      <c r="D588" s="1"/>
      <c r="E588" s="1"/>
      <c r="F588" s="1"/>
      <c r="G588" s="1"/>
    </row>
    <row r="589" spans="2:7">
      <c r="B589" s="1"/>
      <c r="C589" s="1"/>
      <c r="D589" s="1"/>
      <c r="E589" s="1"/>
      <c r="F589" s="1"/>
      <c r="G589" s="1"/>
    </row>
    <row r="590" spans="2:7">
      <c r="B590" s="1"/>
      <c r="C590" s="1"/>
      <c r="D590" s="1"/>
      <c r="E590" s="1"/>
      <c r="F590" s="1"/>
      <c r="G590" s="1"/>
    </row>
    <row r="591" spans="2:7">
      <c r="B591" s="1"/>
      <c r="C591" s="1"/>
      <c r="D591" s="1"/>
      <c r="E591" s="1"/>
      <c r="F591" s="1"/>
      <c r="G591" s="1"/>
    </row>
    <row r="592" spans="2:7">
      <c r="B592" s="1"/>
      <c r="C592" s="1"/>
      <c r="D592" s="1"/>
      <c r="E592" s="1"/>
      <c r="F592" s="1"/>
      <c r="G592" s="1"/>
    </row>
    <row r="593" spans="2:7">
      <c r="B593" s="1"/>
      <c r="C593" s="1"/>
      <c r="D593" s="1"/>
      <c r="E593" s="1"/>
      <c r="F593" s="1"/>
      <c r="G593" s="1"/>
    </row>
    <row r="594" spans="2:7">
      <c r="B594" s="1"/>
      <c r="C594" s="1"/>
      <c r="D594" s="1"/>
      <c r="E594" s="1"/>
      <c r="F594" s="1"/>
      <c r="G594" s="1"/>
    </row>
    <row r="595" spans="2:7">
      <c r="B595" s="1"/>
      <c r="C595" s="1"/>
      <c r="D595" s="1"/>
      <c r="E595" s="1"/>
      <c r="F595" s="1"/>
      <c r="G595" s="1"/>
    </row>
    <row r="596" spans="2:7">
      <c r="B596" s="1"/>
      <c r="C596" s="1"/>
      <c r="D596" s="1"/>
      <c r="E596" s="1"/>
      <c r="F596" s="1"/>
      <c r="G596" s="1"/>
    </row>
    <row r="597" spans="2:7">
      <c r="B597" s="1"/>
      <c r="C597" s="1"/>
      <c r="D597" s="1"/>
      <c r="E597" s="1"/>
      <c r="F597" s="1"/>
      <c r="G597" s="1"/>
    </row>
    <row r="598" spans="2:7">
      <c r="B598" s="1"/>
      <c r="C598" s="1"/>
      <c r="D598" s="1"/>
      <c r="E598" s="1"/>
      <c r="F598" s="1"/>
      <c r="G598" s="1"/>
    </row>
    <row r="599" spans="2:7">
      <c r="B599" s="1"/>
      <c r="C599" s="1"/>
      <c r="D599" s="1"/>
      <c r="E599" s="1"/>
      <c r="F599" s="1"/>
      <c r="G599" s="1"/>
    </row>
    <row r="600" spans="2:7">
      <c r="B600" s="1"/>
      <c r="C600" s="1"/>
      <c r="D600" s="1"/>
      <c r="E600" s="1"/>
      <c r="F600" s="1"/>
      <c r="G600" s="1"/>
    </row>
    <row r="601" spans="2:7">
      <c r="B601" s="1"/>
      <c r="C601" s="1"/>
      <c r="D601" s="1"/>
      <c r="E601" s="1"/>
      <c r="F601" s="1"/>
      <c r="G601" s="1"/>
    </row>
    <row r="602" spans="2:7">
      <c r="B602" s="1"/>
      <c r="C602" s="1"/>
      <c r="D602" s="1"/>
      <c r="E602" s="1"/>
      <c r="F602" s="1"/>
      <c r="G602" s="1"/>
    </row>
    <row r="603" spans="2:7">
      <c r="B603" s="1"/>
      <c r="C603" s="1"/>
      <c r="D603" s="1"/>
      <c r="E603" s="1"/>
      <c r="F603" s="1"/>
      <c r="G603" s="1"/>
    </row>
    <row r="604" spans="2:7">
      <c r="B604" s="1"/>
      <c r="C604" s="1"/>
      <c r="D604" s="1"/>
      <c r="E604" s="1"/>
      <c r="F604" s="1"/>
      <c r="G604" s="1"/>
    </row>
    <row r="605" spans="2:7">
      <c r="B605" s="1"/>
      <c r="C605" s="1"/>
      <c r="D605" s="1"/>
      <c r="E605" s="1"/>
      <c r="F605" s="1"/>
      <c r="G605" s="1"/>
    </row>
    <row r="606" spans="2:7">
      <c r="B606" s="1"/>
      <c r="C606" s="1"/>
      <c r="D606" s="1"/>
      <c r="E606" s="1"/>
      <c r="F606" s="1"/>
      <c r="G606" s="1"/>
    </row>
    <row r="607" spans="2:7">
      <c r="B607" s="1"/>
      <c r="C607" s="1"/>
      <c r="D607" s="1"/>
      <c r="E607" s="1"/>
      <c r="F607" s="1"/>
      <c r="G607" s="1"/>
    </row>
    <row r="608" spans="2:7">
      <c r="B608" s="1"/>
      <c r="C608" s="1"/>
      <c r="D608" s="1"/>
      <c r="E608" s="1"/>
      <c r="F608" s="1"/>
      <c r="G608" s="1"/>
    </row>
    <row r="609" spans="2:7">
      <c r="B609" s="1"/>
      <c r="C609" s="1"/>
      <c r="D609" s="1"/>
      <c r="E609" s="1"/>
      <c r="F609" s="1"/>
      <c r="G609" s="1"/>
    </row>
    <row r="610" spans="2:7">
      <c r="B610" s="1"/>
      <c r="C610" s="1"/>
      <c r="D610" s="1"/>
      <c r="E610" s="1"/>
      <c r="F610" s="1"/>
      <c r="G610" s="1"/>
    </row>
    <row r="611" spans="2:7">
      <c r="B611" s="1"/>
      <c r="C611" s="1"/>
      <c r="D611" s="1"/>
      <c r="E611" s="1"/>
      <c r="F611" s="1"/>
      <c r="G611" s="1"/>
    </row>
    <row r="612" spans="2:7">
      <c r="B612" s="1"/>
      <c r="C612" s="1"/>
      <c r="D612" s="1"/>
      <c r="E612" s="1"/>
      <c r="F612" s="1"/>
      <c r="G612" s="1"/>
    </row>
    <row r="613" spans="2:7">
      <c r="B613" s="1"/>
      <c r="C613" s="1"/>
      <c r="D613" s="1"/>
      <c r="E613" s="1"/>
      <c r="F613" s="1"/>
      <c r="G613" s="1"/>
    </row>
    <row r="614" spans="2:7">
      <c r="B614" s="1"/>
      <c r="C614" s="1"/>
      <c r="D614" s="1"/>
      <c r="E614" s="1"/>
      <c r="F614" s="1"/>
      <c r="G614" s="1"/>
    </row>
    <row r="615" spans="2:7">
      <c r="B615" s="1"/>
      <c r="C615" s="1"/>
      <c r="D615" s="1"/>
      <c r="E615" s="1"/>
      <c r="F615" s="1"/>
      <c r="G615" s="1"/>
    </row>
    <row r="616" spans="2:7">
      <c r="B616" s="1"/>
      <c r="C616" s="1"/>
      <c r="D616" s="1"/>
      <c r="E616" s="1"/>
      <c r="F616" s="1"/>
      <c r="G616" s="1"/>
    </row>
    <row r="617" spans="2:7">
      <c r="B617" s="1"/>
      <c r="C617" s="1"/>
      <c r="D617" s="1"/>
      <c r="E617" s="1"/>
      <c r="F617" s="1"/>
      <c r="G617" s="1"/>
    </row>
    <row r="618" spans="2:7">
      <c r="B618" s="1"/>
      <c r="C618" s="1"/>
      <c r="D618" s="1"/>
      <c r="E618" s="1"/>
      <c r="F618" s="1"/>
      <c r="G618" s="1"/>
    </row>
    <row r="619" spans="2:7">
      <c r="B619" s="1"/>
      <c r="C619" s="1"/>
      <c r="D619" s="1"/>
      <c r="E619" s="1"/>
      <c r="F619" s="1"/>
      <c r="G619" s="1"/>
    </row>
    <row r="620" spans="2:7">
      <c r="B620" s="1"/>
      <c r="C620" s="1"/>
      <c r="D620" s="1"/>
      <c r="E620" s="1"/>
      <c r="F620" s="1"/>
      <c r="G620" s="1"/>
    </row>
    <row r="621" spans="2:7">
      <c r="B621" s="1"/>
      <c r="C621" s="1"/>
      <c r="D621" s="1"/>
      <c r="E621" s="1"/>
      <c r="F621" s="1"/>
      <c r="G621" s="1"/>
    </row>
    <row r="622" spans="2:7">
      <c r="B622" s="1"/>
      <c r="C622" s="1"/>
      <c r="D622" s="1"/>
      <c r="E622" s="1"/>
      <c r="F622" s="1"/>
      <c r="G622" s="1"/>
    </row>
    <row r="623" spans="2:7">
      <c r="B623" s="1"/>
      <c r="C623" s="1"/>
      <c r="D623" s="1"/>
      <c r="E623" s="1"/>
      <c r="F623" s="1"/>
      <c r="G623" s="1"/>
    </row>
    <row r="624" spans="2:7">
      <c r="B624" s="1"/>
      <c r="C624" s="1"/>
      <c r="D624" s="1"/>
      <c r="E624" s="1"/>
      <c r="F624" s="1"/>
      <c r="G624" s="1"/>
    </row>
    <row r="625" spans="2:7">
      <c r="B625" s="1"/>
      <c r="C625" s="1"/>
      <c r="D625" s="1"/>
      <c r="E625" s="1"/>
      <c r="F625" s="1"/>
      <c r="G625" s="1"/>
    </row>
    <row r="626" spans="2:7">
      <c r="B626" s="1"/>
      <c r="C626" s="1"/>
      <c r="D626" s="1"/>
      <c r="E626" s="1"/>
      <c r="F626" s="1"/>
      <c r="G626" s="1"/>
    </row>
    <row r="627" spans="2:7">
      <c r="B627" s="1"/>
      <c r="C627" s="1"/>
      <c r="D627" s="1"/>
      <c r="E627" s="1"/>
      <c r="F627" s="1"/>
      <c r="G627" s="1"/>
    </row>
    <row r="628" spans="2:7">
      <c r="B628" s="1"/>
      <c r="C628" s="1"/>
      <c r="D628" s="1"/>
      <c r="E628" s="1"/>
      <c r="F628" s="1"/>
      <c r="G628" s="1"/>
    </row>
    <row r="629" spans="2:7">
      <c r="B629" s="1"/>
      <c r="C629" s="1"/>
      <c r="D629" s="1"/>
      <c r="E629" s="1"/>
      <c r="F629" s="1"/>
      <c r="G629" s="1"/>
    </row>
    <row r="630" spans="2:7">
      <c r="B630" s="1"/>
      <c r="C630" s="1"/>
      <c r="D630" s="1"/>
      <c r="E630" s="1"/>
      <c r="F630" s="1"/>
      <c r="G630" s="1"/>
    </row>
    <row r="631" spans="2:7">
      <c r="B631" s="1"/>
      <c r="C631" s="1"/>
      <c r="D631" s="1"/>
      <c r="E631" s="1"/>
      <c r="F631" s="1"/>
      <c r="G631" s="1"/>
    </row>
    <row r="632" spans="2:7">
      <c r="B632" s="1"/>
      <c r="C632" s="1"/>
      <c r="D632" s="1"/>
      <c r="E632" s="1"/>
      <c r="F632" s="1"/>
      <c r="G632" s="1"/>
    </row>
    <row r="633" spans="2:7">
      <c r="B633" s="1"/>
      <c r="C633" s="1"/>
      <c r="D633" s="1"/>
      <c r="E633" s="1"/>
      <c r="F633" s="1"/>
      <c r="G633" s="1"/>
    </row>
    <row r="634" spans="2:7">
      <c r="B634" s="1"/>
      <c r="C634" s="1"/>
      <c r="D634" s="1"/>
      <c r="E634" s="1"/>
      <c r="F634" s="1"/>
      <c r="G634" s="1"/>
    </row>
    <row r="635" spans="2:7">
      <c r="B635" s="1"/>
      <c r="C635" s="1"/>
      <c r="D635" s="1"/>
      <c r="E635" s="1"/>
      <c r="F635" s="1"/>
      <c r="G635" s="1"/>
    </row>
    <row r="636" spans="2:7">
      <c r="B636" s="1"/>
      <c r="C636" s="1"/>
      <c r="D636" s="1"/>
      <c r="E636" s="1"/>
      <c r="F636" s="1"/>
      <c r="G636" s="1"/>
    </row>
    <row r="637" spans="2:7">
      <c r="B637" s="1"/>
      <c r="C637" s="1"/>
      <c r="D637" s="1"/>
      <c r="E637" s="1"/>
      <c r="F637" s="1"/>
      <c r="G637" s="1"/>
    </row>
    <row r="638" spans="2:7">
      <c r="B638" s="1"/>
      <c r="C638" s="1"/>
      <c r="D638" s="1"/>
      <c r="E638" s="1"/>
      <c r="F638" s="1"/>
      <c r="G638" s="1"/>
    </row>
    <row r="639" spans="2:7">
      <c r="B639" s="1"/>
      <c r="C639" s="1"/>
      <c r="D639" s="1"/>
      <c r="E639" s="1"/>
      <c r="F639" s="1"/>
      <c r="G639" s="1"/>
    </row>
    <row r="640" spans="2:7">
      <c r="B640" s="1"/>
      <c r="C640" s="1"/>
      <c r="D640" s="1"/>
      <c r="E640" s="1"/>
      <c r="F640" s="1"/>
      <c r="G640" s="1"/>
    </row>
    <row r="641" spans="2:7">
      <c r="B641" s="1"/>
      <c r="C641" s="1"/>
      <c r="D641" s="1"/>
      <c r="E641" s="1"/>
      <c r="F641" s="1"/>
      <c r="G641" s="1"/>
    </row>
    <row r="642" spans="2:7">
      <c r="B642" s="1"/>
      <c r="C642" s="1"/>
      <c r="D642" s="1"/>
      <c r="E642" s="1"/>
      <c r="F642" s="1"/>
      <c r="G642" s="1"/>
    </row>
    <row r="643" spans="2:7">
      <c r="B643" s="1"/>
      <c r="C643" s="1"/>
      <c r="D643" s="1"/>
      <c r="E643" s="1"/>
      <c r="F643" s="1"/>
      <c r="G643" s="1"/>
    </row>
    <row r="644" spans="2:7">
      <c r="B644" s="1"/>
      <c r="C644" s="1"/>
      <c r="D644" s="1"/>
      <c r="E644" s="1"/>
      <c r="F644" s="1"/>
      <c r="G644" s="1"/>
    </row>
    <row r="645" spans="2:7">
      <c r="B645" s="1"/>
      <c r="C645" s="1"/>
      <c r="D645" s="1"/>
      <c r="E645" s="1"/>
      <c r="F645" s="1"/>
      <c r="G645" s="1"/>
    </row>
    <row r="646" spans="2:7">
      <c r="B646" s="1"/>
      <c r="C646" s="1"/>
      <c r="D646" s="1"/>
      <c r="E646" s="1"/>
      <c r="F646" s="1"/>
      <c r="G646" s="1"/>
    </row>
    <row r="647" spans="2:7">
      <c r="B647" s="1"/>
      <c r="C647" s="1"/>
      <c r="D647" s="1"/>
      <c r="E647" s="1"/>
      <c r="F647" s="1"/>
      <c r="G647" s="1"/>
    </row>
    <row r="648" spans="2:7">
      <c r="B648" s="1"/>
      <c r="C648" s="1"/>
      <c r="D648" s="1"/>
      <c r="E648" s="1"/>
      <c r="F648" s="1"/>
      <c r="G648" s="1"/>
    </row>
    <row r="649" spans="2:7">
      <c r="B649" s="1"/>
      <c r="C649" s="1"/>
      <c r="D649" s="1"/>
      <c r="E649" s="1"/>
      <c r="F649" s="1"/>
      <c r="G649" s="1"/>
    </row>
    <row r="650" spans="2:7">
      <c r="B650" s="1"/>
      <c r="C650" s="1"/>
      <c r="D650" s="1"/>
      <c r="E650" s="1"/>
      <c r="F650" s="1"/>
      <c r="G650" s="1"/>
    </row>
    <row r="651" spans="2:7">
      <c r="B651" s="1"/>
      <c r="C651" s="1"/>
      <c r="D651" s="1"/>
      <c r="E651" s="1"/>
      <c r="F651" s="1"/>
      <c r="G651" s="1"/>
    </row>
    <row r="652" spans="2:7">
      <c r="B652" s="1"/>
      <c r="C652" s="1"/>
      <c r="D652" s="1"/>
      <c r="E652" s="1"/>
      <c r="F652" s="1"/>
      <c r="G652" s="1"/>
    </row>
    <row r="653" spans="2:7">
      <c r="B653" s="1"/>
      <c r="C653" s="1"/>
      <c r="D653" s="1"/>
      <c r="E653" s="1"/>
      <c r="F653" s="1"/>
      <c r="G653" s="1"/>
    </row>
    <row r="654" spans="2:7">
      <c r="B654" s="1"/>
      <c r="C654" s="1"/>
      <c r="D654" s="1"/>
      <c r="E654" s="1"/>
      <c r="F654" s="1"/>
      <c r="G654" s="1"/>
    </row>
    <row r="655" spans="2:7">
      <c r="B655" s="1"/>
      <c r="C655" s="1"/>
      <c r="D655" s="1"/>
      <c r="E655" s="1"/>
      <c r="F655" s="1"/>
      <c r="G655" s="1"/>
    </row>
    <row r="656" spans="2:7">
      <c r="B656" s="1"/>
      <c r="C656" s="1"/>
      <c r="D656" s="1"/>
      <c r="E656" s="1"/>
      <c r="F656" s="1"/>
      <c r="G656" s="1"/>
    </row>
    <row r="657" spans="2:7">
      <c r="B657" s="1"/>
      <c r="C657" s="1"/>
      <c r="D657" s="1"/>
      <c r="E657" s="1"/>
      <c r="F657" s="1"/>
      <c r="G657" s="1"/>
    </row>
    <row r="658" spans="2:7">
      <c r="B658" s="1"/>
      <c r="C658" s="1"/>
      <c r="D658" s="1"/>
      <c r="E658" s="1"/>
      <c r="F658" s="1"/>
      <c r="G658" s="1"/>
    </row>
    <row r="659" spans="2:7">
      <c r="B659" s="1"/>
      <c r="C659" s="1"/>
      <c r="D659" s="1"/>
      <c r="E659" s="1"/>
      <c r="F659" s="1"/>
      <c r="G659" s="1"/>
    </row>
    <row r="660" spans="2:7">
      <c r="B660" s="1"/>
      <c r="C660" s="1"/>
      <c r="D660" s="1"/>
      <c r="E660" s="1"/>
      <c r="F660" s="1"/>
      <c r="G660" s="1"/>
    </row>
    <row r="661" spans="2:7">
      <c r="B661" s="1"/>
      <c r="C661" s="1"/>
      <c r="D661" s="1"/>
      <c r="E661" s="1"/>
      <c r="F661" s="1"/>
      <c r="G661" s="1"/>
    </row>
    <row r="662" spans="2:7">
      <c r="B662" s="1"/>
      <c r="C662" s="1"/>
      <c r="D662" s="1"/>
      <c r="E662" s="1"/>
      <c r="F662" s="1"/>
      <c r="G662" s="1"/>
    </row>
    <row r="663" spans="2:7">
      <c r="B663" s="1"/>
      <c r="C663" s="1"/>
      <c r="D663" s="1"/>
      <c r="E663" s="1"/>
      <c r="F663" s="1"/>
      <c r="G663" s="1"/>
    </row>
    <row r="664" spans="2:7">
      <c r="B664" s="1"/>
      <c r="C664" s="1"/>
      <c r="D664" s="1"/>
      <c r="E664" s="1"/>
      <c r="F664" s="1"/>
      <c r="G664" s="1"/>
    </row>
    <row r="665" spans="2:7">
      <c r="B665" s="1"/>
      <c r="C665" s="1"/>
      <c r="D665" s="1"/>
      <c r="E665" s="1"/>
      <c r="F665" s="1"/>
      <c r="G665" s="1"/>
    </row>
    <row r="666" spans="2:7">
      <c r="B666" s="1"/>
      <c r="C666" s="1"/>
      <c r="D666" s="1"/>
      <c r="E666" s="1"/>
      <c r="F666" s="1"/>
      <c r="G666" s="1"/>
    </row>
    <row r="667" spans="2:7">
      <c r="B667" s="1"/>
      <c r="C667" s="1"/>
      <c r="D667" s="1"/>
      <c r="E667" s="1"/>
      <c r="F667" s="1"/>
      <c r="G667" s="1"/>
    </row>
    <row r="668" spans="2:7">
      <c r="B668" s="1"/>
      <c r="C668" s="1"/>
      <c r="D668" s="1"/>
      <c r="E668" s="1"/>
      <c r="F668" s="1"/>
      <c r="G668" s="1"/>
    </row>
    <row r="669" spans="2:7">
      <c r="B669" s="1"/>
      <c r="C669" s="1"/>
      <c r="D669" s="1"/>
      <c r="E669" s="1"/>
      <c r="F669" s="1"/>
      <c r="G669" s="1"/>
    </row>
    <row r="670" spans="2:7">
      <c r="B670" s="1"/>
      <c r="C670" s="1"/>
      <c r="D670" s="1"/>
      <c r="E670" s="1"/>
      <c r="F670" s="1"/>
      <c r="G670" s="1"/>
    </row>
    <row r="671" spans="2:7">
      <c r="B671" s="1"/>
      <c r="C671" s="1"/>
      <c r="D671" s="1"/>
      <c r="E671" s="1"/>
      <c r="F671" s="1"/>
      <c r="G671" s="1"/>
    </row>
    <row r="672" spans="2:7">
      <c r="B672" s="1"/>
      <c r="C672" s="1"/>
      <c r="D672" s="1"/>
      <c r="E672" s="1"/>
      <c r="F672" s="1"/>
      <c r="G672" s="1"/>
    </row>
    <row r="673" spans="2:7">
      <c r="B673" s="1"/>
      <c r="C673" s="1"/>
      <c r="D673" s="1"/>
      <c r="E673" s="1"/>
      <c r="F673" s="1"/>
      <c r="G673" s="1"/>
    </row>
    <row r="674" spans="2:7">
      <c r="B674" s="1"/>
      <c r="C674" s="1"/>
      <c r="D674" s="1"/>
      <c r="E674" s="1"/>
      <c r="F674" s="1"/>
      <c r="G674" s="1"/>
    </row>
    <row r="675" spans="2:7">
      <c r="B675" s="1"/>
      <c r="C675" s="1"/>
      <c r="D675" s="1"/>
      <c r="E675" s="1"/>
      <c r="F675" s="1"/>
      <c r="G675" s="1"/>
    </row>
    <row r="676" spans="2:7">
      <c r="B676" s="1"/>
      <c r="C676" s="1"/>
      <c r="D676" s="1"/>
      <c r="E676" s="1"/>
      <c r="F676" s="1"/>
      <c r="G676" s="1"/>
    </row>
    <row r="677" spans="2:7">
      <c r="B677" s="1"/>
      <c r="C677" s="1"/>
      <c r="D677" s="1"/>
      <c r="E677" s="1"/>
      <c r="F677" s="1"/>
      <c r="G677" s="1"/>
    </row>
    <row r="678" spans="2:7">
      <c r="B678" s="1"/>
      <c r="C678" s="1"/>
      <c r="D678" s="1"/>
      <c r="E678" s="1"/>
      <c r="F678" s="1"/>
      <c r="G678" s="1"/>
    </row>
    <row r="679" spans="2:7">
      <c r="B679" s="1"/>
      <c r="C679" s="1"/>
      <c r="D679" s="1"/>
      <c r="E679" s="1"/>
      <c r="F679" s="1"/>
      <c r="G679" s="1"/>
    </row>
    <row r="680" spans="2:7">
      <c r="B680" s="1"/>
      <c r="C680" s="1"/>
      <c r="D680" s="1"/>
      <c r="E680" s="1"/>
      <c r="F680" s="1"/>
      <c r="G680" s="1"/>
    </row>
    <row r="681" spans="2:7">
      <c r="B681" s="1"/>
      <c r="C681" s="1"/>
      <c r="D681" s="1"/>
      <c r="E681" s="1"/>
      <c r="F681" s="1"/>
      <c r="G681" s="1"/>
    </row>
    <row r="682" spans="2:7">
      <c r="B682" s="1"/>
      <c r="C682" s="1"/>
      <c r="D682" s="1"/>
      <c r="E682" s="1"/>
      <c r="F682" s="1"/>
      <c r="G682" s="1"/>
    </row>
    <row r="683" spans="2:7">
      <c r="B683" s="1"/>
      <c r="C683" s="1"/>
      <c r="D683" s="1"/>
      <c r="E683" s="1"/>
      <c r="F683" s="1"/>
      <c r="G683" s="1"/>
    </row>
    <row r="684" spans="2:7">
      <c r="B684" s="1"/>
      <c r="C684" s="1"/>
      <c r="D684" s="1"/>
      <c r="E684" s="1"/>
      <c r="F684" s="1"/>
      <c r="G684" s="1"/>
    </row>
    <row r="685" spans="2:7">
      <c r="B685" s="1"/>
      <c r="C685" s="1"/>
      <c r="D685" s="1"/>
      <c r="E685" s="1"/>
      <c r="F685" s="1"/>
      <c r="G685" s="1"/>
    </row>
    <row r="686" spans="2:7">
      <c r="B686" s="1"/>
      <c r="C686" s="1"/>
      <c r="D686" s="1"/>
      <c r="E686" s="1"/>
      <c r="F686" s="1"/>
      <c r="G686" s="1"/>
    </row>
    <row r="687" spans="2:7">
      <c r="B687" s="1"/>
      <c r="C687" s="1"/>
      <c r="D687" s="1"/>
      <c r="E687" s="1"/>
      <c r="F687" s="1"/>
      <c r="G687" s="1"/>
    </row>
    <row r="688" spans="2:7">
      <c r="B688" s="1"/>
      <c r="C688" s="1"/>
      <c r="D688" s="1"/>
      <c r="E688" s="1"/>
      <c r="F688" s="1"/>
      <c r="G688" s="1"/>
    </row>
    <row r="689" spans="2:7">
      <c r="B689" s="1"/>
      <c r="C689" s="1"/>
      <c r="D689" s="1"/>
      <c r="E689" s="1"/>
      <c r="F689" s="1"/>
      <c r="G689" s="1"/>
    </row>
    <row r="690" spans="2:7">
      <c r="B690" s="1"/>
      <c r="C690" s="1"/>
      <c r="D690" s="1"/>
      <c r="E690" s="1"/>
      <c r="F690" s="1"/>
      <c r="G690" s="1"/>
    </row>
    <row r="691" spans="2:7">
      <c r="B691" s="1"/>
      <c r="C691" s="1"/>
      <c r="D691" s="1"/>
      <c r="E691" s="1"/>
      <c r="F691" s="1"/>
      <c r="G691" s="1"/>
    </row>
    <row r="692" spans="2:7">
      <c r="B692" s="1"/>
      <c r="C692" s="1"/>
      <c r="D692" s="1"/>
      <c r="E692" s="1"/>
      <c r="F692" s="1"/>
      <c r="G692" s="1"/>
    </row>
    <row r="693" spans="2:7">
      <c r="B693" s="1"/>
      <c r="C693" s="1"/>
      <c r="D693" s="1"/>
      <c r="E693" s="1"/>
      <c r="F693" s="1"/>
      <c r="G693" s="1"/>
    </row>
    <row r="694" spans="2:7">
      <c r="B694" s="1"/>
      <c r="C694" s="1"/>
      <c r="D694" s="1"/>
      <c r="E694" s="1"/>
      <c r="F694" s="1"/>
      <c r="G694" s="1"/>
    </row>
    <row r="695" spans="2:7">
      <c r="B695" s="1"/>
      <c r="C695" s="1"/>
      <c r="D695" s="1"/>
      <c r="E695" s="1"/>
      <c r="F695" s="1"/>
      <c r="G695" s="1"/>
    </row>
    <row r="696" spans="2:7">
      <c r="B696" s="1"/>
      <c r="C696" s="1"/>
      <c r="D696" s="1"/>
      <c r="E696" s="1"/>
      <c r="F696" s="1"/>
      <c r="G696" s="1"/>
    </row>
    <row r="697" spans="2:7">
      <c r="B697" s="1"/>
      <c r="C697" s="1"/>
      <c r="D697" s="1"/>
      <c r="E697" s="1"/>
      <c r="F697" s="1"/>
      <c r="G697" s="1"/>
    </row>
    <row r="698" spans="2:7">
      <c r="B698" s="1"/>
      <c r="C698" s="1"/>
      <c r="D698" s="1"/>
      <c r="E698" s="1"/>
      <c r="F698" s="1"/>
      <c r="G698" s="1"/>
    </row>
    <row r="699" spans="2:7">
      <c r="B699" s="1"/>
      <c r="C699" s="1"/>
      <c r="D699" s="1"/>
      <c r="E699" s="1"/>
      <c r="F699" s="1"/>
      <c r="G699" s="1"/>
    </row>
    <row r="700" spans="2:7">
      <c r="B700" s="1"/>
      <c r="C700" s="1"/>
      <c r="D700" s="1"/>
      <c r="E700" s="1"/>
      <c r="F700" s="1"/>
      <c r="G700" s="1"/>
    </row>
    <row r="701" spans="2:7">
      <c r="B701" s="1"/>
      <c r="C701" s="1"/>
      <c r="D701" s="1"/>
      <c r="E701" s="1"/>
      <c r="F701" s="1"/>
      <c r="G701" s="1"/>
    </row>
    <row r="702" spans="2:7">
      <c r="B702" s="1"/>
      <c r="C702" s="1"/>
      <c r="D702" s="1"/>
      <c r="E702" s="1"/>
      <c r="F702" s="1"/>
      <c r="G702" s="1"/>
    </row>
    <row r="703" spans="2:7">
      <c r="B703" s="1"/>
      <c r="C703" s="1"/>
      <c r="D703" s="1"/>
      <c r="E703" s="1"/>
      <c r="F703" s="1"/>
      <c r="G703" s="1"/>
    </row>
    <row r="704" spans="2:7">
      <c r="B704" s="1"/>
      <c r="C704" s="1"/>
      <c r="D704" s="1"/>
      <c r="E704" s="1"/>
      <c r="F704" s="1"/>
      <c r="G704" s="1"/>
    </row>
    <row r="705" spans="2:7">
      <c r="B705" s="1"/>
      <c r="C705" s="1"/>
      <c r="D705" s="1"/>
      <c r="E705" s="1"/>
      <c r="F705" s="1"/>
      <c r="G705" s="1"/>
    </row>
    <row r="706" spans="2:7">
      <c r="B706" s="1"/>
      <c r="C706" s="1"/>
      <c r="D706" s="1"/>
      <c r="E706" s="1"/>
      <c r="F706" s="1"/>
      <c r="G706" s="1"/>
    </row>
    <row r="707" spans="2:7">
      <c r="B707" s="1"/>
      <c r="C707" s="1"/>
      <c r="D707" s="1"/>
      <c r="E707" s="1"/>
      <c r="F707" s="1"/>
      <c r="G707" s="1"/>
    </row>
    <row r="708" spans="2:7">
      <c r="B708" s="1"/>
      <c r="C708" s="1"/>
      <c r="D708" s="1"/>
      <c r="E708" s="1"/>
      <c r="F708" s="1"/>
      <c r="G708" s="1"/>
    </row>
    <row r="709" spans="2:7">
      <c r="B709" s="1"/>
      <c r="C709" s="1"/>
      <c r="D709" s="1"/>
      <c r="E709" s="1"/>
      <c r="F709" s="1"/>
      <c r="G709" s="1"/>
    </row>
    <row r="710" spans="2:7">
      <c r="B710" s="1"/>
      <c r="C710" s="1"/>
      <c r="D710" s="1"/>
      <c r="E710" s="1"/>
      <c r="F710" s="1"/>
      <c r="G710" s="1"/>
    </row>
    <row r="711" spans="2:7">
      <c r="B711" s="1"/>
      <c r="C711" s="1"/>
      <c r="D711" s="1"/>
      <c r="E711" s="1"/>
      <c r="F711" s="1"/>
      <c r="G711" s="1"/>
    </row>
    <row r="712" spans="2:7">
      <c r="B712" s="1"/>
      <c r="C712" s="1"/>
      <c r="D712" s="1"/>
      <c r="E712" s="1"/>
      <c r="F712" s="1"/>
      <c r="G712" s="1"/>
    </row>
    <row r="713" spans="2:7">
      <c r="B713" s="1"/>
      <c r="C713" s="1"/>
      <c r="D713" s="1"/>
      <c r="E713" s="1"/>
      <c r="F713" s="1"/>
      <c r="G713" s="1"/>
    </row>
    <row r="714" spans="2:7">
      <c r="B714" s="1"/>
      <c r="C714" s="1"/>
      <c r="D714" s="1"/>
      <c r="E714" s="1"/>
      <c r="F714" s="1"/>
      <c r="G714" s="1"/>
    </row>
    <row r="715" spans="2:7">
      <c r="B715" s="1"/>
      <c r="C715" s="1"/>
      <c r="D715" s="1"/>
      <c r="E715" s="1"/>
      <c r="F715" s="1"/>
      <c r="G715" s="1"/>
    </row>
    <row r="716" spans="2:7">
      <c r="B716" s="1"/>
      <c r="C716" s="1"/>
      <c r="D716" s="1"/>
      <c r="E716" s="1"/>
      <c r="F716" s="1"/>
      <c r="G716" s="1"/>
    </row>
    <row r="717" spans="2:7">
      <c r="B717" s="1"/>
      <c r="C717" s="1"/>
      <c r="D717" s="1"/>
      <c r="E717" s="1"/>
      <c r="F717" s="1"/>
      <c r="G717" s="1"/>
    </row>
    <row r="718" spans="2:7">
      <c r="B718" s="1"/>
      <c r="C718" s="1"/>
      <c r="D718" s="1"/>
      <c r="E718" s="1"/>
      <c r="F718" s="1"/>
      <c r="G718" s="1"/>
    </row>
    <row r="719" spans="2:7">
      <c r="B719" s="1"/>
      <c r="C719" s="1"/>
      <c r="D719" s="1"/>
      <c r="E719" s="1"/>
      <c r="F719" s="1"/>
      <c r="G719" s="1"/>
    </row>
    <row r="720" spans="2:7">
      <c r="B720" s="1"/>
      <c r="C720" s="1"/>
      <c r="D720" s="1"/>
      <c r="E720" s="1"/>
      <c r="F720" s="1"/>
      <c r="G720" s="1"/>
    </row>
    <row r="721" spans="2:7">
      <c r="B721" s="1"/>
      <c r="C721" s="1"/>
      <c r="D721" s="1"/>
      <c r="E721" s="1"/>
      <c r="F721" s="1"/>
      <c r="G721" s="1"/>
    </row>
    <row r="722" spans="2:7">
      <c r="B722" s="1"/>
      <c r="C722" s="1"/>
      <c r="D722" s="1"/>
      <c r="E722" s="1"/>
      <c r="F722" s="1"/>
      <c r="G722" s="1"/>
    </row>
    <row r="723" spans="2:7">
      <c r="B723" s="1"/>
      <c r="C723" s="1"/>
      <c r="D723" s="1"/>
      <c r="E723" s="1"/>
      <c r="F723" s="1"/>
      <c r="G723" s="1"/>
    </row>
    <row r="724" spans="2:7">
      <c r="B724" s="1"/>
      <c r="C724" s="1"/>
      <c r="D724" s="1"/>
      <c r="E724" s="1"/>
      <c r="F724" s="1"/>
      <c r="G724" s="1"/>
    </row>
    <row r="725" spans="2:7">
      <c r="B725" s="1"/>
      <c r="C725" s="1"/>
      <c r="D725" s="1"/>
      <c r="E725" s="1"/>
      <c r="F725" s="1"/>
      <c r="G725" s="1"/>
    </row>
    <row r="726" spans="2:7">
      <c r="B726" s="1"/>
      <c r="C726" s="1"/>
      <c r="D726" s="1"/>
      <c r="E726" s="1"/>
      <c r="F726" s="1"/>
      <c r="G726" s="1"/>
    </row>
    <row r="727" spans="2:7">
      <c r="B727" s="1"/>
      <c r="C727" s="1"/>
      <c r="D727" s="1"/>
      <c r="E727" s="1"/>
      <c r="F727" s="1"/>
      <c r="G727" s="1"/>
    </row>
    <row r="728" spans="2:7">
      <c r="B728" s="1"/>
      <c r="C728" s="1"/>
      <c r="D728" s="1"/>
      <c r="E728" s="1"/>
      <c r="F728" s="1"/>
      <c r="G728" s="1"/>
    </row>
    <row r="729" spans="2:7">
      <c r="B729" s="1"/>
      <c r="C729" s="1"/>
      <c r="D729" s="1"/>
      <c r="E729" s="1"/>
      <c r="F729" s="1"/>
      <c r="G729" s="1"/>
    </row>
    <row r="730" spans="2:7">
      <c r="B730" s="1"/>
      <c r="C730" s="1"/>
      <c r="D730" s="1"/>
      <c r="E730" s="1"/>
      <c r="F730" s="1"/>
      <c r="G730" s="1"/>
    </row>
    <row r="731" spans="2:7">
      <c r="B731" s="1"/>
      <c r="C731" s="1"/>
      <c r="D731" s="1"/>
      <c r="E731" s="1"/>
      <c r="F731" s="1"/>
      <c r="G731" s="1"/>
    </row>
    <row r="732" spans="2:7">
      <c r="B732" s="1"/>
      <c r="C732" s="1"/>
      <c r="D732" s="1"/>
      <c r="E732" s="1"/>
      <c r="F732" s="1"/>
      <c r="G732" s="1"/>
    </row>
    <row r="733" spans="2:7">
      <c r="B733" s="1"/>
      <c r="C733" s="1"/>
      <c r="D733" s="1"/>
      <c r="E733" s="1"/>
      <c r="F733" s="1"/>
      <c r="G733" s="1"/>
    </row>
    <row r="734" spans="2:7">
      <c r="B734" s="1"/>
      <c r="C734" s="1"/>
      <c r="D734" s="1"/>
      <c r="E734" s="1"/>
      <c r="F734" s="1"/>
      <c r="G734" s="1"/>
    </row>
    <row r="735" spans="2:7">
      <c r="B735" s="1"/>
      <c r="C735" s="1"/>
      <c r="D735" s="1"/>
      <c r="E735" s="1"/>
      <c r="F735" s="1"/>
      <c r="G735" s="1"/>
    </row>
    <row r="736" spans="2:7">
      <c r="B736" s="1"/>
      <c r="C736" s="1"/>
      <c r="D736" s="1"/>
      <c r="E736" s="1"/>
      <c r="F736" s="1"/>
      <c r="G736" s="1"/>
    </row>
    <row r="737" spans="2:7">
      <c r="B737" s="1"/>
      <c r="C737" s="1"/>
      <c r="D737" s="1"/>
      <c r="E737" s="1"/>
      <c r="F737" s="1"/>
      <c r="G737" s="1"/>
    </row>
    <row r="738" spans="2:7">
      <c r="B738" s="1"/>
      <c r="C738" s="1"/>
      <c r="D738" s="1"/>
      <c r="E738" s="1"/>
      <c r="F738" s="1"/>
      <c r="G738" s="1"/>
    </row>
    <row r="739" spans="2:7">
      <c r="B739" s="1"/>
      <c r="C739" s="1"/>
      <c r="D739" s="1"/>
      <c r="E739" s="1"/>
      <c r="F739" s="1"/>
      <c r="G739" s="1"/>
    </row>
    <row r="740" spans="2:7">
      <c r="B740" s="1"/>
      <c r="C740" s="1"/>
      <c r="D740" s="1"/>
      <c r="E740" s="1"/>
      <c r="F740" s="1"/>
      <c r="G740" s="1"/>
    </row>
    <row r="741" spans="2:7">
      <c r="B741" s="1"/>
      <c r="C741" s="1"/>
      <c r="D741" s="1"/>
      <c r="E741" s="1"/>
      <c r="F741" s="1"/>
      <c r="G741" s="1"/>
    </row>
    <row r="742" spans="2:7">
      <c r="B742" s="1"/>
      <c r="C742" s="1"/>
      <c r="D742" s="1"/>
      <c r="E742" s="1"/>
      <c r="F742" s="1"/>
      <c r="G742" s="1"/>
    </row>
    <row r="743" spans="2:7">
      <c r="B743" s="1"/>
      <c r="C743" s="1"/>
      <c r="D743" s="1"/>
      <c r="E743" s="1"/>
      <c r="F743" s="1"/>
      <c r="G743" s="1"/>
    </row>
    <row r="744" spans="2:7">
      <c r="B744" s="1"/>
      <c r="C744" s="1"/>
      <c r="D744" s="1"/>
      <c r="E744" s="1"/>
      <c r="F744" s="1"/>
      <c r="G744" s="1"/>
    </row>
    <row r="745" spans="2:7">
      <c r="B745" s="1"/>
      <c r="C745" s="1"/>
      <c r="D745" s="1"/>
      <c r="E745" s="1"/>
      <c r="F745" s="1"/>
      <c r="G745" s="1"/>
    </row>
    <row r="746" spans="2:7">
      <c r="B746" s="1"/>
      <c r="C746" s="1"/>
      <c r="D746" s="1"/>
      <c r="E746" s="1"/>
      <c r="F746" s="1"/>
      <c r="G746" s="1"/>
    </row>
    <row r="747" spans="2:7">
      <c r="B747" s="1"/>
      <c r="C747" s="1"/>
      <c r="D747" s="1"/>
      <c r="E747" s="1"/>
      <c r="F747" s="1"/>
      <c r="G747" s="1"/>
    </row>
    <row r="748" spans="2:7">
      <c r="B748" s="1"/>
      <c r="C748" s="1"/>
      <c r="D748" s="1"/>
      <c r="E748" s="1"/>
      <c r="F748" s="1"/>
      <c r="G748" s="1"/>
    </row>
    <row r="749" spans="2:7">
      <c r="B749" s="1"/>
      <c r="C749" s="1"/>
      <c r="D749" s="1"/>
      <c r="E749" s="1"/>
      <c r="F749" s="1"/>
      <c r="G749" s="1"/>
    </row>
    <row r="750" spans="2:7">
      <c r="B750" s="1"/>
      <c r="C750" s="1"/>
      <c r="D750" s="1"/>
      <c r="E750" s="1"/>
      <c r="F750" s="1"/>
      <c r="G750" s="1"/>
    </row>
    <row r="751" spans="2:7">
      <c r="B751" s="1"/>
      <c r="C751" s="1"/>
      <c r="D751" s="1"/>
      <c r="E751" s="1"/>
      <c r="F751" s="1"/>
      <c r="G751" s="1"/>
    </row>
    <row r="752" spans="2:7">
      <c r="B752" s="1"/>
      <c r="C752" s="1"/>
      <c r="D752" s="1"/>
      <c r="E752" s="1"/>
      <c r="F752" s="1"/>
      <c r="G752" s="1"/>
    </row>
    <row r="753" spans="2:7">
      <c r="B753" s="1"/>
      <c r="C753" s="1"/>
      <c r="D753" s="1"/>
      <c r="E753" s="1"/>
      <c r="F753" s="1"/>
      <c r="G753" s="1"/>
    </row>
    <row r="754" spans="2:7">
      <c r="B754" s="1"/>
      <c r="C754" s="1"/>
      <c r="D754" s="1"/>
      <c r="E754" s="1"/>
      <c r="F754" s="1"/>
      <c r="G754" s="1"/>
    </row>
    <row r="755" spans="2:7">
      <c r="B755" s="1"/>
      <c r="C755" s="1"/>
      <c r="D755" s="1"/>
      <c r="E755" s="1"/>
      <c r="F755" s="1"/>
      <c r="G755" s="1"/>
    </row>
    <row r="756" spans="2:7">
      <c r="B756" s="1"/>
      <c r="C756" s="1"/>
      <c r="D756" s="1"/>
      <c r="E756" s="1"/>
      <c r="F756" s="1"/>
      <c r="G756" s="1"/>
    </row>
    <row r="757" spans="2:7">
      <c r="B757" s="1"/>
      <c r="C757" s="1"/>
      <c r="D757" s="1"/>
      <c r="E757" s="1"/>
      <c r="F757" s="1"/>
      <c r="G757" s="1"/>
    </row>
    <row r="758" spans="2:7">
      <c r="B758" s="1"/>
      <c r="C758" s="1"/>
      <c r="D758" s="1"/>
      <c r="E758" s="1"/>
      <c r="F758" s="1"/>
      <c r="G758" s="1"/>
    </row>
    <row r="759" spans="2:7">
      <c r="B759" s="1"/>
      <c r="C759" s="1"/>
      <c r="D759" s="1"/>
      <c r="E759" s="1"/>
      <c r="F759" s="1"/>
      <c r="G759" s="1"/>
    </row>
    <row r="760" spans="2:7">
      <c r="B760" s="1"/>
      <c r="C760" s="1"/>
      <c r="D760" s="1"/>
      <c r="E760" s="1"/>
      <c r="F760" s="1"/>
      <c r="G760" s="1"/>
    </row>
    <row r="761" spans="2:7">
      <c r="B761" s="1"/>
      <c r="C761" s="1"/>
      <c r="D761" s="1"/>
      <c r="E761" s="1"/>
      <c r="F761" s="1"/>
      <c r="G761" s="1"/>
    </row>
    <row r="762" spans="2:7">
      <c r="B762" s="1"/>
      <c r="C762" s="1"/>
      <c r="D762" s="1"/>
      <c r="E762" s="1"/>
      <c r="F762" s="1"/>
      <c r="G762" s="1"/>
    </row>
    <row r="763" spans="2:7">
      <c r="B763" s="1"/>
      <c r="C763" s="1"/>
      <c r="D763" s="1"/>
      <c r="E763" s="1"/>
      <c r="F763" s="1"/>
      <c r="G763" s="1"/>
    </row>
    <row r="764" spans="2:7">
      <c r="B764" s="1"/>
      <c r="C764" s="1"/>
      <c r="D764" s="1"/>
      <c r="E764" s="1"/>
      <c r="F764" s="1"/>
      <c r="G764" s="1"/>
    </row>
    <row r="765" spans="2:7">
      <c r="B765" s="1"/>
      <c r="C765" s="1"/>
      <c r="D765" s="1"/>
      <c r="E765" s="1"/>
      <c r="F765" s="1"/>
      <c r="G765" s="1"/>
    </row>
    <row r="766" spans="2:7">
      <c r="B766" s="1"/>
      <c r="C766" s="1"/>
      <c r="D766" s="1"/>
      <c r="E766" s="1"/>
      <c r="F766" s="1"/>
      <c r="G766" s="1"/>
    </row>
    <row r="767" spans="2:7">
      <c r="B767" s="1"/>
      <c r="C767" s="1"/>
      <c r="D767" s="1"/>
      <c r="E767" s="1"/>
      <c r="F767" s="1"/>
      <c r="G767" s="1"/>
    </row>
    <row r="768" spans="2:7">
      <c r="B768" s="1"/>
      <c r="C768" s="1"/>
      <c r="D768" s="1"/>
      <c r="E768" s="1"/>
      <c r="F768" s="1"/>
      <c r="G768" s="1"/>
    </row>
    <row r="769" spans="2:7">
      <c r="B769" s="1"/>
      <c r="C769" s="1"/>
      <c r="D769" s="1"/>
      <c r="E769" s="1"/>
      <c r="F769" s="1"/>
      <c r="G769" s="1"/>
    </row>
    <row r="770" spans="2:7">
      <c r="B770" s="1"/>
      <c r="C770" s="1"/>
      <c r="D770" s="1"/>
      <c r="E770" s="1"/>
      <c r="F770" s="1"/>
      <c r="G770" s="1"/>
    </row>
    <row r="771" spans="2:7">
      <c r="B771" s="1"/>
      <c r="C771" s="1"/>
      <c r="D771" s="1"/>
      <c r="E771" s="1"/>
      <c r="F771" s="1"/>
      <c r="G771" s="1"/>
    </row>
    <row r="772" spans="2:7">
      <c r="B772" s="1"/>
      <c r="C772" s="1"/>
      <c r="D772" s="1"/>
      <c r="E772" s="1"/>
      <c r="F772" s="1"/>
      <c r="G772" s="1"/>
    </row>
    <row r="773" spans="2:7">
      <c r="B773" s="1"/>
      <c r="C773" s="1"/>
      <c r="D773" s="1"/>
      <c r="E773" s="1"/>
      <c r="F773" s="1"/>
      <c r="G773" s="1"/>
    </row>
    <row r="774" spans="2:7">
      <c r="B774" s="1"/>
      <c r="C774" s="1"/>
      <c r="D774" s="1"/>
      <c r="E774" s="1"/>
      <c r="F774" s="1"/>
      <c r="G774" s="1"/>
    </row>
    <row r="775" spans="2:7">
      <c r="B775" s="1"/>
      <c r="C775" s="1"/>
      <c r="D775" s="1"/>
      <c r="E775" s="1"/>
      <c r="F775" s="1"/>
      <c r="G775" s="1"/>
    </row>
    <row r="776" spans="2:7">
      <c r="B776" s="1"/>
      <c r="C776" s="1"/>
      <c r="D776" s="1"/>
      <c r="E776" s="1"/>
      <c r="F776" s="1"/>
      <c r="G776" s="1"/>
    </row>
    <row r="777" spans="2:7">
      <c r="B777" s="1"/>
      <c r="C777" s="1"/>
      <c r="D777" s="1"/>
      <c r="E777" s="1"/>
      <c r="F777" s="1"/>
      <c r="G777" s="1"/>
    </row>
    <row r="778" spans="2:7">
      <c r="B778" s="1"/>
      <c r="C778" s="1"/>
      <c r="D778" s="1"/>
      <c r="E778" s="1"/>
      <c r="F778" s="1"/>
      <c r="G778" s="1"/>
    </row>
    <row r="779" spans="2:7">
      <c r="B779" s="1"/>
      <c r="C779" s="1"/>
      <c r="D779" s="1"/>
      <c r="E779" s="1"/>
      <c r="F779" s="1"/>
      <c r="G779" s="1"/>
    </row>
    <row r="780" spans="2:7">
      <c r="B780" s="1"/>
      <c r="C780" s="1"/>
      <c r="D780" s="1"/>
      <c r="E780" s="1"/>
      <c r="F780" s="1"/>
      <c r="G780" s="1"/>
    </row>
    <row r="781" spans="2:7">
      <c r="B781" s="1"/>
      <c r="C781" s="1"/>
      <c r="D781" s="1"/>
      <c r="E781" s="1"/>
      <c r="F781" s="1"/>
      <c r="G781" s="1"/>
    </row>
    <row r="782" spans="2:7">
      <c r="B782" s="1"/>
      <c r="C782" s="1"/>
      <c r="D782" s="1"/>
      <c r="E782" s="1"/>
      <c r="F782" s="1"/>
      <c r="G782" s="1"/>
    </row>
    <row r="783" spans="2:7">
      <c r="B783" s="1"/>
      <c r="C783" s="1"/>
      <c r="D783" s="1"/>
      <c r="E783" s="1"/>
      <c r="F783" s="1"/>
      <c r="G783" s="1"/>
    </row>
    <row r="784" spans="2:7">
      <c r="B784" s="1"/>
      <c r="C784" s="1"/>
      <c r="D784" s="1"/>
      <c r="E784" s="1"/>
      <c r="F784" s="1"/>
      <c r="G784" s="1"/>
    </row>
    <row r="785" spans="2:7">
      <c r="B785" s="1"/>
      <c r="C785" s="1"/>
      <c r="D785" s="1"/>
      <c r="E785" s="1"/>
      <c r="F785" s="1"/>
      <c r="G785" s="1"/>
    </row>
    <row r="786" spans="2:7">
      <c r="B786" s="1"/>
      <c r="C786" s="1"/>
      <c r="D786" s="1"/>
      <c r="E786" s="1"/>
      <c r="F786" s="1"/>
      <c r="G786" s="1"/>
    </row>
    <row r="787" spans="2:7">
      <c r="B787" s="1"/>
      <c r="C787" s="1"/>
      <c r="D787" s="1"/>
      <c r="E787" s="1"/>
      <c r="F787" s="1"/>
      <c r="G787" s="1"/>
    </row>
    <row r="788" spans="2:7">
      <c r="B788" s="1"/>
      <c r="C788" s="1"/>
      <c r="D788" s="1"/>
      <c r="E788" s="1"/>
      <c r="F788" s="1"/>
      <c r="G788" s="1"/>
    </row>
    <row r="789" spans="2:7">
      <c r="B789" s="1"/>
      <c r="C789" s="1"/>
      <c r="D789" s="1"/>
      <c r="E789" s="1"/>
      <c r="F789" s="1"/>
      <c r="G789" s="1"/>
    </row>
    <row r="790" spans="2:7">
      <c r="B790" s="1"/>
      <c r="C790" s="1"/>
      <c r="D790" s="1"/>
      <c r="E790" s="1"/>
      <c r="F790" s="1"/>
      <c r="G790" s="1"/>
    </row>
    <row r="791" spans="2:7">
      <c r="B791" s="1"/>
      <c r="C791" s="1"/>
      <c r="D791" s="1"/>
      <c r="E791" s="1"/>
      <c r="F791" s="1"/>
      <c r="G791" s="1"/>
    </row>
    <row r="792" spans="2:7">
      <c r="B792" s="1"/>
      <c r="C792" s="1"/>
      <c r="D792" s="1"/>
      <c r="E792" s="1"/>
      <c r="F792" s="1"/>
      <c r="G792" s="1"/>
    </row>
    <row r="793" spans="2:7">
      <c r="B793" s="1"/>
      <c r="C793" s="1"/>
      <c r="D793" s="1"/>
      <c r="E793" s="1"/>
      <c r="F793" s="1"/>
      <c r="G793" s="1"/>
    </row>
    <row r="794" spans="2:7">
      <c r="B794" s="1"/>
      <c r="C794" s="1"/>
      <c r="D794" s="1"/>
      <c r="E794" s="1"/>
      <c r="F794" s="1"/>
      <c r="G794" s="1"/>
    </row>
    <row r="795" spans="2:7">
      <c r="B795" s="1"/>
      <c r="C795" s="1"/>
      <c r="D795" s="1"/>
      <c r="E795" s="1"/>
      <c r="F795" s="1"/>
      <c r="G795" s="1"/>
    </row>
    <row r="796" spans="2:7">
      <c r="B796" s="1"/>
      <c r="C796" s="1"/>
      <c r="D796" s="1"/>
      <c r="E796" s="1"/>
      <c r="F796" s="1"/>
      <c r="G796" s="1"/>
    </row>
    <row r="797" spans="2:7">
      <c r="B797" s="1"/>
      <c r="C797" s="1"/>
      <c r="D797" s="1"/>
      <c r="E797" s="1"/>
      <c r="F797" s="1"/>
      <c r="G797" s="1"/>
    </row>
    <row r="798" spans="2:7">
      <c r="B798" s="1"/>
      <c r="C798" s="1"/>
      <c r="D798" s="1"/>
      <c r="E798" s="1"/>
      <c r="F798" s="1"/>
      <c r="G798" s="1"/>
    </row>
    <row r="799" spans="2:7">
      <c r="B799" s="1"/>
      <c r="C799" s="1"/>
      <c r="D799" s="1"/>
      <c r="E799" s="1"/>
      <c r="F799" s="1"/>
      <c r="G799" s="1"/>
    </row>
    <row r="800" spans="2:7">
      <c r="B800" s="1"/>
      <c r="C800" s="1"/>
      <c r="D800" s="1"/>
      <c r="E800" s="1"/>
      <c r="F800" s="1"/>
      <c r="G800" s="1"/>
    </row>
    <row r="801" spans="2:7">
      <c r="B801" s="1"/>
      <c r="C801" s="1"/>
      <c r="D801" s="1"/>
      <c r="E801" s="1"/>
      <c r="F801" s="1"/>
      <c r="G801" s="1"/>
    </row>
    <row r="802" spans="2:7">
      <c r="B802" s="1"/>
      <c r="C802" s="1"/>
      <c r="D802" s="1"/>
      <c r="E802" s="1"/>
      <c r="F802" s="1"/>
      <c r="G802" s="1"/>
    </row>
    <row r="803" spans="2:7">
      <c r="B803" s="1"/>
      <c r="C803" s="1"/>
      <c r="D803" s="1"/>
      <c r="E803" s="1"/>
      <c r="F803" s="1"/>
      <c r="G803" s="1"/>
    </row>
    <row r="804" spans="2:7">
      <c r="B804" s="1"/>
      <c r="C804" s="1"/>
      <c r="D804" s="1"/>
      <c r="E804" s="1"/>
      <c r="F804" s="1"/>
      <c r="G804" s="1"/>
    </row>
    <row r="805" spans="2:7">
      <c r="B805" s="1"/>
      <c r="C805" s="1"/>
      <c r="D805" s="1"/>
      <c r="E805" s="1"/>
      <c r="F805" s="1"/>
      <c r="G805" s="1"/>
    </row>
    <row r="806" spans="2:7">
      <c r="B806" s="1"/>
      <c r="C806" s="1"/>
      <c r="D806" s="1"/>
      <c r="E806" s="1"/>
      <c r="F806" s="1"/>
      <c r="G806" s="1"/>
    </row>
    <row r="807" spans="2:7">
      <c r="B807" s="1"/>
      <c r="C807" s="1"/>
      <c r="D807" s="1"/>
      <c r="E807" s="1"/>
      <c r="F807" s="1"/>
      <c r="G807" s="1"/>
    </row>
    <row r="808" spans="2:7">
      <c r="B808" s="1"/>
      <c r="C808" s="1"/>
      <c r="D808" s="1"/>
      <c r="E808" s="1"/>
      <c r="F808" s="1"/>
      <c r="G808" s="1"/>
    </row>
    <row r="809" spans="2:7">
      <c r="B809" s="1"/>
      <c r="C809" s="1"/>
      <c r="D809" s="1"/>
      <c r="E809" s="1"/>
      <c r="F809" s="1"/>
      <c r="G809" s="1"/>
    </row>
    <row r="810" spans="2:7">
      <c r="B810" s="1"/>
      <c r="C810" s="1"/>
      <c r="D810" s="1"/>
      <c r="E810" s="1"/>
      <c r="F810" s="1"/>
      <c r="G810" s="1"/>
    </row>
    <row r="811" spans="2:7">
      <c r="B811" s="1"/>
      <c r="C811" s="1"/>
      <c r="D811" s="1"/>
      <c r="E811" s="1"/>
      <c r="F811" s="1"/>
      <c r="G811" s="1"/>
    </row>
    <row r="812" spans="2:7">
      <c r="B812" s="1"/>
      <c r="C812" s="1"/>
      <c r="D812" s="1"/>
      <c r="E812" s="1"/>
      <c r="F812" s="1"/>
      <c r="G812" s="1"/>
    </row>
    <row r="813" spans="2:7">
      <c r="B813" s="1"/>
      <c r="C813" s="1"/>
      <c r="D813" s="1"/>
      <c r="E813" s="1"/>
      <c r="F813" s="1"/>
      <c r="G813" s="1"/>
    </row>
    <row r="814" spans="2:7">
      <c r="B814" s="1"/>
      <c r="C814" s="1"/>
      <c r="D814" s="1"/>
      <c r="E814" s="1"/>
      <c r="F814" s="1"/>
      <c r="G814" s="1"/>
    </row>
    <row r="815" spans="2:7">
      <c r="B815" s="1"/>
      <c r="C815" s="1"/>
      <c r="D815" s="1"/>
      <c r="E815" s="1"/>
      <c r="F815" s="1"/>
      <c r="G815" s="1"/>
    </row>
    <row r="816" spans="2:7">
      <c r="B816" s="1"/>
      <c r="C816" s="1"/>
      <c r="D816" s="1"/>
      <c r="E816" s="1"/>
      <c r="F816" s="1"/>
      <c r="G816" s="1"/>
    </row>
    <row r="817" spans="2:7">
      <c r="B817" s="1"/>
      <c r="C817" s="1"/>
      <c r="D817" s="1"/>
      <c r="E817" s="1"/>
      <c r="F817" s="1"/>
      <c r="G817" s="1"/>
    </row>
    <row r="818" spans="2:7">
      <c r="B818" s="1"/>
      <c r="C818" s="1"/>
      <c r="D818" s="1"/>
      <c r="E818" s="1"/>
      <c r="F818" s="1"/>
      <c r="G818" s="1"/>
    </row>
    <row r="819" spans="2:7">
      <c r="B819" s="1"/>
      <c r="C819" s="1"/>
      <c r="D819" s="1"/>
      <c r="E819" s="1"/>
      <c r="F819" s="1"/>
      <c r="G819" s="1"/>
    </row>
    <row r="820" spans="2:7">
      <c r="B820" s="1"/>
      <c r="C820" s="1"/>
      <c r="D820" s="1"/>
      <c r="E820" s="1"/>
      <c r="F820" s="1"/>
      <c r="G820" s="1"/>
    </row>
    <row r="821" spans="2:7">
      <c r="B821" s="1"/>
      <c r="C821" s="1"/>
      <c r="D821" s="1"/>
      <c r="E821" s="1"/>
      <c r="F821" s="1"/>
      <c r="G821" s="1"/>
    </row>
    <row r="822" spans="2:7">
      <c r="B822" s="1"/>
      <c r="C822" s="1"/>
      <c r="D822" s="1"/>
      <c r="E822" s="1"/>
      <c r="F822" s="1"/>
      <c r="G822" s="1"/>
    </row>
    <row r="823" spans="2:7">
      <c r="B823" s="1"/>
      <c r="C823" s="1"/>
      <c r="D823" s="1"/>
      <c r="E823" s="1"/>
      <c r="F823" s="1"/>
      <c r="G823" s="1"/>
    </row>
    <row r="824" spans="2:7">
      <c r="B824" s="1"/>
      <c r="C824" s="1"/>
      <c r="D824" s="1"/>
      <c r="E824" s="1"/>
      <c r="F824" s="1"/>
      <c r="G824" s="1"/>
    </row>
    <row r="825" spans="2:7">
      <c r="B825" s="1"/>
      <c r="C825" s="1"/>
      <c r="D825" s="1"/>
      <c r="E825" s="1"/>
      <c r="F825" s="1"/>
      <c r="G825" s="1"/>
    </row>
    <row r="826" spans="2:7">
      <c r="B826" s="1"/>
      <c r="C826" s="1"/>
      <c r="D826" s="1"/>
      <c r="E826" s="1"/>
      <c r="F826" s="1"/>
      <c r="G826" s="1"/>
    </row>
    <row r="827" spans="2:7">
      <c r="B827" s="1"/>
      <c r="C827" s="1"/>
      <c r="D827" s="1"/>
      <c r="E827" s="1"/>
      <c r="F827" s="1"/>
      <c r="G827" s="1"/>
    </row>
    <row r="828" spans="2:7">
      <c r="B828" s="1"/>
      <c r="C828" s="1"/>
      <c r="D828" s="1"/>
      <c r="E828" s="1"/>
      <c r="F828" s="1"/>
      <c r="G828" s="1"/>
    </row>
    <row r="829" spans="2:7">
      <c r="B829" s="1"/>
      <c r="C829" s="1"/>
      <c r="D829" s="1"/>
      <c r="E829" s="1"/>
      <c r="F829" s="1"/>
      <c r="G829" s="1"/>
    </row>
    <row r="830" spans="2:7">
      <c r="B830" s="1"/>
      <c r="C830" s="1"/>
      <c r="D830" s="1"/>
      <c r="E830" s="1"/>
      <c r="F830" s="1"/>
      <c r="G830" s="1"/>
    </row>
    <row r="831" spans="2:7">
      <c r="B831" s="1"/>
      <c r="C831" s="1"/>
      <c r="D831" s="1"/>
      <c r="E831" s="1"/>
      <c r="F831" s="1"/>
      <c r="G831" s="1"/>
    </row>
    <row r="832" spans="2:7">
      <c r="B832" s="1"/>
      <c r="C832" s="1"/>
      <c r="D832" s="1"/>
      <c r="E832" s="1"/>
      <c r="F832" s="1"/>
      <c r="G832" s="1"/>
    </row>
    <row r="833" spans="2:7">
      <c r="B833" s="1"/>
      <c r="C833" s="1"/>
      <c r="D833" s="1"/>
      <c r="E833" s="1"/>
      <c r="F833" s="1"/>
      <c r="G833" s="1"/>
    </row>
    <row r="834" spans="2:7">
      <c r="B834" s="1"/>
      <c r="C834" s="1"/>
      <c r="D834" s="1"/>
      <c r="E834" s="1"/>
      <c r="F834" s="1"/>
      <c r="G834" s="1"/>
    </row>
    <row r="835" spans="2:7">
      <c r="B835" s="1"/>
      <c r="C835" s="1"/>
      <c r="D835" s="1"/>
      <c r="E835" s="1"/>
      <c r="F835" s="1"/>
      <c r="G835" s="1"/>
    </row>
    <row r="836" spans="2:7">
      <c r="B836" s="1"/>
      <c r="C836" s="1"/>
      <c r="D836" s="1"/>
      <c r="E836" s="1"/>
      <c r="F836" s="1"/>
      <c r="G836" s="1"/>
    </row>
    <row r="837" spans="2:7">
      <c r="B837" s="1"/>
      <c r="C837" s="1"/>
      <c r="D837" s="1"/>
      <c r="E837" s="1"/>
      <c r="F837" s="1"/>
      <c r="G837" s="1"/>
    </row>
    <row r="838" spans="2:7">
      <c r="B838" s="1"/>
      <c r="C838" s="1"/>
      <c r="D838" s="1"/>
      <c r="E838" s="1"/>
      <c r="F838" s="1"/>
      <c r="G838" s="1"/>
    </row>
    <row r="839" spans="2:7">
      <c r="B839" s="1"/>
      <c r="C839" s="1"/>
      <c r="D839" s="1"/>
      <c r="E839" s="1"/>
      <c r="F839" s="1"/>
      <c r="G839" s="1"/>
    </row>
    <row r="840" spans="2:7">
      <c r="B840" s="1"/>
      <c r="C840" s="1"/>
      <c r="D840" s="1"/>
      <c r="E840" s="1"/>
      <c r="F840" s="1"/>
      <c r="G840" s="1"/>
    </row>
    <row r="841" spans="2:7">
      <c r="B841" s="1"/>
      <c r="C841" s="1"/>
      <c r="D841" s="1"/>
      <c r="E841" s="1"/>
      <c r="F841" s="1"/>
      <c r="G841" s="1"/>
    </row>
    <row r="842" spans="2:7">
      <c r="B842" s="1"/>
      <c r="C842" s="1"/>
      <c r="D842" s="1"/>
      <c r="E842" s="1"/>
      <c r="F842" s="1"/>
      <c r="G842" s="1"/>
    </row>
    <row r="843" spans="2:7">
      <c r="B843" s="1"/>
      <c r="C843" s="1"/>
      <c r="D843" s="1"/>
      <c r="E843" s="1"/>
      <c r="F843" s="1"/>
      <c r="G843" s="1"/>
    </row>
    <row r="844" spans="2:7">
      <c r="B844" s="1"/>
      <c r="C844" s="1"/>
      <c r="D844" s="1"/>
      <c r="E844" s="1"/>
      <c r="F844" s="1"/>
      <c r="G844" s="1"/>
    </row>
    <row r="845" spans="2:7">
      <c r="B845" s="1"/>
      <c r="C845" s="1"/>
      <c r="D845" s="1"/>
      <c r="E845" s="1"/>
      <c r="F845" s="1"/>
      <c r="G845" s="1"/>
    </row>
    <row r="846" spans="2:7">
      <c r="B846" s="1"/>
      <c r="C846" s="1"/>
      <c r="D846" s="1"/>
      <c r="E846" s="1"/>
      <c r="F846" s="1"/>
      <c r="G846" s="1"/>
    </row>
    <row r="847" spans="2:7">
      <c r="B847" s="1"/>
      <c r="C847" s="1"/>
      <c r="D847" s="1"/>
      <c r="E847" s="1"/>
      <c r="F847" s="1"/>
      <c r="G847" s="1"/>
    </row>
    <row r="848" spans="2:7">
      <c r="B848" s="1"/>
      <c r="C848" s="1"/>
      <c r="D848" s="1"/>
      <c r="E848" s="1"/>
      <c r="F848" s="1"/>
      <c r="G848" s="1"/>
    </row>
    <row r="849" spans="2:7">
      <c r="B849" s="1"/>
      <c r="C849" s="1"/>
      <c r="D849" s="1"/>
      <c r="E849" s="1"/>
      <c r="F849" s="1"/>
      <c r="G849" s="1"/>
    </row>
    <row r="850" spans="2:7">
      <c r="B850" s="1"/>
      <c r="C850" s="1"/>
      <c r="D850" s="1"/>
      <c r="E850" s="1"/>
      <c r="F850" s="1"/>
      <c r="G850" s="1"/>
    </row>
    <row r="851" spans="2:7">
      <c r="B851" s="1"/>
      <c r="C851" s="1"/>
      <c r="D851" s="1"/>
      <c r="E851" s="1"/>
      <c r="F851" s="1"/>
      <c r="G851" s="1"/>
    </row>
    <row r="852" spans="2:7">
      <c r="B852" s="1"/>
      <c r="C852" s="1"/>
      <c r="D852" s="1"/>
      <c r="E852" s="1"/>
      <c r="F852" s="1"/>
      <c r="G852" s="1"/>
    </row>
    <row r="853" spans="2:7">
      <c r="B853" s="1"/>
      <c r="C853" s="1"/>
      <c r="D853" s="1"/>
      <c r="E853" s="1"/>
      <c r="F853" s="1"/>
      <c r="G853" s="1"/>
    </row>
    <row r="854" spans="2:7">
      <c r="B854" s="1"/>
      <c r="C854" s="1"/>
      <c r="D854" s="1"/>
      <c r="E854" s="1"/>
      <c r="F854" s="1"/>
      <c r="G854" s="1"/>
    </row>
    <row r="855" spans="2:7">
      <c r="B855" s="1"/>
      <c r="C855" s="1"/>
      <c r="D855" s="1"/>
      <c r="E855" s="1"/>
      <c r="F855" s="1"/>
      <c r="G855" s="1"/>
    </row>
    <row r="856" spans="2:7">
      <c r="B856" s="1"/>
      <c r="C856" s="1"/>
      <c r="D856" s="1"/>
      <c r="E856" s="1"/>
      <c r="F856" s="1"/>
      <c r="G856" s="1"/>
    </row>
    <row r="857" spans="2:7">
      <c r="B857" s="1"/>
      <c r="C857" s="1"/>
      <c r="D857" s="1"/>
      <c r="E857" s="1"/>
      <c r="F857" s="1"/>
      <c r="G857" s="1"/>
    </row>
    <row r="858" spans="2:7">
      <c r="B858" s="1"/>
      <c r="C858" s="1"/>
      <c r="D858" s="1"/>
      <c r="E858" s="1"/>
      <c r="F858" s="1"/>
      <c r="G858" s="1"/>
    </row>
    <row r="859" spans="2:7">
      <c r="B859" s="1"/>
      <c r="C859" s="1"/>
      <c r="D859" s="1"/>
      <c r="E859" s="1"/>
      <c r="F859" s="1"/>
      <c r="G859" s="1"/>
    </row>
    <row r="860" spans="2:7">
      <c r="B860" s="1"/>
      <c r="C860" s="1"/>
      <c r="D860" s="1"/>
      <c r="E860" s="1"/>
      <c r="F860" s="1"/>
      <c r="G860" s="1"/>
    </row>
    <row r="861" spans="2:7">
      <c r="B861" s="1"/>
      <c r="C861" s="1"/>
      <c r="D861" s="1"/>
      <c r="E861" s="1"/>
      <c r="F861" s="1"/>
      <c r="G861" s="1"/>
    </row>
    <row r="862" spans="2:7">
      <c r="B862" s="1"/>
      <c r="C862" s="1"/>
      <c r="D862" s="1"/>
      <c r="E862" s="1"/>
      <c r="F862" s="1"/>
      <c r="G862" s="1"/>
    </row>
    <row r="863" spans="2:7">
      <c r="B863" s="1"/>
      <c r="C863" s="1"/>
      <c r="D863" s="1"/>
      <c r="E863" s="1"/>
      <c r="F863" s="1"/>
      <c r="G863" s="1"/>
    </row>
    <row r="864" spans="2:7">
      <c r="B864" s="1"/>
      <c r="C864" s="1"/>
      <c r="D864" s="1"/>
      <c r="E864" s="1"/>
      <c r="F864" s="1"/>
      <c r="G864" s="1"/>
    </row>
    <row r="865" spans="2:7">
      <c r="B865" s="1"/>
      <c r="C865" s="1"/>
      <c r="D865" s="1"/>
      <c r="E865" s="1"/>
      <c r="F865" s="1"/>
      <c r="G865" s="1"/>
    </row>
    <row r="866" spans="2:7">
      <c r="B866" s="1"/>
      <c r="C866" s="1"/>
      <c r="D866" s="1"/>
      <c r="E866" s="1"/>
      <c r="F866" s="1"/>
      <c r="G866" s="1"/>
    </row>
    <row r="867" spans="2:7">
      <c r="B867" s="1"/>
      <c r="C867" s="1"/>
      <c r="D867" s="1"/>
      <c r="E867" s="1"/>
      <c r="F867" s="1"/>
      <c r="G867" s="1"/>
    </row>
    <row r="868" spans="2:7">
      <c r="B868" s="1"/>
      <c r="C868" s="1"/>
      <c r="D868" s="1"/>
      <c r="E868" s="1"/>
      <c r="F868" s="1"/>
      <c r="G868" s="1"/>
    </row>
    <row r="869" spans="2:7">
      <c r="B869" s="1"/>
      <c r="C869" s="1"/>
      <c r="D869" s="1"/>
      <c r="E869" s="1"/>
      <c r="F869" s="1"/>
      <c r="G869" s="1"/>
    </row>
    <row r="870" spans="2:7">
      <c r="B870" s="1"/>
      <c r="C870" s="1"/>
      <c r="D870" s="1"/>
      <c r="E870" s="1"/>
      <c r="F870" s="1"/>
      <c r="G870" s="1"/>
    </row>
    <row r="871" spans="2:7">
      <c r="B871" s="1"/>
      <c r="C871" s="1"/>
      <c r="D871" s="1"/>
      <c r="E871" s="1"/>
      <c r="F871" s="1"/>
      <c r="G871" s="1"/>
    </row>
    <row r="872" spans="2:7">
      <c r="B872" s="1"/>
      <c r="C872" s="1"/>
      <c r="D872" s="1"/>
      <c r="E872" s="1"/>
      <c r="F872" s="1"/>
      <c r="G872" s="1"/>
    </row>
    <row r="873" spans="2:7">
      <c r="B873" s="1"/>
      <c r="C873" s="1"/>
      <c r="D873" s="1"/>
      <c r="E873" s="1"/>
      <c r="F873" s="1"/>
      <c r="G873" s="1"/>
    </row>
    <row r="874" spans="2:7">
      <c r="B874" s="1"/>
      <c r="C874" s="1"/>
      <c r="D874" s="1"/>
      <c r="E874" s="1"/>
      <c r="F874" s="1"/>
      <c r="G874" s="1"/>
    </row>
    <row r="875" spans="2:7">
      <c r="B875" s="1"/>
      <c r="C875" s="1"/>
      <c r="D875" s="1"/>
      <c r="E875" s="1"/>
      <c r="F875" s="1"/>
      <c r="G875" s="1"/>
    </row>
    <row r="876" spans="2:7">
      <c r="B876" s="1"/>
      <c r="C876" s="1"/>
      <c r="D876" s="1"/>
      <c r="E876" s="1"/>
      <c r="F876" s="1"/>
      <c r="G876" s="1"/>
    </row>
    <row r="877" spans="2:7">
      <c r="B877" s="1"/>
      <c r="C877" s="1"/>
      <c r="D877" s="1"/>
      <c r="E877" s="1"/>
      <c r="F877" s="1"/>
      <c r="G877" s="1"/>
    </row>
    <row r="878" spans="2:7">
      <c r="B878" s="1"/>
      <c r="C878" s="1"/>
      <c r="D878" s="1"/>
      <c r="E878" s="1"/>
      <c r="F878" s="1"/>
      <c r="G878" s="1"/>
    </row>
    <row r="879" spans="2:7">
      <c r="B879" s="1"/>
      <c r="C879" s="1"/>
      <c r="D879" s="1"/>
      <c r="E879" s="1"/>
      <c r="F879" s="1"/>
      <c r="G879" s="1"/>
    </row>
    <row r="880" spans="2:7">
      <c r="B880" s="1"/>
      <c r="C880" s="1"/>
      <c r="D880" s="1"/>
      <c r="E880" s="1"/>
      <c r="F880" s="1"/>
      <c r="G880" s="1"/>
    </row>
    <row r="881" spans="2:7">
      <c r="B881" s="1"/>
      <c r="C881" s="1"/>
      <c r="D881" s="1"/>
      <c r="E881" s="1"/>
      <c r="F881" s="1"/>
      <c r="G881" s="1"/>
    </row>
    <row r="882" spans="2:7">
      <c r="B882" s="1"/>
      <c r="C882" s="1"/>
      <c r="D882" s="1"/>
      <c r="E882" s="1"/>
      <c r="F882" s="1"/>
      <c r="G882" s="1"/>
    </row>
    <row r="883" spans="2:7">
      <c r="B883" s="1"/>
      <c r="C883" s="1"/>
      <c r="D883" s="1"/>
      <c r="E883" s="1"/>
      <c r="F883" s="1"/>
      <c r="G883" s="1"/>
    </row>
    <row r="884" spans="2:7">
      <c r="B884" s="1"/>
      <c r="C884" s="1"/>
      <c r="D884" s="1"/>
      <c r="E884" s="1"/>
      <c r="F884" s="1"/>
      <c r="G884" s="1"/>
    </row>
    <row r="885" spans="2:7">
      <c r="B885" s="1"/>
      <c r="C885" s="1"/>
      <c r="D885" s="1"/>
      <c r="E885" s="1"/>
      <c r="F885" s="1"/>
      <c r="G885" s="1"/>
    </row>
    <row r="886" spans="2:7">
      <c r="B886" s="1"/>
      <c r="C886" s="1"/>
      <c r="D886" s="1"/>
      <c r="E886" s="1"/>
      <c r="F886" s="1"/>
      <c r="G886" s="1"/>
    </row>
    <row r="887" spans="2:7">
      <c r="B887" s="1"/>
      <c r="C887" s="1"/>
      <c r="D887" s="1"/>
      <c r="E887" s="1"/>
      <c r="F887" s="1"/>
      <c r="G887" s="1"/>
    </row>
    <row r="888" spans="2:7">
      <c r="B888" s="1"/>
      <c r="C888" s="1"/>
      <c r="D888" s="1"/>
      <c r="E888" s="1"/>
      <c r="F888" s="1"/>
      <c r="G888" s="1"/>
    </row>
    <row r="889" spans="2:7">
      <c r="B889" s="1"/>
      <c r="C889" s="1"/>
      <c r="D889" s="1"/>
      <c r="E889" s="1"/>
      <c r="F889" s="1"/>
      <c r="G889" s="1"/>
    </row>
    <row r="890" spans="2:7">
      <c r="B890" s="1"/>
      <c r="C890" s="1"/>
      <c r="D890" s="1"/>
      <c r="E890" s="1"/>
      <c r="F890" s="1"/>
      <c r="G890" s="1"/>
    </row>
    <row r="891" spans="2:7">
      <c r="B891" s="1"/>
      <c r="C891" s="1"/>
      <c r="D891" s="1"/>
      <c r="E891" s="1"/>
      <c r="F891" s="1"/>
      <c r="G891" s="1"/>
    </row>
    <row r="892" spans="2:7">
      <c r="B892" s="1"/>
      <c r="C892" s="1"/>
      <c r="D892" s="1"/>
      <c r="E892" s="1"/>
      <c r="F892" s="1"/>
      <c r="G892" s="1"/>
    </row>
    <row r="893" spans="2:7">
      <c r="B893" s="1"/>
      <c r="C893" s="1"/>
      <c r="D893" s="1"/>
      <c r="E893" s="1"/>
      <c r="F893" s="1"/>
      <c r="G893" s="1"/>
    </row>
    <row r="894" spans="2:7">
      <c r="B894" s="1"/>
      <c r="C894" s="1"/>
      <c r="D894" s="1"/>
      <c r="E894" s="1"/>
      <c r="F894" s="1"/>
      <c r="G894" s="1"/>
    </row>
    <row r="895" spans="2:7">
      <c r="B895" s="1"/>
      <c r="C895" s="1"/>
      <c r="D895" s="1"/>
      <c r="E895" s="1"/>
      <c r="F895" s="1"/>
      <c r="G895" s="1"/>
    </row>
    <row r="896" spans="2:7">
      <c r="B896" s="1"/>
      <c r="C896" s="1"/>
      <c r="D896" s="1"/>
      <c r="E896" s="1"/>
      <c r="F896" s="1"/>
      <c r="G896" s="1"/>
    </row>
    <row r="897" spans="2:7">
      <c r="B897" s="1"/>
      <c r="C897" s="1"/>
      <c r="D897" s="1"/>
      <c r="E897" s="1"/>
      <c r="F897" s="1"/>
      <c r="G897" s="1"/>
    </row>
    <row r="898" spans="2:7">
      <c r="B898" s="1"/>
      <c r="C898" s="1"/>
      <c r="D898" s="1"/>
      <c r="E898" s="1"/>
      <c r="F898" s="1"/>
      <c r="G898" s="1"/>
    </row>
    <row r="899" spans="2:7">
      <c r="B899" s="1"/>
      <c r="C899" s="1"/>
      <c r="D899" s="1"/>
      <c r="E899" s="1"/>
      <c r="F899" s="1"/>
      <c r="G899" s="1"/>
    </row>
    <row r="900" spans="2:7">
      <c r="B900" s="1"/>
      <c r="C900" s="1"/>
      <c r="D900" s="1"/>
      <c r="E900" s="1"/>
      <c r="F900" s="1"/>
      <c r="G900" s="1"/>
    </row>
    <row r="901" spans="2:7">
      <c r="B901" s="1"/>
      <c r="C901" s="1"/>
      <c r="D901" s="1"/>
      <c r="E901" s="1"/>
      <c r="F901" s="1"/>
      <c r="G901" s="1"/>
    </row>
    <row r="902" spans="2:7">
      <c r="B902" s="1"/>
      <c r="C902" s="1"/>
      <c r="D902" s="1"/>
      <c r="E902" s="1"/>
      <c r="F902" s="1"/>
      <c r="G902" s="1"/>
    </row>
    <row r="903" spans="2:7">
      <c r="B903" s="1"/>
      <c r="C903" s="1"/>
      <c r="D903" s="1"/>
      <c r="E903" s="1"/>
      <c r="F903" s="1"/>
      <c r="G903" s="1"/>
    </row>
    <row r="904" spans="2:7">
      <c r="B904" s="1"/>
      <c r="C904" s="1"/>
      <c r="D904" s="1"/>
      <c r="E904" s="1"/>
      <c r="F904" s="1"/>
      <c r="G904" s="1"/>
    </row>
    <row r="905" spans="2:7">
      <c r="B905" s="1"/>
      <c r="C905" s="1"/>
      <c r="D905" s="1"/>
      <c r="E905" s="1"/>
      <c r="F905" s="1"/>
      <c r="G905" s="1"/>
    </row>
    <row r="906" spans="2:7">
      <c r="B906" s="1"/>
      <c r="C906" s="1"/>
      <c r="D906" s="1"/>
      <c r="E906" s="1"/>
      <c r="F906" s="1"/>
      <c r="G906" s="1"/>
    </row>
    <row r="907" spans="2:7">
      <c r="B907" s="1"/>
      <c r="C907" s="1"/>
      <c r="D907" s="1"/>
      <c r="E907" s="1"/>
      <c r="F907" s="1"/>
      <c r="G907" s="1"/>
    </row>
    <row r="908" spans="2:7">
      <c r="B908" s="1"/>
      <c r="C908" s="1"/>
      <c r="D908" s="1"/>
      <c r="E908" s="1"/>
      <c r="F908" s="1"/>
      <c r="G908" s="1"/>
    </row>
    <row r="909" spans="2:7">
      <c r="B909" s="1"/>
      <c r="C909" s="1"/>
      <c r="D909" s="1"/>
      <c r="E909" s="1"/>
      <c r="F909" s="1"/>
      <c r="G909" s="1"/>
    </row>
    <row r="910" spans="2:7">
      <c r="B910" s="1"/>
      <c r="C910" s="1"/>
      <c r="D910" s="1"/>
      <c r="E910" s="1"/>
      <c r="F910" s="1"/>
      <c r="G910" s="1"/>
    </row>
    <row r="911" spans="2:7">
      <c r="B911" s="1"/>
      <c r="C911" s="1"/>
      <c r="D911" s="1"/>
      <c r="E911" s="1"/>
      <c r="F911" s="1"/>
      <c r="G911" s="1"/>
    </row>
    <row r="912" spans="2:7">
      <c r="B912" s="1"/>
      <c r="C912" s="1"/>
      <c r="D912" s="1"/>
      <c r="E912" s="1"/>
      <c r="F912" s="1"/>
      <c r="G912" s="1"/>
    </row>
    <row r="913" spans="2:7">
      <c r="B913" s="1"/>
      <c r="C913" s="1"/>
      <c r="D913" s="1"/>
      <c r="E913" s="1"/>
      <c r="F913" s="1"/>
      <c r="G913" s="1"/>
    </row>
    <row r="914" spans="2:7">
      <c r="B914" s="1"/>
      <c r="C914" s="1"/>
      <c r="D914" s="1"/>
      <c r="E914" s="1"/>
      <c r="F914" s="1"/>
      <c r="G914" s="1"/>
    </row>
    <row r="915" spans="2:7">
      <c r="B915" s="1"/>
      <c r="C915" s="1"/>
      <c r="D915" s="1"/>
      <c r="E915" s="1"/>
      <c r="F915" s="1"/>
      <c r="G915" s="1"/>
    </row>
    <row r="916" spans="2:7">
      <c r="B916" s="1"/>
      <c r="C916" s="1"/>
      <c r="D916" s="1"/>
      <c r="E916" s="1"/>
      <c r="F916" s="1"/>
      <c r="G916" s="1"/>
    </row>
    <row r="917" spans="2:7">
      <c r="B917" s="1"/>
      <c r="C917" s="1"/>
      <c r="D917" s="1"/>
      <c r="E917" s="1"/>
      <c r="F917" s="1"/>
      <c r="G917" s="1"/>
    </row>
    <row r="918" spans="2:7">
      <c r="B918" s="1"/>
      <c r="C918" s="1"/>
      <c r="D918" s="1"/>
      <c r="E918" s="1"/>
      <c r="F918" s="1"/>
      <c r="G918" s="1"/>
    </row>
    <row r="919" spans="2:7">
      <c r="B919" s="1"/>
      <c r="C919" s="1"/>
      <c r="D919" s="1"/>
      <c r="E919" s="1"/>
      <c r="F919" s="1"/>
      <c r="G919" s="1"/>
    </row>
    <row r="920" spans="2:7">
      <c r="B920" s="1"/>
      <c r="C920" s="1"/>
      <c r="D920" s="1"/>
      <c r="E920" s="1"/>
      <c r="F920" s="1"/>
      <c r="G920" s="1"/>
    </row>
    <row r="921" spans="2:7">
      <c r="B921" s="1"/>
      <c r="C921" s="1"/>
      <c r="D921" s="1"/>
      <c r="E921" s="1"/>
      <c r="F921" s="1"/>
      <c r="G921" s="1"/>
    </row>
    <row r="922" spans="2:7">
      <c r="B922" s="1"/>
      <c r="C922" s="1"/>
      <c r="D922" s="1"/>
      <c r="E922" s="1"/>
      <c r="F922" s="1"/>
      <c r="G922" s="1"/>
    </row>
    <row r="923" spans="2:7">
      <c r="B923" s="1"/>
      <c r="C923" s="1"/>
      <c r="D923" s="1"/>
      <c r="E923" s="1"/>
      <c r="F923" s="1"/>
      <c r="G923" s="1"/>
    </row>
    <row r="924" spans="2:7">
      <c r="B924" s="1"/>
      <c r="C924" s="1"/>
      <c r="D924" s="1"/>
      <c r="E924" s="1"/>
      <c r="F924" s="1"/>
      <c r="G924" s="1"/>
    </row>
    <row r="925" spans="2:7">
      <c r="B925" s="1"/>
      <c r="C925" s="1"/>
      <c r="D925" s="1"/>
      <c r="E925" s="1"/>
      <c r="F925" s="1"/>
      <c r="G925" s="1"/>
    </row>
    <row r="926" spans="2:7">
      <c r="B926" s="1"/>
      <c r="C926" s="1"/>
      <c r="D926" s="1"/>
      <c r="E926" s="1"/>
      <c r="F926" s="1"/>
      <c r="G926" s="1"/>
    </row>
    <row r="927" spans="2:7">
      <c r="B927" s="1"/>
      <c r="C927" s="1"/>
      <c r="D927" s="1"/>
      <c r="E927" s="1"/>
      <c r="F927" s="1"/>
      <c r="G927" s="1"/>
    </row>
    <row r="928" spans="2:7">
      <c r="B928" s="1"/>
      <c r="C928" s="1"/>
      <c r="D928" s="1"/>
      <c r="E928" s="1"/>
      <c r="F928" s="1"/>
      <c r="G928" s="1"/>
    </row>
    <row r="929" spans="2:7">
      <c r="B929" s="1"/>
      <c r="C929" s="1"/>
      <c r="D929" s="1"/>
      <c r="E929" s="1"/>
      <c r="F929" s="1"/>
      <c r="G929" s="1"/>
    </row>
    <row r="930" spans="2:7">
      <c r="B930" s="1"/>
      <c r="C930" s="1"/>
      <c r="D930" s="1"/>
      <c r="E930" s="1"/>
      <c r="F930" s="1"/>
      <c r="G930" s="1"/>
    </row>
    <row r="931" spans="2:7">
      <c r="B931" s="1"/>
      <c r="C931" s="1"/>
      <c r="D931" s="1"/>
      <c r="E931" s="1"/>
      <c r="F931" s="1"/>
      <c r="G931" s="1"/>
    </row>
    <row r="932" spans="2:7">
      <c r="B932" s="1"/>
      <c r="C932" s="1"/>
      <c r="D932" s="1"/>
      <c r="E932" s="1"/>
      <c r="F932" s="1"/>
      <c r="G932" s="1"/>
    </row>
    <row r="933" spans="2:7">
      <c r="B933" s="1"/>
      <c r="C933" s="1"/>
      <c r="D933" s="1"/>
      <c r="E933" s="1"/>
      <c r="F933" s="1"/>
      <c r="G933" s="1"/>
    </row>
    <row r="934" spans="2:7">
      <c r="B934" s="1"/>
      <c r="C934" s="1"/>
      <c r="D934" s="1"/>
      <c r="E934" s="1"/>
      <c r="F934" s="1"/>
      <c r="G934" s="1"/>
    </row>
    <row r="935" spans="2:7">
      <c r="B935" s="1"/>
      <c r="C935" s="1"/>
      <c r="D935" s="1"/>
      <c r="E935" s="1"/>
      <c r="F935" s="1"/>
      <c r="G935" s="1"/>
    </row>
    <row r="936" spans="2:7">
      <c r="B936" s="1"/>
      <c r="C936" s="1"/>
      <c r="D936" s="1"/>
      <c r="E936" s="1"/>
      <c r="F936" s="1"/>
      <c r="G936" s="1"/>
    </row>
    <row r="937" spans="2:7">
      <c r="B937" s="1"/>
      <c r="C937" s="1"/>
      <c r="D937" s="1"/>
      <c r="E937" s="1"/>
      <c r="F937" s="1"/>
      <c r="G937" s="1"/>
    </row>
    <row r="938" spans="2:7">
      <c r="B938" s="1"/>
      <c r="C938" s="1"/>
      <c r="D938" s="1"/>
      <c r="E938" s="1"/>
      <c r="F938" s="1"/>
      <c r="G938" s="1"/>
    </row>
    <row r="939" spans="2:7">
      <c r="B939" s="1"/>
      <c r="C939" s="1"/>
      <c r="D939" s="1"/>
      <c r="E939" s="1"/>
      <c r="F939" s="1"/>
      <c r="G939" s="1"/>
    </row>
    <row r="940" spans="2:7">
      <c r="B940" s="1"/>
      <c r="C940" s="1"/>
      <c r="D940" s="1"/>
      <c r="E940" s="1"/>
      <c r="F940" s="1"/>
      <c r="G940" s="1"/>
    </row>
    <row r="941" spans="2:7">
      <c r="B941" s="1"/>
      <c r="C941" s="1"/>
      <c r="D941" s="1"/>
      <c r="E941" s="1"/>
      <c r="F941" s="1"/>
      <c r="G941" s="1"/>
    </row>
    <row r="942" spans="2:7">
      <c r="B942" s="1"/>
      <c r="C942" s="1"/>
      <c r="D942" s="1"/>
      <c r="E942" s="1"/>
      <c r="F942" s="1"/>
      <c r="G942" s="1"/>
    </row>
    <row r="943" spans="2:7">
      <c r="B943" s="1"/>
      <c r="C943" s="1"/>
      <c r="D943" s="1"/>
      <c r="E943" s="1"/>
      <c r="F943" s="1"/>
      <c r="G943" s="1"/>
    </row>
    <row r="944" spans="2:7">
      <c r="B944" s="1"/>
      <c r="C944" s="1"/>
      <c r="D944" s="1"/>
      <c r="E944" s="1"/>
      <c r="F944" s="1"/>
      <c r="G944" s="1"/>
    </row>
    <row r="945" spans="2:7">
      <c r="B945" s="1"/>
      <c r="C945" s="1"/>
      <c r="D945" s="1"/>
      <c r="E945" s="1"/>
      <c r="F945" s="1"/>
      <c r="G945" s="1"/>
    </row>
    <row r="946" spans="2:7">
      <c r="B946" s="1"/>
      <c r="C946" s="1"/>
      <c r="D946" s="1"/>
      <c r="E946" s="1"/>
      <c r="F946" s="1"/>
      <c r="G946" s="1"/>
    </row>
    <row r="947" spans="2:7">
      <c r="B947" s="1"/>
      <c r="C947" s="1"/>
      <c r="D947" s="1"/>
      <c r="E947" s="1"/>
      <c r="F947" s="1"/>
      <c r="G947" s="1"/>
    </row>
    <row r="948" spans="2:7">
      <c r="B948" s="1"/>
      <c r="C948" s="1"/>
      <c r="D948" s="1"/>
      <c r="E948" s="1"/>
      <c r="F948" s="1"/>
      <c r="G948" s="1"/>
    </row>
    <row r="949" spans="2:7">
      <c r="B949" s="1"/>
      <c r="C949" s="1"/>
      <c r="D949" s="1"/>
      <c r="E949" s="1"/>
      <c r="F949" s="1"/>
      <c r="G949" s="1"/>
    </row>
    <row r="950" spans="2:7">
      <c r="B950" s="1"/>
      <c r="C950" s="1"/>
      <c r="D950" s="1"/>
      <c r="E950" s="1"/>
      <c r="F950" s="1"/>
      <c r="G950" s="1"/>
    </row>
    <row r="951" spans="2:7">
      <c r="B951" s="1"/>
      <c r="C951" s="1"/>
      <c r="D951" s="1"/>
      <c r="E951" s="1"/>
      <c r="F951" s="1"/>
      <c r="G951" s="1"/>
    </row>
    <row r="952" spans="2:7">
      <c r="B952" s="1"/>
      <c r="C952" s="1"/>
      <c r="D952" s="1"/>
      <c r="E952" s="1"/>
      <c r="F952" s="1"/>
      <c r="G952" s="1"/>
    </row>
    <row r="953" spans="2:7">
      <c r="B953" s="1"/>
      <c r="C953" s="1"/>
      <c r="D953" s="1"/>
      <c r="E953" s="1"/>
      <c r="F953" s="1"/>
      <c r="G953" s="1"/>
    </row>
    <row r="954" spans="2:7">
      <c r="B954" s="1"/>
      <c r="C954" s="1"/>
      <c r="D954" s="1"/>
      <c r="E954" s="1"/>
      <c r="F954" s="1"/>
      <c r="G954" s="1"/>
    </row>
    <row r="955" spans="2:7">
      <c r="B955" s="1"/>
      <c r="C955" s="1"/>
      <c r="D955" s="1"/>
      <c r="E955" s="1"/>
      <c r="F955" s="1"/>
      <c r="G955" s="1"/>
    </row>
    <row r="956" spans="2:7">
      <c r="B956" s="1"/>
      <c r="C956" s="1"/>
      <c r="D956" s="1"/>
      <c r="E956" s="1"/>
      <c r="F956" s="1"/>
      <c r="G956" s="1"/>
    </row>
    <row r="957" spans="2:7">
      <c r="B957" s="1"/>
      <c r="C957" s="1"/>
      <c r="D957" s="1"/>
      <c r="E957" s="1"/>
      <c r="F957" s="1"/>
      <c r="G957" s="1"/>
    </row>
    <row r="958" spans="2:7">
      <c r="B958" s="1"/>
      <c r="C958" s="1"/>
      <c r="D958" s="1"/>
      <c r="E958" s="1"/>
      <c r="F958" s="1"/>
      <c r="G958" s="1"/>
    </row>
    <row r="959" spans="2:7">
      <c r="B959" s="1"/>
      <c r="C959" s="1"/>
      <c r="D959" s="1"/>
      <c r="E959" s="1"/>
      <c r="F959" s="1"/>
      <c r="G959" s="1"/>
    </row>
    <row r="960" spans="2:7">
      <c r="B960" s="1"/>
      <c r="C960" s="1"/>
      <c r="D960" s="1"/>
      <c r="E960" s="1"/>
      <c r="F960" s="1"/>
      <c r="G960" s="1"/>
    </row>
    <row r="961" spans="2:7">
      <c r="B961" s="1"/>
      <c r="C961" s="1"/>
      <c r="D961" s="1"/>
      <c r="E961" s="1"/>
      <c r="F961" s="1"/>
      <c r="G961" s="1"/>
    </row>
    <row r="962" spans="2:7">
      <c r="B962" s="1"/>
      <c r="C962" s="1"/>
      <c r="D962" s="1"/>
      <c r="E962" s="1"/>
      <c r="F962" s="1"/>
      <c r="G962" s="1"/>
    </row>
    <row r="963" spans="2:7">
      <c r="B963" s="1"/>
      <c r="C963" s="1"/>
      <c r="D963" s="1"/>
      <c r="E963" s="1"/>
      <c r="F963" s="1"/>
      <c r="G963" s="1"/>
    </row>
    <row r="964" spans="2:7">
      <c r="B964" s="1"/>
      <c r="C964" s="1"/>
      <c r="D964" s="1"/>
      <c r="E964" s="1"/>
      <c r="F964" s="1"/>
      <c r="G964" s="1"/>
    </row>
    <row r="965" spans="2:7">
      <c r="B965" s="1"/>
      <c r="C965" s="1"/>
      <c r="D965" s="1"/>
      <c r="E965" s="1"/>
      <c r="F965" s="1"/>
      <c r="G965" s="1"/>
    </row>
    <row r="966" spans="2:7">
      <c r="B966" s="1"/>
      <c r="C966" s="1"/>
      <c r="D966" s="1"/>
      <c r="E966" s="1"/>
      <c r="F966" s="1"/>
      <c r="G966" s="1"/>
    </row>
    <row r="967" spans="2:7">
      <c r="B967" s="1"/>
      <c r="C967" s="1"/>
      <c r="D967" s="1"/>
      <c r="E967" s="1"/>
      <c r="F967" s="1"/>
      <c r="G967" s="1"/>
    </row>
    <row r="968" spans="2:7">
      <c r="B968" s="1"/>
      <c r="C968" s="1"/>
      <c r="D968" s="1"/>
      <c r="E968" s="1"/>
      <c r="F968" s="1"/>
      <c r="G968" s="1"/>
    </row>
    <row r="969" spans="2:7">
      <c r="B969" s="1"/>
      <c r="C969" s="1"/>
      <c r="D969" s="1"/>
      <c r="E969" s="1"/>
      <c r="F969" s="1"/>
      <c r="G969" s="1"/>
    </row>
    <row r="970" spans="2:7">
      <c r="B970" s="1"/>
      <c r="C970" s="1"/>
      <c r="D970" s="1"/>
      <c r="E970" s="1"/>
      <c r="F970" s="1"/>
      <c r="G970" s="1"/>
    </row>
    <row r="971" spans="2:7">
      <c r="B971" s="1"/>
      <c r="C971" s="1"/>
      <c r="D971" s="1"/>
      <c r="E971" s="1"/>
      <c r="F971" s="1"/>
      <c r="G971" s="1"/>
    </row>
    <row r="972" spans="2:7">
      <c r="B972" s="1"/>
      <c r="C972" s="1"/>
      <c r="D972" s="1"/>
      <c r="E972" s="1"/>
      <c r="F972" s="1"/>
      <c r="G972" s="1"/>
    </row>
    <row r="973" spans="2:7">
      <c r="B973" s="1"/>
      <c r="C973" s="1"/>
      <c r="D973" s="1"/>
      <c r="E973" s="1"/>
      <c r="F973" s="1"/>
      <c r="G973" s="1"/>
    </row>
    <row r="974" spans="2:7">
      <c r="B974" s="1"/>
      <c r="C974" s="1"/>
      <c r="D974" s="1"/>
      <c r="E974" s="1"/>
      <c r="F974" s="1"/>
      <c r="G974" s="1"/>
    </row>
    <row r="975" spans="2:7">
      <c r="B975" s="1"/>
      <c r="C975" s="1"/>
      <c r="D975" s="1"/>
      <c r="E975" s="1"/>
      <c r="F975" s="1"/>
      <c r="G975" s="1"/>
    </row>
    <row r="976" spans="2:7">
      <c r="B976" s="1"/>
      <c r="C976" s="1"/>
      <c r="D976" s="1"/>
      <c r="E976" s="1"/>
      <c r="F976" s="1"/>
      <c r="G976" s="1"/>
    </row>
    <row r="977" spans="2:7">
      <c r="B977" s="1"/>
      <c r="C977" s="1"/>
      <c r="D977" s="1"/>
      <c r="E977" s="1"/>
      <c r="F977" s="1"/>
      <c r="G977" s="1"/>
    </row>
    <row r="978" spans="2:7">
      <c r="B978" s="1"/>
      <c r="C978" s="1"/>
      <c r="D978" s="1"/>
      <c r="E978" s="1"/>
      <c r="F978" s="1"/>
      <c r="G978" s="1"/>
    </row>
    <row r="979" spans="2:7">
      <c r="B979" s="1"/>
      <c r="C979" s="1"/>
      <c r="D979" s="1"/>
      <c r="E979" s="1"/>
      <c r="F979" s="1"/>
      <c r="G979" s="1"/>
    </row>
    <row r="980" spans="2:7">
      <c r="B980" s="1"/>
      <c r="C980" s="1"/>
      <c r="D980" s="1"/>
      <c r="E980" s="1"/>
      <c r="F980" s="1"/>
      <c r="G980" s="1"/>
    </row>
    <row r="981" spans="2:7">
      <c r="B981" s="1"/>
      <c r="C981" s="1"/>
      <c r="D981" s="1"/>
      <c r="E981" s="1"/>
      <c r="F981" s="1"/>
      <c r="G981" s="1"/>
    </row>
    <row r="982" spans="2:7">
      <c r="B982" s="1"/>
      <c r="C982" s="1"/>
      <c r="D982" s="1"/>
      <c r="E982" s="1"/>
      <c r="F982" s="1"/>
      <c r="G982" s="1"/>
    </row>
    <row r="983" spans="2:7">
      <c r="B983" s="1"/>
      <c r="C983" s="1"/>
      <c r="D983" s="1"/>
      <c r="E983" s="1"/>
      <c r="F983" s="1"/>
      <c r="G983" s="1"/>
    </row>
    <row r="984" spans="2:7">
      <c r="B984" s="1"/>
      <c r="C984" s="1"/>
      <c r="D984" s="1"/>
      <c r="E984" s="1"/>
      <c r="F984" s="1"/>
      <c r="G984" s="1"/>
    </row>
    <row r="985" spans="2:7">
      <c r="B985" s="1"/>
      <c r="C985" s="1"/>
      <c r="D985" s="1"/>
      <c r="E985" s="1"/>
      <c r="F985" s="1"/>
      <c r="G985" s="1"/>
    </row>
    <row r="986" spans="2:7">
      <c r="B986" s="1"/>
      <c r="C986" s="1"/>
      <c r="D986" s="1"/>
      <c r="E986" s="1"/>
      <c r="F986" s="1"/>
      <c r="G986" s="1"/>
    </row>
    <row r="987" spans="2:7">
      <c r="B987" s="1"/>
      <c r="C987" s="1"/>
      <c r="D987" s="1"/>
      <c r="E987" s="1"/>
      <c r="F987" s="1"/>
      <c r="G987" s="1"/>
    </row>
    <row r="988" spans="2:7">
      <c r="B988" s="1"/>
      <c r="C988" s="1"/>
      <c r="D988" s="1"/>
      <c r="E988" s="1"/>
      <c r="F988" s="1"/>
      <c r="G988" s="1"/>
    </row>
    <row r="989" spans="2:7">
      <c r="B989" s="1"/>
      <c r="C989" s="1"/>
      <c r="D989" s="1"/>
      <c r="E989" s="1"/>
      <c r="F989" s="1"/>
      <c r="G989" s="1"/>
    </row>
    <row r="990" spans="2:7">
      <c r="B990" s="1"/>
      <c r="C990" s="1"/>
      <c r="D990" s="1"/>
      <c r="E990" s="1"/>
      <c r="F990" s="1"/>
      <c r="G990" s="1"/>
    </row>
    <row r="991" spans="2:7">
      <c r="B991" s="1"/>
      <c r="C991" s="1"/>
      <c r="D991" s="1"/>
      <c r="E991" s="1"/>
      <c r="F991" s="1"/>
      <c r="G991" s="1"/>
    </row>
    <row r="992" spans="2:7">
      <c r="B992" s="1"/>
      <c r="C992" s="1"/>
      <c r="D992" s="1"/>
      <c r="E992" s="1"/>
      <c r="F992" s="1"/>
      <c r="G992" s="1"/>
    </row>
    <row r="993" spans="2:7">
      <c r="B993" s="1"/>
      <c r="C993" s="1"/>
      <c r="D993" s="1"/>
      <c r="E993" s="1"/>
      <c r="F993" s="1"/>
      <c r="G993" s="1"/>
    </row>
    <row r="994" spans="2:7">
      <c r="B994" s="1"/>
      <c r="C994" s="1"/>
      <c r="D994" s="1"/>
      <c r="E994" s="1"/>
      <c r="F994" s="1"/>
      <c r="G994" s="1"/>
    </row>
    <row r="995" spans="2:7">
      <c r="B995" s="1"/>
      <c r="C995" s="1"/>
      <c r="D995" s="1"/>
      <c r="E995" s="1"/>
      <c r="F995" s="1"/>
      <c r="G995" s="1"/>
    </row>
    <row r="996" spans="2:7">
      <c r="B996" s="1"/>
      <c r="C996" s="1"/>
      <c r="D996" s="1"/>
      <c r="E996" s="1"/>
      <c r="F996" s="1"/>
      <c r="G996" s="1"/>
    </row>
    <row r="997" spans="2:7">
      <c r="B997" s="1"/>
      <c r="C997" s="1"/>
      <c r="D997" s="1"/>
      <c r="E997" s="1"/>
      <c r="F997" s="1"/>
      <c r="G997" s="1"/>
    </row>
    <row r="998" spans="2:7">
      <c r="B998" s="1"/>
      <c r="C998" s="1"/>
      <c r="D998" s="1"/>
      <c r="E998" s="1"/>
      <c r="F998" s="1"/>
      <c r="G998" s="1"/>
    </row>
    <row r="999" spans="2:7">
      <c r="B999" s="1"/>
      <c r="C999" s="1"/>
      <c r="D999" s="1"/>
      <c r="E999" s="1"/>
      <c r="F999" s="1"/>
      <c r="G999" s="1"/>
    </row>
    <row r="1000" spans="2:7">
      <c r="B1000" s="1"/>
      <c r="C1000" s="1"/>
      <c r="D1000" s="1"/>
      <c r="E1000" s="1"/>
      <c r="F1000" s="1"/>
      <c r="G1000" s="1"/>
    </row>
    <row r="1001" spans="2:7">
      <c r="B1001" s="1"/>
      <c r="C1001" s="1"/>
      <c r="D1001" s="1"/>
      <c r="E1001" s="1"/>
      <c r="F1001" s="1"/>
      <c r="G1001" s="1"/>
    </row>
    <row r="1002" spans="2:7">
      <c r="B1002" s="1"/>
      <c r="C1002" s="1"/>
      <c r="D1002" s="1"/>
      <c r="E1002" s="1"/>
      <c r="F1002" s="1"/>
      <c r="G1002" s="1"/>
    </row>
    <row r="1003" spans="2:7">
      <c r="B1003" s="1"/>
      <c r="C1003" s="1"/>
      <c r="D1003" s="1"/>
      <c r="E1003" s="1"/>
      <c r="F1003" s="1"/>
      <c r="G1003" s="1"/>
    </row>
    <row r="1004" spans="2:7">
      <c r="B1004" s="1"/>
      <c r="C1004" s="1"/>
      <c r="D1004" s="1"/>
      <c r="E1004" s="1"/>
      <c r="F1004" s="1"/>
      <c r="G1004" s="1"/>
    </row>
    <row r="1005" spans="2:7">
      <c r="B1005" s="1"/>
      <c r="C1005" s="1"/>
      <c r="D1005" s="1"/>
      <c r="E1005" s="1"/>
      <c r="F1005" s="1"/>
      <c r="G1005" s="1"/>
    </row>
    <row r="1006" spans="2:7">
      <c r="B1006" s="1"/>
      <c r="C1006" s="1"/>
      <c r="D1006" s="1"/>
      <c r="E1006" s="1"/>
      <c r="F1006" s="1"/>
      <c r="G1006" s="1"/>
    </row>
    <row r="1007" spans="2:7">
      <c r="B1007" s="1"/>
      <c r="C1007" s="1"/>
      <c r="D1007" s="1"/>
      <c r="E1007" s="1"/>
      <c r="F1007" s="1"/>
      <c r="G1007" s="1"/>
    </row>
    <row r="1008" spans="2:7">
      <c r="B1008" s="1"/>
      <c r="C1008" s="1"/>
      <c r="D1008" s="1"/>
      <c r="E1008" s="1"/>
      <c r="F1008" s="1"/>
      <c r="G1008" s="1"/>
    </row>
    <row r="1009" spans="2:7">
      <c r="B1009" s="1"/>
      <c r="C1009" s="1"/>
      <c r="D1009" s="1"/>
      <c r="E1009" s="1"/>
      <c r="F1009" s="1"/>
      <c r="G1009" s="1"/>
    </row>
    <row r="1010" spans="2:7">
      <c r="B1010" s="1"/>
      <c r="C1010" s="1"/>
      <c r="D1010" s="1"/>
      <c r="E1010" s="1"/>
      <c r="F1010" s="1"/>
      <c r="G1010" s="1"/>
    </row>
    <row r="1011" spans="2:7">
      <c r="B1011" s="1"/>
      <c r="C1011" s="1"/>
      <c r="D1011" s="1"/>
      <c r="E1011" s="1"/>
      <c r="F1011" s="1"/>
      <c r="G1011" s="1"/>
    </row>
    <row r="1012" spans="2:7">
      <c r="B1012" s="1"/>
      <c r="C1012" s="1"/>
      <c r="D1012" s="1"/>
      <c r="E1012" s="1"/>
      <c r="F1012" s="1"/>
      <c r="G1012" s="1"/>
    </row>
    <row r="1013" spans="2:7">
      <c r="B1013" s="1"/>
      <c r="C1013" s="1"/>
      <c r="D1013" s="1"/>
      <c r="E1013" s="1"/>
      <c r="F1013" s="1"/>
      <c r="G1013" s="1"/>
    </row>
    <row r="1014" spans="2:7">
      <c r="B1014" s="1"/>
      <c r="C1014" s="1"/>
      <c r="D1014" s="1"/>
      <c r="E1014" s="1"/>
      <c r="F1014" s="1"/>
      <c r="G1014" s="1"/>
    </row>
    <row r="1015" spans="2:7">
      <c r="B1015" s="1"/>
      <c r="C1015" s="1"/>
      <c r="D1015" s="1"/>
      <c r="E1015" s="1"/>
      <c r="F1015" s="1"/>
      <c r="G1015" s="1"/>
    </row>
    <row r="1016" spans="2:7">
      <c r="B1016" s="1"/>
      <c r="C1016" s="1"/>
      <c r="D1016" s="1"/>
      <c r="E1016" s="1"/>
      <c r="F1016" s="1"/>
      <c r="G1016" s="1"/>
    </row>
    <row r="1017" spans="2:7">
      <c r="B1017" s="1"/>
      <c r="C1017" s="1"/>
      <c r="D1017" s="1"/>
      <c r="E1017" s="1"/>
      <c r="F1017" s="1"/>
      <c r="G1017" s="1"/>
    </row>
    <row r="1018" spans="2:7">
      <c r="B1018" s="1"/>
      <c r="C1018" s="1"/>
      <c r="D1018" s="1"/>
      <c r="E1018" s="1"/>
      <c r="F1018" s="1"/>
      <c r="G1018" s="1"/>
    </row>
    <row r="1019" spans="2:7">
      <c r="B1019" s="1"/>
      <c r="C1019" s="1"/>
      <c r="D1019" s="1"/>
      <c r="E1019" s="1"/>
      <c r="F1019" s="1"/>
      <c r="G1019" s="1"/>
    </row>
    <row r="1020" spans="2:7">
      <c r="B1020" s="1"/>
      <c r="C1020" s="1"/>
      <c r="D1020" s="1"/>
      <c r="E1020" s="1"/>
      <c r="F1020" s="1"/>
      <c r="G1020" s="1"/>
    </row>
    <row r="1021" spans="2:7">
      <c r="B1021" s="1"/>
      <c r="C1021" s="1"/>
      <c r="D1021" s="1"/>
      <c r="E1021" s="1"/>
      <c r="F1021" s="1"/>
      <c r="G1021" s="1"/>
    </row>
    <row r="1022" spans="2:7">
      <c r="B1022" s="1"/>
      <c r="C1022" s="1"/>
      <c r="D1022" s="1"/>
      <c r="E1022" s="1"/>
      <c r="F1022" s="1"/>
      <c r="G1022" s="1"/>
    </row>
    <row r="1023" spans="2:7">
      <c r="B1023" s="1"/>
      <c r="C1023" s="1"/>
      <c r="D1023" s="1"/>
      <c r="E1023" s="1"/>
      <c r="F1023" s="1"/>
      <c r="G1023" s="1"/>
    </row>
    <row r="1024" spans="2:7">
      <c r="B1024" s="1"/>
      <c r="C1024" s="1"/>
      <c r="D1024" s="1"/>
      <c r="E1024" s="1"/>
      <c r="F1024" s="1"/>
      <c r="G1024" s="1"/>
    </row>
    <row r="1025" spans="2:7">
      <c r="B1025" s="1"/>
      <c r="C1025" s="1"/>
      <c r="D1025" s="1"/>
      <c r="E1025" s="1"/>
      <c r="F1025" s="1"/>
      <c r="G1025" s="1"/>
    </row>
    <row r="1026" spans="2:7">
      <c r="B1026" s="1"/>
      <c r="C1026" s="1"/>
      <c r="D1026" s="1"/>
      <c r="E1026" s="1"/>
      <c r="F1026" s="1"/>
      <c r="G1026" s="1"/>
    </row>
    <row r="1027" spans="2:7">
      <c r="B1027" s="1"/>
      <c r="C1027" s="1"/>
      <c r="D1027" s="1"/>
      <c r="E1027" s="1"/>
      <c r="F1027" s="1"/>
      <c r="G1027" s="1"/>
    </row>
    <row r="1028" spans="2:7">
      <c r="B1028" s="1"/>
      <c r="C1028" s="1"/>
      <c r="D1028" s="1"/>
      <c r="E1028" s="1"/>
      <c r="F1028" s="1"/>
      <c r="G1028" s="1"/>
    </row>
    <row r="1029" spans="2:7">
      <c r="B1029" s="1"/>
      <c r="C1029" s="1"/>
      <c r="D1029" s="1"/>
      <c r="E1029" s="1"/>
      <c r="F1029" s="1"/>
      <c r="G1029" s="1"/>
    </row>
    <row r="1030" spans="2:7">
      <c r="B1030" s="1"/>
      <c r="C1030" s="1"/>
      <c r="D1030" s="1"/>
      <c r="E1030" s="1"/>
      <c r="F1030" s="1"/>
      <c r="G1030" s="1"/>
    </row>
    <row r="1031" spans="2:7">
      <c r="B1031" s="1"/>
      <c r="C1031" s="1"/>
      <c r="D1031" s="1"/>
      <c r="E1031" s="1"/>
      <c r="F1031" s="1"/>
      <c r="G1031" s="1"/>
    </row>
    <row r="1032" spans="2:7">
      <c r="B1032" s="1"/>
      <c r="C1032" s="1"/>
      <c r="D1032" s="1"/>
      <c r="E1032" s="1"/>
      <c r="F1032" s="1"/>
      <c r="G1032" s="1"/>
    </row>
    <row r="1033" spans="2:7">
      <c r="B1033" s="1"/>
      <c r="C1033" s="1"/>
      <c r="D1033" s="1"/>
      <c r="E1033" s="1"/>
      <c r="F1033" s="1"/>
      <c r="G1033" s="1"/>
    </row>
    <row r="1034" spans="2:7">
      <c r="B1034" s="1"/>
      <c r="C1034" s="1"/>
      <c r="D1034" s="1"/>
      <c r="E1034" s="1"/>
      <c r="F1034" s="1"/>
      <c r="G1034" s="1"/>
    </row>
    <row r="1035" spans="2:7">
      <c r="B1035" s="1"/>
      <c r="C1035" s="1"/>
      <c r="D1035" s="1"/>
      <c r="E1035" s="1"/>
      <c r="F1035" s="1"/>
      <c r="G1035" s="1"/>
    </row>
    <row r="1036" spans="2:7">
      <c r="B1036" s="1"/>
      <c r="C1036" s="1"/>
      <c r="D1036" s="1"/>
      <c r="E1036" s="1"/>
      <c r="F1036" s="1"/>
      <c r="G1036" s="1"/>
    </row>
    <row r="1037" spans="2:7">
      <c r="B1037" s="1"/>
      <c r="C1037" s="1"/>
      <c r="D1037" s="1"/>
      <c r="E1037" s="1"/>
      <c r="F1037" s="1"/>
      <c r="G1037" s="1"/>
    </row>
    <row r="1038" spans="2:7">
      <c r="B1038" s="1"/>
      <c r="C1038" s="1"/>
      <c r="D1038" s="1"/>
      <c r="E1038" s="1"/>
      <c r="F1038" s="1"/>
      <c r="G1038" s="1"/>
    </row>
    <row r="1039" spans="2:7">
      <c r="B1039" s="1"/>
      <c r="C1039" s="1"/>
      <c r="D1039" s="1"/>
      <c r="E1039" s="1"/>
      <c r="F1039" s="1"/>
      <c r="G1039" s="1"/>
    </row>
    <row r="1040" spans="2:7">
      <c r="B1040" s="1"/>
      <c r="C1040" s="1"/>
      <c r="D1040" s="1"/>
      <c r="E1040" s="1"/>
      <c r="F1040" s="1"/>
      <c r="G1040" s="1"/>
    </row>
    <row r="1041" spans="2:7">
      <c r="B1041" s="1"/>
      <c r="C1041" s="1"/>
      <c r="D1041" s="1"/>
      <c r="E1041" s="1"/>
      <c r="F1041" s="1"/>
      <c r="G1041" s="1"/>
    </row>
    <row r="1042" spans="2:7">
      <c r="B1042" s="1"/>
      <c r="C1042" s="1"/>
      <c r="D1042" s="1"/>
      <c r="E1042" s="1"/>
      <c r="F1042" s="1"/>
      <c r="G1042" s="1"/>
    </row>
    <row r="1043" spans="2:7">
      <c r="B1043" s="1"/>
      <c r="C1043" s="1"/>
      <c r="D1043" s="1"/>
      <c r="E1043" s="1"/>
      <c r="F1043" s="1"/>
      <c r="G1043" s="1"/>
    </row>
    <row r="1044" spans="2:7">
      <c r="B1044" s="1"/>
      <c r="C1044" s="1"/>
      <c r="D1044" s="1"/>
      <c r="E1044" s="1"/>
      <c r="F1044" s="1"/>
      <c r="G1044" s="1"/>
    </row>
    <row r="1045" spans="2:7">
      <c r="B1045" s="1"/>
      <c r="C1045" s="1"/>
      <c r="D1045" s="1"/>
      <c r="E1045" s="1"/>
      <c r="F1045" s="1"/>
      <c r="G1045" s="1"/>
    </row>
    <row r="1046" spans="2:7">
      <c r="B1046" s="1"/>
      <c r="C1046" s="1"/>
      <c r="D1046" s="1"/>
      <c r="E1046" s="1"/>
      <c r="F1046" s="1"/>
      <c r="G1046" s="1"/>
    </row>
    <row r="1047" spans="2:7">
      <c r="B1047" s="1"/>
      <c r="C1047" s="1"/>
      <c r="D1047" s="1"/>
      <c r="E1047" s="1"/>
      <c r="F1047" s="1"/>
      <c r="G1047" s="1"/>
    </row>
    <row r="1048" spans="2:7">
      <c r="B1048" s="1"/>
      <c r="C1048" s="1"/>
      <c r="D1048" s="1"/>
      <c r="E1048" s="1"/>
      <c r="F1048" s="1"/>
      <c r="G1048" s="1"/>
    </row>
    <row r="1049" spans="2:7">
      <c r="B1049" s="1"/>
      <c r="C1049" s="1"/>
      <c r="D1049" s="1"/>
      <c r="E1049" s="1"/>
      <c r="F1049" s="1"/>
      <c r="G1049" s="1"/>
    </row>
    <row r="1050" spans="2:7">
      <c r="B1050" s="1"/>
      <c r="C1050" s="1"/>
      <c r="D1050" s="1"/>
      <c r="E1050" s="1"/>
      <c r="F1050" s="1"/>
      <c r="G1050" s="1"/>
    </row>
    <row r="1051" spans="2:7">
      <c r="B1051" s="1"/>
      <c r="C1051" s="1"/>
      <c r="D1051" s="1"/>
      <c r="E1051" s="1"/>
      <c r="F1051" s="1"/>
      <c r="G1051" s="1"/>
    </row>
    <row r="1052" spans="2:7">
      <c r="B1052" s="1"/>
      <c r="C1052" s="1"/>
      <c r="D1052" s="1"/>
      <c r="E1052" s="1"/>
      <c r="F1052" s="1"/>
      <c r="G1052" s="1"/>
    </row>
    <row r="1053" spans="2:7">
      <c r="B1053" s="1"/>
      <c r="C1053" s="1"/>
      <c r="D1053" s="1"/>
      <c r="E1053" s="1"/>
      <c r="F1053" s="1"/>
      <c r="G1053" s="1"/>
    </row>
    <row r="1054" spans="2:7">
      <c r="B1054" s="1"/>
      <c r="C1054" s="1"/>
      <c r="D1054" s="1"/>
      <c r="E1054" s="1"/>
      <c r="F1054" s="1"/>
      <c r="G1054" s="1"/>
    </row>
    <row r="1055" spans="2:7">
      <c r="B1055" s="1"/>
      <c r="C1055" s="1"/>
      <c r="D1055" s="1"/>
      <c r="E1055" s="1"/>
      <c r="F1055" s="1"/>
      <c r="G1055" s="1"/>
    </row>
    <row r="1056" spans="2:7">
      <c r="B1056" s="1"/>
      <c r="C1056" s="1"/>
      <c r="D1056" s="1"/>
      <c r="E1056" s="1"/>
      <c r="F1056" s="1"/>
      <c r="G1056" s="1"/>
    </row>
    <row r="1057" spans="2:7">
      <c r="B1057" s="1"/>
      <c r="C1057" s="1"/>
      <c r="D1057" s="1"/>
      <c r="E1057" s="1"/>
      <c r="F1057" s="1"/>
      <c r="G1057" s="1"/>
    </row>
    <row r="1058" spans="2:7">
      <c r="B1058" s="1"/>
      <c r="C1058" s="1"/>
      <c r="D1058" s="1"/>
      <c r="E1058" s="1"/>
      <c r="F1058" s="1"/>
      <c r="G1058" s="1"/>
    </row>
    <row r="1059" spans="2:7">
      <c r="B1059" s="1"/>
      <c r="C1059" s="1"/>
      <c r="D1059" s="1"/>
      <c r="E1059" s="1"/>
      <c r="F1059" s="1"/>
      <c r="G1059" s="1"/>
    </row>
    <row r="1060" spans="2:7">
      <c r="B1060" s="1"/>
      <c r="C1060" s="1"/>
      <c r="D1060" s="1"/>
      <c r="E1060" s="1"/>
      <c r="F1060" s="1"/>
      <c r="G1060" s="1"/>
    </row>
    <row r="1061" spans="2:7">
      <c r="B1061" s="1"/>
      <c r="C1061" s="1"/>
      <c r="D1061" s="1"/>
      <c r="E1061" s="1"/>
      <c r="F1061" s="1"/>
      <c r="G1061" s="1"/>
    </row>
    <row r="1062" spans="2:7">
      <c r="B1062" s="1"/>
      <c r="C1062" s="1"/>
      <c r="D1062" s="1"/>
      <c r="E1062" s="1"/>
      <c r="F1062" s="1"/>
      <c r="G1062" s="1"/>
    </row>
    <row r="1063" spans="2:7">
      <c r="B1063" s="1"/>
      <c r="C1063" s="1"/>
      <c r="D1063" s="1"/>
      <c r="E1063" s="1"/>
      <c r="F1063" s="1"/>
      <c r="G1063" s="1"/>
    </row>
    <row r="1064" spans="2:7">
      <c r="B1064" s="1"/>
      <c r="C1064" s="1"/>
      <c r="D1064" s="1"/>
      <c r="E1064" s="1"/>
      <c r="F1064" s="1"/>
      <c r="G1064" s="1"/>
    </row>
    <row r="1065" spans="2:7">
      <c r="B1065" s="1"/>
      <c r="C1065" s="1"/>
      <c r="D1065" s="1"/>
      <c r="E1065" s="1"/>
      <c r="F1065" s="1"/>
      <c r="G1065" s="1"/>
    </row>
    <row r="1066" spans="2:7">
      <c r="B1066" s="1"/>
      <c r="C1066" s="1"/>
      <c r="D1066" s="1"/>
      <c r="E1066" s="1"/>
      <c r="F1066" s="1"/>
      <c r="G1066" s="1"/>
    </row>
    <row r="1067" spans="2:7">
      <c r="B1067" s="1"/>
      <c r="C1067" s="1"/>
      <c r="D1067" s="1"/>
      <c r="E1067" s="1"/>
      <c r="F1067" s="1"/>
      <c r="G1067" s="1"/>
    </row>
    <row r="1068" spans="2:7">
      <c r="B1068" s="1"/>
      <c r="C1068" s="1"/>
      <c r="D1068" s="1"/>
      <c r="E1068" s="1"/>
      <c r="F1068" s="1"/>
      <c r="G1068" s="1"/>
    </row>
    <row r="1069" spans="2:7">
      <c r="B1069" s="1"/>
      <c r="C1069" s="1"/>
      <c r="D1069" s="1"/>
      <c r="E1069" s="1"/>
      <c r="F1069" s="1"/>
      <c r="G1069" s="1"/>
    </row>
    <row r="1070" spans="2:7">
      <c r="B1070" s="1"/>
      <c r="C1070" s="1"/>
      <c r="D1070" s="1"/>
      <c r="E1070" s="1"/>
      <c r="F1070" s="1"/>
      <c r="G1070" s="1"/>
    </row>
    <row r="1071" spans="2:7">
      <c r="B1071" s="1"/>
      <c r="C1071" s="1"/>
      <c r="D1071" s="1"/>
      <c r="E1071" s="1"/>
      <c r="F1071" s="1"/>
      <c r="G1071" s="1"/>
    </row>
    <row r="1072" spans="2:7">
      <c r="B1072" s="1"/>
      <c r="C1072" s="1"/>
      <c r="D1072" s="1"/>
      <c r="E1072" s="1"/>
      <c r="F1072" s="1"/>
      <c r="G1072" s="1"/>
    </row>
    <row r="1073" spans="2:7">
      <c r="B1073" s="1"/>
      <c r="C1073" s="1"/>
      <c r="D1073" s="1"/>
      <c r="E1073" s="1"/>
      <c r="F1073" s="1"/>
      <c r="G1073" s="1"/>
    </row>
    <row r="1074" spans="2:7">
      <c r="B1074" s="1"/>
      <c r="C1074" s="1"/>
      <c r="D1074" s="1"/>
      <c r="E1074" s="1"/>
      <c r="F1074" s="1"/>
      <c r="G1074" s="1"/>
    </row>
    <row r="1075" spans="2:7">
      <c r="B1075" s="1"/>
      <c r="C1075" s="1"/>
      <c r="D1075" s="1"/>
      <c r="E1075" s="1"/>
      <c r="F1075" s="1"/>
      <c r="G1075" s="1"/>
    </row>
    <row r="1076" spans="2:7">
      <c r="B1076" s="1"/>
      <c r="C1076" s="1"/>
      <c r="D1076" s="1"/>
      <c r="E1076" s="1"/>
      <c r="F1076" s="1"/>
      <c r="G1076" s="1"/>
    </row>
    <row r="1077" spans="2:7">
      <c r="B1077" s="1"/>
      <c r="C1077" s="1"/>
      <c r="D1077" s="1"/>
      <c r="E1077" s="1"/>
      <c r="F1077" s="1"/>
      <c r="G1077" s="1"/>
    </row>
    <row r="1078" spans="2:7">
      <c r="B1078" s="1"/>
      <c r="C1078" s="1"/>
      <c r="D1078" s="1"/>
      <c r="E1078" s="1"/>
      <c r="F1078" s="1"/>
      <c r="G1078" s="1"/>
    </row>
    <row r="1079" spans="2:7">
      <c r="B1079" s="1"/>
      <c r="C1079" s="1"/>
      <c r="D1079" s="1"/>
      <c r="E1079" s="1"/>
      <c r="F1079" s="1"/>
      <c r="G1079" s="1"/>
    </row>
    <row r="1080" spans="2:7">
      <c r="B1080" s="1"/>
      <c r="C1080" s="1"/>
      <c r="D1080" s="1"/>
      <c r="E1080" s="1"/>
      <c r="F1080" s="1"/>
      <c r="G1080" s="1"/>
    </row>
    <row r="1081" spans="2:7">
      <c r="B1081" s="1"/>
      <c r="C1081" s="1"/>
      <c r="D1081" s="1"/>
      <c r="E1081" s="1"/>
      <c r="F1081" s="1"/>
      <c r="G1081" s="1"/>
    </row>
    <row r="1082" spans="2:7">
      <c r="B1082" s="1"/>
      <c r="C1082" s="1"/>
      <c r="D1082" s="1"/>
      <c r="E1082" s="1"/>
      <c r="F1082" s="1"/>
      <c r="G1082" s="1"/>
    </row>
    <row r="1083" spans="2:7">
      <c r="B1083" s="1"/>
      <c r="C1083" s="1"/>
      <c r="D1083" s="1"/>
      <c r="E1083" s="1"/>
      <c r="F1083" s="1"/>
      <c r="G1083" s="1"/>
    </row>
    <row r="1084" spans="2:7">
      <c r="B1084" s="1"/>
      <c r="C1084" s="1"/>
      <c r="D1084" s="1"/>
      <c r="E1084" s="1"/>
      <c r="F1084" s="1"/>
      <c r="G1084" s="1"/>
    </row>
    <row r="1085" spans="2:7">
      <c r="B1085" s="1"/>
      <c r="C1085" s="1"/>
      <c r="D1085" s="1"/>
      <c r="E1085" s="1"/>
      <c r="F1085" s="1"/>
      <c r="G1085" s="1"/>
    </row>
    <row r="1086" spans="2:7">
      <c r="B1086" s="1"/>
      <c r="C1086" s="1"/>
      <c r="D1086" s="1"/>
      <c r="E1086" s="1"/>
      <c r="F1086" s="1"/>
      <c r="G1086" s="1"/>
    </row>
    <row r="1087" spans="2:7">
      <c r="B1087" s="1"/>
      <c r="C1087" s="1"/>
      <c r="D1087" s="1"/>
      <c r="E1087" s="1"/>
      <c r="F1087" s="1"/>
      <c r="G1087" s="1"/>
    </row>
    <row r="1088" spans="2:7">
      <c r="B1088" s="1"/>
      <c r="C1088" s="1"/>
      <c r="D1088" s="1"/>
      <c r="E1088" s="1"/>
      <c r="F1088" s="1"/>
      <c r="G1088" s="1"/>
    </row>
    <row r="1089" spans="2:7">
      <c r="B1089" s="1"/>
      <c r="C1089" s="1"/>
      <c r="D1089" s="1"/>
      <c r="E1089" s="1"/>
      <c r="F1089" s="1"/>
      <c r="G1089" s="1"/>
    </row>
    <row r="1090" spans="2:7">
      <c r="B1090" s="1"/>
      <c r="C1090" s="1"/>
      <c r="D1090" s="1"/>
      <c r="E1090" s="1"/>
      <c r="F1090" s="1"/>
      <c r="G1090" s="1"/>
    </row>
    <row r="1091" spans="2:7">
      <c r="B1091" s="1"/>
      <c r="C1091" s="1"/>
      <c r="D1091" s="1"/>
      <c r="E1091" s="1"/>
      <c r="F1091" s="1"/>
      <c r="G1091" s="1"/>
    </row>
    <row r="1092" spans="2:7">
      <c r="B1092" s="1"/>
      <c r="C1092" s="1"/>
      <c r="D1092" s="1"/>
      <c r="E1092" s="1"/>
      <c r="F1092" s="1"/>
      <c r="G1092" s="1"/>
    </row>
    <row r="1093" spans="2:7">
      <c r="B1093" s="1"/>
      <c r="C1093" s="1"/>
      <c r="D1093" s="1"/>
      <c r="E1093" s="1"/>
      <c r="F1093" s="1"/>
      <c r="G1093" s="1"/>
    </row>
    <row r="1094" spans="2:7">
      <c r="B1094" s="1"/>
      <c r="C1094" s="1"/>
      <c r="D1094" s="1"/>
      <c r="E1094" s="1"/>
      <c r="F1094" s="1"/>
      <c r="G1094" s="1"/>
    </row>
    <row r="1095" spans="2:7">
      <c r="B1095" s="1"/>
      <c r="C1095" s="1"/>
      <c r="D1095" s="1"/>
      <c r="E1095" s="1"/>
      <c r="F1095" s="1"/>
      <c r="G1095" s="1"/>
    </row>
    <row r="1096" spans="2:7">
      <c r="B1096" s="1"/>
      <c r="C1096" s="1"/>
      <c r="D1096" s="1"/>
      <c r="E1096" s="1"/>
      <c r="F1096" s="1"/>
      <c r="G1096" s="1"/>
    </row>
    <row r="1097" spans="2:7">
      <c r="B1097" s="1"/>
      <c r="C1097" s="1"/>
      <c r="D1097" s="1"/>
      <c r="E1097" s="1"/>
      <c r="F1097" s="1"/>
      <c r="G1097" s="1"/>
    </row>
    <row r="1098" spans="2:7">
      <c r="B1098" s="1"/>
      <c r="C1098" s="1"/>
      <c r="D1098" s="1"/>
      <c r="E1098" s="1"/>
      <c r="F1098" s="1"/>
      <c r="G1098" s="1"/>
    </row>
    <row r="1099" spans="2:7">
      <c r="B1099" s="1"/>
      <c r="C1099" s="1"/>
      <c r="D1099" s="1"/>
      <c r="E1099" s="1"/>
      <c r="F1099" s="1"/>
      <c r="G1099" s="1"/>
    </row>
    <row r="1100" spans="2:7">
      <c r="B1100" s="1"/>
      <c r="C1100" s="1"/>
      <c r="D1100" s="1"/>
      <c r="E1100" s="1"/>
      <c r="F1100" s="1"/>
      <c r="G1100" s="1"/>
    </row>
    <row r="1101" spans="2:7">
      <c r="B1101" s="1"/>
      <c r="C1101" s="1"/>
      <c r="D1101" s="1"/>
      <c r="E1101" s="1"/>
      <c r="F1101" s="1"/>
      <c r="G1101" s="1"/>
    </row>
    <row r="1102" spans="2:7">
      <c r="B1102" s="1"/>
      <c r="C1102" s="1"/>
      <c r="D1102" s="1"/>
      <c r="E1102" s="1"/>
      <c r="F1102" s="1"/>
      <c r="G1102" s="1"/>
    </row>
    <row r="1103" spans="2:7">
      <c r="B1103" s="1"/>
      <c r="C1103" s="1"/>
      <c r="D1103" s="1"/>
      <c r="E1103" s="1"/>
      <c r="F1103" s="1"/>
      <c r="G1103" s="1"/>
    </row>
    <row r="1104" spans="2:7">
      <c r="B1104" s="1"/>
      <c r="C1104" s="1"/>
      <c r="D1104" s="1"/>
      <c r="E1104" s="1"/>
      <c r="F1104" s="1"/>
      <c r="G1104" s="1"/>
    </row>
    <row r="1105" spans="2:7">
      <c r="B1105" s="1"/>
      <c r="C1105" s="1"/>
      <c r="D1105" s="1"/>
      <c r="E1105" s="1"/>
      <c r="F1105" s="1"/>
      <c r="G1105" s="1"/>
    </row>
    <row r="1106" spans="2:7">
      <c r="B1106" s="1"/>
      <c r="C1106" s="1"/>
      <c r="D1106" s="1"/>
      <c r="E1106" s="1"/>
      <c r="F1106" s="1"/>
      <c r="G1106" s="1"/>
    </row>
    <row r="1107" spans="2:7">
      <c r="B1107" s="1"/>
      <c r="C1107" s="1"/>
      <c r="D1107" s="1"/>
      <c r="E1107" s="1"/>
      <c r="F1107" s="1"/>
      <c r="G1107" s="1"/>
    </row>
    <row r="1108" spans="2:7">
      <c r="B1108" s="1"/>
      <c r="C1108" s="1"/>
      <c r="D1108" s="1"/>
      <c r="E1108" s="1"/>
      <c r="F1108" s="1"/>
      <c r="G1108" s="1"/>
    </row>
    <row r="1109" spans="2:7">
      <c r="B1109" s="1"/>
      <c r="C1109" s="1"/>
      <c r="D1109" s="1"/>
      <c r="E1109" s="1"/>
      <c r="F1109" s="1"/>
      <c r="G1109" s="1"/>
    </row>
    <row r="1110" spans="2:7">
      <c r="B1110" s="1"/>
      <c r="C1110" s="1"/>
      <c r="D1110" s="1"/>
      <c r="E1110" s="1"/>
      <c r="F1110" s="1"/>
      <c r="G1110" s="1"/>
    </row>
    <row r="1111" spans="2:7">
      <c r="B1111" s="1"/>
      <c r="C1111" s="1"/>
      <c r="D1111" s="1"/>
      <c r="E1111" s="1"/>
      <c r="F1111" s="1"/>
      <c r="G1111" s="1"/>
    </row>
    <row r="1112" spans="2:7">
      <c r="B1112" s="1"/>
      <c r="C1112" s="1"/>
      <c r="D1112" s="1"/>
      <c r="E1112" s="1"/>
      <c r="F1112" s="1"/>
      <c r="G1112" s="1"/>
    </row>
    <row r="1113" spans="2:7">
      <c r="B1113" s="1"/>
      <c r="C1113" s="1"/>
      <c r="D1113" s="1"/>
      <c r="E1113" s="1"/>
      <c r="F1113" s="1"/>
      <c r="G1113" s="1"/>
    </row>
    <row r="1114" spans="2:7">
      <c r="B1114" s="1"/>
      <c r="C1114" s="1"/>
      <c r="D1114" s="1"/>
      <c r="E1114" s="1"/>
      <c r="F1114" s="1"/>
      <c r="G1114" s="1"/>
    </row>
    <row r="1115" spans="2:7">
      <c r="B1115" s="1"/>
      <c r="C1115" s="1"/>
      <c r="D1115" s="1"/>
      <c r="E1115" s="1"/>
      <c r="F1115" s="1"/>
      <c r="G1115" s="1"/>
    </row>
    <row r="1116" spans="2:7">
      <c r="B1116" s="1"/>
      <c r="C1116" s="1"/>
      <c r="D1116" s="1"/>
      <c r="E1116" s="1"/>
      <c r="F1116" s="1"/>
      <c r="G1116" s="1"/>
    </row>
    <row r="1117" spans="2:7">
      <c r="B1117" s="1"/>
      <c r="C1117" s="1"/>
      <c r="D1117" s="1"/>
      <c r="E1117" s="1"/>
      <c r="F1117" s="1"/>
      <c r="G1117" s="1"/>
    </row>
    <row r="1118" spans="2:7">
      <c r="B1118" s="1"/>
      <c r="C1118" s="1"/>
      <c r="D1118" s="1"/>
      <c r="E1118" s="1"/>
      <c r="F1118" s="1"/>
      <c r="G1118" s="1"/>
    </row>
    <row r="1119" spans="2:7">
      <c r="B1119" s="1"/>
      <c r="C1119" s="1"/>
      <c r="D1119" s="1"/>
      <c r="E1119" s="1"/>
      <c r="F1119" s="1"/>
      <c r="G1119" s="1"/>
    </row>
    <row r="1120" spans="2:7">
      <c r="B1120" s="1"/>
      <c r="C1120" s="1"/>
      <c r="D1120" s="1"/>
      <c r="E1120" s="1"/>
      <c r="F1120" s="1"/>
      <c r="G1120" s="1"/>
    </row>
    <row r="1121" spans="2:7">
      <c r="B1121" s="1"/>
      <c r="C1121" s="1"/>
      <c r="D1121" s="1"/>
      <c r="E1121" s="1"/>
      <c r="F1121" s="1"/>
      <c r="G1121" s="1"/>
    </row>
    <row r="1122" spans="2:7">
      <c r="B1122" s="1"/>
      <c r="C1122" s="1"/>
      <c r="D1122" s="1"/>
      <c r="E1122" s="1"/>
      <c r="F1122" s="1"/>
      <c r="G1122" s="1"/>
    </row>
    <row r="1123" spans="2:7">
      <c r="B1123" s="1"/>
      <c r="C1123" s="1"/>
      <c r="D1123" s="1"/>
      <c r="E1123" s="1"/>
      <c r="F1123" s="1"/>
      <c r="G1123" s="1"/>
    </row>
    <row r="1124" spans="2:7">
      <c r="B1124" s="1"/>
      <c r="C1124" s="1"/>
      <c r="D1124" s="1"/>
      <c r="E1124" s="1"/>
      <c r="F1124" s="1"/>
      <c r="G1124" s="1"/>
    </row>
    <row r="1125" spans="2:7">
      <c r="B1125" s="1"/>
      <c r="C1125" s="1"/>
      <c r="D1125" s="1"/>
      <c r="E1125" s="1"/>
      <c r="F1125" s="1"/>
      <c r="G1125" s="1"/>
    </row>
    <row r="1126" spans="2:7">
      <c r="B1126" s="1"/>
      <c r="C1126" s="1"/>
      <c r="D1126" s="1"/>
      <c r="E1126" s="1"/>
      <c r="F1126" s="1"/>
      <c r="G1126" s="1"/>
    </row>
    <row r="1127" spans="2:7">
      <c r="B1127" s="1"/>
      <c r="C1127" s="1"/>
      <c r="D1127" s="1"/>
      <c r="E1127" s="1"/>
      <c r="F1127" s="1"/>
      <c r="G1127" s="1"/>
    </row>
    <row r="1128" spans="2:7">
      <c r="B1128" s="1"/>
      <c r="C1128" s="1"/>
      <c r="D1128" s="1"/>
      <c r="E1128" s="1"/>
      <c r="F1128" s="1"/>
      <c r="G1128" s="1"/>
    </row>
    <row r="1129" spans="2:7">
      <c r="B1129" s="1"/>
      <c r="C1129" s="1"/>
      <c r="D1129" s="1"/>
      <c r="E1129" s="1"/>
      <c r="F1129" s="1"/>
      <c r="G1129" s="1"/>
    </row>
    <row r="1130" spans="2:7">
      <c r="B1130" s="1"/>
      <c r="C1130" s="1"/>
      <c r="D1130" s="1"/>
      <c r="E1130" s="1"/>
      <c r="F1130" s="1"/>
      <c r="G1130" s="1"/>
    </row>
    <row r="1131" spans="2:7">
      <c r="B1131" s="1"/>
      <c r="C1131" s="1"/>
      <c r="D1131" s="1"/>
      <c r="E1131" s="1"/>
      <c r="F1131" s="1"/>
      <c r="G1131" s="1"/>
    </row>
    <row r="1132" spans="2:7">
      <c r="B1132" s="1"/>
      <c r="C1132" s="1"/>
      <c r="D1132" s="1"/>
      <c r="E1132" s="1"/>
      <c r="F1132" s="1"/>
      <c r="G1132" s="1"/>
    </row>
    <row r="1133" spans="2:7">
      <c r="B1133" s="1"/>
      <c r="C1133" s="1"/>
      <c r="D1133" s="1"/>
      <c r="E1133" s="1"/>
      <c r="F1133" s="1"/>
      <c r="G1133" s="1"/>
    </row>
    <row r="1134" spans="2:7">
      <c r="B1134" s="1"/>
      <c r="C1134" s="1"/>
      <c r="D1134" s="1"/>
      <c r="E1134" s="1"/>
      <c r="F1134" s="1"/>
      <c r="G1134" s="1"/>
    </row>
    <row r="1135" spans="2:7">
      <c r="B1135" s="1"/>
      <c r="C1135" s="1"/>
      <c r="D1135" s="1"/>
      <c r="E1135" s="1"/>
      <c r="F1135" s="1"/>
      <c r="G1135" s="1"/>
    </row>
    <row r="1136" spans="2:7">
      <c r="B1136" s="1"/>
      <c r="C1136" s="1"/>
      <c r="D1136" s="1"/>
      <c r="E1136" s="1"/>
      <c r="F1136" s="1"/>
      <c r="G1136" s="1"/>
    </row>
    <row r="1137" spans="2:7">
      <c r="B1137" s="1"/>
      <c r="C1137" s="1"/>
      <c r="D1137" s="1"/>
      <c r="E1137" s="1"/>
      <c r="F1137" s="1"/>
      <c r="G1137" s="1"/>
    </row>
    <row r="1138" spans="2:7">
      <c r="B1138" s="1"/>
      <c r="C1138" s="1"/>
      <c r="D1138" s="1"/>
      <c r="E1138" s="1"/>
      <c r="F1138" s="1"/>
      <c r="G1138" s="1"/>
    </row>
    <row r="1139" spans="2:7">
      <c r="B1139" s="1"/>
      <c r="C1139" s="1"/>
      <c r="D1139" s="1"/>
      <c r="E1139" s="1"/>
      <c r="F1139" s="1"/>
      <c r="G1139" s="1"/>
    </row>
    <row r="1140" spans="2:7">
      <c r="B1140" s="1"/>
      <c r="C1140" s="1"/>
      <c r="D1140" s="1"/>
      <c r="E1140" s="1"/>
      <c r="F1140" s="1"/>
      <c r="G1140" s="1"/>
    </row>
    <row r="1141" spans="2:7">
      <c r="B1141" s="1"/>
      <c r="C1141" s="1"/>
      <c r="D1141" s="1"/>
      <c r="E1141" s="1"/>
      <c r="F1141" s="1"/>
      <c r="G1141" s="1"/>
    </row>
    <row r="1142" spans="2:7">
      <c r="B1142" s="1"/>
      <c r="C1142" s="1"/>
      <c r="D1142" s="1"/>
      <c r="E1142" s="1"/>
      <c r="F1142" s="1"/>
      <c r="G1142" s="1"/>
    </row>
    <row r="1143" spans="2:7">
      <c r="B1143" s="1"/>
      <c r="C1143" s="1"/>
      <c r="D1143" s="1"/>
      <c r="E1143" s="1"/>
      <c r="F1143" s="1"/>
      <c r="G1143" s="1"/>
    </row>
    <row r="1144" spans="2:7">
      <c r="B1144" s="1"/>
      <c r="C1144" s="1"/>
      <c r="D1144" s="1"/>
      <c r="E1144" s="1"/>
      <c r="F1144" s="1"/>
      <c r="G1144" s="1"/>
    </row>
    <row r="1145" spans="2:7">
      <c r="B1145" s="1"/>
      <c r="C1145" s="1"/>
      <c r="D1145" s="1"/>
      <c r="E1145" s="1"/>
      <c r="F1145" s="1"/>
      <c r="G1145" s="1"/>
    </row>
    <row r="1146" spans="2:7">
      <c r="B1146" s="1"/>
      <c r="C1146" s="1"/>
      <c r="D1146" s="1"/>
      <c r="E1146" s="1"/>
      <c r="F1146" s="1"/>
      <c r="G1146" s="1"/>
    </row>
    <row r="1147" spans="2:7">
      <c r="B1147" s="1"/>
      <c r="C1147" s="1"/>
      <c r="D1147" s="1"/>
      <c r="E1147" s="1"/>
      <c r="F1147" s="1"/>
      <c r="G1147" s="1"/>
    </row>
    <row r="1148" spans="2:7">
      <c r="B1148" s="1"/>
      <c r="C1148" s="1"/>
      <c r="D1148" s="1"/>
      <c r="E1148" s="1"/>
      <c r="F1148" s="1"/>
      <c r="G1148" s="1"/>
    </row>
    <row r="1149" spans="2:7">
      <c r="B1149" s="1"/>
      <c r="C1149" s="1"/>
      <c r="D1149" s="1"/>
      <c r="E1149" s="1"/>
      <c r="F1149" s="1"/>
      <c r="G1149" s="1"/>
    </row>
    <row r="1150" spans="2:7">
      <c r="B1150" s="1"/>
      <c r="C1150" s="1"/>
      <c r="D1150" s="1"/>
      <c r="E1150" s="1"/>
      <c r="F1150" s="1"/>
      <c r="G1150" s="1"/>
    </row>
    <row r="1151" spans="2:7">
      <c r="B1151" s="1"/>
      <c r="C1151" s="1"/>
      <c r="D1151" s="1"/>
      <c r="E1151" s="1"/>
      <c r="F1151" s="1"/>
      <c r="G1151" s="1"/>
    </row>
    <row r="1152" spans="2:7">
      <c r="B1152" s="1"/>
      <c r="C1152" s="1"/>
      <c r="D1152" s="1"/>
      <c r="E1152" s="1"/>
      <c r="F1152" s="1"/>
      <c r="G1152" s="1"/>
    </row>
    <row r="1153" spans="2:7">
      <c r="B1153" s="1"/>
      <c r="C1153" s="1"/>
      <c r="D1153" s="1"/>
      <c r="E1153" s="1"/>
      <c r="F1153" s="1"/>
      <c r="G1153" s="1"/>
    </row>
    <row r="1154" spans="2:7">
      <c r="B1154" s="1"/>
      <c r="C1154" s="1"/>
      <c r="D1154" s="1"/>
      <c r="E1154" s="1"/>
      <c r="F1154" s="1"/>
      <c r="G1154" s="1"/>
    </row>
    <row r="1155" spans="2:7">
      <c r="B1155" s="1"/>
      <c r="C1155" s="1"/>
      <c r="D1155" s="1"/>
      <c r="E1155" s="1"/>
      <c r="F1155" s="1"/>
      <c r="G1155" s="1"/>
    </row>
    <row r="1156" spans="2:7">
      <c r="B1156" s="1"/>
      <c r="C1156" s="1"/>
      <c r="D1156" s="1"/>
      <c r="E1156" s="1"/>
      <c r="F1156" s="1"/>
      <c r="G1156" s="1"/>
    </row>
    <row r="1157" spans="2:7">
      <c r="B1157" s="1"/>
      <c r="C1157" s="1"/>
      <c r="D1157" s="1"/>
      <c r="E1157" s="1"/>
      <c r="F1157" s="1"/>
      <c r="G1157" s="1"/>
    </row>
    <row r="1158" spans="2:7">
      <c r="B1158" s="1"/>
      <c r="C1158" s="1"/>
      <c r="D1158" s="1"/>
      <c r="E1158" s="1"/>
      <c r="F1158" s="1"/>
      <c r="G1158" s="1"/>
    </row>
    <row r="1159" spans="2:7">
      <c r="B1159" s="1"/>
      <c r="C1159" s="1"/>
      <c r="D1159" s="1"/>
      <c r="E1159" s="1"/>
      <c r="F1159" s="1"/>
      <c r="G1159" s="1"/>
    </row>
    <row r="1160" spans="2:7">
      <c r="B1160" s="1"/>
      <c r="C1160" s="1"/>
      <c r="D1160" s="1"/>
      <c r="E1160" s="1"/>
      <c r="F1160" s="1"/>
      <c r="G1160" s="1"/>
    </row>
    <row r="1161" spans="2:7">
      <c r="B1161" s="1"/>
      <c r="C1161" s="1"/>
      <c r="D1161" s="1"/>
      <c r="E1161" s="1"/>
      <c r="F1161" s="1"/>
      <c r="G1161" s="1"/>
    </row>
    <row r="1162" spans="2:7">
      <c r="B1162" s="1"/>
      <c r="C1162" s="1"/>
      <c r="D1162" s="1"/>
      <c r="E1162" s="1"/>
      <c r="F1162" s="1"/>
      <c r="G1162" s="1"/>
    </row>
    <row r="1163" spans="2:7">
      <c r="B1163" s="1"/>
      <c r="C1163" s="1"/>
      <c r="D1163" s="1"/>
      <c r="E1163" s="1"/>
      <c r="F1163" s="1"/>
      <c r="G1163" s="1"/>
    </row>
    <row r="1164" spans="2:7">
      <c r="B1164" s="1"/>
      <c r="C1164" s="1"/>
      <c r="D1164" s="1"/>
      <c r="E1164" s="1"/>
      <c r="F1164" s="1"/>
      <c r="G1164" s="1"/>
    </row>
    <row r="1165" spans="2:7">
      <c r="B1165" s="1"/>
      <c r="C1165" s="1"/>
      <c r="D1165" s="1"/>
      <c r="E1165" s="1"/>
      <c r="F1165" s="1"/>
      <c r="G1165" s="1"/>
    </row>
    <row r="1166" spans="2:7">
      <c r="B1166" s="1"/>
      <c r="C1166" s="1"/>
      <c r="D1166" s="1"/>
      <c r="E1166" s="1"/>
      <c r="F1166" s="1"/>
      <c r="G1166" s="1"/>
    </row>
    <row r="1167" spans="2:7">
      <c r="B1167" s="1"/>
      <c r="C1167" s="1"/>
      <c r="D1167" s="1"/>
      <c r="E1167" s="1"/>
      <c r="F1167" s="1"/>
      <c r="G1167" s="1"/>
    </row>
    <row r="1168" spans="2:7">
      <c r="B1168" s="1"/>
      <c r="C1168" s="1"/>
      <c r="D1168" s="1"/>
      <c r="E1168" s="1"/>
      <c r="F1168" s="1"/>
      <c r="G1168" s="1"/>
    </row>
    <row r="1169" spans="2:7">
      <c r="B1169" s="1"/>
      <c r="C1169" s="1"/>
      <c r="D1169" s="1"/>
      <c r="E1169" s="1"/>
      <c r="F1169" s="1"/>
      <c r="G1169" s="1"/>
    </row>
    <row r="1170" spans="2:7">
      <c r="B1170" s="1"/>
      <c r="C1170" s="1"/>
      <c r="D1170" s="1"/>
      <c r="E1170" s="1"/>
      <c r="F1170" s="1"/>
      <c r="G1170" s="1"/>
    </row>
    <row r="1171" spans="2:7">
      <c r="B1171" s="1"/>
      <c r="C1171" s="1"/>
      <c r="D1171" s="1"/>
      <c r="E1171" s="1"/>
      <c r="F1171" s="1"/>
      <c r="G1171" s="1"/>
    </row>
    <row r="1172" spans="2:7">
      <c r="B1172" s="1"/>
      <c r="C1172" s="1"/>
      <c r="D1172" s="1"/>
      <c r="E1172" s="1"/>
      <c r="F1172" s="1"/>
      <c r="G1172" s="1"/>
    </row>
    <row r="1173" spans="2:7">
      <c r="B1173" s="1"/>
      <c r="C1173" s="1"/>
      <c r="D1173" s="1"/>
      <c r="E1173" s="1"/>
      <c r="F1173" s="1"/>
      <c r="G1173" s="1"/>
    </row>
    <row r="1174" spans="2:7">
      <c r="B1174" s="1"/>
      <c r="C1174" s="1"/>
      <c r="D1174" s="1"/>
      <c r="E1174" s="1"/>
      <c r="F1174" s="1"/>
      <c r="G1174" s="1"/>
    </row>
    <row r="1175" spans="2:7">
      <c r="B1175" s="1"/>
      <c r="C1175" s="1"/>
      <c r="D1175" s="1"/>
      <c r="E1175" s="1"/>
      <c r="F1175" s="1"/>
      <c r="G1175" s="1"/>
    </row>
    <row r="1176" spans="2:7">
      <c r="B1176" s="1"/>
      <c r="C1176" s="1"/>
      <c r="D1176" s="1"/>
      <c r="E1176" s="1"/>
      <c r="F1176" s="1"/>
      <c r="G1176" s="1"/>
    </row>
    <row r="1177" spans="2:7">
      <c r="B1177" s="1"/>
      <c r="C1177" s="1"/>
      <c r="D1177" s="1"/>
      <c r="E1177" s="1"/>
      <c r="F1177" s="1"/>
      <c r="G1177" s="1"/>
    </row>
    <row r="1178" spans="2:7">
      <c r="B1178" s="1"/>
      <c r="C1178" s="1"/>
      <c r="D1178" s="1"/>
      <c r="E1178" s="1"/>
      <c r="F1178" s="1"/>
      <c r="G1178" s="1"/>
    </row>
    <row r="1179" spans="2:7">
      <c r="B1179" s="1"/>
      <c r="C1179" s="1"/>
      <c r="D1179" s="1"/>
      <c r="E1179" s="1"/>
      <c r="F1179" s="1"/>
      <c r="G1179" s="1"/>
    </row>
    <row r="1180" spans="2:7">
      <c r="B1180" s="1"/>
      <c r="C1180" s="1"/>
      <c r="D1180" s="1"/>
      <c r="E1180" s="1"/>
      <c r="F1180" s="1"/>
      <c r="G1180" s="1"/>
    </row>
    <row r="1181" spans="2:7">
      <c r="B1181" s="1"/>
      <c r="C1181" s="1"/>
      <c r="D1181" s="1"/>
      <c r="E1181" s="1"/>
      <c r="F1181" s="1"/>
      <c r="G1181" s="1"/>
    </row>
    <row r="1182" spans="2:7">
      <c r="B1182" s="1"/>
      <c r="C1182" s="1"/>
      <c r="D1182" s="1"/>
      <c r="E1182" s="1"/>
      <c r="F1182" s="1"/>
      <c r="G1182" s="1"/>
    </row>
    <row r="1183" spans="2:7">
      <c r="B1183" s="1"/>
      <c r="C1183" s="1"/>
      <c r="D1183" s="1"/>
      <c r="E1183" s="1"/>
      <c r="F1183" s="1"/>
      <c r="G1183" s="1"/>
    </row>
    <row r="1184" spans="2:7">
      <c r="B1184" s="1"/>
      <c r="C1184" s="1"/>
      <c r="D1184" s="1"/>
      <c r="E1184" s="1"/>
      <c r="F1184" s="1"/>
      <c r="G1184" s="1"/>
    </row>
    <row r="1185" spans="2:7">
      <c r="B1185" s="1"/>
      <c r="C1185" s="1"/>
      <c r="D1185" s="1"/>
      <c r="E1185" s="1"/>
      <c r="F1185" s="1"/>
      <c r="G1185" s="1"/>
    </row>
    <row r="1186" spans="2:7">
      <c r="B1186" s="1"/>
      <c r="C1186" s="1"/>
      <c r="D1186" s="1"/>
      <c r="E1186" s="1"/>
      <c r="F1186" s="1"/>
      <c r="G1186" s="1"/>
    </row>
    <row r="1187" spans="2:7">
      <c r="B1187" s="1"/>
      <c r="C1187" s="1"/>
      <c r="D1187" s="1"/>
      <c r="E1187" s="1"/>
      <c r="F1187" s="1"/>
      <c r="G1187" s="1"/>
    </row>
    <row r="1188" spans="2:7">
      <c r="B1188" s="1"/>
      <c r="C1188" s="1"/>
      <c r="D1188" s="1"/>
      <c r="E1188" s="1"/>
      <c r="F1188" s="1"/>
      <c r="G1188" s="1"/>
    </row>
    <row r="1189" spans="2:7">
      <c r="B1189" s="1"/>
      <c r="C1189" s="1"/>
      <c r="D1189" s="1"/>
      <c r="E1189" s="1"/>
      <c r="F1189" s="1"/>
      <c r="G1189" s="1"/>
    </row>
    <row r="1190" spans="2:7">
      <c r="B1190" s="1"/>
      <c r="C1190" s="1"/>
      <c r="D1190" s="1"/>
      <c r="E1190" s="1"/>
      <c r="F1190" s="1"/>
      <c r="G1190" s="1"/>
    </row>
    <row r="1191" spans="2:7">
      <c r="B1191" s="1"/>
      <c r="C1191" s="1"/>
      <c r="D1191" s="1"/>
      <c r="E1191" s="1"/>
      <c r="F1191" s="1"/>
      <c r="G1191" s="1"/>
    </row>
    <row r="1192" spans="2:7">
      <c r="B1192" s="1"/>
      <c r="C1192" s="1"/>
      <c r="D1192" s="1"/>
      <c r="E1192" s="1"/>
      <c r="F1192" s="1"/>
      <c r="G1192" s="1"/>
    </row>
    <row r="1193" spans="2:7">
      <c r="B1193" s="1"/>
      <c r="C1193" s="1"/>
      <c r="D1193" s="1"/>
      <c r="E1193" s="1"/>
      <c r="F1193" s="1"/>
      <c r="G1193" s="1"/>
    </row>
    <row r="1194" spans="2:7">
      <c r="B1194" s="1"/>
      <c r="C1194" s="1"/>
      <c r="D1194" s="1"/>
      <c r="E1194" s="1"/>
      <c r="F1194" s="1"/>
      <c r="G1194" s="1"/>
    </row>
    <row r="1195" spans="2:7">
      <c r="B1195" s="1"/>
      <c r="C1195" s="1"/>
      <c r="D1195" s="1"/>
      <c r="E1195" s="1"/>
      <c r="F1195" s="1"/>
      <c r="G1195" s="1"/>
    </row>
    <row r="1196" spans="2:7">
      <c r="B1196" s="1"/>
      <c r="C1196" s="1"/>
      <c r="D1196" s="1"/>
      <c r="E1196" s="1"/>
      <c r="F1196" s="1"/>
      <c r="G1196" s="1"/>
    </row>
    <row r="1197" spans="2:7">
      <c r="B1197" s="1"/>
      <c r="C1197" s="1"/>
      <c r="D1197" s="1"/>
      <c r="E1197" s="1"/>
      <c r="F1197" s="1"/>
      <c r="G1197" s="1"/>
    </row>
    <row r="1198" spans="2:7">
      <c r="B1198" s="1"/>
      <c r="C1198" s="1"/>
      <c r="D1198" s="1"/>
      <c r="E1198" s="1"/>
      <c r="F1198" s="1"/>
      <c r="G1198" s="1"/>
    </row>
    <row r="1199" spans="2:7">
      <c r="B1199" s="1"/>
      <c r="C1199" s="1"/>
      <c r="D1199" s="1"/>
      <c r="E1199" s="1"/>
      <c r="F1199" s="1"/>
      <c r="G1199" s="1"/>
    </row>
    <row r="1200" spans="2:7">
      <c r="B1200" s="1"/>
      <c r="C1200" s="1"/>
      <c r="D1200" s="1"/>
      <c r="E1200" s="1"/>
      <c r="F1200" s="1"/>
      <c r="G1200" s="1"/>
    </row>
    <row r="1201" spans="2:7">
      <c r="B1201" s="1"/>
      <c r="C1201" s="1"/>
      <c r="D1201" s="1"/>
      <c r="E1201" s="1"/>
      <c r="F1201" s="1"/>
      <c r="G1201" s="1"/>
    </row>
    <row r="1202" spans="2:7">
      <c r="B1202" s="1"/>
      <c r="C1202" s="1"/>
      <c r="D1202" s="1"/>
      <c r="E1202" s="1"/>
      <c r="F1202" s="1"/>
      <c r="G1202" s="1"/>
    </row>
    <row r="1203" spans="2:7">
      <c r="B1203" s="1"/>
      <c r="C1203" s="1"/>
      <c r="D1203" s="1"/>
      <c r="E1203" s="1"/>
      <c r="F1203" s="1"/>
      <c r="G1203" s="1"/>
    </row>
    <row r="1204" spans="2:7">
      <c r="B1204" s="1"/>
      <c r="C1204" s="1"/>
      <c r="D1204" s="1"/>
      <c r="E1204" s="1"/>
      <c r="F1204" s="1"/>
      <c r="G1204" s="1"/>
    </row>
    <row r="1205" spans="2:7">
      <c r="B1205" s="1"/>
      <c r="C1205" s="1"/>
      <c r="D1205" s="1"/>
      <c r="E1205" s="1"/>
      <c r="F1205" s="1"/>
      <c r="G1205" s="1"/>
    </row>
    <row r="1206" spans="2:7">
      <c r="B1206" s="1"/>
      <c r="C1206" s="1"/>
      <c r="D1206" s="1"/>
      <c r="E1206" s="1"/>
      <c r="F1206" s="1"/>
      <c r="G1206" s="1"/>
    </row>
    <row r="1207" spans="2:7">
      <c r="B1207" s="1"/>
      <c r="C1207" s="1"/>
      <c r="D1207" s="1"/>
      <c r="E1207" s="1"/>
      <c r="F1207" s="1"/>
      <c r="G1207" s="1"/>
    </row>
    <row r="1208" spans="2:7">
      <c r="B1208" s="1"/>
      <c r="C1208" s="1"/>
      <c r="D1208" s="1"/>
      <c r="E1208" s="1"/>
      <c r="F1208" s="1"/>
      <c r="G1208" s="1"/>
    </row>
    <row r="1209" spans="2:7">
      <c r="B1209" s="1"/>
      <c r="C1209" s="1"/>
      <c r="D1209" s="1"/>
      <c r="E1209" s="1"/>
      <c r="F1209" s="1"/>
      <c r="G1209" s="1"/>
    </row>
    <row r="1210" spans="2:7">
      <c r="B1210" s="1"/>
      <c r="C1210" s="1"/>
      <c r="D1210" s="1"/>
      <c r="E1210" s="1"/>
      <c r="F1210" s="1"/>
      <c r="G1210" s="1"/>
    </row>
    <row r="1211" spans="2:7">
      <c r="B1211" s="1"/>
      <c r="C1211" s="1"/>
      <c r="D1211" s="1"/>
      <c r="E1211" s="1"/>
      <c r="F1211" s="1"/>
      <c r="G1211" s="1"/>
    </row>
    <row r="1212" spans="2:7">
      <c r="B1212" s="1"/>
      <c r="C1212" s="1"/>
      <c r="D1212" s="1"/>
      <c r="E1212" s="1"/>
      <c r="F1212" s="1"/>
      <c r="G1212" s="1"/>
    </row>
    <row r="1213" spans="2:7">
      <c r="B1213" s="1"/>
      <c r="C1213" s="1"/>
      <c r="D1213" s="1"/>
      <c r="E1213" s="1"/>
      <c r="F1213" s="1"/>
      <c r="G1213" s="1"/>
    </row>
    <row r="1214" spans="2:7">
      <c r="B1214" s="1"/>
      <c r="C1214" s="1"/>
      <c r="D1214" s="1"/>
      <c r="E1214" s="1"/>
      <c r="F1214" s="1"/>
      <c r="G1214" s="1"/>
    </row>
    <row r="1215" spans="2:7">
      <c r="B1215" s="1"/>
      <c r="C1215" s="1"/>
      <c r="D1215" s="1"/>
      <c r="E1215" s="1"/>
      <c r="F1215" s="1"/>
      <c r="G1215" s="1"/>
    </row>
    <row r="1216" spans="2:7">
      <c r="B1216" s="1"/>
      <c r="C1216" s="1"/>
      <c r="D1216" s="1"/>
      <c r="E1216" s="1"/>
      <c r="F1216" s="1"/>
      <c r="G1216" s="1"/>
    </row>
    <row r="1217" spans="2:7">
      <c r="B1217" s="1"/>
      <c r="C1217" s="1"/>
      <c r="D1217" s="1"/>
      <c r="E1217" s="1"/>
      <c r="F1217" s="1"/>
      <c r="G1217" s="1"/>
    </row>
    <row r="1218" spans="2:7">
      <c r="B1218" s="1"/>
      <c r="C1218" s="1"/>
      <c r="D1218" s="1"/>
      <c r="E1218" s="1"/>
      <c r="F1218" s="1"/>
      <c r="G1218" s="1"/>
    </row>
    <row r="1219" spans="2:7">
      <c r="B1219" s="1"/>
      <c r="C1219" s="1"/>
      <c r="D1219" s="1"/>
      <c r="E1219" s="1"/>
      <c r="F1219" s="1"/>
      <c r="G1219" s="1"/>
    </row>
    <row r="1220" spans="2:7">
      <c r="B1220" s="1"/>
      <c r="C1220" s="1"/>
      <c r="D1220" s="1"/>
      <c r="E1220" s="1"/>
      <c r="F1220" s="1"/>
      <c r="G1220" s="1"/>
    </row>
    <row r="1221" spans="2:7">
      <c r="B1221" s="1"/>
      <c r="C1221" s="1"/>
      <c r="D1221" s="1"/>
      <c r="E1221" s="1"/>
      <c r="F1221" s="1"/>
      <c r="G1221" s="1"/>
    </row>
    <row r="1222" spans="2:7">
      <c r="B1222" s="1"/>
      <c r="C1222" s="1"/>
      <c r="D1222" s="1"/>
      <c r="E1222" s="1"/>
      <c r="F1222" s="1"/>
      <c r="G1222" s="1"/>
    </row>
    <row r="1223" spans="2:7">
      <c r="B1223" s="1"/>
      <c r="C1223" s="1"/>
      <c r="D1223" s="1"/>
      <c r="E1223" s="1"/>
      <c r="F1223" s="1"/>
      <c r="G1223" s="1"/>
    </row>
    <row r="1224" spans="2:7">
      <c r="B1224" s="1"/>
      <c r="C1224" s="1"/>
      <c r="D1224" s="1"/>
      <c r="E1224" s="1"/>
      <c r="F1224" s="1"/>
      <c r="G1224" s="1"/>
    </row>
    <row r="1225" spans="2:7">
      <c r="B1225" s="1"/>
      <c r="C1225" s="1"/>
      <c r="D1225" s="1"/>
      <c r="E1225" s="1"/>
      <c r="F1225" s="1"/>
      <c r="G1225" s="1"/>
    </row>
    <row r="1226" spans="2:7">
      <c r="B1226" s="1"/>
      <c r="C1226" s="1"/>
      <c r="D1226" s="1"/>
      <c r="E1226" s="1"/>
      <c r="F1226" s="1"/>
      <c r="G1226" s="1"/>
    </row>
    <row r="1227" spans="2:7">
      <c r="B1227" s="1"/>
      <c r="C1227" s="1"/>
      <c r="D1227" s="1"/>
      <c r="E1227" s="1"/>
      <c r="F1227" s="1"/>
      <c r="G1227" s="1"/>
    </row>
    <row r="1228" spans="2:7">
      <c r="B1228" s="1"/>
      <c r="C1228" s="1"/>
      <c r="D1228" s="1"/>
      <c r="E1228" s="1"/>
      <c r="F1228" s="1"/>
      <c r="G1228" s="1"/>
    </row>
    <row r="1229" spans="2:7">
      <c r="B1229" s="1"/>
      <c r="C1229" s="1"/>
      <c r="D1229" s="1"/>
      <c r="E1229" s="1"/>
      <c r="F1229" s="1"/>
      <c r="G1229" s="1"/>
    </row>
    <row r="1230" spans="2:7">
      <c r="B1230" s="1"/>
      <c r="C1230" s="1"/>
      <c r="D1230" s="1"/>
      <c r="E1230" s="1"/>
      <c r="F1230" s="1"/>
      <c r="G1230" s="1"/>
    </row>
    <row r="1231" spans="2:7">
      <c r="B1231" s="1"/>
      <c r="C1231" s="1"/>
      <c r="D1231" s="1"/>
      <c r="E1231" s="1"/>
      <c r="F1231" s="1"/>
      <c r="G1231" s="1"/>
    </row>
    <row r="1232" spans="2:7">
      <c r="B1232" s="1"/>
      <c r="C1232" s="1"/>
      <c r="D1232" s="1"/>
      <c r="E1232" s="1"/>
      <c r="F1232" s="1"/>
      <c r="G1232" s="1"/>
    </row>
    <row r="1233" spans="2:7">
      <c r="B1233" s="1"/>
      <c r="C1233" s="1"/>
      <c r="D1233" s="1"/>
      <c r="E1233" s="1"/>
      <c r="F1233" s="1"/>
      <c r="G1233" s="1"/>
    </row>
    <row r="1234" spans="2:7">
      <c r="B1234" s="1"/>
      <c r="C1234" s="1"/>
      <c r="D1234" s="1"/>
      <c r="E1234" s="1"/>
      <c r="F1234" s="1"/>
      <c r="G1234" s="1"/>
    </row>
    <row r="1235" spans="2:7">
      <c r="B1235" s="1"/>
      <c r="C1235" s="1"/>
      <c r="D1235" s="1"/>
      <c r="E1235" s="1"/>
      <c r="F1235" s="1"/>
      <c r="G1235" s="1"/>
    </row>
    <row r="1236" spans="2:7">
      <c r="B1236" s="1"/>
      <c r="C1236" s="1"/>
      <c r="D1236" s="1"/>
      <c r="E1236" s="1"/>
      <c r="F1236" s="1"/>
      <c r="G1236" s="1"/>
    </row>
    <row r="1237" spans="2:7">
      <c r="B1237" s="1"/>
      <c r="C1237" s="1"/>
      <c r="D1237" s="1"/>
      <c r="E1237" s="1"/>
      <c r="F1237" s="1"/>
      <c r="G1237" s="1"/>
    </row>
    <row r="1238" spans="2:7">
      <c r="B1238" s="1"/>
      <c r="C1238" s="1"/>
      <c r="D1238" s="1"/>
      <c r="E1238" s="1"/>
      <c r="F1238" s="1"/>
      <c r="G1238" s="1"/>
    </row>
    <row r="1239" spans="2:7">
      <c r="B1239" s="1"/>
      <c r="C1239" s="1"/>
      <c r="D1239" s="1"/>
      <c r="E1239" s="1"/>
      <c r="F1239" s="1"/>
      <c r="G1239" s="1"/>
    </row>
    <row r="1240" spans="2:7">
      <c r="B1240" s="1"/>
      <c r="C1240" s="1"/>
      <c r="D1240" s="1"/>
      <c r="E1240" s="1"/>
      <c r="F1240" s="1"/>
      <c r="G1240" s="1"/>
    </row>
    <row r="1241" spans="2:7">
      <c r="B1241" s="1"/>
      <c r="C1241" s="1"/>
      <c r="D1241" s="1"/>
      <c r="E1241" s="1"/>
      <c r="F1241" s="1"/>
      <c r="G1241" s="1"/>
    </row>
    <row r="1242" spans="2:7">
      <c r="B1242" s="1"/>
      <c r="C1242" s="1"/>
      <c r="D1242" s="1"/>
      <c r="E1242" s="1"/>
      <c r="F1242" s="1"/>
      <c r="G1242" s="1"/>
    </row>
    <row r="1243" spans="2:7">
      <c r="B1243" s="1"/>
      <c r="C1243" s="1"/>
      <c r="D1243" s="1"/>
      <c r="E1243" s="1"/>
      <c r="F1243" s="1"/>
      <c r="G1243" s="1"/>
    </row>
    <row r="1244" spans="2:7">
      <c r="B1244" s="1"/>
      <c r="C1244" s="1"/>
      <c r="D1244" s="1"/>
      <c r="E1244" s="1"/>
      <c r="F1244" s="1"/>
      <c r="G1244" s="1"/>
    </row>
    <row r="1245" spans="2:7">
      <c r="B1245" s="1"/>
      <c r="C1245" s="1"/>
      <c r="D1245" s="1"/>
      <c r="E1245" s="1"/>
      <c r="F1245" s="1"/>
      <c r="G1245" s="1"/>
    </row>
    <row r="1246" spans="2:7">
      <c r="B1246" s="1"/>
      <c r="C1246" s="1"/>
      <c r="D1246" s="1"/>
      <c r="E1246" s="1"/>
      <c r="F1246" s="1"/>
      <c r="G1246" s="1"/>
    </row>
    <row r="1247" spans="2:7">
      <c r="B1247" s="1"/>
      <c r="C1247" s="1"/>
      <c r="D1247" s="1"/>
      <c r="E1247" s="1"/>
      <c r="F1247" s="1"/>
      <c r="G1247" s="1"/>
    </row>
    <row r="1248" spans="2:7">
      <c r="B1248" s="1"/>
      <c r="C1248" s="1"/>
      <c r="D1248" s="1"/>
      <c r="E1248" s="1"/>
      <c r="F1248" s="1"/>
      <c r="G1248" s="1"/>
    </row>
    <row r="1249" spans="2:7">
      <c r="B1249" s="1"/>
      <c r="C1249" s="1"/>
      <c r="D1249" s="1"/>
      <c r="E1249" s="1"/>
      <c r="F1249" s="1"/>
      <c r="G1249" s="1"/>
    </row>
    <row r="1250" spans="2:7">
      <c r="B1250" s="1"/>
      <c r="C1250" s="1"/>
      <c r="D1250" s="1"/>
      <c r="E1250" s="1"/>
      <c r="F1250" s="1"/>
      <c r="G1250" s="1"/>
    </row>
    <row r="1251" spans="2:7">
      <c r="B1251" s="1"/>
      <c r="C1251" s="1"/>
      <c r="D1251" s="1"/>
      <c r="E1251" s="1"/>
      <c r="F1251" s="1"/>
      <c r="G1251" s="1"/>
    </row>
    <row r="1252" spans="2:7">
      <c r="B1252" s="1"/>
      <c r="C1252" s="1"/>
      <c r="D1252" s="1"/>
      <c r="E1252" s="1"/>
      <c r="F1252" s="1"/>
      <c r="G1252" s="1"/>
    </row>
    <row r="1253" spans="2:7">
      <c r="B1253" s="1"/>
      <c r="C1253" s="1"/>
      <c r="D1253" s="1"/>
      <c r="E1253" s="1"/>
      <c r="F1253" s="1"/>
      <c r="G1253" s="1"/>
    </row>
    <row r="1254" spans="2:7">
      <c r="B1254" s="1"/>
      <c r="C1254" s="1"/>
      <c r="D1254" s="1"/>
      <c r="E1254" s="1"/>
      <c r="F1254" s="1"/>
      <c r="G1254" s="1"/>
    </row>
    <row r="1255" spans="2:7">
      <c r="B1255" s="1"/>
      <c r="C1255" s="1"/>
      <c r="D1255" s="1"/>
      <c r="E1255" s="1"/>
      <c r="F1255" s="1"/>
      <c r="G1255" s="1"/>
    </row>
    <row r="1256" spans="2:7">
      <c r="B1256" s="1"/>
      <c r="C1256" s="1"/>
      <c r="D1256" s="1"/>
      <c r="E1256" s="1"/>
      <c r="F1256" s="1"/>
      <c r="G1256" s="1"/>
    </row>
    <row r="1257" spans="2:7">
      <c r="B1257" s="1"/>
      <c r="C1257" s="1"/>
      <c r="D1257" s="1"/>
      <c r="E1257" s="1"/>
      <c r="F1257" s="1"/>
      <c r="G1257" s="1"/>
    </row>
    <row r="1258" spans="2:7">
      <c r="B1258" s="1"/>
      <c r="C1258" s="1"/>
      <c r="D1258" s="1"/>
      <c r="E1258" s="1"/>
      <c r="F1258" s="1"/>
      <c r="G1258" s="1"/>
    </row>
    <row r="1259" spans="2:7">
      <c r="B1259" s="1"/>
      <c r="C1259" s="1"/>
      <c r="D1259" s="1"/>
      <c r="E1259" s="1"/>
      <c r="F1259" s="1"/>
      <c r="G1259" s="1"/>
    </row>
    <row r="1260" spans="2:7">
      <c r="B1260" s="1"/>
      <c r="C1260" s="1"/>
      <c r="D1260" s="1"/>
      <c r="E1260" s="1"/>
      <c r="F1260" s="1"/>
      <c r="G1260" s="1"/>
    </row>
    <row r="1261" spans="2:7">
      <c r="B1261" s="1"/>
      <c r="C1261" s="1"/>
      <c r="D1261" s="1"/>
      <c r="E1261" s="1"/>
      <c r="F1261" s="1"/>
      <c r="G1261" s="1"/>
    </row>
    <row r="1262" spans="2:7">
      <c r="B1262" s="1"/>
      <c r="C1262" s="1"/>
      <c r="D1262" s="1"/>
      <c r="E1262" s="1"/>
      <c r="F1262" s="1"/>
      <c r="G1262" s="1"/>
    </row>
    <row r="1263" spans="2:7">
      <c r="B1263" s="1"/>
      <c r="C1263" s="1"/>
      <c r="D1263" s="1"/>
      <c r="E1263" s="1"/>
      <c r="F1263" s="1"/>
      <c r="G1263" s="1"/>
    </row>
    <row r="1264" spans="2:7">
      <c r="B1264" s="1"/>
      <c r="C1264" s="1"/>
      <c r="D1264" s="1"/>
      <c r="E1264" s="1"/>
      <c r="F1264" s="1"/>
      <c r="G1264" s="1"/>
    </row>
    <row r="1265" spans="2:7">
      <c r="B1265" s="1"/>
      <c r="C1265" s="1"/>
      <c r="D1265" s="1"/>
      <c r="E1265" s="1"/>
      <c r="F1265" s="1"/>
      <c r="G1265" s="1"/>
    </row>
    <row r="1266" spans="2:7">
      <c r="B1266" s="1"/>
      <c r="C1266" s="1"/>
      <c r="D1266" s="1"/>
      <c r="E1266" s="1"/>
      <c r="F1266" s="1"/>
      <c r="G1266" s="1"/>
    </row>
    <row r="1267" spans="2:7">
      <c r="B1267" s="1"/>
      <c r="C1267" s="1"/>
      <c r="D1267" s="1"/>
      <c r="E1267" s="1"/>
      <c r="F1267" s="1"/>
      <c r="G1267" s="1"/>
    </row>
    <row r="1268" spans="2:7">
      <c r="B1268" s="1"/>
      <c r="C1268" s="1"/>
      <c r="D1268" s="1"/>
      <c r="E1268" s="1"/>
      <c r="F1268" s="1"/>
      <c r="G1268" s="1"/>
    </row>
    <row r="1269" spans="2:7">
      <c r="B1269" s="1"/>
      <c r="C1269" s="1"/>
      <c r="D1269" s="1"/>
      <c r="E1269" s="1"/>
      <c r="F1269" s="1"/>
      <c r="G1269" s="1"/>
    </row>
    <row r="1270" spans="2:7">
      <c r="B1270" s="1"/>
      <c r="C1270" s="1"/>
      <c r="D1270" s="1"/>
      <c r="E1270" s="1"/>
      <c r="F1270" s="1"/>
      <c r="G1270" s="1"/>
    </row>
    <row r="1271" spans="2:7">
      <c r="B1271" s="1"/>
      <c r="C1271" s="1"/>
      <c r="D1271" s="1"/>
      <c r="E1271" s="1"/>
      <c r="F1271" s="1"/>
      <c r="G1271" s="1"/>
    </row>
    <row r="1272" spans="2:7">
      <c r="B1272" s="1"/>
      <c r="C1272" s="1"/>
      <c r="D1272" s="1"/>
      <c r="E1272" s="1"/>
      <c r="F1272" s="1"/>
      <c r="G1272" s="1"/>
    </row>
    <row r="1273" spans="2:7">
      <c r="B1273" s="1"/>
      <c r="C1273" s="1"/>
      <c r="D1273" s="1"/>
      <c r="E1273" s="1"/>
      <c r="F1273" s="1"/>
      <c r="G1273" s="1"/>
    </row>
    <row r="1274" spans="2:7">
      <c r="B1274" s="1"/>
      <c r="C1274" s="1"/>
      <c r="D1274" s="1"/>
      <c r="E1274" s="1"/>
      <c r="F1274" s="1"/>
      <c r="G1274" s="1"/>
    </row>
    <row r="1275" spans="2:7">
      <c r="B1275" s="1"/>
      <c r="C1275" s="1"/>
      <c r="D1275" s="1"/>
      <c r="E1275" s="1"/>
      <c r="F1275" s="1"/>
      <c r="G1275" s="1"/>
    </row>
    <row r="1276" spans="2:7">
      <c r="B1276" s="1"/>
      <c r="C1276" s="1"/>
      <c r="D1276" s="1"/>
      <c r="E1276" s="1"/>
      <c r="F1276" s="1"/>
      <c r="G1276" s="1"/>
    </row>
    <row r="1277" spans="2:7">
      <c r="B1277" s="1"/>
      <c r="C1277" s="1"/>
      <c r="D1277" s="1"/>
      <c r="E1277" s="1"/>
      <c r="F1277" s="1"/>
      <c r="G1277" s="1"/>
    </row>
    <row r="1278" spans="2:7">
      <c r="B1278" s="1"/>
      <c r="C1278" s="1"/>
      <c r="D1278" s="1"/>
      <c r="E1278" s="1"/>
      <c r="F1278" s="1"/>
      <c r="G1278" s="1"/>
    </row>
    <row r="1279" spans="2:7">
      <c r="B1279" s="1"/>
      <c r="C1279" s="1"/>
      <c r="D1279" s="1"/>
      <c r="E1279" s="1"/>
      <c r="F1279" s="1"/>
      <c r="G1279" s="1"/>
    </row>
    <row r="1280" spans="2:7">
      <c r="B1280" s="1"/>
      <c r="C1280" s="1"/>
      <c r="D1280" s="1"/>
      <c r="E1280" s="1"/>
      <c r="F1280" s="1"/>
      <c r="G1280" s="1"/>
    </row>
    <row r="1281" spans="2:7">
      <c r="B1281" s="1"/>
      <c r="C1281" s="1"/>
      <c r="D1281" s="1"/>
      <c r="E1281" s="1"/>
      <c r="F1281" s="1"/>
      <c r="G1281" s="1"/>
    </row>
    <row r="1282" spans="2:7">
      <c r="B1282" s="1"/>
      <c r="C1282" s="1"/>
      <c r="D1282" s="1"/>
      <c r="E1282" s="1"/>
      <c r="F1282" s="1"/>
      <c r="G1282" s="1"/>
    </row>
    <row r="1283" spans="2:7">
      <c r="B1283" s="1"/>
      <c r="C1283" s="1"/>
      <c r="D1283" s="1"/>
      <c r="E1283" s="1"/>
      <c r="F1283" s="1"/>
      <c r="G1283" s="1"/>
    </row>
    <row r="1284" spans="2:7">
      <c r="B1284" s="1"/>
      <c r="C1284" s="1"/>
      <c r="D1284" s="1"/>
      <c r="E1284" s="1"/>
      <c r="F1284" s="1"/>
      <c r="G1284" s="1"/>
    </row>
    <row r="1285" spans="2:7">
      <c r="B1285" s="1"/>
      <c r="C1285" s="1"/>
      <c r="D1285" s="1"/>
      <c r="E1285" s="1"/>
      <c r="F1285" s="1"/>
      <c r="G1285" s="1"/>
    </row>
    <row r="1286" spans="2:7">
      <c r="B1286" s="1"/>
      <c r="C1286" s="1"/>
      <c r="D1286" s="1"/>
      <c r="E1286" s="1"/>
      <c r="F1286" s="1"/>
      <c r="G1286" s="1"/>
    </row>
    <row r="1287" spans="2:7">
      <c r="B1287" s="1"/>
      <c r="C1287" s="1"/>
      <c r="D1287" s="1"/>
      <c r="E1287" s="1"/>
      <c r="F1287" s="1"/>
      <c r="G1287" s="1"/>
    </row>
    <row r="1288" spans="2:7">
      <c r="B1288" s="1"/>
      <c r="C1288" s="1"/>
      <c r="D1288" s="1"/>
      <c r="E1288" s="1"/>
      <c r="F1288" s="1"/>
      <c r="G1288" s="1"/>
    </row>
    <row r="1289" spans="2:7">
      <c r="B1289" s="1"/>
      <c r="C1289" s="1"/>
      <c r="D1289" s="1"/>
      <c r="E1289" s="1"/>
      <c r="F1289" s="1"/>
      <c r="G1289" s="1"/>
    </row>
    <row r="1290" spans="2:7">
      <c r="B1290" s="1"/>
      <c r="C1290" s="1"/>
      <c r="D1290" s="1"/>
      <c r="E1290" s="1"/>
      <c r="F1290" s="1"/>
      <c r="G1290" s="1"/>
    </row>
    <row r="1291" spans="2:7">
      <c r="B1291" s="1"/>
      <c r="C1291" s="1"/>
      <c r="D1291" s="1"/>
      <c r="E1291" s="1"/>
      <c r="F1291" s="1"/>
      <c r="G1291" s="1"/>
    </row>
    <row r="1292" spans="2:7">
      <c r="B1292" s="1"/>
      <c r="C1292" s="1"/>
      <c r="D1292" s="1"/>
      <c r="E1292" s="1"/>
      <c r="F1292" s="1"/>
      <c r="G1292" s="1"/>
    </row>
    <row r="1293" spans="2:7">
      <c r="B1293" s="1"/>
      <c r="C1293" s="1"/>
      <c r="D1293" s="1"/>
      <c r="E1293" s="1"/>
      <c r="F1293" s="1"/>
      <c r="G1293" s="1"/>
    </row>
    <row r="1294" spans="2:7">
      <c r="B1294" s="1"/>
      <c r="C1294" s="1"/>
      <c r="D1294" s="1"/>
      <c r="E1294" s="1"/>
      <c r="F1294" s="1"/>
      <c r="G1294" s="1"/>
    </row>
    <row r="1295" spans="2:7">
      <c r="B1295" s="1"/>
      <c r="C1295" s="1"/>
      <c r="D1295" s="1"/>
      <c r="E1295" s="1"/>
      <c r="F1295" s="1"/>
      <c r="G1295" s="1"/>
    </row>
    <row r="1296" spans="2:7">
      <c r="B1296" s="1"/>
      <c r="C1296" s="1"/>
      <c r="D1296" s="1"/>
      <c r="E1296" s="1"/>
      <c r="F1296" s="1"/>
      <c r="G1296" s="1"/>
    </row>
    <row r="1297" spans="2:7">
      <c r="B1297" s="1"/>
      <c r="C1297" s="1"/>
      <c r="D1297" s="1"/>
      <c r="E1297" s="1"/>
      <c r="F1297" s="1"/>
      <c r="G1297" s="1"/>
    </row>
    <row r="1298" spans="2:7">
      <c r="B1298" s="1"/>
      <c r="C1298" s="1"/>
      <c r="D1298" s="1"/>
      <c r="E1298" s="1"/>
      <c r="F1298" s="1"/>
      <c r="G1298" s="1"/>
    </row>
    <row r="1299" spans="2:7">
      <c r="B1299" s="1"/>
      <c r="C1299" s="1"/>
      <c r="D1299" s="1"/>
      <c r="E1299" s="1"/>
      <c r="F1299" s="1"/>
      <c r="G1299" s="1"/>
    </row>
    <row r="1300" spans="2:7">
      <c r="B1300" s="1"/>
      <c r="C1300" s="1"/>
      <c r="D1300" s="1"/>
      <c r="E1300" s="1"/>
      <c r="F1300" s="1"/>
      <c r="G1300" s="1"/>
    </row>
    <row r="1301" spans="2:7">
      <c r="B1301" s="1"/>
      <c r="C1301" s="1"/>
      <c r="D1301" s="1"/>
      <c r="E1301" s="1"/>
      <c r="F1301" s="1"/>
      <c r="G1301" s="1"/>
    </row>
    <row r="1302" spans="2:7">
      <c r="B1302" s="1"/>
      <c r="C1302" s="1"/>
      <c r="D1302" s="1"/>
      <c r="E1302" s="1"/>
      <c r="F1302" s="1"/>
      <c r="G1302" s="1"/>
    </row>
    <row r="1303" spans="2:7">
      <c r="B1303" s="1"/>
      <c r="C1303" s="1"/>
      <c r="D1303" s="1"/>
      <c r="E1303" s="1"/>
      <c r="F1303" s="1"/>
      <c r="G1303" s="1"/>
    </row>
    <row r="1304" spans="2:7">
      <c r="B1304" s="1"/>
      <c r="C1304" s="1"/>
      <c r="D1304" s="1"/>
      <c r="E1304" s="1"/>
      <c r="F1304" s="1"/>
      <c r="G1304" s="1"/>
    </row>
    <row r="1305" spans="2:7">
      <c r="B1305" s="1"/>
      <c r="C1305" s="1"/>
      <c r="D1305" s="1"/>
      <c r="E1305" s="1"/>
      <c r="F1305" s="1"/>
      <c r="G1305" s="1"/>
    </row>
    <row r="1306" spans="2:7">
      <c r="B1306" s="1"/>
      <c r="C1306" s="1"/>
      <c r="D1306" s="1"/>
      <c r="E1306" s="1"/>
      <c r="F1306" s="1"/>
      <c r="G1306" s="1"/>
    </row>
    <row r="1307" spans="2:7">
      <c r="B1307" s="1"/>
      <c r="C1307" s="1"/>
      <c r="D1307" s="1"/>
      <c r="E1307" s="1"/>
      <c r="F1307" s="1"/>
      <c r="G1307" s="1"/>
    </row>
    <row r="1308" spans="2:7">
      <c r="B1308" s="1"/>
      <c r="C1308" s="1"/>
      <c r="D1308" s="1"/>
      <c r="E1308" s="1"/>
      <c r="F1308" s="1"/>
      <c r="G1308" s="1"/>
    </row>
    <row r="1309" spans="2:7">
      <c r="B1309" s="1"/>
      <c r="C1309" s="1"/>
      <c r="D1309" s="1"/>
      <c r="E1309" s="1"/>
      <c r="F1309" s="1"/>
      <c r="G1309" s="1"/>
    </row>
    <row r="1310" spans="2:7">
      <c r="B1310" s="1"/>
      <c r="C1310" s="1"/>
      <c r="D1310" s="1"/>
      <c r="E1310" s="1"/>
      <c r="F1310" s="1"/>
      <c r="G1310" s="1"/>
    </row>
    <row r="1311" spans="2:7">
      <c r="B1311" s="1"/>
      <c r="C1311" s="1"/>
      <c r="D1311" s="1"/>
      <c r="E1311" s="1"/>
      <c r="F1311" s="1"/>
      <c r="G1311" s="1"/>
    </row>
    <row r="1312" spans="2:7">
      <c r="B1312" s="1"/>
      <c r="C1312" s="1"/>
      <c r="D1312" s="1"/>
      <c r="E1312" s="1"/>
      <c r="F1312" s="1"/>
      <c r="G1312" s="1"/>
    </row>
    <row r="1313" spans="2:7">
      <c r="B1313" s="1"/>
      <c r="C1313" s="1"/>
      <c r="D1313" s="1"/>
      <c r="E1313" s="1"/>
      <c r="F1313" s="1"/>
      <c r="G1313" s="1"/>
    </row>
    <row r="1314" spans="2:7">
      <c r="B1314" s="1"/>
      <c r="C1314" s="1"/>
      <c r="D1314" s="1"/>
      <c r="E1314" s="1"/>
      <c r="F1314" s="1"/>
      <c r="G1314" s="1"/>
    </row>
    <row r="1315" spans="2:7">
      <c r="B1315" s="1"/>
      <c r="C1315" s="1"/>
      <c r="D1315" s="1"/>
      <c r="E1315" s="1"/>
      <c r="F1315" s="1"/>
      <c r="G1315" s="1"/>
    </row>
    <row r="1316" spans="2:7">
      <c r="B1316" s="1"/>
      <c r="C1316" s="1"/>
      <c r="D1316" s="1"/>
      <c r="E1316" s="1"/>
      <c r="F1316" s="1"/>
      <c r="G1316" s="1"/>
    </row>
    <row r="1317" spans="2:7">
      <c r="B1317" s="1"/>
      <c r="C1317" s="1"/>
      <c r="D1317" s="1"/>
      <c r="E1317" s="1"/>
      <c r="F1317" s="1"/>
      <c r="G1317" s="1"/>
    </row>
    <row r="1318" spans="2:7">
      <c r="B1318" s="1"/>
      <c r="C1318" s="1"/>
      <c r="D1318" s="1"/>
      <c r="E1318" s="1"/>
      <c r="F1318" s="1"/>
      <c r="G1318" s="1"/>
    </row>
    <row r="1319" spans="2:7">
      <c r="B1319" s="1"/>
      <c r="C1319" s="1"/>
      <c r="D1319" s="1"/>
      <c r="E1319" s="1"/>
      <c r="F1319" s="1"/>
      <c r="G1319" s="1"/>
    </row>
    <row r="1320" spans="2:7">
      <c r="B1320" s="1"/>
      <c r="C1320" s="1"/>
      <c r="D1320" s="1"/>
      <c r="E1320" s="1"/>
      <c r="F1320" s="1"/>
      <c r="G1320" s="1"/>
    </row>
    <row r="1321" spans="2:7">
      <c r="B1321" s="1"/>
      <c r="C1321" s="1"/>
      <c r="D1321" s="1"/>
      <c r="E1321" s="1"/>
      <c r="F1321" s="1"/>
      <c r="G1321" s="1"/>
    </row>
    <row r="1322" spans="2:7">
      <c r="B1322" s="1"/>
      <c r="C1322" s="1"/>
      <c r="D1322" s="1"/>
      <c r="E1322" s="1"/>
      <c r="F1322" s="1"/>
      <c r="G1322" s="1"/>
    </row>
    <row r="1323" spans="2:7">
      <c r="B1323" s="1"/>
      <c r="C1323" s="1"/>
      <c r="D1323" s="1"/>
      <c r="E1323" s="1"/>
      <c r="F1323" s="1"/>
      <c r="G1323" s="1"/>
    </row>
    <row r="1324" spans="2:7">
      <c r="B1324" s="1"/>
      <c r="C1324" s="1"/>
      <c r="D1324" s="1"/>
      <c r="E1324" s="1"/>
      <c r="F1324" s="1"/>
      <c r="G1324" s="1"/>
    </row>
    <row r="1325" spans="2:7">
      <c r="B1325" s="1"/>
      <c r="C1325" s="1"/>
      <c r="D1325" s="1"/>
      <c r="E1325" s="1"/>
      <c r="F1325" s="1"/>
      <c r="G1325" s="1"/>
    </row>
    <row r="1326" spans="2:7">
      <c r="B1326" s="1"/>
      <c r="C1326" s="1"/>
      <c r="D1326" s="1"/>
      <c r="E1326" s="1"/>
      <c r="F1326" s="1"/>
      <c r="G1326" s="1"/>
    </row>
    <row r="1327" spans="2:7">
      <c r="B1327" s="1"/>
      <c r="C1327" s="1"/>
      <c r="D1327" s="1"/>
      <c r="E1327" s="1"/>
      <c r="F1327" s="1"/>
      <c r="G1327" s="1"/>
    </row>
    <row r="1328" spans="2:7">
      <c r="B1328" s="1"/>
      <c r="C1328" s="1"/>
      <c r="D1328" s="1"/>
      <c r="E1328" s="1"/>
      <c r="F1328" s="1"/>
      <c r="G1328" s="1"/>
    </row>
    <row r="1329" spans="2:7">
      <c r="B1329" s="1"/>
      <c r="C1329" s="1"/>
      <c r="D1329" s="1"/>
      <c r="E1329" s="1"/>
      <c r="F1329" s="1"/>
      <c r="G1329" s="1"/>
    </row>
    <row r="1330" spans="2:7">
      <c r="B1330" s="1"/>
      <c r="C1330" s="1"/>
      <c r="D1330" s="1"/>
      <c r="E1330" s="1"/>
      <c r="F1330" s="1"/>
      <c r="G1330" s="1"/>
    </row>
    <row r="1331" spans="2:7">
      <c r="B1331" s="1"/>
      <c r="C1331" s="1"/>
      <c r="D1331" s="1"/>
      <c r="E1331" s="1"/>
      <c r="F1331" s="1"/>
      <c r="G1331" s="1"/>
    </row>
    <row r="1332" spans="2:7">
      <c r="B1332" s="1"/>
      <c r="C1332" s="1"/>
      <c r="D1332" s="1"/>
      <c r="E1332" s="1"/>
      <c r="F1332" s="1"/>
      <c r="G1332" s="1"/>
    </row>
    <row r="1333" spans="2:7">
      <c r="B1333" s="1"/>
      <c r="C1333" s="1"/>
      <c r="D1333" s="1"/>
      <c r="E1333" s="1"/>
      <c r="F1333" s="1"/>
      <c r="G1333" s="1"/>
    </row>
    <row r="1334" spans="2:7">
      <c r="B1334" s="1"/>
      <c r="C1334" s="1"/>
      <c r="D1334" s="1"/>
      <c r="E1334" s="1"/>
      <c r="F1334" s="1"/>
      <c r="G1334" s="1"/>
    </row>
    <row r="1335" spans="2:7">
      <c r="B1335" s="1"/>
      <c r="C1335" s="1"/>
      <c r="D1335" s="1"/>
      <c r="E1335" s="1"/>
      <c r="F1335" s="1"/>
      <c r="G1335" s="1"/>
    </row>
    <row r="1336" spans="2:7">
      <c r="B1336" s="1"/>
      <c r="C1336" s="1"/>
      <c r="D1336" s="1"/>
      <c r="E1336" s="1"/>
      <c r="F1336" s="1"/>
      <c r="G1336" s="1"/>
    </row>
    <row r="1337" spans="2:7">
      <c r="B1337" s="1"/>
      <c r="C1337" s="1"/>
      <c r="D1337" s="1"/>
      <c r="E1337" s="1"/>
      <c r="F1337" s="1"/>
      <c r="G1337" s="1"/>
    </row>
    <row r="1338" spans="2:7">
      <c r="B1338" s="1"/>
      <c r="C1338" s="1"/>
      <c r="D1338" s="1"/>
      <c r="E1338" s="1"/>
      <c r="F1338" s="1"/>
      <c r="G1338" s="1"/>
    </row>
    <row r="1339" spans="2:7">
      <c r="B1339" s="1"/>
      <c r="C1339" s="1"/>
      <c r="D1339" s="1"/>
      <c r="E1339" s="1"/>
      <c r="F1339" s="1"/>
      <c r="G1339" s="1"/>
    </row>
    <row r="1340" spans="2:7">
      <c r="B1340" s="1"/>
      <c r="C1340" s="1"/>
      <c r="D1340" s="1"/>
      <c r="E1340" s="1"/>
      <c r="F1340" s="1"/>
      <c r="G1340" s="1"/>
    </row>
    <row r="1341" spans="2:7">
      <c r="B1341" s="1"/>
      <c r="C1341" s="1"/>
      <c r="D1341" s="1"/>
      <c r="E1341" s="1"/>
      <c r="F1341" s="1"/>
      <c r="G1341" s="1"/>
    </row>
    <row r="1342" spans="2:7">
      <c r="B1342" s="1"/>
      <c r="C1342" s="1"/>
      <c r="D1342" s="1"/>
      <c r="E1342" s="1"/>
      <c r="F1342" s="1"/>
      <c r="G1342" s="1"/>
    </row>
    <row r="1343" spans="2:7">
      <c r="B1343" s="1"/>
      <c r="C1343" s="1"/>
      <c r="D1343" s="1"/>
      <c r="E1343" s="1"/>
      <c r="F1343" s="1"/>
      <c r="G1343" s="1"/>
    </row>
    <row r="1344" spans="2:7">
      <c r="B1344" s="1"/>
      <c r="C1344" s="1"/>
      <c r="D1344" s="1"/>
      <c r="E1344" s="1"/>
      <c r="F1344" s="1"/>
      <c r="G1344" s="1"/>
    </row>
    <row r="1345" spans="2:7">
      <c r="B1345" s="1"/>
      <c r="C1345" s="1"/>
      <c r="D1345" s="1"/>
      <c r="E1345" s="1"/>
      <c r="F1345" s="1"/>
      <c r="G1345" s="1"/>
    </row>
    <row r="1346" spans="2:7">
      <c r="B1346" s="1"/>
      <c r="C1346" s="1"/>
      <c r="D1346" s="1"/>
      <c r="E1346" s="1"/>
      <c r="F1346" s="1"/>
      <c r="G1346" s="1"/>
    </row>
    <row r="1347" spans="2:7">
      <c r="B1347" s="1"/>
      <c r="C1347" s="1"/>
      <c r="D1347" s="1"/>
      <c r="E1347" s="1"/>
      <c r="F1347" s="1"/>
      <c r="G1347" s="1"/>
    </row>
    <row r="1348" spans="2:7">
      <c r="B1348" s="1"/>
      <c r="C1348" s="1"/>
      <c r="D1348" s="1"/>
      <c r="E1348" s="1"/>
      <c r="F1348" s="1"/>
      <c r="G1348" s="1"/>
    </row>
    <row r="1349" spans="2:7">
      <c r="B1349" s="1"/>
      <c r="C1349" s="1"/>
      <c r="D1349" s="1"/>
      <c r="E1349" s="1"/>
      <c r="F1349" s="1"/>
      <c r="G1349" s="1"/>
    </row>
    <row r="1350" spans="2:7">
      <c r="B1350" s="1"/>
      <c r="C1350" s="1"/>
      <c r="D1350" s="1"/>
      <c r="E1350" s="1"/>
      <c r="F1350" s="1"/>
      <c r="G1350" s="1"/>
    </row>
    <row r="1351" spans="2:7">
      <c r="B1351" s="1"/>
      <c r="C1351" s="1"/>
      <c r="D1351" s="1"/>
      <c r="E1351" s="1"/>
      <c r="F1351" s="1"/>
      <c r="G1351" s="1"/>
    </row>
    <row r="1352" spans="2:7">
      <c r="B1352" s="1"/>
      <c r="C1352" s="1"/>
      <c r="D1352" s="1"/>
      <c r="E1352" s="1"/>
      <c r="F1352" s="1"/>
      <c r="G1352" s="1"/>
    </row>
    <row r="1353" spans="2:7">
      <c r="B1353" s="1"/>
      <c r="C1353" s="1"/>
      <c r="D1353" s="1"/>
      <c r="E1353" s="1"/>
      <c r="F1353" s="1"/>
      <c r="G1353" s="1"/>
    </row>
    <row r="1354" spans="2:7">
      <c r="B1354" s="1"/>
      <c r="C1354" s="1"/>
      <c r="D1354" s="1"/>
      <c r="E1354" s="1"/>
      <c r="F1354" s="1"/>
      <c r="G1354" s="1"/>
    </row>
    <row r="1355" spans="2:7">
      <c r="B1355" s="1"/>
      <c r="C1355" s="1"/>
      <c r="D1355" s="1"/>
      <c r="E1355" s="1"/>
      <c r="F1355" s="1"/>
      <c r="G1355" s="1"/>
    </row>
    <row r="1356" spans="2:7">
      <c r="B1356" s="1"/>
      <c r="C1356" s="1"/>
      <c r="D1356" s="1"/>
      <c r="E1356" s="1"/>
      <c r="F1356" s="1"/>
      <c r="G1356" s="1"/>
    </row>
    <row r="1357" spans="2:7">
      <c r="B1357" s="1"/>
      <c r="C1357" s="1"/>
      <c r="D1357" s="1"/>
      <c r="E1357" s="1"/>
      <c r="F1357" s="1"/>
      <c r="G1357" s="1"/>
    </row>
    <row r="1358" spans="2:7">
      <c r="B1358" s="1"/>
      <c r="C1358" s="1"/>
      <c r="D1358" s="1"/>
      <c r="E1358" s="1"/>
      <c r="F1358" s="1"/>
      <c r="G1358" s="1"/>
    </row>
    <row r="1359" spans="2:7">
      <c r="B1359" s="1"/>
      <c r="C1359" s="1"/>
      <c r="D1359" s="1"/>
      <c r="E1359" s="1"/>
      <c r="F1359" s="1"/>
      <c r="G1359" s="1"/>
    </row>
    <row r="1360" spans="2:7">
      <c r="B1360" s="1"/>
      <c r="C1360" s="1"/>
      <c r="D1360" s="1"/>
      <c r="E1360" s="1"/>
      <c r="F1360" s="1"/>
      <c r="G1360" s="1"/>
    </row>
    <row r="1361" spans="2:7">
      <c r="B1361" s="1"/>
      <c r="C1361" s="1"/>
      <c r="D1361" s="1"/>
      <c r="E1361" s="1"/>
      <c r="F1361" s="1"/>
      <c r="G1361" s="1"/>
    </row>
    <row r="1362" spans="2:7">
      <c r="B1362" s="1"/>
      <c r="C1362" s="1"/>
      <c r="D1362" s="1"/>
      <c r="E1362" s="1"/>
      <c r="F1362" s="1"/>
      <c r="G1362" s="1"/>
    </row>
    <row r="1363" spans="2:7">
      <c r="B1363" s="1"/>
      <c r="C1363" s="1"/>
      <c r="D1363" s="1"/>
      <c r="E1363" s="1"/>
      <c r="F1363" s="1"/>
      <c r="G1363" s="1"/>
    </row>
    <row r="1364" spans="2:7">
      <c r="B1364" s="1"/>
      <c r="C1364" s="1"/>
      <c r="D1364" s="1"/>
      <c r="E1364" s="1"/>
      <c r="F1364" s="1"/>
      <c r="G1364" s="1"/>
    </row>
    <row r="1365" spans="2:7">
      <c r="B1365" s="1"/>
      <c r="C1365" s="1"/>
      <c r="D1365" s="1"/>
      <c r="E1365" s="1"/>
      <c r="F1365" s="1"/>
      <c r="G1365" s="1"/>
    </row>
    <row r="1366" spans="2:7">
      <c r="B1366" s="1"/>
      <c r="C1366" s="1"/>
      <c r="D1366" s="1"/>
      <c r="E1366" s="1"/>
      <c r="F1366" s="1"/>
      <c r="G1366" s="1"/>
    </row>
    <row r="1367" spans="2:7">
      <c r="B1367" s="1"/>
      <c r="C1367" s="1"/>
      <c r="D1367" s="1"/>
      <c r="E1367" s="1"/>
      <c r="F1367" s="1"/>
      <c r="G1367" s="1"/>
    </row>
    <row r="1368" spans="2:7">
      <c r="B1368" s="1"/>
      <c r="C1368" s="1"/>
      <c r="D1368" s="1"/>
      <c r="E1368" s="1"/>
      <c r="F1368" s="1"/>
      <c r="G1368" s="1"/>
    </row>
    <row r="1369" spans="2:7">
      <c r="B1369" s="1"/>
      <c r="C1369" s="1"/>
      <c r="D1369" s="1"/>
      <c r="E1369" s="1"/>
      <c r="F1369" s="1"/>
      <c r="G1369" s="1"/>
    </row>
    <row r="1370" spans="2:7">
      <c r="B1370" s="1"/>
      <c r="C1370" s="1"/>
      <c r="D1370" s="1"/>
      <c r="E1370" s="1"/>
      <c r="F1370" s="1"/>
      <c r="G1370" s="1"/>
    </row>
    <row r="1371" spans="2:7">
      <c r="B1371" s="1"/>
      <c r="C1371" s="1"/>
      <c r="D1371" s="1"/>
      <c r="E1371" s="1"/>
      <c r="F1371" s="1"/>
      <c r="G1371" s="1"/>
    </row>
    <row r="1372" spans="2:7">
      <c r="B1372" s="1"/>
      <c r="C1372" s="1"/>
      <c r="D1372" s="1"/>
      <c r="E1372" s="1"/>
      <c r="F1372" s="1"/>
      <c r="G1372" s="1"/>
    </row>
    <row r="1373" spans="2:7">
      <c r="B1373" s="1"/>
      <c r="C1373" s="1"/>
      <c r="D1373" s="1"/>
      <c r="E1373" s="1"/>
      <c r="F1373" s="1"/>
      <c r="G1373" s="1"/>
    </row>
    <row r="1374" spans="2:7">
      <c r="B1374" s="1"/>
      <c r="C1374" s="1"/>
      <c r="D1374" s="1"/>
      <c r="E1374" s="1"/>
      <c r="F1374" s="1"/>
      <c r="G1374" s="1"/>
    </row>
    <row r="1375" spans="2:7">
      <c r="B1375" s="1"/>
      <c r="C1375" s="1"/>
      <c r="D1375" s="1"/>
      <c r="E1375" s="1"/>
      <c r="F1375" s="1"/>
      <c r="G1375" s="1"/>
    </row>
    <row r="1376" spans="2:7">
      <c r="B1376" s="1"/>
      <c r="C1376" s="1"/>
      <c r="D1376" s="1"/>
      <c r="E1376" s="1"/>
      <c r="F1376" s="1"/>
      <c r="G1376" s="1"/>
    </row>
    <row r="1377" spans="2:7">
      <c r="B1377" s="1"/>
      <c r="C1377" s="1"/>
      <c r="D1377" s="1"/>
      <c r="E1377" s="1"/>
      <c r="F1377" s="1"/>
      <c r="G1377" s="1"/>
    </row>
    <row r="1378" spans="2:7">
      <c r="B1378" s="1"/>
      <c r="C1378" s="1"/>
      <c r="D1378" s="1"/>
      <c r="E1378" s="1"/>
      <c r="F1378" s="1"/>
      <c r="G1378" s="1"/>
    </row>
    <row r="1379" spans="2:7">
      <c r="B1379" s="1"/>
      <c r="C1379" s="1"/>
      <c r="D1379" s="1"/>
      <c r="E1379" s="1"/>
      <c r="F1379" s="1"/>
      <c r="G1379" s="1"/>
    </row>
    <row r="1380" spans="2:7">
      <c r="B1380" s="1"/>
      <c r="C1380" s="1"/>
      <c r="D1380" s="1"/>
      <c r="E1380" s="1"/>
      <c r="F1380" s="1"/>
      <c r="G1380" s="1"/>
    </row>
    <row r="1381" spans="2:7">
      <c r="B1381" s="1"/>
      <c r="C1381" s="1"/>
      <c r="D1381" s="1"/>
      <c r="E1381" s="1"/>
      <c r="F1381" s="1"/>
      <c r="G1381" s="1"/>
    </row>
    <row r="1382" spans="2:7">
      <c r="B1382" s="1"/>
      <c r="C1382" s="1"/>
      <c r="D1382" s="1"/>
      <c r="E1382" s="1"/>
      <c r="F1382" s="1"/>
      <c r="G1382" s="1"/>
    </row>
    <row r="1383" spans="2:7">
      <c r="B1383" s="1"/>
      <c r="C1383" s="1"/>
      <c r="D1383" s="1"/>
      <c r="E1383" s="1"/>
      <c r="F1383" s="1"/>
      <c r="G1383" s="1"/>
    </row>
    <row r="1384" spans="2:7">
      <c r="B1384" s="1"/>
      <c r="C1384" s="1"/>
      <c r="D1384" s="1"/>
      <c r="E1384" s="1"/>
      <c r="F1384" s="1"/>
      <c r="G1384" s="1"/>
    </row>
    <row r="1385" spans="2:7">
      <c r="B1385" s="1"/>
      <c r="C1385" s="1"/>
      <c r="D1385" s="1"/>
      <c r="E1385" s="1"/>
      <c r="F1385" s="1"/>
      <c r="G1385" s="1"/>
    </row>
    <row r="1386" spans="2:7">
      <c r="B1386" s="1"/>
      <c r="C1386" s="1"/>
      <c r="D1386" s="1"/>
      <c r="E1386" s="1"/>
      <c r="F1386" s="1"/>
      <c r="G1386" s="1"/>
    </row>
    <row r="1387" spans="2:7">
      <c r="B1387" s="1"/>
      <c r="C1387" s="1"/>
      <c r="D1387" s="1"/>
      <c r="E1387" s="1"/>
      <c r="F1387" s="1"/>
      <c r="G1387" s="1"/>
    </row>
    <row r="1388" spans="2:7">
      <c r="B1388" s="1"/>
      <c r="C1388" s="1"/>
      <c r="D1388" s="1"/>
      <c r="E1388" s="1"/>
      <c r="F1388" s="1"/>
      <c r="G1388" s="1"/>
    </row>
    <row r="1389" spans="2:7">
      <c r="B1389" s="1"/>
      <c r="C1389" s="1"/>
      <c r="D1389" s="1"/>
      <c r="E1389" s="1"/>
      <c r="F1389" s="1"/>
      <c r="G1389" s="1"/>
    </row>
    <row r="1390" spans="2:7">
      <c r="B1390" s="1"/>
      <c r="C1390" s="1"/>
      <c r="D1390" s="1"/>
      <c r="E1390" s="1"/>
      <c r="F1390" s="1"/>
      <c r="G1390" s="1"/>
    </row>
    <row r="1391" spans="2:7">
      <c r="B1391" s="1"/>
      <c r="C1391" s="1"/>
      <c r="D1391" s="1"/>
      <c r="E1391" s="1"/>
      <c r="F1391" s="1"/>
      <c r="G1391" s="1"/>
    </row>
    <row r="1392" spans="2:7">
      <c r="B1392" s="1"/>
      <c r="C1392" s="1"/>
      <c r="D1392" s="1"/>
      <c r="E1392" s="1"/>
      <c r="F1392" s="1"/>
      <c r="G1392" s="1"/>
    </row>
    <row r="1393" spans="2:7">
      <c r="B1393" s="1"/>
      <c r="C1393" s="1"/>
      <c r="D1393" s="1"/>
      <c r="E1393" s="1"/>
      <c r="F1393" s="1"/>
      <c r="G1393" s="1"/>
    </row>
    <row r="1394" spans="2:7">
      <c r="B1394" s="1"/>
      <c r="C1394" s="1"/>
      <c r="D1394" s="1"/>
      <c r="E1394" s="1"/>
      <c r="F1394" s="1"/>
      <c r="G1394" s="1"/>
    </row>
    <row r="1395" spans="2:7">
      <c r="B1395" s="1"/>
      <c r="C1395" s="1"/>
      <c r="D1395" s="1"/>
      <c r="E1395" s="1"/>
      <c r="F1395" s="1"/>
      <c r="G1395" s="1"/>
    </row>
    <row r="1396" spans="2:7">
      <c r="B1396" s="1"/>
      <c r="C1396" s="1"/>
      <c r="D1396" s="1"/>
      <c r="E1396" s="1"/>
      <c r="F1396" s="1"/>
      <c r="G1396" s="1"/>
    </row>
    <row r="1397" spans="2:7">
      <c r="B1397" s="1"/>
      <c r="C1397" s="1"/>
      <c r="D1397" s="1"/>
      <c r="E1397" s="1"/>
      <c r="F1397" s="1"/>
      <c r="G1397" s="1"/>
    </row>
    <row r="1398" spans="2:7">
      <c r="B1398" s="1"/>
      <c r="C1398" s="1"/>
      <c r="D1398" s="1"/>
      <c r="E1398" s="1"/>
      <c r="F1398" s="1"/>
      <c r="G1398" s="1"/>
    </row>
    <row r="1399" spans="2:7">
      <c r="B1399" s="1"/>
      <c r="C1399" s="1"/>
      <c r="D1399" s="1"/>
      <c r="E1399" s="1"/>
      <c r="F1399" s="1"/>
      <c r="G1399" s="1"/>
    </row>
    <row r="1400" spans="2:7">
      <c r="B1400" s="1"/>
      <c r="C1400" s="1"/>
      <c r="D1400" s="1"/>
      <c r="E1400" s="1"/>
      <c r="F1400" s="1"/>
      <c r="G1400" s="1"/>
    </row>
    <row r="1401" spans="2:7">
      <c r="B1401" s="1"/>
      <c r="C1401" s="1"/>
      <c r="D1401" s="1"/>
      <c r="E1401" s="1"/>
      <c r="F1401" s="1"/>
      <c r="G1401" s="1"/>
    </row>
    <row r="1402" spans="2:7">
      <c r="B1402" s="1"/>
      <c r="C1402" s="1"/>
      <c r="D1402" s="1"/>
      <c r="E1402" s="1"/>
      <c r="F1402" s="1"/>
      <c r="G1402" s="1"/>
    </row>
    <row r="1403" spans="2:7">
      <c r="B1403" s="1"/>
      <c r="C1403" s="1"/>
      <c r="D1403" s="1"/>
      <c r="E1403" s="1"/>
      <c r="F1403" s="1"/>
      <c r="G1403" s="1"/>
    </row>
    <row r="1404" spans="2:7">
      <c r="B1404" s="1"/>
      <c r="C1404" s="1"/>
      <c r="D1404" s="1"/>
      <c r="E1404" s="1"/>
      <c r="F1404" s="1"/>
      <c r="G1404" s="1"/>
    </row>
    <row r="1405" spans="2:7">
      <c r="B1405" s="1"/>
      <c r="C1405" s="1"/>
      <c r="D1405" s="1"/>
      <c r="E1405" s="1"/>
      <c r="F1405" s="1"/>
      <c r="G1405" s="1"/>
    </row>
    <row r="1406" spans="2:7">
      <c r="B1406" s="1"/>
      <c r="C1406" s="1"/>
      <c r="D1406" s="1"/>
      <c r="E1406" s="1"/>
      <c r="F1406" s="1"/>
      <c r="G1406" s="1"/>
    </row>
    <row r="1407" spans="2:7">
      <c r="B1407" s="1"/>
      <c r="C1407" s="1"/>
      <c r="D1407" s="1"/>
      <c r="E1407" s="1"/>
      <c r="F1407" s="1"/>
      <c r="G1407" s="1"/>
    </row>
    <row r="1408" spans="2:7">
      <c r="B1408" s="1"/>
      <c r="C1408" s="1"/>
      <c r="D1408" s="1"/>
      <c r="E1408" s="1"/>
      <c r="F1408" s="1"/>
      <c r="G1408" s="1"/>
    </row>
    <row r="1409" spans="2:7">
      <c r="B1409" s="1"/>
      <c r="C1409" s="1"/>
      <c r="D1409" s="1"/>
      <c r="E1409" s="1"/>
      <c r="F1409" s="1"/>
      <c r="G1409" s="1"/>
    </row>
    <row r="1410" spans="2:7">
      <c r="B1410" s="1"/>
      <c r="C1410" s="1"/>
      <c r="D1410" s="1"/>
      <c r="E1410" s="1"/>
      <c r="F1410" s="1"/>
      <c r="G1410" s="1"/>
    </row>
    <row r="1411" spans="2:7">
      <c r="B1411" s="1"/>
      <c r="C1411" s="1"/>
      <c r="D1411" s="1"/>
      <c r="E1411" s="1"/>
      <c r="F1411" s="1"/>
      <c r="G1411" s="1"/>
    </row>
    <row r="1412" spans="2:7">
      <c r="B1412" s="1"/>
      <c r="C1412" s="1"/>
      <c r="D1412" s="1"/>
      <c r="E1412" s="1"/>
      <c r="F1412" s="1"/>
      <c r="G1412" s="1"/>
    </row>
    <row r="1413" spans="2:7">
      <c r="B1413" s="1"/>
      <c r="C1413" s="1"/>
      <c r="D1413" s="1"/>
      <c r="E1413" s="1"/>
      <c r="F1413" s="1"/>
      <c r="G1413" s="1"/>
    </row>
    <row r="1414" spans="2:7">
      <c r="B1414" s="1"/>
      <c r="C1414" s="1"/>
      <c r="D1414" s="1"/>
      <c r="E1414" s="1"/>
      <c r="F1414" s="1"/>
      <c r="G1414" s="1"/>
    </row>
    <row r="1415" spans="2:7">
      <c r="B1415" s="1"/>
      <c r="C1415" s="1"/>
      <c r="D1415" s="1"/>
      <c r="E1415" s="1"/>
      <c r="F1415" s="1"/>
      <c r="G1415" s="1"/>
    </row>
    <row r="1416" spans="2:7">
      <c r="B1416" s="1"/>
      <c r="C1416" s="1"/>
      <c r="D1416" s="1"/>
      <c r="E1416" s="1"/>
      <c r="F1416" s="1"/>
      <c r="G1416" s="1"/>
    </row>
    <row r="1417" spans="2:7">
      <c r="B1417" s="1"/>
      <c r="C1417" s="1"/>
      <c r="D1417" s="1"/>
      <c r="E1417" s="1"/>
      <c r="F1417" s="1"/>
      <c r="G1417" s="1"/>
    </row>
    <row r="1418" spans="2:7">
      <c r="B1418" s="1"/>
      <c r="C1418" s="1"/>
      <c r="D1418" s="1"/>
      <c r="E1418" s="1"/>
      <c r="F1418" s="1"/>
      <c r="G1418" s="1"/>
    </row>
    <row r="1419" spans="2:7">
      <c r="B1419" s="1"/>
      <c r="C1419" s="1"/>
      <c r="D1419" s="1"/>
      <c r="E1419" s="1"/>
      <c r="F1419" s="1"/>
      <c r="G1419" s="1"/>
    </row>
    <row r="1420" spans="2:7">
      <c r="B1420" s="1"/>
      <c r="C1420" s="1"/>
      <c r="D1420" s="1"/>
      <c r="E1420" s="1"/>
      <c r="F1420" s="1"/>
      <c r="G1420" s="1"/>
    </row>
    <row r="1421" spans="2:7">
      <c r="B1421" s="1"/>
      <c r="C1421" s="1"/>
      <c r="D1421" s="1"/>
      <c r="E1421" s="1"/>
      <c r="F1421" s="1"/>
      <c r="G1421" s="1"/>
    </row>
    <row r="1422" spans="2:7">
      <c r="B1422" s="1"/>
      <c r="C1422" s="1"/>
      <c r="D1422" s="1"/>
      <c r="E1422" s="1"/>
      <c r="F1422" s="1"/>
      <c r="G1422" s="1"/>
    </row>
    <row r="1423" spans="2:7">
      <c r="B1423" s="1"/>
      <c r="C1423" s="1"/>
      <c r="D1423" s="1"/>
      <c r="E1423" s="1"/>
      <c r="F1423" s="1"/>
      <c r="G1423" s="1"/>
    </row>
    <row r="1424" spans="2:7">
      <c r="B1424" s="1"/>
      <c r="C1424" s="1"/>
      <c r="D1424" s="1"/>
      <c r="E1424" s="1"/>
      <c r="F1424" s="1"/>
      <c r="G1424" s="1"/>
    </row>
    <row r="1425" spans="2:7">
      <c r="B1425" s="1"/>
      <c r="C1425" s="1"/>
      <c r="D1425" s="1"/>
      <c r="E1425" s="1"/>
      <c r="F1425" s="1"/>
      <c r="G1425" s="1"/>
    </row>
    <row r="1426" spans="2:7">
      <c r="B1426" s="1"/>
      <c r="C1426" s="1"/>
      <c r="D1426" s="1"/>
      <c r="E1426" s="1"/>
      <c r="F1426" s="1"/>
      <c r="G1426" s="1"/>
    </row>
    <row r="1427" spans="2:7">
      <c r="B1427" s="1"/>
      <c r="C1427" s="1"/>
      <c r="D1427" s="1"/>
      <c r="E1427" s="1"/>
      <c r="F1427" s="1"/>
      <c r="G1427" s="1"/>
    </row>
    <row r="1428" spans="2:7">
      <c r="B1428" s="1"/>
      <c r="C1428" s="1"/>
      <c r="D1428" s="1"/>
      <c r="E1428" s="1"/>
      <c r="F1428" s="1"/>
      <c r="G1428" s="1"/>
    </row>
    <row r="1429" spans="2:7">
      <c r="B1429" s="1"/>
      <c r="C1429" s="1"/>
      <c r="D1429" s="1"/>
      <c r="E1429" s="1"/>
      <c r="F1429" s="1"/>
      <c r="G1429" s="1"/>
    </row>
    <row r="1430" spans="2:7">
      <c r="B1430" s="1"/>
      <c r="C1430" s="1"/>
      <c r="D1430" s="1"/>
      <c r="E1430" s="1"/>
      <c r="F1430" s="1"/>
      <c r="G1430" s="1"/>
    </row>
    <row r="1431" spans="2:7">
      <c r="B1431" s="1"/>
      <c r="C1431" s="1"/>
      <c r="D1431" s="1"/>
      <c r="E1431" s="1"/>
      <c r="F1431" s="1"/>
      <c r="G1431" s="1"/>
    </row>
    <row r="1432" spans="2:7">
      <c r="B1432" s="1"/>
      <c r="C1432" s="1"/>
      <c r="D1432" s="1"/>
      <c r="E1432" s="1"/>
      <c r="F1432" s="1"/>
      <c r="G1432" s="1"/>
    </row>
    <row r="1433" spans="2:7">
      <c r="B1433" s="1"/>
      <c r="C1433" s="1"/>
      <c r="D1433" s="1"/>
      <c r="E1433" s="1"/>
      <c r="F1433" s="1"/>
      <c r="G1433" s="1"/>
    </row>
    <row r="1434" spans="2:7">
      <c r="B1434" s="1"/>
      <c r="C1434" s="1"/>
      <c r="D1434" s="1"/>
      <c r="E1434" s="1"/>
      <c r="F1434" s="1"/>
      <c r="G1434" s="1"/>
    </row>
    <row r="1435" spans="2:7">
      <c r="B1435" s="1"/>
      <c r="C1435" s="1"/>
      <c r="D1435" s="1"/>
      <c r="E1435" s="1"/>
      <c r="F1435" s="1"/>
      <c r="G1435" s="1"/>
    </row>
    <row r="1436" spans="2:7">
      <c r="B1436" s="1"/>
      <c r="C1436" s="1"/>
      <c r="D1436" s="1"/>
      <c r="E1436" s="1"/>
      <c r="F1436" s="1"/>
      <c r="G1436" s="1"/>
    </row>
    <row r="1437" spans="2:7">
      <c r="B1437" s="1"/>
      <c r="C1437" s="1"/>
      <c r="D1437" s="1"/>
      <c r="E1437" s="1"/>
      <c r="F1437" s="1"/>
      <c r="G1437" s="1"/>
    </row>
    <row r="1438" spans="2:7">
      <c r="B1438" s="1"/>
      <c r="C1438" s="1"/>
      <c r="D1438" s="1"/>
      <c r="E1438" s="1"/>
      <c r="F1438" s="1"/>
      <c r="G1438" s="1"/>
    </row>
    <row r="1439" spans="2:7">
      <c r="B1439" s="1"/>
      <c r="C1439" s="1"/>
      <c r="D1439" s="1"/>
      <c r="E1439" s="1"/>
      <c r="F1439" s="1"/>
      <c r="G1439" s="1"/>
    </row>
    <row r="1440" spans="2:7">
      <c r="B1440" s="1"/>
      <c r="C1440" s="1"/>
      <c r="D1440" s="1"/>
      <c r="E1440" s="1"/>
      <c r="F1440" s="1"/>
      <c r="G1440" s="1"/>
    </row>
    <row r="1441" spans="2:7">
      <c r="B1441" s="1"/>
      <c r="C1441" s="1"/>
      <c r="D1441" s="1"/>
      <c r="E1441" s="1"/>
      <c r="F1441" s="1"/>
      <c r="G1441" s="1"/>
    </row>
    <row r="1442" spans="2:7">
      <c r="B1442" s="1"/>
      <c r="C1442" s="1"/>
      <c r="D1442" s="1"/>
      <c r="E1442" s="1"/>
      <c r="F1442" s="1"/>
      <c r="G1442" s="1"/>
    </row>
    <row r="1443" spans="2:7">
      <c r="B1443" s="1"/>
      <c r="C1443" s="1"/>
      <c r="D1443" s="1"/>
      <c r="E1443" s="1"/>
      <c r="F1443" s="1"/>
      <c r="G1443" s="1"/>
    </row>
    <row r="1444" spans="2:7">
      <c r="B1444" s="1"/>
      <c r="C1444" s="1"/>
      <c r="D1444" s="1"/>
      <c r="E1444" s="1"/>
      <c r="F1444" s="1"/>
      <c r="G1444" s="1"/>
    </row>
    <row r="1445" spans="2:7">
      <c r="B1445" s="1"/>
      <c r="C1445" s="1"/>
      <c r="D1445" s="1"/>
      <c r="E1445" s="1"/>
      <c r="F1445" s="1"/>
      <c r="G1445" s="1"/>
    </row>
    <row r="1446" spans="2:7">
      <c r="B1446" s="1"/>
      <c r="C1446" s="1"/>
      <c r="D1446" s="1"/>
      <c r="E1446" s="1"/>
      <c r="F1446" s="1"/>
      <c r="G1446" s="1"/>
    </row>
    <row r="1447" spans="2:7">
      <c r="B1447" s="1"/>
      <c r="C1447" s="1"/>
      <c r="D1447" s="1"/>
      <c r="E1447" s="1"/>
      <c r="F1447" s="1"/>
      <c r="G1447" s="1"/>
    </row>
    <row r="1448" spans="2:7">
      <c r="B1448" s="1"/>
      <c r="C1448" s="1"/>
      <c r="D1448" s="1"/>
      <c r="E1448" s="1"/>
      <c r="F1448" s="1"/>
      <c r="G1448" s="1"/>
    </row>
    <row r="1449" spans="2:7">
      <c r="B1449" s="1"/>
      <c r="C1449" s="1"/>
      <c r="D1449" s="1"/>
      <c r="E1449" s="1"/>
      <c r="F1449" s="1"/>
      <c r="G1449" s="1"/>
    </row>
    <row r="1450" spans="2:7">
      <c r="B1450" s="1"/>
      <c r="C1450" s="1"/>
      <c r="D1450" s="1"/>
      <c r="E1450" s="1"/>
      <c r="F1450" s="1"/>
      <c r="G1450" s="1"/>
    </row>
    <row r="1451" spans="2:7">
      <c r="B1451" s="1"/>
      <c r="C1451" s="1"/>
      <c r="D1451" s="1"/>
      <c r="E1451" s="1"/>
      <c r="F1451" s="1"/>
      <c r="G1451" s="1"/>
    </row>
    <row r="1452" spans="2:7">
      <c r="B1452" s="1"/>
      <c r="C1452" s="1"/>
      <c r="D1452" s="1"/>
      <c r="E1452" s="1"/>
      <c r="F1452" s="1"/>
      <c r="G1452" s="1"/>
    </row>
    <row r="1453" spans="2:7">
      <c r="B1453" s="1"/>
      <c r="C1453" s="1"/>
      <c r="D1453" s="1"/>
      <c r="E1453" s="1"/>
      <c r="F1453" s="1"/>
      <c r="G1453" s="1"/>
    </row>
    <row r="1454" spans="2:7">
      <c r="B1454" s="1"/>
      <c r="C1454" s="1"/>
      <c r="D1454" s="1"/>
      <c r="E1454" s="1"/>
      <c r="F1454" s="1"/>
      <c r="G1454" s="1"/>
    </row>
    <row r="1455" spans="2:7">
      <c r="B1455" s="1"/>
      <c r="C1455" s="1"/>
      <c r="D1455" s="1"/>
      <c r="E1455" s="1"/>
      <c r="F1455" s="1"/>
      <c r="G1455" s="1"/>
    </row>
    <row r="1456" spans="2:7">
      <c r="B1456" s="1"/>
      <c r="C1456" s="1"/>
      <c r="D1456" s="1"/>
      <c r="E1456" s="1"/>
      <c r="F1456" s="1"/>
      <c r="G1456" s="1"/>
    </row>
    <row r="1457" spans="2:7">
      <c r="B1457" s="1"/>
      <c r="C1457" s="1"/>
      <c r="D1457" s="1"/>
      <c r="E1457" s="1"/>
      <c r="F1457" s="1"/>
      <c r="G1457" s="1"/>
    </row>
    <row r="1458" spans="2:7">
      <c r="B1458" s="1"/>
      <c r="C1458" s="1"/>
      <c r="D1458" s="1"/>
      <c r="E1458" s="1"/>
      <c r="F1458" s="1"/>
      <c r="G1458" s="1"/>
    </row>
    <row r="1459" spans="2:7">
      <c r="B1459" s="1"/>
      <c r="C1459" s="1"/>
      <c r="D1459" s="1"/>
      <c r="E1459" s="1"/>
      <c r="F1459" s="1"/>
      <c r="G1459" s="1"/>
    </row>
    <row r="1460" spans="2:7">
      <c r="B1460" s="1"/>
      <c r="C1460" s="1"/>
      <c r="D1460" s="1"/>
      <c r="E1460" s="1"/>
      <c r="F1460" s="1"/>
      <c r="G1460" s="1"/>
    </row>
    <row r="1461" spans="2:7">
      <c r="B1461" s="1"/>
      <c r="C1461" s="1"/>
      <c r="D1461" s="1"/>
      <c r="E1461" s="1"/>
      <c r="F1461" s="1"/>
      <c r="G1461" s="1"/>
    </row>
    <row r="1462" spans="2:7">
      <c r="B1462" s="1"/>
      <c r="C1462" s="1"/>
      <c r="D1462" s="1"/>
      <c r="E1462" s="1"/>
      <c r="F1462" s="1"/>
      <c r="G1462" s="1"/>
    </row>
    <row r="1463" spans="2:7">
      <c r="B1463" s="1"/>
      <c r="C1463" s="1"/>
      <c r="D1463" s="1"/>
      <c r="E1463" s="1"/>
      <c r="F1463" s="1"/>
      <c r="G1463" s="1"/>
    </row>
    <row r="1464" spans="2:7">
      <c r="B1464" s="1"/>
      <c r="C1464" s="1"/>
      <c r="D1464" s="1"/>
      <c r="E1464" s="1"/>
      <c r="F1464" s="1"/>
      <c r="G1464" s="1"/>
    </row>
    <row r="1465" spans="2:7">
      <c r="B1465" s="1"/>
      <c r="C1465" s="1"/>
      <c r="D1465" s="1"/>
      <c r="E1465" s="1"/>
      <c r="F1465" s="1"/>
      <c r="G1465" s="1"/>
    </row>
    <row r="1466" spans="2:7">
      <c r="B1466" s="1"/>
      <c r="C1466" s="1"/>
      <c r="D1466" s="1"/>
      <c r="E1466" s="1"/>
      <c r="F1466" s="1"/>
      <c r="G1466" s="1"/>
    </row>
    <row r="1467" spans="2:7">
      <c r="B1467" s="1"/>
      <c r="C1467" s="1"/>
      <c r="D1467" s="1"/>
      <c r="E1467" s="1"/>
      <c r="F1467" s="1"/>
      <c r="G1467" s="1"/>
    </row>
    <row r="1468" spans="2:7">
      <c r="B1468" s="1"/>
      <c r="C1468" s="1"/>
      <c r="D1468" s="1"/>
      <c r="E1468" s="1"/>
      <c r="F1468" s="1"/>
      <c r="G1468" s="1"/>
    </row>
    <row r="1469" spans="2:7">
      <c r="B1469" s="1"/>
      <c r="C1469" s="1"/>
      <c r="D1469" s="1"/>
      <c r="E1469" s="1"/>
      <c r="F1469" s="1"/>
      <c r="G1469" s="1"/>
    </row>
    <row r="1470" spans="2:7">
      <c r="B1470" s="1"/>
      <c r="C1470" s="1"/>
      <c r="D1470" s="1"/>
      <c r="E1470" s="1"/>
      <c r="F1470" s="1"/>
      <c r="G1470" s="1"/>
    </row>
    <row r="1471" spans="2:7">
      <c r="B1471" s="1"/>
      <c r="C1471" s="1"/>
      <c r="D1471" s="1"/>
      <c r="E1471" s="1"/>
      <c r="F1471" s="1"/>
      <c r="G1471" s="1"/>
    </row>
    <row r="1472" spans="2:7">
      <c r="B1472" s="1"/>
      <c r="C1472" s="1"/>
      <c r="D1472" s="1"/>
      <c r="E1472" s="1"/>
      <c r="F1472" s="1"/>
      <c r="G1472" s="1"/>
    </row>
    <row r="1473" spans="2:7">
      <c r="B1473" s="1"/>
      <c r="C1473" s="1"/>
      <c r="D1473" s="1"/>
      <c r="E1473" s="1"/>
      <c r="F1473" s="1"/>
      <c r="G1473" s="1"/>
    </row>
    <row r="1474" spans="2:7">
      <c r="B1474" s="1"/>
      <c r="C1474" s="1"/>
      <c r="D1474" s="1"/>
      <c r="E1474" s="1"/>
      <c r="F1474" s="1"/>
      <c r="G1474" s="1"/>
    </row>
    <row r="1475" spans="2:7">
      <c r="B1475" s="1"/>
      <c r="C1475" s="1"/>
      <c r="D1475" s="1"/>
      <c r="E1475" s="1"/>
      <c r="F1475" s="1"/>
      <c r="G1475" s="1"/>
    </row>
    <row r="1476" spans="2:7">
      <c r="B1476" s="1"/>
      <c r="C1476" s="1"/>
      <c r="D1476" s="1"/>
      <c r="E1476" s="1"/>
      <c r="F1476" s="1"/>
      <c r="G1476" s="1"/>
    </row>
    <row r="1477" spans="2:7">
      <c r="B1477" s="1"/>
      <c r="C1477" s="1"/>
      <c r="D1477" s="1"/>
      <c r="E1477" s="1"/>
      <c r="F1477" s="1"/>
      <c r="G1477" s="1"/>
    </row>
    <row r="1478" spans="2:7">
      <c r="B1478" s="1"/>
      <c r="C1478" s="1"/>
      <c r="D1478" s="1"/>
      <c r="E1478" s="1"/>
      <c r="F1478" s="1"/>
      <c r="G1478" s="1"/>
    </row>
    <row r="1479" spans="2:7">
      <c r="B1479" s="1"/>
      <c r="C1479" s="1"/>
      <c r="D1479" s="1"/>
      <c r="E1479" s="1"/>
      <c r="F1479" s="1"/>
      <c r="G1479" s="1"/>
    </row>
    <row r="1480" spans="2:7">
      <c r="B1480" s="1"/>
      <c r="C1480" s="1"/>
      <c r="D1480" s="1"/>
      <c r="E1480" s="1"/>
      <c r="F1480" s="1"/>
      <c r="G1480" s="1"/>
    </row>
    <row r="1481" spans="2:7">
      <c r="B1481" s="1"/>
      <c r="C1481" s="1"/>
      <c r="D1481" s="1"/>
      <c r="E1481" s="1"/>
      <c r="F1481" s="1"/>
      <c r="G1481" s="1"/>
    </row>
    <row r="1482" spans="2:7">
      <c r="B1482" s="1"/>
      <c r="C1482" s="1"/>
      <c r="D1482" s="1"/>
      <c r="E1482" s="1"/>
      <c r="F1482" s="1"/>
      <c r="G1482" s="1"/>
    </row>
    <row r="1483" spans="2:7">
      <c r="B1483" s="1"/>
      <c r="C1483" s="1"/>
      <c r="D1483" s="1"/>
      <c r="E1483" s="1"/>
      <c r="F1483" s="1"/>
      <c r="G1483" s="1"/>
    </row>
    <row r="1484" spans="2:7">
      <c r="B1484" s="1"/>
      <c r="C1484" s="1"/>
      <c r="D1484" s="1"/>
      <c r="E1484" s="1"/>
      <c r="F1484" s="1"/>
      <c r="G1484" s="1"/>
    </row>
    <row r="1485" spans="2:7">
      <c r="B1485" s="1"/>
      <c r="C1485" s="1"/>
      <c r="D1485" s="1"/>
      <c r="E1485" s="1"/>
      <c r="F1485" s="1"/>
      <c r="G1485" s="1"/>
    </row>
    <row r="1486" spans="2:7">
      <c r="B1486" s="1"/>
      <c r="C1486" s="1"/>
      <c r="D1486" s="1"/>
      <c r="E1486" s="1"/>
      <c r="F1486" s="1"/>
      <c r="G1486" s="1"/>
    </row>
    <row r="1487" spans="2:7">
      <c r="B1487" s="1"/>
      <c r="C1487" s="1"/>
      <c r="D1487" s="1"/>
      <c r="E1487" s="1"/>
      <c r="F1487" s="1"/>
      <c r="G1487" s="1"/>
    </row>
    <row r="1488" spans="2:7">
      <c r="B1488" s="1"/>
      <c r="C1488" s="1"/>
      <c r="D1488" s="1"/>
      <c r="E1488" s="1"/>
      <c r="F1488" s="1"/>
      <c r="G1488" s="1"/>
    </row>
    <row r="1489" spans="2:7">
      <c r="B1489" s="1"/>
      <c r="C1489" s="1"/>
      <c r="D1489" s="1"/>
      <c r="E1489" s="1"/>
      <c r="F1489" s="1"/>
      <c r="G1489" s="1"/>
    </row>
    <row r="1490" spans="2:7">
      <c r="B1490" s="1"/>
      <c r="C1490" s="1"/>
      <c r="D1490" s="1"/>
      <c r="E1490" s="1"/>
      <c r="F1490" s="1"/>
      <c r="G1490" s="1"/>
    </row>
    <row r="1491" spans="2:7">
      <c r="B1491" s="1"/>
      <c r="C1491" s="1"/>
      <c r="D1491" s="1"/>
      <c r="E1491" s="1"/>
      <c r="F1491" s="1"/>
      <c r="G1491" s="1"/>
    </row>
    <row r="1492" spans="2:7">
      <c r="B1492" s="1"/>
      <c r="C1492" s="1"/>
      <c r="D1492" s="1"/>
      <c r="E1492" s="1"/>
      <c r="F1492" s="1"/>
      <c r="G1492" s="1"/>
    </row>
    <row r="1493" spans="2:7">
      <c r="B1493" s="1"/>
      <c r="C1493" s="1"/>
      <c r="D1493" s="1"/>
      <c r="E1493" s="1"/>
      <c r="F1493" s="1"/>
      <c r="G1493" s="1"/>
    </row>
    <row r="1494" spans="2:7">
      <c r="B1494" s="1"/>
      <c r="C1494" s="1"/>
      <c r="D1494" s="1"/>
      <c r="E1494" s="1"/>
      <c r="F1494" s="1"/>
      <c r="G1494" s="1"/>
    </row>
    <row r="1495" spans="2:7">
      <c r="B1495" s="1"/>
      <c r="C1495" s="1"/>
      <c r="D1495" s="1"/>
      <c r="E1495" s="1"/>
      <c r="F1495" s="1"/>
      <c r="G1495" s="1"/>
    </row>
    <row r="1496" spans="2:7">
      <c r="B1496" s="1"/>
      <c r="C1496" s="1"/>
      <c r="D1496" s="1"/>
      <c r="E1496" s="1"/>
      <c r="F1496" s="1"/>
      <c r="G1496" s="1"/>
    </row>
    <row r="1497" spans="2:7">
      <c r="B1497" s="1"/>
      <c r="C1497" s="1"/>
      <c r="D1497" s="1"/>
      <c r="E1497" s="1"/>
      <c r="F1497" s="1"/>
      <c r="G1497" s="1"/>
    </row>
    <row r="1498" spans="2:7">
      <c r="B1498" s="1"/>
      <c r="C1498" s="1"/>
      <c r="D1498" s="1"/>
      <c r="E1498" s="1"/>
      <c r="F1498" s="1"/>
      <c r="G1498" s="1"/>
    </row>
    <row r="1499" spans="2:7">
      <c r="B1499" s="1"/>
      <c r="C1499" s="1"/>
      <c r="D1499" s="1"/>
      <c r="E1499" s="1"/>
      <c r="F1499" s="1"/>
      <c r="G1499" s="1"/>
    </row>
    <row r="1500" spans="2:7">
      <c r="B1500" s="1"/>
      <c r="C1500" s="1"/>
      <c r="D1500" s="1"/>
      <c r="E1500" s="1"/>
      <c r="F1500" s="1"/>
      <c r="G1500" s="1"/>
    </row>
    <row r="1501" spans="2:7">
      <c r="B1501" s="1"/>
      <c r="C1501" s="1"/>
      <c r="D1501" s="1"/>
      <c r="E1501" s="1"/>
      <c r="F1501" s="1"/>
      <c r="G1501" s="1"/>
    </row>
    <row r="1502" spans="2:7">
      <c r="B1502" s="1"/>
      <c r="C1502" s="1"/>
      <c r="D1502" s="1"/>
      <c r="E1502" s="1"/>
      <c r="F1502" s="1"/>
      <c r="G1502" s="1"/>
    </row>
    <row r="1503" spans="2:7">
      <c r="B1503" s="1"/>
      <c r="C1503" s="1"/>
      <c r="D1503" s="1"/>
      <c r="E1503" s="1"/>
      <c r="F1503" s="1"/>
      <c r="G1503" s="1"/>
    </row>
    <row r="1504" spans="2:7">
      <c r="B1504" s="1"/>
      <c r="C1504" s="1"/>
      <c r="D1504" s="1"/>
      <c r="E1504" s="1"/>
      <c r="F1504" s="1"/>
      <c r="G1504" s="1"/>
    </row>
    <row r="1505" spans="2:7">
      <c r="B1505" s="1"/>
      <c r="C1505" s="1"/>
      <c r="D1505" s="1"/>
      <c r="E1505" s="1"/>
      <c r="F1505" s="1"/>
      <c r="G1505" s="1"/>
    </row>
    <row r="1506" spans="2:7">
      <c r="B1506" s="1"/>
      <c r="C1506" s="1"/>
      <c r="D1506" s="1"/>
      <c r="E1506" s="1"/>
      <c r="F1506" s="1"/>
      <c r="G1506" s="1"/>
    </row>
    <row r="1507" spans="2:7">
      <c r="B1507" s="1"/>
      <c r="C1507" s="1"/>
      <c r="D1507" s="1"/>
      <c r="E1507" s="1"/>
      <c r="F1507" s="1"/>
      <c r="G1507" s="1"/>
    </row>
    <row r="1508" spans="2:7">
      <c r="B1508" s="1"/>
      <c r="C1508" s="1"/>
      <c r="D1508" s="1"/>
      <c r="E1508" s="1"/>
      <c r="F1508" s="1"/>
      <c r="G1508" s="1"/>
    </row>
    <row r="1509" spans="2:7">
      <c r="B1509" s="1"/>
      <c r="C1509" s="1"/>
      <c r="D1509" s="1"/>
      <c r="E1509" s="1"/>
      <c r="F1509" s="1"/>
      <c r="G1509" s="1"/>
    </row>
    <row r="1510" spans="2:7">
      <c r="B1510" s="1"/>
      <c r="C1510" s="1"/>
      <c r="D1510" s="1"/>
      <c r="E1510" s="1"/>
      <c r="F1510" s="1"/>
      <c r="G1510" s="1"/>
    </row>
    <row r="1511" spans="2:7">
      <c r="B1511" s="1"/>
      <c r="C1511" s="1"/>
      <c r="D1511" s="1"/>
      <c r="E1511" s="1"/>
      <c r="F1511" s="1"/>
      <c r="G1511" s="1"/>
    </row>
    <row r="1512" spans="2:7">
      <c r="B1512" s="1"/>
      <c r="C1512" s="1"/>
      <c r="D1512" s="1"/>
      <c r="E1512" s="1"/>
      <c r="F1512" s="1"/>
      <c r="G1512" s="1"/>
    </row>
    <row r="1513" spans="2:7">
      <c r="B1513" s="1"/>
      <c r="C1513" s="1"/>
      <c r="D1513" s="1"/>
      <c r="E1513" s="1"/>
      <c r="F1513" s="1"/>
      <c r="G1513" s="1"/>
    </row>
    <row r="1514" spans="2:7">
      <c r="B1514" s="1"/>
      <c r="C1514" s="1"/>
      <c r="D1514" s="1"/>
      <c r="E1514" s="1"/>
      <c r="F1514" s="1"/>
      <c r="G1514" s="1"/>
    </row>
    <row r="1515" spans="2:7">
      <c r="B1515" s="1"/>
      <c r="C1515" s="1"/>
      <c r="D1515" s="1"/>
      <c r="E1515" s="1"/>
      <c r="F1515" s="1"/>
      <c r="G1515" s="1"/>
    </row>
    <row r="1516" spans="2:7">
      <c r="B1516" s="1"/>
      <c r="C1516" s="1"/>
      <c r="D1516" s="1"/>
      <c r="E1516" s="1"/>
      <c r="F1516" s="1"/>
      <c r="G1516" s="1"/>
    </row>
    <row r="1517" spans="2:7">
      <c r="B1517" s="1"/>
      <c r="C1517" s="1"/>
      <c r="D1517" s="1"/>
      <c r="E1517" s="1"/>
      <c r="F1517" s="1"/>
      <c r="G1517" s="1"/>
    </row>
    <row r="1518" spans="2:7">
      <c r="B1518" s="1"/>
      <c r="C1518" s="1"/>
      <c r="D1518" s="1"/>
      <c r="E1518" s="1"/>
      <c r="F1518" s="1"/>
      <c r="G1518" s="1"/>
    </row>
    <row r="1519" spans="2:7">
      <c r="B1519" s="1"/>
      <c r="C1519" s="1"/>
      <c r="D1519" s="1"/>
      <c r="E1519" s="1"/>
      <c r="F1519" s="1"/>
      <c r="G1519" s="1"/>
    </row>
    <row r="1520" spans="2:7">
      <c r="B1520" s="1"/>
      <c r="C1520" s="1"/>
      <c r="D1520" s="1"/>
      <c r="E1520" s="1"/>
      <c r="F1520" s="1"/>
      <c r="G1520" s="1"/>
    </row>
    <row r="1521" spans="2:7">
      <c r="B1521" s="1"/>
      <c r="C1521" s="1"/>
      <c r="D1521" s="1"/>
      <c r="E1521" s="1"/>
      <c r="F1521" s="1"/>
      <c r="G1521" s="1"/>
    </row>
    <row r="1522" spans="2:7">
      <c r="B1522" s="1"/>
      <c r="C1522" s="1"/>
      <c r="D1522" s="1"/>
      <c r="E1522" s="1"/>
      <c r="F1522" s="1"/>
      <c r="G1522" s="1"/>
    </row>
    <row r="1523" spans="2:7">
      <c r="B1523" s="1"/>
      <c r="C1523" s="1"/>
      <c r="D1523" s="1"/>
      <c r="E1523" s="1"/>
      <c r="F1523" s="1"/>
      <c r="G1523" s="1"/>
    </row>
    <row r="1524" spans="2:7">
      <c r="B1524" s="1"/>
      <c r="C1524" s="1"/>
      <c r="D1524" s="1"/>
      <c r="E1524" s="1"/>
      <c r="F1524" s="1"/>
      <c r="G1524" s="1"/>
    </row>
    <row r="1525" spans="2:7">
      <c r="B1525" s="1"/>
      <c r="C1525" s="1"/>
      <c r="D1525" s="1"/>
      <c r="E1525" s="1"/>
      <c r="F1525" s="1"/>
      <c r="G1525" s="1"/>
    </row>
    <row r="1526" spans="2:7">
      <c r="B1526" s="1"/>
      <c r="C1526" s="1"/>
      <c r="D1526" s="1"/>
      <c r="E1526" s="1"/>
      <c r="F1526" s="1"/>
      <c r="G1526" s="1"/>
    </row>
    <row r="1527" spans="2:7">
      <c r="B1527" s="1"/>
      <c r="C1527" s="1"/>
      <c r="D1527" s="1"/>
      <c r="E1527" s="1"/>
      <c r="F1527" s="1"/>
      <c r="G1527" s="1"/>
    </row>
    <row r="1528" spans="2:7">
      <c r="B1528" s="1"/>
      <c r="C1528" s="1"/>
      <c r="D1528" s="1"/>
      <c r="E1528" s="1"/>
      <c r="F1528" s="1"/>
      <c r="G1528" s="1"/>
    </row>
    <row r="1529" spans="2:7">
      <c r="B1529" s="1"/>
      <c r="C1529" s="1"/>
      <c r="D1529" s="1"/>
      <c r="E1529" s="1"/>
      <c r="F1529" s="1"/>
      <c r="G1529" s="1"/>
    </row>
    <row r="1530" spans="2:7">
      <c r="B1530" s="1"/>
      <c r="C1530" s="1"/>
      <c r="D1530" s="1"/>
      <c r="E1530" s="1"/>
      <c r="F1530" s="1"/>
      <c r="G1530" s="1"/>
    </row>
    <row r="1531" spans="2:7">
      <c r="B1531" s="1"/>
      <c r="C1531" s="1"/>
      <c r="D1531" s="1"/>
      <c r="E1531" s="1"/>
      <c r="F1531" s="1"/>
      <c r="G1531" s="1"/>
    </row>
    <row r="1532" spans="2:7">
      <c r="B1532" s="1"/>
      <c r="C1532" s="1"/>
      <c r="D1532" s="1"/>
      <c r="E1532" s="1"/>
      <c r="F1532" s="1"/>
      <c r="G1532" s="1"/>
    </row>
    <row r="1533" spans="2:7">
      <c r="B1533" s="1"/>
      <c r="C1533" s="1"/>
      <c r="D1533" s="1"/>
      <c r="E1533" s="1"/>
      <c r="F1533" s="1"/>
      <c r="G1533" s="1"/>
    </row>
    <row r="1534" spans="2:7">
      <c r="B1534" s="1"/>
      <c r="C1534" s="1"/>
      <c r="D1534" s="1"/>
      <c r="E1534" s="1"/>
      <c r="F1534" s="1"/>
      <c r="G1534" s="1"/>
    </row>
    <row r="1535" spans="2:7">
      <c r="B1535" s="1"/>
      <c r="C1535" s="1"/>
      <c r="D1535" s="1"/>
      <c r="E1535" s="1"/>
      <c r="F1535" s="1"/>
      <c r="G1535" s="1"/>
    </row>
    <row r="1536" spans="2:7">
      <c r="B1536" s="1"/>
      <c r="C1536" s="1"/>
      <c r="D1536" s="1"/>
      <c r="E1536" s="1"/>
      <c r="F1536" s="1"/>
      <c r="G1536" s="1"/>
    </row>
    <row r="1537" spans="2:7">
      <c r="B1537" s="1"/>
      <c r="C1537" s="1"/>
      <c r="D1537" s="1"/>
      <c r="E1537" s="1"/>
      <c r="F1537" s="1"/>
      <c r="G1537" s="1"/>
    </row>
    <row r="1538" spans="2:7">
      <c r="B1538" s="1"/>
      <c r="C1538" s="1"/>
      <c r="D1538" s="1"/>
      <c r="E1538" s="1"/>
      <c r="F1538" s="1"/>
      <c r="G1538" s="1"/>
    </row>
    <row r="1539" spans="2:7">
      <c r="B1539" s="1"/>
      <c r="C1539" s="1"/>
      <c r="D1539" s="1"/>
      <c r="E1539" s="1"/>
      <c r="F1539" s="1"/>
      <c r="G1539" s="1"/>
    </row>
    <row r="1540" spans="2:7">
      <c r="B1540" s="1"/>
      <c r="C1540" s="1"/>
      <c r="D1540" s="1"/>
      <c r="E1540" s="1"/>
      <c r="F1540" s="1"/>
      <c r="G1540" s="1"/>
    </row>
    <row r="1541" spans="2:7">
      <c r="B1541" s="1"/>
      <c r="C1541" s="1"/>
      <c r="D1541" s="1"/>
      <c r="E1541" s="1"/>
      <c r="F1541" s="1"/>
      <c r="G1541" s="1"/>
    </row>
    <row r="1542" spans="2:7">
      <c r="B1542" s="1"/>
      <c r="C1542" s="1"/>
      <c r="D1542" s="1"/>
      <c r="E1542" s="1"/>
      <c r="F1542" s="1"/>
      <c r="G1542" s="1"/>
    </row>
    <row r="1543" spans="2:7">
      <c r="B1543" s="1"/>
      <c r="C1543" s="1"/>
      <c r="D1543" s="1"/>
      <c r="E1543" s="1"/>
      <c r="F1543" s="1"/>
      <c r="G1543" s="1"/>
    </row>
    <row r="1544" spans="2:7">
      <c r="B1544" s="1"/>
      <c r="C1544" s="1"/>
      <c r="D1544" s="1"/>
      <c r="E1544" s="1"/>
      <c r="F1544" s="1"/>
      <c r="G1544" s="1"/>
    </row>
    <row r="1545" spans="2:7">
      <c r="B1545" s="1"/>
      <c r="C1545" s="1"/>
      <c r="D1545" s="1"/>
      <c r="E1545" s="1"/>
      <c r="F1545" s="1"/>
      <c r="G1545" s="1"/>
    </row>
    <row r="1546" spans="2:7">
      <c r="B1546" s="1"/>
      <c r="C1546" s="1"/>
      <c r="D1546" s="1"/>
      <c r="E1546" s="1"/>
      <c r="F1546" s="1"/>
      <c r="G1546" s="1"/>
    </row>
    <row r="1547" spans="2:7">
      <c r="B1547" s="1"/>
      <c r="C1547" s="1"/>
      <c r="D1547" s="1"/>
      <c r="E1547" s="1"/>
      <c r="F1547" s="1"/>
      <c r="G1547" s="1"/>
    </row>
    <row r="1548" spans="2:7">
      <c r="B1548" s="1"/>
      <c r="C1548" s="1"/>
      <c r="D1548" s="1"/>
      <c r="E1548" s="1"/>
      <c r="F1548" s="1"/>
      <c r="G1548" s="1"/>
    </row>
    <row r="1549" spans="2:7">
      <c r="B1549" s="1"/>
      <c r="C1549" s="1"/>
      <c r="D1549" s="1"/>
      <c r="E1549" s="1"/>
      <c r="F1549" s="1"/>
      <c r="G1549" s="1"/>
    </row>
    <row r="1550" spans="2:7">
      <c r="B1550" s="1"/>
      <c r="C1550" s="1"/>
      <c r="D1550" s="1"/>
      <c r="E1550" s="1"/>
      <c r="F1550" s="1"/>
      <c r="G1550" s="1"/>
    </row>
    <row r="1551" spans="2:7">
      <c r="B1551" s="1"/>
      <c r="C1551" s="1"/>
      <c r="D1551" s="1"/>
      <c r="E1551" s="1"/>
      <c r="F1551" s="1"/>
      <c r="G1551" s="1"/>
    </row>
    <row r="1552" spans="2:7">
      <c r="B1552" s="1"/>
      <c r="C1552" s="1"/>
      <c r="D1552" s="1"/>
      <c r="E1552" s="1"/>
      <c r="F1552" s="1"/>
      <c r="G1552" s="1"/>
    </row>
    <row r="1553" spans="2:7">
      <c r="B1553" s="1"/>
      <c r="C1553" s="1"/>
      <c r="D1553" s="1"/>
      <c r="E1553" s="1"/>
      <c r="F1553" s="1"/>
      <c r="G1553" s="1"/>
    </row>
    <row r="1554" spans="2:7">
      <c r="B1554" s="1"/>
      <c r="C1554" s="1"/>
      <c r="D1554" s="1"/>
      <c r="E1554" s="1"/>
      <c r="F1554" s="1"/>
      <c r="G1554" s="1"/>
    </row>
    <row r="1555" spans="2:7">
      <c r="B1555" s="1"/>
      <c r="C1555" s="1"/>
      <c r="D1555" s="1"/>
      <c r="E1555" s="1"/>
      <c r="F1555" s="1"/>
      <c r="G1555" s="1"/>
    </row>
    <row r="1556" spans="2:7">
      <c r="B1556" s="1"/>
      <c r="C1556" s="1"/>
      <c r="D1556" s="1"/>
      <c r="E1556" s="1"/>
      <c r="F1556" s="1"/>
      <c r="G1556" s="1"/>
    </row>
    <row r="1557" spans="2:7">
      <c r="B1557" s="1"/>
      <c r="C1557" s="1"/>
      <c r="D1557" s="1"/>
      <c r="E1557" s="1"/>
      <c r="F1557" s="1"/>
      <c r="G1557" s="1"/>
    </row>
    <row r="1558" spans="2:7">
      <c r="B1558" s="1"/>
      <c r="C1558" s="1"/>
      <c r="D1558" s="1"/>
      <c r="E1558" s="1"/>
      <c r="F1558" s="1"/>
      <c r="G1558" s="1"/>
    </row>
    <row r="1559" spans="2:7">
      <c r="B1559" s="1"/>
      <c r="C1559" s="1"/>
      <c r="D1559" s="1"/>
      <c r="E1559" s="1"/>
      <c r="F1559" s="1"/>
      <c r="G1559" s="1"/>
    </row>
    <row r="1560" spans="2:7">
      <c r="B1560" s="1"/>
      <c r="C1560" s="1"/>
      <c r="D1560" s="1"/>
      <c r="E1560" s="1"/>
      <c r="F1560" s="1"/>
      <c r="G1560" s="1"/>
    </row>
    <row r="1561" spans="2:7">
      <c r="B1561" s="1"/>
      <c r="C1561" s="1"/>
      <c r="D1561" s="1"/>
      <c r="E1561" s="1"/>
      <c r="F1561" s="1"/>
      <c r="G1561" s="1"/>
    </row>
    <row r="1562" spans="2:7">
      <c r="B1562" s="1"/>
      <c r="C1562" s="1"/>
      <c r="D1562" s="1"/>
      <c r="E1562" s="1"/>
      <c r="F1562" s="1"/>
      <c r="G1562" s="1"/>
    </row>
    <row r="1563" spans="2:7">
      <c r="B1563" s="1"/>
      <c r="C1563" s="1"/>
      <c r="D1563" s="1"/>
      <c r="E1563" s="1"/>
      <c r="F1563" s="1"/>
      <c r="G1563" s="1"/>
    </row>
    <row r="1564" spans="2:7">
      <c r="B1564" s="1"/>
      <c r="C1564" s="1"/>
      <c r="D1564" s="1"/>
      <c r="E1564" s="1"/>
      <c r="F1564" s="1"/>
      <c r="G1564" s="1"/>
    </row>
    <row r="1565" spans="2:7">
      <c r="B1565" s="1"/>
      <c r="C1565" s="1"/>
      <c r="D1565" s="1"/>
      <c r="E1565" s="1"/>
      <c r="F1565" s="1"/>
      <c r="G1565" s="1"/>
    </row>
    <row r="1566" spans="2:7">
      <c r="B1566" s="1"/>
      <c r="C1566" s="1"/>
      <c r="D1566" s="1"/>
      <c r="E1566" s="1"/>
      <c r="F1566" s="1"/>
      <c r="G1566" s="1"/>
    </row>
    <row r="1567" spans="2:7">
      <c r="B1567" s="1"/>
      <c r="C1567" s="1"/>
      <c r="D1567" s="1"/>
      <c r="E1567" s="1"/>
      <c r="F1567" s="1"/>
      <c r="G1567" s="1"/>
    </row>
    <row r="1568" spans="2:7">
      <c r="B1568" s="1"/>
      <c r="C1568" s="1"/>
      <c r="D1568" s="1"/>
      <c r="E1568" s="1"/>
      <c r="F1568" s="1"/>
      <c r="G1568" s="1"/>
    </row>
    <row r="1569" spans="2:7">
      <c r="B1569" s="1"/>
      <c r="C1569" s="1"/>
      <c r="D1569" s="1"/>
      <c r="E1569" s="1"/>
      <c r="F1569" s="1"/>
      <c r="G1569" s="1"/>
    </row>
    <row r="1570" spans="2:7">
      <c r="B1570" s="1"/>
      <c r="C1570" s="1"/>
      <c r="D1570" s="1"/>
      <c r="E1570" s="1"/>
      <c r="F1570" s="1"/>
      <c r="G1570" s="1"/>
    </row>
    <row r="1571" spans="2:7">
      <c r="B1571" s="1"/>
      <c r="C1571" s="1"/>
      <c r="D1571" s="1"/>
      <c r="E1571" s="1"/>
      <c r="F1571" s="1"/>
      <c r="G1571" s="1"/>
    </row>
    <row r="1572" spans="2:7">
      <c r="B1572" s="1"/>
      <c r="C1572" s="1"/>
      <c r="D1572" s="1"/>
      <c r="E1572" s="1"/>
      <c r="F1572" s="1"/>
      <c r="G1572" s="1"/>
    </row>
    <row r="1573" spans="2:7">
      <c r="B1573" s="1"/>
      <c r="C1573" s="1"/>
      <c r="D1573" s="1"/>
      <c r="E1573" s="1"/>
      <c r="F1573" s="1"/>
      <c r="G1573" s="1"/>
    </row>
    <row r="1574" spans="2:7">
      <c r="B1574" s="1"/>
      <c r="C1574" s="1"/>
      <c r="D1574" s="1"/>
      <c r="E1574" s="1"/>
      <c r="F1574" s="1"/>
      <c r="G1574" s="1"/>
    </row>
    <row r="1575" spans="2:7">
      <c r="B1575" s="1"/>
      <c r="C1575" s="1"/>
      <c r="D1575" s="1"/>
      <c r="E1575" s="1"/>
      <c r="F1575" s="1"/>
      <c r="G1575" s="1"/>
    </row>
    <row r="1576" spans="2:7">
      <c r="B1576" s="1"/>
      <c r="C1576" s="1"/>
      <c r="D1576" s="1"/>
      <c r="E1576" s="1"/>
      <c r="F1576" s="1"/>
      <c r="G1576" s="1"/>
    </row>
    <row r="1577" spans="2:7">
      <c r="B1577" s="1"/>
      <c r="C1577" s="1"/>
      <c r="D1577" s="1"/>
      <c r="E1577" s="1"/>
      <c r="F1577" s="1"/>
      <c r="G1577" s="1"/>
    </row>
    <row r="1578" spans="2:7">
      <c r="B1578" s="1"/>
      <c r="C1578" s="1"/>
      <c r="D1578" s="1"/>
      <c r="E1578" s="1"/>
      <c r="F1578" s="1"/>
      <c r="G1578" s="1"/>
    </row>
    <row r="1579" spans="2:7">
      <c r="B1579" s="1"/>
      <c r="C1579" s="1"/>
      <c r="D1579" s="1"/>
      <c r="E1579" s="1"/>
      <c r="F1579" s="1"/>
      <c r="G1579" s="1"/>
    </row>
    <row r="1580" spans="2:7">
      <c r="B1580" s="1"/>
      <c r="C1580" s="1"/>
      <c r="D1580" s="1"/>
      <c r="E1580" s="1"/>
      <c r="F1580" s="1"/>
      <c r="G1580" s="1"/>
    </row>
    <row r="1581" spans="2:7">
      <c r="B1581" s="1"/>
      <c r="C1581" s="1"/>
      <c r="D1581" s="1"/>
      <c r="E1581" s="1"/>
      <c r="F1581" s="1"/>
      <c r="G1581" s="1"/>
    </row>
    <row r="1582" spans="2:7">
      <c r="B1582" s="1"/>
      <c r="C1582" s="1"/>
      <c r="D1582" s="1"/>
      <c r="E1582" s="1"/>
      <c r="F1582" s="1"/>
      <c r="G1582" s="1"/>
    </row>
    <row r="1583" spans="2:7">
      <c r="B1583" s="1"/>
      <c r="C1583" s="1"/>
      <c r="D1583" s="1"/>
      <c r="E1583" s="1"/>
      <c r="F1583" s="1"/>
      <c r="G1583" s="1"/>
    </row>
    <row r="1584" spans="2:7">
      <c r="B1584" s="1"/>
      <c r="C1584" s="1"/>
      <c r="D1584" s="1"/>
      <c r="E1584" s="1"/>
      <c r="F1584" s="1"/>
      <c r="G1584" s="1"/>
    </row>
    <row r="1585" spans="2:7">
      <c r="B1585" s="1"/>
      <c r="C1585" s="1"/>
      <c r="D1585" s="1"/>
      <c r="E1585" s="1"/>
      <c r="F1585" s="1"/>
      <c r="G1585" s="1"/>
    </row>
    <row r="1586" spans="2:7">
      <c r="B1586" s="1"/>
      <c r="C1586" s="1"/>
      <c r="D1586" s="1"/>
      <c r="E1586" s="1"/>
      <c r="F1586" s="1"/>
      <c r="G1586" s="1"/>
    </row>
    <row r="1587" spans="2:7">
      <c r="B1587" s="1"/>
      <c r="C1587" s="1"/>
      <c r="D1587" s="1"/>
      <c r="E1587" s="1"/>
      <c r="F1587" s="1"/>
      <c r="G1587" s="1"/>
    </row>
    <row r="1588" spans="2:7">
      <c r="B1588" s="1"/>
      <c r="C1588" s="1"/>
      <c r="D1588" s="1"/>
      <c r="E1588" s="1"/>
      <c r="F1588" s="1"/>
      <c r="G1588" s="1"/>
    </row>
    <row r="1589" spans="2:7">
      <c r="B1589" s="1"/>
      <c r="C1589" s="1"/>
      <c r="D1589" s="1"/>
      <c r="E1589" s="1"/>
      <c r="F1589" s="1"/>
      <c r="G1589" s="1"/>
    </row>
    <row r="1590" spans="2:7">
      <c r="B1590" s="1"/>
      <c r="C1590" s="1"/>
      <c r="D1590" s="1"/>
      <c r="E1590" s="1"/>
      <c r="F1590" s="1"/>
      <c r="G1590" s="1"/>
    </row>
    <row r="1591" spans="2:7">
      <c r="B1591" s="1"/>
      <c r="C1591" s="1"/>
      <c r="D1591" s="1"/>
      <c r="E1591" s="1"/>
      <c r="F1591" s="1"/>
      <c r="G1591" s="1"/>
    </row>
    <row r="1592" spans="2:7">
      <c r="B1592" s="1"/>
      <c r="C1592" s="1"/>
      <c r="D1592" s="1"/>
      <c r="E1592" s="1"/>
      <c r="F1592" s="1"/>
      <c r="G1592" s="1"/>
    </row>
    <row r="1593" spans="2:7">
      <c r="B1593" s="1"/>
      <c r="C1593" s="1"/>
      <c r="D1593" s="1"/>
      <c r="E1593" s="1"/>
      <c r="F1593" s="1"/>
      <c r="G1593" s="1"/>
    </row>
    <row r="1594" spans="2:7">
      <c r="B1594" s="1"/>
      <c r="C1594" s="1"/>
      <c r="D1594" s="1"/>
      <c r="E1594" s="1"/>
      <c r="F1594" s="1"/>
      <c r="G1594" s="1"/>
    </row>
    <row r="1595" spans="2:7">
      <c r="B1595" s="1"/>
      <c r="C1595" s="1"/>
      <c r="D1595" s="1"/>
      <c r="E1595" s="1"/>
      <c r="F1595" s="1"/>
      <c r="G1595" s="1"/>
    </row>
    <row r="1596" spans="2:7">
      <c r="B1596" s="1"/>
      <c r="C1596" s="1"/>
      <c r="D1596" s="1"/>
      <c r="E1596" s="1"/>
      <c r="F1596" s="1"/>
      <c r="G1596" s="1"/>
    </row>
    <row r="1597" spans="2:7">
      <c r="B1597" s="1"/>
      <c r="C1597" s="1"/>
      <c r="D1597" s="1"/>
      <c r="E1597" s="1"/>
      <c r="F1597" s="1"/>
      <c r="G1597" s="1"/>
    </row>
    <row r="1598" spans="2:7">
      <c r="B1598" s="1"/>
      <c r="C1598" s="1"/>
      <c r="D1598" s="1"/>
      <c r="E1598" s="1"/>
      <c r="F1598" s="1"/>
      <c r="G1598" s="1"/>
    </row>
    <row r="1599" spans="2:7">
      <c r="B1599" s="1"/>
      <c r="C1599" s="1"/>
      <c r="D1599" s="1"/>
      <c r="E1599" s="1"/>
      <c r="F1599" s="1"/>
      <c r="G1599" s="1"/>
    </row>
    <row r="1600" spans="2:7">
      <c r="B1600" s="1"/>
      <c r="C1600" s="1"/>
      <c r="D1600" s="1"/>
      <c r="E1600" s="1"/>
      <c r="F1600" s="1"/>
      <c r="G1600" s="1"/>
    </row>
    <row r="1601" spans="2:7">
      <c r="B1601" s="1"/>
      <c r="C1601" s="1"/>
      <c r="D1601" s="1"/>
      <c r="E1601" s="1"/>
      <c r="F1601" s="1"/>
      <c r="G1601" s="1"/>
    </row>
    <row r="1602" spans="2:7">
      <c r="B1602" s="1"/>
      <c r="C1602" s="1"/>
      <c r="D1602" s="1"/>
      <c r="E1602" s="1"/>
      <c r="F1602" s="1"/>
      <c r="G1602" s="1"/>
    </row>
    <row r="1603" spans="2:7">
      <c r="B1603" s="1"/>
      <c r="C1603" s="1"/>
      <c r="D1603" s="1"/>
      <c r="E1603" s="1"/>
      <c r="F1603" s="1"/>
      <c r="G1603" s="1"/>
    </row>
    <row r="1604" spans="2:7">
      <c r="B1604" s="1"/>
      <c r="C1604" s="1"/>
      <c r="D1604" s="1"/>
      <c r="E1604" s="1"/>
      <c r="F1604" s="1"/>
      <c r="G1604" s="1"/>
    </row>
    <row r="1605" spans="2:7">
      <c r="B1605" s="1"/>
      <c r="C1605" s="1"/>
      <c r="D1605" s="1"/>
      <c r="E1605" s="1"/>
      <c r="F1605" s="1"/>
      <c r="G1605" s="1"/>
    </row>
    <row r="1606" spans="2:7">
      <c r="B1606" s="1"/>
      <c r="C1606" s="1"/>
      <c r="D1606" s="1"/>
      <c r="E1606" s="1"/>
      <c r="F1606" s="1"/>
      <c r="G1606" s="1"/>
    </row>
    <row r="1607" spans="2:7">
      <c r="B1607" s="1"/>
      <c r="C1607" s="1"/>
      <c r="D1607" s="1"/>
      <c r="E1607" s="1"/>
      <c r="F1607" s="1"/>
      <c r="G1607" s="1"/>
    </row>
    <row r="1608" spans="2:7">
      <c r="B1608" s="1"/>
      <c r="C1608" s="1"/>
      <c r="D1608" s="1"/>
      <c r="E1608" s="1"/>
      <c r="F1608" s="1"/>
      <c r="G1608" s="1"/>
    </row>
    <row r="1609" spans="2:7">
      <c r="B1609" s="1"/>
      <c r="C1609" s="1"/>
      <c r="D1609" s="1"/>
      <c r="E1609" s="1"/>
      <c r="F1609" s="1"/>
      <c r="G1609" s="1"/>
    </row>
    <row r="1610" spans="2:7">
      <c r="B1610" s="1"/>
      <c r="C1610" s="1"/>
      <c r="D1610" s="1"/>
      <c r="E1610" s="1"/>
      <c r="F1610" s="1"/>
      <c r="G1610" s="1"/>
    </row>
    <row r="1611" spans="2:7">
      <c r="B1611" s="1"/>
      <c r="C1611" s="1"/>
      <c r="D1611" s="1"/>
      <c r="E1611" s="1"/>
      <c r="F1611" s="1"/>
      <c r="G1611" s="1"/>
    </row>
    <row r="1612" spans="2:7">
      <c r="B1612" s="1"/>
      <c r="C1612" s="1"/>
      <c r="D1612" s="1"/>
      <c r="E1612" s="1"/>
      <c r="F1612" s="1"/>
      <c r="G1612" s="1"/>
    </row>
    <row r="1613" spans="2:7">
      <c r="B1613" s="1"/>
      <c r="C1613" s="1"/>
      <c r="D1613" s="1"/>
      <c r="E1613" s="1"/>
      <c r="F1613" s="1"/>
      <c r="G1613" s="1"/>
    </row>
    <row r="1614" spans="2:7">
      <c r="B1614" s="1"/>
      <c r="C1614" s="1"/>
      <c r="D1614" s="1"/>
      <c r="E1614" s="1"/>
      <c r="F1614" s="1"/>
      <c r="G1614" s="1"/>
    </row>
    <row r="1615" spans="2:7">
      <c r="B1615" s="1"/>
      <c r="C1615" s="1"/>
      <c r="D1615" s="1"/>
      <c r="E1615" s="1"/>
      <c r="F1615" s="1"/>
      <c r="G1615" s="1"/>
    </row>
    <row r="1616" spans="2:7">
      <c r="B1616" s="1"/>
      <c r="C1616" s="1"/>
      <c r="D1616" s="1"/>
      <c r="E1616" s="1"/>
      <c r="F1616" s="1"/>
      <c r="G1616" s="1"/>
    </row>
    <row r="1617" spans="2:7">
      <c r="B1617" s="1"/>
      <c r="C1617" s="1"/>
      <c r="D1617" s="1"/>
      <c r="E1617" s="1"/>
      <c r="F1617" s="1"/>
      <c r="G1617" s="1"/>
    </row>
    <row r="1618" spans="2:7">
      <c r="B1618" s="1"/>
      <c r="C1618" s="1"/>
      <c r="D1618" s="1"/>
      <c r="E1618" s="1"/>
      <c r="F1618" s="1"/>
      <c r="G1618" s="1"/>
    </row>
    <row r="1619" spans="2:7">
      <c r="B1619" s="1"/>
      <c r="C1619" s="1"/>
      <c r="D1619" s="1"/>
      <c r="E1619" s="1"/>
      <c r="F1619" s="1"/>
      <c r="G1619" s="1"/>
    </row>
    <row r="1620" spans="2:7">
      <c r="B1620" s="1"/>
      <c r="C1620" s="1"/>
      <c r="D1620" s="1"/>
      <c r="E1620" s="1"/>
      <c r="F1620" s="1"/>
      <c r="G1620" s="1"/>
    </row>
    <row r="1621" spans="2:7">
      <c r="B1621" s="1"/>
      <c r="C1621" s="1"/>
      <c r="D1621" s="1"/>
      <c r="E1621" s="1"/>
      <c r="F1621" s="1"/>
      <c r="G1621" s="1"/>
    </row>
    <row r="1622" spans="2:7">
      <c r="B1622" s="1"/>
      <c r="C1622" s="1"/>
      <c r="D1622" s="1"/>
      <c r="E1622" s="1"/>
      <c r="F1622" s="1"/>
      <c r="G1622" s="1"/>
    </row>
    <row r="1623" spans="2:7">
      <c r="B1623" s="1"/>
      <c r="C1623" s="1"/>
      <c r="D1623" s="1"/>
      <c r="E1623" s="1"/>
      <c r="F1623" s="1"/>
      <c r="G1623" s="1"/>
    </row>
    <row r="1624" spans="2:7">
      <c r="B1624" s="1"/>
      <c r="C1624" s="1"/>
      <c r="D1624" s="1"/>
      <c r="E1624" s="1"/>
      <c r="F1624" s="1"/>
      <c r="G1624" s="1"/>
    </row>
    <row r="1625" spans="2:7">
      <c r="B1625" s="1"/>
      <c r="C1625" s="1"/>
      <c r="D1625" s="1"/>
      <c r="E1625" s="1"/>
      <c r="F1625" s="1"/>
      <c r="G1625" s="1"/>
    </row>
    <row r="1626" spans="2:7">
      <c r="B1626" s="1"/>
      <c r="C1626" s="1"/>
      <c r="D1626" s="1"/>
      <c r="E1626" s="1"/>
      <c r="F1626" s="1"/>
      <c r="G1626" s="1"/>
    </row>
    <row r="1627" spans="2:7">
      <c r="B1627" s="1"/>
      <c r="C1627" s="1"/>
      <c r="D1627" s="1"/>
      <c r="E1627" s="1"/>
      <c r="F1627" s="1"/>
      <c r="G1627" s="1"/>
    </row>
    <row r="1628" spans="2:7">
      <c r="B1628" s="1"/>
      <c r="C1628" s="1"/>
      <c r="D1628" s="1"/>
      <c r="E1628" s="1"/>
      <c r="F1628" s="1"/>
      <c r="G1628" s="1"/>
    </row>
    <row r="1629" spans="2:7">
      <c r="B1629" s="1"/>
      <c r="C1629" s="1"/>
      <c r="D1629" s="1"/>
      <c r="E1629" s="1"/>
      <c r="F1629" s="1"/>
      <c r="G1629" s="1"/>
    </row>
    <row r="1630" spans="2:7">
      <c r="B1630" s="1"/>
      <c r="C1630" s="1"/>
      <c r="D1630" s="1"/>
      <c r="E1630" s="1"/>
      <c r="F1630" s="1"/>
      <c r="G1630" s="1"/>
    </row>
    <row r="1631" spans="2:7">
      <c r="B1631" s="1"/>
      <c r="C1631" s="1"/>
      <c r="D1631" s="1"/>
      <c r="E1631" s="1"/>
      <c r="F1631" s="1"/>
      <c r="G1631" s="1"/>
    </row>
    <row r="1632" spans="2:7">
      <c r="B1632" s="1"/>
      <c r="C1632" s="1"/>
      <c r="D1632" s="1"/>
      <c r="E1632" s="1"/>
      <c r="F1632" s="1"/>
      <c r="G1632" s="1"/>
    </row>
    <row r="1633" spans="2:7">
      <c r="B1633" s="1"/>
      <c r="C1633" s="1"/>
      <c r="D1633" s="1"/>
      <c r="E1633" s="1"/>
      <c r="F1633" s="1"/>
      <c r="G1633" s="1"/>
    </row>
    <row r="1634" spans="2:7">
      <c r="B1634" s="1"/>
      <c r="C1634" s="1"/>
      <c r="D1634" s="1"/>
      <c r="E1634" s="1"/>
      <c r="F1634" s="1"/>
      <c r="G1634" s="1"/>
    </row>
    <row r="1635" spans="2:7">
      <c r="B1635" s="1"/>
      <c r="C1635" s="1"/>
      <c r="D1635" s="1"/>
      <c r="E1635" s="1"/>
      <c r="F1635" s="1"/>
      <c r="G1635" s="1"/>
    </row>
    <row r="1636" spans="2:7">
      <c r="B1636" s="1"/>
      <c r="C1636" s="1"/>
      <c r="D1636" s="1"/>
      <c r="E1636" s="1"/>
      <c r="F1636" s="1"/>
      <c r="G1636" s="1"/>
    </row>
    <row r="1637" spans="2:7">
      <c r="B1637" s="1"/>
      <c r="C1637" s="1"/>
      <c r="D1637" s="1"/>
      <c r="E1637" s="1"/>
      <c r="F1637" s="1"/>
      <c r="G1637" s="1"/>
    </row>
    <row r="1638" spans="2:7">
      <c r="B1638" s="1"/>
      <c r="C1638" s="1"/>
      <c r="D1638" s="1"/>
      <c r="E1638" s="1"/>
      <c r="F1638" s="1"/>
      <c r="G1638" s="1"/>
    </row>
    <row r="1639" spans="2:7">
      <c r="B1639" s="1"/>
      <c r="C1639" s="1"/>
      <c r="D1639" s="1"/>
      <c r="E1639" s="1"/>
      <c r="F1639" s="1"/>
      <c r="G1639" s="1"/>
    </row>
    <row r="1640" spans="2:7">
      <c r="B1640" s="1"/>
      <c r="C1640" s="1"/>
      <c r="D1640" s="1"/>
      <c r="E1640" s="1"/>
      <c r="F1640" s="1"/>
      <c r="G1640" s="1"/>
    </row>
    <row r="1641" spans="2:7">
      <c r="B1641" s="1"/>
      <c r="C1641" s="1"/>
      <c r="D1641" s="1"/>
      <c r="E1641" s="1"/>
      <c r="F1641" s="1"/>
      <c r="G1641" s="1"/>
    </row>
    <row r="1642" spans="2:7">
      <c r="B1642" s="1"/>
      <c r="C1642" s="1"/>
      <c r="D1642" s="1"/>
      <c r="E1642" s="1"/>
      <c r="F1642" s="1"/>
      <c r="G1642" s="1"/>
    </row>
    <row r="1643" spans="2:7">
      <c r="B1643" s="1"/>
      <c r="C1643" s="1"/>
      <c r="D1643" s="1"/>
      <c r="E1643" s="1"/>
      <c r="F1643" s="1"/>
      <c r="G1643" s="1"/>
    </row>
    <row r="1644" spans="2:7">
      <c r="B1644" s="1"/>
      <c r="C1644" s="1"/>
      <c r="D1644" s="1"/>
      <c r="E1644" s="1"/>
      <c r="F1644" s="1"/>
      <c r="G1644" s="1"/>
    </row>
    <row r="1645" spans="2:7">
      <c r="B1645" s="1"/>
      <c r="C1645" s="1"/>
      <c r="D1645" s="1"/>
      <c r="E1645" s="1"/>
      <c r="F1645" s="1"/>
      <c r="G1645" s="1"/>
    </row>
    <row r="1646" spans="2:7">
      <c r="B1646" s="1"/>
      <c r="C1646" s="1"/>
      <c r="D1646" s="1"/>
      <c r="E1646" s="1"/>
      <c r="F1646" s="1"/>
      <c r="G1646" s="1"/>
    </row>
    <row r="1647" spans="2:7">
      <c r="B1647" s="1"/>
      <c r="C1647" s="1"/>
      <c r="D1647" s="1"/>
      <c r="E1647" s="1"/>
      <c r="F1647" s="1"/>
      <c r="G1647" s="1"/>
    </row>
    <row r="1648" spans="2:7">
      <c r="B1648" s="1"/>
      <c r="C1648" s="1"/>
      <c r="D1648" s="1"/>
      <c r="E1648" s="1"/>
      <c r="F1648" s="1"/>
      <c r="G1648" s="1"/>
    </row>
    <row r="1649" spans="2:7">
      <c r="B1649" s="1"/>
      <c r="C1649" s="1"/>
      <c r="D1649" s="1"/>
      <c r="E1649" s="1"/>
      <c r="F1649" s="1"/>
      <c r="G1649" s="1"/>
    </row>
    <row r="1650" spans="2:7">
      <c r="B1650" s="1"/>
      <c r="C1650" s="1"/>
      <c r="D1650" s="1"/>
      <c r="E1650" s="1"/>
      <c r="F1650" s="1"/>
      <c r="G1650" s="1"/>
    </row>
    <row r="1651" spans="2:7">
      <c r="B1651" s="1"/>
      <c r="C1651" s="1"/>
      <c r="D1651" s="1"/>
      <c r="E1651" s="1"/>
      <c r="F1651" s="1"/>
      <c r="G1651" s="1"/>
    </row>
    <row r="1652" spans="2:7">
      <c r="B1652" s="1"/>
      <c r="C1652" s="1"/>
      <c r="D1652" s="1"/>
      <c r="E1652" s="1"/>
      <c r="F1652" s="1"/>
      <c r="G1652" s="1"/>
    </row>
    <row r="1653" spans="2:7">
      <c r="B1653" s="1"/>
      <c r="C1653" s="1"/>
      <c r="D1653" s="1"/>
      <c r="E1653" s="1"/>
      <c r="F1653" s="1"/>
      <c r="G1653" s="1"/>
    </row>
    <row r="1654" spans="2:7">
      <c r="B1654" s="1"/>
      <c r="C1654" s="1"/>
      <c r="D1654" s="1"/>
      <c r="E1654" s="1"/>
      <c r="F1654" s="1"/>
      <c r="G1654" s="1"/>
    </row>
    <row r="1655" spans="2:7">
      <c r="B1655" s="1"/>
      <c r="C1655" s="1"/>
      <c r="D1655" s="1"/>
      <c r="E1655" s="1"/>
      <c r="F1655" s="1"/>
      <c r="G1655" s="1"/>
    </row>
    <row r="1656" spans="2:7">
      <c r="B1656" s="1"/>
      <c r="C1656" s="1"/>
      <c r="D1656" s="1"/>
      <c r="E1656" s="1"/>
      <c r="F1656" s="1"/>
      <c r="G1656" s="1"/>
    </row>
    <row r="1657" spans="2:7">
      <c r="B1657" s="1"/>
      <c r="C1657" s="1"/>
      <c r="D1657" s="1"/>
      <c r="E1657" s="1"/>
      <c r="F1657" s="1"/>
      <c r="G1657" s="1"/>
    </row>
    <row r="1658" spans="2:7">
      <c r="B1658" s="1"/>
      <c r="C1658" s="1"/>
      <c r="D1658" s="1"/>
      <c r="E1658" s="1"/>
      <c r="F1658" s="1"/>
      <c r="G1658" s="1"/>
    </row>
    <row r="1659" spans="2:7">
      <c r="B1659" s="1"/>
      <c r="C1659" s="1"/>
      <c r="D1659" s="1"/>
      <c r="E1659" s="1"/>
      <c r="F1659" s="1"/>
      <c r="G1659" s="1"/>
    </row>
    <row r="1660" spans="2:7">
      <c r="B1660" s="1"/>
      <c r="C1660" s="1"/>
      <c r="D1660" s="1"/>
      <c r="E1660" s="1"/>
      <c r="F1660" s="1"/>
      <c r="G1660" s="1"/>
    </row>
    <row r="1661" spans="2:7">
      <c r="B1661" s="1"/>
      <c r="C1661" s="1"/>
      <c r="D1661" s="1"/>
      <c r="E1661" s="1"/>
      <c r="F1661" s="1"/>
      <c r="G1661" s="1"/>
    </row>
    <row r="1662" spans="2:7">
      <c r="B1662" s="1"/>
      <c r="C1662" s="1"/>
      <c r="D1662" s="1"/>
      <c r="E1662" s="1"/>
      <c r="F1662" s="1"/>
      <c r="G1662" s="1"/>
    </row>
    <row r="1663" spans="2:7">
      <c r="B1663" s="1"/>
      <c r="C1663" s="1"/>
      <c r="D1663" s="1"/>
      <c r="E1663" s="1"/>
      <c r="F1663" s="1"/>
      <c r="G1663" s="1"/>
    </row>
    <row r="1664" spans="2:7">
      <c r="B1664" s="1"/>
      <c r="C1664" s="1"/>
      <c r="D1664" s="1"/>
      <c r="E1664" s="1"/>
      <c r="F1664" s="1"/>
      <c r="G1664" s="1"/>
    </row>
    <row r="1665" spans="2:7">
      <c r="B1665" s="1"/>
      <c r="C1665" s="1"/>
      <c r="D1665" s="1"/>
      <c r="E1665" s="1"/>
      <c r="F1665" s="1"/>
      <c r="G1665" s="1"/>
    </row>
    <row r="1666" spans="2:7">
      <c r="B1666" s="1"/>
      <c r="C1666" s="1"/>
      <c r="D1666" s="1"/>
      <c r="E1666" s="1"/>
      <c r="F1666" s="1"/>
      <c r="G1666" s="1"/>
    </row>
    <row r="1667" spans="2:7">
      <c r="B1667" s="1"/>
      <c r="C1667" s="1"/>
      <c r="D1667" s="1"/>
      <c r="E1667" s="1"/>
      <c r="F1667" s="1"/>
      <c r="G1667" s="1"/>
    </row>
    <row r="1668" spans="2:7">
      <c r="B1668" s="1"/>
      <c r="C1668" s="1"/>
      <c r="D1668" s="1"/>
      <c r="E1668" s="1"/>
      <c r="F1668" s="1"/>
      <c r="G1668" s="1"/>
    </row>
    <row r="1669" spans="2:7">
      <c r="B1669" s="1"/>
      <c r="C1669" s="1"/>
      <c r="D1669" s="1"/>
      <c r="E1669" s="1"/>
      <c r="F1669" s="1"/>
      <c r="G1669" s="1"/>
    </row>
    <row r="1670" spans="2:7">
      <c r="B1670" s="1"/>
      <c r="C1670" s="1"/>
      <c r="D1670" s="1"/>
      <c r="E1670" s="1"/>
      <c r="F1670" s="1"/>
      <c r="G1670" s="1"/>
    </row>
    <row r="1671" spans="2:7">
      <c r="B1671" s="1"/>
      <c r="C1671" s="1"/>
      <c r="D1671" s="1"/>
      <c r="E1671" s="1"/>
      <c r="F1671" s="1"/>
      <c r="G1671" s="1"/>
    </row>
    <row r="1672" spans="2:7">
      <c r="B1672" s="1"/>
      <c r="C1672" s="1"/>
      <c r="D1672" s="1"/>
      <c r="E1672" s="1"/>
      <c r="F1672" s="1"/>
      <c r="G1672" s="1"/>
    </row>
    <row r="1673" spans="2:7">
      <c r="B1673" s="1"/>
      <c r="C1673" s="1"/>
      <c r="D1673" s="1"/>
      <c r="E1673" s="1"/>
      <c r="F1673" s="1"/>
      <c r="G1673" s="1"/>
    </row>
    <row r="1674" spans="2:7">
      <c r="B1674" s="1"/>
      <c r="C1674" s="1"/>
      <c r="D1674" s="1"/>
      <c r="E1674" s="1"/>
      <c r="F1674" s="1"/>
      <c r="G1674" s="1"/>
    </row>
    <row r="1675" spans="2:7">
      <c r="B1675" s="1"/>
      <c r="C1675" s="1"/>
      <c r="D1675" s="1"/>
      <c r="E1675" s="1"/>
      <c r="F1675" s="1"/>
      <c r="G1675" s="1"/>
    </row>
    <row r="1676" spans="2:7">
      <c r="B1676" s="1"/>
      <c r="C1676" s="1"/>
      <c r="D1676" s="1"/>
      <c r="E1676" s="1"/>
      <c r="F1676" s="1"/>
      <c r="G1676" s="1"/>
    </row>
    <row r="1677" spans="2:7">
      <c r="B1677" s="1"/>
      <c r="C1677" s="1"/>
      <c r="D1677" s="1"/>
      <c r="E1677" s="1"/>
      <c r="F1677" s="1"/>
      <c r="G1677" s="1"/>
    </row>
    <row r="1678" spans="2:7">
      <c r="B1678" s="1"/>
      <c r="C1678" s="1"/>
      <c r="D1678" s="1"/>
      <c r="E1678" s="1"/>
      <c r="F1678" s="1"/>
      <c r="G1678" s="1"/>
    </row>
    <row r="1679" spans="2:7">
      <c r="B1679" s="1"/>
      <c r="C1679" s="1"/>
      <c r="D1679" s="1"/>
      <c r="E1679" s="1"/>
      <c r="F1679" s="1"/>
      <c r="G1679" s="1"/>
    </row>
    <row r="1680" spans="2:7">
      <c r="B1680" s="1"/>
      <c r="C1680" s="1"/>
      <c r="D1680" s="1"/>
      <c r="E1680" s="1"/>
      <c r="F1680" s="1"/>
      <c r="G1680" s="1"/>
    </row>
    <row r="1681" spans="2:7">
      <c r="B1681" s="1"/>
      <c r="C1681" s="1"/>
      <c r="D1681" s="1"/>
      <c r="E1681" s="1"/>
      <c r="F1681" s="1"/>
      <c r="G1681" s="1"/>
    </row>
    <row r="1682" spans="2:7">
      <c r="B1682" s="1"/>
      <c r="C1682" s="1"/>
      <c r="D1682" s="1"/>
      <c r="E1682" s="1"/>
      <c r="F1682" s="1"/>
      <c r="G1682" s="1"/>
    </row>
    <row r="1683" spans="2:7">
      <c r="B1683" s="1"/>
      <c r="C1683" s="1"/>
      <c r="D1683" s="1"/>
      <c r="E1683" s="1"/>
      <c r="F1683" s="1"/>
      <c r="G1683" s="1"/>
    </row>
    <row r="1684" spans="2:7">
      <c r="B1684" s="1"/>
      <c r="C1684" s="1"/>
      <c r="D1684" s="1"/>
      <c r="E1684" s="1"/>
      <c r="F1684" s="1"/>
      <c r="G1684" s="1"/>
    </row>
    <row r="1685" spans="2:7">
      <c r="B1685" s="1"/>
      <c r="C1685" s="1"/>
      <c r="D1685" s="1"/>
      <c r="E1685" s="1"/>
      <c r="F1685" s="1"/>
      <c r="G1685" s="1"/>
    </row>
    <row r="1686" spans="2:7">
      <c r="B1686" s="1"/>
      <c r="C1686" s="1"/>
      <c r="D1686" s="1"/>
      <c r="E1686" s="1"/>
      <c r="F1686" s="1"/>
      <c r="G1686" s="1"/>
    </row>
    <row r="1687" spans="2:7">
      <c r="B1687" s="1"/>
      <c r="C1687" s="1"/>
      <c r="D1687" s="1"/>
      <c r="E1687" s="1"/>
      <c r="F1687" s="1"/>
      <c r="G1687" s="1"/>
    </row>
    <row r="1688" spans="2:7">
      <c r="B1688" s="1"/>
      <c r="C1688" s="1"/>
      <c r="D1688" s="1"/>
      <c r="E1688" s="1"/>
      <c r="F1688" s="1"/>
      <c r="G1688" s="1"/>
    </row>
    <row r="1689" spans="2:7">
      <c r="B1689" s="1"/>
      <c r="C1689" s="1"/>
      <c r="D1689" s="1"/>
      <c r="E1689" s="1"/>
      <c r="F1689" s="1"/>
      <c r="G1689" s="1"/>
    </row>
    <row r="1690" spans="2:7">
      <c r="B1690" s="1"/>
      <c r="C1690" s="1"/>
      <c r="D1690" s="1"/>
      <c r="E1690" s="1"/>
      <c r="F1690" s="1"/>
      <c r="G1690" s="1"/>
    </row>
    <row r="1691" spans="2:7">
      <c r="B1691" s="1"/>
      <c r="C1691" s="1"/>
      <c r="D1691" s="1"/>
      <c r="E1691" s="1"/>
      <c r="F1691" s="1"/>
      <c r="G1691" s="1"/>
    </row>
    <row r="1692" spans="2:7">
      <c r="B1692" s="1"/>
      <c r="C1692" s="1"/>
      <c r="D1692" s="1"/>
      <c r="E1692" s="1"/>
      <c r="F1692" s="1"/>
      <c r="G1692" s="1"/>
    </row>
    <row r="1693" spans="2:7">
      <c r="B1693" s="1"/>
      <c r="C1693" s="1"/>
      <c r="D1693" s="1"/>
      <c r="E1693" s="1"/>
      <c r="F1693" s="1"/>
      <c r="G1693" s="1"/>
    </row>
    <row r="1694" spans="2:7">
      <c r="B1694" s="1"/>
      <c r="C1694" s="1"/>
      <c r="D1694" s="1"/>
      <c r="E1694" s="1"/>
      <c r="F1694" s="1"/>
      <c r="G1694" s="1"/>
    </row>
    <row r="1695" spans="2:7">
      <c r="B1695" s="1"/>
      <c r="C1695" s="1"/>
      <c r="D1695" s="1"/>
      <c r="E1695" s="1"/>
      <c r="F1695" s="1"/>
      <c r="G1695" s="1"/>
    </row>
    <row r="1696" spans="2:7">
      <c r="B1696" s="1"/>
      <c r="C1696" s="1"/>
      <c r="D1696" s="1"/>
      <c r="E1696" s="1"/>
      <c r="F1696" s="1"/>
      <c r="G1696" s="1"/>
    </row>
    <row r="1697" spans="2:7">
      <c r="B1697" s="1"/>
      <c r="C1697" s="1"/>
      <c r="D1697" s="1"/>
      <c r="E1697" s="1"/>
      <c r="F1697" s="1"/>
      <c r="G1697" s="1"/>
    </row>
    <row r="1698" spans="2:7">
      <c r="B1698" s="1"/>
      <c r="C1698" s="1"/>
      <c r="D1698" s="1"/>
      <c r="E1698" s="1"/>
      <c r="F1698" s="1"/>
      <c r="G1698" s="1"/>
    </row>
    <row r="1699" spans="2:7">
      <c r="B1699" s="1"/>
      <c r="C1699" s="1"/>
      <c r="D1699" s="1"/>
      <c r="E1699" s="1"/>
      <c r="F1699" s="1"/>
      <c r="G1699" s="1"/>
    </row>
    <row r="1700" spans="2:7">
      <c r="B1700" s="1"/>
      <c r="C1700" s="1"/>
      <c r="D1700" s="1"/>
      <c r="E1700" s="1"/>
      <c r="F1700" s="1"/>
      <c r="G1700" s="1"/>
    </row>
    <row r="1701" spans="2:7">
      <c r="B1701" s="1"/>
      <c r="C1701" s="1"/>
      <c r="D1701" s="1"/>
      <c r="E1701" s="1"/>
      <c r="F1701" s="1"/>
      <c r="G1701" s="1"/>
    </row>
    <row r="1702" spans="2:7">
      <c r="B1702" s="1"/>
      <c r="C1702" s="1"/>
      <c r="D1702" s="1"/>
      <c r="E1702" s="1"/>
      <c r="F1702" s="1"/>
      <c r="G1702" s="1"/>
    </row>
    <row r="1703" spans="2:7">
      <c r="B1703" s="1"/>
      <c r="C1703" s="1"/>
      <c r="D1703" s="1"/>
      <c r="E1703" s="1"/>
      <c r="F1703" s="1"/>
      <c r="G1703" s="1"/>
    </row>
    <row r="1704" spans="2:7">
      <c r="B1704" s="1"/>
      <c r="C1704" s="1"/>
      <c r="D1704" s="1"/>
      <c r="E1704" s="1"/>
      <c r="F1704" s="1"/>
      <c r="G1704" s="1"/>
    </row>
    <row r="1705" spans="2:7">
      <c r="B1705" s="1"/>
      <c r="C1705" s="1"/>
      <c r="D1705" s="1"/>
      <c r="E1705" s="1"/>
      <c r="F1705" s="1"/>
      <c r="G1705" s="1"/>
    </row>
    <row r="1706" spans="2:7">
      <c r="B1706" s="1"/>
      <c r="C1706" s="1"/>
      <c r="D1706" s="1"/>
      <c r="E1706" s="1"/>
      <c r="F1706" s="1"/>
      <c r="G1706" s="1"/>
    </row>
    <row r="1707" spans="2:7">
      <c r="B1707" s="1"/>
      <c r="C1707" s="1"/>
      <c r="D1707" s="1"/>
      <c r="E1707" s="1"/>
      <c r="F1707" s="1"/>
      <c r="G1707" s="1"/>
    </row>
    <row r="1708" spans="2:7">
      <c r="B1708" s="1"/>
      <c r="C1708" s="1"/>
      <c r="D1708" s="1"/>
      <c r="E1708" s="1"/>
      <c r="F1708" s="1"/>
      <c r="G1708" s="1"/>
    </row>
    <row r="1709" spans="2:7">
      <c r="B1709" s="1"/>
      <c r="C1709" s="1"/>
      <c r="D1709" s="1"/>
      <c r="E1709" s="1"/>
      <c r="F1709" s="1"/>
      <c r="G1709" s="1"/>
    </row>
    <row r="1710" spans="2:7">
      <c r="B1710" s="1"/>
      <c r="C1710" s="1"/>
      <c r="D1710" s="1"/>
      <c r="E1710" s="1"/>
      <c r="F1710" s="1"/>
      <c r="G1710" s="1"/>
    </row>
    <row r="1711" spans="2:7">
      <c r="B1711" s="1"/>
      <c r="C1711" s="1"/>
      <c r="D1711" s="1"/>
      <c r="E1711" s="1"/>
      <c r="F1711" s="1"/>
      <c r="G1711" s="1"/>
    </row>
    <row r="1712" spans="2:7">
      <c r="B1712" s="1"/>
      <c r="C1712" s="1"/>
      <c r="D1712" s="1"/>
      <c r="E1712" s="1"/>
      <c r="F1712" s="1"/>
      <c r="G1712" s="1"/>
    </row>
    <row r="1713" spans="2:7">
      <c r="B1713" s="1"/>
      <c r="C1713" s="1"/>
      <c r="D1713" s="1"/>
      <c r="E1713" s="1"/>
      <c r="F1713" s="1"/>
      <c r="G1713" s="1"/>
    </row>
    <row r="1714" spans="2:7">
      <c r="B1714" s="1"/>
      <c r="C1714" s="1"/>
      <c r="D1714" s="1"/>
      <c r="E1714" s="1"/>
      <c r="F1714" s="1"/>
      <c r="G1714" s="1"/>
    </row>
    <row r="1715" spans="2:7">
      <c r="B1715" s="1"/>
      <c r="C1715" s="1"/>
      <c r="D1715" s="1"/>
      <c r="E1715" s="1"/>
      <c r="F1715" s="1"/>
      <c r="G1715" s="1"/>
    </row>
    <row r="1716" spans="2:7">
      <c r="B1716" s="1"/>
      <c r="C1716" s="1"/>
      <c r="D1716" s="1"/>
      <c r="E1716" s="1"/>
      <c r="F1716" s="1"/>
      <c r="G1716" s="1"/>
    </row>
    <row r="1717" spans="2:7">
      <c r="B1717" s="1"/>
      <c r="C1717" s="1"/>
      <c r="D1717" s="1"/>
      <c r="E1717" s="1"/>
      <c r="F1717" s="1"/>
      <c r="G1717" s="1"/>
    </row>
    <row r="1718" spans="2:7">
      <c r="B1718" s="1"/>
      <c r="C1718" s="1"/>
      <c r="D1718" s="1"/>
      <c r="E1718" s="1"/>
      <c r="F1718" s="1"/>
      <c r="G1718" s="1"/>
    </row>
    <row r="1719" spans="2:7">
      <c r="B1719" s="1"/>
      <c r="C1719" s="1"/>
      <c r="D1719" s="1"/>
      <c r="E1719" s="1"/>
      <c r="F1719" s="1"/>
      <c r="G1719" s="1"/>
    </row>
    <row r="1720" spans="2:7">
      <c r="B1720" s="1"/>
      <c r="C1720" s="1"/>
      <c r="D1720" s="1"/>
      <c r="E1720" s="1"/>
      <c r="F1720" s="1"/>
      <c r="G1720" s="1"/>
    </row>
    <row r="1721" spans="2:7">
      <c r="B1721" s="1"/>
      <c r="C1721" s="1"/>
      <c r="D1721" s="1"/>
      <c r="E1721" s="1"/>
      <c r="F1721" s="1"/>
      <c r="G1721" s="1"/>
    </row>
    <row r="1722" spans="2:7">
      <c r="B1722" s="1"/>
      <c r="C1722" s="1"/>
      <c r="D1722" s="1"/>
      <c r="E1722" s="1"/>
      <c r="F1722" s="1"/>
      <c r="G1722" s="1"/>
    </row>
    <row r="1723" spans="2:7">
      <c r="B1723" s="1"/>
      <c r="C1723" s="1"/>
      <c r="D1723" s="1"/>
      <c r="E1723" s="1"/>
      <c r="F1723" s="1"/>
      <c r="G1723" s="1"/>
    </row>
    <row r="1724" spans="2:7">
      <c r="B1724" s="1"/>
      <c r="C1724" s="1"/>
      <c r="D1724" s="1"/>
      <c r="E1724" s="1"/>
      <c r="F1724" s="1"/>
      <c r="G1724" s="1"/>
    </row>
    <row r="1725" spans="2:7">
      <c r="B1725" s="1"/>
      <c r="C1725" s="1"/>
      <c r="D1725" s="1"/>
      <c r="E1725" s="1"/>
      <c r="F1725" s="1"/>
      <c r="G1725" s="1"/>
    </row>
    <row r="1726" spans="2:7">
      <c r="B1726" s="1"/>
      <c r="C1726" s="1"/>
      <c r="D1726" s="1"/>
      <c r="E1726" s="1"/>
      <c r="F1726" s="1"/>
      <c r="G1726" s="1"/>
    </row>
    <row r="1727" spans="2:7">
      <c r="B1727" s="1"/>
      <c r="C1727" s="1"/>
      <c r="D1727" s="1"/>
      <c r="E1727" s="1"/>
      <c r="F1727" s="1"/>
      <c r="G1727" s="1"/>
    </row>
    <row r="1728" spans="2:7">
      <c r="B1728" s="1"/>
      <c r="C1728" s="1"/>
      <c r="D1728" s="1"/>
      <c r="E1728" s="1"/>
      <c r="F1728" s="1"/>
      <c r="G1728" s="1"/>
    </row>
    <row r="1729" spans="2:7">
      <c r="B1729" s="1"/>
      <c r="C1729" s="1"/>
      <c r="D1729" s="1"/>
      <c r="E1729" s="1"/>
      <c r="F1729" s="1"/>
      <c r="G1729" s="1"/>
    </row>
    <row r="1730" spans="2:7">
      <c r="B1730" s="1"/>
      <c r="C1730" s="1"/>
      <c r="D1730" s="1"/>
      <c r="E1730" s="1"/>
      <c r="F1730" s="1"/>
      <c r="G1730" s="1"/>
    </row>
    <row r="1731" spans="2:7">
      <c r="B1731" s="1"/>
      <c r="C1731" s="1"/>
      <c r="D1731" s="1"/>
      <c r="E1731" s="1"/>
      <c r="F1731" s="1"/>
      <c r="G1731" s="1"/>
    </row>
    <row r="1732" spans="2:7">
      <c r="B1732" s="1"/>
      <c r="C1732" s="1"/>
      <c r="D1732" s="1"/>
      <c r="E1732" s="1"/>
      <c r="F1732" s="1"/>
      <c r="G1732" s="1"/>
    </row>
    <row r="1733" spans="2:7">
      <c r="B1733" s="1"/>
      <c r="C1733" s="1"/>
      <c r="D1733" s="1"/>
      <c r="E1733" s="1"/>
      <c r="F1733" s="1"/>
      <c r="G1733" s="1"/>
    </row>
    <row r="1734" spans="2:7">
      <c r="B1734" s="1"/>
      <c r="C1734" s="1"/>
      <c r="D1734" s="1"/>
      <c r="E1734" s="1"/>
      <c r="F1734" s="1"/>
      <c r="G1734" s="1"/>
    </row>
    <row r="1735" spans="2:7">
      <c r="B1735" s="1"/>
      <c r="C1735" s="1"/>
      <c r="D1735" s="1"/>
      <c r="E1735" s="1"/>
      <c r="F1735" s="1"/>
      <c r="G1735" s="1"/>
    </row>
    <row r="1736" spans="2:7">
      <c r="B1736" s="1"/>
      <c r="C1736" s="1"/>
      <c r="D1736" s="1"/>
      <c r="E1736" s="1"/>
      <c r="F1736" s="1"/>
      <c r="G1736" s="1"/>
    </row>
    <row r="1737" spans="2:7">
      <c r="B1737" s="1"/>
      <c r="C1737" s="1"/>
      <c r="D1737" s="1"/>
      <c r="E1737" s="1"/>
      <c r="F1737" s="1"/>
      <c r="G1737" s="1"/>
    </row>
    <row r="1738" spans="2:7">
      <c r="B1738" s="1"/>
      <c r="C1738" s="1"/>
      <c r="D1738" s="1"/>
      <c r="E1738" s="1"/>
      <c r="F1738" s="1"/>
      <c r="G1738" s="1"/>
    </row>
    <row r="1739" spans="2:7">
      <c r="B1739" s="1"/>
      <c r="C1739" s="1"/>
      <c r="D1739" s="1"/>
      <c r="E1739" s="1"/>
      <c r="F1739" s="1"/>
      <c r="G1739" s="1"/>
    </row>
    <row r="1740" spans="2:7">
      <c r="B1740" s="1"/>
      <c r="C1740" s="1"/>
      <c r="D1740" s="1"/>
      <c r="E1740" s="1"/>
      <c r="F1740" s="1"/>
      <c r="G1740" s="1"/>
    </row>
    <row r="1741" spans="2:7">
      <c r="B1741" s="1"/>
      <c r="C1741" s="1"/>
      <c r="D1741" s="1"/>
      <c r="E1741" s="1"/>
      <c r="F1741" s="1"/>
      <c r="G1741" s="1"/>
    </row>
    <row r="1742" spans="2:7">
      <c r="B1742" s="1"/>
      <c r="C1742" s="1"/>
      <c r="D1742" s="1"/>
      <c r="E1742" s="1"/>
      <c r="F1742" s="1"/>
      <c r="G1742" s="1"/>
    </row>
    <row r="1743" spans="2:7">
      <c r="B1743" s="1"/>
      <c r="C1743" s="1"/>
      <c r="D1743" s="1"/>
      <c r="E1743" s="1"/>
      <c r="F1743" s="1"/>
      <c r="G1743" s="1"/>
    </row>
    <row r="1744" spans="2:7">
      <c r="B1744" s="1"/>
      <c r="C1744" s="1"/>
      <c r="D1744" s="1"/>
      <c r="E1744" s="1"/>
      <c r="F1744" s="1"/>
      <c r="G1744" s="1"/>
    </row>
    <row r="1745" spans="2:7">
      <c r="B1745" s="1"/>
      <c r="C1745" s="1"/>
      <c r="D1745" s="1"/>
      <c r="E1745" s="1"/>
      <c r="F1745" s="1"/>
      <c r="G1745" s="1"/>
    </row>
    <row r="1746" spans="2:7">
      <c r="B1746" s="1"/>
      <c r="C1746" s="1"/>
      <c r="D1746" s="1"/>
      <c r="E1746" s="1"/>
      <c r="F1746" s="1"/>
      <c r="G1746" s="1"/>
    </row>
    <row r="1747" spans="2:7">
      <c r="B1747" s="1"/>
      <c r="C1747" s="1"/>
      <c r="D1747" s="1"/>
      <c r="E1747" s="1"/>
      <c r="F1747" s="1"/>
      <c r="G1747" s="1"/>
    </row>
    <row r="1748" spans="2:7">
      <c r="B1748" s="1"/>
      <c r="C1748" s="1"/>
      <c r="D1748" s="1"/>
      <c r="E1748" s="1"/>
      <c r="F1748" s="1"/>
      <c r="G1748" s="1"/>
    </row>
    <row r="1749" spans="2:7">
      <c r="B1749" s="1"/>
      <c r="C1749" s="1"/>
      <c r="D1749" s="1"/>
      <c r="E1749" s="1"/>
      <c r="F1749" s="1"/>
      <c r="G1749" s="1"/>
    </row>
    <row r="1750" spans="2:7">
      <c r="B1750" s="1"/>
      <c r="C1750" s="1"/>
      <c r="D1750" s="1"/>
      <c r="E1750" s="1"/>
      <c r="F1750" s="1"/>
      <c r="G1750" s="1"/>
    </row>
    <row r="1751" spans="2:7">
      <c r="B1751" s="1"/>
      <c r="C1751" s="1"/>
      <c r="D1751" s="1"/>
      <c r="E1751" s="1"/>
      <c r="F1751" s="1"/>
      <c r="G1751" s="1"/>
    </row>
    <row r="1752" spans="2:7">
      <c r="B1752" s="1"/>
      <c r="C1752" s="1"/>
      <c r="D1752" s="1"/>
      <c r="E1752" s="1"/>
      <c r="F1752" s="1"/>
      <c r="G1752" s="1"/>
    </row>
    <row r="1753" spans="2:7">
      <c r="B1753" s="1"/>
      <c r="C1753" s="1"/>
      <c r="D1753" s="1"/>
      <c r="E1753" s="1"/>
      <c r="F1753" s="1"/>
      <c r="G1753" s="1"/>
    </row>
    <row r="1754" spans="2:7">
      <c r="B1754" s="1"/>
      <c r="C1754" s="1"/>
      <c r="D1754" s="1"/>
      <c r="E1754" s="1"/>
      <c r="F1754" s="1"/>
      <c r="G1754" s="1"/>
    </row>
    <row r="1755" spans="2:7">
      <c r="B1755" s="1"/>
      <c r="C1755" s="1"/>
      <c r="D1755" s="1"/>
      <c r="E1755" s="1"/>
      <c r="F1755" s="1"/>
      <c r="G1755" s="1"/>
    </row>
    <row r="1756" spans="2:7">
      <c r="B1756" s="1"/>
      <c r="C1756" s="1"/>
      <c r="D1756" s="1"/>
      <c r="E1756" s="1"/>
      <c r="F1756" s="1"/>
      <c r="G1756" s="1"/>
    </row>
    <row r="1757" spans="2:7">
      <c r="B1757" s="1"/>
      <c r="C1757" s="1"/>
      <c r="D1757" s="1"/>
      <c r="E1757" s="1"/>
      <c r="F1757" s="1"/>
      <c r="G1757" s="1"/>
    </row>
    <row r="1758" spans="2:7">
      <c r="B1758" s="1"/>
      <c r="C1758" s="1"/>
      <c r="D1758" s="1"/>
      <c r="E1758" s="1"/>
      <c r="F1758" s="1"/>
      <c r="G1758" s="1"/>
    </row>
    <row r="1759" spans="2:7">
      <c r="B1759" s="1"/>
      <c r="C1759" s="1"/>
      <c r="D1759" s="1"/>
      <c r="E1759" s="1"/>
      <c r="F1759" s="1"/>
      <c r="G1759" s="1"/>
    </row>
    <row r="1760" spans="2:7">
      <c r="B1760" s="1"/>
      <c r="C1760" s="1"/>
      <c r="D1760" s="1"/>
      <c r="E1760" s="1"/>
      <c r="F1760" s="1"/>
      <c r="G1760" s="1"/>
    </row>
    <row r="1761" spans="2:7">
      <c r="B1761" s="1"/>
      <c r="C1761" s="1"/>
      <c r="D1761" s="1"/>
      <c r="E1761" s="1"/>
      <c r="F1761" s="1"/>
      <c r="G1761" s="1"/>
    </row>
    <row r="1762" spans="2:7">
      <c r="B1762" s="1"/>
      <c r="C1762" s="1"/>
      <c r="D1762" s="1"/>
      <c r="E1762" s="1"/>
      <c r="F1762" s="1"/>
      <c r="G1762" s="1"/>
    </row>
    <row r="1763" spans="2:7">
      <c r="B1763" s="1"/>
      <c r="C1763" s="1"/>
      <c r="D1763" s="1"/>
      <c r="E1763" s="1"/>
      <c r="F1763" s="1"/>
      <c r="G1763" s="1"/>
    </row>
    <row r="1764" spans="2:7">
      <c r="B1764" s="1"/>
      <c r="C1764" s="1"/>
      <c r="D1764" s="1"/>
      <c r="E1764" s="1"/>
      <c r="F1764" s="1"/>
      <c r="G1764" s="1"/>
    </row>
    <row r="1765" spans="2:7">
      <c r="B1765" s="1"/>
      <c r="C1765" s="1"/>
      <c r="D1765" s="1"/>
      <c r="E1765" s="1"/>
      <c r="F1765" s="1"/>
      <c r="G1765" s="1"/>
    </row>
    <row r="1766" spans="2:7">
      <c r="B1766" s="1"/>
      <c r="C1766" s="1"/>
      <c r="D1766" s="1"/>
      <c r="E1766" s="1"/>
      <c r="F1766" s="1"/>
      <c r="G1766" s="1"/>
    </row>
    <row r="1767" spans="2:7">
      <c r="B1767" s="1"/>
      <c r="C1767" s="1"/>
      <c r="D1767" s="1"/>
      <c r="E1767" s="1"/>
      <c r="F1767" s="1"/>
      <c r="G1767" s="1"/>
    </row>
    <row r="1768" spans="2:7">
      <c r="B1768" s="1"/>
      <c r="C1768" s="1"/>
      <c r="D1768" s="1"/>
      <c r="E1768" s="1"/>
      <c r="F1768" s="1"/>
      <c r="G1768" s="1"/>
    </row>
    <row r="1769" spans="2:7">
      <c r="B1769" s="1"/>
      <c r="C1769" s="1"/>
      <c r="D1769" s="1"/>
      <c r="E1769" s="1"/>
      <c r="F1769" s="1"/>
      <c r="G1769" s="1"/>
    </row>
    <row r="1770" spans="2:7">
      <c r="B1770" s="1"/>
      <c r="C1770" s="1"/>
      <c r="D1770" s="1"/>
      <c r="E1770" s="1"/>
      <c r="F1770" s="1"/>
      <c r="G1770" s="1"/>
    </row>
    <row r="1771" spans="2:7">
      <c r="B1771" s="1"/>
      <c r="C1771" s="1"/>
      <c r="D1771" s="1"/>
      <c r="E1771" s="1"/>
      <c r="F1771" s="1"/>
      <c r="G1771" s="1"/>
    </row>
    <row r="1772" spans="2:7">
      <c r="B1772" s="1"/>
      <c r="C1772" s="1"/>
      <c r="D1772" s="1"/>
      <c r="E1772" s="1"/>
      <c r="F1772" s="1"/>
      <c r="G1772" s="1"/>
    </row>
    <row r="1773" spans="2:7">
      <c r="B1773" s="1"/>
      <c r="C1773" s="1"/>
      <c r="D1773" s="1"/>
      <c r="E1773" s="1"/>
      <c r="F1773" s="1"/>
      <c r="G1773" s="1"/>
    </row>
    <row r="1774" spans="2:7">
      <c r="B1774" s="1"/>
      <c r="C1774" s="1"/>
      <c r="D1774" s="1"/>
      <c r="E1774" s="1"/>
      <c r="F1774" s="1"/>
      <c r="G1774" s="1"/>
    </row>
    <row r="1775" spans="2:7">
      <c r="B1775" s="1"/>
      <c r="C1775" s="1"/>
      <c r="D1775" s="1"/>
      <c r="E1775" s="1"/>
      <c r="F1775" s="1"/>
      <c r="G1775" s="1"/>
    </row>
    <row r="1776" spans="2:7">
      <c r="B1776" s="1"/>
      <c r="C1776" s="1"/>
      <c r="D1776" s="1"/>
      <c r="E1776" s="1"/>
      <c r="F1776" s="1"/>
      <c r="G1776" s="1"/>
    </row>
    <row r="1777" spans="2:7">
      <c r="B1777" s="1"/>
      <c r="C1777" s="1"/>
      <c r="D1777" s="1"/>
      <c r="E1777" s="1"/>
      <c r="F1777" s="1"/>
      <c r="G1777" s="1"/>
    </row>
    <row r="1778" spans="2:7">
      <c r="B1778" s="1"/>
      <c r="C1778" s="1"/>
      <c r="D1778" s="1"/>
      <c r="E1778" s="1"/>
      <c r="F1778" s="1"/>
      <c r="G1778" s="1"/>
    </row>
    <row r="1779" spans="2:7">
      <c r="B1779" s="1"/>
      <c r="C1779" s="1"/>
      <c r="D1779" s="1"/>
      <c r="E1779" s="1"/>
      <c r="F1779" s="1"/>
      <c r="G1779" s="1"/>
    </row>
    <row r="1780" spans="2:7">
      <c r="B1780" s="1"/>
      <c r="C1780" s="1"/>
      <c r="D1780" s="1"/>
      <c r="E1780" s="1"/>
      <c r="F1780" s="1"/>
      <c r="G1780" s="1"/>
    </row>
    <row r="1781" spans="2:7">
      <c r="B1781" s="1"/>
      <c r="C1781" s="1"/>
      <c r="D1781" s="1"/>
      <c r="E1781" s="1"/>
      <c r="F1781" s="1"/>
      <c r="G1781" s="1"/>
    </row>
    <row r="1782" spans="2:7">
      <c r="B1782" s="1"/>
      <c r="C1782" s="1"/>
      <c r="D1782" s="1"/>
      <c r="E1782" s="1"/>
      <c r="F1782" s="1"/>
      <c r="G1782" s="1"/>
    </row>
    <row r="1783" spans="2:7">
      <c r="B1783" s="1"/>
      <c r="C1783" s="1"/>
      <c r="D1783" s="1"/>
      <c r="E1783" s="1"/>
      <c r="F1783" s="1"/>
      <c r="G1783" s="1"/>
    </row>
    <row r="1784" spans="2:7">
      <c r="B1784" s="1"/>
      <c r="C1784" s="1"/>
      <c r="D1784" s="1"/>
      <c r="E1784" s="1"/>
      <c r="F1784" s="1"/>
      <c r="G1784" s="1"/>
    </row>
    <row r="1785" spans="2:7">
      <c r="B1785" s="1"/>
      <c r="C1785" s="1"/>
      <c r="D1785" s="1"/>
      <c r="E1785" s="1"/>
      <c r="F1785" s="1"/>
      <c r="G1785" s="1"/>
    </row>
    <row r="1786" spans="2:7">
      <c r="B1786" s="1"/>
      <c r="C1786" s="1"/>
      <c r="D1786" s="1"/>
      <c r="E1786" s="1"/>
      <c r="F1786" s="1"/>
      <c r="G1786" s="1"/>
    </row>
    <row r="1787" spans="2:7">
      <c r="B1787" s="1"/>
      <c r="C1787" s="1"/>
      <c r="D1787" s="1"/>
      <c r="E1787" s="1"/>
      <c r="F1787" s="1"/>
      <c r="G1787" s="1"/>
    </row>
    <row r="1788" spans="2:7">
      <c r="B1788" s="1"/>
      <c r="C1788" s="1"/>
      <c r="D1788" s="1"/>
      <c r="E1788" s="1"/>
      <c r="F1788" s="1"/>
      <c r="G1788" s="1"/>
    </row>
    <row r="1789" spans="2:7">
      <c r="B1789" s="1"/>
      <c r="C1789" s="1"/>
      <c r="D1789" s="1"/>
      <c r="E1789" s="1"/>
      <c r="F1789" s="1"/>
      <c r="G1789" s="1"/>
    </row>
    <row r="1790" spans="2:7">
      <c r="B1790" s="1"/>
      <c r="C1790" s="1"/>
      <c r="D1790" s="1"/>
      <c r="E1790" s="1"/>
      <c r="F1790" s="1"/>
      <c r="G1790" s="1"/>
    </row>
    <row r="1791" spans="2:7">
      <c r="B1791" s="1"/>
      <c r="C1791" s="1"/>
      <c r="D1791" s="1"/>
      <c r="E1791" s="1"/>
      <c r="F1791" s="1"/>
      <c r="G1791" s="1"/>
    </row>
    <row r="1792" spans="2:7">
      <c r="B1792" s="1"/>
      <c r="C1792" s="1"/>
      <c r="D1792" s="1"/>
      <c r="E1792" s="1"/>
      <c r="F1792" s="1"/>
      <c r="G1792" s="1"/>
    </row>
    <row r="1793" spans="2:7">
      <c r="B1793" s="1"/>
      <c r="C1793" s="1"/>
      <c r="D1793" s="1"/>
      <c r="E1793" s="1"/>
      <c r="F1793" s="1"/>
      <c r="G1793" s="1"/>
    </row>
    <row r="1794" spans="2:7">
      <c r="B1794" s="1"/>
      <c r="C1794" s="1"/>
      <c r="D1794" s="1"/>
      <c r="E1794" s="1"/>
      <c r="F1794" s="1"/>
      <c r="G1794" s="1"/>
    </row>
    <row r="1795" spans="2:7">
      <c r="B1795" s="1"/>
      <c r="C1795" s="1"/>
      <c r="D1795" s="1"/>
      <c r="E1795" s="1"/>
      <c r="F1795" s="1"/>
      <c r="G1795" s="1"/>
    </row>
    <row r="1796" spans="2:7">
      <c r="B1796" s="1"/>
      <c r="C1796" s="1"/>
      <c r="D1796" s="1"/>
      <c r="E1796" s="1"/>
      <c r="F1796" s="1"/>
      <c r="G1796" s="1"/>
    </row>
    <row r="1797" spans="2:7">
      <c r="B1797" s="1"/>
      <c r="C1797" s="1"/>
      <c r="D1797" s="1"/>
      <c r="E1797" s="1"/>
      <c r="F1797" s="1"/>
      <c r="G1797" s="1"/>
    </row>
    <row r="1798" spans="2:7">
      <c r="B1798" s="1"/>
      <c r="C1798" s="1"/>
      <c r="D1798" s="1"/>
      <c r="E1798" s="1"/>
      <c r="F1798" s="1"/>
      <c r="G1798" s="1"/>
    </row>
    <row r="1799" spans="2:7">
      <c r="B1799" s="1"/>
      <c r="C1799" s="1"/>
      <c r="D1799" s="1"/>
      <c r="E1799" s="1"/>
      <c r="F1799" s="1"/>
      <c r="G1799" s="1"/>
    </row>
    <row r="1800" spans="2:7">
      <c r="B1800" s="1"/>
      <c r="C1800" s="1"/>
      <c r="D1800" s="1"/>
      <c r="E1800" s="1"/>
      <c r="F1800" s="1"/>
      <c r="G1800" s="1"/>
    </row>
    <row r="1801" spans="2:7">
      <c r="B1801" s="1"/>
      <c r="C1801" s="1"/>
      <c r="D1801" s="1"/>
      <c r="E1801" s="1"/>
      <c r="F1801" s="1"/>
      <c r="G1801" s="1"/>
    </row>
    <row r="1802" spans="2:7">
      <c r="B1802" s="1"/>
      <c r="C1802" s="1"/>
      <c r="D1802" s="1"/>
      <c r="E1802" s="1"/>
      <c r="F1802" s="1"/>
      <c r="G1802" s="1"/>
    </row>
    <row r="1803" spans="2:7">
      <c r="B1803" s="1"/>
      <c r="C1803" s="1"/>
      <c r="D1803" s="1"/>
      <c r="E1803" s="1"/>
      <c r="F1803" s="1"/>
      <c r="G1803" s="1"/>
    </row>
    <row r="1804" spans="2:7">
      <c r="B1804" s="1"/>
      <c r="C1804" s="1"/>
      <c r="D1804" s="1"/>
      <c r="E1804" s="1"/>
      <c r="F1804" s="1"/>
      <c r="G1804" s="1"/>
    </row>
    <row r="1805" spans="2:7">
      <c r="B1805" s="1"/>
      <c r="C1805" s="1"/>
      <c r="D1805" s="1"/>
      <c r="E1805" s="1"/>
      <c r="F1805" s="1"/>
      <c r="G1805" s="1"/>
    </row>
    <row r="1806" spans="2:7">
      <c r="B1806" s="1"/>
      <c r="C1806" s="1"/>
      <c r="D1806" s="1"/>
      <c r="E1806" s="1"/>
      <c r="F1806" s="1"/>
      <c r="G1806" s="1"/>
    </row>
    <row r="1807" spans="2:7">
      <c r="B1807" s="1"/>
      <c r="C1807" s="1"/>
      <c r="D1807" s="1"/>
      <c r="E1807" s="1"/>
      <c r="F1807" s="1"/>
      <c r="G1807" s="1"/>
    </row>
    <row r="1808" spans="2:7">
      <c r="B1808" s="1"/>
      <c r="C1808" s="1"/>
      <c r="D1808" s="1"/>
      <c r="E1808" s="1"/>
      <c r="F1808" s="1"/>
      <c r="G1808" s="1"/>
    </row>
    <row r="1809" spans="2:7">
      <c r="B1809" s="1"/>
      <c r="C1809" s="1"/>
      <c r="D1809" s="1"/>
      <c r="E1809" s="1"/>
      <c r="F1809" s="1"/>
      <c r="G1809" s="1"/>
    </row>
    <row r="1810" spans="2:7">
      <c r="B1810" s="1"/>
      <c r="C1810" s="1"/>
      <c r="D1810" s="1"/>
      <c r="E1810" s="1"/>
      <c r="F1810" s="1"/>
      <c r="G1810" s="1"/>
    </row>
    <row r="1811" spans="2:7">
      <c r="B1811" s="1"/>
      <c r="C1811" s="1"/>
      <c r="D1811" s="1"/>
      <c r="E1811" s="1"/>
      <c r="F1811" s="1"/>
      <c r="G1811" s="1"/>
    </row>
    <row r="1812" spans="2:7">
      <c r="B1812" s="1"/>
      <c r="C1812" s="1"/>
      <c r="D1812" s="1"/>
      <c r="E1812" s="1"/>
      <c r="F1812" s="1"/>
      <c r="G1812" s="1"/>
    </row>
    <row r="1813" spans="2:7">
      <c r="B1813" s="1"/>
      <c r="C1813" s="1"/>
      <c r="D1813" s="1"/>
      <c r="E1813" s="1"/>
      <c r="F1813" s="1"/>
      <c r="G1813" s="1"/>
    </row>
    <row r="1814" spans="2:7">
      <c r="B1814" s="1"/>
      <c r="C1814" s="1"/>
      <c r="D1814" s="1"/>
      <c r="E1814" s="1"/>
      <c r="F1814" s="1"/>
      <c r="G1814" s="1"/>
    </row>
    <row r="1815" spans="2:7">
      <c r="B1815" s="1"/>
      <c r="C1815" s="1"/>
      <c r="D1815" s="1"/>
      <c r="E1815" s="1"/>
      <c r="F1815" s="1"/>
      <c r="G1815" s="1"/>
    </row>
    <row r="1816" spans="2:7">
      <c r="B1816" s="1"/>
      <c r="C1816" s="1"/>
      <c r="D1816" s="1"/>
      <c r="E1816" s="1"/>
      <c r="F1816" s="1"/>
      <c r="G1816" s="1"/>
    </row>
    <row r="1817" spans="2:7">
      <c r="B1817" s="1"/>
      <c r="C1817" s="1"/>
      <c r="D1817" s="1"/>
      <c r="E1817" s="1"/>
      <c r="F1817" s="1"/>
      <c r="G1817" s="1"/>
    </row>
    <row r="1818" spans="2:7">
      <c r="B1818" s="1"/>
      <c r="C1818" s="1"/>
      <c r="D1818" s="1"/>
      <c r="E1818" s="1"/>
      <c r="F1818" s="1"/>
      <c r="G1818" s="1"/>
    </row>
    <row r="1819" spans="2:7">
      <c r="B1819" s="1"/>
      <c r="C1819" s="1"/>
      <c r="D1819" s="1"/>
      <c r="E1819" s="1"/>
      <c r="F1819" s="1"/>
      <c r="G1819" s="1"/>
    </row>
    <row r="1820" spans="2:7">
      <c r="B1820" s="1"/>
      <c r="C1820" s="1"/>
      <c r="D1820" s="1"/>
      <c r="E1820" s="1"/>
      <c r="F1820" s="1"/>
      <c r="G1820" s="1"/>
    </row>
    <row r="1821" spans="2:7">
      <c r="B1821" s="1"/>
      <c r="C1821" s="1"/>
      <c r="D1821" s="1"/>
      <c r="E1821" s="1"/>
      <c r="F1821" s="1"/>
      <c r="G1821" s="1"/>
    </row>
    <row r="1822" spans="2:7">
      <c r="B1822" s="1"/>
      <c r="C1822" s="1"/>
      <c r="D1822" s="1"/>
      <c r="E1822" s="1"/>
      <c r="F1822" s="1"/>
      <c r="G1822" s="1"/>
    </row>
    <row r="1823" spans="2:7">
      <c r="B1823" s="1"/>
      <c r="C1823" s="1"/>
      <c r="D1823" s="1"/>
      <c r="E1823" s="1"/>
      <c r="F1823" s="1"/>
      <c r="G1823" s="1"/>
    </row>
    <row r="1824" spans="2:7">
      <c r="B1824" s="1"/>
      <c r="C1824" s="1"/>
      <c r="D1824" s="1"/>
      <c r="E1824" s="1"/>
      <c r="F1824" s="1"/>
      <c r="G1824" s="1"/>
    </row>
    <row r="1825" spans="2:7">
      <c r="B1825" s="1"/>
      <c r="C1825" s="1"/>
      <c r="D1825" s="1"/>
      <c r="E1825" s="1"/>
      <c r="F1825" s="1"/>
      <c r="G1825" s="1"/>
    </row>
    <row r="1826" spans="2:7">
      <c r="B1826" s="1"/>
      <c r="C1826" s="1"/>
      <c r="D1826" s="1"/>
      <c r="E1826" s="1"/>
      <c r="F1826" s="1"/>
      <c r="G1826" s="1"/>
    </row>
    <row r="1827" spans="2:7">
      <c r="B1827" s="1"/>
      <c r="C1827" s="1"/>
      <c r="D1827" s="1"/>
      <c r="E1827" s="1"/>
      <c r="F1827" s="1"/>
      <c r="G1827" s="1"/>
    </row>
    <row r="1828" spans="2:7">
      <c r="B1828" s="1"/>
      <c r="C1828" s="1"/>
      <c r="D1828" s="1"/>
      <c r="E1828" s="1"/>
      <c r="F1828" s="1"/>
      <c r="G1828" s="1"/>
    </row>
    <row r="1829" spans="2:7">
      <c r="B1829" s="1"/>
      <c r="C1829" s="1"/>
      <c r="D1829" s="1"/>
      <c r="E1829" s="1"/>
      <c r="F1829" s="1"/>
      <c r="G1829" s="1"/>
    </row>
    <row r="1830" spans="2:7">
      <c r="B1830" s="1"/>
      <c r="C1830" s="1"/>
      <c r="D1830" s="1"/>
      <c r="E1830" s="1"/>
      <c r="F1830" s="1"/>
      <c r="G1830" s="1"/>
    </row>
    <row r="1831" spans="2:7">
      <c r="B1831" s="1"/>
      <c r="C1831" s="1"/>
      <c r="D1831" s="1"/>
      <c r="E1831" s="1"/>
      <c r="F1831" s="1"/>
      <c r="G1831" s="1"/>
    </row>
    <row r="1832" spans="2:7">
      <c r="B1832" s="1"/>
      <c r="C1832" s="1"/>
      <c r="D1832" s="1"/>
      <c r="E1832" s="1"/>
      <c r="F1832" s="1"/>
      <c r="G1832" s="1"/>
    </row>
    <row r="1833" spans="2:7">
      <c r="B1833" s="1"/>
      <c r="C1833" s="1"/>
      <c r="D1833" s="1"/>
      <c r="E1833" s="1"/>
      <c r="F1833" s="1"/>
      <c r="G1833" s="1"/>
    </row>
    <row r="1834" spans="2:7">
      <c r="B1834" s="1"/>
      <c r="C1834" s="1"/>
      <c r="D1834" s="1"/>
      <c r="E1834" s="1"/>
      <c r="F1834" s="1"/>
      <c r="G1834" s="1"/>
    </row>
    <row r="1835" spans="2:7">
      <c r="B1835" s="1"/>
      <c r="C1835" s="1"/>
      <c r="D1835" s="1"/>
      <c r="E1835" s="1"/>
      <c r="F1835" s="1"/>
      <c r="G1835" s="1"/>
    </row>
    <row r="1836" spans="2:7">
      <c r="B1836" s="1"/>
      <c r="C1836" s="1"/>
      <c r="D1836" s="1"/>
      <c r="E1836" s="1"/>
      <c r="F1836" s="1"/>
      <c r="G1836" s="1"/>
    </row>
    <row r="1837" spans="2:7">
      <c r="B1837" s="1"/>
      <c r="C1837" s="1"/>
      <c r="D1837" s="1"/>
      <c r="E1837" s="1"/>
      <c r="F1837" s="1"/>
      <c r="G1837" s="1"/>
    </row>
    <row r="1838" spans="2:7">
      <c r="B1838" s="1"/>
      <c r="C1838" s="1"/>
      <c r="D1838" s="1"/>
      <c r="E1838" s="1"/>
      <c r="F1838" s="1"/>
      <c r="G1838" s="1"/>
    </row>
    <row r="1839" spans="2:7">
      <c r="B1839" s="1"/>
      <c r="C1839" s="1"/>
      <c r="D1839" s="1"/>
      <c r="E1839" s="1"/>
      <c r="F1839" s="1"/>
      <c r="G1839" s="1"/>
    </row>
    <row r="1840" spans="2:7">
      <c r="B1840" s="1"/>
      <c r="C1840" s="1"/>
      <c r="D1840" s="1"/>
      <c r="E1840" s="1"/>
      <c r="F1840" s="1"/>
      <c r="G1840" s="1"/>
    </row>
    <row r="1841" spans="2:7">
      <c r="B1841" s="1"/>
      <c r="C1841" s="1"/>
      <c r="D1841" s="1"/>
      <c r="E1841" s="1"/>
      <c r="F1841" s="1"/>
      <c r="G1841" s="1"/>
    </row>
    <row r="1842" spans="2:7">
      <c r="B1842" s="1"/>
      <c r="C1842" s="1"/>
      <c r="D1842" s="1"/>
      <c r="E1842" s="1"/>
      <c r="F1842" s="1"/>
      <c r="G1842" s="1"/>
    </row>
    <row r="1843" spans="2:7">
      <c r="B1843" s="1"/>
      <c r="C1843" s="1"/>
      <c r="D1843" s="1"/>
      <c r="E1843" s="1"/>
      <c r="F1843" s="1"/>
      <c r="G1843" s="1"/>
    </row>
    <row r="1844" spans="2:7">
      <c r="B1844" s="1"/>
      <c r="C1844" s="1"/>
      <c r="D1844" s="1"/>
      <c r="E1844" s="1"/>
      <c r="F1844" s="1"/>
      <c r="G1844" s="1"/>
    </row>
    <row r="1845" spans="2:7">
      <c r="B1845" s="1"/>
      <c r="C1845" s="1"/>
      <c r="D1845" s="1"/>
      <c r="E1845" s="1"/>
      <c r="F1845" s="1"/>
      <c r="G1845" s="1"/>
    </row>
    <row r="1846" spans="2:7">
      <c r="B1846" s="1"/>
      <c r="C1846" s="1"/>
      <c r="D1846" s="1"/>
      <c r="E1846" s="1"/>
      <c r="F1846" s="1"/>
      <c r="G1846" s="1"/>
    </row>
    <row r="1847" spans="2:7">
      <c r="B1847" s="1"/>
      <c r="C1847" s="1"/>
      <c r="D1847" s="1"/>
      <c r="E1847" s="1"/>
      <c r="F1847" s="1"/>
      <c r="G1847" s="1"/>
    </row>
    <row r="1848" spans="2:7">
      <c r="B1848" s="1"/>
      <c r="C1848" s="1"/>
      <c r="D1848" s="1"/>
      <c r="E1848" s="1"/>
      <c r="F1848" s="1"/>
      <c r="G1848" s="1"/>
    </row>
    <row r="1849" spans="2:7">
      <c r="B1849" s="1"/>
      <c r="C1849" s="1"/>
      <c r="D1849" s="1"/>
      <c r="E1849" s="1"/>
      <c r="F1849" s="1"/>
      <c r="G1849" s="1"/>
    </row>
    <row r="1850" spans="2:7">
      <c r="B1850" s="1"/>
      <c r="C1850" s="1"/>
      <c r="D1850" s="1"/>
      <c r="E1850" s="1"/>
      <c r="F1850" s="1"/>
      <c r="G1850" s="1"/>
    </row>
    <row r="1851" spans="2:7">
      <c r="B1851" s="1"/>
      <c r="C1851" s="1"/>
      <c r="D1851" s="1"/>
      <c r="E1851" s="1"/>
      <c r="F1851" s="1"/>
      <c r="G1851" s="1"/>
    </row>
    <row r="1852" spans="2:7">
      <c r="B1852" s="1"/>
      <c r="C1852" s="1"/>
      <c r="D1852" s="1"/>
      <c r="E1852" s="1"/>
      <c r="F1852" s="1"/>
      <c r="G1852" s="1"/>
    </row>
    <row r="1853" spans="2:7">
      <c r="B1853" s="1"/>
      <c r="C1853" s="1"/>
      <c r="D1853" s="1"/>
      <c r="E1853" s="1"/>
      <c r="F1853" s="1"/>
      <c r="G1853" s="1"/>
    </row>
    <row r="1854" spans="2:7">
      <c r="B1854" s="1"/>
      <c r="C1854" s="1"/>
      <c r="D1854" s="1"/>
      <c r="E1854" s="1"/>
      <c r="F1854" s="1"/>
      <c r="G1854" s="1"/>
    </row>
    <row r="1855" spans="2:7">
      <c r="B1855" s="1"/>
      <c r="C1855" s="1"/>
      <c r="D1855" s="1"/>
      <c r="E1855" s="1"/>
      <c r="F1855" s="1"/>
      <c r="G1855" s="1"/>
    </row>
    <row r="1856" spans="2:7">
      <c r="B1856" s="1"/>
      <c r="C1856" s="1"/>
      <c r="D1856" s="1"/>
      <c r="E1856" s="1"/>
      <c r="F1856" s="1"/>
      <c r="G1856" s="1"/>
    </row>
    <row r="1857" spans="2:7">
      <c r="B1857" s="1"/>
      <c r="C1857" s="1"/>
      <c r="D1857" s="1"/>
      <c r="E1857" s="1"/>
      <c r="F1857" s="1"/>
      <c r="G1857" s="1"/>
    </row>
    <row r="1858" spans="2:7">
      <c r="B1858" s="1"/>
      <c r="C1858" s="1"/>
      <c r="D1858" s="1"/>
      <c r="E1858" s="1"/>
      <c r="F1858" s="1"/>
      <c r="G1858" s="1"/>
    </row>
    <row r="1859" spans="2:7">
      <c r="B1859" s="1"/>
      <c r="C1859" s="1"/>
      <c r="D1859" s="1"/>
      <c r="E1859" s="1"/>
      <c r="F1859" s="1"/>
      <c r="G1859" s="1"/>
    </row>
    <row r="1860" spans="2:7">
      <c r="B1860" s="1"/>
      <c r="C1860" s="1"/>
      <c r="D1860" s="1"/>
      <c r="E1860" s="1"/>
      <c r="F1860" s="1"/>
      <c r="G1860" s="1"/>
    </row>
    <row r="1861" spans="2:7">
      <c r="B1861" s="1"/>
      <c r="C1861" s="1"/>
      <c r="D1861" s="1"/>
      <c r="E1861" s="1"/>
      <c r="F1861" s="1"/>
      <c r="G1861" s="1"/>
    </row>
    <row r="1862" spans="2:7">
      <c r="B1862" s="1"/>
      <c r="C1862" s="1"/>
      <c r="D1862" s="1"/>
      <c r="E1862" s="1"/>
      <c r="F1862" s="1"/>
      <c r="G1862" s="1"/>
    </row>
    <row r="1863" spans="2:7">
      <c r="B1863" s="1"/>
      <c r="C1863" s="1"/>
      <c r="D1863" s="1"/>
      <c r="E1863" s="1"/>
      <c r="F1863" s="1"/>
      <c r="G1863" s="1"/>
    </row>
    <row r="1864" spans="2:7">
      <c r="B1864" s="1"/>
      <c r="C1864" s="1"/>
      <c r="D1864" s="1"/>
      <c r="E1864" s="1"/>
      <c r="F1864" s="1"/>
      <c r="G1864" s="1"/>
    </row>
    <row r="1865" spans="2:7">
      <c r="B1865" s="1"/>
      <c r="C1865" s="1"/>
      <c r="D1865" s="1"/>
      <c r="E1865" s="1"/>
      <c r="F1865" s="1"/>
      <c r="G1865" s="1"/>
    </row>
    <row r="1866" spans="2:7">
      <c r="B1866" s="1"/>
      <c r="C1866" s="1"/>
      <c r="D1866" s="1"/>
      <c r="E1866" s="1"/>
      <c r="F1866" s="1"/>
      <c r="G1866" s="1"/>
    </row>
    <row r="1867" spans="2:7">
      <c r="B1867" s="1"/>
      <c r="C1867" s="1"/>
      <c r="D1867" s="1"/>
      <c r="E1867" s="1"/>
      <c r="F1867" s="1"/>
      <c r="G1867" s="1"/>
    </row>
    <row r="1868" spans="2:7">
      <c r="B1868" s="1"/>
      <c r="C1868" s="1"/>
      <c r="D1868" s="1"/>
      <c r="E1868" s="1"/>
      <c r="F1868" s="1"/>
      <c r="G1868" s="1"/>
    </row>
    <row r="1869" spans="2:7">
      <c r="B1869" s="1"/>
      <c r="C1869" s="1"/>
      <c r="D1869" s="1"/>
      <c r="E1869" s="1"/>
      <c r="F1869" s="1"/>
      <c r="G1869" s="1"/>
    </row>
    <row r="1870" spans="2:7">
      <c r="B1870" s="1"/>
      <c r="C1870" s="1"/>
      <c r="D1870" s="1"/>
      <c r="E1870" s="1"/>
      <c r="F1870" s="1"/>
      <c r="G1870" s="1"/>
    </row>
    <row r="1871" spans="2:7">
      <c r="B1871" s="1"/>
      <c r="C1871" s="1"/>
      <c r="D1871" s="1"/>
      <c r="E1871" s="1"/>
      <c r="F1871" s="1"/>
      <c r="G1871" s="1"/>
    </row>
    <row r="1872" spans="2:7">
      <c r="B1872" s="1"/>
      <c r="C1872" s="1"/>
      <c r="D1872" s="1"/>
      <c r="E1872" s="1"/>
      <c r="F1872" s="1"/>
      <c r="G1872" s="1"/>
    </row>
    <row r="1873" spans="2:7">
      <c r="B1873" s="1"/>
      <c r="C1873" s="1"/>
      <c r="D1873" s="1"/>
      <c r="E1873" s="1"/>
      <c r="F1873" s="1"/>
      <c r="G1873" s="1"/>
    </row>
    <row r="1874" spans="2:7">
      <c r="B1874" s="1"/>
      <c r="C1874" s="1"/>
      <c r="D1874" s="1"/>
      <c r="E1874" s="1"/>
      <c r="F1874" s="1"/>
      <c r="G1874" s="1"/>
    </row>
    <row r="1875" spans="2:7">
      <c r="B1875" s="1"/>
      <c r="C1875" s="1"/>
      <c r="D1875" s="1"/>
      <c r="E1875" s="1"/>
      <c r="F1875" s="1"/>
      <c r="G1875" s="1"/>
    </row>
    <row r="1876" spans="2:7">
      <c r="B1876" s="1"/>
      <c r="C1876" s="1"/>
      <c r="D1876" s="1"/>
      <c r="E1876" s="1"/>
      <c r="F1876" s="1"/>
      <c r="G1876" s="1"/>
    </row>
    <row r="1877" spans="2:7">
      <c r="B1877" s="1"/>
      <c r="C1877" s="1"/>
      <c r="D1877" s="1"/>
      <c r="E1877" s="1"/>
      <c r="F1877" s="1"/>
      <c r="G1877" s="1"/>
    </row>
    <row r="1878" spans="2:7">
      <c r="B1878" s="1"/>
      <c r="C1878" s="1"/>
      <c r="D1878" s="1"/>
      <c r="E1878" s="1"/>
      <c r="F1878" s="1"/>
      <c r="G1878" s="1"/>
    </row>
    <row r="1879" spans="2:7">
      <c r="B1879" s="1"/>
      <c r="C1879" s="1"/>
      <c r="D1879" s="1"/>
      <c r="E1879" s="1"/>
      <c r="F1879" s="1"/>
      <c r="G1879" s="1"/>
    </row>
    <row r="1880" spans="2:7">
      <c r="B1880" s="1"/>
      <c r="C1880" s="1"/>
      <c r="D1880" s="1"/>
      <c r="E1880" s="1"/>
      <c r="F1880" s="1"/>
      <c r="G1880" s="1"/>
    </row>
    <row r="1881" spans="2:7">
      <c r="B1881" s="1"/>
      <c r="C1881" s="1"/>
      <c r="D1881" s="1"/>
      <c r="E1881" s="1"/>
      <c r="F1881" s="1"/>
      <c r="G1881" s="1"/>
    </row>
    <row r="1882" spans="2:7">
      <c r="B1882" s="1"/>
      <c r="C1882" s="1"/>
      <c r="D1882" s="1"/>
      <c r="E1882" s="1"/>
      <c r="F1882" s="1"/>
      <c r="G1882" s="1"/>
    </row>
    <row r="1883" spans="2:7">
      <c r="B1883" s="1"/>
      <c r="C1883" s="1"/>
      <c r="D1883" s="1"/>
      <c r="E1883" s="1"/>
      <c r="F1883" s="1"/>
      <c r="G1883" s="1"/>
    </row>
    <row r="1884" spans="2:7">
      <c r="B1884" s="1"/>
      <c r="C1884" s="1"/>
      <c r="D1884" s="1"/>
      <c r="E1884" s="1"/>
      <c r="F1884" s="1"/>
      <c r="G1884" s="1"/>
    </row>
    <row r="1885" spans="2:7">
      <c r="B1885" s="1"/>
      <c r="C1885" s="1"/>
      <c r="D1885" s="1"/>
      <c r="E1885" s="1"/>
      <c r="F1885" s="1"/>
      <c r="G1885" s="1"/>
    </row>
    <row r="1886" spans="2:7">
      <c r="B1886" s="1"/>
      <c r="C1886" s="1"/>
      <c r="D1886" s="1"/>
      <c r="E1886" s="1"/>
      <c r="F1886" s="1"/>
      <c r="G1886" s="1"/>
    </row>
    <row r="1887" spans="2:7">
      <c r="B1887" s="1"/>
      <c r="C1887" s="1"/>
      <c r="D1887" s="1"/>
      <c r="E1887" s="1"/>
      <c r="F1887" s="1"/>
      <c r="G1887" s="1"/>
    </row>
    <row r="1888" spans="2:7">
      <c r="B1888" s="1"/>
      <c r="C1888" s="1"/>
      <c r="D1888" s="1"/>
      <c r="E1888" s="1"/>
      <c r="F1888" s="1"/>
      <c r="G1888" s="1"/>
    </row>
    <row r="1889" spans="2:7">
      <c r="B1889" s="1"/>
      <c r="C1889" s="1"/>
      <c r="D1889" s="1"/>
      <c r="E1889" s="1"/>
      <c r="F1889" s="1"/>
      <c r="G1889" s="1"/>
    </row>
    <row r="1890" spans="2:7">
      <c r="B1890" s="1"/>
      <c r="C1890" s="1"/>
      <c r="D1890" s="1"/>
      <c r="E1890" s="1"/>
      <c r="F1890" s="1"/>
      <c r="G1890" s="1"/>
    </row>
    <row r="1891" spans="2:7">
      <c r="B1891" s="1"/>
      <c r="C1891" s="1"/>
      <c r="D1891" s="1"/>
      <c r="E1891" s="1"/>
      <c r="F1891" s="1"/>
      <c r="G1891" s="1"/>
    </row>
    <row r="1892" spans="2:7">
      <c r="B1892" s="1"/>
      <c r="C1892" s="1"/>
      <c r="D1892" s="1"/>
      <c r="E1892" s="1"/>
      <c r="F1892" s="1"/>
      <c r="G1892" s="1"/>
    </row>
    <row r="1893" spans="2:7">
      <c r="B1893" s="1"/>
      <c r="C1893" s="1"/>
      <c r="D1893" s="1"/>
      <c r="E1893" s="1"/>
      <c r="F1893" s="1"/>
      <c r="G1893" s="1"/>
    </row>
    <row r="1894" spans="2:7">
      <c r="B1894" s="1"/>
      <c r="C1894" s="1"/>
      <c r="D1894" s="1"/>
      <c r="E1894" s="1"/>
      <c r="F1894" s="1"/>
      <c r="G1894" s="1"/>
    </row>
    <row r="1895" spans="2:7">
      <c r="B1895" s="1"/>
      <c r="C1895" s="1"/>
      <c r="D1895" s="1"/>
      <c r="E1895" s="1"/>
      <c r="F1895" s="1"/>
      <c r="G1895" s="1"/>
    </row>
    <row r="1896" spans="2:7">
      <c r="B1896" s="1"/>
      <c r="C1896" s="1"/>
      <c r="D1896" s="1"/>
      <c r="E1896" s="1"/>
      <c r="F1896" s="1"/>
      <c r="G1896" s="1"/>
    </row>
    <row r="1897" spans="2:7">
      <c r="B1897" s="1"/>
      <c r="C1897" s="1"/>
      <c r="D1897" s="1"/>
      <c r="E1897" s="1"/>
      <c r="F1897" s="1"/>
      <c r="G1897" s="1"/>
    </row>
    <row r="1898" spans="2:7">
      <c r="B1898" s="1"/>
      <c r="C1898" s="1"/>
      <c r="D1898" s="1"/>
      <c r="E1898" s="1"/>
      <c r="F1898" s="1"/>
      <c r="G1898" s="1"/>
    </row>
    <row r="1899" spans="2:7">
      <c r="B1899" s="1"/>
      <c r="C1899" s="1"/>
      <c r="D1899" s="1"/>
      <c r="E1899" s="1"/>
      <c r="F1899" s="1"/>
      <c r="G1899" s="1"/>
    </row>
    <row r="1900" spans="2:7">
      <c r="B1900" s="1"/>
      <c r="C1900" s="1"/>
      <c r="D1900" s="1"/>
      <c r="E1900" s="1"/>
      <c r="F1900" s="1"/>
      <c r="G1900" s="1"/>
    </row>
    <row r="1901" spans="2:7">
      <c r="B1901" s="1"/>
      <c r="C1901" s="1"/>
      <c r="D1901" s="1"/>
      <c r="E1901" s="1"/>
      <c r="F1901" s="1"/>
      <c r="G1901" s="1"/>
    </row>
    <row r="1902" spans="2:7">
      <c r="B1902" s="1"/>
      <c r="C1902" s="1"/>
      <c r="D1902" s="1"/>
      <c r="E1902" s="1"/>
      <c r="F1902" s="1"/>
      <c r="G1902" s="1"/>
    </row>
    <row r="1903" spans="2:7">
      <c r="B1903" s="1"/>
      <c r="C1903" s="1"/>
      <c r="D1903" s="1"/>
      <c r="E1903" s="1"/>
      <c r="F1903" s="1"/>
      <c r="G1903" s="1"/>
    </row>
    <row r="1904" spans="2:7">
      <c r="B1904" s="1"/>
      <c r="C1904" s="1"/>
      <c r="D1904" s="1"/>
      <c r="E1904" s="1"/>
      <c r="F1904" s="1"/>
      <c r="G1904" s="1"/>
    </row>
    <row r="1905" spans="2:7">
      <c r="B1905" s="1"/>
      <c r="C1905" s="1"/>
      <c r="D1905" s="1"/>
      <c r="E1905" s="1"/>
      <c r="F1905" s="1"/>
      <c r="G1905" s="1"/>
    </row>
    <row r="1906" spans="2:7">
      <c r="B1906" s="1"/>
      <c r="C1906" s="1"/>
      <c r="D1906" s="1"/>
      <c r="E1906" s="1"/>
      <c r="F1906" s="1"/>
      <c r="G1906" s="1"/>
    </row>
    <row r="1907" spans="2:7">
      <c r="B1907" s="1"/>
      <c r="C1907" s="1"/>
      <c r="D1907" s="1"/>
      <c r="E1907" s="1"/>
      <c r="F1907" s="1"/>
      <c r="G1907" s="1"/>
    </row>
    <row r="1908" spans="2:7">
      <c r="B1908" s="1"/>
      <c r="C1908" s="1"/>
      <c r="D1908" s="1"/>
      <c r="E1908" s="1"/>
      <c r="F1908" s="1"/>
      <c r="G1908" s="1"/>
    </row>
    <row r="1909" spans="2:7">
      <c r="B1909" s="1"/>
      <c r="C1909" s="1"/>
      <c r="D1909" s="1"/>
      <c r="E1909" s="1"/>
      <c r="F1909" s="1"/>
      <c r="G1909" s="1"/>
    </row>
    <row r="1910" spans="2:7">
      <c r="B1910" s="1"/>
      <c r="C1910" s="1"/>
      <c r="D1910" s="1"/>
      <c r="E1910" s="1"/>
      <c r="F1910" s="1"/>
      <c r="G1910" s="1"/>
    </row>
    <row r="1911" spans="2:7">
      <c r="B1911" s="1"/>
      <c r="C1911" s="1"/>
      <c r="D1911" s="1"/>
      <c r="E1911" s="1"/>
      <c r="F1911" s="1"/>
      <c r="G1911" s="1"/>
    </row>
    <row r="1912" spans="2:7">
      <c r="B1912" s="1"/>
      <c r="C1912" s="1"/>
      <c r="D1912" s="1"/>
      <c r="E1912" s="1"/>
      <c r="F1912" s="1"/>
      <c r="G1912" s="1"/>
    </row>
    <row r="1913" spans="2:7">
      <c r="B1913" s="1"/>
      <c r="C1913" s="1"/>
      <c r="D1913" s="1"/>
      <c r="E1913" s="1"/>
      <c r="F1913" s="1"/>
      <c r="G1913" s="1"/>
    </row>
    <row r="1914" spans="2:7">
      <c r="B1914" s="1"/>
      <c r="C1914" s="1"/>
      <c r="D1914" s="1"/>
      <c r="E1914" s="1"/>
      <c r="F1914" s="1"/>
      <c r="G1914" s="1"/>
    </row>
    <row r="1915" spans="2:7">
      <c r="B1915" s="1"/>
      <c r="C1915" s="1"/>
      <c r="D1915" s="1"/>
      <c r="E1915" s="1"/>
      <c r="F1915" s="1"/>
      <c r="G1915" s="1"/>
    </row>
    <row r="1916" spans="2:7">
      <c r="B1916" s="1"/>
      <c r="C1916" s="1"/>
      <c r="D1916" s="1"/>
      <c r="E1916" s="1"/>
      <c r="F1916" s="1"/>
      <c r="G1916" s="1"/>
    </row>
    <row r="1917" spans="2:7">
      <c r="B1917" s="1"/>
      <c r="C1917" s="1"/>
      <c r="D1917" s="1"/>
      <c r="E1917" s="1"/>
      <c r="F1917" s="1"/>
      <c r="G1917" s="1"/>
    </row>
    <row r="1918" spans="2:7">
      <c r="B1918" s="1"/>
      <c r="C1918" s="1"/>
      <c r="D1918" s="1"/>
      <c r="E1918" s="1"/>
      <c r="F1918" s="1"/>
      <c r="G1918" s="1"/>
    </row>
    <row r="1919" spans="2:7">
      <c r="B1919" s="1"/>
      <c r="C1919" s="1"/>
      <c r="D1919" s="1"/>
      <c r="E1919" s="1"/>
      <c r="F1919" s="1"/>
      <c r="G1919" s="1"/>
    </row>
    <row r="1920" spans="2:7">
      <c r="B1920" s="1"/>
      <c r="C1920" s="1"/>
      <c r="D1920" s="1"/>
      <c r="E1920" s="1"/>
      <c r="F1920" s="1"/>
      <c r="G1920" s="1"/>
    </row>
    <row r="1921" spans="2:7">
      <c r="B1921" s="1"/>
      <c r="C1921" s="1"/>
      <c r="D1921" s="1"/>
      <c r="E1921" s="1"/>
      <c r="F1921" s="1"/>
      <c r="G1921" s="1"/>
    </row>
    <row r="1922" spans="2:7">
      <c r="B1922" s="1"/>
      <c r="C1922" s="1"/>
      <c r="D1922" s="1"/>
      <c r="E1922" s="1"/>
      <c r="F1922" s="1"/>
      <c r="G1922" s="1"/>
    </row>
    <row r="1923" spans="2:7">
      <c r="B1923" s="1"/>
      <c r="C1923" s="1"/>
      <c r="D1923" s="1"/>
      <c r="E1923" s="1"/>
      <c r="F1923" s="1"/>
      <c r="G1923" s="1"/>
    </row>
    <row r="1924" spans="2:7">
      <c r="B1924" s="1"/>
      <c r="C1924" s="1"/>
      <c r="D1924" s="1"/>
      <c r="E1924" s="1"/>
      <c r="F1924" s="1"/>
      <c r="G1924" s="1"/>
    </row>
    <row r="1925" spans="2:7">
      <c r="B1925" s="1"/>
      <c r="C1925" s="1"/>
      <c r="D1925" s="1"/>
      <c r="E1925" s="1"/>
      <c r="F1925" s="1"/>
      <c r="G1925" s="1"/>
    </row>
    <row r="1926" spans="2:7">
      <c r="B1926" s="1"/>
      <c r="C1926" s="1"/>
      <c r="D1926" s="1"/>
      <c r="E1926" s="1"/>
      <c r="F1926" s="1"/>
      <c r="G1926" s="1"/>
    </row>
    <row r="1927" spans="2:7">
      <c r="B1927" s="1"/>
      <c r="C1927" s="1"/>
      <c r="D1927" s="1"/>
      <c r="E1927" s="1"/>
      <c r="F1927" s="1"/>
      <c r="G1927" s="1"/>
    </row>
    <row r="1928" spans="2:7">
      <c r="B1928" s="1"/>
      <c r="C1928" s="1"/>
      <c r="D1928" s="1"/>
      <c r="E1928" s="1"/>
      <c r="F1928" s="1"/>
      <c r="G1928" s="1"/>
    </row>
    <row r="1929" spans="2:7">
      <c r="B1929" s="1"/>
      <c r="C1929" s="1"/>
      <c r="D1929" s="1"/>
      <c r="E1929" s="1"/>
      <c r="F1929" s="1"/>
      <c r="G1929" s="1"/>
    </row>
    <row r="1930" spans="2:7">
      <c r="B1930" s="1"/>
      <c r="C1930" s="1"/>
      <c r="D1930" s="1"/>
      <c r="E1930" s="1"/>
      <c r="F1930" s="1"/>
      <c r="G1930" s="1"/>
    </row>
    <row r="1931" spans="2:7">
      <c r="B1931" s="1"/>
      <c r="C1931" s="1"/>
      <c r="D1931" s="1"/>
      <c r="E1931" s="1"/>
      <c r="F1931" s="1"/>
      <c r="G1931" s="1"/>
    </row>
    <row r="1932" spans="2:7">
      <c r="B1932" s="1"/>
      <c r="C1932" s="1"/>
      <c r="D1932" s="1"/>
      <c r="E1932" s="1"/>
      <c r="F1932" s="1"/>
      <c r="G1932" s="1"/>
    </row>
    <row r="1933" spans="2:7">
      <c r="B1933" s="1"/>
      <c r="C1933" s="1"/>
      <c r="D1933" s="1"/>
      <c r="E1933" s="1"/>
      <c r="F1933" s="1"/>
      <c r="G1933" s="1"/>
    </row>
    <row r="1934" spans="2:7">
      <c r="B1934" s="1"/>
      <c r="C1934" s="1"/>
      <c r="D1934" s="1"/>
      <c r="E1934" s="1"/>
      <c r="F1934" s="1"/>
      <c r="G1934" s="1"/>
    </row>
    <row r="1935" spans="2:7">
      <c r="B1935" s="1"/>
      <c r="C1935" s="1"/>
      <c r="D1935" s="1"/>
      <c r="E1935" s="1"/>
      <c r="F1935" s="1"/>
      <c r="G1935" s="1"/>
    </row>
    <row r="1936" spans="2:7">
      <c r="B1936" s="1"/>
      <c r="C1936" s="1"/>
      <c r="D1936" s="1"/>
      <c r="E1936" s="1"/>
      <c r="F1936" s="1"/>
      <c r="G1936" s="1"/>
    </row>
    <row r="1937" spans="2:7">
      <c r="B1937" s="1"/>
      <c r="C1937" s="1"/>
      <c r="D1937" s="1"/>
      <c r="E1937" s="1"/>
      <c r="F1937" s="1"/>
      <c r="G1937" s="1"/>
    </row>
    <row r="1938" spans="2:7">
      <c r="B1938" s="1"/>
      <c r="C1938" s="1"/>
      <c r="D1938" s="1"/>
      <c r="E1938" s="1"/>
      <c r="F1938" s="1"/>
      <c r="G1938" s="1"/>
    </row>
    <row r="1939" spans="2:7">
      <c r="B1939" s="1"/>
      <c r="C1939" s="1"/>
      <c r="D1939" s="1"/>
      <c r="E1939" s="1"/>
      <c r="F1939" s="1"/>
      <c r="G1939" s="1"/>
    </row>
    <row r="1940" spans="2:7">
      <c r="B1940" s="1"/>
      <c r="C1940" s="1"/>
      <c r="D1940" s="1"/>
      <c r="E1940" s="1"/>
      <c r="F1940" s="1"/>
      <c r="G1940" s="1"/>
    </row>
    <row r="1941" spans="2:7">
      <c r="B1941" s="1"/>
      <c r="C1941" s="1"/>
      <c r="D1941" s="1"/>
      <c r="E1941" s="1"/>
      <c r="F1941" s="1"/>
      <c r="G1941" s="1"/>
    </row>
    <row r="1942" spans="2:7">
      <c r="B1942" s="1"/>
      <c r="C1942" s="1"/>
      <c r="D1942" s="1"/>
      <c r="E1942" s="1"/>
      <c r="F1942" s="1"/>
      <c r="G1942" s="1"/>
    </row>
    <row r="1943" spans="2:7">
      <c r="B1943" s="1"/>
      <c r="C1943" s="1"/>
      <c r="D1943" s="1"/>
      <c r="E1943" s="1"/>
      <c r="F1943" s="1"/>
      <c r="G1943" s="1"/>
    </row>
    <row r="1944" spans="2:7">
      <c r="B1944" s="1"/>
      <c r="C1944" s="1"/>
      <c r="D1944" s="1"/>
      <c r="E1944" s="1"/>
      <c r="F1944" s="1"/>
      <c r="G1944" s="1"/>
    </row>
    <row r="1945" spans="2:7">
      <c r="B1945" s="1"/>
      <c r="C1945" s="1"/>
      <c r="D1945" s="1"/>
      <c r="E1945" s="1"/>
      <c r="F1945" s="1"/>
      <c r="G1945" s="1"/>
    </row>
    <row r="1946" spans="2:7">
      <c r="B1946" s="1"/>
      <c r="C1946" s="1"/>
      <c r="D1946" s="1"/>
      <c r="E1946" s="1"/>
      <c r="F1946" s="1"/>
      <c r="G1946" s="1"/>
    </row>
    <row r="1947" spans="2:7">
      <c r="B1947" s="1"/>
      <c r="C1947" s="1"/>
      <c r="D1947" s="1"/>
      <c r="E1947" s="1"/>
      <c r="F1947" s="1"/>
      <c r="G1947" s="1"/>
    </row>
    <row r="1948" spans="2:7">
      <c r="B1948" s="1"/>
      <c r="C1948" s="1"/>
      <c r="D1948" s="1"/>
      <c r="E1948" s="1"/>
      <c r="F1948" s="1"/>
      <c r="G1948" s="1"/>
    </row>
    <row r="1949" spans="2:7">
      <c r="B1949" s="1"/>
      <c r="C1949" s="1"/>
      <c r="D1949" s="1"/>
      <c r="E1949" s="1"/>
      <c r="F1949" s="1"/>
      <c r="G1949" s="1"/>
    </row>
    <row r="1950" spans="2:7">
      <c r="B1950" s="1"/>
      <c r="C1950" s="1"/>
      <c r="D1950" s="1"/>
      <c r="E1950" s="1"/>
      <c r="F1950" s="1"/>
      <c r="G1950" s="1"/>
    </row>
    <row r="1951" spans="2:7">
      <c r="B1951" s="1"/>
      <c r="C1951" s="1"/>
      <c r="D1951" s="1"/>
      <c r="E1951" s="1"/>
      <c r="F1951" s="1"/>
      <c r="G1951" s="1"/>
    </row>
    <row r="1952" spans="2:7">
      <c r="B1952" s="1"/>
      <c r="C1952" s="1"/>
      <c r="D1952" s="1"/>
      <c r="E1952" s="1"/>
      <c r="F1952" s="1"/>
      <c r="G1952" s="1"/>
    </row>
    <row r="1953" spans="2:7">
      <c r="B1953" s="1"/>
      <c r="C1953" s="1"/>
      <c r="D1953" s="1"/>
      <c r="E1953" s="1"/>
      <c r="F1953" s="1"/>
      <c r="G1953" s="1"/>
    </row>
    <row r="1954" spans="2:7">
      <c r="B1954" s="1"/>
      <c r="C1954" s="1"/>
      <c r="D1954" s="1"/>
      <c r="E1954" s="1"/>
      <c r="F1954" s="1"/>
      <c r="G1954" s="1"/>
    </row>
    <row r="1955" spans="2:7">
      <c r="B1955" s="1"/>
      <c r="C1955" s="1"/>
      <c r="D1955" s="1"/>
      <c r="E1955" s="1"/>
      <c r="F1955" s="1"/>
      <c r="G1955" s="1"/>
    </row>
    <row r="1956" spans="2:7">
      <c r="B1956" s="1"/>
      <c r="C1956" s="1"/>
      <c r="D1956" s="1"/>
      <c r="E1956" s="1"/>
      <c r="F1956" s="1"/>
      <c r="G1956" s="1"/>
    </row>
    <row r="1957" spans="2:7">
      <c r="B1957" s="1"/>
      <c r="C1957" s="1"/>
      <c r="D1957" s="1"/>
      <c r="E1957" s="1"/>
      <c r="F1957" s="1"/>
      <c r="G1957" s="1"/>
    </row>
    <row r="1958" spans="2:7">
      <c r="B1958" s="1"/>
      <c r="C1958" s="1"/>
      <c r="D1958" s="1"/>
      <c r="E1958" s="1"/>
      <c r="F1958" s="1"/>
      <c r="G1958" s="1"/>
    </row>
    <row r="1959" spans="2:7">
      <c r="B1959" s="1"/>
      <c r="C1959" s="1"/>
      <c r="D1959" s="1"/>
      <c r="E1959" s="1"/>
      <c r="F1959" s="1"/>
      <c r="G1959" s="1"/>
    </row>
    <row r="1960" spans="2:7">
      <c r="B1960" s="1"/>
      <c r="C1960" s="1"/>
      <c r="D1960" s="1"/>
      <c r="E1960" s="1"/>
      <c r="F1960" s="1"/>
      <c r="G1960" s="1"/>
    </row>
    <row r="1961" spans="2:7">
      <c r="B1961" s="1"/>
      <c r="C1961" s="1"/>
      <c r="D1961" s="1"/>
      <c r="E1961" s="1"/>
      <c r="F1961" s="1"/>
      <c r="G1961" s="1"/>
    </row>
    <row r="1962" spans="2:7">
      <c r="B1962" s="1"/>
      <c r="C1962" s="1"/>
      <c r="D1962" s="1"/>
      <c r="E1962" s="1"/>
      <c r="F1962" s="1"/>
      <c r="G1962" s="1"/>
    </row>
    <row r="1963" spans="2:7">
      <c r="B1963" s="1"/>
      <c r="C1963" s="1"/>
      <c r="D1963" s="1"/>
      <c r="E1963" s="1"/>
      <c r="F1963" s="1"/>
      <c r="G1963" s="1"/>
    </row>
    <row r="1964" spans="2:7">
      <c r="B1964" s="1"/>
      <c r="C1964" s="1"/>
      <c r="D1964" s="1"/>
      <c r="E1964" s="1"/>
      <c r="F1964" s="1"/>
      <c r="G1964" s="1"/>
    </row>
    <row r="1965" spans="2:7">
      <c r="B1965" s="1"/>
      <c r="C1965" s="1"/>
      <c r="D1965" s="1"/>
      <c r="E1965" s="1"/>
      <c r="F1965" s="1"/>
      <c r="G1965" s="1"/>
    </row>
    <row r="1966" spans="2:7">
      <c r="B1966" s="1"/>
      <c r="C1966" s="1"/>
      <c r="D1966" s="1"/>
      <c r="E1966" s="1"/>
      <c r="F1966" s="1"/>
      <c r="G1966" s="1"/>
    </row>
    <row r="1967" spans="2:7">
      <c r="B1967" s="1"/>
      <c r="C1967" s="1"/>
      <c r="D1967" s="1"/>
      <c r="E1967" s="1"/>
      <c r="F1967" s="1"/>
      <c r="G1967" s="1"/>
    </row>
    <row r="1968" spans="2:7">
      <c r="B1968" s="1"/>
      <c r="C1968" s="1"/>
      <c r="D1968" s="1"/>
      <c r="E1968" s="1"/>
      <c r="F1968" s="1"/>
      <c r="G1968" s="1"/>
    </row>
    <row r="1969" spans="2:7">
      <c r="B1969" s="1"/>
      <c r="C1969" s="1"/>
      <c r="D1969" s="1"/>
      <c r="E1969" s="1"/>
      <c r="F1969" s="1"/>
      <c r="G1969" s="1"/>
    </row>
    <row r="1970" spans="2:7">
      <c r="B1970" s="1"/>
      <c r="C1970" s="1"/>
      <c r="D1970" s="1"/>
      <c r="E1970" s="1"/>
      <c r="F1970" s="1"/>
      <c r="G1970" s="1"/>
    </row>
    <row r="1971" spans="2:7">
      <c r="B1971" s="1"/>
      <c r="C1971" s="1"/>
      <c r="D1971" s="1"/>
      <c r="E1971" s="1"/>
      <c r="F1971" s="1"/>
      <c r="G1971" s="1"/>
    </row>
    <row r="1972" spans="2:7">
      <c r="B1972" s="1"/>
      <c r="C1972" s="1"/>
      <c r="D1972" s="1"/>
      <c r="E1972" s="1"/>
      <c r="F1972" s="1"/>
      <c r="G1972" s="1"/>
    </row>
    <row r="1973" spans="2:7">
      <c r="B1973" s="1"/>
      <c r="C1973" s="1"/>
      <c r="D1973" s="1"/>
      <c r="E1973" s="1"/>
      <c r="F1973" s="1"/>
      <c r="G1973" s="1"/>
    </row>
    <row r="1974" spans="2:7">
      <c r="B1974" s="1"/>
      <c r="C1974" s="1"/>
      <c r="D1974" s="1"/>
      <c r="E1974" s="1"/>
      <c r="F1974" s="1"/>
      <c r="G1974" s="1"/>
    </row>
    <row r="1975" spans="2:7">
      <c r="B1975" s="1"/>
      <c r="C1975" s="1"/>
      <c r="D1975" s="1"/>
      <c r="E1975" s="1"/>
      <c r="F1975" s="1"/>
      <c r="G1975" s="1"/>
    </row>
    <row r="1976" spans="2:7">
      <c r="B1976" s="1"/>
      <c r="C1976" s="1"/>
      <c r="D1976" s="1"/>
      <c r="E1976" s="1"/>
      <c r="F1976" s="1"/>
      <c r="G1976" s="1"/>
    </row>
    <row r="1977" spans="2:7">
      <c r="B1977" s="1"/>
      <c r="C1977" s="1"/>
      <c r="D1977" s="1"/>
      <c r="E1977" s="1"/>
      <c r="F1977" s="1"/>
      <c r="G1977" s="1"/>
    </row>
    <row r="1978" spans="2:7">
      <c r="B1978" s="1"/>
      <c r="C1978" s="1"/>
      <c r="D1978" s="1"/>
      <c r="E1978" s="1"/>
      <c r="F1978" s="1"/>
      <c r="G1978" s="1"/>
    </row>
    <row r="1979" spans="2:7">
      <c r="B1979" s="1"/>
      <c r="C1979" s="1"/>
      <c r="D1979" s="1"/>
      <c r="E1979" s="1"/>
      <c r="F1979" s="1"/>
      <c r="G1979" s="1"/>
    </row>
    <row r="1980" spans="2:7">
      <c r="B1980" s="1"/>
      <c r="C1980" s="1"/>
      <c r="D1980" s="1"/>
      <c r="E1980" s="1"/>
      <c r="F1980" s="1"/>
      <c r="G1980" s="1"/>
    </row>
    <row r="1981" spans="2:7">
      <c r="B1981" s="1"/>
      <c r="C1981" s="1"/>
      <c r="D1981" s="1"/>
      <c r="E1981" s="1"/>
      <c r="F1981" s="1"/>
      <c r="G1981" s="1"/>
    </row>
    <row r="1982" spans="2:7">
      <c r="B1982" s="1"/>
      <c r="C1982" s="1"/>
      <c r="D1982" s="1"/>
      <c r="E1982" s="1"/>
      <c r="F1982" s="1"/>
      <c r="G1982" s="1"/>
    </row>
    <row r="1983" spans="2:7">
      <c r="B1983" s="1"/>
      <c r="C1983" s="1"/>
      <c r="D1983" s="1"/>
      <c r="E1983" s="1"/>
      <c r="F1983" s="1"/>
      <c r="G1983" s="1"/>
    </row>
    <row r="1984" spans="2:7">
      <c r="B1984" s="1"/>
      <c r="C1984" s="1"/>
      <c r="D1984" s="1"/>
      <c r="E1984" s="1"/>
      <c r="F1984" s="1"/>
      <c r="G1984" s="1"/>
    </row>
    <row r="1985" spans="2:7">
      <c r="B1985" s="1"/>
      <c r="C1985" s="1"/>
      <c r="D1985" s="1"/>
      <c r="E1985" s="1"/>
      <c r="F1985" s="1"/>
      <c r="G1985" s="1"/>
    </row>
    <row r="1986" spans="2:7">
      <c r="B1986" s="1"/>
      <c r="C1986" s="1"/>
      <c r="D1986" s="1"/>
      <c r="E1986" s="1"/>
      <c r="F1986" s="1"/>
      <c r="G1986" s="1"/>
    </row>
    <row r="1987" spans="2:7">
      <c r="B1987" s="1"/>
      <c r="C1987" s="1"/>
      <c r="D1987" s="1"/>
      <c r="E1987" s="1"/>
      <c r="F1987" s="1"/>
      <c r="G1987" s="1"/>
    </row>
    <row r="1988" spans="2:7">
      <c r="B1988" s="1"/>
      <c r="C1988" s="1"/>
      <c r="D1988" s="1"/>
      <c r="E1988" s="1"/>
      <c r="F1988" s="1"/>
      <c r="G1988" s="1"/>
    </row>
    <row r="1989" spans="2:7">
      <c r="B1989" s="1"/>
      <c r="C1989" s="1"/>
      <c r="D1989" s="1"/>
      <c r="E1989" s="1"/>
      <c r="F1989" s="1"/>
      <c r="G1989" s="1"/>
    </row>
    <row r="1990" spans="2:7">
      <c r="B1990" s="1"/>
      <c r="C1990" s="1"/>
      <c r="D1990" s="1"/>
      <c r="E1990" s="1"/>
      <c r="F1990" s="1"/>
      <c r="G1990" s="1"/>
    </row>
    <row r="1991" spans="2:7">
      <c r="B1991" s="1"/>
      <c r="C1991" s="1"/>
      <c r="D1991" s="1"/>
      <c r="E1991" s="1"/>
      <c r="F1991" s="1"/>
      <c r="G1991" s="1"/>
    </row>
    <row r="1992" spans="2:7">
      <c r="B1992" s="1"/>
      <c r="C1992" s="1"/>
      <c r="D1992" s="1"/>
      <c r="E1992" s="1"/>
      <c r="F1992" s="1"/>
      <c r="G1992" s="1"/>
    </row>
    <row r="1993" spans="2:7">
      <c r="B1993" s="1"/>
      <c r="C1993" s="1"/>
      <c r="D1993" s="1"/>
      <c r="E1993" s="1"/>
      <c r="F1993" s="1"/>
      <c r="G1993" s="1"/>
    </row>
    <row r="1994" spans="2:7">
      <c r="B1994" s="1"/>
      <c r="C1994" s="1"/>
      <c r="D1994" s="1"/>
      <c r="E1994" s="1"/>
      <c r="F1994" s="1"/>
      <c r="G1994" s="1"/>
    </row>
    <row r="1995" spans="2:7">
      <c r="B1995" s="1"/>
      <c r="C1995" s="1"/>
      <c r="D1995" s="1"/>
      <c r="E1995" s="1"/>
      <c r="F1995" s="1"/>
      <c r="G1995" s="1"/>
    </row>
    <row r="1996" spans="2:7">
      <c r="B1996" s="1"/>
      <c r="C1996" s="1"/>
      <c r="D1996" s="1"/>
      <c r="E1996" s="1"/>
      <c r="F1996" s="1"/>
      <c r="G1996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E1052"/>
  <sheetViews>
    <sheetView workbookViewId="0"/>
  </sheetViews>
  <sheetFormatPr defaultColWidth="12.625" defaultRowHeight="15" customHeight="1"/>
  <cols>
    <col min="1" max="1" width="55.875" customWidth="1"/>
    <col min="2" max="2" width="16.125" customWidth="1"/>
  </cols>
  <sheetData>
    <row r="1" spans="1:5" ht="15" customHeight="1">
      <c r="A1" s="13" t="s">
        <v>68</v>
      </c>
      <c r="B1" s="14" t="s">
        <v>69</v>
      </c>
      <c r="C1" s="15"/>
      <c r="D1" s="15"/>
      <c r="E1" s="15"/>
    </row>
    <row r="2" spans="1:5" ht="14.25">
      <c r="A2" s="15" t="s">
        <v>70</v>
      </c>
      <c r="B2" s="16" t="s">
        <v>71</v>
      </c>
      <c r="C2" s="15"/>
      <c r="D2" s="15"/>
      <c r="E2" s="15"/>
    </row>
    <row r="3" spans="1:5" ht="14.25">
      <c r="A3" s="15" t="s">
        <v>72</v>
      </c>
      <c r="B3" s="16" t="s">
        <v>73</v>
      </c>
      <c r="C3" s="15"/>
      <c r="D3" s="15"/>
      <c r="E3" s="15"/>
    </row>
    <row r="4" spans="1:5" ht="14.25">
      <c r="A4" s="15" t="s">
        <v>74</v>
      </c>
      <c r="B4" s="16" t="s">
        <v>75</v>
      </c>
      <c r="C4" s="15"/>
      <c r="D4" s="15"/>
      <c r="E4" s="15"/>
    </row>
    <row r="5" spans="1:5" ht="14.25">
      <c r="A5" s="15" t="s">
        <v>76</v>
      </c>
      <c r="B5" s="16" t="s">
        <v>77</v>
      </c>
      <c r="C5" s="15"/>
      <c r="D5" s="15"/>
      <c r="E5" s="15"/>
    </row>
    <row r="6" spans="1:5" ht="14.25">
      <c r="A6" s="15" t="s">
        <v>78</v>
      </c>
      <c r="B6" s="16" t="s">
        <v>79</v>
      </c>
      <c r="C6" s="15"/>
      <c r="D6" s="15"/>
      <c r="E6" s="15"/>
    </row>
    <row r="7" spans="1:5" ht="14.25">
      <c r="A7" s="15" t="s">
        <v>80</v>
      </c>
      <c r="B7" s="16" t="s">
        <v>81</v>
      </c>
      <c r="C7" s="15"/>
      <c r="D7" s="15"/>
      <c r="E7" s="15"/>
    </row>
    <row r="8" spans="1:5" ht="14.25">
      <c r="A8" s="15" t="s">
        <v>82</v>
      </c>
      <c r="B8" s="16" t="s">
        <v>83</v>
      </c>
      <c r="C8" s="15"/>
      <c r="D8" s="15"/>
      <c r="E8" s="15"/>
    </row>
    <row r="9" spans="1:5" ht="14.25">
      <c r="A9" s="15" t="s">
        <v>84</v>
      </c>
      <c r="B9" s="16" t="s">
        <v>85</v>
      </c>
      <c r="C9" s="15"/>
      <c r="D9" s="15"/>
      <c r="E9" s="15"/>
    </row>
    <row r="10" spans="1:5" ht="14.25">
      <c r="A10" s="15" t="s">
        <v>86</v>
      </c>
      <c r="B10" s="16" t="s">
        <v>87</v>
      </c>
      <c r="C10" s="15"/>
      <c r="D10" s="15"/>
      <c r="E10" s="15"/>
    </row>
    <row r="11" spans="1:5" ht="14.25">
      <c r="A11" s="15" t="s">
        <v>88</v>
      </c>
      <c r="B11" s="16" t="s">
        <v>89</v>
      </c>
      <c r="C11" s="15"/>
      <c r="D11" s="15"/>
      <c r="E11" s="15"/>
    </row>
    <row r="12" spans="1:5" ht="14.25">
      <c r="A12" s="15" t="s">
        <v>90</v>
      </c>
      <c r="B12" s="16" t="s">
        <v>91</v>
      </c>
      <c r="C12" s="15"/>
      <c r="D12" s="15"/>
      <c r="E12" s="15"/>
    </row>
    <row r="13" spans="1:5" ht="14.25">
      <c r="A13" s="15" t="s">
        <v>92</v>
      </c>
      <c r="B13" s="16" t="s">
        <v>87</v>
      </c>
      <c r="C13" s="15"/>
      <c r="D13" s="15"/>
      <c r="E13" s="15"/>
    </row>
    <row r="14" spans="1:5" ht="14.25">
      <c r="A14" s="15" t="s">
        <v>93</v>
      </c>
      <c r="B14" s="16" t="s">
        <v>94</v>
      </c>
      <c r="C14" s="15"/>
      <c r="D14" s="15"/>
      <c r="E14" s="15"/>
    </row>
    <row r="15" spans="1:5" ht="14.25">
      <c r="A15" s="15" t="s">
        <v>95</v>
      </c>
      <c r="B15" s="16" t="s">
        <v>96</v>
      </c>
      <c r="C15" s="15"/>
      <c r="D15" s="15"/>
      <c r="E15" s="15"/>
    </row>
    <row r="16" spans="1:5" ht="14.25">
      <c r="A16" s="15" t="s">
        <v>97</v>
      </c>
      <c r="B16" s="16" t="s">
        <v>98</v>
      </c>
      <c r="C16" s="15"/>
      <c r="D16" s="15"/>
      <c r="E16" s="15"/>
    </row>
    <row r="17" spans="1:5" ht="14.25">
      <c r="A17" s="15" t="s">
        <v>99</v>
      </c>
      <c r="B17" s="16" t="s">
        <v>100</v>
      </c>
      <c r="C17" s="15"/>
      <c r="D17" s="15"/>
      <c r="E17" s="15"/>
    </row>
    <row r="18" spans="1:5" ht="14.25">
      <c r="A18" s="15" t="s">
        <v>101</v>
      </c>
      <c r="B18" s="16" t="s">
        <v>102</v>
      </c>
      <c r="C18" s="15"/>
      <c r="D18" s="15"/>
      <c r="E18" s="15"/>
    </row>
    <row r="19" spans="1:5" ht="14.25">
      <c r="A19" s="15" t="s">
        <v>103</v>
      </c>
      <c r="B19" s="16" t="s">
        <v>104</v>
      </c>
      <c r="C19" s="15"/>
      <c r="D19" s="15"/>
      <c r="E19" s="15"/>
    </row>
    <row r="20" spans="1:5" ht="14.25">
      <c r="A20" s="15" t="s">
        <v>105</v>
      </c>
      <c r="B20" s="16" t="s">
        <v>106</v>
      </c>
      <c r="C20" s="15"/>
      <c r="D20" s="15"/>
      <c r="E20" s="15"/>
    </row>
    <row r="21" spans="1:5" ht="14.25">
      <c r="A21" s="15" t="s">
        <v>107</v>
      </c>
      <c r="B21" s="16" t="s">
        <v>108</v>
      </c>
      <c r="C21" s="15"/>
      <c r="D21" s="15"/>
      <c r="E21" s="15"/>
    </row>
    <row r="22" spans="1:5" ht="14.25">
      <c r="A22" s="15" t="s">
        <v>109</v>
      </c>
      <c r="B22" s="16" t="s">
        <v>110</v>
      </c>
      <c r="C22" s="15"/>
      <c r="D22" s="15"/>
      <c r="E22" s="15"/>
    </row>
    <row r="23" spans="1:5" ht="14.25">
      <c r="A23" s="15" t="s">
        <v>111</v>
      </c>
      <c r="B23" s="16" t="s">
        <v>112</v>
      </c>
      <c r="C23" s="15"/>
      <c r="D23" s="15"/>
      <c r="E23" s="15"/>
    </row>
    <row r="24" spans="1:5" ht="14.25">
      <c r="A24" s="15" t="s">
        <v>113</v>
      </c>
      <c r="B24" s="16" t="s">
        <v>114</v>
      </c>
      <c r="C24" s="15"/>
      <c r="D24" s="15"/>
      <c r="E24" s="15"/>
    </row>
    <row r="25" spans="1:5" ht="14.25">
      <c r="A25" s="15" t="s">
        <v>115</v>
      </c>
      <c r="B25" s="16" t="s">
        <v>116</v>
      </c>
      <c r="C25" s="15"/>
      <c r="D25" s="15"/>
      <c r="E25" s="15"/>
    </row>
    <row r="26" spans="1:5" ht="14.25">
      <c r="A26" s="15" t="s">
        <v>117</v>
      </c>
      <c r="B26" s="16" t="s">
        <v>118</v>
      </c>
      <c r="C26" s="15"/>
      <c r="D26" s="15"/>
      <c r="E26" s="15"/>
    </row>
    <row r="27" spans="1:5" ht="14.25">
      <c r="A27" s="15" t="s">
        <v>119</v>
      </c>
      <c r="B27" s="16" t="s">
        <v>120</v>
      </c>
      <c r="C27" s="15"/>
      <c r="D27" s="15"/>
      <c r="E27" s="15"/>
    </row>
    <row r="28" spans="1:5" ht="14.25">
      <c r="A28" s="15" t="s">
        <v>121</v>
      </c>
      <c r="B28" s="16" t="s">
        <v>121</v>
      </c>
      <c r="C28" s="15"/>
      <c r="D28" s="15"/>
      <c r="E28" s="15"/>
    </row>
    <row r="29" spans="1:5" ht="14.25">
      <c r="A29" s="15" t="s">
        <v>122</v>
      </c>
      <c r="B29" s="16" t="s">
        <v>123</v>
      </c>
      <c r="C29" s="15"/>
      <c r="D29" s="15"/>
      <c r="E29" s="15"/>
    </row>
    <row r="30" spans="1:5" ht="14.25">
      <c r="A30" s="15" t="s">
        <v>124</v>
      </c>
      <c r="B30" s="16" t="s">
        <v>125</v>
      </c>
      <c r="C30" s="15"/>
      <c r="D30" s="15"/>
      <c r="E30" s="15"/>
    </row>
    <row r="31" spans="1:5" ht="14.25">
      <c r="A31" s="15" t="s">
        <v>126</v>
      </c>
      <c r="B31" s="16" t="s">
        <v>127</v>
      </c>
      <c r="C31" s="15"/>
      <c r="D31" s="15"/>
      <c r="E31" s="15"/>
    </row>
    <row r="32" spans="1:5" ht="14.25">
      <c r="A32" s="15" t="s">
        <v>128</v>
      </c>
      <c r="B32" s="16" t="s">
        <v>129</v>
      </c>
      <c r="C32" s="15"/>
      <c r="D32" s="15"/>
      <c r="E32" s="15"/>
    </row>
    <row r="33" spans="1:5" ht="14.25">
      <c r="A33" s="15" t="s">
        <v>130</v>
      </c>
      <c r="B33" s="16" t="s">
        <v>131</v>
      </c>
      <c r="C33" s="15"/>
      <c r="D33" s="15"/>
      <c r="E33" s="15"/>
    </row>
    <row r="34" spans="1:5" ht="14.25">
      <c r="A34" s="15" t="s">
        <v>132</v>
      </c>
      <c r="B34" s="16" t="s">
        <v>132</v>
      </c>
      <c r="C34" s="15"/>
      <c r="D34" s="15"/>
      <c r="E34" s="15"/>
    </row>
    <row r="35" spans="1:5" ht="14.25">
      <c r="A35" s="15" t="s">
        <v>133</v>
      </c>
      <c r="B35" s="16" t="s">
        <v>133</v>
      </c>
      <c r="C35" s="15"/>
      <c r="D35" s="15"/>
      <c r="E35" s="15"/>
    </row>
    <row r="36" spans="1:5" ht="14.25">
      <c r="A36" s="15" t="s">
        <v>134</v>
      </c>
      <c r="B36" s="16" t="s">
        <v>134</v>
      </c>
      <c r="C36" s="15"/>
      <c r="D36" s="15"/>
      <c r="E36" s="15"/>
    </row>
    <row r="37" spans="1:5" ht="14.25">
      <c r="A37" s="15" t="s">
        <v>135</v>
      </c>
      <c r="B37" s="16" t="s">
        <v>136</v>
      </c>
      <c r="C37" s="15"/>
      <c r="D37" s="15"/>
      <c r="E37" s="15"/>
    </row>
    <row r="38" spans="1:5" ht="14.25">
      <c r="A38" s="15" t="s">
        <v>137</v>
      </c>
      <c r="B38" s="16" t="s">
        <v>138</v>
      </c>
      <c r="C38" s="15"/>
      <c r="D38" s="15"/>
      <c r="E38" s="15"/>
    </row>
    <row r="39" spans="1:5" ht="14.25">
      <c r="A39" s="15" t="s">
        <v>139</v>
      </c>
      <c r="B39" s="16" t="s">
        <v>140</v>
      </c>
      <c r="C39" s="15"/>
      <c r="D39" s="15"/>
      <c r="E39" s="15"/>
    </row>
    <row r="40" spans="1:5" ht="14.25">
      <c r="A40" s="15" t="s">
        <v>141</v>
      </c>
      <c r="B40" s="16" t="s">
        <v>141</v>
      </c>
      <c r="C40" s="15"/>
      <c r="D40" s="15"/>
      <c r="E40" s="15"/>
    </row>
    <row r="41" spans="1:5" ht="14.25">
      <c r="A41" s="15" t="s">
        <v>142</v>
      </c>
      <c r="B41" s="16" t="s">
        <v>143</v>
      </c>
      <c r="C41" s="15"/>
      <c r="D41" s="15"/>
      <c r="E41" s="15"/>
    </row>
    <row r="42" spans="1:5" ht="14.25">
      <c r="A42" s="15" t="s">
        <v>144</v>
      </c>
      <c r="B42" s="16" t="s">
        <v>145</v>
      </c>
      <c r="C42" s="15"/>
      <c r="D42" s="15"/>
      <c r="E42" s="15"/>
    </row>
    <row r="43" spans="1:5" ht="14.25">
      <c r="A43" s="15" t="s">
        <v>146</v>
      </c>
      <c r="B43" s="16" t="s">
        <v>147</v>
      </c>
      <c r="C43" s="15"/>
      <c r="D43" s="15"/>
      <c r="E43" s="15"/>
    </row>
    <row r="44" spans="1:5" ht="14.25">
      <c r="A44" s="15" t="s">
        <v>148</v>
      </c>
      <c r="B44" s="16" t="s">
        <v>149</v>
      </c>
      <c r="C44" s="15"/>
      <c r="D44" s="15"/>
      <c r="E44" s="15"/>
    </row>
    <row r="45" spans="1:5" ht="14.25">
      <c r="A45" s="15" t="s">
        <v>150</v>
      </c>
      <c r="B45" s="16" t="s">
        <v>151</v>
      </c>
      <c r="C45" s="15"/>
      <c r="D45" s="15"/>
      <c r="E45" s="15"/>
    </row>
    <row r="46" spans="1:5" ht="14.25">
      <c r="A46" s="15" t="s">
        <v>62</v>
      </c>
      <c r="B46" s="16" t="s">
        <v>152</v>
      </c>
      <c r="C46" s="15"/>
      <c r="D46" s="15"/>
      <c r="E46" s="15"/>
    </row>
    <row r="47" spans="1:5" ht="14.25">
      <c r="A47" s="15" t="s">
        <v>153</v>
      </c>
      <c r="B47" s="16" t="s">
        <v>153</v>
      </c>
      <c r="C47" s="15"/>
      <c r="D47" s="15"/>
      <c r="E47" s="15"/>
    </row>
    <row r="48" spans="1:5" ht="14.25">
      <c r="A48" s="15" t="s">
        <v>154</v>
      </c>
      <c r="B48" s="16" t="s">
        <v>155</v>
      </c>
      <c r="C48" s="15"/>
      <c r="D48" s="15"/>
      <c r="E48" s="15"/>
    </row>
    <row r="49" spans="1:5" ht="14.25">
      <c r="A49" s="15" t="s">
        <v>156</v>
      </c>
      <c r="B49" s="16" t="s">
        <v>157</v>
      </c>
      <c r="C49" s="15"/>
      <c r="D49" s="15"/>
      <c r="E49" s="15"/>
    </row>
    <row r="50" spans="1:5" ht="14.25">
      <c r="A50" s="15" t="s">
        <v>158</v>
      </c>
      <c r="B50" s="16" t="s">
        <v>159</v>
      </c>
      <c r="C50" s="15"/>
      <c r="D50" s="15"/>
      <c r="E50" s="15"/>
    </row>
    <row r="51" spans="1:5" ht="14.25">
      <c r="A51" s="15" t="s">
        <v>160</v>
      </c>
      <c r="B51" s="16" t="s">
        <v>161</v>
      </c>
      <c r="C51" s="15"/>
      <c r="D51" s="15"/>
      <c r="E51" s="15"/>
    </row>
    <row r="52" spans="1:5" ht="14.25">
      <c r="A52" s="15" t="s">
        <v>162</v>
      </c>
      <c r="B52" s="16" t="s">
        <v>163</v>
      </c>
      <c r="C52" s="15"/>
      <c r="D52" s="15"/>
      <c r="E52" s="15"/>
    </row>
    <row r="53" spans="1:5" ht="14.25">
      <c r="A53" s="15" t="s">
        <v>164</v>
      </c>
      <c r="B53" s="16" t="s">
        <v>165</v>
      </c>
      <c r="C53" s="15"/>
      <c r="D53" s="15"/>
      <c r="E53" s="15"/>
    </row>
    <row r="54" spans="1:5" ht="14.25">
      <c r="A54" s="15" t="s">
        <v>166</v>
      </c>
      <c r="B54" s="16" t="s">
        <v>167</v>
      </c>
      <c r="C54" s="15"/>
      <c r="D54" s="15"/>
      <c r="E54" s="15"/>
    </row>
    <row r="55" spans="1:5" ht="14.25">
      <c r="A55" s="15" t="s">
        <v>168</v>
      </c>
      <c r="B55" s="16" t="s">
        <v>168</v>
      </c>
      <c r="C55" s="15"/>
      <c r="D55" s="15"/>
      <c r="E55" s="15"/>
    </row>
    <row r="56" spans="1:5" ht="14.25">
      <c r="A56" s="15" t="s">
        <v>169</v>
      </c>
      <c r="B56" s="16" t="s">
        <v>91</v>
      </c>
      <c r="C56" s="15"/>
      <c r="D56" s="15"/>
      <c r="E56" s="15"/>
    </row>
    <row r="57" spans="1:5" ht="14.25">
      <c r="A57" s="15" t="s">
        <v>170</v>
      </c>
      <c r="B57" s="16" t="s">
        <v>170</v>
      </c>
      <c r="C57" s="15"/>
      <c r="D57" s="15"/>
      <c r="E57" s="15"/>
    </row>
    <row r="58" spans="1:5" ht="14.25">
      <c r="A58" s="15" t="s">
        <v>171</v>
      </c>
      <c r="B58" s="16" t="s">
        <v>172</v>
      </c>
      <c r="C58" s="15"/>
      <c r="D58" s="15"/>
      <c r="E58" s="15"/>
    </row>
    <row r="59" spans="1:5" ht="14.25">
      <c r="A59" s="15" t="s">
        <v>173</v>
      </c>
      <c r="B59" s="16" t="s">
        <v>174</v>
      </c>
      <c r="C59" s="15"/>
      <c r="D59" s="15"/>
      <c r="E59" s="15"/>
    </row>
    <row r="60" spans="1:5" ht="14.25">
      <c r="A60" s="15" t="s">
        <v>175</v>
      </c>
      <c r="B60" s="16" t="s">
        <v>176</v>
      </c>
      <c r="C60" s="15"/>
      <c r="D60" s="15"/>
      <c r="E60" s="15"/>
    </row>
    <row r="61" spans="1:5" ht="14.25">
      <c r="A61" s="15" t="s">
        <v>177</v>
      </c>
      <c r="B61" s="16" t="s">
        <v>178</v>
      </c>
      <c r="C61" s="15"/>
      <c r="D61" s="15"/>
      <c r="E61" s="15"/>
    </row>
    <row r="62" spans="1:5" ht="14.25">
      <c r="A62" s="15" t="s">
        <v>179</v>
      </c>
      <c r="B62" s="16" t="s">
        <v>180</v>
      </c>
      <c r="C62" s="15"/>
      <c r="D62" s="15"/>
      <c r="E62" s="15"/>
    </row>
    <row r="63" spans="1:5" ht="14.25">
      <c r="A63" s="15" t="s">
        <v>181</v>
      </c>
      <c r="B63" s="16" t="s">
        <v>182</v>
      </c>
      <c r="C63" s="15"/>
      <c r="D63" s="15"/>
      <c r="E63" s="15"/>
    </row>
    <row r="64" spans="1:5" ht="14.25">
      <c r="A64" s="15" t="s">
        <v>183</v>
      </c>
      <c r="B64" s="16" t="s">
        <v>184</v>
      </c>
      <c r="C64" s="15"/>
      <c r="D64" s="15"/>
      <c r="E64" s="15"/>
    </row>
    <row r="65" spans="1:5" ht="14.25">
      <c r="A65" s="15" t="s">
        <v>185</v>
      </c>
      <c r="B65" s="16" t="s">
        <v>159</v>
      </c>
      <c r="C65" s="15"/>
      <c r="D65" s="15"/>
      <c r="E65" s="15"/>
    </row>
    <row r="66" spans="1:5" ht="14.25">
      <c r="A66" s="15" t="s">
        <v>186</v>
      </c>
      <c r="B66" s="16" t="s">
        <v>159</v>
      </c>
      <c r="C66" s="15"/>
      <c r="D66" s="15"/>
      <c r="E66" s="15"/>
    </row>
    <row r="67" spans="1:5" ht="14.25">
      <c r="A67" s="15" t="s">
        <v>187</v>
      </c>
      <c r="B67" s="16" t="s">
        <v>188</v>
      </c>
      <c r="C67" s="15"/>
      <c r="D67" s="15"/>
      <c r="E67" s="15"/>
    </row>
    <row r="68" spans="1:5" ht="14.25">
      <c r="A68" s="15" t="s">
        <v>189</v>
      </c>
      <c r="B68" s="16" t="s">
        <v>188</v>
      </c>
      <c r="C68" s="15"/>
      <c r="D68" s="15"/>
      <c r="E68" s="15"/>
    </row>
    <row r="69" spans="1:5" ht="14.25">
      <c r="A69" s="15" t="s">
        <v>190</v>
      </c>
      <c r="B69" s="16" t="s">
        <v>188</v>
      </c>
      <c r="C69" s="15"/>
      <c r="D69" s="15"/>
      <c r="E69" s="15"/>
    </row>
    <row r="70" spans="1:5" ht="14.25">
      <c r="A70" s="15" t="s">
        <v>191</v>
      </c>
      <c r="B70" s="16" t="s">
        <v>192</v>
      </c>
      <c r="C70" s="15"/>
      <c r="D70" s="15"/>
      <c r="E70" s="15"/>
    </row>
    <row r="71" spans="1:5" ht="14.25">
      <c r="A71" s="15" t="s">
        <v>193</v>
      </c>
      <c r="B71" s="16" t="s">
        <v>194</v>
      </c>
      <c r="C71" s="15"/>
      <c r="D71" s="15"/>
      <c r="E71" s="15"/>
    </row>
    <row r="72" spans="1:5" ht="14.25">
      <c r="A72" s="15" t="s">
        <v>195</v>
      </c>
      <c r="B72" s="16" t="s">
        <v>159</v>
      </c>
      <c r="C72" s="15"/>
      <c r="D72" s="15"/>
      <c r="E72" s="15"/>
    </row>
    <row r="73" spans="1:5" ht="14.25">
      <c r="A73" s="15" t="s">
        <v>196</v>
      </c>
      <c r="B73" s="16" t="s">
        <v>159</v>
      </c>
      <c r="C73" s="15"/>
      <c r="D73" s="15"/>
      <c r="E73" s="15"/>
    </row>
    <row r="74" spans="1:5" ht="14.25">
      <c r="A74" s="15" t="s">
        <v>197</v>
      </c>
      <c r="B74" s="16" t="s">
        <v>159</v>
      </c>
      <c r="C74" s="15"/>
      <c r="D74" s="15"/>
      <c r="E74" s="15"/>
    </row>
    <row r="75" spans="1:5" ht="14.25">
      <c r="A75" s="15" t="s">
        <v>198</v>
      </c>
      <c r="B75" s="16" t="s">
        <v>199</v>
      </c>
      <c r="C75" s="15"/>
      <c r="D75" s="15"/>
      <c r="E75" s="15"/>
    </row>
    <row r="76" spans="1:5" ht="14.25">
      <c r="A76" s="15" t="s">
        <v>200</v>
      </c>
      <c r="B76" s="16" t="s">
        <v>201</v>
      </c>
      <c r="C76" s="15"/>
      <c r="D76" s="15"/>
      <c r="E76" s="15"/>
    </row>
    <row r="77" spans="1:5" ht="14.25">
      <c r="A77" s="15" t="s">
        <v>202</v>
      </c>
      <c r="B77" s="16" t="s">
        <v>199</v>
      </c>
      <c r="C77" s="15"/>
      <c r="D77" s="15"/>
      <c r="E77" s="15"/>
    </row>
    <row r="78" spans="1:5" ht="14.25">
      <c r="A78" s="15" t="s">
        <v>203</v>
      </c>
      <c r="B78" s="16" t="s">
        <v>199</v>
      </c>
      <c r="C78" s="15"/>
      <c r="D78" s="15"/>
      <c r="E78" s="15"/>
    </row>
    <row r="79" spans="1:5" ht="14.25">
      <c r="A79" s="15" t="s">
        <v>204</v>
      </c>
      <c r="B79" s="16" t="s">
        <v>205</v>
      </c>
      <c r="C79" s="15"/>
      <c r="D79" s="15"/>
      <c r="E79" s="15"/>
    </row>
    <row r="80" spans="1:5" ht="14.25">
      <c r="A80" s="15" t="s">
        <v>206</v>
      </c>
      <c r="B80" s="16" t="s">
        <v>118</v>
      </c>
      <c r="C80" s="15"/>
      <c r="D80" s="15"/>
      <c r="E80" s="15"/>
    </row>
    <row r="81" spans="1:5" ht="14.25">
      <c r="A81" s="15" t="s">
        <v>207</v>
      </c>
      <c r="B81" s="16">
        <v>802</v>
      </c>
      <c r="C81" s="15" t="s">
        <v>208</v>
      </c>
      <c r="D81" s="15"/>
      <c r="E81" s="15"/>
    </row>
    <row r="82" spans="1:5" ht="14.25">
      <c r="A82" s="15" t="s">
        <v>209</v>
      </c>
      <c r="B82" s="16">
        <v>802</v>
      </c>
      <c r="C82" s="15" t="s">
        <v>208</v>
      </c>
      <c r="D82" s="15"/>
      <c r="E82" s="15"/>
    </row>
    <row r="83" spans="1:5" ht="14.25">
      <c r="A83" s="15" t="s">
        <v>210</v>
      </c>
      <c r="B83" s="16">
        <v>801</v>
      </c>
      <c r="C83" s="15" t="s">
        <v>208</v>
      </c>
      <c r="D83" s="15"/>
      <c r="E83" s="15"/>
    </row>
    <row r="84" spans="1:5" ht="14.25">
      <c r="A84" s="15" t="s">
        <v>211</v>
      </c>
      <c r="B84" s="16">
        <v>801</v>
      </c>
      <c r="C84" s="15" t="s">
        <v>208</v>
      </c>
      <c r="D84" s="15"/>
      <c r="E84" s="15"/>
    </row>
    <row r="85" spans="1:5" ht="14.25">
      <c r="A85" s="15" t="s">
        <v>212</v>
      </c>
      <c r="B85" s="16">
        <v>1906</v>
      </c>
      <c r="C85" s="15" t="s">
        <v>208</v>
      </c>
      <c r="D85" s="15"/>
      <c r="E85" s="15"/>
    </row>
    <row r="86" spans="1:5" ht="14.25">
      <c r="A86" s="15" t="s">
        <v>213</v>
      </c>
      <c r="B86" s="16">
        <v>1906</v>
      </c>
      <c r="C86" s="15" t="s">
        <v>208</v>
      </c>
      <c r="D86" s="15"/>
      <c r="E86" s="15"/>
    </row>
    <row r="87" spans="1:5" ht="14.25">
      <c r="A87" s="15" t="s">
        <v>214</v>
      </c>
      <c r="B87" s="16">
        <v>1906</v>
      </c>
      <c r="C87" s="15" t="s">
        <v>208</v>
      </c>
      <c r="D87" s="15"/>
      <c r="E87" s="15"/>
    </row>
    <row r="88" spans="1:5" ht="14.25">
      <c r="A88" s="15" t="s">
        <v>215</v>
      </c>
      <c r="B88" s="16">
        <v>1906</v>
      </c>
      <c r="C88" s="15" t="s">
        <v>208</v>
      </c>
      <c r="D88" s="15"/>
      <c r="E88" s="15"/>
    </row>
    <row r="89" spans="1:5" ht="14.25">
      <c r="A89" s="15" t="s">
        <v>216</v>
      </c>
      <c r="B89" s="16">
        <v>1920</v>
      </c>
      <c r="C89" s="15" t="s">
        <v>208</v>
      </c>
      <c r="D89" s="15"/>
      <c r="E89" s="15"/>
    </row>
    <row r="90" spans="1:5" ht="14.25">
      <c r="A90" s="15" t="s">
        <v>217</v>
      </c>
      <c r="B90" s="16">
        <v>1920</v>
      </c>
      <c r="C90" s="15" t="s">
        <v>208</v>
      </c>
      <c r="D90" s="15"/>
      <c r="E90" s="15"/>
    </row>
    <row r="91" spans="1:5" ht="14.25">
      <c r="A91" s="15" t="s">
        <v>218</v>
      </c>
      <c r="B91" s="16">
        <v>1920</v>
      </c>
      <c r="C91" s="15" t="s">
        <v>208</v>
      </c>
      <c r="D91" s="15"/>
      <c r="E91" s="15"/>
    </row>
    <row r="92" spans="1:5" ht="14.25">
      <c r="A92" s="15" t="s">
        <v>219</v>
      </c>
      <c r="B92" s="16">
        <v>1920</v>
      </c>
      <c r="C92" s="15" t="s">
        <v>208</v>
      </c>
      <c r="D92" s="15"/>
      <c r="E92" s="15"/>
    </row>
    <row r="93" spans="1:5" ht="14.25">
      <c r="A93" s="15" t="s">
        <v>220</v>
      </c>
      <c r="B93" s="16">
        <v>1903</v>
      </c>
      <c r="C93" s="15" t="s">
        <v>208</v>
      </c>
      <c r="D93" s="15"/>
      <c r="E93" s="15"/>
    </row>
    <row r="94" spans="1:5" ht="14.25">
      <c r="A94" s="15" t="s">
        <v>221</v>
      </c>
      <c r="B94" s="16">
        <v>1903</v>
      </c>
      <c r="C94" s="15" t="s">
        <v>208</v>
      </c>
      <c r="D94" s="15"/>
      <c r="E94" s="15"/>
    </row>
    <row r="95" spans="1:5" ht="14.25">
      <c r="A95" s="15" t="s">
        <v>222</v>
      </c>
      <c r="B95" s="16">
        <v>1903</v>
      </c>
      <c r="C95" s="15" t="s">
        <v>208</v>
      </c>
      <c r="D95" s="15"/>
      <c r="E95" s="15"/>
    </row>
    <row r="96" spans="1:5" ht="14.25">
      <c r="A96" s="15" t="s">
        <v>223</v>
      </c>
      <c r="B96" s="16">
        <v>1903</v>
      </c>
      <c r="C96" s="15" t="s">
        <v>208</v>
      </c>
      <c r="D96" s="15"/>
      <c r="E96" s="15"/>
    </row>
    <row r="97" spans="1:5" ht="14.25">
      <c r="A97" s="15" t="s">
        <v>224</v>
      </c>
      <c r="B97" s="16">
        <v>1802</v>
      </c>
      <c r="C97" s="15" t="s">
        <v>208</v>
      </c>
      <c r="D97" s="15"/>
      <c r="E97" s="15"/>
    </row>
    <row r="98" spans="1:5" ht="14.25">
      <c r="A98" s="15" t="s">
        <v>225</v>
      </c>
      <c r="B98" s="16">
        <v>1802</v>
      </c>
      <c r="C98" s="15" t="s">
        <v>208</v>
      </c>
      <c r="D98" s="15"/>
      <c r="E98" s="15"/>
    </row>
    <row r="99" spans="1:5" ht="14.25">
      <c r="A99" s="15" t="s">
        <v>226</v>
      </c>
      <c r="B99" s="16">
        <v>1802</v>
      </c>
      <c r="C99" s="15" t="s">
        <v>208</v>
      </c>
      <c r="D99" s="15"/>
      <c r="E99" s="15"/>
    </row>
    <row r="100" spans="1:5" ht="14.25">
      <c r="A100" s="15" t="s">
        <v>227</v>
      </c>
      <c r="B100" s="16">
        <v>1802</v>
      </c>
      <c r="C100" s="15" t="s">
        <v>208</v>
      </c>
      <c r="D100" s="15"/>
      <c r="E100" s="15"/>
    </row>
    <row r="101" spans="1:5" ht="14.25">
      <c r="A101" s="15" t="s">
        <v>228</v>
      </c>
      <c r="B101" s="16">
        <v>2906</v>
      </c>
      <c r="C101" s="15" t="s">
        <v>208</v>
      </c>
      <c r="D101" s="15"/>
      <c r="E101" s="15"/>
    </row>
    <row r="102" spans="1:5" ht="14.25">
      <c r="A102" s="15" t="s">
        <v>229</v>
      </c>
      <c r="B102" s="16">
        <v>2906</v>
      </c>
      <c r="C102" s="15" t="s">
        <v>208</v>
      </c>
      <c r="D102" s="15"/>
      <c r="E102" s="15"/>
    </row>
    <row r="103" spans="1:5" ht="14.25">
      <c r="A103" s="15" t="s">
        <v>230</v>
      </c>
      <c r="B103" s="16">
        <v>2906</v>
      </c>
      <c r="C103" s="15" t="s">
        <v>208</v>
      </c>
      <c r="D103" s="15"/>
      <c r="E103" s="15"/>
    </row>
    <row r="104" spans="1:5" ht="14.25">
      <c r="A104" s="15" t="s">
        <v>231</v>
      </c>
      <c r="B104" s="16">
        <v>2906</v>
      </c>
      <c r="C104" s="15" t="s">
        <v>208</v>
      </c>
      <c r="D104" s="15"/>
      <c r="E104" s="15"/>
    </row>
    <row r="105" spans="1:5" ht="14.25">
      <c r="A105" s="15" t="s">
        <v>232</v>
      </c>
      <c r="B105" s="16">
        <v>2906</v>
      </c>
      <c r="C105" s="15" t="s">
        <v>208</v>
      </c>
      <c r="D105" s="15"/>
      <c r="E105" s="15"/>
    </row>
    <row r="106" spans="1:5" ht="14.25">
      <c r="A106" s="15" t="s">
        <v>233</v>
      </c>
      <c r="B106" s="16">
        <v>2906</v>
      </c>
      <c r="C106" s="15" t="s">
        <v>208</v>
      </c>
      <c r="D106" s="15"/>
      <c r="E106" s="15"/>
    </row>
    <row r="107" spans="1:5" ht="14.25">
      <c r="A107" s="15" t="s">
        <v>234</v>
      </c>
      <c r="B107" s="16">
        <v>2802</v>
      </c>
      <c r="C107" s="15" t="s">
        <v>208</v>
      </c>
      <c r="D107" s="15"/>
      <c r="E107" s="15"/>
    </row>
    <row r="108" spans="1:5" ht="14.25">
      <c r="A108" s="15" t="s">
        <v>235</v>
      </c>
      <c r="B108" s="16">
        <v>2802</v>
      </c>
      <c r="C108" s="15" t="s">
        <v>208</v>
      </c>
      <c r="D108" s="15"/>
      <c r="E108" s="15"/>
    </row>
    <row r="109" spans="1:5" ht="14.25">
      <c r="A109" s="15" t="s">
        <v>236</v>
      </c>
      <c r="B109" s="16">
        <v>2802</v>
      </c>
      <c r="C109" s="15" t="s">
        <v>208</v>
      </c>
      <c r="D109" s="15"/>
      <c r="E109" s="15"/>
    </row>
    <row r="110" spans="1:5" ht="14.25">
      <c r="A110" s="15" t="s">
        <v>237</v>
      </c>
      <c r="B110" s="16">
        <v>2802</v>
      </c>
      <c r="C110" s="15" t="s">
        <v>208</v>
      </c>
      <c r="D110" s="15"/>
      <c r="E110" s="15"/>
    </row>
    <row r="111" spans="1:5" ht="14.25">
      <c r="A111" s="15" t="s">
        <v>238</v>
      </c>
      <c r="B111" s="16">
        <v>2802</v>
      </c>
      <c r="C111" s="15" t="s">
        <v>208</v>
      </c>
      <c r="D111" s="15"/>
      <c r="E111" s="15"/>
    </row>
    <row r="112" spans="1:5" ht="14.25">
      <c r="A112" s="15" t="s">
        <v>239</v>
      </c>
      <c r="B112" s="16">
        <v>2802</v>
      </c>
      <c r="C112" s="15" t="s">
        <v>208</v>
      </c>
      <c r="D112" s="15"/>
      <c r="E112" s="15"/>
    </row>
    <row r="113" spans="1:5" ht="14.25">
      <c r="A113" s="15" t="s">
        <v>240</v>
      </c>
      <c r="B113" s="16">
        <v>2920</v>
      </c>
      <c r="C113" s="15" t="s">
        <v>208</v>
      </c>
      <c r="D113" s="15"/>
      <c r="E113" s="15"/>
    </row>
    <row r="114" spans="1:5" ht="14.25">
      <c r="A114" s="15" t="s">
        <v>241</v>
      </c>
      <c r="B114" s="16">
        <v>2920</v>
      </c>
      <c r="C114" s="15" t="s">
        <v>208</v>
      </c>
      <c r="D114" s="15"/>
      <c r="E114" s="15"/>
    </row>
    <row r="115" spans="1:5" ht="14.25">
      <c r="A115" s="15" t="s">
        <v>242</v>
      </c>
      <c r="B115" s="16">
        <v>2920</v>
      </c>
      <c r="C115" s="15" t="s">
        <v>208</v>
      </c>
      <c r="D115" s="15"/>
      <c r="E115" s="15"/>
    </row>
    <row r="116" spans="1:5" ht="14.25">
      <c r="A116" s="15" t="s">
        <v>243</v>
      </c>
      <c r="B116" s="16">
        <v>2920</v>
      </c>
      <c r="C116" s="15" t="s">
        <v>208</v>
      </c>
      <c r="D116" s="15"/>
      <c r="E116" s="15"/>
    </row>
    <row r="117" spans="1:5" ht="14.25">
      <c r="A117" s="15" t="s">
        <v>244</v>
      </c>
      <c r="B117" s="16">
        <v>2920</v>
      </c>
      <c r="C117" s="15" t="s">
        <v>208</v>
      </c>
      <c r="D117" s="15"/>
      <c r="E117" s="15"/>
    </row>
    <row r="118" spans="1:5" ht="14.25">
      <c r="A118" s="15" t="s">
        <v>245</v>
      </c>
      <c r="B118" s="16">
        <v>2920</v>
      </c>
      <c r="C118" s="15" t="s">
        <v>208</v>
      </c>
      <c r="D118" s="15"/>
      <c r="E118" s="15"/>
    </row>
    <row r="119" spans="1:5" ht="14.25">
      <c r="A119" s="15" t="s">
        <v>246</v>
      </c>
      <c r="B119" s="16">
        <v>2903</v>
      </c>
      <c r="C119" s="15" t="s">
        <v>208</v>
      </c>
      <c r="D119" s="15"/>
      <c r="E119" s="15"/>
    </row>
    <row r="120" spans="1:5" ht="14.25">
      <c r="A120" s="15" t="s">
        <v>247</v>
      </c>
      <c r="B120" s="16">
        <v>2903</v>
      </c>
      <c r="C120" s="15" t="s">
        <v>208</v>
      </c>
      <c r="D120" s="15"/>
      <c r="E120" s="15"/>
    </row>
    <row r="121" spans="1:5" ht="14.25">
      <c r="A121" s="15" t="s">
        <v>248</v>
      </c>
      <c r="B121" s="16">
        <v>2903</v>
      </c>
      <c r="C121" s="15" t="s">
        <v>208</v>
      </c>
      <c r="D121" s="15"/>
      <c r="E121" s="15"/>
    </row>
    <row r="122" spans="1:5" ht="14.25">
      <c r="A122" s="15" t="s">
        <v>249</v>
      </c>
      <c r="B122" s="16">
        <v>2903</v>
      </c>
      <c r="C122" s="15" t="s">
        <v>208</v>
      </c>
      <c r="D122" s="15"/>
      <c r="E122" s="15"/>
    </row>
    <row r="123" spans="1:5" ht="14.25">
      <c r="A123" s="15" t="s">
        <v>250</v>
      </c>
      <c r="B123" s="16">
        <v>2903</v>
      </c>
      <c r="C123" s="15" t="s">
        <v>208</v>
      </c>
      <c r="D123" s="15"/>
      <c r="E123" s="15"/>
    </row>
    <row r="124" spans="1:5" ht="14.25">
      <c r="A124" s="15" t="s">
        <v>251</v>
      </c>
      <c r="B124" s="16">
        <v>2903</v>
      </c>
      <c r="C124" s="15" t="s">
        <v>208</v>
      </c>
      <c r="D124" s="15"/>
      <c r="E124" s="15"/>
    </row>
    <row r="125" spans="1:5" ht="14.25">
      <c r="A125" s="17" t="s">
        <v>252</v>
      </c>
      <c r="B125" s="18" t="s">
        <v>253</v>
      </c>
      <c r="C125" s="17" t="s">
        <v>252</v>
      </c>
      <c r="D125" s="15"/>
      <c r="E125" s="15"/>
    </row>
    <row r="126" spans="1:5" ht="14.25">
      <c r="A126" s="17" t="s">
        <v>254</v>
      </c>
      <c r="B126" s="18" t="s">
        <v>255</v>
      </c>
      <c r="C126" s="17"/>
      <c r="D126" s="15"/>
      <c r="E126" s="15"/>
    </row>
    <row r="127" spans="1:5" ht="14.25">
      <c r="A127" s="17" t="s">
        <v>256</v>
      </c>
      <c r="B127" s="18" t="s">
        <v>255</v>
      </c>
      <c r="C127" s="17"/>
      <c r="D127" s="15"/>
      <c r="E127" s="15"/>
    </row>
    <row r="128" spans="1:5" ht="14.25">
      <c r="A128" s="17" t="s">
        <v>257</v>
      </c>
      <c r="B128" s="18" t="s">
        <v>258</v>
      </c>
      <c r="C128" s="17"/>
      <c r="D128" s="15"/>
      <c r="E128" s="15"/>
    </row>
    <row r="129" spans="1:5" ht="14.25">
      <c r="A129" s="17" t="s">
        <v>259</v>
      </c>
      <c r="B129" s="18" t="s">
        <v>258</v>
      </c>
      <c r="C129" s="17"/>
      <c r="D129" s="15"/>
      <c r="E129" s="15"/>
    </row>
    <row r="130" spans="1:5" ht="14.25">
      <c r="A130" s="17" t="s">
        <v>260</v>
      </c>
      <c r="B130" s="18" t="s">
        <v>258</v>
      </c>
      <c r="C130" s="17"/>
      <c r="D130" s="15"/>
      <c r="E130" s="15"/>
    </row>
    <row r="131" spans="1:5" ht="14.25">
      <c r="A131" s="17" t="s">
        <v>261</v>
      </c>
      <c r="B131" s="18" t="s">
        <v>258</v>
      </c>
      <c r="C131" s="17"/>
      <c r="D131" s="15"/>
      <c r="E131" s="15"/>
    </row>
    <row r="132" spans="1:5" ht="14.25">
      <c r="A132" s="17" t="s">
        <v>262</v>
      </c>
      <c r="B132" s="18" t="s">
        <v>258</v>
      </c>
      <c r="C132" s="17"/>
      <c r="D132" s="15"/>
      <c r="E132" s="15"/>
    </row>
    <row r="133" spans="1:5" ht="14.25">
      <c r="A133" s="17" t="s">
        <v>263</v>
      </c>
      <c r="B133" s="18" t="s">
        <v>263</v>
      </c>
      <c r="C133" s="17"/>
      <c r="D133" s="15"/>
      <c r="E133" s="15"/>
    </row>
    <row r="134" spans="1:5" ht="14.25">
      <c r="A134" s="17" t="s">
        <v>264</v>
      </c>
      <c r="B134" s="18" t="s">
        <v>264</v>
      </c>
      <c r="C134" s="17"/>
      <c r="D134" s="15"/>
      <c r="E134" s="15"/>
    </row>
    <row r="135" spans="1:5" ht="14.25">
      <c r="A135" s="17" t="s">
        <v>265</v>
      </c>
      <c r="B135" s="18" t="s">
        <v>265</v>
      </c>
      <c r="C135" s="17"/>
      <c r="D135" s="15"/>
      <c r="E135" s="15"/>
    </row>
    <row r="136" spans="1:5" ht="14.25">
      <c r="A136" s="17" t="s">
        <v>266</v>
      </c>
      <c r="B136" s="18" t="s">
        <v>266</v>
      </c>
      <c r="C136" s="17"/>
      <c r="D136" s="15"/>
      <c r="E136" s="15"/>
    </row>
    <row r="137" spans="1:5" ht="14.25">
      <c r="A137" s="17" t="s">
        <v>267</v>
      </c>
      <c r="B137" s="18" t="s">
        <v>267</v>
      </c>
      <c r="C137" s="17"/>
      <c r="D137" s="15"/>
      <c r="E137" s="15"/>
    </row>
    <row r="138" spans="1:5" ht="14.25">
      <c r="A138" s="17" t="s">
        <v>268</v>
      </c>
      <c r="B138" s="18" t="s">
        <v>268</v>
      </c>
      <c r="C138" s="17"/>
      <c r="D138" s="15"/>
      <c r="E138" s="15"/>
    </row>
    <row r="139" spans="1:5" ht="14.25">
      <c r="A139" s="17" t="s">
        <v>269</v>
      </c>
      <c r="B139" s="18" t="s">
        <v>269</v>
      </c>
      <c r="C139" s="17"/>
      <c r="D139" s="15"/>
      <c r="E139" s="15"/>
    </row>
    <row r="140" spans="1:5" ht="14.25">
      <c r="A140" s="17" t="s">
        <v>270</v>
      </c>
      <c r="B140" s="18" t="s">
        <v>270</v>
      </c>
      <c r="C140" s="17"/>
      <c r="D140" s="15"/>
      <c r="E140" s="15"/>
    </row>
    <row r="141" spans="1:5" ht="14.25">
      <c r="A141" s="17" t="s">
        <v>271</v>
      </c>
      <c r="B141" s="18" t="s">
        <v>271</v>
      </c>
      <c r="C141" s="17"/>
      <c r="D141" s="15"/>
      <c r="E141" s="15"/>
    </row>
    <row r="142" spans="1:5" ht="14.25">
      <c r="A142" s="17" t="s">
        <v>272</v>
      </c>
      <c r="B142" s="18" t="s">
        <v>272</v>
      </c>
      <c r="C142" s="17"/>
      <c r="D142" s="15"/>
      <c r="E142" s="15"/>
    </row>
    <row r="143" spans="1:5" ht="14.25">
      <c r="A143" s="17" t="s">
        <v>273</v>
      </c>
      <c r="B143" s="18" t="s">
        <v>273</v>
      </c>
      <c r="C143" s="17"/>
      <c r="D143" s="15"/>
      <c r="E143" s="15"/>
    </row>
    <row r="144" spans="1:5">
      <c r="A144" s="19" t="s">
        <v>274</v>
      </c>
      <c r="B144" s="20" t="s">
        <v>275</v>
      </c>
      <c r="D144" s="15"/>
      <c r="E144" s="15"/>
    </row>
    <row r="145" spans="1:5">
      <c r="A145" s="19" t="s">
        <v>274</v>
      </c>
      <c r="B145" s="20" t="s">
        <v>276</v>
      </c>
      <c r="D145" s="15"/>
      <c r="E145" s="15"/>
    </row>
    <row r="146" spans="1:5">
      <c r="A146" s="19" t="s">
        <v>274</v>
      </c>
      <c r="B146" s="20" t="s">
        <v>277</v>
      </c>
      <c r="D146" s="15"/>
      <c r="E146" s="15"/>
    </row>
    <row r="147" spans="1:5">
      <c r="A147" s="19" t="s">
        <v>274</v>
      </c>
      <c r="B147" s="20" t="s">
        <v>278</v>
      </c>
      <c r="D147" s="15"/>
      <c r="E147" s="15"/>
    </row>
    <row r="148" spans="1:5">
      <c r="A148" s="19" t="s">
        <v>274</v>
      </c>
      <c r="B148" s="20" t="s">
        <v>279</v>
      </c>
      <c r="D148" s="15"/>
      <c r="E148" s="15"/>
    </row>
    <row r="149" spans="1:5">
      <c r="A149" s="19" t="s">
        <v>274</v>
      </c>
      <c r="B149" s="20" t="s">
        <v>280</v>
      </c>
      <c r="D149" s="15"/>
      <c r="E149" s="15"/>
    </row>
    <row r="150" spans="1:5">
      <c r="A150" s="19" t="s">
        <v>274</v>
      </c>
      <c r="B150" s="20" t="s">
        <v>281</v>
      </c>
      <c r="D150" s="15"/>
      <c r="E150" s="15"/>
    </row>
    <row r="151" spans="1:5">
      <c r="A151" s="19" t="s">
        <v>282</v>
      </c>
      <c r="B151" s="20" t="s">
        <v>283</v>
      </c>
      <c r="D151" s="15"/>
      <c r="E151" s="15"/>
    </row>
    <row r="152" spans="1:5">
      <c r="A152" s="19" t="s">
        <v>282</v>
      </c>
      <c r="B152" s="20" t="s">
        <v>284</v>
      </c>
      <c r="D152" s="15"/>
      <c r="E152" s="15"/>
    </row>
    <row r="153" spans="1:5">
      <c r="A153" s="19" t="s">
        <v>282</v>
      </c>
      <c r="B153" s="20" t="s">
        <v>285</v>
      </c>
      <c r="D153" s="15"/>
      <c r="E153" s="15"/>
    </row>
    <row r="154" spans="1:5">
      <c r="A154" s="19" t="s">
        <v>282</v>
      </c>
      <c r="B154" s="20" t="s">
        <v>286</v>
      </c>
      <c r="D154" s="15"/>
      <c r="E154" s="15"/>
    </row>
    <row r="155" spans="1:5">
      <c r="A155" s="19" t="s">
        <v>282</v>
      </c>
      <c r="B155" s="20" t="s">
        <v>287</v>
      </c>
      <c r="D155" s="15"/>
      <c r="E155" s="15"/>
    </row>
    <row r="156" spans="1:5">
      <c r="A156" s="19" t="s">
        <v>288</v>
      </c>
      <c r="B156" s="20" t="s">
        <v>289</v>
      </c>
      <c r="D156" s="15"/>
      <c r="E156" s="15"/>
    </row>
    <row r="157" spans="1:5">
      <c r="A157" s="19" t="s">
        <v>288</v>
      </c>
      <c r="B157" s="20" t="s">
        <v>290</v>
      </c>
      <c r="D157" s="15"/>
      <c r="E157" s="15"/>
    </row>
    <row r="158" spans="1:5">
      <c r="A158" s="19" t="s">
        <v>288</v>
      </c>
      <c r="B158" s="20" t="s">
        <v>291</v>
      </c>
      <c r="D158" s="15"/>
      <c r="E158" s="15"/>
    </row>
    <row r="159" spans="1:5">
      <c r="A159" s="19" t="s">
        <v>288</v>
      </c>
      <c r="B159" s="20" t="s">
        <v>292</v>
      </c>
      <c r="D159" s="15"/>
      <c r="E159" s="15"/>
    </row>
    <row r="160" spans="1:5">
      <c r="A160" s="19" t="s">
        <v>288</v>
      </c>
      <c r="B160" s="20" t="s">
        <v>293</v>
      </c>
      <c r="D160" s="15"/>
      <c r="E160" s="15"/>
    </row>
    <row r="161" spans="1:5">
      <c r="A161" s="19" t="s">
        <v>288</v>
      </c>
      <c r="B161" s="20" t="s">
        <v>294</v>
      </c>
      <c r="D161" s="15"/>
      <c r="E161" s="15"/>
    </row>
    <row r="162" spans="1:5">
      <c r="A162" s="19" t="s">
        <v>288</v>
      </c>
      <c r="B162" s="20" t="s">
        <v>295</v>
      </c>
      <c r="D162" s="15"/>
      <c r="E162" s="15"/>
    </row>
    <row r="163" spans="1:5">
      <c r="A163" s="19" t="s">
        <v>296</v>
      </c>
      <c r="B163" s="20" t="s">
        <v>297</v>
      </c>
      <c r="D163" s="15"/>
      <c r="E163" s="15"/>
    </row>
    <row r="164" spans="1:5">
      <c r="A164" s="19" t="s">
        <v>296</v>
      </c>
      <c r="B164" s="20" t="s">
        <v>298</v>
      </c>
      <c r="D164" s="15"/>
      <c r="E164" s="15"/>
    </row>
    <row r="165" spans="1:5">
      <c r="A165" s="19" t="s">
        <v>299</v>
      </c>
      <c r="B165" s="20" t="s">
        <v>300</v>
      </c>
      <c r="D165" s="15"/>
      <c r="E165" s="15"/>
    </row>
    <row r="166" spans="1:5">
      <c r="A166" s="19" t="s">
        <v>299</v>
      </c>
      <c r="B166" s="20" t="s">
        <v>301</v>
      </c>
      <c r="D166" s="15"/>
      <c r="E166" s="15"/>
    </row>
    <row r="167" spans="1:5">
      <c r="A167" s="19" t="s">
        <v>299</v>
      </c>
      <c r="B167" s="20" t="s">
        <v>302</v>
      </c>
      <c r="D167" s="15"/>
      <c r="E167" s="15"/>
    </row>
    <row r="168" spans="1:5">
      <c r="A168" s="19" t="s">
        <v>299</v>
      </c>
      <c r="B168" s="20" t="s">
        <v>303</v>
      </c>
      <c r="D168" s="15"/>
      <c r="E168" s="15"/>
    </row>
    <row r="169" spans="1:5">
      <c r="A169" s="19" t="s">
        <v>299</v>
      </c>
      <c r="B169" s="20" t="s">
        <v>304</v>
      </c>
      <c r="D169" s="15"/>
      <c r="E169" s="15"/>
    </row>
    <row r="170" spans="1:5">
      <c r="A170" s="19" t="s">
        <v>299</v>
      </c>
      <c r="B170" s="20" t="s">
        <v>305</v>
      </c>
      <c r="D170" s="15"/>
      <c r="E170" s="15"/>
    </row>
    <row r="171" spans="1:5">
      <c r="A171" s="19" t="s">
        <v>299</v>
      </c>
      <c r="B171" s="20" t="s">
        <v>306</v>
      </c>
      <c r="D171" s="15"/>
      <c r="E171" s="15"/>
    </row>
    <row r="172" spans="1:5">
      <c r="A172" s="19" t="s">
        <v>299</v>
      </c>
      <c r="B172" s="20" t="s">
        <v>307</v>
      </c>
      <c r="D172" s="15"/>
      <c r="E172" s="15"/>
    </row>
    <row r="173" spans="1:5">
      <c r="A173" s="19" t="s">
        <v>299</v>
      </c>
      <c r="B173" s="20" t="s">
        <v>308</v>
      </c>
      <c r="D173" s="15"/>
      <c r="E173" s="15"/>
    </row>
    <row r="174" spans="1:5">
      <c r="A174" s="19" t="s">
        <v>309</v>
      </c>
      <c r="B174" s="20" t="s">
        <v>310</v>
      </c>
      <c r="D174" s="15"/>
      <c r="E174" s="15"/>
    </row>
    <row r="175" spans="1:5">
      <c r="A175" s="19" t="s">
        <v>309</v>
      </c>
      <c r="B175" s="20" t="s">
        <v>311</v>
      </c>
      <c r="D175" s="15"/>
      <c r="E175" s="15"/>
    </row>
    <row r="176" spans="1:5">
      <c r="A176" s="19" t="s">
        <v>309</v>
      </c>
      <c r="B176" s="20" t="s">
        <v>312</v>
      </c>
      <c r="D176" s="15"/>
      <c r="E176" s="15"/>
    </row>
    <row r="177" spans="1:5">
      <c r="A177" s="19" t="s">
        <v>309</v>
      </c>
      <c r="B177" s="20" t="s">
        <v>313</v>
      </c>
      <c r="D177" s="15"/>
      <c r="E177" s="15"/>
    </row>
    <row r="178" spans="1:5">
      <c r="A178" s="19" t="s">
        <v>309</v>
      </c>
      <c r="B178" s="20" t="s">
        <v>314</v>
      </c>
      <c r="D178" s="15"/>
      <c r="E178" s="15"/>
    </row>
    <row r="179" spans="1:5">
      <c r="A179" s="19" t="s">
        <v>315</v>
      </c>
      <c r="B179" s="20" t="s">
        <v>316</v>
      </c>
      <c r="D179" s="15"/>
      <c r="E179" s="15"/>
    </row>
    <row r="180" spans="1:5">
      <c r="A180" s="19" t="s">
        <v>315</v>
      </c>
      <c r="B180" s="20" t="s">
        <v>317</v>
      </c>
      <c r="D180" s="15"/>
      <c r="E180" s="15"/>
    </row>
    <row r="181" spans="1:5">
      <c r="A181" s="19" t="s">
        <v>315</v>
      </c>
      <c r="B181" s="20" t="s">
        <v>318</v>
      </c>
      <c r="D181" s="15"/>
      <c r="E181" s="15"/>
    </row>
    <row r="182" spans="1:5">
      <c r="A182" s="19" t="s">
        <v>315</v>
      </c>
      <c r="B182" s="20" t="s">
        <v>319</v>
      </c>
      <c r="D182" s="15"/>
      <c r="E182" s="15"/>
    </row>
    <row r="183" spans="1:5">
      <c r="A183" s="19" t="s">
        <v>315</v>
      </c>
      <c r="B183" s="20" t="s">
        <v>320</v>
      </c>
      <c r="D183" s="15"/>
      <c r="E183" s="15"/>
    </row>
    <row r="184" spans="1:5">
      <c r="A184" s="19" t="s">
        <v>315</v>
      </c>
      <c r="B184" s="20" t="s">
        <v>321</v>
      </c>
      <c r="D184" s="15"/>
      <c r="E184" s="15"/>
    </row>
    <row r="185" spans="1:5">
      <c r="A185" s="19" t="s">
        <v>315</v>
      </c>
      <c r="B185" s="20" t="s">
        <v>322</v>
      </c>
      <c r="D185" s="15"/>
      <c r="E185" s="15"/>
    </row>
    <row r="186" spans="1:5">
      <c r="A186" s="19" t="s">
        <v>315</v>
      </c>
      <c r="B186" s="20" t="s">
        <v>323</v>
      </c>
      <c r="D186" s="15"/>
      <c r="E186" s="15"/>
    </row>
    <row r="187" spans="1:5">
      <c r="A187" s="19" t="s">
        <v>315</v>
      </c>
      <c r="B187" s="20" t="s">
        <v>324</v>
      </c>
      <c r="D187" s="15"/>
      <c r="E187" s="15"/>
    </row>
    <row r="188" spans="1:5">
      <c r="A188" s="19" t="s">
        <v>315</v>
      </c>
      <c r="B188" s="20" t="s">
        <v>325</v>
      </c>
      <c r="D188" s="15"/>
      <c r="E188" s="15"/>
    </row>
    <row r="189" spans="1:5">
      <c r="A189" s="19" t="s">
        <v>315</v>
      </c>
      <c r="B189" s="20" t="s">
        <v>326</v>
      </c>
      <c r="D189" s="15"/>
      <c r="E189" s="15"/>
    </row>
    <row r="190" spans="1:5">
      <c r="A190" s="19" t="s">
        <v>315</v>
      </c>
      <c r="B190" s="20" t="s">
        <v>327</v>
      </c>
      <c r="D190" s="15"/>
      <c r="E190" s="15"/>
    </row>
    <row r="191" spans="1:5">
      <c r="A191" s="19" t="s">
        <v>315</v>
      </c>
      <c r="B191" s="20" t="s">
        <v>328</v>
      </c>
      <c r="D191" s="15"/>
      <c r="E191" s="15"/>
    </row>
    <row r="192" spans="1:5">
      <c r="A192" s="19" t="s">
        <v>315</v>
      </c>
      <c r="B192" s="20" t="s">
        <v>329</v>
      </c>
      <c r="D192" s="15"/>
      <c r="E192" s="15"/>
    </row>
    <row r="193" spans="1:5">
      <c r="A193" s="19" t="s">
        <v>315</v>
      </c>
      <c r="B193" s="20" t="s">
        <v>330</v>
      </c>
      <c r="D193" s="15"/>
      <c r="E193" s="15"/>
    </row>
    <row r="194" spans="1:5">
      <c r="A194" s="19" t="s">
        <v>315</v>
      </c>
      <c r="B194" s="20" t="s">
        <v>331</v>
      </c>
      <c r="D194" s="15"/>
      <c r="E194" s="15"/>
    </row>
    <row r="195" spans="1:5">
      <c r="A195" s="19" t="s">
        <v>315</v>
      </c>
      <c r="B195" s="20" t="s">
        <v>332</v>
      </c>
      <c r="D195" s="15"/>
      <c r="E195" s="15"/>
    </row>
    <row r="196" spans="1:5">
      <c r="A196" s="19" t="s">
        <v>315</v>
      </c>
      <c r="B196" s="20" t="s">
        <v>333</v>
      </c>
      <c r="D196" s="15"/>
      <c r="E196" s="15"/>
    </row>
    <row r="197" spans="1:5">
      <c r="A197" s="19" t="s">
        <v>315</v>
      </c>
      <c r="B197" s="20" t="s">
        <v>334</v>
      </c>
      <c r="D197" s="15"/>
      <c r="E197" s="15"/>
    </row>
    <row r="198" spans="1:5">
      <c r="A198" s="19" t="s">
        <v>335</v>
      </c>
      <c r="B198" s="20" t="s">
        <v>336</v>
      </c>
      <c r="D198" s="15"/>
      <c r="E198" s="15"/>
    </row>
    <row r="199" spans="1:5">
      <c r="A199" s="19" t="s">
        <v>335</v>
      </c>
      <c r="B199" s="20" t="s">
        <v>337</v>
      </c>
      <c r="D199" s="15"/>
      <c r="E199" s="15"/>
    </row>
    <row r="200" spans="1:5">
      <c r="A200" s="19" t="s">
        <v>335</v>
      </c>
      <c r="B200" s="20" t="s">
        <v>338</v>
      </c>
      <c r="D200" s="15"/>
      <c r="E200" s="15"/>
    </row>
    <row r="201" spans="1:5">
      <c r="A201" s="19" t="s">
        <v>335</v>
      </c>
      <c r="B201" s="20" t="s">
        <v>339</v>
      </c>
      <c r="D201" s="15"/>
      <c r="E201" s="15"/>
    </row>
    <row r="202" spans="1:5">
      <c r="A202" s="19" t="s">
        <v>335</v>
      </c>
      <c r="B202" s="20" t="s">
        <v>340</v>
      </c>
      <c r="D202" s="15"/>
      <c r="E202" s="15"/>
    </row>
    <row r="203" spans="1:5">
      <c r="A203" s="19" t="s">
        <v>335</v>
      </c>
      <c r="B203" s="20" t="s">
        <v>341</v>
      </c>
      <c r="D203" s="15"/>
      <c r="E203" s="15"/>
    </row>
    <row r="204" spans="1:5">
      <c r="A204" s="19" t="s">
        <v>335</v>
      </c>
      <c r="B204" s="20" t="s">
        <v>342</v>
      </c>
      <c r="D204" s="15"/>
      <c r="E204" s="15"/>
    </row>
    <row r="205" spans="1:5">
      <c r="A205" s="19" t="s">
        <v>335</v>
      </c>
      <c r="B205" s="20" t="s">
        <v>343</v>
      </c>
      <c r="D205" s="15"/>
      <c r="E205" s="15"/>
    </row>
    <row r="206" spans="1:5">
      <c r="A206" s="19" t="s">
        <v>335</v>
      </c>
      <c r="B206" s="20" t="s">
        <v>344</v>
      </c>
      <c r="D206" s="15"/>
      <c r="E206" s="15"/>
    </row>
    <row r="207" spans="1:5">
      <c r="A207" s="19" t="s">
        <v>335</v>
      </c>
      <c r="B207" s="20" t="s">
        <v>345</v>
      </c>
      <c r="D207" s="15"/>
      <c r="E207" s="15"/>
    </row>
    <row r="208" spans="1:5">
      <c r="A208" s="19" t="s">
        <v>335</v>
      </c>
      <c r="B208" s="20" t="s">
        <v>346</v>
      </c>
      <c r="D208" s="15"/>
      <c r="E208" s="15"/>
    </row>
    <row r="209" spans="1:5">
      <c r="A209" s="19" t="s">
        <v>335</v>
      </c>
      <c r="B209" s="20" t="s">
        <v>347</v>
      </c>
      <c r="D209" s="15"/>
      <c r="E209" s="15"/>
    </row>
    <row r="210" spans="1:5">
      <c r="A210" s="19" t="s">
        <v>335</v>
      </c>
      <c r="B210" s="20" t="s">
        <v>348</v>
      </c>
      <c r="D210" s="15"/>
      <c r="E210" s="15"/>
    </row>
    <row r="211" spans="1:5">
      <c r="A211" s="19" t="s">
        <v>335</v>
      </c>
      <c r="B211" s="20" t="s">
        <v>349</v>
      </c>
      <c r="D211" s="15"/>
      <c r="E211" s="15"/>
    </row>
    <row r="212" spans="1:5">
      <c r="A212" s="19" t="s">
        <v>335</v>
      </c>
      <c r="B212" s="20" t="s">
        <v>350</v>
      </c>
      <c r="D212" s="15"/>
      <c r="E212" s="15"/>
    </row>
    <row r="213" spans="1:5">
      <c r="A213" s="19" t="s">
        <v>335</v>
      </c>
      <c r="B213" s="20" t="s">
        <v>351</v>
      </c>
      <c r="D213" s="15"/>
      <c r="E213" s="15"/>
    </row>
    <row r="214" spans="1:5">
      <c r="A214" s="19" t="s">
        <v>335</v>
      </c>
      <c r="B214" s="20" t="s">
        <v>352</v>
      </c>
      <c r="D214" s="15"/>
      <c r="E214" s="15"/>
    </row>
    <row r="215" spans="1:5" ht="14.25">
      <c r="A215" s="21" t="s">
        <v>353</v>
      </c>
      <c r="B215" s="22">
        <v>801</v>
      </c>
    </row>
    <row r="216" spans="1:5" ht="14.25">
      <c r="A216" s="21" t="s">
        <v>354</v>
      </c>
      <c r="B216" s="22">
        <v>801</v>
      </c>
    </row>
    <row r="217" spans="1:5" ht="14.25">
      <c r="A217" s="21" t="s">
        <v>355</v>
      </c>
      <c r="B217" s="23"/>
    </row>
    <row r="218" spans="1:5" ht="14.25">
      <c r="A218" s="21" t="s">
        <v>356</v>
      </c>
      <c r="B218" s="23"/>
    </row>
    <row r="219" spans="1:5" ht="14.25">
      <c r="B219" s="23"/>
    </row>
    <row r="220" spans="1:5" ht="14.25">
      <c r="B220" s="23"/>
    </row>
    <row r="221" spans="1:5" ht="14.25">
      <c r="B221" s="23"/>
    </row>
    <row r="222" spans="1:5" ht="14.25">
      <c r="B222" s="23"/>
    </row>
    <row r="223" spans="1:5" ht="14.25">
      <c r="B223" s="23"/>
    </row>
    <row r="224" spans="1:5" ht="14.25">
      <c r="B224" s="23"/>
    </row>
    <row r="225" spans="2:2" ht="14.25">
      <c r="B225" s="23"/>
    </row>
    <row r="226" spans="2:2" ht="14.25">
      <c r="B226" s="23"/>
    </row>
    <row r="227" spans="2:2" ht="14.25">
      <c r="B227" s="23"/>
    </row>
    <row r="228" spans="2:2" ht="14.25">
      <c r="B228" s="23"/>
    </row>
    <row r="229" spans="2:2" ht="14.25">
      <c r="B229" s="23"/>
    </row>
    <row r="230" spans="2:2" ht="14.25">
      <c r="B230" s="23"/>
    </row>
    <row r="231" spans="2:2" ht="14.25">
      <c r="B231" s="23"/>
    </row>
    <row r="232" spans="2:2" ht="14.25">
      <c r="B232" s="23"/>
    </row>
    <row r="233" spans="2:2" ht="14.25">
      <c r="B233" s="23"/>
    </row>
    <row r="234" spans="2:2" ht="14.25">
      <c r="B234" s="23"/>
    </row>
    <row r="235" spans="2:2" ht="14.25">
      <c r="B235" s="23"/>
    </row>
    <row r="236" spans="2:2" ht="14.25">
      <c r="B236" s="23"/>
    </row>
    <row r="237" spans="2:2" ht="14.25">
      <c r="B237" s="23"/>
    </row>
    <row r="238" spans="2:2" ht="14.25">
      <c r="B238" s="23"/>
    </row>
    <row r="239" spans="2:2" ht="14.25">
      <c r="B239" s="23"/>
    </row>
    <row r="240" spans="2:2" ht="14.25">
      <c r="B240" s="23"/>
    </row>
    <row r="241" spans="2:2" ht="14.25">
      <c r="B241" s="23"/>
    </row>
    <row r="242" spans="2:2" ht="14.25">
      <c r="B242" s="23"/>
    </row>
    <row r="243" spans="2:2" ht="14.25">
      <c r="B243" s="23"/>
    </row>
    <row r="244" spans="2:2" ht="14.25">
      <c r="B244" s="23"/>
    </row>
    <row r="245" spans="2:2" ht="14.25">
      <c r="B245" s="23"/>
    </row>
    <row r="246" spans="2:2" ht="14.25">
      <c r="B246" s="23"/>
    </row>
    <row r="247" spans="2:2" ht="14.25">
      <c r="B247" s="23"/>
    </row>
    <row r="248" spans="2:2" ht="14.25">
      <c r="B248" s="23"/>
    </row>
    <row r="249" spans="2:2" ht="14.25">
      <c r="B249" s="23"/>
    </row>
    <row r="250" spans="2:2" ht="14.25">
      <c r="B250" s="23"/>
    </row>
    <row r="251" spans="2:2" ht="14.25">
      <c r="B251" s="23"/>
    </row>
    <row r="252" spans="2:2" ht="14.25">
      <c r="B252" s="23"/>
    </row>
    <row r="253" spans="2:2" ht="14.25">
      <c r="B253" s="23"/>
    </row>
    <row r="254" spans="2:2" ht="14.25">
      <c r="B254" s="23"/>
    </row>
    <row r="255" spans="2:2" ht="14.25">
      <c r="B255" s="23"/>
    </row>
    <row r="256" spans="2:2" ht="14.25">
      <c r="B256" s="23"/>
    </row>
    <row r="257" spans="2:2" ht="14.25">
      <c r="B257" s="23"/>
    </row>
    <row r="258" spans="2:2" ht="14.25">
      <c r="B258" s="23"/>
    </row>
    <row r="259" spans="2:2" ht="14.25">
      <c r="B259" s="23"/>
    </row>
    <row r="260" spans="2:2" ht="14.25">
      <c r="B260" s="23"/>
    </row>
    <row r="261" spans="2:2" ht="14.25">
      <c r="B261" s="23"/>
    </row>
    <row r="262" spans="2:2" ht="14.25">
      <c r="B262" s="23"/>
    </row>
    <row r="263" spans="2:2" ht="14.25">
      <c r="B263" s="23"/>
    </row>
    <row r="264" spans="2:2" ht="14.25">
      <c r="B264" s="23"/>
    </row>
    <row r="265" spans="2:2" ht="14.25">
      <c r="B265" s="23"/>
    </row>
    <row r="266" spans="2:2" ht="14.25">
      <c r="B266" s="23"/>
    </row>
    <row r="267" spans="2:2" ht="14.25">
      <c r="B267" s="23"/>
    </row>
    <row r="268" spans="2:2" ht="14.25">
      <c r="B268" s="23"/>
    </row>
    <row r="269" spans="2:2" ht="14.25">
      <c r="B269" s="23"/>
    </row>
    <row r="270" spans="2:2" ht="14.25">
      <c r="B270" s="23"/>
    </row>
    <row r="271" spans="2:2" ht="14.25">
      <c r="B271" s="23"/>
    </row>
    <row r="272" spans="2:2" ht="14.25">
      <c r="B272" s="23"/>
    </row>
    <row r="273" spans="2:2" ht="14.25">
      <c r="B273" s="23"/>
    </row>
    <row r="274" spans="2:2" ht="14.25">
      <c r="B274" s="23"/>
    </row>
    <row r="275" spans="2:2" ht="14.25">
      <c r="B275" s="23"/>
    </row>
    <row r="276" spans="2:2" ht="14.25">
      <c r="B276" s="23"/>
    </row>
    <row r="277" spans="2:2" ht="14.25">
      <c r="B277" s="23"/>
    </row>
    <row r="278" spans="2:2" ht="14.25">
      <c r="B278" s="23"/>
    </row>
    <row r="279" spans="2:2" ht="14.25">
      <c r="B279" s="23"/>
    </row>
    <row r="280" spans="2:2" ht="14.25">
      <c r="B280" s="23"/>
    </row>
    <row r="281" spans="2:2" ht="14.25">
      <c r="B281" s="23"/>
    </row>
    <row r="282" spans="2:2" ht="14.25">
      <c r="B282" s="23"/>
    </row>
    <row r="283" spans="2:2" ht="14.25">
      <c r="B283" s="23"/>
    </row>
    <row r="284" spans="2:2" ht="14.25">
      <c r="B284" s="23"/>
    </row>
    <row r="285" spans="2:2" ht="14.25">
      <c r="B285" s="23"/>
    </row>
    <row r="286" spans="2:2" ht="14.25">
      <c r="B286" s="23"/>
    </row>
    <row r="287" spans="2:2" ht="14.25">
      <c r="B287" s="23"/>
    </row>
    <row r="288" spans="2:2" ht="14.25">
      <c r="B288" s="23"/>
    </row>
    <row r="289" spans="2:2" ht="14.25">
      <c r="B289" s="23"/>
    </row>
    <row r="290" spans="2:2" ht="14.25">
      <c r="B290" s="23"/>
    </row>
    <row r="291" spans="2:2" ht="14.25">
      <c r="B291" s="23"/>
    </row>
    <row r="292" spans="2:2" ht="14.25">
      <c r="B292" s="23"/>
    </row>
    <row r="293" spans="2:2" ht="14.25">
      <c r="B293" s="23"/>
    </row>
    <row r="294" spans="2:2" ht="14.25">
      <c r="B294" s="23"/>
    </row>
    <row r="295" spans="2:2" ht="14.25">
      <c r="B295" s="23"/>
    </row>
    <row r="296" spans="2:2" ht="14.25">
      <c r="B296" s="23"/>
    </row>
    <row r="297" spans="2:2" ht="14.25">
      <c r="B297" s="23"/>
    </row>
    <row r="298" spans="2:2" ht="14.25">
      <c r="B298" s="23"/>
    </row>
    <row r="299" spans="2:2" ht="14.25">
      <c r="B299" s="23"/>
    </row>
    <row r="300" spans="2:2" ht="14.25">
      <c r="B300" s="23"/>
    </row>
    <row r="301" spans="2:2" ht="14.25">
      <c r="B301" s="23"/>
    </row>
    <row r="302" spans="2:2" ht="14.25">
      <c r="B302" s="23"/>
    </row>
    <row r="303" spans="2:2" ht="14.25">
      <c r="B303" s="23"/>
    </row>
    <row r="304" spans="2:2" ht="14.25">
      <c r="B304" s="23"/>
    </row>
    <row r="305" spans="2:2" ht="14.25">
      <c r="B305" s="23"/>
    </row>
    <row r="306" spans="2:2" ht="14.25">
      <c r="B306" s="23"/>
    </row>
    <row r="307" spans="2:2" ht="14.25">
      <c r="B307" s="23"/>
    </row>
    <row r="308" spans="2:2" ht="14.25">
      <c r="B308" s="23"/>
    </row>
    <row r="309" spans="2:2" ht="14.25">
      <c r="B309" s="23"/>
    </row>
    <row r="310" spans="2:2" ht="14.25">
      <c r="B310" s="23"/>
    </row>
    <row r="311" spans="2:2" ht="14.25">
      <c r="B311" s="23"/>
    </row>
    <row r="312" spans="2:2" ht="14.25">
      <c r="B312" s="23"/>
    </row>
    <row r="313" spans="2:2" ht="14.25">
      <c r="B313" s="23"/>
    </row>
    <row r="314" spans="2:2" ht="14.25">
      <c r="B314" s="23"/>
    </row>
    <row r="315" spans="2:2" ht="14.25">
      <c r="B315" s="23"/>
    </row>
    <row r="316" spans="2:2" ht="14.25">
      <c r="B316" s="23"/>
    </row>
    <row r="317" spans="2:2" ht="14.25">
      <c r="B317" s="23"/>
    </row>
    <row r="318" spans="2:2" ht="14.25">
      <c r="B318" s="23"/>
    </row>
    <row r="319" spans="2:2" ht="14.25">
      <c r="B319" s="23"/>
    </row>
    <row r="320" spans="2:2" ht="14.25">
      <c r="B320" s="23"/>
    </row>
    <row r="321" spans="2:2" ht="14.25">
      <c r="B321" s="23"/>
    </row>
    <row r="322" spans="2:2" ht="14.25">
      <c r="B322" s="23"/>
    </row>
    <row r="323" spans="2:2" ht="14.25">
      <c r="B323" s="23"/>
    </row>
    <row r="324" spans="2:2" ht="14.25">
      <c r="B324" s="23"/>
    </row>
    <row r="325" spans="2:2" ht="14.25">
      <c r="B325" s="23"/>
    </row>
    <row r="326" spans="2:2" ht="14.25">
      <c r="B326" s="23"/>
    </row>
    <row r="327" spans="2:2" ht="14.25">
      <c r="B327" s="23"/>
    </row>
    <row r="328" spans="2:2" ht="14.25">
      <c r="B328" s="23"/>
    </row>
    <row r="329" spans="2:2" ht="14.25">
      <c r="B329" s="23"/>
    </row>
    <row r="330" spans="2:2" ht="14.25">
      <c r="B330" s="23"/>
    </row>
    <row r="331" spans="2:2" ht="14.25">
      <c r="B331" s="23"/>
    </row>
    <row r="332" spans="2:2" ht="14.25">
      <c r="B332" s="23"/>
    </row>
    <row r="333" spans="2:2" ht="14.25">
      <c r="B333" s="23"/>
    </row>
    <row r="334" spans="2:2" ht="14.25">
      <c r="B334" s="23"/>
    </row>
    <row r="335" spans="2:2" ht="14.25">
      <c r="B335" s="23"/>
    </row>
    <row r="336" spans="2:2" ht="14.25">
      <c r="B336" s="23"/>
    </row>
    <row r="337" spans="2:2" ht="14.25">
      <c r="B337" s="23"/>
    </row>
    <row r="338" spans="2:2" ht="14.25">
      <c r="B338" s="23"/>
    </row>
    <row r="339" spans="2:2" ht="14.25">
      <c r="B339" s="23"/>
    </row>
    <row r="340" spans="2:2" ht="14.25">
      <c r="B340" s="23"/>
    </row>
    <row r="341" spans="2:2" ht="14.25">
      <c r="B341" s="23"/>
    </row>
    <row r="342" spans="2:2" ht="14.25">
      <c r="B342" s="23"/>
    </row>
    <row r="343" spans="2:2" ht="14.25">
      <c r="B343" s="23"/>
    </row>
    <row r="344" spans="2:2" ht="14.25">
      <c r="B344" s="23"/>
    </row>
    <row r="345" spans="2:2" ht="14.25">
      <c r="B345" s="23"/>
    </row>
    <row r="346" spans="2:2" ht="14.25">
      <c r="B346" s="23"/>
    </row>
    <row r="347" spans="2:2" ht="14.25">
      <c r="B347" s="23"/>
    </row>
    <row r="348" spans="2:2" ht="14.25">
      <c r="B348" s="23"/>
    </row>
    <row r="349" spans="2:2" ht="14.25">
      <c r="B349" s="23"/>
    </row>
    <row r="350" spans="2:2" ht="14.25">
      <c r="B350" s="23"/>
    </row>
    <row r="351" spans="2:2" ht="14.25">
      <c r="B351" s="23"/>
    </row>
    <row r="352" spans="2:2" ht="14.25">
      <c r="B352" s="23"/>
    </row>
    <row r="353" spans="2:2" ht="14.25">
      <c r="B353" s="23"/>
    </row>
    <row r="354" spans="2:2" ht="14.25">
      <c r="B354" s="23"/>
    </row>
    <row r="355" spans="2:2" ht="14.25">
      <c r="B355" s="23"/>
    </row>
    <row r="356" spans="2:2" ht="14.25">
      <c r="B356" s="23"/>
    </row>
    <row r="357" spans="2:2" ht="14.25">
      <c r="B357" s="23"/>
    </row>
    <row r="358" spans="2:2" ht="14.25">
      <c r="B358" s="23"/>
    </row>
    <row r="359" spans="2:2" ht="14.25">
      <c r="B359" s="23"/>
    </row>
    <row r="360" spans="2:2" ht="14.25">
      <c r="B360" s="23"/>
    </row>
    <row r="361" spans="2:2" ht="14.25">
      <c r="B361" s="23"/>
    </row>
    <row r="362" spans="2:2" ht="14.25">
      <c r="B362" s="23"/>
    </row>
    <row r="363" spans="2:2" ht="14.25">
      <c r="B363" s="23"/>
    </row>
    <row r="364" spans="2:2" ht="14.25">
      <c r="B364" s="23"/>
    </row>
    <row r="365" spans="2:2" ht="14.25">
      <c r="B365" s="23"/>
    </row>
    <row r="366" spans="2:2" ht="14.25">
      <c r="B366" s="23"/>
    </row>
    <row r="367" spans="2:2" ht="14.25">
      <c r="B367" s="23"/>
    </row>
    <row r="368" spans="2:2" ht="14.25">
      <c r="B368" s="23"/>
    </row>
    <row r="369" spans="2:2" ht="14.25">
      <c r="B369" s="23"/>
    </row>
    <row r="370" spans="2:2" ht="14.25">
      <c r="B370" s="23"/>
    </row>
    <row r="371" spans="2:2" ht="14.25">
      <c r="B371" s="23"/>
    </row>
    <row r="372" spans="2:2" ht="14.25">
      <c r="B372" s="23"/>
    </row>
    <row r="373" spans="2:2" ht="14.25">
      <c r="B373" s="23"/>
    </row>
    <row r="374" spans="2:2" ht="14.25">
      <c r="B374" s="23"/>
    </row>
    <row r="375" spans="2:2" ht="14.25">
      <c r="B375" s="23"/>
    </row>
    <row r="376" spans="2:2" ht="14.25">
      <c r="B376" s="23"/>
    </row>
    <row r="377" spans="2:2" ht="14.25">
      <c r="B377" s="23"/>
    </row>
    <row r="378" spans="2:2" ht="14.25">
      <c r="B378" s="23"/>
    </row>
    <row r="379" spans="2:2" ht="14.25">
      <c r="B379" s="23"/>
    </row>
    <row r="380" spans="2:2" ht="14.25">
      <c r="B380" s="23"/>
    </row>
    <row r="381" spans="2:2" ht="14.25">
      <c r="B381" s="23"/>
    </row>
    <row r="382" spans="2:2" ht="14.25">
      <c r="B382" s="23"/>
    </row>
    <row r="383" spans="2:2" ht="14.25">
      <c r="B383" s="23"/>
    </row>
    <row r="384" spans="2:2" ht="14.25">
      <c r="B384" s="23"/>
    </row>
    <row r="385" spans="2:2" ht="14.25">
      <c r="B385" s="23"/>
    </row>
    <row r="386" spans="2:2" ht="14.25">
      <c r="B386" s="23"/>
    </row>
    <row r="387" spans="2:2" ht="14.25">
      <c r="B387" s="23"/>
    </row>
    <row r="388" spans="2:2" ht="14.25">
      <c r="B388" s="23"/>
    </row>
    <row r="389" spans="2:2" ht="14.25">
      <c r="B389" s="23"/>
    </row>
    <row r="390" spans="2:2" ht="14.25">
      <c r="B390" s="23"/>
    </row>
    <row r="391" spans="2:2" ht="14.25">
      <c r="B391" s="23"/>
    </row>
    <row r="392" spans="2:2" ht="14.25">
      <c r="B392" s="23"/>
    </row>
    <row r="393" spans="2:2" ht="14.25">
      <c r="B393" s="23"/>
    </row>
    <row r="394" spans="2:2" ht="14.25">
      <c r="B394" s="23"/>
    </row>
    <row r="395" spans="2:2" ht="14.25">
      <c r="B395" s="23"/>
    </row>
    <row r="396" spans="2:2" ht="14.25">
      <c r="B396" s="23"/>
    </row>
    <row r="397" spans="2:2" ht="14.25">
      <c r="B397" s="23"/>
    </row>
    <row r="398" spans="2:2" ht="14.25">
      <c r="B398" s="23"/>
    </row>
    <row r="399" spans="2:2" ht="14.25">
      <c r="B399" s="23"/>
    </row>
    <row r="400" spans="2:2" ht="14.25">
      <c r="B400" s="23"/>
    </row>
    <row r="401" spans="2:2" ht="14.25">
      <c r="B401" s="23"/>
    </row>
    <row r="402" spans="2:2" ht="14.25">
      <c r="B402" s="23"/>
    </row>
    <row r="403" spans="2:2" ht="14.25">
      <c r="B403" s="23"/>
    </row>
    <row r="404" spans="2:2" ht="14.25">
      <c r="B404" s="23"/>
    </row>
    <row r="405" spans="2:2" ht="14.25">
      <c r="B405" s="23"/>
    </row>
    <row r="406" spans="2:2" ht="14.25">
      <c r="B406" s="23"/>
    </row>
    <row r="407" spans="2:2" ht="14.25">
      <c r="B407" s="23"/>
    </row>
    <row r="408" spans="2:2" ht="14.25">
      <c r="B408" s="23"/>
    </row>
    <row r="409" spans="2:2" ht="14.25">
      <c r="B409" s="23"/>
    </row>
    <row r="410" spans="2:2" ht="14.25">
      <c r="B410" s="23"/>
    </row>
    <row r="411" spans="2:2" ht="14.25">
      <c r="B411" s="23"/>
    </row>
    <row r="412" spans="2:2" ht="14.25">
      <c r="B412" s="23"/>
    </row>
    <row r="413" spans="2:2" ht="14.25">
      <c r="B413" s="23"/>
    </row>
    <row r="414" spans="2:2" ht="14.25">
      <c r="B414" s="23"/>
    </row>
    <row r="415" spans="2:2" ht="14.25">
      <c r="B415" s="23"/>
    </row>
    <row r="416" spans="2:2" ht="14.25">
      <c r="B416" s="23"/>
    </row>
    <row r="417" spans="2:2" ht="14.25">
      <c r="B417" s="23"/>
    </row>
    <row r="418" spans="2:2" ht="14.25">
      <c r="B418" s="23"/>
    </row>
    <row r="419" spans="2:2" ht="14.25">
      <c r="B419" s="23"/>
    </row>
    <row r="420" spans="2:2" ht="14.25">
      <c r="B420" s="23"/>
    </row>
    <row r="421" spans="2:2" ht="14.25">
      <c r="B421" s="23"/>
    </row>
    <row r="422" spans="2:2" ht="14.25">
      <c r="B422" s="23"/>
    </row>
    <row r="423" spans="2:2" ht="14.25">
      <c r="B423" s="23"/>
    </row>
    <row r="424" spans="2:2" ht="14.25">
      <c r="B424" s="23"/>
    </row>
    <row r="425" spans="2:2" ht="14.25">
      <c r="B425" s="23"/>
    </row>
    <row r="426" spans="2:2" ht="14.25">
      <c r="B426" s="23"/>
    </row>
    <row r="427" spans="2:2" ht="14.25">
      <c r="B427" s="23"/>
    </row>
    <row r="428" spans="2:2" ht="14.25">
      <c r="B428" s="23"/>
    </row>
    <row r="429" spans="2:2" ht="14.25">
      <c r="B429" s="23"/>
    </row>
    <row r="430" spans="2:2" ht="14.25">
      <c r="B430" s="23"/>
    </row>
    <row r="431" spans="2:2" ht="14.25">
      <c r="B431" s="23"/>
    </row>
    <row r="432" spans="2:2" ht="14.25">
      <c r="B432" s="23"/>
    </row>
    <row r="433" spans="2:2" ht="14.25">
      <c r="B433" s="23"/>
    </row>
    <row r="434" spans="2:2" ht="14.25">
      <c r="B434" s="23"/>
    </row>
    <row r="435" spans="2:2" ht="14.25">
      <c r="B435" s="23"/>
    </row>
    <row r="436" spans="2:2" ht="14.25">
      <c r="B436" s="23"/>
    </row>
    <row r="437" spans="2:2" ht="14.25">
      <c r="B437" s="23"/>
    </row>
    <row r="438" spans="2:2" ht="14.25">
      <c r="B438" s="23"/>
    </row>
    <row r="439" spans="2:2" ht="14.25">
      <c r="B439" s="23"/>
    </row>
    <row r="440" spans="2:2" ht="14.25">
      <c r="B440" s="23"/>
    </row>
    <row r="441" spans="2:2" ht="14.25">
      <c r="B441" s="23"/>
    </row>
    <row r="442" spans="2:2" ht="14.25">
      <c r="B442" s="23"/>
    </row>
    <row r="443" spans="2:2" ht="14.25">
      <c r="B443" s="23"/>
    </row>
    <row r="444" spans="2:2" ht="14.25">
      <c r="B444" s="23"/>
    </row>
    <row r="445" spans="2:2" ht="14.25">
      <c r="B445" s="23"/>
    </row>
    <row r="446" spans="2:2" ht="14.25">
      <c r="B446" s="23"/>
    </row>
    <row r="447" spans="2:2" ht="14.25">
      <c r="B447" s="23"/>
    </row>
    <row r="448" spans="2:2" ht="14.25">
      <c r="B448" s="23"/>
    </row>
    <row r="449" spans="2:2" ht="14.25">
      <c r="B449" s="23"/>
    </row>
    <row r="450" spans="2:2" ht="14.25">
      <c r="B450" s="23"/>
    </row>
    <row r="451" spans="2:2" ht="14.25">
      <c r="B451" s="23"/>
    </row>
    <row r="452" spans="2:2" ht="14.25">
      <c r="B452" s="23"/>
    </row>
    <row r="453" spans="2:2" ht="14.25">
      <c r="B453" s="23"/>
    </row>
    <row r="454" spans="2:2" ht="14.25">
      <c r="B454" s="23"/>
    </row>
    <row r="455" spans="2:2" ht="14.25">
      <c r="B455" s="23"/>
    </row>
    <row r="456" spans="2:2" ht="14.25">
      <c r="B456" s="23"/>
    </row>
    <row r="457" spans="2:2" ht="14.25">
      <c r="B457" s="23"/>
    </row>
    <row r="458" spans="2:2" ht="14.25">
      <c r="B458" s="23"/>
    </row>
    <row r="459" spans="2:2" ht="14.25">
      <c r="B459" s="23"/>
    </row>
    <row r="460" spans="2:2" ht="14.25">
      <c r="B460" s="23"/>
    </row>
    <row r="461" spans="2:2" ht="14.25">
      <c r="B461" s="23"/>
    </row>
    <row r="462" spans="2:2" ht="14.25">
      <c r="B462" s="23"/>
    </row>
    <row r="463" spans="2:2" ht="14.25">
      <c r="B463" s="23"/>
    </row>
    <row r="464" spans="2:2" ht="14.25">
      <c r="B464" s="23"/>
    </row>
    <row r="465" spans="2:2" ht="14.25">
      <c r="B465" s="23"/>
    </row>
    <row r="466" spans="2:2" ht="14.25">
      <c r="B466" s="23"/>
    </row>
    <row r="467" spans="2:2" ht="14.25">
      <c r="B467" s="23"/>
    </row>
    <row r="468" spans="2:2" ht="14.25">
      <c r="B468" s="23"/>
    </row>
    <row r="469" spans="2:2" ht="14.25">
      <c r="B469" s="23"/>
    </row>
    <row r="470" spans="2:2" ht="14.25">
      <c r="B470" s="23"/>
    </row>
    <row r="471" spans="2:2" ht="14.25">
      <c r="B471" s="23"/>
    </row>
    <row r="472" spans="2:2" ht="14.25">
      <c r="B472" s="23"/>
    </row>
    <row r="473" spans="2:2" ht="14.25">
      <c r="B473" s="23"/>
    </row>
    <row r="474" spans="2:2" ht="14.25">
      <c r="B474" s="23"/>
    </row>
    <row r="475" spans="2:2" ht="14.25">
      <c r="B475" s="23"/>
    </row>
    <row r="476" spans="2:2" ht="14.25">
      <c r="B476" s="23"/>
    </row>
    <row r="477" spans="2:2" ht="14.25">
      <c r="B477" s="23"/>
    </row>
    <row r="478" spans="2:2" ht="14.25">
      <c r="B478" s="23"/>
    </row>
    <row r="479" spans="2:2" ht="14.25">
      <c r="B479" s="23"/>
    </row>
    <row r="480" spans="2:2" ht="14.25">
      <c r="B480" s="23"/>
    </row>
    <row r="481" spans="2:2" ht="14.25">
      <c r="B481" s="23"/>
    </row>
    <row r="482" spans="2:2" ht="14.25">
      <c r="B482" s="23"/>
    </row>
    <row r="483" spans="2:2" ht="14.25">
      <c r="B483" s="23"/>
    </row>
    <row r="484" spans="2:2" ht="14.25">
      <c r="B484" s="23"/>
    </row>
    <row r="485" spans="2:2" ht="14.25">
      <c r="B485" s="23"/>
    </row>
    <row r="486" spans="2:2" ht="14.25">
      <c r="B486" s="23"/>
    </row>
    <row r="487" spans="2:2" ht="14.25">
      <c r="B487" s="23"/>
    </row>
    <row r="488" spans="2:2" ht="14.25">
      <c r="B488" s="23"/>
    </row>
    <row r="489" spans="2:2" ht="14.25">
      <c r="B489" s="23"/>
    </row>
    <row r="490" spans="2:2" ht="14.25">
      <c r="B490" s="23"/>
    </row>
    <row r="491" spans="2:2" ht="14.25">
      <c r="B491" s="23"/>
    </row>
    <row r="492" spans="2:2" ht="14.25">
      <c r="B492" s="23"/>
    </row>
    <row r="493" spans="2:2" ht="14.25">
      <c r="B493" s="23"/>
    </row>
    <row r="494" spans="2:2" ht="14.25">
      <c r="B494" s="23"/>
    </row>
    <row r="495" spans="2:2" ht="14.25">
      <c r="B495" s="23"/>
    </row>
    <row r="496" spans="2:2" ht="14.25">
      <c r="B496" s="23"/>
    </row>
    <row r="497" spans="2:2" ht="14.25">
      <c r="B497" s="23"/>
    </row>
    <row r="498" spans="2:2" ht="14.25">
      <c r="B498" s="23"/>
    </row>
    <row r="499" spans="2:2" ht="14.25">
      <c r="B499" s="23"/>
    </row>
    <row r="500" spans="2:2" ht="14.25">
      <c r="B500" s="23"/>
    </row>
    <row r="501" spans="2:2" ht="14.25">
      <c r="B501" s="23"/>
    </row>
    <row r="502" spans="2:2" ht="14.25">
      <c r="B502" s="23"/>
    </row>
    <row r="503" spans="2:2" ht="14.25">
      <c r="B503" s="23"/>
    </row>
    <row r="504" spans="2:2" ht="14.25">
      <c r="B504" s="23"/>
    </row>
    <row r="505" spans="2:2" ht="14.25">
      <c r="B505" s="23"/>
    </row>
    <row r="506" spans="2:2" ht="14.25">
      <c r="B506" s="23"/>
    </row>
    <row r="507" spans="2:2" ht="14.25">
      <c r="B507" s="23"/>
    </row>
    <row r="508" spans="2:2" ht="14.25">
      <c r="B508" s="23"/>
    </row>
    <row r="509" spans="2:2" ht="14.25">
      <c r="B509" s="23"/>
    </row>
    <row r="510" spans="2:2" ht="14.25">
      <c r="B510" s="23"/>
    </row>
    <row r="511" spans="2:2" ht="14.25">
      <c r="B511" s="23"/>
    </row>
    <row r="512" spans="2:2" ht="14.25">
      <c r="B512" s="23"/>
    </row>
    <row r="513" spans="2:2" ht="14.25">
      <c r="B513" s="23"/>
    </row>
    <row r="514" spans="2:2" ht="14.25">
      <c r="B514" s="23"/>
    </row>
    <row r="515" spans="2:2" ht="14.25">
      <c r="B515" s="23"/>
    </row>
    <row r="516" spans="2:2" ht="14.25">
      <c r="B516" s="23"/>
    </row>
    <row r="517" spans="2:2" ht="14.25">
      <c r="B517" s="23"/>
    </row>
    <row r="518" spans="2:2" ht="14.25">
      <c r="B518" s="23"/>
    </row>
    <row r="519" spans="2:2" ht="14.25">
      <c r="B519" s="23"/>
    </row>
    <row r="520" spans="2:2" ht="14.25">
      <c r="B520" s="23"/>
    </row>
    <row r="521" spans="2:2" ht="14.25">
      <c r="B521" s="23"/>
    </row>
    <row r="522" spans="2:2" ht="14.25">
      <c r="B522" s="23"/>
    </row>
    <row r="523" spans="2:2" ht="14.25">
      <c r="B523" s="23"/>
    </row>
    <row r="524" spans="2:2" ht="14.25">
      <c r="B524" s="23"/>
    </row>
    <row r="525" spans="2:2" ht="14.25">
      <c r="B525" s="23"/>
    </row>
    <row r="526" spans="2:2" ht="14.25">
      <c r="B526" s="23"/>
    </row>
    <row r="527" spans="2:2" ht="14.25">
      <c r="B527" s="23"/>
    </row>
    <row r="528" spans="2:2" ht="14.25">
      <c r="B528" s="23"/>
    </row>
    <row r="529" spans="2:2" ht="14.25">
      <c r="B529" s="23"/>
    </row>
    <row r="530" spans="2:2" ht="14.25">
      <c r="B530" s="23"/>
    </row>
    <row r="531" spans="2:2" ht="14.25">
      <c r="B531" s="23"/>
    </row>
    <row r="532" spans="2:2" ht="14.25">
      <c r="B532" s="23"/>
    </row>
    <row r="533" spans="2:2" ht="14.25">
      <c r="B533" s="23"/>
    </row>
    <row r="534" spans="2:2" ht="14.25">
      <c r="B534" s="23"/>
    </row>
    <row r="535" spans="2:2" ht="14.25">
      <c r="B535" s="23"/>
    </row>
    <row r="536" spans="2:2" ht="14.25">
      <c r="B536" s="23"/>
    </row>
    <row r="537" spans="2:2" ht="14.25">
      <c r="B537" s="23"/>
    </row>
    <row r="538" spans="2:2" ht="14.25">
      <c r="B538" s="23"/>
    </row>
    <row r="539" spans="2:2" ht="14.25">
      <c r="B539" s="23"/>
    </row>
    <row r="540" spans="2:2" ht="14.25">
      <c r="B540" s="23"/>
    </row>
    <row r="541" spans="2:2" ht="14.25">
      <c r="B541" s="23"/>
    </row>
    <row r="542" spans="2:2" ht="14.25">
      <c r="B542" s="23"/>
    </row>
    <row r="543" spans="2:2" ht="14.25">
      <c r="B543" s="23"/>
    </row>
    <row r="544" spans="2:2" ht="14.25">
      <c r="B544" s="23"/>
    </row>
    <row r="545" spans="2:2" ht="14.25">
      <c r="B545" s="23"/>
    </row>
    <row r="546" spans="2:2" ht="14.25">
      <c r="B546" s="23"/>
    </row>
    <row r="547" spans="2:2" ht="14.25">
      <c r="B547" s="23"/>
    </row>
    <row r="548" spans="2:2" ht="14.25">
      <c r="B548" s="23"/>
    </row>
    <row r="549" spans="2:2" ht="14.25">
      <c r="B549" s="23"/>
    </row>
    <row r="550" spans="2:2" ht="14.25">
      <c r="B550" s="23"/>
    </row>
    <row r="551" spans="2:2" ht="14.25">
      <c r="B551" s="23"/>
    </row>
    <row r="552" spans="2:2" ht="14.25">
      <c r="B552" s="23"/>
    </row>
    <row r="553" spans="2:2" ht="14.25">
      <c r="B553" s="23"/>
    </row>
    <row r="554" spans="2:2" ht="14.25">
      <c r="B554" s="23"/>
    </row>
    <row r="555" spans="2:2" ht="14.25">
      <c r="B555" s="23"/>
    </row>
    <row r="556" spans="2:2" ht="14.25">
      <c r="B556" s="23"/>
    </row>
    <row r="557" spans="2:2" ht="14.25">
      <c r="B557" s="23"/>
    </row>
    <row r="558" spans="2:2" ht="14.25">
      <c r="B558" s="23"/>
    </row>
    <row r="559" spans="2:2" ht="14.25">
      <c r="B559" s="23"/>
    </row>
    <row r="560" spans="2:2" ht="14.25">
      <c r="B560" s="23"/>
    </row>
    <row r="561" spans="2:2" ht="14.25">
      <c r="B561" s="23"/>
    </row>
    <row r="562" spans="2:2" ht="14.25">
      <c r="B562" s="23"/>
    </row>
    <row r="563" spans="2:2" ht="14.25">
      <c r="B563" s="23"/>
    </row>
    <row r="564" spans="2:2" ht="14.25">
      <c r="B564" s="23"/>
    </row>
    <row r="565" spans="2:2" ht="14.25">
      <c r="B565" s="23"/>
    </row>
    <row r="566" spans="2:2" ht="14.25">
      <c r="B566" s="23"/>
    </row>
    <row r="567" spans="2:2" ht="14.25">
      <c r="B567" s="23"/>
    </row>
    <row r="568" spans="2:2" ht="14.25">
      <c r="B568" s="23"/>
    </row>
    <row r="569" spans="2:2" ht="14.25">
      <c r="B569" s="23"/>
    </row>
    <row r="570" spans="2:2" ht="14.25">
      <c r="B570" s="23"/>
    </row>
    <row r="571" spans="2:2" ht="14.25">
      <c r="B571" s="23"/>
    </row>
    <row r="572" spans="2:2" ht="14.25">
      <c r="B572" s="23"/>
    </row>
    <row r="573" spans="2:2" ht="14.25">
      <c r="B573" s="23"/>
    </row>
    <row r="574" spans="2:2" ht="14.25">
      <c r="B574" s="23"/>
    </row>
    <row r="575" spans="2:2" ht="14.25">
      <c r="B575" s="23"/>
    </row>
    <row r="576" spans="2:2" ht="14.25">
      <c r="B576" s="23"/>
    </row>
    <row r="577" spans="2:2" ht="14.25">
      <c r="B577" s="23"/>
    </row>
    <row r="578" spans="2:2" ht="14.25">
      <c r="B578" s="23"/>
    </row>
    <row r="579" spans="2:2" ht="14.25">
      <c r="B579" s="23"/>
    </row>
    <row r="580" spans="2:2" ht="14.25">
      <c r="B580" s="23"/>
    </row>
    <row r="581" spans="2:2" ht="14.25">
      <c r="B581" s="23"/>
    </row>
    <row r="582" spans="2:2" ht="14.25">
      <c r="B582" s="23"/>
    </row>
    <row r="583" spans="2:2" ht="14.25">
      <c r="B583" s="23"/>
    </row>
    <row r="584" spans="2:2" ht="14.25">
      <c r="B584" s="23"/>
    </row>
    <row r="585" spans="2:2" ht="14.25">
      <c r="B585" s="23"/>
    </row>
    <row r="586" spans="2:2" ht="14.25">
      <c r="B586" s="23"/>
    </row>
    <row r="587" spans="2:2" ht="14.25">
      <c r="B587" s="23"/>
    </row>
    <row r="588" spans="2:2" ht="14.25">
      <c r="B588" s="23"/>
    </row>
    <row r="589" spans="2:2" ht="14.25">
      <c r="B589" s="23"/>
    </row>
    <row r="590" spans="2:2" ht="14.25">
      <c r="B590" s="23"/>
    </row>
    <row r="591" spans="2:2" ht="14.25">
      <c r="B591" s="23"/>
    </row>
    <row r="592" spans="2:2" ht="14.25">
      <c r="B592" s="23"/>
    </row>
    <row r="593" spans="2:2" ht="14.25">
      <c r="B593" s="23"/>
    </row>
    <row r="594" spans="2:2" ht="14.25">
      <c r="B594" s="23"/>
    </row>
    <row r="595" spans="2:2" ht="14.25">
      <c r="B595" s="23"/>
    </row>
    <row r="596" spans="2:2" ht="14.25">
      <c r="B596" s="23"/>
    </row>
    <row r="597" spans="2:2" ht="14.25">
      <c r="B597" s="23"/>
    </row>
    <row r="598" spans="2:2" ht="14.25">
      <c r="B598" s="23"/>
    </row>
    <row r="599" spans="2:2" ht="14.25">
      <c r="B599" s="23"/>
    </row>
    <row r="600" spans="2:2" ht="14.25">
      <c r="B600" s="23"/>
    </row>
    <row r="601" spans="2:2" ht="14.25">
      <c r="B601" s="23"/>
    </row>
    <row r="602" spans="2:2" ht="14.25">
      <c r="B602" s="23"/>
    </row>
    <row r="603" spans="2:2" ht="14.25">
      <c r="B603" s="23"/>
    </row>
    <row r="604" spans="2:2" ht="14.25">
      <c r="B604" s="23"/>
    </row>
    <row r="605" spans="2:2" ht="14.25">
      <c r="B605" s="23"/>
    </row>
    <row r="606" spans="2:2" ht="14.25">
      <c r="B606" s="23"/>
    </row>
    <row r="607" spans="2:2" ht="14.25">
      <c r="B607" s="23"/>
    </row>
    <row r="608" spans="2:2" ht="14.25">
      <c r="B608" s="23"/>
    </row>
    <row r="609" spans="2:2" ht="14.25">
      <c r="B609" s="23"/>
    </row>
    <row r="610" spans="2:2" ht="14.25">
      <c r="B610" s="23"/>
    </row>
    <row r="611" spans="2:2" ht="14.25">
      <c r="B611" s="23"/>
    </row>
    <row r="612" spans="2:2" ht="14.25">
      <c r="B612" s="23"/>
    </row>
    <row r="613" spans="2:2" ht="14.25">
      <c r="B613" s="23"/>
    </row>
    <row r="614" spans="2:2" ht="14.25">
      <c r="B614" s="23"/>
    </row>
    <row r="615" spans="2:2" ht="14.25">
      <c r="B615" s="23"/>
    </row>
    <row r="616" spans="2:2" ht="14.25">
      <c r="B616" s="23"/>
    </row>
    <row r="617" spans="2:2" ht="14.25">
      <c r="B617" s="23"/>
    </row>
    <row r="618" spans="2:2" ht="14.25">
      <c r="B618" s="23"/>
    </row>
    <row r="619" spans="2:2" ht="14.25">
      <c r="B619" s="23"/>
    </row>
    <row r="620" spans="2:2" ht="14.25">
      <c r="B620" s="23"/>
    </row>
    <row r="621" spans="2:2" ht="14.25">
      <c r="B621" s="23"/>
    </row>
    <row r="622" spans="2:2" ht="14.25">
      <c r="B622" s="23"/>
    </row>
    <row r="623" spans="2:2" ht="14.25">
      <c r="B623" s="23"/>
    </row>
    <row r="624" spans="2:2" ht="14.25">
      <c r="B624" s="23"/>
    </row>
    <row r="625" spans="2:2" ht="14.25">
      <c r="B625" s="23"/>
    </row>
    <row r="626" spans="2:2" ht="14.25">
      <c r="B626" s="23"/>
    </row>
    <row r="627" spans="2:2" ht="14.25">
      <c r="B627" s="23"/>
    </row>
    <row r="628" spans="2:2" ht="14.25">
      <c r="B628" s="23"/>
    </row>
    <row r="629" spans="2:2" ht="14.25">
      <c r="B629" s="23"/>
    </row>
    <row r="630" spans="2:2" ht="14.25">
      <c r="B630" s="23"/>
    </row>
    <row r="631" spans="2:2" ht="14.25">
      <c r="B631" s="23"/>
    </row>
    <row r="632" spans="2:2" ht="14.25">
      <c r="B632" s="23"/>
    </row>
    <row r="633" spans="2:2" ht="14.25">
      <c r="B633" s="23"/>
    </row>
    <row r="634" spans="2:2" ht="14.25">
      <c r="B634" s="23"/>
    </row>
    <row r="635" spans="2:2" ht="14.25">
      <c r="B635" s="23"/>
    </row>
    <row r="636" spans="2:2" ht="14.25">
      <c r="B636" s="23"/>
    </row>
    <row r="637" spans="2:2" ht="14.25">
      <c r="B637" s="23"/>
    </row>
    <row r="638" spans="2:2" ht="14.25">
      <c r="B638" s="23"/>
    </row>
    <row r="639" spans="2:2" ht="14.25">
      <c r="B639" s="23"/>
    </row>
    <row r="640" spans="2:2" ht="14.25">
      <c r="B640" s="23"/>
    </row>
    <row r="641" spans="2:2" ht="14.25">
      <c r="B641" s="23"/>
    </row>
    <row r="642" spans="2:2" ht="14.25">
      <c r="B642" s="23"/>
    </row>
    <row r="643" spans="2:2" ht="14.25">
      <c r="B643" s="23"/>
    </row>
    <row r="644" spans="2:2" ht="14.25">
      <c r="B644" s="23"/>
    </row>
    <row r="645" spans="2:2" ht="14.25">
      <c r="B645" s="23"/>
    </row>
    <row r="646" spans="2:2" ht="14.25">
      <c r="B646" s="23"/>
    </row>
    <row r="647" spans="2:2" ht="14.25">
      <c r="B647" s="23"/>
    </row>
    <row r="648" spans="2:2" ht="14.25">
      <c r="B648" s="23"/>
    </row>
    <row r="649" spans="2:2" ht="14.25">
      <c r="B649" s="23"/>
    </row>
    <row r="650" spans="2:2" ht="14.25">
      <c r="B650" s="23"/>
    </row>
    <row r="651" spans="2:2" ht="14.25">
      <c r="B651" s="23"/>
    </row>
    <row r="652" spans="2:2" ht="14.25">
      <c r="B652" s="23"/>
    </row>
    <row r="653" spans="2:2" ht="14.25">
      <c r="B653" s="23"/>
    </row>
    <row r="654" spans="2:2" ht="14.25">
      <c r="B654" s="23"/>
    </row>
    <row r="655" spans="2:2" ht="14.25">
      <c r="B655" s="23"/>
    </row>
    <row r="656" spans="2:2" ht="14.25">
      <c r="B656" s="23"/>
    </row>
    <row r="657" spans="2:2" ht="14.25">
      <c r="B657" s="23"/>
    </row>
    <row r="658" spans="2:2" ht="14.25">
      <c r="B658" s="23"/>
    </row>
    <row r="659" spans="2:2" ht="14.25">
      <c r="B659" s="23"/>
    </row>
    <row r="660" spans="2:2" ht="14.25">
      <c r="B660" s="23"/>
    </row>
    <row r="661" spans="2:2" ht="14.25">
      <c r="B661" s="23"/>
    </row>
    <row r="662" spans="2:2" ht="14.25">
      <c r="B662" s="23"/>
    </row>
    <row r="663" spans="2:2" ht="14.25">
      <c r="B663" s="23"/>
    </row>
    <row r="664" spans="2:2" ht="14.25">
      <c r="B664" s="23"/>
    </row>
    <row r="665" spans="2:2" ht="14.25">
      <c r="B665" s="23"/>
    </row>
    <row r="666" spans="2:2" ht="14.25">
      <c r="B666" s="23"/>
    </row>
    <row r="667" spans="2:2" ht="14.25">
      <c r="B667" s="23"/>
    </row>
    <row r="668" spans="2:2" ht="14.25">
      <c r="B668" s="23"/>
    </row>
    <row r="669" spans="2:2" ht="14.25">
      <c r="B669" s="23"/>
    </row>
    <row r="670" spans="2:2" ht="14.25">
      <c r="B670" s="23"/>
    </row>
    <row r="671" spans="2:2" ht="14.25">
      <c r="B671" s="23"/>
    </row>
    <row r="672" spans="2:2" ht="14.25">
      <c r="B672" s="23"/>
    </row>
    <row r="673" spans="2:2" ht="14.25">
      <c r="B673" s="23"/>
    </row>
    <row r="674" spans="2:2" ht="14.25">
      <c r="B674" s="23"/>
    </row>
    <row r="675" spans="2:2" ht="14.25">
      <c r="B675" s="23"/>
    </row>
    <row r="676" spans="2:2" ht="14.25">
      <c r="B676" s="23"/>
    </row>
    <row r="677" spans="2:2" ht="14.25">
      <c r="B677" s="23"/>
    </row>
    <row r="678" spans="2:2" ht="14.25">
      <c r="B678" s="23"/>
    </row>
    <row r="679" spans="2:2" ht="14.25">
      <c r="B679" s="23"/>
    </row>
    <row r="680" spans="2:2" ht="14.25">
      <c r="B680" s="23"/>
    </row>
    <row r="681" spans="2:2" ht="14.25">
      <c r="B681" s="23"/>
    </row>
    <row r="682" spans="2:2" ht="14.25">
      <c r="B682" s="23"/>
    </row>
    <row r="683" spans="2:2" ht="14.25">
      <c r="B683" s="23"/>
    </row>
    <row r="684" spans="2:2" ht="14.25">
      <c r="B684" s="23"/>
    </row>
    <row r="685" spans="2:2" ht="14.25">
      <c r="B685" s="23"/>
    </row>
    <row r="686" spans="2:2" ht="14.25">
      <c r="B686" s="23"/>
    </row>
    <row r="687" spans="2:2" ht="14.25">
      <c r="B687" s="23"/>
    </row>
    <row r="688" spans="2:2" ht="14.25">
      <c r="B688" s="23"/>
    </row>
    <row r="689" spans="2:2" ht="14.25">
      <c r="B689" s="23"/>
    </row>
    <row r="690" spans="2:2" ht="14.25">
      <c r="B690" s="23"/>
    </row>
    <row r="691" spans="2:2" ht="14.25">
      <c r="B691" s="23"/>
    </row>
    <row r="692" spans="2:2" ht="14.25">
      <c r="B692" s="23"/>
    </row>
    <row r="693" spans="2:2" ht="14.25">
      <c r="B693" s="23"/>
    </row>
    <row r="694" spans="2:2" ht="14.25">
      <c r="B694" s="23"/>
    </row>
    <row r="695" spans="2:2" ht="14.25">
      <c r="B695" s="23"/>
    </row>
    <row r="696" spans="2:2" ht="14.25">
      <c r="B696" s="23"/>
    </row>
    <row r="697" spans="2:2" ht="14.25">
      <c r="B697" s="23"/>
    </row>
    <row r="698" spans="2:2" ht="14.25">
      <c r="B698" s="23"/>
    </row>
    <row r="699" spans="2:2" ht="14.25">
      <c r="B699" s="23"/>
    </row>
    <row r="700" spans="2:2" ht="14.25">
      <c r="B700" s="23"/>
    </row>
    <row r="701" spans="2:2" ht="14.25">
      <c r="B701" s="23"/>
    </row>
    <row r="702" spans="2:2" ht="14.25">
      <c r="B702" s="23"/>
    </row>
    <row r="703" spans="2:2" ht="14.25">
      <c r="B703" s="23"/>
    </row>
    <row r="704" spans="2:2" ht="14.25">
      <c r="B704" s="23"/>
    </row>
    <row r="705" spans="2:2" ht="14.25">
      <c r="B705" s="23"/>
    </row>
    <row r="706" spans="2:2" ht="14.25">
      <c r="B706" s="23"/>
    </row>
    <row r="707" spans="2:2" ht="14.25">
      <c r="B707" s="23"/>
    </row>
    <row r="708" spans="2:2" ht="14.25">
      <c r="B708" s="23"/>
    </row>
    <row r="709" spans="2:2" ht="14.25">
      <c r="B709" s="23"/>
    </row>
    <row r="710" spans="2:2" ht="14.25">
      <c r="B710" s="23"/>
    </row>
    <row r="711" spans="2:2" ht="14.25">
      <c r="B711" s="23"/>
    </row>
    <row r="712" spans="2:2" ht="14.25">
      <c r="B712" s="23"/>
    </row>
    <row r="713" spans="2:2" ht="14.25">
      <c r="B713" s="23"/>
    </row>
    <row r="714" spans="2:2" ht="14.25">
      <c r="B714" s="23"/>
    </row>
    <row r="715" spans="2:2" ht="14.25">
      <c r="B715" s="23"/>
    </row>
    <row r="716" spans="2:2" ht="14.25">
      <c r="B716" s="23"/>
    </row>
    <row r="717" spans="2:2" ht="14.25">
      <c r="B717" s="23"/>
    </row>
    <row r="718" spans="2:2" ht="14.25">
      <c r="B718" s="23"/>
    </row>
    <row r="719" spans="2:2" ht="14.25">
      <c r="B719" s="23"/>
    </row>
    <row r="720" spans="2:2" ht="14.25">
      <c r="B720" s="23"/>
    </row>
    <row r="721" spans="2:2" ht="14.25">
      <c r="B721" s="23"/>
    </row>
    <row r="722" spans="2:2" ht="14.25">
      <c r="B722" s="23"/>
    </row>
    <row r="723" spans="2:2" ht="14.25">
      <c r="B723" s="23"/>
    </row>
    <row r="724" spans="2:2" ht="14.25">
      <c r="B724" s="23"/>
    </row>
    <row r="725" spans="2:2" ht="14.25">
      <c r="B725" s="23"/>
    </row>
    <row r="726" spans="2:2" ht="14.25">
      <c r="B726" s="23"/>
    </row>
    <row r="727" spans="2:2" ht="14.25">
      <c r="B727" s="23"/>
    </row>
    <row r="728" spans="2:2" ht="14.25">
      <c r="B728" s="23"/>
    </row>
    <row r="729" spans="2:2" ht="14.25">
      <c r="B729" s="23"/>
    </row>
    <row r="730" spans="2:2" ht="14.25">
      <c r="B730" s="23"/>
    </row>
    <row r="731" spans="2:2" ht="14.25">
      <c r="B731" s="23"/>
    </row>
    <row r="732" spans="2:2" ht="14.25">
      <c r="B732" s="23"/>
    </row>
    <row r="733" spans="2:2" ht="14.25">
      <c r="B733" s="23"/>
    </row>
    <row r="734" spans="2:2" ht="14.25">
      <c r="B734" s="23"/>
    </row>
    <row r="735" spans="2:2" ht="14.25">
      <c r="B735" s="23"/>
    </row>
    <row r="736" spans="2:2" ht="14.25">
      <c r="B736" s="23"/>
    </row>
    <row r="737" spans="2:2" ht="14.25">
      <c r="B737" s="23"/>
    </row>
    <row r="738" spans="2:2" ht="14.25">
      <c r="B738" s="23"/>
    </row>
    <row r="739" spans="2:2" ht="14.25">
      <c r="B739" s="23"/>
    </row>
    <row r="740" spans="2:2" ht="14.25">
      <c r="B740" s="23"/>
    </row>
    <row r="741" spans="2:2" ht="14.25">
      <c r="B741" s="23"/>
    </row>
    <row r="742" spans="2:2" ht="14.25">
      <c r="B742" s="23"/>
    </row>
    <row r="743" spans="2:2" ht="14.25">
      <c r="B743" s="23"/>
    </row>
    <row r="744" spans="2:2" ht="14.25">
      <c r="B744" s="23"/>
    </row>
    <row r="745" spans="2:2" ht="14.25">
      <c r="B745" s="23"/>
    </row>
    <row r="746" spans="2:2" ht="14.25">
      <c r="B746" s="23"/>
    </row>
    <row r="747" spans="2:2" ht="14.25">
      <c r="B747" s="23"/>
    </row>
    <row r="748" spans="2:2" ht="14.25">
      <c r="B748" s="23"/>
    </row>
    <row r="749" spans="2:2" ht="14.25">
      <c r="B749" s="23"/>
    </row>
    <row r="750" spans="2:2" ht="14.25">
      <c r="B750" s="23"/>
    </row>
    <row r="751" spans="2:2" ht="14.25">
      <c r="B751" s="23"/>
    </row>
    <row r="752" spans="2:2" ht="14.25">
      <c r="B752" s="23"/>
    </row>
    <row r="753" spans="2:2" ht="14.25">
      <c r="B753" s="23"/>
    </row>
    <row r="754" spans="2:2" ht="14.25">
      <c r="B754" s="23"/>
    </row>
    <row r="755" spans="2:2" ht="14.25">
      <c r="B755" s="23"/>
    </row>
    <row r="756" spans="2:2" ht="14.25">
      <c r="B756" s="23"/>
    </row>
    <row r="757" spans="2:2" ht="14.25">
      <c r="B757" s="23"/>
    </row>
    <row r="758" spans="2:2" ht="14.25">
      <c r="B758" s="23"/>
    </row>
    <row r="759" spans="2:2" ht="14.25">
      <c r="B759" s="23"/>
    </row>
    <row r="760" spans="2:2" ht="14.25">
      <c r="B760" s="23"/>
    </row>
    <row r="761" spans="2:2" ht="14.25">
      <c r="B761" s="23"/>
    </row>
    <row r="762" spans="2:2" ht="14.25">
      <c r="B762" s="23"/>
    </row>
    <row r="763" spans="2:2" ht="14.25">
      <c r="B763" s="23"/>
    </row>
    <row r="764" spans="2:2" ht="14.25">
      <c r="B764" s="23"/>
    </row>
    <row r="765" spans="2:2" ht="14.25">
      <c r="B765" s="23"/>
    </row>
    <row r="766" spans="2:2" ht="14.25">
      <c r="B766" s="23"/>
    </row>
    <row r="767" spans="2:2" ht="14.25">
      <c r="B767" s="23"/>
    </row>
    <row r="768" spans="2:2" ht="14.25">
      <c r="B768" s="23"/>
    </row>
    <row r="769" spans="2:2" ht="14.25">
      <c r="B769" s="23"/>
    </row>
    <row r="770" spans="2:2" ht="14.25">
      <c r="B770" s="23"/>
    </row>
    <row r="771" spans="2:2" ht="14.25">
      <c r="B771" s="23"/>
    </row>
    <row r="772" spans="2:2" ht="14.25">
      <c r="B772" s="23"/>
    </row>
    <row r="773" spans="2:2" ht="14.25">
      <c r="B773" s="23"/>
    </row>
    <row r="774" spans="2:2" ht="14.25">
      <c r="B774" s="23"/>
    </row>
    <row r="775" spans="2:2" ht="14.25">
      <c r="B775" s="23"/>
    </row>
    <row r="776" spans="2:2" ht="14.25">
      <c r="B776" s="23"/>
    </row>
    <row r="777" spans="2:2" ht="14.25">
      <c r="B777" s="23"/>
    </row>
    <row r="778" spans="2:2" ht="14.25">
      <c r="B778" s="23"/>
    </row>
    <row r="779" spans="2:2" ht="14.25">
      <c r="B779" s="23"/>
    </row>
    <row r="780" spans="2:2" ht="14.25">
      <c r="B780" s="23"/>
    </row>
    <row r="781" spans="2:2" ht="14.25">
      <c r="B781" s="23"/>
    </row>
    <row r="782" spans="2:2" ht="14.25">
      <c r="B782" s="23"/>
    </row>
    <row r="783" spans="2:2" ht="14.25">
      <c r="B783" s="23"/>
    </row>
    <row r="784" spans="2:2" ht="14.25">
      <c r="B784" s="23"/>
    </row>
    <row r="785" spans="2:2" ht="14.25">
      <c r="B785" s="23"/>
    </row>
    <row r="786" spans="2:2" ht="14.25">
      <c r="B786" s="23"/>
    </row>
    <row r="787" spans="2:2" ht="14.25">
      <c r="B787" s="23"/>
    </row>
    <row r="788" spans="2:2" ht="14.25">
      <c r="B788" s="23"/>
    </row>
    <row r="789" spans="2:2" ht="14.25">
      <c r="B789" s="23"/>
    </row>
    <row r="790" spans="2:2" ht="14.25">
      <c r="B790" s="23"/>
    </row>
    <row r="791" spans="2:2" ht="14.25">
      <c r="B791" s="23"/>
    </row>
    <row r="792" spans="2:2" ht="14.25">
      <c r="B792" s="23"/>
    </row>
    <row r="793" spans="2:2" ht="14.25">
      <c r="B793" s="23"/>
    </row>
    <row r="794" spans="2:2" ht="14.25">
      <c r="B794" s="23"/>
    </row>
    <row r="795" spans="2:2" ht="14.25">
      <c r="B795" s="23"/>
    </row>
    <row r="796" spans="2:2" ht="14.25">
      <c r="B796" s="23"/>
    </row>
    <row r="797" spans="2:2" ht="14.25">
      <c r="B797" s="23"/>
    </row>
    <row r="798" spans="2:2" ht="14.25">
      <c r="B798" s="23"/>
    </row>
    <row r="799" spans="2:2" ht="14.25">
      <c r="B799" s="23"/>
    </row>
    <row r="800" spans="2:2" ht="14.25">
      <c r="B800" s="23"/>
    </row>
    <row r="801" spans="2:2" ht="14.25">
      <c r="B801" s="23"/>
    </row>
    <row r="802" spans="2:2" ht="14.25">
      <c r="B802" s="23"/>
    </row>
    <row r="803" spans="2:2" ht="14.25">
      <c r="B803" s="23"/>
    </row>
    <row r="804" spans="2:2" ht="14.25">
      <c r="B804" s="23"/>
    </row>
    <row r="805" spans="2:2" ht="14.25">
      <c r="B805" s="23"/>
    </row>
    <row r="806" spans="2:2" ht="14.25">
      <c r="B806" s="23"/>
    </row>
    <row r="807" spans="2:2" ht="14.25">
      <c r="B807" s="23"/>
    </row>
    <row r="808" spans="2:2" ht="14.25">
      <c r="B808" s="23"/>
    </row>
    <row r="809" spans="2:2" ht="14.25">
      <c r="B809" s="23"/>
    </row>
    <row r="810" spans="2:2" ht="14.25">
      <c r="B810" s="23"/>
    </row>
    <row r="811" spans="2:2" ht="14.25">
      <c r="B811" s="23"/>
    </row>
    <row r="812" spans="2:2" ht="14.25">
      <c r="B812" s="23"/>
    </row>
    <row r="813" spans="2:2" ht="14.25">
      <c r="B813" s="23"/>
    </row>
    <row r="814" spans="2:2" ht="14.25">
      <c r="B814" s="23"/>
    </row>
    <row r="815" spans="2:2" ht="14.25">
      <c r="B815" s="23"/>
    </row>
    <row r="816" spans="2:2" ht="14.25">
      <c r="B816" s="23"/>
    </row>
    <row r="817" spans="2:2" ht="14.25">
      <c r="B817" s="23"/>
    </row>
    <row r="818" spans="2:2" ht="14.25">
      <c r="B818" s="23"/>
    </row>
    <row r="819" spans="2:2" ht="14.25">
      <c r="B819" s="23"/>
    </row>
    <row r="820" spans="2:2" ht="14.25">
      <c r="B820" s="23"/>
    </row>
    <row r="821" spans="2:2" ht="14.25">
      <c r="B821" s="23"/>
    </row>
    <row r="822" spans="2:2" ht="14.25">
      <c r="B822" s="23"/>
    </row>
    <row r="823" spans="2:2" ht="14.25">
      <c r="B823" s="23"/>
    </row>
    <row r="824" spans="2:2" ht="14.25">
      <c r="B824" s="23"/>
    </row>
    <row r="825" spans="2:2" ht="14.25">
      <c r="B825" s="23"/>
    </row>
    <row r="826" spans="2:2" ht="14.25">
      <c r="B826" s="23"/>
    </row>
    <row r="827" spans="2:2" ht="14.25">
      <c r="B827" s="23"/>
    </row>
    <row r="828" spans="2:2" ht="14.25">
      <c r="B828" s="23"/>
    </row>
    <row r="829" spans="2:2" ht="14.25">
      <c r="B829" s="23"/>
    </row>
    <row r="830" spans="2:2" ht="14.25">
      <c r="B830" s="23"/>
    </row>
    <row r="831" spans="2:2" ht="14.25">
      <c r="B831" s="23"/>
    </row>
    <row r="832" spans="2:2" ht="14.25">
      <c r="B832" s="23"/>
    </row>
    <row r="833" spans="2:2" ht="14.25">
      <c r="B833" s="23"/>
    </row>
    <row r="834" spans="2:2" ht="14.25">
      <c r="B834" s="23"/>
    </row>
    <row r="835" spans="2:2" ht="14.25">
      <c r="B835" s="23"/>
    </row>
    <row r="836" spans="2:2" ht="14.25">
      <c r="B836" s="23"/>
    </row>
    <row r="837" spans="2:2" ht="14.25">
      <c r="B837" s="23"/>
    </row>
    <row r="838" spans="2:2" ht="14.25">
      <c r="B838" s="23"/>
    </row>
    <row r="839" spans="2:2" ht="14.25">
      <c r="B839" s="23"/>
    </row>
    <row r="840" spans="2:2" ht="14.25">
      <c r="B840" s="23"/>
    </row>
    <row r="841" spans="2:2" ht="14.25">
      <c r="B841" s="23"/>
    </row>
    <row r="842" spans="2:2" ht="14.25">
      <c r="B842" s="23"/>
    </row>
    <row r="843" spans="2:2" ht="14.25">
      <c r="B843" s="23"/>
    </row>
    <row r="844" spans="2:2" ht="14.25">
      <c r="B844" s="23"/>
    </row>
    <row r="845" spans="2:2" ht="14.25">
      <c r="B845" s="23"/>
    </row>
    <row r="846" spans="2:2" ht="14.25">
      <c r="B846" s="23"/>
    </row>
    <row r="847" spans="2:2" ht="14.25">
      <c r="B847" s="23"/>
    </row>
    <row r="848" spans="2:2" ht="14.25">
      <c r="B848" s="23"/>
    </row>
    <row r="849" spans="2:2" ht="14.25">
      <c r="B849" s="23"/>
    </row>
    <row r="850" spans="2:2" ht="14.25">
      <c r="B850" s="23"/>
    </row>
    <row r="851" spans="2:2" ht="14.25">
      <c r="B851" s="23"/>
    </row>
    <row r="852" spans="2:2" ht="14.25">
      <c r="B852" s="23"/>
    </row>
    <row r="853" spans="2:2" ht="14.25">
      <c r="B853" s="23"/>
    </row>
    <row r="854" spans="2:2" ht="14.25">
      <c r="B854" s="23"/>
    </row>
    <row r="855" spans="2:2" ht="14.25">
      <c r="B855" s="23"/>
    </row>
    <row r="856" spans="2:2" ht="14.25">
      <c r="B856" s="23"/>
    </row>
    <row r="857" spans="2:2" ht="14.25">
      <c r="B857" s="23"/>
    </row>
    <row r="858" spans="2:2" ht="14.25">
      <c r="B858" s="23"/>
    </row>
    <row r="859" spans="2:2" ht="14.25">
      <c r="B859" s="23"/>
    </row>
    <row r="860" spans="2:2" ht="14.25">
      <c r="B860" s="23"/>
    </row>
    <row r="861" spans="2:2" ht="14.25">
      <c r="B861" s="23"/>
    </row>
    <row r="862" spans="2:2" ht="14.25">
      <c r="B862" s="23"/>
    </row>
    <row r="863" spans="2:2" ht="14.25">
      <c r="B863" s="23"/>
    </row>
    <row r="864" spans="2:2" ht="14.25">
      <c r="B864" s="23"/>
    </row>
    <row r="865" spans="2:2" ht="14.25">
      <c r="B865" s="23"/>
    </row>
    <row r="866" spans="2:2" ht="14.25">
      <c r="B866" s="23"/>
    </row>
    <row r="867" spans="2:2" ht="14.25">
      <c r="B867" s="23"/>
    </row>
    <row r="868" spans="2:2" ht="14.25">
      <c r="B868" s="23"/>
    </row>
    <row r="869" spans="2:2" ht="14.25">
      <c r="B869" s="23"/>
    </row>
    <row r="870" spans="2:2" ht="14.25">
      <c r="B870" s="23"/>
    </row>
    <row r="871" spans="2:2" ht="14.25">
      <c r="B871" s="23"/>
    </row>
    <row r="872" spans="2:2" ht="14.25">
      <c r="B872" s="23"/>
    </row>
    <row r="873" spans="2:2" ht="14.25">
      <c r="B873" s="23"/>
    </row>
    <row r="874" spans="2:2" ht="14.25">
      <c r="B874" s="23"/>
    </row>
    <row r="875" spans="2:2" ht="14.25">
      <c r="B875" s="23"/>
    </row>
    <row r="876" spans="2:2" ht="14.25">
      <c r="B876" s="23"/>
    </row>
    <row r="877" spans="2:2" ht="14.25">
      <c r="B877" s="23"/>
    </row>
    <row r="878" spans="2:2" ht="14.25">
      <c r="B878" s="23"/>
    </row>
    <row r="879" spans="2:2" ht="14.25">
      <c r="B879" s="23"/>
    </row>
    <row r="880" spans="2:2" ht="14.25">
      <c r="B880" s="23"/>
    </row>
    <row r="881" spans="2:2" ht="14.25">
      <c r="B881" s="23"/>
    </row>
    <row r="882" spans="2:2" ht="14.25">
      <c r="B882" s="23"/>
    </row>
    <row r="883" spans="2:2" ht="14.25">
      <c r="B883" s="23"/>
    </row>
    <row r="884" spans="2:2" ht="14.25">
      <c r="B884" s="23"/>
    </row>
    <row r="885" spans="2:2" ht="14.25">
      <c r="B885" s="23"/>
    </row>
    <row r="886" spans="2:2" ht="14.25">
      <c r="B886" s="23"/>
    </row>
    <row r="887" spans="2:2" ht="14.25">
      <c r="B887" s="23"/>
    </row>
    <row r="888" spans="2:2" ht="14.25">
      <c r="B888" s="23"/>
    </row>
    <row r="889" spans="2:2" ht="14.25">
      <c r="B889" s="23"/>
    </row>
    <row r="890" spans="2:2" ht="14.25">
      <c r="B890" s="23"/>
    </row>
    <row r="891" spans="2:2" ht="14.25">
      <c r="B891" s="23"/>
    </row>
    <row r="892" spans="2:2" ht="14.25">
      <c r="B892" s="23"/>
    </row>
    <row r="893" spans="2:2" ht="14.25">
      <c r="B893" s="23"/>
    </row>
    <row r="894" spans="2:2" ht="14.25">
      <c r="B894" s="23"/>
    </row>
    <row r="895" spans="2:2" ht="14.25">
      <c r="B895" s="23"/>
    </row>
    <row r="896" spans="2:2" ht="14.25">
      <c r="B896" s="23"/>
    </row>
    <row r="897" spans="2:2" ht="14.25">
      <c r="B897" s="23"/>
    </row>
    <row r="898" spans="2:2" ht="14.25">
      <c r="B898" s="23"/>
    </row>
    <row r="899" spans="2:2" ht="14.25">
      <c r="B899" s="23"/>
    </row>
    <row r="900" spans="2:2" ht="14.25">
      <c r="B900" s="23"/>
    </row>
    <row r="901" spans="2:2" ht="14.25">
      <c r="B901" s="23"/>
    </row>
    <row r="902" spans="2:2" ht="14.25">
      <c r="B902" s="23"/>
    </row>
    <row r="903" spans="2:2" ht="14.25">
      <c r="B903" s="23"/>
    </row>
    <row r="904" spans="2:2" ht="14.25">
      <c r="B904" s="23"/>
    </row>
    <row r="905" spans="2:2" ht="14.25">
      <c r="B905" s="23"/>
    </row>
    <row r="906" spans="2:2" ht="14.25">
      <c r="B906" s="23"/>
    </row>
    <row r="907" spans="2:2" ht="14.25">
      <c r="B907" s="23"/>
    </row>
    <row r="908" spans="2:2" ht="14.25">
      <c r="B908" s="23"/>
    </row>
    <row r="909" spans="2:2" ht="14.25">
      <c r="B909" s="23"/>
    </row>
    <row r="910" spans="2:2" ht="14.25">
      <c r="B910" s="23"/>
    </row>
    <row r="911" spans="2:2" ht="14.25">
      <c r="B911" s="23"/>
    </row>
    <row r="912" spans="2:2" ht="14.25">
      <c r="B912" s="23"/>
    </row>
    <row r="913" spans="2:2" ht="14.25">
      <c r="B913" s="23"/>
    </row>
    <row r="914" spans="2:2" ht="14.25">
      <c r="B914" s="23"/>
    </row>
    <row r="915" spans="2:2" ht="14.25">
      <c r="B915" s="23"/>
    </row>
    <row r="916" spans="2:2" ht="14.25">
      <c r="B916" s="23"/>
    </row>
    <row r="917" spans="2:2" ht="14.25">
      <c r="B917" s="23"/>
    </row>
    <row r="918" spans="2:2" ht="14.25">
      <c r="B918" s="23"/>
    </row>
    <row r="919" spans="2:2" ht="14.25">
      <c r="B919" s="23"/>
    </row>
    <row r="920" spans="2:2" ht="14.25">
      <c r="B920" s="23"/>
    </row>
    <row r="921" spans="2:2" ht="14.25">
      <c r="B921" s="23"/>
    </row>
    <row r="922" spans="2:2" ht="14.25">
      <c r="B922" s="23"/>
    </row>
    <row r="923" spans="2:2" ht="14.25">
      <c r="B923" s="23"/>
    </row>
    <row r="924" spans="2:2" ht="14.25">
      <c r="B924" s="23"/>
    </row>
    <row r="925" spans="2:2" ht="14.25">
      <c r="B925" s="23"/>
    </row>
    <row r="926" spans="2:2" ht="14.25">
      <c r="B926" s="23"/>
    </row>
    <row r="927" spans="2:2" ht="14.25">
      <c r="B927" s="23"/>
    </row>
    <row r="928" spans="2:2" ht="14.25">
      <c r="B928" s="23"/>
    </row>
    <row r="929" spans="2:2" ht="14.25">
      <c r="B929" s="23"/>
    </row>
    <row r="930" spans="2:2" ht="14.25">
      <c r="B930" s="23"/>
    </row>
    <row r="931" spans="2:2" ht="14.25">
      <c r="B931" s="23"/>
    </row>
    <row r="932" spans="2:2" ht="14.25">
      <c r="B932" s="23"/>
    </row>
    <row r="933" spans="2:2" ht="14.25">
      <c r="B933" s="23"/>
    </row>
    <row r="934" spans="2:2" ht="14.25">
      <c r="B934" s="23"/>
    </row>
    <row r="935" spans="2:2" ht="14.25">
      <c r="B935" s="23"/>
    </row>
    <row r="936" spans="2:2" ht="14.25">
      <c r="B936" s="23"/>
    </row>
    <row r="937" spans="2:2" ht="14.25">
      <c r="B937" s="23"/>
    </row>
    <row r="938" spans="2:2" ht="14.25">
      <c r="B938" s="23"/>
    </row>
    <row r="939" spans="2:2" ht="14.25">
      <c r="B939" s="23"/>
    </row>
    <row r="940" spans="2:2" ht="14.25">
      <c r="B940" s="23"/>
    </row>
    <row r="941" spans="2:2" ht="14.25">
      <c r="B941" s="23"/>
    </row>
    <row r="942" spans="2:2" ht="14.25">
      <c r="B942" s="23"/>
    </row>
    <row r="943" spans="2:2" ht="14.25">
      <c r="B943" s="23"/>
    </row>
    <row r="944" spans="2:2" ht="14.25">
      <c r="B944" s="23"/>
    </row>
    <row r="945" spans="2:2" ht="14.25">
      <c r="B945" s="23"/>
    </row>
    <row r="946" spans="2:2" ht="14.25">
      <c r="B946" s="23"/>
    </row>
    <row r="947" spans="2:2" ht="14.25">
      <c r="B947" s="23"/>
    </row>
    <row r="948" spans="2:2" ht="14.25">
      <c r="B948" s="23"/>
    </row>
    <row r="949" spans="2:2" ht="14.25">
      <c r="B949" s="23"/>
    </row>
    <row r="950" spans="2:2" ht="14.25">
      <c r="B950" s="23"/>
    </row>
    <row r="951" spans="2:2" ht="14.25">
      <c r="B951" s="23"/>
    </row>
    <row r="952" spans="2:2" ht="14.25">
      <c r="B952" s="23"/>
    </row>
    <row r="953" spans="2:2" ht="14.25">
      <c r="B953" s="23"/>
    </row>
    <row r="954" spans="2:2" ht="14.25">
      <c r="B954" s="23"/>
    </row>
    <row r="955" spans="2:2" ht="14.25">
      <c r="B955" s="23"/>
    </row>
    <row r="956" spans="2:2" ht="14.25">
      <c r="B956" s="23"/>
    </row>
    <row r="957" spans="2:2" ht="14.25">
      <c r="B957" s="23"/>
    </row>
    <row r="958" spans="2:2" ht="14.25">
      <c r="B958" s="23"/>
    </row>
    <row r="959" spans="2:2" ht="14.25">
      <c r="B959" s="23"/>
    </row>
    <row r="960" spans="2:2" ht="14.25">
      <c r="B960" s="23"/>
    </row>
    <row r="961" spans="2:2" ht="14.25">
      <c r="B961" s="23"/>
    </row>
    <row r="962" spans="2:2" ht="14.25">
      <c r="B962" s="23"/>
    </row>
    <row r="963" spans="2:2" ht="14.25">
      <c r="B963" s="23"/>
    </row>
    <row r="964" spans="2:2" ht="14.25">
      <c r="B964" s="23"/>
    </row>
    <row r="965" spans="2:2" ht="14.25">
      <c r="B965" s="23"/>
    </row>
    <row r="966" spans="2:2" ht="14.25">
      <c r="B966" s="23"/>
    </row>
    <row r="967" spans="2:2" ht="14.25">
      <c r="B967" s="23"/>
    </row>
    <row r="968" spans="2:2" ht="14.25">
      <c r="B968" s="23"/>
    </row>
    <row r="969" spans="2:2" ht="14.25">
      <c r="B969" s="23"/>
    </row>
    <row r="970" spans="2:2" ht="14.25">
      <c r="B970" s="23"/>
    </row>
    <row r="971" spans="2:2" ht="14.25">
      <c r="B971" s="23"/>
    </row>
    <row r="972" spans="2:2" ht="14.25">
      <c r="B972" s="23"/>
    </row>
    <row r="973" spans="2:2" ht="14.25">
      <c r="B973" s="23"/>
    </row>
    <row r="974" spans="2:2" ht="14.25">
      <c r="B974" s="23"/>
    </row>
    <row r="975" spans="2:2" ht="14.25">
      <c r="B975" s="23"/>
    </row>
    <row r="976" spans="2:2" ht="14.25">
      <c r="B976" s="23"/>
    </row>
    <row r="977" spans="2:2" ht="14.25">
      <c r="B977" s="23"/>
    </row>
    <row r="978" spans="2:2" ht="14.25">
      <c r="B978" s="23"/>
    </row>
    <row r="979" spans="2:2" ht="14.25">
      <c r="B979" s="23"/>
    </row>
    <row r="980" spans="2:2" ht="14.25">
      <c r="B980" s="23"/>
    </row>
    <row r="981" spans="2:2" ht="14.25">
      <c r="B981" s="23"/>
    </row>
    <row r="982" spans="2:2" ht="14.25">
      <c r="B982" s="23"/>
    </row>
    <row r="983" spans="2:2" ht="14.25">
      <c r="B983" s="23"/>
    </row>
    <row r="984" spans="2:2" ht="14.25">
      <c r="B984" s="23"/>
    </row>
    <row r="985" spans="2:2" ht="14.25">
      <c r="B985" s="23"/>
    </row>
    <row r="986" spans="2:2" ht="14.25">
      <c r="B986" s="23"/>
    </row>
    <row r="987" spans="2:2" ht="14.25">
      <c r="B987" s="23"/>
    </row>
    <row r="988" spans="2:2" ht="14.25">
      <c r="B988" s="23"/>
    </row>
    <row r="989" spans="2:2" ht="14.25">
      <c r="B989" s="23"/>
    </row>
    <row r="990" spans="2:2" ht="14.25">
      <c r="B990" s="23"/>
    </row>
    <row r="991" spans="2:2" ht="14.25">
      <c r="B991" s="23"/>
    </row>
    <row r="992" spans="2:2" ht="14.25">
      <c r="B992" s="23"/>
    </row>
    <row r="993" spans="2:2" ht="14.25">
      <c r="B993" s="23"/>
    </row>
    <row r="994" spans="2:2" ht="14.25">
      <c r="B994" s="23"/>
    </row>
    <row r="995" spans="2:2" ht="14.25">
      <c r="B995" s="23"/>
    </row>
    <row r="996" spans="2:2" ht="14.25">
      <c r="B996" s="23"/>
    </row>
    <row r="997" spans="2:2" ht="14.25">
      <c r="B997" s="23"/>
    </row>
    <row r="998" spans="2:2" ht="14.25">
      <c r="B998" s="23"/>
    </row>
    <row r="999" spans="2:2" ht="14.25">
      <c r="B999" s="23"/>
    </row>
    <row r="1000" spans="2:2" ht="14.25">
      <c r="B1000" s="23"/>
    </row>
    <row r="1001" spans="2:2" ht="14.25">
      <c r="B1001" s="23"/>
    </row>
    <row r="1002" spans="2:2" ht="14.25">
      <c r="B1002" s="23"/>
    </row>
    <row r="1003" spans="2:2" ht="14.25">
      <c r="B1003" s="23"/>
    </row>
    <row r="1004" spans="2:2" ht="14.25">
      <c r="B1004" s="23"/>
    </row>
    <row r="1005" spans="2:2" ht="14.25">
      <c r="B1005" s="23"/>
    </row>
    <row r="1006" spans="2:2" ht="14.25">
      <c r="B1006" s="23"/>
    </row>
    <row r="1007" spans="2:2" ht="14.25">
      <c r="B1007" s="23"/>
    </row>
    <row r="1008" spans="2:2" ht="14.25">
      <c r="B1008" s="23"/>
    </row>
    <row r="1009" spans="2:2" ht="14.25">
      <c r="B1009" s="23"/>
    </row>
    <row r="1010" spans="2:2" ht="14.25">
      <c r="B1010" s="23"/>
    </row>
    <row r="1011" spans="2:2" ht="14.25">
      <c r="B1011" s="23"/>
    </row>
    <row r="1012" spans="2:2" ht="14.25">
      <c r="B1012" s="23"/>
    </row>
    <row r="1013" spans="2:2" ht="14.25">
      <c r="B1013" s="23"/>
    </row>
    <row r="1014" spans="2:2" ht="14.25">
      <c r="B1014" s="23"/>
    </row>
    <row r="1015" spans="2:2" ht="14.25">
      <c r="B1015" s="23"/>
    </row>
    <row r="1016" spans="2:2" ht="14.25">
      <c r="B1016" s="23"/>
    </row>
    <row r="1017" spans="2:2" ht="14.25">
      <c r="B1017" s="23"/>
    </row>
    <row r="1018" spans="2:2" ht="14.25">
      <c r="B1018" s="23"/>
    </row>
    <row r="1019" spans="2:2" ht="14.25">
      <c r="B1019" s="23"/>
    </row>
    <row r="1020" spans="2:2" ht="14.25">
      <c r="B1020" s="23"/>
    </row>
    <row r="1021" spans="2:2" ht="14.25">
      <c r="B1021" s="23"/>
    </row>
    <row r="1022" spans="2:2" ht="14.25">
      <c r="B1022" s="23"/>
    </row>
    <row r="1023" spans="2:2" ht="14.25">
      <c r="B1023" s="23"/>
    </row>
    <row r="1024" spans="2:2" ht="14.25">
      <c r="B1024" s="23"/>
    </row>
    <row r="1025" spans="2:2" ht="14.25">
      <c r="B1025" s="23"/>
    </row>
    <row r="1026" spans="2:2" ht="14.25">
      <c r="B1026" s="23"/>
    </row>
    <row r="1027" spans="2:2" ht="14.25">
      <c r="B1027" s="23"/>
    </row>
    <row r="1028" spans="2:2" ht="14.25">
      <c r="B1028" s="23"/>
    </row>
    <row r="1029" spans="2:2" ht="14.25">
      <c r="B1029" s="23"/>
    </row>
    <row r="1030" spans="2:2" ht="14.25">
      <c r="B1030" s="23"/>
    </row>
    <row r="1031" spans="2:2" ht="14.25">
      <c r="B1031" s="23"/>
    </row>
    <row r="1032" spans="2:2" ht="14.25">
      <c r="B1032" s="23"/>
    </row>
    <row r="1033" spans="2:2" ht="14.25">
      <c r="B1033" s="23"/>
    </row>
    <row r="1034" spans="2:2" ht="14.25">
      <c r="B1034" s="23"/>
    </row>
    <row r="1035" spans="2:2" ht="14.25">
      <c r="B1035" s="23"/>
    </row>
    <row r="1036" spans="2:2" ht="14.25">
      <c r="B1036" s="23"/>
    </row>
    <row r="1037" spans="2:2" ht="14.25">
      <c r="B1037" s="23"/>
    </row>
    <row r="1038" spans="2:2" ht="14.25">
      <c r="B1038" s="23"/>
    </row>
    <row r="1039" spans="2:2" ht="14.25">
      <c r="B1039" s="23"/>
    </row>
    <row r="1040" spans="2:2" ht="14.25">
      <c r="B1040" s="23"/>
    </row>
    <row r="1041" spans="2:2" ht="14.25">
      <c r="B1041" s="23"/>
    </row>
    <row r="1042" spans="2:2" ht="14.25">
      <c r="B1042" s="23"/>
    </row>
    <row r="1043" spans="2:2" ht="14.25">
      <c r="B1043" s="23"/>
    </row>
    <row r="1044" spans="2:2" ht="14.25">
      <c r="B1044" s="23"/>
    </row>
    <row r="1045" spans="2:2" ht="14.25">
      <c r="B1045" s="23"/>
    </row>
    <row r="1046" spans="2:2" ht="14.25">
      <c r="B1046" s="23"/>
    </row>
    <row r="1047" spans="2:2" ht="14.25">
      <c r="B1047" s="23"/>
    </row>
    <row r="1048" spans="2:2" ht="14.25">
      <c r="B1048" s="23"/>
    </row>
    <row r="1049" spans="2:2" ht="14.25">
      <c r="B1049" s="23"/>
    </row>
    <row r="1050" spans="2:2" ht="14.25">
      <c r="B1050" s="23"/>
    </row>
    <row r="1051" spans="2:2" ht="14.25">
      <c r="B1051" s="23"/>
    </row>
    <row r="1052" spans="2:2" ht="14.25">
      <c r="B1052" s="23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008"/>
  <sheetViews>
    <sheetView workbookViewId="0"/>
  </sheetViews>
  <sheetFormatPr defaultColWidth="12.625" defaultRowHeight="15" customHeight="1"/>
  <cols>
    <col min="1" max="1" width="15.375" customWidth="1"/>
    <col min="2" max="2" width="9.625" customWidth="1"/>
    <col min="3" max="3" width="7.875" customWidth="1"/>
    <col min="4" max="5" width="8.375" hidden="1" customWidth="1"/>
    <col min="6" max="6" width="15.75" hidden="1" customWidth="1"/>
    <col min="7" max="7" width="5.125" customWidth="1"/>
    <col min="8" max="8" width="4" customWidth="1"/>
    <col min="9" max="9" width="4.625" hidden="1" customWidth="1"/>
    <col min="10" max="10" width="5.25" hidden="1" customWidth="1"/>
    <col min="11" max="11" width="4.75" customWidth="1"/>
    <col min="12" max="12" width="4.125" customWidth="1"/>
    <col min="13" max="13" width="4.5" customWidth="1"/>
    <col min="14" max="14" width="4" customWidth="1"/>
    <col min="15" max="15" width="4.5" hidden="1" customWidth="1"/>
    <col min="16" max="17" width="3.625" customWidth="1"/>
    <col min="18" max="18" width="5.5" customWidth="1"/>
    <col min="19" max="19" width="6.625" customWidth="1"/>
    <col min="20" max="20" width="5.375" customWidth="1"/>
    <col min="21" max="21" width="6.25" hidden="1" customWidth="1"/>
    <col min="22" max="22" width="5.75" hidden="1" customWidth="1"/>
    <col min="23" max="23" width="6" customWidth="1"/>
    <col min="24" max="24" width="5.25" customWidth="1"/>
    <col min="25" max="25" width="6.125" customWidth="1"/>
    <col min="26" max="26" width="5.75" customWidth="1"/>
    <col min="27" max="27" width="6.125" hidden="1" customWidth="1"/>
    <col min="28" max="28" width="5.75" hidden="1" customWidth="1"/>
    <col min="29" max="29" width="5.5" customWidth="1"/>
    <col min="30" max="30" width="4.5" customWidth="1"/>
    <col min="31" max="32" width="6" customWidth="1"/>
    <col min="33" max="33" width="6.625" hidden="1" customWidth="1"/>
    <col min="34" max="34" width="6.25" hidden="1" customWidth="1"/>
    <col min="35" max="36" width="7.625" customWidth="1"/>
    <col min="37" max="37" width="6.125" customWidth="1"/>
    <col min="38" max="38" width="5.75" customWidth="1"/>
    <col min="39" max="39" width="6.125" hidden="1" customWidth="1"/>
    <col min="40" max="40" width="5.75" hidden="1" customWidth="1"/>
    <col min="41" max="41" width="5.5" customWidth="1"/>
    <col min="42" max="42" width="4.5" customWidth="1"/>
    <col min="43" max="43" width="6.125" customWidth="1"/>
    <col min="44" max="44" width="5.75" customWidth="1"/>
    <col min="45" max="45" width="6.125" hidden="1" customWidth="1"/>
    <col min="46" max="46" width="5.75" hidden="1" customWidth="1"/>
    <col min="47" max="47" width="5.5" customWidth="1"/>
    <col min="48" max="48" width="4.5" customWidth="1"/>
    <col min="49" max="49" width="2.75" customWidth="1"/>
    <col min="50" max="51" width="2.375" customWidth="1"/>
    <col min="52" max="52" width="1.375" customWidth="1"/>
    <col min="53" max="53" width="3.875" customWidth="1"/>
    <col min="54" max="54" width="3" customWidth="1"/>
    <col min="55" max="55" width="2.625" customWidth="1"/>
    <col min="56" max="56" width="2.375" customWidth="1"/>
    <col min="57" max="57" width="2.5" customWidth="1"/>
    <col min="58" max="58" width="2.375" customWidth="1"/>
    <col min="59" max="59" width="2.75" customWidth="1"/>
    <col min="60" max="60" width="3.375" customWidth="1"/>
    <col min="61" max="61" width="2.75" customWidth="1"/>
    <col min="62" max="62" width="2.875" customWidth="1"/>
    <col min="63" max="63" width="3" customWidth="1"/>
    <col min="64" max="64" width="3.125" customWidth="1"/>
    <col min="65" max="66" width="2.625" customWidth="1"/>
    <col min="67" max="67" width="2.75" customWidth="1"/>
    <col min="68" max="68" width="3.25" customWidth="1"/>
    <col min="69" max="69" width="2.375" customWidth="1"/>
    <col min="70" max="70" width="2.25" customWidth="1"/>
    <col min="71" max="71" width="3.875" customWidth="1"/>
    <col min="72" max="72" width="3.75" customWidth="1"/>
    <col min="73" max="77" width="2.625" customWidth="1"/>
    <col min="78" max="78" width="4.125" customWidth="1"/>
    <col min="79" max="79" width="2.625" customWidth="1"/>
    <col min="80" max="80" width="3.875" customWidth="1"/>
    <col min="81" max="84" width="2.625" customWidth="1"/>
  </cols>
  <sheetData>
    <row r="1" spans="1:84" ht="14.25" customHeight="1">
      <c r="A1" s="24"/>
      <c r="B1" s="25"/>
      <c r="C1" s="25"/>
      <c r="D1" s="25"/>
      <c r="E1" s="26"/>
      <c r="F1" s="26"/>
      <c r="G1" s="480" t="s">
        <v>52</v>
      </c>
      <c r="H1" s="481"/>
      <c r="I1" s="481"/>
      <c r="J1" s="481"/>
      <c r="K1" s="481"/>
      <c r="L1" s="482"/>
      <c r="M1" s="480" t="s">
        <v>357</v>
      </c>
      <c r="N1" s="481"/>
      <c r="O1" s="481"/>
      <c r="P1" s="481"/>
      <c r="Q1" s="481"/>
      <c r="R1" s="482"/>
      <c r="S1" s="480" t="s">
        <v>358</v>
      </c>
      <c r="T1" s="481"/>
      <c r="U1" s="481"/>
      <c r="V1" s="481"/>
      <c r="W1" s="481"/>
      <c r="X1" s="482"/>
      <c r="Y1" s="480" t="s">
        <v>359</v>
      </c>
      <c r="Z1" s="481"/>
      <c r="AA1" s="481"/>
      <c r="AB1" s="481"/>
      <c r="AC1" s="481"/>
      <c r="AD1" s="482"/>
      <c r="AE1" s="27" t="s">
        <v>360</v>
      </c>
      <c r="AF1" s="27"/>
      <c r="AG1" s="27"/>
      <c r="AH1" s="27"/>
      <c r="AI1" s="27"/>
      <c r="AJ1" s="27"/>
      <c r="AK1" s="480" t="s">
        <v>361</v>
      </c>
      <c r="AL1" s="481"/>
      <c r="AM1" s="481"/>
      <c r="AN1" s="481"/>
      <c r="AO1" s="481"/>
      <c r="AP1" s="482"/>
      <c r="AQ1" s="480" t="s">
        <v>362</v>
      </c>
      <c r="AR1" s="481"/>
      <c r="AS1" s="481"/>
      <c r="AT1" s="481"/>
      <c r="AU1" s="481"/>
      <c r="AV1" s="482"/>
      <c r="AW1" s="28"/>
      <c r="AX1" s="29"/>
      <c r="AY1" s="28"/>
      <c r="AZ1" s="28"/>
      <c r="BA1" s="28"/>
      <c r="BB1" s="28"/>
      <c r="BC1" s="30"/>
      <c r="BD1" s="30"/>
      <c r="BE1" s="30"/>
      <c r="BF1" s="30"/>
      <c r="BG1" s="30"/>
      <c r="BH1" s="30"/>
      <c r="BI1" s="30"/>
      <c r="BJ1" s="30"/>
      <c r="BK1" s="30"/>
      <c r="BL1" s="30"/>
      <c r="BM1" s="31"/>
      <c r="BN1" s="31"/>
      <c r="BO1" s="30"/>
      <c r="BP1" s="30"/>
      <c r="BQ1" s="30"/>
      <c r="BR1" s="30"/>
      <c r="BS1" s="30"/>
      <c r="BT1" s="30"/>
      <c r="BU1" s="30"/>
      <c r="BV1" s="30"/>
      <c r="BW1" s="30"/>
      <c r="BX1" s="30"/>
      <c r="BY1" s="30"/>
      <c r="BZ1" s="30"/>
      <c r="CA1" s="30"/>
      <c r="CB1" s="30"/>
      <c r="CC1" s="30"/>
      <c r="CD1" s="30"/>
      <c r="CE1" s="30"/>
      <c r="CF1" s="30"/>
    </row>
    <row r="2" spans="1:84" ht="42.75" customHeight="1">
      <c r="A2" s="32" t="s">
        <v>363</v>
      </c>
      <c r="B2" s="33" t="s">
        <v>364</v>
      </c>
      <c r="C2" s="34" t="s">
        <v>365</v>
      </c>
      <c r="D2" s="34" t="s">
        <v>366</v>
      </c>
      <c r="E2" s="35" t="s">
        <v>367</v>
      </c>
      <c r="F2" s="36" t="s">
        <v>368</v>
      </c>
      <c r="G2" s="37" t="s">
        <v>369</v>
      </c>
      <c r="H2" s="37" t="s">
        <v>370</v>
      </c>
      <c r="I2" s="37" t="s">
        <v>371</v>
      </c>
      <c r="J2" s="37" t="s">
        <v>372</v>
      </c>
      <c r="K2" s="37" t="s">
        <v>373</v>
      </c>
      <c r="L2" s="37" t="s">
        <v>374</v>
      </c>
      <c r="M2" s="37" t="s">
        <v>369</v>
      </c>
      <c r="N2" s="37" t="s">
        <v>370</v>
      </c>
      <c r="O2" s="37" t="s">
        <v>371</v>
      </c>
      <c r="P2" s="37" t="s">
        <v>372</v>
      </c>
      <c r="Q2" s="37" t="s">
        <v>373</v>
      </c>
      <c r="R2" s="37" t="s">
        <v>374</v>
      </c>
      <c r="S2" s="37" t="s">
        <v>369</v>
      </c>
      <c r="T2" s="37" t="s">
        <v>370</v>
      </c>
      <c r="U2" s="37" t="s">
        <v>371</v>
      </c>
      <c r="V2" s="37" t="s">
        <v>372</v>
      </c>
      <c r="W2" s="37" t="s">
        <v>373</v>
      </c>
      <c r="X2" s="37" t="s">
        <v>374</v>
      </c>
      <c r="Y2" s="37" t="s">
        <v>369</v>
      </c>
      <c r="Z2" s="37" t="s">
        <v>370</v>
      </c>
      <c r="AA2" s="37" t="s">
        <v>371</v>
      </c>
      <c r="AB2" s="37" t="s">
        <v>372</v>
      </c>
      <c r="AC2" s="37" t="s">
        <v>373</v>
      </c>
      <c r="AD2" s="37" t="s">
        <v>374</v>
      </c>
      <c r="AE2" s="37" t="s">
        <v>369</v>
      </c>
      <c r="AF2" s="37" t="s">
        <v>370</v>
      </c>
      <c r="AG2" s="37" t="s">
        <v>371</v>
      </c>
      <c r="AH2" s="37" t="s">
        <v>372</v>
      </c>
      <c r="AI2" s="37" t="s">
        <v>373</v>
      </c>
      <c r="AJ2" s="37" t="s">
        <v>374</v>
      </c>
      <c r="AK2" s="37" t="s">
        <v>369</v>
      </c>
      <c r="AL2" s="37" t="s">
        <v>370</v>
      </c>
      <c r="AM2" s="37" t="s">
        <v>371</v>
      </c>
      <c r="AN2" s="37" t="s">
        <v>372</v>
      </c>
      <c r="AO2" s="37" t="s">
        <v>373</v>
      </c>
      <c r="AP2" s="37" t="s">
        <v>374</v>
      </c>
      <c r="AQ2" s="37" t="s">
        <v>369</v>
      </c>
      <c r="AR2" s="37" t="s">
        <v>370</v>
      </c>
      <c r="AS2" s="37" t="s">
        <v>371</v>
      </c>
      <c r="AT2" s="37" t="s">
        <v>372</v>
      </c>
      <c r="AU2" s="37" t="s">
        <v>373</v>
      </c>
      <c r="AV2" s="37" t="s">
        <v>374</v>
      </c>
      <c r="AW2" s="38"/>
      <c r="AX2" s="39"/>
      <c r="AY2" s="38"/>
      <c r="AZ2" s="38"/>
      <c r="BA2" s="38"/>
      <c r="BB2" s="38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1"/>
      <c r="BN2" s="41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</row>
    <row r="3" spans="1:84" ht="14.25" customHeight="1">
      <c r="A3" s="42" t="s">
        <v>375</v>
      </c>
      <c r="B3" s="43" t="s">
        <v>376</v>
      </c>
      <c r="C3" s="44">
        <v>36</v>
      </c>
      <c r="D3" s="45">
        <v>25</v>
      </c>
      <c r="E3" s="44">
        <v>14</v>
      </c>
      <c r="F3" s="46" t="s">
        <v>377</v>
      </c>
      <c r="G3" s="47">
        <f>(COUNTIFS('MASTER TT'!$E$2:$E$587,$A$2:$A$7563,'MASTER TT'!$B$2:$B$587,"MONDAY",'MASTER TT'!$C$2:$C$587,"08*-1*",'MASTER TT'!$AM$2:$AM$587,"JAN-APRIL 2026",'MASTER TT'!$L$2:$L$587,"&gt;=1"))</f>
        <v>0</v>
      </c>
      <c r="H3" s="47">
        <f>(COUNTIFS('MASTER TT'!$E$2:$E$68619,$A$2:$A$7563,'MASTER TT'!$B$2:$B$68619,"MONDAY",'MASTER TT'!$C$2:$C$68619,"1100-1*",'MASTER TT'!$AM$2:$AM$68619,"JAN-APRIL 2026",'MASTER TT'!$L$2:$L$68619,"&gt;=1"))</f>
        <v>1</v>
      </c>
      <c r="I3" s="47">
        <f>(COUNTIFS('MASTER TT'!$E$2:$E$587,$A$2:$A$7563,'MASTER TT'!$B$2:$B$587,"MONDAY",'MASTER TT'!$C$2:$C$587,"1200-1*",'MASTER TT'!$AM$2:$AM$587,"JAN-APRIL 2025",'MASTER TT'!$J$2:$J$587,"&gt;=1"))</f>
        <v>0</v>
      </c>
      <c r="J3" s="47">
        <f>(COUNTIFS('MASTER TT'!$E$2:$E$587,$A$2:$A$7563,'MASTER TT'!$B$2:$B$587,"MONDAY",'MASTER TT'!$C$2:$C$587,"1300-1*",'MASTER TT'!$AM$2:$AM$587,"JAN-APRIL 2025",'MASTER TT'!$J$2:$J$587,"&gt;=1"))</f>
        <v>0</v>
      </c>
      <c r="K3" s="47">
        <f>(COUNTIFS('MASTER TT'!$E$2:$E$587,$A$2:$A$7563,'MASTER TT'!$B$2:$B$587,"MONDAY",'MASTER TT'!$C$2:$C$587,"14*-1*",'MASTER TT'!$AM$2:$AM$587,"JAN-APRIL 2026",'MASTER TT'!$L$2:$L$587,"&gt;=1"))</f>
        <v>0</v>
      </c>
      <c r="L3" s="47">
        <f>(COUNTIFS('MASTER TT'!$E$2:$E$587,$A$2:$A$7563,'MASTER TT'!$B$2:$B$587,"MONDAY",'MASTER TT'!$C$2:$C$587,"17*-*",'MASTER TT'!$AM$2:$AM$587,"JAN-APRIL 2026",'MASTER TT'!$L$2:$L$587,"&gt;=1"))</f>
        <v>0</v>
      </c>
      <c r="M3" s="47">
        <f>(COUNTIFS('MASTER TT'!$E$2:$E$587,$A$2:$A$7563,'MASTER TT'!$B$2:$B$587,"TUESDAY",'MASTER TT'!$C$2:$C$587,"08*-1*",'MASTER TT'!$AM$2:$AM$587,"JAN-APRIL 2026",'MASTER TT'!$L$2:$L$587,"&gt;=1"))</f>
        <v>0</v>
      </c>
      <c r="N3" s="47">
        <f>(COUNTIFS('MASTER TT'!$E$2:$E$587,$A$2:$A$7563,'MASTER TT'!$B$2:$B$587,"TUESDAY",'MASTER TT'!$C$2:$C$587,"1100-1*",'MASTER TT'!$AM$2:$AM$587,"JAN-APRIL 2026",'MASTER TT'!$L$2:$L$587,"&gt;=1"))</f>
        <v>0</v>
      </c>
      <c r="O3" s="47">
        <f>(COUNTIFS('MASTER TT'!$E$2:$E$587,$A$2:$A$7563,'MASTER TT'!$B$2:$B$587,"MONDAY",'MASTER TT'!$C$2:$C$587,"1200-1*",'MASTER TT'!$AM$2:$AM$587,"JAN-APRIL 2025",'MASTER TT'!$J$2:$J$587,"&gt;=1"))</f>
        <v>0</v>
      </c>
      <c r="P3" s="47">
        <f>(COUNTIFS('MASTER TT'!$E$2:$E$587,$A$2:$A$7563,'MASTER TT'!$B$2:$B$587,"TUESDAY",'MASTER TT'!$C$2:$C$587,"1300-1*",'MASTER TT'!$AM$2:$AM$587,"JAN-APRIL 2026",'MASTER TT'!$L$2:$L$587,"&gt;=1"))</f>
        <v>0</v>
      </c>
      <c r="Q3" s="47">
        <f>(COUNTIFS('MASTER TT'!$E$2:$E$587,$A$2:$A$7563,'MASTER TT'!$B$2:$B$587,"TUESDAY",'MASTER TT'!$C$2:$C$587,"14*-1*",'MASTER TT'!$AM$2:$AM$587,"JAN-APRIL 2026",'MASTER TT'!$L$2:$L$587,"&gt;=1"))</f>
        <v>0</v>
      </c>
      <c r="R3" s="47">
        <f>(COUNTIFS('MASTER TT'!$E$2:$E$587,$A$2:$A$7563,'MASTER TT'!$B$2:$B$587,"TUESDAY",'MASTER TT'!$C$2:$C$587,"17*-*",'MASTER TT'!$AM$2:$AM$587,"JAN-APRIL 2026",'MASTER TT'!$L$2:$L$587,"&gt;=1"))</f>
        <v>0</v>
      </c>
      <c r="S3" s="47">
        <f>(COUNTIFS('MASTER TT'!$E$2:$E$587,$A$2:$A$7563,'MASTER TT'!$B$2:$B$587,"WEDNESDAY",'MASTER TT'!$C$2:$C$587,"08*-1*",'MASTER TT'!$AM$2:$AM$587,"JAN-APRIL 2026",'MASTER TT'!$L$2:$L$587,"&gt;=1"))</f>
        <v>0</v>
      </c>
      <c r="T3" s="47">
        <f>(COUNTIFS('MASTER TT'!$E$2:$E$587,$A$2:$A$7563,'MASTER TT'!$B$2:$B$587,"WEDNESDAY",'MASTER TT'!$C$2:$C$587,"1100-1*",'MASTER TT'!$AM$2:$AM$587,"JAN-APRIL 2026",'MASTER TT'!$L$2:$L$587,"&gt;=1"))</f>
        <v>0</v>
      </c>
      <c r="U3" s="47">
        <f>(COUNTIFS('MASTER TT'!$E$2:$E$587,$A$2:$A$7563,'MASTER TT'!$B$2:$B$587,"MONDAY",'MASTER TT'!$C$2:$C$587,"1200-1*",'MASTER TT'!$AM$2:$AM$587,"JAN-APRIL 2025",'MASTER TT'!$J$2:$J$587,"&gt;=1"))</f>
        <v>0</v>
      </c>
      <c r="V3" s="47">
        <f>(COUNTIFS('MASTER TT'!$E$2:$E$587,$A$2:$A$7563,'MASTER TT'!$B$2:$B$587,"MONDAY",'MASTER TT'!$C$2:$C$587,"1300-1*",'MASTER TT'!$AM$2:$AM$587,"JAN-APRIL 2025",'MASTER TT'!$J$2:$J$587,"&gt;=1"))</f>
        <v>0</v>
      </c>
      <c r="W3" s="47">
        <f>(COUNTIFS('MASTER TT'!$E$2:$E$587,$A$2:$A$7563,'MASTER TT'!$B$2:$B$587,"WEDNESDAY",'MASTER TT'!$C$2:$C$587,"14*-1*",'MASTER TT'!$AM$2:$AM$587,"JAN-APRIL 2026",'MASTER TT'!$L$2:$L$587,"&gt;=1"))</f>
        <v>0</v>
      </c>
      <c r="X3" s="47">
        <f>(COUNTIFS('MASTER TT'!$E$2:$E$587,$A$2:$A$7563,'MASTER TT'!$B$2:$B$587,"WEDNESDAY",'MASTER TT'!$C$2:$C$587,"17*-*",'MASTER TT'!$AM$2:$AM$587,"JAN-APRIL 2026",'MASTER TT'!$L$2:$L$587,"&gt;=1"))</f>
        <v>0</v>
      </c>
      <c r="Y3" s="47">
        <f>(COUNTIFS('MASTER TT'!$E$2:$E$587,$A$2:$A$7563,'MASTER TT'!$B$2:$B$587,"THURSDAY",'MASTER TT'!$C$2:$C$587,"08*-1*",'MASTER TT'!$AM$2:$AM$587,"JAN-APRIL 2026",'MASTER TT'!$L$2:$L$587,"&gt;=1"))</f>
        <v>0</v>
      </c>
      <c r="Z3" s="47">
        <f>(COUNTIFS('MASTER TT'!$E$2:$E$587,$A$2:$A$7563,'MASTER TT'!$B$2:$B$587,"THURSDAY",'MASTER TT'!$C$2:$C$587,"1100-1*",'MASTER TT'!$AM$2:$AM$587,"JAN-APRIL 2026",'MASTER TT'!$L$2:$L$587,"&gt;=1"))</f>
        <v>0</v>
      </c>
      <c r="AA3" s="47">
        <f>(COUNTIFS('MASTER TT'!$E$2:$E$587,$A$2:$A$7563,'MASTER TT'!$B$2:$B$587,"MONDAY",'MASTER TT'!$C$2:$C$587,"1200-1*",'MASTER TT'!$AM$2:$AM$587,"JAN-APRIL 2025",'MASTER TT'!$J$2:$J$587,"&gt;=1"))</f>
        <v>0</v>
      </c>
      <c r="AB3" s="47">
        <f>(COUNTIFS('MASTER TT'!$E$2:$E$587,$A$2:$A$7563,'MASTER TT'!$B$2:$B$587,"MONDAY",'MASTER TT'!$C$2:$C$587,"1300-1*",'MASTER TT'!$AM$2:$AM$587,"JAN-APRIL 2025",'MASTER TT'!$J$2:$J$587,"&gt;=1"))</f>
        <v>0</v>
      </c>
      <c r="AC3" s="47">
        <f>(COUNTIFS('MASTER TT'!$E$2:$E$587,$A$2:$A$7563,'MASTER TT'!$B$2:$B$587,"THURSDAY",'MASTER TT'!$C$2:$C$587,"14*-1*",'MASTER TT'!$AM$2:$AM$587,"JAN-APRIL 2026",'MASTER TT'!$L$2:$L$587,"&gt;=1"))</f>
        <v>0</v>
      </c>
      <c r="AD3" s="47">
        <f>(COUNTIFS('MASTER TT'!$E$2:$E$587,$A$2:$A$7563,'MASTER TT'!$B$2:$B$587,"THURSDAY",'MASTER TT'!$C$2:$C$587,"17*-*",'MASTER TT'!$AM$2:$AM$587,"JAN-APRIL 2026",'MASTER TT'!$L$2:$L$587,"&gt;=1"))</f>
        <v>0</v>
      </c>
      <c r="AE3" s="47">
        <f>(COUNTIFS('MASTER TT'!$E$2:$E$587,$A$2:$A$7563,'MASTER TT'!$B$2:$B$587,"FRIDAY",'MASTER TT'!$C$2:$C$587,"08*-1*",'MASTER TT'!$AM$2:$AM$587,"JAN-APRIL 2026",'MASTER TT'!$L$2:$L$587,"&gt;=1"))</f>
        <v>0</v>
      </c>
      <c r="AF3" s="47">
        <f>(COUNTIFS('MASTER TT'!$E$2:$E$587,$A$2:$A$7563,'MASTER TT'!$B$2:$B$587,"FRIDAY",'MASTER TT'!$C$2:$C$587,"1100-1*",'MASTER TT'!$AM$2:$AM$587,"JAN-APRIL 2026",'MASTER TT'!$L$2:$L$587,"&gt;=1"))</f>
        <v>0</v>
      </c>
      <c r="AG3" s="47">
        <f>(COUNTIFS('MASTER TT'!$E$2:$E$587,$A$2:$A$7563,'MASTER TT'!$B$2:$B$587,"MONDAY",'MASTER TT'!$C$2:$C$587,"1200-1*",'MASTER TT'!$AM$2:$AM$587,"JAN-APRIL 2025",'MASTER TT'!$J$2:$J$587,"&gt;=1"))</f>
        <v>0</v>
      </c>
      <c r="AH3" s="47">
        <f>(COUNTIFS('MASTER TT'!$E$2:$E$587,$A$2:$A$7563,'MASTER TT'!$B$2:$B$587,"MONDAY",'MASTER TT'!$C$2:$C$587,"1300-1*",'MASTER TT'!$AM$2:$AM$587,"JAN-APRIL 2025",'MASTER TT'!$J$2:$J$587,"&gt;=1"))</f>
        <v>0</v>
      </c>
      <c r="AI3" s="47">
        <f>(COUNTIFS('MASTER TT'!$E$2:$E$587,$A$2:$A$7563,'MASTER TT'!$B$2:$B$587,"FRIDAY",'MASTER TT'!$C$2:$C$587,"14*-1*",'MASTER TT'!$AM$2:$AM$587,"JAN-APRIL 2026",'MASTER TT'!$L$2:$L$587,"&gt;=1"))</f>
        <v>0</v>
      </c>
      <c r="AJ3" s="47">
        <f>(COUNTIFS('MASTER TT'!$E$2:$E$587,$A$2:$A$7563,'MASTER TT'!$B$2:$B$587,"FRIDAY",'MASTER TT'!$C$2:$C$587,"17*-*",'MASTER TT'!$AM$2:$AM$587,"JAN-APRIL 2026",'MASTER TT'!$L$2:$L$587,"&gt;=1"))</f>
        <v>0</v>
      </c>
      <c r="AK3" s="47">
        <f>(COUNTIFS('MASTER TT'!$E$2:$E$587,$A$2:$A$7563,'MASTER TT'!$B$2:$B$587,"SATURDAY",'MASTER TT'!$C$2:$C$587,"08*-1*",'MASTER TT'!$AM$2:$AM$587,"JAN-APRIL 2026",'MASTER TT'!$L$2:$L$587,"&gt;=1"))</f>
        <v>0</v>
      </c>
      <c r="AL3" s="47">
        <f>(COUNTIFS('MASTER TT'!$E$2:$E$587,$A$2:$A$7563,'MASTER TT'!$B$2:$B$587,"SATURDAY",'MASTER TT'!$C$2:$C$587,"1100-1*",'MASTER TT'!$AM$2:$AM$587,"JAN-APRIL 2026",'MASTER TT'!$L$2:$L$587,"&gt;=1"))</f>
        <v>0</v>
      </c>
      <c r="AM3" s="47">
        <f>(COUNTIFS('MASTER TT'!$E$2:$E$587,$A$2:$A$7563,'MASTER TT'!$B$2:$B$587,"MONDAY",'MASTER TT'!$C$2:$C$587,"1200-1*",'MASTER TT'!$AM$2:$AM$587,"JAN-APRIL 2025",'MASTER TT'!$J$2:$J$587,"&gt;=1"))</f>
        <v>0</v>
      </c>
      <c r="AN3" s="47">
        <f>(COUNTIFS('MASTER TT'!$E$2:$E$587,$A$2:$A$7563,'MASTER TT'!$B$2:$B$587,"MONDAY",'MASTER TT'!$C$2:$C$587,"1300-1*",'MASTER TT'!$AM$2:$AM$587,"JAN-APRIL 2025",'MASTER TT'!$J$2:$J$587,"&gt;=1"))</f>
        <v>0</v>
      </c>
      <c r="AO3" s="47">
        <f>(COUNTIFS('MASTER TT'!$E$2:$E$587,$A$2:$A$7563,'MASTER TT'!$B$2:$B$587,"MONDAY",'MASTER TT'!$C$2:$C$587,"14*-1*",'MASTER TT'!$AM$2:$AM$587,"MAY-AUG 2025",'MASTER TT'!$J$2:$J$587,"&gt;=1"))</f>
        <v>0</v>
      </c>
      <c r="AP3" s="47">
        <f>(COUNTIFS('MASTER TT'!$E$2:$E$587,$A$2:$A$7563,'MASTER TT'!$B$2:$B$587,"SATURDAY",'MASTER TT'!$C$2:$C$587,"17*-*",'MASTER TT'!$AM$2:$AM$587,"JAN-APRIL 2026",'MASTER TT'!$L$2:$L$587,"&gt;=1"))</f>
        <v>0</v>
      </c>
      <c r="AQ3" s="47">
        <f>(COUNTIFS('MASTER TT'!$E$2:$E$587,$A$2:$A$7563,'MASTER TT'!$B$2:$B$587,"SUNDAY",'MASTER TT'!$C$2:$C$587,"08*-1*",'MASTER TT'!$AM$2:$AM$587,"JAN-APRIL 2026",'MASTER TT'!$L$2:$L$587,"&gt;=1"))</f>
        <v>0</v>
      </c>
      <c r="AR3" s="47">
        <f>(COUNTIFS('MASTER TT'!$E$2:$E$68624,$A$2:$A$7563,'MASTER TT'!$B$2:$B$68624,"SUNDAY",'MASTER TT'!$C$2:$C$68624,"1100-1*",'MASTER TT'!$AM$2:$AM$68624,"JAN-APRIL 2026",'MASTER TT'!$L$2:$L$68624,"&gt;=1"))</f>
        <v>0</v>
      </c>
      <c r="AS3" s="47">
        <f>(COUNTIFS('MASTER TT'!$E$2:$E$587,$A$2:$A$7563,'MASTER TT'!$B$2:$B$587,"SUNDAY",'MASTER TT'!$C$2:$C$587,"1200-1*",'MASTER TT'!$AM$2:$AM$587,"JAN-APRIL 2026",'MASTER TT'!$L$2:$L$587,"&gt;=1"))</f>
        <v>0</v>
      </c>
      <c r="AT3" s="47">
        <f>(COUNTIFS('MASTER TT'!$E$2:$E$587,$A$2:$A$7563,'MASTER TT'!$B$2:$B$587,"SUNDAY",'MASTER TT'!$C$2:$C$587,"1300-1*",'MASTER TT'!$AM$2:$AM$587,"JAN-APRIL 2026",'MASTER TT'!$L$2:$L$587,"&gt;=1"))</f>
        <v>0</v>
      </c>
      <c r="AU3" s="47">
        <f>(COUNTIFS('MASTER TT'!$E$2:$E$587,$A$2:$A$7563,'MASTER TT'!$B$2:$B$587,"SUNDAY",'MASTER TT'!$C$2:$C$587,"14*-1*",'MASTER TT'!$AM$2:$AM$587,"JAN-APRIL 2026",'MASTER TT'!$L$2:$L$587,"&gt;=1"))</f>
        <v>0</v>
      </c>
      <c r="AV3" s="47">
        <f>(COUNTIFS('MASTER TT'!$E$2:$E$587,$A$2:$A$7563,'MASTER TT'!$B$2:$B$587,"SUNDAY",'MASTER TT'!$C$2:$C$587,"17*-*",'MASTER TT'!$AM$2:$AM$587,"JAN-APRIL 2026",'MASTER TT'!$L$2:$L$587,"&gt;=1"))</f>
        <v>0</v>
      </c>
      <c r="AW3" s="28"/>
      <c r="AX3" s="29"/>
      <c r="AY3" s="28"/>
      <c r="AZ3" s="28"/>
      <c r="BA3" s="28"/>
      <c r="BB3" s="28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1"/>
      <c r="BN3" s="31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</row>
    <row r="4" spans="1:84" ht="14.25" customHeight="1">
      <c r="A4" s="42" t="s">
        <v>378</v>
      </c>
      <c r="B4" s="43" t="s">
        <v>376</v>
      </c>
      <c r="C4" s="44">
        <v>36</v>
      </c>
      <c r="D4" s="45">
        <v>25</v>
      </c>
      <c r="E4" s="44">
        <v>16</v>
      </c>
      <c r="F4" s="46" t="s">
        <v>377</v>
      </c>
      <c r="G4" s="47">
        <f>(COUNTIFS('MASTER TT'!$E$2:$E$587,$A$2:$A$7563,'MASTER TT'!$B$2:$B$587,"MONDAY",'MASTER TT'!$C$2:$C$587,"08*-1*",'MASTER TT'!$AM$2:$AM$587,"JAN-APRIL 2026",'MASTER TT'!$L$2:$L$587,"&gt;=1"))</f>
        <v>0</v>
      </c>
      <c r="H4" s="47">
        <f>(COUNTIFS('MASTER TT'!$E$2:$E$68619,$A$2:$A$7563,'MASTER TT'!$B$2:$B$68619,"MONDAY",'MASTER TT'!$C$2:$C$68619,"1100-1*",'MASTER TT'!$AM$2:$AM$68619,"JAN-APRIL 2026",'MASTER TT'!$L$2:$L$68619,"&gt;=1"))</f>
        <v>0</v>
      </c>
      <c r="I4" s="47">
        <f>(COUNTIFS('MASTER TT'!$E$2:$E$587,$A$2:$A$7563,'MASTER TT'!$B$2:$B$587,"MONDAY",'MASTER TT'!$C$2:$C$587,"1200-1*",'MASTER TT'!$AM$2:$AM$587,"JAN-APRIL 2025",'MASTER TT'!$J$2:$J$587,"&gt;=1"))</f>
        <v>0</v>
      </c>
      <c r="J4" s="47">
        <f>(COUNTIFS('MASTER TT'!$E$2:$E$587,$A$2:$A$7563,'MASTER TT'!$B$2:$B$587,"MONDAY",'MASTER TT'!$C$2:$C$587,"1300-1*",'MASTER TT'!$AM$2:$AM$587,"JAN-APRIL 2025",'MASTER TT'!$J$2:$J$587,"&gt;=1"))</f>
        <v>0</v>
      </c>
      <c r="K4" s="47">
        <f>(COUNTIFS('MASTER TT'!$E$2:$E$587,$A$2:$A$7563,'MASTER TT'!$B$2:$B$587,"MONDAY",'MASTER TT'!$C$2:$C$587,"14*-1*",'MASTER TT'!$AM$2:$AM$587,"JAN-APRIL 2026",'MASTER TT'!$L$2:$L$587,"&gt;=1"))</f>
        <v>0</v>
      </c>
      <c r="L4" s="47">
        <f>(COUNTIFS('MASTER TT'!$E$2:$E$587,$A$2:$A$7563,'MASTER TT'!$B$2:$B$587,"MONDAY",'MASTER TT'!$C$2:$C$587,"17*-*",'MASTER TT'!$AM$2:$AM$587,"JAN-APRIL 2026",'MASTER TT'!$L$2:$L$587,"&gt;=1"))</f>
        <v>0</v>
      </c>
      <c r="M4" s="47">
        <f>(COUNTIFS('MASTER TT'!$E$2:$E$587,$A$2:$A$7563,'MASTER TT'!$B$2:$B$587,"TUESDAY",'MASTER TT'!$C$2:$C$587,"08*-1*",'MASTER TT'!$AM$2:$AM$587,"JAN-APRIL 2026",'MASTER TT'!$L$2:$L$587,"&gt;=1"))</f>
        <v>0</v>
      </c>
      <c r="N4" s="47">
        <f>(COUNTIFS('MASTER TT'!$E$2:$E$587,$A$2:$A$7563,'MASTER TT'!$B$2:$B$587,"TUESDAY",'MASTER TT'!$C$2:$C$587,"1100-1*",'MASTER TT'!$AM$2:$AM$587,"JAN-APRIL 2026",'MASTER TT'!$L$2:$L$587,"&gt;=1"))</f>
        <v>1</v>
      </c>
      <c r="O4" s="47">
        <f>(COUNTIFS('MASTER TT'!$E$2:$E$587,$A$2:$A$7563,'MASTER TT'!$B$2:$B$587,"MONDAY",'MASTER TT'!$C$2:$C$587,"1200-1*",'MASTER TT'!$AM$2:$AM$587,"JAN-APRIL 2025",'MASTER TT'!$J$2:$J$587,"&gt;=1"))</f>
        <v>0</v>
      </c>
      <c r="P4" s="47">
        <f>(COUNTIFS('MASTER TT'!$E$2:$E$587,$A$2:$A$7563,'MASTER TT'!$B$2:$B$587,"TUESDAY",'MASTER TT'!$C$2:$C$587,"1300-1*",'MASTER TT'!$AM$2:$AM$587,"JAN-APRIL 2026",'MASTER TT'!$L$2:$L$587,"&gt;=1"))</f>
        <v>0</v>
      </c>
      <c r="Q4" s="47">
        <f>(COUNTIFS('MASTER TT'!$E$2:$E$587,$A$2:$A$7563,'MASTER TT'!$B$2:$B$587,"TUESDAY",'MASTER TT'!$C$2:$C$587,"14*-1*",'MASTER TT'!$AM$2:$AM$587,"JAN-APRIL 2026",'MASTER TT'!$L$2:$L$587,"&gt;=1"))</f>
        <v>0</v>
      </c>
      <c r="R4" s="47">
        <f>(COUNTIFS('MASTER TT'!$E$2:$E$587,$A$2:$A$7563,'MASTER TT'!$B$2:$B$587,"TUESDAY",'MASTER TT'!$C$2:$C$587,"17*-*",'MASTER TT'!$AM$2:$AM$587,"SEP-DEC  2025",'MASTER TT'!$L$2:$L$587,"&gt;=1"))</f>
        <v>0</v>
      </c>
      <c r="S4" s="47">
        <f>(COUNTIFS('MASTER TT'!$E$2:$E$587,$A$2:$A$7563,'MASTER TT'!$B$2:$B$587,"WEDNESDAY",'MASTER TT'!$C$2:$C$587,"08*-1*",'MASTER TT'!$AM$2:$AM$587,"JAN-APRIL 2026",'MASTER TT'!$L$2:$L$587,"&gt;=1"))</f>
        <v>1</v>
      </c>
      <c r="T4" s="47">
        <f>(COUNTIFS('MASTER TT'!$E$2:$E$587,$A$2:$A$7563,'MASTER TT'!$B$2:$B$587,"WEDNESDAY",'MASTER TT'!$C$2:$C$587,"1100-1*",'MASTER TT'!$AM$2:$AM$587,"JAN-APRIL 2026",'MASTER TT'!$L$2:$L$587,"&gt;=1"))</f>
        <v>0</v>
      </c>
      <c r="U4" s="47">
        <f>(COUNTIFS('MASTER TT'!$E$2:$E$587,$A$2:$A$7563,'MASTER TT'!$B$2:$B$587,"MONDAY",'MASTER TT'!$C$2:$C$587,"1200-1*",'MASTER TT'!$AM$2:$AM$587,"JAN-APRIL 2025",'MASTER TT'!$J$2:$J$587,"&gt;=1"))</f>
        <v>0</v>
      </c>
      <c r="V4" s="47">
        <f>(COUNTIFS('MASTER TT'!$E$2:$E$587,$A$2:$A$7563,'MASTER TT'!$B$2:$B$587,"MONDAY",'MASTER TT'!$C$2:$C$587,"1300-1*",'MASTER TT'!$AM$2:$AM$587,"JAN-APRIL 2025",'MASTER TT'!$J$2:$J$587,"&gt;=1"))</f>
        <v>0</v>
      </c>
      <c r="W4" s="47">
        <f>(COUNTIFS('MASTER TT'!$E$2:$E$587,$A$2:$A$7563,'MASTER TT'!$B$2:$B$587,"WEDNESDAY",'MASTER TT'!$C$2:$C$587,"14*-1*",'MASTER TT'!$AM$2:$AM$587,"JAN-APRIL 2026",'MASTER TT'!$L$2:$L$587,"&gt;=1"))</f>
        <v>1</v>
      </c>
      <c r="X4" s="47">
        <f>(COUNTIFS('MASTER TT'!$E$2:$E$587,$A$2:$A$7563,'MASTER TT'!$B$2:$B$587,"WEDNESDAY",'MASTER TT'!$C$2:$C$587,"17*-*",'MASTER TT'!$AM$2:$AM$587,"JAN-APRIL 2026",'MASTER TT'!$L$2:$L$587,"&gt;=1"))</f>
        <v>0</v>
      </c>
      <c r="Y4" s="47">
        <f>(COUNTIFS('MASTER TT'!$E$2:$E$587,$A$2:$A$7563,'MASTER TT'!$B$2:$B$587,"THURSDAY",'MASTER TT'!$C$2:$C$587,"08*-1*",'MASTER TT'!$AM$2:$AM$587,"JAN-APRIL 2026",'MASTER TT'!$L$2:$L$587,"&gt;=1"))</f>
        <v>0</v>
      </c>
      <c r="Z4" s="47">
        <f>(COUNTIFS('MASTER TT'!$E$2:$E$587,$A$2:$A$7563,'MASTER TT'!$B$2:$B$587,"THURSDAY",'MASTER TT'!$C$2:$C$587,"1100-1*",'MASTER TT'!$AM$2:$AM$587,"JAN-APRIL 2026",'MASTER TT'!$L$2:$L$587,"&gt;=1"))</f>
        <v>0</v>
      </c>
      <c r="AA4" s="47">
        <f>(COUNTIFS('MASTER TT'!$E$2:$E$587,$A$2:$A$7563,'MASTER TT'!$B$2:$B$587,"MONDAY",'MASTER TT'!$C$2:$C$587,"1200-1*",'MASTER TT'!$AM$2:$AM$587,"JAN-APRIL 2025",'MASTER TT'!$J$2:$J$587,"&gt;=1"))</f>
        <v>0</v>
      </c>
      <c r="AB4" s="47">
        <f>(COUNTIFS('MASTER TT'!$E$2:$E$587,$A$2:$A$7563,'MASTER TT'!$B$2:$B$587,"MONDAY",'MASTER TT'!$C$2:$C$587,"1300-1*",'MASTER TT'!$AM$2:$AM$587,"JAN-APRIL 2025",'MASTER TT'!$J$2:$J$587,"&gt;=1"))</f>
        <v>0</v>
      </c>
      <c r="AC4" s="47">
        <f>(COUNTIFS('MASTER TT'!$E$2:$E$587,$A$2:$A$7563,'MASTER TT'!$B$2:$B$587,"THURSDAY",'MASTER TT'!$C$2:$C$587,"14*-1*",'MASTER TT'!$AM$2:$AM$587,"JAN-APRIL 2026",'MASTER TT'!$L$2:$L$587,"&gt;=1"))</f>
        <v>0</v>
      </c>
      <c r="AD4" s="47">
        <f>(COUNTIFS('MASTER TT'!$E$2:$E$587,$A$2:$A$7563,'MASTER TT'!$B$2:$B$587,"THURSDAY",'MASTER TT'!$C$2:$C$587,"17*-*",'MASTER TT'!$AM$2:$AM$587,"JAN-APRIL 2026",'MASTER TT'!$L$2:$L$587,"&gt;=1"))</f>
        <v>0</v>
      </c>
      <c r="AE4" s="47">
        <f>(COUNTIFS('MASTER TT'!$E$2:$E$587,$A$2:$A$7563,'MASTER TT'!$B$2:$B$587,"FRIDAY",'MASTER TT'!$C$2:$C$587,"08*-1*",'MASTER TT'!$AM$2:$AM$587,"JAN-APRIL 2026",'MASTER TT'!$L$2:$L$587,"&gt;=1"))</f>
        <v>0</v>
      </c>
      <c r="AF4" s="47">
        <f>(COUNTIFS('MASTER TT'!$E$2:$E$587,$A$2:$A$7563,'MASTER TT'!$B$2:$B$587,"FRIDAY",'MASTER TT'!$C$2:$C$587,"1100-1*",'MASTER TT'!$AM$2:$AM$587,"JAN-APRIL 2026",'MASTER TT'!$L$2:$L$587,"&gt;=1"))</f>
        <v>1</v>
      </c>
      <c r="AG4" s="47">
        <f>(COUNTIFS('MASTER TT'!$E$2:$E$587,$A$2:$A$7563,'MASTER TT'!$B$2:$B$587,"MONDAY",'MASTER TT'!$C$2:$C$587,"1200-1*",'MASTER TT'!$AM$2:$AM$587,"JAN-APRIL 2025",'MASTER TT'!$J$2:$J$587,"&gt;=1"))</f>
        <v>0</v>
      </c>
      <c r="AH4" s="47">
        <f>(COUNTIFS('MASTER TT'!$E$2:$E$587,$A$2:$A$7563,'MASTER TT'!$B$2:$B$587,"MONDAY",'MASTER TT'!$C$2:$C$587,"1300-1*",'MASTER TT'!$AM$2:$AM$587,"JAN-APRIL 2025",'MASTER TT'!$J$2:$J$587,"&gt;=1"))</f>
        <v>0</v>
      </c>
      <c r="AI4" s="47">
        <f>(COUNTIFS('MASTER TT'!$E$2:$E$587,$A$2:$A$7563,'MASTER TT'!$B$2:$B$587,"FRIDAY",'MASTER TT'!$C$2:$C$587,"14*-1*",'MASTER TT'!$AM$2:$AM$587,"JAN-APRIL 2026",'MASTER TT'!$L$2:$L$587,"&gt;=1"))</f>
        <v>0</v>
      </c>
      <c r="AJ4" s="47">
        <f>(COUNTIFS('MASTER TT'!$E$2:$E$587,$A$2:$A$7563,'MASTER TT'!$B$2:$B$587,"FRIDAY",'MASTER TT'!$C$2:$C$587,"17*-*",'MASTER TT'!$AM$2:$AM$587,"JAN-APRIL 2026",'MASTER TT'!$L$2:$L$587,"&gt;=1"))</f>
        <v>0</v>
      </c>
      <c r="AK4" s="47">
        <f>(COUNTIFS('MASTER TT'!$E$2:$E$587,$A$2:$A$7563,'MASTER TT'!$B$2:$B$587,"SATURDAY",'MASTER TT'!$C$2:$C$587,"08*-1*",'MASTER TT'!$AM$2:$AM$587,"JAN-APRIL 2026",'MASTER TT'!$L$2:$L$587,"&gt;=1"))</f>
        <v>0</v>
      </c>
      <c r="AL4" s="47">
        <f>(COUNTIFS('MASTER TT'!$E$2:$E$587,$A$2:$A$7563,'MASTER TT'!$B$2:$B$587,"SATURDAY",'MASTER TT'!$C$2:$C$587,"1100-1*",'MASTER TT'!$AM$2:$AM$587,"JAN-APRIL 2026",'MASTER TT'!$L$2:$L$587,"&gt;=1"))</f>
        <v>0</v>
      </c>
      <c r="AM4" s="47">
        <f>(COUNTIFS('MASTER TT'!$E$2:$E$587,$A$2:$A$7563,'MASTER TT'!$B$2:$B$587,"MONDAY",'MASTER TT'!$C$2:$C$587,"1200-1*",'MASTER TT'!$AM$2:$AM$587,"JAN-APRIL 2025",'MASTER TT'!$J$2:$J$587,"&gt;=1"))</f>
        <v>0</v>
      </c>
      <c r="AN4" s="47">
        <f>(COUNTIFS('MASTER TT'!$E$2:$E$587,$A$2:$A$7563,'MASTER TT'!$B$2:$B$587,"MONDAY",'MASTER TT'!$C$2:$C$587,"1300-1*",'MASTER TT'!$AM$2:$AM$587,"JAN-APRIL 2025",'MASTER TT'!$J$2:$J$587,"&gt;=1"))</f>
        <v>0</v>
      </c>
      <c r="AO4" s="47">
        <f>(COUNTIFS('MASTER TT'!$E$2:$E$587,$A$2:$A$7563,'MASTER TT'!$B$2:$B$587,"MONDAY",'MASTER TT'!$C$2:$C$587,"14*-1*",'MASTER TT'!$AM$2:$AM$587,"MAY-AUG 2025",'MASTER TT'!$J$2:$J$587,"&gt;=1"))</f>
        <v>0</v>
      </c>
      <c r="AP4" s="47">
        <f>(COUNTIFS('MASTER TT'!$E$2:$E$587,$A$2:$A$7563,'MASTER TT'!$B$2:$B$587,"SATURDAY",'MASTER TT'!$C$2:$C$587,"17*-*",'MASTER TT'!$AM$2:$AM$587,"JAN-APRIL 2026",'MASTER TT'!$L$2:$L$587,"&gt;=1"))</f>
        <v>0</v>
      </c>
      <c r="AQ4" s="47">
        <f>(COUNTIFS('MASTER TT'!$E$2:$E$587,$A$2:$A$7563,'MASTER TT'!$B$2:$B$587,"SUNDAY",'MASTER TT'!$C$2:$C$587,"08*-1*",'MASTER TT'!$AM$2:$AM$587,"JAN-APRIL 2026",'MASTER TT'!$L$2:$L$587,"&gt;=1"))</f>
        <v>0</v>
      </c>
      <c r="AR4" s="47">
        <f>(COUNTIFS('MASTER TT'!$E$2:$E$68624,$A$2:$A$7563,'MASTER TT'!$B$2:$B$68624,"SUNDAY",'MASTER TT'!$C$2:$C$68624,"1100-1*",'MASTER TT'!$AM$2:$AM$68624,"JAN-APRIL 2026",'MASTER TT'!$L$2:$L$68624,"&gt;=1"))</f>
        <v>0</v>
      </c>
      <c r="AS4" s="47">
        <f>(COUNTIFS('MASTER TT'!$E$2:$E$587,$A$2:$A$7563,'MASTER TT'!$B$2:$B$587,"SUNDAY",'MASTER TT'!$C$2:$C$587,"1200-1*",'MASTER TT'!$AM$2:$AM$587,"JAN-APRIL 2026",'MASTER TT'!$L$2:$L$587,"&gt;=1"))</f>
        <v>0</v>
      </c>
      <c r="AT4" s="47">
        <f>(COUNTIFS('MASTER TT'!$E$2:$E$587,$A$2:$A$7563,'MASTER TT'!$B$2:$B$587,"SUNDAY",'MASTER TT'!$C$2:$C$587,"1300-1*",'MASTER TT'!$AM$2:$AM$587,"JAN-APRIL 2026",'MASTER TT'!$L$2:$L$587,"&gt;=1"))</f>
        <v>0</v>
      </c>
      <c r="AU4" s="47">
        <f>(COUNTIFS('MASTER TT'!$E$2:$E$587,$A$2:$A$7563,'MASTER TT'!$B$2:$B$587,"SUNDAY",'MASTER TT'!$C$2:$C$587,"14*-1*",'MASTER TT'!$AM$2:$AM$587,"JAN-APRIL 2026",'MASTER TT'!$L$2:$L$587,"&gt;=1"))</f>
        <v>0</v>
      </c>
      <c r="AV4" s="47">
        <f>(COUNTIFS('MASTER TT'!$E$2:$E$587,$A$2:$A$7563,'MASTER TT'!$B$2:$B$587,"SUNDAY",'MASTER TT'!$C$2:$C$587,"17*-*",'MASTER TT'!$AM$2:$AM$587,"JAN-APRIL 2026",'MASTER TT'!$L$2:$L$587,"&gt;=1"))</f>
        <v>0</v>
      </c>
      <c r="AW4" s="28"/>
      <c r="AX4" s="29"/>
      <c r="AY4" s="28"/>
      <c r="AZ4" s="28"/>
      <c r="BA4" s="28"/>
      <c r="BB4" s="28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1"/>
      <c r="BN4" s="31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</row>
    <row r="5" spans="1:84" ht="14.25" customHeight="1">
      <c r="A5" s="42" t="s">
        <v>379</v>
      </c>
      <c r="B5" s="43" t="s">
        <v>376</v>
      </c>
      <c r="C5" s="44">
        <v>24</v>
      </c>
      <c r="D5" s="45">
        <v>11</v>
      </c>
      <c r="E5" s="44">
        <v>12</v>
      </c>
      <c r="F5" s="46" t="s">
        <v>377</v>
      </c>
      <c r="G5" s="47">
        <f>(COUNTIFS('MASTER TT'!$E$2:$E$587,$A$2:$A$7563,'MASTER TT'!$B$2:$B$587,"MONDAY",'MASTER TT'!$C$2:$C$587,"08*-1*",'MASTER TT'!$AM$2:$AM$587,"JAN-APRIL 2026",'MASTER TT'!$L$2:$L$587,"&gt;=1"))</f>
        <v>0</v>
      </c>
      <c r="H5" s="47">
        <f>(COUNTIFS('MASTER TT'!$E$2:$E$68619,$A$2:$A$7563,'MASTER TT'!$B$2:$B$68619,"MONDAY",'MASTER TT'!$C$2:$C$68619,"1100-1*",'MASTER TT'!$AM$2:$AM$68619,"JAN-APRIL 2026",'MASTER TT'!$L$2:$L$68619,"&gt;=1"))</f>
        <v>0</v>
      </c>
      <c r="I5" s="47">
        <f>(COUNTIFS('MASTER TT'!$E$2:$E$587,$A$2:$A$7563,'MASTER TT'!$B$2:$B$587,"MONDAY",'MASTER TT'!$C$2:$C$587,"1200-1*",'MASTER TT'!$AM$2:$AM$587,"JAN-APRIL 2025",'MASTER TT'!$J$2:$J$587,"&gt;=1"))</f>
        <v>0</v>
      </c>
      <c r="J5" s="47">
        <f>(COUNTIFS('MASTER TT'!$E$2:$E$587,$A$2:$A$7563,'MASTER TT'!$B$2:$B$587,"MONDAY",'MASTER TT'!$C$2:$C$587,"1300-1*",'MASTER TT'!$AM$2:$AM$587,"JAN-APRIL 2025",'MASTER TT'!$J$2:$J$587,"&gt;=1"))</f>
        <v>0</v>
      </c>
      <c r="K5" s="47">
        <f>(COUNTIFS('MASTER TT'!$E$2:$E$587,$A$2:$A$7563,'MASTER TT'!$B$2:$B$587,"MONDAY",'MASTER TT'!$C$2:$C$587,"14*-1*",'MASTER TT'!$AM$2:$AM$587,"JAN-APRIL 2026",'MASTER TT'!$L$2:$L$587,"&gt;=1"))</f>
        <v>0</v>
      </c>
      <c r="L5" s="47">
        <f>(COUNTIFS('MASTER TT'!$E$2:$E$587,$A$2:$A$7563,'MASTER TT'!$B$2:$B$587,"MONDAY",'MASTER TT'!$C$2:$C$587,"17*-*",'MASTER TT'!$AM$2:$AM$587,"JAN-APRIL 2026",'MASTER TT'!$L$2:$L$587,"&gt;=1"))</f>
        <v>0</v>
      </c>
      <c r="M5" s="47">
        <f>(COUNTIFS('MASTER TT'!$E$2:$E$587,$A$2:$A$7563,'MASTER TT'!$B$2:$B$587,"TUESDAY",'MASTER TT'!$C$2:$C$587,"08*-1*",'MASTER TT'!$AM$2:$AM$587,"JAN-APRIL 2026",'MASTER TT'!$L$2:$L$587,"&gt;=1"))</f>
        <v>0</v>
      </c>
      <c r="N5" s="47">
        <f>(COUNTIFS('MASTER TT'!$E$2:$E$587,$A$2:$A$7563,'MASTER TT'!$B$2:$B$587,"TUESDAY",'MASTER TT'!$C$2:$C$587,"1100-1*",'MASTER TT'!$AM$2:$AM$587,"JAN-APRIL 2026",'MASTER TT'!$L$2:$L$587,"&gt;=1"))</f>
        <v>0</v>
      </c>
      <c r="O5" s="47">
        <f>(COUNTIFS('MASTER TT'!$E$2:$E$587,$A$2:$A$7563,'MASTER TT'!$B$2:$B$587,"MONDAY",'MASTER TT'!$C$2:$C$587,"1200-1*",'MASTER TT'!$AM$2:$AM$587,"JAN-APRIL 2025",'MASTER TT'!$J$2:$J$587,"&gt;=1"))</f>
        <v>0</v>
      </c>
      <c r="P5" s="47">
        <f>(COUNTIFS('MASTER TT'!$E$2:$E$587,$A$2:$A$7563,'MASTER TT'!$B$2:$B$587,"TUESDAY",'MASTER TT'!$C$2:$C$587,"1300-1*",'MASTER TT'!$AM$2:$AM$587,"JAN-APRIL 2026",'MASTER TT'!$L$2:$L$587,"&gt;=1"))</f>
        <v>0</v>
      </c>
      <c r="Q5" s="47">
        <f>(COUNTIFS('MASTER TT'!$E$2:$E$587,$A$2:$A$7563,'MASTER TT'!$B$2:$B$587,"TUESDAY",'MASTER TT'!$C$2:$C$587,"14*-1*",'MASTER TT'!$AM$2:$AM$587,"JAN-APRIL 2026",'MASTER TT'!$L$2:$L$587,"&gt;=1"))</f>
        <v>0</v>
      </c>
      <c r="R5" s="47">
        <f>(COUNTIFS('MASTER TT'!$E$2:$E$587,$A$2:$A$7563,'MASTER TT'!$B$2:$B$587,"TUESDAY",'MASTER TT'!$C$2:$C$587,"17*-*",'MASTER TT'!$AM$2:$AM$587,"SEP-DEC  2025",'MASTER TT'!$L$2:$L$587,"&gt;=1"))</f>
        <v>0</v>
      </c>
      <c r="S5" s="47">
        <f>(COUNTIFS('MASTER TT'!$E$2:$E$587,$A$2:$A$7563,'MASTER TT'!$B$2:$B$587,"WEDNESDAY",'MASTER TT'!$C$2:$C$587,"08*-1*",'MASTER TT'!$AM$2:$AM$587,"JAN-APRIL 2026",'MASTER TT'!$L$2:$L$587,"&gt;=1"))</f>
        <v>0</v>
      </c>
      <c r="T5" s="47">
        <f>(COUNTIFS('MASTER TT'!$E$2:$E$587,$A$2:$A$7563,'MASTER TT'!$B$2:$B$587,"WEDNESDAY",'MASTER TT'!$C$2:$C$587,"1100-1*",'MASTER TT'!$AM$2:$AM$587,"JAN-APRIL 2026",'MASTER TT'!$L$2:$L$587,"&gt;=1"))</f>
        <v>0</v>
      </c>
      <c r="U5" s="47">
        <f>(COUNTIFS('MASTER TT'!$E$2:$E$587,$A$2:$A$7563,'MASTER TT'!$B$2:$B$587,"MONDAY",'MASTER TT'!$C$2:$C$587,"1200-1*",'MASTER TT'!$AM$2:$AM$587,"JAN-APRIL 2025",'MASTER TT'!$J$2:$J$587,"&gt;=1"))</f>
        <v>0</v>
      </c>
      <c r="V5" s="47">
        <f>(COUNTIFS('MASTER TT'!$E$2:$E$587,$A$2:$A$7563,'MASTER TT'!$B$2:$B$587,"MONDAY",'MASTER TT'!$C$2:$C$587,"1300-1*",'MASTER TT'!$AM$2:$AM$587,"JAN-APRIL 2025",'MASTER TT'!$J$2:$J$587,"&gt;=1"))</f>
        <v>0</v>
      </c>
      <c r="W5" s="47">
        <f>(COUNTIFS('MASTER TT'!$E$2:$E$587,$A$2:$A$7563,'MASTER TT'!$B$2:$B$587,"WEDNESDAY",'MASTER TT'!$C$2:$C$587,"14*-1*",'MASTER TT'!$AM$2:$AM$587,"JAN-APRIL 2026",'MASTER TT'!$L$2:$L$587,"&gt;=1"))</f>
        <v>0</v>
      </c>
      <c r="X5" s="47">
        <f>(COUNTIFS('MASTER TT'!$E$2:$E$587,$A$2:$A$7563,'MASTER TT'!$B$2:$B$587,"WEDNESDAY",'MASTER TT'!$C$2:$C$587,"17*-*",'MASTER TT'!$AM$2:$AM$587,"JAN-APRIL 2026",'MASTER TT'!$L$2:$L$587,"&gt;=1"))</f>
        <v>0</v>
      </c>
      <c r="Y5" s="47">
        <f>(COUNTIFS('MASTER TT'!$E$2:$E$587,$A$2:$A$7563,'MASTER TT'!$B$2:$B$587,"THURSDAY",'MASTER TT'!$C$2:$C$587,"08*-1*",'MASTER TT'!$AM$2:$AM$587,"JAN-APRIL 2026",'MASTER TT'!$L$2:$L$587,"&gt;=1"))</f>
        <v>0</v>
      </c>
      <c r="Z5" s="47">
        <f>(COUNTIFS('MASTER TT'!$E$2:$E$587,$A$2:$A$7563,'MASTER TT'!$B$2:$B$587,"THURSDAY",'MASTER TT'!$C$2:$C$587,"1100-1*",'MASTER TT'!$AM$2:$AM$587,"JAN-APRIL 2026",'MASTER TT'!$L$2:$L$587,"&gt;=1"))</f>
        <v>0</v>
      </c>
      <c r="AA5" s="47">
        <f>(COUNTIFS('MASTER TT'!$E$2:$E$587,$A$2:$A$7563,'MASTER TT'!$B$2:$B$587,"MONDAY",'MASTER TT'!$C$2:$C$587,"1200-1*",'MASTER TT'!$AM$2:$AM$587,"JAN-APRIL 2025",'MASTER TT'!$J$2:$J$587,"&gt;=1"))</f>
        <v>0</v>
      </c>
      <c r="AB5" s="47">
        <f>(COUNTIFS('MASTER TT'!$E$2:$E$587,$A$2:$A$7563,'MASTER TT'!$B$2:$B$587,"MONDAY",'MASTER TT'!$C$2:$C$587,"1300-1*",'MASTER TT'!$AM$2:$AM$587,"JAN-APRIL 2025",'MASTER TT'!$J$2:$J$587,"&gt;=1"))</f>
        <v>0</v>
      </c>
      <c r="AC5" s="47">
        <f>(COUNTIFS('MASTER TT'!$E$2:$E$587,$A$2:$A$7563,'MASTER TT'!$B$2:$B$587,"THURSDAY",'MASTER TT'!$C$2:$C$587,"14*-1*",'MASTER TT'!$AM$2:$AM$587,"JAN-APRIL 2026",'MASTER TT'!$L$2:$L$587,"&gt;=1"))</f>
        <v>0</v>
      </c>
      <c r="AD5" s="47">
        <f>(COUNTIFS('MASTER TT'!$E$2:$E$587,$A$2:$A$7563,'MASTER TT'!$B$2:$B$587,"THURSDAY",'MASTER TT'!$C$2:$C$587,"17*-*",'MASTER TT'!$AM$2:$AM$587,"JAN-APRIL 2026",'MASTER TT'!$L$2:$L$587,"&gt;=1"))</f>
        <v>0</v>
      </c>
      <c r="AE5" s="47">
        <f>(COUNTIFS('MASTER TT'!$E$2:$E$587,$A$2:$A$7563,'MASTER TT'!$B$2:$B$587,"FRIDAY",'MASTER TT'!$C$2:$C$587,"08*-1*",'MASTER TT'!$AM$2:$AM$587,"JAN-APRIL 2026",'MASTER TT'!$L$2:$L$587,"&gt;=1"))</f>
        <v>0</v>
      </c>
      <c r="AF5" s="47">
        <f>(COUNTIFS('MASTER TT'!$E$2:$E$587,$A$2:$A$7563,'MASTER TT'!$B$2:$B$587,"FRIDAY",'MASTER TT'!$C$2:$C$587,"1100-1*",'MASTER TT'!$AM$2:$AM$587,"JAN-APRIL 2026",'MASTER TT'!$L$2:$L$587,"&gt;=1"))</f>
        <v>0</v>
      </c>
      <c r="AG5" s="47">
        <f>(COUNTIFS('MASTER TT'!$E$2:$E$587,$A$2:$A$7563,'MASTER TT'!$B$2:$B$587,"MONDAY",'MASTER TT'!$C$2:$C$587,"1200-1*",'MASTER TT'!$AM$2:$AM$587,"JAN-APRIL 2025",'MASTER TT'!$J$2:$J$587,"&gt;=1"))</f>
        <v>0</v>
      </c>
      <c r="AH5" s="47">
        <f>(COUNTIFS('MASTER TT'!$E$2:$E$587,$A$2:$A$7563,'MASTER TT'!$B$2:$B$587,"MONDAY",'MASTER TT'!$C$2:$C$587,"1300-1*",'MASTER TT'!$AM$2:$AM$587,"JAN-APRIL 2025",'MASTER TT'!$J$2:$J$587,"&gt;=1"))</f>
        <v>0</v>
      </c>
      <c r="AI5" s="47">
        <f>(COUNTIFS('MASTER TT'!$E$2:$E$587,$A$2:$A$7563,'MASTER TT'!$B$2:$B$587,"FRIDAY",'MASTER TT'!$C$2:$C$587,"14*-1*",'MASTER TT'!$AM$2:$AM$587,"JAN-APRIL 2026",'MASTER TT'!$L$2:$L$587,"&gt;=1"))</f>
        <v>0</v>
      </c>
      <c r="AJ5" s="47">
        <f>(COUNTIFS('MASTER TT'!$E$2:$E$587,$A$2:$A$7563,'MASTER TT'!$B$2:$B$587,"FRIDAY",'MASTER TT'!$C$2:$C$587,"17*-*",'MASTER TT'!$AM$2:$AM$587,"JAN-APRIL 2026",'MASTER TT'!$L$2:$L$587,"&gt;=1"))</f>
        <v>0</v>
      </c>
      <c r="AK5" s="47">
        <f>(COUNTIFS('MASTER TT'!$E$2:$E$587,$A$2:$A$7563,'MASTER TT'!$B$2:$B$587,"SATURDAY",'MASTER TT'!$C$2:$C$587,"08*-1*",'MASTER TT'!$AM$2:$AM$587,"JAN-APRIL 2026",'MASTER TT'!$L$2:$L$587,"&gt;=1"))</f>
        <v>0</v>
      </c>
      <c r="AL5" s="47">
        <f>(COUNTIFS('MASTER TT'!$E$2:$E$587,$A$2:$A$7563,'MASTER TT'!$B$2:$B$587,"SATURDAY",'MASTER TT'!$C$2:$C$587,"1100-1*",'MASTER TT'!$AM$2:$AM$587,"JAN-APRIL 2026",'MASTER TT'!$L$2:$L$587,"&gt;=1"))</f>
        <v>0</v>
      </c>
      <c r="AM5" s="47">
        <f>(COUNTIFS('MASTER TT'!$E$2:$E$587,$A$2:$A$7563,'MASTER TT'!$B$2:$B$587,"MONDAY",'MASTER TT'!$C$2:$C$587,"1200-1*",'MASTER TT'!$AM$2:$AM$587,"JAN-APRIL 2025",'MASTER TT'!$J$2:$J$587,"&gt;=1"))</f>
        <v>0</v>
      </c>
      <c r="AN5" s="47">
        <f>(COUNTIFS('MASTER TT'!$E$2:$E$587,$A$2:$A$7563,'MASTER TT'!$B$2:$B$587,"MONDAY",'MASTER TT'!$C$2:$C$587,"1300-1*",'MASTER TT'!$AM$2:$AM$587,"JAN-APRIL 2025",'MASTER TT'!$J$2:$J$587,"&gt;=1"))</f>
        <v>0</v>
      </c>
      <c r="AO5" s="47">
        <f>(COUNTIFS('MASTER TT'!$E$2:$E$587,$A$2:$A$7563,'MASTER TT'!$B$2:$B$587,"MONDAY",'MASTER TT'!$C$2:$C$587,"14*-1*",'MASTER TT'!$AM$2:$AM$587,"MAY-AUG 2025",'MASTER TT'!$J$2:$J$587,"&gt;=1"))</f>
        <v>0</v>
      </c>
      <c r="AP5" s="47">
        <f>(COUNTIFS('MASTER TT'!$E$2:$E$587,$A$2:$A$7563,'MASTER TT'!$B$2:$B$587,"SATURDAY",'MASTER TT'!$C$2:$C$587,"17*-*",'MASTER TT'!$AM$2:$AM$587,"JAN-APRIL 2026",'MASTER TT'!$L$2:$L$587,"&gt;=1"))</f>
        <v>0</v>
      </c>
      <c r="AQ5" s="47">
        <f>(COUNTIFS('MASTER TT'!$E$2:$E$587,$A$2:$A$7563,'MASTER TT'!$B$2:$B$587,"SUNDAY",'MASTER TT'!$C$2:$C$587,"08*-1*",'MASTER TT'!$AM$2:$AM$587,"JAN-APRIL 2026",'MASTER TT'!$L$2:$L$587,"&gt;=1"))</f>
        <v>0</v>
      </c>
      <c r="AR5" s="47">
        <f>(COUNTIFS('MASTER TT'!$E$2:$E$68624,$A$2:$A$7563,'MASTER TT'!$B$2:$B$68624,"SUNDAY",'MASTER TT'!$C$2:$C$68624,"1100-1*",'MASTER TT'!$AM$2:$AM$68624,"JAN-APRIL 2026",'MASTER TT'!$L$2:$L$68624,"&gt;=1"))</f>
        <v>0</v>
      </c>
      <c r="AS5" s="47">
        <f>(COUNTIFS('MASTER TT'!$E$2:$E$587,$A$2:$A$7563,'MASTER TT'!$B$2:$B$587,"SUNDAY",'MASTER TT'!$C$2:$C$587,"1200-1*",'MASTER TT'!$AM$2:$AM$587,"JAN-APRIL 2026",'MASTER TT'!$L$2:$L$587,"&gt;=1"))</f>
        <v>0</v>
      </c>
      <c r="AT5" s="47">
        <f>(COUNTIFS('MASTER TT'!$E$2:$E$587,$A$2:$A$7563,'MASTER TT'!$B$2:$B$587,"SUNDAY",'MASTER TT'!$C$2:$C$587,"1300-1*",'MASTER TT'!$AM$2:$AM$587,"JAN-APRIL 2026",'MASTER TT'!$L$2:$L$587,"&gt;=1"))</f>
        <v>0</v>
      </c>
      <c r="AU5" s="47">
        <f>(COUNTIFS('MASTER TT'!$E$2:$E$587,$A$2:$A$7563,'MASTER TT'!$B$2:$B$587,"SUNDAY",'MASTER TT'!$C$2:$C$587,"14*-1*",'MASTER TT'!$AM$2:$AM$587,"JAN-APRIL 2026",'MASTER TT'!$L$2:$L$587,"&gt;=1"))</f>
        <v>0</v>
      </c>
      <c r="AV5" s="47">
        <f>(COUNTIFS('MASTER TT'!$E$2:$E$587,$A$2:$A$7563,'MASTER TT'!$B$2:$B$587,"SUNDAY",'MASTER TT'!$C$2:$C$587,"17*-*",'MASTER TT'!$AM$2:$AM$587,"JAN-APRIL 2026",'MASTER TT'!$L$2:$L$587,"&gt;=1"))</f>
        <v>0</v>
      </c>
      <c r="AW5" s="28"/>
      <c r="AX5" s="29"/>
      <c r="AY5" s="28"/>
      <c r="AZ5" s="28"/>
      <c r="BA5" s="28"/>
      <c r="BB5" s="28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1"/>
      <c r="BN5" s="31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</row>
    <row r="6" spans="1:84" ht="14.25" customHeight="1">
      <c r="A6" s="42" t="s">
        <v>380</v>
      </c>
      <c r="B6" s="43" t="s">
        <v>376</v>
      </c>
      <c r="C6" s="44">
        <v>36</v>
      </c>
      <c r="D6" s="45">
        <v>25</v>
      </c>
      <c r="E6" s="44">
        <v>16</v>
      </c>
      <c r="F6" s="46" t="s">
        <v>377</v>
      </c>
      <c r="G6" s="47">
        <f>(COUNTIFS('MASTER TT'!$E$2:$E$587,$A$2:$A$7563,'MASTER TT'!$B$2:$B$587,"MONDAY",'MASTER TT'!$C$2:$C$587,"08*-1*",'MASTER TT'!$AM$2:$AM$587,"JAN-APRIL 2026",'MASTER TT'!$L$2:$L$587,"&gt;=1"))</f>
        <v>0</v>
      </c>
      <c r="H6" s="47">
        <f>(COUNTIFS('MASTER TT'!$E$2:$E$68619,$A$2:$A$7563,'MASTER TT'!$B$2:$B$68619,"MONDAY",'MASTER TT'!$C$2:$C$68619,"1100-1*",'MASTER TT'!$AM$2:$AM$68619,"JAN-APRIL 2026",'MASTER TT'!$L$2:$L$68619,"&gt;=1"))</f>
        <v>0</v>
      </c>
      <c r="I6" s="47">
        <f>(COUNTIFS('MASTER TT'!$E$2:$E$587,$A$2:$A$7563,'MASTER TT'!$B$2:$B$587,"MONDAY",'MASTER TT'!$C$2:$C$587,"1200-1*",'MASTER TT'!$AM$2:$AM$587,"JAN-APRIL 2025",'MASTER TT'!$J$2:$J$587,"&gt;=1"))</f>
        <v>0</v>
      </c>
      <c r="J6" s="47">
        <f>(COUNTIFS('MASTER TT'!$E$2:$E$587,$A$2:$A$7563,'MASTER TT'!$B$2:$B$587,"MONDAY",'MASTER TT'!$C$2:$C$587,"1300-1*",'MASTER TT'!$AM$2:$AM$587,"JAN-APRIL 2025",'MASTER TT'!$J$2:$J$587,"&gt;=1"))</f>
        <v>0</v>
      </c>
      <c r="K6" s="47">
        <f>(COUNTIFS('MASTER TT'!$E$2:$E$587,$A$2:$A$7563,'MASTER TT'!$B$2:$B$587,"MONDAY",'MASTER TT'!$C$2:$C$587,"14*-1*",'MASTER TT'!$AM$2:$AM$587,"JAN-APRIL 2026",'MASTER TT'!$L$2:$L$587,"&gt;=1"))</f>
        <v>0</v>
      </c>
      <c r="L6" s="47">
        <f>(COUNTIFS('MASTER TT'!$E$2:$E$587,$A$2:$A$7563,'MASTER TT'!$B$2:$B$587,"MONDAY",'MASTER TT'!$C$2:$C$587,"17*-*",'MASTER TT'!$AM$2:$AM$587,"JAN-APRIL 2026",'MASTER TT'!$L$2:$L$587,"&gt;=1"))</f>
        <v>0</v>
      </c>
      <c r="M6" s="47">
        <f>(COUNTIFS('MASTER TT'!$E$2:$E$587,$A$2:$A$7563,'MASTER TT'!$B$2:$B$587,"TUESDAY",'MASTER TT'!$C$2:$C$587,"08*-1*",'MASTER TT'!$AM$2:$AM$587,"JAN-APRIL 2026",'MASTER TT'!$L$2:$L$587,"&gt;=1"))</f>
        <v>0</v>
      </c>
      <c r="N6" s="47">
        <f>(COUNTIFS('MASTER TT'!$E$2:$E$587,$A$2:$A$7563,'MASTER TT'!$B$2:$B$587,"TUESDAY",'MASTER TT'!$C$2:$C$587,"1100-1*",'MASTER TT'!$AM$2:$AM$587,"JAN-APRIL 2026",'MASTER TT'!$L$2:$L$587,"&gt;=1"))</f>
        <v>0</v>
      </c>
      <c r="O6" s="47">
        <f>(COUNTIFS('MASTER TT'!$E$2:$E$587,$A$2:$A$7563,'MASTER TT'!$B$2:$B$587,"MONDAY",'MASTER TT'!$C$2:$C$587,"1200-1*",'MASTER TT'!$AM$2:$AM$587,"JAN-APRIL 2025",'MASTER TT'!$J$2:$J$587,"&gt;=1"))</f>
        <v>0</v>
      </c>
      <c r="P6" s="47">
        <f>(COUNTIFS('MASTER TT'!$E$2:$E$587,$A$2:$A$7563,'MASTER TT'!$B$2:$B$587,"TUESDAY",'MASTER TT'!$C$2:$C$587,"1300-1*",'MASTER TT'!$AM$2:$AM$587,"JAN-APRIL 2026",'MASTER TT'!$L$2:$L$587,"&gt;=1"))</f>
        <v>0</v>
      </c>
      <c r="Q6" s="47">
        <f>(COUNTIFS('MASTER TT'!$E$2:$E$587,$A$2:$A$7563,'MASTER TT'!$B$2:$B$587,"TUESDAY",'MASTER TT'!$C$2:$C$587,"14*-1*",'MASTER TT'!$AM$2:$AM$587,"JAN-APRIL 2026",'MASTER TT'!$L$2:$L$587,"&gt;=1"))</f>
        <v>0</v>
      </c>
      <c r="R6" s="47">
        <f>(COUNTIFS('MASTER TT'!$E$2:$E$587,$A$2:$A$7563,'MASTER TT'!$B$2:$B$587,"TUESDAY",'MASTER TT'!$C$2:$C$587,"17*-*",'MASTER TT'!$AM$2:$AM$587,"SEP-DEC  2025",'MASTER TT'!$L$2:$L$587,"&gt;=1"))</f>
        <v>0</v>
      </c>
      <c r="S6" s="47">
        <f>(COUNTIFS('MASTER TT'!$E$2:$E$587,$A$2:$A$7563,'MASTER TT'!$B$2:$B$587,"WEDNESDAY",'MASTER TT'!$C$2:$C$587,"08*-1*",'MASTER TT'!$AM$2:$AM$587,"JAN-APRIL 2026",'MASTER TT'!$L$2:$L$587,"&gt;=1"))</f>
        <v>0</v>
      </c>
      <c r="T6" s="47">
        <f>(COUNTIFS('MASTER TT'!$E$2:$E$587,$A$2:$A$7563,'MASTER TT'!$B$2:$B$587,"WEDNESDAY",'MASTER TT'!$C$2:$C$587,"1100-1*",'MASTER TT'!$AM$2:$AM$587,"JAN-APRIL 2026",'MASTER TT'!$L$2:$L$587,"&gt;=1"))</f>
        <v>0</v>
      </c>
      <c r="U6" s="47">
        <f>(COUNTIFS('MASTER TT'!$E$2:$E$587,$A$2:$A$7563,'MASTER TT'!$B$2:$B$587,"MONDAY",'MASTER TT'!$C$2:$C$587,"1200-1*",'MASTER TT'!$AM$2:$AM$587,"JAN-APRIL 2025",'MASTER TT'!$J$2:$J$587,"&gt;=1"))</f>
        <v>0</v>
      </c>
      <c r="V6" s="47">
        <f>(COUNTIFS('MASTER TT'!$E$2:$E$587,$A$2:$A$7563,'MASTER TT'!$B$2:$B$587,"MONDAY",'MASTER TT'!$C$2:$C$587,"1300-1*",'MASTER TT'!$AM$2:$AM$587,"JAN-APRIL 2025",'MASTER TT'!$J$2:$J$587,"&gt;=1"))</f>
        <v>0</v>
      </c>
      <c r="W6" s="47">
        <f>(COUNTIFS('MASTER TT'!$E$2:$E$587,$A$2:$A$7563,'MASTER TT'!$B$2:$B$587,"WEDNESDAY",'MASTER TT'!$C$2:$C$587,"14*-1*",'MASTER TT'!$AM$2:$AM$587,"JAN-APRIL 2026",'MASTER TT'!$L$2:$L$587,"&gt;=1"))</f>
        <v>0</v>
      </c>
      <c r="X6" s="47">
        <f>(COUNTIFS('MASTER TT'!$E$2:$E$587,$A$2:$A$7563,'MASTER TT'!$B$2:$B$587,"WEDNESDAY",'MASTER TT'!$C$2:$C$587,"17*-*",'MASTER TT'!$AM$2:$AM$587,"JAN-APRIL 2026",'MASTER TT'!$L$2:$L$587,"&gt;=1"))</f>
        <v>0</v>
      </c>
      <c r="Y6" s="47">
        <f>(COUNTIFS('MASTER TT'!$E$2:$E$587,$A$2:$A$7563,'MASTER TT'!$B$2:$B$587,"THURSDAY",'MASTER TT'!$C$2:$C$587,"08*-1*",'MASTER TT'!$AM$2:$AM$587,"JAN-APRIL 2026",'MASTER TT'!$L$2:$L$587,"&gt;=1"))</f>
        <v>1</v>
      </c>
      <c r="Z6" s="47">
        <f>(COUNTIFS('MASTER TT'!$E$2:$E$587,$A$2:$A$7563,'MASTER TT'!$B$2:$B$587,"THURSDAY",'MASTER TT'!$C$2:$C$587,"1100-1*",'MASTER TT'!$AM$2:$AM$587,"JAN-APRIL 2026",'MASTER TT'!$L$2:$L$587,"&gt;=1"))</f>
        <v>0</v>
      </c>
      <c r="AA6" s="47">
        <f>(COUNTIFS('MASTER TT'!$E$2:$E$587,$A$2:$A$7563,'MASTER TT'!$B$2:$B$587,"MONDAY",'MASTER TT'!$C$2:$C$587,"1200-1*",'MASTER TT'!$AM$2:$AM$587,"JAN-APRIL 2025",'MASTER TT'!$J$2:$J$587,"&gt;=1"))</f>
        <v>0</v>
      </c>
      <c r="AB6" s="47">
        <f>(COUNTIFS('MASTER TT'!$E$2:$E$587,$A$2:$A$7563,'MASTER TT'!$B$2:$B$587,"MONDAY",'MASTER TT'!$C$2:$C$587,"1300-1*",'MASTER TT'!$AM$2:$AM$587,"JAN-APRIL 2025",'MASTER TT'!$J$2:$J$587,"&gt;=1"))</f>
        <v>0</v>
      </c>
      <c r="AC6" s="47">
        <f>(COUNTIFS('MASTER TT'!$E$2:$E$587,$A$2:$A$7563,'MASTER TT'!$B$2:$B$587,"THURSDAY",'MASTER TT'!$C$2:$C$587,"14*-1*",'MASTER TT'!$AM$2:$AM$587,"JAN-APRIL 2026",'MASTER TT'!$L$2:$L$587,"&gt;=1"))</f>
        <v>0</v>
      </c>
      <c r="AD6" s="47">
        <f>(COUNTIFS('MASTER TT'!$E$2:$E$587,$A$2:$A$7563,'MASTER TT'!$B$2:$B$587,"THURSDAY",'MASTER TT'!$C$2:$C$587,"17*-*",'MASTER TT'!$AM$2:$AM$587,"JAN-APRIL 2026",'MASTER TT'!$L$2:$L$587,"&gt;=1"))</f>
        <v>0</v>
      </c>
      <c r="AE6" s="47">
        <f>(COUNTIFS('MASTER TT'!$E$2:$E$587,$A$2:$A$7563,'MASTER TT'!$B$2:$B$587,"FRIDAY",'MASTER TT'!$C$2:$C$587,"08*-1*",'MASTER TT'!$AM$2:$AM$587,"JAN-APRIL 2026",'MASTER TT'!$L$2:$L$587,"&gt;=1"))</f>
        <v>0</v>
      </c>
      <c r="AF6" s="47">
        <f>(COUNTIFS('MASTER TT'!$E$2:$E$587,$A$2:$A$7563,'MASTER TT'!$B$2:$B$587,"FRIDAY",'MASTER TT'!$C$2:$C$587,"1100-1*",'MASTER TT'!$AM$2:$AM$587,"JAN-APRIL 2026",'MASTER TT'!$L$2:$L$587,"&gt;=1"))</f>
        <v>0</v>
      </c>
      <c r="AG6" s="47">
        <f>(COUNTIFS('MASTER TT'!$E$2:$E$587,$A$2:$A$7563,'MASTER TT'!$B$2:$B$587,"MONDAY",'MASTER TT'!$C$2:$C$587,"1200-1*",'MASTER TT'!$AM$2:$AM$587,"JAN-APRIL 2025",'MASTER TT'!$J$2:$J$587,"&gt;=1"))</f>
        <v>0</v>
      </c>
      <c r="AH6" s="47">
        <f>(COUNTIFS('MASTER TT'!$E$2:$E$587,$A$2:$A$7563,'MASTER TT'!$B$2:$B$587,"MONDAY",'MASTER TT'!$C$2:$C$587,"1300-1*",'MASTER TT'!$AM$2:$AM$587,"JAN-APRIL 2025",'MASTER TT'!$J$2:$J$587,"&gt;=1"))</f>
        <v>0</v>
      </c>
      <c r="AI6" s="47">
        <f>(COUNTIFS('MASTER TT'!$E$2:$E$587,$A$2:$A$7563,'MASTER TT'!$B$2:$B$587,"FRIDAY",'MASTER TT'!$C$2:$C$587,"14*-1*",'MASTER TT'!$AM$2:$AM$587,"JAN-APRIL 2026",'MASTER TT'!$L$2:$L$587,"&gt;=1"))</f>
        <v>0</v>
      </c>
      <c r="AJ6" s="47">
        <f>(COUNTIFS('MASTER TT'!$E$2:$E$587,$A$2:$A$7563,'MASTER TT'!$B$2:$B$587,"FRIDAY",'MASTER TT'!$C$2:$C$587,"17*-*",'MASTER TT'!$AM$2:$AM$587,"JAN-APRIL 2026",'MASTER TT'!$L$2:$L$587,"&gt;=1"))</f>
        <v>0</v>
      </c>
      <c r="AK6" s="47">
        <f>(COUNTIFS('MASTER TT'!$E$2:$E$587,$A$2:$A$7563,'MASTER TT'!$B$2:$B$587,"SATURDAY",'MASTER TT'!$C$2:$C$587,"08*-1*",'MASTER TT'!$AM$2:$AM$587,"JAN-APRIL 2026",'MASTER TT'!$L$2:$L$587,"&gt;=1"))</f>
        <v>0</v>
      </c>
      <c r="AL6" s="47">
        <f>(COUNTIFS('MASTER TT'!$E$2:$E$587,$A$2:$A$7563,'MASTER TT'!$B$2:$B$587,"SATURDAY",'MASTER TT'!$C$2:$C$587,"1100-1*",'MASTER TT'!$AM$2:$AM$587,"JAN-APRIL 2026",'MASTER TT'!$L$2:$L$587,"&gt;=1"))</f>
        <v>0</v>
      </c>
      <c r="AM6" s="47">
        <f>(COUNTIFS('MASTER TT'!$E$2:$E$587,$A$2:$A$7563,'MASTER TT'!$B$2:$B$587,"MONDAY",'MASTER TT'!$C$2:$C$587,"1200-1*",'MASTER TT'!$AM$2:$AM$587,"JAN-APRIL 2025",'MASTER TT'!$J$2:$J$587,"&gt;=1"))</f>
        <v>0</v>
      </c>
      <c r="AN6" s="47">
        <f>(COUNTIFS('MASTER TT'!$E$2:$E$587,$A$2:$A$7563,'MASTER TT'!$B$2:$B$587,"MONDAY",'MASTER TT'!$C$2:$C$587,"1300-1*",'MASTER TT'!$AM$2:$AM$587,"JAN-APRIL 2025",'MASTER TT'!$J$2:$J$587,"&gt;=1"))</f>
        <v>0</v>
      </c>
      <c r="AO6" s="47">
        <f>(COUNTIFS('MASTER TT'!$E$2:$E$587,$A$2:$A$7563,'MASTER TT'!$B$2:$B$587,"MONDAY",'MASTER TT'!$C$2:$C$587,"14*-1*",'MASTER TT'!$AM$2:$AM$587,"MAY-AUG 2025",'MASTER TT'!$J$2:$J$587,"&gt;=1"))</f>
        <v>0</v>
      </c>
      <c r="AP6" s="47">
        <f>(COUNTIFS('MASTER TT'!$E$2:$E$587,$A$2:$A$7563,'MASTER TT'!$B$2:$B$587,"SATURDAY",'MASTER TT'!$C$2:$C$587,"17*-*",'MASTER TT'!$AM$2:$AM$587,"JAN-APRIL 2026",'MASTER TT'!$L$2:$L$587,"&gt;=1"))</f>
        <v>0</v>
      </c>
      <c r="AQ6" s="47">
        <f>(COUNTIFS('MASTER TT'!$E$2:$E$587,$A$2:$A$7563,'MASTER TT'!$B$2:$B$587,"SUNDAY",'MASTER TT'!$C$2:$C$587,"08*-1*",'MASTER TT'!$AM$2:$AM$587,"JAN-APRIL 2026",'MASTER TT'!$L$2:$L$587,"&gt;=1"))</f>
        <v>0</v>
      </c>
      <c r="AR6" s="47">
        <f>(COUNTIFS('MASTER TT'!$E$2:$E$68624,$A$2:$A$7563,'MASTER TT'!$B$2:$B$68624,"SUNDAY",'MASTER TT'!$C$2:$C$68624,"1100-1*",'MASTER TT'!$AM$2:$AM$68624,"JAN-APRIL 2026",'MASTER TT'!$L$2:$L$68624,"&gt;=1"))</f>
        <v>0</v>
      </c>
      <c r="AS6" s="47">
        <f>(COUNTIFS('MASTER TT'!$E$2:$E$587,$A$2:$A$7563,'MASTER TT'!$B$2:$B$587,"SUNDAY",'MASTER TT'!$C$2:$C$587,"1200-1*",'MASTER TT'!$AM$2:$AM$587,"JAN-APRIL 2026",'MASTER TT'!$L$2:$L$587,"&gt;=1"))</f>
        <v>0</v>
      </c>
      <c r="AT6" s="47">
        <f>(COUNTIFS('MASTER TT'!$E$2:$E$587,$A$2:$A$7563,'MASTER TT'!$B$2:$B$587,"SUNDAY",'MASTER TT'!$C$2:$C$587,"1300-1*",'MASTER TT'!$AM$2:$AM$587,"JAN-APRIL 2026",'MASTER TT'!$L$2:$L$587,"&gt;=1"))</f>
        <v>0</v>
      </c>
      <c r="AU6" s="47">
        <f>(COUNTIFS('MASTER TT'!$E$2:$E$587,$A$2:$A$7563,'MASTER TT'!$B$2:$B$587,"SUNDAY",'MASTER TT'!$C$2:$C$587,"14*-1*",'MASTER TT'!$AM$2:$AM$587,"JAN-APRIL 2026",'MASTER TT'!$L$2:$L$587,"&gt;=1"))</f>
        <v>0</v>
      </c>
      <c r="AV6" s="47">
        <f>(COUNTIFS('MASTER TT'!$E$2:$E$587,$A$2:$A$7563,'MASTER TT'!$B$2:$B$587,"SUNDAY",'MASTER TT'!$C$2:$C$587,"17*-*",'MASTER TT'!$AM$2:$AM$587,"JAN-APRIL 2026",'MASTER TT'!$L$2:$L$587,"&gt;=1"))</f>
        <v>0</v>
      </c>
      <c r="AW6" s="28"/>
      <c r="AX6" s="29"/>
      <c r="AY6" s="28"/>
      <c r="AZ6" s="28"/>
      <c r="BA6" s="28"/>
      <c r="BB6" s="28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1"/>
      <c r="BN6" s="31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</row>
    <row r="7" spans="1:84" ht="14.25" customHeight="1">
      <c r="A7" s="42" t="s">
        <v>381</v>
      </c>
      <c r="B7" s="43" t="s">
        <v>376</v>
      </c>
      <c r="C7" s="44">
        <v>36</v>
      </c>
      <c r="D7" s="45">
        <v>25</v>
      </c>
      <c r="E7" s="44">
        <v>16</v>
      </c>
      <c r="F7" s="46" t="s">
        <v>377</v>
      </c>
      <c r="G7" s="47">
        <f>(COUNTIFS('MASTER TT'!$E$2:$E$587,$A$2:$A$7563,'MASTER TT'!$B$2:$B$587,"MONDAY",'MASTER TT'!$C$2:$C$587,"08*-1*",'MASTER TT'!$AM$2:$AM$587,"JAN-APRIL 2026",'MASTER TT'!$L$2:$L$587,"&gt;=1"))</f>
        <v>0</v>
      </c>
      <c r="H7" s="47">
        <f>(COUNTIFS('MASTER TT'!$E$2:$E$68619,$A$2:$A$7563,'MASTER TT'!$B$2:$B$68619,"MONDAY",'MASTER TT'!$C$2:$C$68619,"1100-1*",'MASTER TT'!$AM$2:$AM$68619,"JAN-APRIL 2026",'MASTER TT'!$L$2:$L$68619,"&gt;=1"))</f>
        <v>0</v>
      </c>
      <c r="I7" s="47">
        <f>(COUNTIFS('MASTER TT'!$E$2:$E$587,$A$2:$A$7563,'MASTER TT'!$B$2:$B$587,"MONDAY",'MASTER TT'!$C$2:$C$587,"1200-1*",'MASTER TT'!$AM$2:$AM$587,"JAN-APRIL 2025",'MASTER TT'!$J$2:$J$587,"&gt;=1"))</f>
        <v>0</v>
      </c>
      <c r="J7" s="47">
        <f>(COUNTIFS('MASTER TT'!$E$2:$E$587,$A$2:$A$7563,'MASTER TT'!$B$2:$B$587,"MONDAY",'MASTER TT'!$C$2:$C$587,"1300-1*",'MASTER TT'!$AM$2:$AM$587,"JAN-APRIL 2025",'MASTER TT'!$J$2:$J$587,"&gt;=1"))</f>
        <v>0</v>
      </c>
      <c r="K7" s="47">
        <f>(COUNTIFS('MASTER TT'!$E$2:$E$587,$A$2:$A$7563,'MASTER TT'!$B$2:$B$587,"MONDAY",'MASTER TT'!$C$2:$C$587,"14*-1*",'MASTER TT'!$AM$2:$AM$587,"JAN-APRIL 2026",'MASTER TT'!$L$2:$L$587,"&gt;=1"))</f>
        <v>0</v>
      </c>
      <c r="L7" s="47">
        <f>(COUNTIFS('MASTER TT'!$E$2:$E$587,$A$2:$A$7563,'MASTER TT'!$B$2:$B$587,"MONDAY",'MASTER TT'!$C$2:$C$587,"17*-*",'MASTER TT'!$AM$2:$AM$587,"JAN-APRIL 2026",'MASTER TT'!$L$2:$L$587,"&gt;=1"))</f>
        <v>0</v>
      </c>
      <c r="M7" s="47">
        <f>(COUNTIFS('MASTER TT'!$E$2:$E$587,$A$2:$A$7563,'MASTER TT'!$B$2:$B$587,"TUESDAY",'MASTER TT'!$C$2:$C$587,"08*-1*",'MASTER TT'!$AM$2:$AM$587,"JAN-APRIL 2026",'MASTER TT'!$L$2:$L$587,"&gt;=1"))</f>
        <v>0</v>
      </c>
      <c r="N7" s="47">
        <f>(COUNTIFS('MASTER TT'!$E$2:$E$587,$A$2:$A$7563,'MASTER TT'!$B$2:$B$587,"TUESDAY",'MASTER TT'!$C$2:$C$587,"1100-1*",'MASTER TT'!$AM$2:$AM$587,"JAN-APRIL 2026",'MASTER TT'!$L$2:$L$587,"&gt;=1"))</f>
        <v>0</v>
      </c>
      <c r="O7" s="47">
        <f>(COUNTIFS('MASTER TT'!$E$2:$E$587,$A$2:$A$7563,'MASTER TT'!$B$2:$B$587,"MONDAY",'MASTER TT'!$C$2:$C$587,"1200-1*",'MASTER TT'!$AM$2:$AM$587,"JAN-APRIL 2025",'MASTER TT'!$J$2:$J$587,"&gt;=1"))</f>
        <v>0</v>
      </c>
      <c r="P7" s="47">
        <f>(COUNTIFS('MASTER TT'!$E$2:$E$587,$A$2:$A$7563,'MASTER TT'!$B$2:$B$587,"TUESDAY",'MASTER TT'!$C$2:$C$587,"1300-1*",'MASTER TT'!$AM$2:$AM$587,"JAN-APRIL 2026",'MASTER TT'!$L$2:$L$587,"&gt;=1"))</f>
        <v>0</v>
      </c>
      <c r="Q7" s="47">
        <f>(COUNTIFS('MASTER TT'!$E$2:$E$587,$A$2:$A$7563,'MASTER TT'!$B$2:$B$587,"TUESDAY",'MASTER TT'!$C$2:$C$587,"14*-1*",'MASTER TT'!$AM$2:$AM$587,"JAN-APRIL 2026",'MASTER TT'!$L$2:$L$587,"&gt;=1"))</f>
        <v>0</v>
      </c>
      <c r="R7" s="47">
        <f>(COUNTIFS('MASTER TT'!$E$2:$E$587,$A$2:$A$7563,'MASTER TT'!$B$2:$B$587,"TUESDAY",'MASTER TT'!$C$2:$C$587,"17*-*",'MASTER TT'!$AM$2:$AM$587,"SEP-DEC  2025",'MASTER TT'!$L$2:$L$587,"&gt;=1"))</f>
        <v>0</v>
      </c>
      <c r="S7" s="47">
        <f>(COUNTIFS('MASTER TT'!$E$2:$E$587,$A$2:$A$7563,'MASTER TT'!$B$2:$B$587,"WEDNESDAY",'MASTER TT'!$C$2:$C$587,"08*-1*",'MASTER TT'!$AM$2:$AM$587,"JAN-APRIL 2026",'MASTER TT'!$L$2:$L$587,"&gt;=1"))</f>
        <v>0</v>
      </c>
      <c r="T7" s="47">
        <f>(COUNTIFS('MASTER TT'!$E$2:$E$587,$A$2:$A$7563,'MASTER TT'!$B$2:$B$587,"WEDNESDAY",'MASTER TT'!$C$2:$C$587,"1100-1*",'MASTER TT'!$AM$2:$AM$587,"JAN-APRIL 2026",'MASTER TT'!$L$2:$L$587,"&gt;=1"))</f>
        <v>0</v>
      </c>
      <c r="U7" s="47">
        <f>(COUNTIFS('MASTER TT'!$E$2:$E$587,$A$2:$A$7563,'MASTER TT'!$B$2:$B$587,"MONDAY",'MASTER TT'!$C$2:$C$587,"1200-1*",'MASTER TT'!$AM$2:$AM$587,"JAN-APRIL 2025",'MASTER TT'!$J$2:$J$587,"&gt;=1"))</f>
        <v>0</v>
      </c>
      <c r="V7" s="47">
        <f>(COUNTIFS('MASTER TT'!$E$2:$E$587,$A$2:$A$7563,'MASTER TT'!$B$2:$B$587,"MONDAY",'MASTER TT'!$C$2:$C$587,"1300-1*",'MASTER TT'!$AM$2:$AM$587,"JAN-APRIL 2025",'MASTER TT'!$J$2:$J$587,"&gt;=1"))</f>
        <v>0</v>
      </c>
      <c r="W7" s="47">
        <f>(COUNTIFS('MASTER TT'!$E$2:$E$587,$A$2:$A$7563,'MASTER TT'!$B$2:$B$587,"WEDNESDAY",'MASTER TT'!$C$2:$C$587,"14*-1*",'MASTER TT'!$AM$2:$AM$587,"JAN-APRIL 2026",'MASTER TT'!$L$2:$L$587,"&gt;=1"))</f>
        <v>0</v>
      </c>
      <c r="X7" s="47">
        <f>(COUNTIFS('MASTER TT'!$E$2:$E$587,$A$2:$A$7563,'MASTER TT'!$B$2:$B$587,"WEDNESDAY",'MASTER TT'!$C$2:$C$587,"17*-*",'MASTER TT'!$AM$2:$AM$587,"JAN-APRIL 2026",'MASTER TT'!$L$2:$L$587,"&gt;=1"))</f>
        <v>0</v>
      </c>
      <c r="Y7" s="47">
        <f>(COUNTIFS('MASTER TT'!$E$2:$E$587,$A$2:$A$7563,'MASTER TT'!$B$2:$B$587,"THURSDAY",'MASTER TT'!$C$2:$C$587,"08*-1*",'MASTER TT'!$AM$2:$AM$587,"JAN-APRIL 2026",'MASTER TT'!$L$2:$L$587,"&gt;=1"))</f>
        <v>0</v>
      </c>
      <c r="Z7" s="47">
        <f>(COUNTIFS('MASTER TT'!$E$2:$E$587,$A$2:$A$7563,'MASTER TT'!$B$2:$B$587,"THURSDAY",'MASTER TT'!$C$2:$C$587,"1100-1*",'MASTER TT'!$AM$2:$AM$587,"JAN-APRIL 2026",'MASTER TT'!$L$2:$L$587,"&gt;=1"))</f>
        <v>0</v>
      </c>
      <c r="AA7" s="47">
        <f>(COUNTIFS('MASTER TT'!$E$2:$E$587,$A$2:$A$7563,'MASTER TT'!$B$2:$B$587,"MONDAY",'MASTER TT'!$C$2:$C$587,"1200-1*",'MASTER TT'!$AM$2:$AM$587,"JAN-APRIL 2025",'MASTER TT'!$J$2:$J$587,"&gt;=1"))</f>
        <v>0</v>
      </c>
      <c r="AB7" s="47">
        <f>(COUNTIFS('MASTER TT'!$E$2:$E$587,$A$2:$A$7563,'MASTER TT'!$B$2:$B$587,"MONDAY",'MASTER TT'!$C$2:$C$587,"1300-1*",'MASTER TT'!$AM$2:$AM$587,"JAN-APRIL 2025",'MASTER TT'!$J$2:$J$587,"&gt;=1"))</f>
        <v>0</v>
      </c>
      <c r="AC7" s="47">
        <f>(COUNTIFS('MASTER TT'!$E$2:$E$587,$A$2:$A$7563,'MASTER TT'!$B$2:$B$587,"THURSDAY",'MASTER TT'!$C$2:$C$587,"14*-1*",'MASTER TT'!$AM$2:$AM$587,"JAN-APRIL 2026",'MASTER TT'!$L$2:$L$587,"&gt;=1"))</f>
        <v>0</v>
      </c>
      <c r="AD7" s="47">
        <f>(COUNTIFS('MASTER TT'!$E$2:$E$587,$A$2:$A$7563,'MASTER TT'!$B$2:$B$587,"THURSDAY",'MASTER TT'!$C$2:$C$587,"17*-*",'MASTER TT'!$AM$2:$AM$587,"JAN-APRIL 2026",'MASTER TT'!$L$2:$L$587,"&gt;=1"))</f>
        <v>0</v>
      </c>
      <c r="AE7" s="47">
        <f>(COUNTIFS('MASTER TT'!$E$2:$E$587,$A$2:$A$7563,'MASTER TT'!$B$2:$B$587,"FRIDAY",'MASTER TT'!$C$2:$C$587,"08*-1*",'MASTER TT'!$AM$2:$AM$587,"JAN-APRIL 2026",'MASTER TT'!$L$2:$L$587,"&gt;=1"))</f>
        <v>0</v>
      </c>
      <c r="AF7" s="47">
        <f>(COUNTIFS('MASTER TT'!$E$2:$E$587,$A$2:$A$7563,'MASTER TT'!$B$2:$B$587,"FRIDAY",'MASTER TT'!$C$2:$C$587,"1100-1*",'MASTER TT'!$AM$2:$AM$587,"JAN-APRIL 2026",'MASTER TT'!$L$2:$L$587,"&gt;=1"))</f>
        <v>0</v>
      </c>
      <c r="AG7" s="47">
        <f>(COUNTIFS('MASTER TT'!$E$2:$E$587,$A$2:$A$7563,'MASTER TT'!$B$2:$B$587,"MONDAY",'MASTER TT'!$C$2:$C$587,"1200-1*",'MASTER TT'!$AM$2:$AM$587,"JAN-APRIL 2025",'MASTER TT'!$J$2:$J$587,"&gt;=1"))</f>
        <v>0</v>
      </c>
      <c r="AH7" s="47">
        <f>(COUNTIFS('MASTER TT'!$E$2:$E$587,$A$2:$A$7563,'MASTER TT'!$B$2:$B$587,"MONDAY",'MASTER TT'!$C$2:$C$587,"1300-1*",'MASTER TT'!$AM$2:$AM$587,"JAN-APRIL 2025",'MASTER TT'!$J$2:$J$587,"&gt;=1"))</f>
        <v>0</v>
      </c>
      <c r="AI7" s="47">
        <f>(COUNTIFS('MASTER TT'!$E$2:$E$587,$A$2:$A$7563,'MASTER TT'!$B$2:$B$587,"FRIDAY",'MASTER TT'!$C$2:$C$587,"14*-1*",'MASTER TT'!$AM$2:$AM$587,"JAN-APRIL 2026",'MASTER TT'!$L$2:$L$587,"&gt;=1"))</f>
        <v>0</v>
      </c>
      <c r="AJ7" s="47">
        <f>(COUNTIFS('MASTER TT'!$E$2:$E$587,$A$2:$A$7563,'MASTER TT'!$B$2:$B$587,"FRIDAY",'MASTER TT'!$C$2:$C$587,"17*-*",'MASTER TT'!$AM$2:$AM$587,"JAN-APRIL 2026",'MASTER TT'!$L$2:$L$587,"&gt;=1"))</f>
        <v>0</v>
      </c>
      <c r="AK7" s="47">
        <f>(COUNTIFS('MASTER TT'!$E$2:$E$587,$A$2:$A$7563,'MASTER TT'!$B$2:$B$587,"SATURDAY",'MASTER TT'!$C$2:$C$587,"08*-1*",'MASTER TT'!$AM$2:$AM$587,"JAN-APRIL 2026",'MASTER TT'!$L$2:$L$587,"&gt;=1"))</f>
        <v>0</v>
      </c>
      <c r="AL7" s="47">
        <f>(COUNTIFS('MASTER TT'!$E$2:$E$587,$A$2:$A$7563,'MASTER TT'!$B$2:$B$587,"SATURDAY",'MASTER TT'!$C$2:$C$587,"1100-1*",'MASTER TT'!$AM$2:$AM$587,"JAN-APRIL 2026",'MASTER TT'!$L$2:$L$587,"&gt;=1"))</f>
        <v>0</v>
      </c>
      <c r="AM7" s="47">
        <f>(COUNTIFS('MASTER TT'!$E$2:$E$587,$A$2:$A$7563,'MASTER TT'!$B$2:$B$587,"MONDAY",'MASTER TT'!$C$2:$C$587,"1200-1*",'MASTER TT'!$AM$2:$AM$587,"JAN-APRIL 2025",'MASTER TT'!$J$2:$J$587,"&gt;=1"))</f>
        <v>0</v>
      </c>
      <c r="AN7" s="47">
        <f>(COUNTIFS('MASTER TT'!$E$2:$E$587,$A$2:$A$7563,'MASTER TT'!$B$2:$B$587,"MONDAY",'MASTER TT'!$C$2:$C$587,"1300-1*",'MASTER TT'!$AM$2:$AM$587,"JAN-APRIL 2025",'MASTER TT'!$J$2:$J$587,"&gt;=1"))</f>
        <v>0</v>
      </c>
      <c r="AO7" s="47">
        <f>(COUNTIFS('MASTER TT'!$E$2:$E$587,$A$2:$A$7563,'MASTER TT'!$B$2:$B$587,"MONDAY",'MASTER TT'!$C$2:$C$587,"14*-1*",'MASTER TT'!$AM$2:$AM$587,"MAY-AUG 2025",'MASTER TT'!$J$2:$J$587,"&gt;=1"))</f>
        <v>0</v>
      </c>
      <c r="AP7" s="47">
        <f>(COUNTIFS('MASTER TT'!$E$2:$E$587,$A$2:$A$7563,'MASTER TT'!$B$2:$B$587,"SATURDAY",'MASTER TT'!$C$2:$C$587,"17*-*",'MASTER TT'!$AM$2:$AM$587,"JAN-APRIL 2026",'MASTER TT'!$L$2:$L$587,"&gt;=1"))</f>
        <v>0</v>
      </c>
      <c r="AQ7" s="47">
        <f>(COUNTIFS('MASTER TT'!$E$2:$E$587,$A$2:$A$7563,'MASTER TT'!$B$2:$B$587,"SUNDAY",'MASTER TT'!$C$2:$C$587,"08*-1*",'MASTER TT'!$AM$2:$AM$587,"JAN-APRIL 2026",'MASTER TT'!$L$2:$L$587,"&gt;=1"))</f>
        <v>0</v>
      </c>
      <c r="AR7" s="47">
        <f>(COUNTIFS('MASTER TT'!$E$2:$E$68624,$A$2:$A$7563,'MASTER TT'!$B$2:$B$68624,"SUNDAY",'MASTER TT'!$C$2:$C$68624,"1100-1*",'MASTER TT'!$AM$2:$AM$68624,"JAN-APRIL 2026",'MASTER TT'!$L$2:$L$68624,"&gt;=1"))</f>
        <v>0</v>
      </c>
      <c r="AS7" s="47">
        <f>(COUNTIFS('MASTER TT'!$E$2:$E$587,$A$2:$A$7563,'MASTER TT'!$B$2:$B$587,"SUNDAY",'MASTER TT'!$C$2:$C$587,"1200-1*",'MASTER TT'!$AM$2:$AM$587,"JAN-APRIL 2026",'MASTER TT'!$L$2:$L$587,"&gt;=1"))</f>
        <v>0</v>
      </c>
      <c r="AT7" s="47">
        <f>(COUNTIFS('MASTER TT'!$E$2:$E$587,$A$2:$A$7563,'MASTER TT'!$B$2:$B$587,"SUNDAY",'MASTER TT'!$C$2:$C$587,"1300-1*",'MASTER TT'!$AM$2:$AM$587,"JAN-APRIL 2026",'MASTER TT'!$L$2:$L$587,"&gt;=1"))</f>
        <v>0</v>
      </c>
      <c r="AU7" s="47">
        <f>(COUNTIFS('MASTER TT'!$E$2:$E$587,$A$2:$A$7563,'MASTER TT'!$B$2:$B$587,"SUNDAY",'MASTER TT'!$C$2:$C$587,"14*-1*",'MASTER TT'!$AM$2:$AM$587,"JAN-APRIL 2026",'MASTER TT'!$L$2:$L$587,"&gt;=1"))</f>
        <v>0</v>
      </c>
      <c r="AV7" s="47">
        <f>(COUNTIFS('MASTER TT'!$E$2:$E$587,$A$2:$A$7563,'MASTER TT'!$B$2:$B$587,"SUNDAY",'MASTER TT'!$C$2:$C$587,"17*-*",'MASTER TT'!$AM$2:$AM$587,"JAN-APRIL 2026",'MASTER TT'!$L$2:$L$587,"&gt;=1"))</f>
        <v>0</v>
      </c>
      <c r="AW7" s="28"/>
      <c r="AX7" s="29"/>
      <c r="AY7" s="28"/>
      <c r="AZ7" s="28"/>
      <c r="BA7" s="28"/>
      <c r="BB7" s="28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1"/>
      <c r="BN7" s="31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</row>
    <row r="8" spans="1:84" ht="14.25" customHeight="1">
      <c r="A8" s="42" t="s">
        <v>382</v>
      </c>
      <c r="B8" s="43" t="s">
        <v>376</v>
      </c>
      <c r="C8" s="44">
        <v>24</v>
      </c>
      <c r="D8" s="45">
        <v>11</v>
      </c>
      <c r="E8" s="44">
        <v>10</v>
      </c>
      <c r="F8" s="46" t="s">
        <v>377</v>
      </c>
      <c r="G8" s="47">
        <f>(COUNTIFS('MASTER TT'!$E$2:$E$587,$A$2:$A$7563,'MASTER TT'!$B$2:$B$587,"MONDAY",'MASTER TT'!$C$2:$C$587,"08*-1*",'MASTER TT'!$AM$2:$AM$587,"JAN-APRIL 2026",'MASTER TT'!$L$2:$L$587,"&gt;=1"))</f>
        <v>0</v>
      </c>
      <c r="H8" s="47">
        <f>(COUNTIFS('MASTER TT'!$E$2:$E$68619,$A$2:$A$7563,'MASTER TT'!$B$2:$B$68619,"MONDAY",'MASTER TT'!$C$2:$C$68619,"1100-1*",'MASTER TT'!$AM$2:$AM$68619,"JAN-APRIL 2026",'MASTER TT'!$L$2:$L$68619,"&gt;=1"))</f>
        <v>0</v>
      </c>
      <c r="I8" s="47">
        <f>(COUNTIFS('MASTER TT'!$E$2:$E$587,$A$2:$A$7563,'MASTER TT'!$B$2:$B$587,"MONDAY",'MASTER TT'!$C$2:$C$587,"1200-1*",'MASTER TT'!$AM$2:$AM$587,"JAN-APRIL 2025",'MASTER TT'!$J$2:$J$587,"&gt;=1"))</f>
        <v>0</v>
      </c>
      <c r="J8" s="47">
        <f>(COUNTIFS('MASTER TT'!$E$2:$E$587,$A$2:$A$7563,'MASTER TT'!$B$2:$B$587,"MONDAY",'MASTER TT'!$C$2:$C$587,"1300-1*",'MASTER TT'!$AM$2:$AM$587,"JAN-APRIL 2025",'MASTER TT'!$J$2:$J$587,"&gt;=1"))</f>
        <v>0</v>
      </c>
      <c r="K8" s="47">
        <f>(COUNTIFS('MASTER TT'!$E$2:$E$587,$A$2:$A$7563,'MASTER TT'!$B$2:$B$587,"MONDAY",'MASTER TT'!$C$2:$C$587,"14*-1*",'MASTER TT'!$AM$2:$AM$587,"JAN-APRIL 2026",'MASTER TT'!$L$2:$L$587,"&gt;=1"))</f>
        <v>0</v>
      </c>
      <c r="L8" s="47">
        <f>(COUNTIFS('MASTER TT'!$E$2:$E$587,$A$2:$A$7563,'MASTER TT'!$B$2:$B$587,"MONDAY",'MASTER TT'!$C$2:$C$587,"17*-*",'MASTER TT'!$AM$2:$AM$587,"JAN-APRIL 2026",'MASTER TT'!$L$2:$L$587,"&gt;=1"))</f>
        <v>0</v>
      </c>
      <c r="M8" s="47">
        <f>(COUNTIFS('MASTER TT'!$E$2:$E$587,$A$2:$A$7563,'MASTER TT'!$B$2:$B$587,"TUESDAY",'MASTER TT'!$C$2:$C$587,"08*-1*",'MASTER TT'!$AM$2:$AM$587,"JAN-APRIL 2026",'MASTER TT'!$L$2:$L$587,"&gt;=1"))</f>
        <v>0</v>
      </c>
      <c r="N8" s="47">
        <f>(COUNTIFS('MASTER TT'!$E$2:$E$587,$A$2:$A$7563,'MASTER TT'!$B$2:$B$587,"TUESDAY",'MASTER TT'!$C$2:$C$587,"1100-1*",'MASTER TT'!$AM$2:$AM$587,"JAN-APRIL 2026",'MASTER TT'!$L$2:$L$587,"&gt;=1"))</f>
        <v>0</v>
      </c>
      <c r="O8" s="47">
        <f>(COUNTIFS('MASTER TT'!$E$2:$E$587,$A$2:$A$7563,'MASTER TT'!$B$2:$B$587,"MONDAY",'MASTER TT'!$C$2:$C$587,"1200-1*",'MASTER TT'!$AM$2:$AM$587,"JAN-APRIL 2025",'MASTER TT'!$J$2:$J$587,"&gt;=1"))</f>
        <v>0</v>
      </c>
      <c r="P8" s="47">
        <f>(COUNTIFS('MASTER TT'!$E$2:$E$587,$A$2:$A$7563,'MASTER TT'!$B$2:$B$587,"TUESDAY",'MASTER TT'!$C$2:$C$587,"1300-1*",'MASTER TT'!$AM$2:$AM$587,"JAN-APRIL 2026",'MASTER TT'!$L$2:$L$587,"&gt;=1"))</f>
        <v>0</v>
      </c>
      <c r="Q8" s="47">
        <f>(COUNTIFS('MASTER TT'!$E$2:$E$587,$A$2:$A$7563,'MASTER TT'!$B$2:$B$587,"TUESDAY",'MASTER TT'!$C$2:$C$587,"14*-1*",'MASTER TT'!$AM$2:$AM$587,"JAN-APRIL 2026",'MASTER TT'!$L$2:$L$587,"&gt;=1"))</f>
        <v>0</v>
      </c>
      <c r="R8" s="47">
        <f>(COUNTIFS('MASTER TT'!$E$2:$E$587,$A$2:$A$7563,'MASTER TT'!$B$2:$B$587,"TUESDAY",'MASTER TT'!$C$2:$C$587,"17*-*",'MASTER TT'!$AM$2:$AM$587,"SEP-DEC  2025",'MASTER TT'!$L$2:$L$587,"&gt;=1"))</f>
        <v>0</v>
      </c>
      <c r="S8" s="47">
        <f>(COUNTIFS('MASTER TT'!$E$2:$E$587,$A$2:$A$7563,'MASTER TT'!$B$2:$B$587,"WEDNESDAY",'MASTER TT'!$C$2:$C$587,"08*-1*",'MASTER TT'!$AM$2:$AM$587,"JAN-APRIL 2026",'MASTER TT'!$L$2:$L$587,"&gt;=1"))</f>
        <v>0</v>
      </c>
      <c r="T8" s="47">
        <f>(COUNTIFS('MASTER TT'!$E$2:$E$587,$A$2:$A$7563,'MASTER TT'!$B$2:$B$587,"WEDNESDAY",'MASTER TT'!$C$2:$C$587,"1100-1*",'MASTER TT'!$AM$2:$AM$587,"JAN-APRIL 2026",'MASTER TT'!$L$2:$L$587,"&gt;=1"))</f>
        <v>0</v>
      </c>
      <c r="U8" s="47">
        <f>(COUNTIFS('MASTER TT'!$E$2:$E$587,$A$2:$A$7563,'MASTER TT'!$B$2:$B$587,"MONDAY",'MASTER TT'!$C$2:$C$587,"1200-1*",'MASTER TT'!$AM$2:$AM$587,"JAN-APRIL 2025",'MASTER TT'!$J$2:$J$587,"&gt;=1"))</f>
        <v>0</v>
      </c>
      <c r="V8" s="47">
        <f>(COUNTIFS('MASTER TT'!$E$2:$E$587,$A$2:$A$7563,'MASTER TT'!$B$2:$B$587,"MONDAY",'MASTER TT'!$C$2:$C$587,"1300-1*",'MASTER TT'!$AM$2:$AM$587,"JAN-APRIL 2025",'MASTER TT'!$J$2:$J$587,"&gt;=1"))</f>
        <v>0</v>
      </c>
      <c r="W8" s="47">
        <f>(COUNTIFS('MASTER TT'!$E$2:$E$587,$A$2:$A$7563,'MASTER TT'!$B$2:$B$587,"WEDNESDAY",'MASTER TT'!$C$2:$C$587,"14*-1*",'MASTER TT'!$AM$2:$AM$587,"JAN-APRIL 2026",'MASTER TT'!$L$2:$L$587,"&gt;=1"))</f>
        <v>0</v>
      </c>
      <c r="X8" s="47">
        <f>(COUNTIFS('MASTER TT'!$E$2:$E$587,$A$2:$A$7563,'MASTER TT'!$B$2:$B$587,"WEDNESDAY",'MASTER TT'!$C$2:$C$587,"17*-*",'MASTER TT'!$AM$2:$AM$587,"JAN-APRIL 2026",'MASTER TT'!$L$2:$L$587,"&gt;=1"))</f>
        <v>0</v>
      </c>
      <c r="Y8" s="47">
        <f>(COUNTIFS('MASTER TT'!$E$2:$E$587,$A$2:$A$7563,'MASTER TT'!$B$2:$B$587,"THURSDAY",'MASTER TT'!$C$2:$C$587,"08*-1*",'MASTER TT'!$AM$2:$AM$587,"JAN-APRIL 2026",'MASTER TT'!$L$2:$L$587,"&gt;=1"))</f>
        <v>0</v>
      </c>
      <c r="Z8" s="47">
        <f>(COUNTIFS('MASTER TT'!$E$2:$E$587,$A$2:$A$7563,'MASTER TT'!$B$2:$B$587,"THURSDAY",'MASTER TT'!$C$2:$C$587,"1100-1*",'MASTER TT'!$AM$2:$AM$587,"JAN-APRIL 2026",'MASTER TT'!$L$2:$L$587,"&gt;=1"))</f>
        <v>0</v>
      </c>
      <c r="AA8" s="47">
        <f>(COUNTIFS('MASTER TT'!$E$2:$E$587,$A$2:$A$7563,'MASTER TT'!$B$2:$B$587,"MONDAY",'MASTER TT'!$C$2:$C$587,"1200-1*",'MASTER TT'!$AM$2:$AM$587,"JAN-APRIL 2025",'MASTER TT'!$J$2:$J$587,"&gt;=1"))</f>
        <v>0</v>
      </c>
      <c r="AB8" s="47">
        <f>(COUNTIFS('MASTER TT'!$E$2:$E$587,$A$2:$A$7563,'MASTER TT'!$B$2:$B$587,"MONDAY",'MASTER TT'!$C$2:$C$587,"1300-1*",'MASTER TT'!$AM$2:$AM$587,"JAN-APRIL 2025",'MASTER TT'!$J$2:$J$587,"&gt;=1"))</f>
        <v>0</v>
      </c>
      <c r="AC8" s="47">
        <f>(COUNTIFS('MASTER TT'!$E$2:$E$587,$A$2:$A$7563,'MASTER TT'!$B$2:$B$587,"THURSDAY",'MASTER TT'!$C$2:$C$587,"14*-1*",'MASTER TT'!$AM$2:$AM$587,"JAN-APRIL 2026",'MASTER TT'!$L$2:$L$587,"&gt;=1"))</f>
        <v>0</v>
      </c>
      <c r="AD8" s="47">
        <f>(COUNTIFS('MASTER TT'!$E$2:$E$587,$A$2:$A$7563,'MASTER TT'!$B$2:$B$587,"THURSDAY",'MASTER TT'!$C$2:$C$587,"17*-*",'MASTER TT'!$AM$2:$AM$587,"JAN-APRIL 2026",'MASTER TT'!$L$2:$L$587,"&gt;=1"))</f>
        <v>0</v>
      </c>
      <c r="AE8" s="47">
        <f>(COUNTIFS('MASTER TT'!$E$2:$E$587,$A$2:$A$7563,'MASTER TT'!$B$2:$B$587,"FRIDAY",'MASTER TT'!$C$2:$C$587,"08*-1*",'MASTER TT'!$AM$2:$AM$587,"JAN-APRIL 2026",'MASTER TT'!$L$2:$L$587,"&gt;=1"))</f>
        <v>0</v>
      </c>
      <c r="AF8" s="47">
        <f>(COUNTIFS('MASTER TT'!$E$2:$E$587,$A$2:$A$7563,'MASTER TT'!$B$2:$B$587,"FRIDAY",'MASTER TT'!$C$2:$C$587,"1100-1*",'MASTER TT'!$AM$2:$AM$587,"JAN-APRIL 2026",'MASTER TT'!$L$2:$L$587,"&gt;=1"))</f>
        <v>0</v>
      </c>
      <c r="AG8" s="47">
        <f>(COUNTIFS('MASTER TT'!$E$2:$E$587,$A$2:$A$7563,'MASTER TT'!$B$2:$B$587,"MONDAY",'MASTER TT'!$C$2:$C$587,"1200-1*",'MASTER TT'!$AM$2:$AM$587,"JAN-APRIL 2025",'MASTER TT'!$J$2:$J$587,"&gt;=1"))</f>
        <v>0</v>
      </c>
      <c r="AH8" s="47">
        <f>(COUNTIFS('MASTER TT'!$E$2:$E$587,$A$2:$A$7563,'MASTER TT'!$B$2:$B$587,"MONDAY",'MASTER TT'!$C$2:$C$587,"1300-1*",'MASTER TT'!$AM$2:$AM$587,"JAN-APRIL 2025",'MASTER TT'!$J$2:$J$587,"&gt;=1"))</f>
        <v>0</v>
      </c>
      <c r="AI8" s="47">
        <f>(COUNTIFS('MASTER TT'!$E$2:$E$587,$A$2:$A$7563,'MASTER TT'!$B$2:$B$587,"FRIDAY",'MASTER TT'!$C$2:$C$587,"14*-1*",'MASTER TT'!$AM$2:$AM$587,"JAN-APRIL 2026",'MASTER TT'!$L$2:$L$587,"&gt;=1"))</f>
        <v>0</v>
      </c>
      <c r="AJ8" s="47">
        <f>(COUNTIFS('MASTER TT'!$E$2:$E$587,$A$2:$A$7563,'MASTER TT'!$B$2:$B$587,"FRIDAY",'MASTER TT'!$C$2:$C$587,"17*-*",'MASTER TT'!$AM$2:$AM$587,"JAN-APRIL 2026",'MASTER TT'!$L$2:$L$587,"&gt;=1"))</f>
        <v>0</v>
      </c>
      <c r="AK8" s="47">
        <f>(COUNTIFS('MASTER TT'!$E$2:$E$587,$A$2:$A$7563,'MASTER TT'!$B$2:$B$587,"SATURDAY",'MASTER TT'!$C$2:$C$587,"08*-1*",'MASTER TT'!$AM$2:$AM$587,"JAN-APRIL 2026",'MASTER TT'!$L$2:$L$587,"&gt;=1"))</f>
        <v>0</v>
      </c>
      <c r="AL8" s="47">
        <f>(COUNTIFS('MASTER TT'!$E$2:$E$587,$A$2:$A$7563,'MASTER TT'!$B$2:$B$587,"SATURDAY",'MASTER TT'!$C$2:$C$587,"1100-1*",'MASTER TT'!$AM$2:$AM$587,"JAN-APRIL 2026",'MASTER TT'!$L$2:$L$587,"&gt;=1"))</f>
        <v>0</v>
      </c>
      <c r="AM8" s="47">
        <f>(COUNTIFS('MASTER TT'!$E$2:$E$587,$A$2:$A$7563,'MASTER TT'!$B$2:$B$587,"MONDAY",'MASTER TT'!$C$2:$C$587,"1200-1*",'MASTER TT'!$AM$2:$AM$587,"JAN-APRIL 2025",'MASTER TT'!$J$2:$J$587,"&gt;=1"))</f>
        <v>0</v>
      </c>
      <c r="AN8" s="47">
        <f>(COUNTIFS('MASTER TT'!$E$2:$E$587,$A$2:$A$7563,'MASTER TT'!$B$2:$B$587,"MONDAY",'MASTER TT'!$C$2:$C$587,"1300-1*",'MASTER TT'!$AM$2:$AM$587,"JAN-APRIL 2025",'MASTER TT'!$J$2:$J$587,"&gt;=1"))</f>
        <v>0</v>
      </c>
      <c r="AO8" s="47">
        <f>(COUNTIFS('MASTER TT'!$E$2:$E$587,$A$2:$A$7563,'MASTER TT'!$B$2:$B$587,"MONDAY",'MASTER TT'!$C$2:$C$587,"14*-1*",'MASTER TT'!$AM$2:$AM$587,"MAY-AUG 2025",'MASTER TT'!$J$2:$J$587,"&gt;=1"))</f>
        <v>0</v>
      </c>
      <c r="AP8" s="47">
        <f>(COUNTIFS('MASTER TT'!$E$2:$E$587,$A$2:$A$7563,'MASTER TT'!$B$2:$B$587,"SATURDAY",'MASTER TT'!$C$2:$C$587,"17*-*",'MASTER TT'!$AM$2:$AM$587,"JAN-APRIL 2026",'MASTER TT'!$L$2:$L$587,"&gt;=1"))</f>
        <v>0</v>
      </c>
      <c r="AQ8" s="47">
        <f>(COUNTIFS('MASTER TT'!$E$2:$E$587,$A$2:$A$7563,'MASTER TT'!$B$2:$B$587,"SUNDAY",'MASTER TT'!$C$2:$C$587,"08*-1*",'MASTER TT'!$AM$2:$AM$587,"JAN-APRIL 2026",'MASTER TT'!$L$2:$L$587,"&gt;=1"))</f>
        <v>0</v>
      </c>
      <c r="AR8" s="47">
        <f>(COUNTIFS('MASTER TT'!$E$2:$E$68624,$A$2:$A$7563,'MASTER TT'!$B$2:$B$68624,"SUNDAY",'MASTER TT'!$C$2:$C$68624,"1100-1*",'MASTER TT'!$AM$2:$AM$68624,"JAN-APRIL 2026",'MASTER TT'!$L$2:$L$68624,"&gt;=1"))</f>
        <v>0</v>
      </c>
      <c r="AS8" s="47">
        <f>(COUNTIFS('MASTER TT'!$E$2:$E$587,$A$2:$A$7563,'MASTER TT'!$B$2:$B$587,"SUNDAY",'MASTER TT'!$C$2:$C$587,"1200-1*",'MASTER TT'!$AM$2:$AM$587,"JAN-APRIL 2026",'MASTER TT'!$L$2:$L$587,"&gt;=1"))</f>
        <v>0</v>
      </c>
      <c r="AT8" s="47">
        <f>(COUNTIFS('MASTER TT'!$E$2:$E$587,$A$2:$A$7563,'MASTER TT'!$B$2:$B$587,"SUNDAY",'MASTER TT'!$C$2:$C$587,"1300-1*",'MASTER TT'!$AM$2:$AM$587,"JAN-APRIL 2026",'MASTER TT'!$L$2:$L$587,"&gt;=1"))</f>
        <v>0</v>
      </c>
      <c r="AU8" s="47">
        <f>(COUNTIFS('MASTER TT'!$E$2:$E$587,$A$2:$A$7563,'MASTER TT'!$B$2:$B$587,"SUNDAY",'MASTER TT'!$C$2:$C$587,"14*-1*",'MASTER TT'!$AM$2:$AM$587,"JAN-APRIL 2026",'MASTER TT'!$L$2:$L$587,"&gt;=1"))</f>
        <v>0</v>
      </c>
      <c r="AV8" s="47">
        <f>(COUNTIFS('MASTER TT'!$E$2:$E$587,$A$2:$A$7563,'MASTER TT'!$B$2:$B$587,"SUNDAY",'MASTER TT'!$C$2:$C$587,"17*-*",'MASTER TT'!$AM$2:$AM$587,"JAN-APRIL 2026",'MASTER TT'!$L$2:$L$587,"&gt;=1"))</f>
        <v>0</v>
      </c>
      <c r="AW8" s="28"/>
      <c r="AX8" s="29"/>
      <c r="AY8" s="28"/>
      <c r="AZ8" s="28"/>
      <c r="BA8" s="28"/>
      <c r="BB8" s="28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1"/>
      <c r="BN8" s="31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</row>
    <row r="9" spans="1:84" ht="14.25" customHeight="1">
      <c r="A9" s="42" t="s">
        <v>383</v>
      </c>
      <c r="B9" s="43" t="s">
        <v>376</v>
      </c>
      <c r="C9" s="44">
        <v>18</v>
      </c>
      <c r="D9" s="45">
        <v>11</v>
      </c>
      <c r="E9" s="44">
        <v>10</v>
      </c>
      <c r="F9" s="46" t="s">
        <v>377</v>
      </c>
      <c r="G9" s="47">
        <f>(COUNTIFS('MASTER TT'!$E$2:$E$587,$A$2:$A$7563,'MASTER TT'!$B$2:$B$587,"MONDAY",'MASTER TT'!$C$2:$C$587,"08*-1*",'MASTER TT'!$AM$2:$AM$587,"JAN-APRIL 2026",'MASTER TT'!$L$2:$L$587,"&gt;=1"))</f>
        <v>0</v>
      </c>
      <c r="H9" s="47">
        <f>(COUNTIFS('MASTER TT'!$E$2:$E$68619,$A$2:$A$7563,'MASTER TT'!$B$2:$B$68619,"MONDAY",'MASTER TT'!$C$2:$C$68619,"1100-1*",'MASTER TT'!$AM$2:$AM$68619,"JAN-APRIL 2026",'MASTER TT'!$L$2:$L$68619,"&gt;=1"))</f>
        <v>0</v>
      </c>
      <c r="I9" s="47">
        <f>(COUNTIFS('MASTER TT'!$E$2:$E$587,$A$2:$A$7563,'MASTER TT'!$B$2:$B$587,"MONDAY",'MASTER TT'!$C$2:$C$587,"1200-1*",'MASTER TT'!$AM$2:$AM$587,"JAN-APRIL 2025",'MASTER TT'!$J$2:$J$587,"&gt;=1"))</f>
        <v>0</v>
      </c>
      <c r="J9" s="47">
        <f>(COUNTIFS('MASTER TT'!$E$2:$E$587,$A$2:$A$7563,'MASTER TT'!$B$2:$B$587,"MONDAY",'MASTER TT'!$C$2:$C$587,"1300-1*",'MASTER TT'!$AM$2:$AM$587,"JAN-APRIL 2025",'MASTER TT'!$J$2:$J$587,"&gt;=1"))</f>
        <v>0</v>
      </c>
      <c r="K9" s="47">
        <f>(COUNTIFS('MASTER TT'!$E$2:$E$587,$A$2:$A$7563,'MASTER TT'!$B$2:$B$587,"MONDAY",'MASTER TT'!$C$2:$C$587,"14*-1*",'MASTER TT'!$AM$2:$AM$587,"JAN-APRIL 2026",'MASTER TT'!$L$2:$L$587,"&gt;=1"))</f>
        <v>0</v>
      </c>
      <c r="L9" s="47">
        <f>(COUNTIFS('MASTER TT'!$E$2:$E$587,$A$2:$A$7563,'MASTER TT'!$B$2:$B$587,"MONDAY",'MASTER TT'!$C$2:$C$587,"17*-*",'MASTER TT'!$AM$2:$AM$587,"JAN-APRIL 2026",'MASTER TT'!$L$2:$L$587,"&gt;=1"))</f>
        <v>0</v>
      </c>
      <c r="M9" s="47">
        <f>(COUNTIFS('MASTER TT'!$E$2:$E$587,$A$2:$A$7563,'MASTER TT'!$B$2:$B$587,"TUESDAY",'MASTER TT'!$C$2:$C$587,"08*-1*",'MASTER TT'!$AM$2:$AM$587,"JAN-APRIL 2026",'MASTER TT'!$L$2:$L$587,"&gt;=1"))</f>
        <v>0</v>
      </c>
      <c r="N9" s="47">
        <f>(COUNTIFS('MASTER TT'!$E$2:$E$587,$A$2:$A$7563,'MASTER TT'!$B$2:$B$587,"TUESDAY",'MASTER TT'!$C$2:$C$587,"1100-1*",'MASTER TT'!$AM$2:$AM$587,"JAN-APRIL 2026",'MASTER TT'!$L$2:$L$587,"&gt;=1"))</f>
        <v>0</v>
      </c>
      <c r="O9" s="47">
        <f>(COUNTIFS('MASTER TT'!$E$2:$E$587,$A$2:$A$7563,'MASTER TT'!$B$2:$B$587,"MONDAY",'MASTER TT'!$C$2:$C$587,"1200-1*",'MASTER TT'!$AM$2:$AM$587,"JAN-APRIL 2025",'MASTER TT'!$J$2:$J$587,"&gt;=1"))</f>
        <v>0</v>
      </c>
      <c r="P9" s="47">
        <f>(COUNTIFS('MASTER TT'!$E$2:$E$587,$A$2:$A$7563,'MASTER TT'!$B$2:$B$587,"TUESDAY",'MASTER TT'!$C$2:$C$587,"1300-1*",'MASTER TT'!$AM$2:$AM$587,"JAN-APRIL 2026",'MASTER TT'!$L$2:$L$587,"&gt;=1"))</f>
        <v>0</v>
      </c>
      <c r="Q9" s="47">
        <f>(COUNTIFS('MASTER TT'!$E$2:$E$587,$A$2:$A$7563,'MASTER TT'!$B$2:$B$587,"TUESDAY",'MASTER TT'!$C$2:$C$587,"14*-1*",'MASTER TT'!$AM$2:$AM$587,"JAN-APRIL 2026",'MASTER TT'!$L$2:$L$587,"&gt;=1"))</f>
        <v>0</v>
      </c>
      <c r="R9" s="47">
        <f>(COUNTIFS('MASTER TT'!$E$2:$E$587,$A$2:$A$7563,'MASTER TT'!$B$2:$B$587,"TUESDAY",'MASTER TT'!$C$2:$C$587,"17*-*",'MASTER TT'!$AM$2:$AM$587,"SEP-DEC  2025",'MASTER TT'!$L$2:$L$587,"&gt;=1"))</f>
        <v>0</v>
      </c>
      <c r="S9" s="47">
        <f>(COUNTIFS('MASTER TT'!$E$2:$E$587,$A$2:$A$7563,'MASTER TT'!$B$2:$B$587,"WEDNESDAY",'MASTER TT'!$C$2:$C$587,"08*-1*",'MASTER TT'!$AM$2:$AM$587,"JAN-APRIL 2026",'MASTER TT'!$L$2:$L$587,"&gt;=1"))</f>
        <v>0</v>
      </c>
      <c r="T9" s="47">
        <f>(COUNTIFS('MASTER TT'!$E$2:$E$587,$A$2:$A$7563,'MASTER TT'!$B$2:$B$587,"WEDNESDAY",'MASTER TT'!$C$2:$C$587,"1100-1*",'MASTER TT'!$AM$2:$AM$587,"JAN-APRIL 2026",'MASTER TT'!$L$2:$L$587,"&gt;=1"))</f>
        <v>0</v>
      </c>
      <c r="U9" s="47">
        <f>(COUNTIFS('MASTER TT'!$E$2:$E$587,$A$2:$A$7563,'MASTER TT'!$B$2:$B$587,"MONDAY",'MASTER TT'!$C$2:$C$587,"1200-1*",'MASTER TT'!$AM$2:$AM$587,"JAN-APRIL 2025",'MASTER TT'!$J$2:$J$587,"&gt;=1"))</f>
        <v>0</v>
      </c>
      <c r="V9" s="47">
        <f>(COUNTIFS('MASTER TT'!$E$2:$E$587,$A$2:$A$7563,'MASTER TT'!$B$2:$B$587,"MONDAY",'MASTER TT'!$C$2:$C$587,"1300-1*",'MASTER TT'!$AM$2:$AM$587,"JAN-APRIL 2025",'MASTER TT'!$J$2:$J$587,"&gt;=1"))</f>
        <v>0</v>
      </c>
      <c r="W9" s="47">
        <f>(COUNTIFS('MASTER TT'!$E$2:$E$587,$A$2:$A$7563,'MASTER TT'!$B$2:$B$587,"WEDNESDAY",'MASTER TT'!$C$2:$C$587,"14*-1*",'MASTER TT'!$AM$2:$AM$587,"JAN-APRIL 2026",'MASTER TT'!$L$2:$L$587,"&gt;=1"))</f>
        <v>0</v>
      </c>
      <c r="X9" s="47">
        <f>(COUNTIFS('MASTER TT'!$E$2:$E$587,$A$2:$A$7563,'MASTER TT'!$B$2:$B$587,"WEDNESDAY",'MASTER TT'!$C$2:$C$587,"17*-*",'MASTER TT'!$AM$2:$AM$587,"JAN-APRIL 2026",'MASTER TT'!$L$2:$L$587,"&gt;=1"))</f>
        <v>0</v>
      </c>
      <c r="Y9" s="47">
        <f>(COUNTIFS('MASTER TT'!$E$2:$E$587,$A$2:$A$7563,'MASTER TT'!$B$2:$B$587,"THURSDAY",'MASTER TT'!$C$2:$C$587,"08*-1*",'MASTER TT'!$AM$2:$AM$587,"JAN-APRIL 2026",'MASTER TT'!$L$2:$L$587,"&gt;=1"))</f>
        <v>0</v>
      </c>
      <c r="Z9" s="47">
        <f>(COUNTIFS('MASTER TT'!$E$2:$E$587,$A$2:$A$7563,'MASTER TT'!$B$2:$B$587,"THURSDAY",'MASTER TT'!$C$2:$C$587,"1100-1*",'MASTER TT'!$AM$2:$AM$587,"JAN-APRIL 2026",'MASTER TT'!$L$2:$L$587,"&gt;=1"))</f>
        <v>0</v>
      </c>
      <c r="AA9" s="47">
        <f>(COUNTIFS('MASTER TT'!$E$2:$E$587,$A$2:$A$7563,'MASTER TT'!$B$2:$B$587,"MONDAY",'MASTER TT'!$C$2:$C$587,"1200-1*",'MASTER TT'!$AM$2:$AM$587,"JAN-APRIL 2025",'MASTER TT'!$J$2:$J$587,"&gt;=1"))</f>
        <v>0</v>
      </c>
      <c r="AB9" s="47">
        <f>(COUNTIFS('MASTER TT'!$E$2:$E$587,$A$2:$A$7563,'MASTER TT'!$B$2:$B$587,"MONDAY",'MASTER TT'!$C$2:$C$587,"1300-1*",'MASTER TT'!$AM$2:$AM$587,"JAN-APRIL 2025",'MASTER TT'!$J$2:$J$587,"&gt;=1"))</f>
        <v>0</v>
      </c>
      <c r="AC9" s="47">
        <f>(COUNTIFS('MASTER TT'!$E$2:$E$587,$A$2:$A$7563,'MASTER TT'!$B$2:$B$587,"THURSDAY",'MASTER TT'!$C$2:$C$587,"14*-1*",'MASTER TT'!$AM$2:$AM$587,"JAN-APRIL 2026",'MASTER TT'!$L$2:$L$587,"&gt;=1"))</f>
        <v>0</v>
      </c>
      <c r="AD9" s="47">
        <f>(COUNTIFS('MASTER TT'!$E$2:$E$587,$A$2:$A$7563,'MASTER TT'!$B$2:$B$587,"THURSDAY",'MASTER TT'!$C$2:$C$587,"17*-*",'MASTER TT'!$AM$2:$AM$587,"JAN-APRIL 2026",'MASTER TT'!$L$2:$L$587,"&gt;=1"))</f>
        <v>0</v>
      </c>
      <c r="AE9" s="47">
        <f>(COUNTIFS('MASTER TT'!$E$2:$E$587,$A$2:$A$7563,'MASTER TT'!$B$2:$B$587,"FRIDAY",'MASTER TT'!$C$2:$C$587,"08*-1*",'MASTER TT'!$AM$2:$AM$587,"JAN-APRIL 2026",'MASTER TT'!$L$2:$L$587,"&gt;=1"))</f>
        <v>0</v>
      </c>
      <c r="AF9" s="47">
        <f>(COUNTIFS('MASTER TT'!$E$2:$E$587,$A$2:$A$7563,'MASTER TT'!$B$2:$B$587,"FRIDAY",'MASTER TT'!$C$2:$C$587,"1100-1*",'MASTER TT'!$AM$2:$AM$587,"JAN-APRIL 2026",'MASTER TT'!$L$2:$L$587,"&gt;=1"))</f>
        <v>0</v>
      </c>
      <c r="AG9" s="47">
        <f>(COUNTIFS('MASTER TT'!$E$2:$E$587,$A$2:$A$7563,'MASTER TT'!$B$2:$B$587,"MONDAY",'MASTER TT'!$C$2:$C$587,"1200-1*",'MASTER TT'!$AM$2:$AM$587,"JAN-APRIL 2025",'MASTER TT'!$J$2:$J$587,"&gt;=1"))</f>
        <v>0</v>
      </c>
      <c r="AH9" s="47">
        <f>(COUNTIFS('MASTER TT'!$E$2:$E$587,$A$2:$A$7563,'MASTER TT'!$B$2:$B$587,"MONDAY",'MASTER TT'!$C$2:$C$587,"1300-1*",'MASTER TT'!$AM$2:$AM$587,"JAN-APRIL 2025",'MASTER TT'!$J$2:$J$587,"&gt;=1"))</f>
        <v>0</v>
      </c>
      <c r="AI9" s="47">
        <f>(COUNTIFS('MASTER TT'!$E$2:$E$587,$A$2:$A$7563,'MASTER TT'!$B$2:$B$587,"FRIDAY",'MASTER TT'!$C$2:$C$587,"14*-1*",'MASTER TT'!$AM$2:$AM$587,"JAN-APRIL 2026",'MASTER TT'!$L$2:$L$587,"&gt;=1"))</f>
        <v>0</v>
      </c>
      <c r="AJ9" s="47">
        <f>(COUNTIFS('MASTER TT'!$E$2:$E$587,$A$2:$A$7563,'MASTER TT'!$B$2:$B$587,"FRIDAY",'MASTER TT'!$C$2:$C$587,"17*-*",'MASTER TT'!$AM$2:$AM$587,"JAN-APRIL 2026",'MASTER TT'!$L$2:$L$587,"&gt;=1"))</f>
        <v>0</v>
      </c>
      <c r="AK9" s="47">
        <f>(COUNTIFS('MASTER TT'!$E$2:$E$587,$A$2:$A$7563,'MASTER TT'!$B$2:$B$587,"SATURDAY",'MASTER TT'!$C$2:$C$587,"08*-1*",'MASTER TT'!$AM$2:$AM$587,"JAN-APRIL 2026",'MASTER TT'!$L$2:$L$587,"&gt;=1"))</f>
        <v>0</v>
      </c>
      <c r="AL9" s="47">
        <f>(COUNTIFS('MASTER TT'!$E$2:$E$587,$A$2:$A$7563,'MASTER TT'!$B$2:$B$587,"SATURDAY",'MASTER TT'!$C$2:$C$587,"1100-1*",'MASTER TT'!$AM$2:$AM$587,"JAN-APRIL 2026",'MASTER TT'!$L$2:$L$587,"&gt;=1"))</f>
        <v>0</v>
      </c>
      <c r="AM9" s="47">
        <f>(COUNTIFS('MASTER TT'!$E$2:$E$587,$A$2:$A$7563,'MASTER TT'!$B$2:$B$587,"MONDAY",'MASTER TT'!$C$2:$C$587,"1200-1*",'MASTER TT'!$AM$2:$AM$587,"JAN-APRIL 2025",'MASTER TT'!$J$2:$J$587,"&gt;=1"))</f>
        <v>0</v>
      </c>
      <c r="AN9" s="47">
        <f>(COUNTIFS('MASTER TT'!$E$2:$E$587,$A$2:$A$7563,'MASTER TT'!$B$2:$B$587,"MONDAY",'MASTER TT'!$C$2:$C$587,"1300-1*",'MASTER TT'!$AM$2:$AM$587,"JAN-APRIL 2025",'MASTER TT'!$J$2:$J$587,"&gt;=1"))</f>
        <v>0</v>
      </c>
      <c r="AO9" s="47">
        <f>(COUNTIFS('MASTER TT'!$E$2:$E$587,$A$2:$A$7563,'MASTER TT'!$B$2:$B$587,"MONDAY",'MASTER TT'!$C$2:$C$587,"14*-1*",'MASTER TT'!$AM$2:$AM$587,"MAY-AUG 2025",'MASTER TT'!$J$2:$J$587,"&gt;=1"))</f>
        <v>0</v>
      </c>
      <c r="AP9" s="47">
        <f>(COUNTIFS('MASTER TT'!$E$2:$E$587,$A$2:$A$7563,'MASTER TT'!$B$2:$B$587,"SATURDAY",'MASTER TT'!$C$2:$C$587,"17*-*",'MASTER TT'!$AM$2:$AM$587,"JAN-APRIL 2026",'MASTER TT'!$L$2:$L$587,"&gt;=1"))</f>
        <v>0</v>
      </c>
      <c r="AQ9" s="47">
        <f>(COUNTIFS('MASTER TT'!$E$2:$E$587,$A$2:$A$7563,'MASTER TT'!$B$2:$B$587,"SUNDAY",'MASTER TT'!$C$2:$C$587,"08*-1*",'MASTER TT'!$AM$2:$AM$587,"JAN-APRIL 2026",'MASTER TT'!$L$2:$L$587,"&gt;=1"))</f>
        <v>0</v>
      </c>
      <c r="AR9" s="47">
        <f>(COUNTIFS('MASTER TT'!$E$2:$E$68624,$A$2:$A$7563,'MASTER TT'!$B$2:$B$68624,"SUNDAY",'MASTER TT'!$C$2:$C$68624,"1100-1*",'MASTER TT'!$AM$2:$AM$68624,"JAN-APRIL 2026",'MASTER TT'!$L$2:$L$68624,"&gt;=1"))</f>
        <v>0</v>
      </c>
      <c r="AS9" s="47">
        <f>(COUNTIFS('MASTER TT'!$E$2:$E$587,$A$2:$A$7563,'MASTER TT'!$B$2:$B$587,"SUNDAY",'MASTER TT'!$C$2:$C$587,"1200-1*",'MASTER TT'!$AM$2:$AM$587,"JAN-APRIL 2026",'MASTER TT'!$L$2:$L$587,"&gt;=1"))</f>
        <v>0</v>
      </c>
      <c r="AT9" s="47">
        <f>(COUNTIFS('MASTER TT'!$E$2:$E$587,$A$2:$A$7563,'MASTER TT'!$B$2:$B$587,"SUNDAY",'MASTER TT'!$C$2:$C$587,"1300-1*",'MASTER TT'!$AM$2:$AM$587,"JAN-APRIL 2026",'MASTER TT'!$L$2:$L$587,"&gt;=1"))</f>
        <v>0</v>
      </c>
      <c r="AU9" s="47">
        <f>(COUNTIFS('MASTER TT'!$E$2:$E$587,$A$2:$A$7563,'MASTER TT'!$B$2:$B$587,"SUNDAY",'MASTER TT'!$C$2:$C$587,"14*-1*",'MASTER TT'!$AM$2:$AM$587,"JAN-APRIL 2026",'MASTER TT'!$L$2:$L$587,"&gt;=1"))</f>
        <v>0</v>
      </c>
      <c r="AV9" s="47">
        <f>(COUNTIFS('MASTER TT'!$E$2:$E$587,$A$2:$A$7563,'MASTER TT'!$B$2:$B$587,"SUNDAY",'MASTER TT'!$C$2:$C$587,"17*-*",'MASTER TT'!$AM$2:$AM$587,"JAN-APRIL 2026",'MASTER TT'!$L$2:$L$587,"&gt;=1"))</f>
        <v>0</v>
      </c>
      <c r="AW9" s="28"/>
      <c r="AX9" s="29"/>
      <c r="AY9" s="28"/>
      <c r="AZ9" s="28"/>
      <c r="BA9" s="28"/>
      <c r="BB9" s="28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1"/>
      <c r="BN9" s="31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</row>
    <row r="10" spans="1:84" ht="14.25" customHeight="1">
      <c r="A10" s="42" t="s">
        <v>384</v>
      </c>
      <c r="B10" s="43" t="s">
        <v>376</v>
      </c>
      <c r="C10" s="44">
        <v>30</v>
      </c>
      <c r="D10" s="45">
        <v>18</v>
      </c>
      <c r="E10" s="44">
        <v>12</v>
      </c>
      <c r="F10" s="46" t="s">
        <v>377</v>
      </c>
      <c r="G10" s="47">
        <f>(COUNTIFS('MASTER TT'!$E$2:$E$587,$A$2:$A$7563,'MASTER TT'!$B$2:$B$587,"MONDAY",'MASTER TT'!$C$2:$C$587,"08*-1*",'MASTER TT'!$AM$2:$AM$587,"JAN-APRIL 2026",'MASTER TT'!$L$2:$L$587,"&gt;=1"))</f>
        <v>0</v>
      </c>
      <c r="H10" s="47">
        <f>(COUNTIFS('MASTER TT'!$E$2:$E$68619,$A$2:$A$7563,'MASTER TT'!$B$2:$B$68619,"MONDAY",'MASTER TT'!$C$2:$C$68619,"1100-1*",'MASTER TT'!$AM$2:$AM$68619,"JAN-APRIL 2026",'MASTER TT'!$L$2:$L$68619,"&gt;=1"))</f>
        <v>0</v>
      </c>
      <c r="I10" s="47">
        <f>(COUNTIFS('MASTER TT'!$E$2:$E$587,$A$2:$A$7563,'MASTER TT'!$B$2:$B$587,"MONDAY",'MASTER TT'!$C$2:$C$587,"1200-1*",'MASTER TT'!$AM$2:$AM$587,"JAN-APRIL 2025",'MASTER TT'!$J$2:$J$587,"&gt;=1"))</f>
        <v>0</v>
      </c>
      <c r="J10" s="47">
        <f>(COUNTIFS('MASTER TT'!$E$2:$E$587,$A$2:$A$7563,'MASTER TT'!$B$2:$B$587,"MONDAY",'MASTER TT'!$C$2:$C$587,"1300-1*",'MASTER TT'!$AM$2:$AM$587,"JAN-APRIL 2025",'MASTER TT'!$J$2:$J$587,"&gt;=1"))</f>
        <v>0</v>
      </c>
      <c r="K10" s="47">
        <f>(COUNTIFS('MASTER TT'!$E$2:$E$587,$A$2:$A$7563,'MASTER TT'!$B$2:$B$587,"MONDAY",'MASTER TT'!$C$2:$C$587,"14*-1*",'MASTER TT'!$AM$2:$AM$587,"JAN-APRIL 2026",'MASTER TT'!$L$2:$L$587,"&gt;=1"))</f>
        <v>0</v>
      </c>
      <c r="L10" s="47">
        <f>(COUNTIFS('MASTER TT'!$E$2:$E$587,$A$2:$A$7563,'MASTER TT'!$B$2:$B$587,"MONDAY",'MASTER TT'!$C$2:$C$587,"17*-*",'MASTER TT'!$AM$2:$AM$587,"JAN-APRIL 2026",'MASTER TT'!$L$2:$L$587,"&gt;=1"))</f>
        <v>0</v>
      </c>
      <c r="M10" s="47">
        <f>(COUNTIFS('MASTER TT'!$E$2:$E$587,$A$2:$A$7563,'MASTER TT'!$B$2:$B$587,"TUESDAY",'MASTER TT'!$C$2:$C$587,"08*-1*",'MASTER TT'!$AM$2:$AM$587,"JAN-APRIL 2026",'MASTER TT'!$L$2:$L$587,"&gt;=1"))</f>
        <v>0</v>
      </c>
      <c r="N10" s="47">
        <f>(COUNTIFS('MASTER TT'!$E$2:$E$587,$A$2:$A$7563,'MASTER TT'!$B$2:$B$587,"TUESDAY",'MASTER TT'!$C$2:$C$587,"1100-1*",'MASTER TT'!$AM$2:$AM$587,"JAN-APRIL 2026",'MASTER TT'!$L$2:$L$587,"&gt;=1"))</f>
        <v>0</v>
      </c>
      <c r="O10" s="47">
        <f>(COUNTIFS('MASTER TT'!$E$2:$E$587,$A$2:$A$7563,'MASTER TT'!$B$2:$B$587,"MONDAY",'MASTER TT'!$C$2:$C$587,"1200-1*",'MASTER TT'!$AM$2:$AM$587,"JAN-APRIL 2025",'MASTER TT'!$J$2:$J$587,"&gt;=1"))</f>
        <v>0</v>
      </c>
      <c r="P10" s="47">
        <f>(COUNTIFS('MASTER TT'!$E$2:$E$587,$A$2:$A$7563,'MASTER TT'!$B$2:$B$587,"TUESDAY",'MASTER TT'!$C$2:$C$587,"1300-1*",'MASTER TT'!$AM$2:$AM$587,"JAN-APRIL 2026",'MASTER TT'!$L$2:$L$587,"&gt;=1"))</f>
        <v>0</v>
      </c>
      <c r="Q10" s="47">
        <f>(COUNTIFS('MASTER TT'!$E$2:$E$587,$A$2:$A$7563,'MASTER TT'!$B$2:$B$587,"TUESDAY",'MASTER TT'!$C$2:$C$587,"14*-1*",'MASTER TT'!$AM$2:$AM$587,"JAN-APRIL 2026",'MASTER TT'!$L$2:$L$587,"&gt;=1"))</f>
        <v>0</v>
      </c>
      <c r="R10" s="47">
        <f>(COUNTIFS('MASTER TT'!$E$2:$E$587,$A$2:$A$7563,'MASTER TT'!$B$2:$B$587,"TUESDAY",'MASTER TT'!$C$2:$C$587,"17*-*",'MASTER TT'!$AM$2:$AM$587,"SEP-DEC  2025",'MASTER TT'!$L$2:$L$587,"&gt;=1"))</f>
        <v>0</v>
      </c>
      <c r="S10" s="47">
        <f>(COUNTIFS('MASTER TT'!$E$2:$E$587,$A$2:$A$7563,'MASTER TT'!$B$2:$B$587,"WEDNESDAY",'MASTER TT'!$C$2:$C$587,"08*-1*",'MASTER TT'!$AM$2:$AM$587,"JAN-APRIL 2026",'MASTER TT'!$L$2:$L$587,"&gt;=1"))</f>
        <v>0</v>
      </c>
      <c r="T10" s="47">
        <f>(COUNTIFS('MASTER TT'!$E$2:$E$587,$A$2:$A$7563,'MASTER TT'!$B$2:$B$587,"WEDNESDAY",'MASTER TT'!$C$2:$C$587,"1100-1*",'MASTER TT'!$AM$2:$AM$587,"JAN-APRIL 2026",'MASTER TT'!$L$2:$L$587,"&gt;=1"))</f>
        <v>0</v>
      </c>
      <c r="U10" s="47">
        <f>(COUNTIFS('MASTER TT'!$E$2:$E$587,$A$2:$A$7563,'MASTER TT'!$B$2:$B$587,"MONDAY",'MASTER TT'!$C$2:$C$587,"1200-1*",'MASTER TT'!$AM$2:$AM$587,"JAN-APRIL 2025",'MASTER TT'!$J$2:$J$587,"&gt;=1"))</f>
        <v>0</v>
      </c>
      <c r="V10" s="47">
        <f>(COUNTIFS('MASTER TT'!$E$2:$E$587,$A$2:$A$7563,'MASTER TT'!$B$2:$B$587,"MONDAY",'MASTER TT'!$C$2:$C$587,"1300-1*",'MASTER TT'!$AM$2:$AM$587,"JAN-APRIL 2025",'MASTER TT'!$J$2:$J$587,"&gt;=1"))</f>
        <v>0</v>
      </c>
      <c r="W10" s="47">
        <f>(COUNTIFS('MASTER TT'!$E$2:$E$587,$A$2:$A$7563,'MASTER TT'!$B$2:$B$587,"WEDNESDAY",'MASTER TT'!$C$2:$C$587,"14*-1*",'MASTER TT'!$AM$2:$AM$587,"JAN-APRIL 2026",'MASTER TT'!$L$2:$L$587,"&gt;=1"))</f>
        <v>0</v>
      </c>
      <c r="X10" s="47">
        <f>(COUNTIFS('MASTER TT'!$E$2:$E$587,$A$2:$A$7563,'MASTER TT'!$B$2:$B$587,"WEDNESDAY",'MASTER TT'!$C$2:$C$587,"17*-*",'MASTER TT'!$AM$2:$AM$587,"JAN-APRIL 2026",'MASTER TT'!$L$2:$L$587,"&gt;=1"))</f>
        <v>0</v>
      </c>
      <c r="Y10" s="47">
        <f>(COUNTIFS('MASTER TT'!$E$2:$E$587,$A$2:$A$7563,'MASTER TT'!$B$2:$B$587,"THURSDAY",'MASTER TT'!$C$2:$C$587,"08*-1*",'MASTER TT'!$AM$2:$AM$587,"JAN-APRIL 2026",'MASTER TT'!$L$2:$L$587,"&gt;=1"))</f>
        <v>0</v>
      </c>
      <c r="Z10" s="47">
        <f>(COUNTIFS('MASTER TT'!$E$2:$E$587,$A$2:$A$7563,'MASTER TT'!$B$2:$B$587,"THURSDAY",'MASTER TT'!$C$2:$C$587,"1100-1*",'MASTER TT'!$AM$2:$AM$587,"JAN-APRIL 2026",'MASTER TT'!$L$2:$L$587,"&gt;=1"))</f>
        <v>0</v>
      </c>
      <c r="AA10" s="47">
        <f>(COUNTIFS('MASTER TT'!$E$2:$E$587,$A$2:$A$7563,'MASTER TT'!$B$2:$B$587,"MONDAY",'MASTER TT'!$C$2:$C$587,"1200-1*",'MASTER TT'!$AM$2:$AM$587,"JAN-APRIL 2025",'MASTER TT'!$J$2:$J$587,"&gt;=1"))</f>
        <v>0</v>
      </c>
      <c r="AB10" s="47">
        <f>(COUNTIFS('MASTER TT'!$E$2:$E$587,$A$2:$A$7563,'MASTER TT'!$B$2:$B$587,"MONDAY",'MASTER TT'!$C$2:$C$587,"1300-1*",'MASTER TT'!$AM$2:$AM$587,"JAN-APRIL 2025",'MASTER TT'!$J$2:$J$587,"&gt;=1"))</f>
        <v>0</v>
      </c>
      <c r="AC10" s="47">
        <f>(COUNTIFS('MASTER TT'!$E$2:$E$587,$A$2:$A$7563,'MASTER TT'!$B$2:$B$587,"THURSDAY",'MASTER TT'!$C$2:$C$587,"14*-1*",'MASTER TT'!$AM$2:$AM$587,"JAN-APRIL 2026",'MASTER TT'!$L$2:$L$587,"&gt;=1"))</f>
        <v>0</v>
      </c>
      <c r="AD10" s="47">
        <f>(COUNTIFS('MASTER TT'!$E$2:$E$587,$A$2:$A$7563,'MASTER TT'!$B$2:$B$587,"THURSDAY",'MASTER TT'!$C$2:$C$587,"17*-*",'MASTER TT'!$AM$2:$AM$587,"JAN-APRIL 2026",'MASTER TT'!$L$2:$L$587,"&gt;=1"))</f>
        <v>0</v>
      </c>
      <c r="AE10" s="47">
        <f>(COUNTIFS('MASTER TT'!$E$2:$E$587,$A$2:$A$7563,'MASTER TT'!$B$2:$B$587,"FRIDAY",'MASTER TT'!$C$2:$C$587,"08*-1*",'MASTER TT'!$AM$2:$AM$587,"JAN-APRIL 2026",'MASTER TT'!$L$2:$L$587,"&gt;=1"))</f>
        <v>0</v>
      </c>
      <c r="AF10" s="47">
        <f>(COUNTIFS('MASTER TT'!$E$2:$E$587,$A$2:$A$7563,'MASTER TT'!$B$2:$B$587,"FRIDAY",'MASTER TT'!$C$2:$C$587,"1100-1*",'MASTER TT'!$AM$2:$AM$587,"JAN-APRIL 2026",'MASTER TT'!$L$2:$L$587,"&gt;=1"))</f>
        <v>0</v>
      </c>
      <c r="AG10" s="47">
        <f>(COUNTIFS('MASTER TT'!$E$2:$E$587,$A$2:$A$7563,'MASTER TT'!$B$2:$B$587,"MONDAY",'MASTER TT'!$C$2:$C$587,"1200-1*",'MASTER TT'!$AM$2:$AM$587,"JAN-APRIL 2025",'MASTER TT'!$J$2:$J$587,"&gt;=1"))</f>
        <v>0</v>
      </c>
      <c r="AH10" s="47">
        <f>(COUNTIFS('MASTER TT'!$E$2:$E$587,$A$2:$A$7563,'MASTER TT'!$B$2:$B$587,"MONDAY",'MASTER TT'!$C$2:$C$587,"1300-1*",'MASTER TT'!$AM$2:$AM$587,"JAN-APRIL 2025",'MASTER TT'!$J$2:$J$587,"&gt;=1"))</f>
        <v>0</v>
      </c>
      <c r="AI10" s="47">
        <f>(COUNTIFS('MASTER TT'!$E$2:$E$587,$A$2:$A$7563,'MASTER TT'!$B$2:$B$587,"FRIDAY",'MASTER TT'!$C$2:$C$587,"14*-1*",'MASTER TT'!$AM$2:$AM$587,"JAN-APRIL 2026",'MASTER TT'!$L$2:$L$587,"&gt;=1"))</f>
        <v>0</v>
      </c>
      <c r="AJ10" s="47">
        <f>(COUNTIFS('MASTER TT'!$E$2:$E$587,$A$2:$A$7563,'MASTER TT'!$B$2:$B$587,"FRIDAY",'MASTER TT'!$C$2:$C$587,"17*-*",'MASTER TT'!$AM$2:$AM$587,"JAN-APRIL 2026",'MASTER TT'!$L$2:$L$587,"&gt;=1"))</f>
        <v>0</v>
      </c>
      <c r="AK10" s="47">
        <f>(COUNTIFS('MASTER TT'!$E$2:$E$587,$A$2:$A$7563,'MASTER TT'!$B$2:$B$587,"SATURDAY",'MASTER TT'!$C$2:$C$587,"08*-1*",'MASTER TT'!$AM$2:$AM$587,"JAN-APRIL 2026",'MASTER TT'!$L$2:$L$587,"&gt;=1"))</f>
        <v>0</v>
      </c>
      <c r="AL10" s="47">
        <f>(COUNTIFS('MASTER TT'!$E$2:$E$587,$A$2:$A$7563,'MASTER TT'!$B$2:$B$587,"SATURDAY",'MASTER TT'!$C$2:$C$587,"1100-1*",'MASTER TT'!$AM$2:$AM$587,"JAN-APRIL 2026",'MASTER TT'!$L$2:$L$587,"&gt;=1"))</f>
        <v>0</v>
      </c>
      <c r="AM10" s="47">
        <f>(COUNTIFS('MASTER TT'!$E$2:$E$587,$A$2:$A$7563,'MASTER TT'!$B$2:$B$587,"MONDAY",'MASTER TT'!$C$2:$C$587,"1200-1*",'MASTER TT'!$AM$2:$AM$587,"JAN-APRIL 2025",'MASTER TT'!$J$2:$J$587,"&gt;=1"))</f>
        <v>0</v>
      </c>
      <c r="AN10" s="47">
        <f>(COUNTIFS('MASTER TT'!$E$2:$E$587,$A$2:$A$7563,'MASTER TT'!$B$2:$B$587,"MONDAY",'MASTER TT'!$C$2:$C$587,"1300-1*",'MASTER TT'!$AM$2:$AM$587,"JAN-APRIL 2025",'MASTER TT'!$J$2:$J$587,"&gt;=1"))</f>
        <v>0</v>
      </c>
      <c r="AO10" s="47">
        <f>(COUNTIFS('MASTER TT'!$E$2:$E$587,$A$2:$A$7563,'MASTER TT'!$B$2:$B$587,"MONDAY",'MASTER TT'!$C$2:$C$587,"14*-1*",'MASTER TT'!$AM$2:$AM$587,"MAY-AUG 2025",'MASTER TT'!$J$2:$J$587,"&gt;=1"))</f>
        <v>0</v>
      </c>
      <c r="AP10" s="47">
        <f>(COUNTIFS('MASTER TT'!$E$2:$E$587,$A$2:$A$7563,'MASTER TT'!$B$2:$B$587,"SATURDAY",'MASTER TT'!$C$2:$C$587,"17*-*",'MASTER TT'!$AM$2:$AM$587,"JAN-APRIL 2026",'MASTER TT'!$L$2:$L$587,"&gt;=1"))</f>
        <v>0</v>
      </c>
      <c r="AQ10" s="47">
        <f>(COUNTIFS('MASTER TT'!$E$2:$E$587,$A$2:$A$7563,'MASTER TT'!$B$2:$B$587,"SUNDAY",'MASTER TT'!$C$2:$C$587,"08*-1*",'MASTER TT'!$AM$2:$AM$587,"JAN-APRIL 2026",'MASTER TT'!$L$2:$L$587,"&gt;=1"))</f>
        <v>0</v>
      </c>
      <c r="AR10" s="47">
        <f>(COUNTIFS('MASTER TT'!$E$2:$E$68624,$A$2:$A$7563,'MASTER TT'!$B$2:$B$68624,"SUNDAY",'MASTER TT'!$C$2:$C$68624,"1100-1*",'MASTER TT'!$AM$2:$AM$68624,"JAN-APRIL 2026",'MASTER TT'!$L$2:$L$68624,"&gt;=1"))</f>
        <v>0</v>
      </c>
      <c r="AS10" s="47">
        <f>(COUNTIFS('MASTER TT'!$E$2:$E$587,$A$2:$A$7563,'MASTER TT'!$B$2:$B$587,"SUNDAY",'MASTER TT'!$C$2:$C$587,"1200-1*",'MASTER TT'!$AM$2:$AM$587,"JAN-APRIL 2026",'MASTER TT'!$L$2:$L$587,"&gt;=1"))</f>
        <v>0</v>
      </c>
      <c r="AT10" s="47">
        <f>(COUNTIFS('MASTER TT'!$E$2:$E$587,$A$2:$A$7563,'MASTER TT'!$B$2:$B$587,"SUNDAY",'MASTER TT'!$C$2:$C$587,"1300-1*",'MASTER TT'!$AM$2:$AM$587,"JAN-APRIL 2026",'MASTER TT'!$L$2:$L$587,"&gt;=1"))</f>
        <v>0</v>
      </c>
      <c r="AU10" s="47">
        <f>(COUNTIFS('MASTER TT'!$E$2:$E$587,$A$2:$A$7563,'MASTER TT'!$B$2:$B$587,"SUNDAY",'MASTER TT'!$C$2:$C$587,"14*-1*",'MASTER TT'!$AM$2:$AM$587,"JAN-APRIL 2026",'MASTER TT'!$L$2:$L$587,"&gt;=1"))</f>
        <v>0</v>
      </c>
      <c r="AV10" s="47">
        <f>(COUNTIFS('MASTER TT'!$E$2:$E$587,$A$2:$A$7563,'MASTER TT'!$B$2:$B$587,"SUNDAY",'MASTER TT'!$C$2:$C$587,"17*-*",'MASTER TT'!$AM$2:$AM$587,"JAN-APRIL 2026",'MASTER TT'!$L$2:$L$587,"&gt;=1"))</f>
        <v>0</v>
      </c>
      <c r="AW10" s="28"/>
      <c r="AX10" s="29"/>
      <c r="AY10" s="28"/>
      <c r="AZ10" s="28"/>
      <c r="BA10" s="28"/>
      <c r="BB10" s="28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1"/>
      <c r="BN10" s="31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</row>
    <row r="11" spans="1:84" ht="14.25" customHeight="1">
      <c r="A11" s="42" t="s">
        <v>385</v>
      </c>
      <c r="B11" s="43" t="s">
        <v>376</v>
      </c>
      <c r="C11" s="44">
        <v>35</v>
      </c>
      <c r="D11" s="45">
        <v>18</v>
      </c>
      <c r="E11" s="44">
        <v>12</v>
      </c>
      <c r="F11" s="46" t="s">
        <v>377</v>
      </c>
      <c r="G11" s="47">
        <f>(COUNTIFS('MASTER TT'!$E$2:$E$587,$A$2:$A$7563,'MASTER TT'!$B$2:$B$587,"MONDAY",'MASTER TT'!$C$2:$C$587,"08*-1*",'MASTER TT'!$AM$2:$AM$587,"JAN-APRIL 2026",'MASTER TT'!$L$2:$L$587,"&gt;=1"))</f>
        <v>0</v>
      </c>
      <c r="H11" s="47">
        <f>(COUNTIFS('MASTER TT'!$E$2:$E$68619,$A$2:$A$7563,'MASTER TT'!$B$2:$B$68619,"MONDAY",'MASTER TT'!$C$2:$C$68619,"1100-1*",'MASTER TT'!$AM$2:$AM$68619,"JAN-APRIL 2026",'MASTER TT'!$L$2:$L$68619,"&gt;=1"))</f>
        <v>0</v>
      </c>
      <c r="I11" s="47">
        <f>(COUNTIFS('MASTER TT'!$E$2:$E$587,$A$2:$A$7563,'MASTER TT'!$B$2:$B$587,"MONDAY",'MASTER TT'!$C$2:$C$587,"1200-1*",'MASTER TT'!$AM$2:$AM$587,"JAN-APRIL 2025",'MASTER TT'!$J$2:$J$587,"&gt;=1"))</f>
        <v>0</v>
      </c>
      <c r="J11" s="47">
        <f>(COUNTIFS('MASTER TT'!$E$2:$E$587,$A$2:$A$7563,'MASTER TT'!$B$2:$B$587,"MONDAY",'MASTER TT'!$C$2:$C$587,"1300-1*",'MASTER TT'!$AM$2:$AM$587,"JAN-APRIL 2025",'MASTER TT'!$J$2:$J$587,"&gt;=1"))</f>
        <v>0</v>
      </c>
      <c r="K11" s="47">
        <f>(COUNTIFS('MASTER TT'!$E$2:$E$587,$A$2:$A$7563,'MASTER TT'!$B$2:$B$587,"MONDAY",'MASTER TT'!$C$2:$C$587,"14*-1*",'MASTER TT'!$AM$2:$AM$587,"JAN-APRIL 2026",'MASTER TT'!$L$2:$L$587,"&gt;=1"))</f>
        <v>0</v>
      </c>
      <c r="L11" s="47">
        <f>(COUNTIFS('MASTER TT'!$E$2:$E$587,$A$2:$A$7563,'MASTER TT'!$B$2:$B$587,"MONDAY",'MASTER TT'!$C$2:$C$587,"17*-*",'MASTER TT'!$AM$2:$AM$587,"JAN-APRIL 2026",'MASTER TT'!$L$2:$L$587,"&gt;=1"))</f>
        <v>0</v>
      </c>
      <c r="M11" s="47">
        <f>(COUNTIFS('MASTER TT'!$E$2:$E$587,$A$2:$A$7563,'MASTER TT'!$B$2:$B$587,"TUESDAY",'MASTER TT'!$C$2:$C$587,"08*-1*",'MASTER TT'!$AM$2:$AM$587,"JAN-APRIL 2026",'MASTER TT'!$L$2:$L$587,"&gt;=1"))</f>
        <v>0</v>
      </c>
      <c r="N11" s="47">
        <f>(COUNTIFS('MASTER TT'!$E$2:$E$587,$A$2:$A$7563,'MASTER TT'!$B$2:$B$587,"TUESDAY",'MASTER TT'!$C$2:$C$587,"1100-1*",'MASTER TT'!$AM$2:$AM$587,"JAN-APRIL 2026",'MASTER TT'!$L$2:$L$587,"&gt;=1"))</f>
        <v>0</v>
      </c>
      <c r="O11" s="47">
        <f>(COUNTIFS('MASTER TT'!$E$2:$E$587,$A$2:$A$7563,'MASTER TT'!$B$2:$B$587,"MONDAY",'MASTER TT'!$C$2:$C$587,"1200-1*",'MASTER TT'!$AM$2:$AM$587,"JAN-APRIL 2025",'MASTER TT'!$J$2:$J$587,"&gt;=1"))</f>
        <v>0</v>
      </c>
      <c r="P11" s="47">
        <f>(COUNTIFS('MASTER TT'!$E$2:$E$587,$A$2:$A$7563,'MASTER TT'!$B$2:$B$587,"TUESDAY",'MASTER TT'!$C$2:$C$587,"1300-1*",'MASTER TT'!$AM$2:$AM$587,"JAN-APRIL 2026",'MASTER TT'!$L$2:$L$587,"&gt;=1"))</f>
        <v>0</v>
      </c>
      <c r="Q11" s="47">
        <f>(COUNTIFS('MASTER TT'!$E$2:$E$587,$A$2:$A$7563,'MASTER TT'!$B$2:$B$587,"TUESDAY",'MASTER TT'!$C$2:$C$587,"14*-1*",'MASTER TT'!$AM$2:$AM$587,"JAN-APRIL 2026",'MASTER TT'!$L$2:$L$587,"&gt;=1"))</f>
        <v>0</v>
      </c>
      <c r="R11" s="47">
        <f>(COUNTIFS('MASTER TT'!$E$2:$E$587,$A$2:$A$7563,'MASTER TT'!$B$2:$B$587,"TUESDAY",'MASTER TT'!$C$2:$C$587,"17*-*",'MASTER TT'!$AM$2:$AM$587,"SEP-DEC  2025",'MASTER TT'!$L$2:$L$587,"&gt;=1"))</f>
        <v>0</v>
      </c>
      <c r="S11" s="47">
        <f>(COUNTIFS('MASTER TT'!$E$2:$E$587,$A$2:$A$7563,'MASTER TT'!$B$2:$B$587,"WEDNESDAY",'MASTER TT'!$C$2:$C$587,"08*-1*",'MASTER TT'!$AM$2:$AM$587,"JAN-APRIL 2026",'MASTER TT'!$L$2:$L$587,"&gt;=1"))</f>
        <v>0</v>
      </c>
      <c r="T11" s="47">
        <f>(COUNTIFS('MASTER TT'!$E$2:$E$587,$A$2:$A$7563,'MASTER TT'!$B$2:$B$587,"WEDNESDAY",'MASTER TT'!$C$2:$C$587,"1100-1*",'MASTER TT'!$AM$2:$AM$587,"JAN-APRIL 2026",'MASTER TT'!$L$2:$L$587,"&gt;=1"))</f>
        <v>0</v>
      </c>
      <c r="U11" s="47">
        <f>(COUNTIFS('MASTER TT'!$E$2:$E$587,$A$2:$A$7563,'MASTER TT'!$B$2:$B$587,"MONDAY",'MASTER TT'!$C$2:$C$587,"1200-1*",'MASTER TT'!$AM$2:$AM$587,"JAN-APRIL 2025",'MASTER TT'!$J$2:$J$587,"&gt;=1"))</f>
        <v>0</v>
      </c>
      <c r="V11" s="47">
        <f>(COUNTIFS('MASTER TT'!$E$2:$E$587,$A$2:$A$7563,'MASTER TT'!$B$2:$B$587,"MONDAY",'MASTER TT'!$C$2:$C$587,"1300-1*",'MASTER TT'!$AM$2:$AM$587,"JAN-APRIL 2025",'MASTER TT'!$J$2:$J$587,"&gt;=1"))</f>
        <v>0</v>
      </c>
      <c r="W11" s="47">
        <f>(COUNTIFS('MASTER TT'!$E$2:$E$587,$A$2:$A$7563,'MASTER TT'!$B$2:$B$587,"WEDNESDAY",'MASTER TT'!$C$2:$C$587,"14*-1*",'MASTER TT'!$AM$2:$AM$587,"JAN-APRIL 2026",'MASTER TT'!$L$2:$L$587,"&gt;=1"))</f>
        <v>0</v>
      </c>
      <c r="X11" s="47">
        <f>(COUNTIFS('MASTER TT'!$E$2:$E$587,$A$2:$A$7563,'MASTER TT'!$B$2:$B$587,"WEDNESDAY",'MASTER TT'!$C$2:$C$587,"17*-*",'MASTER TT'!$AM$2:$AM$587,"JAN-APRIL 2026",'MASTER TT'!$L$2:$L$587,"&gt;=1"))</f>
        <v>0</v>
      </c>
      <c r="Y11" s="47">
        <f>(COUNTIFS('MASTER TT'!$E$2:$E$587,$A$2:$A$7563,'MASTER TT'!$B$2:$B$587,"THURSDAY",'MASTER TT'!$C$2:$C$587,"08*-1*",'MASTER TT'!$AM$2:$AM$587,"JAN-APRIL 2026",'MASTER TT'!$L$2:$L$587,"&gt;=1"))</f>
        <v>0</v>
      </c>
      <c r="Z11" s="47">
        <f>(COUNTIFS('MASTER TT'!$E$2:$E$587,$A$2:$A$7563,'MASTER TT'!$B$2:$B$587,"THURSDAY",'MASTER TT'!$C$2:$C$587,"1100-1*",'MASTER TT'!$AM$2:$AM$587,"JAN-APRIL 2026",'MASTER TT'!$L$2:$L$587,"&gt;=1"))</f>
        <v>0</v>
      </c>
      <c r="AA11" s="47">
        <f>(COUNTIFS('MASTER TT'!$E$2:$E$587,$A$2:$A$7563,'MASTER TT'!$B$2:$B$587,"MONDAY",'MASTER TT'!$C$2:$C$587,"1200-1*",'MASTER TT'!$AM$2:$AM$587,"JAN-APRIL 2025",'MASTER TT'!$J$2:$J$587,"&gt;=1"))</f>
        <v>0</v>
      </c>
      <c r="AB11" s="47">
        <f>(COUNTIFS('MASTER TT'!$E$2:$E$587,$A$2:$A$7563,'MASTER TT'!$B$2:$B$587,"MONDAY",'MASTER TT'!$C$2:$C$587,"1300-1*",'MASTER TT'!$AM$2:$AM$587,"JAN-APRIL 2025",'MASTER TT'!$J$2:$J$587,"&gt;=1"))</f>
        <v>0</v>
      </c>
      <c r="AC11" s="47">
        <f>(COUNTIFS('MASTER TT'!$E$2:$E$587,$A$2:$A$7563,'MASTER TT'!$B$2:$B$587,"THURSDAY",'MASTER TT'!$C$2:$C$587,"14*-1*",'MASTER TT'!$AM$2:$AM$587,"JAN-APRIL 2026",'MASTER TT'!$L$2:$L$587,"&gt;=1"))</f>
        <v>0</v>
      </c>
      <c r="AD11" s="47">
        <f>(COUNTIFS('MASTER TT'!$E$2:$E$587,$A$2:$A$7563,'MASTER TT'!$B$2:$B$587,"THURSDAY",'MASTER TT'!$C$2:$C$587,"17*-*",'MASTER TT'!$AM$2:$AM$587,"JAN-APRIL 2026",'MASTER TT'!$L$2:$L$587,"&gt;=1"))</f>
        <v>0</v>
      </c>
      <c r="AE11" s="47">
        <f>(COUNTIFS('MASTER TT'!$E$2:$E$587,$A$2:$A$7563,'MASTER TT'!$B$2:$B$587,"FRIDAY",'MASTER TT'!$C$2:$C$587,"08*-1*",'MASTER TT'!$AM$2:$AM$587,"JAN-APRIL 2026",'MASTER TT'!$L$2:$L$587,"&gt;=1"))</f>
        <v>0</v>
      </c>
      <c r="AF11" s="47">
        <f>(COUNTIFS('MASTER TT'!$E$2:$E$587,$A$2:$A$7563,'MASTER TT'!$B$2:$B$587,"FRIDAY",'MASTER TT'!$C$2:$C$587,"1100-1*",'MASTER TT'!$AM$2:$AM$587,"JAN-APRIL 2026",'MASTER TT'!$L$2:$L$587,"&gt;=1"))</f>
        <v>0</v>
      </c>
      <c r="AG11" s="47">
        <f>(COUNTIFS('MASTER TT'!$E$2:$E$587,$A$2:$A$7563,'MASTER TT'!$B$2:$B$587,"MONDAY",'MASTER TT'!$C$2:$C$587,"1200-1*",'MASTER TT'!$AM$2:$AM$587,"JAN-APRIL 2025",'MASTER TT'!$J$2:$J$587,"&gt;=1"))</f>
        <v>0</v>
      </c>
      <c r="AH11" s="47">
        <f>(COUNTIFS('MASTER TT'!$E$2:$E$587,$A$2:$A$7563,'MASTER TT'!$B$2:$B$587,"MONDAY",'MASTER TT'!$C$2:$C$587,"1300-1*",'MASTER TT'!$AM$2:$AM$587,"JAN-APRIL 2025",'MASTER TT'!$J$2:$J$587,"&gt;=1"))</f>
        <v>0</v>
      </c>
      <c r="AI11" s="47">
        <f>(COUNTIFS('MASTER TT'!$E$2:$E$587,$A$2:$A$7563,'MASTER TT'!$B$2:$B$587,"FRIDAY",'MASTER TT'!$C$2:$C$587,"14*-1*",'MASTER TT'!$AM$2:$AM$587,"JAN-APRIL 2026",'MASTER TT'!$L$2:$L$587,"&gt;=1"))</f>
        <v>0</v>
      </c>
      <c r="AJ11" s="47">
        <f>(COUNTIFS('MASTER TT'!$E$2:$E$587,$A$2:$A$7563,'MASTER TT'!$B$2:$B$587,"FRIDAY",'MASTER TT'!$C$2:$C$587,"17*-*",'MASTER TT'!$AM$2:$AM$587,"JAN-APRIL 2026",'MASTER TT'!$L$2:$L$587,"&gt;=1"))</f>
        <v>0</v>
      </c>
      <c r="AK11" s="47">
        <f>(COUNTIFS('MASTER TT'!$E$2:$E$587,$A$2:$A$7563,'MASTER TT'!$B$2:$B$587,"SATURDAY",'MASTER TT'!$C$2:$C$587,"08*-1*",'MASTER TT'!$AM$2:$AM$587,"JAN-APRIL 2026",'MASTER TT'!$L$2:$L$587,"&gt;=1"))</f>
        <v>0</v>
      </c>
      <c r="AL11" s="47">
        <f>(COUNTIFS('MASTER TT'!$E$2:$E$587,$A$2:$A$7563,'MASTER TT'!$B$2:$B$587,"SATURDAY",'MASTER TT'!$C$2:$C$587,"1100-1*",'MASTER TT'!$AM$2:$AM$587,"JAN-APRIL 2026",'MASTER TT'!$L$2:$L$587,"&gt;=1"))</f>
        <v>0</v>
      </c>
      <c r="AM11" s="47">
        <f>(COUNTIFS('MASTER TT'!$E$2:$E$587,$A$2:$A$7563,'MASTER TT'!$B$2:$B$587,"MONDAY",'MASTER TT'!$C$2:$C$587,"1200-1*",'MASTER TT'!$AM$2:$AM$587,"JAN-APRIL 2025",'MASTER TT'!$J$2:$J$587,"&gt;=1"))</f>
        <v>0</v>
      </c>
      <c r="AN11" s="47">
        <f>(COUNTIFS('MASTER TT'!$E$2:$E$587,$A$2:$A$7563,'MASTER TT'!$B$2:$B$587,"MONDAY",'MASTER TT'!$C$2:$C$587,"1300-1*",'MASTER TT'!$AM$2:$AM$587,"JAN-APRIL 2025",'MASTER TT'!$J$2:$J$587,"&gt;=1"))</f>
        <v>0</v>
      </c>
      <c r="AO11" s="47">
        <f>(COUNTIFS('MASTER TT'!$E$2:$E$587,$A$2:$A$7563,'MASTER TT'!$B$2:$B$587,"MONDAY",'MASTER TT'!$C$2:$C$587,"14*-1*",'MASTER TT'!$AM$2:$AM$587,"MAY-AUG 2025",'MASTER TT'!$J$2:$J$587,"&gt;=1"))</f>
        <v>0</v>
      </c>
      <c r="AP11" s="47">
        <f>(COUNTIFS('MASTER TT'!$E$2:$E$587,$A$2:$A$7563,'MASTER TT'!$B$2:$B$587,"SATURDAY",'MASTER TT'!$C$2:$C$587,"17*-*",'MASTER TT'!$AM$2:$AM$587,"JAN-APRIL 2026",'MASTER TT'!$L$2:$L$587,"&gt;=1"))</f>
        <v>0</v>
      </c>
      <c r="AQ11" s="47">
        <f>(COUNTIFS('MASTER TT'!$E$2:$E$587,$A$2:$A$7563,'MASTER TT'!$B$2:$B$587,"SUNDAY",'MASTER TT'!$C$2:$C$587,"08*-1*",'MASTER TT'!$AM$2:$AM$587,"JAN-APRIL 2026",'MASTER TT'!$L$2:$L$587,"&gt;=1"))</f>
        <v>0</v>
      </c>
      <c r="AR11" s="47">
        <f>(COUNTIFS('MASTER TT'!$E$2:$E$68624,$A$2:$A$7563,'MASTER TT'!$B$2:$B$68624,"SUNDAY",'MASTER TT'!$C$2:$C$68624,"1100-1*",'MASTER TT'!$AM$2:$AM$68624,"JAN-APRIL 2026",'MASTER TT'!$L$2:$L$68624,"&gt;=1"))</f>
        <v>0</v>
      </c>
      <c r="AS11" s="47">
        <f>(COUNTIFS('MASTER TT'!$E$2:$E$587,$A$2:$A$7563,'MASTER TT'!$B$2:$B$587,"SUNDAY",'MASTER TT'!$C$2:$C$587,"1200-1*",'MASTER TT'!$AM$2:$AM$587,"JAN-APRIL 2026",'MASTER TT'!$L$2:$L$587,"&gt;=1"))</f>
        <v>0</v>
      </c>
      <c r="AT11" s="47">
        <f>(COUNTIFS('MASTER TT'!$E$2:$E$587,$A$2:$A$7563,'MASTER TT'!$B$2:$B$587,"SUNDAY",'MASTER TT'!$C$2:$C$587,"1300-1*",'MASTER TT'!$AM$2:$AM$587,"JAN-APRIL 2026",'MASTER TT'!$L$2:$L$587,"&gt;=1"))</f>
        <v>0</v>
      </c>
      <c r="AU11" s="47">
        <f>(COUNTIFS('MASTER TT'!$E$2:$E$587,$A$2:$A$7563,'MASTER TT'!$B$2:$B$587,"SUNDAY",'MASTER TT'!$C$2:$C$587,"14*-1*",'MASTER TT'!$AM$2:$AM$587,"JAN-APRIL 2026",'MASTER TT'!$L$2:$L$587,"&gt;=1"))</f>
        <v>0</v>
      </c>
      <c r="AV11" s="47">
        <f>(COUNTIFS('MASTER TT'!$E$2:$E$587,$A$2:$A$7563,'MASTER TT'!$B$2:$B$587,"SUNDAY",'MASTER TT'!$C$2:$C$587,"17*-*",'MASTER TT'!$AM$2:$AM$587,"JAN-APRIL 2026",'MASTER TT'!$L$2:$L$587,"&gt;=1"))</f>
        <v>0</v>
      </c>
      <c r="AW11" s="28"/>
      <c r="AX11" s="29"/>
      <c r="AY11" s="28"/>
      <c r="AZ11" s="28"/>
      <c r="BA11" s="28"/>
      <c r="BB11" s="28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1"/>
      <c r="BN11" s="31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</row>
    <row r="12" spans="1:84" ht="14.25" customHeight="1">
      <c r="A12" s="42" t="s">
        <v>386</v>
      </c>
      <c r="B12" s="43" t="s">
        <v>376</v>
      </c>
      <c r="C12" s="44">
        <v>24</v>
      </c>
      <c r="D12" s="45">
        <v>14</v>
      </c>
      <c r="E12" s="44">
        <v>12</v>
      </c>
      <c r="F12" s="46" t="s">
        <v>377</v>
      </c>
      <c r="G12" s="47">
        <f>(COUNTIFS('MASTER TT'!$E$2:$E$587,$A$2:$A$7563,'MASTER TT'!$B$2:$B$587,"MONDAY",'MASTER TT'!$C$2:$C$587,"08*-1*",'MASTER TT'!$AM$2:$AM$587,"JAN-APRIL 2026",'MASTER TT'!$L$2:$L$587,"&gt;=1"))</f>
        <v>0</v>
      </c>
      <c r="H12" s="47">
        <f>(COUNTIFS('MASTER TT'!$E$2:$E$68619,$A$2:$A$7563,'MASTER TT'!$B$2:$B$68619,"MONDAY",'MASTER TT'!$C$2:$C$68619,"1100-1*",'MASTER TT'!$AM$2:$AM$68619,"JAN-APRIL 2026",'MASTER TT'!$L$2:$L$68619,"&gt;=1"))</f>
        <v>0</v>
      </c>
      <c r="I12" s="47">
        <f>(COUNTIFS('MASTER TT'!$E$2:$E$587,$A$2:$A$7563,'MASTER TT'!$B$2:$B$587,"MONDAY",'MASTER TT'!$C$2:$C$587,"1200-1*",'MASTER TT'!$AM$2:$AM$587,"JAN-APRIL 2025",'MASTER TT'!$J$2:$J$587,"&gt;=1"))</f>
        <v>0</v>
      </c>
      <c r="J12" s="47">
        <f>(COUNTIFS('MASTER TT'!$E$2:$E$587,$A$2:$A$7563,'MASTER TT'!$B$2:$B$587,"MONDAY",'MASTER TT'!$C$2:$C$587,"1300-1*",'MASTER TT'!$AM$2:$AM$587,"JAN-APRIL 2025",'MASTER TT'!$J$2:$J$587,"&gt;=1"))</f>
        <v>0</v>
      </c>
      <c r="K12" s="47">
        <f>(COUNTIFS('MASTER TT'!$E$2:$E$587,$A$2:$A$7563,'MASTER TT'!$B$2:$B$587,"MONDAY",'MASTER TT'!$C$2:$C$587,"14*-1*",'MASTER TT'!$AM$2:$AM$587,"JAN-APRIL 2026",'MASTER TT'!$L$2:$L$587,"&gt;=1"))</f>
        <v>0</v>
      </c>
      <c r="L12" s="47">
        <f>(COUNTIFS('MASTER TT'!$E$2:$E$587,$A$2:$A$7563,'MASTER TT'!$B$2:$B$587,"MONDAY",'MASTER TT'!$C$2:$C$587,"17*-*",'MASTER TT'!$AM$2:$AM$587,"JAN-APRIL 2026",'MASTER TT'!$L$2:$L$587,"&gt;=1"))</f>
        <v>0</v>
      </c>
      <c r="M12" s="47">
        <f>(COUNTIFS('MASTER TT'!$E$2:$E$587,$A$2:$A$7563,'MASTER TT'!$B$2:$B$587,"TUESDAY",'MASTER TT'!$C$2:$C$587,"08*-1*",'MASTER TT'!$AM$2:$AM$587,"JAN-APRIL 2026",'MASTER TT'!$L$2:$L$587,"&gt;=1"))</f>
        <v>0</v>
      </c>
      <c r="N12" s="47">
        <f>(COUNTIFS('MASTER TT'!$E$2:$E$587,$A$2:$A$7563,'MASTER TT'!$B$2:$B$587,"TUESDAY",'MASTER TT'!$C$2:$C$587,"1100-1*",'MASTER TT'!$AM$2:$AM$587,"JAN-APRIL 2026",'MASTER TT'!$L$2:$L$587,"&gt;=1"))</f>
        <v>0</v>
      </c>
      <c r="O12" s="47">
        <f>(COUNTIFS('MASTER TT'!$E$2:$E$587,$A$2:$A$7563,'MASTER TT'!$B$2:$B$587,"MONDAY",'MASTER TT'!$C$2:$C$587,"1200-1*",'MASTER TT'!$AM$2:$AM$587,"JAN-APRIL 2025",'MASTER TT'!$J$2:$J$587,"&gt;=1"))</f>
        <v>0</v>
      </c>
      <c r="P12" s="47">
        <f>(COUNTIFS('MASTER TT'!$E$2:$E$587,$A$2:$A$7563,'MASTER TT'!$B$2:$B$587,"TUESDAY",'MASTER TT'!$C$2:$C$587,"1300-1*",'MASTER TT'!$AM$2:$AM$587,"JAN-APRIL 2026",'MASTER TT'!$L$2:$L$587,"&gt;=1"))</f>
        <v>0</v>
      </c>
      <c r="Q12" s="47">
        <f>(COUNTIFS('MASTER TT'!$E$2:$E$587,$A$2:$A$7563,'MASTER TT'!$B$2:$B$587,"TUESDAY",'MASTER TT'!$C$2:$C$587,"14*-1*",'MASTER TT'!$AM$2:$AM$587,"JAN-APRIL 2026",'MASTER TT'!$L$2:$L$587,"&gt;=1"))</f>
        <v>0</v>
      </c>
      <c r="R12" s="47">
        <f>(COUNTIFS('MASTER TT'!$E$2:$E$587,$A$2:$A$7563,'MASTER TT'!$B$2:$B$587,"TUESDAY",'MASTER TT'!$C$2:$C$587,"17*-*",'MASTER TT'!$AM$2:$AM$587,"SEP-DEC  2025",'MASTER TT'!$L$2:$L$587,"&gt;=1"))</f>
        <v>0</v>
      </c>
      <c r="S12" s="47">
        <f>(COUNTIFS('MASTER TT'!$E$2:$E$587,$A$2:$A$7563,'MASTER TT'!$B$2:$B$587,"WEDNESDAY",'MASTER TT'!$C$2:$C$587,"08*-1*",'MASTER TT'!$AM$2:$AM$587,"JAN-APRIL 2026",'MASTER TT'!$L$2:$L$587,"&gt;=1"))</f>
        <v>0</v>
      </c>
      <c r="T12" s="47">
        <f>(COUNTIFS('MASTER TT'!$E$2:$E$587,$A$2:$A$7563,'MASTER TT'!$B$2:$B$587,"WEDNESDAY",'MASTER TT'!$C$2:$C$587,"1100-1*",'MASTER TT'!$AM$2:$AM$587,"JAN-APRIL 2026",'MASTER TT'!$L$2:$L$587,"&gt;=1"))</f>
        <v>0</v>
      </c>
      <c r="U12" s="47">
        <f>(COUNTIFS('MASTER TT'!$E$2:$E$587,$A$2:$A$7563,'MASTER TT'!$B$2:$B$587,"MONDAY",'MASTER TT'!$C$2:$C$587,"1200-1*",'MASTER TT'!$AM$2:$AM$587,"JAN-APRIL 2025",'MASTER TT'!$J$2:$J$587,"&gt;=1"))</f>
        <v>0</v>
      </c>
      <c r="V12" s="47">
        <f>(COUNTIFS('MASTER TT'!$E$2:$E$587,$A$2:$A$7563,'MASTER TT'!$B$2:$B$587,"MONDAY",'MASTER TT'!$C$2:$C$587,"1300-1*",'MASTER TT'!$AM$2:$AM$587,"JAN-APRIL 2025",'MASTER TT'!$J$2:$J$587,"&gt;=1"))</f>
        <v>0</v>
      </c>
      <c r="W12" s="47">
        <f>(COUNTIFS('MASTER TT'!$E$2:$E$587,$A$2:$A$7563,'MASTER TT'!$B$2:$B$587,"WEDNESDAY",'MASTER TT'!$C$2:$C$587,"14*-1*",'MASTER TT'!$AM$2:$AM$587,"JAN-APRIL 2026",'MASTER TT'!$L$2:$L$587,"&gt;=1"))</f>
        <v>0</v>
      </c>
      <c r="X12" s="47">
        <f>(COUNTIFS('MASTER TT'!$E$2:$E$587,$A$2:$A$7563,'MASTER TT'!$B$2:$B$587,"WEDNESDAY",'MASTER TT'!$C$2:$C$587,"17*-*",'MASTER TT'!$AM$2:$AM$587,"JAN-APRIL 2026",'MASTER TT'!$L$2:$L$587,"&gt;=1"))</f>
        <v>0</v>
      </c>
      <c r="Y12" s="47">
        <f>(COUNTIFS('MASTER TT'!$E$2:$E$587,$A$2:$A$7563,'MASTER TT'!$B$2:$B$587,"THURSDAY",'MASTER TT'!$C$2:$C$587,"08*-1*",'MASTER TT'!$AM$2:$AM$587,"JAN-APRIL 2026",'MASTER TT'!$L$2:$L$587,"&gt;=1"))</f>
        <v>0</v>
      </c>
      <c r="Z12" s="47">
        <f>(COUNTIFS('MASTER TT'!$E$2:$E$587,$A$2:$A$7563,'MASTER TT'!$B$2:$B$587,"THURSDAY",'MASTER TT'!$C$2:$C$587,"1100-1*",'MASTER TT'!$AM$2:$AM$587,"JAN-APRIL 2026",'MASTER TT'!$L$2:$L$587,"&gt;=1"))</f>
        <v>0</v>
      </c>
      <c r="AA12" s="47">
        <f>(COUNTIFS('MASTER TT'!$E$2:$E$587,$A$2:$A$7563,'MASTER TT'!$B$2:$B$587,"MONDAY",'MASTER TT'!$C$2:$C$587,"1200-1*",'MASTER TT'!$AM$2:$AM$587,"JAN-APRIL 2025",'MASTER TT'!$J$2:$J$587,"&gt;=1"))</f>
        <v>0</v>
      </c>
      <c r="AB12" s="47">
        <f>(COUNTIFS('MASTER TT'!$E$2:$E$587,$A$2:$A$7563,'MASTER TT'!$B$2:$B$587,"MONDAY",'MASTER TT'!$C$2:$C$587,"1300-1*",'MASTER TT'!$AM$2:$AM$587,"JAN-APRIL 2025",'MASTER TT'!$J$2:$J$587,"&gt;=1"))</f>
        <v>0</v>
      </c>
      <c r="AC12" s="47">
        <f>(COUNTIFS('MASTER TT'!$E$2:$E$587,$A$2:$A$7563,'MASTER TT'!$B$2:$B$587,"THURSDAY",'MASTER TT'!$C$2:$C$587,"14*-1*",'MASTER TT'!$AM$2:$AM$587,"JAN-APRIL 2026",'MASTER TT'!$L$2:$L$587,"&gt;=1"))</f>
        <v>0</v>
      </c>
      <c r="AD12" s="47">
        <f>(COUNTIFS('MASTER TT'!$E$2:$E$587,$A$2:$A$7563,'MASTER TT'!$B$2:$B$587,"THURSDAY",'MASTER TT'!$C$2:$C$587,"17*-*",'MASTER TT'!$AM$2:$AM$587,"JAN-APRIL 2026",'MASTER TT'!$L$2:$L$587,"&gt;=1"))</f>
        <v>0</v>
      </c>
      <c r="AE12" s="47">
        <f>(COUNTIFS('MASTER TT'!$E$2:$E$587,$A$2:$A$7563,'MASTER TT'!$B$2:$B$587,"FRIDAY",'MASTER TT'!$C$2:$C$587,"08*-1*",'MASTER TT'!$AM$2:$AM$587,"JAN-APRIL 2026",'MASTER TT'!$L$2:$L$587,"&gt;=1"))</f>
        <v>0</v>
      </c>
      <c r="AF12" s="47">
        <f>(COUNTIFS('MASTER TT'!$E$2:$E$587,$A$2:$A$7563,'MASTER TT'!$B$2:$B$587,"FRIDAY",'MASTER TT'!$C$2:$C$587,"1100-1*",'MASTER TT'!$AM$2:$AM$587,"JAN-APRIL 2026",'MASTER TT'!$L$2:$L$587,"&gt;=1"))</f>
        <v>0</v>
      </c>
      <c r="AG12" s="47">
        <f>(COUNTIFS('MASTER TT'!$E$2:$E$587,$A$2:$A$7563,'MASTER TT'!$B$2:$B$587,"MONDAY",'MASTER TT'!$C$2:$C$587,"1200-1*",'MASTER TT'!$AM$2:$AM$587,"JAN-APRIL 2025",'MASTER TT'!$J$2:$J$587,"&gt;=1"))</f>
        <v>0</v>
      </c>
      <c r="AH12" s="47">
        <f>(COUNTIFS('MASTER TT'!$E$2:$E$587,$A$2:$A$7563,'MASTER TT'!$B$2:$B$587,"MONDAY",'MASTER TT'!$C$2:$C$587,"1300-1*",'MASTER TT'!$AM$2:$AM$587,"JAN-APRIL 2025",'MASTER TT'!$J$2:$J$587,"&gt;=1"))</f>
        <v>0</v>
      </c>
      <c r="AI12" s="47">
        <f>(COUNTIFS('MASTER TT'!$E$2:$E$587,$A$2:$A$7563,'MASTER TT'!$B$2:$B$587,"FRIDAY",'MASTER TT'!$C$2:$C$587,"14*-1*",'MASTER TT'!$AM$2:$AM$587,"JAN-APRIL 2026",'MASTER TT'!$L$2:$L$587,"&gt;=1"))</f>
        <v>0</v>
      </c>
      <c r="AJ12" s="47">
        <f>(COUNTIFS('MASTER TT'!$E$2:$E$587,$A$2:$A$7563,'MASTER TT'!$B$2:$B$587,"FRIDAY",'MASTER TT'!$C$2:$C$587,"17*-*",'MASTER TT'!$AM$2:$AM$587,"JAN-APRIL 2026",'MASTER TT'!$L$2:$L$587,"&gt;=1"))</f>
        <v>0</v>
      </c>
      <c r="AK12" s="47">
        <f>(COUNTIFS('MASTER TT'!$E$2:$E$587,$A$2:$A$7563,'MASTER TT'!$B$2:$B$587,"SATURDAY",'MASTER TT'!$C$2:$C$587,"08*-1*",'MASTER TT'!$AM$2:$AM$587,"JAN-APRIL 2026",'MASTER TT'!$L$2:$L$587,"&gt;=1"))</f>
        <v>0</v>
      </c>
      <c r="AL12" s="47">
        <f>(COUNTIFS('MASTER TT'!$E$2:$E$587,$A$2:$A$7563,'MASTER TT'!$B$2:$B$587,"SATURDAY",'MASTER TT'!$C$2:$C$587,"1100-1*",'MASTER TT'!$AM$2:$AM$587,"JAN-APRIL 2026",'MASTER TT'!$L$2:$L$587,"&gt;=1"))</f>
        <v>0</v>
      </c>
      <c r="AM12" s="47">
        <f>(COUNTIFS('MASTER TT'!$E$2:$E$587,$A$2:$A$7563,'MASTER TT'!$B$2:$B$587,"MONDAY",'MASTER TT'!$C$2:$C$587,"1200-1*",'MASTER TT'!$AM$2:$AM$587,"JAN-APRIL 2025",'MASTER TT'!$J$2:$J$587,"&gt;=1"))</f>
        <v>0</v>
      </c>
      <c r="AN12" s="47">
        <f>(COUNTIFS('MASTER TT'!$E$2:$E$587,$A$2:$A$7563,'MASTER TT'!$B$2:$B$587,"MONDAY",'MASTER TT'!$C$2:$C$587,"1300-1*",'MASTER TT'!$AM$2:$AM$587,"JAN-APRIL 2025",'MASTER TT'!$J$2:$J$587,"&gt;=1"))</f>
        <v>0</v>
      </c>
      <c r="AO12" s="47">
        <f>(COUNTIFS('MASTER TT'!$E$2:$E$587,$A$2:$A$7563,'MASTER TT'!$B$2:$B$587,"MONDAY",'MASTER TT'!$C$2:$C$587,"14*-1*",'MASTER TT'!$AM$2:$AM$587,"MAY-AUG 2025",'MASTER TT'!$J$2:$J$587,"&gt;=1"))</f>
        <v>0</v>
      </c>
      <c r="AP12" s="47">
        <f>(COUNTIFS('MASTER TT'!$E$2:$E$587,$A$2:$A$7563,'MASTER TT'!$B$2:$B$587,"SATURDAY",'MASTER TT'!$C$2:$C$587,"17*-*",'MASTER TT'!$AM$2:$AM$587,"JAN-APRIL 2026",'MASTER TT'!$L$2:$L$587,"&gt;=1"))</f>
        <v>0</v>
      </c>
      <c r="AQ12" s="47">
        <f>(COUNTIFS('MASTER TT'!$E$2:$E$587,$A$2:$A$7563,'MASTER TT'!$B$2:$B$587,"SUNDAY",'MASTER TT'!$C$2:$C$587,"08*-1*",'MASTER TT'!$AM$2:$AM$587,"JAN-APRIL 2026",'MASTER TT'!$L$2:$L$587,"&gt;=1"))</f>
        <v>0</v>
      </c>
      <c r="AR12" s="47">
        <f>(COUNTIFS('MASTER TT'!$E$2:$E$68624,$A$2:$A$7563,'MASTER TT'!$B$2:$B$68624,"SUNDAY",'MASTER TT'!$C$2:$C$68624,"1100-1*",'MASTER TT'!$AM$2:$AM$68624,"JAN-APRIL 2026",'MASTER TT'!$L$2:$L$68624,"&gt;=1"))</f>
        <v>0</v>
      </c>
      <c r="AS12" s="47">
        <f>(COUNTIFS('MASTER TT'!$E$2:$E$587,$A$2:$A$7563,'MASTER TT'!$B$2:$B$587,"SUNDAY",'MASTER TT'!$C$2:$C$587,"1200-1*",'MASTER TT'!$AM$2:$AM$587,"JAN-APRIL 2026",'MASTER TT'!$L$2:$L$587,"&gt;=1"))</f>
        <v>0</v>
      </c>
      <c r="AT12" s="47">
        <f>(COUNTIFS('MASTER TT'!$E$2:$E$587,$A$2:$A$7563,'MASTER TT'!$B$2:$B$587,"SUNDAY",'MASTER TT'!$C$2:$C$587,"1300-1*",'MASTER TT'!$AM$2:$AM$587,"JAN-APRIL 2026",'MASTER TT'!$L$2:$L$587,"&gt;=1"))</f>
        <v>0</v>
      </c>
      <c r="AU12" s="47">
        <f>(COUNTIFS('MASTER TT'!$E$2:$E$587,$A$2:$A$7563,'MASTER TT'!$B$2:$B$587,"SUNDAY",'MASTER TT'!$C$2:$C$587,"14*-1*",'MASTER TT'!$AM$2:$AM$587,"JAN-APRIL 2026",'MASTER TT'!$L$2:$L$587,"&gt;=1"))</f>
        <v>0</v>
      </c>
      <c r="AV12" s="47">
        <f>(COUNTIFS('MASTER TT'!$E$2:$E$587,$A$2:$A$7563,'MASTER TT'!$B$2:$B$587,"SUNDAY",'MASTER TT'!$C$2:$C$587,"17*-*",'MASTER TT'!$AM$2:$AM$587,"JAN-APRIL 2026",'MASTER TT'!$L$2:$L$587,"&gt;=1"))</f>
        <v>0</v>
      </c>
      <c r="AW12" s="28"/>
      <c r="AX12" s="29"/>
      <c r="AY12" s="28"/>
      <c r="AZ12" s="28"/>
      <c r="BA12" s="28"/>
      <c r="BB12" s="28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1"/>
      <c r="BN12" s="31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</row>
    <row r="13" spans="1:84" ht="14.25" customHeight="1">
      <c r="A13" s="42" t="s">
        <v>387</v>
      </c>
      <c r="B13" s="43" t="s">
        <v>376</v>
      </c>
      <c r="C13" s="44">
        <v>36</v>
      </c>
      <c r="D13" s="45">
        <v>25</v>
      </c>
      <c r="E13" s="44">
        <v>16</v>
      </c>
      <c r="F13" s="46" t="s">
        <v>377</v>
      </c>
      <c r="G13" s="47">
        <f>(COUNTIFS('MASTER TT'!$E$2:$E$587,$A$2:$A$7563,'MASTER TT'!$B$2:$B$587,"MONDAY",'MASTER TT'!$C$2:$C$587,"08*-1*",'MASTER TT'!$AM$2:$AM$587,"JAN-APRIL 2026",'MASTER TT'!$L$2:$L$587,"&gt;=1"))</f>
        <v>0</v>
      </c>
      <c r="H13" s="47">
        <f>(COUNTIFS('MASTER TT'!$E$2:$E$68619,$A$2:$A$7563,'MASTER TT'!$B$2:$B$68619,"MONDAY",'MASTER TT'!$C$2:$C$68619,"1100-1*",'MASTER TT'!$AM$2:$AM$68619,"JAN-APRIL 2026",'MASTER TT'!$L$2:$L$68619,"&gt;=1"))</f>
        <v>0</v>
      </c>
      <c r="I13" s="47">
        <f>(COUNTIFS('MASTER TT'!$E$2:$E$587,$A$2:$A$7563,'MASTER TT'!$B$2:$B$587,"MONDAY",'MASTER TT'!$C$2:$C$587,"1200-1*",'MASTER TT'!$AM$2:$AM$587,"JAN-APRIL 2025",'MASTER TT'!$J$2:$J$587,"&gt;=1"))</f>
        <v>0</v>
      </c>
      <c r="J13" s="47">
        <f>(COUNTIFS('MASTER TT'!$E$2:$E$587,$A$2:$A$7563,'MASTER TT'!$B$2:$B$587,"MONDAY",'MASTER TT'!$C$2:$C$587,"1300-1*",'MASTER TT'!$AM$2:$AM$587,"JAN-APRIL 2025",'MASTER TT'!$J$2:$J$587,"&gt;=1"))</f>
        <v>0</v>
      </c>
      <c r="K13" s="47">
        <f>(COUNTIFS('MASTER TT'!$E$2:$E$587,$A$2:$A$7563,'MASTER TT'!$B$2:$B$587,"MONDAY",'MASTER TT'!$C$2:$C$587,"14*-1*",'MASTER TT'!$AM$2:$AM$587,"JAN-APRIL 2026",'MASTER TT'!$L$2:$L$587,"&gt;=1"))</f>
        <v>0</v>
      </c>
      <c r="L13" s="47">
        <f>(COUNTIFS('MASTER TT'!$E$2:$E$587,$A$2:$A$7563,'MASTER TT'!$B$2:$B$587,"MONDAY",'MASTER TT'!$C$2:$C$587,"17*-*",'MASTER TT'!$AM$2:$AM$587,"JAN-APRIL 2026",'MASTER TT'!$L$2:$L$587,"&gt;=1"))</f>
        <v>0</v>
      </c>
      <c r="M13" s="47">
        <f>(COUNTIFS('MASTER TT'!$E$2:$E$587,$A$2:$A$7563,'MASTER TT'!$B$2:$B$587,"TUESDAY",'MASTER TT'!$C$2:$C$587,"08*-1*",'MASTER TT'!$AM$2:$AM$587,"JAN-APRIL 2026",'MASTER TT'!$L$2:$L$587,"&gt;=1"))</f>
        <v>0</v>
      </c>
      <c r="N13" s="47">
        <f>(COUNTIFS('MASTER TT'!$E$2:$E$587,$A$2:$A$7563,'MASTER TT'!$B$2:$B$587,"TUESDAY",'MASTER TT'!$C$2:$C$587,"1100-1*",'MASTER TT'!$AM$2:$AM$587,"JAN-APRIL 2026",'MASTER TT'!$L$2:$L$587,"&gt;=1"))</f>
        <v>0</v>
      </c>
      <c r="O13" s="47">
        <f>(COUNTIFS('MASTER TT'!$E$2:$E$587,$A$2:$A$7563,'MASTER TT'!$B$2:$B$587,"MONDAY",'MASTER TT'!$C$2:$C$587,"1200-1*",'MASTER TT'!$AM$2:$AM$587,"JAN-APRIL 2025",'MASTER TT'!$J$2:$J$587,"&gt;=1"))</f>
        <v>0</v>
      </c>
      <c r="P13" s="47">
        <f>(COUNTIFS('MASTER TT'!$E$2:$E$587,$A$2:$A$7563,'MASTER TT'!$B$2:$B$587,"TUESDAY",'MASTER TT'!$C$2:$C$587,"1300-1*",'MASTER TT'!$AM$2:$AM$587,"JAN-APRIL 2026",'MASTER TT'!$L$2:$L$587,"&gt;=1"))</f>
        <v>0</v>
      </c>
      <c r="Q13" s="47">
        <f>(COUNTIFS('MASTER TT'!$E$2:$E$587,$A$2:$A$7563,'MASTER TT'!$B$2:$B$587,"TUESDAY",'MASTER TT'!$C$2:$C$587,"14*-1*",'MASTER TT'!$AM$2:$AM$587,"JAN-APRIL 2026",'MASTER TT'!$L$2:$L$587,"&gt;=1"))</f>
        <v>0</v>
      </c>
      <c r="R13" s="47">
        <f>(COUNTIFS('MASTER TT'!$E$2:$E$587,$A$2:$A$7563,'MASTER TT'!$B$2:$B$587,"TUESDAY",'MASTER TT'!$C$2:$C$587,"17*-*",'MASTER TT'!$AM$2:$AM$587,"SEP-DEC  2025",'MASTER TT'!$L$2:$L$587,"&gt;=1"))</f>
        <v>0</v>
      </c>
      <c r="S13" s="47">
        <f>(COUNTIFS('MASTER TT'!$E$2:$E$587,$A$2:$A$7563,'MASTER TT'!$B$2:$B$587,"WEDNESDAY",'MASTER TT'!$C$2:$C$587,"08*-1*",'MASTER TT'!$AM$2:$AM$587,"JAN-APRIL 2026",'MASTER TT'!$L$2:$L$587,"&gt;=1"))</f>
        <v>0</v>
      </c>
      <c r="T13" s="47">
        <f>(COUNTIFS('MASTER TT'!$E$2:$E$587,$A$2:$A$7563,'MASTER TT'!$B$2:$B$587,"WEDNESDAY",'MASTER TT'!$C$2:$C$587,"1100-1*",'MASTER TT'!$AM$2:$AM$587,"JAN-APRIL 2026",'MASTER TT'!$L$2:$L$587,"&gt;=1"))</f>
        <v>0</v>
      </c>
      <c r="U13" s="47">
        <f>(COUNTIFS('MASTER TT'!$E$2:$E$587,$A$2:$A$7563,'MASTER TT'!$B$2:$B$587,"MONDAY",'MASTER TT'!$C$2:$C$587,"1200-1*",'MASTER TT'!$AM$2:$AM$587,"JAN-APRIL 2025",'MASTER TT'!$J$2:$J$587,"&gt;=1"))</f>
        <v>0</v>
      </c>
      <c r="V13" s="47">
        <f>(COUNTIFS('MASTER TT'!$E$2:$E$587,$A$2:$A$7563,'MASTER TT'!$B$2:$B$587,"MONDAY",'MASTER TT'!$C$2:$C$587,"1300-1*",'MASTER TT'!$AM$2:$AM$587,"JAN-APRIL 2025",'MASTER TT'!$J$2:$J$587,"&gt;=1"))</f>
        <v>0</v>
      </c>
      <c r="W13" s="47">
        <f>(COUNTIFS('MASTER TT'!$E$2:$E$587,$A$2:$A$7563,'MASTER TT'!$B$2:$B$587,"WEDNESDAY",'MASTER TT'!$C$2:$C$587,"14*-1*",'MASTER TT'!$AM$2:$AM$587,"JAN-APRIL 2026",'MASTER TT'!$L$2:$L$587,"&gt;=1"))</f>
        <v>0</v>
      </c>
      <c r="X13" s="47">
        <f>(COUNTIFS('MASTER TT'!$E$2:$E$587,$A$2:$A$7563,'MASTER TT'!$B$2:$B$587,"WEDNESDAY",'MASTER TT'!$C$2:$C$587,"17*-*",'MASTER TT'!$AM$2:$AM$587,"JAN-APRIL 2026",'MASTER TT'!$L$2:$L$587,"&gt;=1"))</f>
        <v>0</v>
      </c>
      <c r="Y13" s="47">
        <f>(COUNTIFS('MASTER TT'!$E$2:$E$587,$A$2:$A$7563,'MASTER TT'!$B$2:$B$587,"THURSDAY",'MASTER TT'!$C$2:$C$587,"08*-1*",'MASTER TT'!$AM$2:$AM$587,"JAN-APRIL 2026",'MASTER TT'!$L$2:$L$587,"&gt;=1"))</f>
        <v>0</v>
      </c>
      <c r="Z13" s="47">
        <f>(COUNTIFS('MASTER TT'!$E$2:$E$587,$A$2:$A$7563,'MASTER TT'!$B$2:$B$587,"THURSDAY",'MASTER TT'!$C$2:$C$587,"1100-1*",'MASTER TT'!$AM$2:$AM$587,"JAN-APRIL 2026",'MASTER TT'!$L$2:$L$587,"&gt;=1"))</f>
        <v>0</v>
      </c>
      <c r="AA13" s="47">
        <f>(COUNTIFS('MASTER TT'!$E$2:$E$587,$A$2:$A$7563,'MASTER TT'!$B$2:$B$587,"MONDAY",'MASTER TT'!$C$2:$C$587,"1200-1*",'MASTER TT'!$AM$2:$AM$587,"JAN-APRIL 2025",'MASTER TT'!$J$2:$J$587,"&gt;=1"))</f>
        <v>0</v>
      </c>
      <c r="AB13" s="47">
        <f>(COUNTIFS('MASTER TT'!$E$2:$E$587,$A$2:$A$7563,'MASTER TT'!$B$2:$B$587,"MONDAY",'MASTER TT'!$C$2:$C$587,"1300-1*",'MASTER TT'!$AM$2:$AM$587,"JAN-APRIL 2025",'MASTER TT'!$J$2:$J$587,"&gt;=1"))</f>
        <v>0</v>
      </c>
      <c r="AC13" s="47">
        <f>(COUNTIFS('MASTER TT'!$E$2:$E$587,$A$2:$A$7563,'MASTER TT'!$B$2:$B$587,"THURSDAY",'MASTER TT'!$C$2:$C$587,"14*-1*",'MASTER TT'!$AM$2:$AM$587,"JAN-APRIL 2026",'MASTER TT'!$L$2:$L$587,"&gt;=1"))</f>
        <v>0</v>
      </c>
      <c r="AD13" s="47">
        <f>(COUNTIFS('MASTER TT'!$E$2:$E$587,$A$2:$A$7563,'MASTER TT'!$B$2:$B$587,"THURSDAY",'MASTER TT'!$C$2:$C$587,"17*-*",'MASTER TT'!$AM$2:$AM$587,"JAN-APRIL 2026",'MASTER TT'!$L$2:$L$587,"&gt;=1"))</f>
        <v>0</v>
      </c>
      <c r="AE13" s="47">
        <f>(COUNTIFS('MASTER TT'!$E$2:$E$587,$A$2:$A$7563,'MASTER TT'!$B$2:$B$587,"FRIDAY",'MASTER TT'!$C$2:$C$587,"08*-1*",'MASTER TT'!$AM$2:$AM$587,"JAN-APRIL 2026",'MASTER TT'!$L$2:$L$587,"&gt;=1"))</f>
        <v>0</v>
      </c>
      <c r="AF13" s="47">
        <f>(COUNTIFS('MASTER TT'!$E$2:$E$587,$A$2:$A$7563,'MASTER TT'!$B$2:$B$587,"FRIDAY",'MASTER TT'!$C$2:$C$587,"1100-1*",'MASTER TT'!$AM$2:$AM$587,"JAN-APRIL 2026",'MASTER TT'!$L$2:$L$587,"&gt;=1"))</f>
        <v>0</v>
      </c>
      <c r="AG13" s="47">
        <f>(COUNTIFS('MASTER TT'!$E$2:$E$587,$A$2:$A$7563,'MASTER TT'!$B$2:$B$587,"MONDAY",'MASTER TT'!$C$2:$C$587,"1200-1*",'MASTER TT'!$AM$2:$AM$587,"JAN-APRIL 2025",'MASTER TT'!$J$2:$J$587,"&gt;=1"))</f>
        <v>0</v>
      </c>
      <c r="AH13" s="47">
        <f>(COUNTIFS('MASTER TT'!$E$2:$E$587,$A$2:$A$7563,'MASTER TT'!$B$2:$B$587,"MONDAY",'MASTER TT'!$C$2:$C$587,"1300-1*",'MASTER TT'!$AM$2:$AM$587,"JAN-APRIL 2025",'MASTER TT'!$J$2:$J$587,"&gt;=1"))</f>
        <v>0</v>
      </c>
      <c r="AI13" s="47">
        <f>(COUNTIFS('MASTER TT'!$E$2:$E$587,$A$2:$A$7563,'MASTER TT'!$B$2:$B$587,"FRIDAY",'MASTER TT'!$C$2:$C$587,"14*-1*",'MASTER TT'!$AM$2:$AM$587,"JAN-APRIL 2026",'MASTER TT'!$L$2:$L$587,"&gt;=1"))</f>
        <v>0</v>
      </c>
      <c r="AJ13" s="47">
        <f>(COUNTIFS('MASTER TT'!$E$2:$E$587,$A$2:$A$7563,'MASTER TT'!$B$2:$B$587,"FRIDAY",'MASTER TT'!$C$2:$C$587,"17*-*",'MASTER TT'!$AM$2:$AM$587,"JAN-APRIL 2026",'MASTER TT'!$L$2:$L$587,"&gt;=1"))</f>
        <v>0</v>
      </c>
      <c r="AK13" s="47">
        <f>(COUNTIFS('MASTER TT'!$E$2:$E$587,$A$2:$A$7563,'MASTER TT'!$B$2:$B$587,"SATURDAY",'MASTER TT'!$C$2:$C$587,"08*-1*",'MASTER TT'!$AM$2:$AM$587,"JAN-APRIL 2026",'MASTER TT'!$L$2:$L$587,"&gt;=1"))</f>
        <v>0</v>
      </c>
      <c r="AL13" s="47">
        <f>(COUNTIFS('MASTER TT'!$E$2:$E$587,$A$2:$A$7563,'MASTER TT'!$B$2:$B$587,"SATURDAY",'MASTER TT'!$C$2:$C$587,"1100-1*",'MASTER TT'!$AM$2:$AM$587,"JAN-APRIL 2026",'MASTER TT'!$L$2:$L$587,"&gt;=1"))</f>
        <v>0</v>
      </c>
      <c r="AM13" s="47">
        <f>(COUNTIFS('MASTER TT'!$E$2:$E$587,$A$2:$A$7563,'MASTER TT'!$B$2:$B$587,"MONDAY",'MASTER TT'!$C$2:$C$587,"1200-1*",'MASTER TT'!$AM$2:$AM$587,"JAN-APRIL 2025",'MASTER TT'!$J$2:$J$587,"&gt;=1"))</f>
        <v>0</v>
      </c>
      <c r="AN13" s="47">
        <f>(COUNTIFS('MASTER TT'!$E$2:$E$587,$A$2:$A$7563,'MASTER TT'!$B$2:$B$587,"MONDAY",'MASTER TT'!$C$2:$C$587,"1300-1*",'MASTER TT'!$AM$2:$AM$587,"JAN-APRIL 2025",'MASTER TT'!$J$2:$J$587,"&gt;=1"))</f>
        <v>0</v>
      </c>
      <c r="AO13" s="47">
        <f>(COUNTIFS('MASTER TT'!$E$2:$E$587,$A$2:$A$7563,'MASTER TT'!$B$2:$B$587,"MONDAY",'MASTER TT'!$C$2:$C$587,"14*-1*",'MASTER TT'!$AM$2:$AM$587,"MAY-AUG 2025",'MASTER TT'!$J$2:$J$587,"&gt;=1"))</f>
        <v>0</v>
      </c>
      <c r="AP13" s="47">
        <f>(COUNTIFS('MASTER TT'!$E$2:$E$587,$A$2:$A$7563,'MASTER TT'!$B$2:$B$587,"SATURDAY",'MASTER TT'!$C$2:$C$587,"17*-*",'MASTER TT'!$AM$2:$AM$587,"JAN-APRIL 2026",'MASTER TT'!$L$2:$L$587,"&gt;=1"))</f>
        <v>0</v>
      </c>
      <c r="AQ13" s="47">
        <f>(COUNTIFS('MASTER TT'!$E$2:$E$587,$A$2:$A$7563,'MASTER TT'!$B$2:$B$587,"SUNDAY",'MASTER TT'!$C$2:$C$587,"08*-1*",'MASTER TT'!$AM$2:$AM$587,"JAN-APRIL 2026",'MASTER TT'!$L$2:$L$587,"&gt;=1"))</f>
        <v>0</v>
      </c>
      <c r="AR13" s="47">
        <f>(COUNTIFS('MASTER TT'!$E$2:$E$68624,$A$2:$A$7563,'MASTER TT'!$B$2:$B$68624,"SUNDAY",'MASTER TT'!$C$2:$C$68624,"1100-1*",'MASTER TT'!$AM$2:$AM$68624,"JAN-APRIL 2026",'MASTER TT'!$L$2:$L$68624,"&gt;=1"))</f>
        <v>0</v>
      </c>
      <c r="AS13" s="47">
        <f>(COUNTIFS('MASTER TT'!$E$2:$E$587,$A$2:$A$7563,'MASTER TT'!$B$2:$B$587,"SUNDAY",'MASTER TT'!$C$2:$C$587,"1200-1*",'MASTER TT'!$AM$2:$AM$587,"JAN-APRIL 2026",'MASTER TT'!$L$2:$L$587,"&gt;=1"))</f>
        <v>0</v>
      </c>
      <c r="AT13" s="47">
        <f>(COUNTIFS('MASTER TT'!$E$2:$E$587,$A$2:$A$7563,'MASTER TT'!$B$2:$B$587,"SUNDAY",'MASTER TT'!$C$2:$C$587,"1300-1*",'MASTER TT'!$AM$2:$AM$587,"JAN-APRIL 2026",'MASTER TT'!$L$2:$L$587,"&gt;=1"))</f>
        <v>0</v>
      </c>
      <c r="AU13" s="47">
        <f>(COUNTIFS('MASTER TT'!$E$2:$E$587,$A$2:$A$7563,'MASTER TT'!$B$2:$B$587,"SUNDAY",'MASTER TT'!$C$2:$C$587,"14*-1*",'MASTER TT'!$AM$2:$AM$587,"JAN-APRIL 2026",'MASTER TT'!$L$2:$L$587,"&gt;=1"))</f>
        <v>0</v>
      </c>
      <c r="AV13" s="47">
        <f>(COUNTIFS('MASTER TT'!$E$2:$E$587,$A$2:$A$7563,'MASTER TT'!$B$2:$B$587,"SUNDAY",'MASTER TT'!$C$2:$C$587,"17*-*",'MASTER TT'!$AM$2:$AM$587,"JAN-APRIL 2026",'MASTER TT'!$L$2:$L$587,"&gt;=1"))</f>
        <v>0</v>
      </c>
      <c r="AW13" s="28"/>
      <c r="AX13" s="29"/>
      <c r="AY13" s="28"/>
      <c r="AZ13" s="28"/>
      <c r="BA13" s="28"/>
      <c r="BB13" s="28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1"/>
      <c r="BN13" s="31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</row>
    <row r="14" spans="1:84" ht="14.25" customHeight="1">
      <c r="A14" s="42" t="s">
        <v>388</v>
      </c>
      <c r="B14" s="43" t="s">
        <v>376</v>
      </c>
      <c r="C14" s="44">
        <v>36</v>
      </c>
      <c r="D14" s="45">
        <v>25</v>
      </c>
      <c r="E14" s="44">
        <v>16</v>
      </c>
      <c r="F14" s="46" t="s">
        <v>377</v>
      </c>
      <c r="G14" s="47">
        <f>(COUNTIFS('MASTER TT'!$E$2:$E$587,$A$2:$A$7563,'MASTER TT'!$B$2:$B$587,"MONDAY",'MASTER TT'!$C$2:$C$587,"08*-1*",'MASTER TT'!$AM$2:$AM$587,"JAN-APRIL 2026",'MASTER TT'!$L$2:$L$587,"&gt;=1"))</f>
        <v>0</v>
      </c>
      <c r="H14" s="47">
        <f>(COUNTIFS('MASTER TT'!$E$2:$E$68619,$A$2:$A$7563,'MASTER TT'!$B$2:$B$68619,"MONDAY",'MASTER TT'!$C$2:$C$68619,"1100-1*",'MASTER TT'!$AM$2:$AM$68619,"JAN-APRIL 2026",'MASTER TT'!$L$2:$L$68619,"&gt;=1"))</f>
        <v>0</v>
      </c>
      <c r="I14" s="47">
        <f>(COUNTIFS('MASTER TT'!$E$2:$E$587,$A$2:$A$7563,'MASTER TT'!$B$2:$B$587,"MONDAY",'MASTER TT'!$C$2:$C$587,"1200-1*",'MASTER TT'!$AM$2:$AM$587,"JAN-APRIL 2025",'MASTER TT'!$J$2:$J$587,"&gt;=1"))</f>
        <v>0</v>
      </c>
      <c r="J14" s="47">
        <f>(COUNTIFS('MASTER TT'!$E$2:$E$587,$A$2:$A$7563,'MASTER TT'!$B$2:$B$587,"MONDAY",'MASTER TT'!$C$2:$C$587,"1300-1*",'MASTER TT'!$AM$2:$AM$587,"JAN-APRIL 2025",'MASTER TT'!$J$2:$J$587,"&gt;=1"))</f>
        <v>0</v>
      </c>
      <c r="K14" s="47">
        <f>(COUNTIFS('MASTER TT'!$E$2:$E$587,$A$2:$A$7563,'MASTER TT'!$B$2:$B$587,"MONDAY",'MASTER TT'!$C$2:$C$587,"14*-1*",'MASTER TT'!$AM$2:$AM$587,"JAN-APRIL 2026",'MASTER TT'!$L$2:$L$587,"&gt;=1"))</f>
        <v>0</v>
      </c>
      <c r="L14" s="47">
        <f>(COUNTIFS('MASTER TT'!$E$2:$E$587,$A$2:$A$7563,'MASTER TT'!$B$2:$B$587,"MONDAY",'MASTER TT'!$C$2:$C$587,"17*-*",'MASTER TT'!$AM$2:$AM$587,"JAN-APRIL 2026",'MASTER TT'!$L$2:$L$587,"&gt;=1"))</f>
        <v>0</v>
      </c>
      <c r="M14" s="47">
        <f>(COUNTIFS('MASTER TT'!$E$2:$E$587,$A$2:$A$7563,'MASTER TT'!$B$2:$B$587,"TUESDAY",'MASTER TT'!$C$2:$C$587,"08*-1*",'MASTER TT'!$AM$2:$AM$587,"JAN-APRIL 2026",'MASTER TT'!$L$2:$L$587,"&gt;=1"))</f>
        <v>0</v>
      </c>
      <c r="N14" s="47">
        <f>(COUNTIFS('MASTER TT'!$E$2:$E$587,$A$2:$A$7563,'MASTER TT'!$B$2:$B$587,"TUESDAY",'MASTER TT'!$C$2:$C$587,"1100-1*",'MASTER TT'!$AM$2:$AM$587,"JAN-APRIL 2026",'MASTER TT'!$L$2:$L$587,"&gt;=1"))</f>
        <v>0</v>
      </c>
      <c r="O14" s="47">
        <f>(COUNTIFS('MASTER TT'!$E$2:$E$587,$A$2:$A$7563,'MASTER TT'!$B$2:$B$587,"MONDAY",'MASTER TT'!$C$2:$C$587,"1200-1*",'MASTER TT'!$AM$2:$AM$587,"JAN-APRIL 2025",'MASTER TT'!$J$2:$J$587,"&gt;=1"))</f>
        <v>0</v>
      </c>
      <c r="P14" s="47">
        <f>(COUNTIFS('MASTER TT'!$E$2:$E$587,$A$2:$A$7563,'MASTER TT'!$B$2:$B$587,"TUESDAY",'MASTER TT'!$C$2:$C$587,"1300-1*",'MASTER TT'!$AM$2:$AM$587,"JAN-APRIL 2026",'MASTER TT'!$L$2:$L$587,"&gt;=1"))</f>
        <v>0</v>
      </c>
      <c r="Q14" s="47">
        <f>(COUNTIFS('MASTER TT'!$E$2:$E$587,$A$2:$A$7563,'MASTER TT'!$B$2:$B$587,"TUESDAY",'MASTER TT'!$C$2:$C$587,"14*-1*",'MASTER TT'!$AM$2:$AM$587,"JAN-APRIL 2026",'MASTER TT'!$L$2:$L$587,"&gt;=1"))</f>
        <v>0</v>
      </c>
      <c r="R14" s="47">
        <f>(COUNTIFS('MASTER TT'!$E$2:$E$587,$A$2:$A$7563,'MASTER TT'!$B$2:$B$587,"TUESDAY",'MASTER TT'!$C$2:$C$587,"17*-*",'MASTER TT'!$AM$2:$AM$587,"SEP-DEC  2025",'MASTER TT'!$L$2:$L$587,"&gt;=1"))</f>
        <v>0</v>
      </c>
      <c r="S14" s="47">
        <f>(COUNTIFS('MASTER TT'!$E$2:$E$587,$A$2:$A$7563,'MASTER TT'!$B$2:$B$587,"WEDNESDAY",'MASTER TT'!$C$2:$C$587,"08*-1*",'MASTER TT'!$AM$2:$AM$587,"JAN-APRIL 2026",'MASTER TT'!$L$2:$L$587,"&gt;=1"))</f>
        <v>0</v>
      </c>
      <c r="T14" s="47">
        <f>(COUNTIFS('MASTER TT'!$E$2:$E$587,$A$2:$A$7563,'MASTER TT'!$B$2:$B$587,"WEDNESDAY",'MASTER TT'!$C$2:$C$587,"1100-1*",'MASTER TT'!$AM$2:$AM$587,"JAN-APRIL 2026",'MASTER TT'!$L$2:$L$587,"&gt;=1"))</f>
        <v>0</v>
      </c>
      <c r="U14" s="47">
        <f>(COUNTIFS('MASTER TT'!$E$2:$E$587,$A$2:$A$7563,'MASTER TT'!$B$2:$B$587,"MONDAY",'MASTER TT'!$C$2:$C$587,"1200-1*",'MASTER TT'!$AM$2:$AM$587,"JAN-APRIL 2025",'MASTER TT'!$J$2:$J$587,"&gt;=1"))</f>
        <v>0</v>
      </c>
      <c r="V14" s="47">
        <f>(COUNTIFS('MASTER TT'!$E$2:$E$587,$A$2:$A$7563,'MASTER TT'!$B$2:$B$587,"MONDAY",'MASTER TT'!$C$2:$C$587,"1300-1*",'MASTER TT'!$AM$2:$AM$587,"JAN-APRIL 2025",'MASTER TT'!$J$2:$J$587,"&gt;=1"))</f>
        <v>0</v>
      </c>
      <c r="W14" s="47">
        <f>(COUNTIFS('MASTER TT'!$E$2:$E$587,$A$2:$A$7563,'MASTER TT'!$B$2:$B$587,"WEDNESDAY",'MASTER TT'!$C$2:$C$587,"14*-1*",'MASTER TT'!$AM$2:$AM$587,"JAN-APRIL 2026",'MASTER TT'!$L$2:$L$587,"&gt;=1"))</f>
        <v>0</v>
      </c>
      <c r="X14" s="47">
        <f>(COUNTIFS('MASTER TT'!$E$2:$E$587,$A$2:$A$7563,'MASTER TT'!$B$2:$B$587,"WEDNESDAY",'MASTER TT'!$C$2:$C$587,"17*-*",'MASTER TT'!$AM$2:$AM$587,"JAN-APRIL 2026",'MASTER TT'!$L$2:$L$587,"&gt;=1"))</f>
        <v>0</v>
      </c>
      <c r="Y14" s="47">
        <f>(COUNTIFS('MASTER TT'!$E$2:$E$587,$A$2:$A$7563,'MASTER TT'!$B$2:$B$587,"THURSDAY",'MASTER TT'!$C$2:$C$587,"08*-1*",'MASTER TT'!$AM$2:$AM$587,"JAN-APRIL 2026",'MASTER TT'!$L$2:$L$587,"&gt;=1"))</f>
        <v>0</v>
      </c>
      <c r="Z14" s="47">
        <f>(COUNTIFS('MASTER TT'!$E$2:$E$587,$A$2:$A$7563,'MASTER TT'!$B$2:$B$587,"THURSDAY",'MASTER TT'!$C$2:$C$587,"1100-1*",'MASTER TT'!$AM$2:$AM$587,"JAN-APRIL 2026",'MASTER TT'!$L$2:$L$587,"&gt;=1"))</f>
        <v>0</v>
      </c>
      <c r="AA14" s="47">
        <f>(COUNTIFS('MASTER TT'!$E$2:$E$587,$A$2:$A$7563,'MASTER TT'!$B$2:$B$587,"MONDAY",'MASTER TT'!$C$2:$C$587,"1200-1*",'MASTER TT'!$AM$2:$AM$587,"JAN-APRIL 2025",'MASTER TT'!$J$2:$J$587,"&gt;=1"))</f>
        <v>0</v>
      </c>
      <c r="AB14" s="47">
        <f>(COUNTIFS('MASTER TT'!$E$2:$E$587,$A$2:$A$7563,'MASTER TT'!$B$2:$B$587,"MONDAY",'MASTER TT'!$C$2:$C$587,"1300-1*",'MASTER TT'!$AM$2:$AM$587,"JAN-APRIL 2025",'MASTER TT'!$J$2:$J$587,"&gt;=1"))</f>
        <v>0</v>
      </c>
      <c r="AC14" s="47">
        <f>(COUNTIFS('MASTER TT'!$E$2:$E$587,$A$2:$A$7563,'MASTER TT'!$B$2:$B$587,"THURSDAY",'MASTER TT'!$C$2:$C$587,"14*-1*",'MASTER TT'!$AM$2:$AM$587,"JAN-APRIL 2026",'MASTER TT'!$L$2:$L$587,"&gt;=1"))</f>
        <v>0</v>
      </c>
      <c r="AD14" s="47">
        <f>(COUNTIFS('MASTER TT'!$E$2:$E$587,$A$2:$A$7563,'MASTER TT'!$B$2:$B$587,"THURSDAY",'MASTER TT'!$C$2:$C$587,"17*-*",'MASTER TT'!$AM$2:$AM$587,"JAN-APRIL 2026",'MASTER TT'!$L$2:$L$587,"&gt;=1"))</f>
        <v>0</v>
      </c>
      <c r="AE14" s="47">
        <f>(COUNTIFS('MASTER TT'!$E$2:$E$587,$A$2:$A$7563,'MASTER TT'!$B$2:$B$587,"FRIDAY",'MASTER TT'!$C$2:$C$587,"08*-1*",'MASTER TT'!$AM$2:$AM$587,"JAN-APRIL 2026",'MASTER TT'!$L$2:$L$587,"&gt;=1"))</f>
        <v>0</v>
      </c>
      <c r="AF14" s="47">
        <f>(COUNTIFS('MASTER TT'!$E$2:$E$587,$A$2:$A$7563,'MASTER TT'!$B$2:$B$587,"FRIDAY",'MASTER TT'!$C$2:$C$587,"1100-1*",'MASTER TT'!$AM$2:$AM$587,"JAN-APRIL 2026",'MASTER TT'!$L$2:$L$587,"&gt;=1"))</f>
        <v>0</v>
      </c>
      <c r="AG14" s="47">
        <f>(COUNTIFS('MASTER TT'!$E$2:$E$587,$A$2:$A$7563,'MASTER TT'!$B$2:$B$587,"MONDAY",'MASTER TT'!$C$2:$C$587,"1200-1*",'MASTER TT'!$AM$2:$AM$587,"JAN-APRIL 2025",'MASTER TT'!$J$2:$J$587,"&gt;=1"))</f>
        <v>0</v>
      </c>
      <c r="AH14" s="47">
        <f>(COUNTIFS('MASTER TT'!$E$2:$E$587,$A$2:$A$7563,'MASTER TT'!$B$2:$B$587,"MONDAY",'MASTER TT'!$C$2:$C$587,"1300-1*",'MASTER TT'!$AM$2:$AM$587,"JAN-APRIL 2025",'MASTER TT'!$J$2:$J$587,"&gt;=1"))</f>
        <v>0</v>
      </c>
      <c r="AI14" s="47">
        <f>(COUNTIFS('MASTER TT'!$E$2:$E$587,$A$2:$A$7563,'MASTER TT'!$B$2:$B$587,"FRIDAY",'MASTER TT'!$C$2:$C$587,"14*-1*",'MASTER TT'!$AM$2:$AM$587,"JAN-APRIL 2026",'MASTER TT'!$L$2:$L$587,"&gt;=1"))</f>
        <v>0</v>
      </c>
      <c r="AJ14" s="47">
        <f>(COUNTIFS('MASTER TT'!$E$2:$E$587,$A$2:$A$7563,'MASTER TT'!$B$2:$B$587,"FRIDAY",'MASTER TT'!$C$2:$C$587,"17*-*",'MASTER TT'!$AM$2:$AM$587,"JAN-APRIL 2026",'MASTER TT'!$L$2:$L$587,"&gt;=1"))</f>
        <v>0</v>
      </c>
      <c r="AK14" s="47">
        <f>(COUNTIFS('MASTER TT'!$E$2:$E$587,$A$2:$A$7563,'MASTER TT'!$B$2:$B$587,"SATURDAY",'MASTER TT'!$C$2:$C$587,"08*-1*",'MASTER TT'!$AM$2:$AM$587,"JAN-APRIL 2026",'MASTER TT'!$L$2:$L$587,"&gt;=1"))</f>
        <v>0</v>
      </c>
      <c r="AL14" s="47">
        <f>(COUNTIFS('MASTER TT'!$E$2:$E$587,$A$2:$A$7563,'MASTER TT'!$B$2:$B$587,"SATURDAY",'MASTER TT'!$C$2:$C$587,"1100-1*",'MASTER TT'!$AM$2:$AM$587,"JAN-APRIL 2026",'MASTER TT'!$L$2:$L$587,"&gt;=1"))</f>
        <v>0</v>
      </c>
      <c r="AM14" s="47">
        <f>(COUNTIFS('MASTER TT'!$E$2:$E$587,$A$2:$A$7563,'MASTER TT'!$B$2:$B$587,"MONDAY",'MASTER TT'!$C$2:$C$587,"1200-1*",'MASTER TT'!$AM$2:$AM$587,"JAN-APRIL 2025",'MASTER TT'!$J$2:$J$587,"&gt;=1"))</f>
        <v>0</v>
      </c>
      <c r="AN14" s="47">
        <f>(COUNTIFS('MASTER TT'!$E$2:$E$587,$A$2:$A$7563,'MASTER TT'!$B$2:$B$587,"MONDAY",'MASTER TT'!$C$2:$C$587,"1300-1*",'MASTER TT'!$AM$2:$AM$587,"JAN-APRIL 2025",'MASTER TT'!$J$2:$J$587,"&gt;=1"))</f>
        <v>0</v>
      </c>
      <c r="AO14" s="47">
        <f>(COUNTIFS('MASTER TT'!$E$2:$E$587,$A$2:$A$7563,'MASTER TT'!$B$2:$B$587,"MONDAY",'MASTER TT'!$C$2:$C$587,"14*-1*",'MASTER TT'!$AM$2:$AM$587,"MAY-AUG 2025",'MASTER TT'!$J$2:$J$587,"&gt;=1"))</f>
        <v>0</v>
      </c>
      <c r="AP14" s="47">
        <f>(COUNTIFS('MASTER TT'!$E$2:$E$587,$A$2:$A$7563,'MASTER TT'!$B$2:$B$587,"SATURDAY",'MASTER TT'!$C$2:$C$587,"17*-*",'MASTER TT'!$AM$2:$AM$587,"JAN-APRIL 2026",'MASTER TT'!$L$2:$L$587,"&gt;=1"))</f>
        <v>0</v>
      </c>
      <c r="AQ14" s="47">
        <f>(COUNTIFS('MASTER TT'!$E$2:$E$587,$A$2:$A$7563,'MASTER TT'!$B$2:$B$587,"SUNDAY",'MASTER TT'!$C$2:$C$587,"08*-1*",'MASTER TT'!$AM$2:$AM$587,"JAN-APRIL 2026",'MASTER TT'!$L$2:$L$587,"&gt;=1"))</f>
        <v>0</v>
      </c>
      <c r="AR14" s="47">
        <f>(COUNTIFS('MASTER TT'!$E$2:$E$68624,$A$2:$A$7563,'MASTER TT'!$B$2:$B$68624,"SUNDAY",'MASTER TT'!$C$2:$C$68624,"1100-1*",'MASTER TT'!$AM$2:$AM$68624,"JAN-APRIL 2026",'MASTER TT'!$L$2:$L$68624,"&gt;=1"))</f>
        <v>0</v>
      </c>
      <c r="AS14" s="47">
        <f>(COUNTIFS('MASTER TT'!$E$2:$E$587,$A$2:$A$7563,'MASTER TT'!$B$2:$B$587,"SUNDAY",'MASTER TT'!$C$2:$C$587,"1200-1*",'MASTER TT'!$AM$2:$AM$587,"JAN-APRIL 2026",'MASTER TT'!$L$2:$L$587,"&gt;=1"))</f>
        <v>0</v>
      </c>
      <c r="AT14" s="47">
        <f>(COUNTIFS('MASTER TT'!$E$2:$E$587,$A$2:$A$7563,'MASTER TT'!$B$2:$B$587,"SUNDAY",'MASTER TT'!$C$2:$C$587,"1300-1*",'MASTER TT'!$AM$2:$AM$587,"JAN-APRIL 2026",'MASTER TT'!$L$2:$L$587,"&gt;=1"))</f>
        <v>0</v>
      </c>
      <c r="AU14" s="47">
        <f>(COUNTIFS('MASTER TT'!$E$2:$E$587,$A$2:$A$7563,'MASTER TT'!$B$2:$B$587,"SUNDAY",'MASTER TT'!$C$2:$C$587,"14*-1*",'MASTER TT'!$AM$2:$AM$587,"JAN-APRIL 2026",'MASTER TT'!$L$2:$L$587,"&gt;=1"))</f>
        <v>0</v>
      </c>
      <c r="AV14" s="47">
        <f>(COUNTIFS('MASTER TT'!$E$2:$E$587,$A$2:$A$7563,'MASTER TT'!$B$2:$B$587,"SUNDAY",'MASTER TT'!$C$2:$C$587,"17*-*",'MASTER TT'!$AM$2:$AM$587,"JAN-APRIL 2026",'MASTER TT'!$L$2:$L$587,"&gt;=1"))</f>
        <v>0</v>
      </c>
      <c r="AW14" s="28"/>
      <c r="AX14" s="29"/>
      <c r="AY14" s="28"/>
      <c r="AZ14" s="28"/>
      <c r="BA14" s="28"/>
      <c r="BB14" s="28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1"/>
      <c r="BN14" s="31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</row>
    <row r="15" spans="1:84" ht="14.25" customHeight="1">
      <c r="A15" s="42" t="s">
        <v>389</v>
      </c>
      <c r="B15" s="43" t="s">
        <v>376</v>
      </c>
      <c r="C15" s="44">
        <v>30</v>
      </c>
      <c r="D15" s="45">
        <v>18</v>
      </c>
      <c r="E15" s="44">
        <v>10</v>
      </c>
      <c r="F15" s="46" t="s">
        <v>377</v>
      </c>
      <c r="G15" s="47">
        <f>(COUNTIFS('MASTER TT'!$E$2:$E$587,$A$2:$A$7563,'MASTER TT'!$B$2:$B$587,"MONDAY",'MASTER TT'!$C$2:$C$587,"08*-1*",'MASTER TT'!$AM$2:$AM$587,"JAN-APRIL 2026",'MASTER TT'!$L$2:$L$587,"&gt;=1"))</f>
        <v>0</v>
      </c>
      <c r="H15" s="47">
        <f>(COUNTIFS('MASTER TT'!$E$2:$E$68619,$A$2:$A$7563,'MASTER TT'!$B$2:$B$68619,"MONDAY",'MASTER TT'!$C$2:$C$68619,"1100-1*",'MASTER TT'!$AM$2:$AM$68619,"JAN-APRIL 2026",'MASTER TT'!$L$2:$L$68619,"&gt;=1"))</f>
        <v>0</v>
      </c>
      <c r="I15" s="47">
        <f>(COUNTIFS('MASTER TT'!$E$2:$E$587,$A$2:$A$7563,'MASTER TT'!$B$2:$B$587,"MONDAY",'MASTER TT'!$C$2:$C$587,"1200-1*",'MASTER TT'!$AM$2:$AM$587,"JAN-APRIL 2025",'MASTER TT'!$J$2:$J$587,"&gt;=1"))</f>
        <v>0</v>
      </c>
      <c r="J15" s="47">
        <f>(COUNTIFS('MASTER TT'!$E$2:$E$587,$A$2:$A$7563,'MASTER TT'!$B$2:$B$587,"MONDAY",'MASTER TT'!$C$2:$C$587,"1300-1*",'MASTER TT'!$AM$2:$AM$587,"JAN-APRIL 2025",'MASTER TT'!$J$2:$J$587,"&gt;=1"))</f>
        <v>0</v>
      </c>
      <c r="K15" s="47">
        <f>(COUNTIFS('MASTER TT'!$E$2:$E$587,$A$2:$A$7563,'MASTER TT'!$B$2:$B$587,"MONDAY",'MASTER TT'!$C$2:$C$587,"14*-1*",'MASTER TT'!$AM$2:$AM$587,"JAN-APRIL 2026",'MASTER TT'!$L$2:$L$587,"&gt;=1"))</f>
        <v>0</v>
      </c>
      <c r="L15" s="47">
        <f>(COUNTIFS('MASTER TT'!$E$2:$E$587,$A$2:$A$7563,'MASTER TT'!$B$2:$B$587,"MONDAY",'MASTER TT'!$C$2:$C$587,"17*-*",'MASTER TT'!$AM$2:$AM$587,"JAN-APRIL 2026",'MASTER TT'!$L$2:$L$587,"&gt;=1"))</f>
        <v>0</v>
      </c>
      <c r="M15" s="47">
        <f>(COUNTIFS('MASTER TT'!$E$2:$E$587,$A$2:$A$7563,'MASTER TT'!$B$2:$B$587,"TUESDAY",'MASTER TT'!$C$2:$C$587,"08*-1*",'MASTER TT'!$AM$2:$AM$587,"JAN-APRIL 2026",'MASTER TT'!$L$2:$L$587,"&gt;=1"))</f>
        <v>0</v>
      </c>
      <c r="N15" s="47">
        <f>(COUNTIFS('MASTER TT'!$E$2:$E$587,$A$2:$A$7563,'MASTER TT'!$B$2:$B$587,"TUESDAY",'MASTER TT'!$C$2:$C$587,"1100-1*",'MASTER TT'!$AM$2:$AM$587,"JAN-APRIL 2026",'MASTER TT'!$L$2:$L$587,"&gt;=1"))</f>
        <v>0</v>
      </c>
      <c r="O15" s="47">
        <f>(COUNTIFS('MASTER TT'!$E$2:$E$587,$A$2:$A$7563,'MASTER TT'!$B$2:$B$587,"MONDAY",'MASTER TT'!$C$2:$C$587,"1200-1*",'MASTER TT'!$AM$2:$AM$587,"JAN-APRIL 2025",'MASTER TT'!$J$2:$J$587,"&gt;=1"))</f>
        <v>0</v>
      </c>
      <c r="P15" s="47">
        <f>(COUNTIFS('MASTER TT'!$E$2:$E$587,$A$2:$A$7563,'MASTER TT'!$B$2:$B$587,"TUESDAY",'MASTER TT'!$C$2:$C$587,"1300-1*",'MASTER TT'!$AM$2:$AM$587,"JAN-APRIL 2026",'MASTER TT'!$L$2:$L$587,"&gt;=1"))</f>
        <v>0</v>
      </c>
      <c r="Q15" s="47">
        <f>(COUNTIFS('MASTER TT'!$E$2:$E$587,$A$2:$A$7563,'MASTER TT'!$B$2:$B$587,"TUESDAY",'MASTER TT'!$C$2:$C$587,"14*-1*",'MASTER TT'!$AM$2:$AM$587,"JAN-APRIL 2026",'MASTER TT'!$L$2:$L$587,"&gt;=1"))</f>
        <v>0</v>
      </c>
      <c r="R15" s="47">
        <f>(COUNTIFS('MASTER TT'!$E$2:$E$587,$A$2:$A$7563,'MASTER TT'!$B$2:$B$587,"TUESDAY",'MASTER TT'!$C$2:$C$587,"17*-*",'MASTER TT'!$AM$2:$AM$587,"SEP-DEC  2025",'MASTER TT'!$L$2:$L$587,"&gt;=1"))</f>
        <v>0</v>
      </c>
      <c r="S15" s="47">
        <f>(COUNTIFS('MASTER TT'!$E$2:$E$587,$A$2:$A$7563,'MASTER TT'!$B$2:$B$587,"WEDNESDAY",'MASTER TT'!$C$2:$C$587,"08*-1*",'MASTER TT'!$AM$2:$AM$587,"JAN-APRIL 2026",'MASTER TT'!$L$2:$L$587,"&gt;=1"))</f>
        <v>0</v>
      </c>
      <c r="T15" s="47">
        <f>(COUNTIFS('MASTER TT'!$E$2:$E$587,$A$2:$A$7563,'MASTER TT'!$B$2:$B$587,"WEDNESDAY",'MASTER TT'!$C$2:$C$587,"1100-1*",'MASTER TT'!$AM$2:$AM$587,"JAN-APRIL 2026",'MASTER TT'!$L$2:$L$587,"&gt;=1"))</f>
        <v>0</v>
      </c>
      <c r="U15" s="47">
        <f>(COUNTIFS('MASTER TT'!$E$2:$E$587,$A$2:$A$7563,'MASTER TT'!$B$2:$B$587,"MONDAY",'MASTER TT'!$C$2:$C$587,"1200-1*",'MASTER TT'!$AM$2:$AM$587,"JAN-APRIL 2025",'MASTER TT'!$J$2:$J$587,"&gt;=1"))</f>
        <v>0</v>
      </c>
      <c r="V15" s="47">
        <f>(COUNTIFS('MASTER TT'!$E$2:$E$587,$A$2:$A$7563,'MASTER TT'!$B$2:$B$587,"MONDAY",'MASTER TT'!$C$2:$C$587,"1300-1*",'MASTER TT'!$AM$2:$AM$587,"JAN-APRIL 2025",'MASTER TT'!$J$2:$J$587,"&gt;=1"))</f>
        <v>0</v>
      </c>
      <c r="W15" s="47">
        <f>(COUNTIFS('MASTER TT'!$E$2:$E$587,$A$2:$A$7563,'MASTER TT'!$B$2:$B$587,"WEDNESDAY",'MASTER TT'!$C$2:$C$587,"14*-1*",'MASTER TT'!$AM$2:$AM$587,"JAN-APRIL 2026",'MASTER TT'!$L$2:$L$587,"&gt;=1"))</f>
        <v>0</v>
      </c>
      <c r="X15" s="47">
        <f>(COUNTIFS('MASTER TT'!$E$2:$E$587,$A$2:$A$7563,'MASTER TT'!$B$2:$B$587,"WEDNESDAY",'MASTER TT'!$C$2:$C$587,"17*-*",'MASTER TT'!$AM$2:$AM$587,"JAN-APRIL 2026",'MASTER TT'!$L$2:$L$587,"&gt;=1"))</f>
        <v>0</v>
      </c>
      <c r="Y15" s="47">
        <f>(COUNTIFS('MASTER TT'!$E$2:$E$587,$A$2:$A$7563,'MASTER TT'!$B$2:$B$587,"THURSDAY",'MASTER TT'!$C$2:$C$587,"08*-1*",'MASTER TT'!$AM$2:$AM$587,"JAN-APRIL 2026",'MASTER TT'!$L$2:$L$587,"&gt;=1"))</f>
        <v>0</v>
      </c>
      <c r="Z15" s="47">
        <f>(COUNTIFS('MASTER TT'!$E$2:$E$587,$A$2:$A$7563,'MASTER TT'!$B$2:$B$587,"THURSDAY",'MASTER TT'!$C$2:$C$587,"1100-1*",'MASTER TT'!$AM$2:$AM$587,"JAN-APRIL 2026",'MASTER TT'!$L$2:$L$587,"&gt;=1"))</f>
        <v>0</v>
      </c>
      <c r="AA15" s="47">
        <f>(COUNTIFS('MASTER TT'!$E$2:$E$587,$A$2:$A$7563,'MASTER TT'!$B$2:$B$587,"MONDAY",'MASTER TT'!$C$2:$C$587,"1200-1*",'MASTER TT'!$AM$2:$AM$587,"JAN-APRIL 2025",'MASTER TT'!$J$2:$J$587,"&gt;=1"))</f>
        <v>0</v>
      </c>
      <c r="AB15" s="47">
        <f>(COUNTIFS('MASTER TT'!$E$2:$E$587,$A$2:$A$7563,'MASTER TT'!$B$2:$B$587,"MONDAY",'MASTER TT'!$C$2:$C$587,"1300-1*",'MASTER TT'!$AM$2:$AM$587,"JAN-APRIL 2025",'MASTER TT'!$J$2:$J$587,"&gt;=1"))</f>
        <v>0</v>
      </c>
      <c r="AC15" s="47">
        <f>(COUNTIFS('MASTER TT'!$E$2:$E$587,$A$2:$A$7563,'MASTER TT'!$B$2:$B$587,"THURSDAY",'MASTER TT'!$C$2:$C$587,"14*-1*",'MASTER TT'!$AM$2:$AM$587,"JAN-APRIL 2026",'MASTER TT'!$L$2:$L$587,"&gt;=1"))</f>
        <v>0</v>
      </c>
      <c r="AD15" s="47">
        <f>(COUNTIFS('MASTER TT'!$E$2:$E$587,$A$2:$A$7563,'MASTER TT'!$B$2:$B$587,"THURSDAY",'MASTER TT'!$C$2:$C$587,"17*-*",'MASTER TT'!$AM$2:$AM$587,"JAN-APRIL 2026",'MASTER TT'!$L$2:$L$587,"&gt;=1"))</f>
        <v>0</v>
      </c>
      <c r="AE15" s="47">
        <f>(COUNTIFS('MASTER TT'!$E$2:$E$587,$A$2:$A$7563,'MASTER TT'!$B$2:$B$587,"FRIDAY",'MASTER TT'!$C$2:$C$587,"08*-1*",'MASTER TT'!$AM$2:$AM$587,"JAN-APRIL 2026",'MASTER TT'!$L$2:$L$587,"&gt;=1"))</f>
        <v>0</v>
      </c>
      <c r="AF15" s="47">
        <f>(COUNTIFS('MASTER TT'!$E$2:$E$587,$A$2:$A$7563,'MASTER TT'!$B$2:$B$587,"FRIDAY",'MASTER TT'!$C$2:$C$587,"1100-1*",'MASTER TT'!$AM$2:$AM$587,"JAN-APRIL 2026",'MASTER TT'!$L$2:$L$587,"&gt;=1"))</f>
        <v>0</v>
      </c>
      <c r="AG15" s="47">
        <f>(COUNTIFS('MASTER TT'!$E$2:$E$587,$A$2:$A$7563,'MASTER TT'!$B$2:$B$587,"MONDAY",'MASTER TT'!$C$2:$C$587,"1200-1*",'MASTER TT'!$AM$2:$AM$587,"JAN-APRIL 2025",'MASTER TT'!$J$2:$J$587,"&gt;=1"))</f>
        <v>0</v>
      </c>
      <c r="AH15" s="47">
        <f>(COUNTIFS('MASTER TT'!$E$2:$E$587,$A$2:$A$7563,'MASTER TT'!$B$2:$B$587,"MONDAY",'MASTER TT'!$C$2:$C$587,"1300-1*",'MASTER TT'!$AM$2:$AM$587,"JAN-APRIL 2025",'MASTER TT'!$J$2:$J$587,"&gt;=1"))</f>
        <v>0</v>
      </c>
      <c r="AI15" s="47">
        <f>(COUNTIFS('MASTER TT'!$E$2:$E$587,$A$2:$A$7563,'MASTER TT'!$B$2:$B$587,"FRIDAY",'MASTER TT'!$C$2:$C$587,"14*-1*",'MASTER TT'!$AM$2:$AM$587,"JAN-APRIL 2026",'MASTER TT'!$L$2:$L$587,"&gt;=1"))</f>
        <v>0</v>
      </c>
      <c r="AJ15" s="47">
        <f>(COUNTIFS('MASTER TT'!$E$2:$E$587,$A$2:$A$7563,'MASTER TT'!$B$2:$B$587,"FRIDAY",'MASTER TT'!$C$2:$C$587,"17*-*",'MASTER TT'!$AM$2:$AM$587,"JAN-APRIL 2026",'MASTER TT'!$L$2:$L$587,"&gt;=1"))</f>
        <v>0</v>
      </c>
      <c r="AK15" s="47">
        <f>(COUNTIFS('MASTER TT'!$E$2:$E$587,$A$2:$A$7563,'MASTER TT'!$B$2:$B$587,"SATURDAY",'MASTER TT'!$C$2:$C$587,"08*-1*",'MASTER TT'!$AM$2:$AM$587,"JAN-APRIL 2026",'MASTER TT'!$L$2:$L$587,"&gt;=1"))</f>
        <v>0</v>
      </c>
      <c r="AL15" s="47">
        <f>(COUNTIFS('MASTER TT'!$E$2:$E$587,$A$2:$A$7563,'MASTER TT'!$B$2:$B$587,"SATURDAY",'MASTER TT'!$C$2:$C$587,"1100-1*",'MASTER TT'!$AM$2:$AM$587,"JAN-APRIL 2026",'MASTER TT'!$L$2:$L$587,"&gt;=1"))</f>
        <v>0</v>
      </c>
      <c r="AM15" s="47">
        <f>(COUNTIFS('MASTER TT'!$E$2:$E$587,$A$2:$A$7563,'MASTER TT'!$B$2:$B$587,"MONDAY",'MASTER TT'!$C$2:$C$587,"1200-1*",'MASTER TT'!$AM$2:$AM$587,"JAN-APRIL 2025",'MASTER TT'!$J$2:$J$587,"&gt;=1"))</f>
        <v>0</v>
      </c>
      <c r="AN15" s="47">
        <f>(COUNTIFS('MASTER TT'!$E$2:$E$587,$A$2:$A$7563,'MASTER TT'!$B$2:$B$587,"MONDAY",'MASTER TT'!$C$2:$C$587,"1300-1*",'MASTER TT'!$AM$2:$AM$587,"JAN-APRIL 2025",'MASTER TT'!$J$2:$J$587,"&gt;=1"))</f>
        <v>0</v>
      </c>
      <c r="AO15" s="47">
        <f>(COUNTIFS('MASTER TT'!$E$2:$E$587,$A$2:$A$7563,'MASTER TT'!$B$2:$B$587,"MONDAY",'MASTER TT'!$C$2:$C$587,"14*-1*",'MASTER TT'!$AM$2:$AM$587,"MAY-AUG 2025",'MASTER TT'!$J$2:$J$587,"&gt;=1"))</f>
        <v>0</v>
      </c>
      <c r="AP15" s="47">
        <f>(COUNTIFS('MASTER TT'!$E$2:$E$587,$A$2:$A$7563,'MASTER TT'!$B$2:$B$587,"SATURDAY",'MASTER TT'!$C$2:$C$587,"17*-*",'MASTER TT'!$AM$2:$AM$587,"JAN-APRIL 2026",'MASTER TT'!$L$2:$L$587,"&gt;=1"))</f>
        <v>0</v>
      </c>
      <c r="AQ15" s="47">
        <f>(COUNTIFS('MASTER TT'!$E$2:$E$587,$A$2:$A$7563,'MASTER TT'!$B$2:$B$587,"SUNDAY",'MASTER TT'!$C$2:$C$587,"08*-1*",'MASTER TT'!$AM$2:$AM$587,"JAN-APRIL 2026",'MASTER TT'!$L$2:$L$587,"&gt;=1"))</f>
        <v>0</v>
      </c>
      <c r="AR15" s="47">
        <f>(COUNTIFS('MASTER TT'!$E$2:$E$68624,$A$2:$A$7563,'MASTER TT'!$B$2:$B$68624,"SUNDAY",'MASTER TT'!$C$2:$C$68624,"1100-1*",'MASTER TT'!$AM$2:$AM$68624,"JAN-APRIL 2026",'MASTER TT'!$L$2:$L$68624,"&gt;=1"))</f>
        <v>0</v>
      </c>
      <c r="AS15" s="47">
        <f>(COUNTIFS('MASTER TT'!$E$2:$E$587,$A$2:$A$7563,'MASTER TT'!$B$2:$B$587,"SUNDAY",'MASTER TT'!$C$2:$C$587,"1200-1*",'MASTER TT'!$AM$2:$AM$587,"JAN-APRIL 2026",'MASTER TT'!$L$2:$L$587,"&gt;=1"))</f>
        <v>0</v>
      </c>
      <c r="AT15" s="47">
        <f>(COUNTIFS('MASTER TT'!$E$2:$E$587,$A$2:$A$7563,'MASTER TT'!$B$2:$B$587,"SUNDAY",'MASTER TT'!$C$2:$C$587,"1300-1*",'MASTER TT'!$AM$2:$AM$587,"JAN-APRIL 2026",'MASTER TT'!$L$2:$L$587,"&gt;=1"))</f>
        <v>0</v>
      </c>
      <c r="AU15" s="47">
        <f>(COUNTIFS('MASTER TT'!$E$2:$E$587,$A$2:$A$7563,'MASTER TT'!$B$2:$B$587,"SUNDAY",'MASTER TT'!$C$2:$C$587,"14*-1*",'MASTER TT'!$AM$2:$AM$587,"JAN-APRIL 2026",'MASTER TT'!$L$2:$L$587,"&gt;=1"))</f>
        <v>0</v>
      </c>
      <c r="AV15" s="47">
        <f>(COUNTIFS('MASTER TT'!$E$2:$E$587,$A$2:$A$7563,'MASTER TT'!$B$2:$B$587,"SUNDAY",'MASTER TT'!$C$2:$C$587,"17*-*",'MASTER TT'!$AM$2:$AM$587,"JAN-APRIL 2026",'MASTER TT'!$L$2:$L$587,"&gt;=1"))</f>
        <v>0</v>
      </c>
      <c r="AW15" s="28"/>
      <c r="AX15" s="29"/>
      <c r="AY15" s="28"/>
      <c r="AZ15" s="28"/>
      <c r="BA15" s="28"/>
      <c r="BB15" s="28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1"/>
      <c r="BN15" s="31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</row>
    <row r="16" spans="1:84" ht="14.25" customHeight="1">
      <c r="A16" s="42" t="s">
        <v>390</v>
      </c>
      <c r="B16" s="43" t="s">
        <v>376</v>
      </c>
      <c r="C16" s="44">
        <v>30</v>
      </c>
      <c r="D16" s="45">
        <v>18</v>
      </c>
      <c r="E16" s="44">
        <v>10</v>
      </c>
      <c r="F16" s="46" t="s">
        <v>377</v>
      </c>
      <c r="G16" s="47">
        <f>(COUNTIFS('MASTER TT'!$E$2:$E$587,$A$2:$A$7563,'MASTER TT'!$B$2:$B$587,"MONDAY",'MASTER TT'!$C$2:$C$587,"08*-1*",'MASTER TT'!$AM$2:$AM$587,"JAN-APRIL 2026",'MASTER TT'!$L$2:$L$587,"&gt;=1"))</f>
        <v>0</v>
      </c>
      <c r="H16" s="47">
        <f>(COUNTIFS('MASTER TT'!$E$2:$E$68619,$A$2:$A$7563,'MASTER TT'!$B$2:$B$68619,"MONDAY",'MASTER TT'!$C$2:$C$68619,"1100-1*",'MASTER TT'!$AM$2:$AM$68619,"JAN-APRIL 2026",'MASTER TT'!$L$2:$L$68619,"&gt;=1"))</f>
        <v>0</v>
      </c>
      <c r="I16" s="47">
        <f>(COUNTIFS('MASTER TT'!$E$2:$E$587,$A$2:$A$7563,'MASTER TT'!$B$2:$B$587,"MONDAY",'MASTER TT'!$C$2:$C$587,"1200-1*",'MASTER TT'!$AM$2:$AM$587,"JAN-APRIL 2025",'MASTER TT'!$J$2:$J$587,"&gt;=1"))</f>
        <v>0</v>
      </c>
      <c r="J16" s="47">
        <f>(COUNTIFS('MASTER TT'!$E$2:$E$587,$A$2:$A$7563,'MASTER TT'!$B$2:$B$587,"MONDAY",'MASTER TT'!$C$2:$C$587,"1300-1*",'MASTER TT'!$AM$2:$AM$587,"JAN-APRIL 2025",'MASTER TT'!$J$2:$J$587,"&gt;=1"))</f>
        <v>0</v>
      </c>
      <c r="K16" s="47">
        <f>(COUNTIFS('MASTER TT'!$E$2:$E$587,$A$2:$A$7563,'MASTER TT'!$B$2:$B$587,"MONDAY",'MASTER TT'!$C$2:$C$587,"14*-1*",'MASTER TT'!$AM$2:$AM$587,"JAN-APRIL 2026",'MASTER TT'!$L$2:$L$587,"&gt;=1"))</f>
        <v>0</v>
      </c>
      <c r="L16" s="47">
        <f>(COUNTIFS('MASTER TT'!$E$2:$E$587,$A$2:$A$7563,'MASTER TT'!$B$2:$B$587,"MONDAY",'MASTER TT'!$C$2:$C$587,"17*-*",'MASTER TT'!$AM$2:$AM$587,"JAN-APRIL 2026",'MASTER TT'!$L$2:$L$587,"&gt;=1"))</f>
        <v>0</v>
      </c>
      <c r="M16" s="47">
        <f>(COUNTIFS('MASTER TT'!$E$2:$E$587,$A$2:$A$7563,'MASTER TT'!$B$2:$B$587,"TUESDAY",'MASTER TT'!$C$2:$C$587,"08*-1*",'MASTER TT'!$AM$2:$AM$587,"JAN-APRIL 2026",'MASTER TT'!$L$2:$L$587,"&gt;=1"))</f>
        <v>0</v>
      </c>
      <c r="N16" s="47">
        <f>(COUNTIFS('MASTER TT'!$E$2:$E$587,$A$2:$A$7563,'MASTER TT'!$B$2:$B$587,"TUESDAY",'MASTER TT'!$C$2:$C$587,"1100-1*",'MASTER TT'!$AM$2:$AM$587,"JAN-APRIL 2026",'MASTER TT'!$L$2:$L$587,"&gt;=1"))</f>
        <v>0</v>
      </c>
      <c r="O16" s="47">
        <f>(COUNTIFS('MASTER TT'!$E$2:$E$587,$A$2:$A$7563,'MASTER TT'!$B$2:$B$587,"MONDAY",'MASTER TT'!$C$2:$C$587,"1200-1*",'MASTER TT'!$AM$2:$AM$587,"JAN-APRIL 2025",'MASTER TT'!$J$2:$J$587,"&gt;=1"))</f>
        <v>0</v>
      </c>
      <c r="P16" s="47">
        <f>(COUNTIFS('MASTER TT'!$E$2:$E$587,$A$2:$A$7563,'MASTER TT'!$B$2:$B$587,"TUESDAY",'MASTER TT'!$C$2:$C$587,"1300-1*",'MASTER TT'!$AM$2:$AM$587,"JAN-APRIL 2026",'MASTER TT'!$L$2:$L$587,"&gt;=1"))</f>
        <v>0</v>
      </c>
      <c r="Q16" s="47">
        <f>(COUNTIFS('MASTER TT'!$E$2:$E$587,$A$2:$A$7563,'MASTER TT'!$B$2:$B$587,"TUESDAY",'MASTER TT'!$C$2:$C$587,"14*-1*",'MASTER TT'!$AM$2:$AM$587,"JAN-APRIL 2026",'MASTER TT'!$L$2:$L$587,"&gt;=1"))</f>
        <v>0</v>
      </c>
      <c r="R16" s="47">
        <f>(COUNTIFS('MASTER TT'!$E$2:$E$587,$A$2:$A$7563,'MASTER TT'!$B$2:$B$587,"TUESDAY",'MASTER TT'!$C$2:$C$587,"17*-*",'MASTER TT'!$AM$2:$AM$587,"SEP-DEC  2025",'MASTER TT'!$L$2:$L$587,"&gt;=1"))</f>
        <v>0</v>
      </c>
      <c r="S16" s="47">
        <f>(COUNTIFS('MASTER TT'!$E$2:$E$587,$A$2:$A$7563,'MASTER TT'!$B$2:$B$587,"WEDNESDAY",'MASTER TT'!$C$2:$C$587,"08*-1*",'MASTER TT'!$AM$2:$AM$587,"JAN-APRIL 2026",'MASTER TT'!$L$2:$L$587,"&gt;=1"))</f>
        <v>0</v>
      </c>
      <c r="T16" s="47">
        <f>(COUNTIFS('MASTER TT'!$E$2:$E$587,$A$2:$A$7563,'MASTER TT'!$B$2:$B$587,"WEDNESDAY",'MASTER TT'!$C$2:$C$587,"1100-1*",'MASTER TT'!$AM$2:$AM$587,"JAN-APRIL 2026",'MASTER TT'!$L$2:$L$587,"&gt;=1"))</f>
        <v>0</v>
      </c>
      <c r="U16" s="47">
        <f>(COUNTIFS('MASTER TT'!$E$2:$E$587,$A$2:$A$7563,'MASTER TT'!$B$2:$B$587,"MONDAY",'MASTER TT'!$C$2:$C$587,"1200-1*",'MASTER TT'!$AM$2:$AM$587,"JAN-APRIL 2025",'MASTER TT'!$J$2:$J$587,"&gt;=1"))</f>
        <v>0</v>
      </c>
      <c r="V16" s="47">
        <f>(COUNTIFS('MASTER TT'!$E$2:$E$587,$A$2:$A$7563,'MASTER TT'!$B$2:$B$587,"MONDAY",'MASTER TT'!$C$2:$C$587,"1300-1*",'MASTER TT'!$AM$2:$AM$587,"JAN-APRIL 2025",'MASTER TT'!$J$2:$J$587,"&gt;=1"))</f>
        <v>0</v>
      </c>
      <c r="W16" s="47">
        <f>(COUNTIFS('MASTER TT'!$E$2:$E$587,$A$2:$A$7563,'MASTER TT'!$B$2:$B$587,"WEDNESDAY",'MASTER TT'!$C$2:$C$587,"14*-1*",'MASTER TT'!$AM$2:$AM$587,"JAN-APRIL 2026",'MASTER TT'!$L$2:$L$587,"&gt;=1"))</f>
        <v>0</v>
      </c>
      <c r="X16" s="47">
        <f>(COUNTIFS('MASTER TT'!$E$2:$E$587,$A$2:$A$7563,'MASTER TT'!$B$2:$B$587,"WEDNESDAY",'MASTER TT'!$C$2:$C$587,"17*-*",'MASTER TT'!$AM$2:$AM$587,"JAN-APRIL 2026",'MASTER TT'!$L$2:$L$587,"&gt;=1"))</f>
        <v>0</v>
      </c>
      <c r="Y16" s="47">
        <f>(COUNTIFS('MASTER TT'!$E$2:$E$587,$A$2:$A$7563,'MASTER TT'!$B$2:$B$587,"THURSDAY",'MASTER TT'!$C$2:$C$587,"08*-1*",'MASTER TT'!$AM$2:$AM$587,"JAN-APRIL 2026",'MASTER TT'!$L$2:$L$587,"&gt;=1"))</f>
        <v>0</v>
      </c>
      <c r="Z16" s="47">
        <f>(COUNTIFS('MASTER TT'!$E$2:$E$587,$A$2:$A$7563,'MASTER TT'!$B$2:$B$587,"THURSDAY",'MASTER TT'!$C$2:$C$587,"1100-1*",'MASTER TT'!$AM$2:$AM$587,"JAN-APRIL 2026",'MASTER TT'!$L$2:$L$587,"&gt;=1"))</f>
        <v>0</v>
      </c>
      <c r="AA16" s="47">
        <f>(COUNTIFS('MASTER TT'!$E$2:$E$587,$A$2:$A$7563,'MASTER TT'!$B$2:$B$587,"MONDAY",'MASTER TT'!$C$2:$C$587,"1200-1*",'MASTER TT'!$AM$2:$AM$587,"JAN-APRIL 2025",'MASTER TT'!$J$2:$J$587,"&gt;=1"))</f>
        <v>0</v>
      </c>
      <c r="AB16" s="47">
        <f>(COUNTIFS('MASTER TT'!$E$2:$E$587,$A$2:$A$7563,'MASTER TT'!$B$2:$B$587,"MONDAY",'MASTER TT'!$C$2:$C$587,"1300-1*",'MASTER TT'!$AM$2:$AM$587,"JAN-APRIL 2025",'MASTER TT'!$J$2:$J$587,"&gt;=1"))</f>
        <v>0</v>
      </c>
      <c r="AC16" s="47">
        <f>(COUNTIFS('MASTER TT'!$E$2:$E$587,$A$2:$A$7563,'MASTER TT'!$B$2:$B$587,"THURSDAY",'MASTER TT'!$C$2:$C$587,"14*-1*",'MASTER TT'!$AM$2:$AM$587,"JAN-APRIL 2026",'MASTER TT'!$L$2:$L$587,"&gt;=1"))</f>
        <v>0</v>
      </c>
      <c r="AD16" s="47">
        <f>(COUNTIFS('MASTER TT'!$E$2:$E$587,$A$2:$A$7563,'MASTER TT'!$B$2:$B$587,"THURSDAY",'MASTER TT'!$C$2:$C$587,"17*-*",'MASTER TT'!$AM$2:$AM$587,"JAN-APRIL 2026",'MASTER TT'!$L$2:$L$587,"&gt;=1"))</f>
        <v>0</v>
      </c>
      <c r="AE16" s="47">
        <f>(COUNTIFS('MASTER TT'!$E$2:$E$587,$A$2:$A$7563,'MASTER TT'!$B$2:$B$587,"FRIDAY",'MASTER TT'!$C$2:$C$587,"08*-1*",'MASTER TT'!$AM$2:$AM$587,"JAN-APRIL 2026",'MASTER TT'!$L$2:$L$587,"&gt;=1"))</f>
        <v>0</v>
      </c>
      <c r="AF16" s="47">
        <f>(COUNTIFS('MASTER TT'!$E$2:$E$587,$A$2:$A$7563,'MASTER TT'!$B$2:$B$587,"FRIDAY",'MASTER TT'!$C$2:$C$587,"1100-1*",'MASTER TT'!$AM$2:$AM$587,"JAN-APRIL 2026",'MASTER TT'!$L$2:$L$587,"&gt;=1"))</f>
        <v>0</v>
      </c>
      <c r="AG16" s="47">
        <f>(COUNTIFS('MASTER TT'!$E$2:$E$587,$A$2:$A$7563,'MASTER TT'!$B$2:$B$587,"MONDAY",'MASTER TT'!$C$2:$C$587,"1200-1*",'MASTER TT'!$AM$2:$AM$587,"JAN-APRIL 2025",'MASTER TT'!$J$2:$J$587,"&gt;=1"))</f>
        <v>0</v>
      </c>
      <c r="AH16" s="47">
        <f>(COUNTIFS('MASTER TT'!$E$2:$E$587,$A$2:$A$7563,'MASTER TT'!$B$2:$B$587,"MONDAY",'MASTER TT'!$C$2:$C$587,"1300-1*",'MASTER TT'!$AM$2:$AM$587,"JAN-APRIL 2025",'MASTER TT'!$J$2:$J$587,"&gt;=1"))</f>
        <v>0</v>
      </c>
      <c r="AI16" s="47">
        <f>(COUNTIFS('MASTER TT'!$E$2:$E$587,$A$2:$A$7563,'MASTER TT'!$B$2:$B$587,"FRIDAY",'MASTER TT'!$C$2:$C$587,"14*-1*",'MASTER TT'!$AM$2:$AM$587,"JAN-APRIL 2026",'MASTER TT'!$L$2:$L$587,"&gt;=1"))</f>
        <v>0</v>
      </c>
      <c r="AJ16" s="47">
        <f>(COUNTIFS('MASTER TT'!$E$2:$E$587,$A$2:$A$7563,'MASTER TT'!$B$2:$B$587,"FRIDAY",'MASTER TT'!$C$2:$C$587,"17*-*",'MASTER TT'!$AM$2:$AM$587,"JAN-APRIL 2026",'MASTER TT'!$L$2:$L$587,"&gt;=1"))</f>
        <v>0</v>
      </c>
      <c r="AK16" s="47">
        <f>(COUNTIFS('MASTER TT'!$E$2:$E$587,$A$2:$A$7563,'MASTER TT'!$B$2:$B$587,"SATURDAY",'MASTER TT'!$C$2:$C$587,"08*-1*",'MASTER TT'!$AM$2:$AM$587,"JAN-APRIL 2026",'MASTER TT'!$L$2:$L$587,"&gt;=1"))</f>
        <v>0</v>
      </c>
      <c r="AL16" s="47">
        <f>(COUNTIFS('MASTER TT'!$E$2:$E$587,$A$2:$A$7563,'MASTER TT'!$B$2:$B$587,"SATURDAY",'MASTER TT'!$C$2:$C$587,"1100-1*",'MASTER TT'!$AM$2:$AM$587,"JAN-APRIL 2026",'MASTER TT'!$L$2:$L$587,"&gt;=1"))</f>
        <v>0</v>
      </c>
      <c r="AM16" s="47">
        <f>(COUNTIFS('MASTER TT'!$E$2:$E$587,$A$2:$A$7563,'MASTER TT'!$B$2:$B$587,"MONDAY",'MASTER TT'!$C$2:$C$587,"1200-1*",'MASTER TT'!$AM$2:$AM$587,"JAN-APRIL 2025",'MASTER TT'!$J$2:$J$587,"&gt;=1"))</f>
        <v>0</v>
      </c>
      <c r="AN16" s="47">
        <f>(COUNTIFS('MASTER TT'!$E$2:$E$587,$A$2:$A$7563,'MASTER TT'!$B$2:$B$587,"MONDAY",'MASTER TT'!$C$2:$C$587,"1300-1*",'MASTER TT'!$AM$2:$AM$587,"JAN-APRIL 2025",'MASTER TT'!$J$2:$J$587,"&gt;=1"))</f>
        <v>0</v>
      </c>
      <c r="AO16" s="47">
        <f>(COUNTIFS('MASTER TT'!$E$2:$E$587,$A$2:$A$7563,'MASTER TT'!$B$2:$B$587,"MONDAY",'MASTER TT'!$C$2:$C$587,"14*-1*",'MASTER TT'!$AM$2:$AM$587,"MAY-AUG 2025",'MASTER TT'!$J$2:$J$587,"&gt;=1"))</f>
        <v>0</v>
      </c>
      <c r="AP16" s="47">
        <f>(COUNTIFS('MASTER TT'!$E$2:$E$587,$A$2:$A$7563,'MASTER TT'!$B$2:$B$587,"SATURDAY",'MASTER TT'!$C$2:$C$587,"17*-*",'MASTER TT'!$AM$2:$AM$587,"JAN-APRIL 2026",'MASTER TT'!$L$2:$L$587,"&gt;=1"))</f>
        <v>0</v>
      </c>
      <c r="AQ16" s="47">
        <f>(COUNTIFS('MASTER TT'!$E$2:$E$587,$A$2:$A$7563,'MASTER TT'!$B$2:$B$587,"SUNDAY",'MASTER TT'!$C$2:$C$587,"08*-1*",'MASTER TT'!$AM$2:$AM$587,"JAN-APRIL 2026",'MASTER TT'!$L$2:$L$587,"&gt;=1"))</f>
        <v>0</v>
      </c>
      <c r="AR16" s="47">
        <f>(COUNTIFS('MASTER TT'!$E$2:$E$68624,$A$2:$A$7563,'MASTER TT'!$B$2:$B$68624,"SUNDAY",'MASTER TT'!$C$2:$C$68624,"1100-1*",'MASTER TT'!$AM$2:$AM$68624,"JAN-APRIL 2026",'MASTER TT'!$L$2:$L$68624,"&gt;=1"))</f>
        <v>0</v>
      </c>
      <c r="AS16" s="47">
        <f>(COUNTIFS('MASTER TT'!$E$2:$E$587,$A$2:$A$7563,'MASTER TT'!$B$2:$B$587,"SUNDAY",'MASTER TT'!$C$2:$C$587,"1200-1*",'MASTER TT'!$AM$2:$AM$587,"JAN-APRIL 2026",'MASTER TT'!$L$2:$L$587,"&gt;=1"))</f>
        <v>0</v>
      </c>
      <c r="AT16" s="47">
        <f>(COUNTIFS('MASTER TT'!$E$2:$E$587,$A$2:$A$7563,'MASTER TT'!$B$2:$B$587,"SUNDAY",'MASTER TT'!$C$2:$C$587,"1300-1*",'MASTER TT'!$AM$2:$AM$587,"JAN-APRIL 2026",'MASTER TT'!$L$2:$L$587,"&gt;=1"))</f>
        <v>0</v>
      </c>
      <c r="AU16" s="47">
        <f>(COUNTIFS('MASTER TT'!$E$2:$E$587,$A$2:$A$7563,'MASTER TT'!$B$2:$B$587,"SUNDAY",'MASTER TT'!$C$2:$C$587,"14*-1*",'MASTER TT'!$AM$2:$AM$587,"JAN-APRIL 2026",'MASTER TT'!$L$2:$L$587,"&gt;=1"))</f>
        <v>0</v>
      </c>
      <c r="AV16" s="47">
        <f>(COUNTIFS('MASTER TT'!$E$2:$E$587,$A$2:$A$7563,'MASTER TT'!$B$2:$B$587,"SUNDAY",'MASTER TT'!$C$2:$C$587,"17*-*",'MASTER TT'!$AM$2:$AM$587,"JAN-APRIL 2026",'MASTER TT'!$L$2:$L$587,"&gt;=1"))</f>
        <v>0</v>
      </c>
      <c r="AW16" s="28"/>
      <c r="AX16" s="29"/>
      <c r="AY16" s="28"/>
      <c r="AZ16" s="28"/>
      <c r="BA16" s="28"/>
      <c r="BB16" s="28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1"/>
      <c r="BN16" s="31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</row>
    <row r="17" spans="1:84" ht="14.25" customHeight="1">
      <c r="A17" s="42" t="s">
        <v>391</v>
      </c>
      <c r="B17" s="43" t="s">
        <v>376</v>
      </c>
      <c r="C17" s="44">
        <v>60</v>
      </c>
      <c r="D17" s="45">
        <v>39</v>
      </c>
      <c r="E17" s="44">
        <v>31</v>
      </c>
      <c r="F17" s="46" t="s">
        <v>377</v>
      </c>
      <c r="G17" s="47">
        <f>(COUNTIFS('MASTER TT'!$E$2:$E$587,$A$2:$A$7563,'MASTER TT'!$B$2:$B$587,"MONDAY",'MASTER TT'!$C$2:$C$587,"08*-1*",'MASTER TT'!$AM$2:$AM$587,"JAN-APRIL 2026",'MASTER TT'!$L$2:$L$587,"&gt;=1"))</f>
        <v>0</v>
      </c>
      <c r="H17" s="47">
        <f>(COUNTIFS('MASTER TT'!$E$2:$E$68619,$A$2:$A$7563,'MASTER TT'!$B$2:$B$68619,"MONDAY",'MASTER TT'!$C$2:$C$68619,"1100-1*",'MASTER TT'!$AM$2:$AM$68619,"JAN-APRIL 2026",'MASTER TT'!$L$2:$L$68619,"&gt;=1"))</f>
        <v>0</v>
      </c>
      <c r="I17" s="47">
        <f>(COUNTIFS('MASTER TT'!$E$2:$E$587,$A$2:$A$7563,'MASTER TT'!$B$2:$B$587,"MONDAY",'MASTER TT'!$C$2:$C$587,"1200-1*",'MASTER TT'!$AM$2:$AM$587,"JAN-APRIL 2025",'MASTER TT'!$J$2:$J$587,"&gt;=1"))</f>
        <v>0</v>
      </c>
      <c r="J17" s="47">
        <f>(COUNTIFS('MASTER TT'!$E$2:$E$587,$A$2:$A$7563,'MASTER TT'!$B$2:$B$587,"MONDAY",'MASTER TT'!$C$2:$C$587,"1300-1*",'MASTER TT'!$AM$2:$AM$587,"JAN-APRIL 2025",'MASTER TT'!$J$2:$J$587,"&gt;=1"))</f>
        <v>0</v>
      </c>
      <c r="K17" s="47">
        <f>(COUNTIFS('MASTER TT'!$E$2:$E$587,$A$2:$A$7563,'MASTER TT'!$B$2:$B$587,"MONDAY",'MASTER TT'!$C$2:$C$587,"14*-1*",'MASTER TT'!$AM$2:$AM$587,"JAN-APRIL 2026",'MASTER TT'!$L$2:$L$587,"&gt;=1"))</f>
        <v>0</v>
      </c>
      <c r="L17" s="47">
        <f>(COUNTIFS('MASTER TT'!$E$2:$E$587,$A$2:$A$7563,'MASTER TT'!$B$2:$B$587,"MONDAY",'MASTER TT'!$C$2:$C$587,"17*-*",'MASTER TT'!$AM$2:$AM$587,"JAN-APRIL 2026",'MASTER TT'!$L$2:$L$587,"&gt;=1"))</f>
        <v>0</v>
      </c>
      <c r="M17" s="47">
        <f>(COUNTIFS('MASTER TT'!$E$2:$E$587,$A$2:$A$7563,'MASTER TT'!$B$2:$B$587,"TUESDAY",'MASTER TT'!$C$2:$C$587,"08*-1*",'MASTER TT'!$AM$2:$AM$587,"JAN-APRIL 2026",'MASTER TT'!$L$2:$L$587,"&gt;=1"))</f>
        <v>0</v>
      </c>
      <c r="N17" s="47">
        <f>(COUNTIFS('MASTER TT'!$E$2:$E$587,$A$2:$A$7563,'MASTER TT'!$B$2:$B$587,"TUESDAY",'MASTER TT'!$C$2:$C$587,"1100-1*",'MASTER TT'!$AM$2:$AM$587,"JAN-APRIL 2026",'MASTER TT'!$L$2:$L$587,"&gt;=1"))</f>
        <v>0</v>
      </c>
      <c r="O17" s="47">
        <f>(COUNTIFS('MASTER TT'!$E$2:$E$587,$A$2:$A$7563,'MASTER TT'!$B$2:$B$587,"MONDAY",'MASTER TT'!$C$2:$C$587,"1200-1*",'MASTER TT'!$AM$2:$AM$587,"JAN-APRIL 2025",'MASTER TT'!$J$2:$J$587,"&gt;=1"))</f>
        <v>0</v>
      </c>
      <c r="P17" s="47">
        <f>(COUNTIFS('MASTER TT'!$E$2:$E$587,$A$2:$A$7563,'MASTER TT'!$B$2:$B$587,"TUESDAY",'MASTER TT'!$C$2:$C$587,"1300-1*",'MASTER TT'!$AM$2:$AM$587,"JAN-APRIL 2026",'MASTER TT'!$L$2:$L$587,"&gt;=1"))</f>
        <v>0</v>
      </c>
      <c r="Q17" s="47">
        <f>(COUNTIFS('MASTER TT'!$E$2:$E$587,$A$2:$A$7563,'MASTER TT'!$B$2:$B$587,"TUESDAY",'MASTER TT'!$C$2:$C$587,"14*-1*",'MASTER TT'!$AM$2:$AM$587,"JAN-APRIL 2026",'MASTER TT'!$L$2:$L$587,"&gt;=1"))</f>
        <v>0</v>
      </c>
      <c r="R17" s="47">
        <f>(COUNTIFS('MASTER TT'!$E$2:$E$587,$A$2:$A$7563,'MASTER TT'!$B$2:$B$587,"TUESDAY",'MASTER TT'!$C$2:$C$587,"17*-*",'MASTER TT'!$AM$2:$AM$587,"SEP-DEC  2025",'MASTER TT'!$L$2:$L$587,"&gt;=1"))</f>
        <v>0</v>
      </c>
      <c r="S17" s="47">
        <f>(COUNTIFS('MASTER TT'!$E$2:$E$587,$A$2:$A$7563,'MASTER TT'!$B$2:$B$587,"WEDNESDAY",'MASTER TT'!$C$2:$C$587,"08*-1*",'MASTER TT'!$AM$2:$AM$587,"JAN-APRIL 2026",'MASTER TT'!$L$2:$L$587,"&gt;=1"))</f>
        <v>0</v>
      </c>
      <c r="T17" s="47">
        <f>(COUNTIFS('MASTER TT'!$E$2:$E$587,$A$2:$A$7563,'MASTER TT'!$B$2:$B$587,"WEDNESDAY",'MASTER TT'!$C$2:$C$587,"1100-1*",'MASTER TT'!$AM$2:$AM$587,"JAN-APRIL 2026",'MASTER TT'!$L$2:$L$587,"&gt;=1"))</f>
        <v>0</v>
      </c>
      <c r="U17" s="47">
        <f>(COUNTIFS('MASTER TT'!$E$2:$E$587,$A$2:$A$7563,'MASTER TT'!$B$2:$B$587,"MONDAY",'MASTER TT'!$C$2:$C$587,"1200-1*",'MASTER TT'!$AM$2:$AM$587,"JAN-APRIL 2025",'MASTER TT'!$J$2:$J$587,"&gt;=1"))</f>
        <v>0</v>
      </c>
      <c r="V17" s="47">
        <f>(COUNTIFS('MASTER TT'!$E$2:$E$587,$A$2:$A$7563,'MASTER TT'!$B$2:$B$587,"MONDAY",'MASTER TT'!$C$2:$C$587,"1300-1*",'MASTER TT'!$AM$2:$AM$587,"JAN-APRIL 2025",'MASTER TT'!$J$2:$J$587,"&gt;=1"))</f>
        <v>0</v>
      </c>
      <c r="W17" s="47">
        <f>(COUNTIFS('MASTER TT'!$E$2:$E$587,$A$2:$A$7563,'MASTER TT'!$B$2:$B$587,"WEDNESDAY",'MASTER TT'!$C$2:$C$587,"14*-1*",'MASTER TT'!$AM$2:$AM$587,"JAN-APRIL 2026",'MASTER TT'!$L$2:$L$587,"&gt;=1"))</f>
        <v>0</v>
      </c>
      <c r="X17" s="47">
        <f>(COUNTIFS('MASTER TT'!$E$2:$E$587,$A$2:$A$7563,'MASTER TT'!$B$2:$B$587,"WEDNESDAY",'MASTER TT'!$C$2:$C$587,"17*-*",'MASTER TT'!$AM$2:$AM$587,"JAN-APRIL 2026",'MASTER TT'!$L$2:$L$587,"&gt;=1"))</f>
        <v>0</v>
      </c>
      <c r="Y17" s="47">
        <f>(COUNTIFS('MASTER TT'!$E$2:$E$587,$A$2:$A$7563,'MASTER TT'!$B$2:$B$587,"THURSDAY",'MASTER TT'!$C$2:$C$587,"08*-1*",'MASTER TT'!$AM$2:$AM$587,"JAN-APRIL 2026",'MASTER TT'!$L$2:$L$587,"&gt;=1"))</f>
        <v>0</v>
      </c>
      <c r="Z17" s="47">
        <f>(COUNTIFS('MASTER TT'!$E$2:$E$587,$A$2:$A$7563,'MASTER TT'!$B$2:$B$587,"THURSDAY",'MASTER TT'!$C$2:$C$587,"1100-1*",'MASTER TT'!$AM$2:$AM$587,"JAN-APRIL 2026",'MASTER TT'!$L$2:$L$587,"&gt;=1"))</f>
        <v>0</v>
      </c>
      <c r="AA17" s="47">
        <f>(COUNTIFS('MASTER TT'!$E$2:$E$587,$A$2:$A$7563,'MASTER TT'!$B$2:$B$587,"MONDAY",'MASTER TT'!$C$2:$C$587,"1200-1*",'MASTER TT'!$AM$2:$AM$587,"JAN-APRIL 2025",'MASTER TT'!$J$2:$J$587,"&gt;=1"))</f>
        <v>0</v>
      </c>
      <c r="AB17" s="47">
        <f>(COUNTIFS('MASTER TT'!$E$2:$E$587,$A$2:$A$7563,'MASTER TT'!$B$2:$B$587,"MONDAY",'MASTER TT'!$C$2:$C$587,"1300-1*",'MASTER TT'!$AM$2:$AM$587,"JAN-APRIL 2025",'MASTER TT'!$J$2:$J$587,"&gt;=1"))</f>
        <v>0</v>
      </c>
      <c r="AC17" s="47">
        <f>(COUNTIFS('MASTER TT'!$E$2:$E$587,$A$2:$A$7563,'MASTER TT'!$B$2:$B$587,"THURSDAY",'MASTER TT'!$C$2:$C$587,"14*-1*",'MASTER TT'!$AM$2:$AM$587,"JAN-APRIL 2026",'MASTER TT'!$L$2:$L$587,"&gt;=1"))</f>
        <v>0</v>
      </c>
      <c r="AD17" s="47">
        <f>(COUNTIFS('MASTER TT'!$E$2:$E$587,$A$2:$A$7563,'MASTER TT'!$B$2:$B$587,"THURSDAY",'MASTER TT'!$C$2:$C$587,"17*-*",'MASTER TT'!$AM$2:$AM$587,"JAN-APRIL 2026",'MASTER TT'!$L$2:$L$587,"&gt;=1"))</f>
        <v>0</v>
      </c>
      <c r="AE17" s="47">
        <f>(COUNTIFS('MASTER TT'!$E$2:$E$587,$A$2:$A$7563,'MASTER TT'!$B$2:$B$587,"FRIDAY",'MASTER TT'!$C$2:$C$587,"08*-1*",'MASTER TT'!$AM$2:$AM$587,"JAN-APRIL 2026",'MASTER TT'!$L$2:$L$587,"&gt;=1"))</f>
        <v>1</v>
      </c>
      <c r="AF17" s="47">
        <f>(COUNTIFS('MASTER TT'!$E$2:$E$587,$A$2:$A$7563,'MASTER TT'!$B$2:$B$587,"FRIDAY",'MASTER TT'!$C$2:$C$587,"1100-1*",'MASTER TT'!$AM$2:$AM$587,"JAN-APRIL 2026",'MASTER TT'!$L$2:$L$587,"&gt;=1"))</f>
        <v>0</v>
      </c>
      <c r="AG17" s="47">
        <f>(COUNTIFS('MASTER TT'!$E$2:$E$587,$A$2:$A$7563,'MASTER TT'!$B$2:$B$587,"MONDAY",'MASTER TT'!$C$2:$C$587,"1200-1*",'MASTER TT'!$AM$2:$AM$587,"JAN-APRIL 2025",'MASTER TT'!$J$2:$J$587,"&gt;=1"))</f>
        <v>0</v>
      </c>
      <c r="AH17" s="47">
        <f>(COUNTIFS('MASTER TT'!$E$2:$E$587,$A$2:$A$7563,'MASTER TT'!$B$2:$B$587,"MONDAY",'MASTER TT'!$C$2:$C$587,"1300-1*",'MASTER TT'!$AM$2:$AM$587,"JAN-APRIL 2025",'MASTER TT'!$J$2:$J$587,"&gt;=1"))</f>
        <v>0</v>
      </c>
      <c r="AI17" s="47">
        <f>(COUNTIFS('MASTER TT'!$E$2:$E$587,$A$2:$A$7563,'MASTER TT'!$B$2:$B$587,"FRIDAY",'MASTER TT'!$C$2:$C$587,"14*-1*",'MASTER TT'!$AM$2:$AM$587,"JAN-APRIL 2026",'MASTER TT'!$L$2:$L$587,"&gt;=1"))</f>
        <v>0</v>
      </c>
      <c r="AJ17" s="47">
        <f>(COUNTIFS('MASTER TT'!$E$2:$E$587,$A$2:$A$7563,'MASTER TT'!$B$2:$B$587,"FRIDAY",'MASTER TT'!$C$2:$C$587,"17*-*",'MASTER TT'!$AM$2:$AM$587,"JAN-APRIL 2026",'MASTER TT'!$L$2:$L$587,"&gt;=1"))</f>
        <v>0</v>
      </c>
      <c r="AK17" s="47">
        <f>(COUNTIFS('MASTER TT'!$E$2:$E$587,$A$2:$A$7563,'MASTER TT'!$B$2:$B$587,"SATURDAY",'MASTER TT'!$C$2:$C$587,"08*-1*",'MASTER TT'!$AM$2:$AM$587,"JAN-APRIL 2026",'MASTER TT'!$L$2:$L$587,"&gt;=1"))</f>
        <v>0</v>
      </c>
      <c r="AL17" s="47">
        <f>(COUNTIFS('MASTER TT'!$E$2:$E$587,$A$2:$A$7563,'MASTER TT'!$B$2:$B$587,"SATURDAY",'MASTER TT'!$C$2:$C$587,"1100-1*",'MASTER TT'!$AM$2:$AM$587,"JAN-APRIL 2026",'MASTER TT'!$L$2:$L$587,"&gt;=1"))</f>
        <v>0</v>
      </c>
      <c r="AM17" s="47">
        <f>(COUNTIFS('MASTER TT'!$E$2:$E$587,$A$2:$A$7563,'MASTER TT'!$B$2:$B$587,"MONDAY",'MASTER TT'!$C$2:$C$587,"1200-1*",'MASTER TT'!$AM$2:$AM$587,"JAN-APRIL 2025",'MASTER TT'!$J$2:$J$587,"&gt;=1"))</f>
        <v>0</v>
      </c>
      <c r="AN17" s="47">
        <f>(COUNTIFS('MASTER TT'!$E$2:$E$587,$A$2:$A$7563,'MASTER TT'!$B$2:$B$587,"MONDAY",'MASTER TT'!$C$2:$C$587,"1300-1*",'MASTER TT'!$AM$2:$AM$587,"JAN-APRIL 2025",'MASTER TT'!$J$2:$J$587,"&gt;=1"))</f>
        <v>0</v>
      </c>
      <c r="AO17" s="47">
        <f>(COUNTIFS('MASTER TT'!$E$2:$E$587,$A$2:$A$7563,'MASTER TT'!$B$2:$B$587,"MONDAY",'MASTER TT'!$C$2:$C$587,"14*-1*",'MASTER TT'!$AM$2:$AM$587,"MAY-AUG 2025",'MASTER TT'!$J$2:$J$587,"&gt;=1"))</f>
        <v>0</v>
      </c>
      <c r="AP17" s="47">
        <f>(COUNTIFS('MASTER TT'!$E$2:$E$587,$A$2:$A$7563,'MASTER TT'!$B$2:$B$587,"SATURDAY",'MASTER TT'!$C$2:$C$587,"17*-*",'MASTER TT'!$AM$2:$AM$587,"JAN-APRIL 2026",'MASTER TT'!$L$2:$L$587,"&gt;=1"))</f>
        <v>0</v>
      </c>
      <c r="AQ17" s="47">
        <f>(COUNTIFS('MASTER TT'!$E$2:$E$587,$A$2:$A$7563,'MASTER TT'!$B$2:$B$587,"SUNDAY",'MASTER TT'!$C$2:$C$587,"08*-1*",'MASTER TT'!$AM$2:$AM$587,"JAN-APRIL 2026",'MASTER TT'!$L$2:$L$587,"&gt;=1"))</f>
        <v>0</v>
      </c>
      <c r="AR17" s="47">
        <f>(COUNTIFS('MASTER TT'!$E$2:$E$68624,$A$2:$A$7563,'MASTER TT'!$B$2:$B$68624,"SUNDAY",'MASTER TT'!$C$2:$C$68624,"1100-1*",'MASTER TT'!$AM$2:$AM$68624,"JAN-APRIL 2026",'MASTER TT'!$L$2:$L$68624,"&gt;=1"))</f>
        <v>0</v>
      </c>
      <c r="AS17" s="47">
        <f>(COUNTIFS('MASTER TT'!$E$2:$E$587,$A$2:$A$7563,'MASTER TT'!$B$2:$B$587,"SUNDAY",'MASTER TT'!$C$2:$C$587,"1200-1*",'MASTER TT'!$AM$2:$AM$587,"JAN-APRIL 2026",'MASTER TT'!$L$2:$L$587,"&gt;=1"))</f>
        <v>0</v>
      </c>
      <c r="AT17" s="47">
        <f>(COUNTIFS('MASTER TT'!$E$2:$E$587,$A$2:$A$7563,'MASTER TT'!$B$2:$B$587,"SUNDAY",'MASTER TT'!$C$2:$C$587,"1300-1*",'MASTER TT'!$AM$2:$AM$587,"JAN-APRIL 2026",'MASTER TT'!$L$2:$L$587,"&gt;=1"))</f>
        <v>0</v>
      </c>
      <c r="AU17" s="47">
        <f>(COUNTIFS('MASTER TT'!$E$2:$E$587,$A$2:$A$7563,'MASTER TT'!$B$2:$B$587,"SUNDAY",'MASTER TT'!$C$2:$C$587,"14*-1*",'MASTER TT'!$AM$2:$AM$587,"JAN-APRIL 2026",'MASTER TT'!$L$2:$L$587,"&gt;=1"))</f>
        <v>0</v>
      </c>
      <c r="AV17" s="47">
        <f>(COUNTIFS('MASTER TT'!$E$2:$E$587,$A$2:$A$7563,'MASTER TT'!$B$2:$B$587,"SUNDAY",'MASTER TT'!$C$2:$C$587,"17*-*",'MASTER TT'!$AM$2:$AM$587,"JAN-APRIL 2026",'MASTER TT'!$L$2:$L$587,"&gt;=1"))</f>
        <v>0</v>
      </c>
      <c r="AW17" s="28"/>
      <c r="AX17" s="29"/>
      <c r="AY17" s="28"/>
      <c r="AZ17" s="28"/>
      <c r="BA17" s="28"/>
      <c r="BB17" s="28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1"/>
      <c r="BN17" s="31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</row>
    <row r="18" spans="1:84" ht="14.25" customHeight="1">
      <c r="A18" s="42" t="s">
        <v>392</v>
      </c>
      <c r="B18" s="43" t="s">
        <v>376</v>
      </c>
      <c r="C18" s="44">
        <v>60</v>
      </c>
      <c r="D18" s="45">
        <v>39</v>
      </c>
      <c r="E18" s="44">
        <v>31</v>
      </c>
      <c r="F18" s="46" t="s">
        <v>377</v>
      </c>
      <c r="G18" s="47">
        <f>(COUNTIFS('MASTER TT'!$E$2:$E$587,$A$2:$A$7563,'MASTER TT'!$B$2:$B$587,"MONDAY",'MASTER TT'!$C$2:$C$587,"08*-1*",'MASTER TT'!$AM$2:$AM$587,"JAN-APRIL 2026",'MASTER TT'!$L$2:$L$587,"&gt;=1"))</f>
        <v>0</v>
      </c>
      <c r="H18" s="47">
        <f>(COUNTIFS('MASTER TT'!$E$2:$E$68619,$A$2:$A$7563,'MASTER TT'!$B$2:$B$68619,"MONDAY",'MASTER TT'!$C$2:$C$68619,"1100-1*",'MASTER TT'!$AM$2:$AM$68619,"JAN-APRIL 2026",'MASTER TT'!$L$2:$L$68619,"&gt;=1"))</f>
        <v>0</v>
      </c>
      <c r="I18" s="47">
        <f>(COUNTIFS('MASTER TT'!$E$2:$E$587,$A$2:$A$7563,'MASTER TT'!$B$2:$B$587,"MONDAY",'MASTER TT'!$C$2:$C$587,"1200-1*",'MASTER TT'!$AM$2:$AM$587,"JAN-APRIL 2025",'MASTER TT'!$J$2:$J$587,"&gt;=1"))</f>
        <v>0</v>
      </c>
      <c r="J18" s="47">
        <f>(COUNTIFS('MASTER TT'!$E$2:$E$587,$A$2:$A$7563,'MASTER TT'!$B$2:$B$587,"MONDAY",'MASTER TT'!$C$2:$C$587,"1300-1*",'MASTER TT'!$AM$2:$AM$587,"JAN-APRIL 2025",'MASTER TT'!$J$2:$J$587,"&gt;=1"))</f>
        <v>0</v>
      </c>
      <c r="K18" s="47">
        <f>(COUNTIFS('MASTER TT'!$E$2:$E$587,$A$2:$A$7563,'MASTER TT'!$B$2:$B$587,"MONDAY",'MASTER TT'!$C$2:$C$587,"14*-1*",'MASTER TT'!$AM$2:$AM$587,"JAN-APRIL 2026",'MASTER TT'!$L$2:$L$587,"&gt;=1"))</f>
        <v>0</v>
      </c>
      <c r="L18" s="47">
        <f>(COUNTIFS('MASTER TT'!$E$2:$E$587,$A$2:$A$7563,'MASTER TT'!$B$2:$B$587,"MONDAY",'MASTER TT'!$C$2:$C$587,"17*-*",'MASTER TT'!$AM$2:$AM$587,"JAN-APRIL 2026",'MASTER TT'!$L$2:$L$587,"&gt;=1"))</f>
        <v>0</v>
      </c>
      <c r="M18" s="47">
        <f>(COUNTIFS('MASTER TT'!$E$2:$E$587,$A$2:$A$7563,'MASTER TT'!$B$2:$B$587,"TUESDAY",'MASTER TT'!$C$2:$C$587,"08*-1*",'MASTER TT'!$AM$2:$AM$587,"JAN-APRIL 2026",'MASTER TT'!$L$2:$L$587,"&gt;=1"))</f>
        <v>0</v>
      </c>
      <c r="N18" s="47">
        <f>(COUNTIFS('MASTER TT'!$E$2:$E$587,$A$2:$A$7563,'MASTER TT'!$B$2:$B$587,"TUESDAY",'MASTER TT'!$C$2:$C$587,"1100-1*",'MASTER TT'!$AM$2:$AM$587,"JAN-APRIL 2026",'MASTER TT'!$L$2:$L$587,"&gt;=1"))</f>
        <v>0</v>
      </c>
      <c r="O18" s="47">
        <f>(COUNTIFS('MASTER TT'!$E$2:$E$587,$A$2:$A$7563,'MASTER TT'!$B$2:$B$587,"MONDAY",'MASTER TT'!$C$2:$C$587,"1200-1*",'MASTER TT'!$AM$2:$AM$587,"JAN-APRIL 2025",'MASTER TT'!$J$2:$J$587,"&gt;=1"))</f>
        <v>0</v>
      </c>
      <c r="P18" s="47">
        <f>(COUNTIFS('MASTER TT'!$E$2:$E$587,$A$2:$A$7563,'MASTER TT'!$B$2:$B$587,"TUESDAY",'MASTER TT'!$C$2:$C$587,"1300-1*",'MASTER TT'!$AM$2:$AM$587,"JAN-APRIL 2026",'MASTER TT'!$L$2:$L$587,"&gt;=1"))</f>
        <v>0</v>
      </c>
      <c r="Q18" s="47">
        <f>(COUNTIFS('MASTER TT'!$E$2:$E$587,$A$2:$A$7563,'MASTER TT'!$B$2:$B$587,"TUESDAY",'MASTER TT'!$C$2:$C$587,"14*-1*",'MASTER TT'!$AM$2:$AM$587,"JAN-APRIL 2026",'MASTER TT'!$L$2:$L$587,"&gt;=1"))</f>
        <v>0</v>
      </c>
      <c r="R18" s="47">
        <f>(COUNTIFS('MASTER TT'!$E$2:$E$587,$A$2:$A$7563,'MASTER TT'!$B$2:$B$587,"TUESDAY",'MASTER TT'!$C$2:$C$587,"17*-*",'MASTER TT'!$AM$2:$AM$587,"SEP-DEC  2025",'MASTER TT'!$L$2:$L$587,"&gt;=1"))</f>
        <v>0</v>
      </c>
      <c r="S18" s="47">
        <f>(COUNTIFS('MASTER TT'!$E$2:$E$587,$A$2:$A$7563,'MASTER TT'!$B$2:$B$587,"WEDNESDAY",'MASTER TT'!$C$2:$C$587,"08*-1*",'MASTER TT'!$AM$2:$AM$587,"JAN-APRIL 2026",'MASTER TT'!$L$2:$L$587,"&gt;=1"))</f>
        <v>0</v>
      </c>
      <c r="T18" s="47">
        <f>(COUNTIFS('MASTER TT'!$E$2:$E$587,$A$2:$A$7563,'MASTER TT'!$B$2:$B$587,"WEDNESDAY",'MASTER TT'!$C$2:$C$587,"1100-1*",'MASTER TT'!$AM$2:$AM$587,"JAN-APRIL 2026",'MASTER TT'!$L$2:$L$587,"&gt;=1"))</f>
        <v>0</v>
      </c>
      <c r="U18" s="47">
        <f>(COUNTIFS('MASTER TT'!$E$2:$E$587,$A$2:$A$7563,'MASTER TT'!$B$2:$B$587,"MONDAY",'MASTER TT'!$C$2:$C$587,"1200-1*",'MASTER TT'!$AM$2:$AM$587,"JAN-APRIL 2025",'MASTER TT'!$J$2:$J$587,"&gt;=1"))</f>
        <v>0</v>
      </c>
      <c r="V18" s="47">
        <f>(COUNTIFS('MASTER TT'!$E$2:$E$587,$A$2:$A$7563,'MASTER TT'!$B$2:$B$587,"MONDAY",'MASTER TT'!$C$2:$C$587,"1300-1*",'MASTER TT'!$AM$2:$AM$587,"JAN-APRIL 2025",'MASTER TT'!$J$2:$J$587,"&gt;=1"))</f>
        <v>0</v>
      </c>
      <c r="W18" s="47">
        <f>(COUNTIFS('MASTER TT'!$E$2:$E$587,$A$2:$A$7563,'MASTER TT'!$B$2:$B$587,"WEDNESDAY",'MASTER TT'!$C$2:$C$587,"14*-1*",'MASTER TT'!$AM$2:$AM$587,"JAN-APRIL 2026",'MASTER TT'!$L$2:$L$587,"&gt;=1"))</f>
        <v>0</v>
      </c>
      <c r="X18" s="47">
        <f>(COUNTIFS('MASTER TT'!$E$2:$E$587,$A$2:$A$7563,'MASTER TT'!$B$2:$B$587,"WEDNESDAY",'MASTER TT'!$C$2:$C$587,"17*-*",'MASTER TT'!$AM$2:$AM$587,"JAN-APRIL 2026",'MASTER TT'!$L$2:$L$587,"&gt;=1"))</f>
        <v>0</v>
      </c>
      <c r="Y18" s="47">
        <f>(COUNTIFS('MASTER TT'!$E$2:$E$587,$A$2:$A$7563,'MASTER TT'!$B$2:$B$587,"THURSDAY",'MASTER TT'!$C$2:$C$587,"08*-1*",'MASTER TT'!$AM$2:$AM$587,"JAN-APRIL 2026",'MASTER TT'!$L$2:$L$587,"&gt;=1"))</f>
        <v>0</v>
      </c>
      <c r="Z18" s="47">
        <f>(COUNTIFS('MASTER TT'!$E$2:$E$587,$A$2:$A$7563,'MASTER TT'!$B$2:$B$587,"THURSDAY",'MASTER TT'!$C$2:$C$587,"1100-1*",'MASTER TT'!$AM$2:$AM$587,"JAN-APRIL 2026",'MASTER TT'!$L$2:$L$587,"&gt;=1"))</f>
        <v>0</v>
      </c>
      <c r="AA18" s="47">
        <f>(COUNTIFS('MASTER TT'!$E$2:$E$587,$A$2:$A$7563,'MASTER TT'!$B$2:$B$587,"MONDAY",'MASTER TT'!$C$2:$C$587,"1200-1*",'MASTER TT'!$AM$2:$AM$587,"JAN-APRIL 2025",'MASTER TT'!$J$2:$J$587,"&gt;=1"))</f>
        <v>0</v>
      </c>
      <c r="AB18" s="47">
        <f>(COUNTIFS('MASTER TT'!$E$2:$E$587,$A$2:$A$7563,'MASTER TT'!$B$2:$B$587,"MONDAY",'MASTER TT'!$C$2:$C$587,"1300-1*",'MASTER TT'!$AM$2:$AM$587,"JAN-APRIL 2025",'MASTER TT'!$J$2:$J$587,"&gt;=1"))</f>
        <v>0</v>
      </c>
      <c r="AC18" s="47">
        <f>(COUNTIFS('MASTER TT'!$E$2:$E$587,$A$2:$A$7563,'MASTER TT'!$B$2:$B$587,"THURSDAY",'MASTER TT'!$C$2:$C$587,"14*-1*",'MASTER TT'!$AM$2:$AM$587,"JAN-APRIL 2026",'MASTER TT'!$L$2:$L$587,"&gt;=1"))</f>
        <v>0</v>
      </c>
      <c r="AD18" s="47">
        <f>(COUNTIFS('MASTER TT'!$E$2:$E$587,$A$2:$A$7563,'MASTER TT'!$B$2:$B$587,"THURSDAY",'MASTER TT'!$C$2:$C$587,"17*-*",'MASTER TT'!$AM$2:$AM$587,"JAN-APRIL 2026",'MASTER TT'!$L$2:$L$587,"&gt;=1"))</f>
        <v>0</v>
      </c>
      <c r="AE18" s="47">
        <f>(COUNTIFS('MASTER TT'!$E$2:$E$587,$A$2:$A$7563,'MASTER TT'!$B$2:$B$587,"FRIDAY",'MASTER TT'!$C$2:$C$587,"08*-1*",'MASTER TT'!$AM$2:$AM$587,"JAN-APRIL 2026",'MASTER TT'!$L$2:$L$587,"&gt;=1"))</f>
        <v>0</v>
      </c>
      <c r="AF18" s="47">
        <f>(COUNTIFS('MASTER TT'!$E$2:$E$587,$A$2:$A$7563,'MASTER TT'!$B$2:$B$587,"FRIDAY",'MASTER TT'!$C$2:$C$587,"1100-1*",'MASTER TT'!$AM$2:$AM$587,"JAN-APRIL 2026",'MASTER TT'!$L$2:$L$587,"&gt;=1"))</f>
        <v>0</v>
      </c>
      <c r="AG18" s="47">
        <f>(COUNTIFS('MASTER TT'!$E$2:$E$587,$A$2:$A$7563,'MASTER TT'!$B$2:$B$587,"MONDAY",'MASTER TT'!$C$2:$C$587,"1200-1*",'MASTER TT'!$AM$2:$AM$587,"JAN-APRIL 2025",'MASTER TT'!$J$2:$J$587,"&gt;=1"))</f>
        <v>0</v>
      </c>
      <c r="AH18" s="47">
        <f>(COUNTIFS('MASTER TT'!$E$2:$E$587,$A$2:$A$7563,'MASTER TT'!$B$2:$B$587,"MONDAY",'MASTER TT'!$C$2:$C$587,"1300-1*",'MASTER TT'!$AM$2:$AM$587,"JAN-APRIL 2025",'MASTER TT'!$J$2:$J$587,"&gt;=1"))</f>
        <v>0</v>
      </c>
      <c r="AI18" s="47">
        <f>(COUNTIFS('MASTER TT'!$E$2:$E$587,$A$2:$A$7563,'MASTER TT'!$B$2:$B$587,"FRIDAY",'MASTER TT'!$C$2:$C$587,"14*-1*",'MASTER TT'!$AM$2:$AM$587,"JAN-APRIL 2026",'MASTER TT'!$L$2:$L$587,"&gt;=1"))</f>
        <v>0</v>
      </c>
      <c r="AJ18" s="47">
        <f>(COUNTIFS('MASTER TT'!$E$2:$E$587,$A$2:$A$7563,'MASTER TT'!$B$2:$B$587,"FRIDAY",'MASTER TT'!$C$2:$C$587,"17*-*",'MASTER TT'!$AM$2:$AM$587,"JAN-APRIL 2026",'MASTER TT'!$L$2:$L$587,"&gt;=1"))</f>
        <v>0</v>
      </c>
      <c r="AK18" s="47">
        <f>(COUNTIFS('MASTER TT'!$E$2:$E$587,$A$2:$A$7563,'MASTER TT'!$B$2:$B$587,"SATURDAY",'MASTER TT'!$C$2:$C$587,"08*-1*",'MASTER TT'!$AM$2:$AM$587,"JAN-APRIL 2026",'MASTER TT'!$L$2:$L$587,"&gt;=1"))</f>
        <v>0</v>
      </c>
      <c r="AL18" s="47">
        <f>(COUNTIFS('MASTER TT'!$E$2:$E$587,$A$2:$A$7563,'MASTER TT'!$B$2:$B$587,"SATURDAY",'MASTER TT'!$C$2:$C$587,"1100-1*",'MASTER TT'!$AM$2:$AM$587,"JAN-APRIL 2026",'MASTER TT'!$L$2:$L$587,"&gt;=1"))</f>
        <v>0</v>
      </c>
      <c r="AM18" s="47">
        <f>(COUNTIFS('MASTER TT'!$E$2:$E$587,$A$2:$A$7563,'MASTER TT'!$B$2:$B$587,"MONDAY",'MASTER TT'!$C$2:$C$587,"1200-1*",'MASTER TT'!$AM$2:$AM$587,"JAN-APRIL 2025",'MASTER TT'!$J$2:$J$587,"&gt;=1"))</f>
        <v>0</v>
      </c>
      <c r="AN18" s="47">
        <f>(COUNTIFS('MASTER TT'!$E$2:$E$587,$A$2:$A$7563,'MASTER TT'!$B$2:$B$587,"MONDAY",'MASTER TT'!$C$2:$C$587,"1300-1*",'MASTER TT'!$AM$2:$AM$587,"JAN-APRIL 2025",'MASTER TT'!$J$2:$J$587,"&gt;=1"))</f>
        <v>0</v>
      </c>
      <c r="AO18" s="47">
        <f>(COUNTIFS('MASTER TT'!$E$2:$E$587,$A$2:$A$7563,'MASTER TT'!$B$2:$B$587,"MONDAY",'MASTER TT'!$C$2:$C$587,"14*-1*",'MASTER TT'!$AM$2:$AM$587,"MAY-AUG 2025",'MASTER TT'!$J$2:$J$587,"&gt;=1"))</f>
        <v>0</v>
      </c>
      <c r="AP18" s="47">
        <f>(COUNTIFS('MASTER TT'!$E$2:$E$587,$A$2:$A$7563,'MASTER TT'!$B$2:$B$587,"SATURDAY",'MASTER TT'!$C$2:$C$587,"17*-*",'MASTER TT'!$AM$2:$AM$587,"JAN-APRIL 2026",'MASTER TT'!$L$2:$L$587,"&gt;=1"))</f>
        <v>0</v>
      </c>
      <c r="AQ18" s="47">
        <f>(COUNTIFS('MASTER TT'!$E$2:$E$587,$A$2:$A$7563,'MASTER TT'!$B$2:$B$587,"SUNDAY",'MASTER TT'!$C$2:$C$587,"08*-1*",'MASTER TT'!$AM$2:$AM$587,"JAN-APRIL 2026",'MASTER TT'!$L$2:$L$587,"&gt;=1"))</f>
        <v>0</v>
      </c>
      <c r="AR18" s="47">
        <f>(COUNTIFS('MASTER TT'!$E$2:$E$68624,$A$2:$A$7563,'MASTER TT'!$B$2:$B$68624,"SUNDAY",'MASTER TT'!$C$2:$C$68624,"1100-1*",'MASTER TT'!$AM$2:$AM$68624,"JAN-APRIL 2026",'MASTER TT'!$L$2:$L$68624,"&gt;=1"))</f>
        <v>0</v>
      </c>
      <c r="AS18" s="47">
        <f>(COUNTIFS('MASTER TT'!$E$2:$E$587,$A$2:$A$7563,'MASTER TT'!$B$2:$B$587,"SUNDAY",'MASTER TT'!$C$2:$C$587,"1200-1*",'MASTER TT'!$AM$2:$AM$587,"JAN-APRIL 2026",'MASTER TT'!$L$2:$L$587,"&gt;=1"))</f>
        <v>0</v>
      </c>
      <c r="AT18" s="47">
        <f>(COUNTIFS('MASTER TT'!$E$2:$E$587,$A$2:$A$7563,'MASTER TT'!$B$2:$B$587,"SUNDAY",'MASTER TT'!$C$2:$C$587,"1300-1*",'MASTER TT'!$AM$2:$AM$587,"JAN-APRIL 2026",'MASTER TT'!$L$2:$L$587,"&gt;=1"))</f>
        <v>0</v>
      </c>
      <c r="AU18" s="47">
        <f>(COUNTIFS('MASTER TT'!$E$2:$E$587,$A$2:$A$7563,'MASTER TT'!$B$2:$B$587,"SUNDAY",'MASTER TT'!$C$2:$C$587,"14*-1*",'MASTER TT'!$AM$2:$AM$587,"JAN-APRIL 2026",'MASTER TT'!$L$2:$L$587,"&gt;=1"))</f>
        <v>0</v>
      </c>
      <c r="AV18" s="47">
        <f>(COUNTIFS('MASTER TT'!$E$2:$E$587,$A$2:$A$7563,'MASTER TT'!$B$2:$B$587,"SUNDAY",'MASTER TT'!$C$2:$C$587,"17*-*",'MASTER TT'!$AM$2:$AM$587,"JAN-APRIL 2026",'MASTER TT'!$L$2:$L$587,"&gt;=1"))</f>
        <v>0</v>
      </c>
      <c r="AW18" s="28"/>
      <c r="AX18" s="29"/>
      <c r="AY18" s="28"/>
      <c r="AZ18" s="28"/>
      <c r="BA18" s="28"/>
      <c r="BB18" s="28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1"/>
      <c r="BN18" s="31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</row>
    <row r="19" spans="1:84" ht="14.25" customHeight="1">
      <c r="A19" s="42" t="s">
        <v>393</v>
      </c>
      <c r="B19" s="43" t="s">
        <v>376</v>
      </c>
      <c r="C19" s="44">
        <v>50</v>
      </c>
      <c r="D19" s="45">
        <v>38</v>
      </c>
      <c r="E19" s="44">
        <v>25</v>
      </c>
      <c r="F19" s="46" t="s">
        <v>377</v>
      </c>
      <c r="G19" s="47">
        <f>(COUNTIFS('MASTER TT'!$E$2:$E$587,$A$2:$A$7563,'MASTER TT'!$B$2:$B$587,"MONDAY",'MASTER TT'!$C$2:$C$587,"08*-1*",'MASTER TT'!$AM$2:$AM$587,"JAN-APRIL 2026",'MASTER TT'!$L$2:$L$587,"&gt;=1"))</f>
        <v>0</v>
      </c>
      <c r="H19" s="47">
        <f>(COUNTIFS('MASTER TT'!$E$2:$E$68619,$A$2:$A$7563,'MASTER TT'!$B$2:$B$68619,"MONDAY",'MASTER TT'!$C$2:$C$68619,"1100-1*",'MASTER TT'!$AM$2:$AM$68619,"JAN-APRIL 2026",'MASTER TT'!$L$2:$L$68619,"&gt;=1"))</f>
        <v>0</v>
      </c>
      <c r="I19" s="47">
        <f>(COUNTIFS('MASTER TT'!$E$2:$E$587,$A$2:$A$7563,'MASTER TT'!$B$2:$B$587,"MONDAY",'MASTER TT'!$C$2:$C$587,"1200-1*",'MASTER TT'!$AM$2:$AM$587,"JAN-APRIL 2025",'MASTER TT'!$J$2:$J$587,"&gt;=1"))</f>
        <v>0</v>
      </c>
      <c r="J19" s="47">
        <f>(COUNTIFS('MASTER TT'!$E$2:$E$587,$A$2:$A$7563,'MASTER TT'!$B$2:$B$587,"MONDAY",'MASTER TT'!$C$2:$C$587,"1300-1*",'MASTER TT'!$AM$2:$AM$587,"JAN-APRIL 2025",'MASTER TT'!$J$2:$J$587,"&gt;=1"))</f>
        <v>0</v>
      </c>
      <c r="K19" s="47">
        <f>(COUNTIFS('MASTER TT'!$E$2:$E$587,$A$2:$A$7563,'MASTER TT'!$B$2:$B$587,"MONDAY",'MASTER TT'!$C$2:$C$587,"14*-1*",'MASTER TT'!$AM$2:$AM$587,"JAN-APRIL 2026",'MASTER TT'!$L$2:$L$587,"&gt;=1"))</f>
        <v>0</v>
      </c>
      <c r="L19" s="47">
        <f>(COUNTIFS('MASTER TT'!$E$2:$E$587,$A$2:$A$7563,'MASTER TT'!$B$2:$B$587,"MONDAY",'MASTER TT'!$C$2:$C$587,"17*-*",'MASTER TT'!$AM$2:$AM$587,"JAN-APRIL 2026",'MASTER TT'!$L$2:$L$587,"&gt;=1"))</f>
        <v>0</v>
      </c>
      <c r="M19" s="47">
        <f>(COUNTIFS('MASTER TT'!$E$2:$E$587,$A$2:$A$7563,'MASTER TT'!$B$2:$B$587,"TUESDAY",'MASTER TT'!$C$2:$C$587,"08*-1*",'MASTER TT'!$AM$2:$AM$587,"JAN-APRIL 2026",'MASTER TT'!$L$2:$L$587,"&gt;=1"))</f>
        <v>0</v>
      </c>
      <c r="N19" s="47">
        <f>(COUNTIFS('MASTER TT'!$E$2:$E$587,$A$2:$A$7563,'MASTER TT'!$B$2:$B$587,"TUESDAY",'MASTER TT'!$C$2:$C$587,"1100-1*",'MASTER TT'!$AM$2:$AM$587,"JAN-APRIL 2026",'MASTER TT'!$L$2:$L$587,"&gt;=1"))</f>
        <v>0</v>
      </c>
      <c r="O19" s="47">
        <f>(COUNTIFS('MASTER TT'!$E$2:$E$587,$A$2:$A$7563,'MASTER TT'!$B$2:$B$587,"MONDAY",'MASTER TT'!$C$2:$C$587,"1200-1*",'MASTER TT'!$AM$2:$AM$587,"JAN-APRIL 2025",'MASTER TT'!$J$2:$J$587,"&gt;=1"))</f>
        <v>0</v>
      </c>
      <c r="P19" s="47">
        <f>(COUNTIFS('MASTER TT'!$E$2:$E$587,$A$2:$A$7563,'MASTER TT'!$B$2:$B$587,"TUESDAY",'MASTER TT'!$C$2:$C$587,"1300-1*",'MASTER TT'!$AM$2:$AM$587,"JAN-APRIL 2026",'MASTER TT'!$L$2:$L$587,"&gt;=1"))</f>
        <v>0</v>
      </c>
      <c r="Q19" s="47">
        <f>(COUNTIFS('MASTER TT'!$E$2:$E$587,$A$2:$A$7563,'MASTER TT'!$B$2:$B$587,"TUESDAY",'MASTER TT'!$C$2:$C$587,"14*-1*",'MASTER TT'!$AM$2:$AM$587,"JAN-APRIL 2026",'MASTER TT'!$L$2:$L$587,"&gt;=1"))</f>
        <v>0</v>
      </c>
      <c r="R19" s="47">
        <f>(COUNTIFS('MASTER TT'!$E$2:$E$587,$A$2:$A$7563,'MASTER TT'!$B$2:$B$587,"TUESDAY",'MASTER TT'!$C$2:$C$587,"17*-*",'MASTER TT'!$AM$2:$AM$587,"SEP-DEC  2025",'MASTER TT'!$L$2:$L$587,"&gt;=1"))</f>
        <v>0</v>
      </c>
      <c r="S19" s="47">
        <f>(COUNTIFS('MASTER TT'!$E$2:$E$587,$A$2:$A$7563,'MASTER TT'!$B$2:$B$587,"WEDNESDAY",'MASTER TT'!$C$2:$C$587,"08*-1*",'MASTER TT'!$AM$2:$AM$587,"JAN-APRIL 2026",'MASTER TT'!$L$2:$L$587,"&gt;=1"))</f>
        <v>0</v>
      </c>
      <c r="T19" s="47">
        <f>(COUNTIFS('MASTER TT'!$E$2:$E$587,$A$2:$A$7563,'MASTER TT'!$B$2:$B$587,"WEDNESDAY",'MASTER TT'!$C$2:$C$587,"1100-1*",'MASTER TT'!$AM$2:$AM$587,"JAN-APRIL 2026",'MASTER TT'!$L$2:$L$587,"&gt;=1"))</f>
        <v>1</v>
      </c>
      <c r="U19" s="47">
        <f>(COUNTIFS('MASTER TT'!$E$2:$E$587,$A$2:$A$7563,'MASTER TT'!$B$2:$B$587,"MONDAY",'MASTER TT'!$C$2:$C$587,"1200-1*",'MASTER TT'!$AM$2:$AM$587,"JAN-APRIL 2025",'MASTER TT'!$J$2:$J$587,"&gt;=1"))</f>
        <v>0</v>
      </c>
      <c r="V19" s="47">
        <f>(COUNTIFS('MASTER TT'!$E$2:$E$587,$A$2:$A$7563,'MASTER TT'!$B$2:$B$587,"MONDAY",'MASTER TT'!$C$2:$C$587,"1300-1*",'MASTER TT'!$AM$2:$AM$587,"JAN-APRIL 2025",'MASTER TT'!$J$2:$J$587,"&gt;=1"))</f>
        <v>0</v>
      </c>
      <c r="W19" s="47">
        <f>(COUNTIFS('MASTER TT'!$E$2:$E$587,$A$2:$A$7563,'MASTER TT'!$B$2:$B$587,"WEDNESDAY",'MASTER TT'!$C$2:$C$587,"14*-1*",'MASTER TT'!$AM$2:$AM$587,"JAN-APRIL 2026",'MASTER TT'!$L$2:$L$587,"&gt;=1"))</f>
        <v>0</v>
      </c>
      <c r="X19" s="47">
        <f>(COUNTIFS('MASTER TT'!$E$2:$E$587,$A$2:$A$7563,'MASTER TT'!$B$2:$B$587,"WEDNESDAY",'MASTER TT'!$C$2:$C$587,"17*-*",'MASTER TT'!$AM$2:$AM$587,"JAN-APRIL 2026",'MASTER TT'!$L$2:$L$587,"&gt;=1"))</f>
        <v>0</v>
      </c>
      <c r="Y19" s="47">
        <f>(COUNTIFS('MASTER TT'!$E$2:$E$587,$A$2:$A$7563,'MASTER TT'!$B$2:$B$587,"THURSDAY",'MASTER TT'!$C$2:$C$587,"08*-1*",'MASTER TT'!$AM$2:$AM$587,"JAN-APRIL 2026",'MASTER TT'!$L$2:$L$587,"&gt;=1"))</f>
        <v>0</v>
      </c>
      <c r="Z19" s="47">
        <f>(COUNTIFS('MASTER TT'!$E$2:$E$587,$A$2:$A$7563,'MASTER TT'!$B$2:$B$587,"THURSDAY",'MASTER TT'!$C$2:$C$587,"1100-1*",'MASTER TT'!$AM$2:$AM$587,"JAN-APRIL 2026",'MASTER TT'!$L$2:$L$587,"&gt;=1"))</f>
        <v>0</v>
      </c>
      <c r="AA19" s="47">
        <f>(COUNTIFS('MASTER TT'!$E$2:$E$587,$A$2:$A$7563,'MASTER TT'!$B$2:$B$587,"MONDAY",'MASTER TT'!$C$2:$C$587,"1200-1*",'MASTER TT'!$AM$2:$AM$587,"JAN-APRIL 2025",'MASTER TT'!$J$2:$J$587,"&gt;=1"))</f>
        <v>0</v>
      </c>
      <c r="AB19" s="47">
        <f>(COUNTIFS('MASTER TT'!$E$2:$E$587,$A$2:$A$7563,'MASTER TT'!$B$2:$B$587,"MONDAY",'MASTER TT'!$C$2:$C$587,"1300-1*",'MASTER TT'!$AM$2:$AM$587,"JAN-APRIL 2025",'MASTER TT'!$J$2:$J$587,"&gt;=1"))</f>
        <v>0</v>
      </c>
      <c r="AC19" s="47">
        <f>(COUNTIFS('MASTER TT'!$E$2:$E$587,$A$2:$A$7563,'MASTER TT'!$B$2:$B$587,"THURSDAY",'MASTER TT'!$C$2:$C$587,"14*-1*",'MASTER TT'!$AM$2:$AM$587,"JAN-APRIL 2026",'MASTER TT'!$L$2:$L$587,"&gt;=1"))</f>
        <v>0</v>
      </c>
      <c r="AD19" s="47">
        <f>(COUNTIFS('MASTER TT'!$E$2:$E$587,$A$2:$A$7563,'MASTER TT'!$B$2:$B$587,"THURSDAY",'MASTER TT'!$C$2:$C$587,"17*-*",'MASTER TT'!$AM$2:$AM$587,"JAN-APRIL 2026",'MASTER TT'!$L$2:$L$587,"&gt;=1"))</f>
        <v>0</v>
      </c>
      <c r="AE19" s="47">
        <f>(COUNTIFS('MASTER TT'!$E$2:$E$587,$A$2:$A$7563,'MASTER TT'!$B$2:$B$587,"FRIDAY",'MASTER TT'!$C$2:$C$587,"08*-1*",'MASTER TT'!$AM$2:$AM$587,"JAN-APRIL 2026",'MASTER TT'!$L$2:$L$587,"&gt;=1"))</f>
        <v>0</v>
      </c>
      <c r="AF19" s="47">
        <f>(COUNTIFS('MASTER TT'!$E$2:$E$587,$A$2:$A$7563,'MASTER TT'!$B$2:$B$587,"FRIDAY",'MASTER TT'!$C$2:$C$587,"1100-1*",'MASTER TT'!$AM$2:$AM$587,"JAN-APRIL 2026",'MASTER TT'!$L$2:$L$587,"&gt;=1"))</f>
        <v>0</v>
      </c>
      <c r="AG19" s="47">
        <f>(COUNTIFS('MASTER TT'!$E$2:$E$587,$A$2:$A$7563,'MASTER TT'!$B$2:$B$587,"MONDAY",'MASTER TT'!$C$2:$C$587,"1200-1*",'MASTER TT'!$AM$2:$AM$587,"JAN-APRIL 2025",'MASTER TT'!$J$2:$J$587,"&gt;=1"))</f>
        <v>0</v>
      </c>
      <c r="AH19" s="47">
        <f>(COUNTIFS('MASTER TT'!$E$2:$E$587,$A$2:$A$7563,'MASTER TT'!$B$2:$B$587,"MONDAY",'MASTER TT'!$C$2:$C$587,"1300-1*",'MASTER TT'!$AM$2:$AM$587,"JAN-APRIL 2025",'MASTER TT'!$J$2:$J$587,"&gt;=1"))</f>
        <v>0</v>
      </c>
      <c r="AI19" s="47">
        <f>(COUNTIFS('MASTER TT'!$E$2:$E$587,$A$2:$A$7563,'MASTER TT'!$B$2:$B$587,"FRIDAY",'MASTER TT'!$C$2:$C$587,"14*-1*",'MASTER TT'!$AM$2:$AM$587,"JAN-APRIL 2026",'MASTER TT'!$L$2:$L$587,"&gt;=1"))</f>
        <v>0</v>
      </c>
      <c r="AJ19" s="47">
        <f>(COUNTIFS('MASTER TT'!$E$2:$E$587,$A$2:$A$7563,'MASTER TT'!$B$2:$B$587,"FRIDAY",'MASTER TT'!$C$2:$C$587,"17*-*",'MASTER TT'!$AM$2:$AM$587,"JAN-APRIL 2026",'MASTER TT'!$L$2:$L$587,"&gt;=1"))</f>
        <v>0</v>
      </c>
      <c r="AK19" s="47">
        <f>(COUNTIFS('MASTER TT'!$E$2:$E$587,$A$2:$A$7563,'MASTER TT'!$B$2:$B$587,"SATURDAY",'MASTER TT'!$C$2:$C$587,"08*-1*",'MASTER TT'!$AM$2:$AM$587,"JAN-APRIL 2026",'MASTER TT'!$L$2:$L$587,"&gt;=1"))</f>
        <v>0</v>
      </c>
      <c r="AL19" s="47">
        <f>(COUNTIFS('MASTER TT'!$E$2:$E$587,$A$2:$A$7563,'MASTER TT'!$B$2:$B$587,"SATURDAY",'MASTER TT'!$C$2:$C$587,"1100-1*",'MASTER TT'!$AM$2:$AM$587,"JAN-APRIL 2026",'MASTER TT'!$L$2:$L$587,"&gt;=1"))</f>
        <v>0</v>
      </c>
      <c r="AM19" s="47">
        <f>(COUNTIFS('MASTER TT'!$E$2:$E$587,$A$2:$A$7563,'MASTER TT'!$B$2:$B$587,"MONDAY",'MASTER TT'!$C$2:$C$587,"1200-1*",'MASTER TT'!$AM$2:$AM$587,"JAN-APRIL 2025",'MASTER TT'!$J$2:$J$587,"&gt;=1"))</f>
        <v>0</v>
      </c>
      <c r="AN19" s="47">
        <f>(COUNTIFS('MASTER TT'!$E$2:$E$587,$A$2:$A$7563,'MASTER TT'!$B$2:$B$587,"MONDAY",'MASTER TT'!$C$2:$C$587,"1300-1*",'MASTER TT'!$AM$2:$AM$587,"JAN-APRIL 2025",'MASTER TT'!$J$2:$J$587,"&gt;=1"))</f>
        <v>0</v>
      </c>
      <c r="AO19" s="47">
        <f>(COUNTIFS('MASTER TT'!$E$2:$E$587,$A$2:$A$7563,'MASTER TT'!$B$2:$B$587,"MONDAY",'MASTER TT'!$C$2:$C$587,"14*-1*",'MASTER TT'!$AM$2:$AM$587,"MAY-AUG 2025",'MASTER TT'!$J$2:$J$587,"&gt;=1"))</f>
        <v>0</v>
      </c>
      <c r="AP19" s="47">
        <f>(COUNTIFS('MASTER TT'!$E$2:$E$587,$A$2:$A$7563,'MASTER TT'!$B$2:$B$587,"SATURDAY",'MASTER TT'!$C$2:$C$587,"17*-*",'MASTER TT'!$AM$2:$AM$587,"JAN-APRIL 2026",'MASTER TT'!$L$2:$L$587,"&gt;=1"))</f>
        <v>0</v>
      </c>
      <c r="AQ19" s="47">
        <f>(COUNTIFS('MASTER TT'!$E$2:$E$587,$A$2:$A$7563,'MASTER TT'!$B$2:$B$587,"SUNDAY",'MASTER TT'!$C$2:$C$587,"08*-1*",'MASTER TT'!$AM$2:$AM$587,"JAN-APRIL 2026",'MASTER TT'!$L$2:$L$587,"&gt;=1"))</f>
        <v>0</v>
      </c>
      <c r="AR19" s="47">
        <f>(COUNTIFS('MASTER TT'!$E$2:$E$68624,$A$2:$A$7563,'MASTER TT'!$B$2:$B$68624,"SUNDAY",'MASTER TT'!$C$2:$C$68624,"1100-1*",'MASTER TT'!$AM$2:$AM$68624,"JAN-APRIL 2026",'MASTER TT'!$L$2:$L$68624,"&gt;=1"))</f>
        <v>0</v>
      </c>
      <c r="AS19" s="47">
        <f>(COUNTIFS('MASTER TT'!$E$2:$E$587,$A$2:$A$7563,'MASTER TT'!$B$2:$B$587,"SUNDAY",'MASTER TT'!$C$2:$C$587,"1200-1*",'MASTER TT'!$AM$2:$AM$587,"JAN-APRIL 2026",'MASTER TT'!$L$2:$L$587,"&gt;=1"))</f>
        <v>0</v>
      </c>
      <c r="AT19" s="47">
        <f>(COUNTIFS('MASTER TT'!$E$2:$E$587,$A$2:$A$7563,'MASTER TT'!$B$2:$B$587,"SUNDAY",'MASTER TT'!$C$2:$C$587,"1300-1*",'MASTER TT'!$AM$2:$AM$587,"JAN-APRIL 2026",'MASTER TT'!$L$2:$L$587,"&gt;=1"))</f>
        <v>0</v>
      </c>
      <c r="AU19" s="47">
        <f>(COUNTIFS('MASTER TT'!$E$2:$E$587,$A$2:$A$7563,'MASTER TT'!$B$2:$B$587,"SUNDAY",'MASTER TT'!$C$2:$C$587,"14*-1*",'MASTER TT'!$AM$2:$AM$587,"JAN-APRIL 2026",'MASTER TT'!$L$2:$L$587,"&gt;=1"))</f>
        <v>0</v>
      </c>
      <c r="AV19" s="47">
        <f>(COUNTIFS('MASTER TT'!$E$2:$E$587,$A$2:$A$7563,'MASTER TT'!$B$2:$B$587,"SUNDAY",'MASTER TT'!$C$2:$C$587,"17*-*",'MASTER TT'!$AM$2:$AM$587,"JAN-APRIL 2026",'MASTER TT'!$L$2:$L$587,"&gt;=1"))</f>
        <v>0</v>
      </c>
      <c r="AW19" s="28"/>
      <c r="AX19" s="29"/>
      <c r="AY19" s="28"/>
      <c r="AZ19" s="28"/>
      <c r="BA19" s="28"/>
      <c r="BB19" s="28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1"/>
      <c r="BN19" s="31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</row>
    <row r="20" spans="1:84" ht="14.25" customHeight="1">
      <c r="A20" s="42" t="s">
        <v>394</v>
      </c>
      <c r="B20" s="43" t="s">
        <v>376</v>
      </c>
      <c r="C20" s="45">
        <v>50</v>
      </c>
      <c r="D20" s="45">
        <v>38</v>
      </c>
      <c r="E20" s="44">
        <v>25</v>
      </c>
      <c r="F20" s="46" t="s">
        <v>377</v>
      </c>
      <c r="G20" s="47">
        <f>(COUNTIFS('MASTER TT'!$E$2:$E$587,$A$2:$A$7563,'MASTER TT'!$B$2:$B$587,"MONDAY",'MASTER TT'!$C$2:$C$587,"08*-1*",'MASTER TT'!$AM$2:$AM$587,"JAN-APRIL 2026",'MASTER TT'!$L$2:$L$587,"&gt;=1"))</f>
        <v>0</v>
      </c>
      <c r="H20" s="47">
        <f>(COUNTIFS('MASTER TT'!$E$2:$E$68619,$A$2:$A$7563,'MASTER TT'!$B$2:$B$68619,"MONDAY",'MASTER TT'!$C$2:$C$68619,"1100-1*",'MASTER TT'!$AM$2:$AM$68619,"JAN-APRIL 2026",'MASTER TT'!$L$2:$L$68619,"&gt;=1"))</f>
        <v>0</v>
      </c>
      <c r="I20" s="47">
        <f>(COUNTIFS('MASTER TT'!$E$2:$E$587,$A$2:$A$7563,'MASTER TT'!$B$2:$B$587,"MONDAY",'MASTER TT'!$C$2:$C$587,"1200-1*",'MASTER TT'!$AM$2:$AM$587,"JAN-APRIL 2025",'MASTER TT'!$J$2:$J$587,"&gt;=1"))</f>
        <v>0</v>
      </c>
      <c r="J20" s="47">
        <f>(COUNTIFS('MASTER TT'!$E$2:$E$587,$A$2:$A$7563,'MASTER TT'!$B$2:$B$587,"MONDAY",'MASTER TT'!$C$2:$C$587,"1300-1*",'MASTER TT'!$AM$2:$AM$587,"JAN-APRIL 2025",'MASTER TT'!$J$2:$J$587,"&gt;=1"))</f>
        <v>0</v>
      </c>
      <c r="K20" s="47">
        <f>(COUNTIFS('MASTER TT'!$E$2:$E$587,$A$2:$A$7563,'MASTER TT'!$B$2:$B$587,"MONDAY",'MASTER TT'!$C$2:$C$587,"14*-1*",'MASTER TT'!$AM$2:$AM$587,"JAN-APRIL 2026",'MASTER TT'!$L$2:$L$587,"&gt;=1"))</f>
        <v>0</v>
      </c>
      <c r="L20" s="47">
        <f>(COUNTIFS('MASTER TT'!$E$2:$E$587,$A$2:$A$7563,'MASTER TT'!$B$2:$B$587,"MONDAY",'MASTER TT'!$C$2:$C$587,"17*-*",'MASTER TT'!$AM$2:$AM$587,"JAN-APRIL 2026",'MASTER TT'!$L$2:$L$587,"&gt;=1"))</f>
        <v>0</v>
      </c>
      <c r="M20" s="47">
        <f>(COUNTIFS('MASTER TT'!$E$2:$E$587,$A$2:$A$7563,'MASTER TT'!$B$2:$B$587,"TUESDAY",'MASTER TT'!$C$2:$C$587,"08*-1*",'MASTER TT'!$AM$2:$AM$587,"JAN-APRIL 2026",'MASTER TT'!$L$2:$L$587,"&gt;=1"))</f>
        <v>0</v>
      </c>
      <c r="N20" s="47">
        <f>(COUNTIFS('MASTER TT'!$E$2:$E$587,$A$2:$A$7563,'MASTER TT'!$B$2:$B$587,"TUESDAY",'MASTER TT'!$C$2:$C$587,"1100-1*",'MASTER TT'!$AM$2:$AM$587,"JAN-APRIL 2026",'MASTER TT'!$L$2:$L$587,"&gt;=1"))</f>
        <v>0</v>
      </c>
      <c r="O20" s="47">
        <f>(COUNTIFS('MASTER TT'!$E$2:$E$587,$A$2:$A$7563,'MASTER TT'!$B$2:$B$587,"MONDAY",'MASTER TT'!$C$2:$C$587,"1200-1*",'MASTER TT'!$AM$2:$AM$587,"JAN-APRIL 2025",'MASTER TT'!$J$2:$J$587,"&gt;=1"))</f>
        <v>0</v>
      </c>
      <c r="P20" s="47">
        <f>(COUNTIFS('MASTER TT'!$E$2:$E$587,$A$2:$A$7563,'MASTER TT'!$B$2:$B$587,"TUESDAY",'MASTER TT'!$C$2:$C$587,"1300-1*",'MASTER TT'!$AM$2:$AM$587,"JAN-APRIL 2026",'MASTER TT'!$L$2:$L$587,"&gt;=1"))</f>
        <v>0</v>
      </c>
      <c r="Q20" s="47">
        <f>(COUNTIFS('MASTER TT'!$E$2:$E$587,$A$2:$A$7563,'MASTER TT'!$B$2:$B$587,"TUESDAY",'MASTER TT'!$C$2:$C$587,"14*-1*",'MASTER TT'!$AM$2:$AM$587,"JAN-APRIL 2026",'MASTER TT'!$L$2:$L$587,"&gt;=1"))</f>
        <v>0</v>
      </c>
      <c r="R20" s="47">
        <f>(COUNTIFS('MASTER TT'!$E$2:$E$587,$A$2:$A$7563,'MASTER TT'!$B$2:$B$587,"TUESDAY",'MASTER TT'!$C$2:$C$587,"17*-*",'MASTER TT'!$AM$2:$AM$587,"SEP-DEC  2025",'MASTER TT'!$L$2:$L$587,"&gt;=1"))</f>
        <v>0</v>
      </c>
      <c r="S20" s="47">
        <f>(COUNTIFS('MASTER TT'!$E$2:$E$587,$A$2:$A$7563,'MASTER TT'!$B$2:$B$587,"WEDNESDAY",'MASTER TT'!$C$2:$C$587,"08*-1*",'MASTER TT'!$AM$2:$AM$587,"JAN-APRIL 2026",'MASTER TT'!$L$2:$L$587,"&gt;=1"))</f>
        <v>0</v>
      </c>
      <c r="T20" s="47">
        <f>(COUNTIFS('MASTER TT'!$E$2:$E$587,$A$2:$A$7563,'MASTER TT'!$B$2:$B$587,"WEDNESDAY",'MASTER TT'!$C$2:$C$587,"1100-1*",'MASTER TT'!$AM$2:$AM$587,"JAN-APRIL 2026",'MASTER TT'!$L$2:$L$587,"&gt;=1"))</f>
        <v>0</v>
      </c>
      <c r="U20" s="47">
        <f>(COUNTIFS('MASTER TT'!$E$2:$E$587,$A$2:$A$7563,'MASTER TT'!$B$2:$B$587,"MONDAY",'MASTER TT'!$C$2:$C$587,"1200-1*",'MASTER TT'!$AM$2:$AM$587,"JAN-APRIL 2025",'MASTER TT'!$J$2:$J$587,"&gt;=1"))</f>
        <v>0</v>
      </c>
      <c r="V20" s="47">
        <f>(COUNTIFS('MASTER TT'!$E$2:$E$587,$A$2:$A$7563,'MASTER TT'!$B$2:$B$587,"MONDAY",'MASTER TT'!$C$2:$C$587,"1300-1*",'MASTER TT'!$AM$2:$AM$587,"JAN-APRIL 2025",'MASTER TT'!$J$2:$J$587,"&gt;=1"))</f>
        <v>0</v>
      </c>
      <c r="W20" s="47">
        <f>(COUNTIFS('MASTER TT'!$E$2:$E$587,$A$2:$A$7563,'MASTER TT'!$B$2:$B$587,"WEDNESDAY",'MASTER TT'!$C$2:$C$587,"14*-1*",'MASTER TT'!$AM$2:$AM$587,"JAN-APRIL 2026",'MASTER TT'!$L$2:$L$587,"&gt;=1"))</f>
        <v>0</v>
      </c>
      <c r="X20" s="47">
        <f>(COUNTIFS('MASTER TT'!$E$2:$E$587,$A$2:$A$7563,'MASTER TT'!$B$2:$B$587,"WEDNESDAY",'MASTER TT'!$C$2:$C$587,"17*-*",'MASTER TT'!$AM$2:$AM$587,"JAN-APRIL 2026",'MASTER TT'!$L$2:$L$587,"&gt;=1"))</f>
        <v>0</v>
      </c>
      <c r="Y20" s="47">
        <f>(COUNTIFS('MASTER TT'!$E$2:$E$587,$A$2:$A$7563,'MASTER TT'!$B$2:$B$587,"THURSDAY",'MASTER TT'!$C$2:$C$587,"08*-1*",'MASTER TT'!$AM$2:$AM$587,"JAN-APRIL 2026",'MASTER TT'!$L$2:$L$587,"&gt;=1"))</f>
        <v>0</v>
      </c>
      <c r="Z20" s="47">
        <f>(COUNTIFS('MASTER TT'!$E$2:$E$587,$A$2:$A$7563,'MASTER TT'!$B$2:$B$587,"THURSDAY",'MASTER TT'!$C$2:$C$587,"1100-1*",'MASTER TT'!$AM$2:$AM$587,"JAN-APRIL 2026",'MASTER TT'!$L$2:$L$587,"&gt;=1"))</f>
        <v>0</v>
      </c>
      <c r="AA20" s="47">
        <f>(COUNTIFS('MASTER TT'!$E$2:$E$587,$A$2:$A$7563,'MASTER TT'!$B$2:$B$587,"MONDAY",'MASTER TT'!$C$2:$C$587,"1200-1*",'MASTER TT'!$AM$2:$AM$587,"JAN-APRIL 2025",'MASTER TT'!$J$2:$J$587,"&gt;=1"))</f>
        <v>0</v>
      </c>
      <c r="AB20" s="47">
        <f>(COUNTIFS('MASTER TT'!$E$2:$E$587,$A$2:$A$7563,'MASTER TT'!$B$2:$B$587,"MONDAY",'MASTER TT'!$C$2:$C$587,"1300-1*",'MASTER TT'!$AM$2:$AM$587,"JAN-APRIL 2025",'MASTER TT'!$J$2:$J$587,"&gt;=1"))</f>
        <v>0</v>
      </c>
      <c r="AC20" s="47">
        <f>(COUNTIFS('MASTER TT'!$E$2:$E$587,$A$2:$A$7563,'MASTER TT'!$B$2:$B$587,"THURSDAY",'MASTER TT'!$C$2:$C$587,"14*-1*",'MASTER TT'!$AM$2:$AM$587,"JAN-APRIL 2026",'MASTER TT'!$L$2:$L$587,"&gt;=1"))</f>
        <v>0</v>
      </c>
      <c r="AD20" s="47">
        <f>(COUNTIFS('MASTER TT'!$E$2:$E$587,$A$2:$A$7563,'MASTER TT'!$B$2:$B$587,"THURSDAY",'MASTER TT'!$C$2:$C$587,"17*-*",'MASTER TT'!$AM$2:$AM$587,"JAN-APRIL 2026",'MASTER TT'!$L$2:$L$587,"&gt;=1"))</f>
        <v>0</v>
      </c>
      <c r="AE20" s="47">
        <f>(COUNTIFS('MASTER TT'!$E$2:$E$587,$A$2:$A$7563,'MASTER TT'!$B$2:$B$587,"FRIDAY",'MASTER TT'!$C$2:$C$587,"08*-1*",'MASTER TT'!$AM$2:$AM$587,"JAN-APRIL 2026",'MASTER TT'!$L$2:$L$587,"&gt;=1"))</f>
        <v>0</v>
      </c>
      <c r="AF20" s="47">
        <f>(COUNTIFS('MASTER TT'!$E$2:$E$587,$A$2:$A$7563,'MASTER TT'!$B$2:$B$587,"FRIDAY",'MASTER TT'!$C$2:$C$587,"1100-1*",'MASTER TT'!$AM$2:$AM$587,"JAN-APRIL 2026",'MASTER TT'!$L$2:$L$587,"&gt;=1"))</f>
        <v>0</v>
      </c>
      <c r="AG20" s="47">
        <f>(COUNTIFS('MASTER TT'!$E$2:$E$587,$A$2:$A$7563,'MASTER TT'!$B$2:$B$587,"MONDAY",'MASTER TT'!$C$2:$C$587,"1200-1*",'MASTER TT'!$AM$2:$AM$587,"JAN-APRIL 2025",'MASTER TT'!$J$2:$J$587,"&gt;=1"))</f>
        <v>0</v>
      </c>
      <c r="AH20" s="47">
        <f>(COUNTIFS('MASTER TT'!$E$2:$E$587,$A$2:$A$7563,'MASTER TT'!$B$2:$B$587,"MONDAY",'MASTER TT'!$C$2:$C$587,"1300-1*",'MASTER TT'!$AM$2:$AM$587,"JAN-APRIL 2025",'MASTER TT'!$J$2:$J$587,"&gt;=1"))</f>
        <v>0</v>
      </c>
      <c r="AI20" s="47">
        <f>(COUNTIFS('MASTER TT'!$E$2:$E$587,$A$2:$A$7563,'MASTER TT'!$B$2:$B$587,"FRIDAY",'MASTER TT'!$C$2:$C$587,"14*-1*",'MASTER TT'!$AM$2:$AM$587,"JAN-APRIL 2026",'MASTER TT'!$L$2:$L$587,"&gt;=1"))</f>
        <v>0</v>
      </c>
      <c r="AJ20" s="47">
        <f>(COUNTIFS('MASTER TT'!$E$2:$E$587,$A$2:$A$7563,'MASTER TT'!$B$2:$B$587,"FRIDAY",'MASTER TT'!$C$2:$C$587,"17*-*",'MASTER TT'!$AM$2:$AM$587,"JAN-APRIL 2026",'MASTER TT'!$L$2:$L$587,"&gt;=1"))</f>
        <v>0</v>
      </c>
      <c r="AK20" s="47">
        <f>(COUNTIFS('MASTER TT'!$E$2:$E$587,$A$2:$A$7563,'MASTER TT'!$B$2:$B$587,"SATURDAY",'MASTER TT'!$C$2:$C$587,"08*-1*",'MASTER TT'!$AM$2:$AM$587,"JAN-APRIL 2026",'MASTER TT'!$L$2:$L$587,"&gt;=1"))</f>
        <v>0</v>
      </c>
      <c r="AL20" s="47">
        <f>(COUNTIFS('MASTER TT'!$E$2:$E$587,$A$2:$A$7563,'MASTER TT'!$B$2:$B$587,"SATURDAY",'MASTER TT'!$C$2:$C$587,"1100-1*",'MASTER TT'!$AM$2:$AM$587,"JAN-APRIL 2026",'MASTER TT'!$L$2:$L$587,"&gt;=1"))</f>
        <v>0</v>
      </c>
      <c r="AM20" s="47">
        <f>(COUNTIFS('MASTER TT'!$E$2:$E$587,$A$2:$A$7563,'MASTER TT'!$B$2:$B$587,"MONDAY",'MASTER TT'!$C$2:$C$587,"1200-1*",'MASTER TT'!$AM$2:$AM$587,"JAN-APRIL 2025",'MASTER TT'!$J$2:$J$587,"&gt;=1"))</f>
        <v>0</v>
      </c>
      <c r="AN20" s="47">
        <f>(COUNTIFS('MASTER TT'!$E$2:$E$587,$A$2:$A$7563,'MASTER TT'!$B$2:$B$587,"MONDAY",'MASTER TT'!$C$2:$C$587,"1300-1*",'MASTER TT'!$AM$2:$AM$587,"JAN-APRIL 2025",'MASTER TT'!$J$2:$J$587,"&gt;=1"))</f>
        <v>0</v>
      </c>
      <c r="AO20" s="47">
        <f>(COUNTIFS('MASTER TT'!$E$2:$E$587,$A$2:$A$7563,'MASTER TT'!$B$2:$B$587,"MONDAY",'MASTER TT'!$C$2:$C$587,"14*-1*",'MASTER TT'!$AM$2:$AM$587,"MAY-AUG 2025",'MASTER TT'!$J$2:$J$587,"&gt;=1"))</f>
        <v>0</v>
      </c>
      <c r="AP20" s="47">
        <f>(COUNTIFS('MASTER TT'!$E$2:$E$587,$A$2:$A$7563,'MASTER TT'!$B$2:$B$587,"SATURDAY",'MASTER TT'!$C$2:$C$587,"17*-*",'MASTER TT'!$AM$2:$AM$587,"JAN-APRIL 2026",'MASTER TT'!$L$2:$L$587,"&gt;=1"))</f>
        <v>0</v>
      </c>
      <c r="AQ20" s="47">
        <f>(COUNTIFS('MASTER TT'!$E$2:$E$587,$A$2:$A$7563,'MASTER TT'!$B$2:$B$587,"SUNDAY",'MASTER TT'!$C$2:$C$587,"08*-1*",'MASTER TT'!$AM$2:$AM$587,"JAN-APRIL 2026",'MASTER TT'!$L$2:$L$587,"&gt;=1"))</f>
        <v>0</v>
      </c>
      <c r="AR20" s="47">
        <f>(COUNTIFS('MASTER TT'!$E$2:$E$68624,$A$2:$A$7563,'MASTER TT'!$B$2:$B$68624,"SUNDAY",'MASTER TT'!$C$2:$C$68624,"1100-1*",'MASTER TT'!$AM$2:$AM$68624,"JAN-APRIL 2026",'MASTER TT'!$L$2:$L$68624,"&gt;=1"))</f>
        <v>0</v>
      </c>
      <c r="AS20" s="47">
        <f>(COUNTIFS('MASTER TT'!$E$2:$E$587,$A$2:$A$7563,'MASTER TT'!$B$2:$B$587,"SUNDAY",'MASTER TT'!$C$2:$C$587,"1200-1*",'MASTER TT'!$AM$2:$AM$587,"JAN-APRIL 2026",'MASTER TT'!$L$2:$L$587,"&gt;=1"))</f>
        <v>0</v>
      </c>
      <c r="AT20" s="47">
        <f>(COUNTIFS('MASTER TT'!$E$2:$E$587,$A$2:$A$7563,'MASTER TT'!$B$2:$B$587,"SUNDAY",'MASTER TT'!$C$2:$C$587,"1300-1*",'MASTER TT'!$AM$2:$AM$587,"JAN-APRIL 2026",'MASTER TT'!$L$2:$L$587,"&gt;=1"))</f>
        <v>0</v>
      </c>
      <c r="AU20" s="47">
        <f>(COUNTIFS('MASTER TT'!$E$2:$E$587,$A$2:$A$7563,'MASTER TT'!$B$2:$B$587,"SUNDAY",'MASTER TT'!$C$2:$C$587,"14*-1*",'MASTER TT'!$AM$2:$AM$587,"JAN-APRIL 2026",'MASTER TT'!$L$2:$L$587,"&gt;=1"))</f>
        <v>0</v>
      </c>
      <c r="AV20" s="47">
        <f>(COUNTIFS('MASTER TT'!$E$2:$E$587,$A$2:$A$7563,'MASTER TT'!$B$2:$B$587,"SUNDAY",'MASTER TT'!$C$2:$C$587,"17*-*",'MASTER TT'!$AM$2:$AM$587,"JAN-APRIL 2026",'MASTER TT'!$L$2:$L$587,"&gt;=1"))</f>
        <v>0</v>
      </c>
      <c r="AW20" s="28"/>
      <c r="AX20" s="29"/>
      <c r="AY20" s="28"/>
      <c r="AZ20" s="28"/>
      <c r="BA20" s="28"/>
      <c r="BB20" s="28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1"/>
      <c r="BN20" s="31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</row>
    <row r="21" spans="1:84" ht="14.25" customHeight="1">
      <c r="A21" s="48" t="s">
        <v>395</v>
      </c>
      <c r="B21" s="43" t="s">
        <v>376</v>
      </c>
      <c r="C21" s="46"/>
      <c r="D21" s="49"/>
      <c r="E21" s="46"/>
      <c r="F21" s="46"/>
      <c r="G21" s="50">
        <f t="shared" ref="G21:AV21" si="0">SUM(G3:G20)/12</f>
        <v>0</v>
      </c>
      <c r="H21" s="50">
        <f t="shared" si="0"/>
        <v>8.3333333333333329E-2</v>
      </c>
      <c r="I21" s="50">
        <f t="shared" si="0"/>
        <v>0</v>
      </c>
      <c r="J21" s="50">
        <f t="shared" si="0"/>
        <v>0</v>
      </c>
      <c r="K21" s="50">
        <f t="shared" si="0"/>
        <v>0</v>
      </c>
      <c r="L21" s="50">
        <f t="shared" si="0"/>
        <v>0</v>
      </c>
      <c r="M21" s="50">
        <f t="shared" si="0"/>
        <v>0</v>
      </c>
      <c r="N21" s="50">
        <f t="shared" si="0"/>
        <v>8.3333333333333329E-2</v>
      </c>
      <c r="O21" s="50">
        <f t="shared" si="0"/>
        <v>0</v>
      </c>
      <c r="P21" s="50">
        <f t="shared" si="0"/>
        <v>0</v>
      </c>
      <c r="Q21" s="50">
        <f t="shared" si="0"/>
        <v>0</v>
      </c>
      <c r="R21" s="50">
        <f t="shared" si="0"/>
        <v>0</v>
      </c>
      <c r="S21" s="50">
        <f t="shared" si="0"/>
        <v>8.3333333333333329E-2</v>
      </c>
      <c r="T21" s="50">
        <f t="shared" si="0"/>
        <v>8.3333333333333329E-2</v>
      </c>
      <c r="U21" s="50">
        <f t="shared" si="0"/>
        <v>0</v>
      </c>
      <c r="V21" s="50">
        <f t="shared" si="0"/>
        <v>0</v>
      </c>
      <c r="W21" s="50">
        <f t="shared" si="0"/>
        <v>8.3333333333333329E-2</v>
      </c>
      <c r="X21" s="50">
        <f t="shared" si="0"/>
        <v>0</v>
      </c>
      <c r="Y21" s="50">
        <f t="shared" si="0"/>
        <v>8.3333333333333329E-2</v>
      </c>
      <c r="Z21" s="50">
        <f t="shared" si="0"/>
        <v>0</v>
      </c>
      <c r="AA21" s="50">
        <f t="shared" si="0"/>
        <v>0</v>
      </c>
      <c r="AB21" s="50">
        <f t="shared" si="0"/>
        <v>0</v>
      </c>
      <c r="AC21" s="50">
        <f t="shared" si="0"/>
        <v>0</v>
      </c>
      <c r="AD21" s="50">
        <f t="shared" si="0"/>
        <v>0</v>
      </c>
      <c r="AE21" s="50">
        <f t="shared" si="0"/>
        <v>8.3333333333333329E-2</v>
      </c>
      <c r="AF21" s="50">
        <f t="shared" si="0"/>
        <v>8.3333333333333329E-2</v>
      </c>
      <c r="AG21" s="50">
        <f t="shared" si="0"/>
        <v>0</v>
      </c>
      <c r="AH21" s="50">
        <f t="shared" si="0"/>
        <v>0</v>
      </c>
      <c r="AI21" s="50">
        <f t="shared" si="0"/>
        <v>0</v>
      </c>
      <c r="AJ21" s="50">
        <f t="shared" si="0"/>
        <v>0</v>
      </c>
      <c r="AK21" s="50">
        <f t="shared" si="0"/>
        <v>0</v>
      </c>
      <c r="AL21" s="50">
        <f t="shared" si="0"/>
        <v>0</v>
      </c>
      <c r="AM21" s="50">
        <f t="shared" si="0"/>
        <v>0</v>
      </c>
      <c r="AN21" s="50">
        <f t="shared" si="0"/>
        <v>0</v>
      </c>
      <c r="AO21" s="50">
        <f t="shared" si="0"/>
        <v>0</v>
      </c>
      <c r="AP21" s="50">
        <f t="shared" si="0"/>
        <v>0</v>
      </c>
      <c r="AQ21" s="50">
        <f t="shared" si="0"/>
        <v>0</v>
      </c>
      <c r="AR21" s="50">
        <f t="shared" si="0"/>
        <v>0</v>
      </c>
      <c r="AS21" s="50">
        <f t="shared" si="0"/>
        <v>0</v>
      </c>
      <c r="AT21" s="50">
        <f t="shared" si="0"/>
        <v>0</v>
      </c>
      <c r="AU21" s="50">
        <f t="shared" si="0"/>
        <v>0</v>
      </c>
      <c r="AV21" s="50">
        <f t="shared" si="0"/>
        <v>0</v>
      </c>
      <c r="AW21" s="28"/>
      <c r="AX21" s="29"/>
      <c r="AY21" s="28"/>
      <c r="AZ21" s="28"/>
      <c r="BA21" s="28"/>
      <c r="BB21" s="28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1"/>
      <c r="BN21" s="31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</row>
    <row r="22" spans="1:84" ht="14.25" customHeight="1">
      <c r="A22" s="42"/>
      <c r="B22" s="43" t="s">
        <v>376</v>
      </c>
      <c r="C22" s="46"/>
      <c r="D22" s="49"/>
      <c r="E22" s="46"/>
      <c r="F22" s="46"/>
      <c r="G22" s="480" t="s">
        <v>52</v>
      </c>
      <c r="H22" s="481"/>
      <c r="I22" s="481"/>
      <c r="J22" s="481"/>
      <c r="K22" s="481"/>
      <c r="L22" s="482"/>
      <c r="M22" s="480" t="s">
        <v>357</v>
      </c>
      <c r="N22" s="481"/>
      <c r="O22" s="481"/>
      <c r="P22" s="481"/>
      <c r="Q22" s="481"/>
      <c r="R22" s="482"/>
      <c r="S22" s="480" t="s">
        <v>358</v>
      </c>
      <c r="T22" s="481"/>
      <c r="U22" s="481"/>
      <c r="V22" s="481"/>
      <c r="W22" s="481"/>
      <c r="X22" s="482"/>
      <c r="Y22" s="480" t="s">
        <v>359</v>
      </c>
      <c r="Z22" s="481"/>
      <c r="AA22" s="481"/>
      <c r="AB22" s="481"/>
      <c r="AC22" s="481"/>
      <c r="AD22" s="482"/>
      <c r="AE22" s="27" t="s">
        <v>360</v>
      </c>
      <c r="AF22" s="27"/>
      <c r="AG22" s="27"/>
      <c r="AH22" s="27"/>
      <c r="AI22" s="27"/>
      <c r="AJ22" s="27"/>
      <c r="AK22" s="480" t="s">
        <v>361</v>
      </c>
      <c r="AL22" s="481"/>
      <c r="AM22" s="481"/>
      <c r="AN22" s="481"/>
      <c r="AO22" s="481"/>
      <c r="AP22" s="482"/>
      <c r="AQ22" s="480" t="s">
        <v>362</v>
      </c>
      <c r="AR22" s="481"/>
      <c r="AS22" s="481"/>
      <c r="AT22" s="481"/>
      <c r="AU22" s="481"/>
      <c r="AV22" s="482"/>
      <c r="AW22" s="51"/>
      <c r="AX22" s="51"/>
      <c r="AY22" s="51"/>
      <c r="AZ22" s="51"/>
      <c r="BA22" s="51"/>
      <c r="BB22" s="51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52"/>
      <c r="BS22" s="52"/>
      <c r="BT22" s="52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</row>
    <row r="23" spans="1:84" ht="14.25" customHeight="1">
      <c r="A23" s="42"/>
      <c r="B23" s="43" t="s">
        <v>376</v>
      </c>
      <c r="C23" s="46"/>
      <c r="D23" s="49"/>
      <c r="E23" s="46"/>
      <c r="F23" s="46"/>
      <c r="G23" s="37" t="s">
        <v>369</v>
      </c>
      <c r="H23" s="37" t="s">
        <v>370</v>
      </c>
      <c r="I23" s="37" t="s">
        <v>371</v>
      </c>
      <c r="J23" s="37" t="s">
        <v>372</v>
      </c>
      <c r="K23" s="37" t="s">
        <v>373</v>
      </c>
      <c r="L23" s="37" t="s">
        <v>374</v>
      </c>
      <c r="M23" s="37" t="s">
        <v>369</v>
      </c>
      <c r="N23" s="37" t="s">
        <v>370</v>
      </c>
      <c r="O23" s="37" t="s">
        <v>371</v>
      </c>
      <c r="P23" s="37" t="s">
        <v>372</v>
      </c>
      <c r="Q23" s="37" t="s">
        <v>373</v>
      </c>
      <c r="R23" s="37" t="s">
        <v>374</v>
      </c>
      <c r="S23" s="37" t="s">
        <v>369</v>
      </c>
      <c r="T23" s="37" t="s">
        <v>370</v>
      </c>
      <c r="U23" s="37" t="s">
        <v>371</v>
      </c>
      <c r="V23" s="37" t="s">
        <v>372</v>
      </c>
      <c r="W23" s="37" t="s">
        <v>373</v>
      </c>
      <c r="X23" s="37" t="s">
        <v>374</v>
      </c>
      <c r="Y23" s="37" t="s">
        <v>369</v>
      </c>
      <c r="Z23" s="37" t="s">
        <v>370</v>
      </c>
      <c r="AA23" s="37" t="s">
        <v>371</v>
      </c>
      <c r="AB23" s="37" t="s">
        <v>372</v>
      </c>
      <c r="AC23" s="37" t="s">
        <v>373</v>
      </c>
      <c r="AD23" s="37" t="s">
        <v>374</v>
      </c>
      <c r="AE23" s="37" t="s">
        <v>369</v>
      </c>
      <c r="AF23" s="37" t="s">
        <v>370</v>
      </c>
      <c r="AG23" s="37" t="s">
        <v>371</v>
      </c>
      <c r="AH23" s="37" t="s">
        <v>372</v>
      </c>
      <c r="AI23" s="37" t="s">
        <v>373</v>
      </c>
      <c r="AJ23" s="37" t="s">
        <v>374</v>
      </c>
      <c r="AK23" s="37" t="s">
        <v>369</v>
      </c>
      <c r="AL23" s="37" t="s">
        <v>370</v>
      </c>
      <c r="AM23" s="37" t="s">
        <v>371</v>
      </c>
      <c r="AN23" s="37" t="s">
        <v>372</v>
      </c>
      <c r="AO23" s="37" t="s">
        <v>373</v>
      </c>
      <c r="AP23" s="37" t="s">
        <v>374</v>
      </c>
      <c r="AQ23" s="37" t="s">
        <v>369</v>
      </c>
      <c r="AR23" s="37" t="s">
        <v>370</v>
      </c>
      <c r="AS23" s="37" t="s">
        <v>371</v>
      </c>
      <c r="AT23" s="37" t="s">
        <v>372</v>
      </c>
      <c r="AU23" s="37" t="s">
        <v>373</v>
      </c>
      <c r="AV23" s="37" t="s">
        <v>374</v>
      </c>
      <c r="AW23" s="38"/>
      <c r="AX23" s="39"/>
      <c r="AY23" s="38"/>
      <c r="AZ23" s="38"/>
      <c r="BA23" s="38"/>
      <c r="BB23" s="28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1"/>
      <c r="BN23" s="31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</row>
    <row r="24" spans="1:84" ht="14.25" customHeight="1">
      <c r="A24" s="54" t="s">
        <v>396</v>
      </c>
      <c r="B24" s="43" t="s">
        <v>397</v>
      </c>
      <c r="C24" s="44">
        <v>45</v>
      </c>
      <c r="D24" s="45">
        <v>30</v>
      </c>
      <c r="E24" s="44">
        <v>22</v>
      </c>
      <c r="F24" s="55" t="s">
        <v>398</v>
      </c>
      <c r="G24" s="47">
        <f>(COUNTIFS('MASTER TT'!$E$2:$E$587,$A$2:$A$7563,'MASTER TT'!$B$2:$B$587,"MONDAY",'MASTER TT'!$C$2:$C$587,"08*-1*",'MASTER TT'!$AM$2:$AM$587,"JAN-APRIL 2026",'MASTER TT'!$L$2:$L$587,"&gt;=1"))</f>
        <v>0</v>
      </c>
      <c r="H24" s="47">
        <f>(COUNTIFS('MASTER TT'!$E$2:$E$68619,$A$2:$A$7563,'MASTER TT'!$B$2:$B$68619,"MONDAY",'MASTER TT'!$C$2:$C$68619,"1100-1*",'MASTER TT'!$AM$2:$AM$68619,"JAN-APRIL 2026",'MASTER TT'!$L$2:$L$68619,"&gt;=1"))</f>
        <v>0</v>
      </c>
      <c r="I24" s="47">
        <f>(COUNTIFS('MASTER TT'!$E$2:$E$587,$A$2:$A$7563,'MASTER TT'!$B$2:$B$587,"MONDAY",'MASTER TT'!$C$2:$C$587,"1200-1*",'MASTER TT'!$AM$2:$AM$587,"JAN-APRIL 2025",'MASTER TT'!$J$2:$J$587,"&gt;=1"))</f>
        <v>0</v>
      </c>
      <c r="J24" s="47">
        <f>(COUNTIFS('MASTER TT'!$E$2:$E$587,$A$2:$A$7563,'MASTER TT'!$B$2:$B$587,"MONDAY",'MASTER TT'!$C$2:$C$587,"1300-1*",'MASTER TT'!$AM$2:$AM$587,"JAN-APRIL 2025",'MASTER TT'!$J$2:$J$587,"&gt;=1"))</f>
        <v>0</v>
      </c>
      <c r="K24" s="47">
        <f>(COUNTIFS('MASTER TT'!$E$2:$E$587,$A$2:$A$7563,'MASTER TT'!$B$2:$B$587,"MONDAY",'MASTER TT'!$C$2:$C$587,"14*-1*",'MASTER TT'!$AM$2:$AM$587,"JAN-APRIL 2026",'MASTER TT'!$L$2:$L$587,"&gt;=1"))</f>
        <v>0</v>
      </c>
      <c r="L24" s="47">
        <f>(COUNTIFS('MASTER TT'!$E$2:$E$587,$A$2:$A$7563,'MASTER TT'!$B$2:$B$587,"MONDAY",'MASTER TT'!$C$2:$C$587,"17*-*",'MASTER TT'!$AM$2:$AM$587,"JAN-APRIL 2026",'MASTER TT'!$L$2:$L$587,"&gt;=1"))</f>
        <v>0</v>
      </c>
      <c r="M24" s="47">
        <f>(COUNTIFS('MASTER TT'!$E$2:$E$587,$A$2:$A$7563,'MASTER TT'!$B$2:$B$587,"TUESDAY",'MASTER TT'!$C$2:$C$587,"08*-1*",'MASTER TT'!$AM$2:$AM$587,"JAN-APRIL 2026",'MASTER TT'!$L$2:$L$587,"&gt;=1"))</f>
        <v>0</v>
      </c>
      <c r="N24" s="47">
        <f>(COUNTIFS('MASTER TT'!$E$2:$E$587,$A$2:$A$7563,'MASTER TT'!$B$2:$B$587,"TUESDAY",'MASTER TT'!$C$2:$C$587,"1100-1*",'MASTER TT'!$AM$2:$AM$587,"JAN-APRIL 2026",'MASTER TT'!$L$2:$L$587,"&gt;=1"))</f>
        <v>0</v>
      </c>
      <c r="O24" s="47">
        <f>(COUNTIFS('MASTER TT'!$E$2:$E$587,$A$2:$A$7563,'MASTER TT'!$B$2:$B$587,"MONDAY",'MASTER TT'!$C$2:$C$587,"1200-1*",'MASTER TT'!$AM$2:$AM$587,"JAN-APRIL 2025",'MASTER TT'!$J$2:$J$587,"&gt;=1"))</f>
        <v>0</v>
      </c>
      <c r="P24" s="47">
        <f>(COUNTIFS('MASTER TT'!$E$2:$E$587,$A$2:$A$7563,'MASTER TT'!$B$2:$B$587,"TUESDAY",'MASTER TT'!$C$2:$C$587,"1300-1*",'MASTER TT'!$AM$2:$AM$587,"JAN-APRIL 2026",'MASTER TT'!$L$2:$L$587,"&gt;=1"))</f>
        <v>0</v>
      </c>
      <c r="Q24" s="47">
        <f>(COUNTIFS('MASTER TT'!$E$2:$E$587,$A$2:$A$7563,'MASTER TT'!$B$2:$B$587,"TUESDAY",'MASTER TT'!$C$2:$C$587,"14*-1*",'MASTER TT'!$AM$2:$AM$587,"JAN-APRIL 2026",'MASTER TT'!$L$2:$L$587,"&gt;=1"))</f>
        <v>0</v>
      </c>
      <c r="R24" s="47">
        <f>(COUNTIFS('MASTER TT'!$E$2:$E$587,$A$2:$A$7563,'MASTER TT'!$B$2:$B$587,"TUESDAY",'MASTER TT'!$C$2:$C$587,"17*-*",'MASTER TT'!$AM$2:$AM$587,"SEP-DEC  2025",'MASTER TT'!$L$2:$L$587,"&gt;=1"))</f>
        <v>0</v>
      </c>
      <c r="S24" s="47">
        <f>(COUNTIFS('MASTER TT'!$E$2:$E$587,$A$2:$A$7563,'MASTER TT'!$B$2:$B$587,"WEDNESDAY",'MASTER TT'!$C$2:$C$587,"08*-1*",'MASTER TT'!$AM$2:$AM$587,"JAN-APRIL 2026",'MASTER TT'!$L$2:$L$587,"&gt;=1"))</f>
        <v>0</v>
      </c>
      <c r="T24" s="47">
        <f>(COUNTIFS('MASTER TT'!$E$2:$E$587,$A$2:$A$7563,'MASTER TT'!$B$2:$B$587,"WEDNESDAY",'MASTER TT'!$C$2:$C$587,"1100-1*",'MASTER TT'!$AM$2:$AM$587,"JAN-APRIL 2026",'MASTER TT'!$L$2:$L$587,"&gt;=1"))</f>
        <v>0</v>
      </c>
      <c r="U24" s="47">
        <f>(COUNTIFS('MASTER TT'!$E$2:$E$587,$A$2:$A$7563,'MASTER TT'!$B$2:$B$587,"MONDAY",'MASTER TT'!$C$2:$C$587,"1200-1*",'MASTER TT'!$AM$2:$AM$587,"JAN-APRIL 2025",'MASTER TT'!$J$2:$J$587,"&gt;=1"))</f>
        <v>0</v>
      </c>
      <c r="V24" s="47">
        <f>(COUNTIFS('MASTER TT'!$E$2:$E$587,$A$2:$A$7563,'MASTER TT'!$B$2:$B$587,"MONDAY",'MASTER TT'!$C$2:$C$587,"1300-1*",'MASTER TT'!$AM$2:$AM$587,"JAN-APRIL 2025",'MASTER TT'!$J$2:$J$587,"&gt;=1"))</f>
        <v>0</v>
      </c>
      <c r="W24" s="47">
        <f>(COUNTIFS('MASTER TT'!$E$2:$E$587,$A$2:$A$7563,'MASTER TT'!$B$2:$B$587,"WEDNESDAY",'MASTER TT'!$C$2:$C$587,"14*-1*",'MASTER TT'!$AM$2:$AM$587,"JAN-APRIL 2026",'MASTER TT'!$L$2:$L$587,"&gt;=1"))</f>
        <v>0</v>
      </c>
      <c r="X24" s="47">
        <f>(COUNTIFS('MASTER TT'!$E$2:$E$587,$A$2:$A$7563,'MASTER TT'!$B$2:$B$587,"WEDNESDAY",'MASTER TT'!$C$2:$C$587,"17*-*",'MASTER TT'!$AM$2:$AM$587,"JAN-APRIL 2026",'MASTER TT'!$L$2:$L$587,"&gt;=1"))</f>
        <v>0</v>
      </c>
      <c r="Y24" s="47">
        <f>(COUNTIFS('MASTER TT'!$E$2:$E$587,$A$2:$A$7563,'MASTER TT'!$B$2:$B$587,"THURSDAY",'MASTER TT'!$C$2:$C$587,"08*-1*",'MASTER TT'!$AM$2:$AM$587,"JAN-APRIL 2026",'MASTER TT'!$L$2:$L$587,"&gt;=1"))</f>
        <v>0</v>
      </c>
      <c r="Z24" s="47">
        <f>(COUNTIFS('MASTER TT'!$E$2:$E$587,$A$2:$A$7563,'MASTER TT'!$B$2:$B$587,"THURSDAY",'MASTER TT'!$C$2:$C$587,"1100-1*",'MASTER TT'!$AM$2:$AM$587,"JAN-APRIL 2026",'MASTER TT'!$L$2:$L$587,"&gt;=1"))</f>
        <v>0</v>
      </c>
      <c r="AA24" s="47">
        <f>(COUNTIFS('MASTER TT'!$E$2:$E$587,$A$2:$A$7563,'MASTER TT'!$B$2:$B$587,"MONDAY",'MASTER TT'!$C$2:$C$587,"1200-1*",'MASTER TT'!$AM$2:$AM$587,"JAN-APRIL 2025",'MASTER TT'!$J$2:$J$587,"&gt;=1"))</f>
        <v>0</v>
      </c>
      <c r="AB24" s="47">
        <f>(COUNTIFS('MASTER TT'!$E$2:$E$587,$A$2:$A$7563,'MASTER TT'!$B$2:$B$587,"MONDAY",'MASTER TT'!$C$2:$C$587,"1300-1*",'MASTER TT'!$AM$2:$AM$587,"JAN-APRIL 2025",'MASTER TT'!$J$2:$J$587,"&gt;=1"))</f>
        <v>0</v>
      </c>
      <c r="AC24" s="47">
        <f>(COUNTIFS('MASTER TT'!$E$2:$E$587,$A$2:$A$7563,'MASTER TT'!$B$2:$B$587,"THURSDAY",'MASTER TT'!$C$2:$C$587,"14*-1*",'MASTER TT'!$AM$2:$AM$587,"JAN-APRIL 2026",'MASTER TT'!$L$2:$L$587,"&gt;=1"))</f>
        <v>0</v>
      </c>
      <c r="AD24" s="47">
        <f>(COUNTIFS('MASTER TT'!$E$2:$E$587,$A$2:$A$7563,'MASTER TT'!$B$2:$B$587,"THURSDAY",'MASTER TT'!$C$2:$C$587,"17*-*",'MASTER TT'!$AM$2:$AM$587,"JAN-APRIL 2026",'MASTER TT'!$L$2:$L$587,"&gt;=1"))</f>
        <v>0</v>
      </c>
      <c r="AE24" s="47">
        <f>(COUNTIFS('MASTER TT'!$E$2:$E$587,$A$2:$A$7563,'MASTER TT'!$B$2:$B$587,"FRIDAY",'MASTER TT'!$C$2:$C$587,"08*-1*",'MASTER TT'!$AM$2:$AM$587,"JAN-APRIL 2026",'MASTER TT'!$L$2:$L$587,"&gt;=1"))</f>
        <v>0</v>
      </c>
      <c r="AF24" s="47">
        <f>(COUNTIFS('MASTER TT'!$E$2:$E$587,$A$2:$A$7563,'MASTER TT'!$B$2:$B$587,"FRIDAY",'MASTER TT'!$C$2:$C$587,"1100-1*",'MASTER TT'!$AM$2:$AM$587,"JAN-APRIL 2026",'MASTER TT'!$L$2:$L$587,"&gt;=1"))</f>
        <v>0</v>
      </c>
      <c r="AG24" s="47">
        <f>(COUNTIFS('MASTER TT'!$E$2:$E$587,$A$2:$A$7563,'MASTER TT'!$B$2:$B$587,"MONDAY",'MASTER TT'!$C$2:$C$587,"1200-1*",'MASTER TT'!$AM$2:$AM$587,"JAN-APRIL 2025",'MASTER TT'!$J$2:$J$587,"&gt;=1"))</f>
        <v>0</v>
      </c>
      <c r="AH24" s="47">
        <f>(COUNTIFS('MASTER TT'!$E$2:$E$587,$A$2:$A$7563,'MASTER TT'!$B$2:$B$587,"MONDAY",'MASTER TT'!$C$2:$C$587,"1300-1*",'MASTER TT'!$AM$2:$AM$587,"JAN-APRIL 2025",'MASTER TT'!$J$2:$J$587,"&gt;=1"))</f>
        <v>0</v>
      </c>
      <c r="AI24" s="47">
        <f>(COUNTIFS('MASTER TT'!$E$2:$E$587,$A$2:$A$7563,'MASTER TT'!$B$2:$B$587,"FRIDAY",'MASTER TT'!$C$2:$C$587,"14*-1*",'MASTER TT'!$AM$2:$AM$587,"JAN-APRIL 2026",'MASTER TT'!$L$2:$L$587,"&gt;=1"))</f>
        <v>0</v>
      </c>
      <c r="AJ24" s="47">
        <f>(COUNTIFS('MASTER TT'!$E$2:$E$587,$A$2:$A$7563,'MASTER TT'!$B$2:$B$587,"FRIDAY",'MASTER TT'!$C$2:$C$587,"17*-*",'MASTER TT'!$AM$2:$AM$587,"JAN-APRIL 2026",'MASTER TT'!$L$2:$L$587,"&gt;=1"))</f>
        <v>0</v>
      </c>
      <c r="AK24" s="47">
        <f>(COUNTIFS('MASTER TT'!$E$2:$E$587,$A$2:$A$7563,'MASTER TT'!$B$2:$B$587,"SATURDAY",'MASTER TT'!$C$2:$C$587,"08*-1*",'MASTER TT'!$AM$2:$AM$587,"JAN-APRIL 2026",'MASTER TT'!$L$2:$L$587,"&gt;=1"))</f>
        <v>0</v>
      </c>
      <c r="AL24" s="47">
        <f>(COUNTIFS('MASTER TT'!$E$2:$E$587,$A$2:$A$7563,'MASTER TT'!$B$2:$B$587,"SATURDAY",'MASTER TT'!$C$2:$C$587,"1100-1*",'MASTER TT'!$AM$2:$AM$587,"JAN-APRIL 2026",'MASTER TT'!$L$2:$L$587,"&gt;=1"))</f>
        <v>0</v>
      </c>
      <c r="AM24" s="47">
        <f>(COUNTIFS('MASTER TT'!$E$2:$E$587,$A$2:$A$7563,'MASTER TT'!$B$2:$B$587,"MONDAY",'MASTER TT'!$C$2:$C$587,"1200-1*",'MASTER TT'!$AM$2:$AM$587,"JAN-APRIL 2025",'MASTER TT'!$J$2:$J$587,"&gt;=1"))</f>
        <v>0</v>
      </c>
      <c r="AN24" s="47">
        <f>(COUNTIFS('MASTER TT'!$E$2:$E$587,$A$2:$A$7563,'MASTER TT'!$B$2:$B$587,"MONDAY",'MASTER TT'!$C$2:$C$587,"1300-1*",'MASTER TT'!$AM$2:$AM$587,"JAN-APRIL 2025",'MASTER TT'!$J$2:$J$587,"&gt;=1"))</f>
        <v>0</v>
      </c>
      <c r="AO24" s="47">
        <f>(COUNTIFS('MASTER TT'!$E$2:$E$587,$A$2:$A$7563,'MASTER TT'!$B$2:$B$587,"MONDAY",'MASTER TT'!$C$2:$C$587,"14*-1*",'MASTER TT'!$AM$2:$AM$587,"MAY-AUG 2025",'MASTER TT'!$J$2:$J$587,"&gt;=1"))</f>
        <v>0</v>
      </c>
      <c r="AP24" s="47">
        <f>(COUNTIFS('MASTER TT'!$E$2:$E$587,$A$2:$A$7563,'MASTER TT'!$B$2:$B$587,"SATURDAY",'MASTER TT'!$C$2:$C$587,"17*-*",'MASTER TT'!$AM$2:$AM$587,"JAN-APRIL 2026",'MASTER TT'!$L$2:$L$587,"&gt;=1"))</f>
        <v>0</v>
      </c>
      <c r="AQ24" s="47">
        <f>(COUNTIFS('MASTER TT'!$E$2:$E$587,$A$2:$A$7563,'MASTER TT'!$B$2:$B$587,"SUNDAY",'MASTER TT'!$C$2:$C$587,"08*-1*",'MASTER TT'!$AM$2:$AM$587,"JAN-APRIL 2026",'MASTER TT'!$L$2:$L$587,"&gt;=1"))</f>
        <v>0</v>
      </c>
      <c r="AR24" s="47">
        <f>(COUNTIFS('MASTER TT'!$E$2:$E$68624,$A$2:$A$7563,'MASTER TT'!$B$2:$B$68624,"SUNDAY",'MASTER TT'!$C$2:$C$68624,"1100-1*",'MASTER TT'!$AM$2:$AM$68624,"JAN-APRIL 2026",'MASTER TT'!$L$2:$L$68624,"&gt;=1"))</f>
        <v>0</v>
      </c>
      <c r="AS24" s="47">
        <f>(COUNTIFS('MASTER TT'!$E$2:$E$587,$A$2:$A$7563,'MASTER TT'!$B$2:$B$587,"SUNDAY",'MASTER TT'!$C$2:$C$587,"1200-1*",'MASTER TT'!$AM$2:$AM$587,"JAN-APRIL 2026",'MASTER TT'!$L$2:$L$587,"&gt;=1"))</f>
        <v>0</v>
      </c>
      <c r="AT24" s="47">
        <f>(COUNTIFS('MASTER TT'!$E$2:$E$587,$A$2:$A$7563,'MASTER TT'!$B$2:$B$587,"SUNDAY",'MASTER TT'!$C$2:$C$587,"1300-1*",'MASTER TT'!$AM$2:$AM$587,"JAN-APRIL 2026",'MASTER TT'!$L$2:$L$587,"&gt;=1"))</f>
        <v>0</v>
      </c>
      <c r="AU24" s="47">
        <f>(COUNTIFS('MASTER TT'!$E$2:$E$587,$A$2:$A$7563,'MASTER TT'!$B$2:$B$587,"SUNDAY",'MASTER TT'!$C$2:$C$587,"14*-1*",'MASTER TT'!$AM$2:$AM$587,"JAN-APRIL 2026",'MASTER TT'!$L$2:$L$587,"&gt;=1"))</f>
        <v>0</v>
      </c>
      <c r="AV24" s="47">
        <f>(COUNTIFS('MASTER TT'!$E$2:$E$587,$A$2:$A$7563,'MASTER TT'!$B$2:$B$587,"SUNDAY",'MASTER TT'!$C$2:$C$587,"17*-*",'MASTER TT'!$AM$2:$AM$587,"JAN-APRIL 2026",'MASTER TT'!$L$2:$L$587,"&gt;=1"))</f>
        <v>0</v>
      </c>
      <c r="AW24" s="28"/>
      <c r="AX24" s="29"/>
      <c r="AY24" s="28"/>
      <c r="AZ24" s="28"/>
      <c r="BA24" s="28"/>
      <c r="BB24" s="28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1"/>
      <c r="BN24" s="31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</row>
    <row r="25" spans="1:84" ht="14.25" customHeight="1">
      <c r="A25" s="54" t="s">
        <v>399</v>
      </c>
      <c r="B25" s="43" t="s">
        <v>376</v>
      </c>
      <c r="C25" s="44">
        <v>45</v>
      </c>
      <c r="D25" s="45">
        <v>30</v>
      </c>
      <c r="E25" s="44">
        <v>22</v>
      </c>
      <c r="F25" s="55" t="s">
        <v>377</v>
      </c>
      <c r="G25" s="47">
        <f>(COUNTIFS('MASTER TT'!$E$2:$E$587,$A$2:$A$7563,'MASTER TT'!$B$2:$B$587,"MONDAY",'MASTER TT'!$C$2:$C$587,"08*-1*",'MASTER TT'!$AM$2:$AM$587,"JAN-APRIL 2026",'MASTER TT'!$L$2:$L$587,"&gt;=1"))</f>
        <v>0</v>
      </c>
      <c r="H25" s="47">
        <f>(COUNTIFS('MASTER TT'!$E$2:$E$68619,$A$2:$A$7563,'MASTER TT'!$B$2:$B$68619,"MONDAY",'MASTER TT'!$C$2:$C$68619,"1100-1*",'MASTER TT'!$AM$2:$AM$68619,"JAN-APRIL 2026",'MASTER TT'!$L$2:$L$68619,"&gt;=1"))</f>
        <v>0</v>
      </c>
      <c r="I25" s="47">
        <f>(COUNTIFS('MASTER TT'!$E$2:$E$587,$A$2:$A$7563,'MASTER TT'!$B$2:$B$587,"MONDAY",'MASTER TT'!$C$2:$C$587,"1200-1*",'MASTER TT'!$AM$2:$AM$587,"JAN-APRIL 2025",'MASTER TT'!$J$2:$J$587,"&gt;=1"))</f>
        <v>0</v>
      </c>
      <c r="J25" s="47">
        <f>(COUNTIFS('MASTER TT'!$E$2:$E$587,$A$2:$A$7563,'MASTER TT'!$B$2:$B$587,"MONDAY",'MASTER TT'!$C$2:$C$587,"1300-1*",'MASTER TT'!$AM$2:$AM$587,"JAN-APRIL 2025",'MASTER TT'!$J$2:$J$587,"&gt;=1"))</f>
        <v>0</v>
      </c>
      <c r="K25" s="47">
        <f>(COUNTIFS('MASTER TT'!$E$2:$E$587,$A$2:$A$7563,'MASTER TT'!$B$2:$B$587,"MONDAY",'MASTER TT'!$C$2:$C$587,"14*-1*",'MASTER TT'!$AM$2:$AM$587,"JAN-APRIL 2026",'MASTER TT'!$L$2:$L$587,"&gt;=1"))</f>
        <v>0</v>
      </c>
      <c r="L25" s="47">
        <f>(COUNTIFS('MASTER TT'!$E$2:$E$587,$A$2:$A$7563,'MASTER TT'!$B$2:$B$587,"MONDAY",'MASTER TT'!$C$2:$C$587,"17*-*",'MASTER TT'!$AM$2:$AM$587,"JAN-APRIL 2026",'MASTER TT'!$L$2:$L$587,"&gt;=1"))</f>
        <v>0</v>
      </c>
      <c r="M25" s="47">
        <f>(COUNTIFS('MASTER TT'!$E$2:$E$587,$A$2:$A$7563,'MASTER TT'!$B$2:$B$587,"TUESDAY",'MASTER TT'!$C$2:$C$587,"08*-1*",'MASTER TT'!$AM$2:$AM$587,"JAN-APRIL 2026",'MASTER TT'!$L$2:$L$587,"&gt;=1"))</f>
        <v>0</v>
      </c>
      <c r="N25" s="47">
        <f>(COUNTIFS('MASTER TT'!$E$2:$E$587,$A$2:$A$7563,'MASTER TT'!$B$2:$B$587,"TUESDAY",'MASTER TT'!$C$2:$C$587,"1100-1*",'MASTER TT'!$AM$2:$AM$587,"JAN-APRIL 2026",'MASTER TT'!$L$2:$L$587,"&gt;=1"))</f>
        <v>0</v>
      </c>
      <c r="O25" s="47">
        <f>(COUNTIFS('MASTER TT'!$E$2:$E$587,$A$2:$A$7563,'MASTER TT'!$B$2:$B$587,"MONDAY",'MASTER TT'!$C$2:$C$587,"1200-1*",'MASTER TT'!$AM$2:$AM$587,"JAN-APRIL 2025",'MASTER TT'!$J$2:$J$587,"&gt;=1"))</f>
        <v>0</v>
      </c>
      <c r="P25" s="47">
        <f>(COUNTIFS('MASTER TT'!$E$2:$E$587,$A$2:$A$7563,'MASTER TT'!$B$2:$B$587,"TUESDAY",'MASTER TT'!$C$2:$C$587,"1300-1*",'MASTER TT'!$AM$2:$AM$587,"JAN-APRIL 2026",'MASTER TT'!$L$2:$L$587,"&gt;=1"))</f>
        <v>0</v>
      </c>
      <c r="Q25" s="47">
        <f>(COUNTIFS('MASTER TT'!$E$2:$E$587,$A$2:$A$7563,'MASTER TT'!$B$2:$B$587,"TUESDAY",'MASTER TT'!$C$2:$C$587,"14*-1*",'MASTER TT'!$AM$2:$AM$587,"JAN-APRIL 2026",'MASTER TT'!$L$2:$L$587,"&gt;=1"))</f>
        <v>0</v>
      </c>
      <c r="R25" s="47">
        <f>(COUNTIFS('MASTER TT'!$E$2:$E$587,$A$2:$A$7563,'MASTER TT'!$B$2:$B$587,"TUESDAY",'MASTER TT'!$C$2:$C$587,"17*-*",'MASTER TT'!$AM$2:$AM$587,"SEP-DEC  2025",'MASTER TT'!$L$2:$L$587,"&gt;=1"))</f>
        <v>0</v>
      </c>
      <c r="S25" s="47">
        <f>(COUNTIFS('MASTER TT'!$E$2:$E$587,$A$2:$A$7563,'MASTER TT'!$B$2:$B$587,"WEDNESDAY",'MASTER TT'!$C$2:$C$587,"08*-1*",'MASTER TT'!$AM$2:$AM$587,"JAN-APRIL 2026",'MASTER TT'!$L$2:$L$587,"&gt;=1"))</f>
        <v>0</v>
      </c>
      <c r="T25" s="47">
        <f>(COUNTIFS('MASTER TT'!$E$2:$E$587,$A$2:$A$7563,'MASTER TT'!$B$2:$B$587,"WEDNESDAY",'MASTER TT'!$C$2:$C$587,"1100-1*",'MASTER TT'!$AM$2:$AM$587,"JAN-APRIL 2026",'MASTER TT'!$L$2:$L$587,"&gt;=1"))</f>
        <v>0</v>
      </c>
      <c r="U25" s="47">
        <f>(COUNTIFS('MASTER TT'!$E$2:$E$587,$A$2:$A$7563,'MASTER TT'!$B$2:$B$587,"MONDAY",'MASTER TT'!$C$2:$C$587,"1200-1*",'MASTER TT'!$AM$2:$AM$587,"JAN-APRIL 2025",'MASTER TT'!$J$2:$J$587,"&gt;=1"))</f>
        <v>0</v>
      </c>
      <c r="V25" s="47">
        <f>(COUNTIFS('MASTER TT'!$E$2:$E$587,$A$2:$A$7563,'MASTER TT'!$B$2:$B$587,"MONDAY",'MASTER TT'!$C$2:$C$587,"1300-1*",'MASTER TT'!$AM$2:$AM$587,"JAN-APRIL 2025",'MASTER TT'!$J$2:$J$587,"&gt;=1"))</f>
        <v>0</v>
      </c>
      <c r="W25" s="47">
        <f>(COUNTIFS('MASTER TT'!$E$2:$E$587,$A$2:$A$7563,'MASTER TT'!$B$2:$B$587,"WEDNESDAY",'MASTER TT'!$C$2:$C$587,"14*-1*",'MASTER TT'!$AM$2:$AM$587,"JAN-APRIL 2026",'MASTER TT'!$L$2:$L$587,"&gt;=1"))</f>
        <v>0</v>
      </c>
      <c r="X25" s="47">
        <f>(COUNTIFS('MASTER TT'!$E$2:$E$587,$A$2:$A$7563,'MASTER TT'!$B$2:$B$587,"WEDNESDAY",'MASTER TT'!$C$2:$C$587,"17*-*",'MASTER TT'!$AM$2:$AM$587,"JAN-APRIL 2026",'MASTER TT'!$L$2:$L$587,"&gt;=1"))</f>
        <v>0</v>
      </c>
      <c r="Y25" s="47">
        <f>(COUNTIFS('MASTER TT'!$E$2:$E$587,$A$2:$A$7563,'MASTER TT'!$B$2:$B$587,"THURSDAY",'MASTER TT'!$C$2:$C$587,"08*-1*",'MASTER TT'!$AM$2:$AM$587,"JAN-APRIL 2026",'MASTER TT'!$L$2:$L$587,"&gt;=1"))</f>
        <v>0</v>
      </c>
      <c r="Z25" s="47">
        <f>(COUNTIFS('MASTER TT'!$E$2:$E$587,$A$2:$A$7563,'MASTER TT'!$B$2:$B$587,"THURSDAY",'MASTER TT'!$C$2:$C$587,"1100-1*",'MASTER TT'!$AM$2:$AM$587,"JAN-APRIL 2026",'MASTER TT'!$L$2:$L$587,"&gt;=1"))</f>
        <v>0</v>
      </c>
      <c r="AA25" s="47">
        <f>(COUNTIFS('MASTER TT'!$E$2:$E$587,$A$2:$A$7563,'MASTER TT'!$B$2:$B$587,"MONDAY",'MASTER TT'!$C$2:$C$587,"1200-1*",'MASTER TT'!$AM$2:$AM$587,"JAN-APRIL 2025",'MASTER TT'!$J$2:$J$587,"&gt;=1"))</f>
        <v>0</v>
      </c>
      <c r="AB25" s="47">
        <f>(COUNTIFS('MASTER TT'!$E$2:$E$587,$A$2:$A$7563,'MASTER TT'!$B$2:$B$587,"MONDAY",'MASTER TT'!$C$2:$C$587,"1300-1*",'MASTER TT'!$AM$2:$AM$587,"JAN-APRIL 2025",'MASTER TT'!$J$2:$J$587,"&gt;=1"))</f>
        <v>0</v>
      </c>
      <c r="AC25" s="47">
        <f>(COUNTIFS('MASTER TT'!$E$2:$E$587,$A$2:$A$7563,'MASTER TT'!$B$2:$B$587,"THURSDAY",'MASTER TT'!$C$2:$C$587,"14*-1*",'MASTER TT'!$AM$2:$AM$587,"JAN-APRIL 2026",'MASTER TT'!$L$2:$L$587,"&gt;=1"))</f>
        <v>0</v>
      </c>
      <c r="AD25" s="47">
        <f>(COUNTIFS('MASTER TT'!$E$2:$E$587,$A$2:$A$7563,'MASTER TT'!$B$2:$B$587,"THURSDAY",'MASTER TT'!$C$2:$C$587,"17*-*",'MASTER TT'!$AM$2:$AM$587,"JAN-APRIL 2026",'MASTER TT'!$L$2:$L$587,"&gt;=1"))</f>
        <v>0</v>
      </c>
      <c r="AE25" s="47">
        <f>(COUNTIFS('MASTER TT'!$E$2:$E$587,$A$2:$A$7563,'MASTER TT'!$B$2:$B$587,"FRIDAY",'MASTER TT'!$C$2:$C$587,"08*-1*",'MASTER TT'!$AM$2:$AM$587,"JAN-APRIL 2026",'MASTER TT'!$L$2:$L$587,"&gt;=1"))</f>
        <v>0</v>
      </c>
      <c r="AF25" s="47">
        <f>(COUNTIFS('MASTER TT'!$E$2:$E$587,$A$2:$A$7563,'MASTER TT'!$B$2:$B$587,"FRIDAY",'MASTER TT'!$C$2:$C$587,"1100-1*",'MASTER TT'!$AM$2:$AM$587,"JAN-APRIL 2026",'MASTER TT'!$L$2:$L$587,"&gt;=1"))</f>
        <v>0</v>
      </c>
      <c r="AG25" s="47">
        <f>(COUNTIFS('MASTER TT'!$E$2:$E$587,$A$2:$A$7563,'MASTER TT'!$B$2:$B$587,"MONDAY",'MASTER TT'!$C$2:$C$587,"1200-1*",'MASTER TT'!$AM$2:$AM$587,"JAN-APRIL 2025",'MASTER TT'!$J$2:$J$587,"&gt;=1"))</f>
        <v>0</v>
      </c>
      <c r="AH25" s="47">
        <f>(COUNTIFS('MASTER TT'!$E$2:$E$587,$A$2:$A$7563,'MASTER TT'!$B$2:$B$587,"MONDAY",'MASTER TT'!$C$2:$C$587,"1300-1*",'MASTER TT'!$AM$2:$AM$587,"JAN-APRIL 2025",'MASTER TT'!$J$2:$J$587,"&gt;=1"))</f>
        <v>0</v>
      </c>
      <c r="AI25" s="47">
        <f>(COUNTIFS('MASTER TT'!$E$2:$E$587,$A$2:$A$7563,'MASTER TT'!$B$2:$B$587,"FRIDAY",'MASTER TT'!$C$2:$C$587,"14*-1*",'MASTER TT'!$AM$2:$AM$587,"JAN-APRIL 2026",'MASTER TT'!$L$2:$L$587,"&gt;=1"))</f>
        <v>0</v>
      </c>
      <c r="AJ25" s="47">
        <f>(COUNTIFS('MASTER TT'!$E$2:$E$587,$A$2:$A$7563,'MASTER TT'!$B$2:$B$587,"FRIDAY",'MASTER TT'!$C$2:$C$587,"17*-*",'MASTER TT'!$AM$2:$AM$587,"JAN-APRIL 2026",'MASTER TT'!$L$2:$L$587,"&gt;=1"))</f>
        <v>0</v>
      </c>
      <c r="AK25" s="47">
        <f>(COUNTIFS('MASTER TT'!$E$2:$E$587,$A$2:$A$7563,'MASTER TT'!$B$2:$B$587,"SATURDAY",'MASTER TT'!$C$2:$C$587,"08*-1*",'MASTER TT'!$AM$2:$AM$587,"JAN-APRIL 2026",'MASTER TT'!$L$2:$L$587,"&gt;=1"))</f>
        <v>0</v>
      </c>
      <c r="AL25" s="47">
        <f>(COUNTIFS('MASTER TT'!$E$2:$E$587,$A$2:$A$7563,'MASTER TT'!$B$2:$B$587,"SATURDAY",'MASTER TT'!$C$2:$C$587,"1100-1*",'MASTER TT'!$AM$2:$AM$587,"JAN-APRIL 2026",'MASTER TT'!$L$2:$L$587,"&gt;=1"))</f>
        <v>0</v>
      </c>
      <c r="AM25" s="47">
        <f>(COUNTIFS('MASTER TT'!$E$2:$E$587,$A$2:$A$7563,'MASTER TT'!$B$2:$B$587,"MONDAY",'MASTER TT'!$C$2:$C$587,"1200-1*",'MASTER TT'!$AM$2:$AM$587,"JAN-APRIL 2025",'MASTER TT'!$J$2:$J$587,"&gt;=1"))</f>
        <v>0</v>
      </c>
      <c r="AN25" s="47">
        <f>(COUNTIFS('MASTER TT'!$E$2:$E$587,$A$2:$A$7563,'MASTER TT'!$B$2:$B$587,"MONDAY",'MASTER TT'!$C$2:$C$587,"1300-1*",'MASTER TT'!$AM$2:$AM$587,"JAN-APRIL 2025",'MASTER TT'!$J$2:$J$587,"&gt;=1"))</f>
        <v>0</v>
      </c>
      <c r="AO25" s="47">
        <f>(COUNTIFS('MASTER TT'!$E$2:$E$587,$A$2:$A$7563,'MASTER TT'!$B$2:$B$587,"MONDAY",'MASTER TT'!$C$2:$C$587,"14*-1*",'MASTER TT'!$AM$2:$AM$587,"MAY-AUG 2025",'MASTER TT'!$J$2:$J$587,"&gt;=1"))</f>
        <v>0</v>
      </c>
      <c r="AP25" s="47">
        <f>(COUNTIFS('MASTER TT'!$E$2:$E$587,$A$2:$A$7563,'MASTER TT'!$B$2:$B$587,"SATURDAY",'MASTER TT'!$C$2:$C$587,"17*-*",'MASTER TT'!$AM$2:$AM$587,"JAN-APRIL 2026",'MASTER TT'!$L$2:$L$587,"&gt;=1"))</f>
        <v>0</v>
      </c>
      <c r="AQ25" s="47">
        <f>(COUNTIFS('MASTER TT'!$E$2:$E$587,$A$2:$A$7563,'MASTER TT'!$B$2:$B$587,"SUNDAY",'MASTER TT'!$C$2:$C$587,"08*-1*",'MASTER TT'!$AM$2:$AM$587,"JAN-APRIL 2026",'MASTER TT'!$L$2:$L$587,"&gt;=1"))</f>
        <v>0</v>
      </c>
      <c r="AR25" s="47">
        <f>(COUNTIFS('MASTER TT'!$E$2:$E$68624,$A$2:$A$7563,'MASTER TT'!$B$2:$B$68624,"SUNDAY",'MASTER TT'!$C$2:$C$68624,"1100-1*",'MASTER TT'!$AM$2:$AM$68624,"JAN-APRIL 2026",'MASTER TT'!$L$2:$L$68624,"&gt;=1"))</f>
        <v>0</v>
      </c>
      <c r="AS25" s="47">
        <f>(COUNTIFS('MASTER TT'!$E$2:$E$587,$A$2:$A$7563,'MASTER TT'!$B$2:$B$587,"SUNDAY",'MASTER TT'!$C$2:$C$587,"1200-1*",'MASTER TT'!$AM$2:$AM$587,"JAN-APRIL 2026",'MASTER TT'!$L$2:$L$587,"&gt;=1"))</f>
        <v>0</v>
      </c>
      <c r="AT25" s="47">
        <f>(COUNTIFS('MASTER TT'!$E$2:$E$587,$A$2:$A$7563,'MASTER TT'!$B$2:$B$587,"SUNDAY",'MASTER TT'!$C$2:$C$587,"1300-1*",'MASTER TT'!$AM$2:$AM$587,"JAN-APRIL 2026",'MASTER TT'!$L$2:$L$587,"&gt;=1"))</f>
        <v>0</v>
      </c>
      <c r="AU25" s="47">
        <f>(COUNTIFS('MASTER TT'!$E$2:$E$587,$A$2:$A$7563,'MASTER TT'!$B$2:$B$587,"SUNDAY",'MASTER TT'!$C$2:$C$587,"14*-1*",'MASTER TT'!$AM$2:$AM$587,"JAN-APRIL 2026",'MASTER TT'!$L$2:$L$587,"&gt;=1"))</f>
        <v>0</v>
      </c>
      <c r="AV25" s="47">
        <f>(COUNTIFS('MASTER TT'!$E$2:$E$587,$A$2:$A$7563,'MASTER TT'!$B$2:$B$587,"SUNDAY",'MASTER TT'!$C$2:$C$587,"17*-*",'MASTER TT'!$AM$2:$AM$587,"JAN-APRIL 2026",'MASTER TT'!$L$2:$L$587,"&gt;=1"))</f>
        <v>0</v>
      </c>
      <c r="AW25" s="28"/>
      <c r="AX25" s="29"/>
      <c r="AY25" s="28"/>
      <c r="AZ25" s="28"/>
      <c r="BA25" s="28"/>
      <c r="BB25" s="28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1"/>
      <c r="BN25" s="31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</row>
    <row r="26" spans="1:84" ht="14.25" customHeight="1">
      <c r="A26" s="54" t="s">
        <v>400</v>
      </c>
      <c r="B26" s="43" t="s">
        <v>376</v>
      </c>
      <c r="C26" s="44">
        <v>18</v>
      </c>
      <c r="D26" s="45">
        <v>11</v>
      </c>
      <c r="E26" s="44">
        <v>10</v>
      </c>
      <c r="F26" s="55" t="s">
        <v>377</v>
      </c>
      <c r="G26" s="47">
        <f>(COUNTIFS('MASTER TT'!$E$2:$E$587,$A$2:$A$7563,'MASTER TT'!$B$2:$B$587,"MONDAY",'MASTER TT'!$C$2:$C$587,"08*-1*",'MASTER TT'!$AM$2:$AM$587,"JAN-APRIL 2026",'MASTER TT'!$L$2:$L$587,"&gt;=1"))</f>
        <v>0</v>
      </c>
      <c r="H26" s="47">
        <f>(COUNTIFS('MASTER TT'!$E$2:$E$68619,$A$2:$A$7563,'MASTER TT'!$B$2:$B$68619,"MONDAY",'MASTER TT'!$C$2:$C$68619,"1100-1*",'MASTER TT'!$AM$2:$AM$68619,"JAN-APRIL 2026",'MASTER TT'!$L$2:$L$68619,"&gt;=1"))</f>
        <v>0</v>
      </c>
      <c r="I26" s="47">
        <f>(COUNTIFS('MASTER TT'!$E$2:$E$587,$A$2:$A$7563,'MASTER TT'!$B$2:$B$587,"MONDAY",'MASTER TT'!$C$2:$C$587,"1200-1*",'MASTER TT'!$AM$2:$AM$587,"JAN-APRIL 2025",'MASTER TT'!$J$2:$J$587,"&gt;=1"))</f>
        <v>0</v>
      </c>
      <c r="J26" s="47">
        <f>(COUNTIFS('MASTER TT'!$E$2:$E$587,$A$2:$A$7563,'MASTER TT'!$B$2:$B$587,"MONDAY",'MASTER TT'!$C$2:$C$587,"1300-1*",'MASTER TT'!$AM$2:$AM$587,"JAN-APRIL 2025",'MASTER TT'!$J$2:$J$587,"&gt;=1"))</f>
        <v>0</v>
      </c>
      <c r="K26" s="47">
        <f>(COUNTIFS('MASTER TT'!$E$2:$E$587,$A$2:$A$7563,'MASTER TT'!$B$2:$B$587,"MONDAY",'MASTER TT'!$C$2:$C$587,"14*-1*",'MASTER TT'!$AM$2:$AM$587,"JAN-APRIL 2026",'MASTER TT'!$L$2:$L$587,"&gt;=1"))</f>
        <v>0</v>
      </c>
      <c r="L26" s="47">
        <f>(COUNTIFS('MASTER TT'!$E$2:$E$587,$A$2:$A$7563,'MASTER TT'!$B$2:$B$587,"MONDAY",'MASTER TT'!$C$2:$C$587,"17*-*",'MASTER TT'!$AM$2:$AM$587,"JAN-APRIL 2026",'MASTER TT'!$L$2:$L$587,"&gt;=1"))</f>
        <v>0</v>
      </c>
      <c r="M26" s="47">
        <f>(COUNTIFS('MASTER TT'!$E$2:$E$587,$A$2:$A$7563,'MASTER TT'!$B$2:$B$587,"TUESDAY",'MASTER TT'!$C$2:$C$587,"08*-1*",'MASTER TT'!$AM$2:$AM$587,"JAN-APRIL 2026",'MASTER TT'!$L$2:$L$587,"&gt;=1"))</f>
        <v>0</v>
      </c>
      <c r="N26" s="47">
        <f>(COUNTIFS('MASTER TT'!$E$2:$E$587,$A$2:$A$7563,'MASTER TT'!$B$2:$B$587,"TUESDAY",'MASTER TT'!$C$2:$C$587,"1100-1*",'MASTER TT'!$AM$2:$AM$587,"JAN-APRIL 2026",'MASTER TT'!$L$2:$L$587,"&gt;=1"))</f>
        <v>0</v>
      </c>
      <c r="O26" s="47">
        <f>(COUNTIFS('MASTER TT'!$E$2:$E$587,$A$2:$A$7563,'MASTER TT'!$B$2:$B$587,"MONDAY",'MASTER TT'!$C$2:$C$587,"1200-1*",'MASTER TT'!$AM$2:$AM$587,"JAN-APRIL 2025",'MASTER TT'!$J$2:$J$587,"&gt;=1"))</f>
        <v>0</v>
      </c>
      <c r="P26" s="47">
        <f>(COUNTIFS('MASTER TT'!$E$2:$E$587,$A$2:$A$7563,'MASTER TT'!$B$2:$B$587,"TUESDAY",'MASTER TT'!$C$2:$C$587,"1300-1*",'MASTER TT'!$AM$2:$AM$587,"JAN-APRIL 2026",'MASTER TT'!$L$2:$L$587,"&gt;=1"))</f>
        <v>0</v>
      </c>
      <c r="Q26" s="47">
        <f>(COUNTIFS('MASTER TT'!$E$2:$E$587,$A$2:$A$7563,'MASTER TT'!$B$2:$B$587,"TUESDAY",'MASTER TT'!$C$2:$C$587,"14*-1*",'MASTER TT'!$AM$2:$AM$587,"JAN-APRIL 2026",'MASTER TT'!$L$2:$L$587,"&gt;=1"))</f>
        <v>0</v>
      </c>
      <c r="R26" s="47">
        <f>(COUNTIFS('MASTER TT'!$E$2:$E$587,$A$2:$A$7563,'MASTER TT'!$B$2:$B$587,"TUESDAY",'MASTER TT'!$C$2:$C$587,"17*-*",'MASTER TT'!$AM$2:$AM$587,"SEP-DEC  2025",'MASTER TT'!$L$2:$L$587,"&gt;=1"))</f>
        <v>0</v>
      </c>
      <c r="S26" s="47">
        <f>(COUNTIFS('MASTER TT'!$E$2:$E$587,$A$2:$A$7563,'MASTER TT'!$B$2:$B$587,"WEDNESDAY",'MASTER TT'!$C$2:$C$587,"08*-1*",'MASTER TT'!$AM$2:$AM$587,"JAN-APRIL 2026",'MASTER TT'!$L$2:$L$587,"&gt;=1"))</f>
        <v>0</v>
      </c>
      <c r="T26" s="47">
        <f>(COUNTIFS('MASTER TT'!$E$2:$E$587,$A$2:$A$7563,'MASTER TT'!$B$2:$B$587,"WEDNESDAY",'MASTER TT'!$C$2:$C$587,"1100-1*",'MASTER TT'!$AM$2:$AM$587,"JAN-APRIL 2026",'MASTER TT'!$L$2:$L$587,"&gt;=1"))</f>
        <v>0</v>
      </c>
      <c r="U26" s="47">
        <f>(COUNTIFS('MASTER TT'!$E$2:$E$587,$A$2:$A$7563,'MASTER TT'!$B$2:$B$587,"MONDAY",'MASTER TT'!$C$2:$C$587,"1200-1*",'MASTER TT'!$AM$2:$AM$587,"JAN-APRIL 2025",'MASTER TT'!$J$2:$J$587,"&gt;=1"))</f>
        <v>0</v>
      </c>
      <c r="V26" s="47">
        <f>(COUNTIFS('MASTER TT'!$E$2:$E$587,$A$2:$A$7563,'MASTER TT'!$B$2:$B$587,"MONDAY",'MASTER TT'!$C$2:$C$587,"1300-1*",'MASTER TT'!$AM$2:$AM$587,"JAN-APRIL 2025",'MASTER TT'!$J$2:$J$587,"&gt;=1"))</f>
        <v>0</v>
      </c>
      <c r="W26" s="47">
        <f>(COUNTIFS('MASTER TT'!$E$2:$E$587,$A$2:$A$7563,'MASTER TT'!$B$2:$B$587,"WEDNESDAY",'MASTER TT'!$C$2:$C$587,"14*-1*",'MASTER TT'!$AM$2:$AM$587,"JAN-APRIL 2026",'MASTER TT'!$L$2:$L$587,"&gt;=1"))</f>
        <v>0</v>
      </c>
      <c r="X26" s="47">
        <f>(COUNTIFS('MASTER TT'!$E$2:$E$587,$A$2:$A$7563,'MASTER TT'!$B$2:$B$587,"WEDNESDAY",'MASTER TT'!$C$2:$C$587,"17*-*",'MASTER TT'!$AM$2:$AM$587,"JAN-APRIL 2026",'MASTER TT'!$L$2:$L$587,"&gt;=1"))</f>
        <v>0</v>
      </c>
      <c r="Y26" s="47">
        <f>(COUNTIFS('MASTER TT'!$E$2:$E$587,$A$2:$A$7563,'MASTER TT'!$B$2:$B$587,"THURSDAY",'MASTER TT'!$C$2:$C$587,"08*-1*",'MASTER TT'!$AM$2:$AM$587,"JAN-APRIL 2026",'MASTER TT'!$L$2:$L$587,"&gt;=1"))</f>
        <v>0</v>
      </c>
      <c r="Z26" s="47">
        <f>(COUNTIFS('MASTER TT'!$E$2:$E$587,$A$2:$A$7563,'MASTER TT'!$B$2:$B$587,"THURSDAY",'MASTER TT'!$C$2:$C$587,"1100-1*",'MASTER TT'!$AM$2:$AM$587,"JAN-APRIL 2026",'MASTER TT'!$L$2:$L$587,"&gt;=1"))</f>
        <v>0</v>
      </c>
      <c r="AA26" s="47">
        <f>(COUNTIFS('MASTER TT'!$E$2:$E$587,$A$2:$A$7563,'MASTER TT'!$B$2:$B$587,"MONDAY",'MASTER TT'!$C$2:$C$587,"1200-1*",'MASTER TT'!$AM$2:$AM$587,"JAN-APRIL 2025",'MASTER TT'!$J$2:$J$587,"&gt;=1"))</f>
        <v>0</v>
      </c>
      <c r="AB26" s="47">
        <f>(COUNTIFS('MASTER TT'!$E$2:$E$587,$A$2:$A$7563,'MASTER TT'!$B$2:$B$587,"MONDAY",'MASTER TT'!$C$2:$C$587,"1300-1*",'MASTER TT'!$AM$2:$AM$587,"JAN-APRIL 2025",'MASTER TT'!$J$2:$J$587,"&gt;=1"))</f>
        <v>0</v>
      </c>
      <c r="AC26" s="47">
        <f>(COUNTIFS('MASTER TT'!$E$2:$E$587,$A$2:$A$7563,'MASTER TT'!$B$2:$B$587,"THURSDAY",'MASTER TT'!$C$2:$C$587,"14*-1*",'MASTER TT'!$AM$2:$AM$587,"JAN-APRIL 2026",'MASTER TT'!$L$2:$L$587,"&gt;=1"))</f>
        <v>0</v>
      </c>
      <c r="AD26" s="47">
        <f>(COUNTIFS('MASTER TT'!$E$2:$E$587,$A$2:$A$7563,'MASTER TT'!$B$2:$B$587,"THURSDAY",'MASTER TT'!$C$2:$C$587,"17*-*",'MASTER TT'!$AM$2:$AM$587,"JAN-APRIL 2026",'MASTER TT'!$L$2:$L$587,"&gt;=1"))</f>
        <v>0</v>
      </c>
      <c r="AE26" s="47">
        <f>(COUNTIFS('MASTER TT'!$E$2:$E$587,$A$2:$A$7563,'MASTER TT'!$B$2:$B$587,"FRIDAY",'MASTER TT'!$C$2:$C$587,"08*-1*",'MASTER TT'!$AM$2:$AM$587,"JAN-APRIL 2026",'MASTER TT'!$L$2:$L$587,"&gt;=1"))</f>
        <v>0</v>
      </c>
      <c r="AF26" s="47">
        <f>(COUNTIFS('MASTER TT'!$E$2:$E$587,$A$2:$A$7563,'MASTER TT'!$B$2:$B$587,"FRIDAY",'MASTER TT'!$C$2:$C$587,"1100-1*",'MASTER TT'!$AM$2:$AM$587,"JAN-APRIL 2026",'MASTER TT'!$L$2:$L$587,"&gt;=1"))</f>
        <v>0</v>
      </c>
      <c r="AG26" s="47">
        <f>(COUNTIFS('MASTER TT'!$E$2:$E$587,$A$2:$A$7563,'MASTER TT'!$B$2:$B$587,"MONDAY",'MASTER TT'!$C$2:$C$587,"1200-1*",'MASTER TT'!$AM$2:$AM$587,"JAN-APRIL 2025",'MASTER TT'!$J$2:$J$587,"&gt;=1"))</f>
        <v>0</v>
      </c>
      <c r="AH26" s="47">
        <f>(COUNTIFS('MASTER TT'!$E$2:$E$587,$A$2:$A$7563,'MASTER TT'!$B$2:$B$587,"MONDAY",'MASTER TT'!$C$2:$C$587,"1300-1*",'MASTER TT'!$AM$2:$AM$587,"JAN-APRIL 2025",'MASTER TT'!$J$2:$J$587,"&gt;=1"))</f>
        <v>0</v>
      </c>
      <c r="AI26" s="47">
        <f>(COUNTIFS('MASTER TT'!$E$2:$E$587,$A$2:$A$7563,'MASTER TT'!$B$2:$B$587,"FRIDAY",'MASTER TT'!$C$2:$C$587,"14*-1*",'MASTER TT'!$AM$2:$AM$587,"JAN-APRIL 2026",'MASTER TT'!$L$2:$L$587,"&gt;=1"))</f>
        <v>0</v>
      </c>
      <c r="AJ26" s="47">
        <f>(COUNTIFS('MASTER TT'!$E$2:$E$587,$A$2:$A$7563,'MASTER TT'!$B$2:$B$587,"FRIDAY",'MASTER TT'!$C$2:$C$587,"17*-*",'MASTER TT'!$AM$2:$AM$587,"JAN-APRIL 2026",'MASTER TT'!$L$2:$L$587,"&gt;=1"))</f>
        <v>0</v>
      </c>
      <c r="AK26" s="47">
        <f>(COUNTIFS('MASTER TT'!$E$2:$E$587,$A$2:$A$7563,'MASTER TT'!$B$2:$B$587,"SATURDAY",'MASTER TT'!$C$2:$C$587,"08*-1*",'MASTER TT'!$AM$2:$AM$587,"JAN-APRIL 2026",'MASTER TT'!$L$2:$L$587,"&gt;=1"))</f>
        <v>0</v>
      </c>
      <c r="AL26" s="47">
        <f>(COUNTIFS('MASTER TT'!$E$2:$E$587,$A$2:$A$7563,'MASTER TT'!$B$2:$B$587,"SATURDAY",'MASTER TT'!$C$2:$C$587,"1100-1*",'MASTER TT'!$AM$2:$AM$587,"JAN-APRIL 2026",'MASTER TT'!$L$2:$L$587,"&gt;=1"))</f>
        <v>0</v>
      </c>
      <c r="AM26" s="47">
        <f>(COUNTIFS('MASTER TT'!$E$2:$E$587,$A$2:$A$7563,'MASTER TT'!$B$2:$B$587,"MONDAY",'MASTER TT'!$C$2:$C$587,"1200-1*",'MASTER TT'!$AM$2:$AM$587,"JAN-APRIL 2025",'MASTER TT'!$J$2:$J$587,"&gt;=1"))</f>
        <v>0</v>
      </c>
      <c r="AN26" s="47">
        <f>(COUNTIFS('MASTER TT'!$E$2:$E$587,$A$2:$A$7563,'MASTER TT'!$B$2:$B$587,"MONDAY",'MASTER TT'!$C$2:$C$587,"1300-1*",'MASTER TT'!$AM$2:$AM$587,"JAN-APRIL 2025",'MASTER TT'!$J$2:$J$587,"&gt;=1"))</f>
        <v>0</v>
      </c>
      <c r="AO26" s="47">
        <f>(COUNTIFS('MASTER TT'!$E$2:$E$587,$A$2:$A$7563,'MASTER TT'!$B$2:$B$587,"MONDAY",'MASTER TT'!$C$2:$C$587,"14*-1*",'MASTER TT'!$AM$2:$AM$587,"MAY-AUG 2025",'MASTER TT'!$J$2:$J$587,"&gt;=1"))</f>
        <v>0</v>
      </c>
      <c r="AP26" s="47">
        <f>(COUNTIFS('MASTER TT'!$E$2:$E$587,$A$2:$A$7563,'MASTER TT'!$B$2:$B$587,"SATURDAY",'MASTER TT'!$C$2:$C$587,"17*-*",'MASTER TT'!$AM$2:$AM$587,"JAN-APRIL 2026",'MASTER TT'!$L$2:$L$587,"&gt;=1"))</f>
        <v>0</v>
      </c>
      <c r="AQ26" s="47">
        <f>(COUNTIFS('MASTER TT'!$E$2:$E$587,$A$2:$A$7563,'MASTER TT'!$B$2:$B$587,"SUNDAY",'MASTER TT'!$C$2:$C$587,"08*-1*",'MASTER TT'!$AM$2:$AM$587,"JAN-APRIL 2026",'MASTER TT'!$L$2:$L$587,"&gt;=1"))</f>
        <v>0</v>
      </c>
      <c r="AR26" s="47">
        <f>(COUNTIFS('MASTER TT'!$E$2:$E$68624,$A$2:$A$7563,'MASTER TT'!$B$2:$B$68624,"SUNDAY",'MASTER TT'!$C$2:$C$68624,"1100-1*",'MASTER TT'!$AM$2:$AM$68624,"JAN-APRIL 2026",'MASTER TT'!$L$2:$L$68624,"&gt;=1"))</f>
        <v>0</v>
      </c>
      <c r="AS26" s="47">
        <f>(COUNTIFS('MASTER TT'!$E$2:$E$587,$A$2:$A$7563,'MASTER TT'!$B$2:$B$587,"SUNDAY",'MASTER TT'!$C$2:$C$587,"1200-1*",'MASTER TT'!$AM$2:$AM$587,"JAN-APRIL 2026",'MASTER TT'!$L$2:$L$587,"&gt;=1"))</f>
        <v>0</v>
      </c>
      <c r="AT26" s="47">
        <f>(COUNTIFS('MASTER TT'!$E$2:$E$587,$A$2:$A$7563,'MASTER TT'!$B$2:$B$587,"SUNDAY",'MASTER TT'!$C$2:$C$587,"1300-1*",'MASTER TT'!$AM$2:$AM$587,"JAN-APRIL 2026",'MASTER TT'!$L$2:$L$587,"&gt;=1"))</f>
        <v>0</v>
      </c>
      <c r="AU26" s="47">
        <f>(COUNTIFS('MASTER TT'!$E$2:$E$587,$A$2:$A$7563,'MASTER TT'!$B$2:$B$587,"SUNDAY",'MASTER TT'!$C$2:$C$587,"14*-1*",'MASTER TT'!$AM$2:$AM$587,"JAN-APRIL 2026",'MASTER TT'!$L$2:$L$587,"&gt;=1"))</f>
        <v>0</v>
      </c>
      <c r="AV26" s="47">
        <f>(COUNTIFS('MASTER TT'!$E$2:$E$587,$A$2:$A$7563,'MASTER TT'!$B$2:$B$587,"SUNDAY",'MASTER TT'!$C$2:$C$587,"17*-*",'MASTER TT'!$AM$2:$AM$587,"JAN-APRIL 2026",'MASTER TT'!$L$2:$L$587,"&gt;=1"))</f>
        <v>0</v>
      </c>
      <c r="AW26" s="28"/>
      <c r="AX26" s="29"/>
      <c r="AY26" s="28"/>
      <c r="AZ26" s="28"/>
      <c r="BA26" s="28"/>
      <c r="BB26" s="28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1"/>
      <c r="BN26" s="31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</row>
    <row r="27" spans="1:84" ht="14.25" customHeight="1">
      <c r="A27" s="54" t="s">
        <v>401</v>
      </c>
      <c r="B27" s="43" t="s">
        <v>376</v>
      </c>
      <c r="C27" s="44">
        <v>24</v>
      </c>
      <c r="D27" s="45">
        <v>11</v>
      </c>
      <c r="E27" s="44">
        <v>10</v>
      </c>
      <c r="F27" s="55" t="s">
        <v>377</v>
      </c>
      <c r="G27" s="47">
        <f>(COUNTIFS('MASTER TT'!$E$2:$E$587,$A$2:$A$7563,'MASTER TT'!$B$2:$B$587,"MONDAY",'MASTER TT'!$C$2:$C$587,"08*-1*",'MASTER TT'!$AM$2:$AM$587,"JAN-APRIL 2026",'MASTER TT'!$L$2:$L$587,"&gt;=1"))</f>
        <v>0</v>
      </c>
      <c r="H27" s="47">
        <f>(COUNTIFS('MASTER TT'!$E$2:$E$68619,$A$2:$A$7563,'MASTER TT'!$B$2:$B$68619,"MONDAY",'MASTER TT'!$C$2:$C$68619,"1100-1*",'MASTER TT'!$AM$2:$AM$68619,"JAN-APRIL 2026",'MASTER TT'!$L$2:$L$68619,"&gt;=1"))</f>
        <v>0</v>
      </c>
      <c r="I27" s="47">
        <f>(COUNTIFS('MASTER TT'!$E$2:$E$587,$A$2:$A$7563,'MASTER TT'!$B$2:$B$587,"MONDAY",'MASTER TT'!$C$2:$C$587,"1200-1*",'MASTER TT'!$AM$2:$AM$587,"JAN-APRIL 2025",'MASTER TT'!$J$2:$J$587,"&gt;=1"))</f>
        <v>0</v>
      </c>
      <c r="J27" s="47">
        <f>(COUNTIFS('MASTER TT'!$E$2:$E$587,$A$2:$A$7563,'MASTER TT'!$B$2:$B$587,"MONDAY",'MASTER TT'!$C$2:$C$587,"1300-1*",'MASTER TT'!$AM$2:$AM$587,"JAN-APRIL 2025",'MASTER TT'!$J$2:$J$587,"&gt;=1"))</f>
        <v>0</v>
      </c>
      <c r="K27" s="47">
        <f>(COUNTIFS('MASTER TT'!$E$2:$E$587,$A$2:$A$7563,'MASTER TT'!$B$2:$B$587,"MONDAY",'MASTER TT'!$C$2:$C$587,"14*-1*",'MASTER TT'!$AM$2:$AM$587,"JAN-APRIL 2026",'MASTER TT'!$L$2:$L$587,"&gt;=1"))</f>
        <v>1</v>
      </c>
      <c r="L27" s="47">
        <f>(COUNTIFS('MASTER TT'!$E$2:$E$587,$A$2:$A$7563,'MASTER TT'!$B$2:$B$587,"MONDAY",'MASTER TT'!$C$2:$C$587,"17*-*",'MASTER TT'!$AM$2:$AM$587,"JAN-APRIL 2026",'MASTER TT'!$L$2:$L$587,"&gt;=1"))</f>
        <v>0</v>
      </c>
      <c r="M27" s="47">
        <f>(COUNTIFS('MASTER TT'!$E$2:$E$587,$A$2:$A$7563,'MASTER TT'!$B$2:$B$587,"TUESDAY",'MASTER TT'!$C$2:$C$587,"08*-1*",'MASTER TT'!$AM$2:$AM$587,"JAN-APRIL 2026",'MASTER TT'!$L$2:$L$587,"&gt;=1"))</f>
        <v>0</v>
      </c>
      <c r="N27" s="47">
        <f>(COUNTIFS('MASTER TT'!$E$2:$E$587,$A$2:$A$7563,'MASTER TT'!$B$2:$B$587,"TUESDAY",'MASTER TT'!$C$2:$C$587,"1100-1*",'MASTER TT'!$AM$2:$AM$587,"JAN-APRIL 2026",'MASTER TT'!$L$2:$L$587,"&gt;=1"))</f>
        <v>0</v>
      </c>
      <c r="O27" s="47">
        <f>(COUNTIFS('MASTER TT'!$E$2:$E$587,$A$2:$A$7563,'MASTER TT'!$B$2:$B$587,"MONDAY",'MASTER TT'!$C$2:$C$587,"1200-1*",'MASTER TT'!$AM$2:$AM$587,"JAN-APRIL 2025",'MASTER TT'!$J$2:$J$587,"&gt;=1"))</f>
        <v>0</v>
      </c>
      <c r="P27" s="47">
        <f>(COUNTIFS('MASTER TT'!$E$2:$E$587,$A$2:$A$7563,'MASTER TT'!$B$2:$B$587,"TUESDAY",'MASTER TT'!$C$2:$C$587,"1300-1*",'MASTER TT'!$AM$2:$AM$587,"JAN-APRIL 2026",'MASTER TT'!$L$2:$L$587,"&gt;=1"))</f>
        <v>0</v>
      </c>
      <c r="Q27" s="47">
        <f>(COUNTIFS('MASTER TT'!$E$2:$E$587,$A$2:$A$7563,'MASTER TT'!$B$2:$B$587,"TUESDAY",'MASTER TT'!$C$2:$C$587,"14*-1*",'MASTER TT'!$AM$2:$AM$587,"JAN-APRIL 2026",'MASTER TT'!$L$2:$L$587,"&gt;=1"))</f>
        <v>0</v>
      </c>
      <c r="R27" s="47">
        <f>(COUNTIFS('MASTER TT'!$E$2:$E$587,$A$2:$A$7563,'MASTER TT'!$B$2:$B$587,"TUESDAY",'MASTER TT'!$C$2:$C$587,"17*-*",'MASTER TT'!$AM$2:$AM$587,"SEP-DEC  2025",'MASTER TT'!$L$2:$L$587,"&gt;=1"))</f>
        <v>0</v>
      </c>
      <c r="S27" s="47">
        <f>(COUNTIFS('MASTER TT'!$E$2:$E$587,$A$2:$A$7563,'MASTER TT'!$B$2:$B$587,"WEDNESDAY",'MASTER TT'!$C$2:$C$587,"08*-1*",'MASTER TT'!$AM$2:$AM$587,"JAN-APRIL 2026",'MASTER TT'!$L$2:$L$587,"&gt;=1"))</f>
        <v>0</v>
      </c>
      <c r="T27" s="47">
        <f>(COUNTIFS('MASTER TT'!$E$2:$E$587,$A$2:$A$7563,'MASTER TT'!$B$2:$B$587,"WEDNESDAY",'MASTER TT'!$C$2:$C$587,"1100-1*",'MASTER TT'!$AM$2:$AM$587,"JAN-APRIL 2026",'MASTER TT'!$L$2:$L$587,"&gt;=1"))</f>
        <v>0</v>
      </c>
      <c r="U27" s="47">
        <f>(COUNTIFS('MASTER TT'!$E$2:$E$587,$A$2:$A$7563,'MASTER TT'!$B$2:$B$587,"MONDAY",'MASTER TT'!$C$2:$C$587,"1200-1*",'MASTER TT'!$AM$2:$AM$587,"JAN-APRIL 2025",'MASTER TT'!$J$2:$J$587,"&gt;=1"))</f>
        <v>0</v>
      </c>
      <c r="V27" s="47">
        <f>(COUNTIFS('MASTER TT'!$E$2:$E$587,$A$2:$A$7563,'MASTER TT'!$B$2:$B$587,"MONDAY",'MASTER TT'!$C$2:$C$587,"1300-1*",'MASTER TT'!$AM$2:$AM$587,"JAN-APRIL 2025",'MASTER TT'!$J$2:$J$587,"&gt;=1"))</f>
        <v>0</v>
      </c>
      <c r="W27" s="47">
        <f>(COUNTIFS('MASTER TT'!$E$2:$E$587,$A$2:$A$7563,'MASTER TT'!$B$2:$B$587,"WEDNESDAY",'MASTER TT'!$C$2:$C$587,"14*-1*",'MASTER TT'!$AM$2:$AM$587,"JAN-APRIL 2026",'MASTER TT'!$L$2:$L$587,"&gt;=1"))</f>
        <v>0</v>
      </c>
      <c r="X27" s="47">
        <f>(COUNTIFS('MASTER TT'!$E$2:$E$587,$A$2:$A$7563,'MASTER TT'!$B$2:$B$587,"WEDNESDAY",'MASTER TT'!$C$2:$C$587,"17*-*",'MASTER TT'!$AM$2:$AM$587,"JAN-APRIL 2026",'MASTER TT'!$L$2:$L$587,"&gt;=1"))</f>
        <v>0</v>
      </c>
      <c r="Y27" s="47">
        <f>(COUNTIFS('MASTER TT'!$E$2:$E$587,$A$2:$A$7563,'MASTER TT'!$B$2:$B$587,"THURSDAY",'MASTER TT'!$C$2:$C$587,"08*-1*",'MASTER TT'!$AM$2:$AM$587,"JAN-APRIL 2026",'MASTER TT'!$L$2:$L$587,"&gt;=1"))</f>
        <v>0</v>
      </c>
      <c r="Z27" s="47">
        <f>(COUNTIFS('MASTER TT'!$E$2:$E$587,$A$2:$A$7563,'MASTER TT'!$B$2:$B$587,"THURSDAY",'MASTER TT'!$C$2:$C$587,"1100-1*",'MASTER TT'!$AM$2:$AM$587,"JAN-APRIL 2026",'MASTER TT'!$L$2:$L$587,"&gt;=1"))</f>
        <v>0</v>
      </c>
      <c r="AA27" s="47">
        <f>(COUNTIFS('MASTER TT'!$E$2:$E$587,$A$2:$A$7563,'MASTER TT'!$B$2:$B$587,"MONDAY",'MASTER TT'!$C$2:$C$587,"1200-1*",'MASTER TT'!$AM$2:$AM$587,"JAN-APRIL 2025",'MASTER TT'!$J$2:$J$587,"&gt;=1"))</f>
        <v>0</v>
      </c>
      <c r="AB27" s="47">
        <f>(COUNTIFS('MASTER TT'!$E$2:$E$587,$A$2:$A$7563,'MASTER TT'!$B$2:$B$587,"MONDAY",'MASTER TT'!$C$2:$C$587,"1300-1*",'MASTER TT'!$AM$2:$AM$587,"JAN-APRIL 2025",'MASTER TT'!$J$2:$J$587,"&gt;=1"))</f>
        <v>0</v>
      </c>
      <c r="AC27" s="47">
        <f>(COUNTIFS('MASTER TT'!$E$2:$E$587,$A$2:$A$7563,'MASTER TT'!$B$2:$B$587,"THURSDAY",'MASTER TT'!$C$2:$C$587,"14*-1*",'MASTER TT'!$AM$2:$AM$587,"JAN-APRIL 2026",'MASTER TT'!$L$2:$L$587,"&gt;=1"))</f>
        <v>0</v>
      </c>
      <c r="AD27" s="47">
        <f>(COUNTIFS('MASTER TT'!$E$2:$E$587,$A$2:$A$7563,'MASTER TT'!$B$2:$B$587,"THURSDAY",'MASTER TT'!$C$2:$C$587,"17*-*",'MASTER TT'!$AM$2:$AM$587,"JAN-APRIL 2026",'MASTER TT'!$L$2:$L$587,"&gt;=1"))</f>
        <v>0</v>
      </c>
      <c r="AE27" s="47">
        <f>(COUNTIFS('MASTER TT'!$E$2:$E$587,$A$2:$A$7563,'MASTER TT'!$B$2:$B$587,"FRIDAY",'MASTER TT'!$C$2:$C$587,"08*-1*",'MASTER TT'!$AM$2:$AM$587,"JAN-APRIL 2026",'MASTER TT'!$L$2:$L$587,"&gt;=1"))</f>
        <v>0</v>
      </c>
      <c r="AF27" s="47">
        <f>(COUNTIFS('MASTER TT'!$E$2:$E$587,$A$2:$A$7563,'MASTER TT'!$B$2:$B$587,"FRIDAY",'MASTER TT'!$C$2:$C$587,"1100-1*",'MASTER TT'!$AM$2:$AM$587,"JAN-APRIL 2026",'MASTER TT'!$L$2:$L$587,"&gt;=1"))</f>
        <v>0</v>
      </c>
      <c r="AG27" s="47">
        <f>(COUNTIFS('MASTER TT'!$E$2:$E$587,$A$2:$A$7563,'MASTER TT'!$B$2:$B$587,"MONDAY",'MASTER TT'!$C$2:$C$587,"1200-1*",'MASTER TT'!$AM$2:$AM$587,"JAN-APRIL 2025",'MASTER TT'!$J$2:$J$587,"&gt;=1"))</f>
        <v>0</v>
      </c>
      <c r="AH27" s="47">
        <f>(COUNTIFS('MASTER TT'!$E$2:$E$587,$A$2:$A$7563,'MASTER TT'!$B$2:$B$587,"MONDAY",'MASTER TT'!$C$2:$C$587,"1300-1*",'MASTER TT'!$AM$2:$AM$587,"JAN-APRIL 2025",'MASTER TT'!$J$2:$J$587,"&gt;=1"))</f>
        <v>0</v>
      </c>
      <c r="AI27" s="47">
        <f>(COUNTIFS('MASTER TT'!$E$2:$E$587,$A$2:$A$7563,'MASTER TT'!$B$2:$B$587,"FRIDAY",'MASTER TT'!$C$2:$C$587,"14*-1*",'MASTER TT'!$AM$2:$AM$587,"JAN-APRIL 2026",'MASTER TT'!$L$2:$L$587,"&gt;=1"))</f>
        <v>0</v>
      </c>
      <c r="AJ27" s="47">
        <f>(COUNTIFS('MASTER TT'!$E$2:$E$587,$A$2:$A$7563,'MASTER TT'!$B$2:$B$587,"FRIDAY",'MASTER TT'!$C$2:$C$587,"17*-*",'MASTER TT'!$AM$2:$AM$587,"JAN-APRIL 2026",'MASTER TT'!$L$2:$L$587,"&gt;=1"))</f>
        <v>0</v>
      </c>
      <c r="AK27" s="47">
        <f>(COUNTIFS('MASTER TT'!$E$2:$E$587,$A$2:$A$7563,'MASTER TT'!$B$2:$B$587,"SATURDAY",'MASTER TT'!$C$2:$C$587,"08*-1*",'MASTER TT'!$AM$2:$AM$587,"JAN-APRIL 2026",'MASTER TT'!$L$2:$L$587,"&gt;=1"))</f>
        <v>0</v>
      </c>
      <c r="AL27" s="47">
        <f>(COUNTIFS('MASTER TT'!$E$2:$E$587,$A$2:$A$7563,'MASTER TT'!$B$2:$B$587,"SATURDAY",'MASTER TT'!$C$2:$C$587,"1100-1*",'MASTER TT'!$AM$2:$AM$587,"JAN-APRIL 2026",'MASTER TT'!$L$2:$L$587,"&gt;=1"))</f>
        <v>0</v>
      </c>
      <c r="AM27" s="47">
        <f>(COUNTIFS('MASTER TT'!$E$2:$E$587,$A$2:$A$7563,'MASTER TT'!$B$2:$B$587,"MONDAY",'MASTER TT'!$C$2:$C$587,"1200-1*",'MASTER TT'!$AM$2:$AM$587,"JAN-APRIL 2025",'MASTER TT'!$J$2:$J$587,"&gt;=1"))</f>
        <v>0</v>
      </c>
      <c r="AN27" s="47">
        <f>(COUNTIFS('MASTER TT'!$E$2:$E$587,$A$2:$A$7563,'MASTER TT'!$B$2:$B$587,"MONDAY",'MASTER TT'!$C$2:$C$587,"1300-1*",'MASTER TT'!$AM$2:$AM$587,"JAN-APRIL 2025",'MASTER TT'!$J$2:$J$587,"&gt;=1"))</f>
        <v>0</v>
      </c>
      <c r="AO27" s="47">
        <f>(COUNTIFS('MASTER TT'!$E$2:$E$587,$A$2:$A$7563,'MASTER TT'!$B$2:$B$587,"MONDAY",'MASTER TT'!$C$2:$C$587,"14*-1*",'MASTER TT'!$AM$2:$AM$587,"MAY-AUG 2025",'MASTER TT'!$J$2:$J$587,"&gt;=1"))</f>
        <v>0</v>
      </c>
      <c r="AP27" s="47">
        <f>(COUNTIFS('MASTER TT'!$E$2:$E$587,$A$2:$A$7563,'MASTER TT'!$B$2:$B$587,"SATURDAY",'MASTER TT'!$C$2:$C$587,"17*-*",'MASTER TT'!$AM$2:$AM$587,"JAN-APRIL 2026",'MASTER TT'!$L$2:$L$587,"&gt;=1"))</f>
        <v>0</v>
      </c>
      <c r="AQ27" s="47">
        <f>(COUNTIFS('MASTER TT'!$E$2:$E$587,$A$2:$A$7563,'MASTER TT'!$B$2:$B$587,"SUNDAY",'MASTER TT'!$C$2:$C$587,"08*-1*",'MASTER TT'!$AM$2:$AM$587,"JAN-APRIL 2026",'MASTER TT'!$L$2:$L$587,"&gt;=1"))</f>
        <v>0</v>
      </c>
      <c r="AR27" s="47">
        <f>(COUNTIFS('MASTER TT'!$E$2:$E$68624,$A$2:$A$7563,'MASTER TT'!$B$2:$B$68624,"SUNDAY",'MASTER TT'!$C$2:$C$68624,"1100-1*",'MASTER TT'!$AM$2:$AM$68624,"JAN-APRIL 2026",'MASTER TT'!$L$2:$L$68624,"&gt;=1"))</f>
        <v>0</v>
      </c>
      <c r="AS27" s="47">
        <f>(COUNTIFS('MASTER TT'!$E$2:$E$587,$A$2:$A$7563,'MASTER TT'!$B$2:$B$587,"SUNDAY",'MASTER TT'!$C$2:$C$587,"1200-1*",'MASTER TT'!$AM$2:$AM$587,"JAN-APRIL 2026",'MASTER TT'!$L$2:$L$587,"&gt;=1"))</f>
        <v>0</v>
      </c>
      <c r="AT27" s="47">
        <f>(COUNTIFS('MASTER TT'!$E$2:$E$587,$A$2:$A$7563,'MASTER TT'!$B$2:$B$587,"SUNDAY",'MASTER TT'!$C$2:$C$587,"1300-1*",'MASTER TT'!$AM$2:$AM$587,"JAN-APRIL 2026",'MASTER TT'!$L$2:$L$587,"&gt;=1"))</f>
        <v>0</v>
      </c>
      <c r="AU27" s="47">
        <f>(COUNTIFS('MASTER TT'!$E$2:$E$587,$A$2:$A$7563,'MASTER TT'!$B$2:$B$587,"SUNDAY",'MASTER TT'!$C$2:$C$587,"14*-1*",'MASTER TT'!$AM$2:$AM$587,"JAN-APRIL 2026",'MASTER TT'!$L$2:$L$587,"&gt;=1"))</f>
        <v>0</v>
      </c>
      <c r="AV27" s="47">
        <f>(COUNTIFS('MASTER TT'!$E$2:$E$587,$A$2:$A$7563,'MASTER TT'!$B$2:$B$587,"SUNDAY",'MASTER TT'!$C$2:$C$587,"17*-*",'MASTER TT'!$AM$2:$AM$587,"JAN-APRIL 2026",'MASTER TT'!$L$2:$L$587,"&gt;=1"))</f>
        <v>0</v>
      </c>
      <c r="AW27" s="28"/>
      <c r="AX27" s="29"/>
      <c r="AY27" s="28"/>
      <c r="AZ27" s="28"/>
      <c r="BA27" s="28"/>
      <c r="BB27" s="28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1"/>
      <c r="BN27" s="31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</row>
    <row r="28" spans="1:84" ht="14.25" customHeight="1">
      <c r="A28" s="54" t="s">
        <v>402</v>
      </c>
      <c r="B28" s="43" t="s">
        <v>376</v>
      </c>
      <c r="C28" s="44">
        <v>36</v>
      </c>
      <c r="D28" s="45">
        <v>30</v>
      </c>
      <c r="E28" s="44">
        <v>20</v>
      </c>
      <c r="F28" s="55" t="s">
        <v>377</v>
      </c>
      <c r="G28" s="47">
        <f>(COUNTIFS('MASTER TT'!$E$2:$E$587,$A$2:$A$7563,'MASTER TT'!$B$2:$B$587,"MONDAY",'MASTER TT'!$C$2:$C$587,"08*-1*",'MASTER TT'!$AM$2:$AM$587,"JAN-APRIL 2026",'MASTER TT'!$L$2:$L$587,"&gt;=1"))</f>
        <v>0</v>
      </c>
      <c r="H28" s="47">
        <f>(COUNTIFS('MASTER TT'!$E$2:$E$68619,$A$2:$A$7563,'MASTER TT'!$B$2:$B$68619,"MONDAY",'MASTER TT'!$C$2:$C$68619,"1100-1*",'MASTER TT'!$AM$2:$AM$68619,"JAN-APRIL 2026",'MASTER TT'!$L$2:$L$68619,"&gt;=1"))</f>
        <v>0</v>
      </c>
      <c r="I28" s="47">
        <f>(COUNTIFS('MASTER TT'!$E$2:$E$587,$A$2:$A$7563,'MASTER TT'!$B$2:$B$587,"MONDAY",'MASTER TT'!$C$2:$C$587,"1200-1*",'MASTER TT'!$AM$2:$AM$587,"JAN-APRIL 2025",'MASTER TT'!$J$2:$J$587,"&gt;=1"))</f>
        <v>0</v>
      </c>
      <c r="J28" s="47">
        <f>(COUNTIFS('MASTER TT'!$E$2:$E$587,$A$2:$A$7563,'MASTER TT'!$B$2:$B$587,"MONDAY",'MASTER TT'!$C$2:$C$587,"1300-1*",'MASTER TT'!$AM$2:$AM$587,"JAN-APRIL 2025",'MASTER TT'!$J$2:$J$587,"&gt;=1"))</f>
        <v>0</v>
      </c>
      <c r="K28" s="47">
        <f>(COUNTIFS('MASTER TT'!$E$2:$E$587,$A$2:$A$7563,'MASTER TT'!$B$2:$B$587,"MONDAY",'MASTER TT'!$C$2:$C$587,"14*-1*",'MASTER TT'!$AM$2:$AM$587,"JAN-APRIL 2026",'MASTER TT'!$L$2:$L$587,"&gt;=1"))</f>
        <v>0</v>
      </c>
      <c r="L28" s="47">
        <f>(COUNTIFS('MASTER TT'!$E$2:$E$587,$A$2:$A$7563,'MASTER TT'!$B$2:$B$587,"MONDAY",'MASTER TT'!$C$2:$C$587,"17*-*",'MASTER TT'!$AM$2:$AM$587,"JAN-APRIL 2026",'MASTER TT'!$L$2:$L$587,"&gt;=1"))</f>
        <v>0</v>
      </c>
      <c r="M28" s="47">
        <f>(COUNTIFS('MASTER TT'!$E$2:$E$587,$A$2:$A$7563,'MASTER TT'!$B$2:$B$587,"TUESDAY",'MASTER TT'!$C$2:$C$587,"08*-1*",'MASTER TT'!$AM$2:$AM$587,"JAN-APRIL 2026",'MASTER TT'!$L$2:$L$587,"&gt;=1"))</f>
        <v>0</v>
      </c>
      <c r="N28" s="47">
        <f>(COUNTIFS('MASTER TT'!$E$2:$E$587,$A$2:$A$7563,'MASTER TT'!$B$2:$B$587,"TUESDAY",'MASTER TT'!$C$2:$C$587,"1100-1*",'MASTER TT'!$AM$2:$AM$587,"JAN-APRIL 2026",'MASTER TT'!$L$2:$L$587,"&gt;=1"))</f>
        <v>0</v>
      </c>
      <c r="O28" s="47">
        <f>(COUNTIFS('MASTER TT'!$E$2:$E$587,$A$2:$A$7563,'MASTER TT'!$B$2:$B$587,"MONDAY",'MASTER TT'!$C$2:$C$587,"1200-1*",'MASTER TT'!$AM$2:$AM$587,"JAN-APRIL 2025",'MASTER TT'!$J$2:$J$587,"&gt;=1"))</f>
        <v>0</v>
      </c>
      <c r="P28" s="47">
        <f>(COUNTIFS('MASTER TT'!$E$2:$E$587,$A$2:$A$7563,'MASTER TT'!$B$2:$B$587,"TUESDAY",'MASTER TT'!$C$2:$C$587,"1300-1*",'MASTER TT'!$AM$2:$AM$587,"JAN-APRIL 2026",'MASTER TT'!$L$2:$L$587,"&gt;=1"))</f>
        <v>0</v>
      </c>
      <c r="Q28" s="47">
        <f>(COUNTIFS('MASTER TT'!$E$2:$E$587,$A$2:$A$7563,'MASTER TT'!$B$2:$B$587,"TUESDAY",'MASTER TT'!$C$2:$C$587,"14*-1*",'MASTER TT'!$AM$2:$AM$587,"JAN-APRIL 2026",'MASTER TT'!$L$2:$L$587,"&gt;=1"))</f>
        <v>0</v>
      </c>
      <c r="R28" s="47">
        <f>(COUNTIFS('MASTER TT'!$E$2:$E$587,$A$2:$A$7563,'MASTER TT'!$B$2:$B$587,"TUESDAY",'MASTER TT'!$C$2:$C$587,"17*-*",'MASTER TT'!$AM$2:$AM$587,"SEP-DEC  2025",'MASTER TT'!$L$2:$L$587,"&gt;=1"))</f>
        <v>0</v>
      </c>
      <c r="S28" s="47">
        <f>(COUNTIFS('MASTER TT'!$E$2:$E$587,$A$2:$A$7563,'MASTER TT'!$B$2:$B$587,"WEDNESDAY",'MASTER TT'!$C$2:$C$587,"08*-1*",'MASTER TT'!$AM$2:$AM$587,"JAN-APRIL 2026",'MASTER TT'!$L$2:$L$587,"&gt;=1"))</f>
        <v>0</v>
      </c>
      <c r="T28" s="47">
        <f>(COUNTIFS('MASTER TT'!$E$2:$E$587,$A$2:$A$7563,'MASTER TT'!$B$2:$B$587,"WEDNESDAY",'MASTER TT'!$C$2:$C$587,"1100-1*",'MASTER TT'!$AM$2:$AM$587,"JAN-APRIL 2026",'MASTER TT'!$L$2:$L$587,"&gt;=1"))</f>
        <v>0</v>
      </c>
      <c r="U28" s="47">
        <f>(COUNTIFS('MASTER TT'!$E$2:$E$587,$A$2:$A$7563,'MASTER TT'!$B$2:$B$587,"MONDAY",'MASTER TT'!$C$2:$C$587,"1200-1*",'MASTER TT'!$AM$2:$AM$587,"JAN-APRIL 2025",'MASTER TT'!$J$2:$J$587,"&gt;=1"))</f>
        <v>0</v>
      </c>
      <c r="V28" s="47">
        <f>(COUNTIFS('MASTER TT'!$E$2:$E$587,$A$2:$A$7563,'MASTER TT'!$B$2:$B$587,"MONDAY",'MASTER TT'!$C$2:$C$587,"1300-1*",'MASTER TT'!$AM$2:$AM$587,"JAN-APRIL 2025",'MASTER TT'!$J$2:$J$587,"&gt;=1"))</f>
        <v>0</v>
      </c>
      <c r="W28" s="47">
        <f>(COUNTIFS('MASTER TT'!$E$2:$E$587,$A$2:$A$7563,'MASTER TT'!$B$2:$B$587,"WEDNESDAY",'MASTER TT'!$C$2:$C$587,"14*-1*",'MASTER TT'!$AM$2:$AM$587,"JAN-APRIL 2026",'MASTER TT'!$L$2:$L$587,"&gt;=1"))</f>
        <v>0</v>
      </c>
      <c r="X28" s="47">
        <f>(COUNTIFS('MASTER TT'!$E$2:$E$587,$A$2:$A$7563,'MASTER TT'!$B$2:$B$587,"WEDNESDAY",'MASTER TT'!$C$2:$C$587,"17*-*",'MASTER TT'!$AM$2:$AM$587,"JAN-APRIL 2026",'MASTER TT'!$L$2:$L$587,"&gt;=1"))</f>
        <v>0</v>
      </c>
      <c r="Y28" s="47">
        <f>(COUNTIFS('MASTER TT'!$E$2:$E$587,$A$2:$A$7563,'MASTER TT'!$B$2:$B$587,"THURSDAY",'MASTER TT'!$C$2:$C$587,"08*-1*",'MASTER TT'!$AM$2:$AM$587,"JAN-APRIL 2026",'MASTER TT'!$L$2:$L$587,"&gt;=1"))</f>
        <v>0</v>
      </c>
      <c r="Z28" s="47">
        <f>(COUNTIFS('MASTER TT'!$E$2:$E$587,$A$2:$A$7563,'MASTER TT'!$B$2:$B$587,"THURSDAY",'MASTER TT'!$C$2:$C$587,"1100-1*",'MASTER TT'!$AM$2:$AM$587,"JAN-APRIL 2026",'MASTER TT'!$L$2:$L$587,"&gt;=1"))</f>
        <v>0</v>
      </c>
      <c r="AA28" s="47">
        <f>(COUNTIFS('MASTER TT'!$E$2:$E$587,$A$2:$A$7563,'MASTER TT'!$B$2:$B$587,"MONDAY",'MASTER TT'!$C$2:$C$587,"1200-1*",'MASTER TT'!$AM$2:$AM$587,"JAN-APRIL 2025",'MASTER TT'!$J$2:$J$587,"&gt;=1"))</f>
        <v>0</v>
      </c>
      <c r="AB28" s="47">
        <f>(COUNTIFS('MASTER TT'!$E$2:$E$587,$A$2:$A$7563,'MASTER TT'!$B$2:$B$587,"MONDAY",'MASTER TT'!$C$2:$C$587,"1300-1*",'MASTER TT'!$AM$2:$AM$587,"JAN-APRIL 2025",'MASTER TT'!$J$2:$J$587,"&gt;=1"))</f>
        <v>0</v>
      </c>
      <c r="AC28" s="47">
        <f>(COUNTIFS('MASTER TT'!$E$2:$E$587,$A$2:$A$7563,'MASTER TT'!$B$2:$B$587,"THURSDAY",'MASTER TT'!$C$2:$C$587,"14*-1*",'MASTER TT'!$AM$2:$AM$587,"JAN-APRIL 2026",'MASTER TT'!$L$2:$L$587,"&gt;=1"))</f>
        <v>0</v>
      </c>
      <c r="AD28" s="47">
        <f>(COUNTIFS('MASTER TT'!$E$2:$E$587,$A$2:$A$7563,'MASTER TT'!$B$2:$B$587,"THURSDAY",'MASTER TT'!$C$2:$C$587,"17*-*",'MASTER TT'!$AM$2:$AM$587,"JAN-APRIL 2026",'MASTER TT'!$L$2:$L$587,"&gt;=1"))</f>
        <v>0</v>
      </c>
      <c r="AE28" s="47">
        <f>(COUNTIFS('MASTER TT'!$E$2:$E$587,$A$2:$A$7563,'MASTER TT'!$B$2:$B$587,"FRIDAY",'MASTER TT'!$C$2:$C$587,"08*-1*",'MASTER TT'!$AM$2:$AM$587,"JAN-APRIL 2026",'MASTER TT'!$L$2:$L$587,"&gt;=1"))</f>
        <v>0</v>
      </c>
      <c r="AF28" s="47">
        <f>(COUNTIFS('MASTER TT'!$E$2:$E$587,$A$2:$A$7563,'MASTER TT'!$B$2:$B$587,"FRIDAY",'MASTER TT'!$C$2:$C$587,"1100-1*",'MASTER TT'!$AM$2:$AM$587,"JAN-APRIL 2026",'MASTER TT'!$L$2:$L$587,"&gt;=1"))</f>
        <v>0</v>
      </c>
      <c r="AG28" s="47">
        <f>(COUNTIFS('MASTER TT'!$E$2:$E$587,$A$2:$A$7563,'MASTER TT'!$B$2:$B$587,"MONDAY",'MASTER TT'!$C$2:$C$587,"1200-1*",'MASTER TT'!$AM$2:$AM$587,"JAN-APRIL 2025",'MASTER TT'!$J$2:$J$587,"&gt;=1"))</f>
        <v>0</v>
      </c>
      <c r="AH28" s="47">
        <f>(COUNTIFS('MASTER TT'!$E$2:$E$587,$A$2:$A$7563,'MASTER TT'!$B$2:$B$587,"MONDAY",'MASTER TT'!$C$2:$C$587,"1300-1*",'MASTER TT'!$AM$2:$AM$587,"JAN-APRIL 2025",'MASTER TT'!$J$2:$J$587,"&gt;=1"))</f>
        <v>0</v>
      </c>
      <c r="AI28" s="47">
        <f>(COUNTIFS('MASTER TT'!$E$2:$E$587,$A$2:$A$7563,'MASTER TT'!$B$2:$B$587,"FRIDAY",'MASTER TT'!$C$2:$C$587,"14*-1*",'MASTER TT'!$AM$2:$AM$587,"JAN-APRIL 2026",'MASTER TT'!$L$2:$L$587,"&gt;=1"))</f>
        <v>0</v>
      </c>
      <c r="AJ28" s="47">
        <f>(COUNTIFS('MASTER TT'!$E$2:$E$587,$A$2:$A$7563,'MASTER TT'!$B$2:$B$587,"FRIDAY",'MASTER TT'!$C$2:$C$587,"17*-*",'MASTER TT'!$AM$2:$AM$587,"JAN-APRIL 2026",'MASTER TT'!$L$2:$L$587,"&gt;=1"))</f>
        <v>0</v>
      </c>
      <c r="AK28" s="47">
        <f>(COUNTIFS('MASTER TT'!$E$2:$E$587,$A$2:$A$7563,'MASTER TT'!$B$2:$B$587,"SATURDAY",'MASTER TT'!$C$2:$C$587,"08*-1*",'MASTER TT'!$AM$2:$AM$587,"JAN-APRIL 2026",'MASTER TT'!$L$2:$L$587,"&gt;=1"))</f>
        <v>0</v>
      </c>
      <c r="AL28" s="47">
        <f>(COUNTIFS('MASTER TT'!$E$2:$E$587,$A$2:$A$7563,'MASTER TT'!$B$2:$B$587,"SATURDAY",'MASTER TT'!$C$2:$C$587,"1100-1*",'MASTER TT'!$AM$2:$AM$587,"JAN-APRIL 2026",'MASTER TT'!$L$2:$L$587,"&gt;=1"))</f>
        <v>0</v>
      </c>
      <c r="AM28" s="47">
        <f>(COUNTIFS('MASTER TT'!$E$2:$E$587,$A$2:$A$7563,'MASTER TT'!$B$2:$B$587,"MONDAY",'MASTER TT'!$C$2:$C$587,"1200-1*",'MASTER TT'!$AM$2:$AM$587,"JAN-APRIL 2025",'MASTER TT'!$J$2:$J$587,"&gt;=1"))</f>
        <v>0</v>
      </c>
      <c r="AN28" s="47">
        <f>(COUNTIFS('MASTER TT'!$E$2:$E$587,$A$2:$A$7563,'MASTER TT'!$B$2:$B$587,"MONDAY",'MASTER TT'!$C$2:$C$587,"1300-1*",'MASTER TT'!$AM$2:$AM$587,"JAN-APRIL 2025",'MASTER TT'!$J$2:$J$587,"&gt;=1"))</f>
        <v>0</v>
      </c>
      <c r="AO28" s="47">
        <f>(COUNTIFS('MASTER TT'!$E$2:$E$587,$A$2:$A$7563,'MASTER TT'!$B$2:$B$587,"MONDAY",'MASTER TT'!$C$2:$C$587,"14*-1*",'MASTER TT'!$AM$2:$AM$587,"MAY-AUG 2025",'MASTER TT'!$J$2:$J$587,"&gt;=1"))</f>
        <v>0</v>
      </c>
      <c r="AP28" s="47">
        <f>(COUNTIFS('MASTER TT'!$E$2:$E$587,$A$2:$A$7563,'MASTER TT'!$B$2:$B$587,"SATURDAY",'MASTER TT'!$C$2:$C$587,"17*-*",'MASTER TT'!$AM$2:$AM$587,"JAN-APRIL 2026",'MASTER TT'!$L$2:$L$587,"&gt;=1"))</f>
        <v>0</v>
      </c>
      <c r="AQ28" s="47">
        <f>(COUNTIFS('MASTER TT'!$E$2:$E$587,$A$2:$A$7563,'MASTER TT'!$B$2:$B$587,"SUNDAY",'MASTER TT'!$C$2:$C$587,"08*-1*",'MASTER TT'!$AM$2:$AM$587,"JAN-APRIL 2026",'MASTER TT'!$L$2:$L$587,"&gt;=1"))</f>
        <v>0</v>
      </c>
      <c r="AR28" s="47">
        <f>(COUNTIFS('MASTER TT'!$E$2:$E$68624,$A$2:$A$7563,'MASTER TT'!$B$2:$B$68624,"SUNDAY",'MASTER TT'!$C$2:$C$68624,"1100-1*",'MASTER TT'!$AM$2:$AM$68624,"JAN-APRIL 2026",'MASTER TT'!$L$2:$L$68624,"&gt;=1"))</f>
        <v>0</v>
      </c>
      <c r="AS28" s="47">
        <f>(COUNTIFS('MASTER TT'!$E$2:$E$587,$A$2:$A$7563,'MASTER TT'!$B$2:$B$587,"SUNDAY",'MASTER TT'!$C$2:$C$587,"1200-1*",'MASTER TT'!$AM$2:$AM$587,"JAN-APRIL 2026",'MASTER TT'!$L$2:$L$587,"&gt;=1"))</f>
        <v>0</v>
      </c>
      <c r="AT28" s="47">
        <f>(COUNTIFS('MASTER TT'!$E$2:$E$587,$A$2:$A$7563,'MASTER TT'!$B$2:$B$587,"SUNDAY",'MASTER TT'!$C$2:$C$587,"1300-1*",'MASTER TT'!$AM$2:$AM$587,"JAN-APRIL 2026",'MASTER TT'!$L$2:$L$587,"&gt;=1"))</f>
        <v>0</v>
      </c>
      <c r="AU28" s="47">
        <f>(COUNTIFS('MASTER TT'!$E$2:$E$587,$A$2:$A$7563,'MASTER TT'!$B$2:$B$587,"SUNDAY",'MASTER TT'!$C$2:$C$587,"14*-1*",'MASTER TT'!$AM$2:$AM$587,"JAN-APRIL 2026",'MASTER TT'!$L$2:$L$587,"&gt;=1"))</f>
        <v>0</v>
      </c>
      <c r="AV28" s="47">
        <f>(COUNTIFS('MASTER TT'!$E$2:$E$587,$A$2:$A$7563,'MASTER TT'!$B$2:$B$587,"SUNDAY",'MASTER TT'!$C$2:$C$587,"17*-*",'MASTER TT'!$AM$2:$AM$587,"JAN-APRIL 2026",'MASTER TT'!$L$2:$L$587,"&gt;=1"))</f>
        <v>0</v>
      </c>
      <c r="AW28" s="28"/>
      <c r="AX28" s="29"/>
      <c r="AY28" s="28"/>
      <c r="AZ28" s="28"/>
      <c r="BA28" s="28"/>
      <c r="BB28" s="28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1"/>
      <c r="BN28" s="31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</row>
    <row r="29" spans="1:84" ht="14.25" customHeight="1">
      <c r="A29" s="54" t="s">
        <v>403</v>
      </c>
      <c r="B29" s="43" t="s">
        <v>376</v>
      </c>
      <c r="C29" s="44">
        <v>36</v>
      </c>
      <c r="D29" s="45">
        <v>25</v>
      </c>
      <c r="E29" s="44">
        <v>20</v>
      </c>
      <c r="F29" s="55" t="s">
        <v>377</v>
      </c>
      <c r="G29" s="47">
        <f>(COUNTIFS('MASTER TT'!$E$2:$E$587,$A$2:$A$7563,'MASTER TT'!$B$2:$B$587,"MONDAY",'MASTER TT'!$C$2:$C$587,"08*-1*",'MASTER TT'!$AM$2:$AM$587,"JAN-APRIL 2026",'MASTER TT'!$L$2:$L$587,"&gt;=1"))</f>
        <v>0</v>
      </c>
      <c r="H29" s="47">
        <f>(COUNTIFS('MASTER TT'!$E$2:$E$68619,$A$2:$A$7563,'MASTER TT'!$B$2:$B$68619,"MONDAY",'MASTER TT'!$C$2:$C$68619,"1100-1*",'MASTER TT'!$AM$2:$AM$68619,"JAN-APRIL 2026",'MASTER TT'!$L$2:$L$68619,"&gt;=1"))</f>
        <v>0</v>
      </c>
      <c r="I29" s="47">
        <f>(COUNTIFS('MASTER TT'!$E$2:$E$587,$A$2:$A$7563,'MASTER TT'!$B$2:$B$587,"MONDAY",'MASTER TT'!$C$2:$C$587,"1200-1*",'MASTER TT'!$AM$2:$AM$587,"JAN-APRIL 2025",'MASTER TT'!$J$2:$J$587,"&gt;=1"))</f>
        <v>0</v>
      </c>
      <c r="J29" s="47">
        <f>(COUNTIFS('MASTER TT'!$E$2:$E$587,$A$2:$A$7563,'MASTER TT'!$B$2:$B$587,"MONDAY",'MASTER TT'!$C$2:$C$587,"1300-1*",'MASTER TT'!$AM$2:$AM$587,"JAN-APRIL 2025",'MASTER TT'!$J$2:$J$587,"&gt;=1"))</f>
        <v>0</v>
      </c>
      <c r="K29" s="47">
        <f>(COUNTIFS('MASTER TT'!$E$2:$E$587,$A$2:$A$7563,'MASTER TT'!$B$2:$B$587,"MONDAY",'MASTER TT'!$C$2:$C$587,"14*-1*",'MASTER TT'!$AM$2:$AM$587,"JAN-APRIL 2026",'MASTER TT'!$L$2:$L$587,"&gt;=1"))</f>
        <v>0</v>
      </c>
      <c r="L29" s="47">
        <f>(COUNTIFS('MASTER TT'!$E$2:$E$587,$A$2:$A$7563,'MASTER TT'!$B$2:$B$587,"MONDAY",'MASTER TT'!$C$2:$C$587,"17*-*",'MASTER TT'!$AM$2:$AM$587,"JAN-APRIL 2026",'MASTER TT'!$L$2:$L$587,"&gt;=1"))</f>
        <v>0</v>
      </c>
      <c r="M29" s="47">
        <f>(COUNTIFS('MASTER TT'!$E$2:$E$587,$A$2:$A$7563,'MASTER TT'!$B$2:$B$587,"TUESDAY",'MASTER TT'!$C$2:$C$587,"08*-1*",'MASTER TT'!$AM$2:$AM$587,"JAN-APRIL 2026",'MASTER TT'!$L$2:$L$587,"&gt;=1"))</f>
        <v>0</v>
      </c>
      <c r="N29" s="47">
        <f>(COUNTIFS('MASTER TT'!$E$2:$E$587,$A$2:$A$7563,'MASTER TT'!$B$2:$B$587,"TUESDAY",'MASTER TT'!$C$2:$C$587,"1100-1*",'MASTER TT'!$AM$2:$AM$587,"JAN-APRIL 2026",'MASTER TT'!$L$2:$L$587,"&gt;=1"))</f>
        <v>0</v>
      </c>
      <c r="O29" s="47">
        <f>(COUNTIFS('MASTER TT'!$E$2:$E$587,$A$2:$A$7563,'MASTER TT'!$B$2:$B$587,"MONDAY",'MASTER TT'!$C$2:$C$587,"1200-1*",'MASTER TT'!$AM$2:$AM$587,"JAN-APRIL 2025",'MASTER TT'!$J$2:$J$587,"&gt;=1"))</f>
        <v>0</v>
      </c>
      <c r="P29" s="47">
        <f>(COUNTIFS('MASTER TT'!$E$2:$E$587,$A$2:$A$7563,'MASTER TT'!$B$2:$B$587,"TUESDAY",'MASTER TT'!$C$2:$C$587,"1300-1*",'MASTER TT'!$AM$2:$AM$587,"JAN-APRIL 2026",'MASTER TT'!$L$2:$L$587,"&gt;=1"))</f>
        <v>0</v>
      </c>
      <c r="Q29" s="47">
        <f>(COUNTIFS('MASTER TT'!$E$2:$E$587,$A$2:$A$7563,'MASTER TT'!$B$2:$B$587,"TUESDAY",'MASTER TT'!$C$2:$C$587,"14*-1*",'MASTER TT'!$AM$2:$AM$587,"JAN-APRIL 2026",'MASTER TT'!$L$2:$L$587,"&gt;=1"))</f>
        <v>0</v>
      </c>
      <c r="R29" s="47">
        <f>(COUNTIFS('MASTER TT'!$E$2:$E$587,$A$2:$A$7563,'MASTER TT'!$B$2:$B$587,"TUESDAY",'MASTER TT'!$C$2:$C$587,"17*-*",'MASTER TT'!$AM$2:$AM$587,"SEP-DEC  2025",'MASTER TT'!$L$2:$L$587,"&gt;=1"))</f>
        <v>0</v>
      </c>
      <c r="S29" s="47">
        <f>(COUNTIFS('MASTER TT'!$E$2:$E$587,$A$2:$A$7563,'MASTER TT'!$B$2:$B$587,"WEDNESDAY",'MASTER TT'!$C$2:$C$587,"08*-1*",'MASTER TT'!$AM$2:$AM$587,"JAN-APRIL 2026",'MASTER TT'!$L$2:$L$587,"&gt;=1"))</f>
        <v>0</v>
      </c>
      <c r="T29" s="47">
        <f>(COUNTIFS('MASTER TT'!$E$2:$E$587,$A$2:$A$7563,'MASTER TT'!$B$2:$B$587,"WEDNESDAY",'MASTER TT'!$C$2:$C$587,"1100-1*",'MASTER TT'!$AM$2:$AM$587,"JAN-APRIL 2026",'MASTER TT'!$L$2:$L$587,"&gt;=1"))</f>
        <v>0</v>
      </c>
      <c r="U29" s="47">
        <f>(COUNTIFS('MASTER TT'!$E$2:$E$587,$A$2:$A$7563,'MASTER TT'!$B$2:$B$587,"MONDAY",'MASTER TT'!$C$2:$C$587,"1200-1*",'MASTER TT'!$AM$2:$AM$587,"JAN-APRIL 2025",'MASTER TT'!$J$2:$J$587,"&gt;=1"))</f>
        <v>0</v>
      </c>
      <c r="V29" s="47">
        <f>(COUNTIFS('MASTER TT'!$E$2:$E$587,$A$2:$A$7563,'MASTER TT'!$B$2:$B$587,"MONDAY",'MASTER TT'!$C$2:$C$587,"1300-1*",'MASTER TT'!$AM$2:$AM$587,"JAN-APRIL 2025",'MASTER TT'!$J$2:$J$587,"&gt;=1"))</f>
        <v>0</v>
      </c>
      <c r="W29" s="47">
        <f>(COUNTIFS('MASTER TT'!$E$2:$E$587,$A$2:$A$7563,'MASTER TT'!$B$2:$B$587,"WEDNESDAY",'MASTER TT'!$C$2:$C$587,"14*-1*",'MASTER TT'!$AM$2:$AM$587,"JAN-APRIL 2026",'MASTER TT'!$L$2:$L$587,"&gt;=1"))</f>
        <v>0</v>
      </c>
      <c r="X29" s="47">
        <f>(COUNTIFS('MASTER TT'!$E$2:$E$587,$A$2:$A$7563,'MASTER TT'!$B$2:$B$587,"WEDNESDAY",'MASTER TT'!$C$2:$C$587,"17*-*",'MASTER TT'!$AM$2:$AM$587,"JAN-APRIL 2026",'MASTER TT'!$L$2:$L$587,"&gt;=1"))</f>
        <v>0</v>
      </c>
      <c r="Y29" s="47">
        <f>(COUNTIFS('MASTER TT'!$E$2:$E$587,$A$2:$A$7563,'MASTER TT'!$B$2:$B$587,"THURSDAY",'MASTER TT'!$C$2:$C$587,"08*-1*",'MASTER TT'!$AM$2:$AM$587,"JAN-APRIL 2026",'MASTER TT'!$L$2:$L$587,"&gt;=1"))</f>
        <v>0</v>
      </c>
      <c r="Z29" s="47">
        <f>(COUNTIFS('MASTER TT'!$E$2:$E$587,$A$2:$A$7563,'MASTER TT'!$B$2:$B$587,"THURSDAY",'MASTER TT'!$C$2:$C$587,"1100-1*",'MASTER TT'!$AM$2:$AM$587,"JAN-APRIL 2026",'MASTER TT'!$L$2:$L$587,"&gt;=1"))</f>
        <v>0</v>
      </c>
      <c r="AA29" s="47">
        <f>(COUNTIFS('MASTER TT'!$E$2:$E$587,$A$2:$A$7563,'MASTER TT'!$B$2:$B$587,"MONDAY",'MASTER TT'!$C$2:$C$587,"1200-1*",'MASTER TT'!$AM$2:$AM$587,"JAN-APRIL 2025",'MASTER TT'!$J$2:$J$587,"&gt;=1"))</f>
        <v>0</v>
      </c>
      <c r="AB29" s="47">
        <f>(COUNTIFS('MASTER TT'!$E$2:$E$587,$A$2:$A$7563,'MASTER TT'!$B$2:$B$587,"MONDAY",'MASTER TT'!$C$2:$C$587,"1300-1*",'MASTER TT'!$AM$2:$AM$587,"JAN-APRIL 2025",'MASTER TT'!$J$2:$J$587,"&gt;=1"))</f>
        <v>0</v>
      </c>
      <c r="AC29" s="47">
        <f>(COUNTIFS('MASTER TT'!$E$2:$E$587,$A$2:$A$7563,'MASTER TT'!$B$2:$B$587,"THURSDAY",'MASTER TT'!$C$2:$C$587,"14*-1*",'MASTER TT'!$AM$2:$AM$587,"JAN-APRIL 2026",'MASTER TT'!$L$2:$L$587,"&gt;=1"))</f>
        <v>0</v>
      </c>
      <c r="AD29" s="47">
        <f>(COUNTIFS('MASTER TT'!$E$2:$E$587,$A$2:$A$7563,'MASTER TT'!$B$2:$B$587,"THURSDAY",'MASTER TT'!$C$2:$C$587,"17*-*",'MASTER TT'!$AM$2:$AM$587,"JAN-APRIL 2026",'MASTER TT'!$L$2:$L$587,"&gt;=1"))</f>
        <v>0</v>
      </c>
      <c r="AE29" s="47">
        <f>(COUNTIFS('MASTER TT'!$E$2:$E$587,$A$2:$A$7563,'MASTER TT'!$B$2:$B$587,"FRIDAY",'MASTER TT'!$C$2:$C$587,"08*-1*",'MASTER TT'!$AM$2:$AM$587,"JAN-APRIL 2026",'MASTER TT'!$L$2:$L$587,"&gt;=1"))</f>
        <v>0</v>
      </c>
      <c r="AF29" s="47">
        <f>(COUNTIFS('MASTER TT'!$E$2:$E$587,$A$2:$A$7563,'MASTER TT'!$B$2:$B$587,"FRIDAY",'MASTER TT'!$C$2:$C$587,"1100-1*",'MASTER TT'!$AM$2:$AM$587,"JAN-APRIL 2026",'MASTER TT'!$L$2:$L$587,"&gt;=1"))</f>
        <v>0</v>
      </c>
      <c r="AG29" s="47">
        <f>(COUNTIFS('MASTER TT'!$E$2:$E$587,$A$2:$A$7563,'MASTER TT'!$B$2:$B$587,"MONDAY",'MASTER TT'!$C$2:$C$587,"1200-1*",'MASTER TT'!$AM$2:$AM$587,"JAN-APRIL 2025",'MASTER TT'!$J$2:$J$587,"&gt;=1"))</f>
        <v>0</v>
      </c>
      <c r="AH29" s="47">
        <f>(COUNTIFS('MASTER TT'!$E$2:$E$587,$A$2:$A$7563,'MASTER TT'!$B$2:$B$587,"MONDAY",'MASTER TT'!$C$2:$C$587,"1300-1*",'MASTER TT'!$AM$2:$AM$587,"JAN-APRIL 2025",'MASTER TT'!$J$2:$J$587,"&gt;=1"))</f>
        <v>0</v>
      </c>
      <c r="AI29" s="47">
        <f>(COUNTIFS('MASTER TT'!$E$2:$E$587,$A$2:$A$7563,'MASTER TT'!$B$2:$B$587,"FRIDAY",'MASTER TT'!$C$2:$C$587,"14*-1*",'MASTER TT'!$AM$2:$AM$587,"JAN-APRIL 2026",'MASTER TT'!$L$2:$L$587,"&gt;=1"))</f>
        <v>0</v>
      </c>
      <c r="AJ29" s="47">
        <f>(COUNTIFS('MASTER TT'!$E$2:$E$587,$A$2:$A$7563,'MASTER TT'!$B$2:$B$587,"FRIDAY",'MASTER TT'!$C$2:$C$587,"17*-*",'MASTER TT'!$AM$2:$AM$587,"JAN-APRIL 2026",'MASTER TT'!$L$2:$L$587,"&gt;=1"))</f>
        <v>0</v>
      </c>
      <c r="AK29" s="47">
        <f>(COUNTIFS('MASTER TT'!$E$2:$E$587,$A$2:$A$7563,'MASTER TT'!$B$2:$B$587,"SATURDAY",'MASTER TT'!$C$2:$C$587,"08*-1*",'MASTER TT'!$AM$2:$AM$587,"JAN-APRIL 2026",'MASTER TT'!$L$2:$L$587,"&gt;=1"))</f>
        <v>0</v>
      </c>
      <c r="AL29" s="47">
        <f>(COUNTIFS('MASTER TT'!$E$2:$E$587,$A$2:$A$7563,'MASTER TT'!$B$2:$B$587,"SATURDAY",'MASTER TT'!$C$2:$C$587,"1100-1*",'MASTER TT'!$AM$2:$AM$587,"JAN-APRIL 2026",'MASTER TT'!$L$2:$L$587,"&gt;=1"))</f>
        <v>0</v>
      </c>
      <c r="AM29" s="47">
        <f>(COUNTIFS('MASTER TT'!$E$2:$E$587,$A$2:$A$7563,'MASTER TT'!$B$2:$B$587,"MONDAY",'MASTER TT'!$C$2:$C$587,"1200-1*",'MASTER TT'!$AM$2:$AM$587,"JAN-APRIL 2025",'MASTER TT'!$J$2:$J$587,"&gt;=1"))</f>
        <v>0</v>
      </c>
      <c r="AN29" s="47">
        <f>(COUNTIFS('MASTER TT'!$E$2:$E$587,$A$2:$A$7563,'MASTER TT'!$B$2:$B$587,"MONDAY",'MASTER TT'!$C$2:$C$587,"1300-1*",'MASTER TT'!$AM$2:$AM$587,"JAN-APRIL 2025",'MASTER TT'!$J$2:$J$587,"&gt;=1"))</f>
        <v>0</v>
      </c>
      <c r="AO29" s="47">
        <f>(COUNTIFS('MASTER TT'!$E$2:$E$587,$A$2:$A$7563,'MASTER TT'!$B$2:$B$587,"MONDAY",'MASTER TT'!$C$2:$C$587,"14*-1*",'MASTER TT'!$AM$2:$AM$587,"MAY-AUG 2025",'MASTER TT'!$J$2:$J$587,"&gt;=1"))</f>
        <v>0</v>
      </c>
      <c r="AP29" s="47">
        <f>(COUNTIFS('MASTER TT'!$E$2:$E$587,$A$2:$A$7563,'MASTER TT'!$B$2:$B$587,"SATURDAY",'MASTER TT'!$C$2:$C$587,"17*-*",'MASTER TT'!$AM$2:$AM$587,"JAN-APRIL 2026",'MASTER TT'!$L$2:$L$587,"&gt;=1"))</f>
        <v>0</v>
      </c>
      <c r="AQ29" s="47">
        <f>(COUNTIFS('MASTER TT'!$E$2:$E$587,$A$2:$A$7563,'MASTER TT'!$B$2:$B$587,"SUNDAY",'MASTER TT'!$C$2:$C$587,"08*-1*",'MASTER TT'!$AM$2:$AM$587,"JAN-APRIL 2026",'MASTER TT'!$L$2:$L$587,"&gt;=1"))</f>
        <v>0</v>
      </c>
      <c r="AR29" s="47">
        <f>(COUNTIFS('MASTER TT'!$E$2:$E$68624,$A$2:$A$7563,'MASTER TT'!$B$2:$B$68624,"SUNDAY",'MASTER TT'!$C$2:$C$68624,"1100-1*",'MASTER TT'!$AM$2:$AM$68624,"JAN-APRIL 2026",'MASTER TT'!$L$2:$L$68624,"&gt;=1"))</f>
        <v>0</v>
      </c>
      <c r="AS29" s="47">
        <f>(COUNTIFS('MASTER TT'!$E$2:$E$587,$A$2:$A$7563,'MASTER TT'!$B$2:$B$587,"SUNDAY",'MASTER TT'!$C$2:$C$587,"1200-1*",'MASTER TT'!$AM$2:$AM$587,"JAN-APRIL 2026",'MASTER TT'!$L$2:$L$587,"&gt;=1"))</f>
        <v>0</v>
      </c>
      <c r="AT29" s="47">
        <f>(COUNTIFS('MASTER TT'!$E$2:$E$587,$A$2:$A$7563,'MASTER TT'!$B$2:$B$587,"SUNDAY",'MASTER TT'!$C$2:$C$587,"1300-1*",'MASTER TT'!$AM$2:$AM$587,"JAN-APRIL 2026",'MASTER TT'!$L$2:$L$587,"&gt;=1"))</f>
        <v>0</v>
      </c>
      <c r="AU29" s="47">
        <f>(COUNTIFS('MASTER TT'!$E$2:$E$587,$A$2:$A$7563,'MASTER TT'!$B$2:$B$587,"SUNDAY",'MASTER TT'!$C$2:$C$587,"14*-1*",'MASTER TT'!$AM$2:$AM$587,"JAN-APRIL 2026",'MASTER TT'!$L$2:$L$587,"&gt;=1"))</f>
        <v>0</v>
      </c>
      <c r="AV29" s="47">
        <f>(COUNTIFS('MASTER TT'!$E$2:$E$587,$A$2:$A$7563,'MASTER TT'!$B$2:$B$587,"SUNDAY",'MASTER TT'!$C$2:$C$587,"17*-*",'MASTER TT'!$AM$2:$AM$587,"JAN-APRIL 2026",'MASTER TT'!$L$2:$L$587,"&gt;=1"))</f>
        <v>0</v>
      </c>
      <c r="AW29" s="28"/>
      <c r="AX29" s="29"/>
      <c r="AY29" s="28"/>
      <c r="AZ29" s="28"/>
      <c r="BA29" s="28"/>
      <c r="BB29" s="28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1"/>
      <c r="BN29" s="31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</row>
    <row r="30" spans="1:84" ht="14.25" customHeight="1">
      <c r="A30" s="54" t="s">
        <v>404</v>
      </c>
      <c r="B30" s="43" t="s">
        <v>397</v>
      </c>
      <c r="C30" s="44">
        <v>24</v>
      </c>
      <c r="D30" s="45">
        <v>16</v>
      </c>
      <c r="E30" s="44">
        <v>16</v>
      </c>
      <c r="F30" s="55" t="s">
        <v>398</v>
      </c>
      <c r="G30" s="47">
        <f>(COUNTIFS('MASTER TT'!$E$2:$E$587,$A$2:$A$7563,'MASTER TT'!$B$2:$B$587,"MONDAY",'MASTER TT'!$C$2:$C$587,"08*-1*",'MASTER TT'!$AM$2:$AM$587,"JAN-APRIL 2026",'MASTER TT'!$L$2:$L$587,"&gt;=1"))</f>
        <v>0</v>
      </c>
      <c r="H30" s="47">
        <f>(COUNTIFS('MASTER TT'!$E$2:$E$68619,$A$2:$A$7563,'MASTER TT'!$B$2:$B$68619,"MONDAY",'MASTER TT'!$C$2:$C$68619,"1100-1*",'MASTER TT'!$AM$2:$AM$68619,"JAN-APRIL 2026",'MASTER TT'!$L$2:$L$68619,"&gt;=1"))</f>
        <v>0</v>
      </c>
      <c r="I30" s="47">
        <f>(COUNTIFS('MASTER TT'!$E$2:$E$587,$A$2:$A$7563,'MASTER TT'!$B$2:$B$587,"MONDAY",'MASTER TT'!$C$2:$C$587,"1200-1*",'MASTER TT'!$AM$2:$AM$587,"JAN-APRIL 2025",'MASTER TT'!$J$2:$J$587,"&gt;=1"))</f>
        <v>0</v>
      </c>
      <c r="J30" s="47">
        <f>(COUNTIFS('MASTER TT'!$E$2:$E$587,$A$2:$A$7563,'MASTER TT'!$B$2:$B$587,"MONDAY",'MASTER TT'!$C$2:$C$587,"1300-1*",'MASTER TT'!$AM$2:$AM$587,"JAN-APRIL 2025",'MASTER TT'!$J$2:$J$587,"&gt;=1"))</f>
        <v>0</v>
      </c>
      <c r="K30" s="47">
        <f>(COUNTIFS('MASTER TT'!$E$2:$E$587,$A$2:$A$7563,'MASTER TT'!$B$2:$B$587,"MONDAY",'MASTER TT'!$C$2:$C$587,"14*-1*",'MASTER TT'!$AM$2:$AM$587,"JAN-APRIL 2026",'MASTER TT'!$L$2:$L$587,"&gt;=1"))</f>
        <v>0</v>
      </c>
      <c r="L30" s="47">
        <f>(COUNTIFS('MASTER TT'!$E$2:$E$587,$A$2:$A$7563,'MASTER TT'!$B$2:$B$587,"MONDAY",'MASTER TT'!$C$2:$C$587,"17*-*",'MASTER TT'!$AM$2:$AM$587,"JAN-APRIL 2026",'MASTER TT'!$L$2:$L$587,"&gt;=1"))</f>
        <v>0</v>
      </c>
      <c r="M30" s="47">
        <f>(COUNTIFS('MASTER TT'!$E$2:$E$587,$A$2:$A$7563,'MASTER TT'!$B$2:$B$587,"TUESDAY",'MASTER TT'!$C$2:$C$587,"08*-1*",'MASTER TT'!$AM$2:$AM$587,"JAN-APRIL 2026",'MASTER TT'!$L$2:$L$587,"&gt;=1"))</f>
        <v>0</v>
      </c>
      <c r="N30" s="47">
        <f>(COUNTIFS('MASTER TT'!$E$2:$E$587,$A$2:$A$7563,'MASTER TT'!$B$2:$B$587,"TUESDAY",'MASTER TT'!$C$2:$C$587,"1100-1*",'MASTER TT'!$AM$2:$AM$587,"JAN-APRIL 2026",'MASTER TT'!$L$2:$L$587,"&gt;=1"))</f>
        <v>0</v>
      </c>
      <c r="O30" s="47">
        <f>(COUNTIFS('MASTER TT'!$E$2:$E$587,$A$2:$A$7563,'MASTER TT'!$B$2:$B$587,"MONDAY",'MASTER TT'!$C$2:$C$587,"1200-1*",'MASTER TT'!$AM$2:$AM$587,"JAN-APRIL 2025",'MASTER TT'!$J$2:$J$587,"&gt;=1"))</f>
        <v>0</v>
      </c>
      <c r="P30" s="47">
        <f>(COUNTIFS('MASTER TT'!$E$2:$E$587,$A$2:$A$7563,'MASTER TT'!$B$2:$B$587,"TUESDAY",'MASTER TT'!$C$2:$C$587,"1300-1*",'MASTER TT'!$AM$2:$AM$587,"JAN-APRIL 2026",'MASTER TT'!$L$2:$L$587,"&gt;=1"))</f>
        <v>0</v>
      </c>
      <c r="Q30" s="47">
        <f>(COUNTIFS('MASTER TT'!$E$2:$E$587,$A$2:$A$7563,'MASTER TT'!$B$2:$B$587,"TUESDAY",'MASTER TT'!$C$2:$C$587,"14*-1*",'MASTER TT'!$AM$2:$AM$587,"JAN-APRIL 2026",'MASTER TT'!$L$2:$L$587,"&gt;=1"))</f>
        <v>0</v>
      </c>
      <c r="R30" s="47">
        <f>(COUNTIFS('MASTER TT'!$E$2:$E$587,$A$2:$A$7563,'MASTER TT'!$B$2:$B$587,"TUESDAY",'MASTER TT'!$C$2:$C$587,"17*-*",'MASTER TT'!$AM$2:$AM$587,"SEP-DEC  2025",'MASTER TT'!$L$2:$L$587,"&gt;=1"))</f>
        <v>0</v>
      </c>
      <c r="S30" s="47">
        <f>(COUNTIFS('MASTER TT'!$E$2:$E$587,$A$2:$A$7563,'MASTER TT'!$B$2:$B$587,"WEDNESDAY",'MASTER TT'!$C$2:$C$587,"08*-1*",'MASTER TT'!$AM$2:$AM$587,"JAN-APRIL 2026",'MASTER TT'!$L$2:$L$587,"&gt;=1"))</f>
        <v>0</v>
      </c>
      <c r="T30" s="47">
        <f>(COUNTIFS('MASTER TT'!$E$2:$E$587,$A$2:$A$7563,'MASTER TT'!$B$2:$B$587,"WEDNESDAY",'MASTER TT'!$C$2:$C$587,"1100-1*",'MASTER TT'!$AM$2:$AM$587,"JAN-APRIL 2026",'MASTER TT'!$L$2:$L$587,"&gt;=1"))</f>
        <v>0</v>
      </c>
      <c r="U30" s="47">
        <f>(COUNTIFS('MASTER TT'!$E$2:$E$587,$A$2:$A$7563,'MASTER TT'!$B$2:$B$587,"MONDAY",'MASTER TT'!$C$2:$C$587,"1200-1*",'MASTER TT'!$AM$2:$AM$587,"JAN-APRIL 2025",'MASTER TT'!$J$2:$J$587,"&gt;=1"))</f>
        <v>0</v>
      </c>
      <c r="V30" s="47">
        <f>(COUNTIFS('MASTER TT'!$E$2:$E$587,$A$2:$A$7563,'MASTER TT'!$B$2:$B$587,"MONDAY",'MASTER TT'!$C$2:$C$587,"1300-1*",'MASTER TT'!$AM$2:$AM$587,"JAN-APRIL 2025",'MASTER TT'!$J$2:$J$587,"&gt;=1"))</f>
        <v>0</v>
      </c>
      <c r="W30" s="47">
        <f>(COUNTIFS('MASTER TT'!$E$2:$E$587,$A$2:$A$7563,'MASTER TT'!$B$2:$B$587,"WEDNESDAY",'MASTER TT'!$C$2:$C$587,"14*-1*",'MASTER TT'!$AM$2:$AM$587,"JAN-APRIL 2026",'MASTER TT'!$L$2:$L$587,"&gt;=1"))</f>
        <v>0</v>
      </c>
      <c r="X30" s="47">
        <f>(COUNTIFS('MASTER TT'!$E$2:$E$587,$A$2:$A$7563,'MASTER TT'!$B$2:$B$587,"WEDNESDAY",'MASTER TT'!$C$2:$C$587,"17*-*",'MASTER TT'!$AM$2:$AM$587,"JAN-APRIL 2026",'MASTER TT'!$L$2:$L$587,"&gt;=1"))</f>
        <v>0</v>
      </c>
      <c r="Y30" s="47">
        <f>(COUNTIFS('MASTER TT'!$E$2:$E$587,$A$2:$A$7563,'MASTER TT'!$B$2:$B$587,"THURSDAY",'MASTER TT'!$C$2:$C$587,"08*-1*",'MASTER TT'!$AM$2:$AM$587,"JAN-APRIL 2026",'MASTER TT'!$L$2:$L$587,"&gt;=1"))</f>
        <v>0</v>
      </c>
      <c r="Z30" s="47">
        <f>(COUNTIFS('MASTER TT'!$E$2:$E$587,$A$2:$A$7563,'MASTER TT'!$B$2:$B$587,"THURSDAY",'MASTER TT'!$C$2:$C$587,"1100-1*",'MASTER TT'!$AM$2:$AM$587,"JAN-APRIL 2026",'MASTER TT'!$L$2:$L$587,"&gt;=1"))</f>
        <v>0</v>
      </c>
      <c r="AA30" s="47">
        <f>(COUNTIFS('MASTER TT'!$E$2:$E$587,$A$2:$A$7563,'MASTER TT'!$B$2:$B$587,"MONDAY",'MASTER TT'!$C$2:$C$587,"1200-1*",'MASTER TT'!$AM$2:$AM$587,"JAN-APRIL 2025",'MASTER TT'!$J$2:$J$587,"&gt;=1"))</f>
        <v>0</v>
      </c>
      <c r="AB30" s="47">
        <f>(COUNTIFS('MASTER TT'!$E$2:$E$587,$A$2:$A$7563,'MASTER TT'!$B$2:$B$587,"MONDAY",'MASTER TT'!$C$2:$C$587,"1300-1*",'MASTER TT'!$AM$2:$AM$587,"JAN-APRIL 2025",'MASTER TT'!$J$2:$J$587,"&gt;=1"))</f>
        <v>0</v>
      </c>
      <c r="AC30" s="47">
        <f>(COUNTIFS('MASTER TT'!$E$2:$E$587,$A$2:$A$7563,'MASTER TT'!$B$2:$B$587,"THURSDAY",'MASTER TT'!$C$2:$C$587,"14*-1*",'MASTER TT'!$AM$2:$AM$587,"JAN-APRIL 2026",'MASTER TT'!$L$2:$L$587,"&gt;=1"))</f>
        <v>0</v>
      </c>
      <c r="AD30" s="47">
        <f>(COUNTIFS('MASTER TT'!$E$2:$E$587,$A$2:$A$7563,'MASTER TT'!$B$2:$B$587,"THURSDAY",'MASTER TT'!$C$2:$C$587,"17*-*",'MASTER TT'!$AM$2:$AM$587,"JAN-APRIL 2026",'MASTER TT'!$L$2:$L$587,"&gt;=1"))</f>
        <v>0</v>
      </c>
      <c r="AE30" s="47">
        <f>(COUNTIFS('MASTER TT'!$E$2:$E$587,$A$2:$A$7563,'MASTER TT'!$B$2:$B$587,"FRIDAY",'MASTER TT'!$C$2:$C$587,"08*-1*",'MASTER TT'!$AM$2:$AM$587,"JAN-APRIL 2026",'MASTER TT'!$L$2:$L$587,"&gt;=1"))</f>
        <v>0</v>
      </c>
      <c r="AF30" s="47">
        <f>(COUNTIFS('MASTER TT'!$E$2:$E$587,$A$2:$A$7563,'MASTER TT'!$B$2:$B$587,"FRIDAY",'MASTER TT'!$C$2:$C$587,"1100-1*",'MASTER TT'!$AM$2:$AM$587,"JAN-APRIL 2026",'MASTER TT'!$L$2:$L$587,"&gt;=1"))</f>
        <v>0</v>
      </c>
      <c r="AG30" s="47">
        <f>(COUNTIFS('MASTER TT'!$E$2:$E$587,$A$2:$A$7563,'MASTER TT'!$B$2:$B$587,"MONDAY",'MASTER TT'!$C$2:$C$587,"1200-1*",'MASTER TT'!$AM$2:$AM$587,"JAN-APRIL 2025",'MASTER TT'!$J$2:$J$587,"&gt;=1"))</f>
        <v>0</v>
      </c>
      <c r="AH30" s="47">
        <f>(COUNTIFS('MASTER TT'!$E$2:$E$587,$A$2:$A$7563,'MASTER TT'!$B$2:$B$587,"MONDAY",'MASTER TT'!$C$2:$C$587,"1300-1*",'MASTER TT'!$AM$2:$AM$587,"JAN-APRIL 2025",'MASTER TT'!$J$2:$J$587,"&gt;=1"))</f>
        <v>0</v>
      </c>
      <c r="AI30" s="47">
        <f>(COUNTIFS('MASTER TT'!$E$2:$E$587,$A$2:$A$7563,'MASTER TT'!$B$2:$B$587,"FRIDAY",'MASTER TT'!$C$2:$C$587,"14*-1*",'MASTER TT'!$AM$2:$AM$587,"JAN-APRIL 2026",'MASTER TT'!$L$2:$L$587,"&gt;=1"))</f>
        <v>0</v>
      </c>
      <c r="AJ30" s="47">
        <f>(COUNTIFS('MASTER TT'!$E$2:$E$587,$A$2:$A$7563,'MASTER TT'!$B$2:$B$587,"FRIDAY",'MASTER TT'!$C$2:$C$587,"17*-*",'MASTER TT'!$AM$2:$AM$587,"JAN-APRIL 2026",'MASTER TT'!$L$2:$L$587,"&gt;=1"))</f>
        <v>0</v>
      </c>
      <c r="AK30" s="47">
        <f>(COUNTIFS('MASTER TT'!$E$2:$E$587,$A$2:$A$7563,'MASTER TT'!$B$2:$B$587,"SATURDAY",'MASTER TT'!$C$2:$C$587,"08*-1*",'MASTER TT'!$AM$2:$AM$587,"JAN-APRIL 2026",'MASTER TT'!$L$2:$L$587,"&gt;=1"))</f>
        <v>0</v>
      </c>
      <c r="AL30" s="47">
        <f>(COUNTIFS('MASTER TT'!$E$2:$E$587,$A$2:$A$7563,'MASTER TT'!$B$2:$B$587,"SATURDAY",'MASTER TT'!$C$2:$C$587,"1100-1*",'MASTER TT'!$AM$2:$AM$587,"JAN-APRIL 2026",'MASTER TT'!$L$2:$L$587,"&gt;=1"))</f>
        <v>0</v>
      </c>
      <c r="AM30" s="47">
        <f>(COUNTIFS('MASTER TT'!$E$2:$E$587,$A$2:$A$7563,'MASTER TT'!$B$2:$B$587,"MONDAY",'MASTER TT'!$C$2:$C$587,"1200-1*",'MASTER TT'!$AM$2:$AM$587,"JAN-APRIL 2025",'MASTER TT'!$J$2:$J$587,"&gt;=1"))</f>
        <v>0</v>
      </c>
      <c r="AN30" s="47">
        <f>(COUNTIFS('MASTER TT'!$E$2:$E$587,$A$2:$A$7563,'MASTER TT'!$B$2:$B$587,"MONDAY",'MASTER TT'!$C$2:$C$587,"1300-1*",'MASTER TT'!$AM$2:$AM$587,"JAN-APRIL 2025",'MASTER TT'!$J$2:$J$587,"&gt;=1"))</f>
        <v>0</v>
      </c>
      <c r="AO30" s="47">
        <f>(COUNTIFS('MASTER TT'!$E$2:$E$587,$A$2:$A$7563,'MASTER TT'!$B$2:$B$587,"MONDAY",'MASTER TT'!$C$2:$C$587,"14*-1*",'MASTER TT'!$AM$2:$AM$587,"MAY-AUG 2025",'MASTER TT'!$J$2:$J$587,"&gt;=1"))</f>
        <v>0</v>
      </c>
      <c r="AP30" s="47">
        <f>(COUNTIFS('MASTER TT'!$E$2:$E$587,$A$2:$A$7563,'MASTER TT'!$B$2:$B$587,"SATURDAY",'MASTER TT'!$C$2:$C$587,"17*-*",'MASTER TT'!$AM$2:$AM$587,"JAN-APRIL 2026",'MASTER TT'!$L$2:$L$587,"&gt;=1"))</f>
        <v>0</v>
      </c>
      <c r="AQ30" s="47">
        <f>(COUNTIFS('MASTER TT'!$E$2:$E$587,$A$2:$A$7563,'MASTER TT'!$B$2:$B$587,"SUNDAY",'MASTER TT'!$C$2:$C$587,"08*-1*",'MASTER TT'!$AM$2:$AM$587,"JAN-APRIL 2026",'MASTER TT'!$L$2:$L$587,"&gt;=1"))</f>
        <v>0</v>
      </c>
      <c r="AR30" s="47">
        <f>(COUNTIFS('MASTER TT'!$E$2:$E$68624,$A$2:$A$7563,'MASTER TT'!$B$2:$B$68624,"SUNDAY",'MASTER TT'!$C$2:$C$68624,"1100-1*",'MASTER TT'!$AM$2:$AM$68624,"JAN-APRIL 2026",'MASTER TT'!$L$2:$L$68624,"&gt;=1"))</f>
        <v>0</v>
      </c>
      <c r="AS30" s="47">
        <f>(COUNTIFS('MASTER TT'!$E$2:$E$587,$A$2:$A$7563,'MASTER TT'!$B$2:$B$587,"SUNDAY",'MASTER TT'!$C$2:$C$587,"1200-1*",'MASTER TT'!$AM$2:$AM$587,"JAN-APRIL 2026",'MASTER TT'!$L$2:$L$587,"&gt;=1"))</f>
        <v>0</v>
      </c>
      <c r="AT30" s="47">
        <f>(COUNTIFS('MASTER TT'!$E$2:$E$587,$A$2:$A$7563,'MASTER TT'!$B$2:$B$587,"SUNDAY",'MASTER TT'!$C$2:$C$587,"1300-1*",'MASTER TT'!$AM$2:$AM$587,"JAN-APRIL 2026",'MASTER TT'!$L$2:$L$587,"&gt;=1"))</f>
        <v>0</v>
      </c>
      <c r="AU30" s="47">
        <f>(COUNTIFS('MASTER TT'!$E$2:$E$587,$A$2:$A$7563,'MASTER TT'!$B$2:$B$587,"SUNDAY",'MASTER TT'!$C$2:$C$587,"14*-1*",'MASTER TT'!$AM$2:$AM$587,"JAN-APRIL 2026",'MASTER TT'!$L$2:$L$587,"&gt;=1"))</f>
        <v>0</v>
      </c>
      <c r="AV30" s="47">
        <f>(COUNTIFS('MASTER TT'!$E$2:$E$587,$A$2:$A$7563,'MASTER TT'!$B$2:$B$587,"SUNDAY",'MASTER TT'!$C$2:$C$587,"17*-*",'MASTER TT'!$AM$2:$AM$587,"JAN-APRIL 2026",'MASTER TT'!$L$2:$L$587,"&gt;=1"))</f>
        <v>0</v>
      </c>
      <c r="AW30" s="28"/>
      <c r="AX30" s="29"/>
      <c r="AY30" s="28"/>
      <c r="AZ30" s="28"/>
      <c r="BA30" s="28"/>
      <c r="BB30" s="28"/>
      <c r="BC30" s="30"/>
      <c r="BD30" s="30"/>
      <c r="BE30" s="30"/>
      <c r="BF30" s="30"/>
      <c r="BG30" s="30"/>
      <c r="BH30" s="30"/>
      <c r="BI30" s="30"/>
      <c r="BJ30" s="30"/>
      <c r="BK30" s="30"/>
      <c r="BL30" s="56"/>
      <c r="BM30" s="56"/>
      <c r="BN30" s="56"/>
      <c r="BO30" s="483"/>
      <c r="BP30" s="484"/>
      <c r="BQ30" s="484"/>
      <c r="BR30" s="484"/>
      <c r="BS30" s="484"/>
      <c r="BT30" s="484"/>
      <c r="BU30" s="57"/>
      <c r="BV30" s="57"/>
      <c r="BW30" s="57"/>
      <c r="BX30" s="57"/>
      <c r="BY30" s="57"/>
      <c r="BZ30" s="57"/>
      <c r="CA30" s="57"/>
      <c r="CB30" s="57"/>
      <c r="CC30" s="57"/>
      <c r="CD30" s="57"/>
      <c r="CE30" s="57"/>
      <c r="CF30" s="57"/>
    </row>
    <row r="31" spans="1:84" ht="14.25" customHeight="1">
      <c r="A31" s="54" t="s">
        <v>405</v>
      </c>
      <c r="B31" s="43" t="s">
        <v>376</v>
      </c>
      <c r="C31" s="44">
        <v>24</v>
      </c>
      <c r="D31" s="45">
        <v>11</v>
      </c>
      <c r="E31" s="44">
        <v>10</v>
      </c>
      <c r="F31" s="55" t="s">
        <v>377</v>
      </c>
      <c r="G31" s="47">
        <f>(COUNTIFS('MASTER TT'!$E$2:$E$587,$A$2:$A$7563,'MASTER TT'!$B$2:$B$587,"MONDAY",'MASTER TT'!$C$2:$C$587,"08*-1*",'MASTER TT'!$AM$2:$AM$587,"JAN-APRIL 2026",'MASTER TT'!$L$2:$L$587,"&gt;=1"))</f>
        <v>0</v>
      </c>
      <c r="H31" s="47">
        <f>(COUNTIFS('MASTER TT'!$E$2:$E$68619,$A$2:$A$7563,'MASTER TT'!$B$2:$B$68619,"MONDAY",'MASTER TT'!$C$2:$C$68619,"1100-1*",'MASTER TT'!$AM$2:$AM$68619,"JAN-APRIL 2026",'MASTER TT'!$L$2:$L$68619,"&gt;=1"))</f>
        <v>0</v>
      </c>
      <c r="I31" s="47">
        <f>(COUNTIFS('MASTER TT'!$E$2:$E$587,$A$2:$A$7563,'MASTER TT'!$B$2:$B$587,"MONDAY",'MASTER TT'!$C$2:$C$587,"1200-1*",'MASTER TT'!$AM$2:$AM$587,"JAN-APRIL 2025",'MASTER TT'!$J$2:$J$587,"&gt;=1"))</f>
        <v>0</v>
      </c>
      <c r="J31" s="47">
        <f>(COUNTIFS('MASTER TT'!$E$2:$E$587,$A$2:$A$7563,'MASTER TT'!$B$2:$B$587,"MONDAY",'MASTER TT'!$C$2:$C$587,"1300-1*",'MASTER TT'!$AM$2:$AM$587,"JAN-APRIL 2025",'MASTER TT'!$J$2:$J$587,"&gt;=1"))</f>
        <v>0</v>
      </c>
      <c r="K31" s="47">
        <f>(COUNTIFS('MASTER TT'!$E$2:$E$587,$A$2:$A$7563,'MASTER TT'!$B$2:$B$587,"MONDAY",'MASTER TT'!$C$2:$C$587,"14*-1*",'MASTER TT'!$AM$2:$AM$587,"JAN-APRIL 2026",'MASTER TT'!$L$2:$L$587,"&gt;=1"))</f>
        <v>0</v>
      </c>
      <c r="L31" s="47">
        <f>(COUNTIFS('MASTER TT'!$E$2:$E$587,$A$2:$A$7563,'MASTER TT'!$B$2:$B$587,"MONDAY",'MASTER TT'!$C$2:$C$587,"17*-*",'MASTER TT'!$AM$2:$AM$587,"JAN-APRIL 2026",'MASTER TT'!$L$2:$L$587,"&gt;=1"))</f>
        <v>0</v>
      </c>
      <c r="M31" s="47">
        <f>(COUNTIFS('MASTER TT'!$E$2:$E$587,$A$2:$A$7563,'MASTER TT'!$B$2:$B$587,"TUESDAY",'MASTER TT'!$C$2:$C$587,"08*-1*",'MASTER TT'!$AM$2:$AM$587,"JAN-APRIL 2026",'MASTER TT'!$L$2:$L$587,"&gt;=1"))</f>
        <v>0</v>
      </c>
      <c r="N31" s="47">
        <f>(COUNTIFS('MASTER TT'!$E$2:$E$587,$A$2:$A$7563,'MASTER TT'!$B$2:$B$587,"TUESDAY",'MASTER TT'!$C$2:$C$587,"1100-1*",'MASTER TT'!$AM$2:$AM$587,"JAN-APRIL 2026",'MASTER TT'!$L$2:$L$587,"&gt;=1"))</f>
        <v>0</v>
      </c>
      <c r="O31" s="47">
        <f>(COUNTIFS('MASTER TT'!$E$2:$E$587,$A$2:$A$7563,'MASTER TT'!$B$2:$B$587,"MONDAY",'MASTER TT'!$C$2:$C$587,"1200-1*",'MASTER TT'!$AM$2:$AM$587,"JAN-APRIL 2025",'MASTER TT'!$J$2:$J$587,"&gt;=1"))</f>
        <v>0</v>
      </c>
      <c r="P31" s="47">
        <f>(COUNTIFS('MASTER TT'!$E$2:$E$587,$A$2:$A$7563,'MASTER TT'!$B$2:$B$587,"TUESDAY",'MASTER TT'!$C$2:$C$587,"1300-1*",'MASTER TT'!$AM$2:$AM$587,"JAN-APRIL 2026",'MASTER TT'!$L$2:$L$587,"&gt;=1"))</f>
        <v>0</v>
      </c>
      <c r="Q31" s="47">
        <f>(COUNTIFS('MASTER TT'!$E$2:$E$587,$A$2:$A$7563,'MASTER TT'!$B$2:$B$587,"TUESDAY",'MASTER TT'!$C$2:$C$587,"14*-1*",'MASTER TT'!$AM$2:$AM$587,"JAN-APRIL 2026",'MASTER TT'!$L$2:$L$587,"&gt;=1"))</f>
        <v>0</v>
      </c>
      <c r="R31" s="47">
        <f>(COUNTIFS('MASTER TT'!$E$2:$E$587,$A$2:$A$7563,'MASTER TT'!$B$2:$B$587,"TUESDAY",'MASTER TT'!$C$2:$C$587,"17*-*",'MASTER TT'!$AM$2:$AM$587,"SEP-DEC  2025",'MASTER TT'!$L$2:$L$587,"&gt;=1"))</f>
        <v>0</v>
      </c>
      <c r="S31" s="47">
        <f>(COUNTIFS('MASTER TT'!$E$2:$E$587,$A$2:$A$7563,'MASTER TT'!$B$2:$B$587,"WEDNESDAY",'MASTER TT'!$C$2:$C$587,"08*-1*",'MASTER TT'!$AM$2:$AM$587,"JAN-APRIL 2026",'MASTER TT'!$L$2:$L$587,"&gt;=1"))</f>
        <v>0</v>
      </c>
      <c r="T31" s="47">
        <f>(COUNTIFS('MASTER TT'!$E$2:$E$587,$A$2:$A$7563,'MASTER TT'!$B$2:$B$587,"WEDNESDAY",'MASTER TT'!$C$2:$C$587,"1100-1*",'MASTER TT'!$AM$2:$AM$587,"JAN-APRIL 2026",'MASTER TT'!$L$2:$L$587,"&gt;=1"))</f>
        <v>0</v>
      </c>
      <c r="U31" s="47">
        <f>(COUNTIFS('MASTER TT'!$E$2:$E$587,$A$2:$A$7563,'MASTER TT'!$B$2:$B$587,"MONDAY",'MASTER TT'!$C$2:$C$587,"1200-1*",'MASTER TT'!$AM$2:$AM$587,"JAN-APRIL 2025",'MASTER TT'!$J$2:$J$587,"&gt;=1"))</f>
        <v>0</v>
      </c>
      <c r="V31" s="47">
        <f>(COUNTIFS('MASTER TT'!$E$2:$E$587,$A$2:$A$7563,'MASTER TT'!$B$2:$B$587,"MONDAY",'MASTER TT'!$C$2:$C$587,"1300-1*",'MASTER TT'!$AM$2:$AM$587,"JAN-APRIL 2025",'MASTER TT'!$J$2:$J$587,"&gt;=1"))</f>
        <v>0</v>
      </c>
      <c r="W31" s="47">
        <f>(COUNTIFS('MASTER TT'!$E$2:$E$587,$A$2:$A$7563,'MASTER TT'!$B$2:$B$587,"WEDNESDAY",'MASTER TT'!$C$2:$C$587,"14*-1*",'MASTER TT'!$AM$2:$AM$587,"JAN-APRIL 2026",'MASTER TT'!$L$2:$L$587,"&gt;=1"))</f>
        <v>0</v>
      </c>
      <c r="X31" s="47">
        <f>(COUNTIFS('MASTER TT'!$E$2:$E$587,$A$2:$A$7563,'MASTER TT'!$B$2:$B$587,"WEDNESDAY",'MASTER TT'!$C$2:$C$587,"17*-*",'MASTER TT'!$AM$2:$AM$587,"JAN-APRIL 2026",'MASTER TT'!$L$2:$L$587,"&gt;=1"))</f>
        <v>0</v>
      </c>
      <c r="Y31" s="47">
        <f>(COUNTIFS('MASTER TT'!$E$2:$E$587,$A$2:$A$7563,'MASTER TT'!$B$2:$B$587,"THURSDAY",'MASTER TT'!$C$2:$C$587,"08*-1*",'MASTER TT'!$AM$2:$AM$587,"JAN-APRIL 2026",'MASTER TT'!$L$2:$L$587,"&gt;=1"))</f>
        <v>0</v>
      </c>
      <c r="Z31" s="47">
        <f>(COUNTIFS('MASTER TT'!$E$2:$E$587,$A$2:$A$7563,'MASTER TT'!$B$2:$B$587,"THURSDAY",'MASTER TT'!$C$2:$C$587,"1100-1*",'MASTER TT'!$AM$2:$AM$587,"JAN-APRIL 2026",'MASTER TT'!$L$2:$L$587,"&gt;=1"))</f>
        <v>0</v>
      </c>
      <c r="AA31" s="47">
        <f>(COUNTIFS('MASTER TT'!$E$2:$E$587,$A$2:$A$7563,'MASTER TT'!$B$2:$B$587,"MONDAY",'MASTER TT'!$C$2:$C$587,"1200-1*",'MASTER TT'!$AM$2:$AM$587,"JAN-APRIL 2025",'MASTER TT'!$J$2:$J$587,"&gt;=1"))</f>
        <v>0</v>
      </c>
      <c r="AB31" s="47">
        <f>(COUNTIFS('MASTER TT'!$E$2:$E$587,$A$2:$A$7563,'MASTER TT'!$B$2:$B$587,"MONDAY",'MASTER TT'!$C$2:$C$587,"1300-1*",'MASTER TT'!$AM$2:$AM$587,"JAN-APRIL 2025",'MASTER TT'!$J$2:$J$587,"&gt;=1"))</f>
        <v>0</v>
      </c>
      <c r="AC31" s="47">
        <f>(COUNTIFS('MASTER TT'!$E$2:$E$587,$A$2:$A$7563,'MASTER TT'!$B$2:$B$587,"THURSDAY",'MASTER TT'!$C$2:$C$587,"14*-1*",'MASTER TT'!$AM$2:$AM$587,"JAN-APRIL 2026",'MASTER TT'!$L$2:$L$587,"&gt;=1"))</f>
        <v>0</v>
      </c>
      <c r="AD31" s="47">
        <f>(COUNTIFS('MASTER TT'!$E$2:$E$587,$A$2:$A$7563,'MASTER TT'!$B$2:$B$587,"THURSDAY",'MASTER TT'!$C$2:$C$587,"17*-*",'MASTER TT'!$AM$2:$AM$587,"JAN-APRIL 2026",'MASTER TT'!$L$2:$L$587,"&gt;=1"))</f>
        <v>0</v>
      </c>
      <c r="AE31" s="47">
        <f>(COUNTIFS('MASTER TT'!$E$2:$E$587,$A$2:$A$7563,'MASTER TT'!$B$2:$B$587,"FRIDAY",'MASTER TT'!$C$2:$C$587,"08*-1*",'MASTER TT'!$AM$2:$AM$587,"JAN-APRIL 2026",'MASTER TT'!$L$2:$L$587,"&gt;=1"))</f>
        <v>0</v>
      </c>
      <c r="AF31" s="47">
        <f>(COUNTIFS('MASTER TT'!$E$2:$E$587,$A$2:$A$7563,'MASTER TT'!$B$2:$B$587,"FRIDAY",'MASTER TT'!$C$2:$C$587,"1100-1*",'MASTER TT'!$AM$2:$AM$587,"JAN-APRIL 2026",'MASTER TT'!$L$2:$L$587,"&gt;=1"))</f>
        <v>0</v>
      </c>
      <c r="AG31" s="47">
        <f>(COUNTIFS('MASTER TT'!$E$2:$E$587,$A$2:$A$7563,'MASTER TT'!$B$2:$B$587,"MONDAY",'MASTER TT'!$C$2:$C$587,"1200-1*",'MASTER TT'!$AM$2:$AM$587,"JAN-APRIL 2025",'MASTER TT'!$J$2:$J$587,"&gt;=1"))</f>
        <v>0</v>
      </c>
      <c r="AH31" s="47">
        <f>(COUNTIFS('MASTER TT'!$E$2:$E$587,$A$2:$A$7563,'MASTER TT'!$B$2:$B$587,"MONDAY",'MASTER TT'!$C$2:$C$587,"1300-1*",'MASTER TT'!$AM$2:$AM$587,"JAN-APRIL 2025",'MASTER TT'!$J$2:$J$587,"&gt;=1"))</f>
        <v>0</v>
      </c>
      <c r="AI31" s="47">
        <f>(COUNTIFS('MASTER TT'!$E$2:$E$587,$A$2:$A$7563,'MASTER TT'!$B$2:$B$587,"FRIDAY",'MASTER TT'!$C$2:$C$587,"14*-1*",'MASTER TT'!$AM$2:$AM$587,"JAN-APRIL 2026",'MASTER TT'!$L$2:$L$587,"&gt;=1"))</f>
        <v>0</v>
      </c>
      <c r="AJ31" s="47">
        <f>(COUNTIFS('MASTER TT'!$E$2:$E$587,$A$2:$A$7563,'MASTER TT'!$B$2:$B$587,"FRIDAY",'MASTER TT'!$C$2:$C$587,"17*-*",'MASTER TT'!$AM$2:$AM$587,"JAN-APRIL 2026",'MASTER TT'!$L$2:$L$587,"&gt;=1"))</f>
        <v>0</v>
      </c>
      <c r="AK31" s="47">
        <f>(COUNTIFS('MASTER TT'!$E$2:$E$587,$A$2:$A$7563,'MASTER TT'!$B$2:$B$587,"SATURDAY",'MASTER TT'!$C$2:$C$587,"08*-1*",'MASTER TT'!$AM$2:$AM$587,"JAN-APRIL 2026",'MASTER TT'!$L$2:$L$587,"&gt;=1"))</f>
        <v>0</v>
      </c>
      <c r="AL31" s="47">
        <f>(COUNTIFS('MASTER TT'!$E$2:$E$587,$A$2:$A$7563,'MASTER TT'!$B$2:$B$587,"SATURDAY",'MASTER TT'!$C$2:$C$587,"1100-1*",'MASTER TT'!$AM$2:$AM$587,"JAN-APRIL 2026",'MASTER TT'!$L$2:$L$587,"&gt;=1"))</f>
        <v>0</v>
      </c>
      <c r="AM31" s="47">
        <f>(COUNTIFS('MASTER TT'!$E$2:$E$587,$A$2:$A$7563,'MASTER TT'!$B$2:$B$587,"MONDAY",'MASTER TT'!$C$2:$C$587,"1200-1*",'MASTER TT'!$AM$2:$AM$587,"JAN-APRIL 2025",'MASTER TT'!$J$2:$J$587,"&gt;=1"))</f>
        <v>0</v>
      </c>
      <c r="AN31" s="47">
        <f>(COUNTIFS('MASTER TT'!$E$2:$E$587,$A$2:$A$7563,'MASTER TT'!$B$2:$B$587,"MONDAY",'MASTER TT'!$C$2:$C$587,"1300-1*",'MASTER TT'!$AM$2:$AM$587,"JAN-APRIL 2025",'MASTER TT'!$J$2:$J$587,"&gt;=1"))</f>
        <v>0</v>
      </c>
      <c r="AO31" s="47">
        <f>(COUNTIFS('MASTER TT'!$E$2:$E$587,$A$2:$A$7563,'MASTER TT'!$B$2:$B$587,"MONDAY",'MASTER TT'!$C$2:$C$587,"14*-1*",'MASTER TT'!$AM$2:$AM$587,"MAY-AUG 2025",'MASTER TT'!$J$2:$J$587,"&gt;=1"))</f>
        <v>0</v>
      </c>
      <c r="AP31" s="47">
        <f>(COUNTIFS('MASTER TT'!$E$2:$E$587,$A$2:$A$7563,'MASTER TT'!$B$2:$B$587,"SATURDAY",'MASTER TT'!$C$2:$C$587,"17*-*",'MASTER TT'!$AM$2:$AM$587,"JAN-APRIL 2026",'MASTER TT'!$L$2:$L$587,"&gt;=1"))</f>
        <v>0</v>
      </c>
      <c r="AQ31" s="47">
        <f>(COUNTIFS('MASTER TT'!$E$2:$E$587,$A$2:$A$7563,'MASTER TT'!$B$2:$B$587,"SUNDAY",'MASTER TT'!$C$2:$C$587,"08*-1*",'MASTER TT'!$AM$2:$AM$587,"JAN-APRIL 2026",'MASTER TT'!$L$2:$L$587,"&gt;=1"))</f>
        <v>0</v>
      </c>
      <c r="AR31" s="47">
        <f>(COUNTIFS('MASTER TT'!$E$2:$E$68624,$A$2:$A$7563,'MASTER TT'!$B$2:$B$68624,"SUNDAY",'MASTER TT'!$C$2:$C$68624,"1100-1*",'MASTER TT'!$AM$2:$AM$68624,"JAN-APRIL 2026",'MASTER TT'!$L$2:$L$68624,"&gt;=1"))</f>
        <v>0</v>
      </c>
      <c r="AS31" s="47">
        <f>(COUNTIFS('MASTER TT'!$E$2:$E$587,$A$2:$A$7563,'MASTER TT'!$B$2:$B$587,"SUNDAY",'MASTER TT'!$C$2:$C$587,"1200-1*",'MASTER TT'!$AM$2:$AM$587,"JAN-APRIL 2026",'MASTER TT'!$L$2:$L$587,"&gt;=1"))</f>
        <v>0</v>
      </c>
      <c r="AT31" s="47">
        <f>(COUNTIFS('MASTER TT'!$E$2:$E$587,$A$2:$A$7563,'MASTER TT'!$B$2:$B$587,"SUNDAY",'MASTER TT'!$C$2:$C$587,"1300-1*",'MASTER TT'!$AM$2:$AM$587,"JAN-APRIL 2026",'MASTER TT'!$L$2:$L$587,"&gt;=1"))</f>
        <v>0</v>
      </c>
      <c r="AU31" s="47">
        <f>(COUNTIFS('MASTER TT'!$E$2:$E$587,$A$2:$A$7563,'MASTER TT'!$B$2:$B$587,"SUNDAY",'MASTER TT'!$C$2:$C$587,"14*-1*",'MASTER TT'!$AM$2:$AM$587,"JAN-APRIL 2026",'MASTER TT'!$L$2:$L$587,"&gt;=1"))</f>
        <v>0</v>
      </c>
      <c r="AV31" s="47">
        <f>(COUNTIFS('MASTER TT'!$E$2:$E$587,$A$2:$A$7563,'MASTER TT'!$B$2:$B$587,"SUNDAY",'MASTER TT'!$C$2:$C$587,"17*-*",'MASTER TT'!$AM$2:$AM$587,"JAN-APRIL 2026",'MASTER TT'!$L$2:$L$587,"&gt;=1"))</f>
        <v>0</v>
      </c>
      <c r="AW31" s="28"/>
      <c r="AX31" s="29"/>
      <c r="AY31" s="28"/>
      <c r="AZ31" s="28"/>
      <c r="BA31" s="28"/>
      <c r="BB31" s="28"/>
      <c r="BC31" s="30"/>
      <c r="BD31" s="30"/>
      <c r="BE31" s="30"/>
      <c r="BF31" s="30"/>
      <c r="BG31" s="30"/>
      <c r="BH31" s="30"/>
      <c r="BI31" s="30"/>
      <c r="BJ31" s="30"/>
      <c r="BK31" s="30"/>
      <c r="BL31" s="58"/>
      <c r="BM31" s="58"/>
      <c r="BN31" s="59"/>
      <c r="BO31" s="60"/>
      <c r="BP31" s="60"/>
      <c r="BQ31" s="61"/>
      <c r="BR31" s="61"/>
      <c r="BS31" s="61"/>
      <c r="BT31" s="60"/>
      <c r="BU31" s="62"/>
      <c r="BV31" s="62"/>
      <c r="BW31" s="62"/>
      <c r="BX31" s="62"/>
      <c r="BY31" s="62"/>
      <c r="BZ31" s="62"/>
      <c r="CA31" s="62"/>
      <c r="CB31" s="62"/>
      <c r="CC31" s="62"/>
      <c r="CD31" s="62"/>
      <c r="CE31" s="62"/>
      <c r="CF31" s="62"/>
    </row>
    <row r="32" spans="1:84" ht="14.25" customHeight="1">
      <c r="A32" s="54" t="s">
        <v>406</v>
      </c>
      <c r="B32" s="43" t="s">
        <v>376</v>
      </c>
      <c r="C32" s="44">
        <v>18</v>
      </c>
      <c r="D32" s="45">
        <v>11</v>
      </c>
      <c r="E32" s="44">
        <v>10</v>
      </c>
      <c r="F32" s="55" t="s">
        <v>377</v>
      </c>
      <c r="G32" s="47">
        <f>(COUNTIFS('MASTER TT'!$E$2:$E$587,$A$2:$A$7563,'MASTER TT'!$B$2:$B$587,"MONDAY",'MASTER TT'!$C$2:$C$587,"08*-1*",'MASTER TT'!$AM$2:$AM$587,"JAN-APRIL 2026",'MASTER TT'!$L$2:$L$587,"&gt;=1"))</f>
        <v>0</v>
      </c>
      <c r="H32" s="47">
        <f>(COUNTIFS('MASTER TT'!$E$2:$E$68619,$A$2:$A$7563,'MASTER TT'!$B$2:$B$68619,"MONDAY",'MASTER TT'!$C$2:$C$68619,"1100-1*",'MASTER TT'!$AM$2:$AM$68619,"JAN-APRIL 2026",'MASTER TT'!$L$2:$L$68619,"&gt;=1"))</f>
        <v>0</v>
      </c>
      <c r="I32" s="47">
        <f>(COUNTIFS('MASTER TT'!$E$2:$E$587,$A$2:$A$7563,'MASTER TT'!$B$2:$B$587,"MONDAY",'MASTER TT'!$C$2:$C$587,"1200-1*",'MASTER TT'!$AM$2:$AM$587,"JAN-APRIL 2025",'MASTER TT'!$J$2:$J$587,"&gt;=1"))</f>
        <v>0</v>
      </c>
      <c r="J32" s="47">
        <f>(COUNTIFS('MASTER TT'!$E$2:$E$587,$A$2:$A$7563,'MASTER TT'!$B$2:$B$587,"MONDAY",'MASTER TT'!$C$2:$C$587,"1300-1*",'MASTER TT'!$AM$2:$AM$587,"JAN-APRIL 2025",'MASTER TT'!$J$2:$J$587,"&gt;=1"))</f>
        <v>0</v>
      </c>
      <c r="K32" s="47">
        <f>(COUNTIFS('MASTER TT'!$E$2:$E$587,$A$2:$A$7563,'MASTER TT'!$B$2:$B$587,"MONDAY",'MASTER TT'!$C$2:$C$587,"14*-1*",'MASTER TT'!$AM$2:$AM$587,"JAN-APRIL 2026",'MASTER TT'!$L$2:$L$587,"&gt;=1"))</f>
        <v>0</v>
      </c>
      <c r="L32" s="47">
        <f>(COUNTIFS('MASTER TT'!$E$2:$E$587,$A$2:$A$7563,'MASTER TT'!$B$2:$B$587,"MONDAY",'MASTER TT'!$C$2:$C$587,"17*-*",'MASTER TT'!$AM$2:$AM$587,"JAN-APRIL 2026",'MASTER TT'!$L$2:$L$587,"&gt;=1"))</f>
        <v>0</v>
      </c>
      <c r="M32" s="47">
        <f>(COUNTIFS('MASTER TT'!$E$2:$E$587,$A$2:$A$7563,'MASTER TT'!$B$2:$B$587,"TUESDAY",'MASTER TT'!$C$2:$C$587,"08*-1*",'MASTER TT'!$AM$2:$AM$587,"JAN-APRIL 2026",'MASTER TT'!$L$2:$L$587,"&gt;=1"))</f>
        <v>0</v>
      </c>
      <c r="N32" s="47">
        <f>(COUNTIFS('MASTER TT'!$E$2:$E$587,$A$2:$A$7563,'MASTER TT'!$B$2:$B$587,"TUESDAY",'MASTER TT'!$C$2:$C$587,"1100-1*",'MASTER TT'!$AM$2:$AM$587,"JAN-APRIL 2026",'MASTER TT'!$L$2:$L$587,"&gt;=1"))</f>
        <v>0</v>
      </c>
      <c r="O32" s="47">
        <f>(COUNTIFS('MASTER TT'!$E$2:$E$587,$A$2:$A$7563,'MASTER TT'!$B$2:$B$587,"MONDAY",'MASTER TT'!$C$2:$C$587,"1200-1*",'MASTER TT'!$AM$2:$AM$587,"JAN-APRIL 2025",'MASTER TT'!$J$2:$J$587,"&gt;=1"))</f>
        <v>0</v>
      </c>
      <c r="P32" s="47">
        <f>(COUNTIFS('MASTER TT'!$E$2:$E$587,$A$2:$A$7563,'MASTER TT'!$B$2:$B$587,"TUESDAY",'MASTER TT'!$C$2:$C$587,"1300-1*",'MASTER TT'!$AM$2:$AM$587,"JAN-APRIL 2026",'MASTER TT'!$L$2:$L$587,"&gt;=1"))</f>
        <v>0</v>
      </c>
      <c r="Q32" s="47">
        <f>(COUNTIFS('MASTER TT'!$E$2:$E$587,$A$2:$A$7563,'MASTER TT'!$B$2:$B$587,"TUESDAY",'MASTER TT'!$C$2:$C$587,"14*-1*",'MASTER TT'!$AM$2:$AM$587,"JAN-APRIL 2026",'MASTER TT'!$L$2:$L$587,"&gt;=1"))</f>
        <v>0</v>
      </c>
      <c r="R32" s="47">
        <f>(COUNTIFS('MASTER TT'!$E$2:$E$587,$A$2:$A$7563,'MASTER TT'!$B$2:$B$587,"TUESDAY",'MASTER TT'!$C$2:$C$587,"17*-*",'MASTER TT'!$AM$2:$AM$587,"SEP-DEC  2025",'MASTER TT'!$L$2:$L$587,"&gt;=1"))</f>
        <v>0</v>
      </c>
      <c r="S32" s="47">
        <f>(COUNTIFS('MASTER TT'!$E$2:$E$587,$A$2:$A$7563,'MASTER TT'!$B$2:$B$587,"WEDNESDAY",'MASTER TT'!$C$2:$C$587,"08*-1*",'MASTER TT'!$AM$2:$AM$587,"JAN-APRIL 2026",'MASTER TT'!$L$2:$L$587,"&gt;=1"))</f>
        <v>0</v>
      </c>
      <c r="T32" s="47">
        <f>(COUNTIFS('MASTER TT'!$E$2:$E$587,$A$2:$A$7563,'MASTER TT'!$B$2:$B$587,"WEDNESDAY",'MASTER TT'!$C$2:$C$587,"1100-1*",'MASTER TT'!$AM$2:$AM$587,"JAN-APRIL 2026",'MASTER TT'!$L$2:$L$587,"&gt;=1"))</f>
        <v>0</v>
      </c>
      <c r="U32" s="47">
        <f>(COUNTIFS('MASTER TT'!$E$2:$E$587,$A$2:$A$7563,'MASTER TT'!$B$2:$B$587,"MONDAY",'MASTER TT'!$C$2:$C$587,"1200-1*",'MASTER TT'!$AM$2:$AM$587,"JAN-APRIL 2025",'MASTER TT'!$J$2:$J$587,"&gt;=1"))</f>
        <v>0</v>
      </c>
      <c r="V32" s="47">
        <f>(COUNTIFS('MASTER TT'!$E$2:$E$587,$A$2:$A$7563,'MASTER TT'!$B$2:$B$587,"MONDAY",'MASTER TT'!$C$2:$C$587,"1300-1*",'MASTER TT'!$AM$2:$AM$587,"JAN-APRIL 2025",'MASTER TT'!$J$2:$J$587,"&gt;=1"))</f>
        <v>0</v>
      </c>
      <c r="W32" s="47">
        <f>(COUNTIFS('MASTER TT'!$E$2:$E$587,$A$2:$A$7563,'MASTER TT'!$B$2:$B$587,"WEDNESDAY",'MASTER TT'!$C$2:$C$587,"14*-1*",'MASTER TT'!$AM$2:$AM$587,"JAN-APRIL 2026",'MASTER TT'!$L$2:$L$587,"&gt;=1"))</f>
        <v>0</v>
      </c>
      <c r="X32" s="47">
        <f>(COUNTIFS('MASTER TT'!$E$2:$E$587,$A$2:$A$7563,'MASTER TT'!$B$2:$B$587,"WEDNESDAY",'MASTER TT'!$C$2:$C$587,"17*-*",'MASTER TT'!$AM$2:$AM$587,"JAN-APRIL 2026",'MASTER TT'!$L$2:$L$587,"&gt;=1"))</f>
        <v>0</v>
      </c>
      <c r="Y32" s="47">
        <f>(COUNTIFS('MASTER TT'!$E$2:$E$587,$A$2:$A$7563,'MASTER TT'!$B$2:$B$587,"THURSDAY",'MASTER TT'!$C$2:$C$587,"08*-1*",'MASTER TT'!$AM$2:$AM$587,"JAN-APRIL 2026",'MASTER TT'!$L$2:$L$587,"&gt;=1"))</f>
        <v>0</v>
      </c>
      <c r="Z32" s="47">
        <f>(COUNTIFS('MASTER TT'!$E$2:$E$587,$A$2:$A$7563,'MASTER TT'!$B$2:$B$587,"THURSDAY",'MASTER TT'!$C$2:$C$587,"1100-1*",'MASTER TT'!$AM$2:$AM$587,"JAN-APRIL 2026",'MASTER TT'!$L$2:$L$587,"&gt;=1"))</f>
        <v>0</v>
      </c>
      <c r="AA32" s="47">
        <f>(COUNTIFS('MASTER TT'!$E$2:$E$587,$A$2:$A$7563,'MASTER TT'!$B$2:$B$587,"MONDAY",'MASTER TT'!$C$2:$C$587,"1200-1*",'MASTER TT'!$AM$2:$AM$587,"JAN-APRIL 2025",'MASTER TT'!$J$2:$J$587,"&gt;=1"))</f>
        <v>0</v>
      </c>
      <c r="AB32" s="47">
        <f>(COUNTIFS('MASTER TT'!$E$2:$E$587,$A$2:$A$7563,'MASTER TT'!$B$2:$B$587,"MONDAY",'MASTER TT'!$C$2:$C$587,"1300-1*",'MASTER TT'!$AM$2:$AM$587,"JAN-APRIL 2025",'MASTER TT'!$J$2:$J$587,"&gt;=1"))</f>
        <v>0</v>
      </c>
      <c r="AC32" s="47">
        <f>(COUNTIFS('MASTER TT'!$E$2:$E$587,$A$2:$A$7563,'MASTER TT'!$B$2:$B$587,"THURSDAY",'MASTER TT'!$C$2:$C$587,"14*-1*",'MASTER TT'!$AM$2:$AM$587,"JAN-APRIL 2026",'MASTER TT'!$L$2:$L$587,"&gt;=1"))</f>
        <v>0</v>
      </c>
      <c r="AD32" s="47">
        <f>(COUNTIFS('MASTER TT'!$E$2:$E$587,$A$2:$A$7563,'MASTER TT'!$B$2:$B$587,"THURSDAY",'MASTER TT'!$C$2:$C$587,"17*-*",'MASTER TT'!$AM$2:$AM$587,"JAN-APRIL 2026",'MASTER TT'!$L$2:$L$587,"&gt;=1"))</f>
        <v>0</v>
      </c>
      <c r="AE32" s="47">
        <f>(COUNTIFS('MASTER TT'!$E$2:$E$587,$A$2:$A$7563,'MASTER TT'!$B$2:$B$587,"FRIDAY",'MASTER TT'!$C$2:$C$587,"08*-1*",'MASTER TT'!$AM$2:$AM$587,"JAN-APRIL 2026",'MASTER TT'!$L$2:$L$587,"&gt;=1"))</f>
        <v>0</v>
      </c>
      <c r="AF32" s="47">
        <f>(COUNTIFS('MASTER TT'!$E$2:$E$587,$A$2:$A$7563,'MASTER TT'!$B$2:$B$587,"FRIDAY",'MASTER TT'!$C$2:$C$587,"1100-1*",'MASTER TT'!$AM$2:$AM$587,"JAN-APRIL 2026",'MASTER TT'!$L$2:$L$587,"&gt;=1"))</f>
        <v>0</v>
      </c>
      <c r="AG32" s="47">
        <f>(COUNTIFS('MASTER TT'!$E$2:$E$587,$A$2:$A$7563,'MASTER TT'!$B$2:$B$587,"MONDAY",'MASTER TT'!$C$2:$C$587,"1200-1*",'MASTER TT'!$AM$2:$AM$587,"JAN-APRIL 2025",'MASTER TT'!$J$2:$J$587,"&gt;=1"))</f>
        <v>0</v>
      </c>
      <c r="AH32" s="47">
        <f>(COUNTIFS('MASTER TT'!$E$2:$E$587,$A$2:$A$7563,'MASTER TT'!$B$2:$B$587,"MONDAY",'MASTER TT'!$C$2:$C$587,"1300-1*",'MASTER TT'!$AM$2:$AM$587,"JAN-APRIL 2025",'MASTER TT'!$J$2:$J$587,"&gt;=1"))</f>
        <v>0</v>
      </c>
      <c r="AI32" s="47">
        <f>(COUNTIFS('MASTER TT'!$E$2:$E$587,$A$2:$A$7563,'MASTER TT'!$B$2:$B$587,"FRIDAY",'MASTER TT'!$C$2:$C$587,"14*-1*",'MASTER TT'!$AM$2:$AM$587,"JAN-APRIL 2026",'MASTER TT'!$L$2:$L$587,"&gt;=1"))</f>
        <v>0</v>
      </c>
      <c r="AJ32" s="47">
        <f>(COUNTIFS('MASTER TT'!$E$2:$E$587,$A$2:$A$7563,'MASTER TT'!$B$2:$B$587,"FRIDAY",'MASTER TT'!$C$2:$C$587,"17*-*",'MASTER TT'!$AM$2:$AM$587,"JAN-APRIL 2026",'MASTER TT'!$L$2:$L$587,"&gt;=1"))</f>
        <v>0</v>
      </c>
      <c r="AK32" s="47">
        <f>(COUNTIFS('MASTER TT'!$E$2:$E$587,$A$2:$A$7563,'MASTER TT'!$B$2:$B$587,"SATURDAY",'MASTER TT'!$C$2:$C$587,"08*-1*",'MASTER TT'!$AM$2:$AM$587,"JAN-APRIL 2026",'MASTER TT'!$L$2:$L$587,"&gt;=1"))</f>
        <v>0</v>
      </c>
      <c r="AL32" s="47">
        <f>(COUNTIFS('MASTER TT'!$E$2:$E$587,$A$2:$A$7563,'MASTER TT'!$B$2:$B$587,"SATURDAY",'MASTER TT'!$C$2:$C$587,"1100-1*",'MASTER TT'!$AM$2:$AM$587,"JAN-APRIL 2026",'MASTER TT'!$L$2:$L$587,"&gt;=1"))</f>
        <v>0</v>
      </c>
      <c r="AM32" s="47">
        <f>(COUNTIFS('MASTER TT'!$E$2:$E$587,$A$2:$A$7563,'MASTER TT'!$B$2:$B$587,"MONDAY",'MASTER TT'!$C$2:$C$587,"1200-1*",'MASTER TT'!$AM$2:$AM$587,"JAN-APRIL 2025",'MASTER TT'!$J$2:$J$587,"&gt;=1"))</f>
        <v>0</v>
      </c>
      <c r="AN32" s="47">
        <f>(COUNTIFS('MASTER TT'!$E$2:$E$587,$A$2:$A$7563,'MASTER TT'!$B$2:$B$587,"MONDAY",'MASTER TT'!$C$2:$C$587,"1300-1*",'MASTER TT'!$AM$2:$AM$587,"JAN-APRIL 2025",'MASTER TT'!$J$2:$J$587,"&gt;=1"))</f>
        <v>0</v>
      </c>
      <c r="AO32" s="47">
        <f>(COUNTIFS('MASTER TT'!$E$2:$E$587,$A$2:$A$7563,'MASTER TT'!$B$2:$B$587,"MONDAY",'MASTER TT'!$C$2:$C$587,"14*-1*",'MASTER TT'!$AM$2:$AM$587,"MAY-AUG 2025",'MASTER TT'!$J$2:$J$587,"&gt;=1"))</f>
        <v>0</v>
      </c>
      <c r="AP32" s="47">
        <f>(COUNTIFS('MASTER TT'!$E$2:$E$587,$A$2:$A$7563,'MASTER TT'!$B$2:$B$587,"SATURDAY",'MASTER TT'!$C$2:$C$587,"17*-*",'MASTER TT'!$AM$2:$AM$587,"JAN-APRIL 2026",'MASTER TT'!$L$2:$L$587,"&gt;=1"))</f>
        <v>0</v>
      </c>
      <c r="AQ32" s="47">
        <f>(COUNTIFS('MASTER TT'!$E$2:$E$587,$A$2:$A$7563,'MASTER TT'!$B$2:$B$587,"SUNDAY",'MASTER TT'!$C$2:$C$587,"08*-1*",'MASTER TT'!$AM$2:$AM$587,"JAN-APRIL 2026",'MASTER TT'!$L$2:$L$587,"&gt;=1"))</f>
        <v>0</v>
      </c>
      <c r="AR32" s="47">
        <f>(COUNTIFS('MASTER TT'!$E$2:$E$68624,$A$2:$A$7563,'MASTER TT'!$B$2:$B$68624,"SUNDAY",'MASTER TT'!$C$2:$C$68624,"1100-1*",'MASTER TT'!$AM$2:$AM$68624,"JAN-APRIL 2026",'MASTER TT'!$L$2:$L$68624,"&gt;=1"))</f>
        <v>0</v>
      </c>
      <c r="AS32" s="47">
        <f>(COUNTIFS('MASTER TT'!$E$2:$E$587,$A$2:$A$7563,'MASTER TT'!$B$2:$B$587,"SUNDAY",'MASTER TT'!$C$2:$C$587,"1200-1*",'MASTER TT'!$AM$2:$AM$587,"JAN-APRIL 2026",'MASTER TT'!$L$2:$L$587,"&gt;=1"))</f>
        <v>0</v>
      </c>
      <c r="AT32" s="47">
        <f>(COUNTIFS('MASTER TT'!$E$2:$E$587,$A$2:$A$7563,'MASTER TT'!$B$2:$B$587,"SUNDAY",'MASTER TT'!$C$2:$C$587,"1300-1*",'MASTER TT'!$AM$2:$AM$587,"JAN-APRIL 2026",'MASTER TT'!$L$2:$L$587,"&gt;=1"))</f>
        <v>0</v>
      </c>
      <c r="AU32" s="47">
        <f>(COUNTIFS('MASTER TT'!$E$2:$E$587,$A$2:$A$7563,'MASTER TT'!$B$2:$B$587,"SUNDAY",'MASTER TT'!$C$2:$C$587,"14*-1*",'MASTER TT'!$AM$2:$AM$587,"JAN-APRIL 2026",'MASTER TT'!$L$2:$L$587,"&gt;=1"))</f>
        <v>0</v>
      </c>
      <c r="AV32" s="47">
        <f>(COUNTIFS('MASTER TT'!$E$2:$E$587,$A$2:$A$7563,'MASTER TT'!$B$2:$B$587,"SUNDAY",'MASTER TT'!$C$2:$C$587,"17*-*",'MASTER TT'!$AM$2:$AM$587,"JAN-APRIL 2026",'MASTER TT'!$L$2:$L$587,"&gt;=1"))</f>
        <v>0</v>
      </c>
      <c r="AW32" s="28"/>
      <c r="AX32" s="29"/>
      <c r="AY32" s="28"/>
      <c r="AZ32" s="28"/>
      <c r="BA32" s="28"/>
      <c r="BB32" s="28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1"/>
      <c r="BN32" s="31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</row>
    <row r="33" spans="1:84" ht="14.25" customHeight="1">
      <c r="A33" s="54" t="s">
        <v>407</v>
      </c>
      <c r="B33" s="43" t="s">
        <v>376</v>
      </c>
      <c r="C33" s="44">
        <v>30</v>
      </c>
      <c r="D33" s="45">
        <v>18</v>
      </c>
      <c r="E33" s="44">
        <v>16</v>
      </c>
      <c r="F33" s="55" t="s">
        <v>377</v>
      </c>
      <c r="G33" s="47">
        <f>(COUNTIFS('MASTER TT'!$E$2:$E$587,$A$2:$A$7563,'MASTER TT'!$B$2:$B$587,"MONDAY",'MASTER TT'!$C$2:$C$587,"08*-1*",'MASTER TT'!$AM$2:$AM$587,"JAN-APRIL 2026",'MASTER TT'!$L$2:$L$587,"&gt;=1"))</f>
        <v>0</v>
      </c>
      <c r="H33" s="47">
        <f>(COUNTIFS('MASTER TT'!$E$2:$E$68619,$A$2:$A$7563,'MASTER TT'!$B$2:$B$68619,"MONDAY",'MASTER TT'!$C$2:$C$68619,"1100-1*",'MASTER TT'!$AM$2:$AM$68619,"JAN-APRIL 2026",'MASTER TT'!$L$2:$L$68619,"&gt;=1"))</f>
        <v>0</v>
      </c>
      <c r="I33" s="47">
        <f>(COUNTIFS('MASTER TT'!$E$2:$E$587,$A$2:$A$7563,'MASTER TT'!$B$2:$B$587,"MONDAY",'MASTER TT'!$C$2:$C$587,"1200-1*",'MASTER TT'!$AM$2:$AM$587,"JAN-APRIL 2025",'MASTER TT'!$J$2:$J$587,"&gt;=1"))</f>
        <v>0</v>
      </c>
      <c r="J33" s="47">
        <f>(COUNTIFS('MASTER TT'!$E$2:$E$587,$A$2:$A$7563,'MASTER TT'!$B$2:$B$587,"MONDAY",'MASTER TT'!$C$2:$C$587,"1300-1*",'MASTER TT'!$AM$2:$AM$587,"JAN-APRIL 2025",'MASTER TT'!$J$2:$J$587,"&gt;=1"))</f>
        <v>0</v>
      </c>
      <c r="K33" s="47">
        <f>(COUNTIFS('MASTER TT'!$E$2:$E$587,$A$2:$A$7563,'MASTER TT'!$B$2:$B$587,"MONDAY",'MASTER TT'!$C$2:$C$587,"14*-1*",'MASTER TT'!$AM$2:$AM$587,"JAN-APRIL 2026",'MASTER TT'!$L$2:$L$587,"&gt;=1"))</f>
        <v>0</v>
      </c>
      <c r="L33" s="47">
        <f>(COUNTIFS('MASTER TT'!$E$2:$E$587,$A$2:$A$7563,'MASTER TT'!$B$2:$B$587,"MONDAY",'MASTER TT'!$C$2:$C$587,"17*-*",'MASTER TT'!$AM$2:$AM$587,"JAN-APRIL 2026",'MASTER TT'!$L$2:$L$587,"&gt;=1"))</f>
        <v>0</v>
      </c>
      <c r="M33" s="47">
        <f>(COUNTIFS('MASTER TT'!$E$2:$E$587,$A$2:$A$7563,'MASTER TT'!$B$2:$B$587,"TUESDAY",'MASTER TT'!$C$2:$C$587,"08*-1*",'MASTER TT'!$AM$2:$AM$587,"JAN-APRIL 2026",'MASTER TT'!$L$2:$L$587,"&gt;=1"))</f>
        <v>0</v>
      </c>
      <c r="N33" s="47">
        <f>(COUNTIFS('MASTER TT'!$E$2:$E$587,$A$2:$A$7563,'MASTER TT'!$B$2:$B$587,"TUESDAY",'MASTER TT'!$C$2:$C$587,"1100-1*",'MASTER TT'!$AM$2:$AM$587,"JAN-APRIL 2026",'MASTER TT'!$L$2:$L$587,"&gt;=1"))</f>
        <v>0</v>
      </c>
      <c r="O33" s="47">
        <f>(COUNTIFS('MASTER TT'!$E$2:$E$587,$A$2:$A$7563,'MASTER TT'!$B$2:$B$587,"MONDAY",'MASTER TT'!$C$2:$C$587,"1200-1*",'MASTER TT'!$AM$2:$AM$587,"JAN-APRIL 2025",'MASTER TT'!$J$2:$J$587,"&gt;=1"))</f>
        <v>0</v>
      </c>
      <c r="P33" s="47">
        <f>(COUNTIFS('MASTER TT'!$E$2:$E$587,$A$2:$A$7563,'MASTER TT'!$B$2:$B$587,"TUESDAY",'MASTER TT'!$C$2:$C$587,"1300-1*",'MASTER TT'!$AM$2:$AM$587,"JAN-APRIL 2026",'MASTER TT'!$L$2:$L$587,"&gt;=1"))</f>
        <v>0</v>
      </c>
      <c r="Q33" s="47">
        <f>(COUNTIFS('MASTER TT'!$E$2:$E$587,$A$2:$A$7563,'MASTER TT'!$B$2:$B$587,"TUESDAY",'MASTER TT'!$C$2:$C$587,"14*-1*",'MASTER TT'!$AM$2:$AM$587,"JAN-APRIL 2026",'MASTER TT'!$L$2:$L$587,"&gt;=1"))</f>
        <v>0</v>
      </c>
      <c r="R33" s="47">
        <f>(COUNTIFS('MASTER TT'!$E$2:$E$587,$A$2:$A$7563,'MASTER TT'!$B$2:$B$587,"TUESDAY",'MASTER TT'!$C$2:$C$587,"17*-*",'MASTER TT'!$AM$2:$AM$587,"SEP-DEC  2025",'MASTER TT'!$L$2:$L$587,"&gt;=1"))</f>
        <v>0</v>
      </c>
      <c r="S33" s="47">
        <f>(COUNTIFS('MASTER TT'!$E$2:$E$587,$A$2:$A$7563,'MASTER TT'!$B$2:$B$587,"WEDNESDAY",'MASTER TT'!$C$2:$C$587,"08*-1*",'MASTER TT'!$AM$2:$AM$587,"JAN-APRIL 2026",'MASTER TT'!$L$2:$L$587,"&gt;=1"))</f>
        <v>0</v>
      </c>
      <c r="T33" s="47">
        <f>(COUNTIFS('MASTER TT'!$E$2:$E$587,$A$2:$A$7563,'MASTER TT'!$B$2:$B$587,"WEDNESDAY",'MASTER TT'!$C$2:$C$587,"1100-1*",'MASTER TT'!$AM$2:$AM$587,"JAN-APRIL 2026",'MASTER TT'!$L$2:$L$587,"&gt;=1"))</f>
        <v>0</v>
      </c>
      <c r="U33" s="47">
        <f>(COUNTIFS('MASTER TT'!$E$2:$E$587,$A$2:$A$7563,'MASTER TT'!$B$2:$B$587,"MONDAY",'MASTER TT'!$C$2:$C$587,"1200-1*",'MASTER TT'!$AM$2:$AM$587,"JAN-APRIL 2025",'MASTER TT'!$J$2:$J$587,"&gt;=1"))</f>
        <v>0</v>
      </c>
      <c r="V33" s="47">
        <f>(COUNTIFS('MASTER TT'!$E$2:$E$587,$A$2:$A$7563,'MASTER TT'!$B$2:$B$587,"MONDAY",'MASTER TT'!$C$2:$C$587,"1300-1*",'MASTER TT'!$AM$2:$AM$587,"JAN-APRIL 2025",'MASTER TT'!$J$2:$J$587,"&gt;=1"))</f>
        <v>0</v>
      </c>
      <c r="W33" s="47">
        <f>(COUNTIFS('MASTER TT'!$E$2:$E$587,$A$2:$A$7563,'MASTER TT'!$B$2:$B$587,"WEDNESDAY",'MASTER TT'!$C$2:$C$587,"14*-1*",'MASTER TT'!$AM$2:$AM$587,"JAN-APRIL 2026",'MASTER TT'!$L$2:$L$587,"&gt;=1"))</f>
        <v>0</v>
      </c>
      <c r="X33" s="47">
        <f>(COUNTIFS('MASTER TT'!$E$2:$E$587,$A$2:$A$7563,'MASTER TT'!$B$2:$B$587,"WEDNESDAY",'MASTER TT'!$C$2:$C$587,"17*-*",'MASTER TT'!$AM$2:$AM$587,"JAN-APRIL 2026",'MASTER TT'!$L$2:$L$587,"&gt;=1"))</f>
        <v>0</v>
      </c>
      <c r="Y33" s="47">
        <f>(COUNTIFS('MASTER TT'!$E$2:$E$587,$A$2:$A$7563,'MASTER TT'!$B$2:$B$587,"THURSDAY",'MASTER TT'!$C$2:$C$587,"08*-1*",'MASTER TT'!$AM$2:$AM$587,"JAN-APRIL 2026",'MASTER TT'!$L$2:$L$587,"&gt;=1"))</f>
        <v>0</v>
      </c>
      <c r="Z33" s="47">
        <f>(COUNTIFS('MASTER TT'!$E$2:$E$587,$A$2:$A$7563,'MASTER TT'!$B$2:$B$587,"THURSDAY",'MASTER TT'!$C$2:$C$587,"1100-1*",'MASTER TT'!$AM$2:$AM$587,"JAN-APRIL 2026",'MASTER TT'!$L$2:$L$587,"&gt;=1"))</f>
        <v>0</v>
      </c>
      <c r="AA33" s="47">
        <f>(COUNTIFS('MASTER TT'!$E$2:$E$587,$A$2:$A$7563,'MASTER TT'!$B$2:$B$587,"MONDAY",'MASTER TT'!$C$2:$C$587,"1200-1*",'MASTER TT'!$AM$2:$AM$587,"JAN-APRIL 2025",'MASTER TT'!$J$2:$J$587,"&gt;=1"))</f>
        <v>0</v>
      </c>
      <c r="AB33" s="47">
        <f>(COUNTIFS('MASTER TT'!$E$2:$E$587,$A$2:$A$7563,'MASTER TT'!$B$2:$B$587,"MONDAY",'MASTER TT'!$C$2:$C$587,"1300-1*",'MASTER TT'!$AM$2:$AM$587,"JAN-APRIL 2025",'MASTER TT'!$J$2:$J$587,"&gt;=1"))</f>
        <v>0</v>
      </c>
      <c r="AC33" s="47">
        <f>(COUNTIFS('MASTER TT'!$E$2:$E$587,$A$2:$A$7563,'MASTER TT'!$B$2:$B$587,"THURSDAY",'MASTER TT'!$C$2:$C$587,"14*-1*",'MASTER TT'!$AM$2:$AM$587,"JAN-APRIL 2026",'MASTER TT'!$L$2:$L$587,"&gt;=1"))</f>
        <v>0</v>
      </c>
      <c r="AD33" s="47">
        <f>(COUNTIFS('MASTER TT'!$E$2:$E$587,$A$2:$A$7563,'MASTER TT'!$B$2:$B$587,"THURSDAY",'MASTER TT'!$C$2:$C$587,"17*-*",'MASTER TT'!$AM$2:$AM$587,"JAN-APRIL 2026",'MASTER TT'!$L$2:$L$587,"&gt;=1"))</f>
        <v>0</v>
      </c>
      <c r="AE33" s="47">
        <f>(COUNTIFS('MASTER TT'!$E$2:$E$587,$A$2:$A$7563,'MASTER TT'!$B$2:$B$587,"FRIDAY",'MASTER TT'!$C$2:$C$587,"08*-1*",'MASTER TT'!$AM$2:$AM$587,"JAN-APRIL 2026",'MASTER TT'!$L$2:$L$587,"&gt;=1"))</f>
        <v>0</v>
      </c>
      <c r="AF33" s="47">
        <f>(COUNTIFS('MASTER TT'!$E$2:$E$587,$A$2:$A$7563,'MASTER TT'!$B$2:$B$587,"FRIDAY",'MASTER TT'!$C$2:$C$587,"1100-1*",'MASTER TT'!$AM$2:$AM$587,"JAN-APRIL 2026",'MASTER TT'!$L$2:$L$587,"&gt;=1"))</f>
        <v>0</v>
      </c>
      <c r="AG33" s="47">
        <f>(COUNTIFS('MASTER TT'!$E$2:$E$587,$A$2:$A$7563,'MASTER TT'!$B$2:$B$587,"MONDAY",'MASTER TT'!$C$2:$C$587,"1200-1*",'MASTER TT'!$AM$2:$AM$587,"JAN-APRIL 2025",'MASTER TT'!$J$2:$J$587,"&gt;=1"))</f>
        <v>0</v>
      </c>
      <c r="AH33" s="47">
        <f>(COUNTIFS('MASTER TT'!$E$2:$E$587,$A$2:$A$7563,'MASTER TT'!$B$2:$B$587,"MONDAY",'MASTER TT'!$C$2:$C$587,"1300-1*",'MASTER TT'!$AM$2:$AM$587,"JAN-APRIL 2025",'MASTER TT'!$J$2:$J$587,"&gt;=1"))</f>
        <v>0</v>
      </c>
      <c r="AI33" s="47">
        <f>(COUNTIFS('MASTER TT'!$E$2:$E$587,$A$2:$A$7563,'MASTER TT'!$B$2:$B$587,"FRIDAY",'MASTER TT'!$C$2:$C$587,"14*-1*",'MASTER TT'!$AM$2:$AM$587,"JAN-APRIL 2026",'MASTER TT'!$L$2:$L$587,"&gt;=1"))</f>
        <v>0</v>
      </c>
      <c r="AJ33" s="47">
        <f>(COUNTIFS('MASTER TT'!$E$2:$E$587,$A$2:$A$7563,'MASTER TT'!$B$2:$B$587,"FRIDAY",'MASTER TT'!$C$2:$C$587,"17*-*",'MASTER TT'!$AM$2:$AM$587,"JAN-APRIL 2026",'MASTER TT'!$L$2:$L$587,"&gt;=1"))</f>
        <v>0</v>
      </c>
      <c r="AK33" s="47">
        <f>(COUNTIFS('MASTER TT'!$E$2:$E$587,$A$2:$A$7563,'MASTER TT'!$B$2:$B$587,"SATURDAY",'MASTER TT'!$C$2:$C$587,"08*-1*",'MASTER TT'!$AM$2:$AM$587,"JAN-APRIL 2026",'MASTER TT'!$L$2:$L$587,"&gt;=1"))</f>
        <v>0</v>
      </c>
      <c r="AL33" s="47">
        <f>(COUNTIFS('MASTER TT'!$E$2:$E$587,$A$2:$A$7563,'MASTER TT'!$B$2:$B$587,"SATURDAY",'MASTER TT'!$C$2:$C$587,"1100-1*",'MASTER TT'!$AM$2:$AM$587,"JAN-APRIL 2026",'MASTER TT'!$L$2:$L$587,"&gt;=1"))</f>
        <v>0</v>
      </c>
      <c r="AM33" s="47">
        <f>(COUNTIFS('MASTER TT'!$E$2:$E$587,$A$2:$A$7563,'MASTER TT'!$B$2:$B$587,"MONDAY",'MASTER TT'!$C$2:$C$587,"1200-1*",'MASTER TT'!$AM$2:$AM$587,"JAN-APRIL 2025",'MASTER TT'!$J$2:$J$587,"&gt;=1"))</f>
        <v>0</v>
      </c>
      <c r="AN33" s="47">
        <f>(COUNTIFS('MASTER TT'!$E$2:$E$587,$A$2:$A$7563,'MASTER TT'!$B$2:$B$587,"MONDAY",'MASTER TT'!$C$2:$C$587,"1300-1*",'MASTER TT'!$AM$2:$AM$587,"JAN-APRIL 2025",'MASTER TT'!$J$2:$J$587,"&gt;=1"))</f>
        <v>0</v>
      </c>
      <c r="AO33" s="47">
        <f>(COUNTIFS('MASTER TT'!$E$2:$E$587,$A$2:$A$7563,'MASTER TT'!$B$2:$B$587,"MONDAY",'MASTER TT'!$C$2:$C$587,"14*-1*",'MASTER TT'!$AM$2:$AM$587,"MAY-AUG 2025",'MASTER TT'!$J$2:$J$587,"&gt;=1"))</f>
        <v>0</v>
      </c>
      <c r="AP33" s="47">
        <f>(COUNTIFS('MASTER TT'!$E$2:$E$587,$A$2:$A$7563,'MASTER TT'!$B$2:$B$587,"SATURDAY",'MASTER TT'!$C$2:$C$587,"17*-*",'MASTER TT'!$AM$2:$AM$587,"JAN-APRIL 2026",'MASTER TT'!$L$2:$L$587,"&gt;=1"))</f>
        <v>0</v>
      </c>
      <c r="AQ33" s="47">
        <f>(COUNTIFS('MASTER TT'!$E$2:$E$587,$A$2:$A$7563,'MASTER TT'!$B$2:$B$587,"SUNDAY",'MASTER TT'!$C$2:$C$587,"08*-1*",'MASTER TT'!$AM$2:$AM$587,"JAN-APRIL 2026",'MASTER TT'!$L$2:$L$587,"&gt;=1"))</f>
        <v>0</v>
      </c>
      <c r="AR33" s="47">
        <f>(COUNTIFS('MASTER TT'!$E$2:$E$68624,$A$2:$A$7563,'MASTER TT'!$B$2:$B$68624,"SUNDAY",'MASTER TT'!$C$2:$C$68624,"1100-1*",'MASTER TT'!$AM$2:$AM$68624,"JAN-APRIL 2026",'MASTER TT'!$L$2:$L$68624,"&gt;=1"))</f>
        <v>0</v>
      </c>
      <c r="AS33" s="47">
        <f>(COUNTIFS('MASTER TT'!$E$2:$E$587,$A$2:$A$7563,'MASTER TT'!$B$2:$B$587,"SUNDAY",'MASTER TT'!$C$2:$C$587,"1200-1*",'MASTER TT'!$AM$2:$AM$587,"JAN-APRIL 2026",'MASTER TT'!$L$2:$L$587,"&gt;=1"))</f>
        <v>0</v>
      </c>
      <c r="AT33" s="47">
        <f>(COUNTIFS('MASTER TT'!$E$2:$E$587,$A$2:$A$7563,'MASTER TT'!$B$2:$B$587,"SUNDAY",'MASTER TT'!$C$2:$C$587,"1300-1*",'MASTER TT'!$AM$2:$AM$587,"JAN-APRIL 2026",'MASTER TT'!$L$2:$L$587,"&gt;=1"))</f>
        <v>0</v>
      </c>
      <c r="AU33" s="47">
        <f>(COUNTIFS('MASTER TT'!$E$2:$E$587,$A$2:$A$7563,'MASTER TT'!$B$2:$B$587,"SUNDAY",'MASTER TT'!$C$2:$C$587,"14*-1*",'MASTER TT'!$AM$2:$AM$587,"JAN-APRIL 2026",'MASTER TT'!$L$2:$L$587,"&gt;=1"))</f>
        <v>0</v>
      </c>
      <c r="AV33" s="47">
        <f>(COUNTIFS('MASTER TT'!$E$2:$E$587,$A$2:$A$7563,'MASTER TT'!$B$2:$B$587,"SUNDAY",'MASTER TT'!$C$2:$C$587,"17*-*",'MASTER TT'!$AM$2:$AM$587,"JAN-APRIL 2026",'MASTER TT'!$L$2:$L$587,"&gt;=1"))</f>
        <v>0</v>
      </c>
      <c r="AW33" s="28"/>
      <c r="AX33" s="29"/>
      <c r="AY33" s="28"/>
      <c r="AZ33" s="28"/>
      <c r="BA33" s="28"/>
      <c r="BB33" s="28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1"/>
      <c r="BN33" s="31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</row>
    <row r="34" spans="1:84" ht="14.25" customHeight="1">
      <c r="A34" s="54" t="s">
        <v>408</v>
      </c>
      <c r="B34" s="43" t="s">
        <v>376</v>
      </c>
      <c r="C34" s="44">
        <v>30</v>
      </c>
      <c r="D34" s="45">
        <v>18</v>
      </c>
      <c r="E34" s="44">
        <v>16</v>
      </c>
      <c r="F34" s="55" t="s">
        <v>377</v>
      </c>
      <c r="G34" s="47">
        <f>(COUNTIFS('MASTER TT'!$E$2:$E$587,$A$2:$A$7563,'MASTER TT'!$B$2:$B$587,"MONDAY",'MASTER TT'!$C$2:$C$587,"08*-1*",'MASTER TT'!$AM$2:$AM$587,"JAN-APRIL 2026",'MASTER TT'!$L$2:$L$587,"&gt;=1"))</f>
        <v>0</v>
      </c>
      <c r="H34" s="47">
        <f>(COUNTIFS('MASTER TT'!$E$2:$E$68619,$A$2:$A$7563,'MASTER TT'!$B$2:$B$68619,"MONDAY",'MASTER TT'!$C$2:$C$68619,"1100-1*",'MASTER TT'!$AM$2:$AM$68619,"JAN-APRIL 2026",'MASTER TT'!$L$2:$L$68619,"&gt;=1"))</f>
        <v>0</v>
      </c>
      <c r="I34" s="47">
        <f>(COUNTIFS('MASTER TT'!$E$2:$E$587,$A$2:$A$7563,'MASTER TT'!$B$2:$B$587,"MONDAY",'MASTER TT'!$C$2:$C$587,"1200-1*",'MASTER TT'!$AM$2:$AM$587,"JAN-APRIL 2025",'MASTER TT'!$J$2:$J$587,"&gt;=1"))</f>
        <v>0</v>
      </c>
      <c r="J34" s="47">
        <f>(COUNTIFS('MASTER TT'!$E$2:$E$587,$A$2:$A$7563,'MASTER TT'!$B$2:$B$587,"MONDAY",'MASTER TT'!$C$2:$C$587,"1300-1*",'MASTER TT'!$AM$2:$AM$587,"JAN-APRIL 2025",'MASTER TT'!$J$2:$J$587,"&gt;=1"))</f>
        <v>0</v>
      </c>
      <c r="K34" s="47">
        <f>(COUNTIFS('MASTER TT'!$E$2:$E$587,$A$2:$A$7563,'MASTER TT'!$B$2:$B$587,"MONDAY",'MASTER TT'!$C$2:$C$587,"14*-1*",'MASTER TT'!$AM$2:$AM$587,"JAN-APRIL 2026",'MASTER TT'!$L$2:$L$587,"&gt;=1"))</f>
        <v>0</v>
      </c>
      <c r="L34" s="47">
        <f>(COUNTIFS('MASTER TT'!$E$2:$E$587,$A$2:$A$7563,'MASTER TT'!$B$2:$B$587,"MONDAY",'MASTER TT'!$C$2:$C$587,"17*-*",'MASTER TT'!$AM$2:$AM$587,"JAN-APRIL 2026",'MASTER TT'!$L$2:$L$587,"&gt;=1"))</f>
        <v>0</v>
      </c>
      <c r="M34" s="47">
        <f>(COUNTIFS('MASTER TT'!$E$2:$E$587,$A$2:$A$7563,'MASTER TT'!$B$2:$B$587,"TUESDAY",'MASTER TT'!$C$2:$C$587,"08*-1*",'MASTER TT'!$AM$2:$AM$587,"JAN-APRIL 2026",'MASTER TT'!$L$2:$L$587,"&gt;=1"))</f>
        <v>0</v>
      </c>
      <c r="N34" s="47">
        <f>(COUNTIFS('MASTER TT'!$E$2:$E$587,$A$2:$A$7563,'MASTER TT'!$B$2:$B$587,"TUESDAY",'MASTER TT'!$C$2:$C$587,"1100-1*",'MASTER TT'!$AM$2:$AM$587,"JAN-APRIL 2026",'MASTER TT'!$L$2:$L$587,"&gt;=1"))</f>
        <v>0</v>
      </c>
      <c r="O34" s="47">
        <f>(COUNTIFS('MASTER TT'!$E$2:$E$587,$A$2:$A$7563,'MASTER TT'!$B$2:$B$587,"MONDAY",'MASTER TT'!$C$2:$C$587,"1200-1*",'MASTER TT'!$AM$2:$AM$587,"JAN-APRIL 2025",'MASTER TT'!$J$2:$J$587,"&gt;=1"))</f>
        <v>0</v>
      </c>
      <c r="P34" s="47">
        <f>(COUNTIFS('MASTER TT'!$E$2:$E$587,$A$2:$A$7563,'MASTER TT'!$B$2:$B$587,"TUESDAY",'MASTER TT'!$C$2:$C$587,"1300-1*",'MASTER TT'!$AM$2:$AM$587,"JAN-APRIL 2026",'MASTER TT'!$L$2:$L$587,"&gt;=1"))</f>
        <v>0</v>
      </c>
      <c r="Q34" s="47">
        <f>(COUNTIFS('MASTER TT'!$E$2:$E$587,$A$2:$A$7563,'MASTER TT'!$B$2:$B$587,"TUESDAY",'MASTER TT'!$C$2:$C$587,"14*-1*",'MASTER TT'!$AM$2:$AM$587,"JAN-APRIL 2026",'MASTER TT'!$L$2:$L$587,"&gt;=1"))</f>
        <v>0</v>
      </c>
      <c r="R34" s="47">
        <f>(COUNTIFS('MASTER TT'!$E$2:$E$587,$A$2:$A$7563,'MASTER TT'!$B$2:$B$587,"TUESDAY",'MASTER TT'!$C$2:$C$587,"17*-*",'MASTER TT'!$AM$2:$AM$587,"SEP-DEC  2025",'MASTER TT'!$L$2:$L$587,"&gt;=1"))</f>
        <v>0</v>
      </c>
      <c r="S34" s="47">
        <f>(COUNTIFS('MASTER TT'!$E$2:$E$587,$A$2:$A$7563,'MASTER TT'!$B$2:$B$587,"WEDNESDAY",'MASTER TT'!$C$2:$C$587,"08*-1*",'MASTER TT'!$AM$2:$AM$587,"JAN-APRIL 2026",'MASTER TT'!$L$2:$L$587,"&gt;=1"))</f>
        <v>0</v>
      </c>
      <c r="T34" s="47">
        <f>(COUNTIFS('MASTER TT'!$E$2:$E$587,$A$2:$A$7563,'MASTER TT'!$B$2:$B$587,"WEDNESDAY",'MASTER TT'!$C$2:$C$587,"1100-1*",'MASTER TT'!$AM$2:$AM$587,"JAN-APRIL 2026",'MASTER TT'!$L$2:$L$587,"&gt;=1"))</f>
        <v>0</v>
      </c>
      <c r="U34" s="47">
        <f>(COUNTIFS('MASTER TT'!$E$2:$E$587,$A$2:$A$7563,'MASTER TT'!$B$2:$B$587,"MONDAY",'MASTER TT'!$C$2:$C$587,"1200-1*",'MASTER TT'!$AM$2:$AM$587,"JAN-APRIL 2025",'MASTER TT'!$J$2:$J$587,"&gt;=1"))</f>
        <v>0</v>
      </c>
      <c r="V34" s="47">
        <f>(COUNTIFS('MASTER TT'!$E$2:$E$587,$A$2:$A$7563,'MASTER TT'!$B$2:$B$587,"MONDAY",'MASTER TT'!$C$2:$C$587,"1300-1*",'MASTER TT'!$AM$2:$AM$587,"JAN-APRIL 2025",'MASTER TT'!$J$2:$J$587,"&gt;=1"))</f>
        <v>0</v>
      </c>
      <c r="W34" s="47">
        <f>(COUNTIFS('MASTER TT'!$E$2:$E$587,$A$2:$A$7563,'MASTER TT'!$B$2:$B$587,"WEDNESDAY",'MASTER TT'!$C$2:$C$587,"14*-1*",'MASTER TT'!$AM$2:$AM$587,"JAN-APRIL 2026",'MASTER TT'!$L$2:$L$587,"&gt;=1"))</f>
        <v>0</v>
      </c>
      <c r="X34" s="47">
        <f>(COUNTIFS('MASTER TT'!$E$2:$E$587,$A$2:$A$7563,'MASTER TT'!$B$2:$B$587,"WEDNESDAY",'MASTER TT'!$C$2:$C$587,"17*-*",'MASTER TT'!$AM$2:$AM$587,"JAN-APRIL 2026",'MASTER TT'!$L$2:$L$587,"&gt;=1"))</f>
        <v>0</v>
      </c>
      <c r="Y34" s="47">
        <f>(COUNTIFS('MASTER TT'!$E$2:$E$587,$A$2:$A$7563,'MASTER TT'!$B$2:$B$587,"THURSDAY",'MASTER TT'!$C$2:$C$587,"08*-1*",'MASTER TT'!$AM$2:$AM$587,"JAN-APRIL 2026",'MASTER TT'!$L$2:$L$587,"&gt;=1"))</f>
        <v>0</v>
      </c>
      <c r="Z34" s="47">
        <f>(COUNTIFS('MASTER TT'!$E$2:$E$587,$A$2:$A$7563,'MASTER TT'!$B$2:$B$587,"THURSDAY",'MASTER TT'!$C$2:$C$587,"1100-1*",'MASTER TT'!$AM$2:$AM$587,"JAN-APRIL 2026",'MASTER TT'!$L$2:$L$587,"&gt;=1"))</f>
        <v>0</v>
      </c>
      <c r="AA34" s="47">
        <f>(COUNTIFS('MASTER TT'!$E$2:$E$587,$A$2:$A$7563,'MASTER TT'!$B$2:$B$587,"MONDAY",'MASTER TT'!$C$2:$C$587,"1200-1*",'MASTER TT'!$AM$2:$AM$587,"JAN-APRIL 2025",'MASTER TT'!$J$2:$J$587,"&gt;=1"))</f>
        <v>0</v>
      </c>
      <c r="AB34" s="47">
        <f>(COUNTIFS('MASTER TT'!$E$2:$E$587,$A$2:$A$7563,'MASTER TT'!$B$2:$B$587,"MONDAY",'MASTER TT'!$C$2:$C$587,"1300-1*",'MASTER TT'!$AM$2:$AM$587,"JAN-APRIL 2025",'MASTER TT'!$J$2:$J$587,"&gt;=1"))</f>
        <v>0</v>
      </c>
      <c r="AC34" s="47">
        <f>(COUNTIFS('MASTER TT'!$E$2:$E$587,$A$2:$A$7563,'MASTER TT'!$B$2:$B$587,"THURSDAY",'MASTER TT'!$C$2:$C$587,"14*-1*",'MASTER TT'!$AM$2:$AM$587,"JAN-APRIL 2026",'MASTER TT'!$L$2:$L$587,"&gt;=1"))</f>
        <v>0</v>
      </c>
      <c r="AD34" s="47">
        <f>(COUNTIFS('MASTER TT'!$E$2:$E$587,$A$2:$A$7563,'MASTER TT'!$B$2:$B$587,"THURSDAY",'MASTER TT'!$C$2:$C$587,"17*-*",'MASTER TT'!$AM$2:$AM$587,"JAN-APRIL 2026",'MASTER TT'!$L$2:$L$587,"&gt;=1"))</f>
        <v>0</v>
      </c>
      <c r="AE34" s="47">
        <f>(COUNTIFS('MASTER TT'!$E$2:$E$587,$A$2:$A$7563,'MASTER TT'!$B$2:$B$587,"FRIDAY",'MASTER TT'!$C$2:$C$587,"08*-1*",'MASTER TT'!$AM$2:$AM$587,"JAN-APRIL 2026",'MASTER TT'!$L$2:$L$587,"&gt;=1"))</f>
        <v>0</v>
      </c>
      <c r="AF34" s="47">
        <f>(COUNTIFS('MASTER TT'!$E$2:$E$587,$A$2:$A$7563,'MASTER TT'!$B$2:$B$587,"FRIDAY",'MASTER TT'!$C$2:$C$587,"1100-1*",'MASTER TT'!$AM$2:$AM$587,"JAN-APRIL 2026",'MASTER TT'!$L$2:$L$587,"&gt;=1"))</f>
        <v>0</v>
      </c>
      <c r="AG34" s="47">
        <f>(COUNTIFS('MASTER TT'!$E$2:$E$587,$A$2:$A$7563,'MASTER TT'!$B$2:$B$587,"MONDAY",'MASTER TT'!$C$2:$C$587,"1200-1*",'MASTER TT'!$AM$2:$AM$587,"JAN-APRIL 2025",'MASTER TT'!$J$2:$J$587,"&gt;=1"))</f>
        <v>0</v>
      </c>
      <c r="AH34" s="47">
        <f>(COUNTIFS('MASTER TT'!$E$2:$E$587,$A$2:$A$7563,'MASTER TT'!$B$2:$B$587,"MONDAY",'MASTER TT'!$C$2:$C$587,"1300-1*",'MASTER TT'!$AM$2:$AM$587,"JAN-APRIL 2025",'MASTER TT'!$J$2:$J$587,"&gt;=1"))</f>
        <v>0</v>
      </c>
      <c r="AI34" s="47">
        <f>(COUNTIFS('MASTER TT'!$E$2:$E$587,$A$2:$A$7563,'MASTER TT'!$B$2:$B$587,"FRIDAY",'MASTER TT'!$C$2:$C$587,"14*-1*",'MASTER TT'!$AM$2:$AM$587,"JAN-APRIL 2026",'MASTER TT'!$L$2:$L$587,"&gt;=1"))</f>
        <v>0</v>
      </c>
      <c r="AJ34" s="47">
        <f>(COUNTIFS('MASTER TT'!$E$2:$E$587,$A$2:$A$7563,'MASTER TT'!$B$2:$B$587,"FRIDAY",'MASTER TT'!$C$2:$C$587,"17*-*",'MASTER TT'!$AM$2:$AM$587,"JAN-APRIL 2026",'MASTER TT'!$L$2:$L$587,"&gt;=1"))</f>
        <v>0</v>
      </c>
      <c r="AK34" s="47">
        <f>(COUNTIFS('MASTER TT'!$E$2:$E$587,$A$2:$A$7563,'MASTER TT'!$B$2:$B$587,"SATURDAY",'MASTER TT'!$C$2:$C$587,"08*-1*",'MASTER TT'!$AM$2:$AM$587,"JAN-APRIL 2026",'MASTER TT'!$L$2:$L$587,"&gt;=1"))</f>
        <v>0</v>
      </c>
      <c r="AL34" s="47">
        <f>(COUNTIFS('MASTER TT'!$E$2:$E$587,$A$2:$A$7563,'MASTER TT'!$B$2:$B$587,"SATURDAY",'MASTER TT'!$C$2:$C$587,"1100-1*",'MASTER TT'!$AM$2:$AM$587,"JAN-APRIL 2026",'MASTER TT'!$L$2:$L$587,"&gt;=1"))</f>
        <v>0</v>
      </c>
      <c r="AM34" s="47">
        <f>(COUNTIFS('MASTER TT'!$E$2:$E$587,$A$2:$A$7563,'MASTER TT'!$B$2:$B$587,"MONDAY",'MASTER TT'!$C$2:$C$587,"1200-1*",'MASTER TT'!$AM$2:$AM$587,"JAN-APRIL 2025",'MASTER TT'!$J$2:$J$587,"&gt;=1"))</f>
        <v>0</v>
      </c>
      <c r="AN34" s="47">
        <f>(COUNTIFS('MASTER TT'!$E$2:$E$587,$A$2:$A$7563,'MASTER TT'!$B$2:$B$587,"MONDAY",'MASTER TT'!$C$2:$C$587,"1300-1*",'MASTER TT'!$AM$2:$AM$587,"JAN-APRIL 2025",'MASTER TT'!$J$2:$J$587,"&gt;=1"))</f>
        <v>0</v>
      </c>
      <c r="AO34" s="47">
        <f>(COUNTIFS('MASTER TT'!$E$2:$E$587,$A$2:$A$7563,'MASTER TT'!$B$2:$B$587,"MONDAY",'MASTER TT'!$C$2:$C$587,"14*-1*",'MASTER TT'!$AM$2:$AM$587,"MAY-AUG 2025",'MASTER TT'!$J$2:$J$587,"&gt;=1"))</f>
        <v>0</v>
      </c>
      <c r="AP34" s="47">
        <f>(COUNTIFS('MASTER TT'!$E$2:$E$587,$A$2:$A$7563,'MASTER TT'!$B$2:$B$587,"SATURDAY",'MASTER TT'!$C$2:$C$587,"17*-*",'MASTER TT'!$AM$2:$AM$587,"JAN-APRIL 2026",'MASTER TT'!$L$2:$L$587,"&gt;=1"))</f>
        <v>0</v>
      </c>
      <c r="AQ34" s="47">
        <f>(COUNTIFS('MASTER TT'!$E$2:$E$587,$A$2:$A$7563,'MASTER TT'!$B$2:$B$587,"SUNDAY",'MASTER TT'!$C$2:$C$587,"08*-1*",'MASTER TT'!$AM$2:$AM$587,"JAN-APRIL 2026",'MASTER TT'!$L$2:$L$587,"&gt;=1"))</f>
        <v>0</v>
      </c>
      <c r="AR34" s="47">
        <f>(COUNTIFS('MASTER TT'!$E$2:$E$68624,$A$2:$A$7563,'MASTER TT'!$B$2:$B$68624,"SUNDAY",'MASTER TT'!$C$2:$C$68624,"1100-1*",'MASTER TT'!$AM$2:$AM$68624,"JAN-APRIL 2026",'MASTER TT'!$L$2:$L$68624,"&gt;=1"))</f>
        <v>0</v>
      </c>
      <c r="AS34" s="47">
        <f>(COUNTIFS('MASTER TT'!$E$2:$E$587,$A$2:$A$7563,'MASTER TT'!$B$2:$B$587,"SUNDAY",'MASTER TT'!$C$2:$C$587,"1200-1*",'MASTER TT'!$AM$2:$AM$587,"JAN-APRIL 2026",'MASTER TT'!$L$2:$L$587,"&gt;=1"))</f>
        <v>0</v>
      </c>
      <c r="AT34" s="47">
        <f>(COUNTIFS('MASTER TT'!$E$2:$E$587,$A$2:$A$7563,'MASTER TT'!$B$2:$B$587,"SUNDAY",'MASTER TT'!$C$2:$C$587,"1300-1*",'MASTER TT'!$AM$2:$AM$587,"JAN-APRIL 2026",'MASTER TT'!$L$2:$L$587,"&gt;=1"))</f>
        <v>0</v>
      </c>
      <c r="AU34" s="47">
        <f>(COUNTIFS('MASTER TT'!$E$2:$E$587,$A$2:$A$7563,'MASTER TT'!$B$2:$B$587,"SUNDAY",'MASTER TT'!$C$2:$C$587,"14*-1*",'MASTER TT'!$AM$2:$AM$587,"JAN-APRIL 2026",'MASTER TT'!$L$2:$L$587,"&gt;=1"))</f>
        <v>0</v>
      </c>
      <c r="AV34" s="47">
        <f>(COUNTIFS('MASTER TT'!$E$2:$E$587,$A$2:$A$7563,'MASTER TT'!$B$2:$B$587,"SUNDAY",'MASTER TT'!$C$2:$C$587,"17*-*",'MASTER TT'!$AM$2:$AM$587,"JAN-APRIL 2026",'MASTER TT'!$L$2:$L$587,"&gt;=1"))</f>
        <v>0</v>
      </c>
      <c r="AW34" s="28"/>
      <c r="AX34" s="29"/>
      <c r="AY34" s="28"/>
      <c r="AZ34" s="28"/>
      <c r="BA34" s="28"/>
      <c r="BB34" s="28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1"/>
      <c r="BN34" s="31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</row>
    <row r="35" spans="1:84" ht="14.25" customHeight="1">
      <c r="A35" s="54" t="s">
        <v>409</v>
      </c>
      <c r="B35" s="43" t="s">
        <v>376</v>
      </c>
      <c r="C35" s="44">
        <v>30</v>
      </c>
      <c r="D35" s="45">
        <v>18</v>
      </c>
      <c r="E35" s="44">
        <v>16</v>
      </c>
      <c r="F35" s="55" t="s">
        <v>410</v>
      </c>
      <c r="G35" s="47">
        <f>(COUNTIFS('MASTER TT'!$E$2:$E$587,$A$2:$A$7563,'MASTER TT'!$B$2:$B$587,"MONDAY",'MASTER TT'!$C$2:$C$587,"08*-1*",'MASTER TT'!$AM$2:$AM$587,"JAN-APRIL 2026",'MASTER TT'!$L$2:$L$587,"&gt;=1"))</f>
        <v>0</v>
      </c>
      <c r="H35" s="47">
        <f>(COUNTIFS('MASTER TT'!$E$2:$E$68619,$A$2:$A$7563,'MASTER TT'!$B$2:$B$68619,"MONDAY",'MASTER TT'!$C$2:$C$68619,"1100-1*",'MASTER TT'!$AM$2:$AM$68619,"JAN-APRIL 2026",'MASTER TT'!$L$2:$L$68619,"&gt;=1"))</f>
        <v>0</v>
      </c>
      <c r="I35" s="47">
        <f>(COUNTIFS('MASTER TT'!$E$2:$E$587,$A$2:$A$7563,'MASTER TT'!$B$2:$B$587,"MONDAY",'MASTER TT'!$C$2:$C$587,"1200-1*",'MASTER TT'!$AM$2:$AM$587,"JAN-APRIL 2025",'MASTER TT'!$J$2:$J$587,"&gt;=1"))</f>
        <v>0</v>
      </c>
      <c r="J35" s="47">
        <f>(COUNTIFS('MASTER TT'!$E$2:$E$587,$A$2:$A$7563,'MASTER TT'!$B$2:$B$587,"MONDAY",'MASTER TT'!$C$2:$C$587,"1300-1*",'MASTER TT'!$AM$2:$AM$587,"JAN-APRIL 2025",'MASTER TT'!$J$2:$J$587,"&gt;=1"))</f>
        <v>0</v>
      </c>
      <c r="K35" s="47">
        <f>(COUNTIFS('MASTER TT'!$E$2:$E$587,$A$2:$A$7563,'MASTER TT'!$B$2:$B$587,"MONDAY",'MASTER TT'!$C$2:$C$587,"14*-1*",'MASTER TT'!$AM$2:$AM$587,"JAN-APRIL 2026",'MASTER TT'!$L$2:$L$587,"&gt;=1"))</f>
        <v>0</v>
      </c>
      <c r="L35" s="47">
        <f>(COUNTIFS('MASTER TT'!$E$2:$E$587,$A$2:$A$7563,'MASTER TT'!$B$2:$B$587,"MONDAY",'MASTER TT'!$C$2:$C$587,"17*-*",'MASTER TT'!$AM$2:$AM$587,"JAN-APRIL 2026",'MASTER TT'!$L$2:$L$587,"&gt;=1"))</f>
        <v>0</v>
      </c>
      <c r="M35" s="47">
        <f>(COUNTIFS('MASTER TT'!$E$2:$E$587,$A$2:$A$7563,'MASTER TT'!$B$2:$B$587,"TUESDAY",'MASTER TT'!$C$2:$C$587,"08*-1*",'MASTER TT'!$AM$2:$AM$587,"JAN-APRIL 2026",'MASTER TT'!$L$2:$L$587,"&gt;=1"))</f>
        <v>0</v>
      </c>
      <c r="N35" s="47">
        <f>(COUNTIFS('MASTER TT'!$E$2:$E$587,$A$2:$A$7563,'MASTER TT'!$B$2:$B$587,"TUESDAY",'MASTER TT'!$C$2:$C$587,"1100-1*",'MASTER TT'!$AM$2:$AM$587,"JAN-APRIL 2026",'MASTER TT'!$L$2:$L$587,"&gt;=1"))</f>
        <v>0</v>
      </c>
      <c r="O35" s="47">
        <f>(COUNTIFS('MASTER TT'!$E$2:$E$587,$A$2:$A$7563,'MASTER TT'!$B$2:$B$587,"MONDAY",'MASTER TT'!$C$2:$C$587,"1200-1*",'MASTER TT'!$AM$2:$AM$587,"JAN-APRIL 2025",'MASTER TT'!$J$2:$J$587,"&gt;=1"))</f>
        <v>0</v>
      </c>
      <c r="P35" s="47">
        <f>(COUNTIFS('MASTER TT'!$E$2:$E$587,$A$2:$A$7563,'MASTER TT'!$B$2:$B$587,"TUESDAY",'MASTER TT'!$C$2:$C$587,"1300-1*",'MASTER TT'!$AM$2:$AM$587,"JAN-APRIL 2026",'MASTER TT'!$L$2:$L$587,"&gt;=1"))</f>
        <v>0</v>
      </c>
      <c r="Q35" s="47">
        <f>(COUNTIFS('MASTER TT'!$E$2:$E$587,$A$2:$A$7563,'MASTER TT'!$B$2:$B$587,"TUESDAY",'MASTER TT'!$C$2:$C$587,"14*-1*",'MASTER TT'!$AM$2:$AM$587,"JAN-APRIL 2026",'MASTER TT'!$L$2:$L$587,"&gt;=1"))</f>
        <v>0</v>
      </c>
      <c r="R35" s="47">
        <f>(COUNTIFS('MASTER TT'!$E$2:$E$587,$A$2:$A$7563,'MASTER TT'!$B$2:$B$587,"TUESDAY",'MASTER TT'!$C$2:$C$587,"17*-*",'MASTER TT'!$AM$2:$AM$587,"SEP-DEC  2025",'MASTER TT'!$L$2:$L$587,"&gt;=1"))</f>
        <v>0</v>
      </c>
      <c r="S35" s="47">
        <f>(COUNTIFS('MASTER TT'!$E$2:$E$587,$A$2:$A$7563,'MASTER TT'!$B$2:$B$587,"WEDNESDAY",'MASTER TT'!$C$2:$C$587,"08*-1*",'MASTER TT'!$AM$2:$AM$587,"JAN-APRIL 2026",'MASTER TT'!$L$2:$L$587,"&gt;=1"))</f>
        <v>0</v>
      </c>
      <c r="T35" s="47">
        <f>(COUNTIFS('MASTER TT'!$E$2:$E$587,$A$2:$A$7563,'MASTER TT'!$B$2:$B$587,"WEDNESDAY",'MASTER TT'!$C$2:$C$587,"1100-1*",'MASTER TT'!$AM$2:$AM$587,"JAN-APRIL 2026",'MASTER TT'!$L$2:$L$587,"&gt;=1"))</f>
        <v>0</v>
      </c>
      <c r="U35" s="47">
        <f>(COUNTIFS('MASTER TT'!$E$2:$E$587,$A$2:$A$7563,'MASTER TT'!$B$2:$B$587,"MONDAY",'MASTER TT'!$C$2:$C$587,"1200-1*",'MASTER TT'!$AM$2:$AM$587,"JAN-APRIL 2025",'MASTER TT'!$J$2:$J$587,"&gt;=1"))</f>
        <v>0</v>
      </c>
      <c r="V35" s="47">
        <f>(COUNTIFS('MASTER TT'!$E$2:$E$587,$A$2:$A$7563,'MASTER TT'!$B$2:$B$587,"MONDAY",'MASTER TT'!$C$2:$C$587,"1300-1*",'MASTER TT'!$AM$2:$AM$587,"JAN-APRIL 2025",'MASTER TT'!$J$2:$J$587,"&gt;=1"))</f>
        <v>0</v>
      </c>
      <c r="W35" s="47">
        <f>(COUNTIFS('MASTER TT'!$E$2:$E$587,$A$2:$A$7563,'MASTER TT'!$B$2:$B$587,"WEDNESDAY",'MASTER TT'!$C$2:$C$587,"14*-1*",'MASTER TT'!$AM$2:$AM$587,"JAN-APRIL 2026",'MASTER TT'!$L$2:$L$587,"&gt;=1"))</f>
        <v>0</v>
      </c>
      <c r="X35" s="47">
        <f>(COUNTIFS('MASTER TT'!$E$2:$E$587,$A$2:$A$7563,'MASTER TT'!$B$2:$B$587,"WEDNESDAY",'MASTER TT'!$C$2:$C$587,"17*-*",'MASTER TT'!$AM$2:$AM$587,"JAN-APRIL 2026",'MASTER TT'!$L$2:$L$587,"&gt;=1"))</f>
        <v>0</v>
      </c>
      <c r="Y35" s="47">
        <f>(COUNTIFS('MASTER TT'!$E$2:$E$587,$A$2:$A$7563,'MASTER TT'!$B$2:$B$587,"THURSDAY",'MASTER TT'!$C$2:$C$587,"08*-1*",'MASTER TT'!$AM$2:$AM$587,"JAN-APRIL 2026",'MASTER TT'!$L$2:$L$587,"&gt;=1"))</f>
        <v>0</v>
      </c>
      <c r="Z35" s="47">
        <f>(COUNTIFS('MASTER TT'!$E$2:$E$587,$A$2:$A$7563,'MASTER TT'!$B$2:$B$587,"THURSDAY",'MASTER TT'!$C$2:$C$587,"1100-1*",'MASTER TT'!$AM$2:$AM$587,"JAN-APRIL 2026",'MASTER TT'!$L$2:$L$587,"&gt;=1"))</f>
        <v>0</v>
      </c>
      <c r="AA35" s="47">
        <f>(COUNTIFS('MASTER TT'!$E$2:$E$587,$A$2:$A$7563,'MASTER TT'!$B$2:$B$587,"MONDAY",'MASTER TT'!$C$2:$C$587,"1200-1*",'MASTER TT'!$AM$2:$AM$587,"JAN-APRIL 2025",'MASTER TT'!$J$2:$J$587,"&gt;=1"))</f>
        <v>0</v>
      </c>
      <c r="AB35" s="47">
        <f>(COUNTIFS('MASTER TT'!$E$2:$E$587,$A$2:$A$7563,'MASTER TT'!$B$2:$B$587,"MONDAY",'MASTER TT'!$C$2:$C$587,"1300-1*",'MASTER TT'!$AM$2:$AM$587,"JAN-APRIL 2025",'MASTER TT'!$J$2:$J$587,"&gt;=1"))</f>
        <v>0</v>
      </c>
      <c r="AC35" s="47">
        <f>(COUNTIFS('MASTER TT'!$E$2:$E$587,$A$2:$A$7563,'MASTER TT'!$B$2:$B$587,"THURSDAY",'MASTER TT'!$C$2:$C$587,"14*-1*",'MASTER TT'!$AM$2:$AM$587,"JAN-APRIL 2026",'MASTER TT'!$L$2:$L$587,"&gt;=1"))</f>
        <v>0</v>
      </c>
      <c r="AD35" s="47">
        <f>(COUNTIFS('MASTER TT'!$E$2:$E$587,$A$2:$A$7563,'MASTER TT'!$B$2:$B$587,"THURSDAY",'MASTER TT'!$C$2:$C$587,"17*-*",'MASTER TT'!$AM$2:$AM$587,"JAN-APRIL 2026",'MASTER TT'!$L$2:$L$587,"&gt;=1"))</f>
        <v>0</v>
      </c>
      <c r="AE35" s="47">
        <f>(COUNTIFS('MASTER TT'!$E$2:$E$587,$A$2:$A$7563,'MASTER TT'!$B$2:$B$587,"FRIDAY",'MASTER TT'!$C$2:$C$587,"08*-1*",'MASTER TT'!$AM$2:$AM$587,"JAN-APRIL 2026",'MASTER TT'!$L$2:$L$587,"&gt;=1"))</f>
        <v>0</v>
      </c>
      <c r="AF35" s="47">
        <f>(COUNTIFS('MASTER TT'!$E$2:$E$587,$A$2:$A$7563,'MASTER TT'!$B$2:$B$587,"FRIDAY",'MASTER TT'!$C$2:$C$587,"1100-1*",'MASTER TT'!$AM$2:$AM$587,"JAN-APRIL 2026",'MASTER TT'!$L$2:$L$587,"&gt;=1"))</f>
        <v>0</v>
      </c>
      <c r="AG35" s="47">
        <f>(COUNTIFS('MASTER TT'!$E$2:$E$587,$A$2:$A$7563,'MASTER TT'!$B$2:$B$587,"MONDAY",'MASTER TT'!$C$2:$C$587,"1200-1*",'MASTER TT'!$AM$2:$AM$587,"JAN-APRIL 2025",'MASTER TT'!$J$2:$J$587,"&gt;=1"))</f>
        <v>0</v>
      </c>
      <c r="AH35" s="47">
        <f>(COUNTIFS('MASTER TT'!$E$2:$E$587,$A$2:$A$7563,'MASTER TT'!$B$2:$B$587,"MONDAY",'MASTER TT'!$C$2:$C$587,"1300-1*",'MASTER TT'!$AM$2:$AM$587,"JAN-APRIL 2025",'MASTER TT'!$J$2:$J$587,"&gt;=1"))</f>
        <v>0</v>
      </c>
      <c r="AI35" s="47">
        <f>(COUNTIFS('MASTER TT'!$E$2:$E$587,$A$2:$A$7563,'MASTER TT'!$B$2:$B$587,"FRIDAY",'MASTER TT'!$C$2:$C$587,"14*-1*",'MASTER TT'!$AM$2:$AM$587,"JAN-APRIL 2026",'MASTER TT'!$L$2:$L$587,"&gt;=1"))</f>
        <v>0</v>
      </c>
      <c r="AJ35" s="47">
        <f>(COUNTIFS('MASTER TT'!$E$2:$E$587,$A$2:$A$7563,'MASTER TT'!$B$2:$B$587,"FRIDAY",'MASTER TT'!$C$2:$C$587,"17*-*",'MASTER TT'!$AM$2:$AM$587,"JAN-APRIL 2026",'MASTER TT'!$L$2:$L$587,"&gt;=1"))</f>
        <v>0</v>
      </c>
      <c r="AK35" s="47">
        <f>(COUNTIFS('MASTER TT'!$E$2:$E$587,$A$2:$A$7563,'MASTER TT'!$B$2:$B$587,"SATURDAY",'MASTER TT'!$C$2:$C$587,"08*-1*",'MASTER TT'!$AM$2:$AM$587,"JAN-APRIL 2026",'MASTER TT'!$L$2:$L$587,"&gt;=1"))</f>
        <v>0</v>
      </c>
      <c r="AL35" s="47">
        <f>(COUNTIFS('MASTER TT'!$E$2:$E$587,$A$2:$A$7563,'MASTER TT'!$B$2:$B$587,"SATURDAY",'MASTER TT'!$C$2:$C$587,"1100-1*",'MASTER TT'!$AM$2:$AM$587,"JAN-APRIL 2026",'MASTER TT'!$L$2:$L$587,"&gt;=1"))</f>
        <v>0</v>
      </c>
      <c r="AM35" s="47">
        <f>(COUNTIFS('MASTER TT'!$E$2:$E$587,$A$2:$A$7563,'MASTER TT'!$B$2:$B$587,"MONDAY",'MASTER TT'!$C$2:$C$587,"1200-1*",'MASTER TT'!$AM$2:$AM$587,"JAN-APRIL 2025",'MASTER TT'!$J$2:$J$587,"&gt;=1"))</f>
        <v>0</v>
      </c>
      <c r="AN35" s="47">
        <f>(COUNTIFS('MASTER TT'!$E$2:$E$587,$A$2:$A$7563,'MASTER TT'!$B$2:$B$587,"MONDAY",'MASTER TT'!$C$2:$C$587,"1300-1*",'MASTER TT'!$AM$2:$AM$587,"JAN-APRIL 2025",'MASTER TT'!$J$2:$J$587,"&gt;=1"))</f>
        <v>0</v>
      </c>
      <c r="AO35" s="47">
        <f>(COUNTIFS('MASTER TT'!$E$2:$E$587,$A$2:$A$7563,'MASTER TT'!$B$2:$B$587,"MONDAY",'MASTER TT'!$C$2:$C$587,"14*-1*",'MASTER TT'!$AM$2:$AM$587,"MAY-AUG 2025",'MASTER TT'!$J$2:$J$587,"&gt;=1"))</f>
        <v>0</v>
      </c>
      <c r="AP35" s="47">
        <f>(COUNTIFS('MASTER TT'!$E$2:$E$587,$A$2:$A$7563,'MASTER TT'!$B$2:$B$587,"SATURDAY",'MASTER TT'!$C$2:$C$587,"17*-*",'MASTER TT'!$AM$2:$AM$587,"JAN-APRIL 2026",'MASTER TT'!$L$2:$L$587,"&gt;=1"))</f>
        <v>0</v>
      </c>
      <c r="AQ35" s="47">
        <f>(COUNTIFS('MASTER TT'!$E$2:$E$587,$A$2:$A$7563,'MASTER TT'!$B$2:$B$587,"SUNDAY",'MASTER TT'!$C$2:$C$587,"08*-1*",'MASTER TT'!$AM$2:$AM$587,"JAN-APRIL 2026",'MASTER TT'!$L$2:$L$587,"&gt;=1"))</f>
        <v>0</v>
      </c>
      <c r="AR35" s="47">
        <f>(COUNTIFS('MASTER TT'!$E$2:$E$68624,$A$2:$A$7563,'MASTER TT'!$B$2:$B$68624,"SUNDAY",'MASTER TT'!$C$2:$C$68624,"1100-1*",'MASTER TT'!$AM$2:$AM$68624,"JAN-APRIL 2026",'MASTER TT'!$L$2:$L$68624,"&gt;=1"))</f>
        <v>0</v>
      </c>
      <c r="AS35" s="47">
        <f>(COUNTIFS('MASTER TT'!$E$2:$E$587,$A$2:$A$7563,'MASTER TT'!$B$2:$B$587,"SUNDAY",'MASTER TT'!$C$2:$C$587,"1200-1*",'MASTER TT'!$AM$2:$AM$587,"JAN-APRIL 2026",'MASTER TT'!$L$2:$L$587,"&gt;=1"))</f>
        <v>0</v>
      </c>
      <c r="AT35" s="47">
        <f>(COUNTIFS('MASTER TT'!$E$2:$E$587,$A$2:$A$7563,'MASTER TT'!$B$2:$B$587,"SUNDAY",'MASTER TT'!$C$2:$C$587,"1300-1*",'MASTER TT'!$AM$2:$AM$587,"JAN-APRIL 2026",'MASTER TT'!$L$2:$L$587,"&gt;=1"))</f>
        <v>0</v>
      </c>
      <c r="AU35" s="47">
        <f>(COUNTIFS('MASTER TT'!$E$2:$E$587,$A$2:$A$7563,'MASTER TT'!$B$2:$B$587,"SUNDAY",'MASTER TT'!$C$2:$C$587,"14*-1*",'MASTER TT'!$AM$2:$AM$587,"JAN-APRIL 2026",'MASTER TT'!$L$2:$L$587,"&gt;=1"))</f>
        <v>0</v>
      </c>
      <c r="AV35" s="47">
        <f>(COUNTIFS('MASTER TT'!$E$2:$E$587,$A$2:$A$7563,'MASTER TT'!$B$2:$B$587,"SUNDAY",'MASTER TT'!$C$2:$C$587,"17*-*",'MASTER TT'!$AM$2:$AM$587,"JAN-APRIL 2026",'MASTER TT'!$L$2:$L$587,"&gt;=1"))</f>
        <v>0</v>
      </c>
      <c r="AW35" s="28"/>
      <c r="AX35" s="29"/>
      <c r="AY35" s="28"/>
      <c r="AZ35" s="28"/>
      <c r="BA35" s="28"/>
      <c r="BB35" s="28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1"/>
      <c r="BN35" s="31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</row>
    <row r="36" spans="1:84" ht="14.25" customHeight="1">
      <c r="A36" s="54" t="s">
        <v>411</v>
      </c>
      <c r="B36" s="43" t="s">
        <v>376</v>
      </c>
      <c r="C36" s="44">
        <v>30</v>
      </c>
      <c r="D36" s="45">
        <v>18</v>
      </c>
      <c r="E36" s="44">
        <v>16</v>
      </c>
      <c r="F36" s="55" t="s">
        <v>377</v>
      </c>
      <c r="G36" s="47">
        <f>(COUNTIFS('MASTER TT'!$E$2:$E$587,$A$2:$A$7563,'MASTER TT'!$B$2:$B$587,"MONDAY",'MASTER TT'!$C$2:$C$587,"08*-1*",'MASTER TT'!$AM$2:$AM$587,"JAN-APRIL 2026",'MASTER TT'!$L$2:$L$587,"&gt;=1"))</f>
        <v>0</v>
      </c>
      <c r="H36" s="47">
        <f>(COUNTIFS('MASTER TT'!$E$2:$E$68619,$A$2:$A$7563,'MASTER TT'!$B$2:$B$68619,"MONDAY",'MASTER TT'!$C$2:$C$68619,"1100-1*",'MASTER TT'!$AM$2:$AM$68619,"JAN-APRIL 2026",'MASTER TT'!$L$2:$L$68619,"&gt;=1"))</f>
        <v>0</v>
      </c>
      <c r="I36" s="47">
        <f>(COUNTIFS('MASTER TT'!$E$2:$E$587,$A$2:$A$7563,'MASTER TT'!$B$2:$B$587,"MONDAY",'MASTER TT'!$C$2:$C$587,"1200-1*",'MASTER TT'!$AM$2:$AM$587,"JAN-APRIL 2025",'MASTER TT'!$J$2:$J$587,"&gt;=1"))</f>
        <v>0</v>
      </c>
      <c r="J36" s="47">
        <f>(COUNTIFS('MASTER TT'!$E$2:$E$587,$A$2:$A$7563,'MASTER TT'!$B$2:$B$587,"MONDAY",'MASTER TT'!$C$2:$C$587,"1300-1*",'MASTER TT'!$AM$2:$AM$587,"JAN-APRIL 2025",'MASTER TT'!$J$2:$J$587,"&gt;=1"))</f>
        <v>0</v>
      </c>
      <c r="K36" s="47">
        <f>(COUNTIFS('MASTER TT'!$E$2:$E$587,$A$2:$A$7563,'MASTER TT'!$B$2:$B$587,"MONDAY",'MASTER TT'!$C$2:$C$587,"14*-1*",'MASTER TT'!$AM$2:$AM$587,"JAN-APRIL 2026",'MASTER TT'!$L$2:$L$587,"&gt;=1"))</f>
        <v>0</v>
      </c>
      <c r="L36" s="47">
        <f>(COUNTIFS('MASTER TT'!$E$2:$E$587,$A$2:$A$7563,'MASTER TT'!$B$2:$B$587,"MONDAY",'MASTER TT'!$C$2:$C$587,"17*-*",'MASTER TT'!$AM$2:$AM$587,"JAN-APRIL 2026",'MASTER TT'!$L$2:$L$587,"&gt;=1"))</f>
        <v>0</v>
      </c>
      <c r="M36" s="47">
        <f>(COUNTIFS('MASTER TT'!$E$2:$E$587,$A$2:$A$7563,'MASTER TT'!$B$2:$B$587,"TUESDAY",'MASTER TT'!$C$2:$C$587,"08*-1*",'MASTER TT'!$AM$2:$AM$587,"JAN-APRIL 2026",'MASTER TT'!$L$2:$L$587,"&gt;=1"))</f>
        <v>0</v>
      </c>
      <c r="N36" s="47">
        <f>(COUNTIFS('MASTER TT'!$E$2:$E$587,$A$2:$A$7563,'MASTER TT'!$B$2:$B$587,"TUESDAY",'MASTER TT'!$C$2:$C$587,"1100-1*",'MASTER TT'!$AM$2:$AM$587,"JAN-APRIL 2026",'MASTER TT'!$L$2:$L$587,"&gt;=1"))</f>
        <v>0</v>
      </c>
      <c r="O36" s="47">
        <f>(COUNTIFS('MASTER TT'!$E$2:$E$587,$A$2:$A$7563,'MASTER TT'!$B$2:$B$587,"MONDAY",'MASTER TT'!$C$2:$C$587,"1200-1*",'MASTER TT'!$AM$2:$AM$587,"JAN-APRIL 2025",'MASTER TT'!$J$2:$J$587,"&gt;=1"))</f>
        <v>0</v>
      </c>
      <c r="P36" s="47">
        <f>(COUNTIFS('MASTER TT'!$E$2:$E$587,$A$2:$A$7563,'MASTER TT'!$B$2:$B$587,"TUESDAY",'MASTER TT'!$C$2:$C$587,"1300-1*",'MASTER TT'!$AM$2:$AM$587,"JAN-APRIL 2026",'MASTER TT'!$L$2:$L$587,"&gt;=1"))</f>
        <v>0</v>
      </c>
      <c r="Q36" s="47">
        <f>(COUNTIFS('MASTER TT'!$E$2:$E$587,$A$2:$A$7563,'MASTER TT'!$B$2:$B$587,"TUESDAY",'MASTER TT'!$C$2:$C$587,"14*-1*",'MASTER TT'!$AM$2:$AM$587,"JAN-APRIL 2026",'MASTER TT'!$L$2:$L$587,"&gt;=1"))</f>
        <v>0</v>
      </c>
      <c r="R36" s="47">
        <f>(COUNTIFS('MASTER TT'!$E$2:$E$587,$A$2:$A$7563,'MASTER TT'!$B$2:$B$587,"TUESDAY",'MASTER TT'!$C$2:$C$587,"17*-*",'MASTER TT'!$AM$2:$AM$587,"SEP-DEC  2025",'MASTER TT'!$L$2:$L$587,"&gt;=1"))</f>
        <v>0</v>
      </c>
      <c r="S36" s="47">
        <f>(COUNTIFS('MASTER TT'!$E$2:$E$587,$A$2:$A$7563,'MASTER TT'!$B$2:$B$587,"WEDNESDAY",'MASTER TT'!$C$2:$C$587,"08*-1*",'MASTER TT'!$AM$2:$AM$587,"JAN-APRIL 2026",'MASTER TT'!$L$2:$L$587,"&gt;=1"))</f>
        <v>0</v>
      </c>
      <c r="T36" s="47">
        <f>(COUNTIFS('MASTER TT'!$E$2:$E$587,$A$2:$A$7563,'MASTER TT'!$B$2:$B$587,"WEDNESDAY",'MASTER TT'!$C$2:$C$587,"1100-1*",'MASTER TT'!$AM$2:$AM$587,"JAN-APRIL 2026",'MASTER TT'!$L$2:$L$587,"&gt;=1"))</f>
        <v>0</v>
      </c>
      <c r="U36" s="47">
        <f>(COUNTIFS('MASTER TT'!$E$2:$E$587,$A$2:$A$7563,'MASTER TT'!$B$2:$B$587,"MONDAY",'MASTER TT'!$C$2:$C$587,"1200-1*",'MASTER TT'!$AM$2:$AM$587,"JAN-APRIL 2025",'MASTER TT'!$J$2:$J$587,"&gt;=1"))</f>
        <v>0</v>
      </c>
      <c r="V36" s="47">
        <f>(COUNTIFS('MASTER TT'!$E$2:$E$587,$A$2:$A$7563,'MASTER TT'!$B$2:$B$587,"MONDAY",'MASTER TT'!$C$2:$C$587,"1300-1*",'MASTER TT'!$AM$2:$AM$587,"JAN-APRIL 2025",'MASTER TT'!$J$2:$J$587,"&gt;=1"))</f>
        <v>0</v>
      </c>
      <c r="W36" s="47">
        <f>(COUNTIFS('MASTER TT'!$E$2:$E$587,$A$2:$A$7563,'MASTER TT'!$B$2:$B$587,"WEDNESDAY",'MASTER TT'!$C$2:$C$587,"14*-1*",'MASTER TT'!$AM$2:$AM$587,"JAN-APRIL 2026",'MASTER TT'!$L$2:$L$587,"&gt;=1"))</f>
        <v>0</v>
      </c>
      <c r="X36" s="47">
        <f>(COUNTIFS('MASTER TT'!$E$2:$E$587,$A$2:$A$7563,'MASTER TT'!$B$2:$B$587,"WEDNESDAY",'MASTER TT'!$C$2:$C$587,"17*-*",'MASTER TT'!$AM$2:$AM$587,"JAN-APRIL 2026",'MASTER TT'!$L$2:$L$587,"&gt;=1"))</f>
        <v>0</v>
      </c>
      <c r="Y36" s="47">
        <f>(COUNTIFS('MASTER TT'!$E$2:$E$587,$A$2:$A$7563,'MASTER TT'!$B$2:$B$587,"THURSDAY",'MASTER TT'!$C$2:$C$587,"08*-1*",'MASTER TT'!$AM$2:$AM$587,"JAN-APRIL 2026",'MASTER TT'!$L$2:$L$587,"&gt;=1"))</f>
        <v>0</v>
      </c>
      <c r="Z36" s="47">
        <f>(COUNTIFS('MASTER TT'!$E$2:$E$587,$A$2:$A$7563,'MASTER TT'!$B$2:$B$587,"THURSDAY",'MASTER TT'!$C$2:$C$587,"1100-1*",'MASTER TT'!$AM$2:$AM$587,"JAN-APRIL 2026",'MASTER TT'!$L$2:$L$587,"&gt;=1"))</f>
        <v>0</v>
      </c>
      <c r="AA36" s="47">
        <f>(COUNTIFS('MASTER TT'!$E$2:$E$587,$A$2:$A$7563,'MASTER TT'!$B$2:$B$587,"MONDAY",'MASTER TT'!$C$2:$C$587,"1200-1*",'MASTER TT'!$AM$2:$AM$587,"JAN-APRIL 2025",'MASTER TT'!$J$2:$J$587,"&gt;=1"))</f>
        <v>0</v>
      </c>
      <c r="AB36" s="47">
        <f>(COUNTIFS('MASTER TT'!$E$2:$E$587,$A$2:$A$7563,'MASTER TT'!$B$2:$B$587,"MONDAY",'MASTER TT'!$C$2:$C$587,"1300-1*",'MASTER TT'!$AM$2:$AM$587,"JAN-APRIL 2025",'MASTER TT'!$J$2:$J$587,"&gt;=1"))</f>
        <v>0</v>
      </c>
      <c r="AC36" s="47">
        <f>(COUNTIFS('MASTER TT'!$E$2:$E$587,$A$2:$A$7563,'MASTER TT'!$B$2:$B$587,"THURSDAY",'MASTER TT'!$C$2:$C$587,"14*-1*",'MASTER TT'!$AM$2:$AM$587,"JAN-APRIL 2026",'MASTER TT'!$L$2:$L$587,"&gt;=1"))</f>
        <v>0</v>
      </c>
      <c r="AD36" s="47">
        <f>(COUNTIFS('MASTER TT'!$E$2:$E$587,$A$2:$A$7563,'MASTER TT'!$B$2:$B$587,"THURSDAY",'MASTER TT'!$C$2:$C$587,"17*-*",'MASTER TT'!$AM$2:$AM$587,"JAN-APRIL 2026",'MASTER TT'!$L$2:$L$587,"&gt;=1"))</f>
        <v>0</v>
      </c>
      <c r="AE36" s="47">
        <f>(COUNTIFS('MASTER TT'!$E$2:$E$587,$A$2:$A$7563,'MASTER TT'!$B$2:$B$587,"FRIDAY",'MASTER TT'!$C$2:$C$587,"08*-1*",'MASTER TT'!$AM$2:$AM$587,"JAN-APRIL 2026",'MASTER TT'!$L$2:$L$587,"&gt;=1"))</f>
        <v>0</v>
      </c>
      <c r="AF36" s="47">
        <f>(COUNTIFS('MASTER TT'!$E$2:$E$587,$A$2:$A$7563,'MASTER TT'!$B$2:$B$587,"FRIDAY",'MASTER TT'!$C$2:$C$587,"1100-1*",'MASTER TT'!$AM$2:$AM$587,"JAN-APRIL 2026",'MASTER TT'!$L$2:$L$587,"&gt;=1"))</f>
        <v>0</v>
      </c>
      <c r="AG36" s="47">
        <f>(COUNTIFS('MASTER TT'!$E$2:$E$587,$A$2:$A$7563,'MASTER TT'!$B$2:$B$587,"MONDAY",'MASTER TT'!$C$2:$C$587,"1200-1*",'MASTER TT'!$AM$2:$AM$587,"JAN-APRIL 2025",'MASTER TT'!$J$2:$J$587,"&gt;=1"))</f>
        <v>0</v>
      </c>
      <c r="AH36" s="47">
        <f>(COUNTIFS('MASTER TT'!$E$2:$E$587,$A$2:$A$7563,'MASTER TT'!$B$2:$B$587,"MONDAY",'MASTER TT'!$C$2:$C$587,"1300-1*",'MASTER TT'!$AM$2:$AM$587,"JAN-APRIL 2025",'MASTER TT'!$J$2:$J$587,"&gt;=1"))</f>
        <v>0</v>
      </c>
      <c r="AI36" s="47">
        <f>(COUNTIFS('MASTER TT'!$E$2:$E$587,$A$2:$A$7563,'MASTER TT'!$B$2:$B$587,"FRIDAY",'MASTER TT'!$C$2:$C$587,"14*-1*",'MASTER TT'!$AM$2:$AM$587,"JAN-APRIL 2026",'MASTER TT'!$L$2:$L$587,"&gt;=1"))</f>
        <v>0</v>
      </c>
      <c r="AJ36" s="47">
        <f>(COUNTIFS('MASTER TT'!$E$2:$E$587,$A$2:$A$7563,'MASTER TT'!$B$2:$B$587,"FRIDAY",'MASTER TT'!$C$2:$C$587,"17*-*",'MASTER TT'!$AM$2:$AM$587,"JAN-APRIL 2026",'MASTER TT'!$L$2:$L$587,"&gt;=1"))</f>
        <v>0</v>
      </c>
      <c r="AK36" s="47">
        <f>(COUNTIFS('MASTER TT'!$E$2:$E$587,$A$2:$A$7563,'MASTER TT'!$B$2:$B$587,"SATURDAY",'MASTER TT'!$C$2:$C$587,"08*-1*",'MASTER TT'!$AM$2:$AM$587,"JAN-APRIL 2026",'MASTER TT'!$L$2:$L$587,"&gt;=1"))</f>
        <v>0</v>
      </c>
      <c r="AL36" s="47">
        <f>(COUNTIFS('MASTER TT'!$E$2:$E$587,$A$2:$A$7563,'MASTER TT'!$B$2:$B$587,"SATURDAY",'MASTER TT'!$C$2:$C$587,"1100-1*",'MASTER TT'!$AM$2:$AM$587,"JAN-APRIL 2026",'MASTER TT'!$L$2:$L$587,"&gt;=1"))</f>
        <v>0</v>
      </c>
      <c r="AM36" s="47">
        <f>(COUNTIFS('MASTER TT'!$E$2:$E$587,$A$2:$A$7563,'MASTER TT'!$B$2:$B$587,"MONDAY",'MASTER TT'!$C$2:$C$587,"1200-1*",'MASTER TT'!$AM$2:$AM$587,"JAN-APRIL 2025",'MASTER TT'!$J$2:$J$587,"&gt;=1"))</f>
        <v>0</v>
      </c>
      <c r="AN36" s="47">
        <f>(COUNTIFS('MASTER TT'!$E$2:$E$587,$A$2:$A$7563,'MASTER TT'!$B$2:$B$587,"MONDAY",'MASTER TT'!$C$2:$C$587,"1300-1*",'MASTER TT'!$AM$2:$AM$587,"JAN-APRIL 2025",'MASTER TT'!$J$2:$J$587,"&gt;=1"))</f>
        <v>0</v>
      </c>
      <c r="AO36" s="47">
        <f>(COUNTIFS('MASTER TT'!$E$2:$E$587,$A$2:$A$7563,'MASTER TT'!$B$2:$B$587,"MONDAY",'MASTER TT'!$C$2:$C$587,"14*-1*",'MASTER TT'!$AM$2:$AM$587,"MAY-AUG 2025",'MASTER TT'!$J$2:$J$587,"&gt;=1"))</f>
        <v>0</v>
      </c>
      <c r="AP36" s="47">
        <f>(COUNTIFS('MASTER TT'!$E$2:$E$587,$A$2:$A$7563,'MASTER TT'!$B$2:$B$587,"SATURDAY",'MASTER TT'!$C$2:$C$587,"17*-*",'MASTER TT'!$AM$2:$AM$587,"JAN-APRIL 2026",'MASTER TT'!$L$2:$L$587,"&gt;=1"))</f>
        <v>0</v>
      </c>
      <c r="AQ36" s="47">
        <f>(COUNTIFS('MASTER TT'!$E$2:$E$587,$A$2:$A$7563,'MASTER TT'!$B$2:$B$587,"SUNDAY",'MASTER TT'!$C$2:$C$587,"08*-1*",'MASTER TT'!$AM$2:$AM$587,"JAN-APRIL 2026",'MASTER TT'!$L$2:$L$587,"&gt;=1"))</f>
        <v>0</v>
      </c>
      <c r="AR36" s="47">
        <f>(COUNTIFS('MASTER TT'!$E$2:$E$68624,$A$2:$A$7563,'MASTER TT'!$B$2:$B$68624,"SUNDAY",'MASTER TT'!$C$2:$C$68624,"1100-1*",'MASTER TT'!$AM$2:$AM$68624,"JAN-APRIL 2026",'MASTER TT'!$L$2:$L$68624,"&gt;=1"))</f>
        <v>0</v>
      </c>
      <c r="AS36" s="47">
        <f>(COUNTIFS('MASTER TT'!$E$2:$E$587,$A$2:$A$7563,'MASTER TT'!$B$2:$B$587,"SUNDAY",'MASTER TT'!$C$2:$C$587,"1200-1*",'MASTER TT'!$AM$2:$AM$587,"JAN-APRIL 2026",'MASTER TT'!$L$2:$L$587,"&gt;=1"))</f>
        <v>0</v>
      </c>
      <c r="AT36" s="47">
        <f>(COUNTIFS('MASTER TT'!$E$2:$E$587,$A$2:$A$7563,'MASTER TT'!$B$2:$B$587,"SUNDAY",'MASTER TT'!$C$2:$C$587,"1300-1*",'MASTER TT'!$AM$2:$AM$587,"JAN-APRIL 2026",'MASTER TT'!$L$2:$L$587,"&gt;=1"))</f>
        <v>0</v>
      </c>
      <c r="AU36" s="47">
        <f>(COUNTIFS('MASTER TT'!$E$2:$E$587,$A$2:$A$7563,'MASTER TT'!$B$2:$B$587,"SUNDAY",'MASTER TT'!$C$2:$C$587,"14*-1*",'MASTER TT'!$AM$2:$AM$587,"JAN-APRIL 2026",'MASTER TT'!$L$2:$L$587,"&gt;=1"))</f>
        <v>0</v>
      </c>
      <c r="AV36" s="47">
        <f>(COUNTIFS('MASTER TT'!$E$2:$E$587,$A$2:$A$7563,'MASTER TT'!$B$2:$B$587,"SUNDAY",'MASTER TT'!$C$2:$C$587,"17*-*",'MASTER TT'!$AM$2:$AM$587,"JAN-APRIL 2026",'MASTER TT'!$L$2:$L$587,"&gt;=1"))</f>
        <v>0</v>
      </c>
      <c r="AW36" s="28"/>
      <c r="AX36" s="29"/>
      <c r="AY36" s="28"/>
      <c r="AZ36" s="28"/>
      <c r="BA36" s="28"/>
      <c r="BB36" s="28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1"/>
      <c r="BN36" s="31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</row>
    <row r="37" spans="1:84" ht="14.25" customHeight="1">
      <c r="A37" s="54" t="s">
        <v>412</v>
      </c>
      <c r="B37" s="43" t="s">
        <v>376</v>
      </c>
      <c r="C37" s="44">
        <v>30</v>
      </c>
      <c r="D37" s="45">
        <v>13</v>
      </c>
      <c r="E37" s="44">
        <v>12</v>
      </c>
      <c r="F37" s="55" t="s">
        <v>377</v>
      </c>
      <c r="G37" s="47">
        <f>(COUNTIFS('MASTER TT'!$E$2:$E$587,$A$2:$A$7563,'MASTER TT'!$B$2:$B$587,"MONDAY",'MASTER TT'!$C$2:$C$587,"08*-1*",'MASTER TT'!$AM$2:$AM$587,"JAN-APRIL 2026",'MASTER TT'!$L$2:$L$587,"&gt;=1"))</f>
        <v>0</v>
      </c>
      <c r="H37" s="47">
        <f>(COUNTIFS('MASTER TT'!$E$2:$E$68619,$A$2:$A$7563,'MASTER TT'!$B$2:$B$68619,"MONDAY",'MASTER TT'!$C$2:$C$68619,"1100-1*",'MASTER TT'!$AM$2:$AM$68619,"JAN-APRIL 2026",'MASTER TT'!$L$2:$L$68619,"&gt;=1"))</f>
        <v>0</v>
      </c>
      <c r="I37" s="47">
        <f>(COUNTIFS('MASTER TT'!$E$2:$E$587,$A$2:$A$7563,'MASTER TT'!$B$2:$B$587,"MONDAY",'MASTER TT'!$C$2:$C$587,"1200-1*",'MASTER TT'!$AM$2:$AM$587,"JAN-APRIL 2025",'MASTER TT'!$J$2:$J$587,"&gt;=1"))</f>
        <v>0</v>
      </c>
      <c r="J37" s="47">
        <f>(COUNTIFS('MASTER TT'!$E$2:$E$587,$A$2:$A$7563,'MASTER TT'!$B$2:$B$587,"MONDAY",'MASTER TT'!$C$2:$C$587,"1300-1*",'MASTER TT'!$AM$2:$AM$587,"JAN-APRIL 2025",'MASTER TT'!$J$2:$J$587,"&gt;=1"))</f>
        <v>0</v>
      </c>
      <c r="K37" s="47">
        <f>(COUNTIFS('MASTER TT'!$E$2:$E$587,$A$2:$A$7563,'MASTER TT'!$B$2:$B$587,"MONDAY",'MASTER TT'!$C$2:$C$587,"14*-1*",'MASTER TT'!$AM$2:$AM$587,"JAN-APRIL 2026",'MASTER TT'!$L$2:$L$587,"&gt;=1"))</f>
        <v>0</v>
      </c>
      <c r="L37" s="47">
        <f>(COUNTIFS('MASTER TT'!$E$2:$E$587,$A$2:$A$7563,'MASTER TT'!$B$2:$B$587,"MONDAY",'MASTER TT'!$C$2:$C$587,"17*-*",'MASTER TT'!$AM$2:$AM$587,"JAN-APRIL 2026",'MASTER TT'!$L$2:$L$587,"&gt;=1"))</f>
        <v>0</v>
      </c>
      <c r="M37" s="47">
        <f>(COUNTIFS('MASTER TT'!$E$2:$E$587,$A$2:$A$7563,'MASTER TT'!$B$2:$B$587,"TUESDAY",'MASTER TT'!$C$2:$C$587,"08*-1*",'MASTER TT'!$AM$2:$AM$587,"JAN-APRIL 2026",'MASTER TT'!$L$2:$L$587,"&gt;=1"))</f>
        <v>0</v>
      </c>
      <c r="N37" s="47">
        <f>(COUNTIFS('MASTER TT'!$E$2:$E$587,$A$2:$A$7563,'MASTER TT'!$B$2:$B$587,"TUESDAY",'MASTER TT'!$C$2:$C$587,"1100-1*",'MASTER TT'!$AM$2:$AM$587,"JAN-APRIL 2026",'MASTER TT'!$L$2:$L$587,"&gt;=1"))</f>
        <v>0</v>
      </c>
      <c r="O37" s="47">
        <f>(COUNTIFS('MASTER TT'!$E$2:$E$587,$A$2:$A$7563,'MASTER TT'!$B$2:$B$587,"MONDAY",'MASTER TT'!$C$2:$C$587,"1200-1*",'MASTER TT'!$AM$2:$AM$587,"JAN-APRIL 2025",'MASTER TT'!$J$2:$J$587,"&gt;=1"))</f>
        <v>0</v>
      </c>
      <c r="P37" s="47">
        <f>(COUNTIFS('MASTER TT'!$E$2:$E$587,$A$2:$A$7563,'MASTER TT'!$B$2:$B$587,"TUESDAY",'MASTER TT'!$C$2:$C$587,"1300-1*",'MASTER TT'!$AM$2:$AM$587,"JAN-APRIL 2026",'MASTER TT'!$L$2:$L$587,"&gt;=1"))</f>
        <v>0</v>
      </c>
      <c r="Q37" s="47">
        <f>(COUNTIFS('MASTER TT'!$E$2:$E$587,$A$2:$A$7563,'MASTER TT'!$B$2:$B$587,"TUESDAY",'MASTER TT'!$C$2:$C$587,"14*-1*",'MASTER TT'!$AM$2:$AM$587,"JAN-APRIL 2026",'MASTER TT'!$L$2:$L$587,"&gt;=1"))</f>
        <v>0</v>
      </c>
      <c r="R37" s="47">
        <f>(COUNTIFS('MASTER TT'!$E$2:$E$587,$A$2:$A$7563,'MASTER TT'!$B$2:$B$587,"TUESDAY",'MASTER TT'!$C$2:$C$587,"17*-*",'MASTER TT'!$AM$2:$AM$587,"SEP-DEC  2025",'MASTER TT'!$L$2:$L$587,"&gt;=1"))</f>
        <v>0</v>
      </c>
      <c r="S37" s="47">
        <f>(COUNTIFS('MASTER TT'!$E$2:$E$587,$A$2:$A$7563,'MASTER TT'!$B$2:$B$587,"WEDNESDAY",'MASTER TT'!$C$2:$C$587,"08*-1*",'MASTER TT'!$AM$2:$AM$587,"JAN-APRIL 2026",'MASTER TT'!$L$2:$L$587,"&gt;=1"))</f>
        <v>0</v>
      </c>
      <c r="T37" s="47">
        <f>(COUNTIFS('MASTER TT'!$E$2:$E$587,$A$2:$A$7563,'MASTER TT'!$B$2:$B$587,"WEDNESDAY",'MASTER TT'!$C$2:$C$587,"1100-1*",'MASTER TT'!$AM$2:$AM$587,"JAN-APRIL 2026",'MASTER TT'!$L$2:$L$587,"&gt;=1"))</f>
        <v>0</v>
      </c>
      <c r="U37" s="47">
        <f>(COUNTIFS('MASTER TT'!$E$2:$E$587,$A$2:$A$7563,'MASTER TT'!$B$2:$B$587,"MONDAY",'MASTER TT'!$C$2:$C$587,"1200-1*",'MASTER TT'!$AM$2:$AM$587,"JAN-APRIL 2025",'MASTER TT'!$J$2:$J$587,"&gt;=1"))</f>
        <v>0</v>
      </c>
      <c r="V37" s="47">
        <f>(COUNTIFS('MASTER TT'!$E$2:$E$587,$A$2:$A$7563,'MASTER TT'!$B$2:$B$587,"MONDAY",'MASTER TT'!$C$2:$C$587,"1300-1*",'MASTER TT'!$AM$2:$AM$587,"JAN-APRIL 2025",'MASTER TT'!$J$2:$J$587,"&gt;=1"))</f>
        <v>0</v>
      </c>
      <c r="W37" s="47">
        <f>(COUNTIFS('MASTER TT'!$E$2:$E$587,$A$2:$A$7563,'MASTER TT'!$B$2:$B$587,"WEDNESDAY",'MASTER TT'!$C$2:$C$587,"14*-1*",'MASTER TT'!$AM$2:$AM$587,"JAN-APRIL 2026",'MASTER TT'!$L$2:$L$587,"&gt;=1"))</f>
        <v>0</v>
      </c>
      <c r="X37" s="47">
        <f>(COUNTIFS('MASTER TT'!$E$2:$E$587,$A$2:$A$7563,'MASTER TT'!$B$2:$B$587,"WEDNESDAY",'MASTER TT'!$C$2:$C$587,"17*-*",'MASTER TT'!$AM$2:$AM$587,"JAN-APRIL 2026",'MASTER TT'!$L$2:$L$587,"&gt;=1"))</f>
        <v>0</v>
      </c>
      <c r="Y37" s="47">
        <f>(COUNTIFS('MASTER TT'!$E$2:$E$587,$A$2:$A$7563,'MASTER TT'!$B$2:$B$587,"THURSDAY",'MASTER TT'!$C$2:$C$587,"08*-1*",'MASTER TT'!$AM$2:$AM$587,"JAN-APRIL 2026",'MASTER TT'!$L$2:$L$587,"&gt;=1"))</f>
        <v>0</v>
      </c>
      <c r="Z37" s="47">
        <f>(COUNTIFS('MASTER TT'!$E$2:$E$587,$A$2:$A$7563,'MASTER TT'!$B$2:$B$587,"THURSDAY",'MASTER TT'!$C$2:$C$587,"1100-1*",'MASTER TT'!$AM$2:$AM$587,"JAN-APRIL 2026",'MASTER TT'!$L$2:$L$587,"&gt;=1"))</f>
        <v>0</v>
      </c>
      <c r="AA37" s="47">
        <f>(COUNTIFS('MASTER TT'!$E$2:$E$587,$A$2:$A$7563,'MASTER TT'!$B$2:$B$587,"MONDAY",'MASTER TT'!$C$2:$C$587,"1200-1*",'MASTER TT'!$AM$2:$AM$587,"JAN-APRIL 2025",'MASTER TT'!$J$2:$J$587,"&gt;=1"))</f>
        <v>0</v>
      </c>
      <c r="AB37" s="47">
        <f>(COUNTIFS('MASTER TT'!$E$2:$E$587,$A$2:$A$7563,'MASTER TT'!$B$2:$B$587,"MONDAY",'MASTER TT'!$C$2:$C$587,"1300-1*",'MASTER TT'!$AM$2:$AM$587,"JAN-APRIL 2025",'MASTER TT'!$J$2:$J$587,"&gt;=1"))</f>
        <v>0</v>
      </c>
      <c r="AC37" s="47">
        <f>(COUNTIFS('MASTER TT'!$E$2:$E$587,$A$2:$A$7563,'MASTER TT'!$B$2:$B$587,"THURSDAY",'MASTER TT'!$C$2:$C$587,"14*-1*",'MASTER TT'!$AM$2:$AM$587,"JAN-APRIL 2026",'MASTER TT'!$L$2:$L$587,"&gt;=1"))</f>
        <v>0</v>
      </c>
      <c r="AD37" s="47">
        <f>(COUNTIFS('MASTER TT'!$E$2:$E$587,$A$2:$A$7563,'MASTER TT'!$B$2:$B$587,"THURSDAY",'MASTER TT'!$C$2:$C$587,"17*-*",'MASTER TT'!$AM$2:$AM$587,"JAN-APRIL 2026",'MASTER TT'!$L$2:$L$587,"&gt;=1"))</f>
        <v>0</v>
      </c>
      <c r="AE37" s="47">
        <f>(COUNTIFS('MASTER TT'!$E$2:$E$587,$A$2:$A$7563,'MASTER TT'!$B$2:$B$587,"FRIDAY",'MASTER TT'!$C$2:$C$587,"08*-1*",'MASTER TT'!$AM$2:$AM$587,"JAN-APRIL 2026",'MASTER TT'!$L$2:$L$587,"&gt;=1"))</f>
        <v>0</v>
      </c>
      <c r="AF37" s="47">
        <f>(COUNTIFS('MASTER TT'!$E$2:$E$587,$A$2:$A$7563,'MASTER TT'!$B$2:$B$587,"FRIDAY",'MASTER TT'!$C$2:$C$587,"1100-1*",'MASTER TT'!$AM$2:$AM$587,"JAN-APRIL 2026",'MASTER TT'!$L$2:$L$587,"&gt;=1"))</f>
        <v>0</v>
      </c>
      <c r="AG37" s="47">
        <f>(COUNTIFS('MASTER TT'!$E$2:$E$587,$A$2:$A$7563,'MASTER TT'!$B$2:$B$587,"MONDAY",'MASTER TT'!$C$2:$C$587,"1200-1*",'MASTER TT'!$AM$2:$AM$587,"JAN-APRIL 2025",'MASTER TT'!$J$2:$J$587,"&gt;=1"))</f>
        <v>0</v>
      </c>
      <c r="AH37" s="47">
        <f>(COUNTIFS('MASTER TT'!$E$2:$E$587,$A$2:$A$7563,'MASTER TT'!$B$2:$B$587,"MONDAY",'MASTER TT'!$C$2:$C$587,"1300-1*",'MASTER TT'!$AM$2:$AM$587,"JAN-APRIL 2025",'MASTER TT'!$J$2:$J$587,"&gt;=1"))</f>
        <v>0</v>
      </c>
      <c r="AI37" s="47">
        <f>(COUNTIFS('MASTER TT'!$E$2:$E$587,$A$2:$A$7563,'MASTER TT'!$B$2:$B$587,"FRIDAY",'MASTER TT'!$C$2:$C$587,"14*-1*",'MASTER TT'!$AM$2:$AM$587,"JAN-APRIL 2026",'MASTER TT'!$L$2:$L$587,"&gt;=1"))</f>
        <v>0</v>
      </c>
      <c r="AJ37" s="47">
        <f>(COUNTIFS('MASTER TT'!$E$2:$E$587,$A$2:$A$7563,'MASTER TT'!$B$2:$B$587,"FRIDAY",'MASTER TT'!$C$2:$C$587,"17*-*",'MASTER TT'!$AM$2:$AM$587,"JAN-APRIL 2026",'MASTER TT'!$L$2:$L$587,"&gt;=1"))</f>
        <v>0</v>
      </c>
      <c r="AK37" s="47">
        <f>(COUNTIFS('MASTER TT'!$E$2:$E$587,$A$2:$A$7563,'MASTER TT'!$B$2:$B$587,"SATURDAY",'MASTER TT'!$C$2:$C$587,"08*-1*",'MASTER TT'!$AM$2:$AM$587,"JAN-APRIL 2026",'MASTER TT'!$L$2:$L$587,"&gt;=1"))</f>
        <v>0</v>
      </c>
      <c r="AL37" s="47">
        <f>(COUNTIFS('MASTER TT'!$E$2:$E$587,$A$2:$A$7563,'MASTER TT'!$B$2:$B$587,"SATURDAY",'MASTER TT'!$C$2:$C$587,"1100-1*",'MASTER TT'!$AM$2:$AM$587,"JAN-APRIL 2026",'MASTER TT'!$L$2:$L$587,"&gt;=1"))</f>
        <v>0</v>
      </c>
      <c r="AM37" s="47">
        <f>(COUNTIFS('MASTER TT'!$E$2:$E$587,$A$2:$A$7563,'MASTER TT'!$B$2:$B$587,"MONDAY",'MASTER TT'!$C$2:$C$587,"1200-1*",'MASTER TT'!$AM$2:$AM$587,"JAN-APRIL 2025",'MASTER TT'!$J$2:$J$587,"&gt;=1"))</f>
        <v>0</v>
      </c>
      <c r="AN37" s="47">
        <f>(COUNTIFS('MASTER TT'!$E$2:$E$587,$A$2:$A$7563,'MASTER TT'!$B$2:$B$587,"MONDAY",'MASTER TT'!$C$2:$C$587,"1300-1*",'MASTER TT'!$AM$2:$AM$587,"JAN-APRIL 2025",'MASTER TT'!$J$2:$J$587,"&gt;=1"))</f>
        <v>0</v>
      </c>
      <c r="AO37" s="47">
        <f>(COUNTIFS('MASTER TT'!$E$2:$E$587,$A$2:$A$7563,'MASTER TT'!$B$2:$B$587,"MONDAY",'MASTER TT'!$C$2:$C$587,"14*-1*",'MASTER TT'!$AM$2:$AM$587,"MAY-AUG 2025",'MASTER TT'!$J$2:$J$587,"&gt;=1"))</f>
        <v>0</v>
      </c>
      <c r="AP37" s="47">
        <f>(COUNTIFS('MASTER TT'!$E$2:$E$587,$A$2:$A$7563,'MASTER TT'!$B$2:$B$587,"SATURDAY",'MASTER TT'!$C$2:$C$587,"17*-*",'MASTER TT'!$AM$2:$AM$587,"JAN-APRIL 2026",'MASTER TT'!$L$2:$L$587,"&gt;=1"))</f>
        <v>0</v>
      </c>
      <c r="AQ37" s="47">
        <f>(COUNTIFS('MASTER TT'!$E$2:$E$587,$A$2:$A$7563,'MASTER TT'!$B$2:$B$587,"SUNDAY",'MASTER TT'!$C$2:$C$587,"08*-1*",'MASTER TT'!$AM$2:$AM$587,"JAN-APRIL 2026",'MASTER TT'!$L$2:$L$587,"&gt;=1"))</f>
        <v>0</v>
      </c>
      <c r="AR37" s="47">
        <f>(COUNTIFS('MASTER TT'!$E$2:$E$68624,$A$2:$A$7563,'MASTER TT'!$B$2:$B$68624,"SUNDAY",'MASTER TT'!$C$2:$C$68624,"1100-1*",'MASTER TT'!$AM$2:$AM$68624,"JAN-APRIL 2026",'MASTER TT'!$L$2:$L$68624,"&gt;=1"))</f>
        <v>0</v>
      </c>
      <c r="AS37" s="47">
        <f>(COUNTIFS('MASTER TT'!$E$2:$E$587,$A$2:$A$7563,'MASTER TT'!$B$2:$B$587,"SUNDAY",'MASTER TT'!$C$2:$C$587,"1200-1*",'MASTER TT'!$AM$2:$AM$587,"JAN-APRIL 2026",'MASTER TT'!$L$2:$L$587,"&gt;=1"))</f>
        <v>0</v>
      </c>
      <c r="AT37" s="47">
        <f>(COUNTIFS('MASTER TT'!$E$2:$E$587,$A$2:$A$7563,'MASTER TT'!$B$2:$B$587,"SUNDAY",'MASTER TT'!$C$2:$C$587,"1300-1*",'MASTER TT'!$AM$2:$AM$587,"JAN-APRIL 2026",'MASTER TT'!$L$2:$L$587,"&gt;=1"))</f>
        <v>0</v>
      </c>
      <c r="AU37" s="47">
        <f>(COUNTIFS('MASTER TT'!$E$2:$E$587,$A$2:$A$7563,'MASTER TT'!$B$2:$B$587,"SUNDAY",'MASTER TT'!$C$2:$C$587,"14*-1*",'MASTER TT'!$AM$2:$AM$587,"JAN-APRIL 2026",'MASTER TT'!$L$2:$L$587,"&gt;=1"))</f>
        <v>0</v>
      </c>
      <c r="AV37" s="47">
        <f>(COUNTIFS('MASTER TT'!$E$2:$E$587,$A$2:$A$7563,'MASTER TT'!$B$2:$B$587,"SUNDAY",'MASTER TT'!$C$2:$C$587,"17*-*",'MASTER TT'!$AM$2:$AM$587,"JAN-APRIL 2026",'MASTER TT'!$L$2:$L$587,"&gt;=1"))</f>
        <v>0</v>
      </c>
      <c r="AW37" s="28"/>
      <c r="AX37" s="29"/>
      <c r="AY37" s="28"/>
      <c r="AZ37" s="28"/>
      <c r="BA37" s="28"/>
      <c r="BB37" s="28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1"/>
      <c r="BN37" s="31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</row>
    <row r="38" spans="1:84" ht="14.25" customHeight="1">
      <c r="A38" s="54" t="s">
        <v>413</v>
      </c>
      <c r="B38" s="43" t="s">
        <v>397</v>
      </c>
      <c r="C38" s="44">
        <v>24</v>
      </c>
      <c r="D38" s="45">
        <v>16</v>
      </c>
      <c r="E38" s="44">
        <v>16</v>
      </c>
      <c r="F38" s="55" t="s">
        <v>398</v>
      </c>
      <c r="G38" s="47">
        <f>(COUNTIFS('MASTER TT'!$E$2:$E$587,$A$2:$A$7563,'MASTER TT'!$B$2:$B$587,"MONDAY",'MASTER TT'!$C$2:$C$587,"08*-1*",'MASTER TT'!$AM$2:$AM$587,"JAN-APRIL 2026",'MASTER TT'!$L$2:$L$587,"&gt;=1"))</f>
        <v>0</v>
      </c>
      <c r="H38" s="47">
        <f>(COUNTIFS('MASTER TT'!$E$2:$E$68619,$A$2:$A$7563,'MASTER TT'!$B$2:$B$68619,"MONDAY",'MASTER TT'!$C$2:$C$68619,"1100-1*",'MASTER TT'!$AM$2:$AM$68619,"JAN-APRIL 2026",'MASTER TT'!$L$2:$L$68619,"&gt;=1"))</f>
        <v>0</v>
      </c>
      <c r="I38" s="47">
        <f>(COUNTIFS('MASTER TT'!$E$2:$E$587,$A$2:$A$7563,'MASTER TT'!$B$2:$B$587,"MONDAY",'MASTER TT'!$C$2:$C$587,"1200-1*",'MASTER TT'!$AM$2:$AM$587,"JAN-APRIL 2025",'MASTER TT'!$J$2:$J$587,"&gt;=1"))</f>
        <v>0</v>
      </c>
      <c r="J38" s="47">
        <f>(COUNTIFS('MASTER TT'!$E$2:$E$587,$A$2:$A$7563,'MASTER TT'!$B$2:$B$587,"MONDAY",'MASTER TT'!$C$2:$C$587,"1300-1*",'MASTER TT'!$AM$2:$AM$587,"JAN-APRIL 2025",'MASTER TT'!$J$2:$J$587,"&gt;=1"))</f>
        <v>0</v>
      </c>
      <c r="K38" s="47">
        <f>(COUNTIFS('MASTER TT'!$E$2:$E$587,$A$2:$A$7563,'MASTER TT'!$B$2:$B$587,"MONDAY",'MASTER TT'!$C$2:$C$587,"14*-1*",'MASTER TT'!$AM$2:$AM$587,"JAN-APRIL 2026",'MASTER TT'!$L$2:$L$587,"&gt;=1"))</f>
        <v>0</v>
      </c>
      <c r="L38" s="47">
        <f>(COUNTIFS('MASTER TT'!$E$2:$E$587,$A$2:$A$7563,'MASTER TT'!$B$2:$B$587,"MONDAY",'MASTER TT'!$C$2:$C$587,"17*-*",'MASTER TT'!$AM$2:$AM$587,"JAN-APRIL 2026",'MASTER TT'!$L$2:$L$587,"&gt;=1"))</f>
        <v>0</v>
      </c>
      <c r="M38" s="47">
        <f>(COUNTIFS('MASTER TT'!$E$2:$E$587,$A$2:$A$7563,'MASTER TT'!$B$2:$B$587,"TUESDAY",'MASTER TT'!$C$2:$C$587,"08*-1*",'MASTER TT'!$AM$2:$AM$587,"JAN-APRIL 2026",'MASTER TT'!$L$2:$L$587,"&gt;=1"))</f>
        <v>0</v>
      </c>
      <c r="N38" s="47">
        <f>(COUNTIFS('MASTER TT'!$E$2:$E$587,$A$2:$A$7563,'MASTER TT'!$B$2:$B$587,"TUESDAY",'MASTER TT'!$C$2:$C$587,"1100-1*",'MASTER TT'!$AM$2:$AM$587,"JAN-APRIL 2026",'MASTER TT'!$L$2:$L$587,"&gt;=1"))</f>
        <v>0</v>
      </c>
      <c r="O38" s="47">
        <f>(COUNTIFS('MASTER TT'!$E$2:$E$587,$A$2:$A$7563,'MASTER TT'!$B$2:$B$587,"MONDAY",'MASTER TT'!$C$2:$C$587,"1200-1*",'MASTER TT'!$AM$2:$AM$587,"JAN-APRIL 2025",'MASTER TT'!$J$2:$J$587,"&gt;=1"))</f>
        <v>0</v>
      </c>
      <c r="P38" s="47">
        <f>(COUNTIFS('MASTER TT'!$E$2:$E$587,$A$2:$A$7563,'MASTER TT'!$B$2:$B$587,"TUESDAY",'MASTER TT'!$C$2:$C$587,"1300-1*",'MASTER TT'!$AM$2:$AM$587,"JAN-APRIL 2026",'MASTER TT'!$L$2:$L$587,"&gt;=1"))</f>
        <v>0</v>
      </c>
      <c r="Q38" s="47">
        <f>(COUNTIFS('MASTER TT'!$E$2:$E$587,$A$2:$A$7563,'MASTER TT'!$B$2:$B$587,"TUESDAY",'MASTER TT'!$C$2:$C$587,"14*-1*",'MASTER TT'!$AM$2:$AM$587,"JAN-APRIL 2026",'MASTER TT'!$L$2:$L$587,"&gt;=1"))</f>
        <v>0</v>
      </c>
      <c r="R38" s="47">
        <f>(COUNTIFS('MASTER TT'!$E$2:$E$587,$A$2:$A$7563,'MASTER TT'!$B$2:$B$587,"TUESDAY",'MASTER TT'!$C$2:$C$587,"17*-*",'MASTER TT'!$AM$2:$AM$587,"SEP-DEC  2025",'MASTER TT'!$L$2:$L$587,"&gt;=1"))</f>
        <v>0</v>
      </c>
      <c r="S38" s="47">
        <f>(COUNTIFS('MASTER TT'!$E$2:$E$587,$A$2:$A$7563,'MASTER TT'!$B$2:$B$587,"WEDNESDAY",'MASTER TT'!$C$2:$C$587,"08*-1*",'MASTER TT'!$AM$2:$AM$587,"JAN-APRIL 2026",'MASTER TT'!$L$2:$L$587,"&gt;=1"))</f>
        <v>0</v>
      </c>
      <c r="T38" s="47">
        <f>(COUNTIFS('MASTER TT'!$E$2:$E$587,$A$2:$A$7563,'MASTER TT'!$B$2:$B$587,"WEDNESDAY",'MASTER TT'!$C$2:$C$587,"1100-1*",'MASTER TT'!$AM$2:$AM$587,"JAN-APRIL 2026",'MASTER TT'!$L$2:$L$587,"&gt;=1"))</f>
        <v>0</v>
      </c>
      <c r="U38" s="47">
        <f>(COUNTIFS('MASTER TT'!$E$2:$E$587,$A$2:$A$7563,'MASTER TT'!$B$2:$B$587,"MONDAY",'MASTER TT'!$C$2:$C$587,"1200-1*",'MASTER TT'!$AM$2:$AM$587,"JAN-APRIL 2025",'MASTER TT'!$J$2:$J$587,"&gt;=1"))</f>
        <v>0</v>
      </c>
      <c r="V38" s="47">
        <f>(COUNTIFS('MASTER TT'!$E$2:$E$587,$A$2:$A$7563,'MASTER TT'!$B$2:$B$587,"MONDAY",'MASTER TT'!$C$2:$C$587,"1300-1*",'MASTER TT'!$AM$2:$AM$587,"JAN-APRIL 2025",'MASTER TT'!$J$2:$J$587,"&gt;=1"))</f>
        <v>0</v>
      </c>
      <c r="W38" s="47">
        <f>(COUNTIFS('MASTER TT'!$E$2:$E$587,$A$2:$A$7563,'MASTER TT'!$B$2:$B$587,"WEDNESDAY",'MASTER TT'!$C$2:$C$587,"14*-1*",'MASTER TT'!$AM$2:$AM$587,"JAN-APRIL 2026",'MASTER TT'!$L$2:$L$587,"&gt;=1"))</f>
        <v>0</v>
      </c>
      <c r="X38" s="47">
        <f>(COUNTIFS('MASTER TT'!$E$2:$E$587,$A$2:$A$7563,'MASTER TT'!$B$2:$B$587,"WEDNESDAY",'MASTER TT'!$C$2:$C$587,"17*-*",'MASTER TT'!$AM$2:$AM$587,"JAN-APRIL 2026",'MASTER TT'!$L$2:$L$587,"&gt;=1"))</f>
        <v>0</v>
      </c>
      <c r="Y38" s="47">
        <f>(COUNTIFS('MASTER TT'!$E$2:$E$587,$A$2:$A$7563,'MASTER TT'!$B$2:$B$587,"THURSDAY",'MASTER TT'!$C$2:$C$587,"08*-1*",'MASTER TT'!$AM$2:$AM$587,"JAN-APRIL 2026",'MASTER TT'!$L$2:$L$587,"&gt;=1"))</f>
        <v>0</v>
      </c>
      <c r="Z38" s="47">
        <f>(COUNTIFS('MASTER TT'!$E$2:$E$587,$A$2:$A$7563,'MASTER TT'!$B$2:$B$587,"THURSDAY",'MASTER TT'!$C$2:$C$587,"1100-1*",'MASTER TT'!$AM$2:$AM$587,"JAN-APRIL 2026",'MASTER TT'!$L$2:$L$587,"&gt;=1"))</f>
        <v>0</v>
      </c>
      <c r="AA38" s="47">
        <f>(COUNTIFS('MASTER TT'!$E$2:$E$587,$A$2:$A$7563,'MASTER TT'!$B$2:$B$587,"MONDAY",'MASTER TT'!$C$2:$C$587,"1200-1*",'MASTER TT'!$AM$2:$AM$587,"JAN-APRIL 2025",'MASTER TT'!$J$2:$J$587,"&gt;=1"))</f>
        <v>0</v>
      </c>
      <c r="AB38" s="47">
        <f>(COUNTIFS('MASTER TT'!$E$2:$E$587,$A$2:$A$7563,'MASTER TT'!$B$2:$B$587,"MONDAY",'MASTER TT'!$C$2:$C$587,"1300-1*",'MASTER TT'!$AM$2:$AM$587,"JAN-APRIL 2025",'MASTER TT'!$J$2:$J$587,"&gt;=1"))</f>
        <v>0</v>
      </c>
      <c r="AC38" s="47">
        <f>(COUNTIFS('MASTER TT'!$E$2:$E$587,$A$2:$A$7563,'MASTER TT'!$B$2:$B$587,"THURSDAY",'MASTER TT'!$C$2:$C$587,"14*-1*",'MASTER TT'!$AM$2:$AM$587,"JAN-APRIL 2026",'MASTER TT'!$L$2:$L$587,"&gt;=1"))</f>
        <v>0</v>
      </c>
      <c r="AD38" s="47">
        <f>(COUNTIFS('MASTER TT'!$E$2:$E$587,$A$2:$A$7563,'MASTER TT'!$B$2:$B$587,"THURSDAY",'MASTER TT'!$C$2:$C$587,"17*-*",'MASTER TT'!$AM$2:$AM$587,"JAN-APRIL 2026",'MASTER TT'!$L$2:$L$587,"&gt;=1"))</f>
        <v>0</v>
      </c>
      <c r="AE38" s="47">
        <f>(COUNTIFS('MASTER TT'!$E$2:$E$587,$A$2:$A$7563,'MASTER TT'!$B$2:$B$587,"FRIDAY",'MASTER TT'!$C$2:$C$587,"08*-1*",'MASTER TT'!$AM$2:$AM$587,"JAN-APRIL 2026",'MASTER TT'!$L$2:$L$587,"&gt;=1"))</f>
        <v>0</v>
      </c>
      <c r="AF38" s="47">
        <f>(COUNTIFS('MASTER TT'!$E$2:$E$587,$A$2:$A$7563,'MASTER TT'!$B$2:$B$587,"FRIDAY",'MASTER TT'!$C$2:$C$587,"1100-1*",'MASTER TT'!$AM$2:$AM$587,"JAN-APRIL 2026",'MASTER TT'!$L$2:$L$587,"&gt;=1"))</f>
        <v>0</v>
      </c>
      <c r="AG38" s="47">
        <f>(COUNTIFS('MASTER TT'!$E$2:$E$587,$A$2:$A$7563,'MASTER TT'!$B$2:$B$587,"MONDAY",'MASTER TT'!$C$2:$C$587,"1200-1*",'MASTER TT'!$AM$2:$AM$587,"JAN-APRIL 2025",'MASTER TT'!$J$2:$J$587,"&gt;=1"))</f>
        <v>0</v>
      </c>
      <c r="AH38" s="47">
        <f>(COUNTIFS('MASTER TT'!$E$2:$E$587,$A$2:$A$7563,'MASTER TT'!$B$2:$B$587,"MONDAY",'MASTER TT'!$C$2:$C$587,"1300-1*",'MASTER TT'!$AM$2:$AM$587,"JAN-APRIL 2025",'MASTER TT'!$J$2:$J$587,"&gt;=1"))</f>
        <v>0</v>
      </c>
      <c r="AI38" s="47">
        <f>(COUNTIFS('MASTER TT'!$E$2:$E$587,$A$2:$A$7563,'MASTER TT'!$B$2:$B$587,"FRIDAY",'MASTER TT'!$C$2:$C$587,"14*-1*",'MASTER TT'!$AM$2:$AM$587,"JAN-APRIL 2026",'MASTER TT'!$L$2:$L$587,"&gt;=1"))</f>
        <v>0</v>
      </c>
      <c r="AJ38" s="47">
        <f>(COUNTIFS('MASTER TT'!$E$2:$E$587,$A$2:$A$7563,'MASTER TT'!$B$2:$B$587,"FRIDAY",'MASTER TT'!$C$2:$C$587,"17*-*",'MASTER TT'!$AM$2:$AM$587,"JAN-APRIL 2026",'MASTER TT'!$L$2:$L$587,"&gt;=1"))</f>
        <v>0</v>
      </c>
      <c r="AK38" s="47">
        <f>(COUNTIFS('MASTER TT'!$E$2:$E$587,$A$2:$A$7563,'MASTER TT'!$B$2:$B$587,"SATURDAY",'MASTER TT'!$C$2:$C$587,"08*-1*",'MASTER TT'!$AM$2:$AM$587,"JAN-APRIL 2026",'MASTER TT'!$L$2:$L$587,"&gt;=1"))</f>
        <v>0</v>
      </c>
      <c r="AL38" s="47">
        <f>(COUNTIFS('MASTER TT'!$E$2:$E$587,$A$2:$A$7563,'MASTER TT'!$B$2:$B$587,"SATURDAY",'MASTER TT'!$C$2:$C$587,"1100-1*",'MASTER TT'!$AM$2:$AM$587,"JAN-APRIL 2026",'MASTER TT'!$L$2:$L$587,"&gt;=1"))</f>
        <v>0</v>
      </c>
      <c r="AM38" s="47">
        <f>(COUNTIFS('MASTER TT'!$E$2:$E$587,$A$2:$A$7563,'MASTER TT'!$B$2:$B$587,"MONDAY",'MASTER TT'!$C$2:$C$587,"1200-1*",'MASTER TT'!$AM$2:$AM$587,"JAN-APRIL 2025",'MASTER TT'!$J$2:$J$587,"&gt;=1"))</f>
        <v>0</v>
      </c>
      <c r="AN38" s="47">
        <f>(COUNTIFS('MASTER TT'!$E$2:$E$587,$A$2:$A$7563,'MASTER TT'!$B$2:$B$587,"MONDAY",'MASTER TT'!$C$2:$C$587,"1300-1*",'MASTER TT'!$AM$2:$AM$587,"JAN-APRIL 2025",'MASTER TT'!$J$2:$J$587,"&gt;=1"))</f>
        <v>0</v>
      </c>
      <c r="AO38" s="47">
        <f>(COUNTIFS('MASTER TT'!$E$2:$E$587,$A$2:$A$7563,'MASTER TT'!$B$2:$B$587,"MONDAY",'MASTER TT'!$C$2:$C$587,"14*-1*",'MASTER TT'!$AM$2:$AM$587,"MAY-AUG 2025",'MASTER TT'!$J$2:$J$587,"&gt;=1"))</f>
        <v>0</v>
      </c>
      <c r="AP38" s="47">
        <f>(COUNTIFS('MASTER TT'!$E$2:$E$587,$A$2:$A$7563,'MASTER TT'!$B$2:$B$587,"SATURDAY",'MASTER TT'!$C$2:$C$587,"17*-*",'MASTER TT'!$AM$2:$AM$587,"JAN-APRIL 2026",'MASTER TT'!$L$2:$L$587,"&gt;=1"))</f>
        <v>0</v>
      </c>
      <c r="AQ38" s="47">
        <f>(COUNTIFS('MASTER TT'!$E$2:$E$587,$A$2:$A$7563,'MASTER TT'!$B$2:$B$587,"SUNDAY",'MASTER TT'!$C$2:$C$587,"08*-1*",'MASTER TT'!$AM$2:$AM$587,"JAN-APRIL 2026",'MASTER TT'!$L$2:$L$587,"&gt;=1"))</f>
        <v>0</v>
      </c>
      <c r="AR38" s="47">
        <f>(COUNTIFS('MASTER TT'!$E$2:$E$68624,$A$2:$A$7563,'MASTER TT'!$B$2:$B$68624,"SUNDAY",'MASTER TT'!$C$2:$C$68624,"1100-1*",'MASTER TT'!$AM$2:$AM$68624,"JAN-APRIL 2026",'MASTER TT'!$L$2:$L$68624,"&gt;=1"))</f>
        <v>0</v>
      </c>
      <c r="AS38" s="47">
        <f>(COUNTIFS('MASTER TT'!$E$2:$E$587,$A$2:$A$7563,'MASTER TT'!$B$2:$B$587,"SUNDAY",'MASTER TT'!$C$2:$C$587,"1200-1*",'MASTER TT'!$AM$2:$AM$587,"JAN-APRIL 2026",'MASTER TT'!$L$2:$L$587,"&gt;=1"))</f>
        <v>0</v>
      </c>
      <c r="AT38" s="47">
        <f>(COUNTIFS('MASTER TT'!$E$2:$E$587,$A$2:$A$7563,'MASTER TT'!$B$2:$B$587,"SUNDAY",'MASTER TT'!$C$2:$C$587,"1300-1*",'MASTER TT'!$AM$2:$AM$587,"JAN-APRIL 2026",'MASTER TT'!$L$2:$L$587,"&gt;=1"))</f>
        <v>0</v>
      </c>
      <c r="AU38" s="47">
        <f>(COUNTIFS('MASTER TT'!$E$2:$E$587,$A$2:$A$7563,'MASTER TT'!$B$2:$B$587,"SUNDAY",'MASTER TT'!$C$2:$C$587,"14*-1*",'MASTER TT'!$AM$2:$AM$587,"JAN-APRIL 2026",'MASTER TT'!$L$2:$L$587,"&gt;=1"))</f>
        <v>0</v>
      </c>
      <c r="AV38" s="47">
        <f>(COUNTIFS('MASTER TT'!$E$2:$E$587,$A$2:$A$7563,'MASTER TT'!$B$2:$B$587,"SUNDAY",'MASTER TT'!$C$2:$C$587,"17*-*",'MASTER TT'!$AM$2:$AM$587,"JAN-APRIL 2026",'MASTER TT'!$L$2:$L$587,"&gt;=1"))</f>
        <v>0</v>
      </c>
      <c r="AW38" s="28"/>
      <c r="AX38" s="29"/>
      <c r="AY38" s="28"/>
      <c r="AZ38" s="28"/>
      <c r="BA38" s="28"/>
      <c r="BB38" s="28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1"/>
      <c r="BN38" s="31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</row>
    <row r="39" spans="1:84" ht="14.25" customHeight="1">
      <c r="A39" s="54" t="s">
        <v>414</v>
      </c>
      <c r="B39" s="43" t="s">
        <v>397</v>
      </c>
      <c r="C39" s="44">
        <v>54</v>
      </c>
      <c r="D39" s="45">
        <v>23</v>
      </c>
      <c r="E39" s="44">
        <v>21</v>
      </c>
      <c r="F39" s="55" t="s">
        <v>398</v>
      </c>
      <c r="G39" s="47">
        <f>(COUNTIFS('MASTER TT'!$E$2:$E$587,$A$2:$A$7563,'MASTER TT'!$B$2:$B$587,"MONDAY",'MASTER TT'!$C$2:$C$587,"08*-1*",'MASTER TT'!$AM$2:$AM$587,"JAN-APRIL 2026",'MASTER TT'!$L$2:$L$587,"&gt;=1"))</f>
        <v>0</v>
      </c>
      <c r="H39" s="47">
        <f>(COUNTIFS('MASTER TT'!$E$2:$E$68619,$A$2:$A$7563,'MASTER TT'!$B$2:$B$68619,"MONDAY",'MASTER TT'!$C$2:$C$68619,"1100-1*",'MASTER TT'!$AM$2:$AM$68619,"JAN-APRIL 2026",'MASTER TT'!$L$2:$L$68619,"&gt;=1"))</f>
        <v>0</v>
      </c>
      <c r="I39" s="47">
        <f>(COUNTIFS('MASTER TT'!$E$2:$E$587,$A$2:$A$7563,'MASTER TT'!$B$2:$B$587,"MONDAY",'MASTER TT'!$C$2:$C$587,"1200-1*",'MASTER TT'!$AM$2:$AM$587,"JAN-APRIL 2025",'MASTER TT'!$J$2:$J$587,"&gt;=1"))</f>
        <v>0</v>
      </c>
      <c r="J39" s="47">
        <f>(COUNTIFS('MASTER TT'!$E$2:$E$587,$A$2:$A$7563,'MASTER TT'!$B$2:$B$587,"MONDAY",'MASTER TT'!$C$2:$C$587,"1300-1*",'MASTER TT'!$AM$2:$AM$587,"JAN-APRIL 2025",'MASTER TT'!$J$2:$J$587,"&gt;=1"))</f>
        <v>0</v>
      </c>
      <c r="K39" s="47">
        <f>(COUNTIFS('MASTER TT'!$E$2:$E$587,$A$2:$A$7563,'MASTER TT'!$B$2:$B$587,"MONDAY",'MASTER TT'!$C$2:$C$587,"14*-1*",'MASTER TT'!$AM$2:$AM$587,"JAN-APRIL 2026",'MASTER TT'!$L$2:$L$587,"&gt;=1"))</f>
        <v>0</v>
      </c>
      <c r="L39" s="47">
        <f>(COUNTIFS('MASTER TT'!$E$2:$E$587,$A$2:$A$7563,'MASTER TT'!$B$2:$B$587,"MONDAY",'MASTER TT'!$C$2:$C$587,"17*-*",'MASTER TT'!$AM$2:$AM$587,"JAN-APRIL 2026",'MASTER TT'!$L$2:$L$587,"&gt;=1"))</f>
        <v>0</v>
      </c>
      <c r="M39" s="47">
        <f>(COUNTIFS('MASTER TT'!$E$2:$E$587,$A$2:$A$7563,'MASTER TT'!$B$2:$B$587,"TUESDAY",'MASTER TT'!$C$2:$C$587,"08*-1*",'MASTER TT'!$AM$2:$AM$587,"JAN-APRIL 2026",'MASTER TT'!$L$2:$L$587,"&gt;=1"))</f>
        <v>0</v>
      </c>
      <c r="N39" s="47">
        <f>(COUNTIFS('MASTER TT'!$E$2:$E$587,$A$2:$A$7563,'MASTER TT'!$B$2:$B$587,"TUESDAY",'MASTER TT'!$C$2:$C$587,"1100-1*",'MASTER TT'!$AM$2:$AM$587,"JAN-APRIL 2026",'MASTER TT'!$L$2:$L$587,"&gt;=1"))</f>
        <v>0</v>
      </c>
      <c r="O39" s="47">
        <f>(COUNTIFS('MASTER TT'!$E$2:$E$587,$A$2:$A$7563,'MASTER TT'!$B$2:$B$587,"MONDAY",'MASTER TT'!$C$2:$C$587,"1200-1*",'MASTER TT'!$AM$2:$AM$587,"JAN-APRIL 2025",'MASTER TT'!$J$2:$J$587,"&gt;=1"))</f>
        <v>0</v>
      </c>
      <c r="P39" s="47">
        <f>(COUNTIFS('MASTER TT'!$E$2:$E$587,$A$2:$A$7563,'MASTER TT'!$B$2:$B$587,"TUESDAY",'MASTER TT'!$C$2:$C$587,"1300-1*",'MASTER TT'!$AM$2:$AM$587,"JAN-APRIL 2026",'MASTER TT'!$L$2:$L$587,"&gt;=1"))</f>
        <v>0</v>
      </c>
      <c r="Q39" s="47">
        <f>(COUNTIFS('MASTER TT'!$E$2:$E$587,$A$2:$A$7563,'MASTER TT'!$B$2:$B$587,"TUESDAY",'MASTER TT'!$C$2:$C$587,"14*-1*",'MASTER TT'!$AM$2:$AM$587,"JAN-APRIL 2026",'MASTER TT'!$L$2:$L$587,"&gt;=1"))</f>
        <v>0</v>
      </c>
      <c r="R39" s="47">
        <f>(COUNTIFS('MASTER TT'!$E$2:$E$587,$A$2:$A$7563,'MASTER TT'!$B$2:$B$587,"TUESDAY",'MASTER TT'!$C$2:$C$587,"17*-*",'MASTER TT'!$AM$2:$AM$587,"SEP-DEC  2025",'MASTER TT'!$L$2:$L$587,"&gt;=1"))</f>
        <v>0</v>
      </c>
      <c r="S39" s="47">
        <f>(COUNTIFS('MASTER TT'!$E$2:$E$587,$A$2:$A$7563,'MASTER TT'!$B$2:$B$587,"WEDNESDAY",'MASTER TT'!$C$2:$C$587,"08*-1*",'MASTER TT'!$AM$2:$AM$587,"JAN-APRIL 2026",'MASTER TT'!$L$2:$L$587,"&gt;=1"))</f>
        <v>0</v>
      </c>
      <c r="T39" s="47">
        <f>(COUNTIFS('MASTER TT'!$E$2:$E$587,$A$2:$A$7563,'MASTER TT'!$B$2:$B$587,"WEDNESDAY",'MASTER TT'!$C$2:$C$587,"1100-1*",'MASTER TT'!$AM$2:$AM$587,"JAN-APRIL 2026",'MASTER TT'!$L$2:$L$587,"&gt;=1"))</f>
        <v>0</v>
      </c>
      <c r="U39" s="47">
        <f>(COUNTIFS('MASTER TT'!$E$2:$E$587,$A$2:$A$7563,'MASTER TT'!$B$2:$B$587,"MONDAY",'MASTER TT'!$C$2:$C$587,"1200-1*",'MASTER TT'!$AM$2:$AM$587,"JAN-APRIL 2025",'MASTER TT'!$J$2:$J$587,"&gt;=1"))</f>
        <v>0</v>
      </c>
      <c r="V39" s="47">
        <f>(COUNTIFS('MASTER TT'!$E$2:$E$587,$A$2:$A$7563,'MASTER TT'!$B$2:$B$587,"MONDAY",'MASTER TT'!$C$2:$C$587,"1300-1*",'MASTER TT'!$AM$2:$AM$587,"JAN-APRIL 2025",'MASTER TT'!$J$2:$J$587,"&gt;=1"))</f>
        <v>0</v>
      </c>
      <c r="W39" s="47">
        <f>(COUNTIFS('MASTER TT'!$E$2:$E$587,$A$2:$A$7563,'MASTER TT'!$B$2:$B$587,"WEDNESDAY",'MASTER TT'!$C$2:$C$587,"14*-1*",'MASTER TT'!$AM$2:$AM$587,"JAN-APRIL 2026",'MASTER TT'!$L$2:$L$587,"&gt;=1"))</f>
        <v>0</v>
      </c>
      <c r="X39" s="47">
        <f>(COUNTIFS('MASTER TT'!$E$2:$E$587,$A$2:$A$7563,'MASTER TT'!$B$2:$B$587,"WEDNESDAY",'MASTER TT'!$C$2:$C$587,"17*-*",'MASTER TT'!$AM$2:$AM$587,"JAN-APRIL 2026",'MASTER TT'!$L$2:$L$587,"&gt;=1"))</f>
        <v>0</v>
      </c>
      <c r="Y39" s="47">
        <f>(COUNTIFS('MASTER TT'!$E$2:$E$587,$A$2:$A$7563,'MASTER TT'!$B$2:$B$587,"THURSDAY",'MASTER TT'!$C$2:$C$587,"08*-1*",'MASTER TT'!$AM$2:$AM$587,"JAN-APRIL 2026",'MASTER TT'!$L$2:$L$587,"&gt;=1"))</f>
        <v>0</v>
      </c>
      <c r="Z39" s="47">
        <f>(COUNTIFS('MASTER TT'!$E$2:$E$587,$A$2:$A$7563,'MASTER TT'!$B$2:$B$587,"THURSDAY",'MASTER TT'!$C$2:$C$587,"1100-1*",'MASTER TT'!$AM$2:$AM$587,"JAN-APRIL 2026",'MASTER TT'!$L$2:$L$587,"&gt;=1"))</f>
        <v>0</v>
      </c>
      <c r="AA39" s="47">
        <f>(COUNTIFS('MASTER TT'!$E$2:$E$587,$A$2:$A$7563,'MASTER TT'!$B$2:$B$587,"MONDAY",'MASTER TT'!$C$2:$C$587,"1200-1*",'MASTER TT'!$AM$2:$AM$587,"JAN-APRIL 2025",'MASTER TT'!$J$2:$J$587,"&gt;=1"))</f>
        <v>0</v>
      </c>
      <c r="AB39" s="47">
        <f>(COUNTIFS('MASTER TT'!$E$2:$E$587,$A$2:$A$7563,'MASTER TT'!$B$2:$B$587,"MONDAY",'MASTER TT'!$C$2:$C$587,"1300-1*",'MASTER TT'!$AM$2:$AM$587,"JAN-APRIL 2025",'MASTER TT'!$J$2:$J$587,"&gt;=1"))</f>
        <v>0</v>
      </c>
      <c r="AC39" s="47">
        <f>(COUNTIFS('MASTER TT'!$E$2:$E$587,$A$2:$A$7563,'MASTER TT'!$B$2:$B$587,"THURSDAY",'MASTER TT'!$C$2:$C$587,"14*-1*",'MASTER TT'!$AM$2:$AM$587,"JAN-APRIL 2026",'MASTER TT'!$L$2:$L$587,"&gt;=1"))</f>
        <v>0</v>
      </c>
      <c r="AD39" s="47">
        <f>(COUNTIFS('MASTER TT'!$E$2:$E$587,$A$2:$A$7563,'MASTER TT'!$B$2:$B$587,"THURSDAY",'MASTER TT'!$C$2:$C$587,"17*-*",'MASTER TT'!$AM$2:$AM$587,"JAN-APRIL 2026",'MASTER TT'!$L$2:$L$587,"&gt;=1"))</f>
        <v>0</v>
      </c>
      <c r="AE39" s="47">
        <f>(COUNTIFS('MASTER TT'!$E$2:$E$587,$A$2:$A$7563,'MASTER TT'!$B$2:$B$587,"FRIDAY",'MASTER TT'!$C$2:$C$587,"08*-1*",'MASTER TT'!$AM$2:$AM$587,"JAN-APRIL 2026",'MASTER TT'!$L$2:$L$587,"&gt;=1"))</f>
        <v>0</v>
      </c>
      <c r="AF39" s="47">
        <f>(COUNTIFS('MASTER TT'!$E$2:$E$587,$A$2:$A$7563,'MASTER TT'!$B$2:$B$587,"FRIDAY",'MASTER TT'!$C$2:$C$587,"1100-1*",'MASTER TT'!$AM$2:$AM$587,"JAN-APRIL 2026",'MASTER TT'!$L$2:$L$587,"&gt;=1"))</f>
        <v>0</v>
      </c>
      <c r="AG39" s="47">
        <f>(COUNTIFS('MASTER TT'!$E$2:$E$587,$A$2:$A$7563,'MASTER TT'!$B$2:$B$587,"MONDAY",'MASTER TT'!$C$2:$C$587,"1200-1*",'MASTER TT'!$AM$2:$AM$587,"JAN-APRIL 2025",'MASTER TT'!$J$2:$J$587,"&gt;=1"))</f>
        <v>0</v>
      </c>
      <c r="AH39" s="47">
        <f>(COUNTIFS('MASTER TT'!$E$2:$E$587,$A$2:$A$7563,'MASTER TT'!$B$2:$B$587,"MONDAY",'MASTER TT'!$C$2:$C$587,"1300-1*",'MASTER TT'!$AM$2:$AM$587,"JAN-APRIL 2025",'MASTER TT'!$J$2:$J$587,"&gt;=1"))</f>
        <v>0</v>
      </c>
      <c r="AI39" s="47">
        <f>(COUNTIFS('MASTER TT'!$E$2:$E$587,$A$2:$A$7563,'MASTER TT'!$B$2:$B$587,"FRIDAY",'MASTER TT'!$C$2:$C$587,"14*-1*",'MASTER TT'!$AM$2:$AM$587,"JAN-APRIL 2026",'MASTER TT'!$L$2:$L$587,"&gt;=1"))</f>
        <v>0</v>
      </c>
      <c r="AJ39" s="47">
        <f>(COUNTIFS('MASTER TT'!$E$2:$E$587,$A$2:$A$7563,'MASTER TT'!$B$2:$B$587,"FRIDAY",'MASTER TT'!$C$2:$C$587,"17*-*",'MASTER TT'!$AM$2:$AM$587,"JAN-APRIL 2026",'MASTER TT'!$L$2:$L$587,"&gt;=1"))</f>
        <v>0</v>
      </c>
      <c r="AK39" s="47">
        <f>(COUNTIFS('MASTER TT'!$E$2:$E$587,$A$2:$A$7563,'MASTER TT'!$B$2:$B$587,"SATURDAY",'MASTER TT'!$C$2:$C$587,"08*-1*",'MASTER TT'!$AM$2:$AM$587,"JAN-APRIL 2026",'MASTER TT'!$L$2:$L$587,"&gt;=1"))</f>
        <v>0</v>
      </c>
      <c r="AL39" s="47">
        <f>(COUNTIFS('MASTER TT'!$E$2:$E$587,$A$2:$A$7563,'MASTER TT'!$B$2:$B$587,"SATURDAY",'MASTER TT'!$C$2:$C$587,"1100-1*",'MASTER TT'!$AM$2:$AM$587,"JAN-APRIL 2026",'MASTER TT'!$L$2:$L$587,"&gt;=1"))</f>
        <v>0</v>
      </c>
      <c r="AM39" s="47">
        <f>(COUNTIFS('MASTER TT'!$E$2:$E$587,$A$2:$A$7563,'MASTER TT'!$B$2:$B$587,"MONDAY",'MASTER TT'!$C$2:$C$587,"1200-1*",'MASTER TT'!$AM$2:$AM$587,"JAN-APRIL 2025",'MASTER TT'!$J$2:$J$587,"&gt;=1"))</f>
        <v>0</v>
      </c>
      <c r="AN39" s="47">
        <f>(COUNTIFS('MASTER TT'!$E$2:$E$587,$A$2:$A$7563,'MASTER TT'!$B$2:$B$587,"MONDAY",'MASTER TT'!$C$2:$C$587,"1300-1*",'MASTER TT'!$AM$2:$AM$587,"JAN-APRIL 2025",'MASTER TT'!$J$2:$J$587,"&gt;=1"))</f>
        <v>0</v>
      </c>
      <c r="AO39" s="47">
        <f>(COUNTIFS('MASTER TT'!$E$2:$E$587,$A$2:$A$7563,'MASTER TT'!$B$2:$B$587,"MONDAY",'MASTER TT'!$C$2:$C$587,"14*-1*",'MASTER TT'!$AM$2:$AM$587,"MAY-AUG 2025",'MASTER TT'!$J$2:$J$587,"&gt;=1"))</f>
        <v>0</v>
      </c>
      <c r="AP39" s="47">
        <f>(COUNTIFS('MASTER TT'!$E$2:$E$587,$A$2:$A$7563,'MASTER TT'!$B$2:$B$587,"SATURDAY",'MASTER TT'!$C$2:$C$587,"17*-*",'MASTER TT'!$AM$2:$AM$587,"JAN-APRIL 2026",'MASTER TT'!$L$2:$L$587,"&gt;=1"))</f>
        <v>0</v>
      </c>
      <c r="AQ39" s="47">
        <f>(COUNTIFS('MASTER TT'!$E$2:$E$587,$A$2:$A$7563,'MASTER TT'!$B$2:$B$587,"SUNDAY",'MASTER TT'!$C$2:$C$587,"08*-1*",'MASTER TT'!$AM$2:$AM$587,"JAN-APRIL 2026",'MASTER TT'!$L$2:$L$587,"&gt;=1"))</f>
        <v>0</v>
      </c>
      <c r="AR39" s="47">
        <f>(COUNTIFS('MASTER TT'!$E$2:$E$68624,$A$2:$A$7563,'MASTER TT'!$B$2:$B$68624,"SUNDAY",'MASTER TT'!$C$2:$C$68624,"1100-1*",'MASTER TT'!$AM$2:$AM$68624,"JAN-APRIL 2026",'MASTER TT'!$L$2:$L$68624,"&gt;=1"))</f>
        <v>0</v>
      </c>
      <c r="AS39" s="47">
        <f>(COUNTIFS('MASTER TT'!$E$2:$E$587,$A$2:$A$7563,'MASTER TT'!$B$2:$B$587,"SUNDAY",'MASTER TT'!$C$2:$C$587,"1200-1*",'MASTER TT'!$AM$2:$AM$587,"JAN-APRIL 2026",'MASTER TT'!$L$2:$L$587,"&gt;=1"))</f>
        <v>0</v>
      </c>
      <c r="AT39" s="47">
        <f>(COUNTIFS('MASTER TT'!$E$2:$E$587,$A$2:$A$7563,'MASTER TT'!$B$2:$B$587,"SUNDAY",'MASTER TT'!$C$2:$C$587,"1300-1*",'MASTER TT'!$AM$2:$AM$587,"JAN-APRIL 2026",'MASTER TT'!$L$2:$L$587,"&gt;=1"))</f>
        <v>0</v>
      </c>
      <c r="AU39" s="47">
        <f>(COUNTIFS('MASTER TT'!$E$2:$E$587,$A$2:$A$7563,'MASTER TT'!$B$2:$B$587,"SUNDAY",'MASTER TT'!$C$2:$C$587,"14*-1*",'MASTER TT'!$AM$2:$AM$587,"JAN-APRIL 2026",'MASTER TT'!$L$2:$L$587,"&gt;=1"))</f>
        <v>0</v>
      </c>
      <c r="AV39" s="47">
        <f>(COUNTIFS('MASTER TT'!$E$2:$E$587,$A$2:$A$7563,'MASTER TT'!$B$2:$B$587,"SUNDAY",'MASTER TT'!$C$2:$C$587,"17*-*",'MASTER TT'!$AM$2:$AM$587,"JAN-APRIL 2026",'MASTER TT'!$L$2:$L$587,"&gt;=1"))</f>
        <v>0</v>
      </c>
      <c r="AW39" s="28"/>
      <c r="AX39" s="29"/>
      <c r="AY39" s="28"/>
      <c r="AZ39" s="28"/>
      <c r="BA39" s="28"/>
      <c r="BB39" s="28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1"/>
      <c r="BN39" s="31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</row>
    <row r="40" spans="1:84" ht="14.25" customHeight="1">
      <c r="A40" s="54" t="s">
        <v>415</v>
      </c>
      <c r="B40" s="43" t="s">
        <v>397</v>
      </c>
      <c r="C40" s="44">
        <v>30</v>
      </c>
      <c r="D40" s="45">
        <v>26</v>
      </c>
      <c r="E40" s="44">
        <v>26</v>
      </c>
      <c r="F40" s="55" t="s">
        <v>398</v>
      </c>
      <c r="G40" s="47">
        <f>(COUNTIFS('MASTER TT'!$E$2:$E$587,$A$2:$A$7563,'MASTER TT'!$B$2:$B$587,"MONDAY",'MASTER TT'!$C$2:$C$587,"08*-1*",'MASTER TT'!$AM$2:$AM$587,"JAN-APRIL 2026",'MASTER TT'!$L$2:$L$587,"&gt;=1"))</f>
        <v>0</v>
      </c>
      <c r="H40" s="47">
        <f>(COUNTIFS('MASTER TT'!$E$2:$E$68619,$A$2:$A$7563,'MASTER TT'!$B$2:$B$68619,"MONDAY",'MASTER TT'!$C$2:$C$68619,"1100-1*",'MASTER TT'!$AM$2:$AM$68619,"JAN-APRIL 2026",'MASTER TT'!$L$2:$L$68619,"&gt;=1"))</f>
        <v>0</v>
      </c>
      <c r="I40" s="47">
        <f>(COUNTIFS('MASTER TT'!$E$2:$E$587,$A$2:$A$7563,'MASTER TT'!$B$2:$B$587,"MONDAY",'MASTER TT'!$C$2:$C$587,"1200-1*",'MASTER TT'!$AM$2:$AM$587,"JAN-APRIL 2025",'MASTER TT'!$J$2:$J$587,"&gt;=1"))</f>
        <v>0</v>
      </c>
      <c r="J40" s="47">
        <f>(COUNTIFS('MASTER TT'!$E$2:$E$587,$A$2:$A$7563,'MASTER TT'!$B$2:$B$587,"MONDAY",'MASTER TT'!$C$2:$C$587,"1300-1*",'MASTER TT'!$AM$2:$AM$587,"JAN-APRIL 2025",'MASTER TT'!$J$2:$J$587,"&gt;=1"))</f>
        <v>0</v>
      </c>
      <c r="K40" s="47">
        <f>(COUNTIFS('MASTER TT'!$E$2:$E$587,$A$2:$A$7563,'MASTER TT'!$B$2:$B$587,"MONDAY",'MASTER TT'!$C$2:$C$587,"14*-1*",'MASTER TT'!$AM$2:$AM$587,"JAN-APRIL 2026",'MASTER TT'!$L$2:$L$587,"&gt;=1"))</f>
        <v>0</v>
      </c>
      <c r="L40" s="47">
        <f>(COUNTIFS('MASTER TT'!$E$2:$E$587,$A$2:$A$7563,'MASTER TT'!$B$2:$B$587,"MONDAY",'MASTER TT'!$C$2:$C$587,"17*-*",'MASTER TT'!$AM$2:$AM$587,"JAN-APRIL 2026",'MASTER TT'!$L$2:$L$587,"&gt;=1"))</f>
        <v>0</v>
      </c>
      <c r="M40" s="47">
        <f>(COUNTIFS('MASTER TT'!$E$2:$E$587,$A$2:$A$7563,'MASTER TT'!$B$2:$B$587,"TUESDAY",'MASTER TT'!$C$2:$C$587,"08*-1*",'MASTER TT'!$AM$2:$AM$587,"JAN-APRIL 2026",'MASTER TT'!$L$2:$L$587,"&gt;=1"))</f>
        <v>0</v>
      </c>
      <c r="N40" s="47">
        <f>(COUNTIFS('MASTER TT'!$E$2:$E$587,$A$2:$A$7563,'MASTER TT'!$B$2:$B$587,"TUESDAY",'MASTER TT'!$C$2:$C$587,"1100-1*",'MASTER TT'!$AM$2:$AM$587,"JAN-APRIL 2026",'MASTER TT'!$L$2:$L$587,"&gt;=1"))</f>
        <v>0</v>
      </c>
      <c r="O40" s="47">
        <f>(COUNTIFS('MASTER TT'!$E$2:$E$587,$A$2:$A$7563,'MASTER TT'!$B$2:$B$587,"MONDAY",'MASTER TT'!$C$2:$C$587,"1200-1*",'MASTER TT'!$AM$2:$AM$587,"JAN-APRIL 2025",'MASTER TT'!$J$2:$J$587,"&gt;=1"))</f>
        <v>0</v>
      </c>
      <c r="P40" s="47">
        <f>(COUNTIFS('MASTER TT'!$E$2:$E$587,$A$2:$A$7563,'MASTER TT'!$B$2:$B$587,"TUESDAY",'MASTER TT'!$C$2:$C$587,"1300-1*",'MASTER TT'!$AM$2:$AM$587,"JAN-APRIL 2026",'MASTER TT'!$L$2:$L$587,"&gt;=1"))</f>
        <v>0</v>
      </c>
      <c r="Q40" s="47">
        <f>(COUNTIFS('MASTER TT'!$E$2:$E$587,$A$2:$A$7563,'MASTER TT'!$B$2:$B$587,"TUESDAY",'MASTER TT'!$C$2:$C$587,"14*-1*",'MASTER TT'!$AM$2:$AM$587,"JAN-APRIL 2026",'MASTER TT'!$L$2:$L$587,"&gt;=1"))</f>
        <v>0</v>
      </c>
      <c r="R40" s="47">
        <f>(COUNTIFS('MASTER TT'!$E$2:$E$587,$A$2:$A$7563,'MASTER TT'!$B$2:$B$587,"TUESDAY",'MASTER TT'!$C$2:$C$587,"17*-*",'MASTER TT'!$AM$2:$AM$587,"SEP-DEC  2025",'MASTER TT'!$L$2:$L$587,"&gt;=1"))</f>
        <v>0</v>
      </c>
      <c r="S40" s="47">
        <f>(COUNTIFS('MASTER TT'!$E$2:$E$587,$A$2:$A$7563,'MASTER TT'!$B$2:$B$587,"WEDNESDAY",'MASTER TT'!$C$2:$C$587,"08*-1*",'MASTER TT'!$AM$2:$AM$587,"JAN-APRIL 2026",'MASTER TT'!$L$2:$L$587,"&gt;=1"))</f>
        <v>0</v>
      </c>
      <c r="T40" s="47">
        <f>(COUNTIFS('MASTER TT'!$E$2:$E$587,$A$2:$A$7563,'MASTER TT'!$B$2:$B$587,"WEDNESDAY",'MASTER TT'!$C$2:$C$587,"1100-1*",'MASTER TT'!$AM$2:$AM$587,"JAN-APRIL 2026",'MASTER TT'!$L$2:$L$587,"&gt;=1"))</f>
        <v>0</v>
      </c>
      <c r="U40" s="47">
        <f>(COUNTIFS('MASTER TT'!$E$2:$E$587,$A$2:$A$7563,'MASTER TT'!$B$2:$B$587,"MONDAY",'MASTER TT'!$C$2:$C$587,"1200-1*",'MASTER TT'!$AM$2:$AM$587,"JAN-APRIL 2025",'MASTER TT'!$J$2:$J$587,"&gt;=1"))</f>
        <v>0</v>
      </c>
      <c r="V40" s="47">
        <f>(COUNTIFS('MASTER TT'!$E$2:$E$587,$A$2:$A$7563,'MASTER TT'!$B$2:$B$587,"MONDAY",'MASTER TT'!$C$2:$C$587,"1300-1*",'MASTER TT'!$AM$2:$AM$587,"JAN-APRIL 2025",'MASTER TT'!$J$2:$J$587,"&gt;=1"))</f>
        <v>0</v>
      </c>
      <c r="W40" s="47">
        <f>(COUNTIFS('MASTER TT'!$E$2:$E$587,$A$2:$A$7563,'MASTER TT'!$B$2:$B$587,"WEDNESDAY",'MASTER TT'!$C$2:$C$587,"14*-1*",'MASTER TT'!$AM$2:$AM$587,"JAN-APRIL 2026",'MASTER TT'!$L$2:$L$587,"&gt;=1"))</f>
        <v>0</v>
      </c>
      <c r="X40" s="47">
        <f>(COUNTIFS('MASTER TT'!$E$2:$E$587,$A$2:$A$7563,'MASTER TT'!$B$2:$B$587,"WEDNESDAY",'MASTER TT'!$C$2:$C$587,"17*-*",'MASTER TT'!$AM$2:$AM$587,"JAN-APRIL 2026",'MASTER TT'!$L$2:$L$587,"&gt;=1"))</f>
        <v>0</v>
      </c>
      <c r="Y40" s="47">
        <f>(COUNTIFS('MASTER TT'!$E$2:$E$587,$A$2:$A$7563,'MASTER TT'!$B$2:$B$587,"THURSDAY",'MASTER TT'!$C$2:$C$587,"08*-1*",'MASTER TT'!$AM$2:$AM$587,"JAN-APRIL 2026",'MASTER TT'!$L$2:$L$587,"&gt;=1"))</f>
        <v>0</v>
      </c>
      <c r="Z40" s="47">
        <f>(COUNTIFS('MASTER TT'!$E$2:$E$587,$A$2:$A$7563,'MASTER TT'!$B$2:$B$587,"THURSDAY",'MASTER TT'!$C$2:$C$587,"1100-1*",'MASTER TT'!$AM$2:$AM$587,"JAN-APRIL 2026",'MASTER TT'!$L$2:$L$587,"&gt;=1"))</f>
        <v>0</v>
      </c>
      <c r="AA40" s="47">
        <f>(COUNTIFS('MASTER TT'!$E$2:$E$587,$A$2:$A$7563,'MASTER TT'!$B$2:$B$587,"MONDAY",'MASTER TT'!$C$2:$C$587,"1200-1*",'MASTER TT'!$AM$2:$AM$587,"JAN-APRIL 2025",'MASTER TT'!$J$2:$J$587,"&gt;=1"))</f>
        <v>0</v>
      </c>
      <c r="AB40" s="47">
        <f>(COUNTIFS('MASTER TT'!$E$2:$E$587,$A$2:$A$7563,'MASTER TT'!$B$2:$B$587,"MONDAY",'MASTER TT'!$C$2:$C$587,"1300-1*",'MASTER TT'!$AM$2:$AM$587,"JAN-APRIL 2025",'MASTER TT'!$J$2:$J$587,"&gt;=1"))</f>
        <v>0</v>
      </c>
      <c r="AC40" s="47">
        <f>(COUNTIFS('MASTER TT'!$E$2:$E$587,$A$2:$A$7563,'MASTER TT'!$B$2:$B$587,"THURSDAY",'MASTER TT'!$C$2:$C$587,"14*-1*",'MASTER TT'!$AM$2:$AM$587,"JAN-APRIL 2026",'MASTER TT'!$L$2:$L$587,"&gt;=1"))</f>
        <v>0</v>
      </c>
      <c r="AD40" s="47">
        <f>(COUNTIFS('MASTER TT'!$E$2:$E$587,$A$2:$A$7563,'MASTER TT'!$B$2:$B$587,"THURSDAY",'MASTER TT'!$C$2:$C$587,"17*-*",'MASTER TT'!$AM$2:$AM$587,"JAN-APRIL 2026",'MASTER TT'!$L$2:$L$587,"&gt;=1"))</f>
        <v>0</v>
      </c>
      <c r="AE40" s="47">
        <f>(COUNTIFS('MASTER TT'!$E$2:$E$587,$A$2:$A$7563,'MASTER TT'!$B$2:$B$587,"FRIDAY",'MASTER TT'!$C$2:$C$587,"08*-1*",'MASTER TT'!$AM$2:$AM$587,"JAN-APRIL 2026",'MASTER TT'!$L$2:$L$587,"&gt;=1"))</f>
        <v>0</v>
      </c>
      <c r="AF40" s="47">
        <f>(COUNTIFS('MASTER TT'!$E$2:$E$587,$A$2:$A$7563,'MASTER TT'!$B$2:$B$587,"FRIDAY",'MASTER TT'!$C$2:$C$587,"1100-1*",'MASTER TT'!$AM$2:$AM$587,"JAN-APRIL 2026",'MASTER TT'!$L$2:$L$587,"&gt;=1"))</f>
        <v>0</v>
      </c>
      <c r="AG40" s="47">
        <f>(COUNTIFS('MASTER TT'!$E$2:$E$587,$A$2:$A$7563,'MASTER TT'!$B$2:$B$587,"MONDAY",'MASTER TT'!$C$2:$C$587,"1200-1*",'MASTER TT'!$AM$2:$AM$587,"JAN-APRIL 2025",'MASTER TT'!$J$2:$J$587,"&gt;=1"))</f>
        <v>0</v>
      </c>
      <c r="AH40" s="47">
        <f>(COUNTIFS('MASTER TT'!$E$2:$E$587,$A$2:$A$7563,'MASTER TT'!$B$2:$B$587,"MONDAY",'MASTER TT'!$C$2:$C$587,"1300-1*",'MASTER TT'!$AM$2:$AM$587,"JAN-APRIL 2025",'MASTER TT'!$J$2:$J$587,"&gt;=1"))</f>
        <v>0</v>
      </c>
      <c r="AI40" s="47">
        <f>(COUNTIFS('MASTER TT'!$E$2:$E$587,$A$2:$A$7563,'MASTER TT'!$B$2:$B$587,"FRIDAY",'MASTER TT'!$C$2:$C$587,"14*-1*",'MASTER TT'!$AM$2:$AM$587,"JAN-APRIL 2026",'MASTER TT'!$L$2:$L$587,"&gt;=1"))</f>
        <v>0</v>
      </c>
      <c r="AJ40" s="47">
        <f>(COUNTIFS('MASTER TT'!$E$2:$E$587,$A$2:$A$7563,'MASTER TT'!$B$2:$B$587,"FRIDAY",'MASTER TT'!$C$2:$C$587,"17*-*",'MASTER TT'!$AM$2:$AM$587,"JAN-APRIL 2026",'MASTER TT'!$L$2:$L$587,"&gt;=1"))</f>
        <v>0</v>
      </c>
      <c r="AK40" s="47">
        <f>(COUNTIFS('MASTER TT'!$E$2:$E$587,$A$2:$A$7563,'MASTER TT'!$B$2:$B$587,"SATURDAY",'MASTER TT'!$C$2:$C$587,"08*-1*",'MASTER TT'!$AM$2:$AM$587,"JAN-APRIL 2026",'MASTER TT'!$L$2:$L$587,"&gt;=1"))</f>
        <v>0</v>
      </c>
      <c r="AL40" s="47">
        <f>(COUNTIFS('MASTER TT'!$E$2:$E$587,$A$2:$A$7563,'MASTER TT'!$B$2:$B$587,"SATURDAY",'MASTER TT'!$C$2:$C$587,"1100-1*",'MASTER TT'!$AM$2:$AM$587,"JAN-APRIL 2026",'MASTER TT'!$L$2:$L$587,"&gt;=1"))</f>
        <v>0</v>
      </c>
      <c r="AM40" s="47">
        <f>(COUNTIFS('MASTER TT'!$E$2:$E$587,$A$2:$A$7563,'MASTER TT'!$B$2:$B$587,"MONDAY",'MASTER TT'!$C$2:$C$587,"1200-1*",'MASTER TT'!$AM$2:$AM$587,"JAN-APRIL 2025",'MASTER TT'!$J$2:$J$587,"&gt;=1"))</f>
        <v>0</v>
      </c>
      <c r="AN40" s="47">
        <f>(COUNTIFS('MASTER TT'!$E$2:$E$587,$A$2:$A$7563,'MASTER TT'!$B$2:$B$587,"MONDAY",'MASTER TT'!$C$2:$C$587,"1300-1*",'MASTER TT'!$AM$2:$AM$587,"JAN-APRIL 2025",'MASTER TT'!$J$2:$J$587,"&gt;=1"))</f>
        <v>0</v>
      </c>
      <c r="AO40" s="47">
        <f>(COUNTIFS('MASTER TT'!$E$2:$E$587,$A$2:$A$7563,'MASTER TT'!$B$2:$B$587,"MONDAY",'MASTER TT'!$C$2:$C$587,"14*-1*",'MASTER TT'!$AM$2:$AM$587,"MAY-AUG 2025",'MASTER TT'!$J$2:$J$587,"&gt;=1"))</f>
        <v>0</v>
      </c>
      <c r="AP40" s="47">
        <f>(COUNTIFS('MASTER TT'!$E$2:$E$587,$A$2:$A$7563,'MASTER TT'!$B$2:$B$587,"SATURDAY",'MASTER TT'!$C$2:$C$587,"17*-*",'MASTER TT'!$AM$2:$AM$587,"JAN-APRIL 2026",'MASTER TT'!$L$2:$L$587,"&gt;=1"))</f>
        <v>0</v>
      </c>
      <c r="AQ40" s="47">
        <f>(COUNTIFS('MASTER TT'!$E$2:$E$587,$A$2:$A$7563,'MASTER TT'!$B$2:$B$587,"SUNDAY",'MASTER TT'!$C$2:$C$587,"08*-1*",'MASTER TT'!$AM$2:$AM$587,"JAN-APRIL 2026",'MASTER TT'!$L$2:$L$587,"&gt;=1"))</f>
        <v>0</v>
      </c>
      <c r="AR40" s="47">
        <f>(COUNTIFS('MASTER TT'!$E$2:$E$68624,$A$2:$A$7563,'MASTER TT'!$B$2:$B$68624,"SUNDAY",'MASTER TT'!$C$2:$C$68624,"1100-1*",'MASTER TT'!$AM$2:$AM$68624,"JAN-APRIL 2026",'MASTER TT'!$L$2:$L$68624,"&gt;=1"))</f>
        <v>0</v>
      </c>
      <c r="AS40" s="47">
        <f>(COUNTIFS('MASTER TT'!$E$2:$E$587,$A$2:$A$7563,'MASTER TT'!$B$2:$B$587,"SUNDAY",'MASTER TT'!$C$2:$C$587,"1200-1*",'MASTER TT'!$AM$2:$AM$587,"JAN-APRIL 2026",'MASTER TT'!$L$2:$L$587,"&gt;=1"))</f>
        <v>0</v>
      </c>
      <c r="AT40" s="47">
        <f>(COUNTIFS('MASTER TT'!$E$2:$E$587,$A$2:$A$7563,'MASTER TT'!$B$2:$B$587,"SUNDAY",'MASTER TT'!$C$2:$C$587,"1300-1*",'MASTER TT'!$AM$2:$AM$587,"JAN-APRIL 2026",'MASTER TT'!$L$2:$L$587,"&gt;=1"))</f>
        <v>0</v>
      </c>
      <c r="AU40" s="47">
        <f>(COUNTIFS('MASTER TT'!$E$2:$E$587,$A$2:$A$7563,'MASTER TT'!$B$2:$B$587,"SUNDAY",'MASTER TT'!$C$2:$C$587,"14*-1*",'MASTER TT'!$AM$2:$AM$587,"JAN-APRIL 2026",'MASTER TT'!$L$2:$L$587,"&gt;=1"))</f>
        <v>0</v>
      </c>
      <c r="AV40" s="47">
        <f>(COUNTIFS('MASTER TT'!$E$2:$E$587,$A$2:$A$7563,'MASTER TT'!$B$2:$B$587,"SUNDAY",'MASTER TT'!$C$2:$C$587,"17*-*",'MASTER TT'!$AM$2:$AM$587,"JAN-APRIL 2026",'MASTER TT'!$L$2:$L$587,"&gt;=1"))</f>
        <v>0</v>
      </c>
      <c r="AW40" s="28"/>
      <c r="AX40" s="29"/>
      <c r="AY40" s="28"/>
      <c r="AZ40" s="28"/>
      <c r="BA40" s="28"/>
      <c r="BB40" s="28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1"/>
      <c r="BN40" s="31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</row>
    <row r="41" spans="1:84" ht="14.25" customHeight="1">
      <c r="A41" s="54" t="s">
        <v>416</v>
      </c>
      <c r="B41" s="43" t="s">
        <v>397</v>
      </c>
      <c r="C41" s="44">
        <v>30</v>
      </c>
      <c r="D41" s="45">
        <v>26</v>
      </c>
      <c r="E41" s="44">
        <v>26</v>
      </c>
      <c r="F41" s="55" t="s">
        <v>398</v>
      </c>
      <c r="G41" s="47">
        <f>(COUNTIFS('MASTER TT'!$E$2:$E$587,$A$2:$A$7563,'MASTER TT'!$B$2:$B$587,"MONDAY",'MASTER TT'!$C$2:$C$587,"08*-1*",'MASTER TT'!$AM$2:$AM$587,"JAN-APRIL 2026",'MASTER TT'!$L$2:$L$587,"&gt;=1"))</f>
        <v>0</v>
      </c>
      <c r="H41" s="47">
        <f>(COUNTIFS('MASTER TT'!$E$2:$E$68619,$A$2:$A$7563,'MASTER TT'!$B$2:$B$68619,"MONDAY",'MASTER TT'!$C$2:$C$68619,"1100-1*",'MASTER TT'!$AM$2:$AM$68619,"JAN-APRIL 2026",'MASTER TT'!$L$2:$L$68619,"&gt;=1"))</f>
        <v>0</v>
      </c>
      <c r="I41" s="47">
        <f>(COUNTIFS('MASTER TT'!$E$2:$E$587,$A$2:$A$7563,'MASTER TT'!$B$2:$B$587,"MONDAY",'MASTER TT'!$C$2:$C$587,"1200-1*",'MASTER TT'!$AM$2:$AM$587,"JAN-APRIL 2025",'MASTER TT'!$J$2:$J$587,"&gt;=1"))</f>
        <v>0</v>
      </c>
      <c r="J41" s="47">
        <f>(COUNTIFS('MASTER TT'!$E$2:$E$587,$A$2:$A$7563,'MASTER TT'!$B$2:$B$587,"MONDAY",'MASTER TT'!$C$2:$C$587,"1300-1*",'MASTER TT'!$AM$2:$AM$587,"JAN-APRIL 2025",'MASTER TT'!$J$2:$J$587,"&gt;=1"))</f>
        <v>0</v>
      </c>
      <c r="K41" s="47">
        <f>(COUNTIFS('MASTER TT'!$E$2:$E$587,$A$2:$A$7563,'MASTER TT'!$B$2:$B$587,"MONDAY",'MASTER TT'!$C$2:$C$587,"14*-1*",'MASTER TT'!$AM$2:$AM$587,"JAN-APRIL 2026",'MASTER TT'!$L$2:$L$587,"&gt;=1"))</f>
        <v>0</v>
      </c>
      <c r="L41" s="47">
        <f>(COUNTIFS('MASTER TT'!$E$2:$E$587,$A$2:$A$7563,'MASTER TT'!$B$2:$B$587,"MONDAY",'MASTER TT'!$C$2:$C$587,"17*-*",'MASTER TT'!$AM$2:$AM$587,"JAN-APRIL 2026",'MASTER TT'!$L$2:$L$587,"&gt;=1"))</f>
        <v>0</v>
      </c>
      <c r="M41" s="47">
        <f>(COUNTIFS('MASTER TT'!$E$2:$E$587,$A$2:$A$7563,'MASTER TT'!$B$2:$B$587,"TUESDAY",'MASTER TT'!$C$2:$C$587,"08*-1*",'MASTER TT'!$AM$2:$AM$587,"JAN-APRIL 2026",'MASTER TT'!$L$2:$L$587,"&gt;=1"))</f>
        <v>0</v>
      </c>
      <c r="N41" s="47">
        <f>(COUNTIFS('MASTER TT'!$E$2:$E$587,$A$2:$A$7563,'MASTER TT'!$B$2:$B$587,"TUESDAY",'MASTER TT'!$C$2:$C$587,"1100-1*",'MASTER TT'!$AM$2:$AM$587,"JAN-APRIL 2026",'MASTER TT'!$L$2:$L$587,"&gt;=1"))</f>
        <v>0</v>
      </c>
      <c r="O41" s="47">
        <f>(COUNTIFS('MASTER TT'!$E$2:$E$587,$A$2:$A$7563,'MASTER TT'!$B$2:$B$587,"MONDAY",'MASTER TT'!$C$2:$C$587,"1200-1*",'MASTER TT'!$AM$2:$AM$587,"JAN-APRIL 2025",'MASTER TT'!$J$2:$J$587,"&gt;=1"))</f>
        <v>0</v>
      </c>
      <c r="P41" s="47">
        <f>(COUNTIFS('MASTER TT'!$E$2:$E$587,$A$2:$A$7563,'MASTER TT'!$B$2:$B$587,"TUESDAY",'MASTER TT'!$C$2:$C$587,"1300-1*",'MASTER TT'!$AM$2:$AM$587,"JAN-APRIL 2026",'MASTER TT'!$L$2:$L$587,"&gt;=1"))</f>
        <v>0</v>
      </c>
      <c r="Q41" s="47">
        <f>(COUNTIFS('MASTER TT'!$E$2:$E$587,$A$2:$A$7563,'MASTER TT'!$B$2:$B$587,"TUESDAY",'MASTER TT'!$C$2:$C$587,"14*-1*",'MASTER TT'!$AM$2:$AM$587,"JAN-APRIL 2026",'MASTER TT'!$L$2:$L$587,"&gt;=1"))</f>
        <v>0</v>
      </c>
      <c r="R41" s="47">
        <f>(COUNTIFS('MASTER TT'!$E$2:$E$587,$A$2:$A$7563,'MASTER TT'!$B$2:$B$587,"TUESDAY",'MASTER TT'!$C$2:$C$587,"17*-*",'MASTER TT'!$AM$2:$AM$587,"SEP-DEC  2025",'MASTER TT'!$L$2:$L$587,"&gt;=1"))</f>
        <v>0</v>
      </c>
      <c r="S41" s="47">
        <f>(COUNTIFS('MASTER TT'!$E$2:$E$587,$A$2:$A$7563,'MASTER TT'!$B$2:$B$587,"WEDNESDAY",'MASTER TT'!$C$2:$C$587,"08*-1*",'MASTER TT'!$AM$2:$AM$587,"JAN-APRIL 2026",'MASTER TT'!$L$2:$L$587,"&gt;=1"))</f>
        <v>0</v>
      </c>
      <c r="T41" s="47">
        <f>(COUNTIFS('MASTER TT'!$E$2:$E$587,$A$2:$A$7563,'MASTER TT'!$B$2:$B$587,"WEDNESDAY",'MASTER TT'!$C$2:$C$587,"1100-1*",'MASTER TT'!$AM$2:$AM$587,"JAN-APRIL 2026",'MASTER TT'!$L$2:$L$587,"&gt;=1"))</f>
        <v>0</v>
      </c>
      <c r="U41" s="47">
        <f>(COUNTIFS('MASTER TT'!$E$2:$E$587,$A$2:$A$7563,'MASTER TT'!$B$2:$B$587,"MONDAY",'MASTER TT'!$C$2:$C$587,"1200-1*",'MASTER TT'!$AM$2:$AM$587,"JAN-APRIL 2025",'MASTER TT'!$J$2:$J$587,"&gt;=1"))</f>
        <v>0</v>
      </c>
      <c r="V41" s="47">
        <f>(COUNTIFS('MASTER TT'!$E$2:$E$587,$A$2:$A$7563,'MASTER TT'!$B$2:$B$587,"MONDAY",'MASTER TT'!$C$2:$C$587,"1300-1*",'MASTER TT'!$AM$2:$AM$587,"JAN-APRIL 2025",'MASTER TT'!$J$2:$J$587,"&gt;=1"))</f>
        <v>0</v>
      </c>
      <c r="W41" s="47">
        <f>(COUNTIFS('MASTER TT'!$E$2:$E$587,$A$2:$A$7563,'MASTER TT'!$B$2:$B$587,"WEDNESDAY",'MASTER TT'!$C$2:$C$587,"14*-1*",'MASTER TT'!$AM$2:$AM$587,"JAN-APRIL 2026",'MASTER TT'!$L$2:$L$587,"&gt;=1"))</f>
        <v>0</v>
      </c>
      <c r="X41" s="47">
        <f>(COUNTIFS('MASTER TT'!$E$2:$E$587,$A$2:$A$7563,'MASTER TT'!$B$2:$B$587,"WEDNESDAY",'MASTER TT'!$C$2:$C$587,"17*-*",'MASTER TT'!$AM$2:$AM$587,"JAN-APRIL 2026",'MASTER TT'!$L$2:$L$587,"&gt;=1"))</f>
        <v>0</v>
      </c>
      <c r="Y41" s="47">
        <f>(COUNTIFS('MASTER TT'!$E$2:$E$587,$A$2:$A$7563,'MASTER TT'!$B$2:$B$587,"THURSDAY",'MASTER TT'!$C$2:$C$587,"08*-1*",'MASTER TT'!$AM$2:$AM$587,"JAN-APRIL 2026",'MASTER TT'!$L$2:$L$587,"&gt;=1"))</f>
        <v>0</v>
      </c>
      <c r="Z41" s="47">
        <f>(COUNTIFS('MASTER TT'!$E$2:$E$587,$A$2:$A$7563,'MASTER TT'!$B$2:$B$587,"THURSDAY",'MASTER TT'!$C$2:$C$587,"1100-1*",'MASTER TT'!$AM$2:$AM$587,"JAN-APRIL 2026",'MASTER TT'!$L$2:$L$587,"&gt;=1"))</f>
        <v>0</v>
      </c>
      <c r="AA41" s="47">
        <f>(COUNTIFS('MASTER TT'!$E$2:$E$587,$A$2:$A$7563,'MASTER TT'!$B$2:$B$587,"MONDAY",'MASTER TT'!$C$2:$C$587,"1200-1*",'MASTER TT'!$AM$2:$AM$587,"JAN-APRIL 2025",'MASTER TT'!$J$2:$J$587,"&gt;=1"))</f>
        <v>0</v>
      </c>
      <c r="AB41" s="47">
        <f>(COUNTIFS('MASTER TT'!$E$2:$E$587,$A$2:$A$7563,'MASTER TT'!$B$2:$B$587,"MONDAY",'MASTER TT'!$C$2:$C$587,"1300-1*",'MASTER TT'!$AM$2:$AM$587,"JAN-APRIL 2025",'MASTER TT'!$J$2:$J$587,"&gt;=1"))</f>
        <v>0</v>
      </c>
      <c r="AC41" s="47">
        <f>(COUNTIFS('MASTER TT'!$E$2:$E$587,$A$2:$A$7563,'MASTER TT'!$B$2:$B$587,"THURSDAY",'MASTER TT'!$C$2:$C$587,"14*-1*",'MASTER TT'!$AM$2:$AM$587,"JAN-APRIL 2026",'MASTER TT'!$L$2:$L$587,"&gt;=1"))</f>
        <v>0</v>
      </c>
      <c r="AD41" s="47">
        <f>(COUNTIFS('MASTER TT'!$E$2:$E$587,$A$2:$A$7563,'MASTER TT'!$B$2:$B$587,"THURSDAY",'MASTER TT'!$C$2:$C$587,"17*-*",'MASTER TT'!$AM$2:$AM$587,"JAN-APRIL 2026",'MASTER TT'!$L$2:$L$587,"&gt;=1"))</f>
        <v>0</v>
      </c>
      <c r="AE41" s="47">
        <f>(COUNTIFS('MASTER TT'!$E$2:$E$587,$A$2:$A$7563,'MASTER TT'!$B$2:$B$587,"FRIDAY",'MASTER TT'!$C$2:$C$587,"08*-1*",'MASTER TT'!$AM$2:$AM$587,"JAN-APRIL 2026",'MASTER TT'!$L$2:$L$587,"&gt;=1"))</f>
        <v>0</v>
      </c>
      <c r="AF41" s="47">
        <f>(COUNTIFS('MASTER TT'!$E$2:$E$587,$A$2:$A$7563,'MASTER TT'!$B$2:$B$587,"FRIDAY",'MASTER TT'!$C$2:$C$587,"1100-1*",'MASTER TT'!$AM$2:$AM$587,"JAN-APRIL 2026",'MASTER TT'!$L$2:$L$587,"&gt;=1"))</f>
        <v>0</v>
      </c>
      <c r="AG41" s="47">
        <f>(COUNTIFS('MASTER TT'!$E$2:$E$587,$A$2:$A$7563,'MASTER TT'!$B$2:$B$587,"MONDAY",'MASTER TT'!$C$2:$C$587,"1200-1*",'MASTER TT'!$AM$2:$AM$587,"JAN-APRIL 2025",'MASTER TT'!$J$2:$J$587,"&gt;=1"))</f>
        <v>0</v>
      </c>
      <c r="AH41" s="47">
        <f>(COUNTIFS('MASTER TT'!$E$2:$E$587,$A$2:$A$7563,'MASTER TT'!$B$2:$B$587,"MONDAY",'MASTER TT'!$C$2:$C$587,"1300-1*",'MASTER TT'!$AM$2:$AM$587,"JAN-APRIL 2025",'MASTER TT'!$J$2:$J$587,"&gt;=1"))</f>
        <v>0</v>
      </c>
      <c r="AI41" s="47">
        <f>(COUNTIFS('MASTER TT'!$E$2:$E$587,$A$2:$A$7563,'MASTER TT'!$B$2:$B$587,"FRIDAY",'MASTER TT'!$C$2:$C$587,"14*-1*",'MASTER TT'!$AM$2:$AM$587,"JAN-APRIL 2026",'MASTER TT'!$L$2:$L$587,"&gt;=1"))</f>
        <v>0</v>
      </c>
      <c r="AJ41" s="47">
        <f>(COUNTIFS('MASTER TT'!$E$2:$E$587,$A$2:$A$7563,'MASTER TT'!$B$2:$B$587,"FRIDAY",'MASTER TT'!$C$2:$C$587,"17*-*",'MASTER TT'!$AM$2:$AM$587,"JAN-APRIL 2026",'MASTER TT'!$L$2:$L$587,"&gt;=1"))</f>
        <v>0</v>
      </c>
      <c r="AK41" s="47">
        <f>(COUNTIFS('MASTER TT'!$E$2:$E$587,$A$2:$A$7563,'MASTER TT'!$B$2:$B$587,"SATURDAY",'MASTER TT'!$C$2:$C$587,"08*-1*",'MASTER TT'!$AM$2:$AM$587,"JAN-APRIL 2026",'MASTER TT'!$L$2:$L$587,"&gt;=1"))</f>
        <v>0</v>
      </c>
      <c r="AL41" s="47">
        <f>(COUNTIFS('MASTER TT'!$E$2:$E$587,$A$2:$A$7563,'MASTER TT'!$B$2:$B$587,"SATURDAY",'MASTER TT'!$C$2:$C$587,"1100-1*",'MASTER TT'!$AM$2:$AM$587,"JAN-APRIL 2026",'MASTER TT'!$L$2:$L$587,"&gt;=1"))</f>
        <v>0</v>
      </c>
      <c r="AM41" s="47">
        <f>(COUNTIFS('MASTER TT'!$E$2:$E$587,$A$2:$A$7563,'MASTER TT'!$B$2:$B$587,"MONDAY",'MASTER TT'!$C$2:$C$587,"1200-1*",'MASTER TT'!$AM$2:$AM$587,"JAN-APRIL 2025",'MASTER TT'!$J$2:$J$587,"&gt;=1"))</f>
        <v>0</v>
      </c>
      <c r="AN41" s="47">
        <f>(COUNTIFS('MASTER TT'!$E$2:$E$587,$A$2:$A$7563,'MASTER TT'!$B$2:$B$587,"MONDAY",'MASTER TT'!$C$2:$C$587,"1300-1*",'MASTER TT'!$AM$2:$AM$587,"JAN-APRIL 2025",'MASTER TT'!$J$2:$J$587,"&gt;=1"))</f>
        <v>0</v>
      </c>
      <c r="AO41" s="47">
        <f>(COUNTIFS('MASTER TT'!$E$2:$E$587,$A$2:$A$7563,'MASTER TT'!$B$2:$B$587,"MONDAY",'MASTER TT'!$C$2:$C$587,"14*-1*",'MASTER TT'!$AM$2:$AM$587,"MAY-AUG 2025",'MASTER TT'!$J$2:$J$587,"&gt;=1"))</f>
        <v>0</v>
      </c>
      <c r="AP41" s="47">
        <f>(COUNTIFS('MASTER TT'!$E$2:$E$587,$A$2:$A$7563,'MASTER TT'!$B$2:$B$587,"SATURDAY",'MASTER TT'!$C$2:$C$587,"17*-*",'MASTER TT'!$AM$2:$AM$587,"JAN-APRIL 2026",'MASTER TT'!$L$2:$L$587,"&gt;=1"))</f>
        <v>0</v>
      </c>
      <c r="AQ41" s="47">
        <f>(COUNTIFS('MASTER TT'!$E$2:$E$587,$A$2:$A$7563,'MASTER TT'!$B$2:$B$587,"SUNDAY",'MASTER TT'!$C$2:$C$587,"08*-1*",'MASTER TT'!$AM$2:$AM$587,"JAN-APRIL 2026",'MASTER TT'!$L$2:$L$587,"&gt;=1"))</f>
        <v>0</v>
      </c>
      <c r="AR41" s="47">
        <f>(COUNTIFS('MASTER TT'!$E$2:$E$68624,$A$2:$A$7563,'MASTER TT'!$B$2:$B$68624,"SUNDAY",'MASTER TT'!$C$2:$C$68624,"1100-1*",'MASTER TT'!$AM$2:$AM$68624,"JAN-APRIL 2026",'MASTER TT'!$L$2:$L$68624,"&gt;=1"))</f>
        <v>0</v>
      </c>
      <c r="AS41" s="47">
        <f>(COUNTIFS('MASTER TT'!$E$2:$E$587,$A$2:$A$7563,'MASTER TT'!$B$2:$B$587,"SUNDAY",'MASTER TT'!$C$2:$C$587,"1200-1*",'MASTER TT'!$AM$2:$AM$587,"JAN-APRIL 2026",'MASTER TT'!$L$2:$L$587,"&gt;=1"))</f>
        <v>0</v>
      </c>
      <c r="AT41" s="47">
        <f>(COUNTIFS('MASTER TT'!$E$2:$E$587,$A$2:$A$7563,'MASTER TT'!$B$2:$B$587,"SUNDAY",'MASTER TT'!$C$2:$C$587,"1300-1*",'MASTER TT'!$AM$2:$AM$587,"JAN-APRIL 2026",'MASTER TT'!$L$2:$L$587,"&gt;=1"))</f>
        <v>0</v>
      </c>
      <c r="AU41" s="47">
        <f>(COUNTIFS('MASTER TT'!$E$2:$E$587,$A$2:$A$7563,'MASTER TT'!$B$2:$B$587,"SUNDAY",'MASTER TT'!$C$2:$C$587,"14*-1*",'MASTER TT'!$AM$2:$AM$587,"JAN-APRIL 2026",'MASTER TT'!$L$2:$L$587,"&gt;=1"))</f>
        <v>0</v>
      </c>
      <c r="AV41" s="47">
        <f>(COUNTIFS('MASTER TT'!$E$2:$E$587,$A$2:$A$7563,'MASTER TT'!$B$2:$B$587,"SUNDAY",'MASTER TT'!$C$2:$C$587,"17*-*",'MASTER TT'!$AM$2:$AM$587,"JAN-APRIL 2026",'MASTER TT'!$L$2:$L$587,"&gt;=1"))</f>
        <v>0</v>
      </c>
      <c r="AW41" s="28"/>
      <c r="AX41" s="29"/>
      <c r="AY41" s="28"/>
      <c r="AZ41" s="28"/>
      <c r="BA41" s="28"/>
      <c r="BB41" s="28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1"/>
      <c r="BN41" s="31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</row>
    <row r="42" spans="1:84" ht="14.25" customHeight="1">
      <c r="A42" s="54" t="s">
        <v>417</v>
      </c>
      <c r="B42" s="43" t="s">
        <v>397</v>
      </c>
      <c r="C42" s="44">
        <v>30</v>
      </c>
      <c r="D42" s="45">
        <v>26</v>
      </c>
      <c r="E42" s="44">
        <v>26</v>
      </c>
      <c r="F42" s="55" t="s">
        <v>398</v>
      </c>
      <c r="G42" s="47">
        <f>(COUNTIFS('MASTER TT'!$E$2:$E$587,$A$2:$A$7563,'MASTER TT'!$B$2:$B$587,"MONDAY",'MASTER TT'!$C$2:$C$587,"08*-1*",'MASTER TT'!$AM$2:$AM$587,"JAN-APRIL 2026",'MASTER TT'!$L$2:$L$587,"&gt;=1"))</f>
        <v>0</v>
      </c>
      <c r="H42" s="47">
        <f>(COUNTIFS('MASTER TT'!$E$2:$E$68619,$A$2:$A$7563,'MASTER TT'!$B$2:$B$68619,"MONDAY",'MASTER TT'!$C$2:$C$68619,"1100-1*",'MASTER TT'!$AM$2:$AM$68619,"JAN-APRIL 2026",'MASTER TT'!$L$2:$L$68619,"&gt;=1"))</f>
        <v>0</v>
      </c>
      <c r="I42" s="47">
        <f>(COUNTIFS('MASTER TT'!$E$2:$E$587,$A$2:$A$7563,'MASTER TT'!$B$2:$B$587,"MONDAY",'MASTER TT'!$C$2:$C$587,"1200-1*",'MASTER TT'!$AM$2:$AM$587,"JAN-APRIL 2025",'MASTER TT'!$J$2:$J$587,"&gt;=1"))</f>
        <v>0</v>
      </c>
      <c r="J42" s="47">
        <f>(COUNTIFS('MASTER TT'!$E$2:$E$587,$A$2:$A$7563,'MASTER TT'!$B$2:$B$587,"MONDAY",'MASTER TT'!$C$2:$C$587,"1300-1*",'MASTER TT'!$AM$2:$AM$587,"JAN-APRIL 2025",'MASTER TT'!$J$2:$J$587,"&gt;=1"))</f>
        <v>0</v>
      </c>
      <c r="K42" s="47">
        <f>(COUNTIFS('MASTER TT'!$E$2:$E$587,$A$2:$A$7563,'MASTER TT'!$B$2:$B$587,"MONDAY",'MASTER TT'!$C$2:$C$587,"14*-1*",'MASTER TT'!$AM$2:$AM$587,"JAN-APRIL 2026",'MASTER TT'!$L$2:$L$587,"&gt;=1"))</f>
        <v>0</v>
      </c>
      <c r="L42" s="47">
        <f>(COUNTIFS('MASTER TT'!$E$2:$E$587,$A$2:$A$7563,'MASTER TT'!$B$2:$B$587,"MONDAY",'MASTER TT'!$C$2:$C$587,"17*-*",'MASTER TT'!$AM$2:$AM$587,"JAN-APRIL 2026",'MASTER TT'!$L$2:$L$587,"&gt;=1"))</f>
        <v>0</v>
      </c>
      <c r="M42" s="47">
        <f>(COUNTIFS('MASTER TT'!$E$2:$E$587,$A$2:$A$7563,'MASTER TT'!$B$2:$B$587,"TUESDAY",'MASTER TT'!$C$2:$C$587,"08*-1*",'MASTER TT'!$AM$2:$AM$587,"JAN-APRIL 2026",'MASTER TT'!$L$2:$L$587,"&gt;=1"))</f>
        <v>0</v>
      </c>
      <c r="N42" s="47">
        <f>(COUNTIFS('MASTER TT'!$E$2:$E$587,$A$2:$A$7563,'MASTER TT'!$B$2:$B$587,"TUESDAY",'MASTER TT'!$C$2:$C$587,"1100-1*",'MASTER TT'!$AM$2:$AM$587,"JAN-APRIL 2026",'MASTER TT'!$L$2:$L$587,"&gt;=1"))</f>
        <v>0</v>
      </c>
      <c r="O42" s="47">
        <f>(COUNTIFS('MASTER TT'!$E$2:$E$587,$A$2:$A$7563,'MASTER TT'!$B$2:$B$587,"MONDAY",'MASTER TT'!$C$2:$C$587,"1200-1*",'MASTER TT'!$AM$2:$AM$587,"JAN-APRIL 2025",'MASTER TT'!$J$2:$J$587,"&gt;=1"))</f>
        <v>0</v>
      </c>
      <c r="P42" s="47">
        <f>(COUNTIFS('MASTER TT'!$E$2:$E$587,$A$2:$A$7563,'MASTER TT'!$B$2:$B$587,"TUESDAY",'MASTER TT'!$C$2:$C$587,"1300-1*",'MASTER TT'!$AM$2:$AM$587,"JAN-APRIL 2026",'MASTER TT'!$L$2:$L$587,"&gt;=1"))</f>
        <v>0</v>
      </c>
      <c r="Q42" s="47">
        <f>(COUNTIFS('MASTER TT'!$E$2:$E$587,$A$2:$A$7563,'MASTER TT'!$B$2:$B$587,"TUESDAY",'MASTER TT'!$C$2:$C$587,"14*-1*",'MASTER TT'!$AM$2:$AM$587,"JAN-APRIL 2026",'MASTER TT'!$L$2:$L$587,"&gt;=1"))</f>
        <v>0</v>
      </c>
      <c r="R42" s="47">
        <f>(COUNTIFS('MASTER TT'!$E$2:$E$587,$A$2:$A$7563,'MASTER TT'!$B$2:$B$587,"TUESDAY",'MASTER TT'!$C$2:$C$587,"17*-*",'MASTER TT'!$AM$2:$AM$587,"SEP-DEC  2025",'MASTER TT'!$L$2:$L$587,"&gt;=1"))</f>
        <v>0</v>
      </c>
      <c r="S42" s="47">
        <f>(COUNTIFS('MASTER TT'!$E$2:$E$587,$A$2:$A$7563,'MASTER TT'!$B$2:$B$587,"WEDNESDAY",'MASTER TT'!$C$2:$C$587,"08*-1*",'MASTER TT'!$AM$2:$AM$587,"JAN-APRIL 2026",'MASTER TT'!$L$2:$L$587,"&gt;=1"))</f>
        <v>0</v>
      </c>
      <c r="T42" s="47">
        <f>(COUNTIFS('MASTER TT'!$E$2:$E$587,$A$2:$A$7563,'MASTER TT'!$B$2:$B$587,"WEDNESDAY",'MASTER TT'!$C$2:$C$587,"1100-1*",'MASTER TT'!$AM$2:$AM$587,"JAN-APRIL 2026",'MASTER TT'!$L$2:$L$587,"&gt;=1"))</f>
        <v>0</v>
      </c>
      <c r="U42" s="47">
        <f>(COUNTIFS('MASTER TT'!$E$2:$E$587,$A$2:$A$7563,'MASTER TT'!$B$2:$B$587,"MONDAY",'MASTER TT'!$C$2:$C$587,"1200-1*",'MASTER TT'!$AM$2:$AM$587,"JAN-APRIL 2025",'MASTER TT'!$J$2:$J$587,"&gt;=1"))</f>
        <v>0</v>
      </c>
      <c r="V42" s="47">
        <f>(COUNTIFS('MASTER TT'!$E$2:$E$587,$A$2:$A$7563,'MASTER TT'!$B$2:$B$587,"MONDAY",'MASTER TT'!$C$2:$C$587,"1300-1*",'MASTER TT'!$AM$2:$AM$587,"JAN-APRIL 2025",'MASTER TT'!$J$2:$J$587,"&gt;=1"))</f>
        <v>0</v>
      </c>
      <c r="W42" s="47">
        <f>(COUNTIFS('MASTER TT'!$E$2:$E$587,$A$2:$A$7563,'MASTER TT'!$B$2:$B$587,"WEDNESDAY",'MASTER TT'!$C$2:$C$587,"14*-1*",'MASTER TT'!$AM$2:$AM$587,"JAN-APRIL 2026",'MASTER TT'!$L$2:$L$587,"&gt;=1"))</f>
        <v>0</v>
      </c>
      <c r="X42" s="47">
        <f>(COUNTIFS('MASTER TT'!$E$2:$E$587,$A$2:$A$7563,'MASTER TT'!$B$2:$B$587,"WEDNESDAY",'MASTER TT'!$C$2:$C$587,"17*-*",'MASTER TT'!$AM$2:$AM$587,"JAN-APRIL 2026",'MASTER TT'!$L$2:$L$587,"&gt;=1"))</f>
        <v>0</v>
      </c>
      <c r="Y42" s="47">
        <f>(COUNTIFS('MASTER TT'!$E$2:$E$587,$A$2:$A$7563,'MASTER TT'!$B$2:$B$587,"THURSDAY",'MASTER TT'!$C$2:$C$587,"08*-1*",'MASTER TT'!$AM$2:$AM$587,"JAN-APRIL 2026",'MASTER TT'!$L$2:$L$587,"&gt;=1"))</f>
        <v>0</v>
      </c>
      <c r="Z42" s="47">
        <f>(COUNTIFS('MASTER TT'!$E$2:$E$587,$A$2:$A$7563,'MASTER TT'!$B$2:$B$587,"THURSDAY",'MASTER TT'!$C$2:$C$587,"1100-1*",'MASTER TT'!$AM$2:$AM$587,"JAN-APRIL 2026",'MASTER TT'!$L$2:$L$587,"&gt;=1"))</f>
        <v>0</v>
      </c>
      <c r="AA42" s="47">
        <f>(COUNTIFS('MASTER TT'!$E$2:$E$587,$A$2:$A$7563,'MASTER TT'!$B$2:$B$587,"MONDAY",'MASTER TT'!$C$2:$C$587,"1200-1*",'MASTER TT'!$AM$2:$AM$587,"JAN-APRIL 2025",'MASTER TT'!$J$2:$J$587,"&gt;=1"))</f>
        <v>0</v>
      </c>
      <c r="AB42" s="47">
        <f>(COUNTIFS('MASTER TT'!$E$2:$E$587,$A$2:$A$7563,'MASTER TT'!$B$2:$B$587,"MONDAY",'MASTER TT'!$C$2:$C$587,"1300-1*",'MASTER TT'!$AM$2:$AM$587,"JAN-APRIL 2025",'MASTER TT'!$J$2:$J$587,"&gt;=1"))</f>
        <v>0</v>
      </c>
      <c r="AC42" s="47">
        <f>(COUNTIFS('MASTER TT'!$E$2:$E$587,$A$2:$A$7563,'MASTER TT'!$B$2:$B$587,"THURSDAY",'MASTER TT'!$C$2:$C$587,"14*-1*",'MASTER TT'!$AM$2:$AM$587,"JAN-APRIL 2026",'MASTER TT'!$L$2:$L$587,"&gt;=1"))</f>
        <v>0</v>
      </c>
      <c r="AD42" s="47">
        <f>(COUNTIFS('MASTER TT'!$E$2:$E$587,$A$2:$A$7563,'MASTER TT'!$B$2:$B$587,"THURSDAY",'MASTER TT'!$C$2:$C$587,"17*-*",'MASTER TT'!$AM$2:$AM$587,"JAN-APRIL 2026",'MASTER TT'!$L$2:$L$587,"&gt;=1"))</f>
        <v>0</v>
      </c>
      <c r="AE42" s="47">
        <f>(COUNTIFS('MASTER TT'!$E$2:$E$587,$A$2:$A$7563,'MASTER TT'!$B$2:$B$587,"FRIDAY",'MASTER TT'!$C$2:$C$587,"08*-1*",'MASTER TT'!$AM$2:$AM$587,"JAN-APRIL 2026",'MASTER TT'!$L$2:$L$587,"&gt;=1"))</f>
        <v>0</v>
      </c>
      <c r="AF42" s="47">
        <f>(COUNTIFS('MASTER TT'!$E$2:$E$587,$A$2:$A$7563,'MASTER TT'!$B$2:$B$587,"FRIDAY",'MASTER TT'!$C$2:$C$587,"1100-1*",'MASTER TT'!$AM$2:$AM$587,"JAN-APRIL 2026",'MASTER TT'!$L$2:$L$587,"&gt;=1"))</f>
        <v>0</v>
      </c>
      <c r="AG42" s="47">
        <f>(COUNTIFS('MASTER TT'!$E$2:$E$587,$A$2:$A$7563,'MASTER TT'!$B$2:$B$587,"MONDAY",'MASTER TT'!$C$2:$C$587,"1200-1*",'MASTER TT'!$AM$2:$AM$587,"JAN-APRIL 2025",'MASTER TT'!$J$2:$J$587,"&gt;=1"))</f>
        <v>0</v>
      </c>
      <c r="AH42" s="47">
        <f>(COUNTIFS('MASTER TT'!$E$2:$E$587,$A$2:$A$7563,'MASTER TT'!$B$2:$B$587,"MONDAY",'MASTER TT'!$C$2:$C$587,"1300-1*",'MASTER TT'!$AM$2:$AM$587,"JAN-APRIL 2025",'MASTER TT'!$J$2:$J$587,"&gt;=1"))</f>
        <v>0</v>
      </c>
      <c r="AI42" s="47">
        <f>(COUNTIFS('MASTER TT'!$E$2:$E$587,$A$2:$A$7563,'MASTER TT'!$B$2:$B$587,"FRIDAY",'MASTER TT'!$C$2:$C$587,"14*-1*",'MASTER TT'!$AM$2:$AM$587,"JAN-APRIL 2026",'MASTER TT'!$L$2:$L$587,"&gt;=1"))</f>
        <v>0</v>
      </c>
      <c r="AJ42" s="47">
        <f>(COUNTIFS('MASTER TT'!$E$2:$E$587,$A$2:$A$7563,'MASTER TT'!$B$2:$B$587,"FRIDAY",'MASTER TT'!$C$2:$C$587,"17*-*",'MASTER TT'!$AM$2:$AM$587,"JAN-APRIL 2026",'MASTER TT'!$L$2:$L$587,"&gt;=1"))</f>
        <v>0</v>
      </c>
      <c r="AK42" s="47">
        <f>(COUNTIFS('MASTER TT'!$E$2:$E$587,$A$2:$A$7563,'MASTER TT'!$B$2:$B$587,"SATURDAY",'MASTER TT'!$C$2:$C$587,"08*-1*",'MASTER TT'!$AM$2:$AM$587,"JAN-APRIL 2026",'MASTER TT'!$L$2:$L$587,"&gt;=1"))</f>
        <v>0</v>
      </c>
      <c r="AL42" s="47">
        <f>(COUNTIFS('MASTER TT'!$E$2:$E$587,$A$2:$A$7563,'MASTER TT'!$B$2:$B$587,"SATURDAY",'MASTER TT'!$C$2:$C$587,"1100-1*",'MASTER TT'!$AM$2:$AM$587,"JAN-APRIL 2026",'MASTER TT'!$L$2:$L$587,"&gt;=1"))</f>
        <v>0</v>
      </c>
      <c r="AM42" s="47">
        <f>(COUNTIFS('MASTER TT'!$E$2:$E$587,$A$2:$A$7563,'MASTER TT'!$B$2:$B$587,"MONDAY",'MASTER TT'!$C$2:$C$587,"1200-1*",'MASTER TT'!$AM$2:$AM$587,"JAN-APRIL 2025",'MASTER TT'!$J$2:$J$587,"&gt;=1"))</f>
        <v>0</v>
      </c>
      <c r="AN42" s="47">
        <f>(COUNTIFS('MASTER TT'!$E$2:$E$587,$A$2:$A$7563,'MASTER TT'!$B$2:$B$587,"MONDAY",'MASTER TT'!$C$2:$C$587,"1300-1*",'MASTER TT'!$AM$2:$AM$587,"JAN-APRIL 2025",'MASTER TT'!$J$2:$J$587,"&gt;=1"))</f>
        <v>0</v>
      </c>
      <c r="AO42" s="47">
        <f>(COUNTIFS('MASTER TT'!$E$2:$E$587,$A$2:$A$7563,'MASTER TT'!$B$2:$B$587,"MONDAY",'MASTER TT'!$C$2:$C$587,"14*-1*",'MASTER TT'!$AM$2:$AM$587,"MAY-AUG 2025",'MASTER TT'!$J$2:$J$587,"&gt;=1"))</f>
        <v>0</v>
      </c>
      <c r="AP42" s="47">
        <f>(COUNTIFS('MASTER TT'!$E$2:$E$587,$A$2:$A$7563,'MASTER TT'!$B$2:$B$587,"SATURDAY",'MASTER TT'!$C$2:$C$587,"17*-*",'MASTER TT'!$AM$2:$AM$587,"JAN-APRIL 2026",'MASTER TT'!$L$2:$L$587,"&gt;=1"))</f>
        <v>0</v>
      </c>
      <c r="AQ42" s="47">
        <f>(COUNTIFS('MASTER TT'!$E$2:$E$587,$A$2:$A$7563,'MASTER TT'!$B$2:$B$587,"SUNDAY",'MASTER TT'!$C$2:$C$587,"08*-1*",'MASTER TT'!$AM$2:$AM$587,"JAN-APRIL 2026",'MASTER TT'!$L$2:$L$587,"&gt;=1"))</f>
        <v>0</v>
      </c>
      <c r="AR42" s="47">
        <f>(COUNTIFS('MASTER TT'!$E$2:$E$68624,$A$2:$A$7563,'MASTER TT'!$B$2:$B$68624,"SUNDAY",'MASTER TT'!$C$2:$C$68624,"1100-1*",'MASTER TT'!$AM$2:$AM$68624,"JAN-APRIL 2026",'MASTER TT'!$L$2:$L$68624,"&gt;=1"))</f>
        <v>0</v>
      </c>
      <c r="AS42" s="47">
        <f>(COUNTIFS('MASTER TT'!$E$2:$E$587,$A$2:$A$7563,'MASTER TT'!$B$2:$B$587,"SUNDAY",'MASTER TT'!$C$2:$C$587,"1200-1*",'MASTER TT'!$AM$2:$AM$587,"JAN-APRIL 2026",'MASTER TT'!$L$2:$L$587,"&gt;=1"))</f>
        <v>0</v>
      </c>
      <c r="AT42" s="47">
        <f>(COUNTIFS('MASTER TT'!$E$2:$E$587,$A$2:$A$7563,'MASTER TT'!$B$2:$B$587,"SUNDAY",'MASTER TT'!$C$2:$C$587,"1300-1*",'MASTER TT'!$AM$2:$AM$587,"JAN-APRIL 2026",'MASTER TT'!$L$2:$L$587,"&gt;=1"))</f>
        <v>0</v>
      </c>
      <c r="AU42" s="47">
        <f>(COUNTIFS('MASTER TT'!$E$2:$E$587,$A$2:$A$7563,'MASTER TT'!$B$2:$B$587,"SUNDAY",'MASTER TT'!$C$2:$C$587,"14*-1*",'MASTER TT'!$AM$2:$AM$587,"JAN-APRIL 2026",'MASTER TT'!$L$2:$L$587,"&gt;=1"))</f>
        <v>0</v>
      </c>
      <c r="AV42" s="47">
        <f>(COUNTIFS('MASTER TT'!$E$2:$E$587,$A$2:$A$7563,'MASTER TT'!$B$2:$B$587,"SUNDAY",'MASTER TT'!$C$2:$C$587,"17*-*",'MASTER TT'!$AM$2:$AM$587,"JAN-APRIL 2026",'MASTER TT'!$L$2:$L$587,"&gt;=1"))</f>
        <v>0</v>
      </c>
      <c r="AW42" s="28"/>
      <c r="AX42" s="29"/>
      <c r="AY42" s="28"/>
      <c r="AZ42" s="28"/>
      <c r="BA42" s="28"/>
      <c r="BB42" s="28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1"/>
      <c r="BN42" s="31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</row>
    <row r="43" spans="1:84" ht="14.25" customHeight="1">
      <c r="A43" s="54" t="s">
        <v>418</v>
      </c>
      <c r="B43" s="43" t="s">
        <v>397</v>
      </c>
      <c r="C43" s="44">
        <v>30</v>
      </c>
      <c r="D43" s="45">
        <v>26</v>
      </c>
      <c r="E43" s="44">
        <v>26</v>
      </c>
      <c r="F43" s="55" t="s">
        <v>398</v>
      </c>
      <c r="G43" s="47">
        <f>(COUNTIFS('MASTER TT'!$E$2:$E$587,$A$2:$A$7563,'MASTER TT'!$B$2:$B$587,"MONDAY",'MASTER TT'!$C$2:$C$587,"08*-1*",'MASTER TT'!$AM$2:$AM$587,"JAN-APRIL 2026",'MASTER TT'!$L$2:$L$587,"&gt;=1"))</f>
        <v>0</v>
      </c>
      <c r="H43" s="47">
        <f>(COUNTIFS('MASTER TT'!$E$2:$E$68619,$A$2:$A$7563,'MASTER TT'!$B$2:$B$68619,"MONDAY",'MASTER TT'!$C$2:$C$68619,"1100-1*",'MASTER TT'!$AM$2:$AM$68619,"JAN-APRIL 2026",'MASTER TT'!$L$2:$L$68619,"&gt;=1"))</f>
        <v>0</v>
      </c>
      <c r="I43" s="47">
        <f>(COUNTIFS('MASTER TT'!$E$2:$E$587,$A$2:$A$7563,'MASTER TT'!$B$2:$B$587,"MONDAY",'MASTER TT'!$C$2:$C$587,"1200-1*",'MASTER TT'!$AM$2:$AM$587,"JAN-APRIL 2025",'MASTER TT'!$J$2:$J$587,"&gt;=1"))</f>
        <v>0</v>
      </c>
      <c r="J43" s="47">
        <f>(COUNTIFS('MASTER TT'!$E$2:$E$587,$A$2:$A$7563,'MASTER TT'!$B$2:$B$587,"MONDAY",'MASTER TT'!$C$2:$C$587,"1300-1*",'MASTER TT'!$AM$2:$AM$587,"JAN-APRIL 2025",'MASTER TT'!$J$2:$J$587,"&gt;=1"))</f>
        <v>0</v>
      </c>
      <c r="K43" s="47">
        <f>(COUNTIFS('MASTER TT'!$E$2:$E$587,$A$2:$A$7563,'MASTER TT'!$B$2:$B$587,"MONDAY",'MASTER TT'!$C$2:$C$587,"14*-1*",'MASTER TT'!$AM$2:$AM$587,"JAN-APRIL 2026",'MASTER TT'!$L$2:$L$587,"&gt;=1"))</f>
        <v>0</v>
      </c>
      <c r="L43" s="47">
        <f>(COUNTIFS('MASTER TT'!$E$2:$E$587,$A$2:$A$7563,'MASTER TT'!$B$2:$B$587,"MONDAY",'MASTER TT'!$C$2:$C$587,"17*-*",'MASTER TT'!$AM$2:$AM$587,"JAN-APRIL 2026",'MASTER TT'!$L$2:$L$587,"&gt;=1"))</f>
        <v>0</v>
      </c>
      <c r="M43" s="47">
        <f>(COUNTIFS('MASTER TT'!$E$2:$E$587,$A$2:$A$7563,'MASTER TT'!$B$2:$B$587,"TUESDAY",'MASTER TT'!$C$2:$C$587,"08*-1*",'MASTER TT'!$AM$2:$AM$587,"JAN-APRIL 2026",'MASTER TT'!$L$2:$L$587,"&gt;=1"))</f>
        <v>0</v>
      </c>
      <c r="N43" s="47">
        <f>(COUNTIFS('MASTER TT'!$E$2:$E$587,$A$2:$A$7563,'MASTER TT'!$B$2:$B$587,"TUESDAY",'MASTER TT'!$C$2:$C$587,"1100-1*",'MASTER TT'!$AM$2:$AM$587,"JAN-APRIL 2026",'MASTER TT'!$L$2:$L$587,"&gt;=1"))</f>
        <v>0</v>
      </c>
      <c r="O43" s="47">
        <f>(COUNTIFS('MASTER TT'!$E$2:$E$587,$A$2:$A$7563,'MASTER TT'!$B$2:$B$587,"MONDAY",'MASTER TT'!$C$2:$C$587,"1200-1*",'MASTER TT'!$AM$2:$AM$587,"JAN-APRIL 2025",'MASTER TT'!$J$2:$J$587,"&gt;=1"))</f>
        <v>0</v>
      </c>
      <c r="P43" s="47">
        <f>(COUNTIFS('MASTER TT'!$E$2:$E$587,$A$2:$A$7563,'MASTER TT'!$B$2:$B$587,"TUESDAY",'MASTER TT'!$C$2:$C$587,"1300-1*",'MASTER TT'!$AM$2:$AM$587,"JAN-APRIL 2026",'MASTER TT'!$L$2:$L$587,"&gt;=1"))</f>
        <v>0</v>
      </c>
      <c r="Q43" s="47">
        <f>(COUNTIFS('MASTER TT'!$E$2:$E$587,$A$2:$A$7563,'MASTER TT'!$B$2:$B$587,"TUESDAY",'MASTER TT'!$C$2:$C$587,"14*-1*",'MASTER TT'!$AM$2:$AM$587,"JAN-APRIL 2026",'MASTER TT'!$L$2:$L$587,"&gt;=1"))</f>
        <v>0</v>
      </c>
      <c r="R43" s="47">
        <f>(COUNTIFS('MASTER TT'!$E$2:$E$587,$A$2:$A$7563,'MASTER TT'!$B$2:$B$587,"TUESDAY",'MASTER TT'!$C$2:$C$587,"17*-*",'MASTER TT'!$AM$2:$AM$587,"SEP-DEC  2025",'MASTER TT'!$L$2:$L$587,"&gt;=1"))</f>
        <v>0</v>
      </c>
      <c r="S43" s="47">
        <f>(COUNTIFS('MASTER TT'!$E$2:$E$587,$A$2:$A$7563,'MASTER TT'!$B$2:$B$587,"WEDNESDAY",'MASTER TT'!$C$2:$C$587,"08*-1*",'MASTER TT'!$AM$2:$AM$587,"JAN-APRIL 2026",'MASTER TT'!$L$2:$L$587,"&gt;=1"))</f>
        <v>0</v>
      </c>
      <c r="T43" s="47">
        <f>(COUNTIFS('MASTER TT'!$E$2:$E$587,$A$2:$A$7563,'MASTER TT'!$B$2:$B$587,"WEDNESDAY",'MASTER TT'!$C$2:$C$587,"1100-1*",'MASTER TT'!$AM$2:$AM$587,"JAN-APRIL 2026",'MASTER TT'!$L$2:$L$587,"&gt;=1"))</f>
        <v>0</v>
      </c>
      <c r="U43" s="47">
        <f>(COUNTIFS('MASTER TT'!$E$2:$E$587,$A$2:$A$7563,'MASTER TT'!$B$2:$B$587,"MONDAY",'MASTER TT'!$C$2:$C$587,"1200-1*",'MASTER TT'!$AM$2:$AM$587,"JAN-APRIL 2025",'MASTER TT'!$J$2:$J$587,"&gt;=1"))</f>
        <v>0</v>
      </c>
      <c r="V43" s="47">
        <f>(COUNTIFS('MASTER TT'!$E$2:$E$587,$A$2:$A$7563,'MASTER TT'!$B$2:$B$587,"MONDAY",'MASTER TT'!$C$2:$C$587,"1300-1*",'MASTER TT'!$AM$2:$AM$587,"JAN-APRIL 2025",'MASTER TT'!$J$2:$J$587,"&gt;=1"))</f>
        <v>0</v>
      </c>
      <c r="W43" s="47">
        <f>(COUNTIFS('MASTER TT'!$E$2:$E$587,$A$2:$A$7563,'MASTER TT'!$B$2:$B$587,"WEDNESDAY",'MASTER TT'!$C$2:$C$587,"14*-1*",'MASTER TT'!$AM$2:$AM$587,"JAN-APRIL 2026",'MASTER TT'!$L$2:$L$587,"&gt;=1"))</f>
        <v>0</v>
      </c>
      <c r="X43" s="47">
        <f>(COUNTIFS('MASTER TT'!$E$2:$E$587,$A$2:$A$7563,'MASTER TT'!$B$2:$B$587,"WEDNESDAY",'MASTER TT'!$C$2:$C$587,"17*-*",'MASTER TT'!$AM$2:$AM$587,"JAN-APRIL 2026",'MASTER TT'!$L$2:$L$587,"&gt;=1"))</f>
        <v>0</v>
      </c>
      <c r="Y43" s="47">
        <f>(COUNTIFS('MASTER TT'!$E$2:$E$587,$A$2:$A$7563,'MASTER TT'!$B$2:$B$587,"THURSDAY",'MASTER TT'!$C$2:$C$587,"08*-1*",'MASTER TT'!$AM$2:$AM$587,"JAN-APRIL 2026",'MASTER TT'!$L$2:$L$587,"&gt;=1"))</f>
        <v>0</v>
      </c>
      <c r="Z43" s="47">
        <f>(COUNTIFS('MASTER TT'!$E$2:$E$587,$A$2:$A$7563,'MASTER TT'!$B$2:$B$587,"THURSDAY",'MASTER TT'!$C$2:$C$587,"1100-1*",'MASTER TT'!$AM$2:$AM$587,"JAN-APRIL 2026",'MASTER TT'!$L$2:$L$587,"&gt;=1"))</f>
        <v>0</v>
      </c>
      <c r="AA43" s="47">
        <f>(COUNTIFS('MASTER TT'!$E$2:$E$587,$A$2:$A$7563,'MASTER TT'!$B$2:$B$587,"MONDAY",'MASTER TT'!$C$2:$C$587,"1200-1*",'MASTER TT'!$AM$2:$AM$587,"JAN-APRIL 2025",'MASTER TT'!$J$2:$J$587,"&gt;=1"))</f>
        <v>0</v>
      </c>
      <c r="AB43" s="47">
        <f>(COUNTIFS('MASTER TT'!$E$2:$E$587,$A$2:$A$7563,'MASTER TT'!$B$2:$B$587,"MONDAY",'MASTER TT'!$C$2:$C$587,"1300-1*",'MASTER TT'!$AM$2:$AM$587,"JAN-APRIL 2025",'MASTER TT'!$J$2:$J$587,"&gt;=1"))</f>
        <v>0</v>
      </c>
      <c r="AC43" s="47">
        <f>(COUNTIFS('MASTER TT'!$E$2:$E$587,$A$2:$A$7563,'MASTER TT'!$B$2:$B$587,"THURSDAY",'MASTER TT'!$C$2:$C$587,"14*-1*",'MASTER TT'!$AM$2:$AM$587,"JAN-APRIL 2026",'MASTER TT'!$L$2:$L$587,"&gt;=1"))</f>
        <v>0</v>
      </c>
      <c r="AD43" s="47">
        <f>(COUNTIFS('MASTER TT'!$E$2:$E$587,$A$2:$A$7563,'MASTER TT'!$B$2:$B$587,"THURSDAY",'MASTER TT'!$C$2:$C$587,"17*-*",'MASTER TT'!$AM$2:$AM$587,"JAN-APRIL 2026",'MASTER TT'!$L$2:$L$587,"&gt;=1"))</f>
        <v>0</v>
      </c>
      <c r="AE43" s="47">
        <f>(COUNTIFS('MASTER TT'!$E$2:$E$587,$A$2:$A$7563,'MASTER TT'!$B$2:$B$587,"FRIDAY",'MASTER TT'!$C$2:$C$587,"08*-1*",'MASTER TT'!$AM$2:$AM$587,"JAN-APRIL 2026",'MASTER TT'!$L$2:$L$587,"&gt;=1"))</f>
        <v>0</v>
      </c>
      <c r="AF43" s="47">
        <f>(COUNTIFS('MASTER TT'!$E$2:$E$587,$A$2:$A$7563,'MASTER TT'!$B$2:$B$587,"FRIDAY",'MASTER TT'!$C$2:$C$587,"1100-1*",'MASTER TT'!$AM$2:$AM$587,"JAN-APRIL 2026",'MASTER TT'!$L$2:$L$587,"&gt;=1"))</f>
        <v>0</v>
      </c>
      <c r="AG43" s="47">
        <f>(COUNTIFS('MASTER TT'!$E$2:$E$587,$A$2:$A$7563,'MASTER TT'!$B$2:$B$587,"MONDAY",'MASTER TT'!$C$2:$C$587,"1200-1*",'MASTER TT'!$AM$2:$AM$587,"JAN-APRIL 2025",'MASTER TT'!$J$2:$J$587,"&gt;=1"))</f>
        <v>0</v>
      </c>
      <c r="AH43" s="47">
        <f>(COUNTIFS('MASTER TT'!$E$2:$E$587,$A$2:$A$7563,'MASTER TT'!$B$2:$B$587,"MONDAY",'MASTER TT'!$C$2:$C$587,"1300-1*",'MASTER TT'!$AM$2:$AM$587,"JAN-APRIL 2025",'MASTER TT'!$J$2:$J$587,"&gt;=1"))</f>
        <v>0</v>
      </c>
      <c r="AI43" s="47">
        <f>(COUNTIFS('MASTER TT'!$E$2:$E$587,$A$2:$A$7563,'MASTER TT'!$B$2:$B$587,"FRIDAY",'MASTER TT'!$C$2:$C$587,"14*-1*",'MASTER TT'!$AM$2:$AM$587,"JAN-APRIL 2026",'MASTER TT'!$L$2:$L$587,"&gt;=1"))</f>
        <v>0</v>
      </c>
      <c r="AJ43" s="47">
        <f>(COUNTIFS('MASTER TT'!$E$2:$E$587,$A$2:$A$7563,'MASTER TT'!$B$2:$B$587,"FRIDAY",'MASTER TT'!$C$2:$C$587,"17*-*",'MASTER TT'!$AM$2:$AM$587,"JAN-APRIL 2026",'MASTER TT'!$L$2:$L$587,"&gt;=1"))</f>
        <v>0</v>
      </c>
      <c r="AK43" s="47">
        <f>(COUNTIFS('MASTER TT'!$E$2:$E$587,$A$2:$A$7563,'MASTER TT'!$B$2:$B$587,"SATURDAY",'MASTER TT'!$C$2:$C$587,"08*-1*",'MASTER TT'!$AM$2:$AM$587,"JAN-APRIL 2026",'MASTER TT'!$L$2:$L$587,"&gt;=1"))</f>
        <v>0</v>
      </c>
      <c r="AL43" s="47">
        <f>(COUNTIFS('MASTER TT'!$E$2:$E$587,$A$2:$A$7563,'MASTER TT'!$B$2:$B$587,"SATURDAY",'MASTER TT'!$C$2:$C$587,"1100-1*",'MASTER TT'!$AM$2:$AM$587,"JAN-APRIL 2026",'MASTER TT'!$L$2:$L$587,"&gt;=1"))</f>
        <v>0</v>
      </c>
      <c r="AM43" s="47">
        <f>(COUNTIFS('MASTER TT'!$E$2:$E$587,$A$2:$A$7563,'MASTER TT'!$B$2:$B$587,"MONDAY",'MASTER TT'!$C$2:$C$587,"1200-1*",'MASTER TT'!$AM$2:$AM$587,"JAN-APRIL 2025",'MASTER TT'!$J$2:$J$587,"&gt;=1"))</f>
        <v>0</v>
      </c>
      <c r="AN43" s="47">
        <f>(COUNTIFS('MASTER TT'!$E$2:$E$587,$A$2:$A$7563,'MASTER TT'!$B$2:$B$587,"MONDAY",'MASTER TT'!$C$2:$C$587,"1300-1*",'MASTER TT'!$AM$2:$AM$587,"JAN-APRIL 2025",'MASTER TT'!$J$2:$J$587,"&gt;=1"))</f>
        <v>0</v>
      </c>
      <c r="AO43" s="47">
        <f>(COUNTIFS('MASTER TT'!$E$2:$E$587,$A$2:$A$7563,'MASTER TT'!$B$2:$B$587,"MONDAY",'MASTER TT'!$C$2:$C$587,"14*-1*",'MASTER TT'!$AM$2:$AM$587,"MAY-AUG 2025",'MASTER TT'!$J$2:$J$587,"&gt;=1"))</f>
        <v>0</v>
      </c>
      <c r="AP43" s="47">
        <f>(COUNTIFS('MASTER TT'!$E$2:$E$587,$A$2:$A$7563,'MASTER TT'!$B$2:$B$587,"SATURDAY",'MASTER TT'!$C$2:$C$587,"17*-*",'MASTER TT'!$AM$2:$AM$587,"JAN-APRIL 2026",'MASTER TT'!$L$2:$L$587,"&gt;=1"))</f>
        <v>0</v>
      </c>
      <c r="AQ43" s="47">
        <f>(COUNTIFS('MASTER TT'!$E$2:$E$587,$A$2:$A$7563,'MASTER TT'!$B$2:$B$587,"SUNDAY",'MASTER TT'!$C$2:$C$587,"08*-1*",'MASTER TT'!$AM$2:$AM$587,"JAN-APRIL 2026",'MASTER TT'!$L$2:$L$587,"&gt;=1"))</f>
        <v>0</v>
      </c>
      <c r="AR43" s="47">
        <f>(COUNTIFS('MASTER TT'!$E$2:$E$68624,$A$2:$A$7563,'MASTER TT'!$B$2:$B$68624,"SUNDAY",'MASTER TT'!$C$2:$C$68624,"1100-1*",'MASTER TT'!$AM$2:$AM$68624,"JAN-APRIL 2026",'MASTER TT'!$L$2:$L$68624,"&gt;=1"))</f>
        <v>0</v>
      </c>
      <c r="AS43" s="47">
        <f>(COUNTIFS('MASTER TT'!$E$2:$E$587,$A$2:$A$7563,'MASTER TT'!$B$2:$B$587,"SUNDAY",'MASTER TT'!$C$2:$C$587,"1200-1*",'MASTER TT'!$AM$2:$AM$587,"JAN-APRIL 2026",'MASTER TT'!$L$2:$L$587,"&gt;=1"))</f>
        <v>0</v>
      </c>
      <c r="AT43" s="47">
        <f>(COUNTIFS('MASTER TT'!$E$2:$E$587,$A$2:$A$7563,'MASTER TT'!$B$2:$B$587,"SUNDAY",'MASTER TT'!$C$2:$C$587,"1300-1*",'MASTER TT'!$AM$2:$AM$587,"JAN-APRIL 2026",'MASTER TT'!$L$2:$L$587,"&gt;=1"))</f>
        <v>0</v>
      </c>
      <c r="AU43" s="47">
        <f>(COUNTIFS('MASTER TT'!$E$2:$E$587,$A$2:$A$7563,'MASTER TT'!$B$2:$B$587,"SUNDAY",'MASTER TT'!$C$2:$C$587,"14*-1*",'MASTER TT'!$AM$2:$AM$587,"JAN-APRIL 2026",'MASTER TT'!$L$2:$L$587,"&gt;=1"))</f>
        <v>0</v>
      </c>
      <c r="AV43" s="47">
        <f>(COUNTIFS('MASTER TT'!$E$2:$E$587,$A$2:$A$7563,'MASTER TT'!$B$2:$B$587,"SUNDAY",'MASTER TT'!$C$2:$C$587,"17*-*",'MASTER TT'!$AM$2:$AM$587,"JAN-APRIL 2026",'MASTER TT'!$L$2:$L$587,"&gt;=1"))</f>
        <v>0</v>
      </c>
      <c r="AW43" s="28"/>
      <c r="AX43" s="29"/>
      <c r="AY43" s="28"/>
      <c r="AZ43" s="28"/>
      <c r="BA43" s="28"/>
      <c r="BB43" s="28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1"/>
      <c r="BN43" s="31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</row>
    <row r="44" spans="1:84" ht="14.25" customHeight="1">
      <c r="A44" s="63" t="s">
        <v>395</v>
      </c>
      <c r="B44" s="43"/>
      <c r="C44" s="64"/>
      <c r="D44" s="65"/>
      <c r="E44" s="64"/>
      <c r="F44" s="64"/>
      <c r="G44" s="66">
        <f t="shared" ref="G44:AV44" si="1">SUM(G24:G43)/17</f>
        <v>0</v>
      </c>
      <c r="H44" s="66">
        <f t="shared" si="1"/>
        <v>0</v>
      </c>
      <c r="I44" s="66">
        <f t="shared" si="1"/>
        <v>0</v>
      </c>
      <c r="J44" s="66">
        <f t="shared" si="1"/>
        <v>0</v>
      </c>
      <c r="K44" s="66">
        <f t="shared" si="1"/>
        <v>5.8823529411764705E-2</v>
      </c>
      <c r="L44" s="66">
        <f t="shared" si="1"/>
        <v>0</v>
      </c>
      <c r="M44" s="66">
        <f t="shared" si="1"/>
        <v>0</v>
      </c>
      <c r="N44" s="66">
        <f t="shared" si="1"/>
        <v>0</v>
      </c>
      <c r="O44" s="66">
        <f t="shared" si="1"/>
        <v>0</v>
      </c>
      <c r="P44" s="66">
        <f t="shared" si="1"/>
        <v>0</v>
      </c>
      <c r="Q44" s="66">
        <f t="shared" si="1"/>
        <v>0</v>
      </c>
      <c r="R44" s="66">
        <f t="shared" si="1"/>
        <v>0</v>
      </c>
      <c r="S44" s="66">
        <f t="shared" si="1"/>
        <v>0</v>
      </c>
      <c r="T44" s="66">
        <f t="shared" si="1"/>
        <v>0</v>
      </c>
      <c r="U44" s="66">
        <f t="shared" si="1"/>
        <v>0</v>
      </c>
      <c r="V44" s="66">
        <f t="shared" si="1"/>
        <v>0</v>
      </c>
      <c r="W44" s="66">
        <f t="shared" si="1"/>
        <v>0</v>
      </c>
      <c r="X44" s="66">
        <f t="shared" si="1"/>
        <v>0</v>
      </c>
      <c r="Y44" s="66">
        <f t="shared" si="1"/>
        <v>0</v>
      </c>
      <c r="Z44" s="66">
        <f t="shared" si="1"/>
        <v>0</v>
      </c>
      <c r="AA44" s="66">
        <f t="shared" si="1"/>
        <v>0</v>
      </c>
      <c r="AB44" s="66">
        <f t="shared" si="1"/>
        <v>0</v>
      </c>
      <c r="AC44" s="66">
        <f t="shared" si="1"/>
        <v>0</v>
      </c>
      <c r="AD44" s="66">
        <f t="shared" si="1"/>
        <v>0</v>
      </c>
      <c r="AE44" s="66">
        <f t="shared" si="1"/>
        <v>0</v>
      </c>
      <c r="AF44" s="66">
        <f t="shared" si="1"/>
        <v>0</v>
      </c>
      <c r="AG44" s="66">
        <f t="shared" si="1"/>
        <v>0</v>
      </c>
      <c r="AH44" s="66">
        <f t="shared" si="1"/>
        <v>0</v>
      </c>
      <c r="AI44" s="66">
        <f t="shared" si="1"/>
        <v>0</v>
      </c>
      <c r="AJ44" s="66">
        <f t="shared" si="1"/>
        <v>0</v>
      </c>
      <c r="AK44" s="66">
        <f t="shared" si="1"/>
        <v>0</v>
      </c>
      <c r="AL44" s="66">
        <f t="shared" si="1"/>
        <v>0</v>
      </c>
      <c r="AM44" s="66">
        <f t="shared" si="1"/>
        <v>0</v>
      </c>
      <c r="AN44" s="66">
        <f t="shared" si="1"/>
        <v>0</v>
      </c>
      <c r="AO44" s="66">
        <f t="shared" si="1"/>
        <v>0</v>
      </c>
      <c r="AP44" s="66">
        <f t="shared" si="1"/>
        <v>0</v>
      </c>
      <c r="AQ44" s="66">
        <f t="shared" si="1"/>
        <v>0</v>
      </c>
      <c r="AR44" s="66">
        <f t="shared" si="1"/>
        <v>0</v>
      </c>
      <c r="AS44" s="66">
        <f t="shared" si="1"/>
        <v>0</v>
      </c>
      <c r="AT44" s="66">
        <f t="shared" si="1"/>
        <v>0</v>
      </c>
      <c r="AU44" s="66">
        <f t="shared" si="1"/>
        <v>0</v>
      </c>
      <c r="AV44" s="66">
        <f t="shared" si="1"/>
        <v>0</v>
      </c>
      <c r="AW44" s="28"/>
      <c r="AX44" s="29"/>
      <c r="AY44" s="28"/>
      <c r="AZ44" s="28"/>
      <c r="BA44" s="28"/>
      <c r="BB44" s="28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1"/>
      <c r="BN44" s="31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</row>
    <row r="45" spans="1:84" ht="14.25" customHeight="1">
      <c r="A45" s="67"/>
      <c r="B45" s="43" t="s">
        <v>376</v>
      </c>
      <c r="C45" s="64"/>
      <c r="D45" s="65"/>
      <c r="E45" s="64"/>
      <c r="F45" s="64"/>
      <c r="G45" s="480" t="s">
        <v>52</v>
      </c>
      <c r="H45" s="481"/>
      <c r="I45" s="481"/>
      <c r="J45" s="481"/>
      <c r="K45" s="481"/>
      <c r="L45" s="482"/>
      <c r="M45" s="480" t="s">
        <v>357</v>
      </c>
      <c r="N45" s="481"/>
      <c r="O45" s="481"/>
      <c r="P45" s="481"/>
      <c r="Q45" s="481"/>
      <c r="R45" s="482"/>
      <c r="S45" s="480" t="s">
        <v>358</v>
      </c>
      <c r="T45" s="481"/>
      <c r="U45" s="481"/>
      <c r="V45" s="481"/>
      <c r="W45" s="481"/>
      <c r="X45" s="482"/>
      <c r="Y45" s="480" t="s">
        <v>359</v>
      </c>
      <c r="Z45" s="481"/>
      <c r="AA45" s="481"/>
      <c r="AB45" s="481"/>
      <c r="AC45" s="481"/>
      <c r="AD45" s="482"/>
      <c r="AE45" s="27" t="s">
        <v>360</v>
      </c>
      <c r="AF45" s="27"/>
      <c r="AG45" s="27"/>
      <c r="AH45" s="27"/>
      <c r="AI45" s="27"/>
      <c r="AJ45" s="27"/>
      <c r="AK45" s="480" t="s">
        <v>361</v>
      </c>
      <c r="AL45" s="481"/>
      <c r="AM45" s="481"/>
      <c r="AN45" s="481"/>
      <c r="AO45" s="481"/>
      <c r="AP45" s="482"/>
      <c r="AQ45" s="480" t="s">
        <v>362</v>
      </c>
      <c r="AR45" s="481"/>
      <c r="AS45" s="481"/>
      <c r="AT45" s="481"/>
      <c r="AU45" s="481"/>
      <c r="AV45" s="482"/>
      <c r="AW45" s="28"/>
      <c r="AX45" s="29"/>
      <c r="AY45" s="28"/>
      <c r="AZ45" s="28"/>
      <c r="BA45" s="28"/>
      <c r="BB45" s="28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1"/>
      <c r="BN45" s="31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</row>
    <row r="46" spans="1:84" ht="14.25" customHeight="1">
      <c r="A46" s="67" t="s">
        <v>7</v>
      </c>
      <c r="B46" s="43" t="s">
        <v>376</v>
      </c>
      <c r="C46" s="64"/>
      <c r="D46" s="65"/>
      <c r="E46" s="64" t="s">
        <v>419</v>
      </c>
      <c r="F46" s="64"/>
      <c r="G46" s="68" t="s">
        <v>369</v>
      </c>
      <c r="H46" s="68" t="s">
        <v>370</v>
      </c>
      <c r="I46" s="68" t="s">
        <v>371</v>
      </c>
      <c r="J46" s="68" t="s">
        <v>372</v>
      </c>
      <c r="K46" s="68" t="s">
        <v>373</v>
      </c>
      <c r="L46" s="68" t="s">
        <v>374</v>
      </c>
      <c r="M46" s="68" t="s">
        <v>369</v>
      </c>
      <c r="N46" s="68" t="s">
        <v>370</v>
      </c>
      <c r="O46" s="68" t="s">
        <v>371</v>
      </c>
      <c r="P46" s="68" t="s">
        <v>372</v>
      </c>
      <c r="Q46" s="68" t="s">
        <v>373</v>
      </c>
      <c r="R46" s="68" t="s">
        <v>374</v>
      </c>
      <c r="S46" s="68" t="s">
        <v>369</v>
      </c>
      <c r="T46" s="68" t="s">
        <v>370</v>
      </c>
      <c r="U46" s="68" t="s">
        <v>371</v>
      </c>
      <c r="V46" s="68" t="s">
        <v>372</v>
      </c>
      <c r="W46" s="68" t="s">
        <v>373</v>
      </c>
      <c r="X46" s="68" t="s">
        <v>374</v>
      </c>
      <c r="Y46" s="68" t="s">
        <v>369</v>
      </c>
      <c r="Z46" s="68" t="s">
        <v>370</v>
      </c>
      <c r="AA46" s="68" t="s">
        <v>371</v>
      </c>
      <c r="AB46" s="68" t="s">
        <v>372</v>
      </c>
      <c r="AC46" s="68" t="s">
        <v>373</v>
      </c>
      <c r="AD46" s="68" t="s">
        <v>374</v>
      </c>
      <c r="AE46" s="68" t="s">
        <v>369</v>
      </c>
      <c r="AF46" s="68" t="s">
        <v>370</v>
      </c>
      <c r="AG46" s="68" t="s">
        <v>371</v>
      </c>
      <c r="AH46" s="68" t="s">
        <v>372</v>
      </c>
      <c r="AI46" s="68" t="s">
        <v>373</v>
      </c>
      <c r="AJ46" s="68" t="s">
        <v>374</v>
      </c>
      <c r="AK46" s="68" t="s">
        <v>369</v>
      </c>
      <c r="AL46" s="68" t="s">
        <v>370</v>
      </c>
      <c r="AM46" s="68" t="s">
        <v>371</v>
      </c>
      <c r="AN46" s="68" t="s">
        <v>372</v>
      </c>
      <c r="AO46" s="68" t="s">
        <v>373</v>
      </c>
      <c r="AP46" s="68" t="s">
        <v>374</v>
      </c>
      <c r="AQ46" s="68" t="s">
        <v>369</v>
      </c>
      <c r="AR46" s="68" t="s">
        <v>370</v>
      </c>
      <c r="AS46" s="68" t="s">
        <v>371</v>
      </c>
      <c r="AT46" s="68" t="s">
        <v>372</v>
      </c>
      <c r="AU46" s="68" t="s">
        <v>373</v>
      </c>
      <c r="AV46" s="68" t="s">
        <v>374</v>
      </c>
      <c r="AW46" s="28"/>
      <c r="AX46" s="29"/>
      <c r="AY46" s="28"/>
      <c r="AZ46" s="28"/>
      <c r="BA46" s="28"/>
      <c r="BB46" s="28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1"/>
      <c r="BN46" s="31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</row>
    <row r="47" spans="1:84" ht="14.25" customHeight="1">
      <c r="A47" s="24" t="s">
        <v>420</v>
      </c>
      <c r="B47" s="43" t="s">
        <v>376</v>
      </c>
      <c r="C47" s="44">
        <v>45</v>
      </c>
      <c r="D47" s="45">
        <v>29</v>
      </c>
      <c r="E47" s="44">
        <v>20</v>
      </c>
      <c r="F47" s="26" t="s">
        <v>377</v>
      </c>
      <c r="G47" s="47">
        <f>(COUNTIFS('MASTER TT'!$E$2:$E$587,$A$2:$A$7563,'MASTER TT'!$B$2:$B$587,"MONDAY",'MASTER TT'!$C$2:$C$587,"08*-1*",'MASTER TT'!$AM$2:$AM$587,"JAN-APRIL 2026",'MASTER TT'!$L$2:$L$587,"&gt;=1"))</f>
        <v>0</v>
      </c>
      <c r="H47" s="47">
        <f>(COUNTIFS('MASTER TT'!$E$2:$E$68619,$A$2:$A$7563,'MASTER TT'!$B$2:$B$68619,"MONDAY",'MASTER TT'!$C$2:$C$68619,"1100-1*",'MASTER TT'!$AM$2:$AM$68619,"JAN-APRIL 2026",'MASTER TT'!$L$2:$L$68619,"&gt;=1"))</f>
        <v>0</v>
      </c>
      <c r="I47" s="47">
        <f>(COUNTIFS('MASTER TT'!$E$2:$E$587,$A$2:$A$7563,'MASTER TT'!$B$2:$B$587,"MONDAY",'MASTER TT'!$C$2:$C$587,"1200-1*",'MASTER TT'!$AM$2:$AM$587,"JAN-APRIL 2025",'MASTER TT'!$J$2:$J$587,"&gt;=1"))</f>
        <v>0</v>
      </c>
      <c r="J47" s="47">
        <f>(COUNTIFS('MASTER TT'!$E$2:$E$587,$A$2:$A$7563,'MASTER TT'!$B$2:$B$587,"MONDAY",'MASTER TT'!$C$2:$C$587,"1300-1*",'MASTER TT'!$AM$2:$AM$587,"JAN-APRIL 2025",'MASTER TT'!$J$2:$J$587,"&gt;=1"))</f>
        <v>0</v>
      </c>
      <c r="K47" s="47">
        <f>(COUNTIFS('MASTER TT'!$E$2:$E$587,$A$2:$A$7563,'MASTER TT'!$B$2:$B$587,"MONDAY",'MASTER TT'!$C$2:$C$587,"14*-1*",'MASTER TT'!$AM$2:$AM$587,"JAN-APRIL 2026",'MASTER TT'!$L$2:$L$587,"&gt;=1"))</f>
        <v>1</v>
      </c>
      <c r="L47" s="47">
        <f>(COUNTIFS('MASTER TT'!$E$2:$E$587,$A$2:$A$7563,'MASTER TT'!$B$2:$B$587,"MONDAY",'MASTER TT'!$C$2:$C$587,"17*-*",'MASTER TT'!$AM$2:$AM$587,"JAN-APRIL 2026",'MASTER TT'!$L$2:$L$587,"&gt;=1"))</f>
        <v>0</v>
      </c>
      <c r="M47" s="47">
        <f>(COUNTIFS('MASTER TT'!$E$2:$E$587,$A$2:$A$7563,'MASTER TT'!$B$2:$B$587,"TUESDAY",'MASTER TT'!$C$2:$C$587,"08*-1*",'MASTER TT'!$AM$2:$AM$587,"JAN-APRIL 2026",'MASTER TT'!$L$2:$L$587,"&gt;=1"))</f>
        <v>0</v>
      </c>
      <c r="N47" s="47">
        <f>(COUNTIFS('MASTER TT'!$E$2:$E$587,$A$2:$A$7563,'MASTER TT'!$B$2:$B$587,"TUESDAY",'MASTER TT'!$C$2:$C$587,"1100-1*",'MASTER TT'!$AM$2:$AM$587,"JAN-APRIL 2026",'MASTER TT'!$L$2:$L$587,"&gt;=1"))</f>
        <v>1</v>
      </c>
      <c r="O47" s="47">
        <f>(COUNTIFS('MASTER TT'!$E$2:$E$587,$A$2:$A$7563,'MASTER TT'!$B$2:$B$587,"MONDAY",'MASTER TT'!$C$2:$C$587,"1200-1*",'MASTER TT'!$AM$2:$AM$587,"JAN-APRIL 2025",'MASTER TT'!$J$2:$J$587,"&gt;=1"))</f>
        <v>0</v>
      </c>
      <c r="P47" s="47">
        <f>(COUNTIFS('MASTER TT'!$E$2:$E$587,$A$2:$A$7563,'MASTER TT'!$B$2:$B$587,"TUESDAY",'MASTER TT'!$C$2:$C$587,"1300-1*",'MASTER TT'!$AM$2:$AM$587,"JAN-APRIL 2026",'MASTER TT'!$L$2:$L$587,"&gt;=1"))</f>
        <v>0</v>
      </c>
      <c r="Q47" s="47">
        <f>(COUNTIFS('MASTER TT'!$E$2:$E$587,$A$2:$A$7563,'MASTER TT'!$B$2:$B$587,"TUESDAY",'MASTER TT'!$C$2:$C$587,"14*-1*",'MASTER TT'!$AM$2:$AM$587,"JAN-APRIL 2026",'MASTER TT'!$L$2:$L$587,"&gt;=1"))</f>
        <v>0</v>
      </c>
      <c r="R47" s="47">
        <f>(COUNTIFS('MASTER TT'!$E$2:$E$587,$A$2:$A$7563,'MASTER TT'!$B$2:$B$587,"TUESDAY",'MASTER TT'!$C$2:$C$587,"17*-*",'MASTER TT'!$AM$2:$AM$587,"SEP-DEC  2025",'MASTER TT'!$L$2:$L$587,"&gt;=1"))</f>
        <v>0</v>
      </c>
      <c r="S47" s="47">
        <f>(COUNTIFS('MASTER TT'!$E$2:$E$587,$A$2:$A$7563,'MASTER TT'!$B$2:$B$587,"WEDNESDAY",'MASTER TT'!$C$2:$C$587,"08*-1*",'MASTER TT'!$AM$2:$AM$587,"JAN-APRIL 2026",'MASTER TT'!$L$2:$L$587,"&gt;=1"))</f>
        <v>0</v>
      </c>
      <c r="T47" s="47">
        <f>(COUNTIFS('MASTER TT'!$E$2:$E$587,$A$2:$A$7563,'MASTER TT'!$B$2:$B$587,"WEDNESDAY",'MASTER TT'!$C$2:$C$587,"1100-1*",'MASTER TT'!$AM$2:$AM$587,"JAN-APRIL 2026",'MASTER TT'!$L$2:$L$587,"&gt;=1"))</f>
        <v>1</v>
      </c>
      <c r="U47" s="47">
        <f>(COUNTIFS('MASTER TT'!$E$2:$E$587,$A$2:$A$7563,'MASTER TT'!$B$2:$B$587,"MONDAY",'MASTER TT'!$C$2:$C$587,"1200-1*",'MASTER TT'!$AM$2:$AM$587,"JAN-APRIL 2025",'MASTER TT'!$J$2:$J$587,"&gt;=1"))</f>
        <v>0</v>
      </c>
      <c r="V47" s="47">
        <f>(COUNTIFS('MASTER TT'!$E$2:$E$587,$A$2:$A$7563,'MASTER TT'!$B$2:$B$587,"MONDAY",'MASTER TT'!$C$2:$C$587,"1300-1*",'MASTER TT'!$AM$2:$AM$587,"JAN-APRIL 2025",'MASTER TT'!$J$2:$J$587,"&gt;=1"))</f>
        <v>0</v>
      </c>
      <c r="W47" s="47">
        <f>(COUNTIFS('MASTER TT'!$E$2:$E$587,$A$2:$A$7563,'MASTER TT'!$B$2:$B$587,"WEDNESDAY",'MASTER TT'!$C$2:$C$587,"14*-1*",'MASTER TT'!$AM$2:$AM$587,"JAN-APRIL 2026",'MASTER TT'!$L$2:$L$587,"&gt;=1"))</f>
        <v>1</v>
      </c>
      <c r="X47" s="47">
        <f>(COUNTIFS('MASTER TT'!$E$2:$E$587,$A$2:$A$7563,'MASTER TT'!$B$2:$B$587,"WEDNESDAY",'MASTER TT'!$C$2:$C$587,"17*-*",'MASTER TT'!$AM$2:$AM$587,"JAN-APRIL 2026",'MASTER TT'!$L$2:$L$587,"&gt;=1"))</f>
        <v>0</v>
      </c>
      <c r="Y47" s="47">
        <f>(COUNTIFS('MASTER TT'!$E$2:$E$587,$A$2:$A$7563,'MASTER TT'!$B$2:$B$587,"THURSDAY",'MASTER TT'!$C$2:$C$587,"08*-1*",'MASTER TT'!$AM$2:$AM$587,"JAN-APRIL 2026",'MASTER TT'!$L$2:$L$587,"&gt;=1"))</f>
        <v>0</v>
      </c>
      <c r="Z47" s="47">
        <f>(COUNTIFS('MASTER TT'!$E$2:$E$587,$A$2:$A$7563,'MASTER TT'!$B$2:$B$587,"THURSDAY",'MASTER TT'!$C$2:$C$587,"1100-1*",'MASTER TT'!$AM$2:$AM$587,"JAN-APRIL 2026",'MASTER TT'!$L$2:$L$587,"&gt;=1"))</f>
        <v>1</v>
      </c>
      <c r="AA47" s="47">
        <f>(COUNTIFS('MASTER TT'!$E$2:$E$587,$A$2:$A$7563,'MASTER TT'!$B$2:$B$587,"MONDAY",'MASTER TT'!$C$2:$C$587,"1200-1*",'MASTER TT'!$AM$2:$AM$587,"JAN-APRIL 2025",'MASTER TT'!$J$2:$J$587,"&gt;=1"))</f>
        <v>0</v>
      </c>
      <c r="AB47" s="47">
        <f>(COUNTIFS('MASTER TT'!$E$2:$E$587,$A$2:$A$7563,'MASTER TT'!$B$2:$B$587,"MONDAY",'MASTER TT'!$C$2:$C$587,"1300-1*",'MASTER TT'!$AM$2:$AM$587,"JAN-APRIL 2025",'MASTER TT'!$J$2:$J$587,"&gt;=1"))</f>
        <v>0</v>
      </c>
      <c r="AC47" s="47">
        <f>(COUNTIFS('MASTER TT'!$E$2:$E$587,$A$2:$A$7563,'MASTER TT'!$B$2:$B$587,"THURSDAY",'MASTER TT'!$C$2:$C$587,"14*-1*",'MASTER TT'!$AM$2:$AM$587,"JAN-APRIL 2026",'MASTER TT'!$L$2:$L$587,"&gt;=1"))</f>
        <v>0</v>
      </c>
      <c r="AD47" s="47">
        <f>(COUNTIFS('MASTER TT'!$E$2:$E$587,$A$2:$A$7563,'MASTER TT'!$B$2:$B$587,"THURSDAY",'MASTER TT'!$C$2:$C$587,"17*-*",'MASTER TT'!$AM$2:$AM$587,"JAN-APRIL 2026",'MASTER TT'!$L$2:$L$587,"&gt;=1"))</f>
        <v>0</v>
      </c>
      <c r="AE47" s="47">
        <f>(COUNTIFS('MASTER TT'!$E$2:$E$587,$A$2:$A$7563,'MASTER TT'!$B$2:$B$587,"FRIDAY",'MASTER TT'!$C$2:$C$587,"08*-1*",'MASTER TT'!$AM$2:$AM$587,"JAN-APRIL 2026",'MASTER TT'!$L$2:$L$587,"&gt;=1"))</f>
        <v>0</v>
      </c>
      <c r="AF47" s="47">
        <f>(COUNTIFS('MASTER TT'!$E$2:$E$587,$A$2:$A$7563,'MASTER TT'!$B$2:$B$587,"FRIDAY",'MASTER TT'!$C$2:$C$587,"1100-1*",'MASTER TT'!$AM$2:$AM$587,"JAN-APRIL 2026",'MASTER TT'!$L$2:$L$587,"&gt;=1"))</f>
        <v>1</v>
      </c>
      <c r="AG47" s="47">
        <f>(COUNTIFS('MASTER TT'!$E$2:$E$587,$A$2:$A$7563,'MASTER TT'!$B$2:$B$587,"MONDAY",'MASTER TT'!$C$2:$C$587,"1200-1*",'MASTER TT'!$AM$2:$AM$587,"JAN-APRIL 2025",'MASTER TT'!$J$2:$J$587,"&gt;=1"))</f>
        <v>0</v>
      </c>
      <c r="AH47" s="47">
        <f>(COUNTIFS('MASTER TT'!$E$2:$E$587,$A$2:$A$7563,'MASTER TT'!$B$2:$B$587,"MONDAY",'MASTER TT'!$C$2:$C$587,"1300-1*",'MASTER TT'!$AM$2:$AM$587,"JAN-APRIL 2025",'MASTER TT'!$J$2:$J$587,"&gt;=1"))</f>
        <v>0</v>
      </c>
      <c r="AI47" s="47">
        <f>(COUNTIFS('MASTER TT'!$E$2:$E$587,$A$2:$A$7563,'MASTER TT'!$B$2:$B$587,"FRIDAY",'MASTER TT'!$C$2:$C$587,"14*-1*",'MASTER TT'!$AM$2:$AM$587,"JAN-APRIL 2026",'MASTER TT'!$L$2:$L$587,"&gt;=1"))</f>
        <v>1</v>
      </c>
      <c r="AJ47" s="47">
        <f>(COUNTIFS('MASTER TT'!$E$2:$E$587,$A$2:$A$7563,'MASTER TT'!$B$2:$B$587,"FRIDAY",'MASTER TT'!$C$2:$C$587,"17*-*",'MASTER TT'!$AM$2:$AM$587,"JAN-APRIL 2026",'MASTER TT'!$L$2:$L$587,"&gt;=1"))</f>
        <v>0</v>
      </c>
      <c r="AK47" s="47">
        <f>(COUNTIFS('MASTER TT'!$E$2:$E$587,$A$2:$A$7563,'MASTER TT'!$B$2:$B$587,"SATURDAY",'MASTER TT'!$C$2:$C$587,"08*-1*",'MASTER TT'!$AM$2:$AM$587,"JAN-APRIL 2026",'MASTER TT'!$L$2:$L$587,"&gt;=1"))</f>
        <v>0</v>
      </c>
      <c r="AL47" s="47">
        <f>(COUNTIFS('MASTER TT'!$E$2:$E$587,$A$2:$A$7563,'MASTER TT'!$B$2:$B$587,"SATURDAY",'MASTER TT'!$C$2:$C$587,"1100-1*",'MASTER TT'!$AM$2:$AM$587,"JAN-APRIL 2026",'MASTER TT'!$L$2:$L$587,"&gt;=1"))</f>
        <v>0</v>
      </c>
      <c r="AM47" s="47">
        <f>(COUNTIFS('MASTER TT'!$E$2:$E$587,$A$2:$A$7563,'MASTER TT'!$B$2:$B$587,"MONDAY",'MASTER TT'!$C$2:$C$587,"1200-1*",'MASTER TT'!$AM$2:$AM$587,"JAN-APRIL 2025",'MASTER TT'!$J$2:$J$587,"&gt;=1"))</f>
        <v>0</v>
      </c>
      <c r="AN47" s="47">
        <f>(COUNTIFS('MASTER TT'!$E$2:$E$587,$A$2:$A$7563,'MASTER TT'!$B$2:$B$587,"MONDAY",'MASTER TT'!$C$2:$C$587,"1300-1*",'MASTER TT'!$AM$2:$AM$587,"JAN-APRIL 2025",'MASTER TT'!$J$2:$J$587,"&gt;=1"))</f>
        <v>0</v>
      </c>
      <c r="AO47" s="47">
        <f>(COUNTIFS('MASTER TT'!$E$2:$E$587,$A$2:$A$7563,'MASTER TT'!$B$2:$B$587,"MONDAY",'MASTER TT'!$C$2:$C$587,"14*-1*",'MASTER TT'!$AM$2:$AM$587,"MAY-AUG 2025",'MASTER TT'!$J$2:$J$587,"&gt;=1"))</f>
        <v>0</v>
      </c>
      <c r="AP47" s="47">
        <f>(COUNTIFS('MASTER TT'!$E$2:$E$587,$A$2:$A$7563,'MASTER TT'!$B$2:$B$587,"SATURDAY",'MASTER TT'!$C$2:$C$587,"17*-*",'MASTER TT'!$AM$2:$AM$587,"JAN-APRIL 2026",'MASTER TT'!$L$2:$L$587,"&gt;=1"))</f>
        <v>0</v>
      </c>
      <c r="AQ47" s="47">
        <f>(COUNTIFS('MASTER TT'!$E$2:$E$587,$A$2:$A$7563,'MASTER TT'!$B$2:$B$587,"SUNDAY",'MASTER TT'!$C$2:$C$587,"08*-1*",'MASTER TT'!$AM$2:$AM$587,"JAN-APRIL 2026",'MASTER TT'!$L$2:$L$587,"&gt;=1"))</f>
        <v>0</v>
      </c>
      <c r="AR47" s="47">
        <f>(COUNTIFS('MASTER TT'!$E$2:$E$68624,$A$2:$A$7563,'MASTER TT'!$B$2:$B$68624,"SUNDAY",'MASTER TT'!$C$2:$C$68624,"1100-1*",'MASTER TT'!$AM$2:$AM$68624,"JAN-APRIL 2026",'MASTER TT'!$L$2:$L$68624,"&gt;=1"))</f>
        <v>0</v>
      </c>
      <c r="AS47" s="47">
        <f>(COUNTIFS('MASTER TT'!$E$2:$E$587,$A$2:$A$7563,'MASTER TT'!$B$2:$B$587,"SUNDAY",'MASTER TT'!$C$2:$C$587,"1200-1*",'MASTER TT'!$AM$2:$AM$587,"JAN-APRIL 2026",'MASTER TT'!$L$2:$L$587,"&gt;=1"))</f>
        <v>0</v>
      </c>
      <c r="AT47" s="47">
        <f>(COUNTIFS('MASTER TT'!$E$2:$E$587,$A$2:$A$7563,'MASTER TT'!$B$2:$B$587,"SUNDAY",'MASTER TT'!$C$2:$C$587,"1300-1*",'MASTER TT'!$AM$2:$AM$587,"JAN-APRIL 2026",'MASTER TT'!$L$2:$L$587,"&gt;=1"))</f>
        <v>0</v>
      </c>
      <c r="AU47" s="47">
        <f>(COUNTIFS('MASTER TT'!$E$2:$E$587,$A$2:$A$7563,'MASTER TT'!$B$2:$B$587,"SUNDAY",'MASTER TT'!$C$2:$C$587,"14*-1*",'MASTER TT'!$AM$2:$AM$587,"JAN-APRIL 2026",'MASTER TT'!$L$2:$L$587,"&gt;=1"))</f>
        <v>0</v>
      </c>
      <c r="AV47" s="47">
        <f>(COUNTIFS('MASTER TT'!$E$2:$E$587,$A$2:$A$7563,'MASTER TT'!$B$2:$B$587,"SUNDAY",'MASTER TT'!$C$2:$C$587,"17*-*",'MASTER TT'!$AM$2:$AM$587,"JAN-APRIL 2026",'MASTER TT'!$L$2:$L$587,"&gt;=1"))</f>
        <v>0</v>
      </c>
      <c r="AW47" s="28"/>
      <c r="AX47" s="29"/>
      <c r="AY47" s="28"/>
      <c r="AZ47" s="28"/>
      <c r="BA47" s="28"/>
      <c r="BB47" s="28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1"/>
      <c r="BN47" s="31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</row>
    <row r="48" spans="1:84" ht="14.25" customHeight="1">
      <c r="A48" s="24" t="s">
        <v>421</v>
      </c>
      <c r="B48" s="43" t="s">
        <v>376</v>
      </c>
      <c r="C48" s="44">
        <v>24</v>
      </c>
      <c r="D48" s="45">
        <v>11</v>
      </c>
      <c r="E48" s="44">
        <v>8</v>
      </c>
      <c r="F48" s="26" t="s">
        <v>377</v>
      </c>
      <c r="G48" s="47">
        <f>(COUNTIFS('MASTER TT'!$E$2:$E$587,$A$2:$A$7563,'MASTER TT'!$B$2:$B$587,"MONDAY",'MASTER TT'!$C$2:$C$587,"08*-1*",'MASTER TT'!$AM$2:$AM$587,"JAN-APRIL 2026",'MASTER TT'!$L$2:$L$587,"&gt;=1"))</f>
        <v>1</v>
      </c>
      <c r="H48" s="47">
        <f>(COUNTIFS('MASTER TT'!$E$2:$E$68619,$A$2:$A$7563,'MASTER TT'!$B$2:$B$68619,"MONDAY",'MASTER TT'!$C$2:$C$68619,"1100-1*",'MASTER TT'!$AM$2:$AM$68619,"JAN-APRIL 2026",'MASTER TT'!$L$2:$L$68619,"&gt;=1"))</f>
        <v>0</v>
      </c>
      <c r="I48" s="47">
        <f>(COUNTIFS('MASTER TT'!$E$2:$E$587,$A$2:$A$7563,'MASTER TT'!$B$2:$B$587,"MONDAY",'MASTER TT'!$C$2:$C$587,"1200-1*",'MASTER TT'!$AM$2:$AM$587,"JAN-APRIL 2025",'MASTER TT'!$J$2:$J$587,"&gt;=1"))</f>
        <v>0</v>
      </c>
      <c r="J48" s="47">
        <f>(COUNTIFS('MASTER TT'!$E$2:$E$587,$A$2:$A$7563,'MASTER TT'!$B$2:$B$587,"MONDAY",'MASTER TT'!$C$2:$C$587,"1300-1*",'MASTER TT'!$AM$2:$AM$587,"JAN-APRIL 2025",'MASTER TT'!$J$2:$J$587,"&gt;=1"))</f>
        <v>0</v>
      </c>
      <c r="K48" s="47">
        <f>(COUNTIFS('MASTER TT'!$E$2:$E$587,$A$2:$A$7563,'MASTER TT'!$B$2:$B$587,"MONDAY",'MASTER TT'!$C$2:$C$587,"14*-1*",'MASTER TT'!$AM$2:$AM$587,"JAN-APRIL 2026",'MASTER TT'!$L$2:$L$587,"&gt;=1"))</f>
        <v>1</v>
      </c>
      <c r="L48" s="47">
        <f>(COUNTIFS('MASTER TT'!$E$2:$E$587,$A$2:$A$7563,'MASTER TT'!$B$2:$B$587,"MONDAY",'MASTER TT'!$C$2:$C$587,"17*-*",'MASTER TT'!$AM$2:$AM$587,"JAN-APRIL 2026",'MASTER TT'!$L$2:$L$587,"&gt;=1"))</f>
        <v>0</v>
      </c>
      <c r="M48" s="47">
        <f>(COUNTIFS('MASTER TT'!$E$2:$E$587,$A$2:$A$7563,'MASTER TT'!$B$2:$B$587,"TUESDAY",'MASTER TT'!$C$2:$C$587,"08*-1*",'MASTER TT'!$AM$2:$AM$587,"JAN-APRIL 2026",'MASTER TT'!$L$2:$L$587,"&gt;=1"))</f>
        <v>1</v>
      </c>
      <c r="N48" s="47">
        <f>(COUNTIFS('MASTER TT'!$E$2:$E$587,$A$2:$A$7563,'MASTER TT'!$B$2:$B$587,"TUESDAY",'MASTER TT'!$C$2:$C$587,"1100-1*",'MASTER TT'!$AM$2:$AM$587,"JAN-APRIL 2026",'MASTER TT'!$L$2:$L$587,"&gt;=1"))</f>
        <v>0</v>
      </c>
      <c r="O48" s="47">
        <f>(COUNTIFS('MASTER TT'!$E$2:$E$587,$A$2:$A$7563,'MASTER TT'!$B$2:$B$587,"MONDAY",'MASTER TT'!$C$2:$C$587,"1200-1*",'MASTER TT'!$AM$2:$AM$587,"JAN-APRIL 2025",'MASTER TT'!$J$2:$J$587,"&gt;=1"))</f>
        <v>0</v>
      </c>
      <c r="P48" s="47">
        <f>(COUNTIFS('MASTER TT'!$E$2:$E$587,$A$2:$A$7563,'MASTER TT'!$B$2:$B$587,"TUESDAY",'MASTER TT'!$C$2:$C$587,"1300-1*",'MASTER TT'!$AM$2:$AM$587,"JAN-APRIL 2026",'MASTER TT'!$L$2:$L$587,"&gt;=1"))</f>
        <v>0</v>
      </c>
      <c r="Q48" s="47">
        <f>(COUNTIFS('MASTER TT'!$E$2:$E$587,$A$2:$A$7563,'MASTER TT'!$B$2:$B$587,"TUESDAY",'MASTER TT'!$C$2:$C$587,"14*-1*",'MASTER TT'!$AM$2:$AM$587,"JAN-APRIL 2026",'MASTER TT'!$L$2:$L$587,"&gt;=1"))</f>
        <v>1</v>
      </c>
      <c r="R48" s="47">
        <f>(COUNTIFS('MASTER TT'!$E$2:$E$587,$A$2:$A$7563,'MASTER TT'!$B$2:$B$587,"TUESDAY",'MASTER TT'!$C$2:$C$587,"17*-*",'MASTER TT'!$AM$2:$AM$587,"SEP-DEC  2025",'MASTER TT'!$L$2:$L$587,"&gt;=1"))</f>
        <v>0</v>
      </c>
      <c r="S48" s="47">
        <f>(COUNTIFS('MASTER TT'!$E$2:$E$587,$A$2:$A$7563,'MASTER TT'!$B$2:$B$587,"WEDNESDAY",'MASTER TT'!$C$2:$C$587,"08*-1*",'MASTER TT'!$AM$2:$AM$587,"JAN-APRIL 2026",'MASTER TT'!$L$2:$L$587,"&gt;=1"))</f>
        <v>1</v>
      </c>
      <c r="T48" s="47">
        <f>(COUNTIFS('MASTER TT'!$E$2:$E$587,$A$2:$A$7563,'MASTER TT'!$B$2:$B$587,"WEDNESDAY",'MASTER TT'!$C$2:$C$587,"1100-1*",'MASTER TT'!$AM$2:$AM$587,"JAN-APRIL 2026",'MASTER TT'!$L$2:$L$587,"&gt;=1"))</f>
        <v>0</v>
      </c>
      <c r="U48" s="47">
        <f>(COUNTIFS('MASTER TT'!$E$2:$E$587,$A$2:$A$7563,'MASTER TT'!$B$2:$B$587,"MONDAY",'MASTER TT'!$C$2:$C$587,"1200-1*",'MASTER TT'!$AM$2:$AM$587,"JAN-APRIL 2025",'MASTER TT'!$J$2:$J$587,"&gt;=1"))</f>
        <v>0</v>
      </c>
      <c r="V48" s="47">
        <f>(COUNTIFS('MASTER TT'!$E$2:$E$587,$A$2:$A$7563,'MASTER TT'!$B$2:$B$587,"MONDAY",'MASTER TT'!$C$2:$C$587,"1300-1*",'MASTER TT'!$AM$2:$AM$587,"JAN-APRIL 2025",'MASTER TT'!$J$2:$J$587,"&gt;=1"))</f>
        <v>0</v>
      </c>
      <c r="W48" s="47">
        <f>(COUNTIFS('MASTER TT'!$E$2:$E$587,$A$2:$A$7563,'MASTER TT'!$B$2:$B$587,"WEDNESDAY",'MASTER TT'!$C$2:$C$587,"14*-1*",'MASTER TT'!$AM$2:$AM$587,"JAN-APRIL 2026",'MASTER TT'!$L$2:$L$587,"&gt;=1"))</f>
        <v>0</v>
      </c>
      <c r="X48" s="47">
        <f>(COUNTIFS('MASTER TT'!$E$2:$E$587,$A$2:$A$7563,'MASTER TT'!$B$2:$B$587,"WEDNESDAY",'MASTER TT'!$C$2:$C$587,"17*-*",'MASTER TT'!$AM$2:$AM$587,"JAN-APRIL 2026",'MASTER TT'!$L$2:$L$587,"&gt;=1"))</f>
        <v>0</v>
      </c>
      <c r="Y48" s="47">
        <f>(COUNTIFS('MASTER TT'!$E$2:$E$587,$A$2:$A$7563,'MASTER TT'!$B$2:$B$587,"THURSDAY",'MASTER TT'!$C$2:$C$587,"08*-1*",'MASTER TT'!$AM$2:$AM$587,"JAN-APRIL 2026",'MASTER TT'!$L$2:$L$587,"&gt;=1"))</f>
        <v>0</v>
      </c>
      <c r="Z48" s="47">
        <f>(COUNTIFS('MASTER TT'!$E$2:$E$587,$A$2:$A$7563,'MASTER TT'!$B$2:$B$587,"THURSDAY",'MASTER TT'!$C$2:$C$587,"1100-1*",'MASTER TT'!$AM$2:$AM$587,"JAN-APRIL 2026",'MASTER TT'!$L$2:$L$587,"&gt;=1"))</f>
        <v>1</v>
      </c>
      <c r="AA48" s="47">
        <f>(COUNTIFS('MASTER TT'!$E$2:$E$587,$A$2:$A$7563,'MASTER TT'!$B$2:$B$587,"MONDAY",'MASTER TT'!$C$2:$C$587,"1200-1*",'MASTER TT'!$AM$2:$AM$587,"JAN-APRIL 2025",'MASTER TT'!$J$2:$J$587,"&gt;=1"))</f>
        <v>0</v>
      </c>
      <c r="AB48" s="47">
        <f>(COUNTIFS('MASTER TT'!$E$2:$E$587,$A$2:$A$7563,'MASTER TT'!$B$2:$B$587,"MONDAY",'MASTER TT'!$C$2:$C$587,"1300-1*",'MASTER TT'!$AM$2:$AM$587,"JAN-APRIL 2025",'MASTER TT'!$J$2:$J$587,"&gt;=1"))</f>
        <v>0</v>
      </c>
      <c r="AC48" s="47">
        <f>(COUNTIFS('MASTER TT'!$E$2:$E$587,$A$2:$A$7563,'MASTER TT'!$B$2:$B$587,"THURSDAY",'MASTER TT'!$C$2:$C$587,"14*-1*",'MASTER TT'!$AM$2:$AM$587,"JAN-APRIL 2026",'MASTER TT'!$L$2:$L$587,"&gt;=1"))</f>
        <v>0</v>
      </c>
      <c r="AD48" s="47">
        <f>(COUNTIFS('MASTER TT'!$E$2:$E$587,$A$2:$A$7563,'MASTER TT'!$B$2:$B$587,"THURSDAY",'MASTER TT'!$C$2:$C$587,"17*-*",'MASTER TT'!$AM$2:$AM$587,"JAN-APRIL 2026",'MASTER TT'!$L$2:$L$587,"&gt;=1"))</f>
        <v>0</v>
      </c>
      <c r="AE48" s="47">
        <f>(COUNTIFS('MASTER TT'!$E$2:$E$587,$A$2:$A$7563,'MASTER TT'!$B$2:$B$587,"FRIDAY",'MASTER TT'!$C$2:$C$587,"08*-1*",'MASTER TT'!$AM$2:$AM$587,"JAN-APRIL 2026",'MASTER TT'!$L$2:$L$587,"&gt;=1"))</f>
        <v>1</v>
      </c>
      <c r="AF48" s="47">
        <f>(COUNTIFS('MASTER TT'!$E$2:$E$587,$A$2:$A$7563,'MASTER TT'!$B$2:$B$587,"FRIDAY",'MASTER TT'!$C$2:$C$587,"1100-1*",'MASTER TT'!$AM$2:$AM$587,"JAN-APRIL 2026",'MASTER TT'!$L$2:$L$587,"&gt;=1"))</f>
        <v>1</v>
      </c>
      <c r="AG48" s="47">
        <f>(COUNTIFS('MASTER TT'!$E$2:$E$587,$A$2:$A$7563,'MASTER TT'!$B$2:$B$587,"MONDAY",'MASTER TT'!$C$2:$C$587,"1200-1*",'MASTER TT'!$AM$2:$AM$587,"JAN-APRIL 2025",'MASTER TT'!$J$2:$J$587,"&gt;=1"))</f>
        <v>0</v>
      </c>
      <c r="AH48" s="47">
        <f>(COUNTIFS('MASTER TT'!$E$2:$E$587,$A$2:$A$7563,'MASTER TT'!$B$2:$B$587,"MONDAY",'MASTER TT'!$C$2:$C$587,"1300-1*",'MASTER TT'!$AM$2:$AM$587,"JAN-APRIL 2025",'MASTER TT'!$J$2:$J$587,"&gt;=1"))</f>
        <v>0</v>
      </c>
      <c r="AI48" s="47">
        <f>(COUNTIFS('MASTER TT'!$E$2:$E$587,$A$2:$A$7563,'MASTER TT'!$B$2:$B$587,"FRIDAY",'MASTER TT'!$C$2:$C$587,"14*-1*",'MASTER TT'!$AM$2:$AM$587,"JAN-APRIL 2026",'MASTER TT'!$L$2:$L$587,"&gt;=1"))</f>
        <v>0</v>
      </c>
      <c r="AJ48" s="47">
        <f>(COUNTIFS('MASTER TT'!$E$2:$E$587,$A$2:$A$7563,'MASTER TT'!$B$2:$B$587,"FRIDAY",'MASTER TT'!$C$2:$C$587,"17*-*",'MASTER TT'!$AM$2:$AM$587,"JAN-APRIL 2026",'MASTER TT'!$L$2:$L$587,"&gt;=1"))</f>
        <v>0</v>
      </c>
      <c r="AK48" s="47">
        <f>(COUNTIFS('MASTER TT'!$E$2:$E$587,$A$2:$A$7563,'MASTER TT'!$B$2:$B$587,"SATURDAY",'MASTER TT'!$C$2:$C$587,"08*-1*",'MASTER TT'!$AM$2:$AM$587,"JAN-APRIL 2026",'MASTER TT'!$L$2:$L$587,"&gt;=1"))</f>
        <v>0</v>
      </c>
      <c r="AL48" s="47">
        <f>(COUNTIFS('MASTER TT'!$E$2:$E$587,$A$2:$A$7563,'MASTER TT'!$B$2:$B$587,"SATURDAY",'MASTER TT'!$C$2:$C$587,"1100-1*",'MASTER TT'!$AM$2:$AM$587,"JAN-APRIL 2026",'MASTER TT'!$L$2:$L$587,"&gt;=1"))</f>
        <v>0</v>
      </c>
      <c r="AM48" s="47">
        <f>(COUNTIFS('MASTER TT'!$E$2:$E$587,$A$2:$A$7563,'MASTER TT'!$B$2:$B$587,"MONDAY",'MASTER TT'!$C$2:$C$587,"1200-1*",'MASTER TT'!$AM$2:$AM$587,"JAN-APRIL 2025",'MASTER TT'!$J$2:$J$587,"&gt;=1"))</f>
        <v>0</v>
      </c>
      <c r="AN48" s="47">
        <f>(COUNTIFS('MASTER TT'!$E$2:$E$587,$A$2:$A$7563,'MASTER TT'!$B$2:$B$587,"MONDAY",'MASTER TT'!$C$2:$C$587,"1300-1*",'MASTER TT'!$AM$2:$AM$587,"JAN-APRIL 2025",'MASTER TT'!$J$2:$J$587,"&gt;=1"))</f>
        <v>0</v>
      </c>
      <c r="AO48" s="47">
        <f>(COUNTIFS('MASTER TT'!$E$2:$E$587,$A$2:$A$7563,'MASTER TT'!$B$2:$B$587,"MONDAY",'MASTER TT'!$C$2:$C$587,"14*-1*",'MASTER TT'!$AM$2:$AM$587,"MAY-AUG 2025",'MASTER TT'!$J$2:$J$587,"&gt;=1"))</f>
        <v>0</v>
      </c>
      <c r="AP48" s="47">
        <f>(COUNTIFS('MASTER TT'!$E$2:$E$587,$A$2:$A$7563,'MASTER TT'!$B$2:$B$587,"SATURDAY",'MASTER TT'!$C$2:$C$587,"17*-*",'MASTER TT'!$AM$2:$AM$587,"JAN-APRIL 2026",'MASTER TT'!$L$2:$L$587,"&gt;=1"))</f>
        <v>0</v>
      </c>
      <c r="AQ48" s="47">
        <f>(COUNTIFS('MASTER TT'!$E$2:$E$587,$A$2:$A$7563,'MASTER TT'!$B$2:$B$587,"SUNDAY",'MASTER TT'!$C$2:$C$587,"08*-1*",'MASTER TT'!$AM$2:$AM$587,"JAN-APRIL 2026",'MASTER TT'!$L$2:$L$587,"&gt;=1"))</f>
        <v>0</v>
      </c>
      <c r="AR48" s="47">
        <f>(COUNTIFS('MASTER TT'!$E$2:$E$68624,$A$2:$A$7563,'MASTER TT'!$B$2:$B$68624,"SUNDAY",'MASTER TT'!$C$2:$C$68624,"1100-1*",'MASTER TT'!$AM$2:$AM$68624,"JAN-APRIL 2026",'MASTER TT'!$L$2:$L$68624,"&gt;=1"))</f>
        <v>0</v>
      </c>
      <c r="AS48" s="47">
        <f>(COUNTIFS('MASTER TT'!$E$2:$E$587,$A$2:$A$7563,'MASTER TT'!$B$2:$B$587,"SUNDAY",'MASTER TT'!$C$2:$C$587,"1200-1*",'MASTER TT'!$AM$2:$AM$587,"JAN-APRIL 2026",'MASTER TT'!$L$2:$L$587,"&gt;=1"))</f>
        <v>0</v>
      </c>
      <c r="AT48" s="47">
        <f>(COUNTIFS('MASTER TT'!$E$2:$E$587,$A$2:$A$7563,'MASTER TT'!$B$2:$B$587,"SUNDAY",'MASTER TT'!$C$2:$C$587,"1300-1*",'MASTER TT'!$AM$2:$AM$587,"JAN-APRIL 2026",'MASTER TT'!$L$2:$L$587,"&gt;=1"))</f>
        <v>0</v>
      </c>
      <c r="AU48" s="47">
        <f>(COUNTIFS('MASTER TT'!$E$2:$E$587,$A$2:$A$7563,'MASTER TT'!$B$2:$B$587,"SUNDAY",'MASTER TT'!$C$2:$C$587,"14*-1*",'MASTER TT'!$AM$2:$AM$587,"JAN-APRIL 2026",'MASTER TT'!$L$2:$L$587,"&gt;=1"))</f>
        <v>0</v>
      </c>
      <c r="AV48" s="47">
        <f>(COUNTIFS('MASTER TT'!$E$2:$E$587,$A$2:$A$7563,'MASTER TT'!$B$2:$B$587,"SUNDAY",'MASTER TT'!$C$2:$C$587,"17*-*",'MASTER TT'!$AM$2:$AM$587,"JAN-APRIL 2026",'MASTER TT'!$L$2:$L$587,"&gt;=1"))</f>
        <v>0</v>
      </c>
      <c r="AW48" s="28"/>
      <c r="AX48" s="29"/>
      <c r="AY48" s="28"/>
      <c r="AZ48" s="28"/>
      <c r="BA48" s="28"/>
      <c r="BB48" s="28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1"/>
      <c r="BN48" s="31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</row>
    <row r="49" spans="1:84" ht="14.25" customHeight="1">
      <c r="A49" s="24" t="s">
        <v>422</v>
      </c>
      <c r="B49" s="43" t="s">
        <v>376</v>
      </c>
      <c r="C49" s="44">
        <v>36</v>
      </c>
      <c r="D49" s="45">
        <v>25</v>
      </c>
      <c r="E49" s="44">
        <v>16</v>
      </c>
      <c r="F49" s="26" t="s">
        <v>377</v>
      </c>
      <c r="G49" s="47">
        <f>(COUNTIFS('MASTER TT'!$E$2:$E$587,$A$2:$A$7563,'MASTER TT'!$B$2:$B$587,"MONDAY",'MASTER TT'!$C$2:$C$587,"08*-1*",'MASTER TT'!$AM$2:$AM$587,"JAN-APRIL 2026",'MASTER TT'!$L$2:$L$587,"&gt;=1"))</f>
        <v>0</v>
      </c>
      <c r="H49" s="47">
        <f>(COUNTIFS('MASTER TT'!$E$2:$E$68619,$A$2:$A$7563,'MASTER TT'!$B$2:$B$68619,"MONDAY",'MASTER TT'!$C$2:$C$68619,"1100-1*",'MASTER TT'!$AM$2:$AM$68619,"JAN-APRIL 2026",'MASTER TT'!$L$2:$L$68619,"&gt;=1"))</f>
        <v>1</v>
      </c>
      <c r="I49" s="47">
        <f>(COUNTIFS('MASTER TT'!$E$2:$E$587,$A$2:$A$7563,'MASTER TT'!$B$2:$B$587,"MONDAY",'MASTER TT'!$C$2:$C$587,"1200-1*",'MASTER TT'!$AM$2:$AM$587,"JAN-APRIL 2025",'MASTER TT'!$J$2:$J$587,"&gt;=1"))</f>
        <v>0</v>
      </c>
      <c r="J49" s="47">
        <f>(COUNTIFS('MASTER TT'!$E$2:$E$587,$A$2:$A$7563,'MASTER TT'!$B$2:$B$587,"MONDAY",'MASTER TT'!$C$2:$C$587,"1300-1*",'MASTER TT'!$AM$2:$AM$587,"JAN-APRIL 2025",'MASTER TT'!$J$2:$J$587,"&gt;=1"))</f>
        <v>0</v>
      </c>
      <c r="K49" s="47">
        <f>(COUNTIFS('MASTER TT'!$E$2:$E$587,$A$2:$A$7563,'MASTER TT'!$B$2:$B$587,"MONDAY",'MASTER TT'!$C$2:$C$587,"14*-1*",'MASTER TT'!$AM$2:$AM$587,"JAN-APRIL 2026",'MASTER TT'!$L$2:$L$587,"&gt;=1"))</f>
        <v>1</v>
      </c>
      <c r="L49" s="47">
        <f>(COUNTIFS('MASTER TT'!$E$2:$E$587,$A$2:$A$7563,'MASTER TT'!$B$2:$B$587,"MONDAY",'MASTER TT'!$C$2:$C$587,"17*-*",'MASTER TT'!$AM$2:$AM$587,"JAN-APRIL 2026",'MASTER TT'!$L$2:$L$587,"&gt;=1"))</f>
        <v>0</v>
      </c>
      <c r="M49" s="47">
        <f>(COUNTIFS('MASTER TT'!$E$2:$E$587,$A$2:$A$7563,'MASTER TT'!$B$2:$B$587,"TUESDAY",'MASTER TT'!$C$2:$C$587,"08*-1*",'MASTER TT'!$AM$2:$AM$587,"JAN-APRIL 2026",'MASTER TT'!$L$2:$L$587,"&gt;=1"))</f>
        <v>1</v>
      </c>
      <c r="N49" s="47">
        <f>(COUNTIFS('MASTER TT'!$E$2:$E$587,$A$2:$A$7563,'MASTER TT'!$B$2:$B$587,"TUESDAY",'MASTER TT'!$C$2:$C$587,"1100-1*",'MASTER TT'!$AM$2:$AM$587,"JAN-APRIL 2026",'MASTER TT'!$L$2:$L$587,"&gt;=1"))</f>
        <v>0</v>
      </c>
      <c r="O49" s="47">
        <f>(COUNTIFS('MASTER TT'!$E$2:$E$587,$A$2:$A$7563,'MASTER TT'!$B$2:$B$587,"MONDAY",'MASTER TT'!$C$2:$C$587,"1200-1*",'MASTER TT'!$AM$2:$AM$587,"JAN-APRIL 2025",'MASTER TT'!$J$2:$J$587,"&gt;=1"))</f>
        <v>0</v>
      </c>
      <c r="P49" s="47">
        <f>(COUNTIFS('MASTER TT'!$E$2:$E$587,$A$2:$A$7563,'MASTER TT'!$B$2:$B$587,"TUESDAY",'MASTER TT'!$C$2:$C$587,"1300-1*",'MASTER TT'!$AM$2:$AM$587,"JAN-APRIL 2026",'MASTER TT'!$L$2:$L$587,"&gt;=1"))</f>
        <v>0</v>
      </c>
      <c r="Q49" s="47">
        <f>(COUNTIFS('MASTER TT'!$E$2:$E$587,$A$2:$A$7563,'MASTER TT'!$B$2:$B$587,"TUESDAY",'MASTER TT'!$C$2:$C$587,"14*-1*",'MASTER TT'!$AM$2:$AM$587,"JAN-APRIL 2026",'MASTER TT'!$L$2:$L$587,"&gt;=1"))</f>
        <v>1</v>
      </c>
      <c r="R49" s="47">
        <f>(COUNTIFS('MASTER TT'!$E$2:$E$587,$A$2:$A$7563,'MASTER TT'!$B$2:$B$587,"TUESDAY",'MASTER TT'!$C$2:$C$587,"17*-*",'MASTER TT'!$AM$2:$AM$587,"SEP-DEC  2025",'MASTER TT'!$L$2:$L$587,"&gt;=1"))</f>
        <v>0</v>
      </c>
      <c r="S49" s="47">
        <f>(COUNTIFS('MASTER TT'!$E$2:$E$587,$A$2:$A$7563,'MASTER TT'!$B$2:$B$587,"WEDNESDAY",'MASTER TT'!$C$2:$C$587,"08*-1*",'MASTER TT'!$AM$2:$AM$587,"JAN-APRIL 2026",'MASTER TT'!$L$2:$L$587,"&gt;=1"))</f>
        <v>1</v>
      </c>
      <c r="T49" s="47">
        <f>(COUNTIFS('MASTER TT'!$E$2:$E$587,$A$2:$A$7563,'MASTER TT'!$B$2:$B$587,"WEDNESDAY",'MASTER TT'!$C$2:$C$587,"1100-1*",'MASTER TT'!$AM$2:$AM$587,"JAN-APRIL 2026",'MASTER TT'!$L$2:$L$587,"&gt;=1"))</f>
        <v>0</v>
      </c>
      <c r="U49" s="47">
        <f>(COUNTIFS('MASTER TT'!$E$2:$E$587,$A$2:$A$7563,'MASTER TT'!$B$2:$B$587,"MONDAY",'MASTER TT'!$C$2:$C$587,"1200-1*",'MASTER TT'!$AM$2:$AM$587,"JAN-APRIL 2025",'MASTER TT'!$J$2:$J$587,"&gt;=1"))</f>
        <v>0</v>
      </c>
      <c r="V49" s="47">
        <f>(COUNTIFS('MASTER TT'!$E$2:$E$587,$A$2:$A$7563,'MASTER TT'!$B$2:$B$587,"MONDAY",'MASTER TT'!$C$2:$C$587,"1300-1*",'MASTER TT'!$AM$2:$AM$587,"JAN-APRIL 2025",'MASTER TT'!$J$2:$J$587,"&gt;=1"))</f>
        <v>0</v>
      </c>
      <c r="W49" s="47">
        <f>(COUNTIFS('MASTER TT'!$E$2:$E$587,$A$2:$A$7563,'MASTER TT'!$B$2:$B$587,"WEDNESDAY",'MASTER TT'!$C$2:$C$587,"14*-1*",'MASTER TT'!$AM$2:$AM$587,"JAN-APRIL 2026",'MASTER TT'!$L$2:$L$587,"&gt;=1"))</f>
        <v>1</v>
      </c>
      <c r="X49" s="47">
        <f>(COUNTIFS('MASTER TT'!$E$2:$E$587,$A$2:$A$7563,'MASTER TT'!$B$2:$B$587,"WEDNESDAY",'MASTER TT'!$C$2:$C$587,"17*-*",'MASTER TT'!$AM$2:$AM$587,"JAN-APRIL 2026",'MASTER TT'!$L$2:$L$587,"&gt;=1"))</f>
        <v>0</v>
      </c>
      <c r="Y49" s="47">
        <f>(COUNTIFS('MASTER TT'!$E$2:$E$587,$A$2:$A$7563,'MASTER TT'!$B$2:$B$587,"THURSDAY",'MASTER TT'!$C$2:$C$587,"08*-1*",'MASTER TT'!$AM$2:$AM$587,"JAN-APRIL 2026",'MASTER TT'!$L$2:$L$587,"&gt;=1"))</f>
        <v>0</v>
      </c>
      <c r="Z49" s="47">
        <f>(COUNTIFS('MASTER TT'!$E$2:$E$587,$A$2:$A$7563,'MASTER TT'!$B$2:$B$587,"THURSDAY",'MASTER TT'!$C$2:$C$587,"1100-1*",'MASTER TT'!$AM$2:$AM$587,"JAN-APRIL 2026",'MASTER TT'!$L$2:$L$587,"&gt;=1"))</f>
        <v>1</v>
      </c>
      <c r="AA49" s="47">
        <f>(COUNTIFS('MASTER TT'!$E$2:$E$587,$A$2:$A$7563,'MASTER TT'!$B$2:$B$587,"MONDAY",'MASTER TT'!$C$2:$C$587,"1200-1*",'MASTER TT'!$AM$2:$AM$587,"JAN-APRIL 2025",'MASTER TT'!$J$2:$J$587,"&gt;=1"))</f>
        <v>0</v>
      </c>
      <c r="AB49" s="47">
        <f>(COUNTIFS('MASTER TT'!$E$2:$E$587,$A$2:$A$7563,'MASTER TT'!$B$2:$B$587,"MONDAY",'MASTER TT'!$C$2:$C$587,"1300-1*",'MASTER TT'!$AM$2:$AM$587,"JAN-APRIL 2025",'MASTER TT'!$J$2:$J$587,"&gt;=1"))</f>
        <v>0</v>
      </c>
      <c r="AC49" s="47">
        <f>(COUNTIFS('MASTER TT'!$E$2:$E$587,$A$2:$A$7563,'MASTER TT'!$B$2:$B$587,"THURSDAY",'MASTER TT'!$C$2:$C$587,"14*-1*",'MASTER TT'!$AM$2:$AM$587,"JAN-APRIL 2026",'MASTER TT'!$L$2:$L$587,"&gt;=1"))</f>
        <v>1</v>
      </c>
      <c r="AD49" s="47">
        <f>(COUNTIFS('MASTER TT'!$E$2:$E$587,$A$2:$A$7563,'MASTER TT'!$B$2:$B$587,"THURSDAY",'MASTER TT'!$C$2:$C$587,"17*-*",'MASTER TT'!$AM$2:$AM$587,"JAN-APRIL 2026",'MASTER TT'!$L$2:$L$587,"&gt;=1"))</f>
        <v>0</v>
      </c>
      <c r="AE49" s="47">
        <f>(COUNTIFS('MASTER TT'!$E$2:$E$587,$A$2:$A$7563,'MASTER TT'!$B$2:$B$587,"FRIDAY",'MASTER TT'!$C$2:$C$587,"08*-1*",'MASTER TT'!$AM$2:$AM$587,"JAN-APRIL 2026",'MASTER TT'!$L$2:$L$587,"&gt;=1"))</f>
        <v>0</v>
      </c>
      <c r="AF49" s="47">
        <f>(COUNTIFS('MASTER TT'!$E$2:$E$587,$A$2:$A$7563,'MASTER TT'!$B$2:$B$587,"FRIDAY",'MASTER TT'!$C$2:$C$587,"1100-1*",'MASTER TT'!$AM$2:$AM$587,"JAN-APRIL 2026",'MASTER TT'!$L$2:$L$587,"&gt;=1"))</f>
        <v>1</v>
      </c>
      <c r="AG49" s="47">
        <f>(COUNTIFS('MASTER TT'!$E$2:$E$587,$A$2:$A$7563,'MASTER TT'!$B$2:$B$587,"MONDAY",'MASTER TT'!$C$2:$C$587,"1200-1*",'MASTER TT'!$AM$2:$AM$587,"JAN-APRIL 2025",'MASTER TT'!$J$2:$J$587,"&gt;=1"))</f>
        <v>0</v>
      </c>
      <c r="AH49" s="47">
        <f>(COUNTIFS('MASTER TT'!$E$2:$E$587,$A$2:$A$7563,'MASTER TT'!$B$2:$B$587,"MONDAY",'MASTER TT'!$C$2:$C$587,"1300-1*",'MASTER TT'!$AM$2:$AM$587,"JAN-APRIL 2025",'MASTER TT'!$J$2:$J$587,"&gt;=1"))</f>
        <v>0</v>
      </c>
      <c r="AI49" s="47">
        <f>(COUNTIFS('MASTER TT'!$E$2:$E$587,$A$2:$A$7563,'MASTER TT'!$B$2:$B$587,"FRIDAY",'MASTER TT'!$C$2:$C$587,"14*-1*",'MASTER TT'!$AM$2:$AM$587,"JAN-APRIL 2026",'MASTER TT'!$L$2:$L$587,"&gt;=1"))</f>
        <v>1</v>
      </c>
      <c r="AJ49" s="47">
        <f>(COUNTIFS('MASTER TT'!$E$2:$E$587,$A$2:$A$7563,'MASTER TT'!$B$2:$B$587,"FRIDAY",'MASTER TT'!$C$2:$C$587,"17*-*",'MASTER TT'!$AM$2:$AM$587,"JAN-APRIL 2026",'MASTER TT'!$L$2:$L$587,"&gt;=1"))</f>
        <v>0</v>
      </c>
      <c r="AK49" s="47">
        <f>(COUNTIFS('MASTER TT'!$E$2:$E$587,$A$2:$A$7563,'MASTER TT'!$B$2:$B$587,"SATURDAY",'MASTER TT'!$C$2:$C$587,"08*-1*",'MASTER TT'!$AM$2:$AM$587,"JAN-APRIL 2026",'MASTER TT'!$L$2:$L$587,"&gt;=1"))</f>
        <v>0</v>
      </c>
      <c r="AL49" s="47">
        <f>(COUNTIFS('MASTER TT'!$E$2:$E$587,$A$2:$A$7563,'MASTER TT'!$B$2:$B$587,"SATURDAY",'MASTER TT'!$C$2:$C$587,"1100-1*",'MASTER TT'!$AM$2:$AM$587,"JAN-APRIL 2026",'MASTER TT'!$L$2:$L$587,"&gt;=1"))</f>
        <v>0</v>
      </c>
      <c r="AM49" s="47">
        <f>(COUNTIFS('MASTER TT'!$E$2:$E$587,$A$2:$A$7563,'MASTER TT'!$B$2:$B$587,"MONDAY",'MASTER TT'!$C$2:$C$587,"1200-1*",'MASTER TT'!$AM$2:$AM$587,"JAN-APRIL 2025",'MASTER TT'!$J$2:$J$587,"&gt;=1"))</f>
        <v>0</v>
      </c>
      <c r="AN49" s="47">
        <f>(COUNTIFS('MASTER TT'!$E$2:$E$587,$A$2:$A$7563,'MASTER TT'!$B$2:$B$587,"MONDAY",'MASTER TT'!$C$2:$C$587,"1300-1*",'MASTER TT'!$AM$2:$AM$587,"JAN-APRIL 2025",'MASTER TT'!$J$2:$J$587,"&gt;=1"))</f>
        <v>0</v>
      </c>
      <c r="AO49" s="47">
        <f>(COUNTIFS('MASTER TT'!$E$2:$E$587,$A$2:$A$7563,'MASTER TT'!$B$2:$B$587,"MONDAY",'MASTER TT'!$C$2:$C$587,"14*-1*",'MASTER TT'!$AM$2:$AM$587,"MAY-AUG 2025",'MASTER TT'!$J$2:$J$587,"&gt;=1"))</f>
        <v>0</v>
      </c>
      <c r="AP49" s="47">
        <f>(COUNTIFS('MASTER TT'!$E$2:$E$587,$A$2:$A$7563,'MASTER TT'!$B$2:$B$587,"SATURDAY",'MASTER TT'!$C$2:$C$587,"17*-*",'MASTER TT'!$AM$2:$AM$587,"JAN-APRIL 2026",'MASTER TT'!$L$2:$L$587,"&gt;=1"))</f>
        <v>0</v>
      </c>
      <c r="AQ49" s="47">
        <f>(COUNTIFS('MASTER TT'!$E$2:$E$587,$A$2:$A$7563,'MASTER TT'!$B$2:$B$587,"SUNDAY",'MASTER TT'!$C$2:$C$587,"08*-1*",'MASTER TT'!$AM$2:$AM$587,"JAN-APRIL 2026",'MASTER TT'!$L$2:$L$587,"&gt;=1"))</f>
        <v>0</v>
      </c>
      <c r="AR49" s="47">
        <f>(COUNTIFS('MASTER TT'!$E$2:$E$68624,$A$2:$A$7563,'MASTER TT'!$B$2:$B$68624,"SUNDAY",'MASTER TT'!$C$2:$C$68624,"1100-1*",'MASTER TT'!$AM$2:$AM$68624,"JAN-APRIL 2026",'MASTER TT'!$L$2:$L$68624,"&gt;=1"))</f>
        <v>0</v>
      </c>
      <c r="AS49" s="47">
        <f>(COUNTIFS('MASTER TT'!$E$2:$E$587,$A$2:$A$7563,'MASTER TT'!$B$2:$B$587,"SUNDAY",'MASTER TT'!$C$2:$C$587,"1200-1*",'MASTER TT'!$AM$2:$AM$587,"JAN-APRIL 2026",'MASTER TT'!$L$2:$L$587,"&gt;=1"))</f>
        <v>0</v>
      </c>
      <c r="AT49" s="47">
        <f>(COUNTIFS('MASTER TT'!$E$2:$E$587,$A$2:$A$7563,'MASTER TT'!$B$2:$B$587,"SUNDAY",'MASTER TT'!$C$2:$C$587,"1300-1*",'MASTER TT'!$AM$2:$AM$587,"JAN-APRIL 2026",'MASTER TT'!$L$2:$L$587,"&gt;=1"))</f>
        <v>0</v>
      </c>
      <c r="AU49" s="47">
        <f>(COUNTIFS('MASTER TT'!$E$2:$E$587,$A$2:$A$7563,'MASTER TT'!$B$2:$B$587,"SUNDAY",'MASTER TT'!$C$2:$C$587,"14*-1*",'MASTER TT'!$AM$2:$AM$587,"JAN-APRIL 2026",'MASTER TT'!$L$2:$L$587,"&gt;=1"))</f>
        <v>0</v>
      </c>
      <c r="AV49" s="47">
        <f>(COUNTIFS('MASTER TT'!$E$2:$E$587,$A$2:$A$7563,'MASTER TT'!$B$2:$B$587,"SUNDAY",'MASTER TT'!$C$2:$C$587,"17*-*",'MASTER TT'!$AM$2:$AM$587,"JAN-APRIL 2026",'MASTER TT'!$L$2:$L$587,"&gt;=1"))</f>
        <v>0</v>
      </c>
      <c r="AW49" s="28"/>
      <c r="AX49" s="29"/>
      <c r="AY49" s="28"/>
      <c r="AZ49" s="28"/>
      <c r="BA49" s="28"/>
      <c r="BB49" s="28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1"/>
      <c r="BN49" s="31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</row>
    <row r="50" spans="1:84" ht="14.25" customHeight="1">
      <c r="A50" s="24" t="s">
        <v>423</v>
      </c>
      <c r="B50" s="43" t="s">
        <v>376</v>
      </c>
      <c r="C50" s="44">
        <v>36</v>
      </c>
      <c r="D50" s="45">
        <v>25</v>
      </c>
      <c r="E50" s="44">
        <v>16</v>
      </c>
      <c r="F50" s="26" t="s">
        <v>377</v>
      </c>
      <c r="G50" s="47">
        <f>(COUNTIFS('MASTER TT'!$E$2:$E$587,$A$2:$A$7563,'MASTER TT'!$B$2:$B$587,"MONDAY",'MASTER TT'!$C$2:$C$587,"08*-1*",'MASTER TT'!$AM$2:$AM$587,"JAN-APRIL 2026",'MASTER TT'!$L$2:$L$587,"&gt;=1"))</f>
        <v>0</v>
      </c>
      <c r="H50" s="47">
        <f>(COUNTIFS('MASTER TT'!$E$2:$E$68619,$A$2:$A$7563,'MASTER TT'!$B$2:$B$68619,"MONDAY",'MASTER TT'!$C$2:$C$68619,"1100-1*",'MASTER TT'!$AM$2:$AM$68619,"JAN-APRIL 2026",'MASTER TT'!$L$2:$L$68619,"&gt;=1"))</f>
        <v>1</v>
      </c>
      <c r="I50" s="47">
        <f>(COUNTIFS('MASTER TT'!$E$2:$E$587,$A$2:$A$7563,'MASTER TT'!$B$2:$B$587,"MONDAY",'MASTER TT'!$C$2:$C$587,"1200-1*",'MASTER TT'!$AM$2:$AM$587,"JAN-APRIL 2025",'MASTER TT'!$J$2:$J$587,"&gt;=1"))</f>
        <v>0</v>
      </c>
      <c r="J50" s="47">
        <f>(COUNTIFS('MASTER TT'!$E$2:$E$587,$A$2:$A$7563,'MASTER TT'!$B$2:$B$587,"MONDAY",'MASTER TT'!$C$2:$C$587,"1300-1*",'MASTER TT'!$AM$2:$AM$587,"JAN-APRIL 2025",'MASTER TT'!$J$2:$J$587,"&gt;=1"))</f>
        <v>0</v>
      </c>
      <c r="K50" s="47">
        <f>(COUNTIFS('MASTER TT'!$E$2:$E$587,$A$2:$A$7563,'MASTER TT'!$B$2:$B$587,"MONDAY",'MASTER TT'!$C$2:$C$587,"14*-1*",'MASTER TT'!$AM$2:$AM$587,"JAN-APRIL 2026",'MASTER TT'!$L$2:$L$587,"&gt;=1"))</f>
        <v>1</v>
      </c>
      <c r="L50" s="47">
        <f>(COUNTIFS('MASTER TT'!$E$2:$E$587,$A$2:$A$7563,'MASTER TT'!$B$2:$B$587,"MONDAY",'MASTER TT'!$C$2:$C$587,"17*-*",'MASTER TT'!$AM$2:$AM$587,"JAN-APRIL 2026",'MASTER TT'!$L$2:$L$587,"&gt;=1"))</f>
        <v>0</v>
      </c>
      <c r="M50" s="47">
        <f>(COUNTIFS('MASTER TT'!$E$2:$E$587,$A$2:$A$7563,'MASTER TT'!$B$2:$B$587,"TUESDAY",'MASTER TT'!$C$2:$C$587,"08*-1*",'MASTER TT'!$AM$2:$AM$587,"JAN-APRIL 2026",'MASTER TT'!$L$2:$L$587,"&gt;=1"))</f>
        <v>1</v>
      </c>
      <c r="N50" s="47">
        <f>(COUNTIFS('MASTER TT'!$E$2:$E$587,$A$2:$A$7563,'MASTER TT'!$B$2:$B$587,"TUESDAY",'MASTER TT'!$C$2:$C$587,"1100-1*",'MASTER TT'!$AM$2:$AM$587,"JAN-APRIL 2026",'MASTER TT'!$L$2:$L$587,"&gt;=1"))</f>
        <v>1</v>
      </c>
      <c r="O50" s="47">
        <f>(COUNTIFS('MASTER TT'!$E$2:$E$587,$A$2:$A$7563,'MASTER TT'!$B$2:$B$587,"MONDAY",'MASTER TT'!$C$2:$C$587,"1200-1*",'MASTER TT'!$AM$2:$AM$587,"JAN-APRIL 2025",'MASTER TT'!$J$2:$J$587,"&gt;=1"))</f>
        <v>0</v>
      </c>
      <c r="P50" s="47">
        <f>(COUNTIFS('MASTER TT'!$E$2:$E$587,$A$2:$A$7563,'MASTER TT'!$B$2:$B$587,"TUESDAY",'MASTER TT'!$C$2:$C$587,"1300-1*",'MASTER TT'!$AM$2:$AM$587,"JAN-APRIL 2026",'MASTER TT'!$L$2:$L$587,"&gt;=1"))</f>
        <v>0</v>
      </c>
      <c r="Q50" s="47">
        <f>(COUNTIFS('MASTER TT'!$E$2:$E$587,$A$2:$A$7563,'MASTER TT'!$B$2:$B$587,"TUESDAY",'MASTER TT'!$C$2:$C$587,"14*-1*",'MASTER TT'!$AM$2:$AM$587,"JAN-APRIL 2026",'MASTER TT'!$L$2:$L$587,"&gt;=1"))</f>
        <v>1</v>
      </c>
      <c r="R50" s="47">
        <f>(COUNTIFS('MASTER TT'!$E$2:$E$587,$A$2:$A$7563,'MASTER TT'!$B$2:$B$587,"TUESDAY",'MASTER TT'!$C$2:$C$587,"17*-*",'MASTER TT'!$AM$2:$AM$587,"SEP-DEC  2025",'MASTER TT'!$L$2:$L$587,"&gt;=1"))</f>
        <v>0</v>
      </c>
      <c r="S50" s="47">
        <f>(COUNTIFS('MASTER TT'!$E$2:$E$587,$A$2:$A$7563,'MASTER TT'!$B$2:$B$587,"WEDNESDAY",'MASTER TT'!$C$2:$C$587,"08*-1*",'MASTER TT'!$AM$2:$AM$587,"JAN-APRIL 2026",'MASTER TT'!$L$2:$L$587,"&gt;=1"))</f>
        <v>1</v>
      </c>
      <c r="T50" s="47">
        <f>(COUNTIFS('MASTER TT'!$E$2:$E$587,$A$2:$A$7563,'MASTER TT'!$B$2:$B$587,"WEDNESDAY",'MASTER TT'!$C$2:$C$587,"1100-1*",'MASTER TT'!$AM$2:$AM$587,"JAN-APRIL 2026",'MASTER TT'!$L$2:$L$587,"&gt;=1"))</f>
        <v>0</v>
      </c>
      <c r="U50" s="47">
        <f>(COUNTIFS('MASTER TT'!$E$2:$E$587,$A$2:$A$7563,'MASTER TT'!$B$2:$B$587,"MONDAY",'MASTER TT'!$C$2:$C$587,"1200-1*",'MASTER TT'!$AM$2:$AM$587,"JAN-APRIL 2025",'MASTER TT'!$J$2:$J$587,"&gt;=1"))</f>
        <v>0</v>
      </c>
      <c r="V50" s="47">
        <f>(COUNTIFS('MASTER TT'!$E$2:$E$587,$A$2:$A$7563,'MASTER TT'!$B$2:$B$587,"MONDAY",'MASTER TT'!$C$2:$C$587,"1300-1*",'MASTER TT'!$AM$2:$AM$587,"JAN-APRIL 2025",'MASTER TT'!$J$2:$J$587,"&gt;=1"))</f>
        <v>0</v>
      </c>
      <c r="W50" s="47">
        <f>(COUNTIFS('MASTER TT'!$E$2:$E$587,$A$2:$A$7563,'MASTER TT'!$B$2:$B$587,"WEDNESDAY",'MASTER TT'!$C$2:$C$587,"14*-1*",'MASTER TT'!$AM$2:$AM$587,"JAN-APRIL 2026",'MASTER TT'!$L$2:$L$587,"&gt;=1"))</f>
        <v>0</v>
      </c>
      <c r="X50" s="47">
        <f>(COUNTIFS('MASTER TT'!$E$2:$E$587,$A$2:$A$7563,'MASTER TT'!$B$2:$B$587,"WEDNESDAY",'MASTER TT'!$C$2:$C$587,"17*-*",'MASTER TT'!$AM$2:$AM$587,"JAN-APRIL 2026",'MASTER TT'!$L$2:$L$587,"&gt;=1"))</f>
        <v>0</v>
      </c>
      <c r="Y50" s="47">
        <f>(COUNTIFS('MASTER TT'!$E$2:$E$587,$A$2:$A$7563,'MASTER TT'!$B$2:$B$587,"THURSDAY",'MASTER TT'!$C$2:$C$587,"08*-1*",'MASTER TT'!$AM$2:$AM$587,"JAN-APRIL 2026",'MASTER TT'!$L$2:$L$587,"&gt;=1"))</f>
        <v>0</v>
      </c>
      <c r="Z50" s="47">
        <f>(COUNTIFS('MASTER TT'!$E$2:$E$587,$A$2:$A$7563,'MASTER TT'!$B$2:$B$587,"THURSDAY",'MASTER TT'!$C$2:$C$587,"1100-1*",'MASTER TT'!$AM$2:$AM$587,"JAN-APRIL 2026",'MASTER TT'!$L$2:$L$587,"&gt;=1"))</f>
        <v>1</v>
      </c>
      <c r="AA50" s="47">
        <f>(COUNTIFS('MASTER TT'!$E$2:$E$587,$A$2:$A$7563,'MASTER TT'!$B$2:$B$587,"MONDAY",'MASTER TT'!$C$2:$C$587,"1200-1*",'MASTER TT'!$AM$2:$AM$587,"JAN-APRIL 2025",'MASTER TT'!$J$2:$J$587,"&gt;=1"))</f>
        <v>0</v>
      </c>
      <c r="AB50" s="47">
        <f>(COUNTIFS('MASTER TT'!$E$2:$E$587,$A$2:$A$7563,'MASTER TT'!$B$2:$B$587,"MONDAY",'MASTER TT'!$C$2:$C$587,"1300-1*",'MASTER TT'!$AM$2:$AM$587,"JAN-APRIL 2025",'MASTER TT'!$J$2:$J$587,"&gt;=1"))</f>
        <v>0</v>
      </c>
      <c r="AC50" s="47">
        <f>(COUNTIFS('MASTER TT'!$E$2:$E$587,$A$2:$A$7563,'MASTER TT'!$B$2:$B$587,"THURSDAY",'MASTER TT'!$C$2:$C$587,"14*-1*",'MASTER TT'!$AM$2:$AM$587,"JAN-APRIL 2026",'MASTER TT'!$L$2:$L$587,"&gt;=1"))</f>
        <v>0</v>
      </c>
      <c r="AD50" s="47">
        <f>(COUNTIFS('MASTER TT'!$E$2:$E$587,$A$2:$A$7563,'MASTER TT'!$B$2:$B$587,"THURSDAY",'MASTER TT'!$C$2:$C$587,"17*-*",'MASTER TT'!$AM$2:$AM$587,"JAN-APRIL 2026",'MASTER TT'!$L$2:$L$587,"&gt;=1"))</f>
        <v>0</v>
      </c>
      <c r="AE50" s="47">
        <f>(COUNTIFS('MASTER TT'!$E$2:$E$587,$A$2:$A$7563,'MASTER TT'!$B$2:$B$587,"FRIDAY",'MASTER TT'!$C$2:$C$587,"08*-1*",'MASTER TT'!$AM$2:$AM$587,"JAN-APRIL 2026",'MASTER TT'!$L$2:$L$587,"&gt;=1"))</f>
        <v>1</v>
      </c>
      <c r="AF50" s="47">
        <f>(COUNTIFS('MASTER TT'!$E$2:$E$587,$A$2:$A$7563,'MASTER TT'!$B$2:$B$587,"FRIDAY",'MASTER TT'!$C$2:$C$587,"1100-1*",'MASTER TT'!$AM$2:$AM$587,"JAN-APRIL 2026",'MASTER TT'!$L$2:$L$587,"&gt;=1"))</f>
        <v>0</v>
      </c>
      <c r="AG50" s="47">
        <f>(COUNTIFS('MASTER TT'!$E$2:$E$587,$A$2:$A$7563,'MASTER TT'!$B$2:$B$587,"MONDAY",'MASTER TT'!$C$2:$C$587,"1200-1*",'MASTER TT'!$AM$2:$AM$587,"JAN-APRIL 2025",'MASTER TT'!$J$2:$J$587,"&gt;=1"))</f>
        <v>0</v>
      </c>
      <c r="AH50" s="47">
        <f>(COUNTIFS('MASTER TT'!$E$2:$E$587,$A$2:$A$7563,'MASTER TT'!$B$2:$B$587,"MONDAY",'MASTER TT'!$C$2:$C$587,"1300-1*",'MASTER TT'!$AM$2:$AM$587,"JAN-APRIL 2025",'MASTER TT'!$J$2:$J$587,"&gt;=1"))</f>
        <v>0</v>
      </c>
      <c r="AI50" s="47">
        <f>(COUNTIFS('MASTER TT'!$E$2:$E$587,$A$2:$A$7563,'MASTER TT'!$B$2:$B$587,"FRIDAY",'MASTER TT'!$C$2:$C$587,"14*-1*",'MASTER TT'!$AM$2:$AM$587,"JAN-APRIL 2026",'MASTER TT'!$L$2:$L$587,"&gt;=1"))</f>
        <v>0</v>
      </c>
      <c r="AJ50" s="47">
        <f>(COUNTIFS('MASTER TT'!$E$2:$E$587,$A$2:$A$7563,'MASTER TT'!$B$2:$B$587,"FRIDAY",'MASTER TT'!$C$2:$C$587,"17*-*",'MASTER TT'!$AM$2:$AM$587,"JAN-APRIL 2026",'MASTER TT'!$L$2:$L$587,"&gt;=1"))</f>
        <v>0</v>
      </c>
      <c r="AK50" s="47">
        <f>(COUNTIFS('MASTER TT'!$E$2:$E$587,$A$2:$A$7563,'MASTER TT'!$B$2:$B$587,"SATURDAY",'MASTER TT'!$C$2:$C$587,"08*-1*",'MASTER TT'!$AM$2:$AM$587,"JAN-APRIL 2026",'MASTER TT'!$L$2:$L$587,"&gt;=1"))</f>
        <v>0</v>
      </c>
      <c r="AL50" s="47">
        <f>(COUNTIFS('MASTER TT'!$E$2:$E$587,$A$2:$A$7563,'MASTER TT'!$B$2:$B$587,"SATURDAY",'MASTER TT'!$C$2:$C$587,"1100-1*",'MASTER TT'!$AM$2:$AM$587,"JAN-APRIL 2026",'MASTER TT'!$L$2:$L$587,"&gt;=1"))</f>
        <v>0</v>
      </c>
      <c r="AM50" s="47">
        <f>(COUNTIFS('MASTER TT'!$E$2:$E$587,$A$2:$A$7563,'MASTER TT'!$B$2:$B$587,"MONDAY",'MASTER TT'!$C$2:$C$587,"1200-1*",'MASTER TT'!$AM$2:$AM$587,"JAN-APRIL 2025",'MASTER TT'!$J$2:$J$587,"&gt;=1"))</f>
        <v>0</v>
      </c>
      <c r="AN50" s="47">
        <f>(COUNTIFS('MASTER TT'!$E$2:$E$587,$A$2:$A$7563,'MASTER TT'!$B$2:$B$587,"MONDAY",'MASTER TT'!$C$2:$C$587,"1300-1*",'MASTER TT'!$AM$2:$AM$587,"JAN-APRIL 2025",'MASTER TT'!$J$2:$J$587,"&gt;=1"))</f>
        <v>0</v>
      </c>
      <c r="AO50" s="47">
        <f>(COUNTIFS('MASTER TT'!$E$2:$E$587,$A$2:$A$7563,'MASTER TT'!$B$2:$B$587,"MONDAY",'MASTER TT'!$C$2:$C$587,"14*-1*",'MASTER TT'!$AM$2:$AM$587,"MAY-AUG 2025",'MASTER TT'!$J$2:$J$587,"&gt;=1"))</f>
        <v>0</v>
      </c>
      <c r="AP50" s="47">
        <f>(COUNTIFS('MASTER TT'!$E$2:$E$587,$A$2:$A$7563,'MASTER TT'!$B$2:$B$587,"SATURDAY",'MASTER TT'!$C$2:$C$587,"17*-*",'MASTER TT'!$AM$2:$AM$587,"JAN-APRIL 2026",'MASTER TT'!$L$2:$L$587,"&gt;=1"))</f>
        <v>0</v>
      </c>
      <c r="AQ50" s="47">
        <f>(COUNTIFS('MASTER TT'!$E$2:$E$587,$A$2:$A$7563,'MASTER TT'!$B$2:$B$587,"SUNDAY",'MASTER TT'!$C$2:$C$587,"08*-1*",'MASTER TT'!$AM$2:$AM$587,"JAN-APRIL 2026",'MASTER TT'!$L$2:$L$587,"&gt;=1"))</f>
        <v>0</v>
      </c>
      <c r="AR50" s="47">
        <f>(COUNTIFS('MASTER TT'!$E$2:$E$68624,$A$2:$A$7563,'MASTER TT'!$B$2:$B$68624,"SUNDAY",'MASTER TT'!$C$2:$C$68624,"1100-1*",'MASTER TT'!$AM$2:$AM$68624,"JAN-APRIL 2026",'MASTER TT'!$L$2:$L$68624,"&gt;=1"))</f>
        <v>0</v>
      </c>
      <c r="AS50" s="47">
        <f>(COUNTIFS('MASTER TT'!$E$2:$E$587,$A$2:$A$7563,'MASTER TT'!$B$2:$B$587,"SUNDAY",'MASTER TT'!$C$2:$C$587,"1200-1*",'MASTER TT'!$AM$2:$AM$587,"JAN-APRIL 2026",'MASTER TT'!$L$2:$L$587,"&gt;=1"))</f>
        <v>0</v>
      </c>
      <c r="AT50" s="47">
        <f>(COUNTIFS('MASTER TT'!$E$2:$E$587,$A$2:$A$7563,'MASTER TT'!$B$2:$B$587,"SUNDAY",'MASTER TT'!$C$2:$C$587,"1300-1*",'MASTER TT'!$AM$2:$AM$587,"JAN-APRIL 2026",'MASTER TT'!$L$2:$L$587,"&gt;=1"))</f>
        <v>0</v>
      </c>
      <c r="AU50" s="47">
        <f>(COUNTIFS('MASTER TT'!$E$2:$E$587,$A$2:$A$7563,'MASTER TT'!$B$2:$B$587,"SUNDAY",'MASTER TT'!$C$2:$C$587,"14*-1*",'MASTER TT'!$AM$2:$AM$587,"JAN-APRIL 2026",'MASTER TT'!$L$2:$L$587,"&gt;=1"))</f>
        <v>0</v>
      </c>
      <c r="AV50" s="47">
        <f>(COUNTIFS('MASTER TT'!$E$2:$E$587,$A$2:$A$7563,'MASTER TT'!$B$2:$B$587,"SUNDAY",'MASTER TT'!$C$2:$C$587,"17*-*",'MASTER TT'!$AM$2:$AM$587,"JAN-APRIL 2026",'MASTER TT'!$L$2:$L$587,"&gt;=1"))</f>
        <v>0</v>
      </c>
      <c r="AW50" s="28"/>
      <c r="AX50" s="29"/>
      <c r="AY50" s="28"/>
      <c r="AZ50" s="28"/>
      <c r="BA50" s="28"/>
      <c r="BB50" s="28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1"/>
      <c r="BN50" s="31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</row>
    <row r="51" spans="1:84" ht="14.25" customHeight="1">
      <c r="A51" s="24" t="s">
        <v>424</v>
      </c>
      <c r="B51" s="43" t="s">
        <v>376</v>
      </c>
      <c r="C51" s="44">
        <v>24</v>
      </c>
      <c r="D51" s="45">
        <v>11</v>
      </c>
      <c r="E51" s="44">
        <v>10</v>
      </c>
      <c r="F51" s="26" t="s">
        <v>377</v>
      </c>
      <c r="G51" s="47">
        <f>(COUNTIFS('MASTER TT'!$E$2:$E$587,$A$2:$A$7563,'MASTER TT'!$B$2:$B$587,"MONDAY",'MASTER TT'!$C$2:$C$587,"08*-1*",'MASTER TT'!$AM$2:$AM$587,"JAN-APRIL 2026",'MASTER TT'!$L$2:$L$587,"&gt;=1"))</f>
        <v>0</v>
      </c>
      <c r="H51" s="47">
        <f>(COUNTIFS('MASTER TT'!$E$2:$E$68619,$A$2:$A$7563,'MASTER TT'!$B$2:$B$68619,"MONDAY",'MASTER TT'!$C$2:$C$68619,"1100-1*",'MASTER TT'!$AM$2:$AM$68619,"JAN-APRIL 2026",'MASTER TT'!$L$2:$L$68619,"&gt;=1"))</f>
        <v>1</v>
      </c>
      <c r="I51" s="47">
        <f>(COUNTIFS('MASTER TT'!$E$2:$E$587,$A$2:$A$7563,'MASTER TT'!$B$2:$B$587,"MONDAY",'MASTER TT'!$C$2:$C$587,"1200-1*",'MASTER TT'!$AM$2:$AM$587,"JAN-APRIL 2025",'MASTER TT'!$J$2:$J$587,"&gt;=1"))</f>
        <v>0</v>
      </c>
      <c r="J51" s="47">
        <f>(COUNTIFS('MASTER TT'!$E$2:$E$587,$A$2:$A$7563,'MASTER TT'!$B$2:$B$587,"MONDAY",'MASTER TT'!$C$2:$C$587,"1300-1*",'MASTER TT'!$AM$2:$AM$587,"JAN-APRIL 2025",'MASTER TT'!$J$2:$J$587,"&gt;=1"))</f>
        <v>0</v>
      </c>
      <c r="K51" s="47">
        <f>(COUNTIFS('MASTER TT'!$E$2:$E$587,$A$2:$A$7563,'MASTER TT'!$B$2:$B$587,"MONDAY",'MASTER TT'!$C$2:$C$587,"14*-1*",'MASTER TT'!$AM$2:$AM$587,"JAN-APRIL 2026",'MASTER TT'!$L$2:$L$587,"&gt;=1"))</f>
        <v>2</v>
      </c>
      <c r="L51" s="47">
        <f>(COUNTIFS('MASTER TT'!$E$2:$E$587,$A$2:$A$7563,'MASTER TT'!$B$2:$B$587,"MONDAY",'MASTER TT'!$C$2:$C$587,"17*-*",'MASTER TT'!$AM$2:$AM$587,"JAN-APRIL 2026",'MASTER TT'!$L$2:$L$587,"&gt;=1"))</f>
        <v>0</v>
      </c>
      <c r="M51" s="47">
        <f>(COUNTIFS('MASTER TT'!$E$2:$E$587,$A$2:$A$7563,'MASTER TT'!$B$2:$B$587,"TUESDAY",'MASTER TT'!$C$2:$C$587,"08*-1*",'MASTER TT'!$AM$2:$AM$587,"JAN-APRIL 2026",'MASTER TT'!$L$2:$L$587,"&gt;=1"))</f>
        <v>1</v>
      </c>
      <c r="N51" s="47">
        <f>(COUNTIFS('MASTER TT'!$E$2:$E$587,$A$2:$A$7563,'MASTER TT'!$B$2:$B$587,"TUESDAY",'MASTER TT'!$C$2:$C$587,"1100-1*",'MASTER TT'!$AM$2:$AM$587,"JAN-APRIL 2026",'MASTER TT'!$L$2:$L$587,"&gt;=1"))</f>
        <v>1</v>
      </c>
      <c r="O51" s="47">
        <f>(COUNTIFS('MASTER TT'!$E$2:$E$587,$A$2:$A$7563,'MASTER TT'!$B$2:$B$587,"MONDAY",'MASTER TT'!$C$2:$C$587,"1200-1*",'MASTER TT'!$AM$2:$AM$587,"JAN-APRIL 2025",'MASTER TT'!$J$2:$J$587,"&gt;=1"))</f>
        <v>0</v>
      </c>
      <c r="P51" s="47">
        <f>(COUNTIFS('MASTER TT'!$E$2:$E$587,$A$2:$A$7563,'MASTER TT'!$B$2:$B$587,"TUESDAY",'MASTER TT'!$C$2:$C$587,"1300-1*",'MASTER TT'!$AM$2:$AM$587,"JAN-APRIL 2026",'MASTER TT'!$L$2:$L$587,"&gt;=1"))</f>
        <v>0</v>
      </c>
      <c r="Q51" s="47">
        <f>(COUNTIFS('MASTER TT'!$E$2:$E$587,$A$2:$A$7563,'MASTER TT'!$B$2:$B$587,"TUESDAY",'MASTER TT'!$C$2:$C$587,"14*-1*",'MASTER TT'!$AM$2:$AM$587,"JAN-APRIL 2026",'MASTER TT'!$L$2:$L$587,"&gt;=1"))</f>
        <v>0</v>
      </c>
      <c r="R51" s="47">
        <f>(COUNTIFS('MASTER TT'!$E$2:$E$587,$A$2:$A$7563,'MASTER TT'!$B$2:$B$587,"TUESDAY",'MASTER TT'!$C$2:$C$587,"17*-*",'MASTER TT'!$AM$2:$AM$587,"SEP-DEC  2025",'MASTER TT'!$L$2:$L$587,"&gt;=1"))</f>
        <v>0</v>
      </c>
      <c r="S51" s="47">
        <f>(COUNTIFS('MASTER TT'!$E$2:$E$587,$A$2:$A$7563,'MASTER TT'!$B$2:$B$587,"WEDNESDAY",'MASTER TT'!$C$2:$C$587,"08*-1*",'MASTER TT'!$AM$2:$AM$587,"JAN-APRIL 2026",'MASTER TT'!$L$2:$L$587,"&gt;=1"))</f>
        <v>0</v>
      </c>
      <c r="T51" s="47">
        <f>(COUNTIFS('MASTER TT'!$E$2:$E$587,$A$2:$A$7563,'MASTER TT'!$B$2:$B$587,"WEDNESDAY",'MASTER TT'!$C$2:$C$587,"1100-1*",'MASTER TT'!$AM$2:$AM$587,"JAN-APRIL 2026",'MASTER TT'!$L$2:$L$587,"&gt;=1"))</f>
        <v>1</v>
      </c>
      <c r="U51" s="47">
        <f>(COUNTIFS('MASTER TT'!$E$2:$E$587,$A$2:$A$7563,'MASTER TT'!$B$2:$B$587,"MONDAY",'MASTER TT'!$C$2:$C$587,"1200-1*",'MASTER TT'!$AM$2:$AM$587,"JAN-APRIL 2025",'MASTER TT'!$J$2:$J$587,"&gt;=1"))</f>
        <v>0</v>
      </c>
      <c r="V51" s="47">
        <f>(COUNTIFS('MASTER TT'!$E$2:$E$587,$A$2:$A$7563,'MASTER TT'!$B$2:$B$587,"MONDAY",'MASTER TT'!$C$2:$C$587,"1300-1*",'MASTER TT'!$AM$2:$AM$587,"JAN-APRIL 2025",'MASTER TT'!$J$2:$J$587,"&gt;=1"))</f>
        <v>0</v>
      </c>
      <c r="W51" s="47">
        <f>(COUNTIFS('MASTER TT'!$E$2:$E$587,$A$2:$A$7563,'MASTER TT'!$B$2:$B$587,"WEDNESDAY",'MASTER TT'!$C$2:$C$587,"14*-1*",'MASTER TT'!$AM$2:$AM$587,"JAN-APRIL 2026",'MASTER TT'!$L$2:$L$587,"&gt;=1"))</f>
        <v>0</v>
      </c>
      <c r="X51" s="47">
        <f>(COUNTIFS('MASTER TT'!$E$2:$E$587,$A$2:$A$7563,'MASTER TT'!$B$2:$B$587,"WEDNESDAY",'MASTER TT'!$C$2:$C$587,"17*-*",'MASTER TT'!$AM$2:$AM$587,"JAN-APRIL 2026",'MASTER TT'!$L$2:$L$587,"&gt;=1"))</f>
        <v>0</v>
      </c>
      <c r="Y51" s="47">
        <f>(COUNTIFS('MASTER TT'!$E$2:$E$587,$A$2:$A$7563,'MASTER TT'!$B$2:$B$587,"THURSDAY",'MASTER TT'!$C$2:$C$587,"08*-1*",'MASTER TT'!$AM$2:$AM$587,"JAN-APRIL 2026",'MASTER TT'!$L$2:$L$587,"&gt;=1"))</f>
        <v>0</v>
      </c>
      <c r="Z51" s="47">
        <f>(COUNTIFS('MASTER TT'!$E$2:$E$587,$A$2:$A$7563,'MASTER TT'!$B$2:$B$587,"THURSDAY",'MASTER TT'!$C$2:$C$587,"1100-1*",'MASTER TT'!$AM$2:$AM$587,"JAN-APRIL 2026",'MASTER TT'!$L$2:$L$587,"&gt;=1"))</f>
        <v>1</v>
      </c>
      <c r="AA51" s="47">
        <f>(COUNTIFS('MASTER TT'!$E$2:$E$587,$A$2:$A$7563,'MASTER TT'!$B$2:$B$587,"MONDAY",'MASTER TT'!$C$2:$C$587,"1200-1*",'MASTER TT'!$AM$2:$AM$587,"JAN-APRIL 2025",'MASTER TT'!$J$2:$J$587,"&gt;=1"))</f>
        <v>0</v>
      </c>
      <c r="AB51" s="47">
        <f>(COUNTIFS('MASTER TT'!$E$2:$E$587,$A$2:$A$7563,'MASTER TT'!$B$2:$B$587,"MONDAY",'MASTER TT'!$C$2:$C$587,"1300-1*",'MASTER TT'!$AM$2:$AM$587,"JAN-APRIL 2025",'MASTER TT'!$J$2:$J$587,"&gt;=1"))</f>
        <v>0</v>
      </c>
      <c r="AC51" s="47">
        <f>(COUNTIFS('MASTER TT'!$E$2:$E$587,$A$2:$A$7563,'MASTER TT'!$B$2:$B$587,"THURSDAY",'MASTER TT'!$C$2:$C$587,"14*-1*",'MASTER TT'!$AM$2:$AM$587,"JAN-APRIL 2026",'MASTER TT'!$L$2:$L$587,"&gt;=1"))</f>
        <v>0</v>
      </c>
      <c r="AD51" s="47">
        <f>(COUNTIFS('MASTER TT'!$E$2:$E$587,$A$2:$A$7563,'MASTER TT'!$B$2:$B$587,"THURSDAY",'MASTER TT'!$C$2:$C$587,"17*-*",'MASTER TT'!$AM$2:$AM$587,"JAN-APRIL 2026",'MASTER TT'!$L$2:$L$587,"&gt;=1"))</f>
        <v>0</v>
      </c>
      <c r="AE51" s="47">
        <f>(COUNTIFS('MASTER TT'!$E$2:$E$587,$A$2:$A$7563,'MASTER TT'!$B$2:$B$587,"FRIDAY",'MASTER TT'!$C$2:$C$587,"08*-1*",'MASTER TT'!$AM$2:$AM$587,"JAN-APRIL 2026",'MASTER TT'!$L$2:$L$587,"&gt;=1"))</f>
        <v>1</v>
      </c>
      <c r="AF51" s="47">
        <f>(COUNTIFS('MASTER TT'!$E$2:$E$587,$A$2:$A$7563,'MASTER TT'!$B$2:$B$587,"FRIDAY",'MASTER TT'!$C$2:$C$587,"1100-1*",'MASTER TT'!$AM$2:$AM$587,"JAN-APRIL 2026",'MASTER TT'!$L$2:$L$587,"&gt;=1"))</f>
        <v>0</v>
      </c>
      <c r="AG51" s="47">
        <f>(COUNTIFS('MASTER TT'!$E$2:$E$587,$A$2:$A$7563,'MASTER TT'!$B$2:$B$587,"MONDAY",'MASTER TT'!$C$2:$C$587,"1200-1*",'MASTER TT'!$AM$2:$AM$587,"JAN-APRIL 2025",'MASTER TT'!$J$2:$J$587,"&gt;=1"))</f>
        <v>0</v>
      </c>
      <c r="AH51" s="47">
        <f>(COUNTIFS('MASTER TT'!$E$2:$E$587,$A$2:$A$7563,'MASTER TT'!$B$2:$B$587,"MONDAY",'MASTER TT'!$C$2:$C$587,"1300-1*",'MASTER TT'!$AM$2:$AM$587,"JAN-APRIL 2025",'MASTER TT'!$J$2:$J$587,"&gt;=1"))</f>
        <v>0</v>
      </c>
      <c r="AI51" s="47">
        <f>(COUNTIFS('MASTER TT'!$E$2:$E$587,$A$2:$A$7563,'MASTER TT'!$B$2:$B$587,"FRIDAY",'MASTER TT'!$C$2:$C$587,"14*-1*",'MASTER TT'!$AM$2:$AM$587,"JAN-APRIL 2026",'MASTER TT'!$L$2:$L$587,"&gt;=1"))</f>
        <v>0</v>
      </c>
      <c r="AJ51" s="47">
        <f>(COUNTIFS('MASTER TT'!$E$2:$E$587,$A$2:$A$7563,'MASTER TT'!$B$2:$B$587,"FRIDAY",'MASTER TT'!$C$2:$C$587,"17*-*",'MASTER TT'!$AM$2:$AM$587,"JAN-APRIL 2026",'MASTER TT'!$L$2:$L$587,"&gt;=1"))</f>
        <v>0</v>
      </c>
      <c r="AK51" s="47">
        <f>(COUNTIFS('MASTER TT'!$E$2:$E$587,$A$2:$A$7563,'MASTER TT'!$B$2:$B$587,"SATURDAY",'MASTER TT'!$C$2:$C$587,"08*-1*",'MASTER TT'!$AM$2:$AM$587,"JAN-APRIL 2026",'MASTER TT'!$L$2:$L$587,"&gt;=1"))</f>
        <v>0</v>
      </c>
      <c r="AL51" s="47">
        <f>(COUNTIFS('MASTER TT'!$E$2:$E$587,$A$2:$A$7563,'MASTER TT'!$B$2:$B$587,"SATURDAY",'MASTER TT'!$C$2:$C$587,"1100-1*",'MASTER TT'!$AM$2:$AM$587,"JAN-APRIL 2026",'MASTER TT'!$L$2:$L$587,"&gt;=1"))</f>
        <v>0</v>
      </c>
      <c r="AM51" s="47">
        <f>(COUNTIFS('MASTER TT'!$E$2:$E$587,$A$2:$A$7563,'MASTER TT'!$B$2:$B$587,"MONDAY",'MASTER TT'!$C$2:$C$587,"1200-1*",'MASTER TT'!$AM$2:$AM$587,"JAN-APRIL 2025",'MASTER TT'!$J$2:$J$587,"&gt;=1"))</f>
        <v>0</v>
      </c>
      <c r="AN51" s="47">
        <f>(COUNTIFS('MASTER TT'!$E$2:$E$587,$A$2:$A$7563,'MASTER TT'!$B$2:$B$587,"MONDAY",'MASTER TT'!$C$2:$C$587,"1300-1*",'MASTER TT'!$AM$2:$AM$587,"JAN-APRIL 2025",'MASTER TT'!$J$2:$J$587,"&gt;=1"))</f>
        <v>0</v>
      </c>
      <c r="AO51" s="47">
        <f>(COUNTIFS('MASTER TT'!$E$2:$E$587,$A$2:$A$7563,'MASTER TT'!$B$2:$B$587,"MONDAY",'MASTER TT'!$C$2:$C$587,"14*-1*",'MASTER TT'!$AM$2:$AM$587,"MAY-AUG 2025",'MASTER TT'!$J$2:$J$587,"&gt;=1"))</f>
        <v>0</v>
      </c>
      <c r="AP51" s="47">
        <f>(COUNTIFS('MASTER TT'!$E$2:$E$587,$A$2:$A$7563,'MASTER TT'!$B$2:$B$587,"SATURDAY",'MASTER TT'!$C$2:$C$587,"17*-*",'MASTER TT'!$AM$2:$AM$587,"JAN-APRIL 2026",'MASTER TT'!$L$2:$L$587,"&gt;=1"))</f>
        <v>0</v>
      </c>
      <c r="AQ51" s="47">
        <f>(COUNTIFS('MASTER TT'!$E$2:$E$587,$A$2:$A$7563,'MASTER TT'!$B$2:$B$587,"SUNDAY",'MASTER TT'!$C$2:$C$587,"08*-1*",'MASTER TT'!$AM$2:$AM$587,"JAN-APRIL 2026",'MASTER TT'!$L$2:$L$587,"&gt;=1"))</f>
        <v>0</v>
      </c>
      <c r="AR51" s="47">
        <f>(COUNTIFS('MASTER TT'!$E$2:$E$68624,$A$2:$A$7563,'MASTER TT'!$B$2:$B$68624,"SUNDAY",'MASTER TT'!$C$2:$C$68624,"1100-1*",'MASTER TT'!$AM$2:$AM$68624,"JAN-APRIL 2026",'MASTER TT'!$L$2:$L$68624,"&gt;=1"))</f>
        <v>0</v>
      </c>
      <c r="AS51" s="47">
        <f>(COUNTIFS('MASTER TT'!$E$2:$E$587,$A$2:$A$7563,'MASTER TT'!$B$2:$B$587,"SUNDAY",'MASTER TT'!$C$2:$C$587,"1200-1*",'MASTER TT'!$AM$2:$AM$587,"JAN-APRIL 2026",'MASTER TT'!$L$2:$L$587,"&gt;=1"))</f>
        <v>0</v>
      </c>
      <c r="AT51" s="47">
        <f>(COUNTIFS('MASTER TT'!$E$2:$E$587,$A$2:$A$7563,'MASTER TT'!$B$2:$B$587,"SUNDAY",'MASTER TT'!$C$2:$C$587,"1300-1*",'MASTER TT'!$AM$2:$AM$587,"JAN-APRIL 2026",'MASTER TT'!$L$2:$L$587,"&gt;=1"))</f>
        <v>0</v>
      </c>
      <c r="AU51" s="47">
        <f>(COUNTIFS('MASTER TT'!$E$2:$E$587,$A$2:$A$7563,'MASTER TT'!$B$2:$B$587,"SUNDAY",'MASTER TT'!$C$2:$C$587,"14*-1*",'MASTER TT'!$AM$2:$AM$587,"JAN-APRIL 2026",'MASTER TT'!$L$2:$L$587,"&gt;=1"))</f>
        <v>0</v>
      </c>
      <c r="AV51" s="47">
        <f>(COUNTIFS('MASTER TT'!$E$2:$E$587,$A$2:$A$7563,'MASTER TT'!$B$2:$B$587,"SUNDAY",'MASTER TT'!$C$2:$C$587,"17*-*",'MASTER TT'!$AM$2:$AM$587,"JAN-APRIL 2026",'MASTER TT'!$L$2:$L$587,"&gt;=1"))</f>
        <v>0</v>
      </c>
      <c r="AW51" s="28"/>
      <c r="AX51" s="29"/>
      <c r="AY51" s="28"/>
      <c r="AZ51" s="28"/>
      <c r="BA51" s="28"/>
      <c r="BB51" s="28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1"/>
      <c r="BN51" s="31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</row>
    <row r="52" spans="1:84" ht="14.25" customHeight="1">
      <c r="A52" s="24" t="s">
        <v>425</v>
      </c>
      <c r="B52" s="43" t="s">
        <v>54</v>
      </c>
      <c r="C52" s="69" t="s">
        <v>426</v>
      </c>
      <c r="D52" s="25" t="s">
        <v>427</v>
      </c>
      <c r="E52" s="44">
        <v>10</v>
      </c>
      <c r="F52" s="26" t="s">
        <v>377</v>
      </c>
      <c r="G52" s="47">
        <f>(COUNTIFS('MASTER TT'!$E$2:$E$587,$A$2:$A$7563,'MASTER TT'!$B$2:$B$587,"MONDAY",'MASTER TT'!$C$2:$C$587,"08*-1*",'MASTER TT'!$AM$2:$AM$587,"JAN-APRIL 2026",'MASTER TT'!$L$2:$L$587,"&gt;=1"))</f>
        <v>0</v>
      </c>
      <c r="H52" s="47">
        <f>(COUNTIFS('MASTER TT'!$E$2:$E$68619,$A$2:$A$7563,'MASTER TT'!$B$2:$B$68619,"MONDAY",'MASTER TT'!$C$2:$C$68619,"1100-1*",'MASTER TT'!$AM$2:$AM$68619,"JAN-APRIL 2026",'MASTER TT'!$L$2:$L$68619,"&gt;=1"))</f>
        <v>0</v>
      </c>
      <c r="I52" s="47">
        <f>(COUNTIFS('MASTER TT'!$E$2:$E$587,$A$2:$A$7563,'MASTER TT'!$B$2:$B$587,"MONDAY",'MASTER TT'!$C$2:$C$587,"1200-1*",'MASTER TT'!$AM$2:$AM$587,"JAN-APRIL 2025",'MASTER TT'!$J$2:$J$587,"&gt;=1"))</f>
        <v>0</v>
      </c>
      <c r="J52" s="47">
        <f>(COUNTIFS('MASTER TT'!$E$2:$E$587,$A$2:$A$7563,'MASTER TT'!$B$2:$B$587,"MONDAY",'MASTER TT'!$C$2:$C$587,"1300-1*",'MASTER TT'!$AM$2:$AM$587,"JAN-APRIL 2025",'MASTER TT'!$J$2:$J$587,"&gt;=1"))</f>
        <v>0</v>
      </c>
      <c r="K52" s="47">
        <f>(COUNTIFS('MASTER TT'!$E$2:$E$587,$A$2:$A$7563,'MASTER TT'!$B$2:$B$587,"MONDAY",'MASTER TT'!$C$2:$C$587,"14*-1*",'MASTER TT'!$AM$2:$AM$587,"JAN-APRIL 2026",'MASTER TT'!$L$2:$L$587,"&gt;=1"))</f>
        <v>0</v>
      </c>
      <c r="L52" s="47">
        <f>(COUNTIFS('MASTER TT'!$E$2:$E$587,$A$2:$A$7563,'MASTER TT'!$B$2:$B$587,"MONDAY",'MASTER TT'!$C$2:$C$587,"17*-*",'MASTER TT'!$AM$2:$AM$587,"JAN-APRIL 2026",'MASTER TT'!$L$2:$L$587,"&gt;=1"))</f>
        <v>0</v>
      </c>
      <c r="M52" s="47">
        <f>(COUNTIFS('MASTER TT'!$E$2:$E$587,$A$2:$A$7563,'MASTER TT'!$B$2:$B$587,"TUESDAY",'MASTER TT'!$C$2:$C$587,"08*-1*",'MASTER TT'!$AM$2:$AM$587,"JAN-APRIL 2026",'MASTER TT'!$L$2:$L$587,"&gt;=1"))</f>
        <v>0</v>
      </c>
      <c r="N52" s="47">
        <f>(COUNTIFS('MASTER TT'!$E$2:$E$587,$A$2:$A$7563,'MASTER TT'!$B$2:$B$587,"TUESDAY",'MASTER TT'!$C$2:$C$587,"1100-1*",'MASTER TT'!$AM$2:$AM$587,"JAN-APRIL 2026",'MASTER TT'!$L$2:$L$587,"&gt;=1"))</f>
        <v>0</v>
      </c>
      <c r="O52" s="47">
        <f>(COUNTIFS('MASTER TT'!$E$2:$E$587,$A$2:$A$7563,'MASTER TT'!$B$2:$B$587,"MONDAY",'MASTER TT'!$C$2:$C$587,"1200-1*",'MASTER TT'!$AM$2:$AM$587,"JAN-APRIL 2025",'MASTER TT'!$J$2:$J$587,"&gt;=1"))</f>
        <v>0</v>
      </c>
      <c r="P52" s="47">
        <f>(COUNTIFS('MASTER TT'!$E$2:$E$587,$A$2:$A$7563,'MASTER TT'!$B$2:$B$587,"TUESDAY",'MASTER TT'!$C$2:$C$587,"1300-1*",'MASTER TT'!$AM$2:$AM$587,"JAN-APRIL 2026",'MASTER TT'!$L$2:$L$587,"&gt;=1"))</f>
        <v>0</v>
      </c>
      <c r="Q52" s="47">
        <f>(COUNTIFS('MASTER TT'!$E$2:$E$587,$A$2:$A$7563,'MASTER TT'!$B$2:$B$587,"TUESDAY",'MASTER TT'!$C$2:$C$587,"14*-1*",'MASTER TT'!$AM$2:$AM$587,"JAN-APRIL 2026",'MASTER TT'!$L$2:$L$587,"&gt;=1"))</f>
        <v>0</v>
      </c>
      <c r="R52" s="47">
        <f>(COUNTIFS('MASTER TT'!$E$2:$E$587,$A$2:$A$7563,'MASTER TT'!$B$2:$B$587,"TUESDAY",'MASTER TT'!$C$2:$C$587,"17*-*",'MASTER TT'!$AM$2:$AM$587,"SEP-DEC  2025",'MASTER TT'!$L$2:$L$587,"&gt;=1"))</f>
        <v>0</v>
      </c>
      <c r="S52" s="47">
        <f>(COUNTIFS('MASTER TT'!$E$2:$E$587,$A$2:$A$7563,'MASTER TT'!$B$2:$B$587,"WEDNESDAY",'MASTER TT'!$C$2:$C$587,"08*-1*",'MASTER TT'!$AM$2:$AM$587,"JAN-APRIL 2026",'MASTER TT'!$L$2:$L$587,"&gt;=1"))</f>
        <v>0</v>
      </c>
      <c r="T52" s="47">
        <f>(COUNTIFS('MASTER TT'!$E$2:$E$587,$A$2:$A$7563,'MASTER TT'!$B$2:$B$587,"WEDNESDAY",'MASTER TT'!$C$2:$C$587,"1100-1*",'MASTER TT'!$AM$2:$AM$587,"JAN-APRIL 2026",'MASTER TT'!$L$2:$L$587,"&gt;=1"))</f>
        <v>0</v>
      </c>
      <c r="U52" s="47">
        <f>(COUNTIFS('MASTER TT'!$E$2:$E$587,$A$2:$A$7563,'MASTER TT'!$B$2:$B$587,"MONDAY",'MASTER TT'!$C$2:$C$587,"1200-1*",'MASTER TT'!$AM$2:$AM$587,"JAN-APRIL 2025",'MASTER TT'!$J$2:$J$587,"&gt;=1"))</f>
        <v>0</v>
      </c>
      <c r="V52" s="47">
        <f>(COUNTIFS('MASTER TT'!$E$2:$E$587,$A$2:$A$7563,'MASTER TT'!$B$2:$B$587,"MONDAY",'MASTER TT'!$C$2:$C$587,"1300-1*",'MASTER TT'!$AM$2:$AM$587,"JAN-APRIL 2025",'MASTER TT'!$J$2:$J$587,"&gt;=1"))</f>
        <v>0</v>
      </c>
      <c r="W52" s="47">
        <f>(COUNTIFS('MASTER TT'!$E$2:$E$587,$A$2:$A$7563,'MASTER TT'!$B$2:$B$587,"WEDNESDAY",'MASTER TT'!$C$2:$C$587,"14*-1*",'MASTER TT'!$AM$2:$AM$587,"JAN-APRIL 2026",'MASTER TT'!$L$2:$L$587,"&gt;=1"))</f>
        <v>0</v>
      </c>
      <c r="X52" s="47">
        <f>(COUNTIFS('MASTER TT'!$E$2:$E$587,$A$2:$A$7563,'MASTER TT'!$B$2:$B$587,"WEDNESDAY",'MASTER TT'!$C$2:$C$587,"17*-*",'MASTER TT'!$AM$2:$AM$587,"JAN-APRIL 2026",'MASTER TT'!$L$2:$L$587,"&gt;=1"))</f>
        <v>0</v>
      </c>
      <c r="Y52" s="47">
        <f>(COUNTIFS('MASTER TT'!$E$2:$E$587,$A$2:$A$7563,'MASTER TT'!$B$2:$B$587,"THURSDAY",'MASTER TT'!$C$2:$C$587,"08*-1*",'MASTER TT'!$AM$2:$AM$587,"JAN-APRIL 2026",'MASTER TT'!$L$2:$L$587,"&gt;=1"))</f>
        <v>0</v>
      </c>
      <c r="Z52" s="47">
        <f>(COUNTIFS('MASTER TT'!$E$2:$E$587,$A$2:$A$7563,'MASTER TT'!$B$2:$B$587,"THURSDAY",'MASTER TT'!$C$2:$C$587,"1100-1*",'MASTER TT'!$AM$2:$AM$587,"JAN-APRIL 2026",'MASTER TT'!$L$2:$L$587,"&gt;=1"))</f>
        <v>0</v>
      </c>
      <c r="AA52" s="47">
        <f>(COUNTIFS('MASTER TT'!$E$2:$E$587,$A$2:$A$7563,'MASTER TT'!$B$2:$B$587,"MONDAY",'MASTER TT'!$C$2:$C$587,"1200-1*",'MASTER TT'!$AM$2:$AM$587,"JAN-APRIL 2025",'MASTER TT'!$J$2:$J$587,"&gt;=1"))</f>
        <v>0</v>
      </c>
      <c r="AB52" s="47">
        <f>(COUNTIFS('MASTER TT'!$E$2:$E$587,$A$2:$A$7563,'MASTER TT'!$B$2:$B$587,"MONDAY",'MASTER TT'!$C$2:$C$587,"1300-1*",'MASTER TT'!$AM$2:$AM$587,"JAN-APRIL 2025",'MASTER TT'!$J$2:$J$587,"&gt;=1"))</f>
        <v>0</v>
      </c>
      <c r="AC52" s="47">
        <f>(COUNTIFS('MASTER TT'!$E$2:$E$587,$A$2:$A$7563,'MASTER TT'!$B$2:$B$587,"THURSDAY",'MASTER TT'!$C$2:$C$587,"14*-1*",'MASTER TT'!$AM$2:$AM$587,"JAN-APRIL 2026",'MASTER TT'!$L$2:$L$587,"&gt;=1"))</f>
        <v>0</v>
      </c>
      <c r="AD52" s="47">
        <f>(COUNTIFS('MASTER TT'!$E$2:$E$587,$A$2:$A$7563,'MASTER TT'!$B$2:$B$587,"THURSDAY",'MASTER TT'!$C$2:$C$587,"17*-*",'MASTER TT'!$AM$2:$AM$587,"JAN-APRIL 2026",'MASTER TT'!$L$2:$L$587,"&gt;=1"))</f>
        <v>0</v>
      </c>
      <c r="AE52" s="47">
        <f>(COUNTIFS('MASTER TT'!$E$2:$E$587,$A$2:$A$7563,'MASTER TT'!$B$2:$B$587,"FRIDAY",'MASTER TT'!$C$2:$C$587,"08*-1*",'MASTER TT'!$AM$2:$AM$587,"JAN-APRIL 2026",'MASTER TT'!$L$2:$L$587,"&gt;=1"))</f>
        <v>0</v>
      </c>
      <c r="AF52" s="47">
        <f>(COUNTIFS('MASTER TT'!$E$2:$E$587,$A$2:$A$7563,'MASTER TT'!$B$2:$B$587,"FRIDAY",'MASTER TT'!$C$2:$C$587,"1100-1*",'MASTER TT'!$AM$2:$AM$587,"JAN-APRIL 2026",'MASTER TT'!$L$2:$L$587,"&gt;=1"))</f>
        <v>0</v>
      </c>
      <c r="AG52" s="47">
        <f>(COUNTIFS('MASTER TT'!$E$2:$E$587,$A$2:$A$7563,'MASTER TT'!$B$2:$B$587,"MONDAY",'MASTER TT'!$C$2:$C$587,"1200-1*",'MASTER TT'!$AM$2:$AM$587,"JAN-APRIL 2025",'MASTER TT'!$J$2:$J$587,"&gt;=1"))</f>
        <v>0</v>
      </c>
      <c r="AH52" s="47">
        <f>(COUNTIFS('MASTER TT'!$E$2:$E$587,$A$2:$A$7563,'MASTER TT'!$B$2:$B$587,"MONDAY",'MASTER TT'!$C$2:$C$587,"1300-1*",'MASTER TT'!$AM$2:$AM$587,"JAN-APRIL 2025",'MASTER TT'!$J$2:$J$587,"&gt;=1"))</f>
        <v>0</v>
      </c>
      <c r="AI52" s="47">
        <f>(COUNTIFS('MASTER TT'!$E$2:$E$587,$A$2:$A$7563,'MASTER TT'!$B$2:$B$587,"FRIDAY",'MASTER TT'!$C$2:$C$587,"14*-1*",'MASTER TT'!$AM$2:$AM$587,"JAN-APRIL 2026",'MASTER TT'!$L$2:$L$587,"&gt;=1"))</f>
        <v>0</v>
      </c>
      <c r="AJ52" s="47">
        <f>(COUNTIFS('MASTER TT'!$E$2:$E$587,$A$2:$A$7563,'MASTER TT'!$B$2:$B$587,"FRIDAY",'MASTER TT'!$C$2:$C$587,"17*-*",'MASTER TT'!$AM$2:$AM$587,"JAN-APRIL 2026",'MASTER TT'!$L$2:$L$587,"&gt;=1"))</f>
        <v>0</v>
      </c>
      <c r="AK52" s="47">
        <f>(COUNTIFS('MASTER TT'!$E$2:$E$587,$A$2:$A$7563,'MASTER TT'!$B$2:$B$587,"SATURDAY",'MASTER TT'!$C$2:$C$587,"08*-1*",'MASTER TT'!$AM$2:$AM$587,"JAN-APRIL 2026",'MASTER TT'!$L$2:$L$587,"&gt;=1"))</f>
        <v>0</v>
      </c>
      <c r="AL52" s="47">
        <f>(COUNTIFS('MASTER TT'!$E$2:$E$587,$A$2:$A$7563,'MASTER TT'!$B$2:$B$587,"SATURDAY",'MASTER TT'!$C$2:$C$587,"1100-1*",'MASTER TT'!$AM$2:$AM$587,"JAN-APRIL 2026",'MASTER TT'!$L$2:$L$587,"&gt;=1"))</f>
        <v>0</v>
      </c>
      <c r="AM52" s="47">
        <f>(COUNTIFS('MASTER TT'!$E$2:$E$587,$A$2:$A$7563,'MASTER TT'!$B$2:$B$587,"MONDAY",'MASTER TT'!$C$2:$C$587,"1200-1*",'MASTER TT'!$AM$2:$AM$587,"JAN-APRIL 2025",'MASTER TT'!$J$2:$J$587,"&gt;=1"))</f>
        <v>0</v>
      </c>
      <c r="AN52" s="47">
        <f>(COUNTIFS('MASTER TT'!$E$2:$E$587,$A$2:$A$7563,'MASTER TT'!$B$2:$B$587,"MONDAY",'MASTER TT'!$C$2:$C$587,"1300-1*",'MASTER TT'!$AM$2:$AM$587,"JAN-APRIL 2025",'MASTER TT'!$J$2:$J$587,"&gt;=1"))</f>
        <v>0</v>
      </c>
      <c r="AO52" s="47">
        <f>(COUNTIFS('MASTER TT'!$E$2:$E$587,$A$2:$A$7563,'MASTER TT'!$B$2:$B$587,"MONDAY",'MASTER TT'!$C$2:$C$587,"14*-1*",'MASTER TT'!$AM$2:$AM$587,"MAY-AUG 2025",'MASTER TT'!$J$2:$J$587,"&gt;=1"))</f>
        <v>0</v>
      </c>
      <c r="AP52" s="47">
        <f>(COUNTIFS('MASTER TT'!$E$2:$E$587,$A$2:$A$7563,'MASTER TT'!$B$2:$B$587,"SATURDAY",'MASTER TT'!$C$2:$C$587,"17*-*",'MASTER TT'!$AM$2:$AM$587,"JAN-APRIL 2026",'MASTER TT'!$L$2:$L$587,"&gt;=1"))</f>
        <v>0</v>
      </c>
      <c r="AQ52" s="47">
        <f>(COUNTIFS('MASTER TT'!$E$2:$E$587,$A$2:$A$7563,'MASTER TT'!$B$2:$B$587,"SUNDAY",'MASTER TT'!$C$2:$C$587,"08*-1*",'MASTER TT'!$AM$2:$AM$587,"JAN-APRIL 2026",'MASTER TT'!$L$2:$L$587,"&gt;=1"))</f>
        <v>0</v>
      </c>
      <c r="AR52" s="47">
        <f>(COUNTIFS('MASTER TT'!$E$2:$E$68624,$A$2:$A$7563,'MASTER TT'!$B$2:$B$68624,"SUNDAY",'MASTER TT'!$C$2:$C$68624,"1100-1*",'MASTER TT'!$AM$2:$AM$68624,"JAN-APRIL 2026",'MASTER TT'!$L$2:$L$68624,"&gt;=1"))</f>
        <v>0</v>
      </c>
      <c r="AS52" s="47">
        <f>(COUNTIFS('MASTER TT'!$E$2:$E$587,$A$2:$A$7563,'MASTER TT'!$B$2:$B$587,"SUNDAY",'MASTER TT'!$C$2:$C$587,"1200-1*",'MASTER TT'!$AM$2:$AM$587,"JAN-APRIL 2026",'MASTER TT'!$L$2:$L$587,"&gt;=1"))</f>
        <v>0</v>
      </c>
      <c r="AT52" s="47">
        <f>(COUNTIFS('MASTER TT'!$E$2:$E$587,$A$2:$A$7563,'MASTER TT'!$B$2:$B$587,"SUNDAY",'MASTER TT'!$C$2:$C$587,"1300-1*",'MASTER TT'!$AM$2:$AM$587,"JAN-APRIL 2026",'MASTER TT'!$L$2:$L$587,"&gt;=1"))</f>
        <v>0</v>
      </c>
      <c r="AU52" s="47">
        <f>(COUNTIFS('MASTER TT'!$E$2:$E$587,$A$2:$A$7563,'MASTER TT'!$B$2:$B$587,"SUNDAY",'MASTER TT'!$C$2:$C$587,"14*-1*",'MASTER TT'!$AM$2:$AM$587,"JAN-APRIL 2026",'MASTER TT'!$L$2:$L$587,"&gt;=1"))</f>
        <v>0</v>
      </c>
      <c r="AV52" s="47">
        <f>(COUNTIFS('MASTER TT'!$E$2:$E$587,$A$2:$A$7563,'MASTER TT'!$B$2:$B$587,"SUNDAY",'MASTER TT'!$C$2:$C$587,"17*-*",'MASTER TT'!$AM$2:$AM$587,"JAN-APRIL 2026",'MASTER TT'!$L$2:$L$587,"&gt;=1"))</f>
        <v>0</v>
      </c>
      <c r="AW52" s="28"/>
      <c r="AX52" s="29"/>
      <c r="AY52" s="28"/>
      <c r="AZ52" s="28"/>
      <c r="BA52" s="28"/>
      <c r="BB52" s="28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1"/>
      <c r="BN52" s="31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</row>
    <row r="53" spans="1:84" ht="14.25" customHeight="1">
      <c r="A53" s="24" t="s">
        <v>54</v>
      </c>
      <c r="B53" s="43" t="s">
        <v>54</v>
      </c>
      <c r="C53" s="69" t="s">
        <v>426</v>
      </c>
      <c r="D53" s="25" t="s">
        <v>428</v>
      </c>
      <c r="E53" s="26"/>
      <c r="F53" s="26" t="s">
        <v>54</v>
      </c>
      <c r="G53" s="47">
        <f>(COUNTIFS('MASTER TT'!$E$2:$E$587,$A$2:$A$7563,'MASTER TT'!$B$2:$B$587,"MONDAY",'MASTER TT'!$C$2:$C$587,"08*-1*",'MASTER TT'!$AM$2:$AM$587,"JAN-APRIL 2026",'MASTER TT'!$L$2:$L$587,"&gt;=1"))</f>
        <v>0</v>
      </c>
      <c r="H53" s="47">
        <f>(COUNTIFS('MASTER TT'!$E$2:$E$68619,$A$2:$A$7563,'MASTER TT'!$B$2:$B$68619,"MONDAY",'MASTER TT'!$C$2:$C$68619,"1100-1*",'MASTER TT'!$AM$2:$AM$68619,"JAN-APRIL 2026",'MASTER TT'!$L$2:$L$68619,"&gt;=1"))</f>
        <v>0</v>
      </c>
      <c r="I53" s="47">
        <f>(COUNTIFS('MASTER TT'!$E$2:$E$587,$A$2:$A$7563,'MASTER TT'!$B$2:$B$587,"MONDAY",'MASTER TT'!$C$2:$C$587,"1200-1*",'MASTER TT'!$AM$2:$AM$587,"JAN-APRIL 2025",'MASTER TT'!$J$2:$J$587,"&gt;=1"))</f>
        <v>0</v>
      </c>
      <c r="J53" s="47">
        <f>(COUNTIFS('MASTER TT'!$E$2:$E$587,$A$2:$A$7563,'MASTER TT'!$B$2:$B$587,"MONDAY",'MASTER TT'!$C$2:$C$587,"1300-1*",'MASTER TT'!$AM$2:$AM$587,"JAN-APRIL 2025",'MASTER TT'!$J$2:$J$587,"&gt;=1"))</f>
        <v>0</v>
      </c>
      <c r="K53" s="47">
        <f>(COUNTIFS('MASTER TT'!$E$2:$E$587,$A$2:$A$7563,'MASTER TT'!$B$2:$B$587,"MONDAY",'MASTER TT'!$C$2:$C$587,"14*-1*",'MASTER TT'!$AM$2:$AM$587,"JAN-APRIL 2026",'MASTER TT'!$L$2:$L$587,"&gt;=1"))</f>
        <v>1</v>
      </c>
      <c r="L53" s="47">
        <f>(COUNTIFS('MASTER TT'!$E$2:$E$587,$A$2:$A$7563,'MASTER TT'!$B$2:$B$587,"MONDAY",'MASTER TT'!$C$2:$C$587,"17*-*",'MASTER TT'!$AM$2:$AM$587,"JAN-APRIL 2026",'MASTER TT'!$L$2:$L$587,"&gt;=1"))</f>
        <v>0</v>
      </c>
      <c r="M53" s="47">
        <f>(COUNTIFS('MASTER TT'!$E$2:$E$587,$A$2:$A$7563,'MASTER TT'!$B$2:$B$587,"TUESDAY",'MASTER TT'!$C$2:$C$587,"08*-1*",'MASTER TT'!$AM$2:$AM$587,"JAN-APRIL 2026",'MASTER TT'!$L$2:$L$587,"&gt;=1"))</f>
        <v>0</v>
      </c>
      <c r="N53" s="47">
        <f>(COUNTIFS('MASTER TT'!$E$2:$E$587,$A$2:$A$7563,'MASTER TT'!$B$2:$B$587,"TUESDAY",'MASTER TT'!$C$2:$C$587,"1100-1*",'MASTER TT'!$AM$2:$AM$587,"JAN-APRIL 2026",'MASTER TT'!$L$2:$L$587,"&gt;=1"))</f>
        <v>0</v>
      </c>
      <c r="O53" s="47">
        <f>(COUNTIFS('MASTER TT'!$E$2:$E$587,$A$2:$A$7563,'MASTER TT'!$B$2:$B$587,"MONDAY",'MASTER TT'!$C$2:$C$587,"1200-1*",'MASTER TT'!$AM$2:$AM$587,"JAN-APRIL 2025",'MASTER TT'!$J$2:$J$587,"&gt;=1"))</f>
        <v>0</v>
      </c>
      <c r="P53" s="47">
        <f>(COUNTIFS('MASTER TT'!$E$2:$E$587,$A$2:$A$7563,'MASTER TT'!$B$2:$B$587,"TUESDAY",'MASTER TT'!$C$2:$C$587,"1300-1*",'MASTER TT'!$AM$2:$AM$587,"JAN-APRIL 2026",'MASTER TT'!$L$2:$L$587,"&gt;=1"))</f>
        <v>0</v>
      </c>
      <c r="Q53" s="47">
        <f>(COUNTIFS('MASTER TT'!$E$2:$E$587,$A$2:$A$7563,'MASTER TT'!$B$2:$B$587,"TUESDAY",'MASTER TT'!$C$2:$C$587,"14*-1*",'MASTER TT'!$AM$2:$AM$587,"JAN-APRIL 2026",'MASTER TT'!$L$2:$L$587,"&gt;=1"))</f>
        <v>0</v>
      </c>
      <c r="R53" s="47">
        <f>(COUNTIFS('MASTER TT'!$E$2:$E$587,$A$2:$A$7563,'MASTER TT'!$B$2:$B$587,"TUESDAY",'MASTER TT'!$C$2:$C$587,"17*-*",'MASTER TT'!$AM$2:$AM$587,"SEP-DEC  2025",'MASTER TT'!$L$2:$L$587,"&gt;=1"))</f>
        <v>0</v>
      </c>
      <c r="S53" s="47">
        <f>(COUNTIFS('MASTER TT'!$E$2:$E$587,$A$2:$A$7563,'MASTER TT'!$B$2:$B$587,"WEDNESDAY",'MASTER TT'!$C$2:$C$587,"08*-1*",'MASTER TT'!$AM$2:$AM$587,"JAN-APRIL 2026",'MASTER TT'!$L$2:$L$587,"&gt;=1"))</f>
        <v>0</v>
      </c>
      <c r="T53" s="47">
        <f>(COUNTIFS('MASTER TT'!$E$2:$E$587,$A$2:$A$7563,'MASTER TT'!$B$2:$B$587,"WEDNESDAY",'MASTER TT'!$C$2:$C$587,"1100-1*",'MASTER TT'!$AM$2:$AM$587,"JAN-APRIL 2026",'MASTER TT'!$L$2:$L$587,"&gt;=1"))</f>
        <v>1</v>
      </c>
      <c r="U53" s="47">
        <f>(COUNTIFS('MASTER TT'!$E$2:$E$587,$A$2:$A$7563,'MASTER TT'!$B$2:$B$587,"MONDAY",'MASTER TT'!$C$2:$C$587,"1200-1*",'MASTER TT'!$AM$2:$AM$587,"JAN-APRIL 2025",'MASTER TT'!$J$2:$J$587,"&gt;=1"))</f>
        <v>0</v>
      </c>
      <c r="V53" s="47">
        <f>(COUNTIFS('MASTER TT'!$E$2:$E$587,$A$2:$A$7563,'MASTER TT'!$B$2:$B$587,"MONDAY",'MASTER TT'!$C$2:$C$587,"1300-1*",'MASTER TT'!$AM$2:$AM$587,"JAN-APRIL 2025",'MASTER TT'!$J$2:$J$587,"&gt;=1"))</f>
        <v>0</v>
      </c>
      <c r="W53" s="47">
        <f>(COUNTIFS('MASTER TT'!$E$2:$E$587,$A$2:$A$7563,'MASTER TT'!$B$2:$B$587,"WEDNESDAY",'MASTER TT'!$C$2:$C$587,"14*-1*",'MASTER TT'!$AM$2:$AM$587,"JAN-APRIL 2026",'MASTER TT'!$L$2:$L$587,"&gt;=1"))</f>
        <v>1</v>
      </c>
      <c r="X53" s="47">
        <f>(COUNTIFS('MASTER TT'!$E$2:$E$587,$A$2:$A$7563,'MASTER TT'!$B$2:$B$587,"WEDNESDAY",'MASTER TT'!$C$2:$C$587,"17*-*",'MASTER TT'!$AM$2:$AM$587,"JAN-APRIL 2026",'MASTER TT'!$L$2:$L$587,"&gt;=1"))</f>
        <v>0</v>
      </c>
      <c r="Y53" s="47">
        <f>(COUNTIFS('MASTER TT'!$E$2:$E$587,$A$2:$A$7563,'MASTER TT'!$B$2:$B$587,"THURSDAY",'MASTER TT'!$C$2:$C$587,"08*-1*",'MASTER TT'!$AM$2:$AM$587,"JAN-APRIL 2026",'MASTER TT'!$L$2:$L$587,"&gt;=1"))</f>
        <v>1</v>
      </c>
      <c r="Z53" s="47">
        <f>(COUNTIFS('MASTER TT'!$E$2:$E$587,$A$2:$A$7563,'MASTER TT'!$B$2:$B$587,"THURSDAY",'MASTER TT'!$C$2:$C$587,"1100-1*",'MASTER TT'!$AM$2:$AM$587,"JAN-APRIL 2026",'MASTER TT'!$L$2:$L$587,"&gt;=1"))</f>
        <v>0</v>
      </c>
      <c r="AA53" s="47">
        <f>(COUNTIFS('MASTER TT'!$E$2:$E$587,$A$2:$A$7563,'MASTER TT'!$B$2:$B$587,"MONDAY",'MASTER TT'!$C$2:$C$587,"1200-1*",'MASTER TT'!$AM$2:$AM$587,"JAN-APRIL 2025",'MASTER TT'!$J$2:$J$587,"&gt;=1"))</f>
        <v>0</v>
      </c>
      <c r="AB53" s="47">
        <f>(COUNTIFS('MASTER TT'!$E$2:$E$587,$A$2:$A$7563,'MASTER TT'!$B$2:$B$587,"MONDAY",'MASTER TT'!$C$2:$C$587,"1300-1*",'MASTER TT'!$AM$2:$AM$587,"JAN-APRIL 2025",'MASTER TT'!$J$2:$J$587,"&gt;=1"))</f>
        <v>0</v>
      </c>
      <c r="AC53" s="47">
        <f>(COUNTIFS('MASTER TT'!$E$2:$E$587,$A$2:$A$7563,'MASTER TT'!$B$2:$B$587,"THURSDAY",'MASTER TT'!$C$2:$C$587,"14*-1*",'MASTER TT'!$AM$2:$AM$587,"JAN-APRIL 2026",'MASTER TT'!$L$2:$L$587,"&gt;=1"))</f>
        <v>0</v>
      </c>
      <c r="AD53" s="47">
        <f>(COUNTIFS('MASTER TT'!$E$2:$E$587,$A$2:$A$7563,'MASTER TT'!$B$2:$B$587,"THURSDAY",'MASTER TT'!$C$2:$C$587,"17*-*",'MASTER TT'!$AM$2:$AM$587,"JAN-APRIL 2026",'MASTER TT'!$L$2:$L$587,"&gt;=1"))</f>
        <v>0</v>
      </c>
      <c r="AE53" s="47">
        <f>(COUNTIFS('MASTER TT'!$E$2:$E$587,$A$2:$A$7563,'MASTER TT'!$B$2:$B$587,"FRIDAY",'MASTER TT'!$C$2:$C$587,"08*-1*",'MASTER TT'!$AM$2:$AM$587,"JAN-APRIL 2026",'MASTER TT'!$L$2:$L$587,"&gt;=1"))</f>
        <v>0</v>
      </c>
      <c r="AF53" s="47">
        <f>(COUNTIFS('MASTER TT'!$E$2:$E$587,$A$2:$A$7563,'MASTER TT'!$B$2:$B$587,"FRIDAY",'MASTER TT'!$C$2:$C$587,"1100-1*",'MASTER TT'!$AM$2:$AM$587,"JAN-APRIL 2026",'MASTER TT'!$L$2:$L$587,"&gt;=1"))</f>
        <v>0</v>
      </c>
      <c r="AG53" s="47">
        <f>(COUNTIFS('MASTER TT'!$E$2:$E$587,$A$2:$A$7563,'MASTER TT'!$B$2:$B$587,"MONDAY",'MASTER TT'!$C$2:$C$587,"1200-1*",'MASTER TT'!$AM$2:$AM$587,"JAN-APRIL 2025",'MASTER TT'!$J$2:$J$587,"&gt;=1"))</f>
        <v>0</v>
      </c>
      <c r="AH53" s="47">
        <f>(COUNTIFS('MASTER TT'!$E$2:$E$587,$A$2:$A$7563,'MASTER TT'!$B$2:$B$587,"MONDAY",'MASTER TT'!$C$2:$C$587,"1300-1*",'MASTER TT'!$AM$2:$AM$587,"JAN-APRIL 2025",'MASTER TT'!$J$2:$J$587,"&gt;=1"))</f>
        <v>0</v>
      </c>
      <c r="AI53" s="47">
        <f>(COUNTIFS('MASTER TT'!$E$2:$E$587,$A$2:$A$7563,'MASTER TT'!$B$2:$B$587,"FRIDAY",'MASTER TT'!$C$2:$C$587,"14*-1*",'MASTER TT'!$AM$2:$AM$587,"JAN-APRIL 2026",'MASTER TT'!$L$2:$L$587,"&gt;=1"))</f>
        <v>0</v>
      </c>
      <c r="AJ53" s="47">
        <f>(COUNTIFS('MASTER TT'!$E$2:$E$587,$A$2:$A$7563,'MASTER TT'!$B$2:$B$587,"FRIDAY",'MASTER TT'!$C$2:$C$587,"17*-*",'MASTER TT'!$AM$2:$AM$587,"JAN-APRIL 2026",'MASTER TT'!$L$2:$L$587,"&gt;=1"))</f>
        <v>0</v>
      </c>
      <c r="AK53" s="47">
        <f>(COUNTIFS('MASTER TT'!$E$2:$E$587,$A$2:$A$7563,'MASTER TT'!$B$2:$B$587,"SATURDAY",'MASTER TT'!$C$2:$C$587,"08*-1*",'MASTER TT'!$AM$2:$AM$587,"JAN-APRIL 2026",'MASTER TT'!$L$2:$L$587,"&gt;=1"))</f>
        <v>0</v>
      </c>
      <c r="AL53" s="47">
        <f>(COUNTIFS('MASTER TT'!$E$2:$E$587,$A$2:$A$7563,'MASTER TT'!$B$2:$B$587,"SATURDAY",'MASTER TT'!$C$2:$C$587,"1100-1*",'MASTER TT'!$AM$2:$AM$587,"JAN-APRIL 2026",'MASTER TT'!$L$2:$L$587,"&gt;=1"))</f>
        <v>0</v>
      </c>
      <c r="AM53" s="47">
        <f>(COUNTIFS('MASTER TT'!$E$2:$E$587,$A$2:$A$7563,'MASTER TT'!$B$2:$B$587,"MONDAY",'MASTER TT'!$C$2:$C$587,"1200-1*",'MASTER TT'!$AM$2:$AM$587,"JAN-APRIL 2025",'MASTER TT'!$J$2:$J$587,"&gt;=1"))</f>
        <v>0</v>
      </c>
      <c r="AN53" s="47">
        <f>(COUNTIFS('MASTER TT'!$E$2:$E$587,$A$2:$A$7563,'MASTER TT'!$B$2:$B$587,"MONDAY",'MASTER TT'!$C$2:$C$587,"1300-1*",'MASTER TT'!$AM$2:$AM$587,"JAN-APRIL 2025",'MASTER TT'!$J$2:$J$587,"&gt;=1"))</f>
        <v>0</v>
      </c>
      <c r="AO53" s="47">
        <f>(COUNTIFS('MASTER TT'!$E$2:$E$587,$A$2:$A$7563,'MASTER TT'!$B$2:$B$587,"MONDAY",'MASTER TT'!$C$2:$C$587,"14*-1*",'MASTER TT'!$AM$2:$AM$587,"MAY-AUG 2025",'MASTER TT'!$J$2:$J$587,"&gt;=1"))</f>
        <v>0</v>
      </c>
      <c r="AP53" s="47">
        <f>(COUNTIFS('MASTER TT'!$E$2:$E$587,$A$2:$A$7563,'MASTER TT'!$B$2:$B$587,"SATURDAY",'MASTER TT'!$C$2:$C$587,"17*-*",'MASTER TT'!$AM$2:$AM$587,"JAN-APRIL 2026",'MASTER TT'!$L$2:$L$587,"&gt;=1"))</f>
        <v>0</v>
      </c>
      <c r="AQ53" s="47">
        <f>(COUNTIFS('MASTER TT'!$E$2:$E$587,$A$2:$A$7563,'MASTER TT'!$B$2:$B$587,"SUNDAY",'MASTER TT'!$C$2:$C$587,"08*-1*",'MASTER TT'!$AM$2:$AM$587,"JAN-APRIL 2026",'MASTER TT'!$L$2:$L$587,"&gt;=1"))</f>
        <v>0</v>
      </c>
      <c r="AR53" s="47">
        <f>(COUNTIFS('MASTER TT'!$E$2:$E$68624,$A$2:$A$7563,'MASTER TT'!$B$2:$B$68624,"SUNDAY",'MASTER TT'!$C$2:$C$68624,"1100-1*",'MASTER TT'!$AM$2:$AM$68624,"JAN-APRIL 2026",'MASTER TT'!$L$2:$L$68624,"&gt;=1"))</f>
        <v>0</v>
      </c>
      <c r="AS53" s="47">
        <f>(COUNTIFS('MASTER TT'!$E$2:$E$587,$A$2:$A$7563,'MASTER TT'!$B$2:$B$587,"SUNDAY",'MASTER TT'!$C$2:$C$587,"1200-1*",'MASTER TT'!$AM$2:$AM$587,"JAN-APRIL 2026",'MASTER TT'!$L$2:$L$587,"&gt;=1"))</f>
        <v>0</v>
      </c>
      <c r="AT53" s="47">
        <f>(COUNTIFS('MASTER TT'!$E$2:$E$587,$A$2:$A$7563,'MASTER TT'!$B$2:$B$587,"SUNDAY",'MASTER TT'!$C$2:$C$587,"1300-1*",'MASTER TT'!$AM$2:$AM$587,"JAN-APRIL 2026",'MASTER TT'!$L$2:$L$587,"&gt;=1"))</f>
        <v>0</v>
      </c>
      <c r="AU53" s="47">
        <f>(COUNTIFS('MASTER TT'!$E$2:$E$587,$A$2:$A$7563,'MASTER TT'!$B$2:$B$587,"SUNDAY",'MASTER TT'!$C$2:$C$587,"14*-1*",'MASTER TT'!$AM$2:$AM$587,"JAN-APRIL 2026",'MASTER TT'!$L$2:$L$587,"&gt;=1"))</f>
        <v>0</v>
      </c>
      <c r="AV53" s="47">
        <f>(COUNTIFS('MASTER TT'!$E$2:$E$587,$A$2:$A$7563,'MASTER TT'!$B$2:$B$587,"SUNDAY",'MASTER TT'!$C$2:$C$587,"17*-*",'MASTER TT'!$AM$2:$AM$587,"JAN-APRIL 2026",'MASTER TT'!$L$2:$L$587,"&gt;=1"))</f>
        <v>0</v>
      </c>
      <c r="AW53" s="28"/>
      <c r="AX53" s="29"/>
      <c r="AY53" s="28"/>
      <c r="AZ53" s="28"/>
      <c r="BA53" s="28"/>
      <c r="BB53" s="28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1"/>
      <c r="BN53" s="31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</row>
    <row r="54" spans="1:84" ht="14.25" customHeight="1">
      <c r="A54" s="24" t="s">
        <v>429</v>
      </c>
      <c r="B54" s="43" t="s">
        <v>376</v>
      </c>
      <c r="C54" s="44">
        <v>50</v>
      </c>
      <c r="D54" s="45">
        <v>38</v>
      </c>
      <c r="E54" s="44">
        <v>25</v>
      </c>
      <c r="F54" s="26" t="s">
        <v>377</v>
      </c>
      <c r="G54" s="47">
        <f>(COUNTIFS('MASTER TT'!$E$2:$E$587,$A$2:$A$7563,'MASTER TT'!$B$2:$B$587,"MONDAY",'MASTER TT'!$C$2:$C$587,"08*-1*",'MASTER TT'!$AM$2:$AM$587,"JAN-APRIL 2026",'MASTER TT'!$L$2:$L$587,"&gt;=1"))</f>
        <v>0</v>
      </c>
      <c r="H54" s="47">
        <f>(COUNTIFS('MASTER TT'!$E$2:$E$68619,$A$2:$A$7563,'MASTER TT'!$B$2:$B$68619,"MONDAY",'MASTER TT'!$C$2:$C$68619,"1100-1*",'MASTER TT'!$AM$2:$AM$68619,"JAN-APRIL 2026",'MASTER TT'!$L$2:$L$68619,"&gt;=1"))</f>
        <v>1</v>
      </c>
      <c r="I54" s="47">
        <f>(COUNTIFS('MASTER TT'!$E$2:$E$587,$A$2:$A$7563,'MASTER TT'!$B$2:$B$587,"MONDAY",'MASTER TT'!$C$2:$C$587,"1200-1*",'MASTER TT'!$AM$2:$AM$587,"JAN-APRIL 2025",'MASTER TT'!$J$2:$J$587,"&gt;=1"))</f>
        <v>0</v>
      </c>
      <c r="J54" s="47">
        <f>(COUNTIFS('MASTER TT'!$E$2:$E$587,$A$2:$A$7563,'MASTER TT'!$B$2:$B$587,"MONDAY",'MASTER TT'!$C$2:$C$587,"1300-1*",'MASTER TT'!$AM$2:$AM$587,"JAN-APRIL 2025",'MASTER TT'!$J$2:$J$587,"&gt;=1"))</f>
        <v>0</v>
      </c>
      <c r="K54" s="47">
        <f>(COUNTIFS('MASTER TT'!$E$2:$E$587,$A$2:$A$7563,'MASTER TT'!$B$2:$B$587,"MONDAY",'MASTER TT'!$C$2:$C$587,"14*-1*",'MASTER TT'!$AM$2:$AM$587,"JAN-APRIL 2026",'MASTER TT'!$L$2:$L$587,"&gt;=1"))</f>
        <v>0</v>
      </c>
      <c r="L54" s="47">
        <f>(COUNTIFS('MASTER TT'!$E$2:$E$587,$A$2:$A$7563,'MASTER TT'!$B$2:$B$587,"MONDAY",'MASTER TT'!$C$2:$C$587,"17*-*",'MASTER TT'!$AM$2:$AM$587,"JAN-APRIL 2026",'MASTER TT'!$L$2:$L$587,"&gt;=1"))</f>
        <v>0</v>
      </c>
      <c r="M54" s="47">
        <f>(COUNTIFS('MASTER TT'!$E$2:$E$587,$A$2:$A$7563,'MASTER TT'!$B$2:$B$587,"TUESDAY",'MASTER TT'!$C$2:$C$587,"08*-1*",'MASTER TT'!$AM$2:$AM$587,"JAN-APRIL 2026",'MASTER TT'!$L$2:$L$587,"&gt;=1"))</f>
        <v>1</v>
      </c>
      <c r="N54" s="47">
        <f>(COUNTIFS('MASTER TT'!$E$2:$E$587,$A$2:$A$7563,'MASTER TT'!$B$2:$B$587,"TUESDAY",'MASTER TT'!$C$2:$C$587,"1100-1*",'MASTER TT'!$AM$2:$AM$587,"JAN-APRIL 2026",'MASTER TT'!$L$2:$L$587,"&gt;=1"))</f>
        <v>1</v>
      </c>
      <c r="O54" s="47">
        <f>(COUNTIFS('MASTER TT'!$E$2:$E$587,$A$2:$A$7563,'MASTER TT'!$B$2:$B$587,"MONDAY",'MASTER TT'!$C$2:$C$587,"1200-1*",'MASTER TT'!$AM$2:$AM$587,"JAN-APRIL 2025",'MASTER TT'!$J$2:$J$587,"&gt;=1"))</f>
        <v>0</v>
      </c>
      <c r="P54" s="47">
        <f>(COUNTIFS('MASTER TT'!$E$2:$E$587,$A$2:$A$7563,'MASTER TT'!$B$2:$B$587,"TUESDAY",'MASTER TT'!$C$2:$C$587,"1300-1*",'MASTER TT'!$AM$2:$AM$587,"JAN-APRIL 2026",'MASTER TT'!$L$2:$L$587,"&gt;=1"))</f>
        <v>0</v>
      </c>
      <c r="Q54" s="47">
        <f>(COUNTIFS('MASTER TT'!$E$2:$E$587,$A$2:$A$7563,'MASTER TT'!$B$2:$B$587,"TUESDAY",'MASTER TT'!$C$2:$C$587,"14*-1*",'MASTER TT'!$AM$2:$AM$587,"JAN-APRIL 2026",'MASTER TT'!$L$2:$L$587,"&gt;=1"))</f>
        <v>0</v>
      </c>
      <c r="R54" s="47">
        <f>(COUNTIFS('MASTER TT'!$E$2:$E$587,$A$2:$A$7563,'MASTER TT'!$B$2:$B$587,"TUESDAY",'MASTER TT'!$C$2:$C$587,"17*-*",'MASTER TT'!$AM$2:$AM$587,"SEP-DEC  2025",'MASTER TT'!$L$2:$L$587,"&gt;=1"))</f>
        <v>0</v>
      </c>
      <c r="S54" s="47">
        <f>(COUNTIFS('MASTER TT'!$E$2:$E$587,$A$2:$A$7563,'MASTER TT'!$B$2:$B$587,"WEDNESDAY",'MASTER TT'!$C$2:$C$587,"08*-1*",'MASTER TT'!$AM$2:$AM$587,"JAN-APRIL 2026",'MASTER TT'!$L$2:$L$587,"&gt;=1"))</f>
        <v>0</v>
      </c>
      <c r="T54" s="47">
        <f>(COUNTIFS('MASTER TT'!$E$2:$E$587,$A$2:$A$7563,'MASTER TT'!$B$2:$B$587,"WEDNESDAY",'MASTER TT'!$C$2:$C$587,"1100-1*",'MASTER TT'!$AM$2:$AM$587,"JAN-APRIL 2026",'MASTER TT'!$L$2:$L$587,"&gt;=1"))</f>
        <v>0</v>
      </c>
      <c r="U54" s="47">
        <f>(COUNTIFS('MASTER TT'!$E$2:$E$587,$A$2:$A$7563,'MASTER TT'!$B$2:$B$587,"MONDAY",'MASTER TT'!$C$2:$C$587,"1200-1*",'MASTER TT'!$AM$2:$AM$587,"JAN-APRIL 2025",'MASTER TT'!$J$2:$J$587,"&gt;=1"))</f>
        <v>0</v>
      </c>
      <c r="V54" s="47">
        <f>(COUNTIFS('MASTER TT'!$E$2:$E$587,$A$2:$A$7563,'MASTER TT'!$B$2:$B$587,"MONDAY",'MASTER TT'!$C$2:$C$587,"1300-1*",'MASTER TT'!$AM$2:$AM$587,"JAN-APRIL 2025",'MASTER TT'!$J$2:$J$587,"&gt;=1"))</f>
        <v>0</v>
      </c>
      <c r="W54" s="47">
        <f>(COUNTIFS('MASTER TT'!$E$2:$E$587,$A$2:$A$7563,'MASTER TT'!$B$2:$B$587,"WEDNESDAY",'MASTER TT'!$C$2:$C$587,"14*-1*",'MASTER TT'!$AM$2:$AM$587,"JAN-APRIL 2026",'MASTER TT'!$L$2:$L$587,"&gt;=1"))</f>
        <v>1</v>
      </c>
      <c r="X54" s="47">
        <f>(COUNTIFS('MASTER TT'!$E$2:$E$587,$A$2:$A$7563,'MASTER TT'!$B$2:$B$587,"WEDNESDAY",'MASTER TT'!$C$2:$C$587,"17*-*",'MASTER TT'!$AM$2:$AM$587,"JAN-APRIL 2026",'MASTER TT'!$L$2:$L$587,"&gt;=1"))</f>
        <v>0</v>
      </c>
      <c r="Y54" s="47">
        <f>(COUNTIFS('MASTER TT'!$E$2:$E$587,$A$2:$A$7563,'MASTER TT'!$B$2:$B$587,"THURSDAY",'MASTER TT'!$C$2:$C$587,"08*-1*",'MASTER TT'!$AM$2:$AM$587,"JAN-APRIL 2026",'MASTER TT'!$L$2:$L$587,"&gt;=1"))</f>
        <v>1</v>
      </c>
      <c r="Z54" s="47">
        <f>(COUNTIFS('MASTER TT'!$E$2:$E$587,$A$2:$A$7563,'MASTER TT'!$B$2:$B$587,"THURSDAY",'MASTER TT'!$C$2:$C$587,"1100-1*",'MASTER TT'!$AM$2:$AM$587,"JAN-APRIL 2026",'MASTER TT'!$L$2:$L$587,"&gt;=1"))</f>
        <v>1</v>
      </c>
      <c r="AA54" s="47">
        <f>(COUNTIFS('MASTER TT'!$E$2:$E$587,$A$2:$A$7563,'MASTER TT'!$B$2:$B$587,"MONDAY",'MASTER TT'!$C$2:$C$587,"1200-1*",'MASTER TT'!$AM$2:$AM$587,"JAN-APRIL 2025",'MASTER TT'!$J$2:$J$587,"&gt;=1"))</f>
        <v>0</v>
      </c>
      <c r="AB54" s="47">
        <f>(COUNTIFS('MASTER TT'!$E$2:$E$587,$A$2:$A$7563,'MASTER TT'!$B$2:$B$587,"MONDAY",'MASTER TT'!$C$2:$C$587,"1300-1*",'MASTER TT'!$AM$2:$AM$587,"JAN-APRIL 2025",'MASTER TT'!$J$2:$J$587,"&gt;=1"))</f>
        <v>0</v>
      </c>
      <c r="AC54" s="47">
        <f>(COUNTIFS('MASTER TT'!$E$2:$E$587,$A$2:$A$7563,'MASTER TT'!$B$2:$B$587,"THURSDAY",'MASTER TT'!$C$2:$C$587,"14*-1*",'MASTER TT'!$AM$2:$AM$587,"JAN-APRIL 2026",'MASTER TT'!$L$2:$L$587,"&gt;=1"))</f>
        <v>0</v>
      </c>
      <c r="AD54" s="47">
        <f>(COUNTIFS('MASTER TT'!$E$2:$E$587,$A$2:$A$7563,'MASTER TT'!$B$2:$B$587,"THURSDAY",'MASTER TT'!$C$2:$C$587,"17*-*",'MASTER TT'!$AM$2:$AM$587,"JAN-APRIL 2026",'MASTER TT'!$L$2:$L$587,"&gt;=1"))</f>
        <v>0</v>
      </c>
      <c r="AE54" s="47">
        <f>(COUNTIFS('MASTER TT'!$E$2:$E$587,$A$2:$A$7563,'MASTER TT'!$B$2:$B$587,"FRIDAY",'MASTER TT'!$C$2:$C$587,"08*-1*",'MASTER TT'!$AM$2:$AM$587,"JAN-APRIL 2026",'MASTER TT'!$L$2:$L$587,"&gt;=1"))</f>
        <v>0</v>
      </c>
      <c r="AF54" s="47">
        <f>(COUNTIFS('MASTER TT'!$E$2:$E$587,$A$2:$A$7563,'MASTER TT'!$B$2:$B$587,"FRIDAY",'MASTER TT'!$C$2:$C$587,"1100-1*",'MASTER TT'!$AM$2:$AM$587,"JAN-APRIL 2026",'MASTER TT'!$L$2:$L$587,"&gt;=1"))</f>
        <v>0</v>
      </c>
      <c r="AG54" s="47">
        <f>(COUNTIFS('MASTER TT'!$E$2:$E$587,$A$2:$A$7563,'MASTER TT'!$B$2:$B$587,"MONDAY",'MASTER TT'!$C$2:$C$587,"1200-1*",'MASTER TT'!$AM$2:$AM$587,"JAN-APRIL 2025",'MASTER TT'!$J$2:$J$587,"&gt;=1"))</f>
        <v>0</v>
      </c>
      <c r="AH54" s="47">
        <f>(COUNTIFS('MASTER TT'!$E$2:$E$587,$A$2:$A$7563,'MASTER TT'!$B$2:$B$587,"MONDAY",'MASTER TT'!$C$2:$C$587,"1300-1*",'MASTER TT'!$AM$2:$AM$587,"JAN-APRIL 2025",'MASTER TT'!$J$2:$J$587,"&gt;=1"))</f>
        <v>0</v>
      </c>
      <c r="AI54" s="47">
        <f>(COUNTIFS('MASTER TT'!$E$2:$E$587,$A$2:$A$7563,'MASTER TT'!$B$2:$B$587,"FRIDAY",'MASTER TT'!$C$2:$C$587,"14*-1*",'MASTER TT'!$AM$2:$AM$587,"JAN-APRIL 2026",'MASTER TT'!$L$2:$L$587,"&gt;=1"))</f>
        <v>0</v>
      </c>
      <c r="AJ54" s="47">
        <f>(COUNTIFS('MASTER TT'!$E$2:$E$587,$A$2:$A$7563,'MASTER TT'!$B$2:$B$587,"FRIDAY",'MASTER TT'!$C$2:$C$587,"17*-*",'MASTER TT'!$AM$2:$AM$587,"JAN-APRIL 2026",'MASTER TT'!$L$2:$L$587,"&gt;=1"))</f>
        <v>0</v>
      </c>
      <c r="AK54" s="47">
        <f>(COUNTIFS('MASTER TT'!$E$2:$E$587,$A$2:$A$7563,'MASTER TT'!$B$2:$B$587,"SATURDAY",'MASTER TT'!$C$2:$C$587,"08*-1*",'MASTER TT'!$AM$2:$AM$587,"JAN-APRIL 2026",'MASTER TT'!$L$2:$L$587,"&gt;=1"))</f>
        <v>0</v>
      </c>
      <c r="AL54" s="47">
        <f>(COUNTIFS('MASTER TT'!$E$2:$E$587,$A$2:$A$7563,'MASTER TT'!$B$2:$B$587,"SATURDAY",'MASTER TT'!$C$2:$C$587,"1100-1*",'MASTER TT'!$AM$2:$AM$587,"JAN-APRIL 2026",'MASTER TT'!$L$2:$L$587,"&gt;=1"))</f>
        <v>0</v>
      </c>
      <c r="AM54" s="47">
        <f>(COUNTIFS('MASTER TT'!$E$2:$E$587,$A$2:$A$7563,'MASTER TT'!$B$2:$B$587,"MONDAY",'MASTER TT'!$C$2:$C$587,"1200-1*",'MASTER TT'!$AM$2:$AM$587,"JAN-APRIL 2025",'MASTER TT'!$J$2:$J$587,"&gt;=1"))</f>
        <v>0</v>
      </c>
      <c r="AN54" s="47">
        <f>(COUNTIFS('MASTER TT'!$E$2:$E$587,$A$2:$A$7563,'MASTER TT'!$B$2:$B$587,"MONDAY",'MASTER TT'!$C$2:$C$587,"1300-1*",'MASTER TT'!$AM$2:$AM$587,"JAN-APRIL 2025",'MASTER TT'!$J$2:$J$587,"&gt;=1"))</f>
        <v>0</v>
      </c>
      <c r="AO54" s="47">
        <f>(COUNTIFS('MASTER TT'!$E$2:$E$587,$A$2:$A$7563,'MASTER TT'!$B$2:$B$587,"MONDAY",'MASTER TT'!$C$2:$C$587,"14*-1*",'MASTER TT'!$AM$2:$AM$587,"MAY-AUG 2025",'MASTER TT'!$J$2:$J$587,"&gt;=1"))</f>
        <v>0</v>
      </c>
      <c r="AP54" s="47">
        <f>(COUNTIFS('MASTER TT'!$E$2:$E$587,$A$2:$A$7563,'MASTER TT'!$B$2:$B$587,"SATURDAY",'MASTER TT'!$C$2:$C$587,"17*-*",'MASTER TT'!$AM$2:$AM$587,"JAN-APRIL 2026",'MASTER TT'!$L$2:$L$587,"&gt;=1"))</f>
        <v>0</v>
      </c>
      <c r="AQ54" s="47">
        <f>(COUNTIFS('MASTER TT'!$E$2:$E$587,$A$2:$A$7563,'MASTER TT'!$B$2:$B$587,"SUNDAY",'MASTER TT'!$C$2:$C$587,"08*-1*",'MASTER TT'!$AM$2:$AM$587,"JAN-APRIL 2026",'MASTER TT'!$L$2:$L$587,"&gt;=1"))</f>
        <v>0</v>
      </c>
      <c r="AR54" s="47">
        <f>(COUNTIFS('MASTER TT'!$E$2:$E$68624,$A$2:$A$7563,'MASTER TT'!$B$2:$B$68624,"SUNDAY",'MASTER TT'!$C$2:$C$68624,"1100-1*",'MASTER TT'!$AM$2:$AM$68624,"JAN-APRIL 2026",'MASTER TT'!$L$2:$L$68624,"&gt;=1"))</f>
        <v>0</v>
      </c>
      <c r="AS54" s="47">
        <f>(COUNTIFS('MASTER TT'!$E$2:$E$587,$A$2:$A$7563,'MASTER TT'!$B$2:$B$587,"SUNDAY",'MASTER TT'!$C$2:$C$587,"1200-1*",'MASTER TT'!$AM$2:$AM$587,"JAN-APRIL 2026",'MASTER TT'!$L$2:$L$587,"&gt;=1"))</f>
        <v>0</v>
      </c>
      <c r="AT54" s="47">
        <f>(COUNTIFS('MASTER TT'!$E$2:$E$587,$A$2:$A$7563,'MASTER TT'!$B$2:$B$587,"SUNDAY",'MASTER TT'!$C$2:$C$587,"1300-1*",'MASTER TT'!$AM$2:$AM$587,"JAN-APRIL 2026",'MASTER TT'!$L$2:$L$587,"&gt;=1"))</f>
        <v>0</v>
      </c>
      <c r="AU54" s="47">
        <f>(COUNTIFS('MASTER TT'!$E$2:$E$587,$A$2:$A$7563,'MASTER TT'!$B$2:$B$587,"SUNDAY",'MASTER TT'!$C$2:$C$587,"14*-1*",'MASTER TT'!$AM$2:$AM$587,"JAN-APRIL 2026",'MASTER TT'!$L$2:$L$587,"&gt;=1"))</f>
        <v>0</v>
      </c>
      <c r="AV54" s="47">
        <f>(COUNTIFS('MASTER TT'!$E$2:$E$587,$A$2:$A$7563,'MASTER TT'!$B$2:$B$587,"SUNDAY",'MASTER TT'!$C$2:$C$587,"17*-*",'MASTER TT'!$AM$2:$AM$587,"JAN-APRIL 2026",'MASTER TT'!$L$2:$L$587,"&gt;=1"))</f>
        <v>0</v>
      </c>
      <c r="AW54" s="28"/>
      <c r="AX54" s="29"/>
      <c r="AY54" s="28"/>
      <c r="AZ54" s="28"/>
      <c r="BA54" s="28"/>
      <c r="BB54" s="28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1"/>
      <c r="BN54" s="31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</row>
    <row r="55" spans="1:84" ht="14.25" customHeight="1">
      <c r="A55" s="24" t="s">
        <v>430</v>
      </c>
      <c r="B55" s="43" t="s">
        <v>376</v>
      </c>
      <c r="C55" s="44">
        <v>50</v>
      </c>
      <c r="D55" s="45">
        <v>38</v>
      </c>
      <c r="E55" s="44">
        <v>25</v>
      </c>
      <c r="F55" s="26" t="s">
        <v>377</v>
      </c>
      <c r="G55" s="47">
        <f>(COUNTIFS('MASTER TT'!$E$2:$E$587,$A$2:$A$7563,'MASTER TT'!$B$2:$B$587,"MONDAY",'MASTER TT'!$C$2:$C$587,"08*-1*",'MASTER TT'!$AM$2:$AM$587,"JAN-APRIL 2026",'MASTER TT'!$L$2:$L$587,"&gt;=1"))</f>
        <v>0</v>
      </c>
      <c r="H55" s="47">
        <f>(COUNTIFS('MASTER TT'!$E$2:$E$68619,$A$2:$A$7563,'MASTER TT'!$B$2:$B$68619,"MONDAY",'MASTER TT'!$C$2:$C$68619,"1100-1*",'MASTER TT'!$AM$2:$AM$68619,"JAN-APRIL 2026",'MASTER TT'!$L$2:$L$68619,"&gt;=1"))</f>
        <v>0</v>
      </c>
      <c r="I55" s="47">
        <f>(COUNTIFS('MASTER TT'!$E$2:$E$587,$A$2:$A$7563,'MASTER TT'!$B$2:$B$587,"MONDAY",'MASTER TT'!$C$2:$C$587,"1200-1*",'MASTER TT'!$AM$2:$AM$587,"JAN-APRIL 2025",'MASTER TT'!$J$2:$J$587,"&gt;=1"))</f>
        <v>0</v>
      </c>
      <c r="J55" s="47">
        <f>(COUNTIFS('MASTER TT'!$E$2:$E$587,$A$2:$A$7563,'MASTER TT'!$B$2:$B$587,"MONDAY",'MASTER TT'!$C$2:$C$587,"1300-1*",'MASTER TT'!$AM$2:$AM$587,"JAN-APRIL 2025",'MASTER TT'!$J$2:$J$587,"&gt;=1"))</f>
        <v>0</v>
      </c>
      <c r="K55" s="47">
        <f>(COUNTIFS('MASTER TT'!$E$2:$E$587,$A$2:$A$7563,'MASTER TT'!$B$2:$B$587,"MONDAY",'MASTER TT'!$C$2:$C$587,"14*-1*",'MASTER TT'!$AM$2:$AM$587,"JAN-APRIL 2026",'MASTER TT'!$L$2:$L$587,"&gt;=1"))</f>
        <v>0</v>
      </c>
      <c r="L55" s="47">
        <f>(COUNTIFS('MASTER TT'!$E$2:$E$587,$A$2:$A$7563,'MASTER TT'!$B$2:$B$587,"MONDAY",'MASTER TT'!$C$2:$C$587,"17*-*",'MASTER TT'!$AM$2:$AM$587,"JAN-APRIL 2026",'MASTER TT'!$L$2:$L$587,"&gt;=1"))</f>
        <v>0</v>
      </c>
      <c r="M55" s="47">
        <f>(COUNTIFS('MASTER TT'!$E$2:$E$587,$A$2:$A$7563,'MASTER TT'!$B$2:$B$587,"TUESDAY",'MASTER TT'!$C$2:$C$587,"08*-1*",'MASTER TT'!$AM$2:$AM$587,"JAN-APRIL 2026",'MASTER TT'!$L$2:$L$587,"&gt;=1"))</f>
        <v>0</v>
      </c>
      <c r="N55" s="47">
        <f>(COUNTIFS('MASTER TT'!$E$2:$E$587,$A$2:$A$7563,'MASTER TT'!$B$2:$B$587,"TUESDAY",'MASTER TT'!$C$2:$C$587,"1100-1*",'MASTER TT'!$AM$2:$AM$587,"JAN-APRIL 2026",'MASTER TT'!$L$2:$L$587,"&gt;=1"))</f>
        <v>0</v>
      </c>
      <c r="O55" s="47">
        <f>(COUNTIFS('MASTER TT'!$E$2:$E$587,$A$2:$A$7563,'MASTER TT'!$B$2:$B$587,"MONDAY",'MASTER TT'!$C$2:$C$587,"1200-1*",'MASTER TT'!$AM$2:$AM$587,"JAN-APRIL 2025",'MASTER TT'!$J$2:$J$587,"&gt;=1"))</f>
        <v>0</v>
      </c>
      <c r="P55" s="47">
        <f>(COUNTIFS('MASTER TT'!$E$2:$E$587,$A$2:$A$7563,'MASTER TT'!$B$2:$B$587,"TUESDAY",'MASTER TT'!$C$2:$C$587,"1300-1*",'MASTER TT'!$AM$2:$AM$587,"JAN-APRIL 2026",'MASTER TT'!$L$2:$L$587,"&gt;=1"))</f>
        <v>0</v>
      </c>
      <c r="Q55" s="47">
        <f>(COUNTIFS('MASTER TT'!$E$2:$E$587,$A$2:$A$7563,'MASTER TT'!$B$2:$B$587,"TUESDAY",'MASTER TT'!$C$2:$C$587,"14*-1*",'MASTER TT'!$AM$2:$AM$587,"JAN-APRIL 2026",'MASTER TT'!$L$2:$L$587,"&gt;=1"))</f>
        <v>0</v>
      </c>
      <c r="R55" s="47">
        <f>(COUNTIFS('MASTER TT'!$E$2:$E$587,$A$2:$A$7563,'MASTER TT'!$B$2:$B$587,"TUESDAY",'MASTER TT'!$C$2:$C$587,"17*-*",'MASTER TT'!$AM$2:$AM$587,"SEP-DEC  2025",'MASTER TT'!$L$2:$L$587,"&gt;=1"))</f>
        <v>0</v>
      </c>
      <c r="S55" s="47">
        <f>(COUNTIFS('MASTER TT'!$E$2:$E$587,$A$2:$A$7563,'MASTER TT'!$B$2:$B$587,"WEDNESDAY",'MASTER TT'!$C$2:$C$587,"08*-1*",'MASTER TT'!$AM$2:$AM$587,"JAN-APRIL 2026",'MASTER TT'!$L$2:$L$587,"&gt;=1"))</f>
        <v>0</v>
      </c>
      <c r="T55" s="47">
        <f>(COUNTIFS('MASTER TT'!$E$2:$E$587,$A$2:$A$7563,'MASTER TT'!$B$2:$B$587,"WEDNESDAY",'MASTER TT'!$C$2:$C$587,"1100-1*",'MASTER TT'!$AM$2:$AM$587,"JAN-APRIL 2026",'MASTER TT'!$L$2:$L$587,"&gt;=1"))</f>
        <v>0</v>
      </c>
      <c r="U55" s="47">
        <f>(COUNTIFS('MASTER TT'!$E$2:$E$587,$A$2:$A$7563,'MASTER TT'!$B$2:$B$587,"MONDAY",'MASTER TT'!$C$2:$C$587,"1200-1*",'MASTER TT'!$AM$2:$AM$587,"JAN-APRIL 2025",'MASTER TT'!$J$2:$J$587,"&gt;=1"))</f>
        <v>0</v>
      </c>
      <c r="V55" s="47">
        <f>(COUNTIFS('MASTER TT'!$E$2:$E$587,$A$2:$A$7563,'MASTER TT'!$B$2:$B$587,"MONDAY",'MASTER TT'!$C$2:$C$587,"1300-1*",'MASTER TT'!$AM$2:$AM$587,"JAN-APRIL 2025",'MASTER TT'!$J$2:$J$587,"&gt;=1"))</f>
        <v>0</v>
      </c>
      <c r="W55" s="47">
        <f>(COUNTIFS('MASTER TT'!$E$2:$E$587,$A$2:$A$7563,'MASTER TT'!$B$2:$B$587,"WEDNESDAY",'MASTER TT'!$C$2:$C$587,"14*-1*",'MASTER TT'!$AM$2:$AM$587,"JAN-APRIL 2026",'MASTER TT'!$L$2:$L$587,"&gt;=1"))</f>
        <v>1</v>
      </c>
      <c r="X55" s="47">
        <f>(COUNTIFS('MASTER TT'!$E$2:$E$587,$A$2:$A$7563,'MASTER TT'!$B$2:$B$587,"WEDNESDAY",'MASTER TT'!$C$2:$C$587,"17*-*",'MASTER TT'!$AM$2:$AM$587,"JAN-APRIL 2026",'MASTER TT'!$L$2:$L$587,"&gt;=1"))</f>
        <v>0</v>
      </c>
      <c r="Y55" s="47">
        <f>(COUNTIFS('MASTER TT'!$E$2:$E$587,$A$2:$A$7563,'MASTER TT'!$B$2:$B$587,"THURSDAY",'MASTER TT'!$C$2:$C$587,"08*-1*",'MASTER TT'!$AM$2:$AM$587,"JAN-APRIL 2026",'MASTER TT'!$L$2:$L$587,"&gt;=1"))</f>
        <v>0</v>
      </c>
      <c r="Z55" s="47">
        <f>(COUNTIFS('MASTER TT'!$E$2:$E$587,$A$2:$A$7563,'MASTER TT'!$B$2:$B$587,"THURSDAY",'MASTER TT'!$C$2:$C$587,"1100-1*",'MASTER TT'!$AM$2:$AM$587,"JAN-APRIL 2026",'MASTER TT'!$L$2:$L$587,"&gt;=1"))</f>
        <v>1</v>
      </c>
      <c r="AA55" s="47">
        <f>(COUNTIFS('MASTER TT'!$E$2:$E$587,$A$2:$A$7563,'MASTER TT'!$B$2:$B$587,"MONDAY",'MASTER TT'!$C$2:$C$587,"1200-1*",'MASTER TT'!$AM$2:$AM$587,"JAN-APRIL 2025",'MASTER TT'!$J$2:$J$587,"&gt;=1"))</f>
        <v>0</v>
      </c>
      <c r="AB55" s="47">
        <f>(COUNTIFS('MASTER TT'!$E$2:$E$587,$A$2:$A$7563,'MASTER TT'!$B$2:$B$587,"MONDAY",'MASTER TT'!$C$2:$C$587,"1300-1*",'MASTER TT'!$AM$2:$AM$587,"JAN-APRIL 2025",'MASTER TT'!$J$2:$J$587,"&gt;=1"))</f>
        <v>0</v>
      </c>
      <c r="AC55" s="47">
        <f>(COUNTIFS('MASTER TT'!$E$2:$E$587,$A$2:$A$7563,'MASTER TT'!$B$2:$B$587,"THURSDAY",'MASTER TT'!$C$2:$C$587,"14*-1*",'MASTER TT'!$AM$2:$AM$587,"JAN-APRIL 2026",'MASTER TT'!$L$2:$L$587,"&gt;=1"))</f>
        <v>0</v>
      </c>
      <c r="AD55" s="47">
        <f>(COUNTIFS('MASTER TT'!$E$2:$E$587,$A$2:$A$7563,'MASTER TT'!$B$2:$B$587,"THURSDAY",'MASTER TT'!$C$2:$C$587,"17*-*",'MASTER TT'!$AM$2:$AM$587,"JAN-APRIL 2026",'MASTER TT'!$L$2:$L$587,"&gt;=1"))</f>
        <v>0</v>
      </c>
      <c r="AE55" s="47">
        <f>(COUNTIFS('MASTER TT'!$E$2:$E$587,$A$2:$A$7563,'MASTER TT'!$B$2:$B$587,"FRIDAY",'MASTER TT'!$C$2:$C$587,"08*-1*",'MASTER TT'!$AM$2:$AM$587,"JAN-APRIL 2026",'MASTER TT'!$L$2:$L$587,"&gt;=1"))</f>
        <v>0</v>
      </c>
      <c r="AF55" s="47">
        <f>(COUNTIFS('MASTER TT'!$E$2:$E$587,$A$2:$A$7563,'MASTER TT'!$B$2:$B$587,"FRIDAY",'MASTER TT'!$C$2:$C$587,"1100-1*",'MASTER TT'!$AM$2:$AM$587,"JAN-APRIL 2026",'MASTER TT'!$L$2:$L$587,"&gt;=1"))</f>
        <v>0</v>
      </c>
      <c r="AG55" s="47">
        <f>(COUNTIFS('MASTER TT'!$E$2:$E$587,$A$2:$A$7563,'MASTER TT'!$B$2:$B$587,"MONDAY",'MASTER TT'!$C$2:$C$587,"1200-1*",'MASTER TT'!$AM$2:$AM$587,"JAN-APRIL 2025",'MASTER TT'!$J$2:$J$587,"&gt;=1"))</f>
        <v>0</v>
      </c>
      <c r="AH55" s="47">
        <f>(COUNTIFS('MASTER TT'!$E$2:$E$587,$A$2:$A$7563,'MASTER TT'!$B$2:$B$587,"MONDAY",'MASTER TT'!$C$2:$C$587,"1300-1*",'MASTER TT'!$AM$2:$AM$587,"JAN-APRIL 2025",'MASTER TT'!$J$2:$J$587,"&gt;=1"))</f>
        <v>0</v>
      </c>
      <c r="AI55" s="47">
        <f>(COUNTIFS('MASTER TT'!$E$2:$E$587,$A$2:$A$7563,'MASTER TT'!$B$2:$B$587,"FRIDAY",'MASTER TT'!$C$2:$C$587,"14*-1*",'MASTER TT'!$AM$2:$AM$587,"JAN-APRIL 2026",'MASTER TT'!$L$2:$L$587,"&gt;=1"))</f>
        <v>1</v>
      </c>
      <c r="AJ55" s="47">
        <f>(COUNTIFS('MASTER TT'!$E$2:$E$587,$A$2:$A$7563,'MASTER TT'!$B$2:$B$587,"FRIDAY",'MASTER TT'!$C$2:$C$587,"17*-*",'MASTER TT'!$AM$2:$AM$587,"JAN-APRIL 2026",'MASTER TT'!$L$2:$L$587,"&gt;=1"))</f>
        <v>0</v>
      </c>
      <c r="AK55" s="47">
        <f>(COUNTIFS('MASTER TT'!$E$2:$E$587,$A$2:$A$7563,'MASTER TT'!$B$2:$B$587,"SATURDAY",'MASTER TT'!$C$2:$C$587,"08*-1*",'MASTER TT'!$AM$2:$AM$587,"JAN-APRIL 2026",'MASTER TT'!$L$2:$L$587,"&gt;=1"))</f>
        <v>0</v>
      </c>
      <c r="AL55" s="47">
        <f>(COUNTIFS('MASTER TT'!$E$2:$E$587,$A$2:$A$7563,'MASTER TT'!$B$2:$B$587,"SATURDAY",'MASTER TT'!$C$2:$C$587,"1100-1*",'MASTER TT'!$AM$2:$AM$587,"JAN-APRIL 2026",'MASTER TT'!$L$2:$L$587,"&gt;=1"))</f>
        <v>0</v>
      </c>
      <c r="AM55" s="47">
        <f>(COUNTIFS('MASTER TT'!$E$2:$E$587,$A$2:$A$7563,'MASTER TT'!$B$2:$B$587,"MONDAY",'MASTER TT'!$C$2:$C$587,"1200-1*",'MASTER TT'!$AM$2:$AM$587,"JAN-APRIL 2025",'MASTER TT'!$J$2:$J$587,"&gt;=1"))</f>
        <v>0</v>
      </c>
      <c r="AN55" s="47">
        <f>(COUNTIFS('MASTER TT'!$E$2:$E$587,$A$2:$A$7563,'MASTER TT'!$B$2:$B$587,"MONDAY",'MASTER TT'!$C$2:$C$587,"1300-1*",'MASTER TT'!$AM$2:$AM$587,"JAN-APRIL 2025",'MASTER TT'!$J$2:$J$587,"&gt;=1"))</f>
        <v>0</v>
      </c>
      <c r="AO55" s="47">
        <f>(COUNTIFS('MASTER TT'!$E$2:$E$587,$A$2:$A$7563,'MASTER TT'!$B$2:$B$587,"MONDAY",'MASTER TT'!$C$2:$C$587,"14*-1*",'MASTER TT'!$AM$2:$AM$587,"MAY-AUG 2025",'MASTER TT'!$J$2:$J$587,"&gt;=1"))</f>
        <v>0</v>
      </c>
      <c r="AP55" s="47">
        <f>(COUNTIFS('MASTER TT'!$E$2:$E$587,$A$2:$A$7563,'MASTER TT'!$B$2:$B$587,"SATURDAY",'MASTER TT'!$C$2:$C$587,"17*-*",'MASTER TT'!$AM$2:$AM$587,"JAN-APRIL 2026",'MASTER TT'!$L$2:$L$587,"&gt;=1"))</f>
        <v>0</v>
      </c>
      <c r="AQ55" s="47">
        <f>(COUNTIFS('MASTER TT'!$E$2:$E$587,$A$2:$A$7563,'MASTER TT'!$B$2:$B$587,"SUNDAY",'MASTER TT'!$C$2:$C$587,"08*-1*",'MASTER TT'!$AM$2:$AM$587,"JAN-APRIL 2026",'MASTER TT'!$L$2:$L$587,"&gt;=1"))</f>
        <v>0</v>
      </c>
      <c r="AR55" s="47">
        <f>(COUNTIFS('MASTER TT'!$E$2:$E$68624,$A$2:$A$7563,'MASTER TT'!$B$2:$B$68624,"SUNDAY",'MASTER TT'!$C$2:$C$68624,"1100-1*",'MASTER TT'!$AM$2:$AM$68624,"JAN-APRIL 2026",'MASTER TT'!$L$2:$L$68624,"&gt;=1"))</f>
        <v>0</v>
      </c>
      <c r="AS55" s="47">
        <f>(COUNTIFS('MASTER TT'!$E$2:$E$587,$A$2:$A$7563,'MASTER TT'!$B$2:$B$587,"SUNDAY",'MASTER TT'!$C$2:$C$587,"1200-1*",'MASTER TT'!$AM$2:$AM$587,"JAN-APRIL 2026",'MASTER TT'!$L$2:$L$587,"&gt;=1"))</f>
        <v>0</v>
      </c>
      <c r="AT55" s="47">
        <f>(COUNTIFS('MASTER TT'!$E$2:$E$587,$A$2:$A$7563,'MASTER TT'!$B$2:$B$587,"SUNDAY",'MASTER TT'!$C$2:$C$587,"1300-1*",'MASTER TT'!$AM$2:$AM$587,"JAN-APRIL 2026",'MASTER TT'!$L$2:$L$587,"&gt;=1"))</f>
        <v>0</v>
      </c>
      <c r="AU55" s="47">
        <f>(COUNTIFS('MASTER TT'!$E$2:$E$587,$A$2:$A$7563,'MASTER TT'!$B$2:$B$587,"SUNDAY",'MASTER TT'!$C$2:$C$587,"14*-1*",'MASTER TT'!$AM$2:$AM$587,"JAN-APRIL 2026",'MASTER TT'!$L$2:$L$587,"&gt;=1"))</f>
        <v>0</v>
      </c>
      <c r="AV55" s="47">
        <f>(COUNTIFS('MASTER TT'!$E$2:$E$587,$A$2:$A$7563,'MASTER TT'!$B$2:$B$587,"SUNDAY",'MASTER TT'!$C$2:$C$587,"17*-*",'MASTER TT'!$AM$2:$AM$587,"JAN-APRIL 2026",'MASTER TT'!$L$2:$L$587,"&gt;=1"))</f>
        <v>0</v>
      </c>
      <c r="AW55" s="28"/>
      <c r="AX55" s="29"/>
      <c r="AY55" s="28"/>
      <c r="AZ55" s="28"/>
      <c r="BA55" s="28"/>
      <c r="BB55" s="28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1"/>
      <c r="BN55" s="31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</row>
    <row r="56" spans="1:84" ht="14.25" customHeight="1">
      <c r="A56" s="24" t="s">
        <v>431</v>
      </c>
      <c r="B56" s="43" t="s">
        <v>376</v>
      </c>
      <c r="C56" s="44">
        <v>100</v>
      </c>
      <c r="D56" s="45">
        <v>80</v>
      </c>
      <c r="E56" s="44">
        <v>66</v>
      </c>
      <c r="F56" s="26" t="s">
        <v>377</v>
      </c>
      <c r="G56" s="47">
        <f>(COUNTIFS('MASTER TT'!$E$2:$E$587,$A$2:$A$7563,'MASTER TT'!$B$2:$B$587,"MONDAY",'MASTER TT'!$C$2:$C$587,"08*-1*",'MASTER TT'!$AM$2:$AM$587,"JAN-APRIL 2026",'MASTER TT'!$L$2:$L$587,"&gt;=1"))</f>
        <v>1</v>
      </c>
      <c r="H56" s="47">
        <f>(COUNTIFS('MASTER TT'!$E$2:$E$68619,$A$2:$A$7563,'MASTER TT'!$B$2:$B$68619,"MONDAY",'MASTER TT'!$C$2:$C$68619,"1100-1*",'MASTER TT'!$AM$2:$AM$68619,"JAN-APRIL 2026",'MASTER TT'!$L$2:$L$68619,"&gt;=1"))</f>
        <v>1</v>
      </c>
      <c r="I56" s="47">
        <f>(COUNTIFS('MASTER TT'!$E$2:$E$587,$A$2:$A$7563,'MASTER TT'!$B$2:$B$587,"MONDAY",'MASTER TT'!$C$2:$C$587,"1200-1*",'MASTER TT'!$AM$2:$AM$587,"JAN-APRIL 2025",'MASTER TT'!$J$2:$J$587,"&gt;=1"))</f>
        <v>0</v>
      </c>
      <c r="J56" s="47">
        <f>(COUNTIFS('MASTER TT'!$E$2:$E$587,$A$2:$A$7563,'MASTER TT'!$B$2:$B$587,"MONDAY",'MASTER TT'!$C$2:$C$587,"1300-1*",'MASTER TT'!$AM$2:$AM$587,"JAN-APRIL 2025",'MASTER TT'!$J$2:$J$587,"&gt;=1"))</f>
        <v>0</v>
      </c>
      <c r="K56" s="47">
        <f>(COUNTIFS('MASTER TT'!$E$2:$E$587,$A$2:$A$7563,'MASTER TT'!$B$2:$B$587,"MONDAY",'MASTER TT'!$C$2:$C$587,"14*-1*",'MASTER TT'!$AM$2:$AM$587,"JAN-APRIL 2026",'MASTER TT'!$L$2:$L$587,"&gt;=1"))</f>
        <v>0</v>
      </c>
      <c r="L56" s="47">
        <f>(COUNTIFS('MASTER TT'!$E$2:$E$587,$A$2:$A$7563,'MASTER TT'!$B$2:$B$587,"MONDAY",'MASTER TT'!$C$2:$C$587,"17*-*",'MASTER TT'!$AM$2:$AM$587,"JAN-APRIL 2026",'MASTER TT'!$L$2:$L$587,"&gt;=1"))</f>
        <v>0</v>
      </c>
      <c r="M56" s="47">
        <f>(COUNTIFS('MASTER TT'!$E$2:$E$587,$A$2:$A$7563,'MASTER TT'!$B$2:$B$587,"TUESDAY",'MASTER TT'!$C$2:$C$587,"08*-1*",'MASTER TT'!$AM$2:$AM$587,"JAN-APRIL 2026",'MASTER TT'!$L$2:$L$587,"&gt;=1"))</f>
        <v>0</v>
      </c>
      <c r="N56" s="47">
        <f>(COUNTIFS('MASTER TT'!$E$2:$E$587,$A$2:$A$7563,'MASTER TT'!$B$2:$B$587,"TUESDAY",'MASTER TT'!$C$2:$C$587,"1100-1*",'MASTER TT'!$AM$2:$AM$587,"JAN-APRIL 2026",'MASTER TT'!$L$2:$L$587,"&gt;=1"))</f>
        <v>0</v>
      </c>
      <c r="O56" s="47">
        <f>(COUNTIFS('MASTER TT'!$E$2:$E$587,$A$2:$A$7563,'MASTER TT'!$B$2:$B$587,"MONDAY",'MASTER TT'!$C$2:$C$587,"1200-1*",'MASTER TT'!$AM$2:$AM$587,"JAN-APRIL 2025",'MASTER TT'!$J$2:$J$587,"&gt;=1"))</f>
        <v>0</v>
      </c>
      <c r="P56" s="47">
        <f>(COUNTIFS('MASTER TT'!$E$2:$E$587,$A$2:$A$7563,'MASTER TT'!$B$2:$B$587,"TUESDAY",'MASTER TT'!$C$2:$C$587,"1300-1*",'MASTER TT'!$AM$2:$AM$587,"JAN-APRIL 2026",'MASTER TT'!$L$2:$L$587,"&gt;=1"))</f>
        <v>0</v>
      </c>
      <c r="Q56" s="47">
        <f>(COUNTIFS('MASTER TT'!$E$2:$E$587,$A$2:$A$7563,'MASTER TT'!$B$2:$B$587,"TUESDAY",'MASTER TT'!$C$2:$C$587,"14*-1*",'MASTER TT'!$AM$2:$AM$587,"JAN-APRIL 2026",'MASTER TT'!$L$2:$L$587,"&gt;=1"))</f>
        <v>0</v>
      </c>
      <c r="R56" s="47">
        <f>(COUNTIFS('MASTER TT'!$E$2:$E$587,$A$2:$A$7563,'MASTER TT'!$B$2:$B$587,"TUESDAY",'MASTER TT'!$C$2:$C$587,"17*-*",'MASTER TT'!$AM$2:$AM$587,"SEP-DEC  2025",'MASTER TT'!$L$2:$L$587,"&gt;=1"))</f>
        <v>0</v>
      </c>
      <c r="S56" s="47">
        <f>(COUNTIFS('MASTER TT'!$E$2:$E$587,$A$2:$A$7563,'MASTER TT'!$B$2:$B$587,"WEDNESDAY",'MASTER TT'!$C$2:$C$587,"08*-1*",'MASTER TT'!$AM$2:$AM$587,"JAN-APRIL 2026",'MASTER TT'!$L$2:$L$587,"&gt;=1"))</f>
        <v>0</v>
      </c>
      <c r="T56" s="47">
        <f>(COUNTIFS('MASTER TT'!$E$2:$E$587,$A$2:$A$7563,'MASTER TT'!$B$2:$B$587,"WEDNESDAY",'MASTER TT'!$C$2:$C$587,"1100-1*",'MASTER TT'!$AM$2:$AM$587,"JAN-APRIL 2026",'MASTER TT'!$L$2:$L$587,"&gt;=1"))</f>
        <v>0</v>
      </c>
      <c r="U56" s="47">
        <f>(COUNTIFS('MASTER TT'!$E$2:$E$587,$A$2:$A$7563,'MASTER TT'!$B$2:$B$587,"MONDAY",'MASTER TT'!$C$2:$C$587,"1200-1*",'MASTER TT'!$AM$2:$AM$587,"JAN-APRIL 2025",'MASTER TT'!$J$2:$J$587,"&gt;=1"))</f>
        <v>0</v>
      </c>
      <c r="V56" s="47">
        <f>(COUNTIFS('MASTER TT'!$E$2:$E$587,$A$2:$A$7563,'MASTER TT'!$B$2:$B$587,"MONDAY",'MASTER TT'!$C$2:$C$587,"1300-1*",'MASTER TT'!$AM$2:$AM$587,"JAN-APRIL 2025",'MASTER TT'!$J$2:$J$587,"&gt;=1"))</f>
        <v>0</v>
      </c>
      <c r="W56" s="47">
        <f>(COUNTIFS('MASTER TT'!$E$2:$E$587,$A$2:$A$7563,'MASTER TT'!$B$2:$B$587,"WEDNESDAY",'MASTER TT'!$C$2:$C$587,"14*-1*",'MASTER TT'!$AM$2:$AM$587,"JAN-APRIL 2026",'MASTER TT'!$L$2:$L$587,"&gt;=1"))</f>
        <v>0</v>
      </c>
      <c r="X56" s="47">
        <f>(COUNTIFS('MASTER TT'!$E$2:$E$587,$A$2:$A$7563,'MASTER TT'!$B$2:$B$587,"WEDNESDAY",'MASTER TT'!$C$2:$C$587,"17*-*",'MASTER TT'!$AM$2:$AM$587,"JAN-APRIL 2026",'MASTER TT'!$L$2:$L$587,"&gt;=1"))</f>
        <v>0</v>
      </c>
      <c r="Y56" s="47">
        <f>(COUNTIFS('MASTER TT'!$E$2:$E$587,$A$2:$A$7563,'MASTER TT'!$B$2:$B$587,"THURSDAY",'MASTER TT'!$C$2:$C$587,"08*-1*",'MASTER TT'!$AM$2:$AM$587,"JAN-APRIL 2026",'MASTER TT'!$L$2:$L$587,"&gt;=1"))</f>
        <v>1</v>
      </c>
      <c r="Z56" s="47">
        <f>(COUNTIFS('MASTER TT'!$E$2:$E$587,$A$2:$A$7563,'MASTER TT'!$B$2:$B$587,"THURSDAY",'MASTER TT'!$C$2:$C$587,"1100-1*",'MASTER TT'!$AM$2:$AM$587,"JAN-APRIL 2026",'MASTER TT'!$L$2:$L$587,"&gt;=1"))</f>
        <v>0</v>
      </c>
      <c r="AA56" s="47">
        <f>(COUNTIFS('MASTER TT'!$E$2:$E$587,$A$2:$A$7563,'MASTER TT'!$B$2:$B$587,"MONDAY",'MASTER TT'!$C$2:$C$587,"1200-1*",'MASTER TT'!$AM$2:$AM$587,"JAN-APRIL 2025",'MASTER TT'!$J$2:$J$587,"&gt;=1"))</f>
        <v>0</v>
      </c>
      <c r="AB56" s="47">
        <f>(COUNTIFS('MASTER TT'!$E$2:$E$587,$A$2:$A$7563,'MASTER TT'!$B$2:$B$587,"MONDAY",'MASTER TT'!$C$2:$C$587,"1300-1*",'MASTER TT'!$AM$2:$AM$587,"JAN-APRIL 2025",'MASTER TT'!$J$2:$J$587,"&gt;=1"))</f>
        <v>0</v>
      </c>
      <c r="AC56" s="47">
        <f>(COUNTIFS('MASTER TT'!$E$2:$E$587,$A$2:$A$7563,'MASTER TT'!$B$2:$B$587,"THURSDAY",'MASTER TT'!$C$2:$C$587,"14*-1*",'MASTER TT'!$AM$2:$AM$587,"JAN-APRIL 2026",'MASTER TT'!$L$2:$L$587,"&gt;=1"))</f>
        <v>0</v>
      </c>
      <c r="AD56" s="47">
        <f>(COUNTIFS('MASTER TT'!$E$2:$E$587,$A$2:$A$7563,'MASTER TT'!$B$2:$B$587,"THURSDAY",'MASTER TT'!$C$2:$C$587,"17*-*",'MASTER TT'!$AM$2:$AM$587,"JAN-APRIL 2026",'MASTER TT'!$L$2:$L$587,"&gt;=1"))</f>
        <v>0</v>
      </c>
      <c r="AE56" s="47">
        <f>(COUNTIFS('MASTER TT'!$E$2:$E$587,$A$2:$A$7563,'MASTER TT'!$B$2:$B$587,"FRIDAY",'MASTER TT'!$C$2:$C$587,"08*-1*",'MASTER TT'!$AM$2:$AM$587,"JAN-APRIL 2026",'MASTER TT'!$L$2:$L$587,"&gt;=1"))</f>
        <v>1</v>
      </c>
      <c r="AF56" s="47">
        <f>(COUNTIFS('MASTER TT'!$E$2:$E$587,$A$2:$A$7563,'MASTER TT'!$B$2:$B$587,"FRIDAY",'MASTER TT'!$C$2:$C$587,"1100-1*",'MASTER TT'!$AM$2:$AM$587,"JAN-APRIL 2026",'MASTER TT'!$L$2:$L$587,"&gt;=1"))</f>
        <v>0</v>
      </c>
      <c r="AG56" s="47">
        <f>(COUNTIFS('MASTER TT'!$E$2:$E$587,$A$2:$A$7563,'MASTER TT'!$B$2:$B$587,"MONDAY",'MASTER TT'!$C$2:$C$587,"1200-1*",'MASTER TT'!$AM$2:$AM$587,"JAN-APRIL 2025",'MASTER TT'!$J$2:$J$587,"&gt;=1"))</f>
        <v>0</v>
      </c>
      <c r="AH56" s="47">
        <f>(COUNTIFS('MASTER TT'!$E$2:$E$587,$A$2:$A$7563,'MASTER TT'!$B$2:$B$587,"MONDAY",'MASTER TT'!$C$2:$C$587,"1300-1*",'MASTER TT'!$AM$2:$AM$587,"JAN-APRIL 2025",'MASTER TT'!$J$2:$J$587,"&gt;=1"))</f>
        <v>0</v>
      </c>
      <c r="AI56" s="47">
        <f>(COUNTIFS('MASTER TT'!$E$2:$E$587,$A$2:$A$7563,'MASTER TT'!$B$2:$B$587,"FRIDAY",'MASTER TT'!$C$2:$C$587,"14*-1*",'MASTER TT'!$AM$2:$AM$587,"JAN-APRIL 2026",'MASTER TT'!$L$2:$L$587,"&gt;=1"))</f>
        <v>1</v>
      </c>
      <c r="AJ56" s="47">
        <f>(COUNTIFS('MASTER TT'!$E$2:$E$587,$A$2:$A$7563,'MASTER TT'!$B$2:$B$587,"FRIDAY",'MASTER TT'!$C$2:$C$587,"17*-*",'MASTER TT'!$AM$2:$AM$587,"JAN-APRIL 2026",'MASTER TT'!$L$2:$L$587,"&gt;=1"))</f>
        <v>0</v>
      </c>
      <c r="AK56" s="47">
        <f>(COUNTIFS('MASTER TT'!$E$2:$E$587,$A$2:$A$7563,'MASTER TT'!$B$2:$B$587,"SATURDAY",'MASTER TT'!$C$2:$C$587,"08*-1*",'MASTER TT'!$AM$2:$AM$587,"JAN-APRIL 2026",'MASTER TT'!$L$2:$L$587,"&gt;=1"))</f>
        <v>0</v>
      </c>
      <c r="AL56" s="47">
        <f>(COUNTIFS('MASTER TT'!$E$2:$E$587,$A$2:$A$7563,'MASTER TT'!$B$2:$B$587,"SATURDAY",'MASTER TT'!$C$2:$C$587,"1100-1*",'MASTER TT'!$AM$2:$AM$587,"JAN-APRIL 2026",'MASTER TT'!$L$2:$L$587,"&gt;=1"))</f>
        <v>0</v>
      </c>
      <c r="AM56" s="47">
        <f>(COUNTIFS('MASTER TT'!$E$2:$E$587,$A$2:$A$7563,'MASTER TT'!$B$2:$B$587,"MONDAY",'MASTER TT'!$C$2:$C$587,"1200-1*",'MASTER TT'!$AM$2:$AM$587,"JAN-APRIL 2025",'MASTER TT'!$J$2:$J$587,"&gt;=1"))</f>
        <v>0</v>
      </c>
      <c r="AN56" s="47">
        <f>(COUNTIFS('MASTER TT'!$E$2:$E$587,$A$2:$A$7563,'MASTER TT'!$B$2:$B$587,"MONDAY",'MASTER TT'!$C$2:$C$587,"1300-1*",'MASTER TT'!$AM$2:$AM$587,"JAN-APRIL 2025",'MASTER TT'!$J$2:$J$587,"&gt;=1"))</f>
        <v>0</v>
      </c>
      <c r="AO56" s="47">
        <f>(COUNTIFS('MASTER TT'!$E$2:$E$587,$A$2:$A$7563,'MASTER TT'!$B$2:$B$587,"MONDAY",'MASTER TT'!$C$2:$C$587,"14*-1*",'MASTER TT'!$AM$2:$AM$587,"MAY-AUG 2025",'MASTER TT'!$J$2:$J$587,"&gt;=1"))</f>
        <v>0</v>
      </c>
      <c r="AP56" s="47">
        <f>(COUNTIFS('MASTER TT'!$E$2:$E$587,$A$2:$A$7563,'MASTER TT'!$B$2:$B$587,"SATURDAY",'MASTER TT'!$C$2:$C$587,"17*-*",'MASTER TT'!$AM$2:$AM$587,"JAN-APRIL 2026",'MASTER TT'!$L$2:$L$587,"&gt;=1"))</f>
        <v>0</v>
      </c>
      <c r="AQ56" s="47">
        <f>(COUNTIFS('MASTER TT'!$E$2:$E$587,$A$2:$A$7563,'MASTER TT'!$B$2:$B$587,"SUNDAY",'MASTER TT'!$C$2:$C$587,"08*-1*",'MASTER TT'!$AM$2:$AM$587,"JAN-APRIL 2026",'MASTER TT'!$L$2:$L$587,"&gt;=1"))</f>
        <v>0</v>
      </c>
      <c r="AR56" s="47">
        <f>(COUNTIFS('MASTER TT'!$E$2:$E$68624,$A$2:$A$7563,'MASTER TT'!$B$2:$B$68624,"SUNDAY",'MASTER TT'!$C$2:$C$68624,"1100-1*",'MASTER TT'!$AM$2:$AM$68624,"JAN-APRIL 2026",'MASTER TT'!$L$2:$L$68624,"&gt;=1"))</f>
        <v>0</v>
      </c>
      <c r="AS56" s="47">
        <f>(COUNTIFS('MASTER TT'!$E$2:$E$587,$A$2:$A$7563,'MASTER TT'!$B$2:$B$587,"SUNDAY",'MASTER TT'!$C$2:$C$587,"1200-1*",'MASTER TT'!$AM$2:$AM$587,"JAN-APRIL 2026",'MASTER TT'!$L$2:$L$587,"&gt;=1"))</f>
        <v>0</v>
      </c>
      <c r="AT56" s="47">
        <f>(COUNTIFS('MASTER TT'!$E$2:$E$587,$A$2:$A$7563,'MASTER TT'!$B$2:$B$587,"SUNDAY",'MASTER TT'!$C$2:$C$587,"1300-1*",'MASTER TT'!$AM$2:$AM$587,"JAN-APRIL 2026",'MASTER TT'!$L$2:$L$587,"&gt;=1"))</f>
        <v>0</v>
      </c>
      <c r="AU56" s="47">
        <f>(COUNTIFS('MASTER TT'!$E$2:$E$587,$A$2:$A$7563,'MASTER TT'!$B$2:$B$587,"SUNDAY",'MASTER TT'!$C$2:$C$587,"14*-1*",'MASTER TT'!$AM$2:$AM$587,"JAN-APRIL 2026",'MASTER TT'!$L$2:$L$587,"&gt;=1"))</f>
        <v>0</v>
      </c>
      <c r="AV56" s="47">
        <f>(COUNTIFS('MASTER TT'!$E$2:$E$587,$A$2:$A$7563,'MASTER TT'!$B$2:$B$587,"SUNDAY",'MASTER TT'!$C$2:$C$587,"17*-*",'MASTER TT'!$AM$2:$AM$587,"JAN-APRIL 2026",'MASTER TT'!$L$2:$L$587,"&gt;=1"))</f>
        <v>0</v>
      </c>
      <c r="AW56" s="28"/>
      <c r="AX56" s="29"/>
      <c r="AY56" s="28"/>
      <c r="AZ56" s="28"/>
      <c r="BA56" s="28"/>
      <c r="BB56" s="28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1"/>
      <c r="BN56" s="31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</row>
    <row r="57" spans="1:84" ht="14.25" customHeight="1">
      <c r="A57" s="70" t="s">
        <v>432</v>
      </c>
      <c r="B57" s="43" t="s">
        <v>397</v>
      </c>
      <c r="C57" s="71">
        <v>30</v>
      </c>
      <c r="D57" s="45">
        <v>80</v>
      </c>
      <c r="E57" s="44">
        <v>66</v>
      </c>
      <c r="F57" s="26" t="s">
        <v>377</v>
      </c>
      <c r="G57" s="47">
        <f>(COUNTIFS('MASTER TT'!$E$2:$E$587,$A$2:$A$7563,'MASTER TT'!$B$2:$B$587,"MONDAY",'MASTER TT'!$C$2:$C$587,"08*-1*",'MASTER TT'!$AM$2:$AM$587,"JAN-APRIL 2026",'MASTER TT'!$L$2:$L$587,"&gt;=1"))</f>
        <v>0</v>
      </c>
      <c r="H57" s="47">
        <f>(COUNTIFS('MASTER TT'!$E$2:$E$68619,$A$2:$A$7563,'MASTER TT'!$B$2:$B$68619,"MONDAY",'MASTER TT'!$C$2:$C$68619,"1100-1*",'MASTER TT'!$AM$2:$AM$68619,"JAN-APRIL 2026",'MASTER TT'!$L$2:$L$68619,"&gt;=1"))</f>
        <v>0</v>
      </c>
      <c r="I57" s="47">
        <f>(COUNTIFS('MASTER TT'!$E$2:$E$587,$A$2:$A$7563,'MASTER TT'!$B$2:$B$587,"MONDAY",'MASTER TT'!$C$2:$C$587,"1200-1*",'MASTER TT'!$AM$2:$AM$587,"JAN-APRIL 2025",'MASTER TT'!$J$2:$J$587,"&gt;=1"))</f>
        <v>0</v>
      </c>
      <c r="J57" s="47">
        <f>(COUNTIFS('MASTER TT'!$E$2:$E$587,$A$2:$A$7563,'MASTER TT'!$B$2:$B$587,"MONDAY",'MASTER TT'!$C$2:$C$587,"1300-1*",'MASTER TT'!$AM$2:$AM$587,"JAN-APRIL 2025",'MASTER TT'!$J$2:$J$587,"&gt;=1"))</f>
        <v>0</v>
      </c>
      <c r="K57" s="47">
        <f>(COUNTIFS('MASTER TT'!$E$2:$E$587,$A$2:$A$7563,'MASTER TT'!$B$2:$B$587,"MONDAY",'MASTER TT'!$C$2:$C$587,"14*-1*",'MASTER TT'!$AM$2:$AM$587,"JAN-APRIL 2026",'MASTER TT'!$L$2:$L$587,"&gt;=1"))</f>
        <v>0</v>
      </c>
      <c r="L57" s="47">
        <f>(COUNTIFS('MASTER TT'!$E$2:$E$587,$A$2:$A$7563,'MASTER TT'!$B$2:$B$587,"MONDAY",'MASTER TT'!$C$2:$C$587,"17*-*",'MASTER TT'!$AM$2:$AM$587,"JAN-APRIL 2026",'MASTER TT'!$L$2:$L$587,"&gt;=1"))</f>
        <v>0</v>
      </c>
      <c r="M57" s="47">
        <f>(COUNTIFS('MASTER TT'!$E$2:$E$587,$A$2:$A$7563,'MASTER TT'!$B$2:$B$587,"TUESDAY",'MASTER TT'!$C$2:$C$587,"08*-1*",'MASTER TT'!$AM$2:$AM$587,"JAN-APRIL 2026",'MASTER TT'!$L$2:$L$587,"&gt;=1"))</f>
        <v>0</v>
      </c>
      <c r="N57" s="47">
        <f>(COUNTIFS('MASTER TT'!$E$2:$E$587,$A$2:$A$7563,'MASTER TT'!$B$2:$B$587,"TUESDAY",'MASTER TT'!$C$2:$C$587,"1100-1*",'MASTER TT'!$AM$2:$AM$587,"JAN-APRIL 2026",'MASTER TT'!$L$2:$L$587,"&gt;=1"))</f>
        <v>0</v>
      </c>
      <c r="O57" s="47">
        <f>(COUNTIFS('MASTER TT'!$E$2:$E$587,$A$2:$A$7563,'MASTER TT'!$B$2:$B$587,"MONDAY",'MASTER TT'!$C$2:$C$587,"1200-1*",'MASTER TT'!$AM$2:$AM$587,"JAN-APRIL 2025",'MASTER TT'!$J$2:$J$587,"&gt;=1"))</f>
        <v>0</v>
      </c>
      <c r="P57" s="47">
        <f>(COUNTIFS('MASTER TT'!$E$2:$E$587,$A$2:$A$7563,'MASTER TT'!$B$2:$B$587,"TUESDAY",'MASTER TT'!$C$2:$C$587,"1300-1*",'MASTER TT'!$AM$2:$AM$587,"JAN-APRIL 2026",'MASTER TT'!$L$2:$L$587,"&gt;=1"))</f>
        <v>0</v>
      </c>
      <c r="Q57" s="47">
        <f>(COUNTIFS('MASTER TT'!$E$2:$E$587,$A$2:$A$7563,'MASTER TT'!$B$2:$B$587,"TUESDAY",'MASTER TT'!$C$2:$C$587,"14*-1*",'MASTER TT'!$AM$2:$AM$587,"JAN-APRIL 2026",'MASTER TT'!$L$2:$L$587,"&gt;=1"))</f>
        <v>0</v>
      </c>
      <c r="R57" s="47">
        <f>(COUNTIFS('MASTER TT'!$E$2:$E$587,$A$2:$A$7563,'MASTER TT'!$B$2:$B$587,"TUESDAY",'MASTER TT'!$C$2:$C$587,"17*-*",'MASTER TT'!$AM$2:$AM$587,"SEP-DEC  2025",'MASTER TT'!$L$2:$L$587,"&gt;=1"))</f>
        <v>0</v>
      </c>
      <c r="S57" s="47">
        <f>(COUNTIFS('MASTER TT'!$E$2:$E$587,$A$2:$A$7563,'MASTER TT'!$B$2:$B$587,"WEDNESDAY",'MASTER TT'!$C$2:$C$587,"08*-1*",'MASTER TT'!$AM$2:$AM$587,"JAN-APRIL 2026",'MASTER TT'!$L$2:$L$587,"&gt;=1"))</f>
        <v>0</v>
      </c>
      <c r="T57" s="47">
        <f>(COUNTIFS('MASTER TT'!$E$2:$E$587,$A$2:$A$7563,'MASTER TT'!$B$2:$B$587,"WEDNESDAY",'MASTER TT'!$C$2:$C$587,"1100-1*",'MASTER TT'!$AM$2:$AM$587,"JAN-APRIL 2026",'MASTER TT'!$L$2:$L$587,"&gt;=1"))</f>
        <v>0</v>
      </c>
      <c r="U57" s="47">
        <f>(COUNTIFS('MASTER TT'!$E$2:$E$587,$A$2:$A$7563,'MASTER TT'!$B$2:$B$587,"MONDAY",'MASTER TT'!$C$2:$C$587,"1200-1*",'MASTER TT'!$AM$2:$AM$587,"JAN-APRIL 2025",'MASTER TT'!$J$2:$J$587,"&gt;=1"))</f>
        <v>0</v>
      </c>
      <c r="V57" s="47">
        <f>(COUNTIFS('MASTER TT'!$E$2:$E$587,$A$2:$A$7563,'MASTER TT'!$B$2:$B$587,"MONDAY",'MASTER TT'!$C$2:$C$587,"1300-1*",'MASTER TT'!$AM$2:$AM$587,"JAN-APRIL 2025",'MASTER TT'!$J$2:$J$587,"&gt;=1"))</f>
        <v>0</v>
      </c>
      <c r="W57" s="47">
        <f>(COUNTIFS('MASTER TT'!$E$2:$E$587,$A$2:$A$7563,'MASTER TT'!$B$2:$B$587,"WEDNESDAY",'MASTER TT'!$C$2:$C$587,"14*-1*",'MASTER TT'!$AM$2:$AM$587,"JAN-APRIL 2026",'MASTER TT'!$L$2:$L$587,"&gt;=1"))</f>
        <v>0</v>
      </c>
      <c r="X57" s="47">
        <f>(COUNTIFS('MASTER TT'!$E$2:$E$587,$A$2:$A$7563,'MASTER TT'!$B$2:$B$587,"WEDNESDAY",'MASTER TT'!$C$2:$C$587,"17*-*",'MASTER TT'!$AM$2:$AM$587,"JAN-APRIL 2026",'MASTER TT'!$L$2:$L$587,"&gt;=1"))</f>
        <v>0</v>
      </c>
      <c r="Y57" s="47">
        <f>(COUNTIFS('MASTER TT'!$E$2:$E$587,$A$2:$A$7563,'MASTER TT'!$B$2:$B$587,"THURSDAY",'MASTER TT'!$C$2:$C$587,"08*-1*",'MASTER TT'!$AM$2:$AM$587,"JAN-APRIL 2026",'MASTER TT'!$L$2:$L$587,"&gt;=1"))</f>
        <v>0</v>
      </c>
      <c r="Z57" s="47">
        <f>(COUNTIFS('MASTER TT'!$E$2:$E$587,$A$2:$A$7563,'MASTER TT'!$B$2:$B$587,"THURSDAY",'MASTER TT'!$C$2:$C$587,"1100-1*",'MASTER TT'!$AM$2:$AM$587,"JAN-APRIL 2026",'MASTER TT'!$L$2:$L$587,"&gt;=1"))</f>
        <v>0</v>
      </c>
      <c r="AA57" s="47">
        <f>(COUNTIFS('MASTER TT'!$E$2:$E$587,$A$2:$A$7563,'MASTER TT'!$B$2:$B$587,"MONDAY",'MASTER TT'!$C$2:$C$587,"1200-1*",'MASTER TT'!$AM$2:$AM$587,"JAN-APRIL 2025",'MASTER TT'!$J$2:$J$587,"&gt;=1"))</f>
        <v>0</v>
      </c>
      <c r="AB57" s="47">
        <f>(COUNTIFS('MASTER TT'!$E$2:$E$587,$A$2:$A$7563,'MASTER TT'!$B$2:$B$587,"MONDAY",'MASTER TT'!$C$2:$C$587,"1300-1*",'MASTER TT'!$AM$2:$AM$587,"JAN-APRIL 2025",'MASTER TT'!$J$2:$J$587,"&gt;=1"))</f>
        <v>0</v>
      </c>
      <c r="AC57" s="47">
        <f>(COUNTIFS('MASTER TT'!$E$2:$E$587,$A$2:$A$7563,'MASTER TT'!$B$2:$B$587,"THURSDAY",'MASTER TT'!$C$2:$C$587,"14*-1*",'MASTER TT'!$AM$2:$AM$587,"JAN-APRIL 2026",'MASTER TT'!$L$2:$L$587,"&gt;=1"))</f>
        <v>0</v>
      </c>
      <c r="AD57" s="47">
        <f>(COUNTIFS('MASTER TT'!$E$2:$E$587,$A$2:$A$7563,'MASTER TT'!$B$2:$B$587,"THURSDAY",'MASTER TT'!$C$2:$C$587,"17*-*",'MASTER TT'!$AM$2:$AM$587,"JAN-APRIL 2026",'MASTER TT'!$L$2:$L$587,"&gt;=1"))</f>
        <v>0</v>
      </c>
      <c r="AE57" s="47">
        <f>(COUNTIFS('MASTER TT'!$E$2:$E$587,$A$2:$A$7563,'MASTER TT'!$B$2:$B$587,"FRIDAY",'MASTER TT'!$C$2:$C$587,"08*-1*",'MASTER TT'!$AM$2:$AM$587,"JAN-APRIL 2026",'MASTER TT'!$L$2:$L$587,"&gt;=1"))</f>
        <v>0</v>
      </c>
      <c r="AF57" s="47">
        <f>(COUNTIFS('MASTER TT'!$E$2:$E$587,$A$2:$A$7563,'MASTER TT'!$B$2:$B$587,"FRIDAY",'MASTER TT'!$C$2:$C$587,"1100-1*",'MASTER TT'!$AM$2:$AM$587,"JAN-APRIL 2026",'MASTER TT'!$L$2:$L$587,"&gt;=1"))</f>
        <v>0</v>
      </c>
      <c r="AG57" s="47">
        <f>(COUNTIFS('MASTER TT'!$E$2:$E$587,$A$2:$A$7563,'MASTER TT'!$B$2:$B$587,"MONDAY",'MASTER TT'!$C$2:$C$587,"1200-1*",'MASTER TT'!$AM$2:$AM$587,"JAN-APRIL 2025",'MASTER TT'!$J$2:$J$587,"&gt;=1"))</f>
        <v>0</v>
      </c>
      <c r="AH57" s="47">
        <f>(COUNTIFS('MASTER TT'!$E$2:$E$587,$A$2:$A$7563,'MASTER TT'!$B$2:$B$587,"MONDAY",'MASTER TT'!$C$2:$C$587,"1300-1*",'MASTER TT'!$AM$2:$AM$587,"JAN-APRIL 2025",'MASTER TT'!$J$2:$J$587,"&gt;=1"))</f>
        <v>0</v>
      </c>
      <c r="AI57" s="47">
        <f>(COUNTIFS('MASTER TT'!$E$2:$E$587,$A$2:$A$7563,'MASTER TT'!$B$2:$B$587,"FRIDAY",'MASTER TT'!$C$2:$C$587,"14*-1*",'MASTER TT'!$AM$2:$AM$587,"JAN-APRIL 2026",'MASTER TT'!$L$2:$L$587,"&gt;=1"))</f>
        <v>0</v>
      </c>
      <c r="AJ57" s="47">
        <f>(COUNTIFS('MASTER TT'!$E$2:$E$587,$A$2:$A$7563,'MASTER TT'!$B$2:$B$587,"FRIDAY",'MASTER TT'!$C$2:$C$587,"17*-*",'MASTER TT'!$AM$2:$AM$587,"JAN-APRIL 2026",'MASTER TT'!$L$2:$L$587,"&gt;=1"))</f>
        <v>0</v>
      </c>
      <c r="AK57" s="47">
        <f>(COUNTIFS('MASTER TT'!$E$2:$E$587,$A$2:$A$7563,'MASTER TT'!$B$2:$B$587,"SATURDAY",'MASTER TT'!$C$2:$C$587,"08*-1*",'MASTER TT'!$AM$2:$AM$587,"JAN-APRIL 2026",'MASTER TT'!$L$2:$L$587,"&gt;=1"))</f>
        <v>0</v>
      </c>
      <c r="AL57" s="47">
        <f>(COUNTIFS('MASTER TT'!$E$2:$E$587,$A$2:$A$7563,'MASTER TT'!$B$2:$B$587,"SATURDAY",'MASTER TT'!$C$2:$C$587,"1100-1*",'MASTER TT'!$AM$2:$AM$587,"JAN-APRIL 2026",'MASTER TT'!$L$2:$L$587,"&gt;=1"))</f>
        <v>0</v>
      </c>
      <c r="AM57" s="47">
        <f>(COUNTIFS('MASTER TT'!$E$2:$E$587,$A$2:$A$7563,'MASTER TT'!$B$2:$B$587,"MONDAY",'MASTER TT'!$C$2:$C$587,"1200-1*",'MASTER TT'!$AM$2:$AM$587,"JAN-APRIL 2025",'MASTER TT'!$J$2:$J$587,"&gt;=1"))</f>
        <v>0</v>
      </c>
      <c r="AN57" s="47">
        <f>(COUNTIFS('MASTER TT'!$E$2:$E$587,$A$2:$A$7563,'MASTER TT'!$B$2:$B$587,"MONDAY",'MASTER TT'!$C$2:$C$587,"1300-1*",'MASTER TT'!$AM$2:$AM$587,"JAN-APRIL 2025",'MASTER TT'!$J$2:$J$587,"&gt;=1"))</f>
        <v>0</v>
      </c>
      <c r="AO57" s="47">
        <f>(COUNTIFS('MASTER TT'!$E$2:$E$587,$A$2:$A$7563,'MASTER TT'!$B$2:$B$587,"MONDAY",'MASTER TT'!$C$2:$C$587,"14*-1*",'MASTER TT'!$AM$2:$AM$587,"MAY-AUG 2025",'MASTER TT'!$J$2:$J$587,"&gt;=1"))</f>
        <v>0</v>
      </c>
      <c r="AP57" s="47">
        <f>(COUNTIFS('MASTER TT'!$E$2:$E$587,$A$2:$A$7563,'MASTER TT'!$B$2:$B$587,"SATURDAY",'MASTER TT'!$C$2:$C$587,"17*-*",'MASTER TT'!$AM$2:$AM$587,"JAN-APRIL 2026",'MASTER TT'!$L$2:$L$587,"&gt;=1"))</f>
        <v>0</v>
      </c>
      <c r="AQ57" s="47">
        <f>(COUNTIFS('MASTER TT'!$E$2:$E$587,$A$2:$A$7563,'MASTER TT'!$B$2:$B$587,"SUNDAY",'MASTER TT'!$C$2:$C$587,"08*-1*",'MASTER TT'!$AM$2:$AM$587,"JAN-APRIL 2026",'MASTER TT'!$L$2:$L$587,"&gt;=1"))</f>
        <v>0</v>
      </c>
      <c r="AR57" s="47">
        <f>(COUNTIFS('MASTER TT'!$E$2:$E$68624,$A$2:$A$7563,'MASTER TT'!$B$2:$B$68624,"SUNDAY",'MASTER TT'!$C$2:$C$68624,"1100-1*",'MASTER TT'!$AM$2:$AM$68624,"JAN-APRIL 2026",'MASTER TT'!$L$2:$L$68624,"&gt;=1"))</f>
        <v>0</v>
      </c>
      <c r="AS57" s="47">
        <f>(COUNTIFS('MASTER TT'!$E$2:$E$587,$A$2:$A$7563,'MASTER TT'!$B$2:$B$587,"SUNDAY",'MASTER TT'!$C$2:$C$587,"1200-1*",'MASTER TT'!$AM$2:$AM$587,"JAN-APRIL 2026",'MASTER TT'!$L$2:$L$587,"&gt;=1"))</f>
        <v>0</v>
      </c>
      <c r="AT57" s="47">
        <f>(COUNTIFS('MASTER TT'!$E$2:$E$587,$A$2:$A$7563,'MASTER TT'!$B$2:$B$587,"SUNDAY",'MASTER TT'!$C$2:$C$587,"1300-1*",'MASTER TT'!$AM$2:$AM$587,"JAN-APRIL 2026",'MASTER TT'!$L$2:$L$587,"&gt;=1"))</f>
        <v>0</v>
      </c>
      <c r="AU57" s="47">
        <f>(COUNTIFS('MASTER TT'!$E$2:$E$587,$A$2:$A$7563,'MASTER TT'!$B$2:$B$587,"SUNDAY",'MASTER TT'!$C$2:$C$587,"14*-1*",'MASTER TT'!$AM$2:$AM$587,"JAN-APRIL 2026",'MASTER TT'!$L$2:$L$587,"&gt;=1"))</f>
        <v>0</v>
      </c>
      <c r="AV57" s="47">
        <f>(COUNTIFS('MASTER TT'!$E$2:$E$587,$A$2:$A$7563,'MASTER TT'!$B$2:$B$587,"SUNDAY",'MASTER TT'!$C$2:$C$587,"17*-*",'MASTER TT'!$AM$2:$AM$587,"JAN-APRIL 2026",'MASTER TT'!$L$2:$L$587,"&gt;=1"))</f>
        <v>0</v>
      </c>
      <c r="AW57" s="28"/>
      <c r="AX57" s="29"/>
      <c r="AY57" s="28"/>
      <c r="AZ57" s="28"/>
      <c r="BA57" s="28"/>
      <c r="BB57" s="28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1"/>
      <c r="BN57" s="31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</row>
    <row r="58" spans="1:84" ht="14.25" customHeight="1">
      <c r="A58" s="24" t="s">
        <v>433</v>
      </c>
      <c r="B58" s="43" t="s">
        <v>376</v>
      </c>
      <c r="C58" s="44">
        <v>40</v>
      </c>
      <c r="D58" s="25"/>
      <c r="E58" s="26"/>
      <c r="F58" s="26"/>
      <c r="G58" s="47">
        <f>(COUNTIFS('MASTER TT'!$E$2:$E$587,$A$2:$A$7563,'MASTER TT'!$B$2:$B$587,"MONDAY",'MASTER TT'!$C$2:$C$587,"08*-1*",'MASTER TT'!$AM$2:$AM$587,"JAN-APRIL 2026",'MASTER TT'!$L$2:$L$587,"&gt;=1"))</f>
        <v>1</v>
      </c>
      <c r="H58" s="47">
        <f>(COUNTIFS('MASTER TT'!$E$2:$E$68619,$A$2:$A$7563,'MASTER TT'!$B$2:$B$68619,"MONDAY",'MASTER TT'!$C$2:$C$68619,"1100-1*",'MASTER TT'!$AM$2:$AM$68619,"JAN-APRIL 2026",'MASTER TT'!$L$2:$L$68619,"&gt;=1"))</f>
        <v>1</v>
      </c>
      <c r="I58" s="47">
        <f>(COUNTIFS('MASTER TT'!$E$2:$E$587,$A$2:$A$7563,'MASTER TT'!$B$2:$B$587,"MONDAY",'MASTER TT'!$C$2:$C$587,"1200-1*",'MASTER TT'!$AM$2:$AM$587,"JAN-APRIL 2025",'MASTER TT'!$J$2:$J$587,"&gt;=1"))</f>
        <v>0</v>
      </c>
      <c r="J58" s="47">
        <f>(COUNTIFS('MASTER TT'!$E$2:$E$587,$A$2:$A$7563,'MASTER TT'!$B$2:$B$587,"MONDAY",'MASTER TT'!$C$2:$C$587,"1300-1*",'MASTER TT'!$AM$2:$AM$587,"JAN-APRIL 2025",'MASTER TT'!$J$2:$J$587,"&gt;=1"))</f>
        <v>0</v>
      </c>
      <c r="K58" s="47">
        <f>(COUNTIFS('MASTER TT'!$E$2:$E$587,$A$2:$A$7563,'MASTER TT'!$B$2:$B$587,"MONDAY",'MASTER TT'!$C$2:$C$587,"14*-1*",'MASTER TT'!$AM$2:$AM$587,"JAN-APRIL 2026",'MASTER TT'!$L$2:$L$587,"&gt;=1"))</f>
        <v>1</v>
      </c>
      <c r="L58" s="47">
        <f>(COUNTIFS('MASTER TT'!$E$2:$E$587,$A$2:$A$7563,'MASTER TT'!$B$2:$B$587,"MONDAY",'MASTER TT'!$C$2:$C$587,"17*-*",'MASTER TT'!$AM$2:$AM$587,"JAN-APRIL 2026",'MASTER TT'!$L$2:$L$587,"&gt;=1"))</f>
        <v>0</v>
      </c>
      <c r="M58" s="47">
        <f>(COUNTIFS('MASTER TT'!$E$2:$E$587,$A$2:$A$7563,'MASTER TT'!$B$2:$B$587,"TUESDAY",'MASTER TT'!$C$2:$C$587,"08*-1*",'MASTER TT'!$AM$2:$AM$587,"JAN-APRIL 2026",'MASTER TT'!$L$2:$L$587,"&gt;=1"))</f>
        <v>0</v>
      </c>
      <c r="N58" s="47">
        <f>(COUNTIFS('MASTER TT'!$E$2:$E$587,$A$2:$A$7563,'MASTER TT'!$B$2:$B$587,"TUESDAY",'MASTER TT'!$C$2:$C$587,"1100-1*",'MASTER TT'!$AM$2:$AM$587,"JAN-APRIL 2026",'MASTER TT'!$L$2:$L$587,"&gt;=1"))</f>
        <v>0</v>
      </c>
      <c r="O58" s="47">
        <f>(COUNTIFS('MASTER TT'!$E$2:$E$587,$A$2:$A$7563,'MASTER TT'!$B$2:$B$587,"MONDAY",'MASTER TT'!$C$2:$C$587,"1200-1*",'MASTER TT'!$AM$2:$AM$587,"JAN-APRIL 2025",'MASTER TT'!$J$2:$J$587,"&gt;=1"))</f>
        <v>0</v>
      </c>
      <c r="P58" s="47">
        <f>(COUNTIFS('MASTER TT'!$E$2:$E$587,$A$2:$A$7563,'MASTER TT'!$B$2:$B$587,"TUESDAY",'MASTER TT'!$C$2:$C$587,"1300-1*",'MASTER TT'!$AM$2:$AM$587,"JAN-APRIL 2026",'MASTER TT'!$L$2:$L$587,"&gt;=1"))</f>
        <v>0</v>
      </c>
      <c r="Q58" s="47">
        <f>(COUNTIFS('MASTER TT'!$E$2:$E$587,$A$2:$A$7563,'MASTER TT'!$B$2:$B$587,"TUESDAY",'MASTER TT'!$C$2:$C$587,"14*-1*",'MASTER TT'!$AM$2:$AM$587,"JAN-APRIL 2026",'MASTER TT'!$L$2:$L$587,"&gt;=1"))</f>
        <v>0</v>
      </c>
      <c r="R58" s="47">
        <f>(COUNTIFS('MASTER TT'!$E$2:$E$587,$A$2:$A$7563,'MASTER TT'!$B$2:$B$587,"TUESDAY",'MASTER TT'!$C$2:$C$587,"17*-*",'MASTER TT'!$AM$2:$AM$587,"SEP-DEC  2025",'MASTER TT'!$L$2:$L$587,"&gt;=1"))</f>
        <v>0</v>
      </c>
      <c r="S58" s="47">
        <f>(COUNTIFS('MASTER TT'!$E$2:$E$587,$A$2:$A$7563,'MASTER TT'!$B$2:$B$587,"WEDNESDAY",'MASTER TT'!$C$2:$C$587,"08*-1*",'MASTER TT'!$AM$2:$AM$587,"JAN-APRIL 2026",'MASTER TT'!$L$2:$L$587,"&gt;=1"))</f>
        <v>0</v>
      </c>
      <c r="T58" s="47">
        <f>(COUNTIFS('MASTER TT'!$E$2:$E$587,$A$2:$A$7563,'MASTER TT'!$B$2:$B$587,"WEDNESDAY",'MASTER TT'!$C$2:$C$587,"1100-1*",'MASTER TT'!$AM$2:$AM$587,"JAN-APRIL 2026",'MASTER TT'!$L$2:$L$587,"&gt;=1"))</f>
        <v>1</v>
      </c>
      <c r="U58" s="47">
        <f>(COUNTIFS('MASTER TT'!$E$2:$E$587,$A$2:$A$7563,'MASTER TT'!$B$2:$B$587,"MONDAY",'MASTER TT'!$C$2:$C$587,"1200-1*",'MASTER TT'!$AM$2:$AM$587,"JAN-APRIL 2025",'MASTER TT'!$J$2:$J$587,"&gt;=1"))</f>
        <v>0</v>
      </c>
      <c r="V58" s="47">
        <f>(COUNTIFS('MASTER TT'!$E$2:$E$587,$A$2:$A$7563,'MASTER TT'!$B$2:$B$587,"MONDAY",'MASTER TT'!$C$2:$C$587,"1300-1*",'MASTER TT'!$AM$2:$AM$587,"JAN-APRIL 2025",'MASTER TT'!$J$2:$J$587,"&gt;=1"))</f>
        <v>0</v>
      </c>
      <c r="W58" s="47">
        <f>(COUNTIFS('MASTER TT'!$E$2:$E$587,$A$2:$A$7563,'MASTER TT'!$B$2:$B$587,"WEDNESDAY",'MASTER TT'!$C$2:$C$587,"14*-1*",'MASTER TT'!$AM$2:$AM$587,"JAN-APRIL 2026",'MASTER TT'!$L$2:$L$587,"&gt;=1"))</f>
        <v>0</v>
      </c>
      <c r="X58" s="47">
        <f>(COUNTIFS('MASTER TT'!$E$2:$E$587,$A$2:$A$7563,'MASTER TT'!$B$2:$B$587,"WEDNESDAY",'MASTER TT'!$C$2:$C$587,"17*-*",'MASTER TT'!$AM$2:$AM$587,"JAN-APRIL 2026",'MASTER TT'!$L$2:$L$587,"&gt;=1"))</f>
        <v>0</v>
      </c>
      <c r="Y58" s="47">
        <f>(COUNTIFS('MASTER TT'!$E$2:$E$587,$A$2:$A$7563,'MASTER TT'!$B$2:$B$587,"THURSDAY",'MASTER TT'!$C$2:$C$587,"08*-1*",'MASTER TT'!$AM$2:$AM$587,"JAN-APRIL 2026",'MASTER TT'!$L$2:$L$587,"&gt;=1"))</f>
        <v>0</v>
      </c>
      <c r="Z58" s="47">
        <f>(COUNTIFS('MASTER TT'!$E$2:$E$587,$A$2:$A$7563,'MASTER TT'!$B$2:$B$587,"THURSDAY",'MASTER TT'!$C$2:$C$587,"1100-1*",'MASTER TT'!$AM$2:$AM$587,"JAN-APRIL 2026",'MASTER TT'!$L$2:$L$587,"&gt;=1"))</f>
        <v>1</v>
      </c>
      <c r="AA58" s="47">
        <f>(COUNTIFS('MASTER TT'!$E$2:$E$587,$A$2:$A$7563,'MASTER TT'!$B$2:$B$587,"MONDAY",'MASTER TT'!$C$2:$C$587,"1200-1*",'MASTER TT'!$AM$2:$AM$587,"JAN-APRIL 2025",'MASTER TT'!$J$2:$J$587,"&gt;=1"))</f>
        <v>0</v>
      </c>
      <c r="AB58" s="47">
        <f>(COUNTIFS('MASTER TT'!$E$2:$E$587,$A$2:$A$7563,'MASTER TT'!$B$2:$B$587,"MONDAY",'MASTER TT'!$C$2:$C$587,"1300-1*",'MASTER TT'!$AM$2:$AM$587,"JAN-APRIL 2025",'MASTER TT'!$J$2:$J$587,"&gt;=1"))</f>
        <v>0</v>
      </c>
      <c r="AC58" s="47">
        <f>(COUNTIFS('MASTER TT'!$E$2:$E$587,$A$2:$A$7563,'MASTER TT'!$B$2:$B$587,"THURSDAY",'MASTER TT'!$C$2:$C$587,"14*-1*",'MASTER TT'!$AM$2:$AM$587,"JAN-APRIL 2026",'MASTER TT'!$L$2:$L$587,"&gt;=1"))</f>
        <v>1</v>
      </c>
      <c r="AD58" s="47">
        <f>(COUNTIFS('MASTER TT'!$E$2:$E$587,$A$2:$A$7563,'MASTER TT'!$B$2:$B$587,"THURSDAY",'MASTER TT'!$C$2:$C$587,"17*-*",'MASTER TT'!$AM$2:$AM$587,"JAN-APRIL 2026",'MASTER TT'!$L$2:$L$587,"&gt;=1"))</f>
        <v>0</v>
      </c>
      <c r="AE58" s="47">
        <f>(COUNTIFS('MASTER TT'!$E$2:$E$587,$A$2:$A$7563,'MASTER TT'!$B$2:$B$587,"FRIDAY",'MASTER TT'!$C$2:$C$587,"08*-1*",'MASTER TT'!$AM$2:$AM$587,"JAN-APRIL 2026",'MASTER TT'!$L$2:$L$587,"&gt;=1"))</f>
        <v>0</v>
      </c>
      <c r="AF58" s="47">
        <f>(COUNTIFS('MASTER TT'!$E$2:$E$587,$A$2:$A$7563,'MASTER TT'!$B$2:$B$587,"FRIDAY",'MASTER TT'!$C$2:$C$587,"1100-1*",'MASTER TT'!$AM$2:$AM$587,"JAN-APRIL 2026",'MASTER TT'!$L$2:$L$587,"&gt;=1"))</f>
        <v>0</v>
      </c>
      <c r="AG58" s="47">
        <f>(COUNTIFS('MASTER TT'!$E$2:$E$587,$A$2:$A$7563,'MASTER TT'!$B$2:$B$587,"MONDAY",'MASTER TT'!$C$2:$C$587,"1200-1*",'MASTER TT'!$AM$2:$AM$587,"JAN-APRIL 2025",'MASTER TT'!$J$2:$J$587,"&gt;=1"))</f>
        <v>0</v>
      </c>
      <c r="AH58" s="47">
        <f>(COUNTIFS('MASTER TT'!$E$2:$E$587,$A$2:$A$7563,'MASTER TT'!$B$2:$B$587,"MONDAY",'MASTER TT'!$C$2:$C$587,"1300-1*",'MASTER TT'!$AM$2:$AM$587,"JAN-APRIL 2025",'MASTER TT'!$J$2:$J$587,"&gt;=1"))</f>
        <v>0</v>
      </c>
      <c r="AI58" s="47">
        <f>(COUNTIFS('MASTER TT'!$E$2:$E$587,$A$2:$A$7563,'MASTER TT'!$B$2:$B$587,"FRIDAY",'MASTER TT'!$C$2:$C$587,"14*-1*",'MASTER TT'!$AM$2:$AM$587,"JAN-APRIL 2026",'MASTER TT'!$L$2:$L$587,"&gt;=1"))</f>
        <v>0</v>
      </c>
      <c r="AJ58" s="47">
        <f>(COUNTIFS('MASTER TT'!$E$2:$E$587,$A$2:$A$7563,'MASTER TT'!$B$2:$B$587,"FRIDAY",'MASTER TT'!$C$2:$C$587,"17*-*",'MASTER TT'!$AM$2:$AM$587,"JAN-APRIL 2026",'MASTER TT'!$L$2:$L$587,"&gt;=1"))</f>
        <v>0</v>
      </c>
      <c r="AK58" s="47">
        <f>(COUNTIFS('MASTER TT'!$E$2:$E$587,$A$2:$A$7563,'MASTER TT'!$B$2:$B$587,"SATURDAY",'MASTER TT'!$C$2:$C$587,"08*-1*",'MASTER TT'!$AM$2:$AM$587,"JAN-APRIL 2026",'MASTER TT'!$L$2:$L$587,"&gt;=1"))</f>
        <v>0</v>
      </c>
      <c r="AL58" s="47">
        <f>(COUNTIFS('MASTER TT'!$E$2:$E$587,$A$2:$A$7563,'MASTER TT'!$B$2:$B$587,"SATURDAY",'MASTER TT'!$C$2:$C$587,"1100-1*",'MASTER TT'!$AM$2:$AM$587,"JAN-APRIL 2026",'MASTER TT'!$L$2:$L$587,"&gt;=1"))</f>
        <v>0</v>
      </c>
      <c r="AM58" s="47">
        <f>(COUNTIFS('MASTER TT'!$E$2:$E$587,$A$2:$A$7563,'MASTER TT'!$B$2:$B$587,"MONDAY",'MASTER TT'!$C$2:$C$587,"1200-1*",'MASTER TT'!$AM$2:$AM$587,"JAN-APRIL 2025",'MASTER TT'!$J$2:$J$587,"&gt;=1"))</f>
        <v>0</v>
      </c>
      <c r="AN58" s="47">
        <f>(COUNTIFS('MASTER TT'!$E$2:$E$587,$A$2:$A$7563,'MASTER TT'!$B$2:$B$587,"MONDAY",'MASTER TT'!$C$2:$C$587,"1300-1*",'MASTER TT'!$AM$2:$AM$587,"JAN-APRIL 2025",'MASTER TT'!$J$2:$J$587,"&gt;=1"))</f>
        <v>0</v>
      </c>
      <c r="AO58" s="47">
        <f>(COUNTIFS('MASTER TT'!$E$2:$E$587,$A$2:$A$7563,'MASTER TT'!$B$2:$B$587,"MONDAY",'MASTER TT'!$C$2:$C$587,"14*-1*",'MASTER TT'!$AM$2:$AM$587,"MAY-AUG 2025",'MASTER TT'!$J$2:$J$587,"&gt;=1"))</f>
        <v>0</v>
      </c>
      <c r="AP58" s="47">
        <f>(COUNTIFS('MASTER TT'!$E$2:$E$587,$A$2:$A$7563,'MASTER TT'!$B$2:$B$587,"SATURDAY",'MASTER TT'!$C$2:$C$587,"17*-*",'MASTER TT'!$AM$2:$AM$587,"JAN-APRIL 2026",'MASTER TT'!$L$2:$L$587,"&gt;=1"))</f>
        <v>0</v>
      </c>
      <c r="AQ58" s="47">
        <f>(COUNTIFS('MASTER TT'!$E$2:$E$587,$A$2:$A$7563,'MASTER TT'!$B$2:$B$587,"SUNDAY",'MASTER TT'!$C$2:$C$587,"08*-1*",'MASTER TT'!$AM$2:$AM$587,"JAN-APRIL 2026",'MASTER TT'!$L$2:$L$587,"&gt;=1"))</f>
        <v>0</v>
      </c>
      <c r="AR58" s="47">
        <f>(COUNTIFS('MASTER TT'!$E$2:$E$68624,$A$2:$A$7563,'MASTER TT'!$B$2:$B$68624,"SUNDAY",'MASTER TT'!$C$2:$C$68624,"1100-1*",'MASTER TT'!$AM$2:$AM$68624,"JAN-APRIL 2026",'MASTER TT'!$L$2:$L$68624,"&gt;=1"))</f>
        <v>0</v>
      </c>
      <c r="AS58" s="47">
        <f>(COUNTIFS('MASTER TT'!$E$2:$E$587,$A$2:$A$7563,'MASTER TT'!$B$2:$B$587,"SUNDAY",'MASTER TT'!$C$2:$C$587,"1200-1*",'MASTER TT'!$AM$2:$AM$587,"JAN-APRIL 2026",'MASTER TT'!$L$2:$L$587,"&gt;=1"))</f>
        <v>0</v>
      </c>
      <c r="AT58" s="47">
        <f>(COUNTIFS('MASTER TT'!$E$2:$E$587,$A$2:$A$7563,'MASTER TT'!$B$2:$B$587,"SUNDAY",'MASTER TT'!$C$2:$C$587,"1300-1*",'MASTER TT'!$AM$2:$AM$587,"JAN-APRIL 2026",'MASTER TT'!$L$2:$L$587,"&gt;=1"))</f>
        <v>0</v>
      </c>
      <c r="AU58" s="47">
        <f>(COUNTIFS('MASTER TT'!$E$2:$E$587,$A$2:$A$7563,'MASTER TT'!$B$2:$B$587,"SUNDAY",'MASTER TT'!$C$2:$C$587,"14*-1*",'MASTER TT'!$AM$2:$AM$587,"JAN-APRIL 2026",'MASTER TT'!$L$2:$L$587,"&gt;=1"))</f>
        <v>0</v>
      </c>
      <c r="AV58" s="47">
        <f>(COUNTIFS('MASTER TT'!$E$2:$E$587,$A$2:$A$7563,'MASTER TT'!$B$2:$B$587,"SUNDAY",'MASTER TT'!$C$2:$C$587,"17*-*",'MASTER TT'!$AM$2:$AM$587,"JAN-APRIL 2026",'MASTER TT'!$L$2:$L$587,"&gt;=1"))</f>
        <v>0</v>
      </c>
      <c r="AW58" s="28"/>
      <c r="AX58" s="29"/>
      <c r="AY58" s="28"/>
      <c r="AZ58" s="28"/>
      <c r="BA58" s="28"/>
      <c r="BB58" s="28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1"/>
      <c r="BN58" s="31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</row>
    <row r="59" spans="1:84" ht="14.25" customHeight="1">
      <c r="A59" s="24" t="s">
        <v>434</v>
      </c>
      <c r="B59" s="43" t="s">
        <v>376</v>
      </c>
      <c r="C59" s="44">
        <v>40</v>
      </c>
      <c r="D59" s="25"/>
      <c r="E59" s="26"/>
      <c r="F59" s="26"/>
      <c r="G59" s="47">
        <f>(COUNTIFS('MASTER TT'!$E$2:$E$587,$A$2:$A$7563,'MASTER TT'!$B$2:$B$587,"MONDAY",'MASTER TT'!$C$2:$C$587,"08*-1*",'MASTER TT'!$AM$2:$AM$587,"JAN-APRIL 2026",'MASTER TT'!$L$2:$L$587,"&gt;=1"))</f>
        <v>0</v>
      </c>
      <c r="H59" s="47">
        <f>(COUNTIFS('MASTER TT'!$E$2:$E$68619,$A$2:$A$7563,'MASTER TT'!$B$2:$B$68619,"MONDAY",'MASTER TT'!$C$2:$C$68619,"1100-1*",'MASTER TT'!$AM$2:$AM$68619,"JAN-APRIL 2026",'MASTER TT'!$L$2:$L$68619,"&gt;=1"))</f>
        <v>1</v>
      </c>
      <c r="I59" s="47">
        <f>(COUNTIFS('MASTER TT'!$E$2:$E$587,$A$2:$A$7563,'MASTER TT'!$B$2:$B$587,"MONDAY",'MASTER TT'!$C$2:$C$587,"1200-1*",'MASTER TT'!$AM$2:$AM$587,"JAN-APRIL 2025",'MASTER TT'!$J$2:$J$587,"&gt;=1"))</f>
        <v>0</v>
      </c>
      <c r="J59" s="47">
        <f>(COUNTIFS('MASTER TT'!$E$2:$E$587,$A$2:$A$7563,'MASTER TT'!$B$2:$B$587,"MONDAY",'MASTER TT'!$C$2:$C$587,"1300-1*",'MASTER TT'!$AM$2:$AM$587,"JAN-APRIL 2025",'MASTER TT'!$J$2:$J$587,"&gt;=1"))</f>
        <v>0</v>
      </c>
      <c r="K59" s="47">
        <f>(COUNTIFS('MASTER TT'!$E$2:$E$587,$A$2:$A$7563,'MASTER TT'!$B$2:$B$587,"MONDAY",'MASTER TT'!$C$2:$C$587,"14*-1*",'MASTER TT'!$AM$2:$AM$587,"JAN-APRIL 2026",'MASTER TT'!$L$2:$L$587,"&gt;=1"))</f>
        <v>0</v>
      </c>
      <c r="L59" s="47">
        <f>(COUNTIFS('MASTER TT'!$E$2:$E$587,$A$2:$A$7563,'MASTER TT'!$B$2:$B$587,"MONDAY",'MASTER TT'!$C$2:$C$587,"17*-*",'MASTER TT'!$AM$2:$AM$587,"JAN-APRIL 2026",'MASTER TT'!$L$2:$L$587,"&gt;=1"))</f>
        <v>0</v>
      </c>
      <c r="M59" s="47">
        <f>(COUNTIFS('MASTER TT'!$E$2:$E$587,$A$2:$A$7563,'MASTER TT'!$B$2:$B$587,"TUESDAY",'MASTER TT'!$C$2:$C$587,"08*-1*",'MASTER TT'!$AM$2:$AM$587,"JAN-APRIL 2026",'MASTER TT'!$L$2:$L$587,"&gt;=1"))</f>
        <v>1</v>
      </c>
      <c r="N59" s="47">
        <f>(COUNTIFS('MASTER TT'!$E$2:$E$587,$A$2:$A$7563,'MASTER TT'!$B$2:$B$587,"TUESDAY",'MASTER TT'!$C$2:$C$587,"1100-1*",'MASTER TT'!$AM$2:$AM$587,"JAN-APRIL 2026",'MASTER TT'!$L$2:$L$587,"&gt;=1"))</f>
        <v>0</v>
      </c>
      <c r="O59" s="47">
        <f>(COUNTIFS('MASTER TT'!$E$2:$E$587,$A$2:$A$7563,'MASTER TT'!$B$2:$B$587,"MONDAY",'MASTER TT'!$C$2:$C$587,"1200-1*",'MASTER TT'!$AM$2:$AM$587,"JAN-APRIL 2025",'MASTER TT'!$J$2:$J$587,"&gt;=1"))</f>
        <v>0</v>
      </c>
      <c r="P59" s="47">
        <f>(COUNTIFS('MASTER TT'!$E$2:$E$587,$A$2:$A$7563,'MASTER TT'!$B$2:$B$587,"TUESDAY",'MASTER TT'!$C$2:$C$587,"1300-1*",'MASTER TT'!$AM$2:$AM$587,"JAN-APRIL 2026",'MASTER TT'!$L$2:$L$587,"&gt;=1"))</f>
        <v>0</v>
      </c>
      <c r="Q59" s="47">
        <f>(COUNTIFS('MASTER TT'!$E$2:$E$587,$A$2:$A$7563,'MASTER TT'!$B$2:$B$587,"TUESDAY",'MASTER TT'!$C$2:$C$587,"14*-1*",'MASTER TT'!$AM$2:$AM$587,"JAN-APRIL 2026",'MASTER TT'!$L$2:$L$587,"&gt;=1"))</f>
        <v>0</v>
      </c>
      <c r="R59" s="47">
        <f>(COUNTIFS('MASTER TT'!$E$2:$E$587,$A$2:$A$7563,'MASTER TT'!$B$2:$B$587,"TUESDAY",'MASTER TT'!$C$2:$C$587,"17*-*",'MASTER TT'!$AM$2:$AM$587,"SEP-DEC  2025",'MASTER TT'!$L$2:$L$587,"&gt;=1"))</f>
        <v>0</v>
      </c>
      <c r="S59" s="47">
        <f>(COUNTIFS('MASTER TT'!$E$2:$E$587,$A$2:$A$7563,'MASTER TT'!$B$2:$B$587,"WEDNESDAY",'MASTER TT'!$C$2:$C$587,"08*-1*",'MASTER TT'!$AM$2:$AM$587,"JAN-APRIL 2026",'MASTER TT'!$L$2:$L$587,"&gt;=1"))</f>
        <v>0</v>
      </c>
      <c r="T59" s="47">
        <f>(COUNTIFS('MASTER TT'!$E$2:$E$587,$A$2:$A$7563,'MASTER TT'!$B$2:$B$587,"WEDNESDAY",'MASTER TT'!$C$2:$C$587,"1100-1*",'MASTER TT'!$AM$2:$AM$587,"JAN-APRIL 2026",'MASTER TT'!$L$2:$L$587,"&gt;=1"))</f>
        <v>0</v>
      </c>
      <c r="U59" s="47">
        <f>(COUNTIFS('MASTER TT'!$E$2:$E$587,$A$2:$A$7563,'MASTER TT'!$B$2:$B$587,"MONDAY",'MASTER TT'!$C$2:$C$587,"1200-1*",'MASTER TT'!$AM$2:$AM$587,"JAN-APRIL 2025",'MASTER TT'!$J$2:$J$587,"&gt;=1"))</f>
        <v>0</v>
      </c>
      <c r="V59" s="47">
        <f>(COUNTIFS('MASTER TT'!$E$2:$E$587,$A$2:$A$7563,'MASTER TT'!$B$2:$B$587,"MONDAY",'MASTER TT'!$C$2:$C$587,"1300-1*",'MASTER TT'!$AM$2:$AM$587,"JAN-APRIL 2025",'MASTER TT'!$J$2:$J$587,"&gt;=1"))</f>
        <v>0</v>
      </c>
      <c r="W59" s="47">
        <f>(COUNTIFS('MASTER TT'!$E$2:$E$587,$A$2:$A$7563,'MASTER TT'!$B$2:$B$587,"WEDNESDAY",'MASTER TT'!$C$2:$C$587,"14*-1*",'MASTER TT'!$AM$2:$AM$587,"JAN-APRIL 2026",'MASTER TT'!$L$2:$L$587,"&gt;=1"))</f>
        <v>0</v>
      </c>
      <c r="X59" s="47">
        <f>(COUNTIFS('MASTER TT'!$E$2:$E$587,$A$2:$A$7563,'MASTER TT'!$B$2:$B$587,"WEDNESDAY",'MASTER TT'!$C$2:$C$587,"17*-*",'MASTER TT'!$AM$2:$AM$587,"JAN-APRIL 2026",'MASTER TT'!$L$2:$L$587,"&gt;=1"))</f>
        <v>0</v>
      </c>
      <c r="Y59" s="47">
        <f>(COUNTIFS('MASTER TT'!$E$2:$E$587,$A$2:$A$7563,'MASTER TT'!$B$2:$B$587,"THURSDAY",'MASTER TT'!$C$2:$C$587,"08*-1*",'MASTER TT'!$AM$2:$AM$587,"JAN-APRIL 2026",'MASTER TT'!$L$2:$L$587,"&gt;=1"))</f>
        <v>0</v>
      </c>
      <c r="Z59" s="47">
        <f>(COUNTIFS('MASTER TT'!$E$2:$E$587,$A$2:$A$7563,'MASTER TT'!$B$2:$B$587,"THURSDAY",'MASTER TT'!$C$2:$C$587,"1100-1*",'MASTER TT'!$AM$2:$AM$587,"JAN-APRIL 2026",'MASTER TT'!$L$2:$L$587,"&gt;=1"))</f>
        <v>0</v>
      </c>
      <c r="AA59" s="47">
        <f>(COUNTIFS('MASTER TT'!$E$2:$E$587,$A$2:$A$7563,'MASTER TT'!$B$2:$B$587,"MONDAY",'MASTER TT'!$C$2:$C$587,"1200-1*",'MASTER TT'!$AM$2:$AM$587,"JAN-APRIL 2025",'MASTER TT'!$J$2:$J$587,"&gt;=1"))</f>
        <v>0</v>
      </c>
      <c r="AB59" s="47">
        <f>(COUNTIFS('MASTER TT'!$E$2:$E$587,$A$2:$A$7563,'MASTER TT'!$B$2:$B$587,"MONDAY",'MASTER TT'!$C$2:$C$587,"1300-1*",'MASTER TT'!$AM$2:$AM$587,"JAN-APRIL 2025",'MASTER TT'!$J$2:$J$587,"&gt;=1"))</f>
        <v>0</v>
      </c>
      <c r="AC59" s="47">
        <f>(COUNTIFS('MASTER TT'!$E$2:$E$587,$A$2:$A$7563,'MASTER TT'!$B$2:$B$587,"THURSDAY",'MASTER TT'!$C$2:$C$587,"14*-1*",'MASTER TT'!$AM$2:$AM$587,"JAN-APRIL 2026",'MASTER TT'!$L$2:$L$587,"&gt;=1"))</f>
        <v>1</v>
      </c>
      <c r="AD59" s="47">
        <f>(COUNTIFS('MASTER TT'!$E$2:$E$587,$A$2:$A$7563,'MASTER TT'!$B$2:$B$587,"THURSDAY",'MASTER TT'!$C$2:$C$587,"17*-*",'MASTER TT'!$AM$2:$AM$587,"JAN-APRIL 2026",'MASTER TT'!$L$2:$L$587,"&gt;=1"))</f>
        <v>0</v>
      </c>
      <c r="AE59" s="47">
        <f>(COUNTIFS('MASTER TT'!$E$2:$E$587,$A$2:$A$7563,'MASTER TT'!$B$2:$B$587,"FRIDAY",'MASTER TT'!$C$2:$C$587,"08*-1*",'MASTER TT'!$AM$2:$AM$587,"JAN-APRIL 2026",'MASTER TT'!$L$2:$L$587,"&gt;=1"))</f>
        <v>0</v>
      </c>
      <c r="AF59" s="47">
        <f>(COUNTIFS('MASTER TT'!$E$2:$E$587,$A$2:$A$7563,'MASTER TT'!$B$2:$B$587,"FRIDAY",'MASTER TT'!$C$2:$C$587,"1100-1*",'MASTER TT'!$AM$2:$AM$587,"JAN-APRIL 2026",'MASTER TT'!$L$2:$L$587,"&gt;=1"))</f>
        <v>0</v>
      </c>
      <c r="AG59" s="47">
        <f>(COUNTIFS('MASTER TT'!$E$2:$E$587,$A$2:$A$7563,'MASTER TT'!$B$2:$B$587,"MONDAY",'MASTER TT'!$C$2:$C$587,"1200-1*",'MASTER TT'!$AM$2:$AM$587,"JAN-APRIL 2025",'MASTER TT'!$J$2:$J$587,"&gt;=1"))</f>
        <v>0</v>
      </c>
      <c r="AH59" s="47">
        <f>(COUNTIFS('MASTER TT'!$E$2:$E$587,$A$2:$A$7563,'MASTER TT'!$B$2:$B$587,"MONDAY",'MASTER TT'!$C$2:$C$587,"1300-1*",'MASTER TT'!$AM$2:$AM$587,"JAN-APRIL 2025",'MASTER TT'!$J$2:$J$587,"&gt;=1"))</f>
        <v>0</v>
      </c>
      <c r="AI59" s="47">
        <f>(COUNTIFS('MASTER TT'!$E$2:$E$587,$A$2:$A$7563,'MASTER TT'!$B$2:$B$587,"FRIDAY",'MASTER TT'!$C$2:$C$587,"14*-1*",'MASTER TT'!$AM$2:$AM$587,"JAN-APRIL 2026",'MASTER TT'!$L$2:$L$587,"&gt;=1"))</f>
        <v>0</v>
      </c>
      <c r="AJ59" s="47">
        <f>(COUNTIFS('MASTER TT'!$E$2:$E$587,$A$2:$A$7563,'MASTER TT'!$B$2:$B$587,"FRIDAY",'MASTER TT'!$C$2:$C$587,"17*-*",'MASTER TT'!$AM$2:$AM$587,"JAN-APRIL 2026",'MASTER TT'!$L$2:$L$587,"&gt;=1"))</f>
        <v>0</v>
      </c>
      <c r="AK59" s="47">
        <f>(COUNTIFS('MASTER TT'!$E$2:$E$587,$A$2:$A$7563,'MASTER TT'!$B$2:$B$587,"SATURDAY",'MASTER TT'!$C$2:$C$587,"08*-1*",'MASTER TT'!$AM$2:$AM$587,"JAN-APRIL 2026",'MASTER TT'!$L$2:$L$587,"&gt;=1"))</f>
        <v>0</v>
      </c>
      <c r="AL59" s="47">
        <f>(COUNTIFS('MASTER TT'!$E$2:$E$587,$A$2:$A$7563,'MASTER TT'!$B$2:$B$587,"SATURDAY",'MASTER TT'!$C$2:$C$587,"1100-1*",'MASTER TT'!$AM$2:$AM$587,"JAN-APRIL 2026",'MASTER TT'!$L$2:$L$587,"&gt;=1"))</f>
        <v>0</v>
      </c>
      <c r="AM59" s="47">
        <f>(COUNTIFS('MASTER TT'!$E$2:$E$587,$A$2:$A$7563,'MASTER TT'!$B$2:$B$587,"MONDAY",'MASTER TT'!$C$2:$C$587,"1200-1*",'MASTER TT'!$AM$2:$AM$587,"JAN-APRIL 2025",'MASTER TT'!$J$2:$J$587,"&gt;=1"))</f>
        <v>0</v>
      </c>
      <c r="AN59" s="47">
        <f>(COUNTIFS('MASTER TT'!$E$2:$E$587,$A$2:$A$7563,'MASTER TT'!$B$2:$B$587,"MONDAY",'MASTER TT'!$C$2:$C$587,"1300-1*",'MASTER TT'!$AM$2:$AM$587,"JAN-APRIL 2025",'MASTER TT'!$J$2:$J$587,"&gt;=1"))</f>
        <v>0</v>
      </c>
      <c r="AO59" s="47">
        <f>(COUNTIFS('MASTER TT'!$E$2:$E$587,$A$2:$A$7563,'MASTER TT'!$B$2:$B$587,"MONDAY",'MASTER TT'!$C$2:$C$587,"14*-1*",'MASTER TT'!$AM$2:$AM$587,"MAY-AUG 2025",'MASTER TT'!$J$2:$J$587,"&gt;=1"))</f>
        <v>0</v>
      </c>
      <c r="AP59" s="47">
        <f>(COUNTIFS('MASTER TT'!$E$2:$E$587,$A$2:$A$7563,'MASTER TT'!$B$2:$B$587,"SATURDAY",'MASTER TT'!$C$2:$C$587,"17*-*",'MASTER TT'!$AM$2:$AM$587,"JAN-APRIL 2026",'MASTER TT'!$L$2:$L$587,"&gt;=1"))</f>
        <v>0</v>
      </c>
      <c r="AQ59" s="47">
        <f>(COUNTIFS('MASTER TT'!$E$2:$E$587,$A$2:$A$7563,'MASTER TT'!$B$2:$B$587,"SUNDAY",'MASTER TT'!$C$2:$C$587,"08*-1*",'MASTER TT'!$AM$2:$AM$587,"JAN-APRIL 2026",'MASTER TT'!$L$2:$L$587,"&gt;=1"))</f>
        <v>0</v>
      </c>
      <c r="AR59" s="47">
        <f>(COUNTIFS('MASTER TT'!$E$2:$E$68624,$A$2:$A$7563,'MASTER TT'!$B$2:$B$68624,"SUNDAY",'MASTER TT'!$C$2:$C$68624,"1100-1*",'MASTER TT'!$AM$2:$AM$68624,"JAN-APRIL 2026",'MASTER TT'!$L$2:$L$68624,"&gt;=1"))</f>
        <v>0</v>
      </c>
      <c r="AS59" s="47">
        <f>(COUNTIFS('MASTER TT'!$E$2:$E$587,$A$2:$A$7563,'MASTER TT'!$B$2:$B$587,"SUNDAY",'MASTER TT'!$C$2:$C$587,"1200-1*",'MASTER TT'!$AM$2:$AM$587,"JAN-APRIL 2026",'MASTER TT'!$L$2:$L$587,"&gt;=1"))</f>
        <v>0</v>
      </c>
      <c r="AT59" s="47">
        <f>(COUNTIFS('MASTER TT'!$E$2:$E$587,$A$2:$A$7563,'MASTER TT'!$B$2:$B$587,"SUNDAY",'MASTER TT'!$C$2:$C$587,"1300-1*",'MASTER TT'!$AM$2:$AM$587,"JAN-APRIL 2026",'MASTER TT'!$L$2:$L$587,"&gt;=1"))</f>
        <v>0</v>
      </c>
      <c r="AU59" s="47">
        <f>(COUNTIFS('MASTER TT'!$E$2:$E$587,$A$2:$A$7563,'MASTER TT'!$B$2:$B$587,"SUNDAY",'MASTER TT'!$C$2:$C$587,"14*-1*",'MASTER TT'!$AM$2:$AM$587,"JAN-APRIL 2026",'MASTER TT'!$L$2:$L$587,"&gt;=1"))</f>
        <v>0</v>
      </c>
      <c r="AV59" s="47">
        <f>(COUNTIFS('MASTER TT'!$E$2:$E$587,$A$2:$A$7563,'MASTER TT'!$B$2:$B$587,"SUNDAY",'MASTER TT'!$C$2:$C$587,"17*-*",'MASTER TT'!$AM$2:$AM$587,"JAN-APRIL 2026",'MASTER TT'!$L$2:$L$587,"&gt;=1"))</f>
        <v>0</v>
      </c>
      <c r="AW59" s="28"/>
      <c r="AX59" s="29"/>
      <c r="AY59" s="28"/>
      <c r="AZ59" s="28"/>
      <c r="BA59" s="28"/>
      <c r="BB59" s="28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1"/>
      <c r="BN59" s="31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</row>
    <row r="60" spans="1:84" ht="14.25" customHeight="1">
      <c r="A60" s="72" t="s">
        <v>395</v>
      </c>
      <c r="B60" s="43" t="s">
        <v>376</v>
      </c>
      <c r="C60" s="73"/>
      <c r="D60" s="74"/>
      <c r="E60" s="73"/>
      <c r="F60" s="73"/>
      <c r="G60" s="66">
        <f t="shared" ref="G60:AV60" si="2">SUM(G47:G59)/14</f>
        <v>0.21428571428571427</v>
      </c>
      <c r="H60" s="66">
        <f t="shared" si="2"/>
        <v>0.5</v>
      </c>
      <c r="I60" s="66">
        <f t="shared" si="2"/>
        <v>0</v>
      </c>
      <c r="J60" s="66">
        <f t="shared" si="2"/>
        <v>0</v>
      </c>
      <c r="K60" s="66">
        <f t="shared" si="2"/>
        <v>0.5714285714285714</v>
      </c>
      <c r="L60" s="66">
        <f t="shared" si="2"/>
        <v>0</v>
      </c>
      <c r="M60" s="66">
        <f t="shared" si="2"/>
        <v>0.42857142857142855</v>
      </c>
      <c r="N60" s="66">
        <f t="shared" si="2"/>
        <v>0.2857142857142857</v>
      </c>
      <c r="O60" s="66">
        <f t="shared" si="2"/>
        <v>0</v>
      </c>
      <c r="P60" s="66">
        <f t="shared" si="2"/>
        <v>0</v>
      </c>
      <c r="Q60" s="66">
        <f t="shared" si="2"/>
        <v>0.21428571428571427</v>
      </c>
      <c r="R60" s="66">
        <f t="shared" si="2"/>
        <v>0</v>
      </c>
      <c r="S60" s="66">
        <f t="shared" si="2"/>
        <v>0.21428571428571427</v>
      </c>
      <c r="T60" s="66">
        <f t="shared" si="2"/>
        <v>0.2857142857142857</v>
      </c>
      <c r="U60" s="66">
        <f t="shared" si="2"/>
        <v>0</v>
      </c>
      <c r="V60" s="66">
        <f t="shared" si="2"/>
        <v>0</v>
      </c>
      <c r="W60" s="66">
        <f t="shared" si="2"/>
        <v>0.35714285714285715</v>
      </c>
      <c r="X60" s="66">
        <f t="shared" si="2"/>
        <v>0</v>
      </c>
      <c r="Y60" s="66">
        <f t="shared" si="2"/>
        <v>0.21428571428571427</v>
      </c>
      <c r="Z60" s="66">
        <f t="shared" si="2"/>
        <v>0.5714285714285714</v>
      </c>
      <c r="AA60" s="66">
        <f t="shared" si="2"/>
        <v>0</v>
      </c>
      <c r="AB60" s="66">
        <f t="shared" si="2"/>
        <v>0</v>
      </c>
      <c r="AC60" s="66">
        <f t="shared" si="2"/>
        <v>0.21428571428571427</v>
      </c>
      <c r="AD60" s="66">
        <f t="shared" si="2"/>
        <v>0</v>
      </c>
      <c r="AE60" s="66">
        <f t="shared" si="2"/>
        <v>0.2857142857142857</v>
      </c>
      <c r="AF60" s="66">
        <f t="shared" si="2"/>
        <v>0.21428571428571427</v>
      </c>
      <c r="AG60" s="66">
        <f t="shared" si="2"/>
        <v>0</v>
      </c>
      <c r="AH60" s="66">
        <f t="shared" si="2"/>
        <v>0</v>
      </c>
      <c r="AI60" s="66">
        <f t="shared" si="2"/>
        <v>0.2857142857142857</v>
      </c>
      <c r="AJ60" s="66">
        <f t="shared" si="2"/>
        <v>0</v>
      </c>
      <c r="AK60" s="66">
        <f t="shared" si="2"/>
        <v>0</v>
      </c>
      <c r="AL60" s="66">
        <f t="shared" si="2"/>
        <v>0</v>
      </c>
      <c r="AM60" s="66">
        <f t="shared" si="2"/>
        <v>0</v>
      </c>
      <c r="AN60" s="66">
        <f t="shared" si="2"/>
        <v>0</v>
      </c>
      <c r="AO60" s="66">
        <f t="shared" si="2"/>
        <v>0</v>
      </c>
      <c r="AP60" s="66">
        <f t="shared" si="2"/>
        <v>0</v>
      </c>
      <c r="AQ60" s="66">
        <f t="shared" si="2"/>
        <v>0</v>
      </c>
      <c r="AR60" s="66">
        <f t="shared" si="2"/>
        <v>0</v>
      </c>
      <c r="AS60" s="66">
        <f t="shared" si="2"/>
        <v>0</v>
      </c>
      <c r="AT60" s="66">
        <f t="shared" si="2"/>
        <v>0</v>
      </c>
      <c r="AU60" s="66">
        <f t="shared" si="2"/>
        <v>0</v>
      </c>
      <c r="AV60" s="66">
        <f t="shared" si="2"/>
        <v>0</v>
      </c>
      <c r="AW60" s="28"/>
      <c r="AX60" s="29"/>
      <c r="AY60" s="28"/>
      <c r="AZ60" s="28"/>
      <c r="BA60" s="28"/>
      <c r="BB60" s="28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1"/>
      <c r="BN60" s="31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</row>
    <row r="61" spans="1:84" ht="14.25" customHeight="1">
      <c r="A61" s="75"/>
      <c r="B61" s="43" t="s">
        <v>376</v>
      </c>
      <c r="C61" s="73"/>
      <c r="D61" s="74"/>
      <c r="E61" s="73"/>
      <c r="F61" s="73"/>
      <c r="G61" s="480" t="s">
        <v>52</v>
      </c>
      <c r="H61" s="481"/>
      <c r="I61" s="481"/>
      <c r="J61" s="481"/>
      <c r="K61" s="481"/>
      <c r="L61" s="482"/>
      <c r="M61" s="480" t="s">
        <v>357</v>
      </c>
      <c r="N61" s="481"/>
      <c r="O61" s="481"/>
      <c r="P61" s="481"/>
      <c r="Q61" s="481"/>
      <c r="R61" s="482"/>
      <c r="S61" s="480" t="s">
        <v>358</v>
      </c>
      <c r="T61" s="481"/>
      <c r="U61" s="481"/>
      <c r="V61" s="481"/>
      <c r="W61" s="481"/>
      <c r="X61" s="482"/>
      <c r="Y61" s="480" t="s">
        <v>359</v>
      </c>
      <c r="Z61" s="481"/>
      <c r="AA61" s="481"/>
      <c r="AB61" s="481"/>
      <c r="AC61" s="481"/>
      <c r="AD61" s="482"/>
      <c r="AE61" s="27" t="s">
        <v>360</v>
      </c>
      <c r="AF61" s="27"/>
      <c r="AG61" s="27"/>
      <c r="AH61" s="27"/>
      <c r="AI61" s="27"/>
      <c r="AJ61" s="27"/>
      <c r="AK61" s="480" t="s">
        <v>361</v>
      </c>
      <c r="AL61" s="481"/>
      <c r="AM61" s="481"/>
      <c r="AN61" s="481"/>
      <c r="AO61" s="481"/>
      <c r="AP61" s="482"/>
      <c r="AQ61" s="480" t="s">
        <v>362</v>
      </c>
      <c r="AR61" s="481"/>
      <c r="AS61" s="481"/>
      <c r="AT61" s="481"/>
      <c r="AU61" s="481"/>
      <c r="AV61" s="482"/>
      <c r="AW61" s="28"/>
      <c r="AX61" s="29"/>
      <c r="AY61" s="28"/>
      <c r="AZ61" s="28"/>
      <c r="BA61" s="28"/>
      <c r="BB61" s="28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1"/>
      <c r="BN61" s="31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</row>
    <row r="62" spans="1:84" ht="14.25" customHeight="1">
      <c r="A62" s="76" t="s">
        <v>435</v>
      </c>
      <c r="B62" s="43" t="s">
        <v>376</v>
      </c>
      <c r="C62" s="73"/>
      <c r="D62" s="74"/>
      <c r="E62" s="73"/>
      <c r="F62" s="73"/>
      <c r="G62" s="68" t="s">
        <v>369</v>
      </c>
      <c r="H62" s="68" t="s">
        <v>370</v>
      </c>
      <c r="I62" s="68" t="s">
        <v>371</v>
      </c>
      <c r="J62" s="68" t="s">
        <v>372</v>
      </c>
      <c r="K62" s="68" t="s">
        <v>373</v>
      </c>
      <c r="L62" s="68" t="s">
        <v>374</v>
      </c>
      <c r="M62" s="68" t="s">
        <v>369</v>
      </c>
      <c r="N62" s="68" t="s">
        <v>370</v>
      </c>
      <c r="O62" s="68" t="s">
        <v>371</v>
      </c>
      <c r="P62" s="68" t="s">
        <v>372</v>
      </c>
      <c r="Q62" s="68" t="s">
        <v>373</v>
      </c>
      <c r="R62" s="68" t="s">
        <v>374</v>
      </c>
      <c r="S62" s="68" t="s">
        <v>369</v>
      </c>
      <c r="T62" s="68" t="s">
        <v>370</v>
      </c>
      <c r="U62" s="68" t="s">
        <v>371</v>
      </c>
      <c r="V62" s="68" t="s">
        <v>372</v>
      </c>
      <c r="W62" s="68" t="s">
        <v>373</v>
      </c>
      <c r="X62" s="68" t="s">
        <v>374</v>
      </c>
      <c r="Y62" s="68" t="s">
        <v>369</v>
      </c>
      <c r="Z62" s="68" t="s">
        <v>370</v>
      </c>
      <c r="AA62" s="68" t="s">
        <v>371</v>
      </c>
      <c r="AB62" s="68" t="s">
        <v>372</v>
      </c>
      <c r="AC62" s="68" t="s">
        <v>373</v>
      </c>
      <c r="AD62" s="68" t="s">
        <v>374</v>
      </c>
      <c r="AE62" s="68" t="s">
        <v>369</v>
      </c>
      <c r="AF62" s="68" t="s">
        <v>370</v>
      </c>
      <c r="AG62" s="68" t="s">
        <v>371</v>
      </c>
      <c r="AH62" s="68" t="s">
        <v>372</v>
      </c>
      <c r="AI62" s="68" t="s">
        <v>373</v>
      </c>
      <c r="AJ62" s="68" t="s">
        <v>374</v>
      </c>
      <c r="AK62" s="68" t="s">
        <v>369</v>
      </c>
      <c r="AL62" s="68" t="s">
        <v>370</v>
      </c>
      <c r="AM62" s="68" t="s">
        <v>371</v>
      </c>
      <c r="AN62" s="68" t="s">
        <v>372</v>
      </c>
      <c r="AO62" s="68" t="s">
        <v>373</v>
      </c>
      <c r="AP62" s="68" t="s">
        <v>374</v>
      </c>
      <c r="AQ62" s="68" t="s">
        <v>369</v>
      </c>
      <c r="AR62" s="68" t="s">
        <v>370</v>
      </c>
      <c r="AS62" s="68" t="s">
        <v>371</v>
      </c>
      <c r="AT62" s="68" t="s">
        <v>372</v>
      </c>
      <c r="AU62" s="68" t="s">
        <v>373</v>
      </c>
      <c r="AV62" s="68" t="s">
        <v>374</v>
      </c>
      <c r="AW62" s="28"/>
      <c r="AX62" s="29"/>
      <c r="AY62" s="28"/>
      <c r="AZ62" s="28"/>
      <c r="BA62" s="28"/>
      <c r="BB62" s="28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1"/>
      <c r="BN62" s="31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</row>
    <row r="63" spans="1:84" ht="14.25" customHeight="1">
      <c r="A63" s="77" t="s">
        <v>436</v>
      </c>
      <c r="B63" s="43" t="s">
        <v>376</v>
      </c>
      <c r="C63" s="44">
        <v>60</v>
      </c>
      <c r="D63" s="45">
        <v>41</v>
      </c>
      <c r="E63" s="44">
        <v>25</v>
      </c>
      <c r="F63" s="78" t="s">
        <v>377</v>
      </c>
      <c r="G63" s="79">
        <f>(COUNTIFS('MASTER TT'!$E$2:$E$68606,$A$2:$A$7563,'MASTER TT'!$B$2:$B$68606,"MONDAY",'MASTER TT'!$C$2:$C$68606,"08*-1*",'MASTER TT'!$AM$2:$AM$68606,"JAN-APRIL 2026",'MASTER TT'!$J$2:$J$68606,"&gt;=1"))</f>
        <v>0</v>
      </c>
      <c r="H63" s="79">
        <f>(COUNTIFS('MASTER TT'!$E$2:$E$68602,$A$2:$A$7563,'MASTER TT'!$B$2:$B$68602,"MONDAY",'MASTER TT'!$C$2:$C$68602,"1100-1*",'MASTER TT'!$AM$2:$AM$68602,"JAN-APRIL 2026",'MASTER TT'!$J$2:$J$68602,"&gt;=1"))</f>
        <v>0</v>
      </c>
      <c r="I63" s="79">
        <f>(COUNTIFS('MASTER TT'!$E$2:$E$68606,$A$2:$A$7563,'MASTER TT'!$B$2:$B$68606,"MONDAY",'MASTER TT'!$C$2:$C$68606,"1200-1*",'MASTER TT'!$AM$2:$AM$68606,"JAN-APRIL 2025",'MASTER TT'!$J$2:$J$68606,"&gt;=1"))</f>
        <v>0</v>
      </c>
      <c r="J63" s="79">
        <f>(COUNTIFS('MASTER TT'!$E$2:$E$68606,$A$2:$A$7563,'MASTER TT'!$B$2:$B$68606,"MONDAY",'MASTER TT'!$C$2:$C$68606,"1300-1*",'MASTER TT'!$AM$2:$AM$68606,"JAN-APRIL 2025",'MASTER TT'!$J$2:$J$68606,"&gt;=1"))</f>
        <v>0</v>
      </c>
      <c r="K63" s="79">
        <f>(COUNTIFS('MASTER TT'!$E$2:$E$68606,$A$2:$A$7563,'MASTER TT'!$B$2:$B$68606,"MONDAY",'MASTER TT'!$C$2:$C$68606,"14*-1*",'MASTER TT'!$AM$2:$AM$68606,"JAN-APRIL 2026",'MASTER TT'!$J$2:$J$68606,"&gt;=1"))</f>
        <v>0</v>
      </c>
      <c r="L63" s="79">
        <f>(COUNTIFS('MASTER TT'!$E$2:$E$68606,$A$2:$A$7563,'MASTER TT'!$B$2:$B$68606,"MONDAY",'MASTER TT'!$C$2:$C$68606,"17*-*",'MASTER TT'!$AM$2:$AM$68606,"JAN-APRIL 2026",'MASTER TT'!$J$2:$J$68606,"&gt;=1"))</f>
        <v>0</v>
      </c>
      <c r="M63" s="79">
        <f>(COUNTIFS('MASTER TT'!$E$2:$E$68606,$A$2:$A$7563,'MASTER TT'!$B$2:$B$68606,"TUESDAY",'MASTER TT'!$C$2:$C$68606,"08*-1*",'MASTER TT'!$AM$2:$AM$68606,"JAN-APRIL 2026",'MASTER TT'!$J$2:$J$68606,"&gt;=1"))</f>
        <v>0</v>
      </c>
      <c r="N63" s="79">
        <f>(COUNTIFS('MASTER TT'!$E$2:$E$68606,$A$2:$A$7563,'MASTER TT'!$B$2:$B$68606,"TUESDAY",'MASTER TT'!$C$2:$C$68606,"1100-1*",'MASTER TT'!$AM$2:$AM$68606,"JAN-APRIL 2026",'MASTER TT'!$J$2:$J$68606,"&gt;=1"))</f>
        <v>0</v>
      </c>
      <c r="O63" s="79">
        <f>(COUNTIFS('MASTER TT'!$E$2:$E$68606,$A$2:$A$7563,'MASTER TT'!$B$2:$B$68606,"MONDAY",'MASTER TT'!$C$2:$C$68606,"1200-1*",'MASTER TT'!$AM$2:$AM$68606,"JAN-APRIL 2025",'MASTER TT'!$J$2:$J$68606,"&gt;=1"))</f>
        <v>0</v>
      </c>
      <c r="P63" s="79">
        <f>(COUNTIFS('MASTER TT'!$E$2:$E$68606,$A$2:$A$7563,'MASTER TT'!$B$2:$B$68606,"TUESDAY",'MASTER TT'!$C$2:$C$68606,"1300-1*",'MASTER TT'!$AM$2:$AM$68606,"JAN-APRIL 2026",'MASTER TT'!$J$2:$J$68606,"&gt;=1"))</f>
        <v>0</v>
      </c>
      <c r="Q63" s="79">
        <f>(COUNTIFS('MASTER TT'!$E$2:$E$68606,$A$2:$A$7563,'MASTER TT'!$B$2:$B$68606,"TUESDAY",'MASTER TT'!$C$2:$C$68606,"14*-1*",'MASTER TT'!$AM$2:$AM$68606,"JAN-APRIL 2026",'MASTER TT'!$J$2:$J$68606,"&gt;=1"))</f>
        <v>0</v>
      </c>
      <c r="R63" s="79">
        <f>(COUNTIFS('MASTER TT'!$E$2:$E$68606,$A$2:$A$7563,'MASTER TT'!$B$2:$B$68606,"TUESDAY",'MASTER TT'!$C$2:$C$68606,"17*-*",'MASTER TT'!$AM$2:$AM$68606,"SEP-DEC  2025",'MASTER TT'!$J$2:$J$68606,"&gt;=1"))</f>
        <v>0</v>
      </c>
      <c r="S63" s="79">
        <f>(COUNTIFS('MASTER TT'!$E$2:$E$68606,$A$2:$A$7563,'MASTER TT'!$B$2:$B$68606,"WEDNESDAY",'MASTER TT'!$C$2:$C$68606,"08*-1*",'MASTER TT'!$AM$2:$AM$68606,"JAN-APRIL 2026",'MASTER TT'!$J$2:$J$68606,"&gt;=1"))</f>
        <v>0</v>
      </c>
      <c r="T63" s="79">
        <f>(COUNTIFS('MASTER TT'!$E$2:$E$68606,$A$2:$A$7563,'MASTER TT'!$B$2:$B$68606,"WEDNESDAY",'MASTER TT'!$C$2:$C$68606,"1100-1*",'MASTER TT'!$AM$2:$AM$68606,"JAN-APRIL 2026",'MASTER TT'!$J$2:$J$68606,"&gt;=1"))</f>
        <v>0</v>
      </c>
      <c r="U63" s="79">
        <f>(COUNTIFS('MASTER TT'!$E$2:$E$68606,$A$2:$A$7563,'MASTER TT'!$B$2:$B$68606,"MONDAY",'MASTER TT'!$C$2:$C$68606,"1200-1*",'MASTER TT'!$AM$2:$AM$68606,"JAN-APRIL 2025",'MASTER TT'!$J$2:$J$68606,"&gt;=1"))</f>
        <v>0</v>
      </c>
      <c r="V63" s="79">
        <f>(COUNTIFS('MASTER TT'!$E$2:$E$68606,$A$2:$A$7563,'MASTER TT'!$B$2:$B$68606,"MONDAY",'MASTER TT'!$C$2:$C$68606,"1300-1*",'MASTER TT'!$AM$2:$AM$68606,"JAN-APRIL 2025",'MASTER TT'!$J$2:$J$68606,"&gt;=1"))</f>
        <v>0</v>
      </c>
      <c r="W63" s="79">
        <f>(COUNTIFS('MASTER TT'!$E$2:$E$68606,$A$2:$A$7563,'MASTER TT'!$B$2:$B$68606,"WEDNESDAY",'MASTER TT'!$C$2:$C$68606,"14*-1*",'MASTER TT'!$AM$2:$AM$68606,"JAN-APRIL 2026",'MASTER TT'!$J$2:$J$68606,"&gt;=1"))</f>
        <v>0</v>
      </c>
      <c r="X63" s="79">
        <f>(COUNTIFS('MASTER TT'!$E$2:$E$68606,$A$2:$A$7563,'MASTER TT'!$B$2:$B$68606,"WEDNESDAY",'MASTER TT'!$C$2:$C$68606,"17*-*",'MASTER TT'!$AM$2:$AM$68606,"JAN-APRIL 2026",'MASTER TT'!$J$2:$J$68606,"&gt;=1"))</f>
        <v>0</v>
      </c>
      <c r="Y63" s="79">
        <f>(COUNTIFS('MASTER TT'!$E$2:$E$68606,$A$2:$A$7563,'MASTER TT'!$B$2:$B$68606,"THURSDAY",'MASTER TT'!$C$2:$C$68606,"08*-1*",'MASTER TT'!$AM$2:$AM$68606,"JAN-APRIL 2026",'MASTER TT'!$J$2:$J$68606,"&gt;=1"))</f>
        <v>0</v>
      </c>
      <c r="Z63" s="79">
        <f>(COUNTIFS('MASTER TT'!$E$2:$E$68606,$A$2:$A$7563,'MASTER TT'!$B$2:$B$68606,"THURSDAY",'MASTER TT'!$C$2:$C$68606,"1100-1*",'MASTER TT'!$AM$2:$AM$68606,"JAN-APRIL 2026",'MASTER TT'!$J$2:$J$68606,"&gt;=1"))</f>
        <v>0</v>
      </c>
      <c r="AA63" s="79">
        <f>(COUNTIFS('MASTER TT'!$E$2:$E$68606,$A$2:$A$7563,'MASTER TT'!$B$2:$B$68606,"MONDAY",'MASTER TT'!$C$2:$C$68606,"1200-1*",'MASTER TT'!$AM$2:$AM$68606,"JAN-APRIL 2025",'MASTER TT'!$J$2:$J$68606,"&gt;=1"))</f>
        <v>0</v>
      </c>
      <c r="AB63" s="79">
        <f>(COUNTIFS('MASTER TT'!$E$2:$E$68606,$A$2:$A$7563,'MASTER TT'!$B$2:$B$68606,"MONDAY",'MASTER TT'!$C$2:$C$68606,"1300-1*",'MASTER TT'!$AM$2:$AM$68606,"JAN-APRIL 2025",'MASTER TT'!$J$2:$J$68606,"&gt;=1"))</f>
        <v>0</v>
      </c>
      <c r="AC63" s="79">
        <f>(COUNTIFS('MASTER TT'!$E$2:$E$68606,$A$2:$A$7563,'MASTER TT'!$B$2:$B$68606,"THURSDAY",'MASTER TT'!$C$2:$C$68606,"14*-1*",'MASTER TT'!$AM$2:$AM$68606,"JAN-APRIL 2026",'MASTER TT'!$J$2:$J$68606,"&gt;=1"))</f>
        <v>0</v>
      </c>
      <c r="AD63" s="79">
        <f>(COUNTIFS('MASTER TT'!$E$2:$E$68606,$A$2:$A$7563,'MASTER TT'!$B$2:$B$68606,"THURSDAY",'MASTER TT'!$C$2:$C$68606,"17*-*",'MASTER TT'!$AM$2:$AM$68606,"JAN-APRIL 2026",'MASTER TT'!$J$2:$J$68606,"&gt;=1"))</f>
        <v>0</v>
      </c>
      <c r="AE63" s="79">
        <f>(COUNTIFS('MASTER TT'!$E$2:$E$68606,$A$2:$A$7563,'MASTER TT'!$B$2:$B$68606,"FRIDAY",'MASTER TT'!$C$2:$C$68606,"08*-1*",'MASTER TT'!$AM$2:$AM$68606,"JAN-APRIL 2026",'MASTER TT'!$J$2:$J$68606,"&gt;=1"))</f>
        <v>0</v>
      </c>
      <c r="AF63" s="79">
        <f>(COUNTIFS('MASTER TT'!$E$2:$E$68606,$A$2:$A$7563,'MASTER TT'!$B$2:$B$68606,"FRIDAY",'MASTER TT'!$C$2:$C$68606,"1100-1*",'MASTER TT'!$AM$2:$AM$68606,"JAN-APRIL 2026",'MASTER TT'!$J$2:$J$68606,"&gt;=1"))</f>
        <v>0</v>
      </c>
      <c r="AG63" s="79">
        <f>(COUNTIFS('MASTER TT'!$E$2:$E$68606,$A$2:$A$7563,'MASTER TT'!$B$2:$B$68606,"MONDAY",'MASTER TT'!$C$2:$C$68606,"1200-1*",'MASTER TT'!$AM$2:$AM$68606,"JAN-APRIL 2025",'MASTER TT'!$J$2:$J$68606,"&gt;=1"))</f>
        <v>0</v>
      </c>
      <c r="AH63" s="79">
        <f>(COUNTIFS('MASTER TT'!$E$2:$E$68606,$A$2:$A$7563,'MASTER TT'!$B$2:$B$68606,"MONDAY",'MASTER TT'!$C$2:$C$68606,"1300-1*",'MASTER TT'!$AM$2:$AM$68606,"JAN-APRIL 2025",'MASTER TT'!$J$2:$J$68606,"&gt;=1"))</f>
        <v>0</v>
      </c>
      <c r="AI63" s="79">
        <f>(COUNTIFS('MASTER TT'!$E$2:$E$68606,$A$2:$A$7563,'MASTER TT'!$B$2:$B$68606,"FRIDAY",'MASTER TT'!$C$2:$C$68606,"14*-1*",'MASTER TT'!$AM$2:$AM$68606,"JAN-APRIL 2026",'MASTER TT'!$J$2:$J$68606,"&gt;=1"))</f>
        <v>0</v>
      </c>
      <c r="AJ63" s="79">
        <f>(COUNTIFS('MASTER TT'!$E$2:$E$68606,$A$2:$A$7563,'MASTER TT'!$B$2:$B$68606,"FRIDAY",'MASTER TT'!$C$2:$C$68606,"17*-*",'MASTER TT'!$AM$2:$AM$68606,"JAN-APRIL 2026",'MASTER TT'!$J$2:$J$68606,"&gt;=1"))</f>
        <v>0</v>
      </c>
      <c r="AK63" s="79">
        <f>(COUNTIFS('MASTER TT'!$E$2:$E$68606,$A$2:$A$7563,'MASTER TT'!$B$2:$B$68606,"SATURDAY",'MASTER TT'!$C$2:$C$68606,"08*-1*",'MASTER TT'!$AM$2:$AM$68606,"JAN-APRIL 2026",'MASTER TT'!$J$2:$J$68606,"&gt;=1"))</f>
        <v>0</v>
      </c>
      <c r="AL63" s="79">
        <f>(COUNTIFS('MASTER TT'!$E$2:$E$68606,$A$2:$A$7563,'MASTER TT'!$B$2:$B$68606,"SATURDAY",'MASTER TT'!$C$2:$C$68606,"1100-1*",'MASTER TT'!$AM$2:$AM$68606,"JAN-APRIL 2026",'MASTER TT'!$J$2:$J$68606,"&gt;=1"))</f>
        <v>0</v>
      </c>
      <c r="AM63" s="79">
        <f>(COUNTIFS('MASTER TT'!$E$2:$E$68606,$A$2:$A$7563,'MASTER TT'!$B$2:$B$68606,"MONDAY",'MASTER TT'!$C$2:$C$68606,"1200-1*",'MASTER TT'!$AM$2:$AM$68606,"JAN-APRIL 2025",'MASTER TT'!$J$2:$J$68606,"&gt;=1"))</f>
        <v>0</v>
      </c>
      <c r="AN63" s="79">
        <f>(COUNTIFS('MASTER TT'!$E$2:$E$68606,$A$2:$A$7563,'MASTER TT'!$B$2:$B$68606,"MONDAY",'MASTER TT'!$C$2:$C$68606,"1300-1*",'MASTER TT'!$AM$2:$AM$68606,"JAN-APRIL 2025",'MASTER TT'!$J$2:$J$68606,"&gt;=1"))</f>
        <v>0</v>
      </c>
      <c r="AO63" s="79">
        <f>(COUNTIFS('MASTER TT'!$E$2:$E$68606,$A$2:$A$7563,'MASTER TT'!$B$2:$B$68606,"MONDAY",'MASTER TT'!$C$2:$C$68606,"14*-1*",'MASTER TT'!$AM$2:$AM$68606,"MAY-AUG 2025",'MASTER TT'!$J$2:$J$68606,"&gt;=1"))</f>
        <v>0</v>
      </c>
      <c r="AP63" s="79">
        <f>(COUNTIFS('MASTER TT'!$E$2:$E$68606,$A$2:$A$7563,'MASTER TT'!$B$2:$B$68606,"SATURDAY",'MASTER TT'!$C$2:$C$68606,"17*-*",'MASTER TT'!$AM$2:$AM$68606,"JAN-APRIL 2026",'MASTER TT'!$J$2:$J$68606,"&gt;=1"))</f>
        <v>0</v>
      </c>
      <c r="AQ63" s="79">
        <f>(COUNTIFS('MASTER TT'!$E$2:$E$68606,$A$2:$A$7563,'MASTER TT'!$B$2:$B$68606,"SUNDAY",'MASTER TT'!$C$2:$C$68606,"08*-1*",'MASTER TT'!$AM$2:$AM$68606,"JAN-APRIL 2026",'MASTER TT'!$J$2:$J$68606,"&gt;=1"))</f>
        <v>0</v>
      </c>
      <c r="AR63" s="79">
        <f>(COUNTIFS('MASTER TT'!$E$2:$E$68607,$A$2:$A$7563,'MASTER TT'!$B$2:$B$68607,"SUNDAY",'MASTER TT'!$C$2:$C$68607,"1100-1*",'MASTER TT'!$AM$2:$AM$68607,"JAN-APRIL 2026",'MASTER TT'!$J$2:$J$68607,"&gt;=1"))</f>
        <v>0</v>
      </c>
      <c r="AS63" s="79">
        <f>(COUNTIFS('MASTER TT'!$E$2:$E$68606,$A$2:$A$7563,'MASTER TT'!$B$2:$B$68606,"SUNDAY",'MASTER TT'!$C$2:$C$68606,"1200-1*",'MASTER TT'!$AM$2:$AM$68606,"JAN-APRIL 2026",'MASTER TT'!$J$2:$J$68606,"&gt;=1"))</f>
        <v>0</v>
      </c>
      <c r="AT63" s="79">
        <f>(COUNTIFS('MASTER TT'!$E$2:$E$68606,$A$2:$A$7563,'MASTER TT'!$B$2:$B$68606,"SUNDAY",'MASTER TT'!$C$2:$C$68606,"1300-1*",'MASTER TT'!$AM$2:$AM$68606,"JAN-APRIL 2026",'MASTER TT'!$J$2:$J$68606,"&gt;=1"))</f>
        <v>0</v>
      </c>
      <c r="AU63" s="79">
        <f>(COUNTIFS('MASTER TT'!$E$2:$E$68606,$A$2:$A$7563,'MASTER TT'!$B$2:$B$68606,"SUNDAY",'MASTER TT'!$C$2:$C$68606,"14*-1*",'MASTER TT'!$AM$2:$AM$68606,"JAN-APRIL 2026",'MASTER TT'!$J$2:$J$68606,"&gt;=1"))</f>
        <v>0</v>
      </c>
      <c r="AV63" s="79">
        <f>(COUNTIFS('MASTER TT'!$E$2:$E$68606,$A$2:$A$7563,'MASTER TT'!$B$2:$B$68606,"SUNDAY",'MASTER TT'!$C$2:$C$68606,"17*-*",'MASTER TT'!$AM$2:$AM$68606,"JAN-APRIL 2026",'MASTER TT'!$J$2:$J$68606,"&gt;=1"))</f>
        <v>0</v>
      </c>
      <c r="AW63" s="28"/>
      <c r="AX63" s="29"/>
      <c r="AY63" s="28"/>
      <c r="AZ63" s="28"/>
      <c r="BA63" s="28"/>
      <c r="BB63" s="28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1"/>
      <c r="BN63" s="31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</row>
    <row r="64" spans="1:84" ht="14.25" customHeight="1">
      <c r="A64" s="77" t="s">
        <v>437</v>
      </c>
      <c r="B64" s="43" t="s">
        <v>376</v>
      </c>
      <c r="C64" s="44">
        <v>45</v>
      </c>
      <c r="D64" s="45">
        <v>23</v>
      </c>
      <c r="E64" s="44">
        <v>16</v>
      </c>
      <c r="F64" s="78" t="s">
        <v>377</v>
      </c>
      <c r="G64" s="79">
        <f>(COUNTIFS('MASTER TT'!$E$2:$E$68606,$A$2:$A$7563,'MASTER TT'!$B$2:$B$68606,"MONDAY",'MASTER TT'!$C$2:$C$68606,"08*-1*",'MASTER TT'!$AM$2:$AM$68606,"JAN-APRIL 2026",'MASTER TT'!$J$2:$J$68606,"&gt;=1"))</f>
        <v>0</v>
      </c>
      <c r="H64" s="79">
        <f>(COUNTIFS('MASTER TT'!$E$2:$E$68602,$A$2:$A$7563,'MASTER TT'!$B$2:$B$68602,"MONDAY",'MASTER TT'!$C$2:$C$68602,"1100-1*",'MASTER TT'!$AM$2:$AM$68602,"JAN-APRIL 2026",'MASTER TT'!$J$2:$J$68602,"&gt;=1"))</f>
        <v>0</v>
      </c>
      <c r="I64" s="79">
        <f>(COUNTIFS('MASTER TT'!$E$2:$E$68606,$A$2:$A$7563,'MASTER TT'!$B$2:$B$68606,"MONDAY",'MASTER TT'!$C$2:$C$68606,"1200-1*",'MASTER TT'!$AM$2:$AM$68606,"JAN-APRIL 2025",'MASTER TT'!$J$2:$J$68606,"&gt;=1"))</f>
        <v>0</v>
      </c>
      <c r="J64" s="79">
        <f>(COUNTIFS('MASTER TT'!$E$2:$E$68606,$A$2:$A$7563,'MASTER TT'!$B$2:$B$68606,"MONDAY",'MASTER TT'!$C$2:$C$68606,"1300-1*",'MASTER TT'!$AM$2:$AM$68606,"JAN-APRIL 2025",'MASTER TT'!$J$2:$J$68606,"&gt;=1"))</f>
        <v>0</v>
      </c>
      <c r="K64" s="79">
        <f>(COUNTIFS('MASTER TT'!$E$2:$E$68606,$A$2:$A$7563,'MASTER TT'!$B$2:$B$68606,"MONDAY",'MASTER TT'!$C$2:$C$68606,"14*-1*",'MASTER TT'!$AM$2:$AM$68606,"JAN-APRIL 2026",'MASTER TT'!$J$2:$J$68606,"&gt;=1"))</f>
        <v>0</v>
      </c>
      <c r="L64" s="79">
        <f>(COUNTIFS('MASTER TT'!$E$2:$E$68606,$A$2:$A$7563,'MASTER TT'!$B$2:$B$68606,"MONDAY",'MASTER TT'!$C$2:$C$68606,"17*-*",'MASTER TT'!$AM$2:$AM$68606,"JAN-APRIL 2026",'MASTER TT'!$J$2:$J$68606,"&gt;=1"))</f>
        <v>0</v>
      </c>
      <c r="M64" s="79">
        <f>(COUNTIFS('MASTER TT'!$E$2:$E$68606,$A$2:$A$7563,'MASTER TT'!$B$2:$B$68606,"TUESDAY",'MASTER TT'!$C$2:$C$68606,"08*-1*",'MASTER TT'!$AM$2:$AM$68606,"JAN-APRIL 2026",'MASTER TT'!$J$2:$J$68606,"&gt;=1"))</f>
        <v>0</v>
      </c>
      <c r="N64" s="79">
        <f>(COUNTIFS('MASTER TT'!$E$2:$E$68606,$A$2:$A$7563,'MASTER TT'!$B$2:$B$68606,"TUESDAY",'MASTER TT'!$C$2:$C$68606,"1100-1*",'MASTER TT'!$AM$2:$AM$68606,"JAN-APRIL 2026",'MASTER TT'!$J$2:$J$68606,"&gt;=1"))</f>
        <v>0</v>
      </c>
      <c r="O64" s="79">
        <f>(COUNTIFS('MASTER TT'!$E$2:$E$68606,$A$2:$A$7563,'MASTER TT'!$B$2:$B$68606,"MONDAY",'MASTER TT'!$C$2:$C$68606,"1200-1*",'MASTER TT'!$AM$2:$AM$68606,"JAN-APRIL 2025",'MASTER TT'!$J$2:$J$68606,"&gt;=1"))</f>
        <v>0</v>
      </c>
      <c r="P64" s="79">
        <f>(COUNTIFS('MASTER TT'!$E$2:$E$68606,$A$2:$A$7563,'MASTER TT'!$B$2:$B$68606,"TUESDAY",'MASTER TT'!$C$2:$C$68606,"1300-1*",'MASTER TT'!$AM$2:$AM$68606,"JAN-APRIL 2026",'MASTER TT'!$J$2:$J$68606,"&gt;=1"))</f>
        <v>0</v>
      </c>
      <c r="Q64" s="79">
        <f>(COUNTIFS('MASTER TT'!$E$2:$E$68606,$A$2:$A$7563,'MASTER TT'!$B$2:$B$68606,"TUESDAY",'MASTER TT'!$C$2:$C$68606,"14*-1*",'MASTER TT'!$AM$2:$AM$68606,"JAN-APRIL 2026",'MASTER TT'!$J$2:$J$68606,"&gt;=1"))</f>
        <v>0</v>
      </c>
      <c r="R64" s="79">
        <f>(COUNTIFS('MASTER TT'!$E$2:$E$68606,$A$2:$A$7563,'MASTER TT'!$B$2:$B$68606,"TUESDAY",'MASTER TT'!$C$2:$C$68606,"17*-*",'MASTER TT'!$AM$2:$AM$68606,"SEP-DEC  2025",'MASTER TT'!$J$2:$J$68606,"&gt;=1"))</f>
        <v>0</v>
      </c>
      <c r="S64" s="79">
        <f>(COUNTIFS('MASTER TT'!$E$2:$E$68606,$A$2:$A$7563,'MASTER TT'!$B$2:$B$68606,"WEDNESDAY",'MASTER TT'!$C$2:$C$68606,"08*-1*",'MASTER TT'!$AM$2:$AM$68606,"JAN-APRIL 2026",'MASTER TT'!$J$2:$J$68606,"&gt;=1"))</f>
        <v>0</v>
      </c>
      <c r="T64" s="79">
        <f>(COUNTIFS('MASTER TT'!$E$2:$E$68606,$A$2:$A$7563,'MASTER TT'!$B$2:$B$68606,"WEDNESDAY",'MASTER TT'!$C$2:$C$68606,"1100-1*",'MASTER TT'!$AM$2:$AM$68606,"JAN-APRIL 2026",'MASTER TT'!$J$2:$J$68606,"&gt;=1"))</f>
        <v>0</v>
      </c>
      <c r="U64" s="79">
        <f>(COUNTIFS('MASTER TT'!$E$2:$E$68606,$A$2:$A$7563,'MASTER TT'!$B$2:$B$68606,"MONDAY",'MASTER TT'!$C$2:$C$68606,"1200-1*",'MASTER TT'!$AM$2:$AM$68606,"JAN-APRIL 2025",'MASTER TT'!$J$2:$J$68606,"&gt;=1"))</f>
        <v>0</v>
      </c>
      <c r="V64" s="79">
        <f>(COUNTIFS('MASTER TT'!$E$2:$E$68606,$A$2:$A$7563,'MASTER TT'!$B$2:$B$68606,"MONDAY",'MASTER TT'!$C$2:$C$68606,"1300-1*",'MASTER TT'!$AM$2:$AM$68606,"JAN-APRIL 2025",'MASTER TT'!$J$2:$J$68606,"&gt;=1"))</f>
        <v>0</v>
      </c>
      <c r="W64" s="79">
        <f>(COUNTIFS('MASTER TT'!$E$2:$E$68606,$A$2:$A$7563,'MASTER TT'!$B$2:$B$68606,"WEDNESDAY",'MASTER TT'!$C$2:$C$68606,"14*-1*",'MASTER TT'!$AM$2:$AM$68606,"JAN-APRIL 2026",'MASTER TT'!$J$2:$J$68606,"&gt;=1"))</f>
        <v>0</v>
      </c>
      <c r="X64" s="79">
        <f>(COUNTIFS('MASTER TT'!$E$2:$E$68606,$A$2:$A$7563,'MASTER TT'!$B$2:$B$68606,"WEDNESDAY",'MASTER TT'!$C$2:$C$68606,"17*-*",'MASTER TT'!$AM$2:$AM$68606,"JAN-APRIL 2026",'MASTER TT'!$J$2:$J$68606,"&gt;=1"))</f>
        <v>0</v>
      </c>
      <c r="Y64" s="79">
        <f>(COUNTIFS('MASTER TT'!$E$2:$E$68606,$A$2:$A$7563,'MASTER TT'!$B$2:$B$68606,"THURSDAY",'MASTER TT'!$C$2:$C$68606,"08*-1*",'MASTER TT'!$AM$2:$AM$68606,"JAN-APRIL 2026",'MASTER TT'!$J$2:$J$68606,"&gt;=1"))</f>
        <v>0</v>
      </c>
      <c r="Z64" s="79">
        <f>(COUNTIFS('MASTER TT'!$E$2:$E$68606,$A$2:$A$7563,'MASTER TT'!$B$2:$B$68606,"THURSDAY",'MASTER TT'!$C$2:$C$68606,"1100-1*",'MASTER TT'!$AM$2:$AM$68606,"JAN-APRIL 2026",'MASTER TT'!$J$2:$J$68606,"&gt;=1"))</f>
        <v>0</v>
      </c>
      <c r="AA64" s="79">
        <f>(COUNTIFS('MASTER TT'!$E$2:$E$68606,$A$2:$A$7563,'MASTER TT'!$B$2:$B$68606,"MONDAY",'MASTER TT'!$C$2:$C$68606,"1200-1*",'MASTER TT'!$AM$2:$AM$68606,"JAN-APRIL 2025",'MASTER TT'!$J$2:$J$68606,"&gt;=1"))</f>
        <v>0</v>
      </c>
      <c r="AB64" s="79">
        <f>(COUNTIFS('MASTER TT'!$E$2:$E$68606,$A$2:$A$7563,'MASTER TT'!$B$2:$B$68606,"MONDAY",'MASTER TT'!$C$2:$C$68606,"1300-1*",'MASTER TT'!$AM$2:$AM$68606,"JAN-APRIL 2025",'MASTER TT'!$J$2:$J$68606,"&gt;=1"))</f>
        <v>0</v>
      </c>
      <c r="AC64" s="79">
        <f>(COUNTIFS('MASTER TT'!$E$2:$E$68606,$A$2:$A$7563,'MASTER TT'!$B$2:$B$68606,"THURSDAY",'MASTER TT'!$C$2:$C$68606,"14*-1*",'MASTER TT'!$AM$2:$AM$68606,"JAN-APRIL 2026",'MASTER TT'!$J$2:$J$68606,"&gt;=1"))</f>
        <v>0</v>
      </c>
      <c r="AD64" s="79">
        <f>(COUNTIFS('MASTER TT'!$E$2:$E$68606,$A$2:$A$7563,'MASTER TT'!$B$2:$B$68606,"THURSDAY",'MASTER TT'!$C$2:$C$68606,"17*-*",'MASTER TT'!$AM$2:$AM$68606,"JAN-APRIL 2026",'MASTER TT'!$J$2:$J$68606,"&gt;=1"))</f>
        <v>0</v>
      </c>
      <c r="AE64" s="79">
        <f>(COUNTIFS('MASTER TT'!$E$2:$E$68606,$A$2:$A$7563,'MASTER TT'!$B$2:$B$68606,"FRIDAY",'MASTER TT'!$C$2:$C$68606,"08*-1*",'MASTER TT'!$AM$2:$AM$68606,"JAN-APRIL 2026",'MASTER TT'!$J$2:$J$68606,"&gt;=1"))</f>
        <v>0</v>
      </c>
      <c r="AF64" s="79">
        <f>(COUNTIFS('MASTER TT'!$E$2:$E$68606,$A$2:$A$7563,'MASTER TT'!$B$2:$B$68606,"FRIDAY",'MASTER TT'!$C$2:$C$68606,"1100-1*",'MASTER TT'!$AM$2:$AM$68606,"JAN-APRIL 2026",'MASTER TT'!$J$2:$J$68606,"&gt;=1"))</f>
        <v>0</v>
      </c>
      <c r="AG64" s="79">
        <f>(COUNTIFS('MASTER TT'!$E$2:$E$68606,$A$2:$A$7563,'MASTER TT'!$B$2:$B$68606,"MONDAY",'MASTER TT'!$C$2:$C$68606,"1200-1*",'MASTER TT'!$AM$2:$AM$68606,"JAN-APRIL 2025",'MASTER TT'!$J$2:$J$68606,"&gt;=1"))</f>
        <v>0</v>
      </c>
      <c r="AH64" s="79">
        <f>(COUNTIFS('MASTER TT'!$E$2:$E$68606,$A$2:$A$7563,'MASTER TT'!$B$2:$B$68606,"MONDAY",'MASTER TT'!$C$2:$C$68606,"1300-1*",'MASTER TT'!$AM$2:$AM$68606,"JAN-APRIL 2025",'MASTER TT'!$J$2:$J$68606,"&gt;=1"))</f>
        <v>0</v>
      </c>
      <c r="AI64" s="79">
        <f>(COUNTIFS('MASTER TT'!$E$2:$E$68606,$A$2:$A$7563,'MASTER TT'!$B$2:$B$68606,"FRIDAY",'MASTER TT'!$C$2:$C$68606,"14*-1*",'MASTER TT'!$AM$2:$AM$68606,"JAN-APRIL 2026",'MASTER TT'!$J$2:$J$68606,"&gt;=1"))</f>
        <v>0</v>
      </c>
      <c r="AJ64" s="79">
        <f>(COUNTIFS('MASTER TT'!$E$2:$E$68606,$A$2:$A$7563,'MASTER TT'!$B$2:$B$68606,"FRIDAY",'MASTER TT'!$C$2:$C$68606,"17*-*",'MASTER TT'!$AM$2:$AM$68606,"JAN-APRIL 2026",'MASTER TT'!$J$2:$J$68606,"&gt;=1"))</f>
        <v>0</v>
      </c>
      <c r="AK64" s="79">
        <f>(COUNTIFS('MASTER TT'!$E$2:$E$68606,$A$2:$A$7563,'MASTER TT'!$B$2:$B$68606,"SATURDAY",'MASTER TT'!$C$2:$C$68606,"08*-1*",'MASTER TT'!$AM$2:$AM$68606,"JAN-APRIL 2026",'MASTER TT'!$J$2:$J$68606,"&gt;=1"))</f>
        <v>0</v>
      </c>
      <c r="AL64" s="79">
        <f>(COUNTIFS('MASTER TT'!$E$2:$E$68606,$A$2:$A$7563,'MASTER TT'!$B$2:$B$68606,"SATURDAY",'MASTER TT'!$C$2:$C$68606,"1100-1*",'MASTER TT'!$AM$2:$AM$68606,"JAN-APRIL 2026",'MASTER TT'!$J$2:$J$68606,"&gt;=1"))</f>
        <v>0</v>
      </c>
      <c r="AM64" s="79">
        <f>(COUNTIFS('MASTER TT'!$E$2:$E$68606,$A$2:$A$7563,'MASTER TT'!$B$2:$B$68606,"MONDAY",'MASTER TT'!$C$2:$C$68606,"1200-1*",'MASTER TT'!$AM$2:$AM$68606,"JAN-APRIL 2025",'MASTER TT'!$J$2:$J$68606,"&gt;=1"))</f>
        <v>0</v>
      </c>
      <c r="AN64" s="79">
        <f>(COUNTIFS('MASTER TT'!$E$2:$E$68606,$A$2:$A$7563,'MASTER TT'!$B$2:$B$68606,"MONDAY",'MASTER TT'!$C$2:$C$68606,"1300-1*",'MASTER TT'!$AM$2:$AM$68606,"JAN-APRIL 2025",'MASTER TT'!$J$2:$J$68606,"&gt;=1"))</f>
        <v>0</v>
      </c>
      <c r="AO64" s="79">
        <f>(COUNTIFS('MASTER TT'!$E$2:$E$68606,$A$2:$A$7563,'MASTER TT'!$B$2:$B$68606,"MONDAY",'MASTER TT'!$C$2:$C$68606,"14*-1*",'MASTER TT'!$AM$2:$AM$68606,"MAY-AUG 2025",'MASTER TT'!$J$2:$J$68606,"&gt;=1"))</f>
        <v>0</v>
      </c>
      <c r="AP64" s="79">
        <f>(COUNTIFS('MASTER TT'!$E$2:$E$68606,$A$2:$A$7563,'MASTER TT'!$B$2:$B$68606,"SATURDAY",'MASTER TT'!$C$2:$C$68606,"17*-*",'MASTER TT'!$AM$2:$AM$68606,"JAN-APRIL 2026",'MASTER TT'!$J$2:$J$68606,"&gt;=1"))</f>
        <v>0</v>
      </c>
      <c r="AQ64" s="79">
        <f>(COUNTIFS('MASTER TT'!$E$2:$E$68606,$A$2:$A$7563,'MASTER TT'!$B$2:$B$68606,"SUNDAY",'MASTER TT'!$C$2:$C$68606,"08*-1*",'MASTER TT'!$AM$2:$AM$68606,"JAN-APRIL 2026",'MASTER TT'!$J$2:$J$68606,"&gt;=1"))</f>
        <v>0</v>
      </c>
      <c r="AR64" s="79">
        <f>(COUNTIFS('MASTER TT'!$E$2:$E$68607,$A$2:$A$7563,'MASTER TT'!$B$2:$B$68607,"SUNDAY",'MASTER TT'!$C$2:$C$68607,"1100-1*",'MASTER TT'!$AM$2:$AM$68607,"JAN-APRIL 2026",'MASTER TT'!$J$2:$J$68607,"&gt;=1"))</f>
        <v>0</v>
      </c>
      <c r="AS64" s="79">
        <f>(COUNTIFS('MASTER TT'!$E$2:$E$68606,$A$2:$A$7563,'MASTER TT'!$B$2:$B$68606,"SUNDAY",'MASTER TT'!$C$2:$C$68606,"1200-1*",'MASTER TT'!$AM$2:$AM$68606,"JAN-APRIL 2026",'MASTER TT'!$J$2:$J$68606,"&gt;=1"))</f>
        <v>0</v>
      </c>
      <c r="AT64" s="79">
        <f>(COUNTIFS('MASTER TT'!$E$2:$E$68606,$A$2:$A$7563,'MASTER TT'!$B$2:$B$68606,"SUNDAY",'MASTER TT'!$C$2:$C$68606,"1300-1*",'MASTER TT'!$AM$2:$AM$68606,"JAN-APRIL 2026",'MASTER TT'!$J$2:$J$68606,"&gt;=1"))</f>
        <v>0</v>
      </c>
      <c r="AU64" s="79">
        <f>(COUNTIFS('MASTER TT'!$E$2:$E$68606,$A$2:$A$7563,'MASTER TT'!$B$2:$B$68606,"SUNDAY",'MASTER TT'!$C$2:$C$68606,"14*-1*",'MASTER TT'!$AM$2:$AM$68606,"JAN-APRIL 2026",'MASTER TT'!$J$2:$J$68606,"&gt;=1"))</f>
        <v>0</v>
      </c>
      <c r="AV64" s="79">
        <f>(COUNTIFS('MASTER TT'!$E$2:$E$68606,$A$2:$A$7563,'MASTER TT'!$B$2:$B$68606,"SUNDAY",'MASTER TT'!$C$2:$C$68606,"17*-*",'MASTER TT'!$AM$2:$AM$68606,"JAN-APRIL 2026",'MASTER TT'!$J$2:$J$68606,"&gt;=1"))</f>
        <v>0</v>
      </c>
      <c r="AW64" s="28"/>
      <c r="AX64" s="29"/>
      <c r="AY64" s="28"/>
      <c r="AZ64" s="28"/>
      <c r="BA64" s="28"/>
      <c r="BB64" s="28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1"/>
      <c r="BN64" s="31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</row>
    <row r="65" spans="1:84">
      <c r="A65" s="77" t="s">
        <v>438</v>
      </c>
      <c r="B65" s="43" t="s">
        <v>376</v>
      </c>
      <c r="C65" s="44">
        <v>45</v>
      </c>
      <c r="D65" s="45">
        <v>32</v>
      </c>
      <c r="E65" s="44">
        <v>16</v>
      </c>
      <c r="F65" s="78" t="s">
        <v>377</v>
      </c>
      <c r="G65" s="79">
        <f>(COUNTIFS('MASTER TT'!$E$2:$E$68606,$A$2:$A$7563,'MASTER TT'!$B$2:$B$68606,"MONDAY",'MASTER TT'!$C$2:$C$68606,"08*-1*",'MASTER TT'!$AM$2:$AM$68606,"JAN-APRIL 2026",'MASTER TT'!$J$2:$J$68606,"&gt;=1"))</f>
        <v>0</v>
      </c>
      <c r="H65" s="79">
        <f>(COUNTIFS('MASTER TT'!$E$2:$E$68602,$A$2:$A$7563,'MASTER TT'!$B$2:$B$68602,"MONDAY",'MASTER TT'!$C$2:$C$68602,"1100-1*",'MASTER TT'!$AM$2:$AM$68602,"JAN-APRIL 2026",'MASTER TT'!$J$2:$J$68602,"&gt;=1"))</f>
        <v>0</v>
      </c>
      <c r="I65" s="79">
        <f>(COUNTIFS('MASTER TT'!$E$2:$E$68606,$A$2:$A$7563,'MASTER TT'!$B$2:$B$68606,"MONDAY",'MASTER TT'!$C$2:$C$68606,"1200-1*",'MASTER TT'!$AM$2:$AM$68606,"JAN-APRIL 2025",'MASTER TT'!$J$2:$J$68606,"&gt;=1"))</f>
        <v>0</v>
      </c>
      <c r="J65" s="79">
        <f>(COUNTIFS('MASTER TT'!$E$2:$E$68606,$A$2:$A$7563,'MASTER TT'!$B$2:$B$68606,"MONDAY",'MASTER TT'!$C$2:$C$68606,"1300-1*",'MASTER TT'!$AM$2:$AM$68606,"JAN-APRIL 2025",'MASTER TT'!$J$2:$J$68606,"&gt;=1"))</f>
        <v>0</v>
      </c>
      <c r="K65" s="79">
        <f>(COUNTIFS('MASTER TT'!$E$2:$E$68606,$A$2:$A$7563,'MASTER TT'!$B$2:$B$68606,"MONDAY",'MASTER TT'!$C$2:$C$68606,"14*-1*",'MASTER TT'!$AM$2:$AM$68606,"JAN-APRIL 2026",'MASTER TT'!$J$2:$J$68606,"&gt;=1"))</f>
        <v>0</v>
      </c>
      <c r="L65" s="79">
        <f>(COUNTIFS('MASTER TT'!$E$2:$E$68606,$A$2:$A$7563,'MASTER TT'!$B$2:$B$68606,"MONDAY",'MASTER TT'!$C$2:$C$68606,"17*-*",'MASTER TT'!$AM$2:$AM$68606,"JAN-APRIL 2026",'MASTER TT'!$J$2:$J$68606,"&gt;=1"))</f>
        <v>0</v>
      </c>
      <c r="M65" s="79">
        <f>(COUNTIFS('MASTER TT'!$E$2:$E$68606,$A$2:$A$7563,'MASTER TT'!$B$2:$B$68606,"TUESDAY",'MASTER TT'!$C$2:$C$68606,"08*-1*",'MASTER TT'!$AM$2:$AM$68606,"JAN-APRIL 2026",'MASTER TT'!$J$2:$J$68606,"&gt;=1"))</f>
        <v>0</v>
      </c>
      <c r="N65" s="79">
        <f>(COUNTIFS('MASTER TT'!$E$2:$E$68606,$A$2:$A$7563,'MASTER TT'!$B$2:$B$68606,"TUESDAY",'MASTER TT'!$C$2:$C$68606,"1100-1*",'MASTER TT'!$AM$2:$AM$68606,"JAN-APRIL 2026",'MASTER TT'!$J$2:$J$68606,"&gt;=1"))</f>
        <v>0</v>
      </c>
      <c r="O65" s="79">
        <f>(COUNTIFS('MASTER TT'!$E$2:$E$68606,$A$2:$A$7563,'MASTER TT'!$B$2:$B$68606,"MONDAY",'MASTER TT'!$C$2:$C$68606,"1200-1*",'MASTER TT'!$AM$2:$AM$68606,"JAN-APRIL 2025",'MASTER TT'!$J$2:$J$68606,"&gt;=1"))</f>
        <v>0</v>
      </c>
      <c r="P65" s="79">
        <f>(COUNTIFS('MASTER TT'!$E$2:$E$68606,$A$2:$A$7563,'MASTER TT'!$B$2:$B$68606,"TUESDAY",'MASTER TT'!$C$2:$C$68606,"1300-1*",'MASTER TT'!$AM$2:$AM$68606,"JAN-APRIL 2026",'MASTER TT'!$J$2:$J$68606,"&gt;=1"))</f>
        <v>0</v>
      </c>
      <c r="Q65" s="79">
        <f>(COUNTIFS('MASTER TT'!$E$2:$E$68606,$A$2:$A$7563,'MASTER TT'!$B$2:$B$68606,"TUESDAY",'MASTER TT'!$C$2:$C$68606,"14*-1*",'MASTER TT'!$AM$2:$AM$68606,"JAN-APRIL 2026",'MASTER TT'!$J$2:$J$68606,"&gt;=1"))</f>
        <v>0</v>
      </c>
      <c r="R65" s="79">
        <f>(COUNTIFS('MASTER TT'!$E$2:$E$68606,$A$2:$A$7563,'MASTER TT'!$B$2:$B$68606,"TUESDAY",'MASTER TT'!$C$2:$C$68606,"17*-*",'MASTER TT'!$AM$2:$AM$68606,"SEP-DEC  2025",'MASTER TT'!$J$2:$J$68606,"&gt;=1"))</f>
        <v>0</v>
      </c>
      <c r="S65" s="79">
        <f>(COUNTIFS('MASTER TT'!$E$2:$E$68606,$A$2:$A$7563,'MASTER TT'!$B$2:$B$68606,"WEDNESDAY",'MASTER TT'!$C$2:$C$68606,"08*-1*",'MASTER TT'!$AM$2:$AM$68606,"JAN-APRIL 2026",'MASTER TT'!$J$2:$J$68606,"&gt;=1"))</f>
        <v>0</v>
      </c>
      <c r="T65" s="79">
        <f>(COUNTIFS('MASTER TT'!$E$2:$E$68606,$A$2:$A$7563,'MASTER TT'!$B$2:$B$68606,"WEDNESDAY",'MASTER TT'!$C$2:$C$68606,"1100-1*",'MASTER TT'!$AM$2:$AM$68606,"JAN-APRIL 2026",'MASTER TT'!$J$2:$J$68606,"&gt;=1"))</f>
        <v>0</v>
      </c>
      <c r="U65" s="79">
        <f>(COUNTIFS('MASTER TT'!$E$2:$E$68606,$A$2:$A$7563,'MASTER TT'!$B$2:$B$68606,"MONDAY",'MASTER TT'!$C$2:$C$68606,"1200-1*",'MASTER TT'!$AM$2:$AM$68606,"JAN-APRIL 2025",'MASTER TT'!$J$2:$J$68606,"&gt;=1"))</f>
        <v>0</v>
      </c>
      <c r="V65" s="79">
        <f>(COUNTIFS('MASTER TT'!$E$2:$E$68606,$A$2:$A$7563,'MASTER TT'!$B$2:$B$68606,"MONDAY",'MASTER TT'!$C$2:$C$68606,"1300-1*",'MASTER TT'!$AM$2:$AM$68606,"JAN-APRIL 2025",'MASTER TT'!$J$2:$J$68606,"&gt;=1"))</f>
        <v>0</v>
      </c>
      <c r="W65" s="79">
        <f>(COUNTIFS('MASTER TT'!$E$2:$E$68606,$A$2:$A$7563,'MASTER TT'!$B$2:$B$68606,"WEDNESDAY",'MASTER TT'!$C$2:$C$68606,"14*-1*",'MASTER TT'!$AM$2:$AM$68606,"JAN-APRIL 2026",'MASTER TT'!$J$2:$J$68606,"&gt;=1"))</f>
        <v>0</v>
      </c>
      <c r="X65" s="79">
        <f>(COUNTIFS('MASTER TT'!$E$2:$E$68606,$A$2:$A$7563,'MASTER TT'!$B$2:$B$68606,"WEDNESDAY",'MASTER TT'!$C$2:$C$68606,"17*-*",'MASTER TT'!$AM$2:$AM$68606,"JAN-APRIL 2026",'MASTER TT'!$J$2:$J$68606,"&gt;=1"))</f>
        <v>0</v>
      </c>
      <c r="Y65" s="79">
        <f>(COUNTIFS('MASTER TT'!$E$2:$E$68606,$A$2:$A$7563,'MASTER TT'!$B$2:$B$68606,"THURSDAY",'MASTER TT'!$C$2:$C$68606,"08*-1*",'MASTER TT'!$AM$2:$AM$68606,"JAN-APRIL 2026",'MASTER TT'!$J$2:$J$68606,"&gt;=1"))</f>
        <v>0</v>
      </c>
      <c r="Z65" s="79">
        <f>(COUNTIFS('MASTER TT'!$E$2:$E$68606,$A$2:$A$7563,'MASTER TT'!$B$2:$B$68606,"THURSDAY",'MASTER TT'!$C$2:$C$68606,"1100-1*",'MASTER TT'!$AM$2:$AM$68606,"JAN-APRIL 2026",'MASTER TT'!$J$2:$J$68606,"&gt;=1"))</f>
        <v>0</v>
      </c>
      <c r="AA65" s="79">
        <f>(COUNTIFS('MASTER TT'!$E$2:$E$68606,$A$2:$A$7563,'MASTER TT'!$B$2:$B$68606,"MONDAY",'MASTER TT'!$C$2:$C$68606,"1200-1*",'MASTER TT'!$AM$2:$AM$68606,"JAN-APRIL 2025",'MASTER TT'!$J$2:$J$68606,"&gt;=1"))</f>
        <v>0</v>
      </c>
      <c r="AB65" s="79">
        <f>(COUNTIFS('MASTER TT'!$E$2:$E$68606,$A$2:$A$7563,'MASTER TT'!$B$2:$B$68606,"MONDAY",'MASTER TT'!$C$2:$C$68606,"1300-1*",'MASTER TT'!$AM$2:$AM$68606,"JAN-APRIL 2025",'MASTER TT'!$J$2:$J$68606,"&gt;=1"))</f>
        <v>0</v>
      </c>
      <c r="AC65" s="79">
        <f>(COUNTIFS('MASTER TT'!$E$2:$E$68606,$A$2:$A$7563,'MASTER TT'!$B$2:$B$68606,"THURSDAY",'MASTER TT'!$C$2:$C$68606,"14*-1*",'MASTER TT'!$AM$2:$AM$68606,"JAN-APRIL 2026",'MASTER TT'!$J$2:$J$68606,"&gt;=1"))</f>
        <v>0</v>
      </c>
      <c r="AD65" s="79">
        <f>(COUNTIFS('MASTER TT'!$E$2:$E$68606,$A$2:$A$7563,'MASTER TT'!$B$2:$B$68606,"THURSDAY",'MASTER TT'!$C$2:$C$68606,"17*-*",'MASTER TT'!$AM$2:$AM$68606,"JAN-APRIL 2026",'MASTER TT'!$J$2:$J$68606,"&gt;=1"))</f>
        <v>0</v>
      </c>
      <c r="AE65" s="79">
        <f>(COUNTIFS('MASTER TT'!$E$2:$E$68606,$A$2:$A$7563,'MASTER TT'!$B$2:$B$68606,"FRIDAY",'MASTER TT'!$C$2:$C$68606,"08*-1*",'MASTER TT'!$AM$2:$AM$68606,"JAN-APRIL 2026",'MASTER TT'!$J$2:$J$68606,"&gt;=1"))</f>
        <v>0</v>
      </c>
      <c r="AF65" s="79">
        <f>(COUNTIFS('MASTER TT'!$E$2:$E$68606,$A$2:$A$7563,'MASTER TT'!$B$2:$B$68606,"FRIDAY",'MASTER TT'!$C$2:$C$68606,"1100-1*",'MASTER TT'!$AM$2:$AM$68606,"JAN-APRIL 2026",'MASTER TT'!$J$2:$J$68606,"&gt;=1"))</f>
        <v>0</v>
      </c>
      <c r="AG65" s="79">
        <f>(COUNTIFS('MASTER TT'!$E$2:$E$68606,$A$2:$A$7563,'MASTER TT'!$B$2:$B$68606,"MONDAY",'MASTER TT'!$C$2:$C$68606,"1200-1*",'MASTER TT'!$AM$2:$AM$68606,"JAN-APRIL 2025",'MASTER TT'!$J$2:$J$68606,"&gt;=1"))</f>
        <v>0</v>
      </c>
      <c r="AH65" s="79">
        <f>(COUNTIFS('MASTER TT'!$E$2:$E$68606,$A$2:$A$7563,'MASTER TT'!$B$2:$B$68606,"MONDAY",'MASTER TT'!$C$2:$C$68606,"1300-1*",'MASTER TT'!$AM$2:$AM$68606,"JAN-APRIL 2025",'MASTER TT'!$J$2:$J$68606,"&gt;=1"))</f>
        <v>0</v>
      </c>
      <c r="AI65" s="79">
        <f>(COUNTIFS('MASTER TT'!$E$2:$E$68606,$A$2:$A$7563,'MASTER TT'!$B$2:$B$68606,"FRIDAY",'MASTER TT'!$C$2:$C$68606,"14*-1*",'MASTER TT'!$AM$2:$AM$68606,"JAN-APRIL 2026",'MASTER TT'!$J$2:$J$68606,"&gt;=1"))</f>
        <v>0</v>
      </c>
      <c r="AJ65" s="79">
        <f>(COUNTIFS('MASTER TT'!$E$2:$E$68606,$A$2:$A$7563,'MASTER TT'!$B$2:$B$68606,"FRIDAY",'MASTER TT'!$C$2:$C$68606,"17*-*",'MASTER TT'!$AM$2:$AM$68606,"JAN-APRIL 2026",'MASTER TT'!$J$2:$J$68606,"&gt;=1"))</f>
        <v>0</v>
      </c>
      <c r="AK65" s="79">
        <f>(COUNTIFS('MASTER TT'!$E$2:$E$68606,$A$2:$A$7563,'MASTER TT'!$B$2:$B$68606,"SATURDAY",'MASTER TT'!$C$2:$C$68606,"08*-1*",'MASTER TT'!$AM$2:$AM$68606,"JAN-APRIL 2026",'MASTER TT'!$J$2:$J$68606,"&gt;=1"))</f>
        <v>0</v>
      </c>
      <c r="AL65" s="79">
        <f>(COUNTIFS('MASTER TT'!$E$2:$E$68606,$A$2:$A$7563,'MASTER TT'!$B$2:$B$68606,"SATURDAY",'MASTER TT'!$C$2:$C$68606,"1100-1*",'MASTER TT'!$AM$2:$AM$68606,"JAN-APRIL 2026",'MASTER TT'!$J$2:$J$68606,"&gt;=1"))</f>
        <v>0</v>
      </c>
      <c r="AM65" s="79">
        <f>(COUNTIFS('MASTER TT'!$E$2:$E$68606,$A$2:$A$7563,'MASTER TT'!$B$2:$B$68606,"MONDAY",'MASTER TT'!$C$2:$C$68606,"1200-1*",'MASTER TT'!$AM$2:$AM$68606,"JAN-APRIL 2025",'MASTER TT'!$J$2:$J$68606,"&gt;=1"))</f>
        <v>0</v>
      </c>
      <c r="AN65" s="79">
        <f>(COUNTIFS('MASTER TT'!$E$2:$E$68606,$A$2:$A$7563,'MASTER TT'!$B$2:$B$68606,"MONDAY",'MASTER TT'!$C$2:$C$68606,"1300-1*",'MASTER TT'!$AM$2:$AM$68606,"JAN-APRIL 2025",'MASTER TT'!$J$2:$J$68606,"&gt;=1"))</f>
        <v>0</v>
      </c>
      <c r="AO65" s="79">
        <f>(COUNTIFS('MASTER TT'!$E$2:$E$68606,$A$2:$A$7563,'MASTER TT'!$B$2:$B$68606,"MONDAY",'MASTER TT'!$C$2:$C$68606,"14*-1*",'MASTER TT'!$AM$2:$AM$68606,"MAY-AUG 2025",'MASTER TT'!$J$2:$J$68606,"&gt;=1"))</f>
        <v>0</v>
      </c>
      <c r="AP65" s="79">
        <f>(COUNTIFS('MASTER TT'!$E$2:$E$68606,$A$2:$A$7563,'MASTER TT'!$B$2:$B$68606,"SATURDAY",'MASTER TT'!$C$2:$C$68606,"17*-*",'MASTER TT'!$AM$2:$AM$68606,"JAN-APRIL 2026",'MASTER TT'!$J$2:$J$68606,"&gt;=1"))</f>
        <v>0</v>
      </c>
      <c r="AQ65" s="79">
        <f>(COUNTIFS('MASTER TT'!$E$2:$E$68606,$A$2:$A$7563,'MASTER TT'!$B$2:$B$68606,"SUNDAY",'MASTER TT'!$C$2:$C$68606,"08*-1*",'MASTER TT'!$AM$2:$AM$68606,"JAN-APRIL 2026",'MASTER TT'!$J$2:$J$68606,"&gt;=1"))</f>
        <v>0</v>
      </c>
      <c r="AR65" s="79">
        <f>(COUNTIFS('MASTER TT'!$E$2:$E$68607,$A$2:$A$7563,'MASTER TT'!$B$2:$B$68607,"SUNDAY",'MASTER TT'!$C$2:$C$68607,"1100-1*",'MASTER TT'!$AM$2:$AM$68607,"JAN-APRIL 2026",'MASTER TT'!$J$2:$J$68607,"&gt;=1"))</f>
        <v>0</v>
      </c>
      <c r="AS65" s="79">
        <f>(COUNTIFS('MASTER TT'!$E$2:$E$68606,$A$2:$A$7563,'MASTER TT'!$B$2:$B$68606,"SUNDAY",'MASTER TT'!$C$2:$C$68606,"1200-1*",'MASTER TT'!$AM$2:$AM$68606,"JAN-APRIL 2026",'MASTER TT'!$J$2:$J$68606,"&gt;=1"))</f>
        <v>0</v>
      </c>
      <c r="AT65" s="79">
        <f>(COUNTIFS('MASTER TT'!$E$2:$E$68606,$A$2:$A$7563,'MASTER TT'!$B$2:$B$68606,"SUNDAY",'MASTER TT'!$C$2:$C$68606,"1300-1*",'MASTER TT'!$AM$2:$AM$68606,"JAN-APRIL 2026",'MASTER TT'!$J$2:$J$68606,"&gt;=1"))</f>
        <v>0</v>
      </c>
      <c r="AU65" s="79">
        <f>(COUNTIFS('MASTER TT'!$E$2:$E$68606,$A$2:$A$7563,'MASTER TT'!$B$2:$B$68606,"SUNDAY",'MASTER TT'!$C$2:$C$68606,"14*-1*",'MASTER TT'!$AM$2:$AM$68606,"JAN-APRIL 2026",'MASTER TT'!$J$2:$J$68606,"&gt;=1"))</f>
        <v>0</v>
      </c>
      <c r="AV65" s="79">
        <f>(COUNTIFS('MASTER TT'!$E$2:$E$68606,$A$2:$A$7563,'MASTER TT'!$B$2:$B$68606,"SUNDAY",'MASTER TT'!$C$2:$C$68606,"17*-*",'MASTER TT'!$AM$2:$AM$68606,"JAN-APRIL 2026",'MASTER TT'!$J$2:$J$68606,"&gt;=1"))</f>
        <v>0</v>
      </c>
      <c r="AW65" s="28"/>
      <c r="AX65" s="29"/>
      <c r="AY65" s="28"/>
      <c r="AZ65" s="28"/>
      <c r="BA65" s="28"/>
      <c r="BB65" s="28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1"/>
      <c r="BN65" s="31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</row>
    <row r="66" spans="1:84" ht="14.25" customHeight="1">
      <c r="A66" s="77" t="s">
        <v>439</v>
      </c>
      <c r="B66" s="43" t="s">
        <v>376</v>
      </c>
      <c r="C66" s="44">
        <v>46</v>
      </c>
      <c r="D66" s="45">
        <v>29</v>
      </c>
      <c r="E66" s="44">
        <v>20</v>
      </c>
      <c r="F66" s="78" t="s">
        <v>377</v>
      </c>
      <c r="G66" s="79">
        <f>(COUNTIFS('MASTER TT'!$E$2:$E$68606,$A$2:$A$7563,'MASTER TT'!$B$2:$B$68606,"MONDAY",'MASTER TT'!$C$2:$C$68606,"08*-1*",'MASTER TT'!$AM$2:$AM$68606,"JAN-APRIL 2026",'MASTER TT'!$J$2:$J$68606,"&gt;=1"))</f>
        <v>0</v>
      </c>
      <c r="H66" s="79">
        <f>(COUNTIFS('MASTER TT'!$E$2:$E$68602,$A$2:$A$7563,'MASTER TT'!$B$2:$B$68602,"MONDAY",'MASTER TT'!$C$2:$C$68602,"1100-1*",'MASTER TT'!$AM$2:$AM$68602,"JAN-APRIL 2026",'MASTER TT'!$J$2:$J$68602,"&gt;=1"))</f>
        <v>0</v>
      </c>
      <c r="I66" s="79">
        <f>(COUNTIFS('MASTER TT'!$E$2:$E$68606,$A$2:$A$7563,'MASTER TT'!$B$2:$B$68606,"MONDAY",'MASTER TT'!$C$2:$C$68606,"1200-1*",'MASTER TT'!$AM$2:$AM$68606,"JAN-APRIL 2025",'MASTER TT'!$J$2:$J$68606,"&gt;=1"))</f>
        <v>0</v>
      </c>
      <c r="J66" s="79">
        <f>(COUNTIFS('MASTER TT'!$E$2:$E$68606,$A$2:$A$7563,'MASTER TT'!$B$2:$B$68606,"MONDAY",'MASTER TT'!$C$2:$C$68606,"1300-1*",'MASTER TT'!$AM$2:$AM$68606,"JAN-APRIL 2025",'MASTER TT'!$J$2:$J$68606,"&gt;=1"))</f>
        <v>0</v>
      </c>
      <c r="K66" s="79">
        <f>(COUNTIFS('MASTER TT'!$E$2:$E$68606,$A$2:$A$7563,'MASTER TT'!$B$2:$B$68606,"MONDAY",'MASTER TT'!$C$2:$C$68606,"14*-1*",'MASTER TT'!$AM$2:$AM$68606,"JAN-APRIL 2026",'MASTER TT'!$J$2:$J$68606,"&gt;=1"))</f>
        <v>0</v>
      </c>
      <c r="L66" s="79">
        <f>(COUNTIFS('MASTER TT'!$E$2:$E$68606,$A$2:$A$7563,'MASTER TT'!$B$2:$B$68606,"MONDAY",'MASTER TT'!$C$2:$C$68606,"17*-*",'MASTER TT'!$AM$2:$AM$68606,"JAN-APRIL 2026",'MASTER TT'!$J$2:$J$68606,"&gt;=1"))</f>
        <v>0</v>
      </c>
      <c r="M66" s="79">
        <f>(COUNTIFS('MASTER TT'!$E$2:$E$68606,$A$2:$A$7563,'MASTER TT'!$B$2:$B$68606,"TUESDAY",'MASTER TT'!$C$2:$C$68606,"08*-1*",'MASTER TT'!$AM$2:$AM$68606,"JAN-APRIL 2026",'MASTER TT'!$J$2:$J$68606,"&gt;=1"))</f>
        <v>0</v>
      </c>
      <c r="N66" s="79">
        <f>(COUNTIFS('MASTER TT'!$E$2:$E$68606,$A$2:$A$7563,'MASTER TT'!$B$2:$B$68606,"TUESDAY",'MASTER TT'!$C$2:$C$68606,"1100-1*",'MASTER TT'!$AM$2:$AM$68606,"JAN-APRIL 2026",'MASTER TT'!$J$2:$J$68606,"&gt;=1"))</f>
        <v>0</v>
      </c>
      <c r="O66" s="79">
        <f>(COUNTIFS('MASTER TT'!$E$2:$E$68606,$A$2:$A$7563,'MASTER TT'!$B$2:$B$68606,"MONDAY",'MASTER TT'!$C$2:$C$68606,"1200-1*",'MASTER TT'!$AM$2:$AM$68606,"JAN-APRIL 2025",'MASTER TT'!$J$2:$J$68606,"&gt;=1"))</f>
        <v>0</v>
      </c>
      <c r="P66" s="79">
        <f>(COUNTIFS('MASTER TT'!$E$2:$E$68606,$A$2:$A$7563,'MASTER TT'!$B$2:$B$68606,"TUESDAY",'MASTER TT'!$C$2:$C$68606,"1300-1*",'MASTER TT'!$AM$2:$AM$68606,"JAN-APRIL 2026",'MASTER TT'!$J$2:$J$68606,"&gt;=1"))</f>
        <v>0</v>
      </c>
      <c r="Q66" s="79">
        <f>(COUNTIFS('MASTER TT'!$E$2:$E$68606,$A$2:$A$7563,'MASTER TT'!$B$2:$B$68606,"TUESDAY",'MASTER TT'!$C$2:$C$68606,"14*-1*",'MASTER TT'!$AM$2:$AM$68606,"JAN-APRIL 2026",'MASTER TT'!$J$2:$J$68606,"&gt;=1"))</f>
        <v>0</v>
      </c>
      <c r="R66" s="79">
        <f>(COUNTIFS('MASTER TT'!$E$2:$E$68606,$A$2:$A$7563,'MASTER TT'!$B$2:$B$68606,"TUESDAY",'MASTER TT'!$C$2:$C$68606,"17*-*",'MASTER TT'!$AM$2:$AM$68606,"SEP-DEC  2025",'MASTER TT'!$J$2:$J$68606,"&gt;=1"))</f>
        <v>0</v>
      </c>
      <c r="S66" s="79">
        <f>(COUNTIFS('MASTER TT'!$E$2:$E$68606,$A$2:$A$7563,'MASTER TT'!$B$2:$B$68606,"WEDNESDAY",'MASTER TT'!$C$2:$C$68606,"08*-1*",'MASTER TT'!$AM$2:$AM$68606,"JAN-APRIL 2026",'MASTER TT'!$J$2:$J$68606,"&gt;=1"))</f>
        <v>0</v>
      </c>
      <c r="T66" s="79">
        <f>(COUNTIFS('MASTER TT'!$E$2:$E$68606,$A$2:$A$7563,'MASTER TT'!$B$2:$B$68606,"WEDNESDAY",'MASTER TT'!$C$2:$C$68606,"1100-1*",'MASTER TT'!$AM$2:$AM$68606,"JAN-APRIL 2026",'MASTER TT'!$J$2:$J$68606,"&gt;=1"))</f>
        <v>0</v>
      </c>
      <c r="U66" s="79">
        <f>(COUNTIFS('MASTER TT'!$E$2:$E$68606,$A$2:$A$7563,'MASTER TT'!$B$2:$B$68606,"MONDAY",'MASTER TT'!$C$2:$C$68606,"1200-1*",'MASTER TT'!$AM$2:$AM$68606,"JAN-APRIL 2025",'MASTER TT'!$J$2:$J$68606,"&gt;=1"))</f>
        <v>0</v>
      </c>
      <c r="V66" s="79">
        <f>(COUNTIFS('MASTER TT'!$E$2:$E$68606,$A$2:$A$7563,'MASTER TT'!$B$2:$B$68606,"MONDAY",'MASTER TT'!$C$2:$C$68606,"1300-1*",'MASTER TT'!$AM$2:$AM$68606,"JAN-APRIL 2025",'MASTER TT'!$J$2:$J$68606,"&gt;=1"))</f>
        <v>0</v>
      </c>
      <c r="W66" s="79">
        <f>(COUNTIFS('MASTER TT'!$E$2:$E$68606,$A$2:$A$7563,'MASTER TT'!$B$2:$B$68606,"WEDNESDAY",'MASTER TT'!$C$2:$C$68606,"14*-1*",'MASTER TT'!$AM$2:$AM$68606,"JAN-APRIL 2026",'MASTER TT'!$J$2:$J$68606,"&gt;=1"))</f>
        <v>0</v>
      </c>
      <c r="X66" s="79">
        <f>(COUNTIFS('MASTER TT'!$E$2:$E$68606,$A$2:$A$7563,'MASTER TT'!$B$2:$B$68606,"WEDNESDAY",'MASTER TT'!$C$2:$C$68606,"17*-*",'MASTER TT'!$AM$2:$AM$68606,"JAN-APRIL 2026",'MASTER TT'!$J$2:$J$68606,"&gt;=1"))</f>
        <v>0</v>
      </c>
      <c r="Y66" s="79">
        <f>(COUNTIFS('MASTER TT'!$E$2:$E$68606,$A$2:$A$7563,'MASTER TT'!$B$2:$B$68606,"THURSDAY",'MASTER TT'!$C$2:$C$68606,"08*-1*",'MASTER TT'!$AM$2:$AM$68606,"JAN-APRIL 2026",'MASTER TT'!$J$2:$J$68606,"&gt;=1"))</f>
        <v>0</v>
      </c>
      <c r="Z66" s="79">
        <f>(COUNTIFS('MASTER TT'!$E$2:$E$68606,$A$2:$A$7563,'MASTER TT'!$B$2:$B$68606,"THURSDAY",'MASTER TT'!$C$2:$C$68606,"1100-1*",'MASTER TT'!$AM$2:$AM$68606,"JAN-APRIL 2026",'MASTER TT'!$J$2:$J$68606,"&gt;=1"))</f>
        <v>0</v>
      </c>
      <c r="AA66" s="79">
        <f>(COUNTIFS('MASTER TT'!$E$2:$E$68606,$A$2:$A$7563,'MASTER TT'!$B$2:$B$68606,"MONDAY",'MASTER TT'!$C$2:$C$68606,"1200-1*",'MASTER TT'!$AM$2:$AM$68606,"JAN-APRIL 2025",'MASTER TT'!$J$2:$J$68606,"&gt;=1"))</f>
        <v>0</v>
      </c>
      <c r="AB66" s="79">
        <f>(COUNTIFS('MASTER TT'!$E$2:$E$68606,$A$2:$A$7563,'MASTER TT'!$B$2:$B$68606,"MONDAY",'MASTER TT'!$C$2:$C$68606,"1300-1*",'MASTER TT'!$AM$2:$AM$68606,"JAN-APRIL 2025",'MASTER TT'!$J$2:$J$68606,"&gt;=1"))</f>
        <v>0</v>
      </c>
      <c r="AC66" s="79">
        <f>(COUNTIFS('MASTER TT'!$E$2:$E$68606,$A$2:$A$7563,'MASTER TT'!$B$2:$B$68606,"THURSDAY",'MASTER TT'!$C$2:$C$68606,"14*-1*",'MASTER TT'!$AM$2:$AM$68606,"JAN-APRIL 2026",'MASTER TT'!$J$2:$J$68606,"&gt;=1"))</f>
        <v>0</v>
      </c>
      <c r="AD66" s="79">
        <f>(COUNTIFS('MASTER TT'!$E$2:$E$68606,$A$2:$A$7563,'MASTER TT'!$B$2:$B$68606,"THURSDAY",'MASTER TT'!$C$2:$C$68606,"17*-*",'MASTER TT'!$AM$2:$AM$68606,"JAN-APRIL 2026",'MASTER TT'!$J$2:$J$68606,"&gt;=1"))</f>
        <v>0</v>
      </c>
      <c r="AE66" s="79">
        <f>(COUNTIFS('MASTER TT'!$E$2:$E$68606,$A$2:$A$7563,'MASTER TT'!$B$2:$B$68606,"FRIDAY",'MASTER TT'!$C$2:$C$68606,"08*-1*",'MASTER TT'!$AM$2:$AM$68606,"JAN-APRIL 2026",'MASTER TT'!$J$2:$J$68606,"&gt;=1"))</f>
        <v>0</v>
      </c>
      <c r="AF66" s="79">
        <f>(COUNTIFS('MASTER TT'!$E$2:$E$68606,$A$2:$A$7563,'MASTER TT'!$B$2:$B$68606,"FRIDAY",'MASTER TT'!$C$2:$C$68606,"1100-1*",'MASTER TT'!$AM$2:$AM$68606,"JAN-APRIL 2026",'MASTER TT'!$J$2:$J$68606,"&gt;=1"))</f>
        <v>0</v>
      </c>
      <c r="AG66" s="79">
        <f>(COUNTIFS('MASTER TT'!$E$2:$E$68606,$A$2:$A$7563,'MASTER TT'!$B$2:$B$68606,"MONDAY",'MASTER TT'!$C$2:$C$68606,"1200-1*",'MASTER TT'!$AM$2:$AM$68606,"JAN-APRIL 2025",'MASTER TT'!$J$2:$J$68606,"&gt;=1"))</f>
        <v>0</v>
      </c>
      <c r="AH66" s="79">
        <f>(COUNTIFS('MASTER TT'!$E$2:$E$68606,$A$2:$A$7563,'MASTER TT'!$B$2:$B$68606,"MONDAY",'MASTER TT'!$C$2:$C$68606,"1300-1*",'MASTER TT'!$AM$2:$AM$68606,"JAN-APRIL 2025",'MASTER TT'!$J$2:$J$68606,"&gt;=1"))</f>
        <v>0</v>
      </c>
      <c r="AI66" s="79">
        <f>(COUNTIFS('MASTER TT'!$E$2:$E$68606,$A$2:$A$7563,'MASTER TT'!$B$2:$B$68606,"FRIDAY",'MASTER TT'!$C$2:$C$68606,"14*-1*",'MASTER TT'!$AM$2:$AM$68606,"JAN-APRIL 2026",'MASTER TT'!$J$2:$J$68606,"&gt;=1"))</f>
        <v>0</v>
      </c>
      <c r="AJ66" s="79">
        <f>(COUNTIFS('MASTER TT'!$E$2:$E$68606,$A$2:$A$7563,'MASTER TT'!$B$2:$B$68606,"FRIDAY",'MASTER TT'!$C$2:$C$68606,"17*-*",'MASTER TT'!$AM$2:$AM$68606,"JAN-APRIL 2026",'MASTER TT'!$J$2:$J$68606,"&gt;=1"))</f>
        <v>0</v>
      </c>
      <c r="AK66" s="79">
        <f>(COUNTIFS('MASTER TT'!$E$2:$E$68606,$A$2:$A$7563,'MASTER TT'!$B$2:$B$68606,"SATURDAY",'MASTER TT'!$C$2:$C$68606,"08*-1*",'MASTER TT'!$AM$2:$AM$68606,"JAN-APRIL 2026",'MASTER TT'!$J$2:$J$68606,"&gt;=1"))</f>
        <v>0</v>
      </c>
      <c r="AL66" s="79">
        <f>(COUNTIFS('MASTER TT'!$E$2:$E$68606,$A$2:$A$7563,'MASTER TT'!$B$2:$B$68606,"SATURDAY",'MASTER TT'!$C$2:$C$68606,"1100-1*",'MASTER TT'!$AM$2:$AM$68606,"JAN-APRIL 2026",'MASTER TT'!$J$2:$J$68606,"&gt;=1"))</f>
        <v>0</v>
      </c>
      <c r="AM66" s="79">
        <f>(COUNTIFS('MASTER TT'!$E$2:$E$68606,$A$2:$A$7563,'MASTER TT'!$B$2:$B$68606,"MONDAY",'MASTER TT'!$C$2:$C$68606,"1200-1*",'MASTER TT'!$AM$2:$AM$68606,"JAN-APRIL 2025",'MASTER TT'!$J$2:$J$68606,"&gt;=1"))</f>
        <v>0</v>
      </c>
      <c r="AN66" s="79">
        <f>(COUNTIFS('MASTER TT'!$E$2:$E$68606,$A$2:$A$7563,'MASTER TT'!$B$2:$B$68606,"MONDAY",'MASTER TT'!$C$2:$C$68606,"1300-1*",'MASTER TT'!$AM$2:$AM$68606,"JAN-APRIL 2025",'MASTER TT'!$J$2:$J$68606,"&gt;=1"))</f>
        <v>0</v>
      </c>
      <c r="AO66" s="79">
        <f>(COUNTIFS('MASTER TT'!$E$2:$E$68606,$A$2:$A$7563,'MASTER TT'!$B$2:$B$68606,"MONDAY",'MASTER TT'!$C$2:$C$68606,"14*-1*",'MASTER TT'!$AM$2:$AM$68606,"MAY-AUG 2025",'MASTER TT'!$J$2:$J$68606,"&gt;=1"))</f>
        <v>0</v>
      </c>
      <c r="AP66" s="79">
        <f>(COUNTIFS('MASTER TT'!$E$2:$E$68606,$A$2:$A$7563,'MASTER TT'!$B$2:$B$68606,"SATURDAY",'MASTER TT'!$C$2:$C$68606,"17*-*",'MASTER TT'!$AM$2:$AM$68606,"JAN-APRIL 2026",'MASTER TT'!$J$2:$J$68606,"&gt;=1"))</f>
        <v>0</v>
      </c>
      <c r="AQ66" s="79">
        <f>(COUNTIFS('MASTER TT'!$E$2:$E$68606,$A$2:$A$7563,'MASTER TT'!$B$2:$B$68606,"SUNDAY",'MASTER TT'!$C$2:$C$68606,"08*-1*",'MASTER TT'!$AM$2:$AM$68606,"JAN-APRIL 2026",'MASTER TT'!$J$2:$J$68606,"&gt;=1"))</f>
        <v>0</v>
      </c>
      <c r="AR66" s="79">
        <f>(COUNTIFS('MASTER TT'!$E$2:$E$68607,$A$2:$A$7563,'MASTER TT'!$B$2:$B$68607,"SUNDAY",'MASTER TT'!$C$2:$C$68607,"1100-1*",'MASTER TT'!$AM$2:$AM$68607,"JAN-APRIL 2026",'MASTER TT'!$J$2:$J$68607,"&gt;=1"))</f>
        <v>0</v>
      </c>
      <c r="AS66" s="79">
        <f>(COUNTIFS('MASTER TT'!$E$2:$E$68606,$A$2:$A$7563,'MASTER TT'!$B$2:$B$68606,"SUNDAY",'MASTER TT'!$C$2:$C$68606,"1200-1*",'MASTER TT'!$AM$2:$AM$68606,"JAN-APRIL 2026",'MASTER TT'!$J$2:$J$68606,"&gt;=1"))</f>
        <v>0</v>
      </c>
      <c r="AT66" s="79">
        <f>(COUNTIFS('MASTER TT'!$E$2:$E$68606,$A$2:$A$7563,'MASTER TT'!$B$2:$B$68606,"SUNDAY",'MASTER TT'!$C$2:$C$68606,"1300-1*",'MASTER TT'!$AM$2:$AM$68606,"JAN-APRIL 2026",'MASTER TT'!$J$2:$J$68606,"&gt;=1"))</f>
        <v>0</v>
      </c>
      <c r="AU66" s="79">
        <f>(COUNTIFS('MASTER TT'!$E$2:$E$68606,$A$2:$A$7563,'MASTER TT'!$B$2:$B$68606,"SUNDAY",'MASTER TT'!$C$2:$C$68606,"14*-1*",'MASTER TT'!$AM$2:$AM$68606,"JAN-APRIL 2026",'MASTER TT'!$J$2:$J$68606,"&gt;=1"))</f>
        <v>0</v>
      </c>
      <c r="AV66" s="79">
        <f>(COUNTIFS('MASTER TT'!$E$2:$E$68606,$A$2:$A$7563,'MASTER TT'!$B$2:$B$68606,"SUNDAY",'MASTER TT'!$C$2:$C$68606,"17*-*",'MASTER TT'!$AM$2:$AM$68606,"JAN-APRIL 2026",'MASTER TT'!$J$2:$J$68606,"&gt;=1"))</f>
        <v>0</v>
      </c>
      <c r="AW66" s="28"/>
      <c r="AX66" s="29"/>
      <c r="AY66" s="28"/>
      <c r="AZ66" s="28"/>
      <c r="BA66" s="28"/>
      <c r="BB66" s="28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1"/>
      <c r="BN66" s="31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</row>
    <row r="67" spans="1:84" ht="14.25" customHeight="1">
      <c r="A67" s="77" t="s">
        <v>440</v>
      </c>
      <c r="B67" s="43" t="s">
        <v>376</v>
      </c>
      <c r="C67" s="44">
        <v>100</v>
      </c>
      <c r="D67" s="45">
        <v>94</v>
      </c>
      <c r="E67" s="44">
        <v>94</v>
      </c>
      <c r="F67" s="78" t="s">
        <v>377</v>
      </c>
      <c r="G67" s="79">
        <f>(COUNTIFS('MASTER TT'!$E$2:$E$68606,$A$2:$A$7563,'MASTER TT'!$B$2:$B$68606,"MONDAY",'MASTER TT'!$C$2:$C$68606,"08*-1*",'MASTER TT'!$AM$2:$AM$68606,"JAN-APRIL 2026",'MASTER TT'!$J$2:$J$68606,"&gt;=1"))</f>
        <v>0</v>
      </c>
      <c r="H67" s="79">
        <f>(COUNTIFS('MASTER TT'!$E$2:$E$68602,$A$2:$A$7563,'MASTER TT'!$B$2:$B$68602,"MONDAY",'MASTER TT'!$C$2:$C$68602,"1100-1*",'MASTER TT'!$AM$2:$AM$68602,"JAN-APRIL 2026",'MASTER TT'!$J$2:$J$68602,"&gt;=1"))</f>
        <v>0</v>
      </c>
      <c r="I67" s="79">
        <f>(COUNTIFS('MASTER TT'!$E$2:$E$68606,$A$2:$A$7563,'MASTER TT'!$B$2:$B$68606,"MONDAY",'MASTER TT'!$C$2:$C$68606,"1200-1*",'MASTER TT'!$AM$2:$AM$68606,"JAN-APRIL 2025",'MASTER TT'!$J$2:$J$68606,"&gt;=1"))</f>
        <v>0</v>
      </c>
      <c r="J67" s="79">
        <f>(COUNTIFS('MASTER TT'!$E$2:$E$68606,$A$2:$A$7563,'MASTER TT'!$B$2:$B$68606,"MONDAY",'MASTER TT'!$C$2:$C$68606,"1300-1*",'MASTER TT'!$AM$2:$AM$68606,"JAN-APRIL 2025",'MASTER TT'!$J$2:$J$68606,"&gt;=1"))</f>
        <v>0</v>
      </c>
      <c r="K67" s="79">
        <f>(COUNTIFS('MASTER TT'!$E$2:$E$68606,$A$2:$A$7563,'MASTER TT'!$B$2:$B$68606,"MONDAY",'MASTER TT'!$C$2:$C$68606,"14*-1*",'MASTER TT'!$AM$2:$AM$68606,"JAN-APRIL 2026",'MASTER TT'!$J$2:$J$68606,"&gt;=1"))</f>
        <v>0</v>
      </c>
      <c r="L67" s="79">
        <f>(COUNTIFS('MASTER TT'!$E$2:$E$68606,$A$2:$A$7563,'MASTER TT'!$B$2:$B$68606,"MONDAY",'MASTER TT'!$C$2:$C$68606,"17*-*",'MASTER TT'!$AM$2:$AM$68606,"JAN-APRIL 2026",'MASTER TT'!$J$2:$J$68606,"&gt;=1"))</f>
        <v>0</v>
      </c>
      <c r="M67" s="79">
        <f>(COUNTIFS('MASTER TT'!$E$2:$E$68606,$A$2:$A$7563,'MASTER TT'!$B$2:$B$68606,"TUESDAY",'MASTER TT'!$C$2:$C$68606,"08*-1*",'MASTER TT'!$AM$2:$AM$68606,"JAN-APRIL 2026",'MASTER TT'!$J$2:$J$68606,"&gt;=1"))</f>
        <v>0</v>
      </c>
      <c r="N67" s="79">
        <f>(COUNTIFS('MASTER TT'!$E$2:$E$68606,$A$2:$A$7563,'MASTER TT'!$B$2:$B$68606,"TUESDAY",'MASTER TT'!$C$2:$C$68606,"1100-1*",'MASTER TT'!$AM$2:$AM$68606,"JAN-APRIL 2026",'MASTER TT'!$J$2:$J$68606,"&gt;=1"))</f>
        <v>0</v>
      </c>
      <c r="O67" s="79">
        <f>(COUNTIFS('MASTER TT'!$E$2:$E$68606,$A$2:$A$7563,'MASTER TT'!$B$2:$B$68606,"MONDAY",'MASTER TT'!$C$2:$C$68606,"1200-1*",'MASTER TT'!$AM$2:$AM$68606,"JAN-APRIL 2025",'MASTER TT'!$J$2:$J$68606,"&gt;=1"))</f>
        <v>0</v>
      </c>
      <c r="P67" s="79">
        <f>(COUNTIFS('MASTER TT'!$E$2:$E$68606,$A$2:$A$7563,'MASTER TT'!$B$2:$B$68606,"TUESDAY",'MASTER TT'!$C$2:$C$68606,"1300-1*",'MASTER TT'!$AM$2:$AM$68606,"JAN-APRIL 2026",'MASTER TT'!$J$2:$J$68606,"&gt;=1"))</f>
        <v>0</v>
      </c>
      <c r="Q67" s="79">
        <f>(COUNTIFS('MASTER TT'!$E$2:$E$68606,$A$2:$A$7563,'MASTER TT'!$B$2:$B$68606,"TUESDAY",'MASTER TT'!$C$2:$C$68606,"14*-1*",'MASTER TT'!$AM$2:$AM$68606,"JAN-APRIL 2026",'MASTER TT'!$J$2:$J$68606,"&gt;=1"))</f>
        <v>0</v>
      </c>
      <c r="R67" s="79">
        <f>(COUNTIFS('MASTER TT'!$E$2:$E$68606,$A$2:$A$7563,'MASTER TT'!$B$2:$B$68606,"TUESDAY",'MASTER TT'!$C$2:$C$68606,"17*-*",'MASTER TT'!$AM$2:$AM$68606,"SEP-DEC  2025",'MASTER TT'!$J$2:$J$68606,"&gt;=1"))</f>
        <v>0</v>
      </c>
      <c r="S67" s="79">
        <f>(COUNTIFS('MASTER TT'!$E$2:$E$68606,$A$2:$A$7563,'MASTER TT'!$B$2:$B$68606,"WEDNESDAY",'MASTER TT'!$C$2:$C$68606,"08*-1*",'MASTER TT'!$AM$2:$AM$68606,"JAN-APRIL 2026",'MASTER TT'!$J$2:$J$68606,"&gt;=1"))</f>
        <v>0</v>
      </c>
      <c r="T67" s="79">
        <f>(COUNTIFS('MASTER TT'!$E$2:$E$68606,$A$2:$A$7563,'MASTER TT'!$B$2:$B$68606,"WEDNESDAY",'MASTER TT'!$C$2:$C$68606,"1100-1*",'MASTER TT'!$AM$2:$AM$68606,"JAN-APRIL 2026",'MASTER TT'!$J$2:$J$68606,"&gt;=1"))</f>
        <v>0</v>
      </c>
      <c r="U67" s="79">
        <f>(COUNTIFS('MASTER TT'!$E$2:$E$68606,$A$2:$A$7563,'MASTER TT'!$B$2:$B$68606,"MONDAY",'MASTER TT'!$C$2:$C$68606,"1200-1*",'MASTER TT'!$AM$2:$AM$68606,"JAN-APRIL 2025",'MASTER TT'!$J$2:$J$68606,"&gt;=1"))</f>
        <v>0</v>
      </c>
      <c r="V67" s="79">
        <f>(COUNTIFS('MASTER TT'!$E$2:$E$68606,$A$2:$A$7563,'MASTER TT'!$B$2:$B$68606,"MONDAY",'MASTER TT'!$C$2:$C$68606,"1300-1*",'MASTER TT'!$AM$2:$AM$68606,"JAN-APRIL 2025",'MASTER TT'!$J$2:$J$68606,"&gt;=1"))</f>
        <v>0</v>
      </c>
      <c r="W67" s="79">
        <f>(COUNTIFS('MASTER TT'!$E$2:$E$68606,$A$2:$A$7563,'MASTER TT'!$B$2:$B$68606,"WEDNESDAY",'MASTER TT'!$C$2:$C$68606,"14*-1*",'MASTER TT'!$AM$2:$AM$68606,"JAN-APRIL 2026",'MASTER TT'!$J$2:$J$68606,"&gt;=1"))</f>
        <v>0</v>
      </c>
      <c r="X67" s="79">
        <f>(COUNTIFS('MASTER TT'!$E$2:$E$68606,$A$2:$A$7563,'MASTER TT'!$B$2:$B$68606,"WEDNESDAY",'MASTER TT'!$C$2:$C$68606,"17*-*",'MASTER TT'!$AM$2:$AM$68606,"JAN-APRIL 2026",'MASTER TT'!$J$2:$J$68606,"&gt;=1"))</f>
        <v>0</v>
      </c>
      <c r="Y67" s="79">
        <f>(COUNTIFS('MASTER TT'!$E$2:$E$68606,$A$2:$A$7563,'MASTER TT'!$B$2:$B$68606,"THURSDAY",'MASTER TT'!$C$2:$C$68606,"08*-1*",'MASTER TT'!$AM$2:$AM$68606,"JAN-APRIL 2026",'MASTER TT'!$J$2:$J$68606,"&gt;=1"))</f>
        <v>0</v>
      </c>
      <c r="Z67" s="79">
        <f>(COUNTIFS('MASTER TT'!$E$2:$E$68606,$A$2:$A$7563,'MASTER TT'!$B$2:$B$68606,"THURSDAY",'MASTER TT'!$C$2:$C$68606,"1100-1*",'MASTER TT'!$AM$2:$AM$68606,"JAN-APRIL 2026",'MASTER TT'!$J$2:$J$68606,"&gt;=1"))</f>
        <v>0</v>
      </c>
      <c r="AA67" s="79">
        <f>(COUNTIFS('MASTER TT'!$E$2:$E$68606,$A$2:$A$7563,'MASTER TT'!$B$2:$B$68606,"MONDAY",'MASTER TT'!$C$2:$C$68606,"1200-1*",'MASTER TT'!$AM$2:$AM$68606,"JAN-APRIL 2025",'MASTER TT'!$J$2:$J$68606,"&gt;=1"))</f>
        <v>0</v>
      </c>
      <c r="AB67" s="79">
        <f>(COUNTIFS('MASTER TT'!$E$2:$E$68606,$A$2:$A$7563,'MASTER TT'!$B$2:$B$68606,"MONDAY",'MASTER TT'!$C$2:$C$68606,"1300-1*",'MASTER TT'!$AM$2:$AM$68606,"JAN-APRIL 2025",'MASTER TT'!$J$2:$J$68606,"&gt;=1"))</f>
        <v>0</v>
      </c>
      <c r="AC67" s="79">
        <f>(COUNTIFS('MASTER TT'!$E$2:$E$68606,$A$2:$A$7563,'MASTER TT'!$B$2:$B$68606,"THURSDAY",'MASTER TT'!$C$2:$C$68606,"14*-1*",'MASTER TT'!$AM$2:$AM$68606,"JAN-APRIL 2026",'MASTER TT'!$J$2:$J$68606,"&gt;=1"))</f>
        <v>0</v>
      </c>
      <c r="AD67" s="79">
        <f>(COUNTIFS('MASTER TT'!$E$2:$E$68606,$A$2:$A$7563,'MASTER TT'!$B$2:$B$68606,"THURSDAY",'MASTER TT'!$C$2:$C$68606,"17*-*",'MASTER TT'!$AM$2:$AM$68606,"JAN-APRIL 2026",'MASTER TT'!$J$2:$J$68606,"&gt;=1"))</f>
        <v>0</v>
      </c>
      <c r="AE67" s="79">
        <f>(COUNTIFS('MASTER TT'!$E$2:$E$68606,$A$2:$A$7563,'MASTER TT'!$B$2:$B$68606,"FRIDAY",'MASTER TT'!$C$2:$C$68606,"08*-1*",'MASTER TT'!$AM$2:$AM$68606,"JAN-APRIL 2026",'MASTER TT'!$J$2:$J$68606,"&gt;=1"))</f>
        <v>0</v>
      </c>
      <c r="AF67" s="79">
        <f>(COUNTIFS('MASTER TT'!$E$2:$E$68606,$A$2:$A$7563,'MASTER TT'!$B$2:$B$68606,"FRIDAY",'MASTER TT'!$C$2:$C$68606,"1100-1*",'MASTER TT'!$AM$2:$AM$68606,"JAN-APRIL 2026",'MASTER TT'!$J$2:$J$68606,"&gt;=1"))</f>
        <v>0</v>
      </c>
      <c r="AG67" s="79">
        <f>(COUNTIFS('MASTER TT'!$E$2:$E$68606,$A$2:$A$7563,'MASTER TT'!$B$2:$B$68606,"MONDAY",'MASTER TT'!$C$2:$C$68606,"1200-1*",'MASTER TT'!$AM$2:$AM$68606,"JAN-APRIL 2025",'MASTER TT'!$J$2:$J$68606,"&gt;=1"))</f>
        <v>0</v>
      </c>
      <c r="AH67" s="79">
        <f>(COUNTIFS('MASTER TT'!$E$2:$E$68606,$A$2:$A$7563,'MASTER TT'!$B$2:$B$68606,"MONDAY",'MASTER TT'!$C$2:$C$68606,"1300-1*",'MASTER TT'!$AM$2:$AM$68606,"JAN-APRIL 2025",'MASTER TT'!$J$2:$J$68606,"&gt;=1"))</f>
        <v>0</v>
      </c>
      <c r="AI67" s="79">
        <f>(COUNTIFS('MASTER TT'!$E$2:$E$68606,$A$2:$A$7563,'MASTER TT'!$B$2:$B$68606,"FRIDAY",'MASTER TT'!$C$2:$C$68606,"14*-1*",'MASTER TT'!$AM$2:$AM$68606,"JAN-APRIL 2026",'MASTER TT'!$J$2:$J$68606,"&gt;=1"))</f>
        <v>0</v>
      </c>
      <c r="AJ67" s="79">
        <f>(COUNTIFS('MASTER TT'!$E$2:$E$68606,$A$2:$A$7563,'MASTER TT'!$B$2:$B$68606,"FRIDAY",'MASTER TT'!$C$2:$C$68606,"17*-*",'MASTER TT'!$AM$2:$AM$68606,"JAN-APRIL 2026",'MASTER TT'!$J$2:$J$68606,"&gt;=1"))</f>
        <v>0</v>
      </c>
      <c r="AK67" s="79">
        <f>(COUNTIFS('MASTER TT'!$E$2:$E$68606,$A$2:$A$7563,'MASTER TT'!$B$2:$B$68606,"SATURDAY",'MASTER TT'!$C$2:$C$68606,"08*-1*",'MASTER TT'!$AM$2:$AM$68606,"JAN-APRIL 2026",'MASTER TT'!$J$2:$J$68606,"&gt;=1"))</f>
        <v>0</v>
      </c>
      <c r="AL67" s="79">
        <f>(COUNTIFS('MASTER TT'!$E$2:$E$68606,$A$2:$A$7563,'MASTER TT'!$B$2:$B$68606,"SATURDAY",'MASTER TT'!$C$2:$C$68606,"1100-1*",'MASTER TT'!$AM$2:$AM$68606,"JAN-APRIL 2026",'MASTER TT'!$J$2:$J$68606,"&gt;=1"))</f>
        <v>0</v>
      </c>
      <c r="AM67" s="79">
        <f>(COUNTIFS('MASTER TT'!$E$2:$E$68606,$A$2:$A$7563,'MASTER TT'!$B$2:$B$68606,"MONDAY",'MASTER TT'!$C$2:$C$68606,"1200-1*",'MASTER TT'!$AM$2:$AM$68606,"JAN-APRIL 2025",'MASTER TT'!$J$2:$J$68606,"&gt;=1"))</f>
        <v>0</v>
      </c>
      <c r="AN67" s="79">
        <f>(COUNTIFS('MASTER TT'!$E$2:$E$68606,$A$2:$A$7563,'MASTER TT'!$B$2:$B$68606,"MONDAY",'MASTER TT'!$C$2:$C$68606,"1300-1*",'MASTER TT'!$AM$2:$AM$68606,"JAN-APRIL 2025",'MASTER TT'!$J$2:$J$68606,"&gt;=1"))</f>
        <v>0</v>
      </c>
      <c r="AO67" s="79">
        <f>(COUNTIFS('MASTER TT'!$E$2:$E$68606,$A$2:$A$7563,'MASTER TT'!$B$2:$B$68606,"MONDAY",'MASTER TT'!$C$2:$C$68606,"14*-1*",'MASTER TT'!$AM$2:$AM$68606,"MAY-AUG 2025",'MASTER TT'!$J$2:$J$68606,"&gt;=1"))</f>
        <v>0</v>
      </c>
      <c r="AP67" s="79">
        <f>(COUNTIFS('MASTER TT'!$E$2:$E$68606,$A$2:$A$7563,'MASTER TT'!$B$2:$B$68606,"SATURDAY",'MASTER TT'!$C$2:$C$68606,"17*-*",'MASTER TT'!$AM$2:$AM$68606,"JAN-APRIL 2026",'MASTER TT'!$J$2:$J$68606,"&gt;=1"))</f>
        <v>0</v>
      </c>
      <c r="AQ67" s="79">
        <f>(COUNTIFS('MASTER TT'!$E$2:$E$68606,$A$2:$A$7563,'MASTER TT'!$B$2:$B$68606,"SUNDAY",'MASTER TT'!$C$2:$C$68606,"08*-1*",'MASTER TT'!$AM$2:$AM$68606,"JAN-APRIL 2026",'MASTER TT'!$J$2:$J$68606,"&gt;=1"))</f>
        <v>0</v>
      </c>
      <c r="AR67" s="79">
        <f>(COUNTIFS('MASTER TT'!$E$2:$E$68607,$A$2:$A$7563,'MASTER TT'!$B$2:$B$68607,"SUNDAY",'MASTER TT'!$C$2:$C$68607,"1100-1*",'MASTER TT'!$AM$2:$AM$68607,"JAN-APRIL 2026",'MASTER TT'!$J$2:$J$68607,"&gt;=1"))</f>
        <v>0</v>
      </c>
      <c r="AS67" s="79">
        <f>(COUNTIFS('MASTER TT'!$E$2:$E$68606,$A$2:$A$7563,'MASTER TT'!$B$2:$B$68606,"SUNDAY",'MASTER TT'!$C$2:$C$68606,"1200-1*",'MASTER TT'!$AM$2:$AM$68606,"JAN-APRIL 2026",'MASTER TT'!$J$2:$J$68606,"&gt;=1"))</f>
        <v>0</v>
      </c>
      <c r="AT67" s="79">
        <f>(COUNTIFS('MASTER TT'!$E$2:$E$68606,$A$2:$A$7563,'MASTER TT'!$B$2:$B$68606,"SUNDAY",'MASTER TT'!$C$2:$C$68606,"1300-1*",'MASTER TT'!$AM$2:$AM$68606,"JAN-APRIL 2026",'MASTER TT'!$J$2:$J$68606,"&gt;=1"))</f>
        <v>0</v>
      </c>
      <c r="AU67" s="79">
        <f>(COUNTIFS('MASTER TT'!$E$2:$E$68606,$A$2:$A$7563,'MASTER TT'!$B$2:$B$68606,"SUNDAY",'MASTER TT'!$C$2:$C$68606,"14*-1*",'MASTER TT'!$AM$2:$AM$68606,"JAN-APRIL 2026",'MASTER TT'!$J$2:$J$68606,"&gt;=1"))</f>
        <v>0</v>
      </c>
      <c r="AV67" s="79">
        <f>(COUNTIFS('MASTER TT'!$E$2:$E$68606,$A$2:$A$7563,'MASTER TT'!$B$2:$B$68606,"SUNDAY",'MASTER TT'!$C$2:$C$68606,"17*-*",'MASTER TT'!$AM$2:$AM$68606,"JAN-APRIL 2026",'MASTER TT'!$J$2:$J$68606,"&gt;=1"))</f>
        <v>0</v>
      </c>
      <c r="AW67" s="28"/>
      <c r="AX67" s="29"/>
      <c r="AY67" s="28"/>
      <c r="AZ67" s="28"/>
      <c r="BA67" s="28"/>
      <c r="BB67" s="28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1"/>
      <c r="BN67" s="31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</row>
    <row r="68" spans="1:84" ht="14.25" customHeight="1">
      <c r="A68" s="77" t="s">
        <v>441</v>
      </c>
      <c r="B68" s="43" t="s">
        <v>376</v>
      </c>
      <c r="C68" s="44"/>
      <c r="D68" s="45"/>
      <c r="E68" s="44"/>
      <c r="F68" s="78"/>
      <c r="G68" s="79">
        <f>(COUNTIFS('MASTER TT'!$E$2:$E$68606,$A$2:$A$7563,'MASTER TT'!$B$2:$B$68606,"MONDAY",'MASTER TT'!$C$2:$C$68606,"08*-1*",'MASTER TT'!$AM$2:$AM$68606,"JAN-APRIL 2026",'MASTER TT'!$J$2:$J$68606,"&gt;=1"))</f>
        <v>0</v>
      </c>
      <c r="H68" s="79">
        <f>(COUNTIFS('MASTER TT'!$E$2:$E$68602,$A$2:$A$7563,'MASTER TT'!$B$2:$B$68602,"MONDAY",'MASTER TT'!$C$2:$C$68602,"1100-1*",'MASTER TT'!$AM$2:$AM$68602,"JAN-APRIL 2026",'MASTER TT'!$J$2:$J$68602,"&gt;=1"))</f>
        <v>0</v>
      </c>
      <c r="I68" s="79">
        <f>(COUNTIFS('MASTER TT'!$E$2:$E$68606,$A$2:$A$7563,'MASTER TT'!$B$2:$B$68606,"MONDAY",'MASTER TT'!$C$2:$C$68606,"1200-1*",'MASTER TT'!$AM$2:$AM$68606,"JAN-APRIL 2025",'MASTER TT'!$J$2:$J$68606,"&gt;=1"))</f>
        <v>0</v>
      </c>
      <c r="J68" s="79">
        <f>(COUNTIFS('MASTER TT'!$E$2:$E$68606,$A$2:$A$7563,'MASTER TT'!$B$2:$B$68606,"MONDAY",'MASTER TT'!$C$2:$C$68606,"1300-1*",'MASTER TT'!$AM$2:$AM$68606,"JAN-APRIL 2025",'MASTER TT'!$J$2:$J$68606,"&gt;=1"))</f>
        <v>0</v>
      </c>
      <c r="K68" s="79">
        <f>(COUNTIFS('MASTER TT'!$E$2:$E$68606,$A$2:$A$7563,'MASTER TT'!$B$2:$B$68606,"MONDAY",'MASTER TT'!$C$2:$C$68606,"14*-1*",'MASTER TT'!$AM$2:$AM$68606,"JAN-APRIL 2026",'MASTER TT'!$J$2:$J$68606,"&gt;=1"))</f>
        <v>0</v>
      </c>
      <c r="L68" s="79">
        <f>(COUNTIFS('MASTER TT'!$E$2:$E$68606,$A$2:$A$7563,'MASTER TT'!$B$2:$B$68606,"MONDAY",'MASTER TT'!$C$2:$C$68606,"17*-*",'MASTER TT'!$AM$2:$AM$68606,"JAN-APRIL 2026",'MASTER TT'!$J$2:$J$68606,"&gt;=1"))</f>
        <v>0</v>
      </c>
      <c r="M68" s="79">
        <f>(COUNTIFS('MASTER TT'!$E$2:$E$68606,$A$2:$A$7563,'MASTER TT'!$B$2:$B$68606,"TUESDAY",'MASTER TT'!$C$2:$C$68606,"08*-1*",'MASTER TT'!$AM$2:$AM$68606,"JAN-APRIL 2026",'MASTER TT'!$J$2:$J$68606,"&gt;=1"))</f>
        <v>0</v>
      </c>
      <c r="N68" s="79">
        <f>(COUNTIFS('MASTER TT'!$E$2:$E$68606,$A$2:$A$7563,'MASTER TT'!$B$2:$B$68606,"TUESDAY",'MASTER TT'!$C$2:$C$68606,"1100-1*",'MASTER TT'!$AM$2:$AM$68606,"JAN-APRIL 2026",'MASTER TT'!$J$2:$J$68606,"&gt;=1"))</f>
        <v>0</v>
      </c>
      <c r="O68" s="79">
        <f>(COUNTIFS('MASTER TT'!$E$2:$E$68606,$A$2:$A$7563,'MASTER TT'!$B$2:$B$68606,"MONDAY",'MASTER TT'!$C$2:$C$68606,"1200-1*",'MASTER TT'!$AM$2:$AM$68606,"JAN-APRIL 2025",'MASTER TT'!$J$2:$J$68606,"&gt;=1"))</f>
        <v>0</v>
      </c>
      <c r="P68" s="79">
        <f>(COUNTIFS('MASTER TT'!$E$2:$E$68606,$A$2:$A$7563,'MASTER TT'!$B$2:$B$68606,"TUESDAY",'MASTER TT'!$C$2:$C$68606,"1300-1*",'MASTER TT'!$AM$2:$AM$68606,"JAN-APRIL 2026",'MASTER TT'!$J$2:$J$68606,"&gt;=1"))</f>
        <v>0</v>
      </c>
      <c r="Q68" s="79">
        <f>(COUNTIFS('MASTER TT'!$E$2:$E$68606,$A$2:$A$7563,'MASTER TT'!$B$2:$B$68606,"TUESDAY",'MASTER TT'!$C$2:$C$68606,"14*-1*",'MASTER TT'!$AM$2:$AM$68606,"JAN-APRIL 2026",'MASTER TT'!$J$2:$J$68606,"&gt;=1"))</f>
        <v>0</v>
      </c>
      <c r="R68" s="79">
        <f>(COUNTIFS('MASTER TT'!$E$2:$E$68606,$A$2:$A$7563,'MASTER TT'!$B$2:$B$68606,"TUESDAY",'MASTER TT'!$C$2:$C$68606,"17*-*",'MASTER TT'!$AM$2:$AM$68606,"SEP-DEC  2025",'MASTER TT'!$J$2:$J$68606,"&gt;=1"))</f>
        <v>0</v>
      </c>
      <c r="S68" s="79">
        <f>(COUNTIFS('MASTER TT'!$E$2:$E$68606,$A$2:$A$7563,'MASTER TT'!$B$2:$B$68606,"WEDNESDAY",'MASTER TT'!$C$2:$C$68606,"08*-1*",'MASTER TT'!$AM$2:$AM$68606,"JAN-APRIL 2026",'MASTER TT'!$J$2:$J$68606,"&gt;=1"))</f>
        <v>0</v>
      </c>
      <c r="T68" s="79">
        <f>(COUNTIFS('MASTER TT'!$E$2:$E$68606,$A$2:$A$7563,'MASTER TT'!$B$2:$B$68606,"WEDNESDAY",'MASTER TT'!$C$2:$C$68606,"1100-1*",'MASTER TT'!$AM$2:$AM$68606,"JAN-APRIL 2026",'MASTER TT'!$J$2:$J$68606,"&gt;=1"))</f>
        <v>0</v>
      </c>
      <c r="U68" s="79">
        <f>(COUNTIFS('MASTER TT'!$E$2:$E$68606,$A$2:$A$7563,'MASTER TT'!$B$2:$B$68606,"MONDAY",'MASTER TT'!$C$2:$C$68606,"1200-1*",'MASTER TT'!$AM$2:$AM$68606,"JAN-APRIL 2025",'MASTER TT'!$J$2:$J$68606,"&gt;=1"))</f>
        <v>0</v>
      </c>
      <c r="V68" s="79">
        <f>(COUNTIFS('MASTER TT'!$E$2:$E$68606,$A$2:$A$7563,'MASTER TT'!$B$2:$B$68606,"MONDAY",'MASTER TT'!$C$2:$C$68606,"1300-1*",'MASTER TT'!$AM$2:$AM$68606,"JAN-APRIL 2025",'MASTER TT'!$J$2:$J$68606,"&gt;=1"))</f>
        <v>0</v>
      </c>
      <c r="W68" s="79">
        <f>(COUNTIFS('MASTER TT'!$E$2:$E$68606,$A$2:$A$7563,'MASTER TT'!$B$2:$B$68606,"WEDNESDAY",'MASTER TT'!$C$2:$C$68606,"14*-1*",'MASTER TT'!$AM$2:$AM$68606,"JAN-APRIL 2026",'MASTER TT'!$J$2:$J$68606,"&gt;=1"))</f>
        <v>0</v>
      </c>
      <c r="X68" s="79">
        <f>(COUNTIFS('MASTER TT'!$E$2:$E$68606,$A$2:$A$7563,'MASTER TT'!$B$2:$B$68606,"WEDNESDAY",'MASTER TT'!$C$2:$C$68606,"17*-*",'MASTER TT'!$AM$2:$AM$68606,"JAN-APRIL 2026",'MASTER TT'!$J$2:$J$68606,"&gt;=1"))</f>
        <v>0</v>
      </c>
      <c r="Y68" s="79">
        <f>(COUNTIFS('MASTER TT'!$E$2:$E$68606,$A$2:$A$7563,'MASTER TT'!$B$2:$B$68606,"THURSDAY",'MASTER TT'!$C$2:$C$68606,"08*-1*",'MASTER TT'!$AM$2:$AM$68606,"JAN-APRIL 2026",'MASTER TT'!$J$2:$J$68606,"&gt;=1"))</f>
        <v>0</v>
      </c>
      <c r="Z68" s="79">
        <f>(COUNTIFS('MASTER TT'!$E$2:$E$68606,$A$2:$A$7563,'MASTER TT'!$B$2:$B$68606,"THURSDAY",'MASTER TT'!$C$2:$C$68606,"1100-1*",'MASTER TT'!$AM$2:$AM$68606,"JAN-APRIL 2026",'MASTER TT'!$J$2:$J$68606,"&gt;=1"))</f>
        <v>0</v>
      </c>
      <c r="AA68" s="79">
        <f>(COUNTIFS('MASTER TT'!$E$2:$E$68606,$A$2:$A$7563,'MASTER TT'!$B$2:$B$68606,"MONDAY",'MASTER TT'!$C$2:$C$68606,"1200-1*",'MASTER TT'!$AM$2:$AM$68606,"JAN-APRIL 2025",'MASTER TT'!$J$2:$J$68606,"&gt;=1"))</f>
        <v>0</v>
      </c>
      <c r="AB68" s="79">
        <f>(COUNTIFS('MASTER TT'!$E$2:$E$68606,$A$2:$A$7563,'MASTER TT'!$B$2:$B$68606,"MONDAY",'MASTER TT'!$C$2:$C$68606,"1300-1*",'MASTER TT'!$AM$2:$AM$68606,"JAN-APRIL 2025",'MASTER TT'!$J$2:$J$68606,"&gt;=1"))</f>
        <v>0</v>
      </c>
      <c r="AC68" s="79">
        <f>(COUNTIFS('MASTER TT'!$E$2:$E$68606,$A$2:$A$7563,'MASTER TT'!$B$2:$B$68606,"THURSDAY",'MASTER TT'!$C$2:$C$68606,"14*-1*",'MASTER TT'!$AM$2:$AM$68606,"JAN-APRIL 2026",'MASTER TT'!$J$2:$J$68606,"&gt;=1"))</f>
        <v>0</v>
      </c>
      <c r="AD68" s="79">
        <f>(COUNTIFS('MASTER TT'!$E$2:$E$68606,$A$2:$A$7563,'MASTER TT'!$B$2:$B$68606,"THURSDAY",'MASTER TT'!$C$2:$C$68606,"17*-*",'MASTER TT'!$AM$2:$AM$68606,"JAN-APRIL 2026",'MASTER TT'!$J$2:$J$68606,"&gt;=1"))</f>
        <v>0</v>
      </c>
      <c r="AE68" s="79">
        <f>(COUNTIFS('MASTER TT'!$E$2:$E$68606,$A$2:$A$7563,'MASTER TT'!$B$2:$B$68606,"FRIDAY",'MASTER TT'!$C$2:$C$68606,"08*-1*",'MASTER TT'!$AM$2:$AM$68606,"JAN-APRIL 2026",'MASTER TT'!$J$2:$J$68606,"&gt;=1"))</f>
        <v>0</v>
      </c>
      <c r="AF68" s="79">
        <f>(COUNTIFS('MASTER TT'!$E$2:$E$68606,$A$2:$A$7563,'MASTER TT'!$B$2:$B$68606,"FRIDAY",'MASTER TT'!$C$2:$C$68606,"1100-1*",'MASTER TT'!$AM$2:$AM$68606,"JAN-APRIL 2026",'MASTER TT'!$J$2:$J$68606,"&gt;=1"))</f>
        <v>0</v>
      </c>
      <c r="AG68" s="79">
        <f>(COUNTIFS('MASTER TT'!$E$2:$E$68606,$A$2:$A$7563,'MASTER TT'!$B$2:$B$68606,"MONDAY",'MASTER TT'!$C$2:$C$68606,"1200-1*",'MASTER TT'!$AM$2:$AM$68606,"JAN-APRIL 2025",'MASTER TT'!$J$2:$J$68606,"&gt;=1"))</f>
        <v>0</v>
      </c>
      <c r="AH68" s="79">
        <f>(COUNTIFS('MASTER TT'!$E$2:$E$68606,$A$2:$A$7563,'MASTER TT'!$B$2:$B$68606,"MONDAY",'MASTER TT'!$C$2:$C$68606,"1300-1*",'MASTER TT'!$AM$2:$AM$68606,"JAN-APRIL 2025",'MASTER TT'!$J$2:$J$68606,"&gt;=1"))</f>
        <v>0</v>
      </c>
      <c r="AI68" s="79">
        <f>(COUNTIFS('MASTER TT'!$E$2:$E$68606,$A$2:$A$7563,'MASTER TT'!$B$2:$B$68606,"FRIDAY",'MASTER TT'!$C$2:$C$68606,"14*-1*",'MASTER TT'!$AM$2:$AM$68606,"JAN-APRIL 2026",'MASTER TT'!$J$2:$J$68606,"&gt;=1"))</f>
        <v>0</v>
      </c>
      <c r="AJ68" s="79">
        <f>(COUNTIFS('MASTER TT'!$E$2:$E$68606,$A$2:$A$7563,'MASTER TT'!$B$2:$B$68606,"FRIDAY",'MASTER TT'!$C$2:$C$68606,"17*-*",'MASTER TT'!$AM$2:$AM$68606,"JAN-APRIL 2026",'MASTER TT'!$J$2:$J$68606,"&gt;=1"))</f>
        <v>0</v>
      </c>
      <c r="AK68" s="79">
        <f>(COUNTIFS('MASTER TT'!$E$2:$E$68606,$A$2:$A$7563,'MASTER TT'!$B$2:$B$68606,"SATURDAY",'MASTER TT'!$C$2:$C$68606,"08*-1*",'MASTER TT'!$AM$2:$AM$68606,"JAN-APRIL 2026",'MASTER TT'!$J$2:$J$68606,"&gt;=1"))</f>
        <v>0</v>
      </c>
      <c r="AL68" s="79">
        <f>(COUNTIFS('MASTER TT'!$E$2:$E$68606,$A$2:$A$7563,'MASTER TT'!$B$2:$B$68606,"SATURDAY",'MASTER TT'!$C$2:$C$68606,"1100-1*",'MASTER TT'!$AM$2:$AM$68606,"JAN-APRIL 2026",'MASTER TT'!$J$2:$J$68606,"&gt;=1"))</f>
        <v>0</v>
      </c>
      <c r="AM68" s="79">
        <f>(COUNTIFS('MASTER TT'!$E$2:$E$68606,$A$2:$A$7563,'MASTER TT'!$B$2:$B$68606,"MONDAY",'MASTER TT'!$C$2:$C$68606,"1200-1*",'MASTER TT'!$AM$2:$AM$68606,"JAN-APRIL 2025",'MASTER TT'!$J$2:$J$68606,"&gt;=1"))</f>
        <v>0</v>
      </c>
      <c r="AN68" s="79">
        <f>(COUNTIFS('MASTER TT'!$E$2:$E$68606,$A$2:$A$7563,'MASTER TT'!$B$2:$B$68606,"MONDAY",'MASTER TT'!$C$2:$C$68606,"1300-1*",'MASTER TT'!$AM$2:$AM$68606,"JAN-APRIL 2025",'MASTER TT'!$J$2:$J$68606,"&gt;=1"))</f>
        <v>0</v>
      </c>
      <c r="AO68" s="79">
        <f>(COUNTIFS('MASTER TT'!$E$2:$E$68606,$A$2:$A$7563,'MASTER TT'!$B$2:$B$68606,"MONDAY",'MASTER TT'!$C$2:$C$68606,"14*-1*",'MASTER TT'!$AM$2:$AM$68606,"MAY-AUG 2025",'MASTER TT'!$J$2:$J$68606,"&gt;=1"))</f>
        <v>0</v>
      </c>
      <c r="AP68" s="79">
        <f>(COUNTIFS('MASTER TT'!$E$2:$E$68606,$A$2:$A$7563,'MASTER TT'!$B$2:$B$68606,"SATURDAY",'MASTER TT'!$C$2:$C$68606,"17*-*",'MASTER TT'!$AM$2:$AM$68606,"JAN-APRIL 2026",'MASTER TT'!$J$2:$J$68606,"&gt;=1"))</f>
        <v>0</v>
      </c>
      <c r="AQ68" s="79">
        <f>(COUNTIFS('MASTER TT'!$E$2:$E$68606,$A$2:$A$7563,'MASTER TT'!$B$2:$B$68606,"SUNDAY",'MASTER TT'!$C$2:$C$68606,"08*-1*",'MASTER TT'!$AM$2:$AM$68606,"JAN-APRIL 2026",'MASTER TT'!$J$2:$J$68606,"&gt;=1"))</f>
        <v>0</v>
      </c>
      <c r="AR68" s="79">
        <f>(COUNTIFS('MASTER TT'!$E$2:$E$68607,$A$2:$A$7563,'MASTER TT'!$B$2:$B$68607,"SUNDAY",'MASTER TT'!$C$2:$C$68607,"1100-1*",'MASTER TT'!$AM$2:$AM$68607,"JAN-APRIL 2026",'MASTER TT'!$J$2:$J$68607,"&gt;=1"))</f>
        <v>0</v>
      </c>
      <c r="AS68" s="79">
        <f>(COUNTIFS('MASTER TT'!$E$2:$E$68606,$A$2:$A$7563,'MASTER TT'!$B$2:$B$68606,"SUNDAY",'MASTER TT'!$C$2:$C$68606,"1200-1*",'MASTER TT'!$AM$2:$AM$68606,"JAN-APRIL 2026",'MASTER TT'!$J$2:$J$68606,"&gt;=1"))</f>
        <v>0</v>
      </c>
      <c r="AT68" s="79">
        <f>(COUNTIFS('MASTER TT'!$E$2:$E$68606,$A$2:$A$7563,'MASTER TT'!$B$2:$B$68606,"SUNDAY",'MASTER TT'!$C$2:$C$68606,"1300-1*",'MASTER TT'!$AM$2:$AM$68606,"JAN-APRIL 2026",'MASTER TT'!$J$2:$J$68606,"&gt;=1"))</f>
        <v>0</v>
      </c>
      <c r="AU68" s="79">
        <f>(COUNTIFS('MASTER TT'!$E$2:$E$68606,$A$2:$A$7563,'MASTER TT'!$B$2:$B$68606,"SUNDAY",'MASTER TT'!$C$2:$C$68606,"14*-1*",'MASTER TT'!$AM$2:$AM$68606,"JAN-APRIL 2026",'MASTER TT'!$J$2:$J$68606,"&gt;=1"))</f>
        <v>0</v>
      </c>
      <c r="AV68" s="79">
        <f>(COUNTIFS('MASTER TT'!$E$2:$E$68606,$A$2:$A$7563,'MASTER TT'!$B$2:$B$68606,"SUNDAY",'MASTER TT'!$C$2:$C$68606,"17*-*",'MASTER TT'!$AM$2:$AM$68606,"JAN-APRIL 2026",'MASTER TT'!$J$2:$J$68606,"&gt;=1"))</f>
        <v>0</v>
      </c>
      <c r="AW68" s="28"/>
      <c r="AX68" s="29"/>
      <c r="AY68" s="28"/>
      <c r="AZ68" s="28"/>
      <c r="BA68" s="28"/>
      <c r="BB68" s="28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1"/>
      <c r="BN68" s="31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</row>
    <row r="69" spans="1:84" ht="14.25" customHeight="1">
      <c r="A69" s="80" t="s">
        <v>442</v>
      </c>
      <c r="B69" s="43" t="s">
        <v>376</v>
      </c>
      <c r="C69" s="44">
        <v>24</v>
      </c>
      <c r="D69" s="45">
        <v>11</v>
      </c>
      <c r="E69" s="44">
        <v>10</v>
      </c>
      <c r="F69" s="78" t="s">
        <v>377</v>
      </c>
      <c r="G69" s="79">
        <f>(COUNTIFS('MASTER TT'!$E$2:$E$68606,$A$2:$A$7563,'MASTER TT'!$B$2:$B$68606,"MONDAY",'MASTER TT'!$C$2:$C$68606,"08*-1*",'MASTER TT'!$AM$2:$AM$68606,"JAN-APRIL 2026",'MASTER TT'!$J$2:$J$68606,"&gt;=1"))</f>
        <v>0</v>
      </c>
      <c r="H69" s="79">
        <f>(COUNTIFS('MASTER TT'!$E$2:$E$68602,$A$2:$A$7563,'MASTER TT'!$B$2:$B$68602,"MONDAY",'MASTER TT'!$C$2:$C$68602,"1100-1*",'MASTER TT'!$AM$2:$AM$68602,"JAN-APRIL 2026",'MASTER TT'!$J$2:$J$68602,"&gt;=1"))</f>
        <v>0</v>
      </c>
      <c r="I69" s="79">
        <f>(COUNTIFS('MASTER TT'!$E$2:$E$68606,$A$2:$A$7563,'MASTER TT'!$B$2:$B$68606,"MONDAY",'MASTER TT'!$C$2:$C$68606,"1200-1*",'MASTER TT'!$AM$2:$AM$68606,"JAN-APRIL 2025",'MASTER TT'!$J$2:$J$68606,"&gt;=1"))</f>
        <v>0</v>
      </c>
      <c r="J69" s="79">
        <f>(COUNTIFS('MASTER TT'!$E$2:$E$68606,$A$2:$A$7563,'MASTER TT'!$B$2:$B$68606,"MONDAY",'MASTER TT'!$C$2:$C$68606,"1300-1*",'MASTER TT'!$AM$2:$AM$68606,"JAN-APRIL 2025",'MASTER TT'!$J$2:$J$68606,"&gt;=1"))</f>
        <v>0</v>
      </c>
      <c r="K69" s="79">
        <f>(COUNTIFS('MASTER TT'!$E$2:$E$68606,$A$2:$A$7563,'MASTER TT'!$B$2:$B$68606,"MONDAY",'MASTER TT'!$C$2:$C$68606,"14*-1*",'MASTER TT'!$AM$2:$AM$68606,"JAN-APRIL 2026",'MASTER TT'!$J$2:$J$68606,"&gt;=1"))</f>
        <v>0</v>
      </c>
      <c r="L69" s="79">
        <f>(COUNTIFS('MASTER TT'!$E$2:$E$68606,$A$2:$A$7563,'MASTER TT'!$B$2:$B$68606,"MONDAY",'MASTER TT'!$C$2:$C$68606,"17*-*",'MASTER TT'!$AM$2:$AM$68606,"JAN-APRIL 2026",'MASTER TT'!$J$2:$J$68606,"&gt;=1"))</f>
        <v>0</v>
      </c>
      <c r="M69" s="79">
        <f>(COUNTIFS('MASTER TT'!$E$2:$E$68606,$A$2:$A$7563,'MASTER TT'!$B$2:$B$68606,"TUESDAY",'MASTER TT'!$C$2:$C$68606,"08*-1*",'MASTER TT'!$AM$2:$AM$68606,"JAN-APRIL 2026",'MASTER TT'!$J$2:$J$68606,"&gt;=1"))</f>
        <v>0</v>
      </c>
      <c r="N69" s="79">
        <f>(COUNTIFS('MASTER TT'!$E$2:$E$68606,$A$2:$A$7563,'MASTER TT'!$B$2:$B$68606,"TUESDAY",'MASTER TT'!$C$2:$C$68606,"1100-1*",'MASTER TT'!$AM$2:$AM$68606,"JAN-APRIL 2026",'MASTER TT'!$J$2:$J$68606,"&gt;=1"))</f>
        <v>0</v>
      </c>
      <c r="O69" s="79">
        <f>(COUNTIFS('MASTER TT'!$E$2:$E$68606,$A$2:$A$7563,'MASTER TT'!$B$2:$B$68606,"MONDAY",'MASTER TT'!$C$2:$C$68606,"1200-1*",'MASTER TT'!$AM$2:$AM$68606,"JAN-APRIL 2025",'MASTER TT'!$J$2:$J$68606,"&gt;=1"))</f>
        <v>0</v>
      </c>
      <c r="P69" s="79">
        <f>(COUNTIFS('MASTER TT'!$E$2:$E$68606,$A$2:$A$7563,'MASTER TT'!$B$2:$B$68606,"TUESDAY",'MASTER TT'!$C$2:$C$68606,"1300-1*",'MASTER TT'!$AM$2:$AM$68606,"JAN-APRIL 2026",'MASTER TT'!$J$2:$J$68606,"&gt;=1"))</f>
        <v>0</v>
      </c>
      <c r="Q69" s="79">
        <f>(COUNTIFS('MASTER TT'!$E$2:$E$68606,$A$2:$A$7563,'MASTER TT'!$B$2:$B$68606,"TUESDAY",'MASTER TT'!$C$2:$C$68606,"14*-1*",'MASTER TT'!$AM$2:$AM$68606,"JAN-APRIL 2026",'MASTER TT'!$J$2:$J$68606,"&gt;=1"))</f>
        <v>0</v>
      </c>
      <c r="R69" s="79">
        <f>(COUNTIFS('MASTER TT'!$E$2:$E$68606,$A$2:$A$7563,'MASTER TT'!$B$2:$B$68606,"TUESDAY",'MASTER TT'!$C$2:$C$68606,"17*-*",'MASTER TT'!$AM$2:$AM$68606,"SEP-DEC  2025",'MASTER TT'!$J$2:$J$68606,"&gt;=1"))</f>
        <v>0</v>
      </c>
      <c r="S69" s="79">
        <f>(COUNTIFS('MASTER TT'!$E$2:$E$68606,$A$2:$A$7563,'MASTER TT'!$B$2:$B$68606,"WEDNESDAY",'MASTER TT'!$C$2:$C$68606,"08*-1*",'MASTER TT'!$AM$2:$AM$68606,"JAN-APRIL 2026",'MASTER TT'!$J$2:$J$68606,"&gt;=1"))</f>
        <v>0</v>
      </c>
      <c r="T69" s="79">
        <f>(COUNTIFS('MASTER TT'!$E$2:$E$68606,$A$2:$A$7563,'MASTER TT'!$B$2:$B$68606,"WEDNESDAY",'MASTER TT'!$C$2:$C$68606,"1100-1*",'MASTER TT'!$AM$2:$AM$68606,"JAN-APRIL 2026",'MASTER TT'!$J$2:$J$68606,"&gt;=1"))</f>
        <v>0</v>
      </c>
      <c r="U69" s="79">
        <f>(COUNTIFS('MASTER TT'!$E$2:$E$68606,$A$2:$A$7563,'MASTER TT'!$B$2:$B$68606,"MONDAY",'MASTER TT'!$C$2:$C$68606,"1200-1*",'MASTER TT'!$AM$2:$AM$68606,"JAN-APRIL 2025",'MASTER TT'!$J$2:$J$68606,"&gt;=1"))</f>
        <v>0</v>
      </c>
      <c r="V69" s="79">
        <f>(COUNTIFS('MASTER TT'!$E$2:$E$68606,$A$2:$A$7563,'MASTER TT'!$B$2:$B$68606,"MONDAY",'MASTER TT'!$C$2:$C$68606,"1300-1*",'MASTER TT'!$AM$2:$AM$68606,"JAN-APRIL 2025",'MASTER TT'!$J$2:$J$68606,"&gt;=1"))</f>
        <v>0</v>
      </c>
      <c r="W69" s="79">
        <f>(COUNTIFS('MASTER TT'!$E$2:$E$68606,$A$2:$A$7563,'MASTER TT'!$B$2:$B$68606,"WEDNESDAY",'MASTER TT'!$C$2:$C$68606,"14*-1*",'MASTER TT'!$AM$2:$AM$68606,"JAN-APRIL 2026",'MASTER TT'!$J$2:$J$68606,"&gt;=1"))</f>
        <v>0</v>
      </c>
      <c r="X69" s="79">
        <f>(COUNTIFS('MASTER TT'!$E$2:$E$68606,$A$2:$A$7563,'MASTER TT'!$B$2:$B$68606,"WEDNESDAY",'MASTER TT'!$C$2:$C$68606,"17*-*",'MASTER TT'!$AM$2:$AM$68606,"JAN-APRIL 2026",'MASTER TT'!$J$2:$J$68606,"&gt;=1"))</f>
        <v>0</v>
      </c>
      <c r="Y69" s="79">
        <f>(COUNTIFS('MASTER TT'!$E$2:$E$68606,$A$2:$A$7563,'MASTER TT'!$B$2:$B$68606,"THURSDAY",'MASTER TT'!$C$2:$C$68606,"08*-1*",'MASTER TT'!$AM$2:$AM$68606,"JAN-APRIL 2026",'MASTER TT'!$J$2:$J$68606,"&gt;=1"))</f>
        <v>0</v>
      </c>
      <c r="Z69" s="79">
        <f>(COUNTIFS('MASTER TT'!$E$2:$E$68606,$A$2:$A$7563,'MASTER TT'!$B$2:$B$68606,"THURSDAY",'MASTER TT'!$C$2:$C$68606,"1100-1*",'MASTER TT'!$AM$2:$AM$68606,"JAN-APRIL 2026",'MASTER TT'!$J$2:$J$68606,"&gt;=1"))</f>
        <v>0</v>
      </c>
      <c r="AA69" s="79">
        <f>(COUNTIFS('MASTER TT'!$E$2:$E$68606,$A$2:$A$7563,'MASTER TT'!$B$2:$B$68606,"MONDAY",'MASTER TT'!$C$2:$C$68606,"1200-1*",'MASTER TT'!$AM$2:$AM$68606,"JAN-APRIL 2025",'MASTER TT'!$J$2:$J$68606,"&gt;=1"))</f>
        <v>0</v>
      </c>
      <c r="AB69" s="79">
        <f>(COUNTIFS('MASTER TT'!$E$2:$E$68606,$A$2:$A$7563,'MASTER TT'!$B$2:$B$68606,"MONDAY",'MASTER TT'!$C$2:$C$68606,"1300-1*",'MASTER TT'!$AM$2:$AM$68606,"JAN-APRIL 2025",'MASTER TT'!$J$2:$J$68606,"&gt;=1"))</f>
        <v>0</v>
      </c>
      <c r="AC69" s="79">
        <f>(COUNTIFS('MASTER TT'!$E$2:$E$68606,$A$2:$A$7563,'MASTER TT'!$B$2:$B$68606,"THURSDAY",'MASTER TT'!$C$2:$C$68606,"14*-1*",'MASTER TT'!$AM$2:$AM$68606,"JAN-APRIL 2026",'MASTER TT'!$J$2:$J$68606,"&gt;=1"))</f>
        <v>0</v>
      </c>
      <c r="AD69" s="79">
        <f>(COUNTIFS('MASTER TT'!$E$2:$E$68606,$A$2:$A$7563,'MASTER TT'!$B$2:$B$68606,"THURSDAY",'MASTER TT'!$C$2:$C$68606,"17*-*",'MASTER TT'!$AM$2:$AM$68606,"JAN-APRIL 2026",'MASTER TT'!$J$2:$J$68606,"&gt;=1"))</f>
        <v>0</v>
      </c>
      <c r="AE69" s="79">
        <f>(COUNTIFS('MASTER TT'!$E$2:$E$68606,$A$2:$A$7563,'MASTER TT'!$B$2:$B$68606,"FRIDAY",'MASTER TT'!$C$2:$C$68606,"08*-1*",'MASTER TT'!$AM$2:$AM$68606,"JAN-APRIL 2026",'MASTER TT'!$J$2:$J$68606,"&gt;=1"))</f>
        <v>0</v>
      </c>
      <c r="AF69" s="79">
        <f>(COUNTIFS('MASTER TT'!$E$2:$E$68606,$A$2:$A$7563,'MASTER TT'!$B$2:$B$68606,"FRIDAY",'MASTER TT'!$C$2:$C$68606,"1100-1*",'MASTER TT'!$AM$2:$AM$68606,"JAN-APRIL 2026",'MASTER TT'!$J$2:$J$68606,"&gt;=1"))</f>
        <v>0</v>
      </c>
      <c r="AG69" s="79">
        <f>(COUNTIFS('MASTER TT'!$E$2:$E$68606,$A$2:$A$7563,'MASTER TT'!$B$2:$B$68606,"MONDAY",'MASTER TT'!$C$2:$C$68606,"1200-1*",'MASTER TT'!$AM$2:$AM$68606,"JAN-APRIL 2025",'MASTER TT'!$J$2:$J$68606,"&gt;=1"))</f>
        <v>0</v>
      </c>
      <c r="AH69" s="79">
        <f>(COUNTIFS('MASTER TT'!$E$2:$E$68606,$A$2:$A$7563,'MASTER TT'!$B$2:$B$68606,"MONDAY",'MASTER TT'!$C$2:$C$68606,"1300-1*",'MASTER TT'!$AM$2:$AM$68606,"JAN-APRIL 2025",'MASTER TT'!$J$2:$J$68606,"&gt;=1"))</f>
        <v>0</v>
      </c>
      <c r="AI69" s="79">
        <f>(COUNTIFS('MASTER TT'!$E$2:$E$68606,$A$2:$A$7563,'MASTER TT'!$B$2:$B$68606,"FRIDAY",'MASTER TT'!$C$2:$C$68606,"14*-1*",'MASTER TT'!$AM$2:$AM$68606,"JAN-APRIL 2026",'MASTER TT'!$J$2:$J$68606,"&gt;=1"))</f>
        <v>0</v>
      </c>
      <c r="AJ69" s="79">
        <f>(COUNTIFS('MASTER TT'!$E$2:$E$68606,$A$2:$A$7563,'MASTER TT'!$B$2:$B$68606,"FRIDAY",'MASTER TT'!$C$2:$C$68606,"17*-*",'MASTER TT'!$AM$2:$AM$68606,"JAN-APRIL 2026",'MASTER TT'!$J$2:$J$68606,"&gt;=1"))</f>
        <v>0</v>
      </c>
      <c r="AK69" s="79">
        <f>(COUNTIFS('MASTER TT'!$E$2:$E$68606,$A$2:$A$7563,'MASTER TT'!$B$2:$B$68606,"SATURDAY",'MASTER TT'!$C$2:$C$68606,"08*-1*",'MASTER TT'!$AM$2:$AM$68606,"JAN-APRIL 2026",'MASTER TT'!$J$2:$J$68606,"&gt;=1"))</f>
        <v>0</v>
      </c>
      <c r="AL69" s="79">
        <f>(COUNTIFS('MASTER TT'!$E$2:$E$68606,$A$2:$A$7563,'MASTER TT'!$B$2:$B$68606,"SATURDAY",'MASTER TT'!$C$2:$C$68606,"1100-1*",'MASTER TT'!$AM$2:$AM$68606,"JAN-APRIL 2026",'MASTER TT'!$J$2:$J$68606,"&gt;=1"))</f>
        <v>0</v>
      </c>
      <c r="AM69" s="79">
        <f>(COUNTIFS('MASTER TT'!$E$2:$E$68606,$A$2:$A$7563,'MASTER TT'!$B$2:$B$68606,"MONDAY",'MASTER TT'!$C$2:$C$68606,"1200-1*",'MASTER TT'!$AM$2:$AM$68606,"JAN-APRIL 2025",'MASTER TT'!$J$2:$J$68606,"&gt;=1"))</f>
        <v>0</v>
      </c>
      <c r="AN69" s="79">
        <f>(COUNTIFS('MASTER TT'!$E$2:$E$68606,$A$2:$A$7563,'MASTER TT'!$B$2:$B$68606,"MONDAY",'MASTER TT'!$C$2:$C$68606,"1300-1*",'MASTER TT'!$AM$2:$AM$68606,"JAN-APRIL 2025",'MASTER TT'!$J$2:$J$68606,"&gt;=1"))</f>
        <v>0</v>
      </c>
      <c r="AO69" s="79">
        <f>(COUNTIFS('MASTER TT'!$E$2:$E$68606,$A$2:$A$7563,'MASTER TT'!$B$2:$B$68606,"MONDAY",'MASTER TT'!$C$2:$C$68606,"14*-1*",'MASTER TT'!$AM$2:$AM$68606,"MAY-AUG 2025",'MASTER TT'!$J$2:$J$68606,"&gt;=1"))</f>
        <v>0</v>
      </c>
      <c r="AP69" s="79">
        <f>(COUNTIFS('MASTER TT'!$E$2:$E$68606,$A$2:$A$7563,'MASTER TT'!$B$2:$B$68606,"SATURDAY",'MASTER TT'!$C$2:$C$68606,"17*-*",'MASTER TT'!$AM$2:$AM$68606,"JAN-APRIL 2026",'MASTER TT'!$J$2:$J$68606,"&gt;=1"))</f>
        <v>0</v>
      </c>
      <c r="AQ69" s="79">
        <f>(COUNTIFS('MASTER TT'!$E$2:$E$68606,$A$2:$A$7563,'MASTER TT'!$B$2:$B$68606,"SUNDAY",'MASTER TT'!$C$2:$C$68606,"08*-1*",'MASTER TT'!$AM$2:$AM$68606,"JAN-APRIL 2026",'MASTER TT'!$J$2:$J$68606,"&gt;=1"))</f>
        <v>0</v>
      </c>
      <c r="AR69" s="79">
        <f>(COUNTIFS('MASTER TT'!$E$2:$E$68607,$A$2:$A$7563,'MASTER TT'!$B$2:$B$68607,"SUNDAY",'MASTER TT'!$C$2:$C$68607,"1100-1*",'MASTER TT'!$AM$2:$AM$68607,"JAN-APRIL 2026",'MASTER TT'!$J$2:$J$68607,"&gt;=1"))</f>
        <v>0</v>
      </c>
      <c r="AS69" s="79">
        <f>(COUNTIFS('MASTER TT'!$E$2:$E$68606,$A$2:$A$7563,'MASTER TT'!$B$2:$B$68606,"SUNDAY",'MASTER TT'!$C$2:$C$68606,"1200-1*",'MASTER TT'!$AM$2:$AM$68606,"JAN-APRIL 2026",'MASTER TT'!$J$2:$J$68606,"&gt;=1"))</f>
        <v>0</v>
      </c>
      <c r="AT69" s="79">
        <f>(COUNTIFS('MASTER TT'!$E$2:$E$68606,$A$2:$A$7563,'MASTER TT'!$B$2:$B$68606,"SUNDAY",'MASTER TT'!$C$2:$C$68606,"1300-1*",'MASTER TT'!$AM$2:$AM$68606,"JAN-APRIL 2026",'MASTER TT'!$J$2:$J$68606,"&gt;=1"))</f>
        <v>0</v>
      </c>
      <c r="AU69" s="79">
        <f>(COUNTIFS('MASTER TT'!$E$2:$E$68606,$A$2:$A$7563,'MASTER TT'!$B$2:$B$68606,"SUNDAY",'MASTER TT'!$C$2:$C$68606,"14*-1*",'MASTER TT'!$AM$2:$AM$68606,"JAN-APRIL 2026",'MASTER TT'!$J$2:$J$68606,"&gt;=1"))</f>
        <v>0</v>
      </c>
      <c r="AV69" s="79">
        <f>(COUNTIFS('MASTER TT'!$E$2:$E$68606,$A$2:$A$7563,'MASTER TT'!$B$2:$B$68606,"SUNDAY",'MASTER TT'!$C$2:$C$68606,"17*-*",'MASTER TT'!$AM$2:$AM$68606,"JAN-APRIL 2026",'MASTER TT'!$J$2:$J$68606,"&gt;=1"))</f>
        <v>0</v>
      </c>
      <c r="AW69" s="28"/>
      <c r="AX69" s="29"/>
      <c r="AY69" s="28"/>
      <c r="AZ69" s="28"/>
      <c r="BA69" s="28"/>
      <c r="BB69" s="28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1"/>
      <c r="BN69" s="31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</row>
    <row r="70" spans="1:84" ht="14.25" customHeight="1">
      <c r="A70" s="81" t="s">
        <v>443</v>
      </c>
      <c r="B70" s="43" t="s">
        <v>376</v>
      </c>
      <c r="C70" s="82">
        <v>45</v>
      </c>
      <c r="D70" s="82">
        <v>30</v>
      </c>
      <c r="E70" s="82">
        <v>22</v>
      </c>
      <c r="F70" s="83" t="s">
        <v>377</v>
      </c>
      <c r="G70" s="79">
        <f>(COUNTIFS('MASTER TT'!$E$2:$E$68606,$A$2:$A$7563,'MASTER TT'!$B$2:$B$68606,"MONDAY",'MASTER TT'!$C$2:$C$68606,"08*-1*",'MASTER TT'!$AM$2:$AM$68606,"JAN-APRIL 2026",'MASTER TT'!$J$2:$J$68606,"&gt;=1"))</f>
        <v>0</v>
      </c>
      <c r="H70" s="79">
        <f>(COUNTIFS('MASTER TT'!$E$2:$E$68602,$A$2:$A$7563,'MASTER TT'!$B$2:$B$68602,"MONDAY",'MASTER TT'!$C$2:$C$68602,"1100-1*",'MASTER TT'!$AM$2:$AM$68602,"JAN-APRIL 2026",'MASTER TT'!$J$2:$J$68602,"&gt;=1"))</f>
        <v>0</v>
      </c>
      <c r="I70" s="79">
        <f>(COUNTIFS('MASTER TT'!$E$2:$E$68606,$A$2:$A$7563,'MASTER TT'!$B$2:$B$68606,"MONDAY",'MASTER TT'!$C$2:$C$68606,"1200-1*",'MASTER TT'!$AM$2:$AM$68606,"JAN-APRIL 2025",'MASTER TT'!$J$2:$J$68606,"&gt;=1"))</f>
        <v>0</v>
      </c>
      <c r="J70" s="79">
        <f>(COUNTIFS('MASTER TT'!$E$2:$E$68606,$A$2:$A$7563,'MASTER TT'!$B$2:$B$68606,"MONDAY",'MASTER TT'!$C$2:$C$68606,"1300-1*",'MASTER TT'!$AM$2:$AM$68606,"JAN-APRIL 2025",'MASTER TT'!$J$2:$J$68606,"&gt;=1"))</f>
        <v>0</v>
      </c>
      <c r="K70" s="79">
        <f>(COUNTIFS('MASTER TT'!$E$2:$E$68606,$A$2:$A$7563,'MASTER TT'!$B$2:$B$68606,"MONDAY",'MASTER TT'!$C$2:$C$68606,"14*-1*",'MASTER TT'!$AM$2:$AM$68606,"JAN-APRIL 2026",'MASTER TT'!$J$2:$J$68606,"&gt;=1"))</f>
        <v>0</v>
      </c>
      <c r="L70" s="79">
        <f>(COUNTIFS('MASTER TT'!$E$2:$E$68606,$A$2:$A$7563,'MASTER TT'!$B$2:$B$68606,"MONDAY",'MASTER TT'!$C$2:$C$68606,"17*-*",'MASTER TT'!$AM$2:$AM$68606,"JAN-APRIL 2026",'MASTER TT'!$J$2:$J$68606,"&gt;=1"))</f>
        <v>0</v>
      </c>
      <c r="M70" s="79">
        <f>(COUNTIFS('MASTER TT'!$E$2:$E$68606,$A$2:$A$7563,'MASTER TT'!$B$2:$B$68606,"TUESDAY",'MASTER TT'!$C$2:$C$68606,"08*-1*",'MASTER TT'!$AM$2:$AM$68606,"JAN-APRIL 2026",'MASTER TT'!$J$2:$J$68606,"&gt;=1"))</f>
        <v>0</v>
      </c>
      <c r="N70" s="79">
        <f>(COUNTIFS('MASTER TT'!$E$2:$E$68606,$A$2:$A$7563,'MASTER TT'!$B$2:$B$68606,"TUESDAY",'MASTER TT'!$C$2:$C$68606,"1100-1*",'MASTER TT'!$AM$2:$AM$68606,"JAN-APRIL 2026",'MASTER TT'!$J$2:$J$68606,"&gt;=1"))</f>
        <v>0</v>
      </c>
      <c r="O70" s="79">
        <f>(COUNTIFS('MASTER TT'!$E$2:$E$68606,$A$2:$A$7563,'MASTER TT'!$B$2:$B$68606,"MONDAY",'MASTER TT'!$C$2:$C$68606,"1200-1*",'MASTER TT'!$AM$2:$AM$68606,"JAN-APRIL 2025",'MASTER TT'!$J$2:$J$68606,"&gt;=1"))</f>
        <v>0</v>
      </c>
      <c r="P70" s="79">
        <f>(COUNTIFS('MASTER TT'!$E$2:$E$68606,$A$2:$A$7563,'MASTER TT'!$B$2:$B$68606,"TUESDAY",'MASTER TT'!$C$2:$C$68606,"1300-1*",'MASTER TT'!$AM$2:$AM$68606,"JAN-APRIL 2026",'MASTER TT'!$J$2:$J$68606,"&gt;=1"))</f>
        <v>0</v>
      </c>
      <c r="Q70" s="79">
        <f>(COUNTIFS('MASTER TT'!$E$2:$E$68606,$A$2:$A$7563,'MASTER TT'!$B$2:$B$68606,"TUESDAY",'MASTER TT'!$C$2:$C$68606,"14*-1*",'MASTER TT'!$AM$2:$AM$68606,"JAN-APRIL 2026",'MASTER TT'!$J$2:$J$68606,"&gt;=1"))</f>
        <v>0</v>
      </c>
      <c r="R70" s="79">
        <f>(COUNTIFS('MASTER TT'!$E$2:$E$68606,$A$2:$A$7563,'MASTER TT'!$B$2:$B$68606,"TUESDAY",'MASTER TT'!$C$2:$C$68606,"17*-*",'MASTER TT'!$AM$2:$AM$68606,"SEP-DEC  2025",'MASTER TT'!$J$2:$J$68606,"&gt;=1"))</f>
        <v>0</v>
      </c>
      <c r="S70" s="79">
        <f>(COUNTIFS('MASTER TT'!$E$2:$E$68606,$A$2:$A$7563,'MASTER TT'!$B$2:$B$68606,"WEDNESDAY",'MASTER TT'!$C$2:$C$68606,"08*-1*",'MASTER TT'!$AM$2:$AM$68606,"JAN-APRIL 2026",'MASTER TT'!$J$2:$J$68606,"&gt;=1"))</f>
        <v>0</v>
      </c>
      <c r="T70" s="79">
        <f>(COUNTIFS('MASTER TT'!$E$2:$E$68606,$A$2:$A$7563,'MASTER TT'!$B$2:$B$68606,"WEDNESDAY",'MASTER TT'!$C$2:$C$68606,"1100-1*",'MASTER TT'!$AM$2:$AM$68606,"JAN-APRIL 2026",'MASTER TT'!$J$2:$J$68606,"&gt;=1"))</f>
        <v>0</v>
      </c>
      <c r="U70" s="79">
        <f>(COUNTIFS('MASTER TT'!$E$2:$E$68606,$A$2:$A$7563,'MASTER TT'!$B$2:$B$68606,"MONDAY",'MASTER TT'!$C$2:$C$68606,"1200-1*",'MASTER TT'!$AM$2:$AM$68606,"JAN-APRIL 2025",'MASTER TT'!$J$2:$J$68606,"&gt;=1"))</f>
        <v>0</v>
      </c>
      <c r="V70" s="79">
        <f>(COUNTIFS('MASTER TT'!$E$2:$E$68606,$A$2:$A$7563,'MASTER TT'!$B$2:$B$68606,"MONDAY",'MASTER TT'!$C$2:$C$68606,"1300-1*",'MASTER TT'!$AM$2:$AM$68606,"JAN-APRIL 2025",'MASTER TT'!$J$2:$J$68606,"&gt;=1"))</f>
        <v>0</v>
      </c>
      <c r="W70" s="79">
        <f>(COUNTIFS('MASTER TT'!$E$2:$E$68606,$A$2:$A$7563,'MASTER TT'!$B$2:$B$68606,"WEDNESDAY",'MASTER TT'!$C$2:$C$68606,"14*-1*",'MASTER TT'!$AM$2:$AM$68606,"JAN-APRIL 2026",'MASTER TT'!$J$2:$J$68606,"&gt;=1"))</f>
        <v>0</v>
      </c>
      <c r="X70" s="79">
        <f>(COUNTIFS('MASTER TT'!$E$2:$E$68606,$A$2:$A$7563,'MASTER TT'!$B$2:$B$68606,"WEDNESDAY",'MASTER TT'!$C$2:$C$68606,"17*-*",'MASTER TT'!$AM$2:$AM$68606,"JAN-APRIL 2026",'MASTER TT'!$J$2:$J$68606,"&gt;=1"))</f>
        <v>0</v>
      </c>
      <c r="Y70" s="79">
        <f>(COUNTIFS('MASTER TT'!$E$2:$E$68606,$A$2:$A$7563,'MASTER TT'!$B$2:$B$68606,"THURSDAY",'MASTER TT'!$C$2:$C$68606,"08*-1*",'MASTER TT'!$AM$2:$AM$68606,"JAN-APRIL 2026",'MASTER TT'!$J$2:$J$68606,"&gt;=1"))</f>
        <v>0</v>
      </c>
      <c r="Z70" s="79">
        <f>(COUNTIFS('MASTER TT'!$E$2:$E$68606,$A$2:$A$7563,'MASTER TT'!$B$2:$B$68606,"THURSDAY",'MASTER TT'!$C$2:$C$68606,"1100-1*",'MASTER TT'!$AM$2:$AM$68606,"JAN-APRIL 2026",'MASTER TT'!$J$2:$J$68606,"&gt;=1"))</f>
        <v>0</v>
      </c>
      <c r="AA70" s="79">
        <f>(COUNTIFS('MASTER TT'!$E$2:$E$68606,$A$2:$A$7563,'MASTER TT'!$B$2:$B$68606,"MONDAY",'MASTER TT'!$C$2:$C$68606,"1200-1*",'MASTER TT'!$AM$2:$AM$68606,"JAN-APRIL 2025",'MASTER TT'!$J$2:$J$68606,"&gt;=1"))</f>
        <v>0</v>
      </c>
      <c r="AB70" s="79">
        <f>(COUNTIFS('MASTER TT'!$E$2:$E$68606,$A$2:$A$7563,'MASTER TT'!$B$2:$B$68606,"MONDAY",'MASTER TT'!$C$2:$C$68606,"1300-1*",'MASTER TT'!$AM$2:$AM$68606,"JAN-APRIL 2025",'MASTER TT'!$J$2:$J$68606,"&gt;=1"))</f>
        <v>0</v>
      </c>
      <c r="AC70" s="79">
        <f>(COUNTIFS('MASTER TT'!$E$2:$E$68606,$A$2:$A$7563,'MASTER TT'!$B$2:$B$68606,"THURSDAY",'MASTER TT'!$C$2:$C$68606,"14*-1*",'MASTER TT'!$AM$2:$AM$68606,"JAN-APRIL 2026",'MASTER TT'!$J$2:$J$68606,"&gt;=1"))</f>
        <v>0</v>
      </c>
      <c r="AD70" s="79">
        <f>(COUNTIFS('MASTER TT'!$E$2:$E$68606,$A$2:$A$7563,'MASTER TT'!$B$2:$B$68606,"THURSDAY",'MASTER TT'!$C$2:$C$68606,"17*-*",'MASTER TT'!$AM$2:$AM$68606,"JAN-APRIL 2026",'MASTER TT'!$J$2:$J$68606,"&gt;=1"))</f>
        <v>0</v>
      </c>
      <c r="AE70" s="79">
        <f>(COUNTIFS('MASTER TT'!$E$2:$E$68606,$A$2:$A$7563,'MASTER TT'!$B$2:$B$68606,"FRIDAY",'MASTER TT'!$C$2:$C$68606,"08*-1*",'MASTER TT'!$AM$2:$AM$68606,"JAN-APRIL 2026",'MASTER TT'!$J$2:$J$68606,"&gt;=1"))</f>
        <v>0</v>
      </c>
      <c r="AF70" s="79">
        <f>(COUNTIFS('MASTER TT'!$E$2:$E$68606,$A$2:$A$7563,'MASTER TT'!$B$2:$B$68606,"FRIDAY",'MASTER TT'!$C$2:$C$68606,"1100-1*",'MASTER TT'!$AM$2:$AM$68606,"JAN-APRIL 2026",'MASTER TT'!$J$2:$J$68606,"&gt;=1"))</f>
        <v>0</v>
      </c>
      <c r="AG70" s="79">
        <f>(COUNTIFS('MASTER TT'!$E$2:$E$68606,$A$2:$A$7563,'MASTER TT'!$B$2:$B$68606,"MONDAY",'MASTER TT'!$C$2:$C$68606,"1200-1*",'MASTER TT'!$AM$2:$AM$68606,"JAN-APRIL 2025",'MASTER TT'!$J$2:$J$68606,"&gt;=1"))</f>
        <v>0</v>
      </c>
      <c r="AH70" s="79">
        <f>(COUNTIFS('MASTER TT'!$E$2:$E$68606,$A$2:$A$7563,'MASTER TT'!$B$2:$B$68606,"MONDAY",'MASTER TT'!$C$2:$C$68606,"1300-1*",'MASTER TT'!$AM$2:$AM$68606,"JAN-APRIL 2025",'MASTER TT'!$J$2:$J$68606,"&gt;=1"))</f>
        <v>0</v>
      </c>
      <c r="AI70" s="79">
        <f>(COUNTIFS('MASTER TT'!$E$2:$E$68606,$A$2:$A$7563,'MASTER TT'!$B$2:$B$68606,"FRIDAY",'MASTER TT'!$C$2:$C$68606,"14*-1*",'MASTER TT'!$AM$2:$AM$68606,"JAN-APRIL 2026",'MASTER TT'!$J$2:$J$68606,"&gt;=1"))</f>
        <v>0</v>
      </c>
      <c r="AJ70" s="79">
        <f>(COUNTIFS('MASTER TT'!$E$2:$E$68606,$A$2:$A$7563,'MASTER TT'!$B$2:$B$68606,"FRIDAY",'MASTER TT'!$C$2:$C$68606,"17*-*",'MASTER TT'!$AM$2:$AM$68606,"JAN-APRIL 2026",'MASTER TT'!$J$2:$J$68606,"&gt;=1"))</f>
        <v>0</v>
      </c>
      <c r="AK70" s="79">
        <f>(COUNTIFS('MASTER TT'!$E$2:$E$68606,$A$2:$A$7563,'MASTER TT'!$B$2:$B$68606,"SATURDAY",'MASTER TT'!$C$2:$C$68606,"08*-1*",'MASTER TT'!$AM$2:$AM$68606,"JAN-APRIL 2026",'MASTER TT'!$J$2:$J$68606,"&gt;=1"))</f>
        <v>0</v>
      </c>
      <c r="AL70" s="79">
        <f>(COUNTIFS('MASTER TT'!$E$2:$E$68606,$A$2:$A$7563,'MASTER TT'!$B$2:$B$68606,"SATURDAY",'MASTER TT'!$C$2:$C$68606,"1100-1*",'MASTER TT'!$AM$2:$AM$68606,"JAN-APRIL 2026",'MASTER TT'!$J$2:$J$68606,"&gt;=1"))</f>
        <v>0</v>
      </c>
      <c r="AM70" s="79">
        <f>(COUNTIFS('MASTER TT'!$E$2:$E$68606,$A$2:$A$7563,'MASTER TT'!$B$2:$B$68606,"MONDAY",'MASTER TT'!$C$2:$C$68606,"1200-1*",'MASTER TT'!$AM$2:$AM$68606,"JAN-APRIL 2025",'MASTER TT'!$J$2:$J$68606,"&gt;=1"))</f>
        <v>0</v>
      </c>
      <c r="AN70" s="79">
        <f>(COUNTIFS('MASTER TT'!$E$2:$E$68606,$A$2:$A$7563,'MASTER TT'!$B$2:$B$68606,"MONDAY",'MASTER TT'!$C$2:$C$68606,"1300-1*",'MASTER TT'!$AM$2:$AM$68606,"JAN-APRIL 2025",'MASTER TT'!$J$2:$J$68606,"&gt;=1"))</f>
        <v>0</v>
      </c>
      <c r="AO70" s="79">
        <f>(COUNTIFS('MASTER TT'!$E$2:$E$68606,$A$2:$A$7563,'MASTER TT'!$B$2:$B$68606,"MONDAY",'MASTER TT'!$C$2:$C$68606,"14*-1*",'MASTER TT'!$AM$2:$AM$68606,"MAY-AUG 2025",'MASTER TT'!$J$2:$J$68606,"&gt;=1"))</f>
        <v>0</v>
      </c>
      <c r="AP70" s="79">
        <f>(COUNTIFS('MASTER TT'!$E$2:$E$68606,$A$2:$A$7563,'MASTER TT'!$B$2:$B$68606,"SATURDAY",'MASTER TT'!$C$2:$C$68606,"17*-*",'MASTER TT'!$AM$2:$AM$68606,"JAN-APRIL 2026",'MASTER TT'!$J$2:$J$68606,"&gt;=1"))</f>
        <v>0</v>
      </c>
      <c r="AQ70" s="79">
        <f>(COUNTIFS('MASTER TT'!$E$2:$E$68606,$A$2:$A$7563,'MASTER TT'!$B$2:$B$68606,"SUNDAY",'MASTER TT'!$C$2:$C$68606,"08*-1*",'MASTER TT'!$AM$2:$AM$68606,"JAN-APRIL 2026",'MASTER TT'!$J$2:$J$68606,"&gt;=1"))</f>
        <v>0</v>
      </c>
      <c r="AR70" s="79">
        <f>(COUNTIFS('MASTER TT'!$E$2:$E$68607,$A$2:$A$7563,'MASTER TT'!$B$2:$B$68607,"SUNDAY",'MASTER TT'!$C$2:$C$68607,"1100-1*",'MASTER TT'!$AM$2:$AM$68607,"JAN-APRIL 2026",'MASTER TT'!$J$2:$J$68607,"&gt;=1"))</f>
        <v>0</v>
      </c>
      <c r="AS70" s="79">
        <f>(COUNTIFS('MASTER TT'!$E$2:$E$68606,$A$2:$A$7563,'MASTER TT'!$B$2:$B$68606,"SUNDAY",'MASTER TT'!$C$2:$C$68606,"1200-1*",'MASTER TT'!$AM$2:$AM$68606,"JAN-APRIL 2026",'MASTER TT'!$J$2:$J$68606,"&gt;=1"))</f>
        <v>0</v>
      </c>
      <c r="AT70" s="79">
        <f>(COUNTIFS('MASTER TT'!$E$2:$E$68606,$A$2:$A$7563,'MASTER TT'!$B$2:$B$68606,"SUNDAY",'MASTER TT'!$C$2:$C$68606,"1300-1*",'MASTER TT'!$AM$2:$AM$68606,"JAN-APRIL 2026",'MASTER TT'!$J$2:$J$68606,"&gt;=1"))</f>
        <v>0</v>
      </c>
      <c r="AU70" s="79">
        <f>(COUNTIFS('MASTER TT'!$E$2:$E$68606,$A$2:$A$7563,'MASTER TT'!$B$2:$B$68606,"SUNDAY",'MASTER TT'!$C$2:$C$68606,"14*-1*",'MASTER TT'!$AM$2:$AM$68606,"JAN-APRIL 2026",'MASTER TT'!$J$2:$J$68606,"&gt;=1"))</f>
        <v>0</v>
      </c>
      <c r="AV70" s="79">
        <f>(COUNTIFS('MASTER TT'!$E$2:$E$68606,$A$2:$A$7563,'MASTER TT'!$B$2:$B$68606,"SUNDAY",'MASTER TT'!$C$2:$C$68606,"17*-*",'MASTER TT'!$AM$2:$AM$68606,"JAN-APRIL 2026",'MASTER TT'!$J$2:$J$68606,"&gt;=1"))</f>
        <v>0</v>
      </c>
      <c r="AW70" s="28"/>
      <c r="AX70" s="29"/>
      <c r="AY70" s="28"/>
      <c r="AZ70" s="28"/>
      <c r="BA70" s="28"/>
      <c r="BB70" s="28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1"/>
      <c r="BN70" s="31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</row>
    <row r="71" spans="1:84" ht="14.25" customHeight="1">
      <c r="A71" s="81" t="s">
        <v>444</v>
      </c>
      <c r="B71" s="43" t="s">
        <v>397</v>
      </c>
      <c r="C71" s="82">
        <v>45</v>
      </c>
      <c r="D71" s="82">
        <v>29</v>
      </c>
      <c r="E71" s="82">
        <v>20</v>
      </c>
      <c r="F71" s="83" t="s">
        <v>377</v>
      </c>
      <c r="G71" s="79">
        <f>(COUNTIFS('MASTER TT'!$E$2:$E$68606,$A$2:$A$7563,'MASTER TT'!$B$2:$B$68606,"MONDAY",'MASTER TT'!$C$2:$C$68606,"08*-1*",'MASTER TT'!$AM$2:$AM$68606,"JAN-APRIL 2026",'MASTER TT'!$J$2:$J$68606,"&gt;=1"))</f>
        <v>0</v>
      </c>
      <c r="H71" s="79">
        <f>(COUNTIFS('MASTER TT'!$E$2:$E$68602,$A$2:$A$7563,'MASTER TT'!$B$2:$B$68602,"MONDAY",'MASTER TT'!$C$2:$C$68602,"1100-1*",'MASTER TT'!$AM$2:$AM$68602,"JAN-APRIL 2026",'MASTER TT'!$J$2:$J$68602,"&gt;=1"))</f>
        <v>0</v>
      </c>
      <c r="I71" s="79">
        <f>(COUNTIFS('MASTER TT'!$E$2:$E$68606,$A$2:$A$7563,'MASTER TT'!$B$2:$B$68606,"MONDAY",'MASTER TT'!$C$2:$C$68606,"1200-1*",'MASTER TT'!$AM$2:$AM$68606,"JAN-APRIL 2025",'MASTER TT'!$J$2:$J$68606,"&gt;=1"))</f>
        <v>0</v>
      </c>
      <c r="J71" s="79">
        <f>(COUNTIFS('MASTER TT'!$E$2:$E$68606,$A$2:$A$7563,'MASTER TT'!$B$2:$B$68606,"MONDAY",'MASTER TT'!$C$2:$C$68606,"1300-1*",'MASTER TT'!$AM$2:$AM$68606,"JAN-APRIL 2025",'MASTER TT'!$J$2:$J$68606,"&gt;=1"))</f>
        <v>0</v>
      </c>
      <c r="K71" s="79">
        <f>(COUNTIFS('MASTER TT'!$E$2:$E$68606,$A$2:$A$7563,'MASTER TT'!$B$2:$B$68606,"MONDAY",'MASTER TT'!$C$2:$C$68606,"14*-1*",'MASTER TT'!$AM$2:$AM$68606,"JAN-APRIL 2026",'MASTER TT'!$J$2:$J$68606,"&gt;=1"))</f>
        <v>0</v>
      </c>
      <c r="L71" s="79">
        <f>(COUNTIFS('MASTER TT'!$E$2:$E$68606,$A$2:$A$7563,'MASTER TT'!$B$2:$B$68606,"MONDAY",'MASTER TT'!$C$2:$C$68606,"17*-*",'MASTER TT'!$AM$2:$AM$68606,"JAN-APRIL 2026",'MASTER TT'!$J$2:$J$68606,"&gt;=1"))</f>
        <v>0</v>
      </c>
      <c r="M71" s="79">
        <f>(COUNTIFS('MASTER TT'!$E$2:$E$68606,$A$2:$A$7563,'MASTER TT'!$B$2:$B$68606,"TUESDAY",'MASTER TT'!$C$2:$C$68606,"08*-1*",'MASTER TT'!$AM$2:$AM$68606,"JAN-APRIL 2026",'MASTER TT'!$J$2:$J$68606,"&gt;=1"))</f>
        <v>0</v>
      </c>
      <c r="N71" s="79">
        <f>(COUNTIFS('MASTER TT'!$E$2:$E$68606,$A$2:$A$7563,'MASTER TT'!$B$2:$B$68606,"TUESDAY",'MASTER TT'!$C$2:$C$68606,"1100-1*",'MASTER TT'!$AM$2:$AM$68606,"JAN-APRIL 2026",'MASTER TT'!$J$2:$J$68606,"&gt;=1"))</f>
        <v>0</v>
      </c>
      <c r="O71" s="79">
        <f>(COUNTIFS('MASTER TT'!$E$2:$E$68606,$A$2:$A$7563,'MASTER TT'!$B$2:$B$68606,"MONDAY",'MASTER TT'!$C$2:$C$68606,"1200-1*",'MASTER TT'!$AM$2:$AM$68606,"JAN-APRIL 2025",'MASTER TT'!$J$2:$J$68606,"&gt;=1"))</f>
        <v>0</v>
      </c>
      <c r="P71" s="79">
        <f>(COUNTIFS('MASTER TT'!$E$2:$E$68606,$A$2:$A$7563,'MASTER TT'!$B$2:$B$68606,"TUESDAY",'MASTER TT'!$C$2:$C$68606,"1300-1*",'MASTER TT'!$AM$2:$AM$68606,"JAN-APRIL 2026",'MASTER TT'!$J$2:$J$68606,"&gt;=1"))</f>
        <v>0</v>
      </c>
      <c r="Q71" s="79">
        <f>(COUNTIFS('MASTER TT'!$E$2:$E$68606,$A$2:$A$7563,'MASTER TT'!$B$2:$B$68606,"TUESDAY",'MASTER TT'!$C$2:$C$68606,"14*-1*",'MASTER TT'!$AM$2:$AM$68606,"JAN-APRIL 2026",'MASTER TT'!$J$2:$J$68606,"&gt;=1"))</f>
        <v>0</v>
      </c>
      <c r="R71" s="79">
        <f>(COUNTIFS('MASTER TT'!$E$2:$E$68606,$A$2:$A$7563,'MASTER TT'!$B$2:$B$68606,"TUESDAY",'MASTER TT'!$C$2:$C$68606,"17*-*",'MASTER TT'!$AM$2:$AM$68606,"SEP-DEC  2025",'MASTER TT'!$J$2:$J$68606,"&gt;=1"))</f>
        <v>0</v>
      </c>
      <c r="S71" s="79">
        <f>(COUNTIFS('MASTER TT'!$E$2:$E$68606,$A$2:$A$7563,'MASTER TT'!$B$2:$B$68606,"WEDNESDAY",'MASTER TT'!$C$2:$C$68606,"08*-1*",'MASTER TT'!$AM$2:$AM$68606,"JAN-APRIL 2026",'MASTER TT'!$J$2:$J$68606,"&gt;=1"))</f>
        <v>0</v>
      </c>
      <c r="T71" s="79">
        <f>(COUNTIFS('MASTER TT'!$E$2:$E$68606,$A$2:$A$7563,'MASTER TT'!$B$2:$B$68606,"WEDNESDAY",'MASTER TT'!$C$2:$C$68606,"1100-1*",'MASTER TT'!$AM$2:$AM$68606,"JAN-APRIL 2026",'MASTER TT'!$J$2:$J$68606,"&gt;=1"))</f>
        <v>0</v>
      </c>
      <c r="U71" s="79">
        <f>(COUNTIFS('MASTER TT'!$E$2:$E$68606,$A$2:$A$7563,'MASTER TT'!$B$2:$B$68606,"MONDAY",'MASTER TT'!$C$2:$C$68606,"1200-1*",'MASTER TT'!$AM$2:$AM$68606,"JAN-APRIL 2025",'MASTER TT'!$J$2:$J$68606,"&gt;=1"))</f>
        <v>0</v>
      </c>
      <c r="V71" s="79">
        <f>(COUNTIFS('MASTER TT'!$E$2:$E$68606,$A$2:$A$7563,'MASTER TT'!$B$2:$B$68606,"MONDAY",'MASTER TT'!$C$2:$C$68606,"1300-1*",'MASTER TT'!$AM$2:$AM$68606,"JAN-APRIL 2025",'MASTER TT'!$J$2:$J$68606,"&gt;=1"))</f>
        <v>0</v>
      </c>
      <c r="W71" s="79">
        <f>(COUNTIFS('MASTER TT'!$E$2:$E$68606,$A$2:$A$7563,'MASTER TT'!$B$2:$B$68606,"WEDNESDAY",'MASTER TT'!$C$2:$C$68606,"14*-1*",'MASTER TT'!$AM$2:$AM$68606,"JAN-APRIL 2026",'MASTER TT'!$J$2:$J$68606,"&gt;=1"))</f>
        <v>0</v>
      </c>
      <c r="X71" s="79">
        <f>(COUNTIFS('MASTER TT'!$E$2:$E$68606,$A$2:$A$7563,'MASTER TT'!$B$2:$B$68606,"WEDNESDAY",'MASTER TT'!$C$2:$C$68606,"17*-*",'MASTER TT'!$AM$2:$AM$68606,"JAN-APRIL 2026",'MASTER TT'!$J$2:$J$68606,"&gt;=1"))</f>
        <v>0</v>
      </c>
      <c r="Y71" s="79">
        <f>(COUNTIFS('MASTER TT'!$E$2:$E$68606,$A$2:$A$7563,'MASTER TT'!$B$2:$B$68606,"THURSDAY",'MASTER TT'!$C$2:$C$68606,"08*-1*",'MASTER TT'!$AM$2:$AM$68606,"JAN-APRIL 2026",'MASTER TT'!$J$2:$J$68606,"&gt;=1"))</f>
        <v>0</v>
      </c>
      <c r="Z71" s="79">
        <f>(COUNTIFS('MASTER TT'!$E$2:$E$68606,$A$2:$A$7563,'MASTER TT'!$B$2:$B$68606,"THURSDAY",'MASTER TT'!$C$2:$C$68606,"1100-1*",'MASTER TT'!$AM$2:$AM$68606,"JAN-APRIL 2026",'MASTER TT'!$J$2:$J$68606,"&gt;=1"))</f>
        <v>0</v>
      </c>
      <c r="AA71" s="79">
        <f>(COUNTIFS('MASTER TT'!$E$2:$E$68606,$A$2:$A$7563,'MASTER TT'!$B$2:$B$68606,"MONDAY",'MASTER TT'!$C$2:$C$68606,"1200-1*",'MASTER TT'!$AM$2:$AM$68606,"JAN-APRIL 2025",'MASTER TT'!$J$2:$J$68606,"&gt;=1"))</f>
        <v>0</v>
      </c>
      <c r="AB71" s="79">
        <f>(COUNTIFS('MASTER TT'!$E$2:$E$68606,$A$2:$A$7563,'MASTER TT'!$B$2:$B$68606,"MONDAY",'MASTER TT'!$C$2:$C$68606,"1300-1*",'MASTER TT'!$AM$2:$AM$68606,"JAN-APRIL 2025",'MASTER TT'!$J$2:$J$68606,"&gt;=1"))</f>
        <v>0</v>
      </c>
      <c r="AC71" s="79">
        <f>(COUNTIFS('MASTER TT'!$E$2:$E$68606,$A$2:$A$7563,'MASTER TT'!$B$2:$B$68606,"THURSDAY",'MASTER TT'!$C$2:$C$68606,"14*-1*",'MASTER TT'!$AM$2:$AM$68606,"JAN-APRIL 2026",'MASTER TT'!$J$2:$J$68606,"&gt;=1"))</f>
        <v>0</v>
      </c>
      <c r="AD71" s="79">
        <f>(COUNTIFS('MASTER TT'!$E$2:$E$68606,$A$2:$A$7563,'MASTER TT'!$B$2:$B$68606,"THURSDAY",'MASTER TT'!$C$2:$C$68606,"17*-*",'MASTER TT'!$AM$2:$AM$68606,"JAN-APRIL 2026",'MASTER TT'!$J$2:$J$68606,"&gt;=1"))</f>
        <v>0</v>
      </c>
      <c r="AE71" s="79">
        <f>(COUNTIFS('MASTER TT'!$E$2:$E$68606,$A$2:$A$7563,'MASTER TT'!$B$2:$B$68606,"FRIDAY",'MASTER TT'!$C$2:$C$68606,"08*-1*",'MASTER TT'!$AM$2:$AM$68606,"JAN-APRIL 2026",'MASTER TT'!$J$2:$J$68606,"&gt;=1"))</f>
        <v>0</v>
      </c>
      <c r="AF71" s="79">
        <f>(COUNTIFS('MASTER TT'!$E$2:$E$68606,$A$2:$A$7563,'MASTER TT'!$B$2:$B$68606,"FRIDAY",'MASTER TT'!$C$2:$C$68606,"1100-1*",'MASTER TT'!$AM$2:$AM$68606,"JAN-APRIL 2026",'MASTER TT'!$J$2:$J$68606,"&gt;=1"))</f>
        <v>0</v>
      </c>
      <c r="AG71" s="79">
        <f>(COUNTIFS('MASTER TT'!$E$2:$E$68606,$A$2:$A$7563,'MASTER TT'!$B$2:$B$68606,"MONDAY",'MASTER TT'!$C$2:$C$68606,"1200-1*",'MASTER TT'!$AM$2:$AM$68606,"JAN-APRIL 2025",'MASTER TT'!$J$2:$J$68606,"&gt;=1"))</f>
        <v>0</v>
      </c>
      <c r="AH71" s="79">
        <f>(COUNTIFS('MASTER TT'!$E$2:$E$68606,$A$2:$A$7563,'MASTER TT'!$B$2:$B$68606,"MONDAY",'MASTER TT'!$C$2:$C$68606,"1300-1*",'MASTER TT'!$AM$2:$AM$68606,"JAN-APRIL 2025",'MASTER TT'!$J$2:$J$68606,"&gt;=1"))</f>
        <v>0</v>
      </c>
      <c r="AI71" s="79">
        <f>(COUNTIFS('MASTER TT'!$E$2:$E$68606,$A$2:$A$7563,'MASTER TT'!$B$2:$B$68606,"FRIDAY",'MASTER TT'!$C$2:$C$68606,"14*-1*",'MASTER TT'!$AM$2:$AM$68606,"JAN-APRIL 2026",'MASTER TT'!$J$2:$J$68606,"&gt;=1"))</f>
        <v>0</v>
      </c>
      <c r="AJ71" s="79">
        <f>(COUNTIFS('MASTER TT'!$E$2:$E$68606,$A$2:$A$7563,'MASTER TT'!$B$2:$B$68606,"FRIDAY",'MASTER TT'!$C$2:$C$68606,"17*-*",'MASTER TT'!$AM$2:$AM$68606,"JAN-APRIL 2026",'MASTER TT'!$J$2:$J$68606,"&gt;=1"))</f>
        <v>0</v>
      </c>
      <c r="AK71" s="79">
        <f>(COUNTIFS('MASTER TT'!$E$2:$E$68606,$A$2:$A$7563,'MASTER TT'!$B$2:$B$68606,"SATURDAY",'MASTER TT'!$C$2:$C$68606,"08*-1*",'MASTER TT'!$AM$2:$AM$68606,"JAN-APRIL 2026",'MASTER TT'!$J$2:$J$68606,"&gt;=1"))</f>
        <v>0</v>
      </c>
      <c r="AL71" s="79">
        <f>(COUNTIFS('MASTER TT'!$E$2:$E$68606,$A$2:$A$7563,'MASTER TT'!$B$2:$B$68606,"SATURDAY",'MASTER TT'!$C$2:$C$68606,"1100-1*",'MASTER TT'!$AM$2:$AM$68606,"JAN-APRIL 2026",'MASTER TT'!$J$2:$J$68606,"&gt;=1"))</f>
        <v>0</v>
      </c>
      <c r="AM71" s="79">
        <f>(COUNTIFS('MASTER TT'!$E$2:$E$68606,$A$2:$A$7563,'MASTER TT'!$B$2:$B$68606,"MONDAY",'MASTER TT'!$C$2:$C$68606,"1200-1*",'MASTER TT'!$AM$2:$AM$68606,"JAN-APRIL 2025",'MASTER TT'!$J$2:$J$68606,"&gt;=1"))</f>
        <v>0</v>
      </c>
      <c r="AN71" s="79">
        <f>(COUNTIFS('MASTER TT'!$E$2:$E$68606,$A$2:$A$7563,'MASTER TT'!$B$2:$B$68606,"MONDAY",'MASTER TT'!$C$2:$C$68606,"1300-1*",'MASTER TT'!$AM$2:$AM$68606,"JAN-APRIL 2025",'MASTER TT'!$J$2:$J$68606,"&gt;=1"))</f>
        <v>0</v>
      </c>
      <c r="AO71" s="79">
        <f>(COUNTIFS('MASTER TT'!$E$2:$E$68606,$A$2:$A$7563,'MASTER TT'!$B$2:$B$68606,"MONDAY",'MASTER TT'!$C$2:$C$68606,"14*-1*",'MASTER TT'!$AM$2:$AM$68606,"MAY-AUG 2025",'MASTER TT'!$J$2:$J$68606,"&gt;=1"))</f>
        <v>0</v>
      </c>
      <c r="AP71" s="79">
        <f>(COUNTIFS('MASTER TT'!$E$2:$E$68606,$A$2:$A$7563,'MASTER TT'!$B$2:$B$68606,"SATURDAY",'MASTER TT'!$C$2:$C$68606,"17*-*",'MASTER TT'!$AM$2:$AM$68606,"JAN-APRIL 2026",'MASTER TT'!$J$2:$J$68606,"&gt;=1"))</f>
        <v>0</v>
      </c>
      <c r="AQ71" s="79">
        <f>(COUNTIFS('MASTER TT'!$E$2:$E$68606,$A$2:$A$7563,'MASTER TT'!$B$2:$B$68606,"SUNDAY",'MASTER TT'!$C$2:$C$68606,"08*-1*",'MASTER TT'!$AM$2:$AM$68606,"JAN-APRIL 2026",'MASTER TT'!$J$2:$J$68606,"&gt;=1"))</f>
        <v>0</v>
      </c>
      <c r="AR71" s="79">
        <f>(COUNTIFS('MASTER TT'!$E$2:$E$68607,$A$2:$A$7563,'MASTER TT'!$B$2:$B$68607,"SUNDAY",'MASTER TT'!$C$2:$C$68607,"1100-1*",'MASTER TT'!$AM$2:$AM$68607,"JAN-APRIL 2026",'MASTER TT'!$J$2:$J$68607,"&gt;=1"))</f>
        <v>0</v>
      </c>
      <c r="AS71" s="79">
        <f>(COUNTIFS('MASTER TT'!$E$2:$E$68606,$A$2:$A$7563,'MASTER TT'!$B$2:$B$68606,"SUNDAY",'MASTER TT'!$C$2:$C$68606,"1200-1*",'MASTER TT'!$AM$2:$AM$68606,"JAN-APRIL 2026",'MASTER TT'!$J$2:$J$68606,"&gt;=1"))</f>
        <v>0</v>
      </c>
      <c r="AT71" s="79">
        <f>(COUNTIFS('MASTER TT'!$E$2:$E$68606,$A$2:$A$7563,'MASTER TT'!$B$2:$B$68606,"SUNDAY",'MASTER TT'!$C$2:$C$68606,"1300-1*",'MASTER TT'!$AM$2:$AM$68606,"JAN-APRIL 2026",'MASTER TT'!$J$2:$J$68606,"&gt;=1"))</f>
        <v>0</v>
      </c>
      <c r="AU71" s="79">
        <f>(COUNTIFS('MASTER TT'!$E$2:$E$68606,$A$2:$A$7563,'MASTER TT'!$B$2:$B$68606,"SUNDAY",'MASTER TT'!$C$2:$C$68606,"14*-1*",'MASTER TT'!$AM$2:$AM$68606,"JAN-APRIL 2026",'MASTER TT'!$J$2:$J$68606,"&gt;=1"))</f>
        <v>0</v>
      </c>
      <c r="AV71" s="79">
        <f>(COUNTIFS('MASTER TT'!$E$2:$E$68606,$A$2:$A$7563,'MASTER TT'!$B$2:$B$68606,"SUNDAY",'MASTER TT'!$C$2:$C$68606,"17*-*",'MASTER TT'!$AM$2:$AM$68606,"JAN-APRIL 2026",'MASTER TT'!$J$2:$J$68606,"&gt;=1"))</f>
        <v>0</v>
      </c>
      <c r="AW71" s="28"/>
      <c r="AX71" s="29"/>
      <c r="AY71" s="28"/>
      <c r="AZ71" s="28"/>
      <c r="BA71" s="28"/>
      <c r="BB71" s="28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1"/>
      <c r="BN71" s="31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</row>
    <row r="72" spans="1:84" ht="14.25" customHeight="1">
      <c r="A72" s="81" t="s">
        <v>445</v>
      </c>
      <c r="B72" s="43" t="s">
        <v>397</v>
      </c>
      <c r="C72" s="84" t="s">
        <v>446</v>
      </c>
      <c r="D72" s="85"/>
      <c r="E72" s="85"/>
      <c r="F72" s="86"/>
      <c r="G72" s="79">
        <f>(COUNTIFS('MASTER TT'!$E$2:$E$68606,$A$2:$A$7563,'MASTER TT'!$B$2:$B$68606,"MONDAY",'MASTER TT'!$C$2:$C$68606,"08*-1*",'MASTER TT'!$AM$2:$AM$68606,"JAN-APRIL 2026",'MASTER TT'!$J$2:$J$68606,"&gt;=1"))</f>
        <v>0</v>
      </c>
      <c r="H72" s="79">
        <f>(COUNTIFS('MASTER TT'!$E$2:$E$68602,$A$2:$A$7563,'MASTER TT'!$B$2:$B$68602,"MONDAY",'MASTER TT'!$C$2:$C$68602,"1100-1*",'MASTER TT'!$AM$2:$AM$68602,"JAN-APRIL 2026",'MASTER TT'!$J$2:$J$68602,"&gt;=1"))</f>
        <v>0</v>
      </c>
      <c r="I72" s="79">
        <f>(COUNTIFS('MASTER TT'!$E$2:$E$68606,$A$2:$A$7563,'MASTER TT'!$B$2:$B$68606,"MONDAY",'MASTER TT'!$C$2:$C$68606,"1200-1*",'MASTER TT'!$AM$2:$AM$68606,"JAN-APRIL 2025",'MASTER TT'!$J$2:$J$68606,"&gt;=1"))</f>
        <v>0</v>
      </c>
      <c r="J72" s="79">
        <f>(COUNTIFS('MASTER TT'!$E$2:$E$68606,$A$2:$A$7563,'MASTER TT'!$B$2:$B$68606,"MONDAY",'MASTER TT'!$C$2:$C$68606,"1300-1*",'MASTER TT'!$AM$2:$AM$68606,"JAN-APRIL 2025",'MASTER TT'!$J$2:$J$68606,"&gt;=1"))</f>
        <v>0</v>
      </c>
      <c r="K72" s="79">
        <f>(COUNTIFS('MASTER TT'!$E$2:$E$68606,$A$2:$A$7563,'MASTER TT'!$B$2:$B$68606,"MONDAY",'MASTER TT'!$C$2:$C$68606,"14*-1*",'MASTER TT'!$AM$2:$AM$68606,"JAN-APRIL 2026",'MASTER TT'!$J$2:$J$68606,"&gt;=1"))</f>
        <v>0</v>
      </c>
      <c r="L72" s="79">
        <f>(COUNTIFS('MASTER TT'!$E$2:$E$68606,$A$2:$A$7563,'MASTER TT'!$B$2:$B$68606,"MONDAY",'MASTER TT'!$C$2:$C$68606,"17*-*",'MASTER TT'!$AM$2:$AM$68606,"JAN-APRIL 2026",'MASTER TT'!$J$2:$J$68606,"&gt;=1"))</f>
        <v>0</v>
      </c>
      <c r="M72" s="79">
        <f>(COUNTIFS('MASTER TT'!$E$2:$E$68606,$A$2:$A$7563,'MASTER TT'!$B$2:$B$68606,"TUESDAY",'MASTER TT'!$C$2:$C$68606,"08*-1*",'MASTER TT'!$AM$2:$AM$68606,"JAN-APRIL 2026",'MASTER TT'!$J$2:$J$68606,"&gt;=1"))</f>
        <v>0</v>
      </c>
      <c r="N72" s="79">
        <f>(COUNTIFS('MASTER TT'!$E$2:$E$68606,$A$2:$A$7563,'MASTER TT'!$B$2:$B$68606,"TUESDAY",'MASTER TT'!$C$2:$C$68606,"1100-1*",'MASTER TT'!$AM$2:$AM$68606,"JAN-APRIL 2026",'MASTER TT'!$J$2:$J$68606,"&gt;=1"))</f>
        <v>0</v>
      </c>
      <c r="O72" s="79">
        <f>(COUNTIFS('MASTER TT'!$E$2:$E$68606,$A$2:$A$7563,'MASTER TT'!$B$2:$B$68606,"MONDAY",'MASTER TT'!$C$2:$C$68606,"1200-1*",'MASTER TT'!$AM$2:$AM$68606,"JAN-APRIL 2025",'MASTER TT'!$J$2:$J$68606,"&gt;=1"))</f>
        <v>0</v>
      </c>
      <c r="P72" s="79">
        <f>(COUNTIFS('MASTER TT'!$E$2:$E$68606,$A$2:$A$7563,'MASTER TT'!$B$2:$B$68606,"TUESDAY",'MASTER TT'!$C$2:$C$68606,"1300-1*",'MASTER TT'!$AM$2:$AM$68606,"JAN-APRIL 2026",'MASTER TT'!$J$2:$J$68606,"&gt;=1"))</f>
        <v>0</v>
      </c>
      <c r="Q72" s="79">
        <f>(COUNTIFS('MASTER TT'!$E$2:$E$68606,$A$2:$A$7563,'MASTER TT'!$B$2:$B$68606,"TUESDAY",'MASTER TT'!$C$2:$C$68606,"14*-1*",'MASTER TT'!$AM$2:$AM$68606,"JAN-APRIL 2026",'MASTER TT'!$J$2:$J$68606,"&gt;=1"))</f>
        <v>0</v>
      </c>
      <c r="R72" s="79">
        <f>(COUNTIFS('MASTER TT'!$E$2:$E$68606,$A$2:$A$7563,'MASTER TT'!$B$2:$B$68606,"TUESDAY",'MASTER TT'!$C$2:$C$68606,"17*-*",'MASTER TT'!$AM$2:$AM$68606,"SEP-DEC  2025",'MASTER TT'!$J$2:$J$68606,"&gt;=1"))</f>
        <v>0</v>
      </c>
      <c r="S72" s="79">
        <f>(COUNTIFS('MASTER TT'!$E$2:$E$68606,$A$2:$A$7563,'MASTER TT'!$B$2:$B$68606,"WEDNESDAY",'MASTER TT'!$C$2:$C$68606,"08*-1*",'MASTER TT'!$AM$2:$AM$68606,"JAN-APRIL 2026",'MASTER TT'!$J$2:$J$68606,"&gt;=1"))</f>
        <v>0</v>
      </c>
      <c r="T72" s="79">
        <f>(COUNTIFS('MASTER TT'!$E$2:$E$68606,$A$2:$A$7563,'MASTER TT'!$B$2:$B$68606,"WEDNESDAY",'MASTER TT'!$C$2:$C$68606,"1100-1*",'MASTER TT'!$AM$2:$AM$68606,"JAN-APRIL 2026",'MASTER TT'!$J$2:$J$68606,"&gt;=1"))</f>
        <v>0</v>
      </c>
      <c r="U72" s="79">
        <f>(COUNTIFS('MASTER TT'!$E$2:$E$68606,$A$2:$A$7563,'MASTER TT'!$B$2:$B$68606,"MONDAY",'MASTER TT'!$C$2:$C$68606,"1200-1*",'MASTER TT'!$AM$2:$AM$68606,"JAN-APRIL 2025",'MASTER TT'!$J$2:$J$68606,"&gt;=1"))</f>
        <v>0</v>
      </c>
      <c r="V72" s="79">
        <f>(COUNTIFS('MASTER TT'!$E$2:$E$68606,$A$2:$A$7563,'MASTER TT'!$B$2:$B$68606,"MONDAY",'MASTER TT'!$C$2:$C$68606,"1300-1*",'MASTER TT'!$AM$2:$AM$68606,"JAN-APRIL 2025",'MASTER TT'!$J$2:$J$68606,"&gt;=1"))</f>
        <v>0</v>
      </c>
      <c r="W72" s="79">
        <f>(COUNTIFS('MASTER TT'!$E$2:$E$68606,$A$2:$A$7563,'MASTER TT'!$B$2:$B$68606,"WEDNESDAY",'MASTER TT'!$C$2:$C$68606,"14*-1*",'MASTER TT'!$AM$2:$AM$68606,"JAN-APRIL 2026",'MASTER TT'!$J$2:$J$68606,"&gt;=1"))</f>
        <v>0</v>
      </c>
      <c r="X72" s="79">
        <f>(COUNTIFS('MASTER TT'!$E$2:$E$68606,$A$2:$A$7563,'MASTER TT'!$B$2:$B$68606,"WEDNESDAY",'MASTER TT'!$C$2:$C$68606,"17*-*",'MASTER TT'!$AM$2:$AM$68606,"JAN-APRIL 2026",'MASTER TT'!$J$2:$J$68606,"&gt;=1"))</f>
        <v>0</v>
      </c>
      <c r="Y72" s="79">
        <f>(COUNTIFS('MASTER TT'!$E$2:$E$68606,$A$2:$A$7563,'MASTER TT'!$B$2:$B$68606,"THURSDAY",'MASTER TT'!$C$2:$C$68606,"08*-1*",'MASTER TT'!$AM$2:$AM$68606,"JAN-APRIL 2026",'MASTER TT'!$J$2:$J$68606,"&gt;=1"))</f>
        <v>0</v>
      </c>
      <c r="Z72" s="79">
        <f>(COUNTIFS('MASTER TT'!$E$2:$E$68606,$A$2:$A$7563,'MASTER TT'!$B$2:$B$68606,"THURSDAY",'MASTER TT'!$C$2:$C$68606,"1100-1*",'MASTER TT'!$AM$2:$AM$68606,"JAN-APRIL 2026",'MASTER TT'!$J$2:$J$68606,"&gt;=1"))</f>
        <v>0</v>
      </c>
      <c r="AA72" s="79">
        <f>(COUNTIFS('MASTER TT'!$E$2:$E$68606,$A$2:$A$7563,'MASTER TT'!$B$2:$B$68606,"MONDAY",'MASTER TT'!$C$2:$C$68606,"1200-1*",'MASTER TT'!$AM$2:$AM$68606,"JAN-APRIL 2025",'MASTER TT'!$J$2:$J$68606,"&gt;=1"))</f>
        <v>0</v>
      </c>
      <c r="AB72" s="79">
        <f>(COUNTIFS('MASTER TT'!$E$2:$E$68606,$A$2:$A$7563,'MASTER TT'!$B$2:$B$68606,"MONDAY",'MASTER TT'!$C$2:$C$68606,"1300-1*",'MASTER TT'!$AM$2:$AM$68606,"JAN-APRIL 2025",'MASTER TT'!$J$2:$J$68606,"&gt;=1"))</f>
        <v>0</v>
      </c>
      <c r="AC72" s="79">
        <f>(COUNTIFS('MASTER TT'!$E$2:$E$68606,$A$2:$A$7563,'MASTER TT'!$B$2:$B$68606,"THURSDAY",'MASTER TT'!$C$2:$C$68606,"14*-1*",'MASTER TT'!$AM$2:$AM$68606,"JAN-APRIL 2026",'MASTER TT'!$J$2:$J$68606,"&gt;=1"))</f>
        <v>0</v>
      </c>
      <c r="AD72" s="79">
        <f>(COUNTIFS('MASTER TT'!$E$2:$E$68606,$A$2:$A$7563,'MASTER TT'!$B$2:$B$68606,"THURSDAY",'MASTER TT'!$C$2:$C$68606,"17*-*",'MASTER TT'!$AM$2:$AM$68606,"JAN-APRIL 2026",'MASTER TT'!$J$2:$J$68606,"&gt;=1"))</f>
        <v>0</v>
      </c>
      <c r="AE72" s="79">
        <f>(COUNTIFS('MASTER TT'!$E$2:$E$68606,$A$2:$A$7563,'MASTER TT'!$B$2:$B$68606,"FRIDAY",'MASTER TT'!$C$2:$C$68606,"08*-1*",'MASTER TT'!$AM$2:$AM$68606,"JAN-APRIL 2026",'MASTER TT'!$J$2:$J$68606,"&gt;=1"))</f>
        <v>0</v>
      </c>
      <c r="AF72" s="79">
        <f>(COUNTIFS('MASTER TT'!$E$2:$E$68606,$A$2:$A$7563,'MASTER TT'!$B$2:$B$68606,"FRIDAY",'MASTER TT'!$C$2:$C$68606,"1100-1*",'MASTER TT'!$AM$2:$AM$68606,"JAN-APRIL 2026",'MASTER TT'!$J$2:$J$68606,"&gt;=1"))</f>
        <v>0</v>
      </c>
      <c r="AG72" s="79">
        <f>(COUNTIFS('MASTER TT'!$E$2:$E$68606,$A$2:$A$7563,'MASTER TT'!$B$2:$B$68606,"MONDAY",'MASTER TT'!$C$2:$C$68606,"1200-1*",'MASTER TT'!$AM$2:$AM$68606,"JAN-APRIL 2025",'MASTER TT'!$J$2:$J$68606,"&gt;=1"))</f>
        <v>0</v>
      </c>
      <c r="AH72" s="79">
        <f>(COUNTIFS('MASTER TT'!$E$2:$E$68606,$A$2:$A$7563,'MASTER TT'!$B$2:$B$68606,"MONDAY",'MASTER TT'!$C$2:$C$68606,"1300-1*",'MASTER TT'!$AM$2:$AM$68606,"JAN-APRIL 2025",'MASTER TT'!$J$2:$J$68606,"&gt;=1"))</f>
        <v>0</v>
      </c>
      <c r="AI72" s="79">
        <f>(COUNTIFS('MASTER TT'!$E$2:$E$68606,$A$2:$A$7563,'MASTER TT'!$B$2:$B$68606,"FRIDAY",'MASTER TT'!$C$2:$C$68606,"14*-1*",'MASTER TT'!$AM$2:$AM$68606,"JAN-APRIL 2026",'MASTER TT'!$J$2:$J$68606,"&gt;=1"))</f>
        <v>0</v>
      </c>
      <c r="AJ72" s="79">
        <f>(COUNTIFS('MASTER TT'!$E$2:$E$68606,$A$2:$A$7563,'MASTER TT'!$B$2:$B$68606,"FRIDAY",'MASTER TT'!$C$2:$C$68606,"17*-*",'MASTER TT'!$AM$2:$AM$68606,"JAN-APRIL 2026",'MASTER TT'!$J$2:$J$68606,"&gt;=1"))</f>
        <v>0</v>
      </c>
      <c r="AK72" s="79">
        <f>(COUNTIFS('MASTER TT'!$E$2:$E$68606,$A$2:$A$7563,'MASTER TT'!$B$2:$B$68606,"SATURDAY",'MASTER TT'!$C$2:$C$68606,"08*-1*",'MASTER TT'!$AM$2:$AM$68606,"JAN-APRIL 2026",'MASTER TT'!$J$2:$J$68606,"&gt;=1"))</f>
        <v>0</v>
      </c>
      <c r="AL72" s="79">
        <f>(COUNTIFS('MASTER TT'!$E$2:$E$68606,$A$2:$A$7563,'MASTER TT'!$B$2:$B$68606,"SATURDAY",'MASTER TT'!$C$2:$C$68606,"1100-1*",'MASTER TT'!$AM$2:$AM$68606,"JAN-APRIL 2026",'MASTER TT'!$J$2:$J$68606,"&gt;=1"))</f>
        <v>0</v>
      </c>
      <c r="AM72" s="79">
        <f>(COUNTIFS('MASTER TT'!$E$2:$E$68606,$A$2:$A$7563,'MASTER TT'!$B$2:$B$68606,"MONDAY",'MASTER TT'!$C$2:$C$68606,"1200-1*",'MASTER TT'!$AM$2:$AM$68606,"JAN-APRIL 2025",'MASTER TT'!$J$2:$J$68606,"&gt;=1"))</f>
        <v>0</v>
      </c>
      <c r="AN72" s="79">
        <f>(COUNTIFS('MASTER TT'!$E$2:$E$68606,$A$2:$A$7563,'MASTER TT'!$B$2:$B$68606,"MONDAY",'MASTER TT'!$C$2:$C$68606,"1300-1*",'MASTER TT'!$AM$2:$AM$68606,"JAN-APRIL 2025",'MASTER TT'!$J$2:$J$68606,"&gt;=1"))</f>
        <v>0</v>
      </c>
      <c r="AO72" s="79">
        <f>(COUNTIFS('MASTER TT'!$E$2:$E$68606,$A$2:$A$7563,'MASTER TT'!$B$2:$B$68606,"MONDAY",'MASTER TT'!$C$2:$C$68606,"14*-1*",'MASTER TT'!$AM$2:$AM$68606,"MAY-AUG 2025",'MASTER TT'!$J$2:$J$68606,"&gt;=1"))</f>
        <v>0</v>
      </c>
      <c r="AP72" s="79">
        <f>(COUNTIFS('MASTER TT'!$E$2:$E$68606,$A$2:$A$7563,'MASTER TT'!$B$2:$B$68606,"SATURDAY",'MASTER TT'!$C$2:$C$68606,"17*-*",'MASTER TT'!$AM$2:$AM$68606,"JAN-APRIL 2026",'MASTER TT'!$J$2:$J$68606,"&gt;=1"))</f>
        <v>0</v>
      </c>
      <c r="AQ72" s="79">
        <f>(COUNTIFS('MASTER TT'!$E$2:$E$68606,$A$2:$A$7563,'MASTER TT'!$B$2:$B$68606,"SUNDAY",'MASTER TT'!$C$2:$C$68606,"08*-1*",'MASTER TT'!$AM$2:$AM$68606,"JAN-APRIL 2026",'MASTER TT'!$J$2:$J$68606,"&gt;=1"))</f>
        <v>0</v>
      </c>
      <c r="AR72" s="79">
        <f>(COUNTIFS('MASTER TT'!$E$2:$E$68607,$A$2:$A$7563,'MASTER TT'!$B$2:$B$68607,"SUNDAY",'MASTER TT'!$C$2:$C$68607,"1100-1*",'MASTER TT'!$AM$2:$AM$68607,"JAN-APRIL 2026",'MASTER TT'!$J$2:$J$68607,"&gt;=1"))</f>
        <v>0</v>
      </c>
      <c r="AS72" s="79">
        <f>(COUNTIFS('MASTER TT'!$E$2:$E$68606,$A$2:$A$7563,'MASTER TT'!$B$2:$B$68606,"SUNDAY",'MASTER TT'!$C$2:$C$68606,"1200-1*",'MASTER TT'!$AM$2:$AM$68606,"JAN-APRIL 2026",'MASTER TT'!$J$2:$J$68606,"&gt;=1"))</f>
        <v>0</v>
      </c>
      <c r="AT72" s="79">
        <f>(COUNTIFS('MASTER TT'!$E$2:$E$68606,$A$2:$A$7563,'MASTER TT'!$B$2:$B$68606,"SUNDAY",'MASTER TT'!$C$2:$C$68606,"1300-1*",'MASTER TT'!$AM$2:$AM$68606,"JAN-APRIL 2026",'MASTER TT'!$J$2:$J$68606,"&gt;=1"))</f>
        <v>0</v>
      </c>
      <c r="AU72" s="79">
        <f>(COUNTIFS('MASTER TT'!$E$2:$E$68606,$A$2:$A$7563,'MASTER TT'!$B$2:$B$68606,"SUNDAY",'MASTER TT'!$C$2:$C$68606,"14*-1*",'MASTER TT'!$AM$2:$AM$68606,"JAN-APRIL 2026",'MASTER TT'!$J$2:$J$68606,"&gt;=1"))</f>
        <v>0</v>
      </c>
      <c r="AV72" s="79">
        <f>(COUNTIFS('MASTER TT'!$E$2:$E$68606,$A$2:$A$7563,'MASTER TT'!$B$2:$B$68606,"SUNDAY",'MASTER TT'!$C$2:$C$68606,"17*-*",'MASTER TT'!$AM$2:$AM$68606,"JAN-APRIL 2026",'MASTER TT'!$J$2:$J$68606,"&gt;=1"))</f>
        <v>0</v>
      </c>
      <c r="AW72" s="28"/>
      <c r="AX72" s="29"/>
      <c r="AY72" s="28"/>
      <c r="AZ72" s="28"/>
      <c r="BA72" s="28"/>
      <c r="BB72" s="28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1"/>
      <c r="BN72" s="31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</row>
    <row r="73" spans="1:84" ht="14.25" customHeight="1">
      <c r="A73" s="81" t="s">
        <v>447</v>
      </c>
      <c r="B73" s="43" t="s">
        <v>376</v>
      </c>
      <c r="C73" s="87" t="s">
        <v>448</v>
      </c>
      <c r="D73" s="85"/>
      <c r="E73" s="85"/>
      <c r="F73" s="86"/>
      <c r="G73" s="79">
        <f>(COUNTIFS('MASTER TT'!$E$2:$E$68606,$A$2:$A$7563,'MASTER TT'!$B$2:$B$68606,"MONDAY",'MASTER TT'!$C$2:$C$68606,"08*-1*",'MASTER TT'!$AM$2:$AM$68606,"JAN-APRIL 2026",'MASTER TT'!$J$2:$J$68606,"&gt;=1"))</f>
        <v>0</v>
      </c>
      <c r="H73" s="79">
        <f>(COUNTIFS('MASTER TT'!$E$2:$E$68602,$A$2:$A$7563,'MASTER TT'!$B$2:$B$68602,"MONDAY",'MASTER TT'!$C$2:$C$68602,"1100-1*",'MASTER TT'!$AM$2:$AM$68602,"JAN-APRIL 2026",'MASTER TT'!$J$2:$J$68602,"&gt;=1"))</f>
        <v>0</v>
      </c>
      <c r="I73" s="79">
        <f>(COUNTIFS('MASTER TT'!$E$2:$E$68606,$A$2:$A$7563,'MASTER TT'!$B$2:$B$68606,"MONDAY",'MASTER TT'!$C$2:$C$68606,"1200-1*",'MASTER TT'!$AM$2:$AM$68606,"JAN-APRIL 2025",'MASTER TT'!$J$2:$J$68606,"&gt;=1"))</f>
        <v>0</v>
      </c>
      <c r="J73" s="79">
        <f>(COUNTIFS('MASTER TT'!$E$2:$E$68606,$A$2:$A$7563,'MASTER TT'!$B$2:$B$68606,"MONDAY",'MASTER TT'!$C$2:$C$68606,"1300-1*",'MASTER TT'!$AM$2:$AM$68606,"JAN-APRIL 2025",'MASTER TT'!$J$2:$J$68606,"&gt;=1"))</f>
        <v>0</v>
      </c>
      <c r="K73" s="79">
        <f>(COUNTIFS('MASTER TT'!$E$2:$E$68606,$A$2:$A$7563,'MASTER TT'!$B$2:$B$68606,"MONDAY",'MASTER TT'!$C$2:$C$68606,"14*-1*",'MASTER TT'!$AM$2:$AM$68606,"JAN-APRIL 2026",'MASTER TT'!$J$2:$J$68606,"&gt;=1"))</f>
        <v>0</v>
      </c>
      <c r="L73" s="79">
        <f>(COUNTIFS('MASTER TT'!$E$2:$E$68606,$A$2:$A$7563,'MASTER TT'!$B$2:$B$68606,"MONDAY",'MASTER TT'!$C$2:$C$68606,"17*-*",'MASTER TT'!$AM$2:$AM$68606,"JAN-APRIL 2026",'MASTER TT'!$J$2:$J$68606,"&gt;=1"))</f>
        <v>0</v>
      </c>
      <c r="M73" s="79">
        <f>(COUNTIFS('MASTER TT'!$E$2:$E$68606,$A$2:$A$7563,'MASTER TT'!$B$2:$B$68606,"TUESDAY",'MASTER TT'!$C$2:$C$68606,"08*-1*",'MASTER TT'!$AM$2:$AM$68606,"JAN-APRIL 2026",'MASTER TT'!$J$2:$J$68606,"&gt;=1"))</f>
        <v>0</v>
      </c>
      <c r="N73" s="79">
        <f>(COUNTIFS('MASTER TT'!$E$2:$E$68606,$A$2:$A$7563,'MASTER TT'!$B$2:$B$68606,"TUESDAY",'MASTER TT'!$C$2:$C$68606,"1100-1*",'MASTER TT'!$AM$2:$AM$68606,"JAN-APRIL 2026",'MASTER TT'!$J$2:$J$68606,"&gt;=1"))</f>
        <v>0</v>
      </c>
      <c r="O73" s="79">
        <f>(COUNTIFS('MASTER TT'!$E$2:$E$68606,$A$2:$A$7563,'MASTER TT'!$B$2:$B$68606,"MONDAY",'MASTER TT'!$C$2:$C$68606,"1200-1*",'MASTER TT'!$AM$2:$AM$68606,"JAN-APRIL 2025",'MASTER TT'!$J$2:$J$68606,"&gt;=1"))</f>
        <v>0</v>
      </c>
      <c r="P73" s="79">
        <f>(COUNTIFS('MASTER TT'!$E$2:$E$68606,$A$2:$A$7563,'MASTER TT'!$B$2:$B$68606,"TUESDAY",'MASTER TT'!$C$2:$C$68606,"1300-1*",'MASTER TT'!$AM$2:$AM$68606,"JAN-APRIL 2026",'MASTER TT'!$J$2:$J$68606,"&gt;=1"))</f>
        <v>0</v>
      </c>
      <c r="Q73" s="79">
        <f>(COUNTIFS('MASTER TT'!$E$2:$E$68606,$A$2:$A$7563,'MASTER TT'!$B$2:$B$68606,"TUESDAY",'MASTER TT'!$C$2:$C$68606,"14*-1*",'MASTER TT'!$AM$2:$AM$68606,"JAN-APRIL 2026",'MASTER TT'!$J$2:$J$68606,"&gt;=1"))</f>
        <v>0</v>
      </c>
      <c r="R73" s="79">
        <f>(COUNTIFS('MASTER TT'!$E$2:$E$68606,$A$2:$A$7563,'MASTER TT'!$B$2:$B$68606,"TUESDAY",'MASTER TT'!$C$2:$C$68606,"17*-*",'MASTER TT'!$AM$2:$AM$68606,"SEP-DEC  2025",'MASTER TT'!$J$2:$J$68606,"&gt;=1"))</f>
        <v>0</v>
      </c>
      <c r="S73" s="79">
        <f>(COUNTIFS('MASTER TT'!$E$2:$E$68606,$A$2:$A$7563,'MASTER TT'!$B$2:$B$68606,"WEDNESDAY",'MASTER TT'!$C$2:$C$68606,"08*-1*",'MASTER TT'!$AM$2:$AM$68606,"JAN-APRIL 2026",'MASTER TT'!$J$2:$J$68606,"&gt;=1"))</f>
        <v>0</v>
      </c>
      <c r="T73" s="79">
        <f>(COUNTIFS('MASTER TT'!$E$2:$E$68606,$A$2:$A$7563,'MASTER TT'!$B$2:$B$68606,"WEDNESDAY",'MASTER TT'!$C$2:$C$68606,"1100-1*",'MASTER TT'!$AM$2:$AM$68606,"JAN-APRIL 2026",'MASTER TT'!$J$2:$J$68606,"&gt;=1"))</f>
        <v>1</v>
      </c>
      <c r="U73" s="79">
        <f>(COUNTIFS('MASTER TT'!$E$2:$E$68606,$A$2:$A$7563,'MASTER TT'!$B$2:$B$68606,"MONDAY",'MASTER TT'!$C$2:$C$68606,"1200-1*",'MASTER TT'!$AM$2:$AM$68606,"JAN-APRIL 2025",'MASTER TT'!$J$2:$J$68606,"&gt;=1"))</f>
        <v>0</v>
      </c>
      <c r="V73" s="79">
        <f>(COUNTIFS('MASTER TT'!$E$2:$E$68606,$A$2:$A$7563,'MASTER TT'!$B$2:$B$68606,"MONDAY",'MASTER TT'!$C$2:$C$68606,"1300-1*",'MASTER TT'!$AM$2:$AM$68606,"JAN-APRIL 2025",'MASTER TT'!$J$2:$J$68606,"&gt;=1"))</f>
        <v>0</v>
      </c>
      <c r="W73" s="79">
        <f>(COUNTIFS('MASTER TT'!$E$2:$E$68606,$A$2:$A$7563,'MASTER TT'!$B$2:$B$68606,"WEDNESDAY",'MASTER TT'!$C$2:$C$68606,"14*-1*",'MASTER TT'!$AM$2:$AM$68606,"JAN-APRIL 2026",'MASTER TT'!$J$2:$J$68606,"&gt;=1"))</f>
        <v>0</v>
      </c>
      <c r="X73" s="79">
        <f>(COUNTIFS('MASTER TT'!$E$2:$E$68606,$A$2:$A$7563,'MASTER TT'!$B$2:$B$68606,"WEDNESDAY",'MASTER TT'!$C$2:$C$68606,"17*-*",'MASTER TT'!$AM$2:$AM$68606,"JAN-APRIL 2026",'MASTER TT'!$J$2:$J$68606,"&gt;=1"))</f>
        <v>0</v>
      </c>
      <c r="Y73" s="79">
        <f>(COUNTIFS('MASTER TT'!$E$2:$E$68606,$A$2:$A$7563,'MASTER TT'!$B$2:$B$68606,"THURSDAY",'MASTER TT'!$C$2:$C$68606,"08*-1*",'MASTER TT'!$AM$2:$AM$68606,"JAN-APRIL 2026",'MASTER TT'!$J$2:$J$68606,"&gt;=1"))</f>
        <v>0</v>
      </c>
      <c r="Z73" s="79">
        <f>(COUNTIFS('MASTER TT'!$E$2:$E$68606,$A$2:$A$7563,'MASTER TT'!$B$2:$B$68606,"THURSDAY",'MASTER TT'!$C$2:$C$68606,"1100-1*",'MASTER TT'!$AM$2:$AM$68606,"JAN-APRIL 2026",'MASTER TT'!$J$2:$J$68606,"&gt;=1"))</f>
        <v>0</v>
      </c>
      <c r="AA73" s="79">
        <f>(COUNTIFS('MASTER TT'!$E$2:$E$68606,$A$2:$A$7563,'MASTER TT'!$B$2:$B$68606,"MONDAY",'MASTER TT'!$C$2:$C$68606,"1200-1*",'MASTER TT'!$AM$2:$AM$68606,"JAN-APRIL 2025",'MASTER TT'!$J$2:$J$68606,"&gt;=1"))</f>
        <v>0</v>
      </c>
      <c r="AB73" s="79">
        <f>(COUNTIFS('MASTER TT'!$E$2:$E$68606,$A$2:$A$7563,'MASTER TT'!$B$2:$B$68606,"MONDAY",'MASTER TT'!$C$2:$C$68606,"1300-1*",'MASTER TT'!$AM$2:$AM$68606,"JAN-APRIL 2025",'MASTER TT'!$J$2:$J$68606,"&gt;=1"))</f>
        <v>0</v>
      </c>
      <c r="AC73" s="79">
        <f>(COUNTIFS('MASTER TT'!$E$2:$E$68606,$A$2:$A$7563,'MASTER TT'!$B$2:$B$68606,"THURSDAY",'MASTER TT'!$C$2:$C$68606,"14*-1*",'MASTER TT'!$AM$2:$AM$68606,"JAN-APRIL 2026",'MASTER TT'!$J$2:$J$68606,"&gt;=1"))</f>
        <v>0</v>
      </c>
      <c r="AD73" s="79">
        <f>(COUNTIFS('MASTER TT'!$E$2:$E$68606,$A$2:$A$7563,'MASTER TT'!$B$2:$B$68606,"THURSDAY",'MASTER TT'!$C$2:$C$68606,"17*-*",'MASTER TT'!$AM$2:$AM$68606,"JAN-APRIL 2026",'MASTER TT'!$J$2:$J$68606,"&gt;=1"))</f>
        <v>0</v>
      </c>
      <c r="AE73" s="79">
        <f>(COUNTIFS('MASTER TT'!$E$2:$E$68606,$A$2:$A$7563,'MASTER TT'!$B$2:$B$68606,"FRIDAY",'MASTER TT'!$C$2:$C$68606,"08*-1*",'MASTER TT'!$AM$2:$AM$68606,"JAN-APRIL 2026",'MASTER TT'!$J$2:$J$68606,"&gt;=1"))</f>
        <v>0</v>
      </c>
      <c r="AF73" s="79">
        <f>(COUNTIFS('MASTER TT'!$E$2:$E$68606,$A$2:$A$7563,'MASTER TT'!$B$2:$B$68606,"FRIDAY",'MASTER TT'!$C$2:$C$68606,"1100-1*",'MASTER TT'!$AM$2:$AM$68606,"JAN-APRIL 2026",'MASTER TT'!$J$2:$J$68606,"&gt;=1"))</f>
        <v>0</v>
      </c>
      <c r="AG73" s="79">
        <f>(COUNTIFS('MASTER TT'!$E$2:$E$68606,$A$2:$A$7563,'MASTER TT'!$B$2:$B$68606,"MONDAY",'MASTER TT'!$C$2:$C$68606,"1200-1*",'MASTER TT'!$AM$2:$AM$68606,"JAN-APRIL 2025",'MASTER TT'!$J$2:$J$68606,"&gt;=1"))</f>
        <v>0</v>
      </c>
      <c r="AH73" s="79">
        <f>(COUNTIFS('MASTER TT'!$E$2:$E$68606,$A$2:$A$7563,'MASTER TT'!$B$2:$B$68606,"MONDAY",'MASTER TT'!$C$2:$C$68606,"1300-1*",'MASTER TT'!$AM$2:$AM$68606,"JAN-APRIL 2025",'MASTER TT'!$J$2:$J$68606,"&gt;=1"))</f>
        <v>0</v>
      </c>
      <c r="AI73" s="79">
        <f>(COUNTIFS('MASTER TT'!$E$2:$E$68606,$A$2:$A$7563,'MASTER TT'!$B$2:$B$68606,"FRIDAY",'MASTER TT'!$C$2:$C$68606,"14*-1*",'MASTER TT'!$AM$2:$AM$68606,"JAN-APRIL 2026",'MASTER TT'!$J$2:$J$68606,"&gt;=1"))</f>
        <v>0</v>
      </c>
      <c r="AJ73" s="79">
        <f>(COUNTIFS('MASTER TT'!$E$2:$E$68606,$A$2:$A$7563,'MASTER TT'!$B$2:$B$68606,"FRIDAY",'MASTER TT'!$C$2:$C$68606,"17*-*",'MASTER TT'!$AM$2:$AM$68606,"JAN-APRIL 2026",'MASTER TT'!$J$2:$J$68606,"&gt;=1"))</f>
        <v>0</v>
      </c>
      <c r="AK73" s="79">
        <f>(COUNTIFS('MASTER TT'!$E$2:$E$68606,$A$2:$A$7563,'MASTER TT'!$B$2:$B$68606,"SATURDAY",'MASTER TT'!$C$2:$C$68606,"08*-1*",'MASTER TT'!$AM$2:$AM$68606,"JAN-APRIL 2026",'MASTER TT'!$J$2:$J$68606,"&gt;=1"))</f>
        <v>0</v>
      </c>
      <c r="AL73" s="79">
        <f>(COUNTIFS('MASTER TT'!$E$2:$E$68606,$A$2:$A$7563,'MASTER TT'!$B$2:$B$68606,"SATURDAY",'MASTER TT'!$C$2:$C$68606,"1100-1*",'MASTER TT'!$AM$2:$AM$68606,"JAN-APRIL 2026",'MASTER TT'!$J$2:$J$68606,"&gt;=1"))</f>
        <v>0</v>
      </c>
      <c r="AM73" s="79">
        <f>(COUNTIFS('MASTER TT'!$E$2:$E$68606,$A$2:$A$7563,'MASTER TT'!$B$2:$B$68606,"MONDAY",'MASTER TT'!$C$2:$C$68606,"1200-1*",'MASTER TT'!$AM$2:$AM$68606,"JAN-APRIL 2025",'MASTER TT'!$J$2:$J$68606,"&gt;=1"))</f>
        <v>0</v>
      </c>
      <c r="AN73" s="79">
        <f>(COUNTIFS('MASTER TT'!$E$2:$E$68606,$A$2:$A$7563,'MASTER TT'!$B$2:$B$68606,"MONDAY",'MASTER TT'!$C$2:$C$68606,"1300-1*",'MASTER TT'!$AM$2:$AM$68606,"JAN-APRIL 2025",'MASTER TT'!$J$2:$J$68606,"&gt;=1"))</f>
        <v>0</v>
      </c>
      <c r="AO73" s="79">
        <f>(COUNTIFS('MASTER TT'!$E$2:$E$68606,$A$2:$A$7563,'MASTER TT'!$B$2:$B$68606,"MONDAY",'MASTER TT'!$C$2:$C$68606,"14*-1*",'MASTER TT'!$AM$2:$AM$68606,"MAY-AUG 2025",'MASTER TT'!$J$2:$J$68606,"&gt;=1"))</f>
        <v>0</v>
      </c>
      <c r="AP73" s="79">
        <f>(COUNTIFS('MASTER TT'!$E$2:$E$68606,$A$2:$A$7563,'MASTER TT'!$B$2:$B$68606,"SATURDAY",'MASTER TT'!$C$2:$C$68606,"17*-*",'MASTER TT'!$AM$2:$AM$68606,"JAN-APRIL 2026",'MASTER TT'!$J$2:$J$68606,"&gt;=1"))</f>
        <v>0</v>
      </c>
      <c r="AQ73" s="79">
        <f>(COUNTIFS('MASTER TT'!$E$2:$E$68606,$A$2:$A$7563,'MASTER TT'!$B$2:$B$68606,"SUNDAY",'MASTER TT'!$C$2:$C$68606,"08*-1*",'MASTER TT'!$AM$2:$AM$68606,"JAN-APRIL 2026",'MASTER TT'!$J$2:$J$68606,"&gt;=1"))</f>
        <v>0</v>
      </c>
      <c r="AR73" s="79">
        <f>(COUNTIFS('MASTER TT'!$E$2:$E$68607,$A$2:$A$7563,'MASTER TT'!$B$2:$B$68607,"SUNDAY",'MASTER TT'!$C$2:$C$68607,"1100-1*",'MASTER TT'!$AM$2:$AM$68607,"JAN-APRIL 2026",'MASTER TT'!$J$2:$J$68607,"&gt;=1"))</f>
        <v>0</v>
      </c>
      <c r="AS73" s="79">
        <f>(COUNTIFS('MASTER TT'!$E$2:$E$68606,$A$2:$A$7563,'MASTER TT'!$B$2:$B$68606,"SUNDAY",'MASTER TT'!$C$2:$C$68606,"1200-1*",'MASTER TT'!$AM$2:$AM$68606,"JAN-APRIL 2026",'MASTER TT'!$J$2:$J$68606,"&gt;=1"))</f>
        <v>0</v>
      </c>
      <c r="AT73" s="79">
        <f>(COUNTIFS('MASTER TT'!$E$2:$E$68606,$A$2:$A$7563,'MASTER TT'!$B$2:$B$68606,"SUNDAY",'MASTER TT'!$C$2:$C$68606,"1300-1*",'MASTER TT'!$AM$2:$AM$68606,"JAN-APRIL 2026",'MASTER TT'!$J$2:$J$68606,"&gt;=1"))</f>
        <v>0</v>
      </c>
      <c r="AU73" s="79">
        <f>(COUNTIFS('MASTER TT'!$E$2:$E$68606,$A$2:$A$7563,'MASTER TT'!$B$2:$B$68606,"SUNDAY",'MASTER TT'!$C$2:$C$68606,"14*-1*",'MASTER TT'!$AM$2:$AM$68606,"JAN-APRIL 2026",'MASTER TT'!$J$2:$J$68606,"&gt;=1"))</f>
        <v>0</v>
      </c>
      <c r="AV73" s="79">
        <f>(COUNTIFS('MASTER TT'!$E$2:$E$68606,$A$2:$A$7563,'MASTER TT'!$B$2:$B$68606,"SUNDAY",'MASTER TT'!$C$2:$C$68606,"17*-*",'MASTER TT'!$AM$2:$AM$68606,"JAN-APRIL 2026",'MASTER TT'!$J$2:$J$68606,"&gt;=1"))</f>
        <v>0</v>
      </c>
      <c r="AW73" s="28"/>
      <c r="AX73" s="29"/>
      <c r="AY73" s="28"/>
      <c r="AZ73" s="28"/>
      <c r="BA73" s="28"/>
      <c r="BB73" s="28"/>
      <c r="BC73" s="483"/>
      <c r="BD73" s="484"/>
      <c r="BE73" s="484"/>
      <c r="BF73" s="484"/>
      <c r="BG73" s="484"/>
      <c r="BH73" s="484"/>
      <c r="BI73" s="485"/>
      <c r="BJ73" s="486"/>
      <c r="BK73" s="486"/>
      <c r="BL73" s="486"/>
      <c r="BM73" s="486"/>
      <c r="BN73" s="56"/>
      <c r="BO73" s="483"/>
      <c r="BP73" s="484"/>
      <c r="BQ73" s="484"/>
      <c r="BR73" s="484"/>
      <c r="BS73" s="484"/>
      <c r="BT73" s="484"/>
      <c r="BU73" s="485"/>
      <c r="BV73" s="486"/>
      <c r="BW73" s="486"/>
      <c r="BX73" s="486"/>
      <c r="BY73" s="486"/>
      <c r="BZ73" s="56"/>
      <c r="CA73" s="483"/>
      <c r="CB73" s="484"/>
      <c r="CC73" s="484"/>
      <c r="CD73" s="484"/>
      <c r="CE73" s="484"/>
      <c r="CF73" s="484"/>
    </row>
    <row r="74" spans="1:84" ht="14.25" customHeight="1">
      <c r="A74" s="81" t="s">
        <v>449</v>
      </c>
      <c r="B74" s="43" t="s">
        <v>376</v>
      </c>
      <c r="C74" s="86"/>
      <c r="D74" s="85"/>
      <c r="E74" s="85"/>
      <c r="F74" s="86"/>
      <c r="G74" s="79">
        <f>(COUNTIFS('MASTER TT'!$E$2:$E$68606,$A$2:$A$7563,'MASTER TT'!$B$2:$B$68606,"MONDAY",'MASTER TT'!$C$2:$C$68606,"08*-1*",'MASTER TT'!$AM$2:$AM$68606,"JAN-APRIL 2026",'MASTER TT'!$J$2:$J$68606,"&gt;=1"))</f>
        <v>0</v>
      </c>
      <c r="H74" s="79">
        <f>(COUNTIFS('MASTER TT'!$E$2:$E$68602,$A$2:$A$7563,'MASTER TT'!$B$2:$B$68602,"MONDAY",'MASTER TT'!$C$2:$C$68602,"1100-1*",'MASTER TT'!$AM$2:$AM$68602,"JAN-APRIL 2026",'MASTER TT'!$J$2:$J$68602,"&gt;=1"))</f>
        <v>0</v>
      </c>
      <c r="I74" s="79">
        <f>(COUNTIFS('MASTER TT'!$E$2:$E$68606,$A$2:$A$7563,'MASTER TT'!$B$2:$B$68606,"MONDAY",'MASTER TT'!$C$2:$C$68606,"1200-1*",'MASTER TT'!$AM$2:$AM$68606,"JAN-APRIL 2025",'MASTER TT'!$J$2:$J$68606,"&gt;=1"))</f>
        <v>0</v>
      </c>
      <c r="J74" s="79">
        <f>(COUNTIFS('MASTER TT'!$E$2:$E$68606,$A$2:$A$7563,'MASTER TT'!$B$2:$B$68606,"MONDAY",'MASTER TT'!$C$2:$C$68606,"1300-1*",'MASTER TT'!$AM$2:$AM$68606,"JAN-APRIL 2025",'MASTER TT'!$J$2:$J$68606,"&gt;=1"))</f>
        <v>0</v>
      </c>
      <c r="K74" s="79">
        <f>(COUNTIFS('MASTER TT'!$E$2:$E$68606,$A$2:$A$7563,'MASTER TT'!$B$2:$B$68606,"MONDAY",'MASTER TT'!$C$2:$C$68606,"14*-1*",'MASTER TT'!$AM$2:$AM$68606,"JAN-APRIL 2026",'MASTER TT'!$J$2:$J$68606,"&gt;=1"))</f>
        <v>0</v>
      </c>
      <c r="L74" s="79">
        <f>(COUNTIFS('MASTER TT'!$E$2:$E$68606,$A$2:$A$7563,'MASTER TT'!$B$2:$B$68606,"MONDAY",'MASTER TT'!$C$2:$C$68606,"17*-*",'MASTER TT'!$AM$2:$AM$68606,"JAN-APRIL 2026",'MASTER TT'!$J$2:$J$68606,"&gt;=1"))</f>
        <v>0</v>
      </c>
      <c r="M74" s="79">
        <f>(COUNTIFS('MASTER TT'!$E$2:$E$68606,$A$2:$A$7563,'MASTER TT'!$B$2:$B$68606,"TUESDAY",'MASTER TT'!$C$2:$C$68606,"08*-1*",'MASTER TT'!$AM$2:$AM$68606,"JAN-APRIL 2026",'MASTER TT'!$J$2:$J$68606,"&gt;=1"))</f>
        <v>0</v>
      </c>
      <c r="N74" s="79">
        <f>(COUNTIFS('MASTER TT'!$E$2:$E$68606,$A$2:$A$7563,'MASTER TT'!$B$2:$B$68606,"TUESDAY",'MASTER TT'!$C$2:$C$68606,"1100-1*",'MASTER TT'!$AM$2:$AM$68606,"JAN-APRIL 2026",'MASTER TT'!$J$2:$J$68606,"&gt;=1"))</f>
        <v>0</v>
      </c>
      <c r="O74" s="79">
        <f>(COUNTIFS('MASTER TT'!$E$2:$E$68606,$A$2:$A$7563,'MASTER TT'!$B$2:$B$68606,"MONDAY",'MASTER TT'!$C$2:$C$68606,"1200-1*",'MASTER TT'!$AM$2:$AM$68606,"JAN-APRIL 2025",'MASTER TT'!$J$2:$J$68606,"&gt;=1"))</f>
        <v>0</v>
      </c>
      <c r="P74" s="79">
        <f>(COUNTIFS('MASTER TT'!$E$2:$E$68606,$A$2:$A$7563,'MASTER TT'!$B$2:$B$68606,"TUESDAY",'MASTER TT'!$C$2:$C$68606,"1300-1*",'MASTER TT'!$AM$2:$AM$68606,"JAN-APRIL 2026",'MASTER TT'!$J$2:$J$68606,"&gt;=1"))</f>
        <v>0</v>
      </c>
      <c r="Q74" s="79">
        <f>(COUNTIFS('MASTER TT'!$E$2:$E$68606,$A$2:$A$7563,'MASTER TT'!$B$2:$B$68606,"TUESDAY",'MASTER TT'!$C$2:$C$68606,"14*-1*",'MASTER TT'!$AM$2:$AM$68606,"JAN-APRIL 2026",'MASTER TT'!$J$2:$J$68606,"&gt;=1"))</f>
        <v>0</v>
      </c>
      <c r="R74" s="79">
        <f>(COUNTIFS('MASTER TT'!$E$2:$E$68606,$A$2:$A$7563,'MASTER TT'!$B$2:$B$68606,"TUESDAY",'MASTER TT'!$C$2:$C$68606,"17*-*",'MASTER TT'!$AM$2:$AM$68606,"SEP-DEC  2025",'MASTER TT'!$J$2:$J$68606,"&gt;=1"))</f>
        <v>0</v>
      </c>
      <c r="S74" s="79">
        <f>(COUNTIFS('MASTER TT'!$E$2:$E$68606,$A$2:$A$7563,'MASTER TT'!$B$2:$B$68606,"WEDNESDAY",'MASTER TT'!$C$2:$C$68606,"08*-1*",'MASTER TT'!$AM$2:$AM$68606,"JAN-APRIL 2026",'MASTER TT'!$J$2:$J$68606,"&gt;=1"))</f>
        <v>0</v>
      </c>
      <c r="T74" s="79">
        <f>(COUNTIFS('MASTER TT'!$E$2:$E$68606,$A$2:$A$7563,'MASTER TT'!$B$2:$B$68606,"WEDNESDAY",'MASTER TT'!$C$2:$C$68606,"1100-1*",'MASTER TT'!$AM$2:$AM$68606,"JAN-APRIL 2026",'MASTER TT'!$J$2:$J$68606,"&gt;=1"))</f>
        <v>0</v>
      </c>
      <c r="U74" s="79">
        <f>(COUNTIFS('MASTER TT'!$E$2:$E$68606,$A$2:$A$7563,'MASTER TT'!$B$2:$B$68606,"MONDAY",'MASTER TT'!$C$2:$C$68606,"1200-1*",'MASTER TT'!$AM$2:$AM$68606,"JAN-APRIL 2025",'MASTER TT'!$J$2:$J$68606,"&gt;=1"))</f>
        <v>0</v>
      </c>
      <c r="V74" s="79">
        <f>(COUNTIFS('MASTER TT'!$E$2:$E$68606,$A$2:$A$7563,'MASTER TT'!$B$2:$B$68606,"MONDAY",'MASTER TT'!$C$2:$C$68606,"1300-1*",'MASTER TT'!$AM$2:$AM$68606,"JAN-APRIL 2025",'MASTER TT'!$J$2:$J$68606,"&gt;=1"))</f>
        <v>0</v>
      </c>
      <c r="W74" s="79">
        <f>(COUNTIFS('MASTER TT'!$E$2:$E$68606,$A$2:$A$7563,'MASTER TT'!$B$2:$B$68606,"WEDNESDAY",'MASTER TT'!$C$2:$C$68606,"14*-1*",'MASTER TT'!$AM$2:$AM$68606,"JAN-APRIL 2026",'MASTER TT'!$J$2:$J$68606,"&gt;=1"))</f>
        <v>0</v>
      </c>
      <c r="X74" s="79">
        <f>(COUNTIFS('MASTER TT'!$E$2:$E$68606,$A$2:$A$7563,'MASTER TT'!$B$2:$B$68606,"WEDNESDAY",'MASTER TT'!$C$2:$C$68606,"17*-*",'MASTER TT'!$AM$2:$AM$68606,"JAN-APRIL 2026",'MASTER TT'!$J$2:$J$68606,"&gt;=1"))</f>
        <v>0</v>
      </c>
      <c r="Y74" s="79">
        <f>(COUNTIFS('MASTER TT'!$E$2:$E$68606,$A$2:$A$7563,'MASTER TT'!$B$2:$B$68606,"THURSDAY",'MASTER TT'!$C$2:$C$68606,"08*-1*",'MASTER TT'!$AM$2:$AM$68606,"JAN-APRIL 2026",'MASTER TT'!$J$2:$J$68606,"&gt;=1"))</f>
        <v>0</v>
      </c>
      <c r="Z74" s="79">
        <f>(COUNTIFS('MASTER TT'!$E$2:$E$68606,$A$2:$A$7563,'MASTER TT'!$B$2:$B$68606,"THURSDAY",'MASTER TT'!$C$2:$C$68606,"1100-1*",'MASTER TT'!$AM$2:$AM$68606,"JAN-APRIL 2026",'MASTER TT'!$J$2:$J$68606,"&gt;=1"))</f>
        <v>0</v>
      </c>
      <c r="AA74" s="79">
        <f>(COUNTIFS('MASTER TT'!$E$2:$E$68606,$A$2:$A$7563,'MASTER TT'!$B$2:$B$68606,"MONDAY",'MASTER TT'!$C$2:$C$68606,"1200-1*",'MASTER TT'!$AM$2:$AM$68606,"JAN-APRIL 2025",'MASTER TT'!$J$2:$J$68606,"&gt;=1"))</f>
        <v>0</v>
      </c>
      <c r="AB74" s="79">
        <f>(COUNTIFS('MASTER TT'!$E$2:$E$68606,$A$2:$A$7563,'MASTER TT'!$B$2:$B$68606,"MONDAY",'MASTER TT'!$C$2:$C$68606,"1300-1*",'MASTER TT'!$AM$2:$AM$68606,"JAN-APRIL 2025",'MASTER TT'!$J$2:$J$68606,"&gt;=1"))</f>
        <v>0</v>
      </c>
      <c r="AC74" s="79">
        <f>(COUNTIFS('MASTER TT'!$E$2:$E$68606,$A$2:$A$7563,'MASTER TT'!$B$2:$B$68606,"THURSDAY",'MASTER TT'!$C$2:$C$68606,"14*-1*",'MASTER TT'!$AM$2:$AM$68606,"JAN-APRIL 2026",'MASTER TT'!$J$2:$J$68606,"&gt;=1"))</f>
        <v>0</v>
      </c>
      <c r="AD74" s="79">
        <f>(COUNTIFS('MASTER TT'!$E$2:$E$68606,$A$2:$A$7563,'MASTER TT'!$B$2:$B$68606,"THURSDAY",'MASTER TT'!$C$2:$C$68606,"17*-*",'MASTER TT'!$AM$2:$AM$68606,"JAN-APRIL 2026",'MASTER TT'!$J$2:$J$68606,"&gt;=1"))</f>
        <v>0</v>
      </c>
      <c r="AE74" s="79">
        <f>(COUNTIFS('MASTER TT'!$E$2:$E$68606,$A$2:$A$7563,'MASTER TT'!$B$2:$B$68606,"FRIDAY",'MASTER TT'!$C$2:$C$68606,"08*-1*",'MASTER TT'!$AM$2:$AM$68606,"JAN-APRIL 2026",'MASTER TT'!$J$2:$J$68606,"&gt;=1"))</f>
        <v>0</v>
      </c>
      <c r="AF74" s="79">
        <f>(COUNTIFS('MASTER TT'!$E$2:$E$68606,$A$2:$A$7563,'MASTER TT'!$B$2:$B$68606,"FRIDAY",'MASTER TT'!$C$2:$C$68606,"1100-1*",'MASTER TT'!$AM$2:$AM$68606,"JAN-APRIL 2026",'MASTER TT'!$J$2:$J$68606,"&gt;=1"))</f>
        <v>0</v>
      </c>
      <c r="AG74" s="79">
        <f>(COUNTIFS('MASTER TT'!$E$2:$E$68606,$A$2:$A$7563,'MASTER TT'!$B$2:$B$68606,"MONDAY",'MASTER TT'!$C$2:$C$68606,"1200-1*",'MASTER TT'!$AM$2:$AM$68606,"JAN-APRIL 2025",'MASTER TT'!$J$2:$J$68606,"&gt;=1"))</f>
        <v>0</v>
      </c>
      <c r="AH74" s="79">
        <f>(COUNTIFS('MASTER TT'!$E$2:$E$68606,$A$2:$A$7563,'MASTER TT'!$B$2:$B$68606,"MONDAY",'MASTER TT'!$C$2:$C$68606,"1300-1*",'MASTER TT'!$AM$2:$AM$68606,"JAN-APRIL 2025",'MASTER TT'!$J$2:$J$68606,"&gt;=1"))</f>
        <v>0</v>
      </c>
      <c r="AI74" s="79">
        <f>(COUNTIFS('MASTER TT'!$E$2:$E$68606,$A$2:$A$7563,'MASTER TT'!$B$2:$B$68606,"FRIDAY",'MASTER TT'!$C$2:$C$68606,"14*-1*",'MASTER TT'!$AM$2:$AM$68606,"JAN-APRIL 2026",'MASTER TT'!$J$2:$J$68606,"&gt;=1"))</f>
        <v>0</v>
      </c>
      <c r="AJ74" s="79">
        <f>(COUNTIFS('MASTER TT'!$E$2:$E$68606,$A$2:$A$7563,'MASTER TT'!$B$2:$B$68606,"FRIDAY",'MASTER TT'!$C$2:$C$68606,"17*-*",'MASTER TT'!$AM$2:$AM$68606,"JAN-APRIL 2026",'MASTER TT'!$J$2:$J$68606,"&gt;=1"))</f>
        <v>0</v>
      </c>
      <c r="AK74" s="79">
        <f>(COUNTIFS('MASTER TT'!$E$2:$E$68606,$A$2:$A$7563,'MASTER TT'!$B$2:$B$68606,"SATURDAY",'MASTER TT'!$C$2:$C$68606,"08*-1*",'MASTER TT'!$AM$2:$AM$68606,"JAN-APRIL 2026",'MASTER TT'!$J$2:$J$68606,"&gt;=1"))</f>
        <v>0</v>
      </c>
      <c r="AL74" s="79">
        <f>(COUNTIFS('MASTER TT'!$E$2:$E$68606,$A$2:$A$7563,'MASTER TT'!$B$2:$B$68606,"SATURDAY",'MASTER TT'!$C$2:$C$68606,"1100-1*",'MASTER TT'!$AM$2:$AM$68606,"JAN-APRIL 2026",'MASTER TT'!$J$2:$J$68606,"&gt;=1"))</f>
        <v>0</v>
      </c>
      <c r="AM74" s="79">
        <f>(COUNTIFS('MASTER TT'!$E$2:$E$68606,$A$2:$A$7563,'MASTER TT'!$B$2:$B$68606,"MONDAY",'MASTER TT'!$C$2:$C$68606,"1200-1*",'MASTER TT'!$AM$2:$AM$68606,"JAN-APRIL 2025",'MASTER TT'!$J$2:$J$68606,"&gt;=1"))</f>
        <v>0</v>
      </c>
      <c r="AN74" s="79">
        <f>(COUNTIFS('MASTER TT'!$E$2:$E$68606,$A$2:$A$7563,'MASTER TT'!$B$2:$B$68606,"MONDAY",'MASTER TT'!$C$2:$C$68606,"1300-1*",'MASTER TT'!$AM$2:$AM$68606,"JAN-APRIL 2025",'MASTER TT'!$J$2:$J$68606,"&gt;=1"))</f>
        <v>0</v>
      </c>
      <c r="AO74" s="79">
        <f>(COUNTIFS('MASTER TT'!$E$2:$E$68606,$A$2:$A$7563,'MASTER TT'!$B$2:$B$68606,"MONDAY",'MASTER TT'!$C$2:$C$68606,"14*-1*",'MASTER TT'!$AM$2:$AM$68606,"MAY-AUG 2025",'MASTER TT'!$J$2:$J$68606,"&gt;=1"))</f>
        <v>0</v>
      </c>
      <c r="AP74" s="79">
        <f>(COUNTIFS('MASTER TT'!$E$2:$E$68606,$A$2:$A$7563,'MASTER TT'!$B$2:$B$68606,"SATURDAY",'MASTER TT'!$C$2:$C$68606,"17*-*",'MASTER TT'!$AM$2:$AM$68606,"JAN-APRIL 2026",'MASTER TT'!$J$2:$J$68606,"&gt;=1"))</f>
        <v>0</v>
      </c>
      <c r="AQ74" s="79">
        <f>(COUNTIFS('MASTER TT'!$E$2:$E$68606,$A$2:$A$7563,'MASTER TT'!$B$2:$B$68606,"SUNDAY",'MASTER TT'!$C$2:$C$68606,"08*-1*",'MASTER TT'!$AM$2:$AM$68606,"JAN-APRIL 2026",'MASTER TT'!$J$2:$J$68606,"&gt;=1"))</f>
        <v>0</v>
      </c>
      <c r="AR74" s="79">
        <f>(COUNTIFS('MASTER TT'!$E$2:$E$68607,$A$2:$A$7563,'MASTER TT'!$B$2:$B$68607,"SUNDAY",'MASTER TT'!$C$2:$C$68607,"1100-1*",'MASTER TT'!$AM$2:$AM$68607,"JAN-APRIL 2026",'MASTER TT'!$J$2:$J$68607,"&gt;=1"))</f>
        <v>0</v>
      </c>
      <c r="AS74" s="79">
        <f>(COUNTIFS('MASTER TT'!$E$2:$E$68606,$A$2:$A$7563,'MASTER TT'!$B$2:$B$68606,"SUNDAY",'MASTER TT'!$C$2:$C$68606,"1200-1*",'MASTER TT'!$AM$2:$AM$68606,"JAN-APRIL 2026",'MASTER TT'!$J$2:$J$68606,"&gt;=1"))</f>
        <v>0</v>
      </c>
      <c r="AT74" s="79">
        <f>(COUNTIFS('MASTER TT'!$E$2:$E$68606,$A$2:$A$7563,'MASTER TT'!$B$2:$B$68606,"SUNDAY",'MASTER TT'!$C$2:$C$68606,"1300-1*",'MASTER TT'!$AM$2:$AM$68606,"JAN-APRIL 2026",'MASTER TT'!$J$2:$J$68606,"&gt;=1"))</f>
        <v>0</v>
      </c>
      <c r="AU74" s="79">
        <f>(COUNTIFS('MASTER TT'!$E$2:$E$68606,$A$2:$A$7563,'MASTER TT'!$B$2:$B$68606,"SUNDAY",'MASTER TT'!$C$2:$C$68606,"14*-1*",'MASTER TT'!$AM$2:$AM$68606,"JAN-APRIL 2026",'MASTER TT'!$J$2:$J$68606,"&gt;=1"))</f>
        <v>0</v>
      </c>
      <c r="AV74" s="79">
        <f>(COUNTIFS('MASTER TT'!$E$2:$E$68606,$A$2:$A$7563,'MASTER TT'!$B$2:$B$68606,"SUNDAY",'MASTER TT'!$C$2:$C$68606,"17*-*",'MASTER TT'!$AM$2:$AM$68606,"JAN-APRIL 2026",'MASTER TT'!$J$2:$J$68606,"&gt;=1"))</f>
        <v>0</v>
      </c>
      <c r="AW74" s="28"/>
      <c r="AX74" s="29"/>
      <c r="AY74" s="28"/>
      <c r="AZ74" s="28"/>
      <c r="BA74" s="28"/>
      <c r="BB74" s="28"/>
      <c r="BC74" s="60"/>
      <c r="BD74" s="60"/>
      <c r="BE74" s="61"/>
      <c r="BF74" s="61"/>
      <c r="BG74" s="61"/>
      <c r="BH74" s="60"/>
      <c r="BI74" s="59"/>
      <c r="BJ74" s="59"/>
      <c r="BK74" s="58"/>
      <c r="BL74" s="58"/>
      <c r="BM74" s="58"/>
      <c r="BN74" s="59"/>
      <c r="BO74" s="60"/>
      <c r="BP74" s="60"/>
      <c r="BQ74" s="61"/>
      <c r="BR74" s="61"/>
      <c r="BS74" s="61"/>
      <c r="BT74" s="60"/>
      <c r="BU74" s="59"/>
      <c r="BV74" s="59"/>
      <c r="BW74" s="58"/>
      <c r="BX74" s="58"/>
      <c r="BY74" s="58"/>
      <c r="BZ74" s="59"/>
      <c r="CA74" s="60"/>
      <c r="CB74" s="60"/>
      <c r="CC74" s="61"/>
      <c r="CD74" s="61"/>
      <c r="CE74" s="61"/>
      <c r="CF74" s="60"/>
    </row>
    <row r="75" spans="1:84" ht="14.25" customHeight="1">
      <c r="A75" s="70" t="s">
        <v>450</v>
      </c>
      <c r="B75" s="43" t="s">
        <v>376</v>
      </c>
      <c r="C75" s="88"/>
      <c r="D75" s="89"/>
      <c r="E75" s="88"/>
      <c r="F75" s="88"/>
      <c r="G75" s="79">
        <f>(COUNTIFS('MASTER TT'!$E$2:$E$68606,$A$2:$A$7563,'MASTER TT'!$B$2:$B$68606,"MONDAY",'MASTER TT'!$C$2:$C$68606,"08*-1*",'MASTER TT'!$AM$2:$AM$68606,"JAN-APRIL 2026",'MASTER TT'!$J$2:$J$68606,"&gt;=1"))</f>
        <v>0</v>
      </c>
      <c r="H75" s="79">
        <f>(COUNTIFS('MASTER TT'!$E$2:$E$68602,$A$2:$A$7563,'MASTER TT'!$B$2:$B$68602,"MONDAY",'MASTER TT'!$C$2:$C$68602,"1100-1*",'MASTER TT'!$AM$2:$AM$68602,"JAN-APRIL 2026",'MASTER TT'!$J$2:$J$68602,"&gt;=1"))</f>
        <v>0</v>
      </c>
      <c r="I75" s="79">
        <f>(COUNTIFS('MASTER TT'!$E$2:$E$68606,$A$2:$A$7563,'MASTER TT'!$B$2:$B$68606,"MONDAY",'MASTER TT'!$C$2:$C$68606,"1200-1*",'MASTER TT'!$AM$2:$AM$68606,"JAN-APRIL 2025",'MASTER TT'!$J$2:$J$68606,"&gt;=1"))</f>
        <v>0</v>
      </c>
      <c r="J75" s="79">
        <f>(COUNTIFS('MASTER TT'!$E$2:$E$68606,$A$2:$A$7563,'MASTER TT'!$B$2:$B$68606,"MONDAY",'MASTER TT'!$C$2:$C$68606,"1300-1*",'MASTER TT'!$AM$2:$AM$68606,"JAN-APRIL 2025",'MASTER TT'!$J$2:$J$68606,"&gt;=1"))</f>
        <v>0</v>
      </c>
      <c r="K75" s="79">
        <f>(COUNTIFS('MASTER TT'!$E$2:$E$68606,$A$2:$A$7563,'MASTER TT'!$B$2:$B$68606,"MONDAY",'MASTER TT'!$C$2:$C$68606,"14*-1*",'MASTER TT'!$AM$2:$AM$68606,"JAN-APRIL 2026",'MASTER TT'!$J$2:$J$68606,"&gt;=1"))</f>
        <v>0</v>
      </c>
      <c r="L75" s="79">
        <f>(COUNTIFS('MASTER TT'!$E$2:$E$68606,$A$2:$A$7563,'MASTER TT'!$B$2:$B$68606,"MONDAY",'MASTER TT'!$C$2:$C$68606,"17*-*",'MASTER TT'!$AM$2:$AM$68606,"JAN-APRIL 2026",'MASTER TT'!$J$2:$J$68606,"&gt;=1"))</f>
        <v>0</v>
      </c>
      <c r="M75" s="79">
        <f>(COUNTIFS('MASTER TT'!$E$2:$E$68606,$A$2:$A$7563,'MASTER TT'!$B$2:$B$68606,"TUESDAY",'MASTER TT'!$C$2:$C$68606,"08*-1*",'MASTER TT'!$AM$2:$AM$68606,"JAN-APRIL 2026",'MASTER TT'!$J$2:$J$68606,"&gt;=1"))</f>
        <v>0</v>
      </c>
      <c r="N75" s="79">
        <f>(COUNTIFS('MASTER TT'!$E$2:$E$68606,$A$2:$A$7563,'MASTER TT'!$B$2:$B$68606,"TUESDAY",'MASTER TT'!$C$2:$C$68606,"1100-1*",'MASTER TT'!$AM$2:$AM$68606,"JAN-APRIL 2026",'MASTER TT'!$J$2:$J$68606,"&gt;=1"))</f>
        <v>0</v>
      </c>
      <c r="O75" s="79">
        <f>(COUNTIFS('MASTER TT'!$E$2:$E$68606,$A$2:$A$7563,'MASTER TT'!$B$2:$B$68606,"MONDAY",'MASTER TT'!$C$2:$C$68606,"1200-1*",'MASTER TT'!$AM$2:$AM$68606,"JAN-APRIL 2025",'MASTER TT'!$J$2:$J$68606,"&gt;=1"))</f>
        <v>0</v>
      </c>
      <c r="P75" s="79">
        <f>(COUNTIFS('MASTER TT'!$E$2:$E$68606,$A$2:$A$7563,'MASTER TT'!$B$2:$B$68606,"TUESDAY",'MASTER TT'!$C$2:$C$68606,"1300-1*",'MASTER TT'!$AM$2:$AM$68606,"JAN-APRIL 2026",'MASTER TT'!$J$2:$J$68606,"&gt;=1"))</f>
        <v>0</v>
      </c>
      <c r="Q75" s="79">
        <f>(COUNTIFS('MASTER TT'!$E$2:$E$68606,$A$2:$A$7563,'MASTER TT'!$B$2:$B$68606,"TUESDAY",'MASTER TT'!$C$2:$C$68606,"14*-1*",'MASTER TT'!$AM$2:$AM$68606,"JAN-APRIL 2026",'MASTER TT'!$J$2:$J$68606,"&gt;=1"))</f>
        <v>0</v>
      </c>
      <c r="R75" s="79">
        <f>(COUNTIFS('MASTER TT'!$E$2:$E$68606,$A$2:$A$7563,'MASTER TT'!$B$2:$B$68606,"TUESDAY",'MASTER TT'!$C$2:$C$68606,"17*-*",'MASTER TT'!$AM$2:$AM$68606,"SEP-DEC  2025",'MASTER TT'!$J$2:$J$68606,"&gt;=1"))</f>
        <v>0</v>
      </c>
      <c r="S75" s="79">
        <f>(COUNTIFS('MASTER TT'!$E$2:$E$68606,$A$2:$A$7563,'MASTER TT'!$B$2:$B$68606,"WEDNESDAY",'MASTER TT'!$C$2:$C$68606,"08*-1*",'MASTER TT'!$AM$2:$AM$68606,"JAN-APRIL 2026",'MASTER TT'!$J$2:$J$68606,"&gt;=1"))</f>
        <v>0</v>
      </c>
      <c r="T75" s="79">
        <f>(COUNTIFS('MASTER TT'!$E$2:$E$68606,$A$2:$A$7563,'MASTER TT'!$B$2:$B$68606,"WEDNESDAY",'MASTER TT'!$C$2:$C$68606,"1100-1*",'MASTER TT'!$AM$2:$AM$68606,"JAN-APRIL 2026",'MASTER TT'!$J$2:$J$68606,"&gt;=1"))</f>
        <v>0</v>
      </c>
      <c r="U75" s="79">
        <f>(COUNTIFS('MASTER TT'!$E$2:$E$68606,$A$2:$A$7563,'MASTER TT'!$B$2:$B$68606,"MONDAY",'MASTER TT'!$C$2:$C$68606,"1200-1*",'MASTER TT'!$AM$2:$AM$68606,"JAN-APRIL 2025",'MASTER TT'!$J$2:$J$68606,"&gt;=1"))</f>
        <v>0</v>
      </c>
      <c r="V75" s="79">
        <f>(COUNTIFS('MASTER TT'!$E$2:$E$68606,$A$2:$A$7563,'MASTER TT'!$B$2:$B$68606,"MONDAY",'MASTER TT'!$C$2:$C$68606,"1300-1*",'MASTER TT'!$AM$2:$AM$68606,"JAN-APRIL 2025",'MASTER TT'!$J$2:$J$68606,"&gt;=1"))</f>
        <v>0</v>
      </c>
      <c r="W75" s="79">
        <f>(COUNTIFS('MASTER TT'!$E$2:$E$68606,$A$2:$A$7563,'MASTER TT'!$B$2:$B$68606,"WEDNESDAY",'MASTER TT'!$C$2:$C$68606,"14*-1*",'MASTER TT'!$AM$2:$AM$68606,"JAN-APRIL 2026",'MASTER TT'!$J$2:$J$68606,"&gt;=1"))</f>
        <v>0</v>
      </c>
      <c r="X75" s="79">
        <f>(COUNTIFS('MASTER TT'!$E$2:$E$68606,$A$2:$A$7563,'MASTER TT'!$B$2:$B$68606,"WEDNESDAY",'MASTER TT'!$C$2:$C$68606,"17*-*",'MASTER TT'!$AM$2:$AM$68606,"JAN-APRIL 2026",'MASTER TT'!$J$2:$J$68606,"&gt;=1"))</f>
        <v>0</v>
      </c>
      <c r="Y75" s="79">
        <f>(COUNTIFS('MASTER TT'!$E$2:$E$68606,$A$2:$A$7563,'MASTER TT'!$B$2:$B$68606,"THURSDAY",'MASTER TT'!$C$2:$C$68606,"08*-1*",'MASTER TT'!$AM$2:$AM$68606,"JAN-APRIL 2026",'MASTER TT'!$J$2:$J$68606,"&gt;=1"))</f>
        <v>0</v>
      </c>
      <c r="Z75" s="79">
        <f>(COUNTIFS('MASTER TT'!$E$2:$E$68606,$A$2:$A$7563,'MASTER TT'!$B$2:$B$68606,"THURSDAY",'MASTER TT'!$C$2:$C$68606,"1100-1*",'MASTER TT'!$AM$2:$AM$68606,"JAN-APRIL 2026",'MASTER TT'!$J$2:$J$68606,"&gt;=1"))</f>
        <v>0</v>
      </c>
      <c r="AA75" s="79">
        <f>(COUNTIFS('MASTER TT'!$E$2:$E$68606,$A$2:$A$7563,'MASTER TT'!$B$2:$B$68606,"MONDAY",'MASTER TT'!$C$2:$C$68606,"1200-1*",'MASTER TT'!$AM$2:$AM$68606,"JAN-APRIL 2025",'MASTER TT'!$J$2:$J$68606,"&gt;=1"))</f>
        <v>0</v>
      </c>
      <c r="AB75" s="79">
        <f>(COUNTIFS('MASTER TT'!$E$2:$E$68606,$A$2:$A$7563,'MASTER TT'!$B$2:$B$68606,"MONDAY",'MASTER TT'!$C$2:$C$68606,"1300-1*",'MASTER TT'!$AM$2:$AM$68606,"JAN-APRIL 2025",'MASTER TT'!$J$2:$J$68606,"&gt;=1"))</f>
        <v>0</v>
      </c>
      <c r="AC75" s="79">
        <f>(COUNTIFS('MASTER TT'!$E$2:$E$68606,$A$2:$A$7563,'MASTER TT'!$B$2:$B$68606,"THURSDAY",'MASTER TT'!$C$2:$C$68606,"14*-1*",'MASTER TT'!$AM$2:$AM$68606,"JAN-APRIL 2026",'MASTER TT'!$J$2:$J$68606,"&gt;=1"))</f>
        <v>0</v>
      </c>
      <c r="AD75" s="79">
        <f>(COUNTIFS('MASTER TT'!$E$2:$E$68606,$A$2:$A$7563,'MASTER TT'!$B$2:$B$68606,"THURSDAY",'MASTER TT'!$C$2:$C$68606,"17*-*",'MASTER TT'!$AM$2:$AM$68606,"JAN-APRIL 2026",'MASTER TT'!$J$2:$J$68606,"&gt;=1"))</f>
        <v>0</v>
      </c>
      <c r="AE75" s="79">
        <f>(COUNTIFS('MASTER TT'!$E$2:$E$68606,$A$2:$A$7563,'MASTER TT'!$B$2:$B$68606,"FRIDAY",'MASTER TT'!$C$2:$C$68606,"08*-1*",'MASTER TT'!$AM$2:$AM$68606,"JAN-APRIL 2026",'MASTER TT'!$J$2:$J$68606,"&gt;=1"))</f>
        <v>0</v>
      </c>
      <c r="AF75" s="79">
        <f>(COUNTIFS('MASTER TT'!$E$2:$E$68606,$A$2:$A$7563,'MASTER TT'!$B$2:$B$68606,"FRIDAY",'MASTER TT'!$C$2:$C$68606,"1100-1*",'MASTER TT'!$AM$2:$AM$68606,"JAN-APRIL 2026",'MASTER TT'!$J$2:$J$68606,"&gt;=1"))</f>
        <v>0</v>
      </c>
      <c r="AG75" s="79">
        <f>(COUNTIFS('MASTER TT'!$E$2:$E$68606,$A$2:$A$7563,'MASTER TT'!$B$2:$B$68606,"MONDAY",'MASTER TT'!$C$2:$C$68606,"1200-1*",'MASTER TT'!$AM$2:$AM$68606,"JAN-APRIL 2025",'MASTER TT'!$J$2:$J$68606,"&gt;=1"))</f>
        <v>0</v>
      </c>
      <c r="AH75" s="79">
        <f>(COUNTIFS('MASTER TT'!$E$2:$E$68606,$A$2:$A$7563,'MASTER TT'!$B$2:$B$68606,"MONDAY",'MASTER TT'!$C$2:$C$68606,"1300-1*",'MASTER TT'!$AM$2:$AM$68606,"JAN-APRIL 2025",'MASTER TT'!$J$2:$J$68606,"&gt;=1"))</f>
        <v>0</v>
      </c>
      <c r="AI75" s="79">
        <f>(COUNTIFS('MASTER TT'!$E$2:$E$68606,$A$2:$A$7563,'MASTER TT'!$B$2:$B$68606,"FRIDAY",'MASTER TT'!$C$2:$C$68606,"14*-1*",'MASTER TT'!$AM$2:$AM$68606,"JAN-APRIL 2026",'MASTER TT'!$J$2:$J$68606,"&gt;=1"))</f>
        <v>0</v>
      </c>
      <c r="AJ75" s="79">
        <f>(COUNTIFS('MASTER TT'!$E$2:$E$68606,$A$2:$A$7563,'MASTER TT'!$B$2:$B$68606,"FRIDAY",'MASTER TT'!$C$2:$C$68606,"17*-*",'MASTER TT'!$AM$2:$AM$68606,"JAN-APRIL 2026",'MASTER TT'!$J$2:$J$68606,"&gt;=1"))</f>
        <v>0</v>
      </c>
      <c r="AK75" s="79">
        <f>(COUNTIFS('MASTER TT'!$E$2:$E$68606,$A$2:$A$7563,'MASTER TT'!$B$2:$B$68606,"SATURDAY",'MASTER TT'!$C$2:$C$68606,"08*-1*",'MASTER TT'!$AM$2:$AM$68606,"JAN-APRIL 2026",'MASTER TT'!$J$2:$J$68606,"&gt;=1"))</f>
        <v>0</v>
      </c>
      <c r="AL75" s="79">
        <f>(COUNTIFS('MASTER TT'!$E$2:$E$68606,$A$2:$A$7563,'MASTER TT'!$B$2:$B$68606,"SATURDAY",'MASTER TT'!$C$2:$C$68606,"1100-1*",'MASTER TT'!$AM$2:$AM$68606,"JAN-APRIL 2026",'MASTER TT'!$J$2:$J$68606,"&gt;=1"))</f>
        <v>0</v>
      </c>
      <c r="AM75" s="79">
        <f>(COUNTIFS('MASTER TT'!$E$2:$E$68606,$A$2:$A$7563,'MASTER TT'!$B$2:$B$68606,"MONDAY",'MASTER TT'!$C$2:$C$68606,"1200-1*",'MASTER TT'!$AM$2:$AM$68606,"JAN-APRIL 2025",'MASTER TT'!$J$2:$J$68606,"&gt;=1"))</f>
        <v>0</v>
      </c>
      <c r="AN75" s="79">
        <f>(COUNTIFS('MASTER TT'!$E$2:$E$68606,$A$2:$A$7563,'MASTER TT'!$B$2:$B$68606,"MONDAY",'MASTER TT'!$C$2:$C$68606,"1300-1*",'MASTER TT'!$AM$2:$AM$68606,"JAN-APRIL 2025",'MASTER TT'!$J$2:$J$68606,"&gt;=1"))</f>
        <v>0</v>
      </c>
      <c r="AO75" s="79">
        <f>(COUNTIFS('MASTER TT'!$E$2:$E$68606,$A$2:$A$7563,'MASTER TT'!$B$2:$B$68606,"MONDAY",'MASTER TT'!$C$2:$C$68606,"14*-1*",'MASTER TT'!$AM$2:$AM$68606,"MAY-AUG 2025",'MASTER TT'!$J$2:$J$68606,"&gt;=1"))</f>
        <v>0</v>
      </c>
      <c r="AP75" s="79">
        <f>(COUNTIFS('MASTER TT'!$E$2:$E$68606,$A$2:$A$7563,'MASTER TT'!$B$2:$B$68606,"SATURDAY",'MASTER TT'!$C$2:$C$68606,"17*-*",'MASTER TT'!$AM$2:$AM$68606,"JAN-APRIL 2026",'MASTER TT'!$J$2:$J$68606,"&gt;=1"))</f>
        <v>0</v>
      </c>
      <c r="AQ75" s="79">
        <f>(COUNTIFS('MASTER TT'!$E$2:$E$68606,$A$2:$A$7563,'MASTER TT'!$B$2:$B$68606,"SUNDAY",'MASTER TT'!$C$2:$C$68606,"08*-1*",'MASTER TT'!$AM$2:$AM$68606,"JAN-APRIL 2026",'MASTER TT'!$J$2:$J$68606,"&gt;=1"))</f>
        <v>0</v>
      </c>
      <c r="AR75" s="79">
        <f>(COUNTIFS('MASTER TT'!$E$2:$E$68607,$A$2:$A$7563,'MASTER TT'!$B$2:$B$68607,"SUNDAY",'MASTER TT'!$C$2:$C$68607,"1100-1*",'MASTER TT'!$AM$2:$AM$68607,"JAN-APRIL 2026",'MASTER TT'!$J$2:$J$68607,"&gt;=1"))</f>
        <v>0</v>
      </c>
      <c r="AS75" s="79">
        <f>(COUNTIFS('MASTER TT'!$E$2:$E$68606,$A$2:$A$7563,'MASTER TT'!$B$2:$B$68606,"SUNDAY",'MASTER TT'!$C$2:$C$68606,"1200-1*",'MASTER TT'!$AM$2:$AM$68606,"JAN-APRIL 2026",'MASTER TT'!$J$2:$J$68606,"&gt;=1"))</f>
        <v>0</v>
      </c>
      <c r="AT75" s="79">
        <f>(COUNTIFS('MASTER TT'!$E$2:$E$68606,$A$2:$A$7563,'MASTER TT'!$B$2:$B$68606,"SUNDAY",'MASTER TT'!$C$2:$C$68606,"1300-1*",'MASTER TT'!$AM$2:$AM$68606,"JAN-APRIL 2026",'MASTER TT'!$J$2:$J$68606,"&gt;=1"))</f>
        <v>0</v>
      </c>
      <c r="AU75" s="79">
        <f>(COUNTIFS('MASTER TT'!$E$2:$E$68606,$A$2:$A$7563,'MASTER TT'!$B$2:$B$68606,"SUNDAY",'MASTER TT'!$C$2:$C$68606,"14*-1*",'MASTER TT'!$AM$2:$AM$68606,"JAN-APRIL 2026",'MASTER TT'!$J$2:$J$68606,"&gt;=1"))</f>
        <v>0</v>
      </c>
      <c r="AV75" s="79">
        <f>(COUNTIFS('MASTER TT'!$E$2:$E$68606,$A$2:$A$7563,'MASTER TT'!$B$2:$B$68606,"SUNDAY",'MASTER TT'!$C$2:$C$68606,"17*-*",'MASTER TT'!$AM$2:$AM$68606,"JAN-APRIL 2026",'MASTER TT'!$J$2:$J$68606,"&gt;=1"))</f>
        <v>0</v>
      </c>
      <c r="AW75" s="28"/>
      <c r="AX75" s="29"/>
      <c r="AY75" s="28"/>
      <c r="AZ75" s="28"/>
      <c r="BA75" s="28"/>
      <c r="BB75" s="28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1"/>
      <c r="BZ75" s="31"/>
      <c r="CA75" s="30"/>
      <c r="CB75" s="30"/>
      <c r="CC75" s="30"/>
      <c r="CD75" s="30"/>
      <c r="CE75" s="30"/>
      <c r="CF75" s="30"/>
    </row>
    <row r="76" spans="1:84" ht="14.25" customHeight="1">
      <c r="A76" s="90" t="s">
        <v>395</v>
      </c>
      <c r="B76" s="43" t="s">
        <v>376</v>
      </c>
      <c r="C76" s="91"/>
      <c r="D76" s="92"/>
      <c r="E76" s="91"/>
      <c r="F76" s="91"/>
      <c r="G76" s="93">
        <f t="shared" ref="G76:AV76" si="3">SUM(G63:G74)/9</f>
        <v>0</v>
      </c>
      <c r="H76" s="93">
        <f t="shared" si="3"/>
        <v>0</v>
      </c>
      <c r="I76" s="93">
        <f t="shared" si="3"/>
        <v>0</v>
      </c>
      <c r="J76" s="93">
        <f t="shared" si="3"/>
        <v>0</v>
      </c>
      <c r="K76" s="93">
        <f t="shared" si="3"/>
        <v>0</v>
      </c>
      <c r="L76" s="93">
        <f t="shared" si="3"/>
        <v>0</v>
      </c>
      <c r="M76" s="93">
        <f t="shared" si="3"/>
        <v>0</v>
      </c>
      <c r="N76" s="93">
        <f t="shared" si="3"/>
        <v>0</v>
      </c>
      <c r="O76" s="93">
        <f t="shared" si="3"/>
        <v>0</v>
      </c>
      <c r="P76" s="93">
        <f t="shared" si="3"/>
        <v>0</v>
      </c>
      <c r="Q76" s="93">
        <f t="shared" si="3"/>
        <v>0</v>
      </c>
      <c r="R76" s="93">
        <f t="shared" si="3"/>
        <v>0</v>
      </c>
      <c r="S76" s="93">
        <f t="shared" si="3"/>
        <v>0</v>
      </c>
      <c r="T76" s="93">
        <f t="shared" si="3"/>
        <v>0.1111111111111111</v>
      </c>
      <c r="U76" s="93">
        <f t="shared" si="3"/>
        <v>0</v>
      </c>
      <c r="V76" s="93">
        <f t="shared" si="3"/>
        <v>0</v>
      </c>
      <c r="W76" s="93">
        <f t="shared" si="3"/>
        <v>0</v>
      </c>
      <c r="X76" s="93">
        <f t="shared" si="3"/>
        <v>0</v>
      </c>
      <c r="Y76" s="93">
        <f t="shared" si="3"/>
        <v>0</v>
      </c>
      <c r="Z76" s="93">
        <f t="shared" si="3"/>
        <v>0</v>
      </c>
      <c r="AA76" s="93">
        <f t="shared" si="3"/>
        <v>0</v>
      </c>
      <c r="AB76" s="93">
        <f t="shared" si="3"/>
        <v>0</v>
      </c>
      <c r="AC76" s="93">
        <f t="shared" si="3"/>
        <v>0</v>
      </c>
      <c r="AD76" s="93">
        <f t="shared" si="3"/>
        <v>0</v>
      </c>
      <c r="AE76" s="93">
        <f t="shared" si="3"/>
        <v>0</v>
      </c>
      <c r="AF76" s="93">
        <f t="shared" si="3"/>
        <v>0</v>
      </c>
      <c r="AG76" s="93">
        <f t="shared" si="3"/>
        <v>0</v>
      </c>
      <c r="AH76" s="93">
        <f t="shared" si="3"/>
        <v>0</v>
      </c>
      <c r="AI76" s="93">
        <f t="shared" si="3"/>
        <v>0</v>
      </c>
      <c r="AJ76" s="93">
        <f t="shared" si="3"/>
        <v>0</v>
      </c>
      <c r="AK76" s="93">
        <f t="shared" si="3"/>
        <v>0</v>
      </c>
      <c r="AL76" s="93">
        <f t="shared" si="3"/>
        <v>0</v>
      </c>
      <c r="AM76" s="93">
        <f t="shared" si="3"/>
        <v>0</v>
      </c>
      <c r="AN76" s="93">
        <f t="shared" si="3"/>
        <v>0</v>
      </c>
      <c r="AO76" s="93">
        <f t="shared" si="3"/>
        <v>0</v>
      </c>
      <c r="AP76" s="93">
        <f t="shared" si="3"/>
        <v>0</v>
      </c>
      <c r="AQ76" s="93">
        <f t="shared" si="3"/>
        <v>0</v>
      </c>
      <c r="AR76" s="93">
        <f t="shared" si="3"/>
        <v>0</v>
      </c>
      <c r="AS76" s="93">
        <f t="shared" si="3"/>
        <v>0</v>
      </c>
      <c r="AT76" s="93">
        <f t="shared" si="3"/>
        <v>0</v>
      </c>
      <c r="AU76" s="93">
        <f t="shared" si="3"/>
        <v>0</v>
      </c>
      <c r="AV76" s="93">
        <f t="shared" si="3"/>
        <v>0</v>
      </c>
      <c r="AW76" s="94"/>
      <c r="AX76" s="94"/>
      <c r="AY76" s="94"/>
      <c r="AZ76" s="94"/>
      <c r="BA76" s="94"/>
      <c r="BB76" s="94"/>
      <c r="BC76" s="95"/>
      <c r="BD76" s="95"/>
      <c r="BE76" s="95"/>
      <c r="BF76" s="95"/>
      <c r="BG76" s="95"/>
      <c r="BH76" s="95"/>
      <c r="BI76" s="95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1"/>
      <c r="BZ76" s="31"/>
      <c r="CA76" s="30"/>
      <c r="CB76" s="30"/>
      <c r="CC76" s="30"/>
      <c r="CD76" s="30"/>
      <c r="CE76" s="30"/>
      <c r="CF76" s="30"/>
    </row>
    <row r="77" spans="1:84" ht="14.25" customHeight="1">
      <c r="A77" s="96"/>
      <c r="B77" s="43" t="s">
        <v>376</v>
      </c>
      <c r="C77" s="91"/>
      <c r="D77" s="92"/>
      <c r="E77" s="91"/>
      <c r="F77" s="91"/>
      <c r="G77" s="480" t="s">
        <v>52</v>
      </c>
      <c r="H77" s="481"/>
      <c r="I77" s="481"/>
      <c r="J77" s="481"/>
      <c r="K77" s="481"/>
      <c r="L77" s="482"/>
      <c r="M77" s="480" t="s">
        <v>357</v>
      </c>
      <c r="N77" s="481"/>
      <c r="O77" s="481"/>
      <c r="P77" s="481"/>
      <c r="Q77" s="481"/>
      <c r="R77" s="482"/>
      <c r="S77" s="480" t="s">
        <v>358</v>
      </c>
      <c r="T77" s="481"/>
      <c r="U77" s="481"/>
      <c r="V77" s="481"/>
      <c r="W77" s="481"/>
      <c r="X77" s="482"/>
      <c r="Y77" s="480" t="s">
        <v>359</v>
      </c>
      <c r="Z77" s="481"/>
      <c r="AA77" s="481"/>
      <c r="AB77" s="481"/>
      <c r="AC77" s="481"/>
      <c r="AD77" s="482"/>
      <c r="AE77" s="27" t="s">
        <v>360</v>
      </c>
      <c r="AF77" s="27"/>
      <c r="AG77" s="27"/>
      <c r="AH77" s="27"/>
      <c r="AI77" s="27"/>
      <c r="AJ77" s="27"/>
      <c r="AK77" s="480" t="s">
        <v>361</v>
      </c>
      <c r="AL77" s="481"/>
      <c r="AM77" s="481"/>
      <c r="AN77" s="481"/>
      <c r="AO77" s="481"/>
      <c r="AP77" s="482"/>
      <c r="AQ77" s="480" t="s">
        <v>362</v>
      </c>
      <c r="AR77" s="481"/>
      <c r="AS77" s="481"/>
      <c r="AT77" s="481"/>
      <c r="AU77" s="481"/>
      <c r="AV77" s="482"/>
      <c r="AW77" s="28"/>
      <c r="AX77" s="28"/>
      <c r="AY77" s="28"/>
      <c r="AZ77" s="28"/>
      <c r="BA77" s="28"/>
      <c r="BB77" s="28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1"/>
      <c r="BZ77" s="31"/>
      <c r="CA77" s="30"/>
      <c r="CB77" s="30"/>
      <c r="CC77" s="30"/>
      <c r="CD77" s="30"/>
      <c r="CE77" s="30"/>
      <c r="CF77" s="30"/>
    </row>
    <row r="78" spans="1:84" ht="14.25" customHeight="1">
      <c r="A78" s="97" t="s">
        <v>451</v>
      </c>
      <c r="B78" s="43" t="s">
        <v>376</v>
      </c>
      <c r="C78" s="91"/>
      <c r="D78" s="92"/>
      <c r="E78" s="91"/>
      <c r="F78" s="91"/>
      <c r="G78" s="98" t="s">
        <v>369</v>
      </c>
      <c r="H78" s="98" t="s">
        <v>370</v>
      </c>
      <c r="I78" s="98" t="s">
        <v>371</v>
      </c>
      <c r="J78" s="98" t="s">
        <v>372</v>
      </c>
      <c r="K78" s="98" t="s">
        <v>373</v>
      </c>
      <c r="L78" s="98" t="s">
        <v>374</v>
      </c>
      <c r="M78" s="98" t="s">
        <v>369</v>
      </c>
      <c r="N78" s="98" t="s">
        <v>370</v>
      </c>
      <c r="O78" s="98" t="s">
        <v>371</v>
      </c>
      <c r="P78" s="98" t="s">
        <v>372</v>
      </c>
      <c r="Q78" s="98" t="s">
        <v>373</v>
      </c>
      <c r="R78" s="98" t="s">
        <v>374</v>
      </c>
      <c r="S78" s="98" t="s">
        <v>369</v>
      </c>
      <c r="T78" s="98" t="s">
        <v>370</v>
      </c>
      <c r="U78" s="98" t="s">
        <v>371</v>
      </c>
      <c r="V78" s="98" t="s">
        <v>372</v>
      </c>
      <c r="W78" s="98" t="s">
        <v>373</v>
      </c>
      <c r="X78" s="98" t="s">
        <v>374</v>
      </c>
      <c r="Y78" s="98" t="s">
        <v>369</v>
      </c>
      <c r="Z78" s="98" t="s">
        <v>370</v>
      </c>
      <c r="AA78" s="98" t="s">
        <v>371</v>
      </c>
      <c r="AB78" s="98" t="s">
        <v>372</v>
      </c>
      <c r="AC78" s="98" t="s">
        <v>373</v>
      </c>
      <c r="AD78" s="98" t="s">
        <v>374</v>
      </c>
      <c r="AE78" s="98" t="s">
        <v>369</v>
      </c>
      <c r="AF78" s="98" t="s">
        <v>370</v>
      </c>
      <c r="AG78" s="98" t="s">
        <v>371</v>
      </c>
      <c r="AH78" s="98" t="s">
        <v>372</v>
      </c>
      <c r="AI78" s="98" t="s">
        <v>373</v>
      </c>
      <c r="AJ78" s="98" t="s">
        <v>374</v>
      </c>
      <c r="AK78" s="98" t="s">
        <v>369</v>
      </c>
      <c r="AL78" s="98" t="s">
        <v>370</v>
      </c>
      <c r="AM78" s="98" t="s">
        <v>371</v>
      </c>
      <c r="AN78" s="98" t="s">
        <v>372</v>
      </c>
      <c r="AO78" s="98" t="s">
        <v>373</v>
      </c>
      <c r="AP78" s="98" t="s">
        <v>374</v>
      </c>
      <c r="AQ78" s="98" t="s">
        <v>369</v>
      </c>
      <c r="AR78" s="98" t="s">
        <v>370</v>
      </c>
      <c r="AS78" s="98" t="s">
        <v>371</v>
      </c>
      <c r="AT78" s="98" t="s">
        <v>372</v>
      </c>
      <c r="AU78" s="98" t="s">
        <v>373</v>
      </c>
      <c r="AV78" s="98" t="s">
        <v>374</v>
      </c>
      <c r="AW78" s="28"/>
      <c r="AX78" s="28"/>
      <c r="AY78" s="28"/>
      <c r="AZ78" s="28"/>
      <c r="BA78" s="28"/>
      <c r="BB78" s="28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1"/>
      <c r="BZ78" s="31"/>
      <c r="CA78" s="30"/>
      <c r="CB78" s="30"/>
      <c r="CC78" s="30"/>
      <c r="CD78" s="30"/>
      <c r="CE78" s="30"/>
      <c r="CF78" s="30"/>
    </row>
    <row r="79" spans="1:84" ht="14.25" customHeight="1">
      <c r="A79" s="99" t="s">
        <v>452</v>
      </c>
      <c r="B79" s="43" t="s">
        <v>397</v>
      </c>
      <c r="C79" s="100"/>
      <c r="D79" s="101"/>
      <c r="E79" s="102" t="s">
        <v>453</v>
      </c>
      <c r="F79" s="102" t="s">
        <v>454</v>
      </c>
      <c r="G79" s="79">
        <f>(COUNTIFS('MASTER TT'!$E$2:$E$68606,$A$2:$A$7563,'MASTER TT'!$B$2:$B$68606,"MONDAY",'MASTER TT'!$C$2:$C$68606,"08*-1*",'MASTER TT'!$AM$2:$AM$68606,"JAN-APRIL 2026",'MASTER TT'!$J$2:$J$68606,"&gt;=1"))</f>
        <v>0</v>
      </c>
      <c r="H79" s="79">
        <f>(COUNTIFS('MASTER TT'!$E$2:$E$68602,$A$2:$A$7563,'MASTER TT'!$B$2:$B$68602,"MONDAY",'MASTER TT'!$C$2:$C$68602,"1100-1*",'MASTER TT'!$AM$2:$AM$68602,"JAN-APRIL 2026",'MASTER TT'!$J$2:$J$68602,"&gt;=1"))</f>
        <v>0</v>
      </c>
      <c r="I79" s="79">
        <f>(COUNTIFS('MASTER TT'!$E$2:$E$68606,$A$2:$A$7563,'MASTER TT'!$B$2:$B$68606,"MONDAY",'MASTER TT'!$C$2:$C$68606,"1200-1*",'MASTER TT'!$AM$2:$AM$68606,"JAN-APRIL 2025",'MASTER TT'!$J$2:$J$68606,"&gt;=1"))</f>
        <v>0</v>
      </c>
      <c r="J79" s="79">
        <f>(COUNTIFS('MASTER TT'!$E$2:$E$68606,$A$2:$A$7563,'MASTER TT'!$B$2:$B$68606,"MONDAY",'MASTER TT'!$C$2:$C$68606,"1300-1*",'MASTER TT'!$AM$2:$AM$68606,"JAN-APRIL 2025",'MASTER TT'!$J$2:$J$68606,"&gt;=1"))</f>
        <v>0</v>
      </c>
      <c r="K79" s="79">
        <f>(COUNTIFS('MASTER TT'!$E$2:$E$68606,$A$2:$A$7563,'MASTER TT'!$B$2:$B$68606,"MONDAY",'MASTER TT'!$C$2:$C$68606,"14*-1*",'MASTER TT'!$AM$2:$AM$68606,"JAN-APRIL 2026",'MASTER TT'!$J$2:$J$68606,"&gt;=1"))</f>
        <v>0</v>
      </c>
      <c r="L79" s="79">
        <f>(COUNTIFS('MASTER TT'!$E$2:$E$68606,$A$2:$A$7563,'MASTER TT'!$B$2:$B$68606,"MONDAY",'MASTER TT'!$C$2:$C$68606,"17*-*",'MASTER TT'!$AM$2:$AM$68606,"JAN-APRIL 2026",'MASTER TT'!$J$2:$J$68606,"&gt;=1"))</f>
        <v>0</v>
      </c>
      <c r="M79" s="79">
        <f>(COUNTIFS('MASTER TT'!$E$2:$E$68606,$A$2:$A$7563,'MASTER TT'!$B$2:$B$68606,"TUESDAY",'MASTER TT'!$C$2:$C$68606,"08*-1*",'MASTER TT'!$AM$2:$AM$68606,"JAN-APRIL 2026",'MASTER TT'!$J$2:$J$68606,"&gt;=1"))</f>
        <v>0</v>
      </c>
      <c r="N79" s="79">
        <f>(COUNTIFS('MASTER TT'!$E$2:$E$68606,$A$2:$A$7563,'MASTER TT'!$B$2:$B$68606,"TUESDAY",'MASTER TT'!$C$2:$C$68606,"1100-1*",'MASTER TT'!$AM$2:$AM$68606,"JAN-APRIL 2026",'MASTER TT'!$J$2:$J$68606,"&gt;=1"))</f>
        <v>0</v>
      </c>
      <c r="O79" s="79">
        <f>(COUNTIFS('MASTER TT'!$E$2:$E$68606,$A$2:$A$7563,'MASTER TT'!$B$2:$B$68606,"MONDAY",'MASTER TT'!$C$2:$C$68606,"1200-1*",'MASTER TT'!$AM$2:$AM$68606,"JAN-APRIL 2025",'MASTER TT'!$J$2:$J$68606,"&gt;=1"))</f>
        <v>0</v>
      </c>
      <c r="P79" s="79">
        <f>(COUNTIFS('MASTER TT'!$E$2:$E$68606,$A$2:$A$7563,'MASTER TT'!$B$2:$B$68606,"TUESDAY",'MASTER TT'!$C$2:$C$68606,"1300-1*",'MASTER TT'!$AM$2:$AM$68606,"JAN-APRIL 2026",'MASTER TT'!$J$2:$J$68606,"&gt;=1"))</f>
        <v>0</v>
      </c>
      <c r="Q79" s="79">
        <f>(COUNTIFS('MASTER TT'!$E$2:$E$68606,$A$2:$A$7563,'MASTER TT'!$B$2:$B$68606,"TUESDAY",'MASTER TT'!$C$2:$C$68606,"14*-1*",'MASTER TT'!$AM$2:$AM$68606,"JAN-APRIL 2026",'MASTER TT'!$J$2:$J$68606,"&gt;=1"))</f>
        <v>0</v>
      </c>
      <c r="R79" s="79">
        <f>(COUNTIFS('MASTER TT'!$E$2:$E$68606,$A$2:$A$7563,'MASTER TT'!$B$2:$B$68606,"TUESDAY",'MASTER TT'!$C$2:$C$68606,"17*-*",'MASTER TT'!$AM$2:$AM$68606,"SEP-DEC  2025",'MASTER TT'!$J$2:$J$68606,"&gt;=1"))</f>
        <v>0</v>
      </c>
      <c r="S79" s="79">
        <f>(COUNTIFS('MASTER TT'!$E$2:$E$68606,$A$2:$A$7563,'MASTER TT'!$B$2:$B$68606,"WEDNESDAY",'MASTER TT'!$C$2:$C$68606,"08*-1*",'MASTER TT'!$AM$2:$AM$68606,"JAN-APRIL 2026",'MASTER TT'!$J$2:$J$68606,"&gt;=1"))</f>
        <v>0</v>
      </c>
      <c r="T79" s="79">
        <f>(COUNTIFS('MASTER TT'!$E$2:$E$68606,$A$2:$A$7563,'MASTER TT'!$B$2:$B$68606,"WEDNESDAY",'MASTER TT'!$C$2:$C$68606,"1100-1*",'MASTER TT'!$AM$2:$AM$68606,"JAN-APRIL 2026",'MASTER TT'!$J$2:$J$68606,"&gt;=1"))</f>
        <v>0</v>
      </c>
      <c r="U79" s="79">
        <f>(COUNTIFS('MASTER TT'!$E$2:$E$68606,$A$2:$A$7563,'MASTER TT'!$B$2:$B$68606,"MONDAY",'MASTER TT'!$C$2:$C$68606,"1200-1*",'MASTER TT'!$AM$2:$AM$68606,"JAN-APRIL 2025",'MASTER TT'!$J$2:$J$68606,"&gt;=1"))</f>
        <v>0</v>
      </c>
      <c r="V79" s="79">
        <f>(COUNTIFS('MASTER TT'!$E$2:$E$68606,$A$2:$A$7563,'MASTER TT'!$B$2:$B$68606,"MONDAY",'MASTER TT'!$C$2:$C$68606,"1300-1*",'MASTER TT'!$AM$2:$AM$68606,"JAN-APRIL 2025",'MASTER TT'!$J$2:$J$68606,"&gt;=1"))</f>
        <v>0</v>
      </c>
      <c r="W79" s="79">
        <f>(COUNTIFS('MASTER TT'!$E$2:$E$68606,$A$2:$A$7563,'MASTER TT'!$B$2:$B$68606,"WEDNESDAY",'MASTER TT'!$C$2:$C$68606,"14*-1*",'MASTER TT'!$AM$2:$AM$68606,"JAN-APRIL 2026",'MASTER TT'!$J$2:$J$68606,"&gt;=1"))</f>
        <v>1</v>
      </c>
      <c r="X79" s="79">
        <f>(COUNTIFS('MASTER TT'!$E$2:$E$68606,$A$2:$A$7563,'MASTER TT'!$B$2:$B$68606,"WEDNESDAY",'MASTER TT'!$C$2:$C$68606,"17*-*",'MASTER TT'!$AM$2:$AM$68606,"JAN-APRIL 2026",'MASTER TT'!$J$2:$J$68606,"&gt;=1"))</f>
        <v>0</v>
      </c>
      <c r="Y79" s="79">
        <f>(COUNTIFS('MASTER TT'!$E$2:$E$68606,$A$2:$A$7563,'MASTER TT'!$B$2:$B$68606,"THURSDAY",'MASTER TT'!$C$2:$C$68606,"08*-1*",'MASTER TT'!$AM$2:$AM$68606,"JAN-APRIL 2026",'MASTER TT'!$J$2:$J$68606,"&gt;=1"))</f>
        <v>0</v>
      </c>
      <c r="Z79" s="79">
        <f>(COUNTIFS('MASTER TT'!$E$2:$E$68606,$A$2:$A$7563,'MASTER TT'!$B$2:$B$68606,"THURSDAY",'MASTER TT'!$C$2:$C$68606,"1100-1*",'MASTER TT'!$AM$2:$AM$68606,"JAN-APRIL 2026",'MASTER TT'!$J$2:$J$68606,"&gt;=1"))</f>
        <v>1</v>
      </c>
      <c r="AA79" s="79">
        <f>(COUNTIFS('MASTER TT'!$E$2:$E$68606,$A$2:$A$7563,'MASTER TT'!$B$2:$B$68606,"MONDAY",'MASTER TT'!$C$2:$C$68606,"1200-1*",'MASTER TT'!$AM$2:$AM$68606,"JAN-APRIL 2025",'MASTER TT'!$J$2:$J$68606,"&gt;=1"))</f>
        <v>0</v>
      </c>
      <c r="AB79" s="79">
        <f>(COUNTIFS('MASTER TT'!$E$2:$E$68606,$A$2:$A$7563,'MASTER TT'!$B$2:$B$68606,"MONDAY",'MASTER TT'!$C$2:$C$68606,"1300-1*",'MASTER TT'!$AM$2:$AM$68606,"JAN-APRIL 2025",'MASTER TT'!$J$2:$J$68606,"&gt;=1"))</f>
        <v>0</v>
      </c>
      <c r="AC79" s="79">
        <f>(COUNTIFS('MASTER TT'!$E$2:$E$68606,$A$2:$A$7563,'MASTER TT'!$B$2:$B$68606,"THURSDAY",'MASTER TT'!$C$2:$C$68606,"14*-1*",'MASTER TT'!$AM$2:$AM$68606,"JAN-APRIL 2026",'MASTER TT'!$J$2:$J$68606,"&gt;=1"))</f>
        <v>0</v>
      </c>
      <c r="AD79" s="79">
        <f>(COUNTIFS('MASTER TT'!$E$2:$E$68606,$A$2:$A$7563,'MASTER TT'!$B$2:$B$68606,"THURSDAY",'MASTER TT'!$C$2:$C$68606,"17*-*",'MASTER TT'!$AM$2:$AM$68606,"JAN-APRIL 2026",'MASTER TT'!$J$2:$J$68606,"&gt;=1"))</f>
        <v>0</v>
      </c>
      <c r="AE79" s="79">
        <f>(COUNTIFS('MASTER TT'!$E$2:$E$68606,$A$2:$A$7563,'MASTER TT'!$B$2:$B$68606,"FRIDAY",'MASTER TT'!$C$2:$C$68606,"08*-1*",'MASTER TT'!$AM$2:$AM$68606,"JAN-APRIL 2026",'MASTER TT'!$J$2:$J$68606,"&gt;=1"))</f>
        <v>0</v>
      </c>
      <c r="AF79" s="79">
        <f>(COUNTIFS('MASTER TT'!$E$2:$E$68606,$A$2:$A$7563,'MASTER TT'!$B$2:$B$68606,"FRIDAY",'MASTER TT'!$C$2:$C$68606,"1100-1*",'MASTER TT'!$AM$2:$AM$68606,"JAN-APRIL 2026",'MASTER TT'!$J$2:$J$68606,"&gt;=1"))</f>
        <v>0</v>
      </c>
      <c r="AG79" s="79">
        <f>(COUNTIFS('MASTER TT'!$E$2:$E$68606,$A$2:$A$7563,'MASTER TT'!$B$2:$B$68606,"MONDAY",'MASTER TT'!$C$2:$C$68606,"1200-1*",'MASTER TT'!$AM$2:$AM$68606,"JAN-APRIL 2025",'MASTER TT'!$J$2:$J$68606,"&gt;=1"))</f>
        <v>0</v>
      </c>
      <c r="AH79" s="79">
        <f>(COUNTIFS('MASTER TT'!$E$2:$E$68606,$A$2:$A$7563,'MASTER TT'!$B$2:$B$68606,"MONDAY",'MASTER TT'!$C$2:$C$68606,"1300-1*",'MASTER TT'!$AM$2:$AM$68606,"JAN-APRIL 2025",'MASTER TT'!$J$2:$J$68606,"&gt;=1"))</f>
        <v>0</v>
      </c>
      <c r="AI79" s="79">
        <f>(COUNTIFS('MASTER TT'!$E$2:$E$68606,$A$2:$A$7563,'MASTER TT'!$B$2:$B$68606,"FRIDAY",'MASTER TT'!$C$2:$C$68606,"14*-1*",'MASTER TT'!$AM$2:$AM$68606,"JAN-APRIL 2026",'MASTER TT'!$J$2:$J$68606,"&gt;=1"))</f>
        <v>0</v>
      </c>
      <c r="AJ79" s="79">
        <f>(COUNTIFS('MASTER TT'!$E$2:$E$68606,$A$2:$A$7563,'MASTER TT'!$B$2:$B$68606,"FRIDAY",'MASTER TT'!$C$2:$C$68606,"17*-*",'MASTER TT'!$AM$2:$AM$68606,"JAN-APRIL 2026",'MASTER TT'!$J$2:$J$68606,"&gt;=1"))</f>
        <v>0</v>
      </c>
      <c r="AK79" s="79">
        <f>(COUNTIFS('MASTER TT'!$E$2:$E$68606,$A$2:$A$7563,'MASTER TT'!$B$2:$B$68606,"SATURDAY",'MASTER TT'!$C$2:$C$68606,"08*-1*",'MASTER TT'!$AM$2:$AM$68606,"JAN-APRIL 2026",'MASTER TT'!$J$2:$J$68606,"&gt;=1"))</f>
        <v>0</v>
      </c>
      <c r="AL79" s="79">
        <f>(COUNTIFS('MASTER TT'!$E$2:$E$68606,$A$2:$A$7563,'MASTER TT'!$B$2:$B$68606,"SATURDAY",'MASTER TT'!$C$2:$C$68606,"1100-1*",'MASTER TT'!$AM$2:$AM$68606,"JAN-APRIL 2026",'MASTER TT'!$J$2:$J$68606,"&gt;=1"))</f>
        <v>0</v>
      </c>
      <c r="AM79" s="79">
        <f>(COUNTIFS('MASTER TT'!$E$2:$E$68606,$A$2:$A$7563,'MASTER TT'!$B$2:$B$68606,"MONDAY",'MASTER TT'!$C$2:$C$68606,"1200-1*",'MASTER TT'!$AM$2:$AM$68606,"JAN-APRIL 2025",'MASTER TT'!$J$2:$J$68606,"&gt;=1"))</f>
        <v>0</v>
      </c>
      <c r="AN79" s="79">
        <f>(COUNTIFS('MASTER TT'!$E$2:$E$68606,$A$2:$A$7563,'MASTER TT'!$B$2:$B$68606,"MONDAY",'MASTER TT'!$C$2:$C$68606,"1300-1*",'MASTER TT'!$AM$2:$AM$68606,"JAN-APRIL 2025",'MASTER TT'!$J$2:$J$68606,"&gt;=1"))</f>
        <v>0</v>
      </c>
      <c r="AO79" s="79">
        <f>(COUNTIFS('MASTER TT'!$E$2:$E$68606,$A$2:$A$7563,'MASTER TT'!$B$2:$B$68606,"MONDAY",'MASTER TT'!$C$2:$C$68606,"14*-1*",'MASTER TT'!$AM$2:$AM$68606,"MAY-AUG 2025",'MASTER TT'!$J$2:$J$68606,"&gt;=1"))</f>
        <v>0</v>
      </c>
      <c r="AP79" s="79">
        <f>(COUNTIFS('MASTER TT'!$E$2:$E$68606,$A$2:$A$7563,'MASTER TT'!$B$2:$B$68606,"SATURDAY",'MASTER TT'!$C$2:$C$68606,"17*-*",'MASTER TT'!$AM$2:$AM$68606,"JAN-APRIL 2026",'MASTER TT'!$J$2:$J$68606,"&gt;=1"))</f>
        <v>0</v>
      </c>
      <c r="AQ79" s="79">
        <f>(COUNTIFS('MASTER TT'!$E$2:$E$68606,$A$2:$A$7563,'MASTER TT'!$B$2:$B$68606,"SUNDAY",'MASTER TT'!$C$2:$C$68606,"08*-1*",'MASTER TT'!$AM$2:$AM$68606,"JAN-APRIL 2026",'MASTER TT'!$J$2:$J$68606,"&gt;=1"))</f>
        <v>0</v>
      </c>
      <c r="AR79" s="79">
        <f>(COUNTIFS('MASTER TT'!$E$2:$E$68607,$A$2:$A$7563,'MASTER TT'!$B$2:$B$68607,"SUNDAY",'MASTER TT'!$C$2:$C$68607,"1100-1*",'MASTER TT'!$AM$2:$AM$68607,"JAN-APRIL 2026",'MASTER TT'!$J$2:$J$68607,"&gt;=1"))</f>
        <v>0</v>
      </c>
      <c r="AS79" s="79">
        <f>(COUNTIFS('MASTER TT'!$E$2:$E$68606,$A$2:$A$7563,'MASTER TT'!$B$2:$B$68606,"SUNDAY",'MASTER TT'!$C$2:$C$68606,"1200-1*",'MASTER TT'!$AM$2:$AM$68606,"JAN-APRIL 2026",'MASTER TT'!$J$2:$J$68606,"&gt;=1"))</f>
        <v>0</v>
      </c>
      <c r="AT79" s="79">
        <f>(COUNTIFS('MASTER TT'!$E$2:$E$68606,$A$2:$A$7563,'MASTER TT'!$B$2:$B$68606,"SUNDAY",'MASTER TT'!$C$2:$C$68606,"1300-1*",'MASTER TT'!$AM$2:$AM$68606,"JAN-APRIL 2026",'MASTER TT'!$J$2:$J$68606,"&gt;=1"))</f>
        <v>0</v>
      </c>
      <c r="AU79" s="79">
        <f>(COUNTIFS('MASTER TT'!$E$2:$E$68606,$A$2:$A$7563,'MASTER TT'!$B$2:$B$68606,"SUNDAY",'MASTER TT'!$C$2:$C$68606,"14*-1*",'MASTER TT'!$AM$2:$AM$68606,"JAN-APRIL 2026",'MASTER TT'!$J$2:$J$68606,"&gt;=1"))</f>
        <v>0</v>
      </c>
      <c r="AV79" s="79">
        <f>(COUNTIFS('MASTER TT'!$E$2:$E$68606,$A$2:$A$7563,'MASTER TT'!$B$2:$B$68606,"SUNDAY",'MASTER TT'!$C$2:$C$68606,"17*-*",'MASTER TT'!$AM$2:$AM$68606,"JAN-APRIL 2026",'MASTER TT'!$J$2:$J$68606,"&gt;=1"))</f>
        <v>0</v>
      </c>
      <c r="AW79" s="28"/>
      <c r="AX79" s="29"/>
      <c r="AY79" s="28"/>
      <c r="AZ79" s="28"/>
      <c r="BA79" s="28"/>
      <c r="BB79" s="28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1"/>
      <c r="BZ79" s="31"/>
      <c r="CA79" s="30"/>
      <c r="CB79" s="30"/>
      <c r="CC79" s="30"/>
      <c r="CD79" s="30"/>
      <c r="CE79" s="30"/>
      <c r="CF79" s="30"/>
    </row>
    <row r="80" spans="1:84" ht="14.25" customHeight="1">
      <c r="A80" s="99" t="s">
        <v>455</v>
      </c>
      <c r="B80" s="43" t="s">
        <v>397</v>
      </c>
      <c r="C80" s="100"/>
      <c r="D80" s="101"/>
      <c r="E80" s="102" t="s">
        <v>453</v>
      </c>
      <c r="F80" s="102" t="s">
        <v>454</v>
      </c>
      <c r="G80" s="79">
        <f>(COUNTIFS('MASTER TT'!$E$2:$E$68606,$A$2:$A$7563,'MASTER TT'!$B$2:$B$68606,"MONDAY",'MASTER TT'!$C$2:$C$68606,"08*-1*",'MASTER TT'!$AM$2:$AM$68606,"JAN-APRIL 2026",'MASTER TT'!$J$2:$J$68606,"&gt;=1"))</f>
        <v>0</v>
      </c>
      <c r="H80" s="79">
        <f>(COUNTIFS('MASTER TT'!$E$2:$E$68602,$A$2:$A$7563,'MASTER TT'!$B$2:$B$68602,"MONDAY",'MASTER TT'!$C$2:$C$68602,"1100-1*",'MASTER TT'!$AM$2:$AM$68602,"JAN-APRIL 2026",'MASTER TT'!$J$2:$J$68602,"&gt;=1"))</f>
        <v>0</v>
      </c>
      <c r="I80" s="79">
        <f>(COUNTIFS('MASTER TT'!$E$2:$E$68606,$A$2:$A$7563,'MASTER TT'!$B$2:$B$68606,"MONDAY",'MASTER TT'!$C$2:$C$68606,"1200-1*",'MASTER TT'!$AM$2:$AM$68606,"JAN-APRIL 2025",'MASTER TT'!$J$2:$J$68606,"&gt;=1"))</f>
        <v>0</v>
      </c>
      <c r="J80" s="79">
        <f>(COUNTIFS('MASTER TT'!$E$2:$E$68606,$A$2:$A$7563,'MASTER TT'!$B$2:$B$68606,"MONDAY",'MASTER TT'!$C$2:$C$68606,"1300-1*",'MASTER TT'!$AM$2:$AM$68606,"JAN-APRIL 2025",'MASTER TT'!$J$2:$J$68606,"&gt;=1"))</f>
        <v>0</v>
      </c>
      <c r="K80" s="79">
        <f>(COUNTIFS('MASTER TT'!$E$2:$E$68606,$A$2:$A$7563,'MASTER TT'!$B$2:$B$68606,"MONDAY",'MASTER TT'!$C$2:$C$68606,"14*-1*",'MASTER TT'!$AM$2:$AM$68606,"JAN-APRIL 2026",'MASTER TT'!$J$2:$J$68606,"&gt;=1"))</f>
        <v>0</v>
      </c>
      <c r="L80" s="79">
        <f>(COUNTIFS('MASTER TT'!$E$2:$E$68606,$A$2:$A$7563,'MASTER TT'!$B$2:$B$68606,"MONDAY",'MASTER TT'!$C$2:$C$68606,"17*-*",'MASTER TT'!$AM$2:$AM$68606,"JAN-APRIL 2026",'MASTER TT'!$J$2:$J$68606,"&gt;=1"))</f>
        <v>0</v>
      </c>
      <c r="M80" s="79">
        <f>(COUNTIFS('MASTER TT'!$E$2:$E$68606,$A$2:$A$7563,'MASTER TT'!$B$2:$B$68606,"TUESDAY",'MASTER TT'!$C$2:$C$68606,"08*-1*",'MASTER TT'!$AM$2:$AM$68606,"JAN-APRIL 2026",'MASTER TT'!$J$2:$J$68606,"&gt;=1"))</f>
        <v>0</v>
      </c>
      <c r="N80" s="79">
        <f>(COUNTIFS('MASTER TT'!$E$2:$E$68606,$A$2:$A$7563,'MASTER TT'!$B$2:$B$68606,"TUESDAY",'MASTER TT'!$C$2:$C$68606,"1100-1*",'MASTER TT'!$AM$2:$AM$68606,"JAN-APRIL 2026",'MASTER TT'!$J$2:$J$68606,"&gt;=1"))</f>
        <v>1</v>
      </c>
      <c r="O80" s="79">
        <f>(COUNTIFS('MASTER TT'!$E$2:$E$68606,$A$2:$A$7563,'MASTER TT'!$B$2:$B$68606,"MONDAY",'MASTER TT'!$C$2:$C$68606,"1200-1*",'MASTER TT'!$AM$2:$AM$68606,"JAN-APRIL 2025",'MASTER TT'!$J$2:$J$68606,"&gt;=1"))</f>
        <v>0</v>
      </c>
      <c r="P80" s="79">
        <f>(COUNTIFS('MASTER TT'!$E$2:$E$68606,$A$2:$A$7563,'MASTER TT'!$B$2:$B$68606,"TUESDAY",'MASTER TT'!$C$2:$C$68606,"1300-1*",'MASTER TT'!$AM$2:$AM$68606,"JAN-APRIL 2026",'MASTER TT'!$J$2:$J$68606,"&gt;=1"))</f>
        <v>0</v>
      </c>
      <c r="Q80" s="79">
        <f>(COUNTIFS('MASTER TT'!$E$2:$E$68606,$A$2:$A$7563,'MASTER TT'!$B$2:$B$68606,"TUESDAY",'MASTER TT'!$C$2:$C$68606,"14*-1*",'MASTER TT'!$AM$2:$AM$68606,"JAN-APRIL 2026",'MASTER TT'!$J$2:$J$68606,"&gt;=1"))</f>
        <v>0</v>
      </c>
      <c r="R80" s="79">
        <f>(COUNTIFS('MASTER TT'!$E$2:$E$68606,$A$2:$A$7563,'MASTER TT'!$B$2:$B$68606,"TUESDAY",'MASTER TT'!$C$2:$C$68606,"17*-*",'MASTER TT'!$AM$2:$AM$68606,"SEP-DEC  2025",'MASTER TT'!$J$2:$J$68606,"&gt;=1"))</f>
        <v>0</v>
      </c>
      <c r="S80" s="79">
        <f>(COUNTIFS('MASTER TT'!$E$2:$E$68606,$A$2:$A$7563,'MASTER TT'!$B$2:$B$68606,"WEDNESDAY",'MASTER TT'!$C$2:$C$68606,"08*-1*",'MASTER TT'!$AM$2:$AM$68606,"JAN-APRIL 2026",'MASTER TT'!$J$2:$J$68606,"&gt;=1"))</f>
        <v>0</v>
      </c>
      <c r="T80" s="79">
        <f>(COUNTIFS('MASTER TT'!$E$2:$E$68606,$A$2:$A$7563,'MASTER TT'!$B$2:$B$68606,"WEDNESDAY",'MASTER TT'!$C$2:$C$68606,"1100-1*",'MASTER TT'!$AM$2:$AM$68606,"JAN-APRIL 2026",'MASTER TT'!$J$2:$J$68606,"&gt;=1"))</f>
        <v>0</v>
      </c>
      <c r="U80" s="79">
        <f>(COUNTIFS('MASTER TT'!$E$2:$E$68606,$A$2:$A$7563,'MASTER TT'!$B$2:$B$68606,"MONDAY",'MASTER TT'!$C$2:$C$68606,"1200-1*",'MASTER TT'!$AM$2:$AM$68606,"JAN-APRIL 2025",'MASTER TT'!$J$2:$J$68606,"&gt;=1"))</f>
        <v>0</v>
      </c>
      <c r="V80" s="79">
        <f>(COUNTIFS('MASTER TT'!$E$2:$E$68606,$A$2:$A$7563,'MASTER TT'!$B$2:$B$68606,"MONDAY",'MASTER TT'!$C$2:$C$68606,"1300-1*",'MASTER TT'!$AM$2:$AM$68606,"JAN-APRIL 2025",'MASTER TT'!$J$2:$J$68606,"&gt;=1"))</f>
        <v>0</v>
      </c>
      <c r="W80" s="79">
        <f>(COUNTIFS('MASTER TT'!$E$2:$E$68606,$A$2:$A$7563,'MASTER TT'!$B$2:$B$68606,"WEDNESDAY",'MASTER TT'!$C$2:$C$68606,"14*-1*",'MASTER TT'!$AM$2:$AM$68606,"JAN-APRIL 2026",'MASTER TT'!$J$2:$J$68606,"&gt;=1"))</f>
        <v>1</v>
      </c>
      <c r="X80" s="79">
        <f>(COUNTIFS('MASTER TT'!$E$2:$E$68606,$A$2:$A$7563,'MASTER TT'!$B$2:$B$68606,"WEDNESDAY",'MASTER TT'!$C$2:$C$68606,"17*-*",'MASTER TT'!$AM$2:$AM$68606,"JAN-APRIL 2026",'MASTER TT'!$J$2:$J$68606,"&gt;=1"))</f>
        <v>0</v>
      </c>
      <c r="Y80" s="79">
        <f>(COUNTIFS('MASTER TT'!$E$2:$E$68606,$A$2:$A$7563,'MASTER TT'!$B$2:$B$68606,"THURSDAY",'MASTER TT'!$C$2:$C$68606,"08*-1*",'MASTER TT'!$AM$2:$AM$68606,"JAN-APRIL 2026",'MASTER TT'!$J$2:$J$68606,"&gt;=1"))</f>
        <v>0</v>
      </c>
      <c r="Z80" s="79">
        <f>(COUNTIFS('MASTER TT'!$E$2:$E$68606,$A$2:$A$7563,'MASTER TT'!$B$2:$B$68606,"THURSDAY",'MASTER TT'!$C$2:$C$68606,"1100-1*",'MASTER TT'!$AM$2:$AM$68606,"JAN-APRIL 2026",'MASTER TT'!$J$2:$J$68606,"&gt;=1"))</f>
        <v>1</v>
      </c>
      <c r="AA80" s="79">
        <f>(COUNTIFS('MASTER TT'!$E$2:$E$68606,$A$2:$A$7563,'MASTER TT'!$B$2:$B$68606,"MONDAY",'MASTER TT'!$C$2:$C$68606,"1200-1*",'MASTER TT'!$AM$2:$AM$68606,"JAN-APRIL 2025",'MASTER TT'!$J$2:$J$68606,"&gt;=1"))</f>
        <v>0</v>
      </c>
      <c r="AB80" s="79">
        <f>(COUNTIFS('MASTER TT'!$E$2:$E$68606,$A$2:$A$7563,'MASTER TT'!$B$2:$B$68606,"MONDAY",'MASTER TT'!$C$2:$C$68606,"1300-1*",'MASTER TT'!$AM$2:$AM$68606,"JAN-APRIL 2025",'MASTER TT'!$J$2:$J$68606,"&gt;=1"))</f>
        <v>0</v>
      </c>
      <c r="AC80" s="79">
        <f>(COUNTIFS('MASTER TT'!$E$2:$E$68606,$A$2:$A$7563,'MASTER TT'!$B$2:$B$68606,"THURSDAY",'MASTER TT'!$C$2:$C$68606,"14*-1*",'MASTER TT'!$AM$2:$AM$68606,"JAN-APRIL 2026",'MASTER TT'!$J$2:$J$68606,"&gt;=1"))</f>
        <v>0</v>
      </c>
      <c r="AD80" s="79">
        <f>(COUNTIFS('MASTER TT'!$E$2:$E$68606,$A$2:$A$7563,'MASTER TT'!$B$2:$B$68606,"THURSDAY",'MASTER TT'!$C$2:$C$68606,"17*-*",'MASTER TT'!$AM$2:$AM$68606,"JAN-APRIL 2026",'MASTER TT'!$J$2:$J$68606,"&gt;=1"))</f>
        <v>0</v>
      </c>
      <c r="AE80" s="79">
        <f>(COUNTIFS('MASTER TT'!$E$2:$E$68606,$A$2:$A$7563,'MASTER TT'!$B$2:$B$68606,"FRIDAY",'MASTER TT'!$C$2:$C$68606,"08*-1*",'MASTER TT'!$AM$2:$AM$68606,"JAN-APRIL 2026",'MASTER TT'!$J$2:$J$68606,"&gt;=1"))</f>
        <v>0</v>
      </c>
      <c r="AF80" s="79">
        <f>(COUNTIFS('MASTER TT'!$E$2:$E$68606,$A$2:$A$7563,'MASTER TT'!$B$2:$B$68606,"FRIDAY",'MASTER TT'!$C$2:$C$68606,"1100-1*",'MASTER TT'!$AM$2:$AM$68606,"JAN-APRIL 2026",'MASTER TT'!$J$2:$J$68606,"&gt;=1"))</f>
        <v>0</v>
      </c>
      <c r="AG80" s="79">
        <f>(COUNTIFS('MASTER TT'!$E$2:$E$68606,$A$2:$A$7563,'MASTER TT'!$B$2:$B$68606,"MONDAY",'MASTER TT'!$C$2:$C$68606,"1200-1*",'MASTER TT'!$AM$2:$AM$68606,"JAN-APRIL 2025",'MASTER TT'!$J$2:$J$68606,"&gt;=1"))</f>
        <v>0</v>
      </c>
      <c r="AH80" s="79">
        <f>(COUNTIFS('MASTER TT'!$E$2:$E$68606,$A$2:$A$7563,'MASTER TT'!$B$2:$B$68606,"MONDAY",'MASTER TT'!$C$2:$C$68606,"1300-1*",'MASTER TT'!$AM$2:$AM$68606,"JAN-APRIL 2025",'MASTER TT'!$J$2:$J$68606,"&gt;=1"))</f>
        <v>0</v>
      </c>
      <c r="AI80" s="79">
        <f>(COUNTIFS('MASTER TT'!$E$2:$E$68606,$A$2:$A$7563,'MASTER TT'!$B$2:$B$68606,"FRIDAY",'MASTER TT'!$C$2:$C$68606,"14*-1*",'MASTER TT'!$AM$2:$AM$68606,"JAN-APRIL 2026",'MASTER TT'!$J$2:$J$68606,"&gt;=1"))</f>
        <v>0</v>
      </c>
      <c r="AJ80" s="79">
        <f>(COUNTIFS('MASTER TT'!$E$2:$E$68606,$A$2:$A$7563,'MASTER TT'!$B$2:$B$68606,"FRIDAY",'MASTER TT'!$C$2:$C$68606,"17*-*",'MASTER TT'!$AM$2:$AM$68606,"JAN-APRIL 2026",'MASTER TT'!$J$2:$J$68606,"&gt;=1"))</f>
        <v>0</v>
      </c>
      <c r="AK80" s="79">
        <f>(COUNTIFS('MASTER TT'!$E$2:$E$68606,$A$2:$A$7563,'MASTER TT'!$B$2:$B$68606,"SATURDAY",'MASTER TT'!$C$2:$C$68606,"08*-1*",'MASTER TT'!$AM$2:$AM$68606,"JAN-APRIL 2026",'MASTER TT'!$J$2:$J$68606,"&gt;=1"))</f>
        <v>0</v>
      </c>
      <c r="AL80" s="79">
        <f>(COUNTIFS('MASTER TT'!$E$2:$E$68606,$A$2:$A$7563,'MASTER TT'!$B$2:$B$68606,"SATURDAY",'MASTER TT'!$C$2:$C$68606,"1100-1*",'MASTER TT'!$AM$2:$AM$68606,"JAN-APRIL 2026",'MASTER TT'!$J$2:$J$68606,"&gt;=1"))</f>
        <v>0</v>
      </c>
      <c r="AM80" s="79">
        <f>(COUNTIFS('MASTER TT'!$E$2:$E$68606,$A$2:$A$7563,'MASTER TT'!$B$2:$B$68606,"MONDAY",'MASTER TT'!$C$2:$C$68606,"1200-1*",'MASTER TT'!$AM$2:$AM$68606,"JAN-APRIL 2025",'MASTER TT'!$J$2:$J$68606,"&gt;=1"))</f>
        <v>0</v>
      </c>
      <c r="AN80" s="79">
        <f>(COUNTIFS('MASTER TT'!$E$2:$E$68606,$A$2:$A$7563,'MASTER TT'!$B$2:$B$68606,"MONDAY",'MASTER TT'!$C$2:$C$68606,"1300-1*",'MASTER TT'!$AM$2:$AM$68606,"JAN-APRIL 2025",'MASTER TT'!$J$2:$J$68606,"&gt;=1"))</f>
        <v>0</v>
      </c>
      <c r="AO80" s="79">
        <f>(COUNTIFS('MASTER TT'!$E$2:$E$68606,$A$2:$A$7563,'MASTER TT'!$B$2:$B$68606,"MONDAY",'MASTER TT'!$C$2:$C$68606,"14*-1*",'MASTER TT'!$AM$2:$AM$68606,"MAY-AUG 2025",'MASTER TT'!$J$2:$J$68606,"&gt;=1"))</f>
        <v>0</v>
      </c>
      <c r="AP80" s="79">
        <f>(COUNTIFS('MASTER TT'!$E$2:$E$68606,$A$2:$A$7563,'MASTER TT'!$B$2:$B$68606,"SATURDAY",'MASTER TT'!$C$2:$C$68606,"17*-*",'MASTER TT'!$AM$2:$AM$68606,"JAN-APRIL 2026",'MASTER TT'!$J$2:$J$68606,"&gt;=1"))</f>
        <v>0</v>
      </c>
      <c r="AQ80" s="79">
        <f>(COUNTIFS('MASTER TT'!$E$2:$E$68606,$A$2:$A$7563,'MASTER TT'!$B$2:$B$68606,"SUNDAY",'MASTER TT'!$C$2:$C$68606,"08*-1*",'MASTER TT'!$AM$2:$AM$68606,"JAN-APRIL 2026",'MASTER TT'!$J$2:$J$68606,"&gt;=1"))</f>
        <v>0</v>
      </c>
      <c r="AR80" s="79">
        <f>(COUNTIFS('MASTER TT'!$E$2:$E$68607,$A$2:$A$7563,'MASTER TT'!$B$2:$B$68607,"SUNDAY",'MASTER TT'!$C$2:$C$68607,"1100-1*",'MASTER TT'!$AM$2:$AM$68607,"JAN-APRIL 2026",'MASTER TT'!$J$2:$J$68607,"&gt;=1"))</f>
        <v>0</v>
      </c>
      <c r="AS80" s="79">
        <f>(COUNTIFS('MASTER TT'!$E$2:$E$68606,$A$2:$A$7563,'MASTER TT'!$B$2:$B$68606,"SUNDAY",'MASTER TT'!$C$2:$C$68606,"1200-1*",'MASTER TT'!$AM$2:$AM$68606,"JAN-APRIL 2026",'MASTER TT'!$J$2:$J$68606,"&gt;=1"))</f>
        <v>0</v>
      </c>
      <c r="AT80" s="79">
        <f>(COUNTIFS('MASTER TT'!$E$2:$E$68606,$A$2:$A$7563,'MASTER TT'!$B$2:$B$68606,"SUNDAY",'MASTER TT'!$C$2:$C$68606,"1300-1*",'MASTER TT'!$AM$2:$AM$68606,"JAN-APRIL 2026",'MASTER TT'!$J$2:$J$68606,"&gt;=1"))</f>
        <v>0</v>
      </c>
      <c r="AU80" s="79">
        <f>(COUNTIFS('MASTER TT'!$E$2:$E$68606,$A$2:$A$7563,'MASTER TT'!$B$2:$B$68606,"SUNDAY",'MASTER TT'!$C$2:$C$68606,"14*-1*",'MASTER TT'!$AM$2:$AM$68606,"JAN-APRIL 2026",'MASTER TT'!$J$2:$J$68606,"&gt;=1"))</f>
        <v>0</v>
      </c>
      <c r="AV80" s="79">
        <f>(COUNTIFS('MASTER TT'!$E$2:$E$68606,$A$2:$A$7563,'MASTER TT'!$B$2:$B$68606,"SUNDAY",'MASTER TT'!$C$2:$C$68606,"17*-*",'MASTER TT'!$AM$2:$AM$68606,"JAN-APRIL 2026",'MASTER TT'!$J$2:$J$68606,"&gt;=1"))</f>
        <v>0</v>
      </c>
      <c r="AW80" s="28"/>
      <c r="AX80" s="29"/>
      <c r="AY80" s="28"/>
      <c r="AZ80" s="28"/>
      <c r="BA80" s="28"/>
      <c r="BB80" s="28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1"/>
      <c r="BZ80" s="31"/>
      <c r="CA80" s="30"/>
      <c r="CB80" s="30"/>
      <c r="CC80" s="30"/>
      <c r="CD80" s="30"/>
      <c r="CE80" s="30"/>
      <c r="CF80" s="30"/>
    </row>
    <row r="81" spans="1:84" ht="14.25" customHeight="1">
      <c r="A81" s="99" t="s">
        <v>456</v>
      </c>
      <c r="B81" s="43" t="s">
        <v>397</v>
      </c>
      <c r="C81" s="100"/>
      <c r="D81" s="101"/>
      <c r="E81" s="102" t="s">
        <v>457</v>
      </c>
      <c r="F81" s="102" t="s">
        <v>458</v>
      </c>
      <c r="G81" s="79">
        <f>(COUNTIFS('MASTER TT'!$E$2:$E$68606,$A$2:$A$7563,'MASTER TT'!$B$2:$B$68606,"MONDAY",'MASTER TT'!$C$2:$C$68606,"08*-1*",'MASTER TT'!$AM$2:$AM$68606,"JAN-APRIL 2026",'MASTER TT'!$J$2:$J$68606,"&gt;=1"))</f>
        <v>0</v>
      </c>
      <c r="H81" s="79">
        <f>(COUNTIFS('MASTER TT'!$E$2:$E$68602,$A$2:$A$7563,'MASTER TT'!$B$2:$B$68602,"MONDAY",'MASTER TT'!$C$2:$C$68602,"1100-1*",'MASTER TT'!$AM$2:$AM$68602,"JAN-APRIL 2026",'MASTER TT'!$J$2:$J$68602,"&gt;=1"))</f>
        <v>0</v>
      </c>
      <c r="I81" s="79">
        <f>(COUNTIFS('MASTER TT'!$E$2:$E$68606,$A$2:$A$7563,'MASTER TT'!$B$2:$B$68606,"MONDAY",'MASTER TT'!$C$2:$C$68606,"1200-1*",'MASTER TT'!$AM$2:$AM$68606,"JAN-APRIL 2025",'MASTER TT'!$J$2:$J$68606,"&gt;=1"))</f>
        <v>0</v>
      </c>
      <c r="J81" s="79">
        <f>(COUNTIFS('MASTER TT'!$E$2:$E$68606,$A$2:$A$7563,'MASTER TT'!$B$2:$B$68606,"MONDAY",'MASTER TT'!$C$2:$C$68606,"1300-1*",'MASTER TT'!$AM$2:$AM$68606,"JAN-APRIL 2025",'MASTER TT'!$J$2:$J$68606,"&gt;=1"))</f>
        <v>0</v>
      </c>
      <c r="K81" s="79">
        <f>(COUNTIFS('MASTER TT'!$E$2:$E$68606,$A$2:$A$7563,'MASTER TT'!$B$2:$B$68606,"MONDAY",'MASTER TT'!$C$2:$C$68606,"14*-1*",'MASTER TT'!$AM$2:$AM$68606,"JAN-APRIL 2026",'MASTER TT'!$J$2:$J$68606,"&gt;=1"))</f>
        <v>0</v>
      </c>
      <c r="L81" s="79">
        <f>(COUNTIFS('MASTER TT'!$E$2:$E$68606,$A$2:$A$7563,'MASTER TT'!$B$2:$B$68606,"MONDAY",'MASTER TT'!$C$2:$C$68606,"17*-*",'MASTER TT'!$AM$2:$AM$68606,"JAN-APRIL 2026",'MASTER TT'!$J$2:$J$68606,"&gt;=1"))</f>
        <v>0</v>
      </c>
      <c r="M81" s="79">
        <f>(COUNTIFS('MASTER TT'!$E$2:$E$68606,$A$2:$A$7563,'MASTER TT'!$B$2:$B$68606,"TUESDAY",'MASTER TT'!$C$2:$C$68606,"08*-1*",'MASTER TT'!$AM$2:$AM$68606,"JAN-APRIL 2026",'MASTER TT'!$J$2:$J$68606,"&gt;=1"))</f>
        <v>0</v>
      </c>
      <c r="N81" s="79">
        <f>(COUNTIFS('MASTER TT'!$E$2:$E$68606,$A$2:$A$7563,'MASTER TT'!$B$2:$B$68606,"TUESDAY",'MASTER TT'!$C$2:$C$68606,"1100-1*",'MASTER TT'!$AM$2:$AM$68606,"JAN-APRIL 2026",'MASTER TT'!$J$2:$J$68606,"&gt;=1"))</f>
        <v>1</v>
      </c>
      <c r="O81" s="79">
        <f>(COUNTIFS('MASTER TT'!$E$2:$E$68606,$A$2:$A$7563,'MASTER TT'!$B$2:$B$68606,"MONDAY",'MASTER TT'!$C$2:$C$68606,"1200-1*",'MASTER TT'!$AM$2:$AM$68606,"JAN-APRIL 2025",'MASTER TT'!$J$2:$J$68606,"&gt;=1"))</f>
        <v>0</v>
      </c>
      <c r="P81" s="79">
        <f>(COUNTIFS('MASTER TT'!$E$2:$E$68606,$A$2:$A$7563,'MASTER TT'!$B$2:$B$68606,"TUESDAY",'MASTER TT'!$C$2:$C$68606,"1300-1*",'MASTER TT'!$AM$2:$AM$68606,"JAN-APRIL 2026",'MASTER TT'!$J$2:$J$68606,"&gt;=1"))</f>
        <v>0</v>
      </c>
      <c r="Q81" s="79">
        <f>(COUNTIFS('MASTER TT'!$E$2:$E$68606,$A$2:$A$7563,'MASTER TT'!$B$2:$B$68606,"TUESDAY",'MASTER TT'!$C$2:$C$68606,"14*-1*",'MASTER TT'!$AM$2:$AM$68606,"JAN-APRIL 2026",'MASTER TT'!$J$2:$J$68606,"&gt;=1"))</f>
        <v>0</v>
      </c>
      <c r="R81" s="79">
        <f>(COUNTIFS('MASTER TT'!$E$2:$E$68606,$A$2:$A$7563,'MASTER TT'!$B$2:$B$68606,"TUESDAY",'MASTER TT'!$C$2:$C$68606,"17*-*",'MASTER TT'!$AM$2:$AM$68606,"SEP-DEC  2025",'MASTER TT'!$J$2:$J$68606,"&gt;=1"))</f>
        <v>0</v>
      </c>
      <c r="S81" s="79">
        <f>(COUNTIFS('MASTER TT'!$E$2:$E$68606,$A$2:$A$7563,'MASTER TT'!$B$2:$B$68606,"WEDNESDAY",'MASTER TT'!$C$2:$C$68606,"08*-1*",'MASTER TT'!$AM$2:$AM$68606,"JAN-APRIL 2026",'MASTER TT'!$J$2:$J$68606,"&gt;=1"))</f>
        <v>0</v>
      </c>
      <c r="T81" s="79">
        <f>(COUNTIFS('MASTER TT'!$E$2:$E$68606,$A$2:$A$7563,'MASTER TT'!$B$2:$B$68606,"WEDNESDAY",'MASTER TT'!$C$2:$C$68606,"1100-1*",'MASTER TT'!$AM$2:$AM$68606,"JAN-APRIL 2026",'MASTER TT'!$J$2:$J$68606,"&gt;=1"))</f>
        <v>0</v>
      </c>
      <c r="U81" s="79">
        <f>(COUNTIFS('MASTER TT'!$E$2:$E$68606,$A$2:$A$7563,'MASTER TT'!$B$2:$B$68606,"MONDAY",'MASTER TT'!$C$2:$C$68606,"1200-1*",'MASTER TT'!$AM$2:$AM$68606,"JAN-APRIL 2025",'MASTER TT'!$J$2:$J$68606,"&gt;=1"))</f>
        <v>0</v>
      </c>
      <c r="V81" s="79">
        <f>(COUNTIFS('MASTER TT'!$E$2:$E$68606,$A$2:$A$7563,'MASTER TT'!$B$2:$B$68606,"MONDAY",'MASTER TT'!$C$2:$C$68606,"1300-1*",'MASTER TT'!$AM$2:$AM$68606,"JAN-APRIL 2025",'MASTER TT'!$J$2:$J$68606,"&gt;=1"))</f>
        <v>0</v>
      </c>
      <c r="W81" s="79">
        <f>(COUNTIFS('MASTER TT'!$E$2:$E$68606,$A$2:$A$7563,'MASTER TT'!$B$2:$B$68606,"WEDNESDAY",'MASTER TT'!$C$2:$C$68606,"14*-1*",'MASTER TT'!$AM$2:$AM$68606,"JAN-APRIL 2026",'MASTER TT'!$J$2:$J$68606,"&gt;=1"))</f>
        <v>0</v>
      </c>
      <c r="X81" s="79">
        <f>(COUNTIFS('MASTER TT'!$E$2:$E$68606,$A$2:$A$7563,'MASTER TT'!$B$2:$B$68606,"WEDNESDAY",'MASTER TT'!$C$2:$C$68606,"17*-*",'MASTER TT'!$AM$2:$AM$68606,"JAN-APRIL 2026",'MASTER TT'!$J$2:$J$68606,"&gt;=1"))</f>
        <v>0</v>
      </c>
      <c r="Y81" s="79">
        <f>(COUNTIFS('MASTER TT'!$E$2:$E$68606,$A$2:$A$7563,'MASTER TT'!$B$2:$B$68606,"THURSDAY",'MASTER TT'!$C$2:$C$68606,"08*-1*",'MASTER TT'!$AM$2:$AM$68606,"JAN-APRIL 2026",'MASTER TT'!$J$2:$J$68606,"&gt;=1"))</f>
        <v>0</v>
      </c>
      <c r="Z81" s="79">
        <f>(COUNTIFS('MASTER TT'!$E$2:$E$68606,$A$2:$A$7563,'MASTER TT'!$B$2:$B$68606,"THURSDAY",'MASTER TT'!$C$2:$C$68606,"1100-1*",'MASTER TT'!$AM$2:$AM$68606,"JAN-APRIL 2026",'MASTER TT'!$J$2:$J$68606,"&gt;=1"))</f>
        <v>0</v>
      </c>
      <c r="AA81" s="79">
        <f>(COUNTIFS('MASTER TT'!$E$2:$E$68606,$A$2:$A$7563,'MASTER TT'!$B$2:$B$68606,"MONDAY",'MASTER TT'!$C$2:$C$68606,"1200-1*",'MASTER TT'!$AM$2:$AM$68606,"JAN-APRIL 2025",'MASTER TT'!$J$2:$J$68606,"&gt;=1"))</f>
        <v>0</v>
      </c>
      <c r="AB81" s="79">
        <f>(COUNTIFS('MASTER TT'!$E$2:$E$68606,$A$2:$A$7563,'MASTER TT'!$B$2:$B$68606,"MONDAY",'MASTER TT'!$C$2:$C$68606,"1300-1*",'MASTER TT'!$AM$2:$AM$68606,"JAN-APRIL 2025",'MASTER TT'!$J$2:$J$68606,"&gt;=1"))</f>
        <v>0</v>
      </c>
      <c r="AC81" s="79">
        <f>(COUNTIFS('MASTER TT'!$E$2:$E$68606,$A$2:$A$7563,'MASTER TT'!$B$2:$B$68606,"THURSDAY",'MASTER TT'!$C$2:$C$68606,"14*-1*",'MASTER TT'!$AM$2:$AM$68606,"JAN-APRIL 2026",'MASTER TT'!$J$2:$J$68606,"&gt;=1"))</f>
        <v>0</v>
      </c>
      <c r="AD81" s="79">
        <f>(COUNTIFS('MASTER TT'!$E$2:$E$68606,$A$2:$A$7563,'MASTER TT'!$B$2:$B$68606,"THURSDAY",'MASTER TT'!$C$2:$C$68606,"17*-*",'MASTER TT'!$AM$2:$AM$68606,"JAN-APRIL 2026",'MASTER TT'!$J$2:$J$68606,"&gt;=1"))</f>
        <v>0</v>
      </c>
      <c r="AE81" s="79">
        <f>(COUNTIFS('MASTER TT'!$E$2:$E$68606,$A$2:$A$7563,'MASTER TT'!$B$2:$B$68606,"FRIDAY",'MASTER TT'!$C$2:$C$68606,"08*-1*",'MASTER TT'!$AM$2:$AM$68606,"JAN-APRIL 2026",'MASTER TT'!$J$2:$J$68606,"&gt;=1"))</f>
        <v>0</v>
      </c>
      <c r="AF81" s="79">
        <f>(COUNTIFS('MASTER TT'!$E$2:$E$68606,$A$2:$A$7563,'MASTER TT'!$B$2:$B$68606,"FRIDAY",'MASTER TT'!$C$2:$C$68606,"1100-1*",'MASTER TT'!$AM$2:$AM$68606,"JAN-APRIL 2026",'MASTER TT'!$J$2:$J$68606,"&gt;=1"))</f>
        <v>0</v>
      </c>
      <c r="AG81" s="79">
        <f>(COUNTIFS('MASTER TT'!$E$2:$E$68606,$A$2:$A$7563,'MASTER TT'!$B$2:$B$68606,"MONDAY",'MASTER TT'!$C$2:$C$68606,"1200-1*",'MASTER TT'!$AM$2:$AM$68606,"JAN-APRIL 2025",'MASTER TT'!$J$2:$J$68606,"&gt;=1"))</f>
        <v>0</v>
      </c>
      <c r="AH81" s="79">
        <f>(COUNTIFS('MASTER TT'!$E$2:$E$68606,$A$2:$A$7563,'MASTER TT'!$B$2:$B$68606,"MONDAY",'MASTER TT'!$C$2:$C$68606,"1300-1*",'MASTER TT'!$AM$2:$AM$68606,"JAN-APRIL 2025",'MASTER TT'!$J$2:$J$68606,"&gt;=1"))</f>
        <v>0</v>
      </c>
      <c r="AI81" s="79">
        <f>(COUNTIFS('MASTER TT'!$E$2:$E$68606,$A$2:$A$7563,'MASTER TT'!$B$2:$B$68606,"FRIDAY",'MASTER TT'!$C$2:$C$68606,"14*-1*",'MASTER TT'!$AM$2:$AM$68606,"JAN-APRIL 2026",'MASTER TT'!$J$2:$J$68606,"&gt;=1"))</f>
        <v>2</v>
      </c>
      <c r="AJ81" s="79">
        <f>(COUNTIFS('MASTER TT'!$E$2:$E$68606,$A$2:$A$7563,'MASTER TT'!$B$2:$B$68606,"FRIDAY",'MASTER TT'!$C$2:$C$68606,"17*-*",'MASTER TT'!$AM$2:$AM$68606,"JAN-APRIL 2026",'MASTER TT'!$J$2:$J$68606,"&gt;=1"))</f>
        <v>0</v>
      </c>
      <c r="AK81" s="79">
        <f>(COUNTIFS('MASTER TT'!$E$2:$E$68606,$A$2:$A$7563,'MASTER TT'!$B$2:$B$68606,"SATURDAY",'MASTER TT'!$C$2:$C$68606,"08*-1*",'MASTER TT'!$AM$2:$AM$68606,"JAN-APRIL 2026",'MASTER TT'!$J$2:$J$68606,"&gt;=1"))</f>
        <v>0</v>
      </c>
      <c r="AL81" s="79">
        <f>(COUNTIFS('MASTER TT'!$E$2:$E$68606,$A$2:$A$7563,'MASTER TT'!$B$2:$B$68606,"SATURDAY",'MASTER TT'!$C$2:$C$68606,"1100-1*",'MASTER TT'!$AM$2:$AM$68606,"JAN-APRIL 2026",'MASTER TT'!$J$2:$J$68606,"&gt;=1"))</f>
        <v>0</v>
      </c>
      <c r="AM81" s="79">
        <f>(COUNTIFS('MASTER TT'!$E$2:$E$68606,$A$2:$A$7563,'MASTER TT'!$B$2:$B$68606,"MONDAY",'MASTER TT'!$C$2:$C$68606,"1200-1*",'MASTER TT'!$AM$2:$AM$68606,"JAN-APRIL 2025",'MASTER TT'!$J$2:$J$68606,"&gt;=1"))</f>
        <v>0</v>
      </c>
      <c r="AN81" s="79">
        <f>(COUNTIFS('MASTER TT'!$E$2:$E$68606,$A$2:$A$7563,'MASTER TT'!$B$2:$B$68606,"MONDAY",'MASTER TT'!$C$2:$C$68606,"1300-1*",'MASTER TT'!$AM$2:$AM$68606,"JAN-APRIL 2025",'MASTER TT'!$J$2:$J$68606,"&gt;=1"))</f>
        <v>0</v>
      </c>
      <c r="AO81" s="79">
        <f>(COUNTIFS('MASTER TT'!$E$2:$E$68606,$A$2:$A$7563,'MASTER TT'!$B$2:$B$68606,"MONDAY",'MASTER TT'!$C$2:$C$68606,"14*-1*",'MASTER TT'!$AM$2:$AM$68606,"MAY-AUG 2025",'MASTER TT'!$J$2:$J$68606,"&gt;=1"))</f>
        <v>0</v>
      </c>
      <c r="AP81" s="79">
        <f>(COUNTIFS('MASTER TT'!$E$2:$E$68606,$A$2:$A$7563,'MASTER TT'!$B$2:$B$68606,"SATURDAY",'MASTER TT'!$C$2:$C$68606,"17*-*",'MASTER TT'!$AM$2:$AM$68606,"JAN-APRIL 2026",'MASTER TT'!$J$2:$J$68606,"&gt;=1"))</f>
        <v>0</v>
      </c>
      <c r="AQ81" s="79">
        <f>(COUNTIFS('MASTER TT'!$E$2:$E$68606,$A$2:$A$7563,'MASTER TT'!$B$2:$B$68606,"SUNDAY",'MASTER TT'!$C$2:$C$68606,"08*-1*",'MASTER TT'!$AM$2:$AM$68606,"JAN-APRIL 2026",'MASTER TT'!$J$2:$J$68606,"&gt;=1"))</f>
        <v>0</v>
      </c>
      <c r="AR81" s="79">
        <f>(COUNTIFS('MASTER TT'!$E$2:$E$68607,$A$2:$A$7563,'MASTER TT'!$B$2:$B$68607,"SUNDAY",'MASTER TT'!$C$2:$C$68607,"1100-1*",'MASTER TT'!$AM$2:$AM$68607,"JAN-APRIL 2026",'MASTER TT'!$J$2:$J$68607,"&gt;=1"))</f>
        <v>0</v>
      </c>
      <c r="AS81" s="79">
        <f>(COUNTIFS('MASTER TT'!$E$2:$E$68606,$A$2:$A$7563,'MASTER TT'!$B$2:$B$68606,"SUNDAY",'MASTER TT'!$C$2:$C$68606,"1200-1*",'MASTER TT'!$AM$2:$AM$68606,"JAN-APRIL 2026",'MASTER TT'!$J$2:$J$68606,"&gt;=1"))</f>
        <v>0</v>
      </c>
      <c r="AT81" s="79">
        <f>(COUNTIFS('MASTER TT'!$E$2:$E$68606,$A$2:$A$7563,'MASTER TT'!$B$2:$B$68606,"SUNDAY",'MASTER TT'!$C$2:$C$68606,"1300-1*",'MASTER TT'!$AM$2:$AM$68606,"JAN-APRIL 2026",'MASTER TT'!$J$2:$J$68606,"&gt;=1"))</f>
        <v>0</v>
      </c>
      <c r="AU81" s="79">
        <f>(COUNTIFS('MASTER TT'!$E$2:$E$68606,$A$2:$A$7563,'MASTER TT'!$B$2:$B$68606,"SUNDAY",'MASTER TT'!$C$2:$C$68606,"14*-1*",'MASTER TT'!$AM$2:$AM$68606,"JAN-APRIL 2026",'MASTER TT'!$J$2:$J$68606,"&gt;=1"))</f>
        <v>0</v>
      </c>
      <c r="AV81" s="79">
        <f>(COUNTIFS('MASTER TT'!$E$2:$E$68606,$A$2:$A$7563,'MASTER TT'!$B$2:$B$68606,"SUNDAY",'MASTER TT'!$C$2:$C$68606,"17*-*",'MASTER TT'!$AM$2:$AM$68606,"JAN-APRIL 2026",'MASTER TT'!$J$2:$J$68606,"&gt;=1"))</f>
        <v>0</v>
      </c>
      <c r="AW81" s="28"/>
      <c r="AX81" s="29"/>
      <c r="AY81" s="28"/>
      <c r="AZ81" s="28"/>
      <c r="BA81" s="28"/>
      <c r="BB81" s="28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1"/>
      <c r="BZ81" s="31"/>
      <c r="CA81" s="30"/>
      <c r="CB81" s="30"/>
      <c r="CC81" s="30"/>
      <c r="CD81" s="30"/>
      <c r="CE81" s="30"/>
      <c r="CF81" s="30"/>
    </row>
    <row r="82" spans="1:84" ht="14.25" customHeight="1">
      <c r="A82" s="103" t="s">
        <v>459</v>
      </c>
      <c r="B82" s="43" t="s">
        <v>376</v>
      </c>
      <c r="C82" s="91"/>
      <c r="D82" s="92"/>
      <c r="E82" s="91"/>
      <c r="F82" s="91" t="s">
        <v>460</v>
      </c>
      <c r="G82" s="79">
        <f>(COUNTIFS('MASTER TT'!$E$2:$E$68606,$A$2:$A$7563,'MASTER TT'!$B$2:$B$68606,"MONDAY",'MASTER TT'!$C$2:$C$68606,"08*-1*",'MASTER TT'!$AM$2:$AM$68606,"JAN-APRIL 2026",'MASTER TT'!$J$2:$J$68606,"&gt;=1"))</f>
        <v>0</v>
      </c>
      <c r="H82" s="79">
        <f>(COUNTIFS('MASTER TT'!$E$2:$E$68602,$A$2:$A$7563,'MASTER TT'!$B$2:$B$68602,"MONDAY",'MASTER TT'!$C$2:$C$68602,"1100-1*",'MASTER TT'!$AM$2:$AM$68602,"JAN-APRIL 2026",'MASTER TT'!$J$2:$J$68602,"&gt;=1"))</f>
        <v>1</v>
      </c>
      <c r="I82" s="79">
        <f>(COUNTIFS('MASTER TT'!$E$2:$E$68606,$A$2:$A$7563,'MASTER TT'!$B$2:$B$68606,"MONDAY",'MASTER TT'!$C$2:$C$68606,"1200-1*",'MASTER TT'!$AM$2:$AM$68606,"JAN-APRIL 2025",'MASTER TT'!$J$2:$J$68606,"&gt;=1"))</f>
        <v>0</v>
      </c>
      <c r="J82" s="79">
        <f>(COUNTIFS('MASTER TT'!$E$2:$E$68606,$A$2:$A$7563,'MASTER TT'!$B$2:$B$68606,"MONDAY",'MASTER TT'!$C$2:$C$68606,"1300-1*",'MASTER TT'!$AM$2:$AM$68606,"JAN-APRIL 2025",'MASTER TT'!$J$2:$J$68606,"&gt;=1"))</f>
        <v>0</v>
      </c>
      <c r="K82" s="79">
        <f>(COUNTIFS('MASTER TT'!$E$2:$E$68606,$A$2:$A$7563,'MASTER TT'!$B$2:$B$68606,"MONDAY",'MASTER TT'!$C$2:$C$68606,"14*-1*",'MASTER TT'!$AM$2:$AM$68606,"JAN-APRIL 2026",'MASTER TT'!$J$2:$J$68606,"&gt;=1"))</f>
        <v>0</v>
      </c>
      <c r="L82" s="79">
        <f>(COUNTIFS('MASTER TT'!$E$2:$E$68606,$A$2:$A$7563,'MASTER TT'!$B$2:$B$68606,"MONDAY",'MASTER TT'!$C$2:$C$68606,"17*-*",'MASTER TT'!$AM$2:$AM$68606,"JAN-APRIL 2026",'MASTER TT'!$J$2:$J$68606,"&gt;=1"))</f>
        <v>0</v>
      </c>
      <c r="M82" s="79">
        <f>(COUNTIFS('MASTER TT'!$E$2:$E$68606,$A$2:$A$7563,'MASTER TT'!$B$2:$B$68606,"TUESDAY",'MASTER TT'!$C$2:$C$68606,"08*-1*",'MASTER TT'!$AM$2:$AM$68606,"JAN-APRIL 2026",'MASTER TT'!$J$2:$J$68606,"&gt;=1"))</f>
        <v>0</v>
      </c>
      <c r="N82" s="79">
        <f>(COUNTIFS('MASTER TT'!$E$2:$E$68606,$A$2:$A$7563,'MASTER TT'!$B$2:$B$68606,"TUESDAY",'MASTER TT'!$C$2:$C$68606,"1100-1*",'MASTER TT'!$AM$2:$AM$68606,"JAN-APRIL 2026",'MASTER TT'!$J$2:$J$68606,"&gt;=1"))</f>
        <v>0</v>
      </c>
      <c r="O82" s="79">
        <f>(COUNTIFS('MASTER TT'!$E$2:$E$68606,$A$2:$A$7563,'MASTER TT'!$B$2:$B$68606,"MONDAY",'MASTER TT'!$C$2:$C$68606,"1200-1*",'MASTER TT'!$AM$2:$AM$68606,"JAN-APRIL 2025",'MASTER TT'!$J$2:$J$68606,"&gt;=1"))</f>
        <v>0</v>
      </c>
      <c r="P82" s="79">
        <f>(COUNTIFS('MASTER TT'!$E$2:$E$68606,$A$2:$A$7563,'MASTER TT'!$B$2:$B$68606,"TUESDAY",'MASTER TT'!$C$2:$C$68606,"1300-1*",'MASTER TT'!$AM$2:$AM$68606,"JAN-APRIL 2026",'MASTER TT'!$J$2:$J$68606,"&gt;=1"))</f>
        <v>0</v>
      </c>
      <c r="Q82" s="79">
        <f>(COUNTIFS('MASTER TT'!$E$2:$E$68606,$A$2:$A$7563,'MASTER TT'!$B$2:$B$68606,"TUESDAY",'MASTER TT'!$C$2:$C$68606,"14*-1*",'MASTER TT'!$AM$2:$AM$68606,"JAN-APRIL 2026",'MASTER TT'!$J$2:$J$68606,"&gt;=1"))</f>
        <v>0</v>
      </c>
      <c r="R82" s="79">
        <f>(COUNTIFS('MASTER TT'!$E$2:$E$68606,$A$2:$A$7563,'MASTER TT'!$B$2:$B$68606,"TUESDAY",'MASTER TT'!$C$2:$C$68606,"17*-*",'MASTER TT'!$AM$2:$AM$68606,"SEP-DEC  2025",'MASTER TT'!$J$2:$J$68606,"&gt;=1"))</f>
        <v>0</v>
      </c>
      <c r="S82" s="79">
        <f>(COUNTIFS('MASTER TT'!$E$2:$E$68606,$A$2:$A$7563,'MASTER TT'!$B$2:$B$68606,"WEDNESDAY",'MASTER TT'!$C$2:$C$68606,"08*-1*",'MASTER TT'!$AM$2:$AM$68606,"JAN-APRIL 2026",'MASTER TT'!$J$2:$J$68606,"&gt;=1"))</f>
        <v>0</v>
      </c>
      <c r="T82" s="79">
        <f>(COUNTIFS('MASTER TT'!$E$2:$E$68606,$A$2:$A$7563,'MASTER TT'!$B$2:$B$68606,"WEDNESDAY",'MASTER TT'!$C$2:$C$68606,"1100-1*",'MASTER TT'!$AM$2:$AM$68606,"JAN-APRIL 2026",'MASTER TT'!$J$2:$J$68606,"&gt;=1"))</f>
        <v>1</v>
      </c>
      <c r="U82" s="79">
        <f>(COUNTIFS('MASTER TT'!$E$2:$E$68606,$A$2:$A$7563,'MASTER TT'!$B$2:$B$68606,"MONDAY",'MASTER TT'!$C$2:$C$68606,"1200-1*",'MASTER TT'!$AM$2:$AM$68606,"JAN-APRIL 2025",'MASTER TT'!$J$2:$J$68606,"&gt;=1"))</f>
        <v>0</v>
      </c>
      <c r="V82" s="79">
        <f>(COUNTIFS('MASTER TT'!$E$2:$E$68606,$A$2:$A$7563,'MASTER TT'!$B$2:$B$68606,"MONDAY",'MASTER TT'!$C$2:$C$68606,"1300-1*",'MASTER TT'!$AM$2:$AM$68606,"JAN-APRIL 2025",'MASTER TT'!$J$2:$J$68606,"&gt;=1"))</f>
        <v>0</v>
      </c>
      <c r="W82" s="79">
        <f>(COUNTIFS('MASTER TT'!$E$2:$E$68606,$A$2:$A$7563,'MASTER TT'!$B$2:$B$68606,"WEDNESDAY",'MASTER TT'!$C$2:$C$68606,"14*-1*",'MASTER TT'!$AM$2:$AM$68606,"JAN-APRIL 2026",'MASTER TT'!$J$2:$J$68606,"&gt;=1"))</f>
        <v>0</v>
      </c>
      <c r="X82" s="79">
        <f>(COUNTIFS('MASTER TT'!$E$2:$E$68606,$A$2:$A$7563,'MASTER TT'!$B$2:$B$68606,"WEDNESDAY",'MASTER TT'!$C$2:$C$68606,"17*-*",'MASTER TT'!$AM$2:$AM$68606,"JAN-APRIL 2026",'MASTER TT'!$J$2:$J$68606,"&gt;=1"))</f>
        <v>0</v>
      </c>
      <c r="Y82" s="79">
        <f>(COUNTIFS('MASTER TT'!$E$2:$E$68606,$A$2:$A$7563,'MASTER TT'!$B$2:$B$68606,"THURSDAY",'MASTER TT'!$C$2:$C$68606,"08*-1*",'MASTER TT'!$AM$2:$AM$68606,"JAN-APRIL 2026",'MASTER TT'!$J$2:$J$68606,"&gt;=1"))</f>
        <v>0</v>
      </c>
      <c r="Z82" s="79">
        <f>(COUNTIFS('MASTER TT'!$E$2:$E$68606,$A$2:$A$7563,'MASTER TT'!$B$2:$B$68606,"THURSDAY",'MASTER TT'!$C$2:$C$68606,"1100-1*",'MASTER TT'!$AM$2:$AM$68606,"JAN-APRIL 2026",'MASTER TT'!$J$2:$J$68606,"&gt;=1"))</f>
        <v>1</v>
      </c>
      <c r="AA82" s="79">
        <f>(COUNTIFS('MASTER TT'!$E$2:$E$68606,$A$2:$A$7563,'MASTER TT'!$B$2:$B$68606,"MONDAY",'MASTER TT'!$C$2:$C$68606,"1200-1*",'MASTER TT'!$AM$2:$AM$68606,"JAN-APRIL 2025",'MASTER TT'!$J$2:$J$68606,"&gt;=1"))</f>
        <v>0</v>
      </c>
      <c r="AB82" s="79">
        <f>(COUNTIFS('MASTER TT'!$E$2:$E$68606,$A$2:$A$7563,'MASTER TT'!$B$2:$B$68606,"MONDAY",'MASTER TT'!$C$2:$C$68606,"1300-1*",'MASTER TT'!$AM$2:$AM$68606,"JAN-APRIL 2025",'MASTER TT'!$J$2:$J$68606,"&gt;=1"))</f>
        <v>0</v>
      </c>
      <c r="AC82" s="79">
        <f>(COUNTIFS('MASTER TT'!$E$2:$E$68606,$A$2:$A$7563,'MASTER TT'!$B$2:$B$68606,"THURSDAY",'MASTER TT'!$C$2:$C$68606,"14*-1*",'MASTER TT'!$AM$2:$AM$68606,"JAN-APRIL 2026",'MASTER TT'!$J$2:$J$68606,"&gt;=1"))</f>
        <v>1</v>
      </c>
      <c r="AD82" s="79">
        <f>(COUNTIFS('MASTER TT'!$E$2:$E$68606,$A$2:$A$7563,'MASTER TT'!$B$2:$B$68606,"THURSDAY",'MASTER TT'!$C$2:$C$68606,"17*-*",'MASTER TT'!$AM$2:$AM$68606,"JAN-APRIL 2026",'MASTER TT'!$J$2:$J$68606,"&gt;=1"))</f>
        <v>0</v>
      </c>
      <c r="AE82" s="79">
        <f>(COUNTIFS('MASTER TT'!$E$2:$E$68606,$A$2:$A$7563,'MASTER TT'!$B$2:$B$68606,"FRIDAY",'MASTER TT'!$C$2:$C$68606,"08*-1*",'MASTER TT'!$AM$2:$AM$68606,"JAN-APRIL 2026",'MASTER TT'!$J$2:$J$68606,"&gt;=1"))</f>
        <v>1</v>
      </c>
      <c r="AF82" s="79">
        <f>(COUNTIFS('MASTER TT'!$E$2:$E$68606,$A$2:$A$7563,'MASTER TT'!$B$2:$B$68606,"FRIDAY",'MASTER TT'!$C$2:$C$68606,"1100-1*",'MASTER TT'!$AM$2:$AM$68606,"JAN-APRIL 2026",'MASTER TT'!$J$2:$J$68606,"&gt;=1"))</f>
        <v>0</v>
      </c>
      <c r="AG82" s="79">
        <f>(COUNTIFS('MASTER TT'!$E$2:$E$68606,$A$2:$A$7563,'MASTER TT'!$B$2:$B$68606,"MONDAY",'MASTER TT'!$C$2:$C$68606,"1200-1*",'MASTER TT'!$AM$2:$AM$68606,"JAN-APRIL 2025",'MASTER TT'!$J$2:$J$68606,"&gt;=1"))</f>
        <v>0</v>
      </c>
      <c r="AH82" s="79">
        <f>(COUNTIFS('MASTER TT'!$E$2:$E$68606,$A$2:$A$7563,'MASTER TT'!$B$2:$B$68606,"MONDAY",'MASTER TT'!$C$2:$C$68606,"1300-1*",'MASTER TT'!$AM$2:$AM$68606,"JAN-APRIL 2025",'MASTER TT'!$J$2:$J$68606,"&gt;=1"))</f>
        <v>0</v>
      </c>
      <c r="AI82" s="79">
        <f>(COUNTIFS('MASTER TT'!$E$2:$E$68606,$A$2:$A$7563,'MASTER TT'!$B$2:$B$68606,"FRIDAY",'MASTER TT'!$C$2:$C$68606,"14*-1*",'MASTER TT'!$AM$2:$AM$68606,"JAN-APRIL 2026",'MASTER TT'!$J$2:$J$68606,"&gt;=1"))</f>
        <v>1</v>
      </c>
      <c r="AJ82" s="79">
        <f>(COUNTIFS('MASTER TT'!$E$2:$E$68606,$A$2:$A$7563,'MASTER TT'!$B$2:$B$68606,"FRIDAY",'MASTER TT'!$C$2:$C$68606,"17*-*",'MASTER TT'!$AM$2:$AM$68606,"JAN-APRIL 2026",'MASTER TT'!$J$2:$J$68606,"&gt;=1"))</f>
        <v>0</v>
      </c>
      <c r="AK82" s="79">
        <f>(COUNTIFS('MASTER TT'!$E$2:$E$68606,$A$2:$A$7563,'MASTER TT'!$B$2:$B$68606,"SATURDAY",'MASTER TT'!$C$2:$C$68606,"08*-1*",'MASTER TT'!$AM$2:$AM$68606,"JAN-APRIL 2026",'MASTER TT'!$J$2:$J$68606,"&gt;=1"))</f>
        <v>0</v>
      </c>
      <c r="AL82" s="79">
        <f>(COUNTIFS('MASTER TT'!$E$2:$E$68606,$A$2:$A$7563,'MASTER TT'!$B$2:$B$68606,"SATURDAY",'MASTER TT'!$C$2:$C$68606,"1100-1*",'MASTER TT'!$AM$2:$AM$68606,"JAN-APRIL 2026",'MASTER TT'!$J$2:$J$68606,"&gt;=1"))</f>
        <v>0</v>
      </c>
      <c r="AM82" s="79">
        <f>(COUNTIFS('MASTER TT'!$E$2:$E$68606,$A$2:$A$7563,'MASTER TT'!$B$2:$B$68606,"MONDAY",'MASTER TT'!$C$2:$C$68606,"1200-1*",'MASTER TT'!$AM$2:$AM$68606,"JAN-APRIL 2025",'MASTER TT'!$J$2:$J$68606,"&gt;=1"))</f>
        <v>0</v>
      </c>
      <c r="AN82" s="79">
        <f>(COUNTIFS('MASTER TT'!$E$2:$E$68606,$A$2:$A$7563,'MASTER TT'!$B$2:$B$68606,"MONDAY",'MASTER TT'!$C$2:$C$68606,"1300-1*",'MASTER TT'!$AM$2:$AM$68606,"JAN-APRIL 2025",'MASTER TT'!$J$2:$J$68606,"&gt;=1"))</f>
        <v>0</v>
      </c>
      <c r="AO82" s="79">
        <f>(COUNTIFS('MASTER TT'!$E$2:$E$68606,$A$2:$A$7563,'MASTER TT'!$B$2:$B$68606,"MONDAY",'MASTER TT'!$C$2:$C$68606,"14*-1*",'MASTER TT'!$AM$2:$AM$68606,"MAY-AUG 2025",'MASTER TT'!$J$2:$J$68606,"&gt;=1"))</f>
        <v>0</v>
      </c>
      <c r="AP82" s="79">
        <f>(COUNTIFS('MASTER TT'!$E$2:$E$68606,$A$2:$A$7563,'MASTER TT'!$B$2:$B$68606,"SATURDAY",'MASTER TT'!$C$2:$C$68606,"17*-*",'MASTER TT'!$AM$2:$AM$68606,"JAN-APRIL 2026",'MASTER TT'!$J$2:$J$68606,"&gt;=1"))</f>
        <v>0</v>
      </c>
      <c r="AQ82" s="79">
        <f>(COUNTIFS('MASTER TT'!$E$2:$E$68606,$A$2:$A$7563,'MASTER TT'!$B$2:$B$68606,"SUNDAY",'MASTER TT'!$C$2:$C$68606,"08*-1*",'MASTER TT'!$AM$2:$AM$68606,"JAN-APRIL 2026",'MASTER TT'!$J$2:$J$68606,"&gt;=1"))</f>
        <v>0</v>
      </c>
      <c r="AR82" s="79">
        <f>(COUNTIFS('MASTER TT'!$E$2:$E$68607,$A$2:$A$7563,'MASTER TT'!$B$2:$B$68607,"SUNDAY",'MASTER TT'!$C$2:$C$68607,"1100-1*",'MASTER TT'!$AM$2:$AM$68607,"JAN-APRIL 2026",'MASTER TT'!$J$2:$J$68607,"&gt;=1"))</f>
        <v>0</v>
      </c>
      <c r="AS82" s="79">
        <f>(COUNTIFS('MASTER TT'!$E$2:$E$68606,$A$2:$A$7563,'MASTER TT'!$B$2:$B$68606,"SUNDAY",'MASTER TT'!$C$2:$C$68606,"1200-1*",'MASTER TT'!$AM$2:$AM$68606,"JAN-APRIL 2026",'MASTER TT'!$J$2:$J$68606,"&gt;=1"))</f>
        <v>0</v>
      </c>
      <c r="AT82" s="79">
        <f>(COUNTIFS('MASTER TT'!$E$2:$E$68606,$A$2:$A$7563,'MASTER TT'!$B$2:$B$68606,"SUNDAY",'MASTER TT'!$C$2:$C$68606,"1300-1*",'MASTER TT'!$AM$2:$AM$68606,"JAN-APRIL 2026",'MASTER TT'!$J$2:$J$68606,"&gt;=1"))</f>
        <v>0</v>
      </c>
      <c r="AU82" s="79">
        <f>(COUNTIFS('MASTER TT'!$E$2:$E$68606,$A$2:$A$7563,'MASTER TT'!$B$2:$B$68606,"SUNDAY",'MASTER TT'!$C$2:$C$68606,"14*-1*",'MASTER TT'!$AM$2:$AM$68606,"JAN-APRIL 2026",'MASTER TT'!$J$2:$J$68606,"&gt;=1"))</f>
        <v>0</v>
      </c>
      <c r="AV82" s="79">
        <f>(COUNTIFS('MASTER TT'!$E$2:$E$68606,$A$2:$A$7563,'MASTER TT'!$B$2:$B$68606,"SUNDAY",'MASTER TT'!$C$2:$C$68606,"17*-*",'MASTER TT'!$AM$2:$AM$68606,"JAN-APRIL 2026",'MASTER TT'!$J$2:$J$68606,"&gt;=1"))</f>
        <v>0</v>
      </c>
      <c r="AW82" s="28"/>
      <c r="AX82" s="29"/>
      <c r="AY82" s="28"/>
      <c r="AZ82" s="28"/>
      <c r="BA82" s="28"/>
      <c r="BB82" s="28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1"/>
      <c r="BZ82" s="31"/>
      <c r="CA82" s="30"/>
      <c r="CB82" s="30"/>
      <c r="CC82" s="30"/>
      <c r="CD82" s="30"/>
      <c r="CE82" s="30"/>
      <c r="CF82" s="30"/>
    </row>
    <row r="83" spans="1:84" ht="14.25" customHeight="1">
      <c r="A83" s="104" t="s">
        <v>461</v>
      </c>
      <c r="B83" s="105" t="s">
        <v>376</v>
      </c>
      <c r="C83" s="106"/>
      <c r="D83" s="25"/>
      <c r="E83" s="106"/>
      <c r="F83" s="106" t="s">
        <v>460</v>
      </c>
      <c r="G83" s="79">
        <f>(COUNTIFS('MASTER TT'!$E$2:$E$68606,$A$2:$A$7563,'MASTER TT'!$B$2:$B$68606,"MONDAY",'MASTER TT'!$C$2:$C$68606,"08*-1*",'MASTER TT'!$AM$2:$AM$68606,"JAN-APRIL 2026",'MASTER TT'!$J$2:$J$68606,"&gt;=1"))</f>
        <v>0</v>
      </c>
      <c r="H83" s="79">
        <f>(COUNTIFS('MASTER TT'!$E$2:$E$68602,$A$2:$A$7563,'MASTER TT'!$B$2:$B$68602,"MONDAY",'MASTER TT'!$C$2:$C$68602,"1100-1*",'MASTER TT'!$AM$2:$AM$68602,"JAN-APRIL 2026",'MASTER TT'!$J$2:$J$68602,"&gt;=1"))</f>
        <v>0</v>
      </c>
      <c r="I83" s="79">
        <f>(COUNTIFS('MASTER TT'!$E$2:$E$68606,$A$2:$A$7563,'MASTER TT'!$B$2:$B$68606,"MONDAY",'MASTER TT'!$C$2:$C$68606,"1200-1*",'MASTER TT'!$AM$2:$AM$68606,"JAN-APRIL 2025",'MASTER TT'!$J$2:$J$68606,"&gt;=1"))</f>
        <v>0</v>
      </c>
      <c r="J83" s="79">
        <f>(COUNTIFS('MASTER TT'!$E$2:$E$68606,$A$2:$A$7563,'MASTER TT'!$B$2:$B$68606,"MONDAY",'MASTER TT'!$C$2:$C$68606,"1300-1*",'MASTER TT'!$AM$2:$AM$68606,"JAN-APRIL 2025",'MASTER TT'!$J$2:$J$68606,"&gt;=1"))</f>
        <v>0</v>
      </c>
      <c r="K83" s="79">
        <f>(COUNTIFS('MASTER TT'!$E$2:$E$68606,$A$2:$A$7563,'MASTER TT'!$B$2:$B$68606,"MONDAY",'MASTER TT'!$C$2:$C$68606,"14*-1*",'MASTER TT'!$AM$2:$AM$68606,"JAN-APRIL 2026",'MASTER TT'!$J$2:$J$68606,"&gt;=1"))</f>
        <v>0</v>
      </c>
      <c r="L83" s="79">
        <f>(COUNTIFS('MASTER TT'!$E$2:$E$68606,$A$2:$A$7563,'MASTER TT'!$B$2:$B$68606,"MONDAY",'MASTER TT'!$C$2:$C$68606,"17*-*",'MASTER TT'!$AM$2:$AM$68606,"JAN-APRIL 2026",'MASTER TT'!$J$2:$J$68606,"&gt;=1"))</f>
        <v>0</v>
      </c>
      <c r="M83" s="79">
        <f>(COUNTIFS('MASTER TT'!$E$2:$E$68606,$A$2:$A$7563,'MASTER TT'!$B$2:$B$68606,"TUESDAY",'MASTER TT'!$C$2:$C$68606,"08*-1*",'MASTER TT'!$AM$2:$AM$68606,"JAN-APRIL 2026",'MASTER TT'!$J$2:$J$68606,"&gt;=1"))</f>
        <v>0</v>
      </c>
      <c r="N83" s="79">
        <f>(COUNTIFS('MASTER TT'!$E$2:$E$68606,$A$2:$A$7563,'MASTER TT'!$B$2:$B$68606,"TUESDAY",'MASTER TT'!$C$2:$C$68606,"1100-1*",'MASTER TT'!$AM$2:$AM$68606,"JAN-APRIL 2026",'MASTER TT'!$J$2:$J$68606,"&gt;=1"))</f>
        <v>0</v>
      </c>
      <c r="O83" s="79">
        <f>(COUNTIFS('MASTER TT'!$E$2:$E$68606,$A$2:$A$7563,'MASTER TT'!$B$2:$B$68606,"MONDAY",'MASTER TT'!$C$2:$C$68606,"1200-1*",'MASTER TT'!$AM$2:$AM$68606,"JAN-APRIL 2025",'MASTER TT'!$J$2:$J$68606,"&gt;=1"))</f>
        <v>0</v>
      </c>
      <c r="P83" s="79">
        <f>(COUNTIFS('MASTER TT'!$E$2:$E$68606,$A$2:$A$7563,'MASTER TT'!$B$2:$B$68606,"TUESDAY",'MASTER TT'!$C$2:$C$68606,"1300-1*",'MASTER TT'!$AM$2:$AM$68606,"JAN-APRIL 2026",'MASTER TT'!$J$2:$J$68606,"&gt;=1"))</f>
        <v>0</v>
      </c>
      <c r="Q83" s="79">
        <f>(COUNTIFS('MASTER TT'!$E$2:$E$68606,$A$2:$A$7563,'MASTER TT'!$B$2:$B$68606,"TUESDAY",'MASTER TT'!$C$2:$C$68606,"14*-1*",'MASTER TT'!$AM$2:$AM$68606,"JAN-APRIL 2026",'MASTER TT'!$J$2:$J$68606,"&gt;=1"))</f>
        <v>0</v>
      </c>
      <c r="R83" s="79">
        <f>(COUNTIFS('MASTER TT'!$E$2:$E$68606,$A$2:$A$7563,'MASTER TT'!$B$2:$B$68606,"TUESDAY",'MASTER TT'!$C$2:$C$68606,"17*-*",'MASTER TT'!$AM$2:$AM$68606,"SEP-DEC  2025",'MASTER TT'!$J$2:$J$68606,"&gt;=1"))</f>
        <v>0</v>
      </c>
      <c r="S83" s="79">
        <f>(COUNTIFS('MASTER TT'!$E$2:$E$68606,$A$2:$A$7563,'MASTER TT'!$B$2:$B$68606,"WEDNESDAY",'MASTER TT'!$C$2:$C$68606,"08*-1*",'MASTER TT'!$AM$2:$AM$68606,"JAN-APRIL 2026",'MASTER TT'!$J$2:$J$68606,"&gt;=1"))</f>
        <v>0</v>
      </c>
      <c r="T83" s="79">
        <f>(COUNTIFS('MASTER TT'!$E$2:$E$68606,$A$2:$A$7563,'MASTER TT'!$B$2:$B$68606,"WEDNESDAY",'MASTER TT'!$C$2:$C$68606,"1100-1*",'MASTER TT'!$AM$2:$AM$68606,"JAN-APRIL 2026",'MASTER TT'!$J$2:$J$68606,"&gt;=1"))</f>
        <v>0</v>
      </c>
      <c r="U83" s="79">
        <f>(COUNTIFS('MASTER TT'!$E$2:$E$68606,$A$2:$A$7563,'MASTER TT'!$B$2:$B$68606,"MONDAY",'MASTER TT'!$C$2:$C$68606,"1200-1*",'MASTER TT'!$AM$2:$AM$68606,"JAN-APRIL 2025",'MASTER TT'!$J$2:$J$68606,"&gt;=1"))</f>
        <v>0</v>
      </c>
      <c r="V83" s="79">
        <f>(COUNTIFS('MASTER TT'!$E$2:$E$68606,$A$2:$A$7563,'MASTER TT'!$B$2:$B$68606,"MONDAY",'MASTER TT'!$C$2:$C$68606,"1300-1*",'MASTER TT'!$AM$2:$AM$68606,"JAN-APRIL 2025",'MASTER TT'!$J$2:$J$68606,"&gt;=1"))</f>
        <v>0</v>
      </c>
      <c r="W83" s="79">
        <f>(COUNTIFS('MASTER TT'!$E$2:$E$68606,$A$2:$A$7563,'MASTER TT'!$B$2:$B$68606,"WEDNESDAY",'MASTER TT'!$C$2:$C$68606,"14*-1*",'MASTER TT'!$AM$2:$AM$68606,"JAN-APRIL 2026",'MASTER TT'!$J$2:$J$68606,"&gt;=1"))</f>
        <v>0</v>
      </c>
      <c r="X83" s="79">
        <f>(COUNTIFS('MASTER TT'!$E$2:$E$68606,$A$2:$A$7563,'MASTER TT'!$B$2:$B$68606,"WEDNESDAY",'MASTER TT'!$C$2:$C$68606,"17*-*",'MASTER TT'!$AM$2:$AM$68606,"JAN-APRIL 2026",'MASTER TT'!$J$2:$J$68606,"&gt;=1"))</f>
        <v>0</v>
      </c>
      <c r="Y83" s="79">
        <f>(COUNTIFS('MASTER TT'!$E$2:$E$68606,$A$2:$A$7563,'MASTER TT'!$B$2:$B$68606,"THURSDAY",'MASTER TT'!$C$2:$C$68606,"08*-1*",'MASTER TT'!$AM$2:$AM$68606,"JAN-APRIL 2026",'MASTER TT'!$J$2:$J$68606,"&gt;=1"))</f>
        <v>0</v>
      </c>
      <c r="Z83" s="79">
        <f>(COUNTIFS('MASTER TT'!$E$2:$E$68606,$A$2:$A$7563,'MASTER TT'!$B$2:$B$68606,"THURSDAY",'MASTER TT'!$C$2:$C$68606,"1100-1*",'MASTER TT'!$AM$2:$AM$68606,"JAN-APRIL 2026",'MASTER TT'!$J$2:$J$68606,"&gt;=1"))</f>
        <v>0</v>
      </c>
      <c r="AA83" s="79">
        <f>(COUNTIFS('MASTER TT'!$E$2:$E$68606,$A$2:$A$7563,'MASTER TT'!$B$2:$B$68606,"MONDAY",'MASTER TT'!$C$2:$C$68606,"1200-1*",'MASTER TT'!$AM$2:$AM$68606,"JAN-APRIL 2025",'MASTER TT'!$J$2:$J$68606,"&gt;=1"))</f>
        <v>0</v>
      </c>
      <c r="AB83" s="79">
        <f>(COUNTIFS('MASTER TT'!$E$2:$E$68606,$A$2:$A$7563,'MASTER TT'!$B$2:$B$68606,"MONDAY",'MASTER TT'!$C$2:$C$68606,"1300-1*",'MASTER TT'!$AM$2:$AM$68606,"JAN-APRIL 2025",'MASTER TT'!$J$2:$J$68606,"&gt;=1"))</f>
        <v>0</v>
      </c>
      <c r="AC83" s="79">
        <f>(COUNTIFS('MASTER TT'!$E$2:$E$68606,$A$2:$A$7563,'MASTER TT'!$B$2:$B$68606,"THURSDAY",'MASTER TT'!$C$2:$C$68606,"14*-1*",'MASTER TT'!$AM$2:$AM$68606,"JAN-APRIL 2026",'MASTER TT'!$J$2:$J$68606,"&gt;=1"))</f>
        <v>0</v>
      </c>
      <c r="AD83" s="79">
        <f>(COUNTIFS('MASTER TT'!$E$2:$E$68606,$A$2:$A$7563,'MASTER TT'!$B$2:$B$68606,"THURSDAY",'MASTER TT'!$C$2:$C$68606,"17*-*",'MASTER TT'!$AM$2:$AM$68606,"JAN-APRIL 2026",'MASTER TT'!$J$2:$J$68606,"&gt;=1"))</f>
        <v>0</v>
      </c>
      <c r="AE83" s="79">
        <f>(COUNTIFS('MASTER TT'!$E$2:$E$68606,$A$2:$A$7563,'MASTER TT'!$B$2:$B$68606,"FRIDAY",'MASTER TT'!$C$2:$C$68606,"08*-1*",'MASTER TT'!$AM$2:$AM$68606,"JAN-APRIL 2026",'MASTER TT'!$J$2:$J$68606,"&gt;=1"))</f>
        <v>0</v>
      </c>
      <c r="AF83" s="79">
        <f>(COUNTIFS('MASTER TT'!$E$2:$E$68606,$A$2:$A$7563,'MASTER TT'!$B$2:$B$68606,"FRIDAY",'MASTER TT'!$C$2:$C$68606,"1100-1*",'MASTER TT'!$AM$2:$AM$68606,"JAN-APRIL 2026",'MASTER TT'!$J$2:$J$68606,"&gt;=1"))</f>
        <v>0</v>
      </c>
      <c r="AG83" s="79">
        <f>(COUNTIFS('MASTER TT'!$E$2:$E$68606,$A$2:$A$7563,'MASTER TT'!$B$2:$B$68606,"MONDAY",'MASTER TT'!$C$2:$C$68606,"1200-1*",'MASTER TT'!$AM$2:$AM$68606,"JAN-APRIL 2025",'MASTER TT'!$J$2:$J$68606,"&gt;=1"))</f>
        <v>0</v>
      </c>
      <c r="AH83" s="79">
        <f>(COUNTIFS('MASTER TT'!$E$2:$E$68606,$A$2:$A$7563,'MASTER TT'!$B$2:$B$68606,"MONDAY",'MASTER TT'!$C$2:$C$68606,"1300-1*",'MASTER TT'!$AM$2:$AM$68606,"JAN-APRIL 2025",'MASTER TT'!$J$2:$J$68606,"&gt;=1"))</f>
        <v>0</v>
      </c>
      <c r="AI83" s="79">
        <f>(COUNTIFS('MASTER TT'!$E$2:$E$68606,$A$2:$A$7563,'MASTER TT'!$B$2:$B$68606,"FRIDAY",'MASTER TT'!$C$2:$C$68606,"14*-1*",'MASTER TT'!$AM$2:$AM$68606,"JAN-APRIL 2026",'MASTER TT'!$J$2:$J$68606,"&gt;=1"))</f>
        <v>1</v>
      </c>
      <c r="AJ83" s="79">
        <f>(COUNTIFS('MASTER TT'!$E$2:$E$68606,$A$2:$A$7563,'MASTER TT'!$B$2:$B$68606,"FRIDAY",'MASTER TT'!$C$2:$C$68606,"17*-*",'MASTER TT'!$AM$2:$AM$68606,"JAN-APRIL 2026",'MASTER TT'!$J$2:$J$68606,"&gt;=1"))</f>
        <v>0</v>
      </c>
      <c r="AK83" s="79">
        <f>(COUNTIFS('MASTER TT'!$E$2:$E$68606,$A$2:$A$7563,'MASTER TT'!$B$2:$B$68606,"SATURDAY",'MASTER TT'!$C$2:$C$68606,"08*-1*",'MASTER TT'!$AM$2:$AM$68606,"JAN-APRIL 2026",'MASTER TT'!$J$2:$J$68606,"&gt;=1"))</f>
        <v>0</v>
      </c>
      <c r="AL83" s="79">
        <f>(COUNTIFS('MASTER TT'!$E$2:$E$68606,$A$2:$A$7563,'MASTER TT'!$B$2:$B$68606,"SATURDAY",'MASTER TT'!$C$2:$C$68606,"1100-1*",'MASTER TT'!$AM$2:$AM$68606,"JAN-APRIL 2026",'MASTER TT'!$J$2:$J$68606,"&gt;=1"))</f>
        <v>0</v>
      </c>
      <c r="AM83" s="79">
        <f>(COUNTIFS('MASTER TT'!$E$2:$E$68606,$A$2:$A$7563,'MASTER TT'!$B$2:$B$68606,"MONDAY",'MASTER TT'!$C$2:$C$68606,"1200-1*",'MASTER TT'!$AM$2:$AM$68606,"JAN-APRIL 2025",'MASTER TT'!$J$2:$J$68606,"&gt;=1"))</f>
        <v>0</v>
      </c>
      <c r="AN83" s="79">
        <f>(COUNTIFS('MASTER TT'!$E$2:$E$68606,$A$2:$A$7563,'MASTER TT'!$B$2:$B$68606,"MONDAY",'MASTER TT'!$C$2:$C$68606,"1300-1*",'MASTER TT'!$AM$2:$AM$68606,"JAN-APRIL 2025",'MASTER TT'!$J$2:$J$68606,"&gt;=1"))</f>
        <v>0</v>
      </c>
      <c r="AO83" s="79">
        <f>(COUNTIFS('MASTER TT'!$E$2:$E$68606,$A$2:$A$7563,'MASTER TT'!$B$2:$B$68606,"MONDAY",'MASTER TT'!$C$2:$C$68606,"14*-1*",'MASTER TT'!$AM$2:$AM$68606,"MAY-AUG 2025",'MASTER TT'!$J$2:$J$68606,"&gt;=1"))</f>
        <v>0</v>
      </c>
      <c r="AP83" s="79">
        <f>(COUNTIFS('MASTER TT'!$E$2:$E$68606,$A$2:$A$7563,'MASTER TT'!$B$2:$B$68606,"SATURDAY",'MASTER TT'!$C$2:$C$68606,"17*-*",'MASTER TT'!$AM$2:$AM$68606,"JAN-APRIL 2026",'MASTER TT'!$J$2:$J$68606,"&gt;=1"))</f>
        <v>0</v>
      </c>
      <c r="AQ83" s="79">
        <f>(COUNTIFS('MASTER TT'!$E$2:$E$68606,$A$2:$A$7563,'MASTER TT'!$B$2:$B$68606,"SUNDAY",'MASTER TT'!$C$2:$C$68606,"08*-1*",'MASTER TT'!$AM$2:$AM$68606,"JAN-APRIL 2026",'MASTER TT'!$J$2:$J$68606,"&gt;=1"))</f>
        <v>0</v>
      </c>
      <c r="AR83" s="79">
        <f>(COUNTIFS('MASTER TT'!$E$2:$E$68607,$A$2:$A$7563,'MASTER TT'!$B$2:$B$68607,"SUNDAY",'MASTER TT'!$C$2:$C$68607,"1100-1*",'MASTER TT'!$AM$2:$AM$68607,"JAN-APRIL 2026",'MASTER TT'!$J$2:$J$68607,"&gt;=1"))</f>
        <v>0</v>
      </c>
      <c r="AS83" s="79">
        <f>(COUNTIFS('MASTER TT'!$E$2:$E$68606,$A$2:$A$7563,'MASTER TT'!$B$2:$B$68606,"SUNDAY",'MASTER TT'!$C$2:$C$68606,"1200-1*",'MASTER TT'!$AM$2:$AM$68606,"JAN-APRIL 2026",'MASTER TT'!$J$2:$J$68606,"&gt;=1"))</f>
        <v>0</v>
      </c>
      <c r="AT83" s="79">
        <f>(COUNTIFS('MASTER TT'!$E$2:$E$68606,$A$2:$A$7563,'MASTER TT'!$B$2:$B$68606,"SUNDAY",'MASTER TT'!$C$2:$C$68606,"1300-1*",'MASTER TT'!$AM$2:$AM$68606,"JAN-APRIL 2026",'MASTER TT'!$J$2:$J$68606,"&gt;=1"))</f>
        <v>0</v>
      </c>
      <c r="AU83" s="79">
        <f>(COUNTIFS('MASTER TT'!$E$2:$E$68606,$A$2:$A$7563,'MASTER TT'!$B$2:$B$68606,"SUNDAY",'MASTER TT'!$C$2:$C$68606,"14*-1*",'MASTER TT'!$AM$2:$AM$68606,"JAN-APRIL 2026",'MASTER TT'!$J$2:$J$68606,"&gt;=1"))</f>
        <v>0</v>
      </c>
      <c r="AV83" s="79">
        <f>(COUNTIFS('MASTER TT'!$E$2:$E$68606,$A$2:$A$7563,'MASTER TT'!$B$2:$B$68606,"SUNDAY",'MASTER TT'!$C$2:$C$68606,"17*-*",'MASTER TT'!$AM$2:$AM$68606,"JAN-APRIL 2026",'MASTER TT'!$J$2:$J$68606,"&gt;=1"))</f>
        <v>0</v>
      </c>
      <c r="AW83" s="107"/>
      <c r="AX83" s="108"/>
      <c r="AY83" s="107"/>
      <c r="AZ83" s="107"/>
      <c r="BA83" s="107"/>
      <c r="BB83" s="107"/>
      <c r="BC83" s="109"/>
      <c r="BD83" s="109"/>
      <c r="BE83" s="109"/>
      <c r="BF83" s="109"/>
      <c r="BG83" s="109"/>
      <c r="BH83" s="109"/>
      <c r="BI83" s="109"/>
      <c r="BJ83" s="109"/>
      <c r="BK83" s="109"/>
      <c r="BL83" s="109"/>
      <c r="BM83" s="109"/>
      <c r="BN83" s="109"/>
      <c r="BO83" s="109"/>
      <c r="BP83" s="109"/>
      <c r="BQ83" s="109"/>
      <c r="BR83" s="109"/>
      <c r="BS83" s="109"/>
      <c r="BT83" s="109"/>
      <c r="BU83" s="109"/>
      <c r="BV83" s="109"/>
      <c r="BW83" s="109"/>
      <c r="BX83" s="109"/>
      <c r="BY83" s="110"/>
      <c r="BZ83" s="110"/>
      <c r="CA83" s="109"/>
      <c r="CB83" s="109"/>
      <c r="CC83" s="109"/>
      <c r="CD83" s="109"/>
      <c r="CE83" s="109"/>
      <c r="CF83" s="109"/>
    </row>
    <row r="84" spans="1:84" ht="14.25" customHeight="1">
      <c r="A84" s="104" t="s">
        <v>462</v>
      </c>
      <c r="B84" s="105" t="s">
        <v>376</v>
      </c>
      <c r="C84" s="106"/>
      <c r="D84" s="25"/>
      <c r="E84" s="106"/>
      <c r="F84" s="106" t="s">
        <v>460</v>
      </c>
      <c r="G84" s="79">
        <f>(COUNTIFS('MASTER TT'!$E$2:$E$68606,$A$2:$A$7563,'MASTER TT'!$B$2:$B$68606,"MONDAY",'MASTER TT'!$C$2:$C$68606,"08*-1*",'MASTER TT'!$AM$2:$AM$68606,"JAN-APRIL 2026",'MASTER TT'!$J$2:$J$68606,"&gt;=1"))</f>
        <v>0</v>
      </c>
      <c r="H84" s="79">
        <f>(COUNTIFS('MASTER TT'!$E$2:$E$68602,$A$2:$A$7563,'MASTER TT'!$B$2:$B$68602,"MONDAY",'MASTER TT'!$C$2:$C$68602,"1100-1*",'MASTER TT'!$AM$2:$AM$68602,"JAN-APRIL 2026",'MASTER TT'!$J$2:$J$68602,"&gt;=1"))</f>
        <v>0</v>
      </c>
      <c r="I84" s="79">
        <f>(COUNTIFS('MASTER TT'!$E$2:$E$68606,$A$2:$A$7563,'MASTER TT'!$B$2:$B$68606,"MONDAY",'MASTER TT'!$C$2:$C$68606,"1200-1*",'MASTER TT'!$AM$2:$AM$68606,"JAN-APRIL 2025",'MASTER TT'!$J$2:$J$68606,"&gt;=1"))</f>
        <v>0</v>
      </c>
      <c r="J84" s="79">
        <f>(COUNTIFS('MASTER TT'!$E$2:$E$68606,$A$2:$A$7563,'MASTER TT'!$B$2:$B$68606,"MONDAY",'MASTER TT'!$C$2:$C$68606,"1300-1*",'MASTER TT'!$AM$2:$AM$68606,"JAN-APRIL 2025",'MASTER TT'!$J$2:$J$68606,"&gt;=1"))</f>
        <v>0</v>
      </c>
      <c r="K84" s="79">
        <f>(COUNTIFS('MASTER TT'!$E$2:$E$68606,$A$2:$A$7563,'MASTER TT'!$B$2:$B$68606,"MONDAY",'MASTER TT'!$C$2:$C$68606,"14*-1*",'MASTER TT'!$AM$2:$AM$68606,"JAN-APRIL 2026",'MASTER TT'!$J$2:$J$68606,"&gt;=1"))</f>
        <v>0</v>
      </c>
      <c r="L84" s="79">
        <f>(COUNTIFS('MASTER TT'!$E$2:$E$68606,$A$2:$A$7563,'MASTER TT'!$B$2:$B$68606,"MONDAY",'MASTER TT'!$C$2:$C$68606,"17*-*",'MASTER TT'!$AM$2:$AM$68606,"JAN-APRIL 2026",'MASTER TT'!$J$2:$J$68606,"&gt;=1"))</f>
        <v>0</v>
      </c>
      <c r="M84" s="79">
        <f>(COUNTIFS('MASTER TT'!$E$2:$E$68606,$A$2:$A$7563,'MASTER TT'!$B$2:$B$68606,"TUESDAY",'MASTER TT'!$C$2:$C$68606,"08*-1*",'MASTER TT'!$AM$2:$AM$68606,"JAN-APRIL 2026",'MASTER TT'!$J$2:$J$68606,"&gt;=1"))</f>
        <v>0</v>
      </c>
      <c r="N84" s="79">
        <f>(COUNTIFS('MASTER TT'!$E$2:$E$68606,$A$2:$A$7563,'MASTER TT'!$B$2:$B$68606,"TUESDAY",'MASTER TT'!$C$2:$C$68606,"1100-1*",'MASTER TT'!$AM$2:$AM$68606,"JAN-APRIL 2026",'MASTER TT'!$J$2:$J$68606,"&gt;=1"))</f>
        <v>0</v>
      </c>
      <c r="O84" s="79">
        <f>(COUNTIFS('MASTER TT'!$E$2:$E$68606,$A$2:$A$7563,'MASTER TT'!$B$2:$B$68606,"MONDAY",'MASTER TT'!$C$2:$C$68606,"1200-1*",'MASTER TT'!$AM$2:$AM$68606,"JAN-APRIL 2025",'MASTER TT'!$J$2:$J$68606,"&gt;=1"))</f>
        <v>0</v>
      </c>
      <c r="P84" s="79">
        <f>(COUNTIFS('MASTER TT'!$E$2:$E$68606,$A$2:$A$7563,'MASTER TT'!$B$2:$B$68606,"TUESDAY",'MASTER TT'!$C$2:$C$68606,"1300-1*",'MASTER TT'!$AM$2:$AM$68606,"JAN-APRIL 2026",'MASTER TT'!$J$2:$J$68606,"&gt;=1"))</f>
        <v>0</v>
      </c>
      <c r="Q84" s="79">
        <f>(COUNTIFS('MASTER TT'!$E$2:$E$68606,$A$2:$A$7563,'MASTER TT'!$B$2:$B$68606,"TUESDAY",'MASTER TT'!$C$2:$C$68606,"14*-1*",'MASTER TT'!$AM$2:$AM$68606,"JAN-APRIL 2026",'MASTER TT'!$J$2:$J$68606,"&gt;=1"))</f>
        <v>0</v>
      </c>
      <c r="R84" s="79">
        <f>(COUNTIFS('MASTER TT'!$E$2:$E$68606,$A$2:$A$7563,'MASTER TT'!$B$2:$B$68606,"TUESDAY",'MASTER TT'!$C$2:$C$68606,"17*-*",'MASTER TT'!$AM$2:$AM$68606,"SEP-DEC  2025",'MASTER TT'!$J$2:$J$68606,"&gt;=1"))</f>
        <v>0</v>
      </c>
      <c r="S84" s="79">
        <f>(COUNTIFS('MASTER TT'!$E$2:$E$68606,$A$2:$A$7563,'MASTER TT'!$B$2:$B$68606,"WEDNESDAY",'MASTER TT'!$C$2:$C$68606,"08*-1*",'MASTER TT'!$AM$2:$AM$68606,"JAN-APRIL 2026",'MASTER TT'!$J$2:$J$68606,"&gt;=1"))</f>
        <v>0</v>
      </c>
      <c r="T84" s="79">
        <f>(COUNTIFS('MASTER TT'!$E$2:$E$68606,$A$2:$A$7563,'MASTER TT'!$B$2:$B$68606,"WEDNESDAY",'MASTER TT'!$C$2:$C$68606,"1100-1*",'MASTER TT'!$AM$2:$AM$68606,"JAN-APRIL 2026",'MASTER TT'!$J$2:$J$68606,"&gt;=1"))</f>
        <v>0</v>
      </c>
      <c r="U84" s="79">
        <f>(COUNTIFS('MASTER TT'!$E$2:$E$68606,$A$2:$A$7563,'MASTER TT'!$B$2:$B$68606,"MONDAY",'MASTER TT'!$C$2:$C$68606,"1200-1*",'MASTER TT'!$AM$2:$AM$68606,"JAN-APRIL 2025",'MASTER TT'!$J$2:$J$68606,"&gt;=1"))</f>
        <v>0</v>
      </c>
      <c r="V84" s="79">
        <f>(COUNTIFS('MASTER TT'!$E$2:$E$68606,$A$2:$A$7563,'MASTER TT'!$B$2:$B$68606,"MONDAY",'MASTER TT'!$C$2:$C$68606,"1300-1*",'MASTER TT'!$AM$2:$AM$68606,"JAN-APRIL 2025",'MASTER TT'!$J$2:$J$68606,"&gt;=1"))</f>
        <v>0</v>
      </c>
      <c r="W84" s="79">
        <f>(COUNTIFS('MASTER TT'!$E$2:$E$68606,$A$2:$A$7563,'MASTER TT'!$B$2:$B$68606,"WEDNESDAY",'MASTER TT'!$C$2:$C$68606,"14*-1*",'MASTER TT'!$AM$2:$AM$68606,"JAN-APRIL 2026",'MASTER TT'!$J$2:$J$68606,"&gt;=1"))</f>
        <v>0</v>
      </c>
      <c r="X84" s="79">
        <f>(COUNTIFS('MASTER TT'!$E$2:$E$68606,$A$2:$A$7563,'MASTER TT'!$B$2:$B$68606,"WEDNESDAY",'MASTER TT'!$C$2:$C$68606,"17*-*",'MASTER TT'!$AM$2:$AM$68606,"JAN-APRIL 2026",'MASTER TT'!$J$2:$J$68606,"&gt;=1"))</f>
        <v>0</v>
      </c>
      <c r="Y84" s="79">
        <f>(COUNTIFS('MASTER TT'!$E$2:$E$68606,$A$2:$A$7563,'MASTER TT'!$B$2:$B$68606,"THURSDAY",'MASTER TT'!$C$2:$C$68606,"08*-1*",'MASTER TT'!$AM$2:$AM$68606,"JAN-APRIL 2026",'MASTER TT'!$J$2:$J$68606,"&gt;=1"))</f>
        <v>0</v>
      </c>
      <c r="Z84" s="79">
        <f>(COUNTIFS('MASTER TT'!$E$2:$E$68606,$A$2:$A$7563,'MASTER TT'!$B$2:$B$68606,"THURSDAY",'MASTER TT'!$C$2:$C$68606,"1100-1*",'MASTER TT'!$AM$2:$AM$68606,"JAN-APRIL 2026",'MASTER TT'!$J$2:$J$68606,"&gt;=1"))</f>
        <v>0</v>
      </c>
      <c r="AA84" s="79">
        <f>(COUNTIFS('MASTER TT'!$E$2:$E$68606,$A$2:$A$7563,'MASTER TT'!$B$2:$B$68606,"MONDAY",'MASTER TT'!$C$2:$C$68606,"1200-1*",'MASTER TT'!$AM$2:$AM$68606,"JAN-APRIL 2025",'MASTER TT'!$J$2:$J$68606,"&gt;=1"))</f>
        <v>0</v>
      </c>
      <c r="AB84" s="79">
        <f>(COUNTIFS('MASTER TT'!$E$2:$E$68606,$A$2:$A$7563,'MASTER TT'!$B$2:$B$68606,"MONDAY",'MASTER TT'!$C$2:$C$68606,"1300-1*",'MASTER TT'!$AM$2:$AM$68606,"JAN-APRIL 2025",'MASTER TT'!$J$2:$J$68606,"&gt;=1"))</f>
        <v>0</v>
      </c>
      <c r="AC84" s="79">
        <f>(COUNTIFS('MASTER TT'!$E$2:$E$68606,$A$2:$A$7563,'MASTER TT'!$B$2:$B$68606,"THURSDAY",'MASTER TT'!$C$2:$C$68606,"14*-1*",'MASTER TT'!$AM$2:$AM$68606,"JAN-APRIL 2026",'MASTER TT'!$J$2:$J$68606,"&gt;=1"))</f>
        <v>1</v>
      </c>
      <c r="AD84" s="79">
        <f>(COUNTIFS('MASTER TT'!$E$2:$E$68606,$A$2:$A$7563,'MASTER TT'!$B$2:$B$68606,"THURSDAY",'MASTER TT'!$C$2:$C$68606,"17*-*",'MASTER TT'!$AM$2:$AM$68606,"JAN-APRIL 2026",'MASTER TT'!$J$2:$J$68606,"&gt;=1"))</f>
        <v>0</v>
      </c>
      <c r="AE84" s="79">
        <f>(COUNTIFS('MASTER TT'!$E$2:$E$68606,$A$2:$A$7563,'MASTER TT'!$B$2:$B$68606,"FRIDAY",'MASTER TT'!$C$2:$C$68606,"08*-1*",'MASTER TT'!$AM$2:$AM$68606,"JAN-APRIL 2026",'MASTER TT'!$J$2:$J$68606,"&gt;=1"))</f>
        <v>0</v>
      </c>
      <c r="AF84" s="79">
        <f>(COUNTIFS('MASTER TT'!$E$2:$E$68606,$A$2:$A$7563,'MASTER TT'!$B$2:$B$68606,"FRIDAY",'MASTER TT'!$C$2:$C$68606,"1100-1*",'MASTER TT'!$AM$2:$AM$68606,"JAN-APRIL 2026",'MASTER TT'!$J$2:$J$68606,"&gt;=1"))</f>
        <v>0</v>
      </c>
      <c r="AG84" s="79">
        <f>(COUNTIFS('MASTER TT'!$E$2:$E$68606,$A$2:$A$7563,'MASTER TT'!$B$2:$B$68606,"MONDAY",'MASTER TT'!$C$2:$C$68606,"1200-1*",'MASTER TT'!$AM$2:$AM$68606,"JAN-APRIL 2025",'MASTER TT'!$J$2:$J$68606,"&gt;=1"))</f>
        <v>0</v>
      </c>
      <c r="AH84" s="79">
        <f>(COUNTIFS('MASTER TT'!$E$2:$E$68606,$A$2:$A$7563,'MASTER TT'!$B$2:$B$68606,"MONDAY",'MASTER TT'!$C$2:$C$68606,"1300-1*",'MASTER TT'!$AM$2:$AM$68606,"JAN-APRIL 2025",'MASTER TT'!$J$2:$J$68606,"&gt;=1"))</f>
        <v>0</v>
      </c>
      <c r="AI84" s="79">
        <f>(COUNTIFS('MASTER TT'!$E$2:$E$68606,$A$2:$A$7563,'MASTER TT'!$B$2:$B$68606,"FRIDAY",'MASTER TT'!$C$2:$C$68606,"14*-1*",'MASTER TT'!$AM$2:$AM$68606,"JAN-APRIL 2026",'MASTER TT'!$J$2:$J$68606,"&gt;=1"))</f>
        <v>0</v>
      </c>
      <c r="AJ84" s="79">
        <f>(COUNTIFS('MASTER TT'!$E$2:$E$68606,$A$2:$A$7563,'MASTER TT'!$B$2:$B$68606,"FRIDAY",'MASTER TT'!$C$2:$C$68606,"17*-*",'MASTER TT'!$AM$2:$AM$68606,"JAN-APRIL 2026",'MASTER TT'!$J$2:$J$68606,"&gt;=1"))</f>
        <v>0</v>
      </c>
      <c r="AK84" s="79">
        <f>(COUNTIFS('MASTER TT'!$E$2:$E$68606,$A$2:$A$7563,'MASTER TT'!$B$2:$B$68606,"SATURDAY",'MASTER TT'!$C$2:$C$68606,"08*-1*",'MASTER TT'!$AM$2:$AM$68606,"JAN-APRIL 2026",'MASTER TT'!$J$2:$J$68606,"&gt;=1"))</f>
        <v>0</v>
      </c>
      <c r="AL84" s="79">
        <f>(COUNTIFS('MASTER TT'!$E$2:$E$68606,$A$2:$A$7563,'MASTER TT'!$B$2:$B$68606,"SATURDAY",'MASTER TT'!$C$2:$C$68606,"1100-1*",'MASTER TT'!$AM$2:$AM$68606,"JAN-APRIL 2026",'MASTER TT'!$J$2:$J$68606,"&gt;=1"))</f>
        <v>0</v>
      </c>
      <c r="AM84" s="79">
        <f>(COUNTIFS('MASTER TT'!$E$2:$E$68606,$A$2:$A$7563,'MASTER TT'!$B$2:$B$68606,"MONDAY",'MASTER TT'!$C$2:$C$68606,"1200-1*",'MASTER TT'!$AM$2:$AM$68606,"JAN-APRIL 2025",'MASTER TT'!$J$2:$J$68606,"&gt;=1"))</f>
        <v>0</v>
      </c>
      <c r="AN84" s="79">
        <f>(COUNTIFS('MASTER TT'!$E$2:$E$68606,$A$2:$A$7563,'MASTER TT'!$B$2:$B$68606,"MONDAY",'MASTER TT'!$C$2:$C$68606,"1300-1*",'MASTER TT'!$AM$2:$AM$68606,"JAN-APRIL 2025",'MASTER TT'!$J$2:$J$68606,"&gt;=1"))</f>
        <v>0</v>
      </c>
      <c r="AO84" s="79">
        <f>(COUNTIFS('MASTER TT'!$E$2:$E$68606,$A$2:$A$7563,'MASTER TT'!$B$2:$B$68606,"MONDAY",'MASTER TT'!$C$2:$C$68606,"14*-1*",'MASTER TT'!$AM$2:$AM$68606,"MAY-AUG 2025",'MASTER TT'!$J$2:$J$68606,"&gt;=1"))</f>
        <v>0</v>
      </c>
      <c r="AP84" s="79">
        <f>(COUNTIFS('MASTER TT'!$E$2:$E$68606,$A$2:$A$7563,'MASTER TT'!$B$2:$B$68606,"SATURDAY",'MASTER TT'!$C$2:$C$68606,"17*-*",'MASTER TT'!$AM$2:$AM$68606,"JAN-APRIL 2026",'MASTER TT'!$J$2:$J$68606,"&gt;=1"))</f>
        <v>0</v>
      </c>
      <c r="AQ84" s="79">
        <f>(COUNTIFS('MASTER TT'!$E$2:$E$68606,$A$2:$A$7563,'MASTER TT'!$B$2:$B$68606,"SUNDAY",'MASTER TT'!$C$2:$C$68606,"08*-1*",'MASTER TT'!$AM$2:$AM$68606,"JAN-APRIL 2026",'MASTER TT'!$J$2:$J$68606,"&gt;=1"))</f>
        <v>0</v>
      </c>
      <c r="AR84" s="79">
        <f>(COUNTIFS('MASTER TT'!$E$2:$E$68607,$A$2:$A$7563,'MASTER TT'!$B$2:$B$68607,"SUNDAY",'MASTER TT'!$C$2:$C$68607,"1100-1*",'MASTER TT'!$AM$2:$AM$68607,"JAN-APRIL 2026",'MASTER TT'!$J$2:$J$68607,"&gt;=1"))</f>
        <v>0</v>
      </c>
      <c r="AS84" s="79">
        <f>(COUNTIFS('MASTER TT'!$E$2:$E$68606,$A$2:$A$7563,'MASTER TT'!$B$2:$B$68606,"SUNDAY",'MASTER TT'!$C$2:$C$68606,"1200-1*",'MASTER TT'!$AM$2:$AM$68606,"JAN-APRIL 2026",'MASTER TT'!$J$2:$J$68606,"&gt;=1"))</f>
        <v>0</v>
      </c>
      <c r="AT84" s="79">
        <f>(COUNTIFS('MASTER TT'!$E$2:$E$68606,$A$2:$A$7563,'MASTER TT'!$B$2:$B$68606,"SUNDAY",'MASTER TT'!$C$2:$C$68606,"1300-1*",'MASTER TT'!$AM$2:$AM$68606,"JAN-APRIL 2026",'MASTER TT'!$J$2:$J$68606,"&gt;=1"))</f>
        <v>0</v>
      </c>
      <c r="AU84" s="79">
        <f>(COUNTIFS('MASTER TT'!$E$2:$E$68606,$A$2:$A$7563,'MASTER TT'!$B$2:$B$68606,"SUNDAY",'MASTER TT'!$C$2:$C$68606,"14*-1*",'MASTER TT'!$AM$2:$AM$68606,"JAN-APRIL 2026",'MASTER TT'!$J$2:$J$68606,"&gt;=1"))</f>
        <v>0</v>
      </c>
      <c r="AV84" s="79">
        <f>(COUNTIFS('MASTER TT'!$E$2:$E$68606,$A$2:$A$7563,'MASTER TT'!$B$2:$B$68606,"SUNDAY",'MASTER TT'!$C$2:$C$68606,"17*-*",'MASTER TT'!$AM$2:$AM$68606,"JAN-APRIL 2026",'MASTER TT'!$J$2:$J$68606,"&gt;=1"))</f>
        <v>0</v>
      </c>
      <c r="AW84" s="107"/>
      <c r="AX84" s="108"/>
      <c r="AY84" s="107"/>
      <c r="AZ84" s="107"/>
      <c r="BA84" s="107"/>
      <c r="BB84" s="107"/>
      <c r="BC84" s="109"/>
      <c r="BD84" s="109"/>
      <c r="BE84" s="109"/>
      <c r="BF84" s="109"/>
      <c r="BG84" s="109"/>
      <c r="BH84" s="109"/>
      <c r="BI84" s="109"/>
      <c r="BJ84" s="109"/>
      <c r="BK84" s="109"/>
      <c r="BL84" s="109"/>
      <c r="BM84" s="109"/>
      <c r="BN84" s="109"/>
      <c r="BO84" s="109"/>
      <c r="BP84" s="109"/>
      <c r="BQ84" s="109"/>
      <c r="BR84" s="109"/>
      <c r="BS84" s="109"/>
      <c r="BT84" s="109"/>
      <c r="BU84" s="109"/>
      <c r="BV84" s="109"/>
      <c r="BW84" s="109"/>
      <c r="BX84" s="109"/>
      <c r="BY84" s="110"/>
      <c r="BZ84" s="110"/>
      <c r="CA84" s="109"/>
      <c r="CB84" s="109"/>
      <c r="CC84" s="109"/>
      <c r="CD84" s="109"/>
      <c r="CE84" s="109"/>
      <c r="CF84" s="109"/>
    </row>
    <row r="85" spans="1:84" ht="14.25" customHeight="1">
      <c r="A85" s="103" t="s">
        <v>463</v>
      </c>
      <c r="B85" s="43" t="s">
        <v>376</v>
      </c>
      <c r="C85" s="91"/>
      <c r="D85" s="92"/>
      <c r="E85" s="91"/>
      <c r="F85" s="91" t="s">
        <v>460</v>
      </c>
      <c r="G85" s="79">
        <f>(COUNTIFS('MASTER TT'!$E$2:$E$68606,$A$2:$A$7563,'MASTER TT'!$B$2:$B$68606,"MONDAY",'MASTER TT'!$C$2:$C$68606,"08*-1*",'MASTER TT'!$AM$2:$AM$68606,"JAN-APRIL 2026",'MASTER TT'!$J$2:$J$68606,"&gt;=1"))</f>
        <v>0</v>
      </c>
      <c r="H85" s="79">
        <f>(COUNTIFS('MASTER TT'!$E$2:$E$68602,$A$2:$A$7563,'MASTER TT'!$B$2:$B$68602,"MONDAY",'MASTER TT'!$C$2:$C$68602,"1100-1*",'MASTER TT'!$AM$2:$AM$68602,"JAN-APRIL 2026",'MASTER TT'!$J$2:$J$68602,"&gt;=1"))</f>
        <v>0</v>
      </c>
      <c r="I85" s="79">
        <f>(COUNTIFS('MASTER TT'!$E$2:$E$68606,$A$2:$A$7563,'MASTER TT'!$B$2:$B$68606,"MONDAY",'MASTER TT'!$C$2:$C$68606,"1200-1*",'MASTER TT'!$AM$2:$AM$68606,"JAN-APRIL 2025",'MASTER TT'!$J$2:$J$68606,"&gt;=1"))</f>
        <v>0</v>
      </c>
      <c r="J85" s="79">
        <f>(COUNTIFS('MASTER TT'!$E$2:$E$68606,$A$2:$A$7563,'MASTER TT'!$B$2:$B$68606,"MONDAY",'MASTER TT'!$C$2:$C$68606,"1300-1*",'MASTER TT'!$AM$2:$AM$68606,"JAN-APRIL 2025",'MASTER TT'!$J$2:$J$68606,"&gt;=1"))</f>
        <v>0</v>
      </c>
      <c r="K85" s="79">
        <f>(COUNTIFS('MASTER TT'!$E$2:$E$68606,$A$2:$A$7563,'MASTER TT'!$B$2:$B$68606,"MONDAY",'MASTER TT'!$C$2:$C$68606,"14*-1*",'MASTER TT'!$AM$2:$AM$68606,"JAN-APRIL 2026",'MASTER TT'!$J$2:$J$68606,"&gt;=1"))</f>
        <v>0</v>
      </c>
      <c r="L85" s="79">
        <f>(COUNTIFS('MASTER TT'!$E$2:$E$68606,$A$2:$A$7563,'MASTER TT'!$B$2:$B$68606,"MONDAY",'MASTER TT'!$C$2:$C$68606,"17*-*",'MASTER TT'!$AM$2:$AM$68606,"JAN-APRIL 2026",'MASTER TT'!$J$2:$J$68606,"&gt;=1"))</f>
        <v>0</v>
      </c>
      <c r="M85" s="79">
        <f>(COUNTIFS('MASTER TT'!$E$2:$E$68606,$A$2:$A$7563,'MASTER TT'!$B$2:$B$68606,"TUESDAY",'MASTER TT'!$C$2:$C$68606,"08*-1*",'MASTER TT'!$AM$2:$AM$68606,"JAN-APRIL 2026",'MASTER TT'!$J$2:$J$68606,"&gt;=1"))</f>
        <v>0</v>
      </c>
      <c r="N85" s="79">
        <f>(COUNTIFS('MASTER TT'!$E$2:$E$68606,$A$2:$A$7563,'MASTER TT'!$B$2:$B$68606,"TUESDAY",'MASTER TT'!$C$2:$C$68606,"1100-1*",'MASTER TT'!$AM$2:$AM$68606,"JAN-APRIL 2026",'MASTER TT'!$J$2:$J$68606,"&gt;=1"))</f>
        <v>0</v>
      </c>
      <c r="O85" s="79">
        <f>(COUNTIFS('MASTER TT'!$E$2:$E$68606,$A$2:$A$7563,'MASTER TT'!$B$2:$B$68606,"MONDAY",'MASTER TT'!$C$2:$C$68606,"1200-1*",'MASTER TT'!$AM$2:$AM$68606,"JAN-APRIL 2025",'MASTER TT'!$J$2:$J$68606,"&gt;=1"))</f>
        <v>0</v>
      </c>
      <c r="P85" s="79">
        <f>(COUNTIFS('MASTER TT'!$E$2:$E$68606,$A$2:$A$7563,'MASTER TT'!$B$2:$B$68606,"TUESDAY",'MASTER TT'!$C$2:$C$68606,"1300-1*",'MASTER TT'!$AM$2:$AM$68606,"JAN-APRIL 2026",'MASTER TT'!$J$2:$J$68606,"&gt;=1"))</f>
        <v>0</v>
      </c>
      <c r="Q85" s="79">
        <f>(COUNTIFS('MASTER TT'!$E$2:$E$68606,$A$2:$A$7563,'MASTER TT'!$B$2:$B$68606,"TUESDAY",'MASTER TT'!$C$2:$C$68606,"14*-1*",'MASTER TT'!$AM$2:$AM$68606,"JAN-APRIL 2026",'MASTER TT'!$J$2:$J$68606,"&gt;=1"))</f>
        <v>0</v>
      </c>
      <c r="R85" s="79">
        <f>(COUNTIFS('MASTER TT'!$E$2:$E$68606,$A$2:$A$7563,'MASTER TT'!$B$2:$B$68606,"TUESDAY",'MASTER TT'!$C$2:$C$68606,"17*-*",'MASTER TT'!$AM$2:$AM$68606,"SEP-DEC  2025",'MASTER TT'!$J$2:$J$68606,"&gt;=1"))</f>
        <v>0</v>
      </c>
      <c r="S85" s="79">
        <f>(COUNTIFS('MASTER TT'!$E$2:$E$68606,$A$2:$A$7563,'MASTER TT'!$B$2:$B$68606,"WEDNESDAY",'MASTER TT'!$C$2:$C$68606,"08*-1*",'MASTER TT'!$AM$2:$AM$68606,"JAN-APRIL 2026",'MASTER TT'!$J$2:$J$68606,"&gt;=1"))</f>
        <v>0</v>
      </c>
      <c r="T85" s="79">
        <f>(COUNTIFS('MASTER TT'!$E$2:$E$68606,$A$2:$A$7563,'MASTER TT'!$B$2:$B$68606,"WEDNESDAY",'MASTER TT'!$C$2:$C$68606,"1100-1*",'MASTER TT'!$AM$2:$AM$68606,"JAN-APRIL 2026",'MASTER TT'!$J$2:$J$68606,"&gt;=1"))</f>
        <v>0</v>
      </c>
      <c r="U85" s="79">
        <f>(COUNTIFS('MASTER TT'!$E$2:$E$68606,$A$2:$A$7563,'MASTER TT'!$B$2:$B$68606,"MONDAY",'MASTER TT'!$C$2:$C$68606,"1200-1*",'MASTER TT'!$AM$2:$AM$68606,"JAN-APRIL 2025",'MASTER TT'!$J$2:$J$68606,"&gt;=1"))</f>
        <v>0</v>
      </c>
      <c r="V85" s="79">
        <f>(COUNTIFS('MASTER TT'!$E$2:$E$68606,$A$2:$A$7563,'MASTER TT'!$B$2:$B$68606,"MONDAY",'MASTER TT'!$C$2:$C$68606,"1300-1*",'MASTER TT'!$AM$2:$AM$68606,"JAN-APRIL 2025",'MASTER TT'!$J$2:$J$68606,"&gt;=1"))</f>
        <v>0</v>
      </c>
      <c r="W85" s="79">
        <f>(COUNTIFS('MASTER TT'!$E$2:$E$68606,$A$2:$A$7563,'MASTER TT'!$B$2:$B$68606,"WEDNESDAY",'MASTER TT'!$C$2:$C$68606,"14*-1*",'MASTER TT'!$AM$2:$AM$68606,"JAN-APRIL 2026",'MASTER TT'!$J$2:$J$68606,"&gt;=1"))</f>
        <v>0</v>
      </c>
      <c r="X85" s="79">
        <f>(COUNTIFS('MASTER TT'!$E$2:$E$68606,$A$2:$A$7563,'MASTER TT'!$B$2:$B$68606,"WEDNESDAY",'MASTER TT'!$C$2:$C$68606,"17*-*",'MASTER TT'!$AM$2:$AM$68606,"JAN-APRIL 2026",'MASTER TT'!$J$2:$J$68606,"&gt;=1"))</f>
        <v>0</v>
      </c>
      <c r="Y85" s="79">
        <f>(COUNTIFS('MASTER TT'!$E$2:$E$68606,$A$2:$A$7563,'MASTER TT'!$B$2:$B$68606,"THURSDAY",'MASTER TT'!$C$2:$C$68606,"08*-1*",'MASTER TT'!$AM$2:$AM$68606,"JAN-APRIL 2026",'MASTER TT'!$J$2:$J$68606,"&gt;=1"))</f>
        <v>0</v>
      </c>
      <c r="Z85" s="79">
        <f>(COUNTIFS('MASTER TT'!$E$2:$E$68606,$A$2:$A$7563,'MASTER TT'!$B$2:$B$68606,"THURSDAY",'MASTER TT'!$C$2:$C$68606,"1100-1*",'MASTER TT'!$AM$2:$AM$68606,"JAN-APRIL 2026",'MASTER TT'!$J$2:$J$68606,"&gt;=1"))</f>
        <v>0</v>
      </c>
      <c r="AA85" s="79">
        <f>(COUNTIFS('MASTER TT'!$E$2:$E$68606,$A$2:$A$7563,'MASTER TT'!$B$2:$B$68606,"MONDAY",'MASTER TT'!$C$2:$C$68606,"1200-1*",'MASTER TT'!$AM$2:$AM$68606,"JAN-APRIL 2025",'MASTER TT'!$J$2:$J$68606,"&gt;=1"))</f>
        <v>0</v>
      </c>
      <c r="AB85" s="79">
        <f>(COUNTIFS('MASTER TT'!$E$2:$E$68606,$A$2:$A$7563,'MASTER TT'!$B$2:$B$68606,"MONDAY",'MASTER TT'!$C$2:$C$68606,"1300-1*",'MASTER TT'!$AM$2:$AM$68606,"JAN-APRIL 2025",'MASTER TT'!$J$2:$J$68606,"&gt;=1"))</f>
        <v>0</v>
      </c>
      <c r="AC85" s="79">
        <f>(COUNTIFS('MASTER TT'!$E$2:$E$68606,$A$2:$A$7563,'MASTER TT'!$B$2:$B$68606,"THURSDAY",'MASTER TT'!$C$2:$C$68606,"14*-1*",'MASTER TT'!$AM$2:$AM$68606,"JAN-APRIL 2026",'MASTER TT'!$J$2:$J$68606,"&gt;=1"))</f>
        <v>0</v>
      </c>
      <c r="AD85" s="79">
        <f>(COUNTIFS('MASTER TT'!$E$2:$E$68606,$A$2:$A$7563,'MASTER TT'!$B$2:$B$68606,"THURSDAY",'MASTER TT'!$C$2:$C$68606,"17*-*",'MASTER TT'!$AM$2:$AM$68606,"JAN-APRIL 2026",'MASTER TT'!$J$2:$J$68606,"&gt;=1"))</f>
        <v>0</v>
      </c>
      <c r="AE85" s="79">
        <f>(COUNTIFS('MASTER TT'!$E$2:$E$68606,$A$2:$A$7563,'MASTER TT'!$B$2:$B$68606,"FRIDAY",'MASTER TT'!$C$2:$C$68606,"08*-1*",'MASTER TT'!$AM$2:$AM$68606,"JAN-APRIL 2026",'MASTER TT'!$J$2:$J$68606,"&gt;=1"))</f>
        <v>0</v>
      </c>
      <c r="AF85" s="79">
        <f>(COUNTIFS('MASTER TT'!$E$2:$E$68606,$A$2:$A$7563,'MASTER TT'!$B$2:$B$68606,"FRIDAY",'MASTER TT'!$C$2:$C$68606,"1100-1*",'MASTER TT'!$AM$2:$AM$68606,"JAN-APRIL 2026",'MASTER TT'!$J$2:$J$68606,"&gt;=1"))</f>
        <v>0</v>
      </c>
      <c r="AG85" s="79">
        <f>(COUNTIFS('MASTER TT'!$E$2:$E$68606,$A$2:$A$7563,'MASTER TT'!$B$2:$B$68606,"MONDAY",'MASTER TT'!$C$2:$C$68606,"1200-1*",'MASTER TT'!$AM$2:$AM$68606,"JAN-APRIL 2025",'MASTER TT'!$J$2:$J$68606,"&gt;=1"))</f>
        <v>0</v>
      </c>
      <c r="AH85" s="79">
        <f>(COUNTIFS('MASTER TT'!$E$2:$E$68606,$A$2:$A$7563,'MASTER TT'!$B$2:$B$68606,"MONDAY",'MASTER TT'!$C$2:$C$68606,"1300-1*",'MASTER TT'!$AM$2:$AM$68606,"JAN-APRIL 2025",'MASTER TT'!$J$2:$J$68606,"&gt;=1"))</f>
        <v>0</v>
      </c>
      <c r="AI85" s="79">
        <f>(COUNTIFS('MASTER TT'!$E$2:$E$68606,$A$2:$A$7563,'MASTER TT'!$B$2:$B$68606,"FRIDAY",'MASTER TT'!$C$2:$C$68606,"14*-1*",'MASTER TT'!$AM$2:$AM$68606,"JAN-APRIL 2026",'MASTER TT'!$J$2:$J$68606,"&gt;=1"))</f>
        <v>0</v>
      </c>
      <c r="AJ85" s="79">
        <f>(COUNTIFS('MASTER TT'!$E$2:$E$68606,$A$2:$A$7563,'MASTER TT'!$B$2:$B$68606,"FRIDAY",'MASTER TT'!$C$2:$C$68606,"17*-*",'MASTER TT'!$AM$2:$AM$68606,"JAN-APRIL 2026",'MASTER TT'!$J$2:$J$68606,"&gt;=1"))</f>
        <v>0</v>
      </c>
      <c r="AK85" s="79">
        <f>(COUNTIFS('MASTER TT'!$E$2:$E$68606,$A$2:$A$7563,'MASTER TT'!$B$2:$B$68606,"SATURDAY",'MASTER TT'!$C$2:$C$68606,"08*-1*",'MASTER TT'!$AM$2:$AM$68606,"JAN-APRIL 2026",'MASTER TT'!$J$2:$J$68606,"&gt;=1"))</f>
        <v>0</v>
      </c>
      <c r="AL85" s="79">
        <f>(COUNTIFS('MASTER TT'!$E$2:$E$68606,$A$2:$A$7563,'MASTER TT'!$B$2:$B$68606,"SATURDAY",'MASTER TT'!$C$2:$C$68606,"1100-1*",'MASTER TT'!$AM$2:$AM$68606,"JAN-APRIL 2026",'MASTER TT'!$J$2:$J$68606,"&gt;=1"))</f>
        <v>0</v>
      </c>
      <c r="AM85" s="79">
        <f>(COUNTIFS('MASTER TT'!$E$2:$E$68606,$A$2:$A$7563,'MASTER TT'!$B$2:$B$68606,"MONDAY",'MASTER TT'!$C$2:$C$68606,"1200-1*",'MASTER TT'!$AM$2:$AM$68606,"JAN-APRIL 2025",'MASTER TT'!$J$2:$J$68606,"&gt;=1"))</f>
        <v>0</v>
      </c>
      <c r="AN85" s="79">
        <f>(COUNTIFS('MASTER TT'!$E$2:$E$68606,$A$2:$A$7563,'MASTER TT'!$B$2:$B$68606,"MONDAY",'MASTER TT'!$C$2:$C$68606,"1300-1*",'MASTER TT'!$AM$2:$AM$68606,"JAN-APRIL 2025",'MASTER TT'!$J$2:$J$68606,"&gt;=1"))</f>
        <v>0</v>
      </c>
      <c r="AO85" s="79">
        <f>(COUNTIFS('MASTER TT'!$E$2:$E$68606,$A$2:$A$7563,'MASTER TT'!$B$2:$B$68606,"MONDAY",'MASTER TT'!$C$2:$C$68606,"14*-1*",'MASTER TT'!$AM$2:$AM$68606,"MAY-AUG 2025",'MASTER TT'!$J$2:$J$68606,"&gt;=1"))</f>
        <v>0</v>
      </c>
      <c r="AP85" s="79">
        <f>(COUNTIFS('MASTER TT'!$E$2:$E$68606,$A$2:$A$7563,'MASTER TT'!$B$2:$B$68606,"SATURDAY",'MASTER TT'!$C$2:$C$68606,"17*-*",'MASTER TT'!$AM$2:$AM$68606,"JAN-APRIL 2026",'MASTER TT'!$J$2:$J$68606,"&gt;=1"))</f>
        <v>0</v>
      </c>
      <c r="AQ85" s="79">
        <f>(COUNTIFS('MASTER TT'!$E$2:$E$68606,$A$2:$A$7563,'MASTER TT'!$B$2:$B$68606,"SUNDAY",'MASTER TT'!$C$2:$C$68606,"08*-1*",'MASTER TT'!$AM$2:$AM$68606,"JAN-APRIL 2026",'MASTER TT'!$J$2:$J$68606,"&gt;=1"))</f>
        <v>0</v>
      </c>
      <c r="AR85" s="79">
        <f>(COUNTIFS('MASTER TT'!$E$2:$E$68607,$A$2:$A$7563,'MASTER TT'!$B$2:$B$68607,"SUNDAY",'MASTER TT'!$C$2:$C$68607,"1100-1*",'MASTER TT'!$AM$2:$AM$68607,"JAN-APRIL 2026",'MASTER TT'!$J$2:$J$68607,"&gt;=1"))</f>
        <v>0</v>
      </c>
      <c r="AS85" s="79">
        <f>(COUNTIFS('MASTER TT'!$E$2:$E$68606,$A$2:$A$7563,'MASTER TT'!$B$2:$B$68606,"SUNDAY",'MASTER TT'!$C$2:$C$68606,"1200-1*",'MASTER TT'!$AM$2:$AM$68606,"JAN-APRIL 2026",'MASTER TT'!$J$2:$J$68606,"&gt;=1"))</f>
        <v>0</v>
      </c>
      <c r="AT85" s="79">
        <f>(COUNTIFS('MASTER TT'!$E$2:$E$68606,$A$2:$A$7563,'MASTER TT'!$B$2:$B$68606,"SUNDAY",'MASTER TT'!$C$2:$C$68606,"1300-1*",'MASTER TT'!$AM$2:$AM$68606,"JAN-APRIL 2026",'MASTER TT'!$J$2:$J$68606,"&gt;=1"))</f>
        <v>0</v>
      </c>
      <c r="AU85" s="79">
        <f>(COUNTIFS('MASTER TT'!$E$2:$E$68606,$A$2:$A$7563,'MASTER TT'!$B$2:$B$68606,"SUNDAY",'MASTER TT'!$C$2:$C$68606,"14*-1*",'MASTER TT'!$AM$2:$AM$68606,"JAN-APRIL 2026",'MASTER TT'!$J$2:$J$68606,"&gt;=1"))</f>
        <v>0</v>
      </c>
      <c r="AV85" s="79">
        <f>(COUNTIFS('MASTER TT'!$E$2:$E$68606,$A$2:$A$7563,'MASTER TT'!$B$2:$B$68606,"SUNDAY",'MASTER TT'!$C$2:$C$68606,"17*-*",'MASTER TT'!$AM$2:$AM$68606,"JAN-APRIL 2026",'MASTER TT'!$J$2:$J$68606,"&gt;=1"))</f>
        <v>0</v>
      </c>
      <c r="AW85" s="28"/>
      <c r="AX85" s="29"/>
      <c r="AY85" s="28"/>
      <c r="AZ85" s="28"/>
      <c r="BA85" s="28"/>
      <c r="BB85" s="28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1"/>
      <c r="BZ85" s="31"/>
      <c r="CA85" s="30"/>
      <c r="CB85" s="30"/>
      <c r="CC85" s="30"/>
      <c r="CD85" s="30"/>
      <c r="CE85" s="30"/>
      <c r="CF85" s="30"/>
    </row>
    <row r="86" spans="1:84" ht="14.25" customHeight="1">
      <c r="A86" s="103" t="s">
        <v>464</v>
      </c>
      <c r="B86" s="43" t="s">
        <v>376</v>
      </c>
      <c r="C86" s="91"/>
      <c r="D86" s="92"/>
      <c r="E86" s="91"/>
      <c r="F86" s="91"/>
      <c r="G86" s="79">
        <f>(COUNTIFS('MASTER TT'!$E$2:$E$68606,$A$2:$A$7563,'MASTER TT'!$B$2:$B$68606,"MONDAY",'MASTER TT'!$C$2:$C$68606,"08*-1*",'MASTER TT'!$AM$2:$AM$68606,"JAN-APRIL 2026",'MASTER TT'!$J$2:$J$68606,"&gt;=1"))</f>
        <v>0</v>
      </c>
      <c r="H86" s="79">
        <f>(COUNTIFS('MASTER TT'!$E$2:$E$68602,$A$2:$A$7563,'MASTER TT'!$B$2:$B$68602,"MONDAY",'MASTER TT'!$C$2:$C$68602,"1100-1*",'MASTER TT'!$AM$2:$AM$68602,"JAN-APRIL 2026",'MASTER TT'!$J$2:$J$68602,"&gt;=1"))</f>
        <v>0</v>
      </c>
      <c r="I86" s="79">
        <f>(COUNTIFS('MASTER TT'!$E$2:$E$68606,$A$2:$A$7563,'MASTER TT'!$B$2:$B$68606,"MONDAY",'MASTER TT'!$C$2:$C$68606,"1200-1*",'MASTER TT'!$AM$2:$AM$68606,"JAN-APRIL 2025",'MASTER TT'!$J$2:$J$68606,"&gt;=1"))</f>
        <v>0</v>
      </c>
      <c r="J86" s="79">
        <f>(COUNTIFS('MASTER TT'!$E$2:$E$68606,$A$2:$A$7563,'MASTER TT'!$B$2:$B$68606,"MONDAY",'MASTER TT'!$C$2:$C$68606,"1300-1*",'MASTER TT'!$AM$2:$AM$68606,"JAN-APRIL 2025",'MASTER TT'!$J$2:$J$68606,"&gt;=1"))</f>
        <v>0</v>
      </c>
      <c r="K86" s="79">
        <f>(COUNTIFS('MASTER TT'!$E$2:$E$68606,$A$2:$A$7563,'MASTER TT'!$B$2:$B$68606,"MONDAY",'MASTER TT'!$C$2:$C$68606,"14*-1*",'MASTER TT'!$AM$2:$AM$68606,"JAN-APRIL 2026",'MASTER TT'!$J$2:$J$68606,"&gt;=1"))</f>
        <v>0</v>
      </c>
      <c r="L86" s="79">
        <f>(COUNTIFS('MASTER TT'!$E$2:$E$68606,$A$2:$A$7563,'MASTER TT'!$B$2:$B$68606,"MONDAY",'MASTER TT'!$C$2:$C$68606,"17*-*",'MASTER TT'!$AM$2:$AM$68606,"JAN-APRIL 2026",'MASTER TT'!$J$2:$J$68606,"&gt;=1"))</f>
        <v>0</v>
      </c>
      <c r="M86" s="79">
        <f>(COUNTIFS('MASTER TT'!$E$2:$E$68606,$A$2:$A$7563,'MASTER TT'!$B$2:$B$68606,"TUESDAY",'MASTER TT'!$C$2:$C$68606,"08*-1*",'MASTER TT'!$AM$2:$AM$68606,"JAN-APRIL 2026",'MASTER TT'!$J$2:$J$68606,"&gt;=1"))</f>
        <v>1</v>
      </c>
      <c r="N86" s="79">
        <f>(COUNTIFS('MASTER TT'!$E$2:$E$68606,$A$2:$A$7563,'MASTER TT'!$B$2:$B$68606,"TUESDAY",'MASTER TT'!$C$2:$C$68606,"1100-1*",'MASTER TT'!$AM$2:$AM$68606,"JAN-APRIL 2026",'MASTER TT'!$J$2:$J$68606,"&gt;=1"))</f>
        <v>0</v>
      </c>
      <c r="O86" s="79">
        <f>(COUNTIFS('MASTER TT'!$E$2:$E$68606,$A$2:$A$7563,'MASTER TT'!$B$2:$B$68606,"MONDAY",'MASTER TT'!$C$2:$C$68606,"1200-1*",'MASTER TT'!$AM$2:$AM$68606,"JAN-APRIL 2025",'MASTER TT'!$J$2:$J$68606,"&gt;=1"))</f>
        <v>0</v>
      </c>
      <c r="P86" s="79">
        <f>(COUNTIFS('MASTER TT'!$E$2:$E$68606,$A$2:$A$7563,'MASTER TT'!$B$2:$B$68606,"TUESDAY",'MASTER TT'!$C$2:$C$68606,"1300-1*",'MASTER TT'!$AM$2:$AM$68606,"JAN-APRIL 2026",'MASTER TT'!$J$2:$J$68606,"&gt;=1"))</f>
        <v>0</v>
      </c>
      <c r="Q86" s="79">
        <f>(COUNTIFS('MASTER TT'!$E$2:$E$68606,$A$2:$A$7563,'MASTER TT'!$B$2:$B$68606,"TUESDAY",'MASTER TT'!$C$2:$C$68606,"14*-1*",'MASTER TT'!$AM$2:$AM$68606,"JAN-APRIL 2026",'MASTER TT'!$J$2:$J$68606,"&gt;=1"))</f>
        <v>0</v>
      </c>
      <c r="R86" s="79">
        <f>(COUNTIFS('MASTER TT'!$E$2:$E$68606,$A$2:$A$7563,'MASTER TT'!$B$2:$B$68606,"TUESDAY",'MASTER TT'!$C$2:$C$68606,"17*-*",'MASTER TT'!$AM$2:$AM$68606,"SEP-DEC  2025",'MASTER TT'!$J$2:$J$68606,"&gt;=1"))</f>
        <v>0</v>
      </c>
      <c r="S86" s="79">
        <f>(COUNTIFS('MASTER TT'!$E$2:$E$68606,$A$2:$A$7563,'MASTER TT'!$B$2:$B$68606,"WEDNESDAY",'MASTER TT'!$C$2:$C$68606,"08*-1*",'MASTER TT'!$AM$2:$AM$68606,"JAN-APRIL 2026",'MASTER TT'!$J$2:$J$68606,"&gt;=1"))</f>
        <v>0</v>
      </c>
      <c r="T86" s="79">
        <f>(COUNTIFS('MASTER TT'!$E$2:$E$68606,$A$2:$A$7563,'MASTER TT'!$B$2:$B$68606,"WEDNESDAY",'MASTER TT'!$C$2:$C$68606,"1100-1*",'MASTER TT'!$AM$2:$AM$68606,"JAN-APRIL 2026",'MASTER TT'!$J$2:$J$68606,"&gt;=1"))</f>
        <v>0</v>
      </c>
      <c r="U86" s="79">
        <f>(COUNTIFS('MASTER TT'!$E$2:$E$68606,$A$2:$A$7563,'MASTER TT'!$B$2:$B$68606,"MONDAY",'MASTER TT'!$C$2:$C$68606,"1200-1*",'MASTER TT'!$AM$2:$AM$68606,"JAN-APRIL 2025",'MASTER TT'!$J$2:$J$68606,"&gt;=1"))</f>
        <v>0</v>
      </c>
      <c r="V86" s="79">
        <f>(COUNTIFS('MASTER TT'!$E$2:$E$68606,$A$2:$A$7563,'MASTER TT'!$B$2:$B$68606,"MONDAY",'MASTER TT'!$C$2:$C$68606,"1300-1*",'MASTER TT'!$AM$2:$AM$68606,"JAN-APRIL 2025",'MASTER TT'!$J$2:$J$68606,"&gt;=1"))</f>
        <v>0</v>
      </c>
      <c r="W86" s="79">
        <f>(COUNTIFS('MASTER TT'!$E$2:$E$68606,$A$2:$A$7563,'MASTER TT'!$B$2:$B$68606,"WEDNESDAY",'MASTER TT'!$C$2:$C$68606,"14*-1*",'MASTER TT'!$AM$2:$AM$68606,"JAN-APRIL 2026",'MASTER TT'!$J$2:$J$68606,"&gt;=1"))</f>
        <v>0</v>
      </c>
      <c r="X86" s="79">
        <f>(COUNTIFS('MASTER TT'!$E$2:$E$68606,$A$2:$A$7563,'MASTER TT'!$B$2:$B$68606,"WEDNESDAY",'MASTER TT'!$C$2:$C$68606,"17*-*",'MASTER TT'!$AM$2:$AM$68606,"JAN-APRIL 2026",'MASTER TT'!$J$2:$J$68606,"&gt;=1"))</f>
        <v>0</v>
      </c>
      <c r="Y86" s="79">
        <f>(COUNTIFS('MASTER TT'!$E$2:$E$68606,$A$2:$A$7563,'MASTER TT'!$B$2:$B$68606,"THURSDAY",'MASTER TT'!$C$2:$C$68606,"08*-1*",'MASTER TT'!$AM$2:$AM$68606,"JAN-APRIL 2026",'MASTER TT'!$J$2:$J$68606,"&gt;=1"))</f>
        <v>0</v>
      </c>
      <c r="Z86" s="79">
        <f>(COUNTIFS('MASTER TT'!$E$2:$E$68606,$A$2:$A$7563,'MASTER TT'!$B$2:$B$68606,"THURSDAY",'MASTER TT'!$C$2:$C$68606,"1100-1*",'MASTER TT'!$AM$2:$AM$68606,"JAN-APRIL 2026",'MASTER TT'!$J$2:$J$68606,"&gt;=1"))</f>
        <v>0</v>
      </c>
      <c r="AA86" s="79">
        <f>(COUNTIFS('MASTER TT'!$E$2:$E$68606,$A$2:$A$7563,'MASTER TT'!$B$2:$B$68606,"MONDAY",'MASTER TT'!$C$2:$C$68606,"1200-1*",'MASTER TT'!$AM$2:$AM$68606,"JAN-APRIL 2025",'MASTER TT'!$J$2:$J$68606,"&gt;=1"))</f>
        <v>0</v>
      </c>
      <c r="AB86" s="79">
        <f>(COUNTIFS('MASTER TT'!$E$2:$E$68606,$A$2:$A$7563,'MASTER TT'!$B$2:$B$68606,"MONDAY",'MASTER TT'!$C$2:$C$68606,"1300-1*",'MASTER TT'!$AM$2:$AM$68606,"JAN-APRIL 2025",'MASTER TT'!$J$2:$J$68606,"&gt;=1"))</f>
        <v>0</v>
      </c>
      <c r="AC86" s="79">
        <f>(COUNTIFS('MASTER TT'!$E$2:$E$68606,$A$2:$A$7563,'MASTER TT'!$B$2:$B$68606,"THURSDAY",'MASTER TT'!$C$2:$C$68606,"14*-1*",'MASTER TT'!$AM$2:$AM$68606,"JAN-APRIL 2026",'MASTER TT'!$J$2:$J$68606,"&gt;=1"))</f>
        <v>0</v>
      </c>
      <c r="AD86" s="79">
        <f>(COUNTIFS('MASTER TT'!$E$2:$E$68606,$A$2:$A$7563,'MASTER TT'!$B$2:$B$68606,"THURSDAY",'MASTER TT'!$C$2:$C$68606,"17*-*",'MASTER TT'!$AM$2:$AM$68606,"JAN-APRIL 2026",'MASTER TT'!$J$2:$J$68606,"&gt;=1"))</f>
        <v>0</v>
      </c>
      <c r="AE86" s="79">
        <f>(COUNTIFS('MASTER TT'!$E$2:$E$68606,$A$2:$A$7563,'MASTER TT'!$B$2:$B$68606,"FRIDAY",'MASTER TT'!$C$2:$C$68606,"08*-1*",'MASTER TT'!$AM$2:$AM$68606,"JAN-APRIL 2026",'MASTER TT'!$J$2:$J$68606,"&gt;=1"))</f>
        <v>0</v>
      </c>
      <c r="AF86" s="79">
        <f>(COUNTIFS('MASTER TT'!$E$2:$E$68606,$A$2:$A$7563,'MASTER TT'!$B$2:$B$68606,"FRIDAY",'MASTER TT'!$C$2:$C$68606,"1100-1*",'MASTER TT'!$AM$2:$AM$68606,"JAN-APRIL 2026",'MASTER TT'!$J$2:$J$68606,"&gt;=1"))</f>
        <v>0</v>
      </c>
      <c r="AG86" s="79">
        <f>(COUNTIFS('MASTER TT'!$E$2:$E$68606,$A$2:$A$7563,'MASTER TT'!$B$2:$B$68606,"MONDAY",'MASTER TT'!$C$2:$C$68606,"1200-1*",'MASTER TT'!$AM$2:$AM$68606,"JAN-APRIL 2025",'MASTER TT'!$J$2:$J$68606,"&gt;=1"))</f>
        <v>0</v>
      </c>
      <c r="AH86" s="79">
        <f>(COUNTIFS('MASTER TT'!$E$2:$E$68606,$A$2:$A$7563,'MASTER TT'!$B$2:$B$68606,"MONDAY",'MASTER TT'!$C$2:$C$68606,"1300-1*",'MASTER TT'!$AM$2:$AM$68606,"JAN-APRIL 2025",'MASTER TT'!$J$2:$J$68606,"&gt;=1"))</f>
        <v>0</v>
      </c>
      <c r="AI86" s="79">
        <f>(COUNTIFS('MASTER TT'!$E$2:$E$68606,$A$2:$A$7563,'MASTER TT'!$B$2:$B$68606,"FRIDAY",'MASTER TT'!$C$2:$C$68606,"14*-1*",'MASTER TT'!$AM$2:$AM$68606,"JAN-APRIL 2026",'MASTER TT'!$J$2:$J$68606,"&gt;=1"))</f>
        <v>0</v>
      </c>
      <c r="AJ86" s="79">
        <f>(COUNTIFS('MASTER TT'!$E$2:$E$68606,$A$2:$A$7563,'MASTER TT'!$B$2:$B$68606,"FRIDAY",'MASTER TT'!$C$2:$C$68606,"17*-*",'MASTER TT'!$AM$2:$AM$68606,"JAN-APRIL 2026",'MASTER TT'!$J$2:$J$68606,"&gt;=1"))</f>
        <v>0</v>
      </c>
      <c r="AK86" s="79">
        <f>(COUNTIFS('MASTER TT'!$E$2:$E$68606,$A$2:$A$7563,'MASTER TT'!$B$2:$B$68606,"SATURDAY",'MASTER TT'!$C$2:$C$68606,"08*-1*",'MASTER TT'!$AM$2:$AM$68606,"JAN-APRIL 2026",'MASTER TT'!$J$2:$J$68606,"&gt;=1"))</f>
        <v>0</v>
      </c>
      <c r="AL86" s="79">
        <f>(COUNTIFS('MASTER TT'!$E$2:$E$68606,$A$2:$A$7563,'MASTER TT'!$B$2:$B$68606,"SATURDAY",'MASTER TT'!$C$2:$C$68606,"1100-1*",'MASTER TT'!$AM$2:$AM$68606,"JAN-APRIL 2026",'MASTER TT'!$J$2:$J$68606,"&gt;=1"))</f>
        <v>0</v>
      </c>
      <c r="AM86" s="79">
        <f>(COUNTIFS('MASTER TT'!$E$2:$E$68606,$A$2:$A$7563,'MASTER TT'!$B$2:$B$68606,"MONDAY",'MASTER TT'!$C$2:$C$68606,"1200-1*",'MASTER TT'!$AM$2:$AM$68606,"JAN-APRIL 2025",'MASTER TT'!$J$2:$J$68606,"&gt;=1"))</f>
        <v>0</v>
      </c>
      <c r="AN86" s="79">
        <f>(COUNTIFS('MASTER TT'!$E$2:$E$68606,$A$2:$A$7563,'MASTER TT'!$B$2:$B$68606,"MONDAY",'MASTER TT'!$C$2:$C$68606,"1300-1*",'MASTER TT'!$AM$2:$AM$68606,"JAN-APRIL 2025",'MASTER TT'!$J$2:$J$68606,"&gt;=1"))</f>
        <v>0</v>
      </c>
      <c r="AO86" s="79">
        <f>(COUNTIFS('MASTER TT'!$E$2:$E$68606,$A$2:$A$7563,'MASTER TT'!$B$2:$B$68606,"MONDAY",'MASTER TT'!$C$2:$C$68606,"14*-1*",'MASTER TT'!$AM$2:$AM$68606,"MAY-AUG 2025",'MASTER TT'!$J$2:$J$68606,"&gt;=1"))</f>
        <v>0</v>
      </c>
      <c r="AP86" s="79">
        <f>(COUNTIFS('MASTER TT'!$E$2:$E$68606,$A$2:$A$7563,'MASTER TT'!$B$2:$B$68606,"SATURDAY",'MASTER TT'!$C$2:$C$68606,"17*-*",'MASTER TT'!$AM$2:$AM$68606,"JAN-APRIL 2026",'MASTER TT'!$J$2:$J$68606,"&gt;=1"))</f>
        <v>0</v>
      </c>
      <c r="AQ86" s="79">
        <f>(COUNTIFS('MASTER TT'!$E$2:$E$68606,$A$2:$A$7563,'MASTER TT'!$B$2:$B$68606,"SUNDAY",'MASTER TT'!$C$2:$C$68606,"08*-1*",'MASTER TT'!$AM$2:$AM$68606,"JAN-APRIL 2026",'MASTER TT'!$J$2:$J$68606,"&gt;=1"))</f>
        <v>0</v>
      </c>
      <c r="AR86" s="79">
        <f>(COUNTIFS('MASTER TT'!$E$2:$E$68607,$A$2:$A$7563,'MASTER TT'!$B$2:$B$68607,"SUNDAY",'MASTER TT'!$C$2:$C$68607,"1100-1*",'MASTER TT'!$AM$2:$AM$68607,"JAN-APRIL 2026",'MASTER TT'!$J$2:$J$68607,"&gt;=1"))</f>
        <v>0</v>
      </c>
      <c r="AS86" s="79">
        <f>(COUNTIFS('MASTER TT'!$E$2:$E$68606,$A$2:$A$7563,'MASTER TT'!$B$2:$B$68606,"SUNDAY",'MASTER TT'!$C$2:$C$68606,"1200-1*",'MASTER TT'!$AM$2:$AM$68606,"JAN-APRIL 2026",'MASTER TT'!$J$2:$J$68606,"&gt;=1"))</f>
        <v>0</v>
      </c>
      <c r="AT86" s="79">
        <f>(COUNTIFS('MASTER TT'!$E$2:$E$68606,$A$2:$A$7563,'MASTER TT'!$B$2:$B$68606,"SUNDAY",'MASTER TT'!$C$2:$C$68606,"1300-1*",'MASTER TT'!$AM$2:$AM$68606,"JAN-APRIL 2026",'MASTER TT'!$J$2:$J$68606,"&gt;=1"))</f>
        <v>0</v>
      </c>
      <c r="AU86" s="79">
        <f>(COUNTIFS('MASTER TT'!$E$2:$E$68606,$A$2:$A$7563,'MASTER TT'!$B$2:$B$68606,"SUNDAY",'MASTER TT'!$C$2:$C$68606,"14*-1*",'MASTER TT'!$AM$2:$AM$68606,"JAN-APRIL 2026",'MASTER TT'!$J$2:$J$68606,"&gt;=1"))</f>
        <v>0</v>
      </c>
      <c r="AV86" s="79">
        <f>(COUNTIFS('MASTER TT'!$E$2:$E$68606,$A$2:$A$7563,'MASTER TT'!$B$2:$B$68606,"SUNDAY",'MASTER TT'!$C$2:$C$68606,"17*-*",'MASTER TT'!$AM$2:$AM$68606,"JAN-APRIL 2026",'MASTER TT'!$J$2:$J$68606,"&gt;=1"))</f>
        <v>0</v>
      </c>
      <c r="AW86" s="28"/>
      <c r="AX86" s="29"/>
      <c r="AY86" s="28"/>
      <c r="AZ86" s="28"/>
      <c r="BA86" s="28"/>
      <c r="BB86" s="28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1"/>
      <c r="BZ86" s="31"/>
      <c r="CA86" s="30"/>
      <c r="CB86" s="30"/>
      <c r="CC86" s="30"/>
      <c r="CD86" s="30"/>
      <c r="CE86" s="30"/>
      <c r="CF86" s="30"/>
    </row>
    <row r="87" spans="1:84" ht="14.25" customHeight="1">
      <c r="A87" s="103" t="s">
        <v>465</v>
      </c>
      <c r="B87" s="43" t="s">
        <v>376</v>
      </c>
      <c r="C87" s="91"/>
      <c r="D87" s="92"/>
      <c r="E87" s="91"/>
      <c r="F87" s="91"/>
      <c r="G87" s="79">
        <f>(COUNTIFS('MASTER TT'!$E$2:$E$68606,$A$2:$A$7563,'MASTER TT'!$B$2:$B$68606,"MONDAY",'MASTER TT'!$C$2:$C$68606,"08*-1*",'MASTER TT'!$AM$2:$AM$68606,"JAN-APRIL 2026",'MASTER TT'!$J$2:$J$68606,"&gt;=1"))</f>
        <v>0</v>
      </c>
      <c r="H87" s="79">
        <f>(COUNTIFS('MASTER TT'!$E$2:$E$68602,$A$2:$A$7563,'MASTER TT'!$B$2:$B$68602,"MONDAY",'MASTER TT'!$C$2:$C$68602,"1100-1*",'MASTER TT'!$AM$2:$AM$68602,"JAN-APRIL 2026",'MASTER TT'!$J$2:$J$68602,"&gt;=1"))</f>
        <v>0</v>
      </c>
      <c r="I87" s="79">
        <f>(COUNTIFS('MASTER TT'!$E$2:$E$68606,$A$2:$A$7563,'MASTER TT'!$B$2:$B$68606,"MONDAY",'MASTER TT'!$C$2:$C$68606,"1200-1*",'MASTER TT'!$AM$2:$AM$68606,"JAN-APRIL 2025",'MASTER TT'!$J$2:$J$68606,"&gt;=1"))</f>
        <v>0</v>
      </c>
      <c r="J87" s="79">
        <f>(COUNTIFS('MASTER TT'!$E$2:$E$68606,$A$2:$A$7563,'MASTER TT'!$B$2:$B$68606,"MONDAY",'MASTER TT'!$C$2:$C$68606,"1300-1*",'MASTER TT'!$AM$2:$AM$68606,"JAN-APRIL 2025",'MASTER TT'!$J$2:$J$68606,"&gt;=1"))</f>
        <v>0</v>
      </c>
      <c r="K87" s="79">
        <f>(COUNTIFS('MASTER TT'!$E$2:$E$68606,$A$2:$A$7563,'MASTER TT'!$B$2:$B$68606,"MONDAY",'MASTER TT'!$C$2:$C$68606,"14*-1*",'MASTER TT'!$AM$2:$AM$68606,"JAN-APRIL 2026",'MASTER TT'!$J$2:$J$68606,"&gt;=1"))</f>
        <v>0</v>
      </c>
      <c r="L87" s="79">
        <f>(COUNTIFS('MASTER TT'!$E$2:$E$68606,$A$2:$A$7563,'MASTER TT'!$B$2:$B$68606,"MONDAY",'MASTER TT'!$C$2:$C$68606,"17*-*",'MASTER TT'!$AM$2:$AM$68606,"JAN-APRIL 2026",'MASTER TT'!$J$2:$J$68606,"&gt;=1"))</f>
        <v>0</v>
      </c>
      <c r="M87" s="79">
        <f>(COUNTIFS('MASTER TT'!$E$2:$E$68606,$A$2:$A$7563,'MASTER TT'!$B$2:$B$68606,"TUESDAY",'MASTER TT'!$C$2:$C$68606,"08*-1*",'MASTER TT'!$AM$2:$AM$68606,"JAN-APRIL 2026",'MASTER TT'!$J$2:$J$68606,"&gt;=1"))</f>
        <v>0</v>
      </c>
      <c r="N87" s="79">
        <f>(COUNTIFS('MASTER TT'!$E$2:$E$68606,$A$2:$A$7563,'MASTER TT'!$B$2:$B$68606,"TUESDAY",'MASTER TT'!$C$2:$C$68606,"1100-1*",'MASTER TT'!$AM$2:$AM$68606,"JAN-APRIL 2026",'MASTER TT'!$J$2:$J$68606,"&gt;=1"))</f>
        <v>0</v>
      </c>
      <c r="O87" s="79">
        <f>(COUNTIFS('MASTER TT'!$E$2:$E$68606,$A$2:$A$7563,'MASTER TT'!$B$2:$B$68606,"MONDAY",'MASTER TT'!$C$2:$C$68606,"1200-1*",'MASTER TT'!$AM$2:$AM$68606,"JAN-APRIL 2025",'MASTER TT'!$J$2:$J$68606,"&gt;=1"))</f>
        <v>0</v>
      </c>
      <c r="P87" s="79">
        <f>(COUNTIFS('MASTER TT'!$E$2:$E$68606,$A$2:$A$7563,'MASTER TT'!$B$2:$B$68606,"TUESDAY",'MASTER TT'!$C$2:$C$68606,"1300-1*",'MASTER TT'!$AM$2:$AM$68606,"JAN-APRIL 2026",'MASTER TT'!$J$2:$J$68606,"&gt;=1"))</f>
        <v>0</v>
      </c>
      <c r="Q87" s="79">
        <f>(COUNTIFS('MASTER TT'!$E$2:$E$68606,$A$2:$A$7563,'MASTER TT'!$B$2:$B$68606,"TUESDAY",'MASTER TT'!$C$2:$C$68606,"14*-1*",'MASTER TT'!$AM$2:$AM$68606,"JAN-APRIL 2026",'MASTER TT'!$J$2:$J$68606,"&gt;=1"))</f>
        <v>0</v>
      </c>
      <c r="R87" s="79">
        <f>(COUNTIFS('MASTER TT'!$E$2:$E$68606,$A$2:$A$7563,'MASTER TT'!$B$2:$B$68606,"TUESDAY",'MASTER TT'!$C$2:$C$68606,"17*-*",'MASTER TT'!$AM$2:$AM$68606,"SEP-DEC  2025",'MASTER TT'!$J$2:$J$68606,"&gt;=1"))</f>
        <v>0</v>
      </c>
      <c r="S87" s="79">
        <f>(COUNTIFS('MASTER TT'!$E$2:$E$68606,$A$2:$A$7563,'MASTER TT'!$B$2:$B$68606,"WEDNESDAY",'MASTER TT'!$C$2:$C$68606,"08*-1*",'MASTER TT'!$AM$2:$AM$68606,"JAN-APRIL 2026",'MASTER TT'!$J$2:$J$68606,"&gt;=1"))</f>
        <v>0</v>
      </c>
      <c r="T87" s="79">
        <f>(COUNTIFS('MASTER TT'!$E$2:$E$68606,$A$2:$A$7563,'MASTER TT'!$B$2:$B$68606,"WEDNESDAY",'MASTER TT'!$C$2:$C$68606,"1100-1*",'MASTER TT'!$AM$2:$AM$68606,"JAN-APRIL 2026",'MASTER TT'!$J$2:$J$68606,"&gt;=1"))</f>
        <v>0</v>
      </c>
      <c r="U87" s="79">
        <f>(COUNTIFS('MASTER TT'!$E$2:$E$68606,$A$2:$A$7563,'MASTER TT'!$B$2:$B$68606,"MONDAY",'MASTER TT'!$C$2:$C$68606,"1200-1*",'MASTER TT'!$AM$2:$AM$68606,"JAN-APRIL 2025",'MASTER TT'!$J$2:$J$68606,"&gt;=1"))</f>
        <v>0</v>
      </c>
      <c r="V87" s="79">
        <f>(COUNTIFS('MASTER TT'!$E$2:$E$68606,$A$2:$A$7563,'MASTER TT'!$B$2:$B$68606,"MONDAY",'MASTER TT'!$C$2:$C$68606,"1300-1*",'MASTER TT'!$AM$2:$AM$68606,"JAN-APRIL 2025",'MASTER TT'!$J$2:$J$68606,"&gt;=1"))</f>
        <v>0</v>
      </c>
      <c r="W87" s="79">
        <f>(COUNTIFS('MASTER TT'!$E$2:$E$68606,$A$2:$A$7563,'MASTER TT'!$B$2:$B$68606,"WEDNESDAY",'MASTER TT'!$C$2:$C$68606,"14*-1*",'MASTER TT'!$AM$2:$AM$68606,"JAN-APRIL 2026",'MASTER TT'!$J$2:$J$68606,"&gt;=1"))</f>
        <v>0</v>
      </c>
      <c r="X87" s="79">
        <f>(COUNTIFS('MASTER TT'!$E$2:$E$68606,$A$2:$A$7563,'MASTER TT'!$B$2:$B$68606,"WEDNESDAY",'MASTER TT'!$C$2:$C$68606,"17*-*",'MASTER TT'!$AM$2:$AM$68606,"JAN-APRIL 2026",'MASTER TT'!$J$2:$J$68606,"&gt;=1"))</f>
        <v>0</v>
      </c>
      <c r="Y87" s="79">
        <f>(COUNTIFS('MASTER TT'!$E$2:$E$68606,$A$2:$A$7563,'MASTER TT'!$B$2:$B$68606,"THURSDAY",'MASTER TT'!$C$2:$C$68606,"08*-1*",'MASTER TT'!$AM$2:$AM$68606,"JAN-APRIL 2026",'MASTER TT'!$J$2:$J$68606,"&gt;=1"))</f>
        <v>0</v>
      </c>
      <c r="Z87" s="79">
        <f>(COUNTIFS('MASTER TT'!$E$2:$E$68606,$A$2:$A$7563,'MASTER TT'!$B$2:$B$68606,"THURSDAY",'MASTER TT'!$C$2:$C$68606,"1100-1*",'MASTER TT'!$AM$2:$AM$68606,"JAN-APRIL 2026",'MASTER TT'!$J$2:$J$68606,"&gt;=1"))</f>
        <v>0</v>
      </c>
      <c r="AA87" s="79">
        <f>(COUNTIFS('MASTER TT'!$E$2:$E$68606,$A$2:$A$7563,'MASTER TT'!$B$2:$B$68606,"MONDAY",'MASTER TT'!$C$2:$C$68606,"1200-1*",'MASTER TT'!$AM$2:$AM$68606,"JAN-APRIL 2025",'MASTER TT'!$J$2:$J$68606,"&gt;=1"))</f>
        <v>0</v>
      </c>
      <c r="AB87" s="79">
        <f>(COUNTIFS('MASTER TT'!$E$2:$E$68606,$A$2:$A$7563,'MASTER TT'!$B$2:$B$68606,"MONDAY",'MASTER TT'!$C$2:$C$68606,"1300-1*",'MASTER TT'!$AM$2:$AM$68606,"JAN-APRIL 2025",'MASTER TT'!$J$2:$J$68606,"&gt;=1"))</f>
        <v>0</v>
      </c>
      <c r="AC87" s="79">
        <f>(COUNTIFS('MASTER TT'!$E$2:$E$68606,$A$2:$A$7563,'MASTER TT'!$B$2:$B$68606,"THURSDAY",'MASTER TT'!$C$2:$C$68606,"14*-1*",'MASTER TT'!$AM$2:$AM$68606,"JAN-APRIL 2026",'MASTER TT'!$J$2:$J$68606,"&gt;=1"))</f>
        <v>0</v>
      </c>
      <c r="AD87" s="79">
        <f>(COUNTIFS('MASTER TT'!$E$2:$E$68606,$A$2:$A$7563,'MASTER TT'!$B$2:$B$68606,"THURSDAY",'MASTER TT'!$C$2:$C$68606,"17*-*",'MASTER TT'!$AM$2:$AM$68606,"JAN-APRIL 2026",'MASTER TT'!$J$2:$J$68606,"&gt;=1"))</f>
        <v>0</v>
      </c>
      <c r="AE87" s="79">
        <f>(COUNTIFS('MASTER TT'!$E$2:$E$68606,$A$2:$A$7563,'MASTER TT'!$B$2:$B$68606,"FRIDAY",'MASTER TT'!$C$2:$C$68606,"08*-1*",'MASTER TT'!$AM$2:$AM$68606,"JAN-APRIL 2026",'MASTER TT'!$J$2:$J$68606,"&gt;=1"))</f>
        <v>0</v>
      </c>
      <c r="AF87" s="79">
        <f>(COUNTIFS('MASTER TT'!$E$2:$E$68606,$A$2:$A$7563,'MASTER TT'!$B$2:$B$68606,"FRIDAY",'MASTER TT'!$C$2:$C$68606,"1100-1*",'MASTER TT'!$AM$2:$AM$68606,"JAN-APRIL 2026",'MASTER TT'!$J$2:$J$68606,"&gt;=1"))</f>
        <v>0</v>
      </c>
      <c r="AG87" s="79">
        <f>(COUNTIFS('MASTER TT'!$E$2:$E$68606,$A$2:$A$7563,'MASTER TT'!$B$2:$B$68606,"MONDAY",'MASTER TT'!$C$2:$C$68606,"1200-1*",'MASTER TT'!$AM$2:$AM$68606,"JAN-APRIL 2025",'MASTER TT'!$J$2:$J$68606,"&gt;=1"))</f>
        <v>0</v>
      </c>
      <c r="AH87" s="79">
        <f>(COUNTIFS('MASTER TT'!$E$2:$E$68606,$A$2:$A$7563,'MASTER TT'!$B$2:$B$68606,"MONDAY",'MASTER TT'!$C$2:$C$68606,"1300-1*",'MASTER TT'!$AM$2:$AM$68606,"JAN-APRIL 2025",'MASTER TT'!$J$2:$J$68606,"&gt;=1"))</f>
        <v>0</v>
      </c>
      <c r="AI87" s="79">
        <f>(COUNTIFS('MASTER TT'!$E$2:$E$68606,$A$2:$A$7563,'MASTER TT'!$B$2:$B$68606,"FRIDAY",'MASTER TT'!$C$2:$C$68606,"14*-1*",'MASTER TT'!$AM$2:$AM$68606,"JAN-APRIL 2026",'MASTER TT'!$J$2:$J$68606,"&gt;=1"))</f>
        <v>0</v>
      </c>
      <c r="AJ87" s="79">
        <f>(COUNTIFS('MASTER TT'!$E$2:$E$68606,$A$2:$A$7563,'MASTER TT'!$B$2:$B$68606,"FRIDAY",'MASTER TT'!$C$2:$C$68606,"17*-*",'MASTER TT'!$AM$2:$AM$68606,"JAN-APRIL 2026",'MASTER TT'!$J$2:$J$68606,"&gt;=1"))</f>
        <v>0</v>
      </c>
      <c r="AK87" s="79">
        <f>(COUNTIFS('MASTER TT'!$E$2:$E$68606,$A$2:$A$7563,'MASTER TT'!$B$2:$B$68606,"SATURDAY",'MASTER TT'!$C$2:$C$68606,"08*-1*",'MASTER TT'!$AM$2:$AM$68606,"JAN-APRIL 2026",'MASTER TT'!$J$2:$J$68606,"&gt;=1"))</f>
        <v>0</v>
      </c>
      <c r="AL87" s="79">
        <f>(COUNTIFS('MASTER TT'!$E$2:$E$68606,$A$2:$A$7563,'MASTER TT'!$B$2:$B$68606,"SATURDAY",'MASTER TT'!$C$2:$C$68606,"1100-1*",'MASTER TT'!$AM$2:$AM$68606,"JAN-APRIL 2026",'MASTER TT'!$J$2:$J$68606,"&gt;=1"))</f>
        <v>0</v>
      </c>
      <c r="AM87" s="79">
        <f>(COUNTIFS('MASTER TT'!$E$2:$E$68606,$A$2:$A$7563,'MASTER TT'!$B$2:$B$68606,"MONDAY",'MASTER TT'!$C$2:$C$68606,"1200-1*",'MASTER TT'!$AM$2:$AM$68606,"JAN-APRIL 2025",'MASTER TT'!$J$2:$J$68606,"&gt;=1"))</f>
        <v>0</v>
      </c>
      <c r="AN87" s="79">
        <f>(COUNTIFS('MASTER TT'!$E$2:$E$68606,$A$2:$A$7563,'MASTER TT'!$B$2:$B$68606,"MONDAY",'MASTER TT'!$C$2:$C$68606,"1300-1*",'MASTER TT'!$AM$2:$AM$68606,"JAN-APRIL 2025",'MASTER TT'!$J$2:$J$68606,"&gt;=1"))</f>
        <v>0</v>
      </c>
      <c r="AO87" s="79">
        <f>(COUNTIFS('MASTER TT'!$E$2:$E$68606,$A$2:$A$7563,'MASTER TT'!$B$2:$B$68606,"MONDAY",'MASTER TT'!$C$2:$C$68606,"14*-1*",'MASTER TT'!$AM$2:$AM$68606,"MAY-AUG 2025",'MASTER TT'!$J$2:$J$68606,"&gt;=1"))</f>
        <v>0</v>
      </c>
      <c r="AP87" s="79">
        <f>(COUNTIFS('MASTER TT'!$E$2:$E$68606,$A$2:$A$7563,'MASTER TT'!$B$2:$B$68606,"SATURDAY",'MASTER TT'!$C$2:$C$68606,"17*-*",'MASTER TT'!$AM$2:$AM$68606,"JAN-APRIL 2026",'MASTER TT'!$J$2:$J$68606,"&gt;=1"))</f>
        <v>0</v>
      </c>
      <c r="AQ87" s="79">
        <f>(COUNTIFS('MASTER TT'!$E$2:$E$68606,$A$2:$A$7563,'MASTER TT'!$B$2:$B$68606,"SUNDAY",'MASTER TT'!$C$2:$C$68606,"08*-1*",'MASTER TT'!$AM$2:$AM$68606,"JAN-APRIL 2026",'MASTER TT'!$J$2:$J$68606,"&gt;=1"))</f>
        <v>0</v>
      </c>
      <c r="AR87" s="79">
        <f>(COUNTIFS('MASTER TT'!$E$2:$E$68607,$A$2:$A$7563,'MASTER TT'!$B$2:$B$68607,"SUNDAY",'MASTER TT'!$C$2:$C$68607,"1100-1*",'MASTER TT'!$AM$2:$AM$68607,"JAN-APRIL 2026",'MASTER TT'!$J$2:$J$68607,"&gt;=1"))</f>
        <v>0</v>
      </c>
      <c r="AS87" s="79">
        <f>(COUNTIFS('MASTER TT'!$E$2:$E$68606,$A$2:$A$7563,'MASTER TT'!$B$2:$B$68606,"SUNDAY",'MASTER TT'!$C$2:$C$68606,"1200-1*",'MASTER TT'!$AM$2:$AM$68606,"JAN-APRIL 2026",'MASTER TT'!$J$2:$J$68606,"&gt;=1"))</f>
        <v>0</v>
      </c>
      <c r="AT87" s="79">
        <f>(COUNTIFS('MASTER TT'!$E$2:$E$68606,$A$2:$A$7563,'MASTER TT'!$B$2:$B$68606,"SUNDAY",'MASTER TT'!$C$2:$C$68606,"1300-1*",'MASTER TT'!$AM$2:$AM$68606,"JAN-APRIL 2026",'MASTER TT'!$J$2:$J$68606,"&gt;=1"))</f>
        <v>0</v>
      </c>
      <c r="AU87" s="79">
        <f>(COUNTIFS('MASTER TT'!$E$2:$E$68606,$A$2:$A$7563,'MASTER TT'!$B$2:$B$68606,"SUNDAY",'MASTER TT'!$C$2:$C$68606,"14*-1*",'MASTER TT'!$AM$2:$AM$68606,"JAN-APRIL 2026",'MASTER TT'!$J$2:$J$68606,"&gt;=1"))</f>
        <v>0</v>
      </c>
      <c r="AV87" s="79">
        <f>(COUNTIFS('MASTER TT'!$E$2:$E$68606,$A$2:$A$7563,'MASTER TT'!$B$2:$B$68606,"SUNDAY",'MASTER TT'!$C$2:$C$68606,"17*-*",'MASTER TT'!$AM$2:$AM$68606,"JAN-APRIL 2026",'MASTER TT'!$J$2:$J$68606,"&gt;=1"))</f>
        <v>0</v>
      </c>
      <c r="AW87" s="28"/>
      <c r="AX87" s="29"/>
      <c r="AY87" s="28"/>
      <c r="AZ87" s="28"/>
      <c r="BA87" s="28"/>
      <c r="BB87" s="28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1"/>
      <c r="BZ87" s="31"/>
      <c r="CA87" s="30"/>
      <c r="CB87" s="30"/>
      <c r="CC87" s="30"/>
      <c r="CD87" s="30"/>
      <c r="CE87" s="30"/>
      <c r="CF87" s="30"/>
    </row>
    <row r="88" spans="1:84" ht="14.25" customHeight="1">
      <c r="A88" s="103" t="s">
        <v>466</v>
      </c>
      <c r="B88" s="43" t="s">
        <v>376</v>
      </c>
      <c r="C88" s="91"/>
      <c r="D88" s="92"/>
      <c r="E88" s="91"/>
      <c r="F88" s="91" t="s">
        <v>460</v>
      </c>
      <c r="G88" s="79">
        <f>(COUNTIFS('MASTER TT'!$E$2:$E$68606,$A$2:$A$7563,'MASTER TT'!$B$2:$B$68606,"MONDAY",'MASTER TT'!$C$2:$C$68606,"08*-1*",'MASTER TT'!$AM$2:$AM$68606,"JAN-APRIL 2026",'MASTER TT'!$J$2:$J$68606,"&gt;=1"))</f>
        <v>0</v>
      </c>
      <c r="H88" s="79">
        <f>(COUNTIFS('MASTER TT'!$E$2:$E$68602,$A$2:$A$7563,'MASTER TT'!$B$2:$B$68602,"MONDAY",'MASTER TT'!$C$2:$C$68602,"1100-1*",'MASTER TT'!$AM$2:$AM$68602,"JAN-APRIL 2026",'MASTER TT'!$J$2:$J$68602,"&gt;=1"))</f>
        <v>1</v>
      </c>
      <c r="I88" s="79">
        <f>(COUNTIFS('MASTER TT'!$E$2:$E$68606,$A$2:$A$7563,'MASTER TT'!$B$2:$B$68606,"MONDAY",'MASTER TT'!$C$2:$C$68606,"1200-1*",'MASTER TT'!$AM$2:$AM$68606,"JAN-APRIL 2025",'MASTER TT'!$J$2:$J$68606,"&gt;=1"))</f>
        <v>0</v>
      </c>
      <c r="J88" s="79">
        <f>(COUNTIFS('MASTER TT'!$E$2:$E$68606,$A$2:$A$7563,'MASTER TT'!$B$2:$B$68606,"MONDAY",'MASTER TT'!$C$2:$C$68606,"1300-1*",'MASTER TT'!$AM$2:$AM$68606,"JAN-APRIL 2025",'MASTER TT'!$J$2:$J$68606,"&gt;=1"))</f>
        <v>0</v>
      </c>
      <c r="K88" s="79">
        <f>(COUNTIFS('MASTER TT'!$E$2:$E$68606,$A$2:$A$7563,'MASTER TT'!$B$2:$B$68606,"MONDAY",'MASTER TT'!$C$2:$C$68606,"14*-1*",'MASTER TT'!$AM$2:$AM$68606,"JAN-APRIL 2026",'MASTER TT'!$J$2:$J$68606,"&gt;=1"))</f>
        <v>0</v>
      </c>
      <c r="L88" s="79">
        <f>(COUNTIFS('MASTER TT'!$E$2:$E$68606,$A$2:$A$7563,'MASTER TT'!$B$2:$B$68606,"MONDAY",'MASTER TT'!$C$2:$C$68606,"17*-*",'MASTER TT'!$AM$2:$AM$68606,"JAN-APRIL 2026",'MASTER TT'!$J$2:$J$68606,"&gt;=1"))</f>
        <v>0</v>
      </c>
      <c r="M88" s="79">
        <f>(COUNTIFS('MASTER TT'!$E$2:$E$68606,$A$2:$A$7563,'MASTER TT'!$B$2:$B$68606,"TUESDAY",'MASTER TT'!$C$2:$C$68606,"08*-1*",'MASTER TT'!$AM$2:$AM$68606,"JAN-APRIL 2026",'MASTER TT'!$J$2:$J$68606,"&gt;=1"))</f>
        <v>0</v>
      </c>
      <c r="N88" s="79">
        <f>(COUNTIFS('MASTER TT'!$E$2:$E$68606,$A$2:$A$7563,'MASTER TT'!$B$2:$B$68606,"TUESDAY",'MASTER TT'!$C$2:$C$68606,"1100-1*",'MASTER TT'!$AM$2:$AM$68606,"JAN-APRIL 2026",'MASTER TT'!$J$2:$J$68606,"&gt;=1"))</f>
        <v>1</v>
      </c>
      <c r="O88" s="79">
        <f>(COUNTIFS('MASTER TT'!$E$2:$E$68606,$A$2:$A$7563,'MASTER TT'!$B$2:$B$68606,"MONDAY",'MASTER TT'!$C$2:$C$68606,"1200-1*",'MASTER TT'!$AM$2:$AM$68606,"JAN-APRIL 2025",'MASTER TT'!$J$2:$J$68606,"&gt;=1"))</f>
        <v>0</v>
      </c>
      <c r="P88" s="79">
        <f>(COUNTIFS('MASTER TT'!$E$2:$E$68606,$A$2:$A$7563,'MASTER TT'!$B$2:$B$68606,"TUESDAY",'MASTER TT'!$C$2:$C$68606,"1300-1*",'MASTER TT'!$AM$2:$AM$68606,"JAN-APRIL 2026",'MASTER TT'!$J$2:$J$68606,"&gt;=1"))</f>
        <v>0</v>
      </c>
      <c r="Q88" s="79">
        <f>(COUNTIFS('MASTER TT'!$E$2:$E$68606,$A$2:$A$7563,'MASTER TT'!$B$2:$B$68606,"TUESDAY",'MASTER TT'!$C$2:$C$68606,"14*-1*",'MASTER TT'!$AM$2:$AM$68606,"JAN-APRIL 2026",'MASTER TT'!$J$2:$J$68606,"&gt;=1"))</f>
        <v>0</v>
      </c>
      <c r="R88" s="79">
        <f>(COUNTIFS('MASTER TT'!$E$2:$E$68606,$A$2:$A$7563,'MASTER TT'!$B$2:$B$68606,"TUESDAY",'MASTER TT'!$C$2:$C$68606,"17*-*",'MASTER TT'!$AM$2:$AM$68606,"SEP-DEC  2025",'MASTER TT'!$J$2:$J$68606,"&gt;=1"))</f>
        <v>0</v>
      </c>
      <c r="S88" s="79">
        <f>(COUNTIFS('MASTER TT'!$E$2:$E$68606,$A$2:$A$7563,'MASTER TT'!$B$2:$B$68606,"WEDNESDAY",'MASTER TT'!$C$2:$C$68606,"08*-1*",'MASTER TT'!$AM$2:$AM$68606,"JAN-APRIL 2026",'MASTER TT'!$J$2:$J$68606,"&gt;=1"))</f>
        <v>1</v>
      </c>
      <c r="T88" s="79">
        <f>(COUNTIFS('MASTER TT'!$E$2:$E$68606,$A$2:$A$7563,'MASTER TT'!$B$2:$B$68606,"WEDNESDAY",'MASTER TT'!$C$2:$C$68606,"1100-1*",'MASTER TT'!$AM$2:$AM$68606,"JAN-APRIL 2026",'MASTER TT'!$J$2:$J$68606,"&gt;=1"))</f>
        <v>0</v>
      </c>
      <c r="U88" s="79">
        <f>(COUNTIFS('MASTER TT'!$E$2:$E$68606,$A$2:$A$7563,'MASTER TT'!$B$2:$B$68606,"MONDAY",'MASTER TT'!$C$2:$C$68606,"1200-1*",'MASTER TT'!$AM$2:$AM$68606,"JAN-APRIL 2025",'MASTER TT'!$J$2:$J$68606,"&gt;=1"))</f>
        <v>0</v>
      </c>
      <c r="V88" s="79">
        <f>(COUNTIFS('MASTER TT'!$E$2:$E$68606,$A$2:$A$7563,'MASTER TT'!$B$2:$B$68606,"MONDAY",'MASTER TT'!$C$2:$C$68606,"1300-1*",'MASTER TT'!$AM$2:$AM$68606,"JAN-APRIL 2025",'MASTER TT'!$J$2:$J$68606,"&gt;=1"))</f>
        <v>0</v>
      </c>
      <c r="W88" s="79">
        <f>(COUNTIFS('MASTER TT'!$E$2:$E$68606,$A$2:$A$7563,'MASTER TT'!$B$2:$B$68606,"WEDNESDAY",'MASTER TT'!$C$2:$C$68606,"14*-1*",'MASTER TT'!$AM$2:$AM$68606,"JAN-APRIL 2026",'MASTER TT'!$J$2:$J$68606,"&gt;=1"))</f>
        <v>0</v>
      </c>
      <c r="X88" s="79">
        <f>(COUNTIFS('MASTER TT'!$E$2:$E$68606,$A$2:$A$7563,'MASTER TT'!$B$2:$B$68606,"WEDNESDAY",'MASTER TT'!$C$2:$C$68606,"17*-*",'MASTER TT'!$AM$2:$AM$68606,"JAN-APRIL 2026",'MASTER TT'!$J$2:$J$68606,"&gt;=1"))</f>
        <v>0</v>
      </c>
      <c r="Y88" s="79">
        <f>(COUNTIFS('MASTER TT'!$E$2:$E$68606,$A$2:$A$7563,'MASTER TT'!$B$2:$B$68606,"THURSDAY",'MASTER TT'!$C$2:$C$68606,"08*-1*",'MASTER TT'!$AM$2:$AM$68606,"JAN-APRIL 2026",'MASTER TT'!$J$2:$J$68606,"&gt;=1"))</f>
        <v>0</v>
      </c>
      <c r="Z88" s="79">
        <f>(COUNTIFS('MASTER TT'!$E$2:$E$68606,$A$2:$A$7563,'MASTER TT'!$B$2:$B$68606,"THURSDAY",'MASTER TT'!$C$2:$C$68606,"1100-1*",'MASTER TT'!$AM$2:$AM$68606,"JAN-APRIL 2026",'MASTER TT'!$J$2:$J$68606,"&gt;=1"))</f>
        <v>1</v>
      </c>
      <c r="AA88" s="79">
        <f>(COUNTIFS('MASTER TT'!$E$2:$E$68606,$A$2:$A$7563,'MASTER TT'!$B$2:$B$68606,"MONDAY",'MASTER TT'!$C$2:$C$68606,"1200-1*",'MASTER TT'!$AM$2:$AM$68606,"JAN-APRIL 2025",'MASTER TT'!$J$2:$J$68606,"&gt;=1"))</f>
        <v>0</v>
      </c>
      <c r="AB88" s="79">
        <f>(COUNTIFS('MASTER TT'!$E$2:$E$68606,$A$2:$A$7563,'MASTER TT'!$B$2:$B$68606,"MONDAY",'MASTER TT'!$C$2:$C$68606,"1300-1*",'MASTER TT'!$AM$2:$AM$68606,"JAN-APRIL 2025",'MASTER TT'!$J$2:$J$68606,"&gt;=1"))</f>
        <v>0</v>
      </c>
      <c r="AC88" s="79">
        <f>(COUNTIFS('MASTER TT'!$E$2:$E$68606,$A$2:$A$7563,'MASTER TT'!$B$2:$B$68606,"THURSDAY",'MASTER TT'!$C$2:$C$68606,"14*-1*",'MASTER TT'!$AM$2:$AM$68606,"JAN-APRIL 2026",'MASTER TT'!$J$2:$J$68606,"&gt;=1"))</f>
        <v>0</v>
      </c>
      <c r="AD88" s="79">
        <f>(COUNTIFS('MASTER TT'!$E$2:$E$68606,$A$2:$A$7563,'MASTER TT'!$B$2:$B$68606,"THURSDAY",'MASTER TT'!$C$2:$C$68606,"17*-*",'MASTER TT'!$AM$2:$AM$68606,"JAN-APRIL 2026",'MASTER TT'!$J$2:$J$68606,"&gt;=1"))</f>
        <v>0</v>
      </c>
      <c r="AE88" s="79">
        <f>(COUNTIFS('MASTER TT'!$E$2:$E$68606,$A$2:$A$7563,'MASTER TT'!$B$2:$B$68606,"FRIDAY",'MASTER TT'!$C$2:$C$68606,"08*-1*",'MASTER TT'!$AM$2:$AM$68606,"JAN-APRIL 2026",'MASTER TT'!$J$2:$J$68606,"&gt;=1"))</f>
        <v>0</v>
      </c>
      <c r="AF88" s="79">
        <f>(COUNTIFS('MASTER TT'!$E$2:$E$68606,$A$2:$A$7563,'MASTER TT'!$B$2:$B$68606,"FRIDAY",'MASTER TT'!$C$2:$C$68606,"1100-1*",'MASTER TT'!$AM$2:$AM$68606,"JAN-APRIL 2026",'MASTER TT'!$J$2:$J$68606,"&gt;=1"))</f>
        <v>0</v>
      </c>
      <c r="AG88" s="79">
        <f>(COUNTIFS('MASTER TT'!$E$2:$E$68606,$A$2:$A$7563,'MASTER TT'!$B$2:$B$68606,"MONDAY",'MASTER TT'!$C$2:$C$68606,"1200-1*",'MASTER TT'!$AM$2:$AM$68606,"JAN-APRIL 2025",'MASTER TT'!$J$2:$J$68606,"&gt;=1"))</f>
        <v>0</v>
      </c>
      <c r="AH88" s="79">
        <f>(COUNTIFS('MASTER TT'!$E$2:$E$68606,$A$2:$A$7563,'MASTER TT'!$B$2:$B$68606,"MONDAY",'MASTER TT'!$C$2:$C$68606,"1300-1*",'MASTER TT'!$AM$2:$AM$68606,"JAN-APRIL 2025",'MASTER TT'!$J$2:$J$68606,"&gt;=1"))</f>
        <v>0</v>
      </c>
      <c r="AI88" s="79">
        <f>(COUNTIFS('MASTER TT'!$E$2:$E$68606,$A$2:$A$7563,'MASTER TT'!$B$2:$B$68606,"FRIDAY",'MASTER TT'!$C$2:$C$68606,"14*-1*",'MASTER TT'!$AM$2:$AM$68606,"JAN-APRIL 2026",'MASTER TT'!$J$2:$J$68606,"&gt;=1"))</f>
        <v>0</v>
      </c>
      <c r="AJ88" s="79">
        <f>(COUNTIFS('MASTER TT'!$E$2:$E$68606,$A$2:$A$7563,'MASTER TT'!$B$2:$B$68606,"FRIDAY",'MASTER TT'!$C$2:$C$68606,"17*-*",'MASTER TT'!$AM$2:$AM$68606,"JAN-APRIL 2026",'MASTER TT'!$J$2:$J$68606,"&gt;=1"))</f>
        <v>0</v>
      </c>
      <c r="AK88" s="79">
        <f>(COUNTIFS('MASTER TT'!$E$2:$E$68606,$A$2:$A$7563,'MASTER TT'!$B$2:$B$68606,"SATURDAY",'MASTER TT'!$C$2:$C$68606,"08*-1*",'MASTER TT'!$AM$2:$AM$68606,"JAN-APRIL 2026",'MASTER TT'!$J$2:$J$68606,"&gt;=1"))</f>
        <v>0</v>
      </c>
      <c r="AL88" s="79">
        <f>(COUNTIFS('MASTER TT'!$E$2:$E$68606,$A$2:$A$7563,'MASTER TT'!$B$2:$B$68606,"SATURDAY",'MASTER TT'!$C$2:$C$68606,"1100-1*",'MASTER TT'!$AM$2:$AM$68606,"JAN-APRIL 2026",'MASTER TT'!$J$2:$J$68606,"&gt;=1"))</f>
        <v>0</v>
      </c>
      <c r="AM88" s="79">
        <f>(COUNTIFS('MASTER TT'!$E$2:$E$68606,$A$2:$A$7563,'MASTER TT'!$B$2:$B$68606,"MONDAY",'MASTER TT'!$C$2:$C$68606,"1200-1*",'MASTER TT'!$AM$2:$AM$68606,"JAN-APRIL 2025",'MASTER TT'!$J$2:$J$68606,"&gt;=1"))</f>
        <v>0</v>
      </c>
      <c r="AN88" s="79">
        <f>(COUNTIFS('MASTER TT'!$E$2:$E$68606,$A$2:$A$7563,'MASTER TT'!$B$2:$B$68606,"MONDAY",'MASTER TT'!$C$2:$C$68606,"1300-1*",'MASTER TT'!$AM$2:$AM$68606,"JAN-APRIL 2025",'MASTER TT'!$J$2:$J$68606,"&gt;=1"))</f>
        <v>0</v>
      </c>
      <c r="AO88" s="79">
        <f>(COUNTIFS('MASTER TT'!$E$2:$E$68606,$A$2:$A$7563,'MASTER TT'!$B$2:$B$68606,"MONDAY",'MASTER TT'!$C$2:$C$68606,"14*-1*",'MASTER TT'!$AM$2:$AM$68606,"MAY-AUG 2025",'MASTER TT'!$J$2:$J$68606,"&gt;=1"))</f>
        <v>0</v>
      </c>
      <c r="AP88" s="79">
        <f>(COUNTIFS('MASTER TT'!$E$2:$E$68606,$A$2:$A$7563,'MASTER TT'!$B$2:$B$68606,"SATURDAY",'MASTER TT'!$C$2:$C$68606,"17*-*",'MASTER TT'!$AM$2:$AM$68606,"JAN-APRIL 2026",'MASTER TT'!$J$2:$J$68606,"&gt;=1"))</f>
        <v>0</v>
      </c>
      <c r="AQ88" s="79">
        <f>(COUNTIFS('MASTER TT'!$E$2:$E$68606,$A$2:$A$7563,'MASTER TT'!$B$2:$B$68606,"SUNDAY",'MASTER TT'!$C$2:$C$68606,"08*-1*",'MASTER TT'!$AM$2:$AM$68606,"JAN-APRIL 2026",'MASTER TT'!$J$2:$J$68606,"&gt;=1"))</f>
        <v>0</v>
      </c>
      <c r="AR88" s="79">
        <f>(COUNTIFS('MASTER TT'!$E$2:$E$68607,$A$2:$A$7563,'MASTER TT'!$B$2:$B$68607,"SUNDAY",'MASTER TT'!$C$2:$C$68607,"1100-1*",'MASTER TT'!$AM$2:$AM$68607,"JAN-APRIL 2026",'MASTER TT'!$J$2:$J$68607,"&gt;=1"))</f>
        <v>0</v>
      </c>
      <c r="AS88" s="79">
        <f>(COUNTIFS('MASTER TT'!$E$2:$E$68606,$A$2:$A$7563,'MASTER TT'!$B$2:$B$68606,"SUNDAY",'MASTER TT'!$C$2:$C$68606,"1200-1*",'MASTER TT'!$AM$2:$AM$68606,"JAN-APRIL 2026",'MASTER TT'!$J$2:$J$68606,"&gt;=1"))</f>
        <v>0</v>
      </c>
      <c r="AT88" s="79">
        <f>(COUNTIFS('MASTER TT'!$E$2:$E$68606,$A$2:$A$7563,'MASTER TT'!$B$2:$B$68606,"SUNDAY",'MASTER TT'!$C$2:$C$68606,"1300-1*",'MASTER TT'!$AM$2:$AM$68606,"JAN-APRIL 2026",'MASTER TT'!$J$2:$J$68606,"&gt;=1"))</f>
        <v>0</v>
      </c>
      <c r="AU88" s="79">
        <f>(COUNTIFS('MASTER TT'!$E$2:$E$68606,$A$2:$A$7563,'MASTER TT'!$B$2:$B$68606,"SUNDAY",'MASTER TT'!$C$2:$C$68606,"14*-1*",'MASTER TT'!$AM$2:$AM$68606,"JAN-APRIL 2026",'MASTER TT'!$J$2:$J$68606,"&gt;=1"))</f>
        <v>0</v>
      </c>
      <c r="AV88" s="79">
        <f>(COUNTIFS('MASTER TT'!$E$2:$E$68606,$A$2:$A$7563,'MASTER TT'!$B$2:$B$68606,"SUNDAY",'MASTER TT'!$C$2:$C$68606,"17*-*",'MASTER TT'!$AM$2:$AM$68606,"JAN-APRIL 2026",'MASTER TT'!$J$2:$J$68606,"&gt;=1"))</f>
        <v>0</v>
      </c>
      <c r="AW88" s="28"/>
      <c r="AX88" s="29"/>
      <c r="AY88" s="28"/>
      <c r="AZ88" s="28"/>
      <c r="BA88" s="28"/>
      <c r="BB88" s="28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1"/>
      <c r="BZ88" s="31"/>
      <c r="CA88" s="30"/>
      <c r="CB88" s="30"/>
      <c r="CC88" s="30"/>
      <c r="CD88" s="30"/>
      <c r="CE88" s="30"/>
      <c r="CF88" s="30"/>
    </row>
    <row r="89" spans="1:84" ht="14.25" customHeight="1">
      <c r="A89" s="103" t="s">
        <v>467</v>
      </c>
      <c r="B89" s="43" t="s">
        <v>376</v>
      </c>
      <c r="C89" s="91"/>
      <c r="D89" s="92"/>
      <c r="E89" s="91"/>
      <c r="F89" s="91" t="s">
        <v>460</v>
      </c>
      <c r="G89" s="79">
        <f>(COUNTIFS('MASTER TT'!$E$2:$E$68606,$A$2:$A$7563,'MASTER TT'!$B$2:$B$68606,"MONDAY",'MASTER TT'!$C$2:$C$68606,"08*-1*",'MASTER TT'!$AM$2:$AM$68606,"JAN-APRIL 2026",'MASTER TT'!$J$2:$J$68606,"&gt;=1"))</f>
        <v>0</v>
      </c>
      <c r="H89" s="79">
        <f>(COUNTIFS('MASTER TT'!$E$2:$E$68602,$A$2:$A$7563,'MASTER TT'!$B$2:$B$68602,"MONDAY",'MASTER TT'!$C$2:$C$68602,"1100-1*",'MASTER TT'!$AM$2:$AM$68602,"JAN-APRIL 2026",'MASTER TT'!$J$2:$J$68602,"&gt;=1"))</f>
        <v>1</v>
      </c>
      <c r="I89" s="79">
        <f>(COUNTIFS('MASTER TT'!$E$2:$E$68606,$A$2:$A$7563,'MASTER TT'!$B$2:$B$68606,"MONDAY",'MASTER TT'!$C$2:$C$68606,"1200-1*",'MASTER TT'!$AM$2:$AM$68606,"JAN-APRIL 2025",'MASTER TT'!$J$2:$J$68606,"&gt;=1"))</f>
        <v>0</v>
      </c>
      <c r="J89" s="79">
        <f>(COUNTIFS('MASTER TT'!$E$2:$E$68606,$A$2:$A$7563,'MASTER TT'!$B$2:$B$68606,"MONDAY",'MASTER TT'!$C$2:$C$68606,"1300-1*",'MASTER TT'!$AM$2:$AM$68606,"JAN-APRIL 2025",'MASTER TT'!$J$2:$J$68606,"&gt;=1"))</f>
        <v>0</v>
      </c>
      <c r="K89" s="79">
        <f>(COUNTIFS('MASTER TT'!$E$2:$E$68606,$A$2:$A$7563,'MASTER TT'!$B$2:$B$68606,"MONDAY",'MASTER TT'!$C$2:$C$68606,"14*-1*",'MASTER TT'!$AM$2:$AM$68606,"JAN-APRIL 2026",'MASTER TT'!$J$2:$J$68606,"&gt;=1"))</f>
        <v>0</v>
      </c>
      <c r="L89" s="79">
        <f>(COUNTIFS('MASTER TT'!$E$2:$E$68606,$A$2:$A$7563,'MASTER TT'!$B$2:$B$68606,"MONDAY",'MASTER TT'!$C$2:$C$68606,"17*-*",'MASTER TT'!$AM$2:$AM$68606,"JAN-APRIL 2026",'MASTER TT'!$J$2:$J$68606,"&gt;=1"))</f>
        <v>0</v>
      </c>
      <c r="M89" s="79">
        <f>(COUNTIFS('MASTER TT'!$E$2:$E$68606,$A$2:$A$7563,'MASTER TT'!$B$2:$B$68606,"TUESDAY",'MASTER TT'!$C$2:$C$68606,"08*-1*",'MASTER TT'!$AM$2:$AM$68606,"JAN-APRIL 2026",'MASTER TT'!$J$2:$J$68606,"&gt;=1"))</f>
        <v>1</v>
      </c>
      <c r="N89" s="79">
        <f>(COUNTIFS('MASTER TT'!$E$2:$E$68606,$A$2:$A$7563,'MASTER TT'!$B$2:$B$68606,"TUESDAY",'MASTER TT'!$C$2:$C$68606,"1100-1*",'MASTER TT'!$AM$2:$AM$68606,"JAN-APRIL 2026",'MASTER TT'!$J$2:$J$68606,"&gt;=1"))</f>
        <v>1</v>
      </c>
      <c r="O89" s="79">
        <f>(COUNTIFS('MASTER TT'!$E$2:$E$68606,$A$2:$A$7563,'MASTER TT'!$B$2:$B$68606,"MONDAY",'MASTER TT'!$C$2:$C$68606,"1200-1*",'MASTER TT'!$AM$2:$AM$68606,"JAN-APRIL 2025",'MASTER TT'!$J$2:$J$68606,"&gt;=1"))</f>
        <v>0</v>
      </c>
      <c r="P89" s="79">
        <f>(COUNTIFS('MASTER TT'!$E$2:$E$68606,$A$2:$A$7563,'MASTER TT'!$B$2:$B$68606,"TUESDAY",'MASTER TT'!$C$2:$C$68606,"1300-1*",'MASTER TT'!$AM$2:$AM$68606,"JAN-APRIL 2026",'MASTER TT'!$J$2:$J$68606,"&gt;=1"))</f>
        <v>0</v>
      </c>
      <c r="Q89" s="79">
        <f>(COUNTIFS('MASTER TT'!$E$2:$E$68606,$A$2:$A$7563,'MASTER TT'!$B$2:$B$68606,"TUESDAY",'MASTER TT'!$C$2:$C$68606,"14*-1*",'MASTER TT'!$AM$2:$AM$68606,"JAN-APRIL 2026",'MASTER TT'!$J$2:$J$68606,"&gt;=1"))</f>
        <v>1</v>
      </c>
      <c r="R89" s="79">
        <f>(COUNTIFS('MASTER TT'!$E$2:$E$68606,$A$2:$A$7563,'MASTER TT'!$B$2:$B$68606,"TUESDAY",'MASTER TT'!$C$2:$C$68606,"17*-*",'MASTER TT'!$AM$2:$AM$68606,"SEP-DEC  2025",'MASTER TT'!$J$2:$J$68606,"&gt;=1"))</f>
        <v>0</v>
      </c>
      <c r="S89" s="79">
        <f>(COUNTIFS('MASTER TT'!$E$2:$E$68606,$A$2:$A$7563,'MASTER TT'!$B$2:$B$68606,"WEDNESDAY",'MASTER TT'!$C$2:$C$68606,"08*-1*",'MASTER TT'!$AM$2:$AM$68606,"JAN-APRIL 2026",'MASTER TT'!$J$2:$J$68606,"&gt;=1"))</f>
        <v>0</v>
      </c>
      <c r="T89" s="79">
        <f>(COUNTIFS('MASTER TT'!$E$2:$E$68606,$A$2:$A$7563,'MASTER TT'!$B$2:$B$68606,"WEDNESDAY",'MASTER TT'!$C$2:$C$68606,"1100-1*",'MASTER TT'!$AM$2:$AM$68606,"JAN-APRIL 2026",'MASTER TT'!$J$2:$J$68606,"&gt;=1"))</f>
        <v>0</v>
      </c>
      <c r="U89" s="79">
        <f>(COUNTIFS('MASTER TT'!$E$2:$E$68606,$A$2:$A$7563,'MASTER TT'!$B$2:$B$68606,"MONDAY",'MASTER TT'!$C$2:$C$68606,"1200-1*",'MASTER TT'!$AM$2:$AM$68606,"JAN-APRIL 2025",'MASTER TT'!$J$2:$J$68606,"&gt;=1"))</f>
        <v>0</v>
      </c>
      <c r="V89" s="79">
        <f>(COUNTIFS('MASTER TT'!$E$2:$E$68606,$A$2:$A$7563,'MASTER TT'!$B$2:$B$68606,"MONDAY",'MASTER TT'!$C$2:$C$68606,"1300-1*",'MASTER TT'!$AM$2:$AM$68606,"JAN-APRIL 2025",'MASTER TT'!$J$2:$J$68606,"&gt;=1"))</f>
        <v>0</v>
      </c>
      <c r="W89" s="79">
        <f>(COUNTIFS('MASTER TT'!$E$2:$E$68606,$A$2:$A$7563,'MASTER TT'!$B$2:$B$68606,"WEDNESDAY",'MASTER TT'!$C$2:$C$68606,"14*-1*",'MASTER TT'!$AM$2:$AM$68606,"JAN-APRIL 2026",'MASTER TT'!$J$2:$J$68606,"&gt;=1"))</f>
        <v>0</v>
      </c>
      <c r="X89" s="79">
        <f>(COUNTIFS('MASTER TT'!$E$2:$E$68606,$A$2:$A$7563,'MASTER TT'!$B$2:$B$68606,"WEDNESDAY",'MASTER TT'!$C$2:$C$68606,"17*-*",'MASTER TT'!$AM$2:$AM$68606,"JAN-APRIL 2026",'MASTER TT'!$J$2:$J$68606,"&gt;=1"))</f>
        <v>0</v>
      </c>
      <c r="Y89" s="79">
        <f>(COUNTIFS('MASTER TT'!$E$2:$E$68606,$A$2:$A$7563,'MASTER TT'!$B$2:$B$68606,"THURSDAY",'MASTER TT'!$C$2:$C$68606,"08*-1*",'MASTER TT'!$AM$2:$AM$68606,"JAN-APRIL 2026",'MASTER TT'!$J$2:$J$68606,"&gt;=1"))</f>
        <v>0</v>
      </c>
      <c r="Z89" s="79">
        <f>(COUNTIFS('MASTER TT'!$E$2:$E$68606,$A$2:$A$7563,'MASTER TT'!$B$2:$B$68606,"THURSDAY",'MASTER TT'!$C$2:$C$68606,"1100-1*",'MASTER TT'!$AM$2:$AM$68606,"JAN-APRIL 2026",'MASTER TT'!$J$2:$J$68606,"&gt;=1"))</f>
        <v>0</v>
      </c>
      <c r="AA89" s="79">
        <f>(COUNTIFS('MASTER TT'!$E$2:$E$68606,$A$2:$A$7563,'MASTER TT'!$B$2:$B$68606,"MONDAY",'MASTER TT'!$C$2:$C$68606,"1200-1*",'MASTER TT'!$AM$2:$AM$68606,"JAN-APRIL 2025",'MASTER TT'!$J$2:$J$68606,"&gt;=1"))</f>
        <v>0</v>
      </c>
      <c r="AB89" s="79">
        <f>(COUNTIFS('MASTER TT'!$E$2:$E$68606,$A$2:$A$7563,'MASTER TT'!$B$2:$B$68606,"MONDAY",'MASTER TT'!$C$2:$C$68606,"1300-1*",'MASTER TT'!$AM$2:$AM$68606,"JAN-APRIL 2025",'MASTER TT'!$J$2:$J$68606,"&gt;=1"))</f>
        <v>0</v>
      </c>
      <c r="AC89" s="79">
        <f>(COUNTIFS('MASTER TT'!$E$2:$E$68606,$A$2:$A$7563,'MASTER TT'!$B$2:$B$68606,"THURSDAY",'MASTER TT'!$C$2:$C$68606,"14*-1*",'MASTER TT'!$AM$2:$AM$68606,"JAN-APRIL 2026",'MASTER TT'!$J$2:$J$68606,"&gt;=1"))</f>
        <v>1</v>
      </c>
      <c r="AD89" s="79">
        <f>(COUNTIFS('MASTER TT'!$E$2:$E$68606,$A$2:$A$7563,'MASTER TT'!$B$2:$B$68606,"THURSDAY",'MASTER TT'!$C$2:$C$68606,"17*-*",'MASTER TT'!$AM$2:$AM$68606,"JAN-APRIL 2026",'MASTER TT'!$J$2:$J$68606,"&gt;=1"))</f>
        <v>0</v>
      </c>
      <c r="AE89" s="79">
        <f>(COUNTIFS('MASTER TT'!$E$2:$E$68606,$A$2:$A$7563,'MASTER TT'!$B$2:$B$68606,"FRIDAY",'MASTER TT'!$C$2:$C$68606,"08*-1*",'MASTER TT'!$AM$2:$AM$68606,"JAN-APRIL 2026",'MASTER TT'!$J$2:$J$68606,"&gt;=1"))</f>
        <v>0</v>
      </c>
      <c r="AF89" s="79">
        <f>(COUNTIFS('MASTER TT'!$E$2:$E$68606,$A$2:$A$7563,'MASTER TT'!$B$2:$B$68606,"FRIDAY",'MASTER TT'!$C$2:$C$68606,"1100-1*",'MASTER TT'!$AM$2:$AM$68606,"JAN-APRIL 2026",'MASTER TT'!$J$2:$J$68606,"&gt;=1"))</f>
        <v>0</v>
      </c>
      <c r="AG89" s="79">
        <f>(COUNTIFS('MASTER TT'!$E$2:$E$68606,$A$2:$A$7563,'MASTER TT'!$B$2:$B$68606,"MONDAY",'MASTER TT'!$C$2:$C$68606,"1200-1*",'MASTER TT'!$AM$2:$AM$68606,"JAN-APRIL 2025",'MASTER TT'!$J$2:$J$68606,"&gt;=1"))</f>
        <v>0</v>
      </c>
      <c r="AH89" s="79">
        <f>(COUNTIFS('MASTER TT'!$E$2:$E$68606,$A$2:$A$7563,'MASTER TT'!$B$2:$B$68606,"MONDAY",'MASTER TT'!$C$2:$C$68606,"1300-1*",'MASTER TT'!$AM$2:$AM$68606,"JAN-APRIL 2025",'MASTER TT'!$J$2:$J$68606,"&gt;=1"))</f>
        <v>0</v>
      </c>
      <c r="AI89" s="79">
        <f>(COUNTIFS('MASTER TT'!$E$2:$E$68606,$A$2:$A$7563,'MASTER TT'!$B$2:$B$68606,"FRIDAY",'MASTER TT'!$C$2:$C$68606,"14*-1*",'MASTER TT'!$AM$2:$AM$68606,"JAN-APRIL 2026",'MASTER TT'!$J$2:$J$68606,"&gt;=1"))</f>
        <v>0</v>
      </c>
      <c r="AJ89" s="79">
        <f>(COUNTIFS('MASTER TT'!$E$2:$E$68606,$A$2:$A$7563,'MASTER TT'!$B$2:$B$68606,"FRIDAY",'MASTER TT'!$C$2:$C$68606,"17*-*",'MASTER TT'!$AM$2:$AM$68606,"JAN-APRIL 2026",'MASTER TT'!$J$2:$J$68606,"&gt;=1"))</f>
        <v>0</v>
      </c>
      <c r="AK89" s="79">
        <f>(COUNTIFS('MASTER TT'!$E$2:$E$68606,$A$2:$A$7563,'MASTER TT'!$B$2:$B$68606,"SATURDAY",'MASTER TT'!$C$2:$C$68606,"08*-1*",'MASTER TT'!$AM$2:$AM$68606,"JAN-APRIL 2026",'MASTER TT'!$J$2:$J$68606,"&gt;=1"))</f>
        <v>0</v>
      </c>
      <c r="AL89" s="79">
        <f>(COUNTIFS('MASTER TT'!$E$2:$E$68606,$A$2:$A$7563,'MASTER TT'!$B$2:$B$68606,"SATURDAY",'MASTER TT'!$C$2:$C$68606,"1100-1*",'MASTER TT'!$AM$2:$AM$68606,"JAN-APRIL 2026",'MASTER TT'!$J$2:$J$68606,"&gt;=1"))</f>
        <v>0</v>
      </c>
      <c r="AM89" s="79">
        <f>(COUNTIFS('MASTER TT'!$E$2:$E$68606,$A$2:$A$7563,'MASTER TT'!$B$2:$B$68606,"MONDAY",'MASTER TT'!$C$2:$C$68606,"1200-1*",'MASTER TT'!$AM$2:$AM$68606,"JAN-APRIL 2025",'MASTER TT'!$J$2:$J$68606,"&gt;=1"))</f>
        <v>0</v>
      </c>
      <c r="AN89" s="79">
        <f>(COUNTIFS('MASTER TT'!$E$2:$E$68606,$A$2:$A$7563,'MASTER TT'!$B$2:$B$68606,"MONDAY",'MASTER TT'!$C$2:$C$68606,"1300-1*",'MASTER TT'!$AM$2:$AM$68606,"JAN-APRIL 2025",'MASTER TT'!$J$2:$J$68606,"&gt;=1"))</f>
        <v>0</v>
      </c>
      <c r="AO89" s="79">
        <f>(COUNTIFS('MASTER TT'!$E$2:$E$68606,$A$2:$A$7563,'MASTER TT'!$B$2:$B$68606,"MONDAY",'MASTER TT'!$C$2:$C$68606,"14*-1*",'MASTER TT'!$AM$2:$AM$68606,"MAY-AUG 2025",'MASTER TT'!$J$2:$J$68606,"&gt;=1"))</f>
        <v>0</v>
      </c>
      <c r="AP89" s="79">
        <f>(COUNTIFS('MASTER TT'!$E$2:$E$68606,$A$2:$A$7563,'MASTER TT'!$B$2:$B$68606,"SATURDAY",'MASTER TT'!$C$2:$C$68606,"17*-*",'MASTER TT'!$AM$2:$AM$68606,"JAN-APRIL 2026",'MASTER TT'!$J$2:$J$68606,"&gt;=1"))</f>
        <v>0</v>
      </c>
      <c r="AQ89" s="79">
        <f>(COUNTIFS('MASTER TT'!$E$2:$E$68606,$A$2:$A$7563,'MASTER TT'!$B$2:$B$68606,"SUNDAY",'MASTER TT'!$C$2:$C$68606,"08*-1*",'MASTER TT'!$AM$2:$AM$68606,"JAN-APRIL 2026",'MASTER TT'!$J$2:$J$68606,"&gt;=1"))</f>
        <v>0</v>
      </c>
      <c r="AR89" s="79">
        <f>(COUNTIFS('MASTER TT'!$E$2:$E$68607,$A$2:$A$7563,'MASTER TT'!$B$2:$B$68607,"SUNDAY",'MASTER TT'!$C$2:$C$68607,"1100-1*",'MASTER TT'!$AM$2:$AM$68607,"JAN-APRIL 2026",'MASTER TT'!$J$2:$J$68607,"&gt;=1"))</f>
        <v>0</v>
      </c>
      <c r="AS89" s="79">
        <f>(COUNTIFS('MASTER TT'!$E$2:$E$68606,$A$2:$A$7563,'MASTER TT'!$B$2:$B$68606,"SUNDAY",'MASTER TT'!$C$2:$C$68606,"1200-1*",'MASTER TT'!$AM$2:$AM$68606,"JAN-APRIL 2026",'MASTER TT'!$J$2:$J$68606,"&gt;=1"))</f>
        <v>0</v>
      </c>
      <c r="AT89" s="79">
        <f>(COUNTIFS('MASTER TT'!$E$2:$E$68606,$A$2:$A$7563,'MASTER TT'!$B$2:$B$68606,"SUNDAY",'MASTER TT'!$C$2:$C$68606,"1300-1*",'MASTER TT'!$AM$2:$AM$68606,"JAN-APRIL 2026",'MASTER TT'!$J$2:$J$68606,"&gt;=1"))</f>
        <v>0</v>
      </c>
      <c r="AU89" s="79">
        <f>(COUNTIFS('MASTER TT'!$E$2:$E$68606,$A$2:$A$7563,'MASTER TT'!$B$2:$B$68606,"SUNDAY",'MASTER TT'!$C$2:$C$68606,"14*-1*",'MASTER TT'!$AM$2:$AM$68606,"JAN-APRIL 2026",'MASTER TT'!$J$2:$J$68606,"&gt;=1"))</f>
        <v>0</v>
      </c>
      <c r="AV89" s="79">
        <f>(COUNTIFS('MASTER TT'!$E$2:$E$68606,$A$2:$A$7563,'MASTER TT'!$B$2:$B$68606,"SUNDAY",'MASTER TT'!$C$2:$C$68606,"17*-*",'MASTER TT'!$AM$2:$AM$68606,"JAN-APRIL 2026",'MASTER TT'!$J$2:$J$68606,"&gt;=1"))</f>
        <v>0</v>
      </c>
      <c r="AW89" s="28"/>
      <c r="AX89" s="29"/>
      <c r="AY89" s="28"/>
      <c r="AZ89" s="28"/>
      <c r="BA89" s="28"/>
      <c r="BB89" s="28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1"/>
      <c r="BZ89" s="31"/>
      <c r="CA89" s="30"/>
      <c r="CB89" s="30"/>
      <c r="CC89" s="30"/>
      <c r="CD89" s="30"/>
      <c r="CE89" s="30"/>
      <c r="CF89" s="30"/>
    </row>
    <row r="90" spans="1:84" ht="14.25" customHeight="1">
      <c r="A90" s="111" t="s">
        <v>395</v>
      </c>
      <c r="B90" s="43" t="s">
        <v>376</v>
      </c>
      <c r="C90" s="106"/>
      <c r="D90" s="25"/>
      <c r="E90" s="102"/>
      <c r="F90" s="102"/>
      <c r="G90" s="66">
        <f t="shared" ref="G90:AV90" si="4">SUM(G82:G89)/6</f>
        <v>0</v>
      </c>
      <c r="H90" s="66">
        <f t="shared" si="4"/>
        <v>0.5</v>
      </c>
      <c r="I90" s="66">
        <f t="shared" si="4"/>
        <v>0</v>
      </c>
      <c r="J90" s="66">
        <f t="shared" si="4"/>
        <v>0</v>
      </c>
      <c r="K90" s="66">
        <f t="shared" si="4"/>
        <v>0</v>
      </c>
      <c r="L90" s="66">
        <f t="shared" si="4"/>
        <v>0</v>
      </c>
      <c r="M90" s="66">
        <f t="shared" si="4"/>
        <v>0.33333333333333331</v>
      </c>
      <c r="N90" s="66">
        <f t="shared" si="4"/>
        <v>0.33333333333333331</v>
      </c>
      <c r="O90" s="66">
        <f t="shared" si="4"/>
        <v>0</v>
      </c>
      <c r="P90" s="66">
        <f t="shared" si="4"/>
        <v>0</v>
      </c>
      <c r="Q90" s="66">
        <f t="shared" si="4"/>
        <v>0.16666666666666666</v>
      </c>
      <c r="R90" s="66">
        <f t="shared" si="4"/>
        <v>0</v>
      </c>
      <c r="S90" s="66">
        <f t="shared" si="4"/>
        <v>0.16666666666666666</v>
      </c>
      <c r="T90" s="66">
        <f t="shared" si="4"/>
        <v>0.16666666666666666</v>
      </c>
      <c r="U90" s="66">
        <f t="shared" si="4"/>
        <v>0</v>
      </c>
      <c r="V90" s="66">
        <f t="shared" si="4"/>
        <v>0</v>
      </c>
      <c r="W90" s="66">
        <f t="shared" si="4"/>
        <v>0</v>
      </c>
      <c r="X90" s="66">
        <f t="shared" si="4"/>
        <v>0</v>
      </c>
      <c r="Y90" s="66">
        <f t="shared" si="4"/>
        <v>0</v>
      </c>
      <c r="Z90" s="66">
        <f t="shared" si="4"/>
        <v>0.33333333333333331</v>
      </c>
      <c r="AA90" s="66">
        <f t="shared" si="4"/>
        <v>0</v>
      </c>
      <c r="AB90" s="66">
        <f t="shared" si="4"/>
        <v>0</v>
      </c>
      <c r="AC90" s="66">
        <f t="shared" si="4"/>
        <v>0.5</v>
      </c>
      <c r="AD90" s="66">
        <f t="shared" si="4"/>
        <v>0</v>
      </c>
      <c r="AE90" s="66">
        <f t="shared" si="4"/>
        <v>0.16666666666666666</v>
      </c>
      <c r="AF90" s="66">
        <f t="shared" si="4"/>
        <v>0</v>
      </c>
      <c r="AG90" s="66">
        <f t="shared" si="4"/>
        <v>0</v>
      </c>
      <c r="AH90" s="66">
        <f t="shared" si="4"/>
        <v>0</v>
      </c>
      <c r="AI90" s="66">
        <f t="shared" si="4"/>
        <v>0.33333333333333331</v>
      </c>
      <c r="AJ90" s="66">
        <f t="shared" si="4"/>
        <v>0</v>
      </c>
      <c r="AK90" s="66">
        <f t="shared" si="4"/>
        <v>0</v>
      </c>
      <c r="AL90" s="66">
        <f t="shared" si="4"/>
        <v>0</v>
      </c>
      <c r="AM90" s="66">
        <f t="shared" si="4"/>
        <v>0</v>
      </c>
      <c r="AN90" s="66">
        <f t="shared" si="4"/>
        <v>0</v>
      </c>
      <c r="AO90" s="66">
        <f t="shared" si="4"/>
        <v>0</v>
      </c>
      <c r="AP90" s="66">
        <f t="shared" si="4"/>
        <v>0</v>
      </c>
      <c r="AQ90" s="66">
        <f t="shared" si="4"/>
        <v>0</v>
      </c>
      <c r="AR90" s="66">
        <f t="shared" si="4"/>
        <v>0</v>
      </c>
      <c r="AS90" s="66">
        <f t="shared" si="4"/>
        <v>0</v>
      </c>
      <c r="AT90" s="66">
        <f t="shared" si="4"/>
        <v>0</v>
      </c>
      <c r="AU90" s="66">
        <f t="shared" si="4"/>
        <v>0</v>
      </c>
      <c r="AV90" s="66">
        <f t="shared" si="4"/>
        <v>0</v>
      </c>
      <c r="AW90" s="28"/>
      <c r="AX90" s="28"/>
      <c r="AY90" s="28"/>
      <c r="AZ90" s="28"/>
      <c r="BA90" s="28"/>
      <c r="BB90" s="28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1"/>
      <c r="BZ90" s="31"/>
      <c r="CA90" s="30"/>
      <c r="CB90" s="30"/>
      <c r="CC90" s="30"/>
      <c r="CD90" s="30"/>
      <c r="CE90" s="30"/>
      <c r="CF90" s="30"/>
    </row>
    <row r="91" spans="1:84" ht="14.25" customHeight="1">
      <c r="A91" s="112" t="s">
        <v>468</v>
      </c>
      <c r="B91" s="43" t="s">
        <v>376</v>
      </c>
      <c r="C91" s="113"/>
      <c r="D91" s="114"/>
      <c r="E91" s="113"/>
      <c r="F91" s="113" t="s">
        <v>60</v>
      </c>
      <c r="G91" s="79">
        <f>(COUNTIFS('MASTER TT'!$E$2:$E$68606,$A$2:$A$7563,'MASTER TT'!$B$2:$B$68606,"MONDAY",'MASTER TT'!$C$2:$C$68606,"08*-1*",'MASTER TT'!$AM$2:$AM$68606,"JAN-APRIL 2026",'MASTER TT'!$J$2:$J$68606,"&gt;=1"))</f>
        <v>1</v>
      </c>
      <c r="H91" s="79">
        <f>(COUNTIFS('MASTER TT'!$E$2:$E$68602,$A$2:$A$7563,'MASTER TT'!$B$2:$B$68602,"MONDAY",'MASTER TT'!$C$2:$C$68602,"1100-1*",'MASTER TT'!$AM$2:$AM$68602,"JAN-APRIL 2026",'MASTER TT'!$J$2:$J$68602,"&gt;=1"))</f>
        <v>0</v>
      </c>
      <c r="I91" s="79">
        <f>(COUNTIFS('MASTER TT'!$E$2:$E$68606,$A$2:$A$7563,'MASTER TT'!$B$2:$B$68606,"MONDAY",'MASTER TT'!$C$2:$C$68606,"1200-1*",'MASTER TT'!$AM$2:$AM$68606,"JAN-APRIL 2025",'MASTER TT'!$J$2:$J$68606,"&gt;=1"))</f>
        <v>0</v>
      </c>
      <c r="J91" s="79">
        <f>(COUNTIFS('MASTER TT'!$E$2:$E$68606,$A$2:$A$7563,'MASTER TT'!$B$2:$B$68606,"MONDAY",'MASTER TT'!$C$2:$C$68606,"1300-1*",'MASTER TT'!$AM$2:$AM$68606,"JAN-APRIL 2025",'MASTER TT'!$J$2:$J$68606,"&gt;=1"))</f>
        <v>0</v>
      </c>
      <c r="K91" s="79">
        <f>(COUNTIFS('MASTER TT'!$E$2:$E$68606,$A$2:$A$7563,'MASTER TT'!$B$2:$B$68606,"MONDAY",'MASTER TT'!$C$2:$C$68606,"14*-1*",'MASTER TT'!$AM$2:$AM$68606,"JAN-APRIL 2026",'MASTER TT'!$J$2:$J$68606,"&gt;=1"))</f>
        <v>1</v>
      </c>
      <c r="L91" s="79">
        <f>(COUNTIFS('MASTER TT'!$E$2:$E$68606,$A$2:$A$7563,'MASTER TT'!$B$2:$B$68606,"MONDAY",'MASTER TT'!$C$2:$C$68606,"17*-*",'MASTER TT'!$AM$2:$AM$68606,"JAN-APRIL 2026",'MASTER TT'!$J$2:$J$68606,"&gt;=1"))</f>
        <v>0</v>
      </c>
      <c r="M91" s="79">
        <f>(COUNTIFS('MASTER TT'!$E$2:$E$68606,$A$2:$A$7563,'MASTER TT'!$B$2:$B$68606,"TUESDAY",'MASTER TT'!$C$2:$C$68606,"08*-1*",'MASTER TT'!$AM$2:$AM$68606,"JAN-APRIL 2026",'MASTER TT'!$J$2:$J$68606,"&gt;=1"))</f>
        <v>0</v>
      </c>
      <c r="N91" s="79">
        <f>(COUNTIFS('MASTER TT'!$E$2:$E$68606,$A$2:$A$7563,'MASTER TT'!$B$2:$B$68606,"TUESDAY",'MASTER TT'!$C$2:$C$68606,"1100-1*",'MASTER TT'!$AM$2:$AM$68606,"JAN-APRIL 2026",'MASTER TT'!$J$2:$J$68606,"&gt;=1"))</f>
        <v>0</v>
      </c>
      <c r="O91" s="79">
        <f>(COUNTIFS('MASTER TT'!$E$2:$E$68606,$A$2:$A$7563,'MASTER TT'!$B$2:$B$68606,"MONDAY",'MASTER TT'!$C$2:$C$68606,"1200-1*",'MASTER TT'!$AM$2:$AM$68606,"JAN-APRIL 2025",'MASTER TT'!$J$2:$J$68606,"&gt;=1"))</f>
        <v>0</v>
      </c>
      <c r="P91" s="79">
        <f>(COUNTIFS('MASTER TT'!$E$2:$E$68606,$A$2:$A$7563,'MASTER TT'!$B$2:$B$68606,"TUESDAY",'MASTER TT'!$C$2:$C$68606,"1300-1*",'MASTER TT'!$AM$2:$AM$68606,"JAN-APRIL 2026",'MASTER TT'!$J$2:$J$68606,"&gt;=1"))</f>
        <v>0</v>
      </c>
      <c r="Q91" s="79">
        <f>(COUNTIFS('MASTER TT'!$E$2:$E$68606,$A$2:$A$7563,'MASTER TT'!$B$2:$B$68606,"TUESDAY",'MASTER TT'!$C$2:$C$68606,"14*-1*",'MASTER TT'!$AM$2:$AM$68606,"JAN-APRIL 2026",'MASTER TT'!$J$2:$J$68606,"&gt;=1"))</f>
        <v>0</v>
      </c>
      <c r="R91" s="79">
        <f>(COUNTIFS('MASTER TT'!$E$2:$E$68606,$A$2:$A$7563,'MASTER TT'!$B$2:$B$68606,"TUESDAY",'MASTER TT'!$C$2:$C$68606,"17*-*",'MASTER TT'!$AM$2:$AM$68606,"SEP-DEC  2025",'MASTER TT'!$J$2:$J$68606,"&gt;=1"))</f>
        <v>0</v>
      </c>
      <c r="S91" s="79">
        <f>(COUNTIFS('MASTER TT'!$E$2:$E$68606,$A$2:$A$7563,'MASTER TT'!$B$2:$B$68606,"WEDNESDAY",'MASTER TT'!$C$2:$C$68606,"08*-1*",'MASTER TT'!$AM$2:$AM$68606,"JAN-APRIL 2026",'MASTER TT'!$J$2:$J$68606,"&gt;=1"))</f>
        <v>0</v>
      </c>
      <c r="T91" s="79">
        <f>(COUNTIFS('MASTER TT'!$E$2:$E$68606,$A$2:$A$7563,'MASTER TT'!$B$2:$B$68606,"WEDNESDAY",'MASTER TT'!$C$2:$C$68606,"1100-1*",'MASTER TT'!$AM$2:$AM$68606,"JAN-APRIL 2026",'MASTER TT'!$J$2:$J$68606,"&gt;=1"))</f>
        <v>1</v>
      </c>
      <c r="U91" s="79">
        <f>(COUNTIFS('MASTER TT'!$E$2:$E$68606,$A$2:$A$7563,'MASTER TT'!$B$2:$B$68606,"MONDAY",'MASTER TT'!$C$2:$C$68606,"1200-1*",'MASTER TT'!$AM$2:$AM$68606,"JAN-APRIL 2025",'MASTER TT'!$J$2:$J$68606,"&gt;=1"))</f>
        <v>0</v>
      </c>
      <c r="V91" s="79">
        <f>(COUNTIFS('MASTER TT'!$E$2:$E$68606,$A$2:$A$7563,'MASTER TT'!$B$2:$B$68606,"MONDAY",'MASTER TT'!$C$2:$C$68606,"1300-1*",'MASTER TT'!$AM$2:$AM$68606,"JAN-APRIL 2025",'MASTER TT'!$J$2:$J$68606,"&gt;=1"))</f>
        <v>0</v>
      </c>
      <c r="W91" s="79">
        <f>(COUNTIFS('MASTER TT'!$E$2:$E$68606,$A$2:$A$7563,'MASTER TT'!$B$2:$B$68606,"WEDNESDAY",'MASTER TT'!$C$2:$C$68606,"14*-1*",'MASTER TT'!$AM$2:$AM$68606,"JAN-APRIL 2026",'MASTER TT'!$J$2:$J$68606,"&gt;=1"))</f>
        <v>0</v>
      </c>
      <c r="X91" s="79">
        <f>(COUNTIFS('MASTER TT'!$E$2:$E$68606,$A$2:$A$7563,'MASTER TT'!$B$2:$B$68606,"WEDNESDAY",'MASTER TT'!$C$2:$C$68606,"17*-*",'MASTER TT'!$AM$2:$AM$68606,"JAN-APRIL 2026",'MASTER TT'!$J$2:$J$68606,"&gt;=1"))</f>
        <v>0</v>
      </c>
      <c r="Y91" s="79">
        <f>(COUNTIFS('MASTER TT'!$E$2:$E$68606,$A$2:$A$7563,'MASTER TT'!$B$2:$B$68606,"THURSDAY",'MASTER TT'!$C$2:$C$68606,"08*-1*",'MASTER TT'!$AM$2:$AM$68606,"JAN-APRIL 2026",'MASTER TT'!$J$2:$J$68606,"&gt;=1"))</f>
        <v>1</v>
      </c>
      <c r="Z91" s="79">
        <f>(COUNTIFS('MASTER TT'!$E$2:$E$68606,$A$2:$A$7563,'MASTER TT'!$B$2:$B$68606,"THURSDAY",'MASTER TT'!$C$2:$C$68606,"1100-1*",'MASTER TT'!$AM$2:$AM$68606,"JAN-APRIL 2026",'MASTER TT'!$J$2:$J$68606,"&gt;=1"))</f>
        <v>0</v>
      </c>
      <c r="AA91" s="79">
        <f>(COUNTIFS('MASTER TT'!$E$2:$E$68606,$A$2:$A$7563,'MASTER TT'!$B$2:$B$68606,"MONDAY",'MASTER TT'!$C$2:$C$68606,"1200-1*",'MASTER TT'!$AM$2:$AM$68606,"JAN-APRIL 2025",'MASTER TT'!$J$2:$J$68606,"&gt;=1"))</f>
        <v>0</v>
      </c>
      <c r="AB91" s="79">
        <f>(COUNTIFS('MASTER TT'!$E$2:$E$68606,$A$2:$A$7563,'MASTER TT'!$B$2:$B$68606,"MONDAY",'MASTER TT'!$C$2:$C$68606,"1300-1*",'MASTER TT'!$AM$2:$AM$68606,"JAN-APRIL 2025",'MASTER TT'!$J$2:$J$68606,"&gt;=1"))</f>
        <v>0</v>
      </c>
      <c r="AC91" s="79">
        <f>(COUNTIFS('MASTER TT'!$E$2:$E$68606,$A$2:$A$7563,'MASTER TT'!$B$2:$B$68606,"THURSDAY",'MASTER TT'!$C$2:$C$68606,"14*-1*",'MASTER TT'!$AM$2:$AM$68606,"JAN-APRIL 2026",'MASTER TT'!$J$2:$J$68606,"&gt;=1"))</f>
        <v>0</v>
      </c>
      <c r="AD91" s="79">
        <f>(COUNTIFS('MASTER TT'!$E$2:$E$68606,$A$2:$A$7563,'MASTER TT'!$B$2:$B$68606,"THURSDAY",'MASTER TT'!$C$2:$C$68606,"17*-*",'MASTER TT'!$AM$2:$AM$68606,"JAN-APRIL 2026",'MASTER TT'!$J$2:$J$68606,"&gt;=1"))</f>
        <v>0</v>
      </c>
      <c r="AE91" s="79">
        <f>(COUNTIFS('MASTER TT'!$E$2:$E$68606,$A$2:$A$7563,'MASTER TT'!$B$2:$B$68606,"FRIDAY",'MASTER TT'!$C$2:$C$68606,"08*-1*",'MASTER TT'!$AM$2:$AM$68606,"JAN-APRIL 2026",'MASTER TT'!$J$2:$J$68606,"&gt;=1"))</f>
        <v>0</v>
      </c>
      <c r="AF91" s="79">
        <f>(COUNTIFS('MASTER TT'!$E$2:$E$68606,$A$2:$A$7563,'MASTER TT'!$B$2:$B$68606,"FRIDAY",'MASTER TT'!$C$2:$C$68606,"1100-1*",'MASTER TT'!$AM$2:$AM$68606,"JAN-APRIL 2026",'MASTER TT'!$J$2:$J$68606,"&gt;=1"))</f>
        <v>0</v>
      </c>
      <c r="AG91" s="79">
        <f>(COUNTIFS('MASTER TT'!$E$2:$E$68606,$A$2:$A$7563,'MASTER TT'!$B$2:$B$68606,"MONDAY",'MASTER TT'!$C$2:$C$68606,"1200-1*",'MASTER TT'!$AM$2:$AM$68606,"JAN-APRIL 2025",'MASTER TT'!$J$2:$J$68606,"&gt;=1"))</f>
        <v>0</v>
      </c>
      <c r="AH91" s="79">
        <f>(COUNTIFS('MASTER TT'!$E$2:$E$68606,$A$2:$A$7563,'MASTER TT'!$B$2:$B$68606,"MONDAY",'MASTER TT'!$C$2:$C$68606,"1300-1*",'MASTER TT'!$AM$2:$AM$68606,"JAN-APRIL 2025",'MASTER TT'!$J$2:$J$68606,"&gt;=1"))</f>
        <v>0</v>
      </c>
      <c r="AI91" s="79">
        <f>(COUNTIFS('MASTER TT'!$E$2:$E$68606,$A$2:$A$7563,'MASTER TT'!$B$2:$B$68606,"FRIDAY",'MASTER TT'!$C$2:$C$68606,"14*-1*",'MASTER TT'!$AM$2:$AM$68606,"JAN-APRIL 2026",'MASTER TT'!$J$2:$J$68606,"&gt;=1"))</f>
        <v>0</v>
      </c>
      <c r="AJ91" s="79">
        <f>(COUNTIFS('MASTER TT'!$E$2:$E$68606,$A$2:$A$7563,'MASTER TT'!$B$2:$B$68606,"FRIDAY",'MASTER TT'!$C$2:$C$68606,"17*-*",'MASTER TT'!$AM$2:$AM$68606,"JAN-APRIL 2026",'MASTER TT'!$J$2:$J$68606,"&gt;=1"))</f>
        <v>0</v>
      </c>
      <c r="AK91" s="79">
        <f>(COUNTIFS('MASTER TT'!$E$2:$E$68606,$A$2:$A$7563,'MASTER TT'!$B$2:$B$68606,"SATURDAY",'MASTER TT'!$C$2:$C$68606,"08*-1*",'MASTER TT'!$AM$2:$AM$68606,"JAN-APRIL 2026",'MASTER TT'!$J$2:$J$68606,"&gt;=1"))</f>
        <v>0</v>
      </c>
      <c r="AL91" s="79">
        <f>(COUNTIFS('MASTER TT'!$E$2:$E$68606,$A$2:$A$7563,'MASTER TT'!$B$2:$B$68606,"SATURDAY",'MASTER TT'!$C$2:$C$68606,"1100-1*",'MASTER TT'!$AM$2:$AM$68606,"JAN-APRIL 2026",'MASTER TT'!$J$2:$J$68606,"&gt;=1"))</f>
        <v>0</v>
      </c>
      <c r="AM91" s="79">
        <f>(COUNTIFS('MASTER TT'!$E$2:$E$68606,$A$2:$A$7563,'MASTER TT'!$B$2:$B$68606,"MONDAY",'MASTER TT'!$C$2:$C$68606,"1200-1*",'MASTER TT'!$AM$2:$AM$68606,"JAN-APRIL 2025",'MASTER TT'!$J$2:$J$68606,"&gt;=1"))</f>
        <v>0</v>
      </c>
      <c r="AN91" s="79">
        <f>(COUNTIFS('MASTER TT'!$E$2:$E$68606,$A$2:$A$7563,'MASTER TT'!$B$2:$B$68606,"MONDAY",'MASTER TT'!$C$2:$C$68606,"1300-1*",'MASTER TT'!$AM$2:$AM$68606,"JAN-APRIL 2025",'MASTER TT'!$J$2:$J$68606,"&gt;=1"))</f>
        <v>0</v>
      </c>
      <c r="AO91" s="79">
        <f>(COUNTIFS('MASTER TT'!$E$2:$E$68606,$A$2:$A$7563,'MASTER TT'!$B$2:$B$68606,"MONDAY",'MASTER TT'!$C$2:$C$68606,"14*-1*",'MASTER TT'!$AM$2:$AM$68606,"MAY-AUG 2025",'MASTER TT'!$J$2:$J$68606,"&gt;=1"))</f>
        <v>0</v>
      </c>
      <c r="AP91" s="79">
        <f>(COUNTIFS('MASTER TT'!$E$2:$E$68606,$A$2:$A$7563,'MASTER TT'!$B$2:$B$68606,"SATURDAY",'MASTER TT'!$C$2:$C$68606,"17*-*",'MASTER TT'!$AM$2:$AM$68606,"JAN-APRIL 2026",'MASTER TT'!$J$2:$J$68606,"&gt;=1"))</f>
        <v>0</v>
      </c>
      <c r="AQ91" s="79">
        <f>(COUNTIFS('MASTER TT'!$E$2:$E$68606,$A$2:$A$7563,'MASTER TT'!$B$2:$B$68606,"SUNDAY",'MASTER TT'!$C$2:$C$68606,"08*-1*",'MASTER TT'!$AM$2:$AM$68606,"JAN-APRIL 2026",'MASTER TT'!$J$2:$J$68606,"&gt;=1"))</f>
        <v>0</v>
      </c>
      <c r="AR91" s="79">
        <f>(COUNTIFS('MASTER TT'!$E$2:$E$68607,$A$2:$A$7563,'MASTER TT'!$B$2:$B$68607,"SUNDAY",'MASTER TT'!$C$2:$C$68607,"1100-1*",'MASTER TT'!$AM$2:$AM$68607,"JAN-APRIL 2026",'MASTER TT'!$J$2:$J$68607,"&gt;=1"))</f>
        <v>0</v>
      </c>
      <c r="AS91" s="79">
        <f>(COUNTIFS('MASTER TT'!$E$2:$E$68606,$A$2:$A$7563,'MASTER TT'!$B$2:$B$68606,"SUNDAY",'MASTER TT'!$C$2:$C$68606,"1200-1*",'MASTER TT'!$AM$2:$AM$68606,"JAN-APRIL 2026",'MASTER TT'!$J$2:$J$68606,"&gt;=1"))</f>
        <v>0</v>
      </c>
      <c r="AT91" s="79">
        <f>(COUNTIFS('MASTER TT'!$E$2:$E$68606,$A$2:$A$7563,'MASTER TT'!$B$2:$B$68606,"SUNDAY",'MASTER TT'!$C$2:$C$68606,"1300-1*",'MASTER TT'!$AM$2:$AM$68606,"JAN-APRIL 2026",'MASTER TT'!$J$2:$J$68606,"&gt;=1"))</f>
        <v>0</v>
      </c>
      <c r="AU91" s="79">
        <f>(COUNTIFS('MASTER TT'!$E$2:$E$68606,$A$2:$A$7563,'MASTER TT'!$B$2:$B$68606,"SUNDAY",'MASTER TT'!$C$2:$C$68606,"14*-1*",'MASTER TT'!$AM$2:$AM$68606,"JAN-APRIL 2026",'MASTER TT'!$J$2:$J$68606,"&gt;=1"))</f>
        <v>0</v>
      </c>
      <c r="AV91" s="79">
        <f>(COUNTIFS('MASTER TT'!$E$2:$E$68606,$A$2:$A$7563,'MASTER TT'!$B$2:$B$68606,"SUNDAY",'MASTER TT'!$C$2:$C$68606,"17*-*",'MASTER TT'!$AM$2:$AM$68606,"JAN-APRIL 2026",'MASTER TT'!$J$2:$J$68606,"&gt;=1"))</f>
        <v>0</v>
      </c>
      <c r="AW91" s="28"/>
      <c r="AX91" s="29"/>
      <c r="AY91" s="28"/>
      <c r="AZ91" s="28"/>
      <c r="BA91" s="28"/>
      <c r="BB91" s="28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1"/>
      <c r="BZ91" s="31"/>
      <c r="CA91" s="30"/>
      <c r="CB91" s="30"/>
      <c r="CC91" s="30"/>
      <c r="CD91" s="30"/>
      <c r="CE91" s="30"/>
      <c r="CF91" s="30"/>
    </row>
    <row r="92" spans="1:84" ht="14.25" customHeight="1">
      <c r="A92" s="112" t="s">
        <v>469</v>
      </c>
      <c r="B92" s="43" t="s">
        <v>376</v>
      </c>
      <c r="C92" s="115"/>
      <c r="D92" s="114"/>
      <c r="E92" s="113"/>
      <c r="F92" s="113" t="s">
        <v>60</v>
      </c>
      <c r="G92" s="79">
        <f>(COUNTIFS('MASTER TT'!$E$2:$E$68606,$A$2:$A$7563,'MASTER TT'!$B$2:$B$68606,"MONDAY",'MASTER TT'!$C$2:$C$68606,"08*-1*",'MASTER TT'!$AM$2:$AM$68606,"JAN-APRIL 2026",'MASTER TT'!$J$2:$J$68606,"&gt;=1"))</f>
        <v>0</v>
      </c>
      <c r="H92" s="79">
        <f>(COUNTIFS('MASTER TT'!$E$2:$E$68602,$A$2:$A$7563,'MASTER TT'!$B$2:$B$68602,"MONDAY",'MASTER TT'!$C$2:$C$68602,"1100-1*",'MASTER TT'!$AM$2:$AM$68602,"JAN-APRIL 2026",'MASTER TT'!$J$2:$J$68602,"&gt;=1"))</f>
        <v>0</v>
      </c>
      <c r="I92" s="79">
        <f>(COUNTIFS('MASTER TT'!$E$2:$E$68606,$A$2:$A$7563,'MASTER TT'!$B$2:$B$68606,"MONDAY",'MASTER TT'!$C$2:$C$68606,"1200-1*",'MASTER TT'!$AM$2:$AM$68606,"JAN-APRIL 2025",'MASTER TT'!$J$2:$J$68606,"&gt;=1"))</f>
        <v>0</v>
      </c>
      <c r="J92" s="79">
        <f>(COUNTIFS('MASTER TT'!$E$2:$E$68606,$A$2:$A$7563,'MASTER TT'!$B$2:$B$68606,"MONDAY",'MASTER TT'!$C$2:$C$68606,"1300-1*",'MASTER TT'!$AM$2:$AM$68606,"JAN-APRIL 2025",'MASTER TT'!$J$2:$J$68606,"&gt;=1"))</f>
        <v>0</v>
      </c>
      <c r="K92" s="79">
        <f>(COUNTIFS('MASTER TT'!$E$2:$E$68606,$A$2:$A$7563,'MASTER TT'!$B$2:$B$68606,"MONDAY",'MASTER TT'!$C$2:$C$68606,"14*-1*",'MASTER TT'!$AM$2:$AM$68606,"JAN-APRIL 2026",'MASTER TT'!$J$2:$J$68606,"&gt;=1"))</f>
        <v>0</v>
      </c>
      <c r="L92" s="79">
        <f>(COUNTIFS('MASTER TT'!$E$2:$E$68606,$A$2:$A$7563,'MASTER TT'!$B$2:$B$68606,"MONDAY",'MASTER TT'!$C$2:$C$68606,"17*-*",'MASTER TT'!$AM$2:$AM$68606,"JAN-APRIL 2026",'MASTER TT'!$J$2:$J$68606,"&gt;=1"))</f>
        <v>0</v>
      </c>
      <c r="M92" s="79">
        <f>(COUNTIFS('MASTER TT'!$E$2:$E$68606,$A$2:$A$7563,'MASTER TT'!$B$2:$B$68606,"TUESDAY",'MASTER TT'!$C$2:$C$68606,"08*-1*",'MASTER TT'!$AM$2:$AM$68606,"JAN-APRIL 2026",'MASTER TT'!$J$2:$J$68606,"&gt;=1"))</f>
        <v>0</v>
      </c>
      <c r="N92" s="79">
        <f>(COUNTIFS('MASTER TT'!$E$2:$E$68606,$A$2:$A$7563,'MASTER TT'!$B$2:$B$68606,"TUESDAY",'MASTER TT'!$C$2:$C$68606,"1100-1*",'MASTER TT'!$AM$2:$AM$68606,"JAN-APRIL 2026",'MASTER TT'!$J$2:$J$68606,"&gt;=1"))</f>
        <v>0</v>
      </c>
      <c r="O92" s="79">
        <f>(COUNTIFS('MASTER TT'!$E$2:$E$68606,$A$2:$A$7563,'MASTER TT'!$B$2:$B$68606,"MONDAY",'MASTER TT'!$C$2:$C$68606,"1200-1*",'MASTER TT'!$AM$2:$AM$68606,"JAN-APRIL 2025",'MASTER TT'!$J$2:$J$68606,"&gt;=1"))</f>
        <v>0</v>
      </c>
      <c r="P92" s="79">
        <f>(COUNTIFS('MASTER TT'!$E$2:$E$68606,$A$2:$A$7563,'MASTER TT'!$B$2:$B$68606,"TUESDAY",'MASTER TT'!$C$2:$C$68606,"1300-1*",'MASTER TT'!$AM$2:$AM$68606,"JAN-APRIL 2026",'MASTER TT'!$J$2:$J$68606,"&gt;=1"))</f>
        <v>0</v>
      </c>
      <c r="Q92" s="79">
        <f>(COUNTIFS('MASTER TT'!$E$2:$E$68606,$A$2:$A$7563,'MASTER TT'!$B$2:$B$68606,"TUESDAY",'MASTER TT'!$C$2:$C$68606,"14*-1*",'MASTER TT'!$AM$2:$AM$68606,"JAN-APRIL 2026",'MASTER TT'!$J$2:$J$68606,"&gt;=1"))</f>
        <v>0</v>
      </c>
      <c r="R92" s="79">
        <f>(COUNTIFS('MASTER TT'!$E$2:$E$68606,$A$2:$A$7563,'MASTER TT'!$B$2:$B$68606,"TUESDAY",'MASTER TT'!$C$2:$C$68606,"17*-*",'MASTER TT'!$AM$2:$AM$68606,"SEP-DEC  2025",'MASTER TT'!$J$2:$J$68606,"&gt;=1"))</f>
        <v>0</v>
      </c>
      <c r="S92" s="79">
        <f>(COUNTIFS('MASTER TT'!$E$2:$E$68606,$A$2:$A$7563,'MASTER TT'!$B$2:$B$68606,"WEDNESDAY",'MASTER TT'!$C$2:$C$68606,"08*-1*",'MASTER TT'!$AM$2:$AM$68606,"JAN-APRIL 2026",'MASTER TT'!$J$2:$J$68606,"&gt;=1"))</f>
        <v>0</v>
      </c>
      <c r="T92" s="79">
        <f>(COUNTIFS('MASTER TT'!$E$2:$E$68606,$A$2:$A$7563,'MASTER TT'!$B$2:$B$68606,"WEDNESDAY",'MASTER TT'!$C$2:$C$68606,"1100-1*",'MASTER TT'!$AM$2:$AM$68606,"JAN-APRIL 2026",'MASTER TT'!$J$2:$J$68606,"&gt;=1"))</f>
        <v>0</v>
      </c>
      <c r="U92" s="79">
        <f>(COUNTIFS('MASTER TT'!$E$2:$E$68606,$A$2:$A$7563,'MASTER TT'!$B$2:$B$68606,"MONDAY",'MASTER TT'!$C$2:$C$68606,"1200-1*",'MASTER TT'!$AM$2:$AM$68606,"JAN-APRIL 2025",'MASTER TT'!$J$2:$J$68606,"&gt;=1"))</f>
        <v>0</v>
      </c>
      <c r="V92" s="79">
        <f>(COUNTIFS('MASTER TT'!$E$2:$E$68606,$A$2:$A$7563,'MASTER TT'!$B$2:$B$68606,"MONDAY",'MASTER TT'!$C$2:$C$68606,"1300-1*",'MASTER TT'!$AM$2:$AM$68606,"JAN-APRIL 2025",'MASTER TT'!$J$2:$J$68606,"&gt;=1"))</f>
        <v>0</v>
      </c>
      <c r="W92" s="79">
        <f>(COUNTIFS('MASTER TT'!$E$2:$E$68606,$A$2:$A$7563,'MASTER TT'!$B$2:$B$68606,"WEDNESDAY",'MASTER TT'!$C$2:$C$68606,"14*-1*",'MASTER TT'!$AM$2:$AM$68606,"JAN-APRIL 2026",'MASTER TT'!$J$2:$J$68606,"&gt;=1"))</f>
        <v>0</v>
      </c>
      <c r="X92" s="79">
        <f>(COUNTIFS('MASTER TT'!$E$2:$E$68606,$A$2:$A$7563,'MASTER TT'!$B$2:$B$68606,"WEDNESDAY",'MASTER TT'!$C$2:$C$68606,"17*-*",'MASTER TT'!$AM$2:$AM$68606,"JAN-APRIL 2026",'MASTER TT'!$J$2:$J$68606,"&gt;=1"))</f>
        <v>0</v>
      </c>
      <c r="Y92" s="79">
        <f>(COUNTIFS('MASTER TT'!$E$2:$E$68606,$A$2:$A$7563,'MASTER TT'!$B$2:$B$68606,"THURSDAY",'MASTER TT'!$C$2:$C$68606,"08*-1*",'MASTER TT'!$AM$2:$AM$68606,"JAN-APRIL 2026",'MASTER TT'!$J$2:$J$68606,"&gt;=1"))</f>
        <v>0</v>
      </c>
      <c r="Z92" s="79">
        <f>(COUNTIFS('MASTER TT'!$E$2:$E$68606,$A$2:$A$7563,'MASTER TT'!$B$2:$B$68606,"THURSDAY",'MASTER TT'!$C$2:$C$68606,"1100-1*",'MASTER TT'!$AM$2:$AM$68606,"JAN-APRIL 2026",'MASTER TT'!$J$2:$J$68606,"&gt;=1"))</f>
        <v>0</v>
      </c>
      <c r="AA92" s="79">
        <f>(COUNTIFS('MASTER TT'!$E$2:$E$68606,$A$2:$A$7563,'MASTER TT'!$B$2:$B$68606,"MONDAY",'MASTER TT'!$C$2:$C$68606,"1200-1*",'MASTER TT'!$AM$2:$AM$68606,"JAN-APRIL 2025",'MASTER TT'!$J$2:$J$68606,"&gt;=1"))</f>
        <v>0</v>
      </c>
      <c r="AB92" s="79">
        <f>(COUNTIFS('MASTER TT'!$E$2:$E$68606,$A$2:$A$7563,'MASTER TT'!$B$2:$B$68606,"MONDAY",'MASTER TT'!$C$2:$C$68606,"1300-1*",'MASTER TT'!$AM$2:$AM$68606,"JAN-APRIL 2025",'MASTER TT'!$J$2:$J$68606,"&gt;=1"))</f>
        <v>0</v>
      </c>
      <c r="AC92" s="79">
        <f>(COUNTIFS('MASTER TT'!$E$2:$E$68606,$A$2:$A$7563,'MASTER TT'!$B$2:$B$68606,"THURSDAY",'MASTER TT'!$C$2:$C$68606,"14*-1*",'MASTER TT'!$AM$2:$AM$68606,"JAN-APRIL 2026",'MASTER TT'!$J$2:$J$68606,"&gt;=1"))</f>
        <v>0</v>
      </c>
      <c r="AD92" s="79">
        <f>(COUNTIFS('MASTER TT'!$E$2:$E$68606,$A$2:$A$7563,'MASTER TT'!$B$2:$B$68606,"THURSDAY",'MASTER TT'!$C$2:$C$68606,"17*-*",'MASTER TT'!$AM$2:$AM$68606,"JAN-APRIL 2026",'MASTER TT'!$J$2:$J$68606,"&gt;=1"))</f>
        <v>0</v>
      </c>
      <c r="AE92" s="79">
        <f>(COUNTIFS('MASTER TT'!$E$2:$E$68606,$A$2:$A$7563,'MASTER TT'!$B$2:$B$68606,"FRIDAY",'MASTER TT'!$C$2:$C$68606,"08*-1*",'MASTER TT'!$AM$2:$AM$68606,"JAN-APRIL 2026",'MASTER TT'!$J$2:$J$68606,"&gt;=1"))</f>
        <v>0</v>
      </c>
      <c r="AF92" s="79">
        <f>(COUNTIFS('MASTER TT'!$E$2:$E$68606,$A$2:$A$7563,'MASTER TT'!$B$2:$B$68606,"FRIDAY",'MASTER TT'!$C$2:$C$68606,"1100-1*",'MASTER TT'!$AM$2:$AM$68606,"JAN-APRIL 2026",'MASTER TT'!$J$2:$J$68606,"&gt;=1"))</f>
        <v>0</v>
      </c>
      <c r="AG92" s="79">
        <f>(COUNTIFS('MASTER TT'!$E$2:$E$68606,$A$2:$A$7563,'MASTER TT'!$B$2:$B$68606,"MONDAY",'MASTER TT'!$C$2:$C$68606,"1200-1*",'MASTER TT'!$AM$2:$AM$68606,"JAN-APRIL 2025",'MASTER TT'!$J$2:$J$68606,"&gt;=1"))</f>
        <v>0</v>
      </c>
      <c r="AH92" s="79">
        <f>(COUNTIFS('MASTER TT'!$E$2:$E$68606,$A$2:$A$7563,'MASTER TT'!$B$2:$B$68606,"MONDAY",'MASTER TT'!$C$2:$C$68606,"1300-1*",'MASTER TT'!$AM$2:$AM$68606,"JAN-APRIL 2025",'MASTER TT'!$J$2:$J$68606,"&gt;=1"))</f>
        <v>0</v>
      </c>
      <c r="AI92" s="79">
        <f>(COUNTIFS('MASTER TT'!$E$2:$E$68606,$A$2:$A$7563,'MASTER TT'!$B$2:$B$68606,"FRIDAY",'MASTER TT'!$C$2:$C$68606,"14*-1*",'MASTER TT'!$AM$2:$AM$68606,"JAN-APRIL 2026",'MASTER TT'!$J$2:$J$68606,"&gt;=1"))</f>
        <v>0</v>
      </c>
      <c r="AJ92" s="79">
        <f>(COUNTIFS('MASTER TT'!$E$2:$E$68606,$A$2:$A$7563,'MASTER TT'!$B$2:$B$68606,"FRIDAY",'MASTER TT'!$C$2:$C$68606,"17*-*",'MASTER TT'!$AM$2:$AM$68606,"JAN-APRIL 2026",'MASTER TT'!$J$2:$J$68606,"&gt;=1"))</f>
        <v>0</v>
      </c>
      <c r="AK92" s="79">
        <f>(COUNTIFS('MASTER TT'!$E$2:$E$68606,$A$2:$A$7563,'MASTER TT'!$B$2:$B$68606,"SATURDAY",'MASTER TT'!$C$2:$C$68606,"08*-1*",'MASTER TT'!$AM$2:$AM$68606,"JAN-APRIL 2026",'MASTER TT'!$J$2:$J$68606,"&gt;=1"))</f>
        <v>0</v>
      </c>
      <c r="AL92" s="79">
        <f>(COUNTIFS('MASTER TT'!$E$2:$E$68606,$A$2:$A$7563,'MASTER TT'!$B$2:$B$68606,"SATURDAY",'MASTER TT'!$C$2:$C$68606,"1100-1*",'MASTER TT'!$AM$2:$AM$68606,"JAN-APRIL 2026",'MASTER TT'!$J$2:$J$68606,"&gt;=1"))</f>
        <v>0</v>
      </c>
      <c r="AM92" s="79">
        <f>(COUNTIFS('MASTER TT'!$E$2:$E$68606,$A$2:$A$7563,'MASTER TT'!$B$2:$B$68606,"MONDAY",'MASTER TT'!$C$2:$C$68606,"1200-1*",'MASTER TT'!$AM$2:$AM$68606,"JAN-APRIL 2025",'MASTER TT'!$J$2:$J$68606,"&gt;=1"))</f>
        <v>0</v>
      </c>
      <c r="AN92" s="79">
        <f>(COUNTIFS('MASTER TT'!$E$2:$E$68606,$A$2:$A$7563,'MASTER TT'!$B$2:$B$68606,"MONDAY",'MASTER TT'!$C$2:$C$68606,"1300-1*",'MASTER TT'!$AM$2:$AM$68606,"JAN-APRIL 2025",'MASTER TT'!$J$2:$J$68606,"&gt;=1"))</f>
        <v>0</v>
      </c>
      <c r="AO92" s="79">
        <f>(COUNTIFS('MASTER TT'!$E$2:$E$68606,$A$2:$A$7563,'MASTER TT'!$B$2:$B$68606,"MONDAY",'MASTER TT'!$C$2:$C$68606,"14*-1*",'MASTER TT'!$AM$2:$AM$68606,"MAY-AUG 2025",'MASTER TT'!$J$2:$J$68606,"&gt;=1"))</f>
        <v>0</v>
      </c>
      <c r="AP92" s="79">
        <f>(COUNTIFS('MASTER TT'!$E$2:$E$68606,$A$2:$A$7563,'MASTER TT'!$B$2:$B$68606,"SATURDAY",'MASTER TT'!$C$2:$C$68606,"17*-*",'MASTER TT'!$AM$2:$AM$68606,"JAN-APRIL 2026",'MASTER TT'!$J$2:$J$68606,"&gt;=1"))</f>
        <v>0</v>
      </c>
      <c r="AQ92" s="79">
        <f>(COUNTIFS('MASTER TT'!$E$2:$E$68606,$A$2:$A$7563,'MASTER TT'!$B$2:$B$68606,"SUNDAY",'MASTER TT'!$C$2:$C$68606,"08*-1*",'MASTER TT'!$AM$2:$AM$68606,"JAN-APRIL 2026",'MASTER TT'!$J$2:$J$68606,"&gt;=1"))</f>
        <v>0</v>
      </c>
      <c r="AR92" s="79">
        <f>(COUNTIFS('MASTER TT'!$E$2:$E$68607,$A$2:$A$7563,'MASTER TT'!$B$2:$B$68607,"SUNDAY",'MASTER TT'!$C$2:$C$68607,"1100-1*",'MASTER TT'!$AM$2:$AM$68607,"JAN-APRIL 2026",'MASTER TT'!$J$2:$J$68607,"&gt;=1"))</f>
        <v>0</v>
      </c>
      <c r="AS92" s="79">
        <f>(COUNTIFS('MASTER TT'!$E$2:$E$68606,$A$2:$A$7563,'MASTER TT'!$B$2:$B$68606,"SUNDAY",'MASTER TT'!$C$2:$C$68606,"1200-1*",'MASTER TT'!$AM$2:$AM$68606,"JAN-APRIL 2026",'MASTER TT'!$J$2:$J$68606,"&gt;=1"))</f>
        <v>0</v>
      </c>
      <c r="AT92" s="79">
        <f>(COUNTIFS('MASTER TT'!$E$2:$E$68606,$A$2:$A$7563,'MASTER TT'!$B$2:$B$68606,"SUNDAY",'MASTER TT'!$C$2:$C$68606,"1300-1*",'MASTER TT'!$AM$2:$AM$68606,"JAN-APRIL 2026",'MASTER TT'!$J$2:$J$68606,"&gt;=1"))</f>
        <v>0</v>
      </c>
      <c r="AU92" s="79">
        <f>(COUNTIFS('MASTER TT'!$E$2:$E$68606,$A$2:$A$7563,'MASTER TT'!$B$2:$B$68606,"SUNDAY",'MASTER TT'!$C$2:$C$68606,"14*-1*",'MASTER TT'!$AM$2:$AM$68606,"JAN-APRIL 2026",'MASTER TT'!$J$2:$J$68606,"&gt;=1"))</f>
        <v>0</v>
      </c>
      <c r="AV92" s="79">
        <f>(COUNTIFS('MASTER TT'!$E$2:$E$68606,$A$2:$A$7563,'MASTER TT'!$B$2:$B$68606,"SUNDAY",'MASTER TT'!$C$2:$C$68606,"17*-*",'MASTER TT'!$AM$2:$AM$68606,"JAN-APRIL 2026",'MASTER TT'!$J$2:$J$68606,"&gt;=1"))</f>
        <v>0</v>
      </c>
      <c r="AW92" s="28"/>
      <c r="AX92" s="29"/>
      <c r="AY92" s="28"/>
      <c r="AZ92" s="28"/>
      <c r="BA92" s="28"/>
      <c r="BB92" s="28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1"/>
      <c r="BZ92" s="31"/>
      <c r="CA92" s="30"/>
      <c r="CB92" s="30"/>
      <c r="CC92" s="30"/>
      <c r="CD92" s="30"/>
      <c r="CE92" s="30"/>
      <c r="CF92" s="30"/>
    </row>
    <row r="93" spans="1:84" ht="14.25" customHeight="1">
      <c r="A93" s="112" t="s">
        <v>470</v>
      </c>
      <c r="B93" s="43" t="s">
        <v>376</v>
      </c>
      <c r="C93" s="115"/>
      <c r="D93" s="114"/>
      <c r="E93" s="113"/>
      <c r="F93" s="113" t="s">
        <v>60</v>
      </c>
      <c r="G93" s="79">
        <f>(COUNTIFS('MASTER TT'!$E$2:$E$68606,$A$2:$A$7563,'MASTER TT'!$B$2:$B$68606,"MONDAY",'MASTER TT'!$C$2:$C$68606,"08*-1*",'MASTER TT'!$AM$2:$AM$68606,"JAN-APRIL 2026",'MASTER TT'!$J$2:$J$68606,"&gt;=1"))</f>
        <v>1</v>
      </c>
      <c r="H93" s="79">
        <f>(COUNTIFS('MASTER TT'!$E$2:$E$68602,$A$2:$A$7563,'MASTER TT'!$B$2:$B$68602,"MONDAY",'MASTER TT'!$C$2:$C$68602,"1100-1*",'MASTER TT'!$AM$2:$AM$68602,"JAN-APRIL 2026",'MASTER TT'!$J$2:$J$68602,"&gt;=1"))</f>
        <v>0</v>
      </c>
      <c r="I93" s="79">
        <f>(COUNTIFS('MASTER TT'!$E$2:$E$68606,$A$2:$A$7563,'MASTER TT'!$B$2:$B$68606,"MONDAY",'MASTER TT'!$C$2:$C$68606,"1200-1*",'MASTER TT'!$AM$2:$AM$68606,"JAN-APRIL 2025",'MASTER TT'!$J$2:$J$68606,"&gt;=1"))</f>
        <v>0</v>
      </c>
      <c r="J93" s="79">
        <f>(COUNTIFS('MASTER TT'!$E$2:$E$68606,$A$2:$A$7563,'MASTER TT'!$B$2:$B$68606,"MONDAY",'MASTER TT'!$C$2:$C$68606,"1300-1*",'MASTER TT'!$AM$2:$AM$68606,"JAN-APRIL 2025",'MASTER TT'!$J$2:$J$68606,"&gt;=1"))</f>
        <v>0</v>
      </c>
      <c r="K93" s="79">
        <f>(COUNTIFS('MASTER TT'!$E$2:$E$68606,$A$2:$A$7563,'MASTER TT'!$B$2:$B$68606,"MONDAY",'MASTER TT'!$C$2:$C$68606,"14*-1*",'MASTER TT'!$AM$2:$AM$68606,"JAN-APRIL 2026",'MASTER TT'!$J$2:$J$68606,"&gt;=1"))</f>
        <v>1</v>
      </c>
      <c r="L93" s="79">
        <f>(COUNTIFS('MASTER TT'!$E$2:$E$68606,$A$2:$A$7563,'MASTER TT'!$B$2:$B$68606,"MONDAY",'MASTER TT'!$C$2:$C$68606,"17*-*",'MASTER TT'!$AM$2:$AM$68606,"JAN-APRIL 2026",'MASTER TT'!$J$2:$J$68606,"&gt;=1"))</f>
        <v>0</v>
      </c>
      <c r="M93" s="79">
        <f>(COUNTIFS('MASTER TT'!$E$2:$E$68606,$A$2:$A$7563,'MASTER TT'!$B$2:$B$68606,"TUESDAY",'MASTER TT'!$C$2:$C$68606,"08*-1*",'MASTER TT'!$AM$2:$AM$68606,"JAN-APRIL 2026",'MASTER TT'!$J$2:$J$68606,"&gt;=1"))</f>
        <v>0</v>
      </c>
      <c r="N93" s="79">
        <f>(COUNTIFS('MASTER TT'!$E$2:$E$68606,$A$2:$A$7563,'MASTER TT'!$B$2:$B$68606,"TUESDAY",'MASTER TT'!$C$2:$C$68606,"1100-1*",'MASTER TT'!$AM$2:$AM$68606,"JAN-APRIL 2026",'MASTER TT'!$J$2:$J$68606,"&gt;=1"))</f>
        <v>1</v>
      </c>
      <c r="O93" s="79">
        <f>(COUNTIFS('MASTER TT'!$E$2:$E$68606,$A$2:$A$7563,'MASTER TT'!$B$2:$B$68606,"MONDAY",'MASTER TT'!$C$2:$C$68606,"1200-1*",'MASTER TT'!$AM$2:$AM$68606,"JAN-APRIL 2025",'MASTER TT'!$J$2:$J$68606,"&gt;=1"))</f>
        <v>0</v>
      </c>
      <c r="P93" s="79">
        <f>(COUNTIFS('MASTER TT'!$E$2:$E$68606,$A$2:$A$7563,'MASTER TT'!$B$2:$B$68606,"TUESDAY",'MASTER TT'!$C$2:$C$68606,"1300-1*",'MASTER TT'!$AM$2:$AM$68606,"JAN-APRIL 2026",'MASTER TT'!$J$2:$J$68606,"&gt;=1"))</f>
        <v>0</v>
      </c>
      <c r="Q93" s="79">
        <f>(COUNTIFS('MASTER TT'!$E$2:$E$68606,$A$2:$A$7563,'MASTER TT'!$B$2:$B$68606,"TUESDAY",'MASTER TT'!$C$2:$C$68606,"14*-1*",'MASTER TT'!$AM$2:$AM$68606,"JAN-APRIL 2026",'MASTER TT'!$J$2:$J$68606,"&gt;=1"))</f>
        <v>1</v>
      </c>
      <c r="R93" s="79">
        <f>(COUNTIFS('MASTER TT'!$E$2:$E$68606,$A$2:$A$7563,'MASTER TT'!$B$2:$B$68606,"TUESDAY",'MASTER TT'!$C$2:$C$68606,"17*-*",'MASTER TT'!$AM$2:$AM$68606,"SEP-DEC  2025",'MASTER TT'!$J$2:$J$68606,"&gt;=1"))</f>
        <v>0</v>
      </c>
      <c r="S93" s="79">
        <f>(COUNTIFS('MASTER TT'!$E$2:$E$68606,$A$2:$A$7563,'MASTER TT'!$B$2:$B$68606,"WEDNESDAY",'MASTER TT'!$C$2:$C$68606,"08*-1*",'MASTER TT'!$AM$2:$AM$68606,"JAN-APRIL 2026",'MASTER TT'!$J$2:$J$68606,"&gt;=1"))</f>
        <v>1</v>
      </c>
      <c r="T93" s="79">
        <f>(COUNTIFS('MASTER TT'!$E$2:$E$68606,$A$2:$A$7563,'MASTER TT'!$B$2:$B$68606,"WEDNESDAY",'MASTER TT'!$C$2:$C$68606,"1100-1*",'MASTER TT'!$AM$2:$AM$68606,"JAN-APRIL 2026",'MASTER TT'!$J$2:$J$68606,"&gt;=1"))</f>
        <v>0</v>
      </c>
      <c r="U93" s="79">
        <f>(COUNTIFS('MASTER TT'!$E$2:$E$68606,$A$2:$A$7563,'MASTER TT'!$B$2:$B$68606,"MONDAY",'MASTER TT'!$C$2:$C$68606,"1200-1*",'MASTER TT'!$AM$2:$AM$68606,"JAN-APRIL 2025",'MASTER TT'!$J$2:$J$68606,"&gt;=1"))</f>
        <v>0</v>
      </c>
      <c r="V93" s="79">
        <f>(COUNTIFS('MASTER TT'!$E$2:$E$68606,$A$2:$A$7563,'MASTER TT'!$B$2:$B$68606,"MONDAY",'MASTER TT'!$C$2:$C$68606,"1300-1*",'MASTER TT'!$AM$2:$AM$68606,"JAN-APRIL 2025",'MASTER TT'!$J$2:$J$68606,"&gt;=1"))</f>
        <v>0</v>
      </c>
      <c r="W93" s="79">
        <f>(COUNTIFS('MASTER TT'!$E$2:$E$68606,$A$2:$A$7563,'MASTER TT'!$B$2:$B$68606,"WEDNESDAY",'MASTER TT'!$C$2:$C$68606,"14*-1*",'MASTER TT'!$AM$2:$AM$68606,"JAN-APRIL 2026",'MASTER TT'!$J$2:$J$68606,"&gt;=1"))</f>
        <v>0</v>
      </c>
      <c r="X93" s="79">
        <f>(COUNTIFS('MASTER TT'!$E$2:$E$68606,$A$2:$A$7563,'MASTER TT'!$B$2:$B$68606,"WEDNESDAY",'MASTER TT'!$C$2:$C$68606,"17*-*",'MASTER TT'!$AM$2:$AM$68606,"JAN-APRIL 2026",'MASTER TT'!$J$2:$J$68606,"&gt;=1"))</f>
        <v>0</v>
      </c>
      <c r="Y93" s="79">
        <f>(COUNTIFS('MASTER TT'!$E$2:$E$68606,$A$2:$A$7563,'MASTER TT'!$B$2:$B$68606,"THURSDAY",'MASTER TT'!$C$2:$C$68606,"08*-1*",'MASTER TT'!$AM$2:$AM$68606,"JAN-APRIL 2026",'MASTER TT'!$J$2:$J$68606,"&gt;=1"))</f>
        <v>1</v>
      </c>
      <c r="Z93" s="79">
        <f>(COUNTIFS('MASTER TT'!$E$2:$E$68606,$A$2:$A$7563,'MASTER TT'!$B$2:$B$68606,"THURSDAY",'MASTER TT'!$C$2:$C$68606,"1100-1*",'MASTER TT'!$AM$2:$AM$68606,"JAN-APRIL 2026",'MASTER TT'!$J$2:$J$68606,"&gt;=1"))</f>
        <v>1</v>
      </c>
      <c r="AA93" s="79">
        <f>(COUNTIFS('MASTER TT'!$E$2:$E$68606,$A$2:$A$7563,'MASTER TT'!$B$2:$B$68606,"MONDAY",'MASTER TT'!$C$2:$C$68606,"1200-1*",'MASTER TT'!$AM$2:$AM$68606,"JAN-APRIL 2025",'MASTER TT'!$J$2:$J$68606,"&gt;=1"))</f>
        <v>0</v>
      </c>
      <c r="AB93" s="79">
        <f>(COUNTIFS('MASTER TT'!$E$2:$E$68606,$A$2:$A$7563,'MASTER TT'!$B$2:$B$68606,"MONDAY",'MASTER TT'!$C$2:$C$68606,"1300-1*",'MASTER TT'!$AM$2:$AM$68606,"JAN-APRIL 2025",'MASTER TT'!$J$2:$J$68606,"&gt;=1"))</f>
        <v>0</v>
      </c>
      <c r="AC93" s="79">
        <f>(COUNTIFS('MASTER TT'!$E$2:$E$68606,$A$2:$A$7563,'MASTER TT'!$B$2:$B$68606,"THURSDAY",'MASTER TT'!$C$2:$C$68606,"14*-1*",'MASTER TT'!$AM$2:$AM$68606,"JAN-APRIL 2026",'MASTER TT'!$J$2:$J$68606,"&gt;=1"))</f>
        <v>1</v>
      </c>
      <c r="AD93" s="79">
        <f>(COUNTIFS('MASTER TT'!$E$2:$E$68606,$A$2:$A$7563,'MASTER TT'!$B$2:$B$68606,"THURSDAY",'MASTER TT'!$C$2:$C$68606,"17*-*",'MASTER TT'!$AM$2:$AM$68606,"JAN-APRIL 2026",'MASTER TT'!$J$2:$J$68606,"&gt;=1"))</f>
        <v>0</v>
      </c>
      <c r="AE93" s="79">
        <f>(COUNTIFS('MASTER TT'!$E$2:$E$68606,$A$2:$A$7563,'MASTER TT'!$B$2:$B$68606,"FRIDAY",'MASTER TT'!$C$2:$C$68606,"08*-1*",'MASTER TT'!$AM$2:$AM$68606,"JAN-APRIL 2026",'MASTER TT'!$J$2:$J$68606,"&gt;=1"))</f>
        <v>1</v>
      </c>
      <c r="AF93" s="79">
        <f>(COUNTIFS('MASTER TT'!$E$2:$E$68606,$A$2:$A$7563,'MASTER TT'!$B$2:$B$68606,"FRIDAY",'MASTER TT'!$C$2:$C$68606,"1100-1*",'MASTER TT'!$AM$2:$AM$68606,"JAN-APRIL 2026",'MASTER TT'!$J$2:$J$68606,"&gt;=1"))</f>
        <v>0</v>
      </c>
      <c r="AG93" s="79">
        <f>(COUNTIFS('MASTER TT'!$E$2:$E$68606,$A$2:$A$7563,'MASTER TT'!$B$2:$B$68606,"MONDAY",'MASTER TT'!$C$2:$C$68606,"1200-1*",'MASTER TT'!$AM$2:$AM$68606,"JAN-APRIL 2025",'MASTER TT'!$J$2:$J$68606,"&gt;=1"))</f>
        <v>0</v>
      </c>
      <c r="AH93" s="79">
        <f>(COUNTIFS('MASTER TT'!$E$2:$E$68606,$A$2:$A$7563,'MASTER TT'!$B$2:$B$68606,"MONDAY",'MASTER TT'!$C$2:$C$68606,"1300-1*",'MASTER TT'!$AM$2:$AM$68606,"JAN-APRIL 2025",'MASTER TT'!$J$2:$J$68606,"&gt;=1"))</f>
        <v>0</v>
      </c>
      <c r="AI93" s="79">
        <f>(COUNTIFS('MASTER TT'!$E$2:$E$68606,$A$2:$A$7563,'MASTER TT'!$B$2:$B$68606,"FRIDAY",'MASTER TT'!$C$2:$C$68606,"14*-1*",'MASTER TT'!$AM$2:$AM$68606,"JAN-APRIL 2026",'MASTER TT'!$J$2:$J$68606,"&gt;=1"))</f>
        <v>1</v>
      </c>
      <c r="AJ93" s="79">
        <f>(COUNTIFS('MASTER TT'!$E$2:$E$68606,$A$2:$A$7563,'MASTER TT'!$B$2:$B$68606,"FRIDAY",'MASTER TT'!$C$2:$C$68606,"17*-*",'MASTER TT'!$AM$2:$AM$68606,"JAN-APRIL 2026",'MASTER TT'!$J$2:$J$68606,"&gt;=1"))</f>
        <v>0</v>
      </c>
      <c r="AK93" s="79">
        <f>(COUNTIFS('MASTER TT'!$E$2:$E$68606,$A$2:$A$7563,'MASTER TT'!$B$2:$B$68606,"SATURDAY",'MASTER TT'!$C$2:$C$68606,"08*-1*",'MASTER TT'!$AM$2:$AM$68606,"JAN-APRIL 2026",'MASTER TT'!$J$2:$J$68606,"&gt;=1"))</f>
        <v>0</v>
      </c>
      <c r="AL93" s="79">
        <f>(COUNTIFS('MASTER TT'!$E$2:$E$68606,$A$2:$A$7563,'MASTER TT'!$B$2:$B$68606,"SATURDAY",'MASTER TT'!$C$2:$C$68606,"1100-1*",'MASTER TT'!$AM$2:$AM$68606,"JAN-APRIL 2026",'MASTER TT'!$J$2:$J$68606,"&gt;=1"))</f>
        <v>0</v>
      </c>
      <c r="AM93" s="79">
        <f>(COUNTIFS('MASTER TT'!$E$2:$E$68606,$A$2:$A$7563,'MASTER TT'!$B$2:$B$68606,"MONDAY",'MASTER TT'!$C$2:$C$68606,"1200-1*",'MASTER TT'!$AM$2:$AM$68606,"JAN-APRIL 2025",'MASTER TT'!$J$2:$J$68606,"&gt;=1"))</f>
        <v>0</v>
      </c>
      <c r="AN93" s="79">
        <f>(COUNTIFS('MASTER TT'!$E$2:$E$68606,$A$2:$A$7563,'MASTER TT'!$B$2:$B$68606,"MONDAY",'MASTER TT'!$C$2:$C$68606,"1300-1*",'MASTER TT'!$AM$2:$AM$68606,"JAN-APRIL 2025",'MASTER TT'!$J$2:$J$68606,"&gt;=1"))</f>
        <v>0</v>
      </c>
      <c r="AO93" s="79">
        <f>(COUNTIFS('MASTER TT'!$E$2:$E$68606,$A$2:$A$7563,'MASTER TT'!$B$2:$B$68606,"MONDAY",'MASTER TT'!$C$2:$C$68606,"14*-1*",'MASTER TT'!$AM$2:$AM$68606,"MAY-AUG 2025",'MASTER TT'!$J$2:$J$68606,"&gt;=1"))</f>
        <v>0</v>
      </c>
      <c r="AP93" s="79">
        <f>(COUNTIFS('MASTER TT'!$E$2:$E$68606,$A$2:$A$7563,'MASTER TT'!$B$2:$B$68606,"SATURDAY",'MASTER TT'!$C$2:$C$68606,"17*-*",'MASTER TT'!$AM$2:$AM$68606,"JAN-APRIL 2026",'MASTER TT'!$J$2:$J$68606,"&gt;=1"))</f>
        <v>0</v>
      </c>
      <c r="AQ93" s="79">
        <f>(COUNTIFS('MASTER TT'!$E$2:$E$68606,$A$2:$A$7563,'MASTER TT'!$B$2:$B$68606,"SUNDAY",'MASTER TT'!$C$2:$C$68606,"08*-1*",'MASTER TT'!$AM$2:$AM$68606,"JAN-APRIL 2026",'MASTER TT'!$J$2:$J$68606,"&gt;=1"))</f>
        <v>0</v>
      </c>
      <c r="AR93" s="79">
        <f>(COUNTIFS('MASTER TT'!$E$2:$E$68607,$A$2:$A$7563,'MASTER TT'!$B$2:$B$68607,"SUNDAY",'MASTER TT'!$C$2:$C$68607,"1100-1*",'MASTER TT'!$AM$2:$AM$68607,"JAN-APRIL 2026",'MASTER TT'!$J$2:$J$68607,"&gt;=1"))</f>
        <v>0</v>
      </c>
      <c r="AS93" s="79">
        <f>(COUNTIFS('MASTER TT'!$E$2:$E$68606,$A$2:$A$7563,'MASTER TT'!$B$2:$B$68606,"SUNDAY",'MASTER TT'!$C$2:$C$68606,"1200-1*",'MASTER TT'!$AM$2:$AM$68606,"JAN-APRIL 2026",'MASTER TT'!$J$2:$J$68606,"&gt;=1"))</f>
        <v>0</v>
      </c>
      <c r="AT93" s="79">
        <f>(COUNTIFS('MASTER TT'!$E$2:$E$68606,$A$2:$A$7563,'MASTER TT'!$B$2:$B$68606,"SUNDAY",'MASTER TT'!$C$2:$C$68606,"1300-1*",'MASTER TT'!$AM$2:$AM$68606,"JAN-APRIL 2026",'MASTER TT'!$J$2:$J$68606,"&gt;=1"))</f>
        <v>0</v>
      </c>
      <c r="AU93" s="79">
        <f>(COUNTIFS('MASTER TT'!$E$2:$E$68606,$A$2:$A$7563,'MASTER TT'!$B$2:$B$68606,"SUNDAY",'MASTER TT'!$C$2:$C$68606,"14*-1*",'MASTER TT'!$AM$2:$AM$68606,"JAN-APRIL 2026",'MASTER TT'!$J$2:$J$68606,"&gt;=1"))</f>
        <v>0</v>
      </c>
      <c r="AV93" s="79">
        <f>(COUNTIFS('MASTER TT'!$E$2:$E$68606,$A$2:$A$7563,'MASTER TT'!$B$2:$B$68606,"SUNDAY",'MASTER TT'!$C$2:$C$68606,"17*-*",'MASTER TT'!$AM$2:$AM$68606,"JAN-APRIL 2026",'MASTER TT'!$J$2:$J$68606,"&gt;=1"))</f>
        <v>0</v>
      </c>
      <c r="AW93" s="28"/>
      <c r="AX93" s="29"/>
      <c r="AY93" s="28"/>
      <c r="AZ93" s="28"/>
      <c r="BA93" s="28"/>
      <c r="BB93" s="28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1"/>
      <c r="BZ93" s="31"/>
      <c r="CA93" s="30"/>
      <c r="CB93" s="30"/>
      <c r="CC93" s="30"/>
      <c r="CD93" s="30"/>
      <c r="CE93" s="30"/>
      <c r="CF93" s="30"/>
    </row>
    <row r="94" spans="1:84" ht="14.25" customHeight="1">
      <c r="A94" s="112" t="s">
        <v>471</v>
      </c>
      <c r="B94" s="43" t="s">
        <v>376</v>
      </c>
      <c r="C94" s="115"/>
      <c r="D94" s="114"/>
      <c r="E94" s="113"/>
      <c r="F94" s="113" t="s">
        <v>60</v>
      </c>
      <c r="G94" s="79">
        <f>(COUNTIFS('MASTER TT'!$E$2:$E$68606,$A$2:$A$7563,'MASTER TT'!$B$2:$B$68606,"MONDAY",'MASTER TT'!$C$2:$C$68606,"08*-1*",'MASTER TT'!$AM$2:$AM$68606,"JAN-APRIL 2026",'MASTER TT'!$J$2:$J$68606,"&gt;=1"))</f>
        <v>0</v>
      </c>
      <c r="H94" s="79">
        <f>(COUNTIFS('MASTER TT'!$E$2:$E$68602,$A$2:$A$7563,'MASTER TT'!$B$2:$B$68602,"MONDAY",'MASTER TT'!$C$2:$C$68602,"1100-1*",'MASTER TT'!$AM$2:$AM$68602,"JAN-APRIL 2026",'MASTER TT'!$J$2:$J$68602,"&gt;=1"))</f>
        <v>0</v>
      </c>
      <c r="I94" s="79">
        <f>(COUNTIFS('MASTER TT'!$E$2:$E$68606,$A$2:$A$7563,'MASTER TT'!$B$2:$B$68606,"MONDAY",'MASTER TT'!$C$2:$C$68606,"1200-1*",'MASTER TT'!$AM$2:$AM$68606,"JAN-APRIL 2025",'MASTER TT'!$J$2:$J$68606,"&gt;=1"))</f>
        <v>0</v>
      </c>
      <c r="J94" s="79">
        <f>(COUNTIFS('MASTER TT'!$E$2:$E$68606,$A$2:$A$7563,'MASTER TT'!$B$2:$B$68606,"MONDAY",'MASTER TT'!$C$2:$C$68606,"1300-1*",'MASTER TT'!$AM$2:$AM$68606,"JAN-APRIL 2025",'MASTER TT'!$J$2:$J$68606,"&gt;=1"))</f>
        <v>0</v>
      </c>
      <c r="K94" s="79">
        <f>(COUNTIFS('MASTER TT'!$E$2:$E$68606,$A$2:$A$7563,'MASTER TT'!$B$2:$B$68606,"MONDAY",'MASTER TT'!$C$2:$C$68606,"14*-1*",'MASTER TT'!$AM$2:$AM$68606,"JAN-APRIL 2026",'MASTER TT'!$J$2:$J$68606,"&gt;=1"))</f>
        <v>1</v>
      </c>
      <c r="L94" s="79">
        <f>(COUNTIFS('MASTER TT'!$E$2:$E$68606,$A$2:$A$7563,'MASTER TT'!$B$2:$B$68606,"MONDAY",'MASTER TT'!$C$2:$C$68606,"17*-*",'MASTER TT'!$AM$2:$AM$68606,"JAN-APRIL 2026",'MASTER TT'!$J$2:$J$68606,"&gt;=1"))</f>
        <v>0</v>
      </c>
      <c r="M94" s="79">
        <f>(COUNTIFS('MASTER TT'!$E$2:$E$68606,$A$2:$A$7563,'MASTER TT'!$B$2:$B$68606,"TUESDAY",'MASTER TT'!$C$2:$C$68606,"08*-1*",'MASTER TT'!$AM$2:$AM$68606,"JAN-APRIL 2026",'MASTER TT'!$J$2:$J$68606,"&gt;=1"))</f>
        <v>0</v>
      </c>
      <c r="N94" s="79">
        <f>(COUNTIFS('MASTER TT'!$E$2:$E$68606,$A$2:$A$7563,'MASTER TT'!$B$2:$B$68606,"TUESDAY",'MASTER TT'!$C$2:$C$68606,"1100-1*",'MASTER TT'!$AM$2:$AM$68606,"JAN-APRIL 2026",'MASTER TT'!$J$2:$J$68606,"&gt;=1"))</f>
        <v>0</v>
      </c>
      <c r="O94" s="79">
        <f>(COUNTIFS('MASTER TT'!$E$2:$E$68606,$A$2:$A$7563,'MASTER TT'!$B$2:$B$68606,"MONDAY",'MASTER TT'!$C$2:$C$68606,"1200-1*",'MASTER TT'!$AM$2:$AM$68606,"JAN-APRIL 2025",'MASTER TT'!$J$2:$J$68606,"&gt;=1"))</f>
        <v>0</v>
      </c>
      <c r="P94" s="79">
        <f>(COUNTIFS('MASTER TT'!$E$2:$E$68606,$A$2:$A$7563,'MASTER TT'!$B$2:$B$68606,"TUESDAY",'MASTER TT'!$C$2:$C$68606,"1300-1*",'MASTER TT'!$AM$2:$AM$68606,"JAN-APRIL 2026",'MASTER TT'!$J$2:$J$68606,"&gt;=1"))</f>
        <v>0</v>
      </c>
      <c r="Q94" s="79">
        <f>(COUNTIFS('MASTER TT'!$E$2:$E$68606,$A$2:$A$7563,'MASTER TT'!$B$2:$B$68606,"TUESDAY",'MASTER TT'!$C$2:$C$68606,"14*-1*",'MASTER TT'!$AM$2:$AM$68606,"JAN-APRIL 2026",'MASTER TT'!$J$2:$J$68606,"&gt;=1"))</f>
        <v>1</v>
      </c>
      <c r="R94" s="79">
        <f>(COUNTIFS('MASTER TT'!$E$2:$E$68606,$A$2:$A$7563,'MASTER TT'!$B$2:$B$68606,"TUESDAY",'MASTER TT'!$C$2:$C$68606,"17*-*",'MASTER TT'!$AM$2:$AM$68606,"SEP-DEC  2025",'MASTER TT'!$J$2:$J$68606,"&gt;=1"))</f>
        <v>0</v>
      </c>
      <c r="S94" s="79">
        <f>(COUNTIFS('MASTER TT'!$E$2:$E$68606,$A$2:$A$7563,'MASTER TT'!$B$2:$B$68606,"WEDNESDAY",'MASTER TT'!$C$2:$C$68606,"08*-1*",'MASTER TT'!$AM$2:$AM$68606,"JAN-APRIL 2026",'MASTER TT'!$J$2:$J$68606,"&gt;=1"))</f>
        <v>1</v>
      </c>
      <c r="T94" s="79">
        <f>(COUNTIFS('MASTER TT'!$E$2:$E$68606,$A$2:$A$7563,'MASTER TT'!$B$2:$B$68606,"WEDNESDAY",'MASTER TT'!$C$2:$C$68606,"1100-1*",'MASTER TT'!$AM$2:$AM$68606,"JAN-APRIL 2026",'MASTER TT'!$J$2:$J$68606,"&gt;=1"))</f>
        <v>0</v>
      </c>
      <c r="U94" s="79">
        <f>(COUNTIFS('MASTER TT'!$E$2:$E$68606,$A$2:$A$7563,'MASTER TT'!$B$2:$B$68606,"MONDAY",'MASTER TT'!$C$2:$C$68606,"1200-1*",'MASTER TT'!$AM$2:$AM$68606,"JAN-APRIL 2025",'MASTER TT'!$J$2:$J$68606,"&gt;=1"))</f>
        <v>0</v>
      </c>
      <c r="V94" s="79">
        <f>(COUNTIFS('MASTER TT'!$E$2:$E$68606,$A$2:$A$7563,'MASTER TT'!$B$2:$B$68606,"MONDAY",'MASTER TT'!$C$2:$C$68606,"1300-1*",'MASTER TT'!$AM$2:$AM$68606,"JAN-APRIL 2025",'MASTER TT'!$J$2:$J$68606,"&gt;=1"))</f>
        <v>0</v>
      </c>
      <c r="W94" s="79">
        <f>(COUNTIFS('MASTER TT'!$E$2:$E$68606,$A$2:$A$7563,'MASTER TT'!$B$2:$B$68606,"WEDNESDAY",'MASTER TT'!$C$2:$C$68606,"14*-1*",'MASTER TT'!$AM$2:$AM$68606,"JAN-APRIL 2026",'MASTER TT'!$J$2:$J$68606,"&gt;=1"))</f>
        <v>0</v>
      </c>
      <c r="X94" s="79">
        <f>(COUNTIFS('MASTER TT'!$E$2:$E$68606,$A$2:$A$7563,'MASTER TT'!$B$2:$B$68606,"WEDNESDAY",'MASTER TT'!$C$2:$C$68606,"17*-*",'MASTER TT'!$AM$2:$AM$68606,"JAN-APRIL 2026",'MASTER TT'!$J$2:$J$68606,"&gt;=1"))</f>
        <v>0</v>
      </c>
      <c r="Y94" s="79">
        <f>(COUNTIFS('MASTER TT'!$E$2:$E$68606,$A$2:$A$7563,'MASTER TT'!$B$2:$B$68606,"THURSDAY",'MASTER TT'!$C$2:$C$68606,"08*-1*",'MASTER TT'!$AM$2:$AM$68606,"JAN-APRIL 2026",'MASTER TT'!$J$2:$J$68606,"&gt;=1"))</f>
        <v>1</v>
      </c>
      <c r="Z94" s="79">
        <f>(COUNTIFS('MASTER TT'!$E$2:$E$68606,$A$2:$A$7563,'MASTER TT'!$B$2:$B$68606,"THURSDAY",'MASTER TT'!$C$2:$C$68606,"1100-1*",'MASTER TT'!$AM$2:$AM$68606,"JAN-APRIL 2026",'MASTER TT'!$J$2:$J$68606,"&gt;=1"))</f>
        <v>1</v>
      </c>
      <c r="AA94" s="79">
        <f>(COUNTIFS('MASTER TT'!$E$2:$E$68606,$A$2:$A$7563,'MASTER TT'!$B$2:$B$68606,"MONDAY",'MASTER TT'!$C$2:$C$68606,"1200-1*",'MASTER TT'!$AM$2:$AM$68606,"JAN-APRIL 2025",'MASTER TT'!$J$2:$J$68606,"&gt;=1"))</f>
        <v>0</v>
      </c>
      <c r="AB94" s="79">
        <f>(COUNTIFS('MASTER TT'!$E$2:$E$68606,$A$2:$A$7563,'MASTER TT'!$B$2:$B$68606,"MONDAY",'MASTER TT'!$C$2:$C$68606,"1300-1*",'MASTER TT'!$AM$2:$AM$68606,"JAN-APRIL 2025",'MASTER TT'!$J$2:$J$68606,"&gt;=1"))</f>
        <v>0</v>
      </c>
      <c r="AC94" s="79">
        <f>(COUNTIFS('MASTER TT'!$E$2:$E$68606,$A$2:$A$7563,'MASTER TT'!$B$2:$B$68606,"THURSDAY",'MASTER TT'!$C$2:$C$68606,"14*-1*",'MASTER TT'!$AM$2:$AM$68606,"JAN-APRIL 2026",'MASTER TT'!$J$2:$J$68606,"&gt;=1"))</f>
        <v>0</v>
      </c>
      <c r="AD94" s="79">
        <f>(COUNTIFS('MASTER TT'!$E$2:$E$68606,$A$2:$A$7563,'MASTER TT'!$B$2:$B$68606,"THURSDAY",'MASTER TT'!$C$2:$C$68606,"17*-*",'MASTER TT'!$AM$2:$AM$68606,"JAN-APRIL 2026",'MASTER TT'!$J$2:$J$68606,"&gt;=1"))</f>
        <v>0</v>
      </c>
      <c r="AE94" s="79">
        <f>(COUNTIFS('MASTER TT'!$E$2:$E$68606,$A$2:$A$7563,'MASTER TT'!$B$2:$B$68606,"FRIDAY",'MASTER TT'!$C$2:$C$68606,"08*-1*",'MASTER TT'!$AM$2:$AM$68606,"JAN-APRIL 2026",'MASTER TT'!$J$2:$J$68606,"&gt;=1"))</f>
        <v>1</v>
      </c>
      <c r="AF94" s="79">
        <f>(COUNTIFS('MASTER TT'!$E$2:$E$68606,$A$2:$A$7563,'MASTER TT'!$B$2:$B$68606,"FRIDAY",'MASTER TT'!$C$2:$C$68606,"1100-1*",'MASTER TT'!$AM$2:$AM$68606,"JAN-APRIL 2026",'MASTER TT'!$J$2:$J$68606,"&gt;=1"))</f>
        <v>1</v>
      </c>
      <c r="AG94" s="79">
        <f>(COUNTIFS('MASTER TT'!$E$2:$E$68606,$A$2:$A$7563,'MASTER TT'!$B$2:$B$68606,"MONDAY",'MASTER TT'!$C$2:$C$68606,"1200-1*",'MASTER TT'!$AM$2:$AM$68606,"JAN-APRIL 2025",'MASTER TT'!$J$2:$J$68606,"&gt;=1"))</f>
        <v>0</v>
      </c>
      <c r="AH94" s="79">
        <f>(COUNTIFS('MASTER TT'!$E$2:$E$68606,$A$2:$A$7563,'MASTER TT'!$B$2:$B$68606,"MONDAY",'MASTER TT'!$C$2:$C$68606,"1300-1*",'MASTER TT'!$AM$2:$AM$68606,"JAN-APRIL 2025",'MASTER TT'!$J$2:$J$68606,"&gt;=1"))</f>
        <v>0</v>
      </c>
      <c r="AI94" s="79">
        <f>(COUNTIFS('MASTER TT'!$E$2:$E$68606,$A$2:$A$7563,'MASTER TT'!$B$2:$B$68606,"FRIDAY",'MASTER TT'!$C$2:$C$68606,"14*-1*",'MASTER TT'!$AM$2:$AM$68606,"JAN-APRIL 2026",'MASTER TT'!$J$2:$J$68606,"&gt;=1"))</f>
        <v>0</v>
      </c>
      <c r="AJ94" s="79">
        <f>(COUNTIFS('MASTER TT'!$E$2:$E$68606,$A$2:$A$7563,'MASTER TT'!$B$2:$B$68606,"FRIDAY",'MASTER TT'!$C$2:$C$68606,"17*-*",'MASTER TT'!$AM$2:$AM$68606,"JAN-APRIL 2026",'MASTER TT'!$J$2:$J$68606,"&gt;=1"))</f>
        <v>0</v>
      </c>
      <c r="AK94" s="79">
        <f>(COUNTIFS('MASTER TT'!$E$2:$E$68606,$A$2:$A$7563,'MASTER TT'!$B$2:$B$68606,"SATURDAY",'MASTER TT'!$C$2:$C$68606,"08*-1*",'MASTER TT'!$AM$2:$AM$68606,"JAN-APRIL 2026",'MASTER TT'!$J$2:$J$68606,"&gt;=1"))</f>
        <v>0</v>
      </c>
      <c r="AL94" s="79">
        <f>(COUNTIFS('MASTER TT'!$E$2:$E$68606,$A$2:$A$7563,'MASTER TT'!$B$2:$B$68606,"SATURDAY",'MASTER TT'!$C$2:$C$68606,"1100-1*",'MASTER TT'!$AM$2:$AM$68606,"JAN-APRIL 2026",'MASTER TT'!$J$2:$J$68606,"&gt;=1"))</f>
        <v>0</v>
      </c>
      <c r="AM94" s="79">
        <f>(COUNTIFS('MASTER TT'!$E$2:$E$68606,$A$2:$A$7563,'MASTER TT'!$B$2:$B$68606,"MONDAY",'MASTER TT'!$C$2:$C$68606,"1200-1*",'MASTER TT'!$AM$2:$AM$68606,"JAN-APRIL 2025",'MASTER TT'!$J$2:$J$68606,"&gt;=1"))</f>
        <v>0</v>
      </c>
      <c r="AN94" s="79">
        <f>(COUNTIFS('MASTER TT'!$E$2:$E$68606,$A$2:$A$7563,'MASTER TT'!$B$2:$B$68606,"MONDAY",'MASTER TT'!$C$2:$C$68606,"1300-1*",'MASTER TT'!$AM$2:$AM$68606,"JAN-APRIL 2025",'MASTER TT'!$J$2:$J$68606,"&gt;=1"))</f>
        <v>0</v>
      </c>
      <c r="AO94" s="79">
        <f>(COUNTIFS('MASTER TT'!$E$2:$E$68606,$A$2:$A$7563,'MASTER TT'!$B$2:$B$68606,"MONDAY",'MASTER TT'!$C$2:$C$68606,"14*-1*",'MASTER TT'!$AM$2:$AM$68606,"MAY-AUG 2025",'MASTER TT'!$J$2:$J$68606,"&gt;=1"))</f>
        <v>0</v>
      </c>
      <c r="AP94" s="79">
        <f>(COUNTIFS('MASTER TT'!$E$2:$E$68606,$A$2:$A$7563,'MASTER TT'!$B$2:$B$68606,"SATURDAY",'MASTER TT'!$C$2:$C$68606,"17*-*",'MASTER TT'!$AM$2:$AM$68606,"JAN-APRIL 2026",'MASTER TT'!$J$2:$J$68606,"&gt;=1"))</f>
        <v>0</v>
      </c>
      <c r="AQ94" s="79">
        <f>(COUNTIFS('MASTER TT'!$E$2:$E$68606,$A$2:$A$7563,'MASTER TT'!$B$2:$B$68606,"SUNDAY",'MASTER TT'!$C$2:$C$68606,"08*-1*",'MASTER TT'!$AM$2:$AM$68606,"JAN-APRIL 2026",'MASTER TT'!$J$2:$J$68606,"&gt;=1"))</f>
        <v>0</v>
      </c>
      <c r="AR94" s="79">
        <f>(COUNTIFS('MASTER TT'!$E$2:$E$68607,$A$2:$A$7563,'MASTER TT'!$B$2:$B$68607,"SUNDAY",'MASTER TT'!$C$2:$C$68607,"1100-1*",'MASTER TT'!$AM$2:$AM$68607,"JAN-APRIL 2026",'MASTER TT'!$J$2:$J$68607,"&gt;=1"))</f>
        <v>0</v>
      </c>
      <c r="AS94" s="79">
        <f>(COUNTIFS('MASTER TT'!$E$2:$E$68606,$A$2:$A$7563,'MASTER TT'!$B$2:$B$68606,"SUNDAY",'MASTER TT'!$C$2:$C$68606,"1200-1*",'MASTER TT'!$AM$2:$AM$68606,"JAN-APRIL 2026",'MASTER TT'!$J$2:$J$68606,"&gt;=1"))</f>
        <v>0</v>
      </c>
      <c r="AT94" s="79">
        <f>(COUNTIFS('MASTER TT'!$E$2:$E$68606,$A$2:$A$7563,'MASTER TT'!$B$2:$B$68606,"SUNDAY",'MASTER TT'!$C$2:$C$68606,"1300-1*",'MASTER TT'!$AM$2:$AM$68606,"JAN-APRIL 2026",'MASTER TT'!$J$2:$J$68606,"&gt;=1"))</f>
        <v>0</v>
      </c>
      <c r="AU94" s="79">
        <f>(COUNTIFS('MASTER TT'!$E$2:$E$68606,$A$2:$A$7563,'MASTER TT'!$B$2:$B$68606,"SUNDAY",'MASTER TT'!$C$2:$C$68606,"14*-1*",'MASTER TT'!$AM$2:$AM$68606,"JAN-APRIL 2026",'MASTER TT'!$J$2:$J$68606,"&gt;=1"))</f>
        <v>0</v>
      </c>
      <c r="AV94" s="79">
        <f>(COUNTIFS('MASTER TT'!$E$2:$E$68606,$A$2:$A$7563,'MASTER TT'!$B$2:$B$68606,"SUNDAY",'MASTER TT'!$C$2:$C$68606,"17*-*",'MASTER TT'!$AM$2:$AM$68606,"JAN-APRIL 2026",'MASTER TT'!$J$2:$J$68606,"&gt;=1"))</f>
        <v>0</v>
      </c>
      <c r="AW94" s="28"/>
      <c r="AX94" s="29"/>
      <c r="AY94" s="28"/>
      <c r="AZ94" s="28"/>
      <c r="BA94" s="28"/>
      <c r="BB94" s="28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1"/>
      <c r="BZ94" s="31"/>
      <c r="CA94" s="30"/>
      <c r="CB94" s="30"/>
      <c r="CC94" s="30"/>
      <c r="CD94" s="30"/>
      <c r="CE94" s="30"/>
      <c r="CF94" s="30"/>
    </row>
    <row r="95" spans="1:84" ht="14.25" customHeight="1">
      <c r="A95" s="111" t="s">
        <v>395</v>
      </c>
      <c r="B95" s="43" t="s">
        <v>376</v>
      </c>
      <c r="C95" s="26"/>
      <c r="D95" s="25"/>
      <c r="E95" s="102"/>
      <c r="F95" s="102"/>
      <c r="G95" s="66">
        <f t="shared" ref="G95:AV95" si="5">SUM(G91:G94)/4</f>
        <v>0.5</v>
      </c>
      <c r="H95" s="66">
        <f t="shared" si="5"/>
        <v>0</v>
      </c>
      <c r="I95" s="66">
        <f t="shared" si="5"/>
        <v>0</v>
      </c>
      <c r="J95" s="66">
        <f t="shared" si="5"/>
        <v>0</v>
      </c>
      <c r="K95" s="66">
        <f t="shared" si="5"/>
        <v>0.75</v>
      </c>
      <c r="L95" s="66">
        <f t="shared" si="5"/>
        <v>0</v>
      </c>
      <c r="M95" s="66">
        <f t="shared" si="5"/>
        <v>0</v>
      </c>
      <c r="N95" s="66">
        <f t="shared" si="5"/>
        <v>0.25</v>
      </c>
      <c r="O95" s="66">
        <f t="shared" si="5"/>
        <v>0</v>
      </c>
      <c r="P95" s="66">
        <f t="shared" si="5"/>
        <v>0</v>
      </c>
      <c r="Q95" s="66">
        <f t="shared" si="5"/>
        <v>0.5</v>
      </c>
      <c r="R95" s="66">
        <f t="shared" si="5"/>
        <v>0</v>
      </c>
      <c r="S95" s="66">
        <f t="shared" si="5"/>
        <v>0.5</v>
      </c>
      <c r="T95" s="66">
        <f t="shared" si="5"/>
        <v>0.25</v>
      </c>
      <c r="U95" s="66">
        <f t="shared" si="5"/>
        <v>0</v>
      </c>
      <c r="V95" s="66">
        <f t="shared" si="5"/>
        <v>0</v>
      </c>
      <c r="W95" s="66">
        <f t="shared" si="5"/>
        <v>0</v>
      </c>
      <c r="X95" s="66">
        <f t="shared" si="5"/>
        <v>0</v>
      </c>
      <c r="Y95" s="66">
        <f t="shared" si="5"/>
        <v>0.75</v>
      </c>
      <c r="Z95" s="66">
        <f t="shared" si="5"/>
        <v>0.5</v>
      </c>
      <c r="AA95" s="66">
        <f t="shared" si="5"/>
        <v>0</v>
      </c>
      <c r="AB95" s="66">
        <f t="shared" si="5"/>
        <v>0</v>
      </c>
      <c r="AC95" s="66">
        <f t="shared" si="5"/>
        <v>0.25</v>
      </c>
      <c r="AD95" s="66">
        <f t="shared" si="5"/>
        <v>0</v>
      </c>
      <c r="AE95" s="66">
        <f t="shared" si="5"/>
        <v>0.5</v>
      </c>
      <c r="AF95" s="66">
        <f t="shared" si="5"/>
        <v>0.25</v>
      </c>
      <c r="AG95" s="66">
        <f t="shared" si="5"/>
        <v>0</v>
      </c>
      <c r="AH95" s="66">
        <f t="shared" si="5"/>
        <v>0</v>
      </c>
      <c r="AI95" s="66">
        <f t="shared" si="5"/>
        <v>0.25</v>
      </c>
      <c r="AJ95" s="66">
        <f t="shared" si="5"/>
        <v>0</v>
      </c>
      <c r="AK95" s="66">
        <f t="shared" si="5"/>
        <v>0</v>
      </c>
      <c r="AL95" s="66">
        <f t="shared" si="5"/>
        <v>0</v>
      </c>
      <c r="AM95" s="66">
        <f t="shared" si="5"/>
        <v>0</v>
      </c>
      <c r="AN95" s="66">
        <f t="shared" si="5"/>
        <v>0</v>
      </c>
      <c r="AO95" s="66">
        <f t="shared" si="5"/>
        <v>0</v>
      </c>
      <c r="AP95" s="66">
        <f t="shared" si="5"/>
        <v>0</v>
      </c>
      <c r="AQ95" s="66">
        <f t="shared" si="5"/>
        <v>0</v>
      </c>
      <c r="AR95" s="66">
        <f t="shared" si="5"/>
        <v>0</v>
      </c>
      <c r="AS95" s="66">
        <f t="shared" si="5"/>
        <v>0</v>
      </c>
      <c r="AT95" s="66">
        <f t="shared" si="5"/>
        <v>0</v>
      </c>
      <c r="AU95" s="66">
        <f t="shared" si="5"/>
        <v>0</v>
      </c>
      <c r="AV95" s="66">
        <f t="shared" si="5"/>
        <v>0</v>
      </c>
      <c r="AW95" s="28"/>
      <c r="AX95" s="28"/>
      <c r="AY95" s="28"/>
      <c r="AZ95" s="28"/>
      <c r="BA95" s="28"/>
      <c r="BB95" s="28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1"/>
      <c r="BZ95" s="31"/>
      <c r="CA95" s="30"/>
      <c r="CB95" s="30"/>
      <c r="CC95" s="30"/>
      <c r="CD95" s="30"/>
      <c r="CE95" s="30"/>
      <c r="CF95" s="30"/>
    </row>
    <row r="96" spans="1:84" ht="14.25" customHeight="1">
      <c r="A96" s="99" t="s">
        <v>472</v>
      </c>
      <c r="B96" s="43" t="s">
        <v>376</v>
      </c>
      <c r="C96" s="116"/>
      <c r="D96" s="101"/>
      <c r="E96" s="102" t="s">
        <v>473</v>
      </c>
      <c r="F96" s="102" t="s">
        <v>454</v>
      </c>
      <c r="G96" s="79">
        <f>(COUNTIFS('MASTER TT'!$E$2:$E$68606,$A$2:$A$7563,'MASTER TT'!$B$2:$B$68606,"MONDAY",'MASTER TT'!$C$2:$C$68606,"08*-1*",'MASTER TT'!$AM$2:$AM$68606,"JAN-APRIL 2026",'MASTER TT'!$J$2:$J$68606,"&gt;=1"))</f>
        <v>0</v>
      </c>
      <c r="H96" s="79">
        <f>(COUNTIFS('MASTER TT'!$E$2:$E$68602,$A$2:$A$7563,'MASTER TT'!$B$2:$B$68602,"MONDAY",'MASTER TT'!$C$2:$C$68602,"1100-1*",'MASTER TT'!$AM$2:$AM$68602,"JAN-APRIL 2026",'MASTER TT'!$J$2:$J$68602,"&gt;=1"))</f>
        <v>0</v>
      </c>
      <c r="I96" s="79">
        <f>(COUNTIFS('MASTER TT'!$E$2:$E$68606,$A$2:$A$7563,'MASTER TT'!$B$2:$B$68606,"MONDAY",'MASTER TT'!$C$2:$C$68606,"1200-1*",'MASTER TT'!$AM$2:$AM$68606,"JAN-APRIL 2025",'MASTER TT'!$J$2:$J$68606,"&gt;=1"))</f>
        <v>0</v>
      </c>
      <c r="J96" s="79">
        <f>(COUNTIFS('MASTER TT'!$E$2:$E$68606,$A$2:$A$7563,'MASTER TT'!$B$2:$B$68606,"MONDAY",'MASTER TT'!$C$2:$C$68606,"1300-1*",'MASTER TT'!$AM$2:$AM$68606,"JAN-APRIL 2025",'MASTER TT'!$J$2:$J$68606,"&gt;=1"))</f>
        <v>0</v>
      </c>
      <c r="K96" s="79">
        <f>(COUNTIFS('MASTER TT'!$E$2:$E$68606,$A$2:$A$7563,'MASTER TT'!$B$2:$B$68606,"MONDAY",'MASTER TT'!$C$2:$C$68606,"14*-1*",'MASTER TT'!$AM$2:$AM$68606,"JAN-APRIL 2026",'MASTER TT'!$J$2:$J$68606,"&gt;=1"))</f>
        <v>1</v>
      </c>
      <c r="L96" s="79">
        <f>(COUNTIFS('MASTER TT'!$E$2:$E$68606,$A$2:$A$7563,'MASTER TT'!$B$2:$B$68606,"MONDAY",'MASTER TT'!$C$2:$C$68606,"17*-*",'MASTER TT'!$AM$2:$AM$68606,"JAN-APRIL 2026",'MASTER TT'!$J$2:$J$68606,"&gt;=1"))</f>
        <v>0</v>
      </c>
      <c r="M96" s="79">
        <f>(COUNTIFS('MASTER TT'!$E$2:$E$68606,$A$2:$A$7563,'MASTER TT'!$B$2:$B$68606,"TUESDAY",'MASTER TT'!$C$2:$C$68606,"08*-1*",'MASTER TT'!$AM$2:$AM$68606,"JAN-APRIL 2026",'MASTER TT'!$J$2:$J$68606,"&gt;=1"))</f>
        <v>1</v>
      </c>
      <c r="N96" s="79">
        <f>(COUNTIFS('MASTER TT'!$E$2:$E$68606,$A$2:$A$7563,'MASTER TT'!$B$2:$B$68606,"TUESDAY",'MASTER TT'!$C$2:$C$68606,"1100-1*",'MASTER TT'!$AM$2:$AM$68606,"JAN-APRIL 2026",'MASTER TT'!$J$2:$J$68606,"&gt;=1"))</f>
        <v>0</v>
      </c>
      <c r="O96" s="79">
        <f>(COUNTIFS('MASTER TT'!$E$2:$E$68606,$A$2:$A$7563,'MASTER TT'!$B$2:$B$68606,"MONDAY",'MASTER TT'!$C$2:$C$68606,"1200-1*",'MASTER TT'!$AM$2:$AM$68606,"JAN-APRIL 2025",'MASTER TT'!$J$2:$J$68606,"&gt;=1"))</f>
        <v>0</v>
      </c>
      <c r="P96" s="79">
        <f>(COUNTIFS('MASTER TT'!$E$2:$E$68606,$A$2:$A$7563,'MASTER TT'!$B$2:$B$68606,"TUESDAY",'MASTER TT'!$C$2:$C$68606,"1300-1*",'MASTER TT'!$AM$2:$AM$68606,"JAN-APRIL 2026",'MASTER TT'!$J$2:$J$68606,"&gt;=1"))</f>
        <v>0</v>
      </c>
      <c r="Q96" s="79">
        <f>(COUNTIFS('MASTER TT'!$E$2:$E$68606,$A$2:$A$7563,'MASTER TT'!$B$2:$B$68606,"TUESDAY",'MASTER TT'!$C$2:$C$68606,"14*-1*",'MASTER TT'!$AM$2:$AM$68606,"JAN-APRIL 2026",'MASTER TT'!$J$2:$J$68606,"&gt;=1"))</f>
        <v>0</v>
      </c>
      <c r="R96" s="79">
        <f>(COUNTIFS('MASTER TT'!$E$2:$E$68606,$A$2:$A$7563,'MASTER TT'!$B$2:$B$68606,"TUESDAY",'MASTER TT'!$C$2:$C$68606,"17*-*",'MASTER TT'!$AM$2:$AM$68606,"SEP-DEC  2025",'MASTER TT'!$J$2:$J$68606,"&gt;=1"))</f>
        <v>0</v>
      </c>
      <c r="S96" s="79">
        <f>(COUNTIFS('MASTER TT'!$E$2:$E$68606,$A$2:$A$7563,'MASTER TT'!$B$2:$B$68606,"WEDNESDAY",'MASTER TT'!$C$2:$C$68606,"08*-1*",'MASTER TT'!$AM$2:$AM$68606,"JAN-APRIL 2026",'MASTER TT'!$J$2:$J$68606,"&gt;=1"))</f>
        <v>0</v>
      </c>
      <c r="T96" s="79">
        <f>(COUNTIFS('MASTER TT'!$E$2:$E$68606,$A$2:$A$7563,'MASTER TT'!$B$2:$B$68606,"WEDNESDAY",'MASTER TT'!$C$2:$C$68606,"1100-1*",'MASTER TT'!$AM$2:$AM$68606,"JAN-APRIL 2026",'MASTER TT'!$J$2:$J$68606,"&gt;=1"))</f>
        <v>0</v>
      </c>
      <c r="U96" s="79">
        <f>(COUNTIFS('MASTER TT'!$E$2:$E$68606,$A$2:$A$7563,'MASTER TT'!$B$2:$B$68606,"MONDAY",'MASTER TT'!$C$2:$C$68606,"1200-1*",'MASTER TT'!$AM$2:$AM$68606,"JAN-APRIL 2025",'MASTER TT'!$J$2:$J$68606,"&gt;=1"))</f>
        <v>0</v>
      </c>
      <c r="V96" s="79">
        <f>(COUNTIFS('MASTER TT'!$E$2:$E$68606,$A$2:$A$7563,'MASTER TT'!$B$2:$B$68606,"MONDAY",'MASTER TT'!$C$2:$C$68606,"1300-1*",'MASTER TT'!$AM$2:$AM$68606,"JAN-APRIL 2025",'MASTER TT'!$J$2:$J$68606,"&gt;=1"))</f>
        <v>0</v>
      </c>
      <c r="W96" s="79">
        <f>(COUNTIFS('MASTER TT'!$E$2:$E$68606,$A$2:$A$7563,'MASTER TT'!$B$2:$B$68606,"WEDNESDAY",'MASTER TT'!$C$2:$C$68606,"14*-1*",'MASTER TT'!$AM$2:$AM$68606,"JAN-APRIL 2026",'MASTER TT'!$J$2:$J$68606,"&gt;=1"))</f>
        <v>0</v>
      </c>
      <c r="X96" s="79">
        <f>(COUNTIFS('MASTER TT'!$E$2:$E$68606,$A$2:$A$7563,'MASTER TT'!$B$2:$B$68606,"WEDNESDAY",'MASTER TT'!$C$2:$C$68606,"17*-*",'MASTER TT'!$AM$2:$AM$68606,"JAN-APRIL 2026",'MASTER TT'!$J$2:$J$68606,"&gt;=1"))</f>
        <v>0</v>
      </c>
      <c r="Y96" s="79">
        <f>(COUNTIFS('MASTER TT'!$E$2:$E$68606,$A$2:$A$7563,'MASTER TT'!$B$2:$B$68606,"THURSDAY",'MASTER TT'!$C$2:$C$68606,"08*-1*",'MASTER TT'!$AM$2:$AM$68606,"JAN-APRIL 2026",'MASTER TT'!$J$2:$J$68606,"&gt;=1"))</f>
        <v>0</v>
      </c>
      <c r="Z96" s="79">
        <f>(COUNTIFS('MASTER TT'!$E$2:$E$68606,$A$2:$A$7563,'MASTER TT'!$B$2:$B$68606,"THURSDAY",'MASTER TT'!$C$2:$C$68606,"1100-1*",'MASTER TT'!$AM$2:$AM$68606,"JAN-APRIL 2026",'MASTER TT'!$J$2:$J$68606,"&gt;=1"))</f>
        <v>0</v>
      </c>
      <c r="AA96" s="79">
        <f>(COUNTIFS('MASTER TT'!$E$2:$E$68606,$A$2:$A$7563,'MASTER TT'!$B$2:$B$68606,"MONDAY",'MASTER TT'!$C$2:$C$68606,"1200-1*",'MASTER TT'!$AM$2:$AM$68606,"JAN-APRIL 2025",'MASTER TT'!$J$2:$J$68606,"&gt;=1"))</f>
        <v>0</v>
      </c>
      <c r="AB96" s="79">
        <f>(COUNTIFS('MASTER TT'!$E$2:$E$68606,$A$2:$A$7563,'MASTER TT'!$B$2:$B$68606,"MONDAY",'MASTER TT'!$C$2:$C$68606,"1300-1*",'MASTER TT'!$AM$2:$AM$68606,"JAN-APRIL 2025",'MASTER TT'!$J$2:$J$68606,"&gt;=1"))</f>
        <v>0</v>
      </c>
      <c r="AC96" s="79">
        <f>(COUNTIFS('MASTER TT'!$E$2:$E$68606,$A$2:$A$7563,'MASTER TT'!$B$2:$B$68606,"THURSDAY",'MASTER TT'!$C$2:$C$68606,"14*-1*",'MASTER TT'!$AM$2:$AM$68606,"JAN-APRIL 2026",'MASTER TT'!$J$2:$J$68606,"&gt;=1"))</f>
        <v>0</v>
      </c>
      <c r="AD96" s="79">
        <f>(COUNTIFS('MASTER TT'!$E$2:$E$68606,$A$2:$A$7563,'MASTER TT'!$B$2:$B$68606,"THURSDAY",'MASTER TT'!$C$2:$C$68606,"17*-*",'MASTER TT'!$AM$2:$AM$68606,"JAN-APRIL 2026",'MASTER TT'!$J$2:$J$68606,"&gt;=1"))</f>
        <v>0</v>
      </c>
      <c r="AE96" s="79">
        <f>(COUNTIFS('MASTER TT'!$E$2:$E$68606,$A$2:$A$7563,'MASTER TT'!$B$2:$B$68606,"FRIDAY",'MASTER TT'!$C$2:$C$68606,"08*-1*",'MASTER TT'!$AM$2:$AM$68606,"JAN-APRIL 2026",'MASTER TT'!$J$2:$J$68606,"&gt;=1"))</f>
        <v>0</v>
      </c>
      <c r="AF96" s="79">
        <f>(COUNTIFS('MASTER TT'!$E$2:$E$68606,$A$2:$A$7563,'MASTER TT'!$B$2:$B$68606,"FRIDAY",'MASTER TT'!$C$2:$C$68606,"1100-1*",'MASTER TT'!$AM$2:$AM$68606,"JAN-APRIL 2026",'MASTER TT'!$J$2:$J$68606,"&gt;=1"))</f>
        <v>0</v>
      </c>
      <c r="AG96" s="79">
        <f>(COUNTIFS('MASTER TT'!$E$2:$E$68606,$A$2:$A$7563,'MASTER TT'!$B$2:$B$68606,"MONDAY",'MASTER TT'!$C$2:$C$68606,"1200-1*",'MASTER TT'!$AM$2:$AM$68606,"JAN-APRIL 2025",'MASTER TT'!$J$2:$J$68606,"&gt;=1"))</f>
        <v>0</v>
      </c>
      <c r="AH96" s="79">
        <f>(COUNTIFS('MASTER TT'!$E$2:$E$68606,$A$2:$A$7563,'MASTER TT'!$B$2:$B$68606,"MONDAY",'MASTER TT'!$C$2:$C$68606,"1300-1*",'MASTER TT'!$AM$2:$AM$68606,"JAN-APRIL 2025",'MASTER TT'!$J$2:$J$68606,"&gt;=1"))</f>
        <v>0</v>
      </c>
      <c r="AI96" s="79">
        <f>(COUNTIFS('MASTER TT'!$E$2:$E$68606,$A$2:$A$7563,'MASTER TT'!$B$2:$B$68606,"FRIDAY",'MASTER TT'!$C$2:$C$68606,"14*-1*",'MASTER TT'!$AM$2:$AM$68606,"JAN-APRIL 2026",'MASTER TT'!$J$2:$J$68606,"&gt;=1"))</f>
        <v>0</v>
      </c>
      <c r="AJ96" s="79">
        <f>(COUNTIFS('MASTER TT'!$E$2:$E$68606,$A$2:$A$7563,'MASTER TT'!$B$2:$B$68606,"FRIDAY",'MASTER TT'!$C$2:$C$68606,"17*-*",'MASTER TT'!$AM$2:$AM$68606,"JAN-APRIL 2026",'MASTER TT'!$J$2:$J$68606,"&gt;=1"))</f>
        <v>0</v>
      </c>
      <c r="AK96" s="79">
        <f>(COUNTIFS('MASTER TT'!$E$2:$E$68606,$A$2:$A$7563,'MASTER TT'!$B$2:$B$68606,"SATURDAY",'MASTER TT'!$C$2:$C$68606,"08*-1*",'MASTER TT'!$AM$2:$AM$68606,"JAN-APRIL 2026",'MASTER TT'!$J$2:$J$68606,"&gt;=1"))</f>
        <v>0</v>
      </c>
      <c r="AL96" s="79">
        <f>(COUNTIFS('MASTER TT'!$E$2:$E$68606,$A$2:$A$7563,'MASTER TT'!$B$2:$B$68606,"SATURDAY",'MASTER TT'!$C$2:$C$68606,"1100-1*",'MASTER TT'!$AM$2:$AM$68606,"JAN-APRIL 2026",'MASTER TT'!$J$2:$J$68606,"&gt;=1"))</f>
        <v>0</v>
      </c>
      <c r="AM96" s="79">
        <f>(COUNTIFS('MASTER TT'!$E$2:$E$68606,$A$2:$A$7563,'MASTER TT'!$B$2:$B$68606,"MONDAY",'MASTER TT'!$C$2:$C$68606,"1200-1*",'MASTER TT'!$AM$2:$AM$68606,"JAN-APRIL 2025",'MASTER TT'!$J$2:$J$68606,"&gt;=1"))</f>
        <v>0</v>
      </c>
      <c r="AN96" s="79">
        <f>(COUNTIFS('MASTER TT'!$E$2:$E$68606,$A$2:$A$7563,'MASTER TT'!$B$2:$B$68606,"MONDAY",'MASTER TT'!$C$2:$C$68606,"1300-1*",'MASTER TT'!$AM$2:$AM$68606,"JAN-APRIL 2025",'MASTER TT'!$J$2:$J$68606,"&gt;=1"))</f>
        <v>0</v>
      </c>
      <c r="AO96" s="79">
        <f>(COUNTIFS('MASTER TT'!$E$2:$E$68606,$A$2:$A$7563,'MASTER TT'!$B$2:$B$68606,"MONDAY",'MASTER TT'!$C$2:$C$68606,"14*-1*",'MASTER TT'!$AM$2:$AM$68606,"MAY-AUG 2025",'MASTER TT'!$J$2:$J$68606,"&gt;=1"))</f>
        <v>0</v>
      </c>
      <c r="AP96" s="79">
        <f>(COUNTIFS('MASTER TT'!$E$2:$E$68606,$A$2:$A$7563,'MASTER TT'!$B$2:$B$68606,"SATURDAY",'MASTER TT'!$C$2:$C$68606,"17*-*",'MASTER TT'!$AM$2:$AM$68606,"JAN-APRIL 2026",'MASTER TT'!$J$2:$J$68606,"&gt;=1"))</f>
        <v>0</v>
      </c>
      <c r="AQ96" s="79">
        <f>(COUNTIFS('MASTER TT'!$E$2:$E$68606,$A$2:$A$7563,'MASTER TT'!$B$2:$B$68606,"SUNDAY",'MASTER TT'!$C$2:$C$68606,"08*-1*",'MASTER TT'!$AM$2:$AM$68606,"JAN-APRIL 2026",'MASTER TT'!$J$2:$J$68606,"&gt;=1"))</f>
        <v>0</v>
      </c>
      <c r="AR96" s="79">
        <f>(COUNTIFS('MASTER TT'!$E$2:$E$68607,$A$2:$A$7563,'MASTER TT'!$B$2:$B$68607,"SUNDAY",'MASTER TT'!$C$2:$C$68607,"1100-1*",'MASTER TT'!$AM$2:$AM$68607,"JAN-APRIL 2026",'MASTER TT'!$J$2:$J$68607,"&gt;=1"))</f>
        <v>0</v>
      </c>
      <c r="AS96" s="79">
        <f>(COUNTIFS('MASTER TT'!$E$2:$E$68606,$A$2:$A$7563,'MASTER TT'!$B$2:$B$68606,"SUNDAY",'MASTER TT'!$C$2:$C$68606,"1200-1*",'MASTER TT'!$AM$2:$AM$68606,"JAN-APRIL 2026",'MASTER TT'!$J$2:$J$68606,"&gt;=1"))</f>
        <v>0</v>
      </c>
      <c r="AT96" s="79">
        <f>(COUNTIFS('MASTER TT'!$E$2:$E$68606,$A$2:$A$7563,'MASTER TT'!$B$2:$B$68606,"SUNDAY",'MASTER TT'!$C$2:$C$68606,"1300-1*",'MASTER TT'!$AM$2:$AM$68606,"JAN-APRIL 2026",'MASTER TT'!$J$2:$J$68606,"&gt;=1"))</f>
        <v>0</v>
      </c>
      <c r="AU96" s="79">
        <f>(COUNTIFS('MASTER TT'!$E$2:$E$68606,$A$2:$A$7563,'MASTER TT'!$B$2:$B$68606,"SUNDAY",'MASTER TT'!$C$2:$C$68606,"14*-1*",'MASTER TT'!$AM$2:$AM$68606,"JAN-APRIL 2026",'MASTER TT'!$J$2:$J$68606,"&gt;=1"))</f>
        <v>0</v>
      </c>
      <c r="AV96" s="79">
        <f>(COUNTIFS('MASTER TT'!$E$2:$E$68606,$A$2:$A$7563,'MASTER TT'!$B$2:$B$68606,"SUNDAY",'MASTER TT'!$C$2:$C$68606,"17*-*",'MASTER TT'!$AM$2:$AM$68606,"JAN-APRIL 2026",'MASTER TT'!$J$2:$J$68606,"&gt;=1"))</f>
        <v>0</v>
      </c>
      <c r="AW96" s="28"/>
      <c r="AX96" s="29"/>
      <c r="AY96" s="28"/>
      <c r="AZ96" s="28"/>
      <c r="BA96" s="28"/>
      <c r="BB96" s="28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1"/>
      <c r="BZ96" s="31"/>
      <c r="CA96" s="30"/>
      <c r="CB96" s="30"/>
      <c r="CC96" s="30"/>
      <c r="CD96" s="30"/>
      <c r="CE96" s="30"/>
      <c r="CF96" s="30"/>
    </row>
    <row r="97" spans="1:84" ht="14.25" customHeight="1">
      <c r="A97" s="99" t="s">
        <v>474</v>
      </c>
      <c r="B97" s="43" t="s">
        <v>376</v>
      </c>
      <c r="C97" s="55"/>
      <c r="D97" s="117"/>
      <c r="E97" s="102"/>
      <c r="F97" s="102" t="s">
        <v>454</v>
      </c>
      <c r="G97" s="79">
        <f>(COUNTIFS('MASTER TT'!$E$2:$E$68606,$A$2:$A$7563,'MASTER TT'!$B$2:$B$68606,"MONDAY",'MASTER TT'!$C$2:$C$68606,"08*-1*",'MASTER TT'!$AM$2:$AM$68606,"JAN-APRIL 2026",'MASTER TT'!$J$2:$J$68606,"&gt;=1"))</f>
        <v>1</v>
      </c>
      <c r="H97" s="79">
        <f>(COUNTIFS('MASTER TT'!$E$2:$E$68602,$A$2:$A$7563,'MASTER TT'!$B$2:$B$68602,"MONDAY",'MASTER TT'!$C$2:$C$68602,"1100-1*",'MASTER TT'!$AM$2:$AM$68602,"JAN-APRIL 2026",'MASTER TT'!$J$2:$J$68602,"&gt;=1"))</f>
        <v>0</v>
      </c>
      <c r="I97" s="79">
        <f>(COUNTIFS('MASTER TT'!$E$2:$E$68606,$A$2:$A$7563,'MASTER TT'!$B$2:$B$68606,"MONDAY",'MASTER TT'!$C$2:$C$68606,"1200-1*",'MASTER TT'!$AM$2:$AM$68606,"JAN-APRIL 2025",'MASTER TT'!$J$2:$J$68606,"&gt;=1"))</f>
        <v>0</v>
      </c>
      <c r="J97" s="79">
        <f>(COUNTIFS('MASTER TT'!$E$2:$E$68606,$A$2:$A$7563,'MASTER TT'!$B$2:$B$68606,"MONDAY",'MASTER TT'!$C$2:$C$68606,"1300-1*",'MASTER TT'!$AM$2:$AM$68606,"JAN-APRIL 2025",'MASTER TT'!$J$2:$J$68606,"&gt;=1"))</f>
        <v>0</v>
      </c>
      <c r="K97" s="79">
        <f>(COUNTIFS('MASTER TT'!$E$2:$E$68606,$A$2:$A$7563,'MASTER TT'!$B$2:$B$68606,"MONDAY",'MASTER TT'!$C$2:$C$68606,"14*-1*",'MASTER TT'!$AM$2:$AM$68606,"JAN-APRIL 2026",'MASTER TT'!$J$2:$J$68606,"&gt;=1"))</f>
        <v>0</v>
      </c>
      <c r="L97" s="79">
        <f>(COUNTIFS('MASTER TT'!$E$2:$E$68606,$A$2:$A$7563,'MASTER TT'!$B$2:$B$68606,"MONDAY",'MASTER TT'!$C$2:$C$68606,"17*-*",'MASTER TT'!$AM$2:$AM$68606,"JAN-APRIL 2026",'MASTER TT'!$J$2:$J$68606,"&gt;=1"))</f>
        <v>0</v>
      </c>
      <c r="M97" s="79">
        <f>(COUNTIFS('MASTER TT'!$E$2:$E$68606,$A$2:$A$7563,'MASTER TT'!$B$2:$B$68606,"TUESDAY",'MASTER TT'!$C$2:$C$68606,"08*-1*",'MASTER TT'!$AM$2:$AM$68606,"JAN-APRIL 2026",'MASTER TT'!$J$2:$J$68606,"&gt;=1"))</f>
        <v>0</v>
      </c>
      <c r="N97" s="79">
        <f>(COUNTIFS('MASTER TT'!$E$2:$E$68606,$A$2:$A$7563,'MASTER TT'!$B$2:$B$68606,"TUESDAY",'MASTER TT'!$C$2:$C$68606,"1100-1*",'MASTER TT'!$AM$2:$AM$68606,"JAN-APRIL 2026",'MASTER TT'!$J$2:$J$68606,"&gt;=1"))</f>
        <v>1</v>
      </c>
      <c r="O97" s="79">
        <f>(COUNTIFS('MASTER TT'!$E$2:$E$68606,$A$2:$A$7563,'MASTER TT'!$B$2:$B$68606,"MONDAY",'MASTER TT'!$C$2:$C$68606,"1200-1*",'MASTER TT'!$AM$2:$AM$68606,"JAN-APRIL 2025",'MASTER TT'!$J$2:$J$68606,"&gt;=1"))</f>
        <v>0</v>
      </c>
      <c r="P97" s="79">
        <f>(COUNTIFS('MASTER TT'!$E$2:$E$68606,$A$2:$A$7563,'MASTER TT'!$B$2:$B$68606,"TUESDAY",'MASTER TT'!$C$2:$C$68606,"1300-1*",'MASTER TT'!$AM$2:$AM$68606,"JAN-APRIL 2026",'MASTER TT'!$J$2:$J$68606,"&gt;=1"))</f>
        <v>0</v>
      </c>
      <c r="Q97" s="79">
        <f>(COUNTIFS('MASTER TT'!$E$2:$E$68606,$A$2:$A$7563,'MASTER TT'!$B$2:$B$68606,"TUESDAY",'MASTER TT'!$C$2:$C$68606,"14*-1*",'MASTER TT'!$AM$2:$AM$68606,"JAN-APRIL 2026",'MASTER TT'!$J$2:$J$68606,"&gt;=1"))</f>
        <v>1</v>
      </c>
      <c r="R97" s="79">
        <f>(COUNTIFS('MASTER TT'!$E$2:$E$68606,$A$2:$A$7563,'MASTER TT'!$B$2:$B$68606,"TUESDAY",'MASTER TT'!$C$2:$C$68606,"17*-*",'MASTER TT'!$AM$2:$AM$68606,"SEP-DEC  2025",'MASTER TT'!$J$2:$J$68606,"&gt;=1"))</f>
        <v>0</v>
      </c>
      <c r="S97" s="79">
        <f>(COUNTIFS('MASTER TT'!$E$2:$E$68606,$A$2:$A$7563,'MASTER TT'!$B$2:$B$68606,"WEDNESDAY",'MASTER TT'!$C$2:$C$68606,"08*-1*",'MASTER TT'!$AM$2:$AM$68606,"JAN-APRIL 2026",'MASTER TT'!$J$2:$J$68606,"&gt;=1"))</f>
        <v>0</v>
      </c>
      <c r="T97" s="79">
        <f>(COUNTIFS('MASTER TT'!$E$2:$E$68606,$A$2:$A$7563,'MASTER TT'!$B$2:$B$68606,"WEDNESDAY",'MASTER TT'!$C$2:$C$68606,"1100-1*",'MASTER TT'!$AM$2:$AM$68606,"JAN-APRIL 2026",'MASTER TT'!$J$2:$J$68606,"&gt;=1"))</f>
        <v>0</v>
      </c>
      <c r="U97" s="79">
        <f>(COUNTIFS('MASTER TT'!$E$2:$E$68606,$A$2:$A$7563,'MASTER TT'!$B$2:$B$68606,"MONDAY",'MASTER TT'!$C$2:$C$68606,"1200-1*",'MASTER TT'!$AM$2:$AM$68606,"JAN-APRIL 2025",'MASTER TT'!$J$2:$J$68606,"&gt;=1"))</f>
        <v>0</v>
      </c>
      <c r="V97" s="79">
        <f>(COUNTIFS('MASTER TT'!$E$2:$E$68606,$A$2:$A$7563,'MASTER TT'!$B$2:$B$68606,"MONDAY",'MASTER TT'!$C$2:$C$68606,"1300-1*",'MASTER TT'!$AM$2:$AM$68606,"JAN-APRIL 2025",'MASTER TT'!$J$2:$J$68606,"&gt;=1"))</f>
        <v>0</v>
      </c>
      <c r="W97" s="79">
        <f>(COUNTIFS('MASTER TT'!$E$2:$E$68606,$A$2:$A$7563,'MASTER TT'!$B$2:$B$68606,"WEDNESDAY",'MASTER TT'!$C$2:$C$68606,"14*-1*",'MASTER TT'!$AM$2:$AM$68606,"JAN-APRIL 2026",'MASTER TT'!$J$2:$J$68606,"&gt;=1"))</f>
        <v>0</v>
      </c>
      <c r="X97" s="79">
        <f>(COUNTIFS('MASTER TT'!$E$2:$E$68606,$A$2:$A$7563,'MASTER TT'!$B$2:$B$68606,"WEDNESDAY",'MASTER TT'!$C$2:$C$68606,"17*-*",'MASTER TT'!$AM$2:$AM$68606,"JAN-APRIL 2026",'MASTER TT'!$J$2:$J$68606,"&gt;=1"))</f>
        <v>0</v>
      </c>
      <c r="Y97" s="79">
        <f>(COUNTIFS('MASTER TT'!$E$2:$E$68606,$A$2:$A$7563,'MASTER TT'!$B$2:$B$68606,"THURSDAY",'MASTER TT'!$C$2:$C$68606,"08*-1*",'MASTER TT'!$AM$2:$AM$68606,"JAN-APRIL 2026",'MASTER TT'!$J$2:$J$68606,"&gt;=1"))</f>
        <v>0</v>
      </c>
      <c r="Z97" s="79">
        <f>(COUNTIFS('MASTER TT'!$E$2:$E$68606,$A$2:$A$7563,'MASTER TT'!$B$2:$B$68606,"THURSDAY",'MASTER TT'!$C$2:$C$68606,"1100-1*",'MASTER TT'!$AM$2:$AM$68606,"JAN-APRIL 2026",'MASTER TT'!$J$2:$J$68606,"&gt;=1"))</f>
        <v>0</v>
      </c>
      <c r="AA97" s="79">
        <f>(COUNTIFS('MASTER TT'!$E$2:$E$68606,$A$2:$A$7563,'MASTER TT'!$B$2:$B$68606,"MONDAY",'MASTER TT'!$C$2:$C$68606,"1200-1*",'MASTER TT'!$AM$2:$AM$68606,"JAN-APRIL 2025",'MASTER TT'!$J$2:$J$68606,"&gt;=1"))</f>
        <v>0</v>
      </c>
      <c r="AB97" s="79">
        <f>(COUNTIFS('MASTER TT'!$E$2:$E$68606,$A$2:$A$7563,'MASTER TT'!$B$2:$B$68606,"MONDAY",'MASTER TT'!$C$2:$C$68606,"1300-1*",'MASTER TT'!$AM$2:$AM$68606,"JAN-APRIL 2025",'MASTER TT'!$J$2:$J$68606,"&gt;=1"))</f>
        <v>0</v>
      </c>
      <c r="AC97" s="79">
        <f>(COUNTIFS('MASTER TT'!$E$2:$E$68606,$A$2:$A$7563,'MASTER TT'!$B$2:$B$68606,"THURSDAY",'MASTER TT'!$C$2:$C$68606,"14*-1*",'MASTER TT'!$AM$2:$AM$68606,"JAN-APRIL 2026",'MASTER TT'!$J$2:$J$68606,"&gt;=1"))</f>
        <v>0</v>
      </c>
      <c r="AD97" s="79">
        <f>(COUNTIFS('MASTER TT'!$E$2:$E$68606,$A$2:$A$7563,'MASTER TT'!$B$2:$B$68606,"THURSDAY",'MASTER TT'!$C$2:$C$68606,"17*-*",'MASTER TT'!$AM$2:$AM$68606,"JAN-APRIL 2026",'MASTER TT'!$J$2:$J$68606,"&gt;=1"))</f>
        <v>0</v>
      </c>
      <c r="AE97" s="79">
        <f>(COUNTIFS('MASTER TT'!$E$2:$E$68606,$A$2:$A$7563,'MASTER TT'!$B$2:$B$68606,"FRIDAY",'MASTER TT'!$C$2:$C$68606,"08*-1*",'MASTER TT'!$AM$2:$AM$68606,"JAN-APRIL 2026",'MASTER TT'!$J$2:$J$68606,"&gt;=1"))</f>
        <v>0</v>
      </c>
      <c r="AF97" s="79">
        <f>(COUNTIFS('MASTER TT'!$E$2:$E$68606,$A$2:$A$7563,'MASTER TT'!$B$2:$B$68606,"FRIDAY",'MASTER TT'!$C$2:$C$68606,"1100-1*",'MASTER TT'!$AM$2:$AM$68606,"JAN-APRIL 2026",'MASTER TT'!$J$2:$J$68606,"&gt;=1"))</f>
        <v>0</v>
      </c>
      <c r="AG97" s="79">
        <f>(COUNTIFS('MASTER TT'!$E$2:$E$68606,$A$2:$A$7563,'MASTER TT'!$B$2:$B$68606,"MONDAY",'MASTER TT'!$C$2:$C$68606,"1200-1*",'MASTER TT'!$AM$2:$AM$68606,"JAN-APRIL 2025",'MASTER TT'!$J$2:$J$68606,"&gt;=1"))</f>
        <v>0</v>
      </c>
      <c r="AH97" s="79">
        <f>(COUNTIFS('MASTER TT'!$E$2:$E$68606,$A$2:$A$7563,'MASTER TT'!$B$2:$B$68606,"MONDAY",'MASTER TT'!$C$2:$C$68606,"1300-1*",'MASTER TT'!$AM$2:$AM$68606,"JAN-APRIL 2025",'MASTER TT'!$J$2:$J$68606,"&gt;=1"))</f>
        <v>0</v>
      </c>
      <c r="AI97" s="79">
        <f>(COUNTIFS('MASTER TT'!$E$2:$E$68606,$A$2:$A$7563,'MASTER TT'!$B$2:$B$68606,"FRIDAY",'MASTER TT'!$C$2:$C$68606,"14*-1*",'MASTER TT'!$AM$2:$AM$68606,"JAN-APRIL 2026",'MASTER TT'!$J$2:$J$68606,"&gt;=1"))</f>
        <v>0</v>
      </c>
      <c r="AJ97" s="79">
        <f>(COUNTIFS('MASTER TT'!$E$2:$E$68606,$A$2:$A$7563,'MASTER TT'!$B$2:$B$68606,"FRIDAY",'MASTER TT'!$C$2:$C$68606,"17*-*",'MASTER TT'!$AM$2:$AM$68606,"JAN-APRIL 2026",'MASTER TT'!$J$2:$J$68606,"&gt;=1"))</f>
        <v>0</v>
      </c>
      <c r="AK97" s="79">
        <f>(COUNTIFS('MASTER TT'!$E$2:$E$68606,$A$2:$A$7563,'MASTER TT'!$B$2:$B$68606,"SATURDAY",'MASTER TT'!$C$2:$C$68606,"08*-1*",'MASTER TT'!$AM$2:$AM$68606,"JAN-APRIL 2026",'MASTER TT'!$J$2:$J$68606,"&gt;=1"))</f>
        <v>0</v>
      </c>
      <c r="AL97" s="79">
        <f>(COUNTIFS('MASTER TT'!$E$2:$E$68606,$A$2:$A$7563,'MASTER TT'!$B$2:$B$68606,"SATURDAY",'MASTER TT'!$C$2:$C$68606,"1100-1*",'MASTER TT'!$AM$2:$AM$68606,"JAN-APRIL 2026",'MASTER TT'!$J$2:$J$68606,"&gt;=1"))</f>
        <v>0</v>
      </c>
      <c r="AM97" s="79">
        <f>(COUNTIFS('MASTER TT'!$E$2:$E$68606,$A$2:$A$7563,'MASTER TT'!$B$2:$B$68606,"MONDAY",'MASTER TT'!$C$2:$C$68606,"1200-1*",'MASTER TT'!$AM$2:$AM$68606,"JAN-APRIL 2025",'MASTER TT'!$J$2:$J$68606,"&gt;=1"))</f>
        <v>0</v>
      </c>
      <c r="AN97" s="79">
        <f>(COUNTIFS('MASTER TT'!$E$2:$E$68606,$A$2:$A$7563,'MASTER TT'!$B$2:$B$68606,"MONDAY",'MASTER TT'!$C$2:$C$68606,"1300-1*",'MASTER TT'!$AM$2:$AM$68606,"JAN-APRIL 2025",'MASTER TT'!$J$2:$J$68606,"&gt;=1"))</f>
        <v>0</v>
      </c>
      <c r="AO97" s="79">
        <f>(COUNTIFS('MASTER TT'!$E$2:$E$68606,$A$2:$A$7563,'MASTER TT'!$B$2:$B$68606,"MONDAY",'MASTER TT'!$C$2:$C$68606,"14*-1*",'MASTER TT'!$AM$2:$AM$68606,"MAY-AUG 2025",'MASTER TT'!$J$2:$J$68606,"&gt;=1"))</f>
        <v>0</v>
      </c>
      <c r="AP97" s="79">
        <f>(COUNTIFS('MASTER TT'!$E$2:$E$68606,$A$2:$A$7563,'MASTER TT'!$B$2:$B$68606,"SATURDAY",'MASTER TT'!$C$2:$C$68606,"17*-*",'MASTER TT'!$AM$2:$AM$68606,"JAN-APRIL 2026",'MASTER TT'!$J$2:$J$68606,"&gt;=1"))</f>
        <v>0</v>
      </c>
      <c r="AQ97" s="79">
        <f>(COUNTIFS('MASTER TT'!$E$2:$E$68606,$A$2:$A$7563,'MASTER TT'!$B$2:$B$68606,"SUNDAY",'MASTER TT'!$C$2:$C$68606,"08*-1*",'MASTER TT'!$AM$2:$AM$68606,"JAN-APRIL 2026",'MASTER TT'!$J$2:$J$68606,"&gt;=1"))</f>
        <v>0</v>
      </c>
      <c r="AR97" s="79">
        <f>(COUNTIFS('MASTER TT'!$E$2:$E$68607,$A$2:$A$7563,'MASTER TT'!$B$2:$B$68607,"SUNDAY",'MASTER TT'!$C$2:$C$68607,"1100-1*",'MASTER TT'!$AM$2:$AM$68607,"JAN-APRIL 2026",'MASTER TT'!$J$2:$J$68607,"&gt;=1"))</f>
        <v>0</v>
      </c>
      <c r="AS97" s="79">
        <f>(COUNTIFS('MASTER TT'!$E$2:$E$68606,$A$2:$A$7563,'MASTER TT'!$B$2:$B$68606,"SUNDAY",'MASTER TT'!$C$2:$C$68606,"1200-1*",'MASTER TT'!$AM$2:$AM$68606,"JAN-APRIL 2026",'MASTER TT'!$J$2:$J$68606,"&gt;=1"))</f>
        <v>0</v>
      </c>
      <c r="AT97" s="79">
        <f>(COUNTIFS('MASTER TT'!$E$2:$E$68606,$A$2:$A$7563,'MASTER TT'!$B$2:$B$68606,"SUNDAY",'MASTER TT'!$C$2:$C$68606,"1300-1*",'MASTER TT'!$AM$2:$AM$68606,"JAN-APRIL 2026",'MASTER TT'!$J$2:$J$68606,"&gt;=1"))</f>
        <v>0</v>
      </c>
      <c r="AU97" s="79">
        <f>(COUNTIFS('MASTER TT'!$E$2:$E$68606,$A$2:$A$7563,'MASTER TT'!$B$2:$B$68606,"SUNDAY",'MASTER TT'!$C$2:$C$68606,"14*-1*",'MASTER TT'!$AM$2:$AM$68606,"JAN-APRIL 2026",'MASTER TT'!$J$2:$J$68606,"&gt;=1"))</f>
        <v>0</v>
      </c>
      <c r="AV97" s="79">
        <f>(COUNTIFS('MASTER TT'!$E$2:$E$68606,$A$2:$A$7563,'MASTER TT'!$B$2:$B$68606,"SUNDAY",'MASTER TT'!$C$2:$C$68606,"17*-*",'MASTER TT'!$AM$2:$AM$68606,"JAN-APRIL 2026",'MASTER TT'!$J$2:$J$68606,"&gt;=1"))</f>
        <v>0</v>
      </c>
      <c r="AW97" s="28"/>
      <c r="AX97" s="29"/>
      <c r="AY97" s="28"/>
      <c r="AZ97" s="28"/>
      <c r="BA97" s="28"/>
      <c r="BB97" s="28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1"/>
      <c r="BZ97" s="31"/>
      <c r="CA97" s="30"/>
      <c r="CB97" s="30"/>
      <c r="CC97" s="30"/>
      <c r="CD97" s="30"/>
      <c r="CE97" s="30"/>
      <c r="CF97" s="30"/>
    </row>
    <row r="98" spans="1:84" ht="14.25" customHeight="1">
      <c r="A98" s="99" t="s">
        <v>475</v>
      </c>
      <c r="B98" s="43" t="s">
        <v>376</v>
      </c>
      <c r="C98" s="55"/>
      <c r="D98" s="117"/>
      <c r="E98" s="102"/>
      <c r="F98" s="102" t="s">
        <v>454</v>
      </c>
      <c r="G98" s="79">
        <f>(COUNTIFS('MASTER TT'!$E$2:$E$68606,$A$2:$A$7563,'MASTER TT'!$B$2:$B$68606,"MONDAY",'MASTER TT'!$C$2:$C$68606,"08*-1*",'MASTER TT'!$AM$2:$AM$68606,"JAN-APRIL 2026",'MASTER TT'!$J$2:$J$68606,"&gt;=1"))</f>
        <v>1</v>
      </c>
      <c r="H98" s="79">
        <f>(COUNTIFS('MASTER TT'!$E$2:$E$68602,$A$2:$A$7563,'MASTER TT'!$B$2:$B$68602,"MONDAY",'MASTER TT'!$C$2:$C$68602,"1100-1*",'MASTER TT'!$AM$2:$AM$68602,"JAN-APRIL 2026",'MASTER TT'!$J$2:$J$68602,"&gt;=1"))</f>
        <v>0</v>
      </c>
      <c r="I98" s="79">
        <f>(COUNTIFS('MASTER TT'!$E$2:$E$68606,$A$2:$A$7563,'MASTER TT'!$B$2:$B$68606,"MONDAY",'MASTER TT'!$C$2:$C$68606,"1200-1*",'MASTER TT'!$AM$2:$AM$68606,"JAN-APRIL 2025",'MASTER TT'!$J$2:$J$68606,"&gt;=1"))</f>
        <v>0</v>
      </c>
      <c r="J98" s="79">
        <f>(COUNTIFS('MASTER TT'!$E$2:$E$68606,$A$2:$A$7563,'MASTER TT'!$B$2:$B$68606,"MONDAY",'MASTER TT'!$C$2:$C$68606,"1300-1*",'MASTER TT'!$AM$2:$AM$68606,"JAN-APRIL 2025",'MASTER TT'!$J$2:$J$68606,"&gt;=1"))</f>
        <v>0</v>
      </c>
      <c r="K98" s="79">
        <f>(COUNTIFS('MASTER TT'!$E$2:$E$68606,$A$2:$A$7563,'MASTER TT'!$B$2:$B$68606,"MONDAY",'MASTER TT'!$C$2:$C$68606,"14*-1*",'MASTER TT'!$AM$2:$AM$68606,"JAN-APRIL 2026",'MASTER TT'!$J$2:$J$68606,"&gt;=1"))</f>
        <v>0</v>
      </c>
      <c r="L98" s="79">
        <f>(COUNTIFS('MASTER TT'!$E$2:$E$68606,$A$2:$A$7563,'MASTER TT'!$B$2:$B$68606,"MONDAY",'MASTER TT'!$C$2:$C$68606,"17*-*",'MASTER TT'!$AM$2:$AM$68606,"JAN-APRIL 2026",'MASTER TT'!$J$2:$J$68606,"&gt;=1"))</f>
        <v>0</v>
      </c>
      <c r="M98" s="79">
        <f>(COUNTIFS('MASTER TT'!$E$2:$E$68606,$A$2:$A$7563,'MASTER TT'!$B$2:$B$68606,"TUESDAY",'MASTER TT'!$C$2:$C$68606,"08*-1*",'MASTER TT'!$AM$2:$AM$68606,"JAN-APRIL 2026",'MASTER TT'!$J$2:$J$68606,"&gt;=1"))</f>
        <v>1</v>
      </c>
      <c r="N98" s="79">
        <f>(COUNTIFS('MASTER TT'!$E$2:$E$68606,$A$2:$A$7563,'MASTER TT'!$B$2:$B$68606,"TUESDAY",'MASTER TT'!$C$2:$C$68606,"1100-1*",'MASTER TT'!$AM$2:$AM$68606,"JAN-APRIL 2026",'MASTER TT'!$J$2:$J$68606,"&gt;=1"))</f>
        <v>0</v>
      </c>
      <c r="O98" s="79">
        <f>(COUNTIFS('MASTER TT'!$E$2:$E$68606,$A$2:$A$7563,'MASTER TT'!$B$2:$B$68606,"MONDAY",'MASTER TT'!$C$2:$C$68606,"1200-1*",'MASTER TT'!$AM$2:$AM$68606,"JAN-APRIL 2025",'MASTER TT'!$J$2:$J$68606,"&gt;=1"))</f>
        <v>0</v>
      </c>
      <c r="P98" s="79">
        <f>(COUNTIFS('MASTER TT'!$E$2:$E$68606,$A$2:$A$7563,'MASTER TT'!$B$2:$B$68606,"TUESDAY",'MASTER TT'!$C$2:$C$68606,"1300-1*",'MASTER TT'!$AM$2:$AM$68606,"JAN-APRIL 2026",'MASTER TT'!$J$2:$J$68606,"&gt;=1"))</f>
        <v>0</v>
      </c>
      <c r="Q98" s="79">
        <f>(COUNTIFS('MASTER TT'!$E$2:$E$68606,$A$2:$A$7563,'MASTER TT'!$B$2:$B$68606,"TUESDAY",'MASTER TT'!$C$2:$C$68606,"14*-1*",'MASTER TT'!$AM$2:$AM$68606,"JAN-APRIL 2026",'MASTER TT'!$J$2:$J$68606,"&gt;=1"))</f>
        <v>0</v>
      </c>
      <c r="R98" s="79">
        <f>(COUNTIFS('MASTER TT'!$E$2:$E$68606,$A$2:$A$7563,'MASTER TT'!$B$2:$B$68606,"TUESDAY",'MASTER TT'!$C$2:$C$68606,"17*-*",'MASTER TT'!$AM$2:$AM$68606,"SEP-DEC  2025",'MASTER TT'!$J$2:$J$68606,"&gt;=1"))</f>
        <v>0</v>
      </c>
      <c r="S98" s="79">
        <f>(COUNTIFS('MASTER TT'!$E$2:$E$68606,$A$2:$A$7563,'MASTER TT'!$B$2:$B$68606,"WEDNESDAY",'MASTER TT'!$C$2:$C$68606,"08*-1*",'MASTER TT'!$AM$2:$AM$68606,"JAN-APRIL 2026",'MASTER TT'!$J$2:$J$68606,"&gt;=1"))</f>
        <v>0</v>
      </c>
      <c r="T98" s="79">
        <f>(COUNTIFS('MASTER TT'!$E$2:$E$68606,$A$2:$A$7563,'MASTER TT'!$B$2:$B$68606,"WEDNESDAY",'MASTER TT'!$C$2:$C$68606,"1100-1*",'MASTER TT'!$AM$2:$AM$68606,"JAN-APRIL 2026",'MASTER TT'!$J$2:$J$68606,"&gt;=1"))</f>
        <v>1</v>
      </c>
      <c r="U98" s="79">
        <f>(COUNTIFS('MASTER TT'!$E$2:$E$68606,$A$2:$A$7563,'MASTER TT'!$B$2:$B$68606,"MONDAY",'MASTER TT'!$C$2:$C$68606,"1200-1*",'MASTER TT'!$AM$2:$AM$68606,"JAN-APRIL 2025",'MASTER TT'!$J$2:$J$68606,"&gt;=1"))</f>
        <v>0</v>
      </c>
      <c r="V98" s="79">
        <f>(COUNTIFS('MASTER TT'!$E$2:$E$68606,$A$2:$A$7563,'MASTER TT'!$B$2:$B$68606,"MONDAY",'MASTER TT'!$C$2:$C$68606,"1300-1*",'MASTER TT'!$AM$2:$AM$68606,"JAN-APRIL 2025",'MASTER TT'!$J$2:$J$68606,"&gt;=1"))</f>
        <v>0</v>
      </c>
      <c r="W98" s="79">
        <f>(COUNTIFS('MASTER TT'!$E$2:$E$68606,$A$2:$A$7563,'MASTER TT'!$B$2:$B$68606,"WEDNESDAY",'MASTER TT'!$C$2:$C$68606,"14*-1*",'MASTER TT'!$AM$2:$AM$68606,"JAN-APRIL 2026",'MASTER TT'!$J$2:$J$68606,"&gt;=1"))</f>
        <v>0</v>
      </c>
      <c r="X98" s="79">
        <f>(COUNTIFS('MASTER TT'!$E$2:$E$68606,$A$2:$A$7563,'MASTER TT'!$B$2:$B$68606,"WEDNESDAY",'MASTER TT'!$C$2:$C$68606,"17*-*",'MASTER TT'!$AM$2:$AM$68606,"JAN-APRIL 2026",'MASTER TT'!$J$2:$J$68606,"&gt;=1"))</f>
        <v>0</v>
      </c>
      <c r="Y98" s="79">
        <f>(COUNTIFS('MASTER TT'!$E$2:$E$68606,$A$2:$A$7563,'MASTER TT'!$B$2:$B$68606,"THURSDAY",'MASTER TT'!$C$2:$C$68606,"08*-1*",'MASTER TT'!$AM$2:$AM$68606,"JAN-APRIL 2026",'MASTER TT'!$J$2:$J$68606,"&gt;=1"))</f>
        <v>1</v>
      </c>
      <c r="Z98" s="79">
        <f>(COUNTIFS('MASTER TT'!$E$2:$E$68606,$A$2:$A$7563,'MASTER TT'!$B$2:$B$68606,"THURSDAY",'MASTER TT'!$C$2:$C$68606,"1100-1*",'MASTER TT'!$AM$2:$AM$68606,"JAN-APRIL 2026",'MASTER TT'!$J$2:$J$68606,"&gt;=1"))</f>
        <v>0</v>
      </c>
      <c r="AA98" s="79">
        <f>(COUNTIFS('MASTER TT'!$E$2:$E$68606,$A$2:$A$7563,'MASTER TT'!$B$2:$B$68606,"MONDAY",'MASTER TT'!$C$2:$C$68606,"1200-1*",'MASTER TT'!$AM$2:$AM$68606,"JAN-APRIL 2025",'MASTER TT'!$J$2:$J$68606,"&gt;=1"))</f>
        <v>0</v>
      </c>
      <c r="AB98" s="79">
        <f>(COUNTIFS('MASTER TT'!$E$2:$E$68606,$A$2:$A$7563,'MASTER TT'!$B$2:$B$68606,"MONDAY",'MASTER TT'!$C$2:$C$68606,"1300-1*",'MASTER TT'!$AM$2:$AM$68606,"JAN-APRIL 2025",'MASTER TT'!$J$2:$J$68606,"&gt;=1"))</f>
        <v>0</v>
      </c>
      <c r="AC98" s="79">
        <f>(COUNTIFS('MASTER TT'!$E$2:$E$68606,$A$2:$A$7563,'MASTER TT'!$B$2:$B$68606,"THURSDAY",'MASTER TT'!$C$2:$C$68606,"14*-1*",'MASTER TT'!$AM$2:$AM$68606,"JAN-APRIL 2026",'MASTER TT'!$J$2:$J$68606,"&gt;=1"))</f>
        <v>0</v>
      </c>
      <c r="AD98" s="79">
        <f>(COUNTIFS('MASTER TT'!$E$2:$E$68606,$A$2:$A$7563,'MASTER TT'!$B$2:$B$68606,"THURSDAY",'MASTER TT'!$C$2:$C$68606,"17*-*",'MASTER TT'!$AM$2:$AM$68606,"JAN-APRIL 2026",'MASTER TT'!$J$2:$J$68606,"&gt;=1"))</f>
        <v>0</v>
      </c>
      <c r="AE98" s="79">
        <f>(COUNTIFS('MASTER TT'!$E$2:$E$68606,$A$2:$A$7563,'MASTER TT'!$B$2:$B$68606,"FRIDAY",'MASTER TT'!$C$2:$C$68606,"08*-1*",'MASTER TT'!$AM$2:$AM$68606,"JAN-APRIL 2026",'MASTER TT'!$J$2:$J$68606,"&gt;=1"))</f>
        <v>0</v>
      </c>
      <c r="AF98" s="79">
        <f>(COUNTIFS('MASTER TT'!$E$2:$E$68606,$A$2:$A$7563,'MASTER TT'!$B$2:$B$68606,"FRIDAY",'MASTER TT'!$C$2:$C$68606,"1100-1*",'MASTER TT'!$AM$2:$AM$68606,"JAN-APRIL 2026",'MASTER TT'!$J$2:$J$68606,"&gt;=1"))</f>
        <v>1</v>
      </c>
      <c r="AG98" s="79">
        <f>(COUNTIFS('MASTER TT'!$E$2:$E$68606,$A$2:$A$7563,'MASTER TT'!$B$2:$B$68606,"MONDAY",'MASTER TT'!$C$2:$C$68606,"1200-1*",'MASTER TT'!$AM$2:$AM$68606,"JAN-APRIL 2025",'MASTER TT'!$J$2:$J$68606,"&gt;=1"))</f>
        <v>0</v>
      </c>
      <c r="AH98" s="79">
        <f>(COUNTIFS('MASTER TT'!$E$2:$E$68606,$A$2:$A$7563,'MASTER TT'!$B$2:$B$68606,"MONDAY",'MASTER TT'!$C$2:$C$68606,"1300-1*",'MASTER TT'!$AM$2:$AM$68606,"JAN-APRIL 2025",'MASTER TT'!$J$2:$J$68606,"&gt;=1"))</f>
        <v>0</v>
      </c>
      <c r="AI98" s="79">
        <f>(COUNTIFS('MASTER TT'!$E$2:$E$68606,$A$2:$A$7563,'MASTER TT'!$B$2:$B$68606,"FRIDAY",'MASTER TT'!$C$2:$C$68606,"14*-1*",'MASTER TT'!$AM$2:$AM$68606,"JAN-APRIL 2026",'MASTER TT'!$J$2:$J$68606,"&gt;=1"))</f>
        <v>0</v>
      </c>
      <c r="AJ98" s="79">
        <f>(COUNTIFS('MASTER TT'!$E$2:$E$68606,$A$2:$A$7563,'MASTER TT'!$B$2:$B$68606,"FRIDAY",'MASTER TT'!$C$2:$C$68606,"17*-*",'MASTER TT'!$AM$2:$AM$68606,"JAN-APRIL 2026",'MASTER TT'!$J$2:$J$68606,"&gt;=1"))</f>
        <v>0</v>
      </c>
      <c r="AK98" s="79">
        <f>(COUNTIFS('MASTER TT'!$E$2:$E$68606,$A$2:$A$7563,'MASTER TT'!$B$2:$B$68606,"SATURDAY",'MASTER TT'!$C$2:$C$68606,"08*-1*",'MASTER TT'!$AM$2:$AM$68606,"JAN-APRIL 2026",'MASTER TT'!$J$2:$J$68606,"&gt;=1"))</f>
        <v>0</v>
      </c>
      <c r="AL98" s="79">
        <f>(COUNTIFS('MASTER TT'!$E$2:$E$68606,$A$2:$A$7563,'MASTER TT'!$B$2:$B$68606,"SATURDAY",'MASTER TT'!$C$2:$C$68606,"1100-1*",'MASTER TT'!$AM$2:$AM$68606,"JAN-APRIL 2026",'MASTER TT'!$J$2:$J$68606,"&gt;=1"))</f>
        <v>0</v>
      </c>
      <c r="AM98" s="79">
        <f>(COUNTIFS('MASTER TT'!$E$2:$E$68606,$A$2:$A$7563,'MASTER TT'!$B$2:$B$68606,"MONDAY",'MASTER TT'!$C$2:$C$68606,"1200-1*",'MASTER TT'!$AM$2:$AM$68606,"JAN-APRIL 2025",'MASTER TT'!$J$2:$J$68606,"&gt;=1"))</f>
        <v>0</v>
      </c>
      <c r="AN98" s="79">
        <f>(COUNTIFS('MASTER TT'!$E$2:$E$68606,$A$2:$A$7563,'MASTER TT'!$B$2:$B$68606,"MONDAY",'MASTER TT'!$C$2:$C$68606,"1300-1*",'MASTER TT'!$AM$2:$AM$68606,"JAN-APRIL 2025",'MASTER TT'!$J$2:$J$68606,"&gt;=1"))</f>
        <v>0</v>
      </c>
      <c r="AO98" s="79">
        <f>(COUNTIFS('MASTER TT'!$E$2:$E$68606,$A$2:$A$7563,'MASTER TT'!$B$2:$B$68606,"MONDAY",'MASTER TT'!$C$2:$C$68606,"14*-1*",'MASTER TT'!$AM$2:$AM$68606,"MAY-AUG 2025",'MASTER TT'!$J$2:$J$68606,"&gt;=1"))</f>
        <v>0</v>
      </c>
      <c r="AP98" s="79">
        <f>(COUNTIFS('MASTER TT'!$E$2:$E$68606,$A$2:$A$7563,'MASTER TT'!$B$2:$B$68606,"SATURDAY",'MASTER TT'!$C$2:$C$68606,"17*-*",'MASTER TT'!$AM$2:$AM$68606,"JAN-APRIL 2026",'MASTER TT'!$J$2:$J$68606,"&gt;=1"))</f>
        <v>0</v>
      </c>
      <c r="AQ98" s="79">
        <f>(COUNTIFS('MASTER TT'!$E$2:$E$68606,$A$2:$A$7563,'MASTER TT'!$B$2:$B$68606,"SUNDAY",'MASTER TT'!$C$2:$C$68606,"08*-1*",'MASTER TT'!$AM$2:$AM$68606,"JAN-APRIL 2026",'MASTER TT'!$J$2:$J$68606,"&gt;=1"))</f>
        <v>0</v>
      </c>
      <c r="AR98" s="79">
        <f>(COUNTIFS('MASTER TT'!$E$2:$E$68607,$A$2:$A$7563,'MASTER TT'!$B$2:$B$68607,"SUNDAY",'MASTER TT'!$C$2:$C$68607,"1100-1*",'MASTER TT'!$AM$2:$AM$68607,"JAN-APRIL 2026",'MASTER TT'!$J$2:$J$68607,"&gt;=1"))</f>
        <v>0</v>
      </c>
      <c r="AS98" s="79">
        <f>(COUNTIFS('MASTER TT'!$E$2:$E$68606,$A$2:$A$7563,'MASTER TT'!$B$2:$B$68606,"SUNDAY",'MASTER TT'!$C$2:$C$68606,"1200-1*",'MASTER TT'!$AM$2:$AM$68606,"JAN-APRIL 2026",'MASTER TT'!$J$2:$J$68606,"&gt;=1"))</f>
        <v>0</v>
      </c>
      <c r="AT98" s="79">
        <f>(COUNTIFS('MASTER TT'!$E$2:$E$68606,$A$2:$A$7563,'MASTER TT'!$B$2:$B$68606,"SUNDAY",'MASTER TT'!$C$2:$C$68606,"1300-1*",'MASTER TT'!$AM$2:$AM$68606,"JAN-APRIL 2026",'MASTER TT'!$J$2:$J$68606,"&gt;=1"))</f>
        <v>0</v>
      </c>
      <c r="AU98" s="79">
        <f>(COUNTIFS('MASTER TT'!$E$2:$E$68606,$A$2:$A$7563,'MASTER TT'!$B$2:$B$68606,"SUNDAY",'MASTER TT'!$C$2:$C$68606,"14*-1*",'MASTER TT'!$AM$2:$AM$68606,"JAN-APRIL 2026",'MASTER TT'!$J$2:$J$68606,"&gt;=1"))</f>
        <v>0</v>
      </c>
      <c r="AV98" s="79">
        <f>(COUNTIFS('MASTER TT'!$E$2:$E$68606,$A$2:$A$7563,'MASTER TT'!$B$2:$B$68606,"SUNDAY",'MASTER TT'!$C$2:$C$68606,"17*-*",'MASTER TT'!$AM$2:$AM$68606,"JAN-APRIL 2026",'MASTER TT'!$J$2:$J$68606,"&gt;=1"))</f>
        <v>0</v>
      </c>
      <c r="AW98" s="28"/>
      <c r="AX98" s="29"/>
      <c r="AY98" s="28"/>
      <c r="AZ98" s="28"/>
      <c r="BA98" s="28"/>
      <c r="BB98" s="28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1"/>
      <c r="BZ98" s="31"/>
      <c r="CA98" s="30"/>
      <c r="CB98" s="30"/>
      <c r="CC98" s="30"/>
      <c r="CD98" s="30"/>
      <c r="CE98" s="30"/>
      <c r="CF98" s="30"/>
    </row>
    <row r="99" spans="1:84" ht="14.25" customHeight="1">
      <c r="A99" s="99" t="s">
        <v>476</v>
      </c>
      <c r="B99" s="43" t="s">
        <v>376</v>
      </c>
      <c r="C99" s="118"/>
      <c r="D99" s="89"/>
      <c r="E99" s="102"/>
      <c r="F99" s="102" t="s">
        <v>454</v>
      </c>
      <c r="G99" s="79">
        <f>(COUNTIFS('MASTER TT'!$E$2:$E$68606,$A$2:$A$7563,'MASTER TT'!$B$2:$B$68606,"MONDAY",'MASTER TT'!$C$2:$C$68606,"08*-1*",'MASTER TT'!$AM$2:$AM$68606,"JAN-APRIL 2026",'MASTER TT'!$J$2:$J$68606,"&gt;=1"))</f>
        <v>0</v>
      </c>
      <c r="H99" s="79">
        <f>(COUNTIFS('MASTER TT'!$E$2:$E$68602,$A$2:$A$7563,'MASTER TT'!$B$2:$B$68602,"MONDAY",'MASTER TT'!$C$2:$C$68602,"1100-1*",'MASTER TT'!$AM$2:$AM$68602,"JAN-APRIL 2026",'MASTER TT'!$J$2:$J$68602,"&gt;=1"))</f>
        <v>0</v>
      </c>
      <c r="I99" s="79">
        <f>(COUNTIFS('MASTER TT'!$E$2:$E$68606,$A$2:$A$7563,'MASTER TT'!$B$2:$B$68606,"MONDAY",'MASTER TT'!$C$2:$C$68606,"1200-1*",'MASTER TT'!$AM$2:$AM$68606,"JAN-APRIL 2025",'MASTER TT'!$J$2:$J$68606,"&gt;=1"))</f>
        <v>0</v>
      </c>
      <c r="J99" s="79">
        <f>(COUNTIFS('MASTER TT'!$E$2:$E$68606,$A$2:$A$7563,'MASTER TT'!$B$2:$B$68606,"MONDAY",'MASTER TT'!$C$2:$C$68606,"1300-1*",'MASTER TT'!$AM$2:$AM$68606,"JAN-APRIL 2025",'MASTER TT'!$J$2:$J$68606,"&gt;=1"))</f>
        <v>0</v>
      </c>
      <c r="K99" s="79">
        <f>(COUNTIFS('MASTER TT'!$E$2:$E$68606,$A$2:$A$7563,'MASTER TT'!$B$2:$B$68606,"MONDAY",'MASTER TT'!$C$2:$C$68606,"14*-1*",'MASTER TT'!$AM$2:$AM$68606,"JAN-APRIL 2026",'MASTER TT'!$J$2:$J$68606,"&gt;=1"))</f>
        <v>0</v>
      </c>
      <c r="L99" s="79">
        <f>(COUNTIFS('MASTER TT'!$E$2:$E$68606,$A$2:$A$7563,'MASTER TT'!$B$2:$B$68606,"MONDAY",'MASTER TT'!$C$2:$C$68606,"17*-*",'MASTER TT'!$AM$2:$AM$68606,"JAN-APRIL 2026",'MASTER TT'!$J$2:$J$68606,"&gt;=1"))</f>
        <v>0</v>
      </c>
      <c r="M99" s="79">
        <f>(COUNTIFS('MASTER TT'!$E$2:$E$68606,$A$2:$A$7563,'MASTER TT'!$B$2:$B$68606,"TUESDAY",'MASTER TT'!$C$2:$C$68606,"08*-1*",'MASTER TT'!$AM$2:$AM$68606,"JAN-APRIL 2026",'MASTER TT'!$J$2:$J$68606,"&gt;=1"))</f>
        <v>0</v>
      </c>
      <c r="N99" s="79">
        <f>(COUNTIFS('MASTER TT'!$E$2:$E$68606,$A$2:$A$7563,'MASTER TT'!$B$2:$B$68606,"TUESDAY",'MASTER TT'!$C$2:$C$68606,"1100-1*",'MASTER TT'!$AM$2:$AM$68606,"JAN-APRIL 2026",'MASTER TT'!$J$2:$J$68606,"&gt;=1"))</f>
        <v>0</v>
      </c>
      <c r="O99" s="79">
        <f>(COUNTIFS('MASTER TT'!$E$2:$E$68606,$A$2:$A$7563,'MASTER TT'!$B$2:$B$68606,"MONDAY",'MASTER TT'!$C$2:$C$68606,"1200-1*",'MASTER TT'!$AM$2:$AM$68606,"JAN-APRIL 2025",'MASTER TT'!$J$2:$J$68606,"&gt;=1"))</f>
        <v>0</v>
      </c>
      <c r="P99" s="79">
        <f>(COUNTIFS('MASTER TT'!$E$2:$E$68606,$A$2:$A$7563,'MASTER TT'!$B$2:$B$68606,"TUESDAY",'MASTER TT'!$C$2:$C$68606,"1300-1*",'MASTER TT'!$AM$2:$AM$68606,"JAN-APRIL 2026",'MASTER TT'!$J$2:$J$68606,"&gt;=1"))</f>
        <v>0</v>
      </c>
      <c r="Q99" s="79">
        <f>(COUNTIFS('MASTER TT'!$E$2:$E$68606,$A$2:$A$7563,'MASTER TT'!$B$2:$B$68606,"TUESDAY",'MASTER TT'!$C$2:$C$68606,"14*-1*",'MASTER TT'!$AM$2:$AM$68606,"JAN-APRIL 2026",'MASTER TT'!$J$2:$J$68606,"&gt;=1"))</f>
        <v>0</v>
      </c>
      <c r="R99" s="79">
        <f>(COUNTIFS('MASTER TT'!$E$2:$E$68606,$A$2:$A$7563,'MASTER TT'!$B$2:$B$68606,"TUESDAY",'MASTER TT'!$C$2:$C$68606,"17*-*",'MASTER TT'!$AM$2:$AM$68606,"SEP-DEC  2025",'MASTER TT'!$J$2:$J$68606,"&gt;=1"))</f>
        <v>0</v>
      </c>
      <c r="S99" s="79">
        <f>(COUNTIFS('MASTER TT'!$E$2:$E$68606,$A$2:$A$7563,'MASTER TT'!$B$2:$B$68606,"WEDNESDAY",'MASTER TT'!$C$2:$C$68606,"08*-1*",'MASTER TT'!$AM$2:$AM$68606,"JAN-APRIL 2026",'MASTER TT'!$J$2:$J$68606,"&gt;=1"))</f>
        <v>0</v>
      </c>
      <c r="T99" s="79">
        <f>(COUNTIFS('MASTER TT'!$E$2:$E$68606,$A$2:$A$7563,'MASTER TT'!$B$2:$B$68606,"WEDNESDAY",'MASTER TT'!$C$2:$C$68606,"1100-1*",'MASTER TT'!$AM$2:$AM$68606,"JAN-APRIL 2026",'MASTER TT'!$J$2:$J$68606,"&gt;=1"))</f>
        <v>0</v>
      </c>
      <c r="U99" s="79">
        <f>(COUNTIFS('MASTER TT'!$E$2:$E$68606,$A$2:$A$7563,'MASTER TT'!$B$2:$B$68606,"MONDAY",'MASTER TT'!$C$2:$C$68606,"1200-1*",'MASTER TT'!$AM$2:$AM$68606,"JAN-APRIL 2025",'MASTER TT'!$J$2:$J$68606,"&gt;=1"))</f>
        <v>0</v>
      </c>
      <c r="V99" s="79">
        <f>(COUNTIFS('MASTER TT'!$E$2:$E$68606,$A$2:$A$7563,'MASTER TT'!$B$2:$B$68606,"MONDAY",'MASTER TT'!$C$2:$C$68606,"1300-1*",'MASTER TT'!$AM$2:$AM$68606,"JAN-APRIL 2025",'MASTER TT'!$J$2:$J$68606,"&gt;=1"))</f>
        <v>0</v>
      </c>
      <c r="W99" s="79">
        <f>(COUNTIFS('MASTER TT'!$E$2:$E$68606,$A$2:$A$7563,'MASTER TT'!$B$2:$B$68606,"WEDNESDAY",'MASTER TT'!$C$2:$C$68606,"14*-1*",'MASTER TT'!$AM$2:$AM$68606,"JAN-APRIL 2026",'MASTER TT'!$J$2:$J$68606,"&gt;=1"))</f>
        <v>0</v>
      </c>
      <c r="X99" s="79">
        <f>(COUNTIFS('MASTER TT'!$E$2:$E$68606,$A$2:$A$7563,'MASTER TT'!$B$2:$B$68606,"WEDNESDAY",'MASTER TT'!$C$2:$C$68606,"17*-*",'MASTER TT'!$AM$2:$AM$68606,"JAN-APRIL 2026",'MASTER TT'!$J$2:$J$68606,"&gt;=1"))</f>
        <v>0</v>
      </c>
      <c r="Y99" s="79">
        <f>(COUNTIFS('MASTER TT'!$E$2:$E$68606,$A$2:$A$7563,'MASTER TT'!$B$2:$B$68606,"THURSDAY",'MASTER TT'!$C$2:$C$68606,"08*-1*",'MASTER TT'!$AM$2:$AM$68606,"JAN-APRIL 2026",'MASTER TT'!$J$2:$J$68606,"&gt;=1"))</f>
        <v>0</v>
      </c>
      <c r="Z99" s="79">
        <f>(COUNTIFS('MASTER TT'!$E$2:$E$68606,$A$2:$A$7563,'MASTER TT'!$B$2:$B$68606,"THURSDAY",'MASTER TT'!$C$2:$C$68606,"1100-1*",'MASTER TT'!$AM$2:$AM$68606,"JAN-APRIL 2026",'MASTER TT'!$J$2:$J$68606,"&gt;=1"))</f>
        <v>0</v>
      </c>
      <c r="AA99" s="79">
        <f>(COUNTIFS('MASTER TT'!$E$2:$E$68606,$A$2:$A$7563,'MASTER TT'!$B$2:$B$68606,"MONDAY",'MASTER TT'!$C$2:$C$68606,"1200-1*",'MASTER TT'!$AM$2:$AM$68606,"JAN-APRIL 2025",'MASTER TT'!$J$2:$J$68606,"&gt;=1"))</f>
        <v>0</v>
      </c>
      <c r="AB99" s="79">
        <f>(COUNTIFS('MASTER TT'!$E$2:$E$68606,$A$2:$A$7563,'MASTER TT'!$B$2:$B$68606,"MONDAY",'MASTER TT'!$C$2:$C$68606,"1300-1*",'MASTER TT'!$AM$2:$AM$68606,"JAN-APRIL 2025",'MASTER TT'!$J$2:$J$68606,"&gt;=1"))</f>
        <v>0</v>
      </c>
      <c r="AC99" s="79">
        <f>(COUNTIFS('MASTER TT'!$E$2:$E$68606,$A$2:$A$7563,'MASTER TT'!$B$2:$B$68606,"THURSDAY",'MASTER TT'!$C$2:$C$68606,"14*-1*",'MASTER TT'!$AM$2:$AM$68606,"JAN-APRIL 2026",'MASTER TT'!$J$2:$J$68606,"&gt;=1"))</f>
        <v>0</v>
      </c>
      <c r="AD99" s="79">
        <f>(COUNTIFS('MASTER TT'!$E$2:$E$68606,$A$2:$A$7563,'MASTER TT'!$B$2:$B$68606,"THURSDAY",'MASTER TT'!$C$2:$C$68606,"17*-*",'MASTER TT'!$AM$2:$AM$68606,"JAN-APRIL 2026",'MASTER TT'!$J$2:$J$68606,"&gt;=1"))</f>
        <v>0</v>
      </c>
      <c r="AE99" s="79">
        <f>(COUNTIFS('MASTER TT'!$E$2:$E$68606,$A$2:$A$7563,'MASTER TT'!$B$2:$B$68606,"FRIDAY",'MASTER TT'!$C$2:$C$68606,"08*-1*",'MASTER TT'!$AM$2:$AM$68606,"JAN-APRIL 2026",'MASTER TT'!$J$2:$J$68606,"&gt;=1"))</f>
        <v>0</v>
      </c>
      <c r="AF99" s="79">
        <f>(COUNTIFS('MASTER TT'!$E$2:$E$68606,$A$2:$A$7563,'MASTER TT'!$B$2:$B$68606,"FRIDAY",'MASTER TT'!$C$2:$C$68606,"1100-1*",'MASTER TT'!$AM$2:$AM$68606,"JAN-APRIL 2026",'MASTER TT'!$J$2:$J$68606,"&gt;=1"))</f>
        <v>0</v>
      </c>
      <c r="AG99" s="79">
        <f>(COUNTIFS('MASTER TT'!$E$2:$E$68606,$A$2:$A$7563,'MASTER TT'!$B$2:$B$68606,"MONDAY",'MASTER TT'!$C$2:$C$68606,"1200-1*",'MASTER TT'!$AM$2:$AM$68606,"JAN-APRIL 2025",'MASTER TT'!$J$2:$J$68606,"&gt;=1"))</f>
        <v>0</v>
      </c>
      <c r="AH99" s="79">
        <f>(COUNTIFS('MASTER TT'!$E$2:$E$68606,$A$2:$A$7563,'MASTER TT'!$B$2:$B$68606,"MONDAY",'MASTER TT'!$C$2:$C$68606,"1300-1*",'MASTER TT'!$AM$2:$AM$68606,"JAN-APRIL 2025",'MASTER TT'!$J$2:$J$68606,"&gt;=1"))</f>
        <v>0</v>
      </c>
      <c r="AI99" s="79">
        <f>(COUNTIFS('MASTER TT'!$E$2:$E$68606,$A$2:$A$7563,'MASTER TT'!$B$2:$B$68606,"FRIDAY",'MASTER TT'!$C$2:$C$68606,"14*-1*",'MASTER TT'!$AM$2:$AM$68606,"JAN-APRIL 2026",'MASTER TT'!$J$2:$J$68606,"&gt;=1"))</f>
        <v>0</v>
      </c>
      <c r="AJ99" s="79">
        <f>(COUNTIFS('MASTER TT'!$E$2:$E$68606,$A$2:$A$7563,'MASTER TT'!$B$2:$B$68606,"FRIDAY",'MASTER TT'!$C$2:$C$68606,"17*-*",'MASTER TT'!$AM$2:$AM$68606,"JAN-APRIL 2026",'MASTER TT'!$J$2:$J$68606,"&gt;=1"))</f>
        <v>0</v>
      </c>
      <c r="AK99" s="79">
        <f>(COUNTIFS('MASTER TT'!$E$2:$E$68606,$A$2:$A$7563,'MASTER TT'!$B$2:$B$68606,"SATURDAY",'MASTER TT'!$C$2:$C$68606,"08*-1*",'MASTER TT'!$AM$2:$AM$68606,"JAN-APRIL 2026",'MASTER TT'!$J$2:$J$68606,"&gt;=1"))</f>
        <v>0</v>
      </c>
      <c r="AL99" s="79">
        <f>(COUNTIFS('MASTER TT'!$E$2:$E$68606,$A$2:$A$7563,'MASTER TT'!$B$2:$B$68606,"SATURDAY",'MASTER TT'!$C$2:$C$68606,"1100-1*",'MASTER TT'!$AM$2:$AM$68606,"JAN-APRIL 2026",'MASTER TT'!$J$2:$J$68606,"&gt;=1"))</f>
        <v>0</v>
      </c>
      <c r="AM99" s="79">
        <f>(COUNTIFS('MASTER TT'!$E$2:$E$68606,$A$2:$A$7563,'MASTER TT'!$B$2:$B$68606,"MONDAY",'MASTER TT'!$C$2:$C$68606,"1200-1*",'MASTER TT'!$AM$2:$AM$68606,"JAN-APRIL 2025",'MASTER TT'!$J$2:$J$68606,"&gt;=1"))</f>
        <v>0</v>
      </c>
      <c r="AN99" s="79">
        <f>(COUNTIFS('MASTER TT'!$E$2:$E$68606,$A$2:$A$7563,'MASTER TT'!$B$2:$B$68606,"MONDAY",'MASTER TT'!$C$2:$C$68606,"1300-1*",'MASTER TT'!$AM$2:$AM$68606,"JAN-APRIL 2025",'MASTER TT'!$J$2:$J$68606,"&gt;=1"))</f>
        <v>0</v>
      </c>
      <c r="AO99" s="79">
        <f>(COUNTIFS('MASTER TT'!$E$2:$E$68606,$A$2:$A$7563,'MASTER TT'!$B$2:$B$68606,"MONDAY",'MASTER TT'!$C$2:$C$68606,"14*-1*",'MASTER TT'!$AM$2:$AM$68606,"MAY-AUG 2025",'MASTER TT'!$J$2:$J$68606,"&gt;=1"))</f>
        <v>0</v>
      </c>
      <c r="AP99" s="79">
        <f>(COUNTIFS('MASTER TT'!$E$2:$E$68606,$A$2:$A$7563,'MASTER TT'!$B$2:$B$68606,"SATURDAY",'MASTER TT'!$C$2:$C$68606,"17*-*",'MASTER TT'!$AM$2:$AM$68606,"JAN-APRIL 2026",'MASTER TT'!$J$2:$J$68606,"&gt;=1"))</f>
        <v>0</v>
      </c>
      <c r="AQ99" s="79">
        <f>(COUNTIFS('MASTER TT'!$E$2:$E$68606,$A$2:$A$7563,'MASTER TT'!$B$2:$B$68606,"SUNDAY",'MASTER TT'!$C$2:$C$68606,"08*-1*",'MASTER TT'!$AM$2:$AM$68606,"JAN-APRIL 2026",'MASTER TT'!$J$2:$J$68606,"&gt;=1"))</f>
        <v>0</v>
      </c>
      <c r="AR99" s="79">
        <f>(COUNTIFS('MASTER TT'!$E$2:$E$68607,$A$2:$A$7563,'MASTER TT'!$B$2:$B$68607,"SUNDAY",'MASTER TT'!$C$2:$C$68607,"1100-1*",'MASTER TT'!$AM$2:$AM$68607,"JAN-APRIL 2026",'MASTER TT'!$J$2:$J$68607,"&gt;=1"))</f>
        <v>0</v>
      </c>
      <c r="AS99" s="79">
        <f>(COUNTIFS('MASTER TT'!$E$2:$E$68606,$A$2:$A$7563,'MASTER TT'!$B$2:$B$68606,"SUNDAY",'MASTER TT'!$C$2:$C$68606,"1200-1*",'MASTER TT'!$AM$2:$AM$68606,"JAN-APRIL 2026",'MASTER TT'!$J$2:$J$68606,"&gt;=1"))</f>
        <v>0</v>
      </c>
      <c r="AT99" s="79">
        <f>(COUNTIFS('MASTER TT'!$E$2:$E$68606,$A$2:$A$7563,'MASTER TT'!$B$2:$B$68606,"SUNDAY",'MASTER TT'!$C$2:$C$68606,"1300-1*",'MASTER TT'!$AM$2:$AM$68606,"JAN-APRIL 2026",'MASTER TT'!$J$2:$J$68606,"&gt;=1"))</f>
        <v>0</v>
      </c>
      <c r="AU99" s="79">
        <f>(COUNTIFS('MASTER TT'!$E$2:$E$68606,$A$2:$A$7563,'MASTER TT'!$B$2:$B$68606,"SUNDAY",'MASTER TT'!$C$2:$C$68606,"14*-1*",'MASTER TT'!$AM$2:$AM$68606,"JAN-APRIL 2026",'MASTER TT'!$J$2:$J$68606,"&gt;=1"))</f>
        <v>0</v>
      </c>
      <c r="AV99" s="79">
        <f>(COUNTIFS('MASTER TT'!$E$2:$E$68606,$A$2:$A$7563,'MASTER TT'!$B$2:$B$68606,"SUNDAY",'MASTER TT'!$C$2:$C$68606,"17*-*",'MASTER TT'!$AM$2:$AM$68606,"JAN-APRIL 2026",'MASTER TT'!$J$2:$J$68606,"&gt;=1"))</f>
        <v>0</v>
      </c>
      <c r="AW99" s="28"/>
      <c r="AX99" s="29"/>
      <c r="AY99" s="28"/>
      <c r="AZ99" s="28"/>
      <c r="BA99" s="28"/>
      <c r="BB99" s="28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1"/>
      <c r="BZ99" s="31"/>
      <c r="CA99" s="30"/>
      <c r="CB99" s="30"/>
      <c r="CC99" s="30"/>
      <c r="CD99" s="30"/>
      <c r="CE99" s="30"/>
      <c r="CF99" s="30"/>
    </row>
    <row r="100" spans="1:84" ht="14.25" customHeight="1">
      <c r="A100" s="111" t="s">
        <v>395</v>
      </c>
      <c r="B100" s="43" t="s">
        <v>376</v>
      </c>
      <c r="C100" s="26"/>
      <c r="D100" s="25"/>
      <c r="E100" s="102"/>
      <c r="F100" s="102"/>
      <c r="G100" s="66">
        <f t="shared" ref="G100:AV100" si="6">SUM(G96:G99)/4</f>
        <v>0.5</v>
      </c>
      <c r="H100" s="66">
        <f t="shared" si="6"/>
        <v>0</v>
      </c>
      <c r="I100" s="66">
        <f t="shared" si="6"/>
        <v>0</v>
      </c>
      <c r="J100" s="66">
        <f t="shared" si="6"/>
        <v>0</v>
      </c>
      <c r="K100" s="66">
        <f t="shared" si="6"/>
        <v>0.25</v>
      </c>
      <c r="L100" s="66">
        <f t="shared" si="6"/>
        <v>0</v>
      </c>
      <c r="M100" s="66">
        <f t="shared" si="6"/>
        <v>0.5</v>
      </c>
      <c r="N100" s="66">
        <f t="shared" si="6"/>
        <v>0.25</v>
      </c>
      <c r="O100" s="66">
        <f t="shared" si="6"/>
        <v>0</v>
      </c>
      <c r="P100" s="66">
        <f t="shared" si="6"/>
        <v>0</v>
      </c>
      <c r="Q100" s="66">
        <f t="shared" si="6"/>
        <v>0.25</v>
      </c>
      <c r="R100" s="66">
        <f t="shared" si="6"/>
        <v>0</v>
      </c>
      <c r="S100" s="66">
        <f t="shared" si="6"/>
        <v>0</v>
      </c>
      <c r="T100" s="66">
        <f t="shared" si="6"/>
        <v>0.25</v>
      </c>
      <c r="U100" s="66">
        <f t="shared" si="6"/>
        <v>0</v>
      </c>
      <c r="V100" s="66">
        <f t="shared" si="6"/>
        <v>0</v>
      </c>
      <c r="W100" s="66">
        <f t="shared" si="6"/>
        <v>0</v>
      </c>
      <c r="X100" s="66">
        <f t="shared" si="6"/>
        <v>0</v>
      </c>
      <c r="Y100" s="66">
        <f t="shared" si="6"/>
        <v>0.25</v>
      </c>
      <c r="Z100" s="66">
        <f t="shared" si="6"/>
        <v>0</v>
      </c>
      <c r="AA100" s="66">
        <f t="shared" si="6"/>
        <v>0</v>
      </c>
      <c r="AB100" s="66">
        <f t="shared" si="6"/>
        <v>0</v>
      </c>
      <c r="AC100" s="66">
        <f t="shared" si="6"/>
        <v>0</v>
      </c>
      <c r="AD100" s="66">
        <f t="shared" si="6"/>
        <v>0</v>
      </c>
      <c r="AE100" s="66">
        <f t="shared" si="6"/>
        <v>0</v>
      </c>
      <c r="AF100" s="66">
        <f t="shared" si="6"/>
        <v>0.25</v>
      </c>
      <c r="AG100" s="66">
        <f t="shared" si="6"/>
        <v>0</v>
      </c>
      <c r="AH100" s="66">
        <f t="shared" si="6"/>
        <v>0</v>
      </c>
      <c r="AI100" s="66">
        <f t="shared" si="6"/>
        <v>0</v>
      </c>
      <c r="AJ100" s="66">
        <f t="shared" si="6"/>
        <v>0</v>
      </c>
      <c r="AK100" s="66">
        <f t="shared" si="6"/>
        <v>0</v>
      </c>
      <c r="AL100" s="66">
        <f t="shared" si="6"/>
        <v>0</v>
      </c>
      <c r="AM100" s="66">
        <f t="shared" si="6"/>
        <v>0</v>
      </c>
      <c r="AN100" s="66">
        <f t="shared" si="6"/>
        <v>0</v>
      </c>
      <c r="AO100" s="66">
        <f t="shared" si="6"/>
        <v>0</v>
      </c>
      <c r="AP100" s="66">
        <f t="shared" si="6"/>
        <v>0</v>
      </c>
      <c r="AQ100" s="66">
        <f t="shared" si="6"/>
        <v>0</v>
      </c>
      <c r="AR100" s="66">
        <f t="shared" si="6"/>
        <v>0</v>
      </c>
      <c r="AS100" s="66">
        <f t="shared" si="6"/>
        <v>0</v>
      </c>
      <c r="AT100" s="66">
        <f t="shared" si="6"/>
        <v>0</v>
      </c>
      <c r="AU100" s="66">
        <f t="shared" si="6"/>
        <v>0</v>
      </c>
      <c r="AV100" s="66">
        <f t="shared" si="6"/>
        <v>0</v>
      </c>
      <c r="AW100" s="28"/>
      <c r="AX100" s="28"/>
      <c r="AY100" s="28"/>
      <c r="AZ100" s="28"/>
      <c r="BA100" s="28"/>
      <c r="BB100" s="28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1"/>
      <c r="BZ100" s="31"/>
      <c r="CA100" s="30"/>
      <c r="CB100" s="30"/>
      <c r="CC100" s="30"/>
      <c r="CD100" s="30"/>
      <c r="CE100" s="30"/>
      <c r="CF100" s="30"/>
    </row>
    <row r="101" spans="1:84" ht="14.25" customHeight="1">
      <c r="A101" s="119" t="s">
        <v>477</v>
      </c>
      <c r="B101" s="105" t="s">
        <v>376</v>
      </c>
      <c r="C101" s="26"/>
      <c r="D101" s="25"/>
      <c r="E101" s="106" t="s">
        <v>478</v>
      </c>
      <c r="F101" s="106" t="s">
        <v>479</v>
      </c>
      <c r="G101" s="79">
        <f>(COUNTIFS('MASTER TT'!$E$2:$E$68606,$A$2:$A$7563,'MASTER TT'!$B$2:$B$68606,"MONDAY",'MASTER TT'!$C$2:$C$68606,"08*-1*",'MASTER TT'!$AM$2:$AM$68606,"JAN-APRIL 2026",'MASTER TT'!$J$2:$J$68606,"&gt;=1"))</f>
        <v>0</v>
      </c>
      <c r="H101" s="79">
        <f>(COUNTIFS('MASTER TT'!$E$2:$E$68602,$A$2:$A$7563,'MASTER TT'!$B$2:$B$68602,"MONDAY",'MASTER TT'!$C$2:$C$68602,"1100-1*",'MASTER TT'!$AM$2:$AM$68602,"JAN-APRIL 2026",'MASTER TT'!$J$2:$J$68602,"&gt;=1"))</f>
        <v>0</v>
      </c>
      <c r="I101" s="79">
        <f>(COUNTIFS('MASTER TT'!$E$2:$E$68606,$A$2:$A$7563,'MASTER TT'!$B$2:$B$68606,"MONDAY",'MASTER TT'!$C$2:$C$68606,"1200-1*",'MASTER TT'!$AM$2:$AM$68606,"JAN-APRIL 2025",'MASTER TT'!$J$2:$J$68606,"&gt;=1"))</f>
        <v>0</v>
      </c>
      <c r="J101" s="79">
        <f>(COUNTIFS('MASTER TT'!$E$2:$E$68606,$A$2:$A$7563,'MASTER TT'!$B$2:$B$68606,"MONDAY",'MASTER TT'!$C$2:$C$68606,"1300-1*",'MASTER TT'!$AM$2:$AM$68606,"JAN-APRIL 2025",'MASTER TT'!$J$2:$J$68606,"&gt;=1"))</f>
        <v>0</v>
      </c>
      <c r="K101" s="79">
        <f>(COUNTIFS('MASTER TT'!$E$2:$E$68606,$A$2:$A$7563,'MASTER TT'!$B$2:$B$68606,"MONDAY",'MASTER TT'!$C$2:$C$68606,"14*-1*",'MASTER TT'!$AM$2:$AM$68606,"JAN-APRIL 2026",'MASTER TT'!$J$2:$J$68606,"&gt;=1"))</f>
        <v>0</v>
      </c>
      <c r="L101" s="79">
        <f>(COUNTIFS('MASTER TT'!$E$2:$E$68606,$A$2:$A$7563,'MASTER TT'!$B$2:$B$68606,"MONDAY",'MASTER TT'!$C$2:$C$68606,"17*-*",'MASTER TT'!$AM$2:$AM$68606,"JAN-APRIL 2026",'MASTER TT'!$J$2:$J$68606,"&gt;=1"))</f>
        <v>0</v>
      </c>
      <c r="M101" s="79">
        <f>(COUNTIFS('MASTER TT'!$E$2:$E$68606,$A$2:$A$7563,'MASTER TT'!$B$2:$B$68606,"TUESDAY",'MASTER TT'!$C$2:$C$68606,"08*-1*",'MASTER TT'!$AM$2:$AM$68606,"JAN-APRIL 2026",'MASTER TT'!$J$2:$J$68606,"&gt;=1"))</f>
        <v>0</v>
      </c>
      <c r="N101" s="79">
        <f>(COUNTIFS('MASTER TT'!$E$2:$E$68606,$A$2:$A$7563,'MASTER TT'!$B$2:$B$68606,"TUESDAY",'MASTER TT'!$C$2:$C$68606,"1100-1*",'MASTER TT'!$AM$2:$AM$68606,"JAN-APRIL 2026",'MASTER TT'!$J$2:$J$68606,"&gt;=1"))</f>
        <v>0</v>
      </c>
      <c r="O101" s="79">
        <f>(COUNTIFS('MASTER TT'!$E$2:$E$68606,$A$2:$A$7563,'MASTER TT'!$B$2:$B$68606,"MONDAY",'MASTER TT'!$C$2:$C$68606,"1200-1*",'MASTER TT'!$AM$2:$AM$68606,"JAN-APRIL 2025",'MASTER TT'!$J$2:$J$68606,"&gt;=1"))</f>
        <v>0</v>
      </c>
      <c r="P101" s="79">
        <f>(COUNTIFS('MASTER TT'!$E$2:$E$68606,$A$2:$A$7563,'MASTER TT'!$B$2:$B$68606,"TUESDAY",'MASTER TT'!$C$2:$C$68606,"1300-1*",'MASTER TT'!$AM$2:$AM$68606,"JAN-APRIL 2026",'MASTER TT'!$J$2:$J$68606,"&gt;=1"))</f>
        <v>0</v>
      </c>
      <c r="Q101" s="79">
        <f>(COUNTIFS('MASTER TT'!$E$2:$E$68606,$A$2:$A$7563,'MASTER TT'!$B$2:$B$68606,"TUESDAY",'MASTER TT'!$C$2:$C$68606,"14*-1*",'MASTER TT'!$AM$2:$AM$68606,"JAN-APRIL 2026",'MASTER TT'!$J$2:$J$68606,"&gt;=1"))</f>
        <v>0</v>
      </c>
      <c r="R101" s="79">
        <f>(COUNTIFS('MASTER TT'!$E$2:$E$68606,$A$2:$A$7563,'MASTER TT'!$B$2:$B$68606,"TUESDAY",'MASTER TT'!$C$2:$C$68606,"17*-*",'MASTER TT'!$AM$2:$AM$68606,"SEP-DEC  2025",'MASTER TT'!$J$2:$J$68606,"&gt;=1"))</f>
        <v>0</v>
      </c>
      <c r="S101" s="79">
        <f>(COUNTIFS('MASTER TT'!$E$2:$E$68606,$A$2:$A$7563,'MASTER TT'!$B$2:$B$68606,"WEDNESDAY",'MASTER TT'!$C$2:$C$68606,"08*-1*",'MASTER TT'!$AM$2:$AM$68606,"JAN-APRIL 2026",'MASTER TT'!$J$2:$J$68606,"&gt;=1"))</f>
        <v>0</v>
      </c>
      <c r="T101" s="79">
        <f>(COUNTIFS('MASTER TT'!$E$2:$E$68606,$A$2:$A$7563,'MASTER TT'!$B$2:$B$68606,"WEDNESDAY",'MASTER TT'!$C$2:$C$68606,"1100-1*",'MASTER TT'!$AM$2:$AM$68606,"JAN-APRIL 2026",'MASTER TT'!$J$2:$J$68606,"&gt;=1"))</f>
        <v>0</v>
      </c>
      <c r="U101" s="79">
        <f>(COUNTIFS('MASTER TT'!$E$2:$E$68606,$A$2:$A$7563,'MASTER TT'!$B$2:$B$68606,"MONDAY",'MASTER TT'!$C$2:$C$68606,"1200-1*",'MASTER TT'!$AM$2:$AM$68606,"JAN-APRIL 2025",'MASTER TT'!$J$2:$J$68606,"&gt;=1"))</f>
        <v>0</v>
      </c>
      <c r="V101" s="79">
        <f>(COUNTIFS('MASTER TT'!$E$2:$E$68606,$A$2:$A$7563,'MASTER TT'!$B$2:$B$68606,"MONDAY",'MASTER TT'!$C$2:$C$68606,"1300-1*",'MASTER TT'!$AM$2:$AM$68606,"JAN-APRIL 2025",'MASTER TT'!$J$2:$J$68606,"&gt;=1"))</f>
        <v>0</v>
      </c>
      <c r="W101" s="79">
        <f>(COUNTIFS('MASTER TT'!$E$2:$E$68606,$A$2:$A$7563,'MASTER TT'!$B$2:$B$68606,"WEDNESDAY",'MASTER TT'!$C$2:$C$68606,"14*-1*",'MASTER TT'!$AM$2:$AM$68606,"JAN-APRIL 2026",'MASTER TT'!$J$2:$J$68606,"&gt;=1"))</f>
        <v>0</v>
      </c>
      <c r="X101" s="79">
        <f>(COUNTIFS('MASTER TT'!$E$2:$E$68606,$A$2:$A$7563,'MASTER TT'!$B$2:$B$68606,"WEDNESDAY",'MASTER TT'!$C$2:$C$68606,"17*-*",'MASTER TT'!$AM$2:$AM$68606,"JAN-APRIL 2026",'MASTER TT'!$J$2:$J$68606,"&gt;=1"))</f>
        <v>0</v>
      </c>
      <c r="Y101" s="79">
        <f>(COUNTIFS('MASTER TT'!$E$2:$E$68606,$A$2:$A$7563,'MASTER TT'!$B$2:$B$68606,"THURSDAY",'MASTER TT'!$C$2:$C$68606,"08*-1*",'MASTER TT'!$AM$2:$AM$68606,"JAN-APRIL 2026",'MASTER TT'!$J$2:$J$68606,"&gt;=1"))</f>
        <v>0</v>
      </c>
      <c r="Z101" s="79">
        <f>(COUNTIFS('MASTER TT'!$E$2:$E$68606,$A$2:$A$7563,'MASTER TT'!$B$2:$B$68606,"THURSDAY",'MASTER TT'!$C$2:$C$68606,"1100-1*",'MASTER TT'!$AM$2:$AM$68606,"JAN-APRIL 2026",'MASTER TT'!$J$2:$J$68606,"&gt;=1"))</f>
        <v>0</v>
      </c>
      <c r="AA101" s="79">
        <f>(COUNTIFS('MASTER TT'!$E$2:$E$68606,$A$2:$A$7563,'MASTER TT'!$B$2:$B$68606,"MONDAY",'MASTER TT'!$C$2:$C$68606,"1200-1*",'MASTER TT'!$AM$2:$AM$68606,"JAN-APRIL 2025",'MASTER TT'!$J$2:$J$68606,"&gt;=1"))</f>
        <v>0</v>
      </c>
      <c r="AB101" s="79">
        <f>(COUNTIFS('MASTER TT'!$E$2:$E$68606,$A$2:$A$7563,'MASTER TT'!$B$2:$B$68606,"MONDAY",'MASTER TT'!$C$2:$C$68606,"1300-1*",'MASTER TT'!$AM$2:$AM$68606,"JAN-APRIL 2025",'MASTER TT'!$J$2:$J$68606,"&gt;=1"))</f>
        <v>0</v>
      </c>
      <c r="AC101" s="79">
        <f>(COUNTIFS('MASTER TT'!$E$2:$E$68606,$A$2:$A$7563,'MASTER TT'!$B$2:$B$68606,"THURSDAY",'MASTER TT'!$C$2:$C$68606,"14*-1*",'MASTER TT'!$AM$2:$AM$68606,"JAN-APRIL 2026",'MASTER TT'!$J$2:$J$68606,"&gt;=1"))</f>
        <v>0</v>
      </c>
      <c r="AD101" s="79">
        <f>(COUNTIFS('MASTER TT'!$E$2:$E$68606,$A$2:$A$7563,'MASTER TT'!$B$2:$B$68606,"THURSDAY",'MASTER TT'!$C$2:$C$68606,"17*-*",'MASTER TT'!$AM$2:$AM$68606,"JAN-APRIL 2026",'MASTER TT'!$J$2:$J$68606,"&gt;=1"))</f>
        <v>0</v>
      </c>
      <c r="AE101" s="79">
        <f>(COUNTIFS('MASTER TT'!$E$2:$E$68606,$A$2:$A$7563,'MASTER TT'!$B$2:$B$68606,"FRIDAY",'MASTER TT'!$C$2:$C$68606,"08*-1*",'MASTER TT'!$AM$2:$AM$68606,"JAN-APRIL 2026",'MASTER TT'!$J$2:$J$68606,"&gt;=1"))</f>
        <v>0</v>
      </c>
      <c r="AF101" s="79">
        <f>(COUNTIFS('MASTER TT'!$E$2:$E$68606,$A$2:$A$7563,'MASTER TT'!$B$2:$B$68606,"FRIDAY",'MASTER TT'!$C$2:$C$68606,"1100-1*",'MASTER TT'!$AM$2:$AM$68606,"JAN-APRIL 2026",'MASTER TT'!$J$2:$J$68606,"&gt;=1"))</f>
        <v>0</v>
      </c>
      <c r="AG101" s="79">
        <f>(COUNTIFS('MASTER TT'!$E$2:$E$68606,$A$2:$A$7563,'MASTER TT'!$B$2:$B$68606,"MONDAY",'MASTER TT'!$C$2:$C$68606,"1200-1*",'MASTER TT'!$AM$2:$AM$68606,"JAN-APRIL 2025",'MASTER TT'!$J$2:$J$68606,"&gt;=1"))</f>
        <v>0</v>
      </c>
      <c r="AH101" s="79">
        <f>(COUNTIFS('MASTER TT'!$E$2:$E$68606,$A$2:$A$7563,'MASTER TT'!$B$2:$B$68606,"MONDAY",'MASTER TT'!$C$2:$C$68606,"1300-1*",'MASTER TT'!$AM$2:$AM$68606,"JAN-APRIL 2025",'MASTER TT'!$J$2:$J$68606,"&gt;=1"))</f>
        <v>0</v>
      </c>
      <c r="AI101" s="79">
        <f>(COUNTIFS('MASTER TT'!$E$2:$E$68606,$A$2:$A$7563,'MASTER TT'!$B$2:$B$68606,"FRIDAY",'MASTER TT'!$C$2:$C$68606,"14*-1*",'MASTER TT'!$AM$2:$AM$68606,"JAN-APRIL 2026",'MASTER TT'!$J$2:$J$68606,"&gt;=1"))</f>
        <v>0</v>
      </c>
      <c r="AJ101" s="79">
        <f>(COUNTIFS('MASTER TT'!$E$2:$E$68606,$A$2:$A$7563,'MASTER TT'!$B$2:$B$68606,"FRIDAY",'MASTER TT'!$C$2:$C$68606,"17*-*",'MASTER TT'!$AM$2:$AM$68606,"JAN-APRIL 2026",'MASTER TT'!$J$2:$J$68606,"&gt;=1"))</f>
        <v>0</v>
      </c>
      <c r="AK101" s="79">
        <f>(COUNTIFS('MASTER TT'!$E$2:$E$68606,$A$2:$A$7563,'MASTER TT'!$B$2:$B$68606,"SATURDAY",'MASTER TT'!$C$2:$C$68606,"08*-1*",'MASTER TT'!$AM$2:$AM$68606,"JAN-APRIL 2026",'MASTER TT'!$J$2:$J$68606,"&gt;=1"))</f>
        <v>0</v>
      </c>
      <c r="AL101" s="79">
        <f>(COUNTIFS('MASTER TT'!$E$2:$E$68606,$A$2:$A$7563,'MASTER TT'!$B$2:$B$68606,"SATURDAY",'MASTER TT'!$C$2:$C$68606,"1100-1*",'MASTER TT'!$AM$2:$AM$68606,"JAN-APRIL 2026",'MASTER TT'!$J$2:$J$68606,"&gt;=1"))</f>
        <v>0</v>
      </c>
      <c r="AM101" s="79">
        <f>(COUNTIFS('MASTER TT'!$E$2:$E$68606,$A$2:$A$7563,'MASTER TT'!$B$2:$B$68606,"MONDAY",'MASTER TT'!$C$2:$C$68606,"1200-1*",'MASTER TT'!$AM$2:$AM$68606,"JAN-APRIL 2025",'MASTER TT'!$J$2:$J$68606,"&gt;=1"))</f>
        <v>0</v>
      </c>
      <c r="AN101" s="79">
        <f>(COUNTIFS('MASTER TT'!$E$2:$E$68606,$A$2:$A$7563,'MASTER TT'!$B$2:$B$68606,"MONDAY",'MASTER TT'!$C$2:$C$68606,"1300-1*",'MASTER TT'!$AM$2:$AM$68606,"JAN-APRIL 2025",'MASTER TT'!$J$2:$J$68606,"&gt;=1"))</f>
        <v>0</v>
      </c>
      <c r="AO101" s="79">
        <f>(COUNTIFS('MASTER TT'!$E$2:$E$68606,$A$2:$A$7563,'MASTER TT'!$B$2:$B$68606,"MONDAY",'MASTER TT'!$C$2:$C$68606,"14*-1*",'MASTER TT'!$AM$2:$AM$68606,"MAY-AUG 2025",'MASTER TT'!$J$2:$J$68606,"&gt;=1"))</f>
        <v>0</v>
      </c>
      <c r="AP101" s="79">
        <f>(COUNTIFS('MASTER TT'!$E$2:$E$68606,$A$2:$A$7563,'MASTER TT'!$B$2:$B$68606,"SATURDAY",'MASTER TT'!$C$2:$C$68606,"17*-*",'MASTER TT'!$AM$2:$AM$68606,"JAN-APRIL 2026",'MASTER TT'!$J$2:$J$68606,"&gt;=1"))</f>
        <v>0</v>
      </c>
      <c r="AQ101" s="79">
        <f>(COUNTIFS('MASTER TT'!$E$2:$E$68606,$A$2:$A$7563,'MASTER TT'!$B$2:$B$68606,"SUNDAY",'MASTER TT'!$C$2:$C$68606,"08*-1*",'MASTER TT'!$AM$2:$AM$68606,"JAN-APRIL 2026",'MASTER TT'!$J$2:$J$68606,"&gt;=1"))</f>
        <v>0</v>
      </c>
      <c r="AR101" s="79">
        <f>(COUNTIFS('MASTER TT'!$E$2:$E$68607,$A$2:$A$7563,'MASTER TT'!$B$2:$B$68607,"SUNDAY",'MASTER TT'!$C$2:$C$68607,"1100-1*",'MASTER TT'!$AM$2:$AM$68607,"JAN-APRIL 2026",'MASTER TT'!$J$2:$J$68607,"&gt;=1"))</f>
        <v>0</v>
      </c>
      <c r="AS101" s="79">
        <f>(COUNTIFS('MASTER TT'!$E$2:$E$68606,$A$2:$A$7563,'MASTER TT'!$B$2:$B$68606,"SUNDAY",'MASTER TT'!$C$2:$C$68606,"1200-1*",'MASTER TT'!$AM$2:$AM$68606,"JAN-APRIL 2026",'MASTER TT'!$J$2:$J$68606,"&gt;=1"))</f>
        <v>0</v>
      </c>
      <c r="AT101" s="79">
        <f>(COUNTIFS('MASTER TT'!$E$2:$E$68606,$A$2:$A$7563,'MASTER TT'!$B$2:$B$68606,"SUNDAY",'MASTER TT'!$C$2:$C$68606,"1300-1*",'MASTER TT'!$AM$2:$AM$68606,"JAN-APRIL 2026",'MASTER TT'!$J$2:$J$68606,"&gt;=1"))</f>
        <v>0</v>
      </c>
      <c r="AU101" s="79">
        <f>(COUNTIFS('MASTER TT'!$E$2:$E$68606,$A$2:$A$7563,'MASTER TT'!$B$2:$B$68606,"SUNDAY",'MASTER TT'!$C$2:$C$68606,"14*-1*",'MASTER TT'!$AM$2:$AM$68606,"JAN-APRIL 2026",'MASTER TT'!$J$2:$J$68606,"&gt;=1"))</f>
        <v>0</v>
      </c>
      <c r="AV101" s="79">
        <f>(COUNTIFS('MASTER TT'!$E$2:$E$68606,$A$2:$A$7563,'MASTER TT'!$B$2:$B$68606,"SUNDAY",'MASTER TT'!$C$2:$C$68606,"17*-*",'MASTER TT'!$AM$2:$AM$68606,"JAN-APRIL 2026",'MASTER TT'!$J$2:$J$68606,"&gt;=1"))</f>
        <v>0</v>
      </c>
      <c r="AW101" s="107"/>
      <c r="AX101" s="108"/>
      <c r="AY101" s="107"/>
      <c r="AZ101" s="107"/>
      <c r="BA101" s="107"/>
      <c r="BB101" s="107"/>
      <c r="BC101" s="109"/>
      <c r="BD101" s="109"/>
      <c r="BE101" s="109"/>
      <c r="BF101" s="109"/>
      <c r="BG101" s="109"/>
      <c r="BH101" s="109"/>
      <c r="BI101" s="109"/>
      <c r="BJ101" s="109"/>
      <c r="BK101" s="109"/>
      <c r="BL101" s="109"/>
      <c r="BM101" s="109"/>
      <c r="BN101" s="109"/>
      <c r="BO101" s="109"/>
      <c r="BP101" s="109"/>
      <c r="BQ101" s="109"/>
      <c r="BR101" s="109"/>
      <c r="BS101" s="109"/>
      <c r="BT101" s="109"/>
      <c r="BU101" s="109"/>
      <c r="BV101" s="109"/>
      <c r="BW101" s="109"/>
      <c r="BX101" s="109"/>
      <c r="BY101" s="110"/>
      <c r="BZ101" s="110"/>
      <c r="CA101" s="109"/>
      <c r="CB101" s="109"/>
      <c r="CC101" s="109"/>
      <c r="CD101" s="109"/>
      <c r="CE101" s="109"/>
      <c r="CF101" s="109"/>
    </row>
    <row r="102" spans="1:84" ht="14.25" customHeight="1">
      <c r="A102" s="120" t="s">
        <v>480</v>
      </c>
      <c r="B102" s="43" t="s">
        <v>376</v>
      </c>
      <c r="C102" s="46"/>
      <c r="D102" s="49"/>
      <c r="E102" s="121"/>
      <c r="F102" s="121" t="s">
        <v>479</v>
      </c>
      <c r="G102" s="79">
        <f>(COUNTIFS('MASTER TT'!$E$2:$E$68606,$A$2:$A$7563,'MASTER TT'!$B$2:$B$68606,"MONDAY",'MASTER TT'!$C$2:$C$68606,"08*-1*",'MASTER TT'!$AM$2:$AM$68606,"JAN-APRIL 2026",'MASTER TT'!$J$2:$J$68606,"&gt;=1"))</f>
        <v>0</v>
      </c>
      <c r="H102" s="79">
        <f>(COUNTIFS('MASTER TT'!$E$2:$E$68602,$A$2:$A$7563,'MASTER TT'!$B$2:$B$68602,"MONDAY",'MASTER TT'!$C$2:$C$68602,"1100-1*",'MASTER TT'!$AM$2:$AM$68602,"JAN-APRIL 2026",'MASTER TT'!$J$2:$J$68602,"&gt;=1"))</f>
        <v>1</v>
      </c>
      <c r="I102" s="79">
        <f>(COUNTIFS('MASTER TT'!$E$2:$E$68606,$A$2:$A$7563,'MASTER TT'!$B$2:$B$68606,"MONDAY",'MASTER TT'!$C$2:$C$68606,"1200-1*",'MASTER TT'!$AM$2:$AM$68606,"JAN-APRIL 2025",'MASTER TT'!$J$2:$J$68606,"&gt;=1"))</f>
        <v>0</v>
      </c>
      <c r="J102" s="79">
        <f>(COUNTIFS('MASTER TT'!$E$2:$E$68606,$A$2:$A$7563,'MASTER TT'!$B$2:$B$68606,"MONDAY",'MASTER TT'!$C$2:$C$68606,"1300-1*",'MASTER TT'!$AM$2:$AM$68606,"JAN-APRIL 2025",'MASTER TT'!$J$2:$J$68606,"&gt;=1"))</f>
        <v>0</v>
      </c>
      <c r="K102" s="79">
        <f>(COUNTIFS('MASTER TT'!$E$2:$E$68606,$A$2:$A$7563,'MASTER TT'!$B$2:$B$68606,"MONDAY",'MASTER TT'!$C$2:$C$68606,"14*-1*",'MASTER TT'!$AM$2:$AM$68606,"JAN-APRIL 2026",'MASTER TT'!$J$2:$J$68606,"&gt;=1"))</f>
        <v>0</v>
      </c>
      <c r="L102" s="79">
        <f>(COUNTIFS('MASTER TT'!$E$2:$E$68606,$A$2:$A$7563,'MASTER TT'!$B$2:$B$68606,"MONDAY",'MASTER TT'!$C$2:$C$68606,"17*-*",'MASTER TT'!$AM$2:$AM$68606,"JAN-APRIL 2026",'MASTER TT'!$J$2:$J$68606,"&gt;=1"))</f>
        <v>0</v>
      </c>
      <c r="M102" s="79">
        <f>(COUNTIFS('MASTER TT'!$E$2:$E$68606,$A$2:$A$7563,'MASTER TT'!$B$2:$B$68606,"TUESDAY",'MASTER TT'!$C$2:$C$68606,"08*-1*",'MASTER TT'!$AM$2:$AM$68606,"JAN-APRIL 2026",'MASTER TT'!$J$2:$J$68606,"&gt;=1"))</f>
        <v>0</v>
      </c>
      <c r="N102" s="79">
        <f>(COUNTIFS('MASTER TT'!$E$2:$E$68606,$A$2:$A$7563,'MASTER TT'!$B$2:$B$68606,"TUESDAY",'MASTER TT'!$C$2:$C$68606,"1100-1*",'MASTER TT'!$AM$2:$AM$68606,"JAN-APRIL 2026",'MASTER TT'!$J$2:$J$68606,"&gt;=1"))</f>
        <v>0</v>
      </c>
      <c r="O102" s="79">
        <f>(COUNTIFS('MASTER TT'!$E$2:$E$68606,$A$2:$A$7563,'MASTER TT'!$B$2:$B$68606,"MONDAY",'MASTER TT'!$C$2:$C$68606,"1200-1*",'MASTER TT'!$AM$2:$AM$68606,"JAN-APRIL 2025",'MASTER TT'!$J$2:$J$68606,"&gt;=1"))</f>
        <v>0</v>
      </c>
      <c r="P102" s="79">
        <f>(COUNTIFS('MASTER TT'!$E$2:$E$68606,$A$2:$A$7563,'MASTER TT'!$B$2:$B$68606,"TUESDAY",'MASTER TT'!$C$2:$C$68606,"1300-1*",'MASTER TT'!$AM$2:$AM$68606,"JAN-APRIL 2026",'MASTER TT'!$J$2:$J$68606,"&gt;=1"))</f>
        <v>0</v>
      </c>
      <c r="Q102" s="79">
        <f>(COUNTIFS('MASTER TT'!$E$2:$E$68606,$A$2:$A$7563,'MASTER TT'!$B$2:$B$68606,"TUESDAY",'MASTER TT'!$C$2:$C$68606,"14*-1*",'MASTER TT'!$AM$2:$AM$68606,"JAN-APRIL 2026",'MASTER TT'!$J$2:$J$68606,"&gt;=1"))</f>
        <v>0</v>
      </c>
      <c r="R102" s="79">
        <f>(COUNTIFS('MASTER TT'!$E$2:$E$68606,$A$2:$A$7563,'MASTER TT'!$B$2:$B$68606,"TUESDAY",'MASTER TT'!$C$2:$C$68606,"17*-*",'MASTER TT'!$AM$2:$AM$68606,"SEP-DEC  2025",'MASTER TT'!$J$2:$J$68606,"&gt;=1"))</f>
        <v>0</v>
      </c>
      <c r="S102" s="79">
        <f>(COUNTIFS('MASTER TT'!$E$2:$E$68606,$A$2:$A$7563,'MASTER TT'!$B$2:$B$68606,"WEDNESDAY",'MASTER TT'!$C$2:$C$68606,"08*-1*",'MASTER TT'!$AM$2:$AM$68606,"JAN-APRIL 2026",'MASTER TT'!$J$2:$J$68606,"&gt;=1"))</f>
        <v>0</v>
      </c>
      <c r="T102" s="79">
        <f>(COUNTIFS('MASTER TT'!$E$2:$E$68606,$A$2:$A$7563,'MASTER TT'!$B$2:$B$68606,"WEDNESDAY",'MASTER TT'!$C$2:$C$68606,"1100-1*",'MASTER TT'!$AM$2:$AM$68606,"JAN-APRIL 2026",'MASTER TT'!$J$2:$J$68606,"&gt;=1"))</f>
        <v>0</v>
      </c>
      <c r="U102" s="79">
        <f>(COUNTIFS('MASTER TT'!$E$2:$E$68606,$A$2:$A$7563,'MASTER TT'!$B$2:$B$68606,"MONDAY",'MASTER TT'!$C$2:$C$68606,"1200-1*",'MASTER TT'!$AM$2:$AM$68606,"JAN-APRIL 2025",'MASTER TT'!$J$2:$J$68606,"&gt;=1"))</f>
        <v>0</v>
      </c>
      <c r="V102" s="79">
        <f>(COUNTIFS('MASTER TT'!$E$2:$E$68606,$A$2:$A$7563,'MASTER TT'!$B$2:$B$68606,"MONDAY",'MASTER TT'!$C$2:$C$68606,"1300-1*",'MASTER TT'!$AM$2:$AM$68606,"JAN-APRIL 2025",'MASTER TT'!$J$2:$J$68606,"&gt;=1"))</f>
        <v>0</v>
      </c>
      <c r="W102" s="79">
        <f>(COUNTIFS('MASTER TT'!$E$2:$E$68606,$A$2:$A$7563,'MASTER TT'!$B$2:$B$68606,"WEDNESDAY",'MASTER TT'!$C$2:$C$68606,"14*-1*",'MASTER TT'!$AM$2:$AM$68606,"JAN-APRIL 2026",'MASTER TT'!$J$2:$J$68606,"&gt;=1"))</f>
        <v>0</v>
      </c>
      <c r="X102" s="79">
        <f>(COUNTIFS('MASTER TT'!$E$2:$E$68606,$A$2:$A$7563,'MASTER TT'!$B$2:$B$68606,"WEDNESDAY",'MASTER TT'!$C$2:$C$68606,"17*-*",'MASTER TT'!$AM$2:$AM$68606,"JAN-APRIL 2026",'MASTER TT'!$J$2:$J$68606,"&gt;=1"))</f>
        <v>0</v>
      </c>
      <c r="Y102" s="79">
        <f>(COUNTIFS('MASTER TT'!$E$2:$E$68606,$A$2:$A$7563,'MASTER TT'!$B$2:$B$68606,"THURSDAY",'MASTER TT'!$C$2:$C$68606,"08*-1*",'MASTER TT'!$AM$2:$AM$68606,"JAN-APRIL 2026",'MASTER TT'!$J$2:$J$68606,"&gt;=1"))</f>
        <v>0</v>
      </c>
      <c r="Z102" s="79">
        <f>(COUNTIFS('MASTER TT'!$E$2:$E$68606,$A$2:$A$7563,'MASTER TT'!$B$2:$B$68606,"THURSDAY",'MASTER TT'!$C$2:$C$68606,"1100-1*",'MASTER TT'!$AM$2:$AM$68606,"JAN-APRIL 2026",'MASTER TT'!$J$2:$J$68606,"&gt;=1"))</f>
        <v>0</v>
      </c>
      <c r="AA102" s="79">
        <f>(COUNTIFS('MASTER TT'!$E$2:$E$68606,$A$2:$A$7563,'MASTER TT'!$B$2:$B$68606,"MONDAY",'MASTER TT'!$C$2:$C$68606,"1200-1*",'MASTER TT'!$AM$2:$AM$68606,"JAN-APRIL 2025",'MASTER TT'!$J$2:$J$68606,"&gt;=1"))</f>
        <v>0</v>
      </c>
      <c r="AB102" s="79">
        <f>(COUNTIFS('MASTER TT'!$E$2:$E$68606,$A$2:$A$7563,'MASTER TT'!$B$2:$B$68606,"MONDAY",'MASTER TT'!$C$2:$C$68606,"1300-1*",'MASTER TT'!$AM$2:$AM$68606,"JAN-APRIL 2025",'MASTER TT'!$J$2:$J$68606,"&gt;=1"))</f>
        <v>0</v>
      </c>
      <c r="AC102" s="79">
        <f>(COUNTIFS('MASTER TT'!$E$2:$E$68606,$A$2:$A$7563,'MASTER TT'!$B$2:$B$68606,"THURSDAY",'MASTER TT'!$C$2:$C$68606,"14*-1*",'MASTER TT'!$AM$2:$AM$68606,"JAN-APRIL 2026",'MASTER TT'!$J$2:$J$68606,"&gt;=1"))</f>
        <v>0</v>
      </c>
      <c r="AD102" s="79">
        <f>(COUNTIFS('MASTER TT'!$E$2:$E$68606,$A$2:$A$7563,'MASTER TT'!$B$2:$B$68606,"THURSDAY",'MASTER TT'!$C$2:$C$68606,"17*-*",'MASTER TT'!$AM$2:$AM$68606,"JAN-APRIL 2026",'MASTER TT'!$J$2:$J$68606,"&gt;=1"))</f>
        <v>0</v>
      </c>
      <c r="AE102" s="79">
        <f>(COUNTIFS('MASTER TT'!$E$2:$E$68606,$A$2:$A$7563,'MASTER TT'!$B$2:$B$68606,"FRIDAY",'MASTER TT'!$C$2:$C$68606,"08*-1*",'MASTER TT'!$AM$2:$AM$68606,"JAN-APRIL 2026",'MASTER TT'!$J$2:$J$68606,"&gt;=1"))</f>
        <v>0</v>
      </c>
      <c r="AF102" s="79">
        <f>(COUNTIFS('MASTER TT'!$E$2:$E$68606,$A$2:$A$7563,'MASTER TT'!$B$2:$B$68606,"FRIDAY",'MASTER TT'!$C$2:$C$68606,"1100-1*",'MASTER TT'!$AM$2:$AM$68606,"JAN-APRIL 2026",'MASTER TT'!$J$2:$J$68606,"&gt;=1"))</f>
        <v>0</v>
      </c>
      <c r="AG102" s="79">
        <f>(COUNTIFS('MASTER TT'!$E$2:$E$68606,$A$2:$A$7563,'MASTER TT'!$B$2:$B$68606,"MONDAY",'MASTER TT'!$C$2:$C$68606,"1200-1*",'MASTER TT'!$AM$2:$AM$68606,"JAN-APRIL 2025",'MASTER TT'!$J$2:$J$68606,"&gt;=1"))</f>
        <v>0</v>
      </c>
      <c r="AH102" s="79">
        <f>(COUNTIFS('MASTER TT'!$E$2:$E$68606,$A$2:$A$7563,'MASTER TT'!$B$2:$B$68606,"MONDAY",'MASTER TT'!$C$2:$C$68606,"1300-1*",'MASTER TT'!$AM$2:$AM$68606,"JAN-APRIL 2025",'MASTER TT'!$J$2:$J$68606,"&gt;=1"))</f>
        <v>0</v>
      </c>
      <c r="AI102" s="79">
        <f>(COUNTIFS('MASTER TT'!$E$2:$E$68606,$A$2:$A$7563,'MASTER TT'!$B$2:$B$68606,"FRIDAY",'MASTER TT'!$C$2:$C$68606,"14*-1*",'MASTER TT'!$AM$2:$AM$68606,"JAN-APRIL 2026",'MASTER TT'!$J$2:$J$68606,"&gt;=1"))</f>
        <v>0</v>
      </c>
      <c r="AJ102" s="79">
        <f>(COUNTIFS('MASTER TT'!$E$2:$E$68606,$A$2:$A$7563,'MASTER TT'!$B$2:$B$68606,"FRIDAY",'MASTER TT'!$C$2:$C$68606,"17*-*",'MASTER TT'!$AM$2:$AM$68606,"JAN-APRIL 2026",'MASTER TT'!$J$2:$J$68606,"&gt;=1"))</f>
        <v>0</v>
      </c>
      <c r="AK102" s="79">
        <f>(COUNTIFS('MASTER TT'!$E$2:$E$68606,$A$2:$A$7563,'MASTER TT'!$B$2:$B$68606,"SATURDAY",'MASTER TT'!$C$2:$C$68606,"08*-1*",'MASTER TT'!$AM$2:$AM$68606,"JAN-APRIL 2026",'MASTER TT'!$J$2:$J$68606,"&gt;=1"))</f>
        <v>0</v>
      </c>
      <c r="AL102" s="79">
        <f>(COUNTIFS('MASTER TT'!$E$2:$E$68606,$A$2:$A$7563,'MASTER TT'!$B$2:$B$68606,"SATURDAY",'MASTER TT'!$C$2:$C$68606,"1100-1*",'MASTER TT'!$AM$2:$AM$68606,"JAN-APRIL 2026",'MASTER TT'!$J$2:$J$68606,"&gt;=1"))</f>
        <v>0</v>
      </c>
      <c r="AM102" s="79">
        <f>(COUNTIFS('MASTER TT'!$E$2:$E$68606,$A$2:$A$7563,'MASTER TT'!$B$2:$B$68606,"MONDAY",'MASTER TT'!$C$2:$C$68606,"1200-1*",'MASTER TT'!$AM$2:$AM$68606,"JAN-APRIL 2025",'MASTER TT'!$J$2:$J$68606,"&gt;=1"))</f>
        <v>0</v>
      </c>
      <c r="AN102" s="79">
        <f>(COUNTIFS('MASTER TT'!$E$2:$E$68606,$A$2:$A$7563,'MASTER TT'!$B$2:$B$68606,"MONDAY",'MASTER TT'!$C$2:$C$68606,"1300-1*",'MASTER TT'!$AM$2:$AM$68606,"JAN-APRIL 2025",'MASTER TT'!$J$2:$J$68606,"&gt;=1"))</f>
        <v>0</v>
      </c>
      <c r="AO102" s="79">
        <f>(COUNTIFS('MASTER TT'!$E$2:$E$68606,$A$2:$A$7563,'MASTER TT'!$B$2:$B$68606,"MONDAY",'MASTER TT'!$C$2:$C$68606,"14*-1*",'MASTER TT'!$AM$2:$AM$68606,"MAY-AUG 2025",'MASTER TT'!$J$2:$J$68606,"&gt;=1"))</f>
        <v>0</v>
      </c>
      <c r="AP102" s="79">
        <f>(COUNTIFS('MASTER TT'!$E$2:$E$68606,$A$2:$A$7563,'MASTER TT'!$B$2:$B$68606,"SATURDAY",'MASTER TT'!$C$2:$C$68606,"17*-*",'MASTER TT'!$AM$2:$AM$68606,"JAN-APRIL 2026",'MASTER TT'!$J$2:$J$68606,"&gt;=1"))</f>
        <v>0</v>
      </c>
      <c r="AQ102" s="79">
        <f>(COUNTIFS('MASTER TT'!$E$2:$E$68606,$A$2:$A$7563,'MASTER TT'!$B$2:$B$68606,"SUNDAY",'MASTER TT'!$C$2:$C$68606,"08*-1*",'MASTER TT'!$AM$2:$AM$68606,"JAN-APRIL 2026",'MASTER TT'!$J$2:$J$68606,"&gt;=1"))</f>
        <v>0</v>
      </c>
      <c r="AR102" s="79">
        <f>(COUNTIFS('MASTER TT'!$E$2:$E$68607,$A$2:$A$7563,'MASTER TT'!$B$2:$B$68607,"SUNDAY",'MASTER TT'!$C$2:$C$68607,"1100-1*",'MASTER TT'!$AM$2:$AM$68607,"JAN-APRIL 2026",'MASTER TT'!$J$2:$J$68607,"&gt;=1"))</f>
        <v>0</v>
      </c>
      <c r="AS102" s="79">
        <f>(COUNTIFS('MASTER TT'!$E$2:$E$68606,$A$2:$A$7563,'MASTER TT'!$B$2:$B$68606,"SUNDAY",'MASTER TT'!$C$2:$C$68606,"1200-1*",'MASTER TT'!$AM$2:$AM$68606,"JAN-APRIL 2026",'MASTER TT'!$J$2:$J$68606,"&gt;=1"))</f>
        <v>0</v>
      </c>
      <c r="AT102" s="79">
        <f>(COUNTIFS('MASTER TT'!$E$2:$E$68606,$A$2:$A$7563,'MASTER TT'!$B$2:$B$68606,"SUNDAY",'MASTER TT'!$C$2:$C$68606,"1300-1*",'MASTER TT'!$AM$2:$AM$68606,"JAN-APRIL 2026",'MASTER TT'!$J$2:$J$68606,"&gt;=1"))</f>
        <v>0</v>
      </c>
      <c r="AU102" s="79">
        <f>(COUNTIFS('MASTER TT'!$E$2:$E$68606,$A$2:$A$7563,'MASTER TT'!$B$2:$B$68606,"SUNDAY",'MASTER TT'!$C$2:$C$68606,"14*-1*",'MASTER TT'!$AM$2:$AM$68606,"JAN-APRIL 2026",'MASTER TT'!$J$2:$J$68606,"&gt;=1"))</f>
        <v>0</v>
      </c>
      <c r="AV102" s="79">
        <f>(COUNTIFS('MASTER TT'!$E$2:$E$68606,$A$2:$A$7563,'MASTER TT'!$B$2:$B$68606,"SUNDAY",'MASTER TT'!$C$2:$C$68606,"17*-*",'MASTER TT'!$AM$2:$AM$68606,"JAN-APRIL 2026",'MASTER TT'!$J$2:$J$68606,"&gt;=1"))</f>
        <v>0</v>
      </c>
      <c r="AW102" s="28"/>
      <c r="AX102" s="29"/>
      <c r="AY102" s="28"/>
      <c r="AZ102" s="28"/>
      <c r="BA102" s="28"/>
      <c r="BB102" s="28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1"/>
      <c r="BZ102" s="31"/>
      <c r="CA102" s="30"/>
      <c r="CB102" s="30"/>
      <c r="CC102" s="30"/>
      <c r="CD102" s="30"/>
      <c r="CE102" s="30"/>
      <c r="CF102" s="30"/>
    </row>
    <row r="103" spans="1:84" ht="14.25" customHeight="1">
      <c r="A103" s="120" t="s">
        <v>481</v>
      </c>
      <c r="B103" s="43" t="s">
        <v>376</v>
      </c>
      <c r="C103" s="46"/>
      <c r="D103" s="49"/>
      <c r="E103" s="121"/>
      <c r="F103" s="121" t="s">
        <v>479</v>
      </c>
      <c r="G103" s="79">
        <f>(COUNTIFS('MASTER TT'!$E$2:$E$68606,$A$2:$A$7563,'MASTER TT'!$B$2:$B$68606,"MONDAY",'MASTER TT'!$C$2:$C$68606,"08*-1*",'MASTER TT'!$AM$2:$AM$68606,"JAN-APRIL 2026",'MASTER TT'!$J$2:$J$68606,"&gt;=1"))</f>
        <v>0</v>
      </c>
      <c r="H103" s="79">
        <f>(COUNTIFS('MASTER TT'!$E$2:$E$68602,$A$2:$A$7563,'MASTER TT'!$B$2:$B$68602,"MONDAY",'MASTER TT'!$C$2:$C$68602,"1100-1*",'MASTER TT'!$AM$2:$AM$68602,"JAN-APRIL 2026",'MASTER TT'!$J$2:$J$68602,"&gt;=1"))</f>
        <v>0</v>
      </c>
      <c r="I103" s="79">
        <f>(COUNTIFS('MASTER TT'!$E$2:$E$68606,$A$2:$A$7563,'MASTER TT'!$B$2:$B$68606,"MONDAY",'MASTER TT'!$C$2:$C$68606,"1200-1*",'MASTER TT'!$AM$2:$AM$68606,"JAN-APRIL 2025",'MASTER TT'!$J$2:$J$68606,"&gt;=1"))</f>
        <v>0</v>
      </c>
      <c r="J103" s="79">
        <f>(COUNTIFS('MASTER TT'!$E$2:$E$68606,$A$2:$A$7563,'MASTER TT'!$B$2:$B$68606,"MONDAY",'MASTER TT'!$C$2:$C$68606,"1300-1*",'MASTER TT'!$AM$2:$AM$68606,"JAN-APRIL 2025",'MASTER TT'!$J$2:$J$68606,"&gt;=1"))</f>
        <v>0</v>
      </c>
      <c r="K103" s="79">
        <f>(COUNTIFS('MASTER TT'!$E$2:$E$68606,$A$2:$A$7563,'MASTER TT'!$B$2:$B$68606,"MONDAY",'MASTER TT'!$C$2:$C$68606,"14*-1*",'MASTER TT'!$AM$2:$AM$68606,"JAN-APRIL 2026",'MASTER TT'!$J$2:$J$68606,"&gt;=1"))</f>
        <v>0</v>
      </c>
      <c r="L103" s="79">
        <f>(COUNTIFS('MASTER TT'!$E$2:$E$68606,$A$2:$A$7563,'MASTER TT'!$B$2:$B$68606,"MONDAY",'MASTER TT'!$C$2:$C$68606,"17*-*",'MASTER TT'!$AM$2:$AM$68606,"JAN-APRIL 2026",'MASTER TT'!$J$2:$J$68606,"&gt;=1"))</f>
        <v>0</v>
      </c>
      <c r="M103" s="79">
        <f>(COUNTIFS('MASTER TT'!$E$2:$E$68606,$A$2:$A$7563,'MASTER TT'!$B$2:$B$68606,"TUESDAY",'MASTER TT'!$C$2:$C$68606,"08*-1*",'MASTER TT'!$AM$2:$AM$68606,"JAN-APRIL 2026",'MASTER TT'!$J$2:$J$68606,"&gt;=1"))</f>
        <v>0</v>
      </c>
      <c r="N103" s="79">
        <f>(COUNTIFS('MASTER TT'!$E$2:$E$68606,$A$2:$A$7563,'MASTER TT'!$B$2:$B$68606,"TUESDAY",'MASTER TT'!$C$2:$C$68606,"1100-1*",'MASTER TT'!$AM$2:$AM$68606,"JAN-APRIL 2026",'MASTER TT'!$J$2:$J$68606,"&gt;=1"))</f>
        <v>0</v>
      </c>
      <c r="O103" s="79">
        <f>(COUNTIFS('MASTER TT'!$E$2:$E$68606,$A$2:$A$7563,'MASTER TT'!$B$2:$B$68606,"MONDAY",'MASTER TT'!$C$2:$C$68606,"1200-1*",'MASTER TT'!$AM$2:$AM$68606,"JAN-APRIL 2025",'MASTER TT'!$J$2:$J$68606,"&gt;=1"))</f>
        <v>0</v>
      </c>
      <c r="P103" s="79">
        <f>(COUNTIFS('MASTER TT'!$E$2:$E$68606,$A$2:$A$7563,'MASTER TT'!$B$2:$B$68606,"TUESDAY",'MASTER TT'!$C$2:$C$68606,"1300-1*",'MASTER TT'!$AM$2:$AM$68606,"JAN-APRIL 2026",'MASTER TT'!$J$2:$J$68606,"&gt;=1"))</f>
        <v>0</v>
      </c>
      <c r="Q103" s="79">
        <f>(COUNTIFS('MASTER TT'!$E$2:$E$68606,$A$2:$A$7563,'MASTER TT'!$B$2:$B$68606,"TUESDAY",'MASTER TT'!$C$2:$C$68606,"14*-1*",'MASTER TT'!$AM$2:$AM$68606,"JAN-APRIL 2026",'MASTER TT'!$J$2:$J$68606,"&gt;=1"))</f>
        <v>0</v>
      </c>
      <c r="R103" s="79">
        <f>(COUNTIFS('MASTER TT'!$E$2:$E$68606,$A$2:$A$7563,'MASTER TT'!$B$2:$B$68606,"TUESDAY",'MASTER TT'!$C$2:$C$68606,"17*-*",'MASTER TT'!$AM$2:$AM$68606,"SEP-DEC  2025",'MASTER TT'!$J$2:$J$68606,"&gt;=1"))</f>
        <v>0</v>
      </c>
      <c r="S103" s="79">
        <f>(COUNTIFS('MASTER TT'!$E$2:$E$68606,$A$2:$A$7563,'MASTER TT'!$B$2:$B$68606,"WEDNESDAY",'MASTER TT'!$C$2:$C$68606,"08*-1*",'MASTER TT'!$AM$2:$AM$68606,"JAN-APRIL 2026",'MASTER TT'!$J$2:$J$68606,"&gt;=1"))</f>
        <v>0</v>
      </c>
      <c r="T103" s="79">
        <f>(COUNTIFS('MASTER TT'!$E$2:$E$68606,$A$2:$A$7563,'MASTER TT'!$B$2:$B$68606,"WEDNESDAY",'MASTER TT'!$C$2:$C$68606,"1100-1*",'MASTER TT'!$AM$2:$AM$68606,"JAN-APRIL 2026",'MASTER TT'!$J$2:$J$68606,"&gt;=1"))</f>
        <v>0</v>
      </c>
      <c r="U103" s="79">
        <f>(COUNTIFS('MASTER TT'!$E$2:$E$68606,$A$2:$A$7563,'MASTER TT'!$B$2:$B$68606,"MONDAY",'MASTER TT'!$C$2:$C$68606,"1200-1*",'MASTER TT'!$AM$2:$AM$68606,"JAN-APRIL 2025",'MASTER TT'!$J$2:$J$68606,"&gt;=1"))</f>
        <v>0</v>
      </c>
      <c r="V103" s="79">
        <f>(COUNTIFS('MASTER TT'!$E$2:$E$68606,$A$2:$A$7563,'MASTER TT'!$B$2:$B$68606,"MONDAY",'MASTER TT'!$C$2:$C$68606,"1300-1*",'MASTER TT'!$AM$2:$AM$68606,"JAN-APRIL 2025",'MASTER TT'!$J$2:$J$68606,"&gt;=1"))</f>
        <v>0</v>
      </c>
      <c r="W103" s="79">
        <f>(COUNTIFS('MASTER TT'!$E$2:$E$68606,$A$2:$A$7563,'MASTER TT'!$B$2:$B$68606,"WEDNESDAY",'MASTER TT'!$C$2:$C$68606,"14*-1*",'MASTER TT'!$AM$2:$AM$68606,"JAN-APRIL 2026",'MASTER TT'!$J$2:$J$68606,"&gt;=1"))</f>
        <v>0</v>
      </c>
      <c r="X103" s="79">
        <f>(COUNTIFS('MASTER TT'!$E$2:$E$68606,$A$2:$A$7563,'MASTER TT'!$B$2:$B$68606,"WEDNESDAY",'MASTER TT'!$C$2:$C$68606,"17*-*",'MASTER TT'!$AM$2:$AM$68606,"JAN-APRIL 2026",'MASTER TT'!$J$2:$J$68606,"&gt;=1"))</f>
        <v>0</v>
      </c>
      <c r="Y103" s="79">
        <f>(COUNTIFS('MASTER TT'!$E$2:$E$68606,$A$2:$A$7563,'MASTER TT'!$B$2:$B$68606,"THURSDAY",'MASTER TT'!$C$2:$C$68606,"08*-1*",'MASTER TT'!$AM$2:$AM$68606,"JAN-APRIL 2026",'MASTER TT'!$J$2:$J$68606,"&gt;=1"))</f>
        <v>0</v>
      </c>
      <c r="Z103" s="79">
        <f>(COUNTIFS('MASTER TT'!$E$2:$E$68606,$A$2:$A$7563,'MASTER TT'!$B$2:$B$68606,"THURSDAY",'MASTER TT'!$C$2:$C$68606,"1100-1*",'MASTER TT'!$AM$2:$AM$68606,"JAN-APRIL 2026",'MASTER TT'!$J$2:$J$68606,"&gt;=1"))</f>
        <v>0</v>
      </c>
      <c r="AA103" s="79">
        <f>(COUNTIFS('MASTER TT'!$E$2:$E$68606,$A$2:$A$7563,'MASTER TT'!$B$2:$B$68606,"MONDAY",'MASTER TT'!$C$2:$C$68606,"1200-1*",'MASTER TT'!$AM$2:$AM$68606,"JAN-APRIL 2025",'MASTER TT'!$J$2:$J$68606,"&gt;=1"))</f>
        <v>0</v>
      </c>
      <c r="AB103" s="79">
        <f>(COUNTIFS('MASTER TT'!$E$2:$E$68606,$A$2:$A$7563,'MASTER TT'!$B$2:$B$68606,"MONDAY",'MASTER TT'!$C$2:$C$68606,"1300-1*",'MASTER TT'!$AM$2:$AM$68606,"JAN-APRIL 2025",'MASTER TT'!$J$2:$J$68606,"&gt;=1"))</f>
        <v>0</v>
      </c>
      <c r="AC103" s="79">
        <f>(COUNTIFS('MASTER TT'!$E$2:$E$68606,$A$2:$A$7563,'MASTER TT'!$B$2:$B$68606,"THURSDAY",'MASTER TT'!$C$2:$C$68606,"14*-1*",'MASTER TT'!$AM$2:$AM$68606,"JAN-APRIL 2026",'MASTER TT'!$J$2:$J$68606,"&gt;=1"))</f>
        <v>0</v>
      </c>
      <c r="AD103" s="79">
        <f>(COUNTIFS('MASTER TT'!$E$2:$E$68606,$A$2:$A$7563,'MASTER TT'!$B$2:$B$68606,"THURSDAY",'MASTER TT'!$C$2:$C$68606,"17*-*",'MASTER TT'!$AM$2:$AM$68606,"JAN-APRIL 2026",'MASTER TT'!$J$2:$J$68606,"&gt;=1"))</f>
        <v>0</v>
      </c>
      <c r="AE103" s="79">
        <f>(COUNTIFS('MASTER TT'!$E$2:$E$68606,$A$2:$A$7563,'MASTER TT'!$B$2:$B$68606,"FRIDAY",'MASTER TT'!$C$2:$C$68606,"08*-1*",'MASTER TT'!$AM$2:$AM$68606,"JAN-APRIL 2026",'MASTER TT'!$J$2:$J$68606,"&gt;=1"))</f>
        <v>0</v>
      </c>
      <c r="AF103" s="79">
        <f>(COUNTIFS('MASTER TT'!$E$2:$E$68606,$A$2:$A$7563,'MASTER TT'!$B$2:$B$68606,"FRIDAY",'MASTER TT'!$C$2:$C$68606,"1100-1*",'MASTER TT'!$AM$2:$AM$68606,"JAN-APRIL 2026",'MASTER TT'!$J$2:$J$68606,"&gt;=1"))</f>
        <v>0</v>
      </c>
      <c r="AG103" s="79">
        <f>(COUNTIFS('MASTER TT'!$E$2:$E$68606,$A$2:$A$7563,'MASTER TT'!$B$2:$B$68606,"MONDAY",'MASTER TT'!$C$2:$C$68606,"1200-1*",'MASTER TT'!$AM$2:$AM$68606,"JAN-APRIL 2025",'MASTER TT'!$J$2:$J$68606,"&gt;=1"))</f>
        <v>0</v>
      </c>
      <c r="AH103" s="79">
        <f>(COUNTIFS('MASTER TT'!$E$2:$E$68606,$A$2:$A$7563,'MASTER TT'!$B$2:$B$68606,"MONDAY",'MASTER TT'!$C$2:$C$68606,"1300-1*",'MASTER TT'!$AM$2:$AM$68606,"JAN-APRIL 2025",'MASTER TT'!$J$2:$J$68606,"&gt;=1"))</f>
        <v>0</v>
      </c>
      <c r="AI103" s="79">
        <f>(COUNTIFS('MASTER TT'!$E$2:$E$68606,$A$2:$A$7563,'MASTER TT'!$B$2:$B$68606,"FRIDAY",'MASTER TT'!$C$2:$C$68606,"14*-1*",'MASTER TT'!$AM$2:$AM$68606,"JAN-APRIL 2026",'MASTER TT'!$J$2:$J$68606,"&gt;=1"))</f>
        <v>0</v>
      </c>
      <c r="AJ103" s="79">
        <f>(COUNTIFS('MASTER TT'!$E$2:$E$68606,$A$2:$A$7563,'MASTER TT'!$B$2:$B$68606,"FRIDAY",'MASTER TT'!$C$2:$C$68606,"17*-*",'MASTER TT'!$AM$2:$AM$68606,"JAN-APRIL 2026",'MASTER TT'!$J$2:$J$68606,"&gt;=1"))</f>
        <v>0</v>
      </c>
      <c r="AK103" s="79">
        <f>(COUNTIFS('MASTER TT'!$E$2:$E$68606,$A$2:$A$7563,'MASTER TT'!$B$2:$B$68606,"SATURDAY",'MASTER TT'!$C$2:$C$68606,"08*-1*",'MASTER TT'!$AM$2:$AM$68606,"JAN-APRIL 2026",'MASTER TT'!$J$2:$J$68606,"&gt;=1"))</f>
        <v>0</v>
      </c>
      <c r="AL103" s="79">
        <f>(COUNTIFS('MASTER TT'!$E$2:$E$68606,$A$2:$A$7563,'MASTER TT'!$B$2:$B$68606,"SATURDAY",'MASTER TT'!$C$2:$C$68606,"1100-1*",'MASTER TT'!$AM$2:$AM$68606,"JAN-APRIL 2026",'MASTER TT'!$J$2:$J$68606,"&gt;=1"))</f>
        <v>0</v>
      </c>
      <c r="AM103" s="79">
        <f>(COUNTIFS('MASTER TT'!$E$2:$E$68606,$A$2:$A$7563,'MASTER TT'!$B$2:$B$68606,"MONDAY",'MASTER TT'!$C$2:$C$68606,"1200-1*",'MASTER TT'!$AM$2:$AM$68606,"JAN-APRIL 2025",'MASTER TT'!$J$2:$J$68606,"&gt;=1"))</f>
        <v>0</v>
      </c>
      <c r="AN103" s="79">
        <f>(COUNTIFS('MASTER TT'!$E$2:$E$68606,$A$2:$A$7563,'MASTER TT'!$B$2:$B$68606,"MONDAY",'MASTER TT'!$C$2:$C$68606,"1300-1*",'MASTER TT'!$AM$2:$AM$68606,"JAN-APRIL 2025",'MASTER TT'!$J$2:$J$68606,"&gt;=1"))</f>
        <v>0</v>
      </c>
      <c r="AO103" s="79">
        <f>(COUNTIFS('MASTER TT'!$E$2:$E$68606,$A$2:$A$7563,'MASTER TT'!$B$2:$B$68606,"MONDAY",'MASTER TT'!$C$2:$C$68606,"14*-1*",'MASTER TT'!$AM$2:$AM$68606,"MAY-AUG 2025",'MASTER TT'!$J$2:$J$68606,"&gt;=1"))</f>
        <v>0</v>
      </c>
      <c r="AP103" s="79">
        <f>(COUNTIFS('MASTER TT'!$E$2:$E$68606,$A$2:$A$7563,'MASTER TT'!$B$2:$B$68606,"SATURDAY",'MASTER TT'!$C$2:$C$68606,"17*-*",'MASTER TT'!$AM$2:$AM$68606,"JAN-APRIL 2026",'MASTER TT'!$J$2:$J$68606,"&gt;=1"))</f>
        <v>0</v>
      </c>
      <c r="AQ103" s="79">
        <f>(COUNTIFS('MASTER TT'!$E$2:$E$68606,$A$2:$A$7563,'MASTER TT'!$B$2:$B$68606,"SUNDAY",'MASTER TT'!$C$2:$C$68606,"08*-1*",'MASTER TT'!$AM$2:$AM$68606,"JAN-APRIL 2026",'MASTER TT'!$J$2:$J$68606,"&gt;=1"))</f>
        <v>0</v>
      </c>
      <c r="AR103" s="79">
        <f>(COUNTIFS('MASTER TT'!$E$2:$E$68607,$A$2:$A$7563,'MASTER TT'!$B$2:$B$68607,"SUNDAY",'MASTER TT'!$C$2:$C$68607,"1100-1*",'MASTER TT'!$AM$2:$AM$68607,"JAN-APRIL 2026",'MASTER TT'!$J$2:$J$68607,"&gt;=1"))</f>
        <v>0</v>
      </c>
      <c r="AS103" s="79">
        <f>(COUNTIFS('MASTER TT'!$E$2:$E$68606,$A$2:$A$7563,'MASTER TT'!$B$2:$B$68606,"SUNDAY",'MASTER TT'!$C$2:$C$68606,"1200-1*",'MASTER TT'!$AM$2:$AM$68606,"JAN-APRIL 2026",'MASTER TT'!$J$2:$J$68606,"&gt;=1"))</f>
        <v>0</v>
      </c>
      <c r="AT103" s="79">
        <f>(COUNTIFS('MASTER TT'!$E$2:$E$68606,$A$2:$A$7563,'MASTER TT'!$B$2:$B$68606,"SUNDAY",'MASTER TT'!$C$2:$C$68606,"1300-1*",'MASTER TT'!$AM$2:$AM$68606,"JAN-APRIL 2026",'MASTER TT'!$J$2:$J$68606,"&gt;=1"))</f>
        <v>0</v>
      </c>
      <c r="AU103" s="79">
        <f>(COUNTIFS('MASTER TT'!$E$2:$E$68606,$A$2:$A$7563,'MASTER TT'!$B$2:$B$68606,"SUNDAY",'MASTER TT'!$C$2:$C$68606,"14*-1*",'MASTER TT'!$AM$2:$AM$68606,"JAN-APRIL 2026",'MASTER TT'!$J$2:$J$68606,"&gt;=1"))</f>
        <v>0</v>
      </c>
      <c r="AV103" s="79">
        <f>(COUNTIFS('MASTER TT'!$E$2:$E$68606,$A$2:$A$7563,'MASTER TT'!$B$2:$B$68606,"SUNDAY",'MASTER TT'!$C$2:$C$68606,"17*-*",'MASTER TT'!$AM$2:$AM$68606,"JAN-APRIL 2026",'MASTER TT'!$J$2:$J$68606,"&gt;=1"))</f>
        <v>0</v>
      </c>
      <c r="AW103" s="28"/>
      <c r="AX103" s="29"/>
      <c r="AY103" s="28"/>
      <c r="AZ103" s="28"/>
      <c r="BA103" s="28"/>
      <c r="BB103" s="28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1"/>
      <c r="BZ103" s="31"/>
      <c r="CA103" s="30"/>
      <c r="CB103" s="30"/>
      <c r="CC103" s="30"/>
      <c r="CD103" s="30"/>
      <c r="CE103" s="30"/>
      <c r="CF103" s="30"/>
    </row>
    <row r="104" spans="1:84" ht="14.25" customHeight="1">
      <c r="A104" s="120" t="s">
        <v>482</v>
      </c>
      <c r="B104" s="43" t="s">
        <v>376</v>
      </c>
      <c r="C104" s="46"/>
      <c r="D104" s="49"/>
      <c r="E104" s="121"/>
      <c r="F104" s="121" t="s">
        <v>479</v>
      </c>
      <c r="G104" s="79">
        <f>(COUNTIFS('MASTER TT'!$E$2:$E$68606,$A$2:$A$7563,'MASTER TT'!$B$2:$B$68606,"MONDAY",'MASTER TT'!$C$2:$C$68606,"08*-1*",'MASTER TT'!$AM$2:$AM$68606,"JAN-APRIL 2026",'MASTER TT'!$J$2:$J$68606,"&gt;=1"))</f>
        <v>0</v>
      </c>
      <c r="H104" s="79">
        <f>(COUNTIFS('MASTER TT'!$E$2:$E$68602,$A$2:$A$7563,'MASTER TT'!$B$2:$B$68602,"MONDAY",'MASTER TT'!$C$2:$C$68602,"1100-1*",'MASTER TT'!$AM$2:$AM$68602,"JAN-APRIL 2026",'MASTER TT'!$J$2:$J$68602,"&gt;=1"))</f>
        <v>0</v>
      </c>
      <c r="I104" s="79">
        <f>(COUNTIFS('MASTER TT'!$E$2:$E$68606,$A$2:$A$7563,'MASTER TT'!$B$2:$B$68606,"MONDAY",'MASTER TT'!$C$2:$C$68606,"1200-1*",'MASTER TT'!$AM$2:$AM$68606,"JAN-APRIL 2025",'MASTER TT'!$J$2:$J$68606,"&gt;=1"))</f>
        <v>0</v>
      </c>
      <c r="J104" s="79">
        <f>(COUNTIFS('MASTER TT'!$E$2:$E$68606,$A$2:$A$7563,'MASTER TT'!$B$2:$B$68606,"MONDAY",'MASTER TT'!$C$2:$C$68606,"1300-1*",'MASTER TT'!$AM$2:$AM$68606,"JAN-APRIL 2025",'MASTER TT'!$J$2:$J$68606,"&gt;=1"))</f>
        <v>0</v>
      </c>
      <c r="K104" s="79">
        <f>(COUNTIFS('MASTER TT'!$E$2:$E$68606,$A$2:$A$7563,'MASTER TT'!$B$2:$B$68606,"MONDAY",'MASTER TT'!$C$2:$C$68606,"14*-1*",'MASTER TT'!$AM$2:$AM$68606,"JAN-APRIL 2026",'MASTER TT'!$J$2:$J$68606,"&gt;=1"))</f>
        <v>0</v>
      </c>
      <c r="L104" s="79">
        <f>(COUNTIFS('MASTER TT'!$E$2:$E$68606,$A$2:$A$7563,'MASTER TT'!$B$2:$B$68606,"MONDAY",'MASTER TT'!$C$2:$C$68606,"17*-*",'MASTER TT'!$AM$2:$AM$68606,"JAN-APRIL 2026",'MASTER TT'!$J$2:$J$68606,"&gt;=1"))</f>
        <v>0</v>
      </c>
      <c r="M104" s="79">
        <f>(COUNTIFS('MASTER TT'!$E$2:$E$68606,$A$2:$A$7563,'MASTER TT'!$B$2:$B$68606,"TUESDAY",'MASTER TT'!$C$2:$C$68606,"08*-1*",'MASTER TT'!$AM$2:$AM$68606,"JAN-APRIL 2026",'MASTER TT'!$J$2:$J$68606,"&gt;=1"))</f>
        <v>0</v>
      </c>
      <c r="N104" s="79">
        <f>(COUNTIFS('MASTER TT'!$E$2:$E$68606,$A$2:$A$7563,'MASTER TT'!$B$2:$B$68606,"TUESDAY",'MASTER TT'!$C$2:$C$68606,"1100-1*",'MASTER TT'!$AM$2:$AM$68606,"JAN-APRIL 2026",'MASTER TT'!$J$2:$J$68606,"&gt;=1"))</f>
        <v>0</v>
      </c>
      <c r="O104" s="79">
        <f>(COUNTIFS('MASTER TT'!$E$2:$E$68606,$A$2:$A$7563,'MASTER TT'!$B$2:$B$68606,"MONDAY",'MASTER TT'!$C$2:$C$68606,"1200-1*",'MASTER TT'!$AM$2:$AM$68606,"JAN-APRIL 2025",'MASTER TT'!$J$2:$J$68606,"&gt;=1"))</f>
        <v>0</v>
      </c>
      <c r="P104" s="79">
        <f>(COUNTIFS('MASTER TT'!$E$2:$E$68606,$A$2:$A$7563,'MASTER TT'!$B$2:$B$68606,"TUESDAY",'MASTER TT'!$C$2:$C$68606,"1300-1*",'MASTER TT'!$AM$2:$AM$68606,"JAN-APRIL 2026",'MASTER TT'!$J$2:$J$68606,"&gt;=1"))</f>
        <v>0</v>
      </c>
      <c r="Q104" s="79">
        <f>(COUNTIFS('MASTER TT'!$E$2:$E$68606,$A$2:$A$7563,'MASTER TT'!$B$2:$B$68606,"TUESDAY",'MASTER TT'!$C$2:$C$68606,"14*-1*",'MASTER TT'!$AM$2:$AM$68606,"JAN-APRIL 2026",'MASTER TT'!$J$2:$J$68606,"&gt;=1"))</f>
        <v>0</v>
      </c>
      <c r="R104" s="79">
        <f>(COUNTIFS('MASTER TT'!$E$2:$E$68606,$A$2:$A$7563,'MASTER TT'!$B$2:$B$68606,"TUESDAY",'MASTER TT'!$C$2:$C$68606,"17*-*",'MASTER TT'!$AM$2:$AM$68606,"SEP-DEC  2025",'MASTER TT'!$J$2:$J$68606,"&gt;=1"))</f>
        <v>0</v>
      </c>
      <c r="S104" s="79">
        <f>(COUNTIFS('MASTER TT'!$E$2:$E$68606,$A$2:$A$7563,'MASTER TT'!$B$2:$B$68606,"WEDNESDAY",'MASTER TT'!$C$2:$C$68606,"08*-1*",'MASTER TT'!$AM$2:$AM$68606,"JAN-APRIL 2026",'MASTER TT'!$J$2:$J$68606,"&gt;=1"))</f>
        <v>0</v>
      </c>
      <c r="T104" s="79">
        <f>(COUNTIFS('MASTER TT'!$E$2:$E$68606,$A$2:$A$7563,'MASTER TT'!$B$2:$B$68606,"WEDNESDAY",'MASTER TT'!$C$2:$C$68606,"1100-1*",'MASTER TT'!$AM$2:$AM$68606,"JAN-APRIL 2026",'MASTER TT'!$J$2:$J$68606,"&gt;=1"))</f>
        <v>0</v>
      </c>
      <c r="U104" s="79">
        <f>(COUNTIFS('MASTER TT'!$E$2:$E$68606,$A$2:$A$7563,'MASTER TT'!$B$2:$B$68606,"MONDAY",'MASTER TT'!$C$2:$C$68606,"1200-1*",'MASTER TT'!$AM$2:$AM$68606,"JAN-APRIL 2025",'MASTER TT'!$J$2:$J$68606,"&gt;=1"))</f>
        <v>0</v>
      </c>
      <c r="V104" s="79">
        <f>(COUNTIFS('MASTER TT'!$E$2:$E$68606,$A$2:$A$7563,'MASTER TT'!$B$2:$B$68606,"MONDAY",'MASTER TT'!$C$2:$C$68606,"1300-1*",'MASTER TT'!$AM$2:$AM$68606,"JAN-APRIL 2025",'MASTER TT'!$J$2:$J$68606,"&gt;=1"))</f>
        <v>0</v>
      </c>
      <c r="W104" s="79">
        <f>(COUNTIFS('MASTER TT'!$E$2:$E$68606,$A$2:$A$7563,'MASTER TT'!$B$2:$B$68606,"WEDNESDAY",'MASTER TT'!$C$2:$C$68606,"14*-1*",'MASTER TT'!$AM$2:$AM$68606,"JAN-APRIL 2026",'MASTER TT'!$J$2:$J$68606,"&gt;=1"))</f>
        <v>0</v>
      </c>
      <c r="X104" s="79">
        <f>(COUNTIFS('MASTER TT'!$E$2:$E$68606,$A$2:$A$7563,'MASTER TT'!$B$2:$B$68606,"WEDNESDAY",'MASTER TT'!$C$2:$C$68606,"17*-*",'MASTER TT'!$AM$2:$AM$68606,"JAN-APRIL 2026",'MASTER TT'!$J$2:$J$68606,"&gt;=1"))</f>
        <v>0</v>
      </c>
      <c r="Y104" s="79">
        <f>(COUNTIFS('MASTER TT'!$E$2:$E$68606,$A$2:$A$7563,'MASTER TT'!$B$2:$B$68606,"THURSDAY",'MASTER TT'!$C$2:$C$68606,"08*-1*",'MASTER TT'!$AM$2:$AM$68606,"JAN-APRIL 2026",'MASTER TT'!$J$2:$J$68606,"&gt;=1"))</f>
        <v>0</v>
      </c>
      <c r="Z104" s="79">
        <f>(COUNTIFS('MASTER TT'!$E$2:$E$68606,$A$2:$A$7563,'MASTER TT'!$B$2:$B$68606,"THURSDAY",'MASTER TT'!$C$2:$C$68606,"1100-1*",'MASTER TT'!$AM$2:$AM$68606,"JAN-APRIL 2026",'MASTER TT'!$J$2:$J$68606,"&gt;=1"))</f>
        <v>0</v>
      </c>
      <c r="AA104" s="79">
        <f>(COUNTIFS('MASTER TT'!$E$2:$E$68606,$A$2:$A$7563,'MASTER TT'!$B$2:$B$68606,"MONDAY",'MASTER TT'!$C$2:$C$68606,"1200-1*",'MASTER TT'!$AM$2:$AM$68606,"JAN-APRIL 2025",'MASTER TT'!$J$2:$J$68606,"&gt;=1"))</f>
        <v>0</v>
      </c>
      <c r="AB104" s="79">
        <f>(COUNTIFS('MASTER TT'!$E$2:$E$68606,$A$2:$A$7563,'MASTER TT'!$B$2:$B$68606,"MONDAY",'MASTER TT'!$C$2:$C$68606,"1300-1*",'MASTER TT'!$AM$2:$AM$68606,"JAN-APRIL 2025",'MASTER TT'!$J$2:$J$68606,"&gt;=1"))</f>
        <v>0</v>
      </c>
      <c r="AC104" s="79">
        <f>(COUNTIFS('MASTER TT'!$E$2:$E$68606,$A$2:$A$7563,'MASTER TT'!$B$2:$B$68606,"THURSDAY",'MASTER TT'!$C$2:$C$68606,"14*-1*",'MASTER TT'!$AM$2:$AM$68606,"JAN-APRIL 2026",'MASTER TT'!$J$2:$J$68606,"&gt;=1"))</f>
        <v>0</v>
      </c>
      <c r="AD104" s="79">
        <f>(COUNTIFS('MASTER TT'!$E$2:$E$68606,$A$2:$A$7563,'MASTER TT'!$B$2:$B$68606,"THURSDAY",'MASTER TT'!$C$2:$C$68606,"17*-*",'MASTER TT'!$AM$2:$AM$68606,"JAN-APRIL 2026",'MASTER TT'!$J$2:$J$68606,"&gt;=1"))</f>
        <v>0</v>
      </c>
      <c r="AE104" s="79">
        <f>(COUNTIFS('MASTER TT'!$E$2:$E$68606,$A$2:$A$7563,'MASTER TT'!$B$2:$B$68606,"FRIDAY",'MASTER TT'!$C$2:$C$68606,"08*-1*",'MASTER TT'!$AM$2:$AM$68606,"JAN-APRIL 2026",'MASTER TT'!$J$2:$J$68606,"&gt;=1"))</f>
        <v>0</v>
      </c>
      <c r="AF104" s="79">
        <f>(COUNTIFS('MASTER TT'!$E$2:$E$68606,$A$2:$A$7563,'MASTER TT'!$B$2:$B$68606,"FRIDAY",'MASTER TT'!$C$2:$C$68606,"1100-1*",'MASTER TT'!$AM$2:$AM$68606,"JAN-APRIL 2026",'MASTER TT'!$J$2:$J$68606,"&gt;=1"))</f>
        <v>0</v>
      </c>
      <c r="AG104" s="79">
        <f>(COUNTIFS('MASTER TT'!$E$2:$E$68606,$A$2:$A$7563,'MASTER TT'!$B$2:$B$68606,"MONDAY",'MASTER TT'!$C$2:$C$68606,"1200-1*",'MASTER TT'!$AM$2:$AM$68606,"JAN-APRIL 2025",'MASTER TT'!$J$2:$J$68606,"&gt;=1"))</f>
        <v>0</v>
      </c>
      <c r="AH104" s="79">
        <f>(COUNTIFS('MASTER TT'!$E$2:$E$68606,$A$2:$A$7563,'MASTER TT'!$B$2:$B$68606,"MONDAY",'MASTER TT'!$C$2:$C$68606,"1300-1*",'MASTER TT'!$AM$2:$AM$68606,"JAN-APRIL 2025",'MASTER TT'!$J$2:$J$68606,"&gt;=1"))</f>
        <v>0</v>
      </c>
      <c r="AI104" s="79">
        <f>(COUNTIFS('MASTER TT'!$E$2:$E$68606,$A$2:$A$7563,'MASTER TT'!$B$2:$B$68606,"FRIDAY",'MASTER TT'!$C$2:$C$68606,"14*-1*",'MASTER TT'!$AM$2:$AM$68606,"JAN-APRIL 2026",'MASTER TT'!$J$2:$J$68606,"&gt;=1"))</f>
        <v>0</v>
      </c>
      <c r="AJ104" s="79">
        <f>(COUNTIFS('MASTER TT'!$E$2:$E$68606,$A$2:$A$7563,'MASTER TT'!$B$2:$B$68606,"FRIDAY",'MASTER TT'!$C$2:$C$68606,"17*-*",'MASTER TT'!$AM$2:$AM$68606,"JAN-APRIL 2026",'MASTER TT'!$J$2:$J$68606,"&gt;=1"))</f>
        <v>0</v>
      </c>
      <c r="AK104" s="79">
        <f>(COUNTIFS('MASTER TT'!$E$2:$E$68606,$A$2:$A$7563,'MASTER TT'!$B$2:$B$68606,"SATURDAY",'MASTER TT'!$C$2:$C$68606,"08*-1*",'MASTER TT'!$AM$2:$AM$68606,"JAN-APRIL 2026",'MASTER TT'!$J$2:$J$68606,"&gt;=1"))</f>
        <v>0</v>
      </c>
      <c r="AL104" s="79">
        <f>(COUNTIFS('MASTER TT'!$E$2:$E$68606,$A$2:$A$7563,'MASTER TT'!$B$2:$B$68606,"SATURDAY",'MASTER TT'!$C$2:$C$68606,"1100-1*",'MASTER TT'!$AM$2:$AM$68606,"JAN-APRIL 2026",'MASTER TT'!$J$2:$J$68606,"&gt;=1"))</f>
        <v>0</v>
      </c>
      <c r="AM104" s="79">
        <f>(COUNTIFS('MASTER TT'!$E$2:$E$68606,$A$2:$A$7563,'MASTER TT'!$B$2:$B$68606,"MONDAY",'MASTER TT'!$C$2:$C$68606,"1200-1*",'MASTER TT'!$AM$2:$AM$68606,"JAN-APRIL 2025",'MASTER TT'!$J$2:$J$68606,"&gt;=1"))</f>
        <v>0</v>
      </c>
      <c r="AN104" s="79">
        <f>(COUNTIFS('MASTER TT'!$E$2:$E$68606,$A$2:$A$7563,'MASTER TT'!$B$2:$B$68606,"MONDAY",'MASTER TT'!$C$2:$C$68606,"1300-1*",'MASTER TT'!$AM$2:$AM$68606,"JAN-APRIL 2025",'MASTER TT'!$J$2:$J$68606,"&gt;=1"))</f>
        <v>0</v>
      </c>
      <c r="AO104" s="79">
        <f>(COUNTIFS('MASTER TT'!$E$2:$E$68606,$A$2:$A$7563,'MASTER TT'!$B$2:$B$68606,"MONDAY",'MASTER TT'!$C$2:$C$68606,"14*-1*",'MASTER TT'!$AM$2:$AM$68606,"MAY-AUG 2025",'MASTER TT'!$J$2:$J$68606,"&gt;=1"))</f>
        <v>0</v>
      </c>
      <c r="AP104" s="79">
        <f>(COUNTIFS('MASTER TT'!$E$2:$E$68606,$A$2:$A$7563,'MASTER TT'!$B$2:$B$68606,"SATURDAY",'MASTER TT'!$C$2:$C$68606,"17*-*",'MASTER TT'!$AM$2:$AM$68606,"JAN-APRIL 2026",'MASTER TT'!$J$2:$J$68606,"&gt;=1"))</f>
        <v>0</v>
      </c>
      <c r="AQ104" s="79">
        <f>(COUNTIFS('MASTER TT'!$E$2:$E$68606,$A$2:$A$7563,'MASTER TT'!$B$2:$B$68606,"SUNDAY",'MASTER TT'!$C$2:$C$68606,"08*-1*",'MASTER TT'!$AM$2:$AM$68606,"JAN-APRIL 2026",'MASTER TT'!$J$2:$J$68606,"&gt;=1"))</f>
        <v>0</v>
      </c>
      <c r="AR104" s="79">
        <f>(COUNTIFS('MASTER TT'!$E$2:$E$68607,$A$2:$A$7563,'MASTER TT'!$B$2:$B$68607,"SUNDAY",'MASTER TT'!$C$2:$C$68607,"1100-1*",'MASTER TT'!$AM$2:$AM$68607,"JAN-APRIL 2026",'MASTER TT'!$J$2:$J$68607,"&gt;=1"))</f>
        <v>0</v>
      </c>
      <c r="AS104" s="79">
        <f>(COUNTIFS('MASTER TT'!$E$2:$E$68606,$A$2:$A$7563,'MASTER TT'!$B$2:$B$68606,"SUNDAY",'MASTER TT'!$C$2:$C$68606,"1200-1*",'MASTER TT'!$AM$2:$AM$68606,"JAN-APRIL 2026",'MASTER TT'!$J$2:$J$68606,"&gt;=1"))</f>
        <v>0</v>
      </c>
      <c r="AT104" s="79">
        <f>(COUNTIFS('MASTER TT'!$E$2:$E$68606,$A$2:$A$7563,'MASTER TT'!$B$2:$B$68606,"SUNDAY",'MASTER TT'!$C$2:$C$68606,"1300-1*",'MASTER TT'!$AM$2:$AM$68606,"JAN-APRIL 2026",'MASTER TT'!$J$2:$J$68606,"&gt;=1"))</f>
        <v>0</v>
      </c>
      <c r="AU104" s="79">
        <f>(COUNTIFS('MASTER TT'!$E$2:$E$68606,$A$2:$A$7563,'MASTER TT'!$B$2:$B$68606,"SUNDAY",'MASTER TT'!$C$2:$C$68606,"14*-1*",'MASTER TT'!$AM$2:$AM$68606,"JAN-APRIL 2026",'MASTER TT'!$J$2:$J$68606,"&gt;=1"))</f>
        <v>0</v>
      </c>
      <c r="AV104" s="79">
        <f>(COUNTIFS('MASTER TT'!$E$2:$E$68606,$A$2:$A$7563,'MASTER TT'!$B$2:$B$68606,"SUNDAY",'MASTER TT'!$C$2:$C$68606,"17*-*",'MASTER TT'!$AM$2:$AM$68606,"JAN-APRIL 2026",'MASTER TT'!$J$2:$J$68606,"&gt;=1"))</f>
        <v>0</v>
      </c>
      <c r="AW104" s="28"/>
      <c r="AX104" s="29"/>
      <c r="AY104" s="28"/>
      <c r="AZ104" s="28"/>
      <c r="BA104" s="28"/>
      <c r="BB104" s="28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1"/>
      <c r="BZ104" s="31"/>
      <c r="CA104" s="30"/>
      <c r="CB104" s="30"/>
      <c r="CC104" s="30"/>
      <c r="CD104" s="30"/>
      <c r="CE104" s="30"/>
      <c r="CF104" s="30"/>
    </row>
    <row r="105" spans="1:84" ht="14.25" customHeight="1">
      <c r="A105" s="120" t="s">
        <v>483</v>
      </c>
      <c r="B105" s="43" t="s">
        <v>376</v>
      </c>
      <c r="C105" s="46"/>
      <c r="D105" s="49"/>
      <c r="E105" s="121"/>
      <c r="F105" s="121" t="s">
        <v>479</v>
      </c>
      <c r="G105" s="79">
        <f>(COUNTIFS('MASTER TT'!$E$2:$E$68606,$A$2:$A$7563,'MASTER TT'!$B$2:$B$68606,"MONDAY",'MASTER TT'!$C$2:$C$68606,"08*-1*",'MASTER TT'!$AM$2:$AM$68606,"JAN-APRIL 2026",'MASTER TT'!$J$2:$J$68606,"&gt;=1"))</f>
        <v>0</v>
      </c>
      <c r="H105" s="79">
        <f>(COUNTIFS('MASTER TT'!$E$2:$E$68602,$A$2:$A$7563,'MASTER TT'!$B$2:$B$68602,"MONDAY",'MASTER TT'!$C$2:$C$68602,"1100-1*",'MASTER TT'!$AM$2:$AM$68602,"JAN-APRIL 2026",'MASTER TT'!$J$2:$J$68602,"&gt;=1"))</f>
        <v>0</v>
      </c>
      <c r="I105" s="79">
        <f>(COUNTIFS('MASTER TT'!$E$2:$E$68606,$A$2:$A$7563,'MASTER TT'!$B$2:$B$68606,"MONDAY",'MASTER TT'!$C$2:$C$68606,"1200-1*",'MASTER TT'!$AM$2:$AM$68606,"JAN-APRIL 2025",'MASTER TT'!$J$2:$J$68606,"&gt;=1"))</f>
        <v>0</v>
      </c>
      <c r="J105" s="79">
        <f>(COUNTIFS('MASTER TT'!$E$2:$E$68606,$A$2:$A$7563,'MASTER TT'!$B$2:$B$68606,"MONDAY",'MASTER TT'!$C$2:$C$68606,"1300-1*",'MASTER TT'!$AM$2:$AM$68606,"JAN-APRIL 2025",'MASTER TT'!$J$2:$J$68606,"&gt;=1"))</f>
        <v>0</v>
      </c>
      <c r="K105" s="79">
        <f>(COUNTIFS('MASTER TT'!$E$2:$E$68606,$A$2:$A$7563,'MASTER TT'!$B$2:$B$68606,"MONDAY",'MASTER TT'!$C$2:$C$68606,"14*-1*",'MASTER TT'!$AM$2:$AM$68606,"JAN-APRIL 2026",'MASTER TT'!$J$2:$J$68606,"&gt;=1"))</f>
        <v>0</v>
      </c>
      <c r="L105" s="79">
        <f>(COUNTIFS('MASTER TT'!$E$2:$E$68606,$A$2:$A$7563,'MASTER TT'!$B$2:$B$68606,"MONDAY",'MASTER TT'!$C$2:$C$68606,"17*-*",'MASTER TT'!$AM$2:$AM$68606,"JAN-APRIL 2026",'MASTER TT'!$J$2:$J$68606,"&gt;=1"))</f>
        <v>0</v>
      </c>
      <c r="M105" s="79">
        <f>(COUNTIFS('MASTER TT'!$E$2:$E$68606,$A$2:$A$7563,'MASTER TT'!$B$2:$B$68606,"TUESDAY",'MASTER TT'!$C$2:$C$68606,"08*-1*",'MASTER TT'!$AM$2:$AM$68606,"JAN-APRIL 2026",'MASTER TT'!$J$2:$J$68606,"&gt;=1"))</f>
        <v>0</v>
      </c>
      <c r="N105" s="79">
        <f>(COUNTIFS('MASTER TT'!$E$2:$E$68606,$A$2:$A$7563,'MASTER TT'!$B$2:$B$68606,"TUESDAY",'MASTER TT'!$C$2:$C$68606,"1100-1*",'MASTER TT'!$AM$2:$AM$68606,"JAN-APRIL 2026",'MASTER TT'!$J$2:$J$68606,"&gt;=1"))</f>
        <v>0</v>
      </c>
      <c r="O105" s="79">
        <f>(COUNTIFS('MASTER TT'!$E$2:$E$68606,$A$2:$A$7563,'MASTER TT'!$B$2:$B$68606,"MONDAY",'MASTER TT'!$C$2:$C$68606,"1200-1*",'MASTER TT'!$AM$2:$AM$68606,"JAN-APRIL 2025",'MASTER TT'!$J$2:$J$68606,"&gt;=1"))</f>
        <v>0</v>
      </c>
      <c r="P105" s="79">
        <f>(COUNTIFS('MASTER TT'!$E$2:$E$68606,$A$2:$A$7563,'MASTER TT'!$B$2:$B$68606,"TUESDAY",'MASTER TT'!$C$2:$C$68606,"1300-1*",'MASTER TT'!$AM$2:$AM$68606,"JAN-APRIL 2026",'MASTER TT'!$J$2:$J$68606,"&gt;=1"))</f>
        <v>0</v>
      </c>
      <c r="Q105" s="79">
        <f>(COUNTIFS('MASTER TT'!$E$2:$E$68606,$A$2:$A$7563,'MASTER TT'!$B$2:$B$68606,"TUESDAY",'MASTER TT'!$C$2:$C$68606,"14*-1*",'MASTER TT'!$AM$2:$AM$68606,"JAN-APRIL 2026",'MASTER TT'!$J$2:$J$68606,"&gt;=1"))</f>
        <v>0</v>
      </c>
      <c r="R105" s="79">
        <f>(COUNTIFS('MASTER TT'!$E$2:$E$68606,$A$2:$A$7563,'MASTER TT'!$B$2:$B$68606,"TUESDAY",'MASTER TT'!$C$2:$C$68606,"17*-*",'MASTER TT'!$AM$2:$AM$68606,"SEP-DEC  2025",'MASTER TT'!$J$2:$J$68606,"&gt;=1"))</f>
        <v>0</v>
      </c>
      <c r="S105" s="79">
        <f>(COUNTIFS('MASTER TT'!$E$2:$E$68606,$A$2:$A$7563,'MASTER TT'!$B$2:$B$68606,"WEDNESDAY",'MASTER TT'!$C$2:$C$68606,"08*-1*",'MASTER TT'!$AM$2:$AM$68606,"JAN-APRIL 2026",'MASTER TT'!$J$2:$J$68606,"&gt;=1"))</f>
        <v>0</v>
      </c>
      <c r="T105" s="79">
        <f>(COUNTIFS('MASTER TT'!$E$2:$E$68606,$A$2:$A$7563,'MASTER TT'!$B$2:$B$68606,"WEDNESDAY",'MASTER TT'!$C$2:$C$68606,"1100-1*",'MASTER TT'!$AM$2:$AM$68606,"JAN-APRIL 2026",'MASTER TT'!$J$2:$J$68606,"&gt;=1"))</f>
        <v>0</v>
      </c>
      <c r="U105" s="79">
        <f>(COUNTIFS('MASTER TT'!$E$2:$E$68606,$A$2:$A$7563,'MASTER TT'!$B$2:$B$68606,"MONDAY",'MASTER TT'!$C$2:$C$68606,"1200-1*",'MASTER TT'!$AM$2:$AM$68606,"JAN-APRIL 2025",'MASTER TT'!$J$2:$J$68606,"&gt;=1"))</f>
        <v>0</v>
      </c>
      <c r="V105" s="79">
        <f>(COUNTIFS('MASTER TT'!$E$2:$E$68606,$A$2:$A$7563,'MASTER TT'!$B$2:$B$68606,"MONDAY",'MASTER TT'!$C$2:$C$68606,"1300-1*",'MASTER TT'!$AM$2:$AM$68606,"JAN-APRIL 2025",'MASTER TT'!$J$2:$J$68606,"&gt;=1"))</f>
        <v>0</v>
      </c>
      <c r="W105" s="79">
        <f>(COUNTIFS('MASTER TT'!$E$2:$E$68606,$A$2:$A$7563,'MASTER TT'!$B$2:$B$68606,"WEDNESDAY",'MASTER TT'!$C$2:$C$68606,"14*-1*",'MASTER TT'!$AM$2:$AM$68606,"JAN-APRIL 2026",'MASTER TT'!$J$2:$J$68606,"&gt;=1"))</f>
        <v>0</v>
      </c>
      <c r="X105" s="79">
        <f>(COUNTIFS('MASTER TT'!$E$2:$E$68606,$A$2:$A$7563,'MASTER TT'!$B$2:$B$68606,"WEDNESDAY",'MASTER TT'!$C$2:$C$68606,"17*-*",'MASTER TT'!$AM$2:$AM$68606,"JAN-APRIL 2026",'MASTER TT'!$J$2:$J$68606,"&gt;=1"))</f>
        <v>0</v>
      </c>
      <c r="Y105" s="79">
        <f>(COUNTIFS('MASTER TT'!$E$2:$E$68606,$A$2:$A$7563,'MASTER TT'!$B$2:$B$68606,"THURSDAY",'MASTER TT'!$C$2:$C$68606,"08*-1*",'MASTER TT'!$AM$2:$AM$68606,"JAN-APRIL 2026",'MASTER TT'!$J$2:$J$68606,"&gt;=1"))</f>
        <v>0</v>
      </c>
      <c r="Z105" s="79">
        <f>(COUNTIFS('MASTER TT'!$E$2:$E$68606,$A$2:$A$7563,'MASTER TT'!$B$2:$B$68606,"THURSDAY",'MASTER TT'!$C$2:$C$68606,"1100-1*",'MASTER TT'!$AM$2:$AM$68606,"JAN-APRIL 2026",'MASTER TT'!$J$2:$J$68606,"&gt;=1"))</f>
        <v>0</v>
      </c>
      <c r="AA105" s="79">
        <f>(COUNTIFS('MASTER TT'!$E$2:$E$68606,$A$2:$A$7563,'MASTER TT'!$B$2:$B$68606,"MONDAY",'MASTER TT'!$C$2:$C$68606,"1200-1*",'MASTER TT'!$AM$2:$AM$68606,"JAN-APRIL 2025",'MASTER TT'!$J$2:$J$68606,"&gt;=1"))</f>
        <v>0</v>
      </c>
      <c r="AB105" s="79">
        <f>(COUNTIFS('MASTER TT'!$E$2:$E$68606,$A$2:$A$7563,'MASTER TT'!$B$2:$B$68606,"MONDAY",'MASTER TT'!$C$2:$C$68606,"1300-1*",'MASTER TT'!$AM$2:$AM$68606,"JAN-APRIL 2025",'MASTER TT'!$J$2:$J$68606,"&gt;=1"))</f>
        <v>0</v>
      </c>
      <c r="AC105" s="79">
        <f>(COUNTIFS('MASTER TT'!$E$2:$E$68606,$A$2:$A$7563,'MASTER TT'!$B$2:$B$68606,"THURSDAY",'MASTER TT'!$C$2:$C$68606,"14*-1*",'MASTER TT'!$AM$2:$AM$68606,"JAN-APRIL 2026",'MASTER TT'!$J$2:$J$68606,"&gt;=1"))</f>
        <v>0</v>
      </c>
      <c r="AD105" s="79">
        <f>(COUNTIFS('MASTER TT'!$E$2:$E$68606,$A$2:$A$7563,'MASTER TT'!$B$2:$B$68606,"THURSDAY",'MASTER TT'!$C$2:$C$68606,"17*-*",'MASTER TT'!$AM$2:$AM$68606,"JAN-APRIL 2026",'MASTER TT'!$J$2:$J$68606,"&gt;=1"))</f>
        <v>0</v>
      </c>
      <c r="AE105" s="79">
        <f>(COUNTIFS('MASTER TT'!$E$2:$E$68606,$A$2:$A$7563,'MASTER TT'!$B$2:$B$68606,"FRIDAY",'MASTER TT'!$C$2:$C$68606,"08*-1*",'MASTER TT'!$AM$2:$AM$68606,"JAN-APRIL 2026",'MASTER TT'!$J$2:$J$68606,"&gt;=1"))</f>
        <v>0</v>
      </c>
      <c r="AF105" s="79">
        <f>(COUNTIFS('MASTER TT'!$E$2:$E$68606,$A$2:$A$7563,'MASTER TT'!$B$2:$B$68606,"FRIDAY",'MASTER TT'!$C$2:$C$68606,"1100-1*",'MASTER TT'!$AM$2:$AM$68606,"JAN-APRIL 2026",'MASTER TT'!$J$2:$J$68606,"&gt;=1"))</f>
        <v>0</v>
      </c>
      <c r="AG105" s="79">
        <f>(COUNTIFS('MASTER TT'!$E$2:$E$68606,$A$2:$A$7563,'MASTER TT'!$B$2:$B$68606,"MONDAY",'MASTER TT'!$C$2:$C$68606,"1200-1*",'MASTER TT'!$AM$2:$AM$68606,"JAN-APRIL 2025",'MASTER TT'!$J$2:$J$68606,"&gt;=1"))</f>
        <v>0</v>
      </c>
      <c r="AH105" s="79">
        <f>(COUNTIFS('MASTER TT'!$E$2:$E$68606,$A$2:$A$7563,'MASTER TT'!$B$2:$B$68606,"MONDAY",'MASTER TT'!$C$2:$C$68606,"1300-1*",'MASTER TT'!$AM$2:$AM$68606,"JAN-APRIL 2025",'MASTER TT'!$J$2:$J$68606,"&gt;=1"))</f>
        <v>0</v>
      </c>
      <c r="AI105" s="79">
        <f>(COUNTIFS('MASTER TT'!$E$2:$E$68606,$A$2:$A$7563,'MASTER TT'!$B$2:$B$68606,"FRIDAY",'MASTER TT'!$C$2:$C$68606,"14*-1*",'MASTER TT'!$AM$2:$AM$68606,"JAN-APRIL 2026",'MASTER TT'!$J$2:$J$68606,"&gt;=1"))</f>
        <v>0</v>
      </c>
      <c r="AJ105" s="79">
        <f>(COUNTIFS('MASTER TT'!$E$2:$E$68606,$A$2:$A$7563,'MASTER TT'!$B$2:$B$68606,"FRIDAY",'MASTER TT'!$C$2:$C$68606,"17*-*",'MASTER TT'!$AM$2:$AM$68606,"JAN-APRIL 2026",'MASTER TT'!$J$2:$J$68606,"&gt;=1"))</f>
        <v>0</v>
      </c>
      <c r="AK105" s="79">
        <f>(COUNTIFS('MASTER TT'!$E$2:$E$68606,$A$2:$A$7563,'MASTER TT'!$B$2:$B$68606,"SATURDAY",'MASTER TT'!$C$2:$C$68606,"08*-1*",'MASTER TT'!$AM$2:$AM$68606,"JAN-APRIL 2026",'MASTER TT'!$J$2:$J$68606,"&gt;=1"))</f>
        <v>0</v>
      </c>
      <c r="AL105" s="79">
        <f>(COUNTIFS('MASTER TT'!$E$2:$E$68606,$A$2:$A$7563,'MASTER TT'!$B$2:$B$68606,"SATURDAY",'MASTER TT'!$C$2:$C$68606,"1100-1*",'MASTER TT'!$AM$2:$AM$68606,"JAN-APRIL 2026",'MASTER TT'!$J$2:$J$68606,"&gt;=1"))</f>
        <v>0</v>
      </c>
      <c r="AM105" s="79">
        <f>(COUNTIFS('MASTER TT'!$E$2:$E$68606,$A$2:$A$7563,'MASTER TT'!$B$2:$B$68606,"MONDAY",'MASTER TT'!$C$2:$C$68606,"1200-1*",'MASTER TT'!$AM$2:$AM$68606,"JAN-APRIL 2025",'MASTER TT'!$J$2:$J$68606,"&gt;=1"))</f>
        <v>0</v>
      </c>
      <c r="AN105" s="79">
        <f>(COUNTIFS('MASTER TT'!$E$2:$E$68606,$A$2:$A$7563,'MASTER TT'!$B$2:$B$68606,"MONDAY",'MASTER TT'!$C$2:$C$68606,"1300-1*",'MASTER TT'!$AM$2:$AM$68606,"JAN-APRIL 2025",'MASTER TT'!$J$2:$J$68606,"&gt;=1"))</f>
        <v>0</v>
      </c>
      <c r="AO105" s="79">
        <f>(COUNTIFS('MASTER TT'!$E$2:$E$68606,$A$2:$A$7563,'MASTER TT'!$B$2:$B$68606,"MONDAY",'MASTER TT'!$C$2:$C$68606,"14*-1*",'MASTER TT'!$AM$2:$AM$68606,"MAY-AUG 2025",'MASTER TT'!$J$2:$J$68606,"&gt;=1"))</f>
        <v>0</v>
      </c>
      <c r="AP105" s="79">
        <f>(COUNTIFS('MASTER TT'!$E$2:$E$68606,$A$2:$A$7563,'MASTER TT'!$B$2:$B$68606,"SATURDAY",'MASTER TT'!$C$2:$C$68606,"17*-*",'MASTER TT'!$AM$2:$AM$68606,"JAN-APRIL 2026",'MASTER TT'!$J$2:$J$68606,"&gt;=1"))</f>
        <v>0</v>
      </c>
      <c r="AQ105" s="79">
        <f>(COUNTIFS('MASTER TT'!$E$2:$E$68606,$A$2:$A$7563,'MASTER TT'!$B$2:$B$68606,"SUNDAY",'MASTER TT'!$C$2:$C$68606,"08*-1*",'MASTER TT'!$AM$2:$AM$68606,"JAN-APRIL 2026",'MASTER TT'!$J$2:$J$68606,"&gt;=1"))</f>
        <v>0</v>
      </c>
      <c r="AR105" s="79">
        <f>(COUNTIFS('MASTER TT'!$E$2:$E$68607,$A$2:$A$7563,'MASTER TT'!$B$2:$B$68607,"SUNDAY",'MASTER TT'!$C$2:$C$68607,"1100-1*",'MASTER TT'!$AM$2:$AM$68607,"JAN-APRIL 2026",'MASTER TT'!$J$2:$J$68607,"&gt;=1"))</f>
        <v>0</v>
      </c>
      <c r="AS105" s="79">
        <f>(COUNTIFS('MASTER TT'!$E$2:$E$68606,$A$2:$A$7563,'MASTER TT'!$B$2:$B$68606,"SUNDAY",'MASTER TT'!$C$2:$C$68606,"1200-1*",'MASTER TT'!$AM$2:$AM$68606,"JAN-APRIL 2026",'MASTER TT'!$J$2:$J$68606,"&gt;=1"))</f>
        <v>0</v>
      </c>
      <c r="AT105" s="79">
        <f>(COUNTIFS('MASTER TT'!$E$2:$E$68606,$A$2:$A$7563,'MASTER TT'!$B$2:$B$68606,"SUNDAY",'MASTER TT'!$C$2:$C$68606,"1300-1*",'MASTER TT'!$AM$2:$AM$68606,"JAN-APRIL 2026",'MASTER TT'!$J$2:$J$68606,"&gt;=1"))</f>
        <v>0</v>
      </c>
      <c r="AU105" s="79">
        <f>(COUNTIFS('MASTER TT'!$E$2:$E$68606,$A$2:$A$7563,'MASTER TT'!$B$2:$B$68606,"SUNDAY",'MASTER TT'!$C$2:$C$68606,"14*-1*",'MASTER TT'!$AM$2:$AM$68606,"JAN-APRIL 2026",'MASTER TT'!$J$2:$J$68606,"&gt;=1"))</f>
        <v>0</v>
      </c>
      <c r="AV105" s="79">
        <f>(COUNTIFS('MASTER TT'!$E$2:$E$68606,$A$2:$A$7563,'MASTER TT'!$B$2:$B$68606,"SUNDAY",'MASTER TT'!$C$2:$C$68606,"17*-*",'MASTER TT'!$AM$2:$AM$68606,"JAN-APRIL 2026",'MASTER TT'!$J$2:$J$68606,"&gt;=1"))</f>
        <v>0</v>
      </c>
      <c r="AW105" s="28"/>
      <c r="AX105" s="29"/>
      <c r="AY105" s="28"/>
      <c r="AZ105" s="28"/>
      <c r="BA105" s="28"/>
      <c r="BB105" s="28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1"/>
      <c r="BZ105" s="31"/>
      <c r="CA105" s="30"/>
      <c r="CB105" s="30"/>
      <c r="CC105" s="30"/>
      <c r="CD105" s="30"/>
      <c r="CE105" s="30"/>
      <c r="CF105" s="30"/>
    </row>
    <row r="106" spans="1:84" ht="14.25" customHeight="1">
      <c r="A106" s="120" t="s">
        <v>484</v>
      </c>
      <c r="B106" s="43" t="s">
        <v>376</v>
      </c>
      <c r="C106" s="46"/>
      <c r="D106" s="49"/>
      <c r="E106" s="121"/>
      <c r="F106" s="121" t="s">
        <v>479</v>
      </c>
      <c r="G106" s="79">
        <f>(COUNTIFS('MASTER TT'!$E$2:$E$68606,$A$2:$A$7563,'MASTER TT'!$B$2:$B$68606,"MONDAY",'MASTER TT'!$C$2:$C$68606,"08*-1*",'MASTER TT'!$AM$2:$AM$68606,"JAN-APRIL 2026",'MASTER TT'!$J$2:$J$68606,"&gt;=1"))</f>
        <v>0</v>
      </c>
      <c r="H106" s="79">
        <f>(COUNTIFS('MASTER TT'!$E$2:$E$68602,$A$2:$A$7563,'MASTER TT'!$B$2:$B$68602,"MONDAY",'MASTER TT'!$C$2:$C$68602,"1100-1*",'MASTER TT'!$AM$2:$AM$68602,"JAN-APRIL 2026",'MASTER TT'!$J$2:$J$68602,"&gt;=1"))</f>
        <v>0</v>
      </c>
      <c r="I106" s="79">
        <f>(COUNTIFS('MASTER TT'!$E$2:$E$68606,$A$2:$A$7563,'MASTER TT'!$B$2:$B$68606,"MONDAY",'MASTER TT'!$C$2:$C$68606,"1200-1*",'MASTER TT'!$AM$2:$AM$68606,"JAN-APRIL 2025",'MASTER TT'!$J$2:$J$68606,"&gt;=1"))</f>
        <v>0</v>
      </c>
      <c r="J106" s="79">
        <f>(COUNTIFS('MASTER TT'!$E$2:$E$68606,$A$2:$A$7563,'MASTER TT'!$B$2:$B$68606,"MONDAY",'MASTER TT'!$C$2:$C$68606,"1300-1*",'MASTER TT'!$AM$2:$AM$68606,"JAN-APRIL 2025",'MASTER TT'!$J$2:$J$68606,"&gt;=1"))</f>
        <v>0</v>
      </c>
      <c r="K106" s="79">
        <f>(COUNTIFS('MASTER TT'!$E$2:$E$68606,$A$2:$A$7563,'MASTER TT'!$B$2:$B$68606,"MONDAY",'MASTER TT'!$C$2:$C$68606,"14*-1*",'MASTER TT'!$AM$2:$AM$68606,"JAN-APRIL 2026",'MASTER TT'!$J$2:$J$68606,"&gt;=1"))</f>
        <v>0</v>
      </c>
      <c r="L106" s="79">
        <f>(COUNTIFS('MASTER TT'!$E$2:$E$68606,$A$2:$A$7563,'MASTER TT'!$B$2:$B$68606,"MONDAY",'MASTER TT'!$C$2:$C$68606,"17*-*",'MASTER TT'!$AM$2:$AM$68606,"JAN-APRIL 2026",'MASTER TT'!$J$2:$J$68606,"&gt;=1"))</f>
        <v>0</v>
      </c>
      <c r="M106" s="79">
        <f>(COUNTIFS('MASTER TT'!$E$2:$E$68606,$A$2:$A$7563,'MASTER TT'!$B$2:$B$68606,"TUESDAY",'MASTER TT'!$C$2:$C$68606,"08*-1*",'MASTER TT'!$AM$2:$AM$68606,"JAN-APRIL 2026",'MASTER TT'!$J$2:$J$68606,"&gt;=1"))</f>
        <v>0</v>
      </c>
      <c r="N106" s="79">
        <f>(COUNTIFS('MASTER TT'!$E$2:$E$68606,$A$2:$A$7563,'MASTER TT'!$B$2:$B$68606,"TUESDAY",'MASTER TT'!$C$2:$C$68606,"1100-1*",'MASTER TT'!$AM$2:$AM$68606,"JAN-APRIL 2026",'MASTER TT'!$J$2:$J$68606,"&gt;=1"))</f>
        <v>0</v>
      </c>
      <c r="O106" s="79">
        <f>(COUNTIFS('MASTER TT'!$E$2:$E$68606,$A$2:$A$7563,'MASTER TT'!$B$2:$B$68606,"MONDAY",'MASTER TT'!$C$2:$C$68606,"1200-1*",'MASTER TT'!$AM$2:$AM$68606,"JAN-APRIL 2025",'MASTER TT'!$J$2:$J$68606,"&gt;=1"))</f>
        <v>0</v>
      </c>
      <c r="P106" s="79">
        <f>(COUNTIFS('MASTER TT'!$E$2:$E$68606,$A$2:$A$7563,'MASTER TT'!$B$2:$B$68606,"TUESDAY",'MASTER TT'!$C$2:$C$68606,"1300-1*",'MASTER TT'!$AM$2:$AM$68606,"JAN-APRIL 2026",'MASTER TT'!$J$2:$J$68606,"&gt;=1"))</f>
        <v>0</v>
      </c>
      <c r="Q106" s="79">
        <f>(COUNTIFS('MASTER TT'!$E$2:$E$68606,$A$2:$A$7563,'MASTER TT'!$B$2:$B$68606,"TUESDAY",'MASTER TT'!$C$2:$C$68606,"14*-1*",'MASTER TT'!$AM$2:$AM$68606,"JAN-APRIL 2026",'MASTER TT'!$J$2:$J$68606,"&gt;=1"))</f>
        <v>0</v>
      </c>
      <c r="R106" s="79">
        <f>(COUNTIFS('MASTER TT'!$E$2:$E$68606,$A$2:$A$7563,'MASTER TT'!$B$2:$B$68606,"TUESDAY",'MASTER TT'!$C$2:$C$68606,"17*-*",'MASTER TT'!$AM$2:$AM$68606,"SEP-DEC  2025",'MASTER TT'!$J$2:$J$68606,"&gt;=1"))</f>
        <v>0</v>
      </c>
      <c r="S106" s="79">
        <f>(COUNTIFS('MASTER TT'!$E$2:$E$68606,$A$2:$A$7563,'MASTER TT'!$B$2:$B$68606,"WEDNESDAY",'MASTER TT'!$C$2:$C$68606,"08*-1*",'MASTER TT'!$AM$2:$AM$68606,"JAN-APRIL 2026",'MASTER TT'!$J$2:$J$68606,"&gt;=1"))</f>
        <v>0</v>
      </c>
      <c r="T106" s="79">
        <f>(COUNTIFS('MASTER TT'!$E$2:$E$68606,$A$2:$A$7563,'MASTER TT'!$B$2:$B$68606,"WEDNESDAY",'MASTER TT'!$C$2:$C$68606,"1100-1*",'MASTER TT'!$AM$2:$AM$68606,"JAN-APRIL 2026",'MASTER TT'!$J$2:$J$68606,"&gt;=1"))</f>
        <v>0</v>
      </c>
      <c r="U106" s="79">
        <f>(COUNTIFS('MASTER TT'!$E$2:$E$68606,$A$2:$A$7563,'MASTER TT'!$B$2:$B$68606,"MONDAY",'MASTER TT'!$C$2:$C$68606,"1200-1*",'MASTER TT'!$AM$2:$AM$68606,"JAN-APRIL 2025",'MASTER TT'!$J$2:$J$68606,"&gt;=1"))</f>
        <v>0</v>
      </c>
      <c r="V106" s="79">
        <f>(COUNTIFS('MASTER TT'!$E$2:$E$68606,$A$2:$A$7563,'MASTER TT'!$B$2:$B$68606,"MONDAY",'MASTER TT'!$C$2:$C$68606,"1300-1*",'MASTER TT'!$AM$2:$AM$68606,"JAN-APRIL 2025",'MASTER TT'!$J$2:$J$68606,"&gt;=1"))</f>
        <v>0</v>
      </c>
      <c r="W106" s="79">
        <f>(COUNTIFS('MASTER TT'!$E$2:$E$68606,$A$2:$A$7563,'MASTER TT'!$B$2:$B$68606,"WEDNESDAY",'MASTER TT'!$C$2:$C$68606,"14*-1*",'MASTER TT'!$AM$2:$AM$68606,"JAN-APRIL 2026",'MASTER TT'!$J$2:$J$68606,"&gt;=1"))</f>
        <v>0</v>
      </c>
      <c r="X106" s="79">
        <f>(COUNTIFS('MASTER TT'!$E$2:$E$68606,$A$2:$A$7563,'MASTER TT'!$B$2:$B$68606,"WEDNESDAY",'MASTER TT'!$C$2:$C$68606,"17*-*",'MASTER TT'!$AM$2:$AM$68606,"JAN-APRIL 2026",'MASTER TT'!$J$2:$J$68606,"&gt;=1"))</f>
        <v>0</v>
      </c>
      <c r="Y106" s="79">
        <f>(COUNTIFS('MASTER TT'!$E$2:$E$68606,$A$2:$A$7563,'MASTER TT'!$B$2:$B$68606,"THURSDAY",'MASTER TT'!$C$2:$C$68606,"08*-1*",'MASTER TT'!$AM$2:$AM$68606,"JAN-APRIL 2026",'MASTER TT'!$J$2:$J$68606,"&gt;=1"))</f>
        <v>0</v>
      </c>
      <c r="Z106" s="79">
        <f>(COUNTIFS('MASTER TT'!$E$2:$E$68606,$A$2:$A$7563,'MASTER TT'!$B$2:$B$68606,"THURSDAY",'MASTER TT'!$C$2:$C$68606,"1100-1*",'MASTER TT'!$AM$2:$AM$68606,"JAN-APRIL 2026",'MASTER TT'!$J$2:$J$68606,"&gt;=1"))</f>
        <v>0</v>
      </c>
      <c r="AA106" s="79">
        <f>(COUNTIFS('MASTER TT'!$E$2:$E$68606,$A$2:$A$7563,'MASTER TT'!$B$2:$B$68606,"MONDAY",'MASTER TT'!$C$2:$C$68606,"1200-1*",'MASTER TT'!$AM$2:$AM$68606,"JAN-APRIL 2025",'MASTER TT'!$J$2:$J$68606,"&gt;=1"))</f>
        <v>0</v>
      </c>
      <c r="AB106" s="79">
        <f>(COUNTIFS('MASTER TT'!$E$2:$E$68606,$A$2:$A$7563,'MASTER TT'!$B$2:$B$68606,"MONDAY",'MASTER TT'!$C$2:$C$68606,"1300-1*",'MASTER TT'!$AM$2:$AM$68606,"JAN-APRIL 2025",'MASTER TT'!$J$2:$J$68606,"&gt;=1"))</f>
        <v>0</v>
      </c>
      <c r="AC106" s="79">
        <f>(COUNTIFS('MASTER TT'!$E$2:$E$68606,$A$2:$A$7563,'MASTER TT'!$B$2:$B$68606,"THURSDAY",'MASTER TT'!$C$2:$C$68606,"14*-1*",'MASTER TT'!$AM$2:$AM$68606,"JAN-APRIL 2026",'MASTER TT'!$J$2:$J$68606,"&gt;=1"))</f>
        <v>0</v>
      </c>
      <c r="AD106" s="79">
        <f>(COUNTIFS('MASTER TT'!$E$2:$E$68606,$A$2:$A$7563,'MASTER TT'!$B$2:$B$68606,"THURSDAY",'MASTER TT'!$C$2:$C$68606,"17*-*",'MASTER TT'!$AM$2:$AM$68606,"JAN-APRIL 2026",'MASTER TT'!$J$2:$J$68606,"&gt;=1"))</f>
        <v>0</v>
      </c>
      <c r="AE106" s="79">
        <f>(COUNTIFS('MASTER TT'!$E$2:$E$68606,$A$2:$A$7563,'MASTER TT'!$B$2:$B$68606,"FRIDAY",'MASTER TT'!$C$2:$C$68606,"08*-1*",'MASTER TT'!$AM$2:$AM$68606,"JAN-APRIL 2026",'MASTER TT'!$J$2:$J$68606,"&gt;=1"))</f>
        <v>0</v>
      </c>
      <c r="AF106" s="79">
        <f>(COUNTIFS('MASTER TT'!$E$2:$E$68606,$A$2:$A$7563,'MASTER TT'!$B$2:$B$68606,"FRIDAY",'MASTER TT'!$C$2:$C$68606,"1100-1*",'MASTER TT'!$AM$2:$AM$68606,"JAN-APRIL 2026",'MASTER TT'!$J$2:$J$68606,"&gt;=1"))</f>
        <v>0</v>
      </c>
      <c r="AG106" s="79">
        <f>(COUNTIFS('MASTER TT'!$E$2:$E$68606,$A$2:$A$7563,'MASTER TT'!$B$2:$B$68606,"MONDAY",'MASTER TT'!$C$2:$C$68606,"1200-1*",'MASTER TT'!$AM$2:$AM$68606,"JAN-APRIL 2025",'MASTER TT'!$J$2:$J$68606,"&gt;=1"))</f>
        <v>0</v>
      </c>
      <c r="AH106" s="79">
        <f>(COUNTIFS('MASTER TT'!$E$2:$E$68606,$A$2:$A$7563,'MASTER TT'!$B$2:$B$68606,"MONDAY",'MASTER TT'!$C$2:$C$68606,"1300-1*",'MASTER TT'!$AM$2:$AM$68606,"JAN-APRIL 2025",'MASTER TT'!$J$2:$J$68606,"&gt;=1"))</f>
        <v>0</v>
      </c>
      <c r="AI106" s="79">
        <f>(COUNTIFS('MASTER TT'!$E$2:$E$68606,$A$2:$A$7563,'MASTER TT'!$B$2:$B$68606,"FRIDAY",'MASTER TT'!$C$2:$C$68606,"14*-1*",'MASTER TT'!$AM$2:$AM$68606,"JAN-APRIL 2026",'MASTER TT'!$J$2:$J$68606,"&gt;=1"))</f>
        <v>0</v>
      </c>
      <c r="AJ106" s="79">
        <f>(COUNTIFS('MASTER TT'!$E$2:$E$68606,$A$2:$A$7563,'MASTER TT'!$B$2:$B$68606,"FRIDAY",'MASTER TT'!$C$2:$C$68606,"17*-*",'MASTER TT'!$AM$2:$AM$68606,"JAN-APRIL 2026",'MASTER TT'!$J$2:$J$68606,"&gt;=1"))</f>
        <v>0</v>
      </c>
      <c r="AK106" s="79">
        <f>(COUNTIFS('MASTER TT'!$E$2:$E$68606,$A$2:$A$7563,'MASTER TT'!$B$2:$B$68606,"SATURDAY",'MASTER TT'!$C$2:$C$68606,"08*-1*",'MASTER TT'!$AM$2:$AM$68606,"JAN-APRIL 2026",'MASTER TT'!$J$2:$J$68606,"&gt;=1"))</f>
        <v>0</v>
      </c>
      <c r="AL106" s="79">
        <f>(COUNTIFS('MASTER TT'!$E$2:$E$68606,$A$2:$A$7563,'MASTER TT'!$B$2:$B$68606,"SATURDAY",'MASTER TT'!$C$2:$C$68606,"1100-1*",'MASTER TT'!$AM$2:$AM$68606,"JAN-APRIL 2026",'MASTER TT'!$J$2:$J$68606,"&gt;=1"))</f>
        <v>0</v>
      </c>
      <c r="AM106" s="79">
        <f>(COUNTIFS('MASTER TT'!$E$2:$E$68606,$A$2:$A$7563,'MASTER TT'!$B$2:$B$68606,"MONDAY",'MASTER TT'!$C$2:$C$68606,"1200-1*",'MASTER TT'!$AM$2:$AM$68606,"JAN-APRIL 2025",'MASTER TT'!$J$2:$J$68606,"&gt;=1"))</f>
        <v>0</v>
      </c>
      <c r="AN106" s="79">
        <f>(COUNTIFS('MASTER TT'!$E$2:$E$68606,$A$2:$A$7563,'MASTER TT'!$B$2:$B$68606,"MONDAY",'MASTER TT'!$C$2:$C$68606,"1300-1*",'MASTER TT'!$AM$2:$AM$68606,"JAN-APRIL 2025",'MASTER TT'!$J$2:$J$68606,"&gt;=1"))</f>
        <v>0</v>
      </c>
      <c r="AO106" s="79">
        <f>(COUNTIFS('MASTER TT'!$E$2:$E$68606,$A$2:$A$7563,'MASTER TT'!$B$2:$B$68606,"MONDAY",'MASTER TT'!$C$2:$C$68606,"14*-1*",'MASTER TT'!$AM$2:$AM$68606,"MAY-AUG 2025",'MASTER TT'!$J$2:$J$68606,"&gt;=1"))</f>
        <v>0</v>
      </c>
      <c r="AP106" s="79">
        <f>(COUNTIFS('MASTER TT'!$E$2:$E$68606,$A$2:$A$7563,'MASTER TT'!$B$2:$B$68606,"SATURDAY",'MASTER TT'!$C$2:$C$68606,"17*-*",'MASTER TT'!$AM$2:$AM$68606,"JAN-APRIL 2026",'MASTER TT'!$J$2:$J$68606,"&gt;=1"))</f>
        <v>0</v>
      </c>
      <c r="AQ106" s="79">
        <f>(COUNTIFS('MASTER TT'!$E$2:$E$68606,$A$2:$A$7563,'MASTER TT'!$B$2:$B$68606,"SUNDAY",'MASTER TT'!$C$2:$C$68606,"08*-1*",'MASTER TT'!$AM$2:$AM$68606,"JAN-APRIL 2026",'MASTER TT'!$J$2:$J$68606,"&gt;=1"))</f>
        <v>0</v>
      </c>
      <c r="AR106" s="79">
        <f>(COUNTIFS('MASTER TT'!$E$2:$E$68607,$A$2:$A$7563,'MASTER TT'!$B$2:$B$68607,"SUNDAY",'MASTER TT'!$C$2:$C$68607,"1100-1*",'MASTER TT'!$AM$2:$AM$68607,"JAN-APRIL 2026",'MASTER TT'!$J$2:$J$68607,"&gt;=1"))</f>
        <v>0</v>
      </c>
      <c r="AS106" s="79">
        <f>(COUNTIFS('MASTER TT'!$E$2:$E$68606,$A$2:$A$7563,'MASTER TT'!$B$2:$B$68606,"SUNDAY",'MASTER TT'!$C$2:$C$68606,"1200-1*",'MASTER TT'!$AM$2:$AM$68606,"JAN-APRIL 2026",'MASTER TT'!$J$2:$J$68606,"&gt;=1"))</f>
        <v>0</v>
      </c>
      <c r="AT106" s="79">
        <f>(COUNTIFS('MASTER TT'!$E$2:$E$68606,$A$2:$A$7563,'MASTER TT'!$B$2:$B$68606,"SUNDAY",'MASTER TT'!$C$2:$C$68606,"1300-1*",'MASTER TT'!$AM$2:$AM$68606,"JAN-APRIL 2026",'MASTER TT'!$J$2:$J$68606,"&gt;=1"))</f>
        <v>0</v>
      </c>
      <c r="AU106" s="79">
        <f>(COUNTIFS('MASTER TT'!$E$2:$E$68606,$A$2:$A$7563,'MASTER TT'!$B$2:$B$68606,"SUNDAY",'MASTER TT'!$C$2:$C$68606,"14*-1*",'MASTER TT'!$AM$2:$AM$68606,"JAN-APRIL 2026",'MASTER TT'!$J$2:$J$68606,"&gt;=1"))</f>
        <v>0</v>
      </c>
      <c r="AV106" s="79">
        <f>(COUNTIFS('MASTER TT'!$E$2:$E$68606,$A$2:$A$7563,'MASTER TT'!$B$2:$B$68606,"SUNDAY",'MASTER TT'!$C$2:$C$68606,"17*-*",'MASTER TT'!$AM$2:$AM$68606,"JAN-APRIL 2026",'MASTER TT'!$J$2:$J$68606,"&gt;=1"))</f>
        <v>0</v>
      </c>
      <c r="AW106" s="28"/>
      <c r="AX106" s="29"/>
      <c r="AY106" s="28"/>
      <c r="AZ106" s="28"/>
      <c r="BA106" s="28"/>
      <c r="BB106" s="28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1"/>
      <c r="BZ106" s="31"/>
      <c r="CA106" s="30"/>
      <c r="CB106" s="30"/>
      <c r="CC106" s="30"/>
      <c r="CD106" s="30"/>
      <c r="CE106" s="30"/>
      <c r="CF106" s="30"/>
    </row>
    <row r="107" spans="1:84" ht="14.25" customHeight="1">
      <c r="A107" s="120" t="s">
        <v>485</v>
      </c>
      <c r="B107" s="43" t="s">
        <v>376</v>
      </c>
      <c r="C107" s="46"/>
      <c r="D107" s="49"/>
      <c r="E107" s="121"/>
      <c r="F107" s="121" t="s">
        <v>479</v>
      </c>
      <c r="G107" s="79">
        <f>(COUNTIFS('MASTER TT'!$E$2:$E$68606,$A$2:$A$7563,'MASTER TT'!$B$2:$B$68606,"MONDAY",'MASTER TT'!$C$2:$C$68606,"08*-1*",'MASTER TT'!$AM$2:$AM$68606,"JAN-APRIL 2026",'MASTER TT'!$J$2:$J$68606,"&gt;=1"))</f>
        <v>0</v>
      </c>
      <c r="H107" s="79">
        <f>(COUNTIFS('MASTER TT'!$E$2:$E$68602,$A$2:$A$7563,'MASTER TT'!$B$2:$B$68602,"MONDAY",'MASTER TT'!$C$2:$C$68602,"1100-1*",'MASTER TT'!$AM$2:$AM$68602,"JAN-APRIL 2026",'MASTER TT'!$J$2:$J$68602,"&gt;=1"))</f>
        <v>0</v>
      </c>
      <c r="I107" s="79">
        <f>(COUNTIFS('MASTER TT'!$E$2:$E$68606,$A$2:$A$7563,'MASTER TT'!$B$2:$B$68606,"MONDAY",'MASTER TT'!$C$2:$C$68606,"1200-1*",'MASTER TT'!$AM$2:$AM$68606,"JAN-APRIL 2025",'MASTER TT'!$J$2:$J$68606,"&gt;=1"))</f>
        <v>0</v>
      </c>
      <c r="J107" s="79">
        <f>(COUNTIFS('MASTER TT'!$E$2:$E$68606,$A$2:$A$7563,'MASTER TT'!$B$2:$B$68606,"MONDAY",'MASTER TT'!$C$2:$C$68606,"1300-1*",'MASTER TT'!$AM$2:$AM$68606,"JAN-APRIL 2025",'MASTER TT'!$J$2:$J$68606,"&gt;=1"))</f>
        <v>0</v>
      </c>
      <c r="K107" s="79">
        <f>(COUNTIFS('MASTER TT'!$E$2:$E$68606,$A$2:$A$7563,'MASTER TT'!$B$2:$B$68606,"MONDAY",'MASTER TT'!$C$2:$C$68606,"14*-1*",'MASTER TT'!$AM$2:$AM$68606,"JAN-APRIL 2026",'MASTER TT'!$J$2:$J$68606,"&gt;=1"))</f>
        <v>0</v>
      </c>
      <c r="L107" s="79">
        <f>(COUNTIFS('MASTER TT'!$E$2:$E$68606,$A$2:$A$7563,'MASTER TT'!$B$2:$B$68606,"MONDAY",'MASTER TT'!$C$2:$C$68606,"17*-*",'MASTER TT'!$AM$2:$AM$68606,"JAN-APRIL 2026",'MASTER TT'!$J$2:$J$68606,"&gt;=1"))</f>
        <v>0</v>
      </c>
      <c r="M107" s="79">
        <f>(COUNTIFS('MASTER TT'!$E$2:$E$68606,$A$2:$A$7563,'MASTER TT'!$B$2:$B$68606,"TUESDAY",'MASTER TT'!$C$2:$C$68606,"08*-1*",'MASTER TT'!$AM$2:$AM$68606,"JAN-APRIL 2026",'MASTER TT'!$J$2:$J$68606,"&gt;=1"))</f>
        <v>0</v>
      </c>
      <c r="N107" s="79">
        <f>(COUNTIFS('MASTER TT'!$E$2:$E$68606,$A$2:$A$7563,'MASTER TT'!$B$2:$B$68606,"TUESDAY",'MASTER TT'!$C$2:$C$68606,"1100-1*",'MASTER TT'!$AM$2:$AM$68606,"JAN-APRIL 2026",'MASTER TT'!$J$2:$J$68606,"&gt;=1"))</f>
        <v>0</v>
      </c>
      <c r="O107" s="79">
        <f>(COUNTIFS('MASTER TT'!$E$2:$E$68606,$A$2:$A$7563,'MASTER TT'!$B$2:$B$68606,"MONDAY",'MASTER TT'!$C$2:$C$68606,"1200-1*",'MASTER TT'!$AM$2:$AM$68606,"JAN-APRIL 2025",'MASTER TT'!$J$2:$J$68606,"&gt;=1"))</f>
        <v>0</v>
      </c>
      <c r="P107" s="79">
        <f>(COUNTIFS('MASTER TT'!$E$2:$E$68606,$A$2:$A$7563,'MASTER TT'!$B$2:$B$68606,"TUESDAY",'MASTER TT'!$C$2:$C$68606,"1300-1*",'MASTER TT'!$AM$2:$AM$68606,"JAN-APRIL 2026",'MASTER TT'!$J$2:$J$68606,"&gt;=1"))</f>
        <v>0</v>
      </c>
      <c r="Q107" s="79">
        <f>(COUNTIFS('MASTER TT'!$E$2:$E$68606,$A$2:$A$7563,'MASTER TT'!$B$2:$B$68606,"TUESDAY",'MASTER TT'!$C$2:$C$68606,"14*-1*",'MASTER TT'!$AM$2:$AM$68606,"JAN-APRIL 2026",'MASTER TT'!$J$2:$J$68606,"&gt;=1"))</f>
        <v>0</v>
      </c>
      <c r="R107" s="79">
        <f>(COUNTIFS('MASTER TT'!$E$2:$E$68606,$A$2:$A$7563,'MASTER TT'!$B$2:$B$68606,"TUESDAY",'MASTER TT'!$C$2:$C$68606,"17*-*",'MASTER TT'!$AM$2:$AM$68606,"SEP-DEC  2025",'MASTER TT'!$J$2:$J$68606,"&gt;=1"))</f>
        <v>0</v>
      </c>
      <c r="S107" s="79">
        <f>(COUNTIFS('MASTER TT'!$E$2:$E$68606,$A$2:$A$7563,'MASTER TT'!$B$2:$B$68606,"WEDNESDAY",'MASTER TT'!$C$2:$C$68606,"08*-1*",'MASTER TT'!$AM$2:$AM$68606,"JAN-APRIL 2026",'MASTER TT'!$J$2:$J$68606,"&gt;=1"))</f>
        <v>0</v>
      </c>
      <c r="T107" s="79">
        <f>(COUNTIFS('MASTER TT'!$E$2:$E$68606,$A$2:$A$7563,'MASTER TT'!$B$2:$B$68606,"WEDNESDAY",'MASTER TT'!$C$2:$C$68606,"1100-1*",'MASTER TT'!$AM$2:$AM$68606,"JAN-APRIL 2026",'MASTER TT'!$J$2:$J$68606,"&gt;=1"))</f>
        <v>0</v>
      </c>
      <c r="U107" s="79">
        <f>(COUNTIFS('MASTER TT'!$E$2:$E$68606,$A$2:$A$7563,'MASTER TT'!$B$2:$B$68606,"MONDAY",'MASTER TT'!$C$2:$C$68606,"1200-1*",'MASTER TT'!$AM$2:$AM$68606,"JAN-APRIL 2025",'MASTER TT'!$J$2:$J$68606,"&gt;=1"))</f>
        <v>0</v>
      </c>
      <c r="V107" s="79">
        <f>(COUNTIFS('MASTER TT'!$E$2:$E$68606,$A$2:$A$7563,'MASTER TT'!$B$2:$B$68606,"MONDAY",'MASTER TT'!$C$2:$C$68606,"1300-1*",'MASTER TT'!$AM$2:$AM$68606,"JAN-APRIL 2025",'MASTER TT'!$J$2:$J$68606,"&gt;=1"))</f>
        <v>0</v>
      </c>
      <c r="W107" s="79">
        <f>(COUNTIFS('MASTER TT'!$E$2:$E$68606,$A$2:$A$7563,'MASTER TT'!$B$2:$B$68606,"WEDNESDAY",'MASTER TT'!$C$2:$C$68606,"14*-1*",'MASTER TT'!$AM$2:$AM$68606,"JAN-APRIL 2026",'MASTER TT'!$J$2:$J$68606,"&gt;=1"))</f>
        <v>0</v>
      </c>
      <c r="X107" s="79">
        <f>(COUNTIFS('MASTER TT'!$E$2:$E$68606,$A$2:$A$7563,'MASTER TT'!$B$2:$B$68606,"WEDNESDAY",'MASTER TT'!$C$2:$C$68606,"17*-*",'MASTER TT'!$AM$2:$AM$68606,"JAN-APRIL 2026",'MASTER TT'!$J$2:$J$68606,"&gt;=1"))</f>
        <v>0</v>
      </c>
      <c r="Y107" s="79">
        <f>(COUNTIFS('MASTER TT'!$E$2:$E$68606,$A$2:$A$7563,'MASTER TT'!$B$2:$B$68606,"THURSDAY",'MASTER TT'!$C$2:$C$68606,"08*-1*",'MASTER TT'!$AM$2:$AM$68606,"JAN-APRIL 2026",'MASTER TT'!$J$2:$J$68606,"&gt;=1"))</f>
        <v>0</v>
      </c>
      <c r="Z107" s="79">
        <f>(COUNTIFS('MASTER TT'!$E$2:$E$68606,$A$2:$A$7563,'MASTER TT'!$B$2:$B$68606,"THURSDAY",'MASTER TT'!$C$2:$C$68606,"1100-1*",'MASTER TT'!$AM$2:$AM$68606,"JAN-APRIL 2026",'MASTER TT'!$J$2:$J$68606,"&gt;=1"))</f>
        <v>0</v>
      </c>
      <c r="AA107" s="79">
        <f>(COUNTIFS('MASTER TT'!$E$2:$E$68606,$A$2:$A$7563,'MASTER TT'!$B$2:$B$68606,"MONDAY",'MASTER TT'!$C$2:$C$68606,"1200-1*",'MASTER TT'!$AM$2:$AM$68606,"JAN-APRIL 2025",'MASTER TT'!$J$2:$J$68606,"&gt;=1"))</f>
        <v>0</v>
      </c>
      <c r="AB107" s="79">
        <f>(COUNTIFS('MASTER TT'!$E$2:$E$68606,$A$2:$A$7563,'MASTER TT'!$B$2:$B$68606,"MONDAY",'MASTER TT'!$C$2:$C$68606,"1300-1*",'MASTER TT'!$AM$2:$AM$68606,"JAN-APRIL 2025",'MASTER TT'!$J$2:$J$68606,"&gt;=1"))</f>
        <v>0</v>
      </c>
      <c r="AC107" s="79">
        <f>(COUNTIFS('MASTER TT'!$E$2:$E$68606,$A$2:$A$7563,'MASTER TT'!$B$2:$B$68606,"THURSDAY",'MASTER TT'!$C$2:$C$68606,"14*-1*",'MASTER TT'!$AM$2:$AM$68606,"JAN-APRIL 2026",'MASTER TT'!$J$2:$J$68606,"&gt;=1"))</f>
        <v>0</v>
      </c>
      <c r="AD107" s="79">
        <f>(COUNTIFS('MASTER TT'!$E$2:$E$68606,$A$2:$A$7563,'MASTER TT'!$B$2:$B$68606,"THURSDAY",'MASTER TT'!$C$2:$C$68606,"17*-*",'MASTER TT'!$AM$2:$AM$68606,"JAN-APRIL 2026",'MASTER TT'!$J$2:$J$68606,"&gt;=1"))</f>
        <v>0</v>
      </c>
      <c r="AE107" s="79">
        <f>(COUNTIFS('MASTER TT'!$E$2:$E$68606,$A$2:$A$7563,'MASTER TT'!$B$2:$B$68606,"FRIDAY",'MASTER TT'!$C$2:$C$68606,"08*-1*",'MASTER TT'!$AM$2:$AM$68606,"JAN-APRIL 2026",'MASTER TT'!$J$2:$J$68606,"&gt;=1"))</f>
        <v>0</v>
      </c>
      <c r="AF107" s="79">
        <f>(COUNTIFS('MASTER TT'!$E$2:$E$68606,$A$2:$A$7563,'MASTER TT'!$B$2:$B$68606,"FRIDAY",'MASTER TT'!$C$2:$C$68606,"1100-1*",'MASTER TT'!$AM$2:$AM$68606,"JAN-APRIL 2026",'MASTER TT'!$J$2:$J$68606,"&gt;=1"))</f>
        <v>0</v>
      </c>
      <c r="AG107" s="79">
        <f>(COUNTIFS('MASTER TT'!$E$2:$E$68606,$A$2:$A$7563,'MASTER TT'!$B$2:$B$68606,"MONDAY",'MASTER TT'!$C$2:$C$68606,"1200-1*",'MASTER TT'!$AM$2:$AM$68606,"JAN-APRIL 2025",'MASTER TT'!$J$2:$J$68606,"&gt;=1"))</f>
        <v>0</v>
      </c>
      <c r="AH107" s="79">
        <f>(COUNTIFS('MASTER TT'!$E$2:$E$68606,$A$2:$A$7563,'MASTER TT'!$B$2:$B$68606,"MONDAY",'MASTER TT'!$C$2:$C$68606,"1300-1*",'MASTER TT'!$AM$2:$AM$68606,"JAN-APRIL 2025",'MASTER TT'!$J$2:$J$68606,"&gt;=1"))</f>
        <v>0</v>
      </c>
      <c r="AI107" s="79">
        <f>(COUNTIFS('MASTER TT'!$E$2:$E$68606,$A$2:$A$7563,'MASTER TT'!$B$2:$B$68606,"FRIDAY",'MASTER TT'!$C$2:$C$68606,"14*-1*",'MASTER TT'!$AM$2:$AM$68606,"JAN-APRIL 2026",'MASTER TT'!$J$2:$J$68606,"&gt;=1"))</f>
        <v>0</v>
      </c>
      <c r="AJ107" s="79">
        <f>(COUNTIFS('MASTER TT'!$E$2:$E$68606,$A$2:$A$7563,'MASTER TT'!$B$2:$B$68606,"FRIDAY",'MASTER TT'!$C$2:$C$68606,"17*-*",'MASTER TT'!$AM$2:$AM$68606,"JAN-APRIL 2026",'MASTER TT'!$J$2:$J$68606,"&gt;=1"))</f>
        <v>0</v>
      </c>
      <c r="AK107" s="79">
        <f>(COUNTIFS('MASTER TT'!$E$2:$E$68606,$A$2:$A$7563,'MASTER TT'!$B$2:$B$68606,"SATURDAY",'MASTER TT'!$C$2:$C$68606,"08*-1*",'MASTER TT'!$AM$2:$AM$68606,"JAN-APRIL 2026",'MASTER TT'!$J$2:$J$68606,"&gt;=1"))</f>
        <v>0</v>
      </c>
      <c r="AL107" s="79">
        <f>(COUNTIFS('MASTER TT'!$E$2:$E$68606,$A$2:$A$7563,'MASTER TT'!$B$2:$B$68606,"SATURDAY",'MASTER TT'!$C$2:$C$68606,"1100-1*",'MASTER TT'!$AM$2:$AM$68606,"JAN-APRIL 2026",'MASTER TT'!$J$2:$J$68606,"&gt;=1"))</f>
        <v>0</v>
      </c>
      <c r="AM107" s="79">
        <f>(COUNTIFS('MASTER TT'!$E$2:$E$68606,$A$2:$A$7563,'MASTER TT'!$B$2:$B$68606,"MONDAY",'MASTER TT'!$C$2:$C$68606,"1200-1*",'MASTER TT'!$AM$2:$AM$68606,"JAN-APRIL 2025",'MASTER TT'!$J$2:$J$68606,"&gt;=1"))</f>
        <v>0</v>
      </c>
      <c r="AN107" s="79">
        <f>(COUNTIFS('MASTER TT'!$E$2:$E$68606,$A$2:$A$7563,'MASTER TT'!$B$2:$B$68606,"MONDAY",'MASTER TT'!$C$2:$C$68606,"1300-1*",'MASTER TT'!$AM$2:$AM$68606,"JAN-APRIL 2025",'MASTER TT'!$J$2:$J$68606,"&gt;=1"))</f>
        <v>0</v>
      </c>
      <c r="AO107" s="79">
        <f>(COUNTIFS('MASTER TT'!$E$2:$E$68606,$A$2:$A$7563,'MASTER TT'!$B$2:$B$68606,"MONDAY",'MASTER TT'!$C$2:$C$68606,"14*-1*",'MASTER TT'!$AM$2:$AM$68606,"MAY-AUG 2025",'MASTER TT'!$J$2:$J$68606,"&gt;=1"))</f>
        <v>0</v>
      </c>
      <c r="AP107" s="79">
        <f>(COUNTIFS('MASTER TT'!$E$2:$E$68606,$A$2:$A$7563,'MASTER TT'!$B$2:$B$68606,"SATURDAY",'MASTER TT'!$C$2:$C$68606,"17*-*",'MASTER TT'!$AM$2:$AM$68606,"JAN-APRIL 2026",'MASTER TT'!$J$2:$J$68606,"&gt;=1"))</f>
        <v>0</v>
      </c>
      <c r="AQ107" s="79">
        <f>(COUNTIFS('MASTER TT'!$E$2:$E$68606,$A$2:$A$7563,'MASTER TT'!$B$2:$B$68606,"SUNDAY",'MASTER TT'!$C$2:$C$68606,"08*-1*",'MASTER TT'!$AM$2:$AM$68606,"JAN-APRIL 2026",'MASTER TT'!$J$2:$J$68606,"&gt;=1"))</f>
        <v>0</v>
      </c>
      <c r="AR107" s="79">
        <f>(COUNTIFS('MASTER TT'!$E$2:$E$68607,$A$2:$A$7563,'MASTER TT'!$B$2:$B$68607,"SUNDAY",'MASTER TT'!$C$2:$C$68607,"1100-1*",'MASTER TT'!$AM$2:$AM$68607,"JAN-APRIL 2026",'MASTER TT'!$J$2:$J$68607,"&gt;=1"))</f>
        <v>0</v>
      </c>
      <c r="AS107" s="79">
        <f>(COUNTIFS('MASTER TT'!$E$2:$E$68606,$A$2:$A$7563,'MASTER TT'!$B$2:$B$68606,"SUNDAY",'MASTER TT'!$C$2:$C$68606,"1200-1*",'MASTER TT'!$AM$2:$AM$68606,"JAN-APRIL 2026",'MASTER TT'!$J$2:$J$68606,"&gt;=1"))</f>
        <v>0</v>
      </c>
      <c r="AT107" s="79">
        <f>(COUNTIFS('MASTER TT'!$E$2:$E$68606,$A$2:$A$7563,'MASTER TT'!$B$2:$B$68606,"SUNDAY",'MASTER TT'!$C$2:$C$68606,"1300-1*",'MASTER TT'!$AM$2:$AM$68606,"JAN-APRIL 2026",'MASTER TT'!$J$2:$J$68606,"&gt;=1"))</f>
        <v>0</v>
      </c>
      <c r="AU107" s="79">
        <f>(COUNTIFS('MASTER TT'!$E$2:$E$68606,$A$2:$A$7563,'MASTER TT'!$B$2:$B$68606,"SUNDAY",'MASTER TT'!$C$2:$C$68606,"14*-1*",'MASTER TT'!$AM$2:$AM$68606,"JAN-APRIL 2026",'MASTER TT'!$J$2:$J$68606,"&gt;=1"))</f>
        <v>0</v>
      </c>
      <c r="AV107" s="79">
        <f>(COUNTIFS('MASTER TT'!$E$2:$E$68606,$A$2:$A$7563,'MASTER TT'!$B$2:$B$68606,"SUNDAY",'MASTER TT'!$C$2:$C$68606,"17*-*",'MASTER TT'!$AM$2:$AM$68606,"JAN-APRIL 2026",'MASTER TT'!$J$2:$J$68606,"&gt;=1"))</f>
        <v>0</v>
      </c>
      <c r="AW107" s="28"/>
      <c r="AX107" s="29"/>
      <c r="AY107" s="28"/>
      <c r="AZ107" s="28"/>
      <c r="BA107" s="28"/>
      <c r="BB107" s="28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1"/>
      <c r="BZ107" s="31"/>
      <c r="CA107" s="30"/>
      <c r="CB107" s="30"/>
      <c r="CC107" s="30"/>
      <c r="CD107" s="30"/>
      <c r="CE107" s="30"/>
      <c r="CF107" s="30"/>
    </row>
    <row r="108" spans="1:84" ht="14.25" customHeight="1">
      <c r="A108" s="111" t="s">
        <v>395</v>
      </c>
      <c r="B108" s="43" t="s">
        <v>376</v>
      </c>
      <c r="C108" s="26"/>
      <c r="D108" s="25"/>
      <c r="E108" s="102"/>
      <c r="F108" s="102"/>
      <c r="G108" s="66">
        <f t="shared" ref="G108:AV108" si="7">SUM(G101:G107)/7</f>
        <v>0</v>
      </c>
      <c r="H108" s="66">
        <f t="shared" si="7"/>
        <v>0.14285714285714285</v>
      </c>
      <c r="I108" s="66">
        <f t="shared" si="7"/>
        <v>0</v>
      </c>
      <c r="J108" s="66">
        <f t="shared" si="7"/>
        <v>0</v>
      </c>
      <c r="K108" s="66">
        <f t="shared" si="7"/>
        <v>0</v>
      </c>
      <c r="L108" s="66">
        <f t="shared" si="7"/>
        <v>0</v>
      </c>
      <c r="M108" s="66">
        <f t="shared" si="7"/>
        <v>0</v>
      </c>
      <c r="N108" s="66">
        <f t="shared" si="7"/>
        <v>0</v>
      </c>
      <c r="O108" s="66">
        <f t="shared" si="7"/>
        <v>0</v>
      </c>
      <c r="P108" s="66">
        <f t="shared" si="7"/>
        <v>0</v>
      </c>
      <c r="Q108" s="66">
        <f t="shared" si="7"/>
        <v>0</v>
      </c>
      <c r="R108" s="66">
        <f t="shared" si="7"/>
        <v>0</v>
      </c>
      <c r="S108" s="66">
        <f t="shared" si="7"/>
        <v>0</v>
      </c>
      <c r="T108" s="66">
        <f t="shared" si="7"/>
        <v>0</v>
      </c>
      <c r="U108" s="66">
        <f t="shared" si="7"/>
        <v>0</v>
      </c>
      <c r="V108" s="66">
        <f t="shared" si="7"/>
        <v>0</v>
      </c>
      <c r="W108" s="66">
        <f t="shared" si="7"/>
        <v>0</v>
      </c>
      <c r="X108" s="66">
        <f t="shared" si="7"/>
        <v>0</v>
      </c>
      <c r="Y108" s="66">
        <f t="shared" si="7"/>
        <v>0</v>
      </c>
      <c r="Z108" s="66">
        <f t="shared" si="7"/>
        <v>0</v>
      </c>
      <c r="AA108" s="66">
        <f t="shared" si="7"/>
        <v>0</v>
      </c>
      <c r="AB108" s="66">
        <f t="shared" si="7"/>
        <v>0</v>
      </c>
      <c r="AC108" s="66">
        <f t="shared" si="7"/>
        <v>0</v>
      </c>
      <c r="AD108" s="66">
        <f t="shared" si="7"/>
        <v>0</v>
      </c>
      <c r="AE108" s="66">
        <f t="shared" si="7"/>
        <v>0</v>
      </c>
      <c r="AF108" s="66">
        <f t="shared" si="7"/>
        <v>0</v>
      </c>
      <c r="AG108" s="66">
        <f t="shared" si="7"/>
        <v>0</v>
      </c>
      <c r="AH108" s="66">
        <f t="shared" si="7"/>
        <v>0</v>
      </c>
      <c r="AI108" s="66">
        <f t="shared" si="7"/>
        <v>0</v>
      </c>
      <c r="AJ108" s="66">
        <f t="shared" si="7"/>
        <v>0</v>
      </c>
      <c r="AK108" s="66">
        <f t="shared" si="7"/>
        <v>0</v>
      </c>
      <c r="AL108" s="66">
        <f t="shared" si="7"/>
        <v>0</v>
      </c>
      <c r="AM108" s="66">
        <f t="shared" si="7"/>
        <v>0</v>
      </c>
      <c r="AN108" s="66">
        <f t="shared" si="7"/>
        <v>0</v>
      </c>
      <c r="AO108" s="66">
        <f t="shared" si="7"/>
        <v>0</v>
      </c>
      <c r="AP108" s="66">
        <f t="shared" si="7"/>
        <v>0</v>
      </c>
      <c r="AQ108" s="66">
        <f t="shared" si="7"/>
        <v>0</v>
      </c>
      <c r="AR108" s="66">
        <f t="shared" si="7"/>
        <v>0</v>
      </c>
      <c r="AS108" s="66">
        <f t="shared" si="7"/>
        <v>0</v>
      </c>
      <c r="AT108" s="66">
        <f t="shared" si="7"/>
        <v>0</v>
      </c>
      <c r="AU108" s="66">
        <f t="shared" si="7"/>
        <v>0</v>
      </c>
      <c r="AV108" s="66">
        <f t="shared" si="7"/>
        <v>0</v>
      </c>
      <c r="AW108" s="28"/>
      <c r="AX108" s="28"/>
      <c r="AY108" s="28"/>
      <c r="AZ108" s="28"/>
      <c r="BA108" s="28"/>
      <c r="BB108" s="28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1"/>
      <c r="BZ108" s="31"/>
      <c r="CA108" s="30"/>
      <c r="CB108" s="30"/>
      <c r="CC108" s="30"/>
      <c r="CD108" s="30"/>
      <c r="CE108" s="30"/>
      <c r="CF108" s="30"/>
    </row>
    <row r="109" spans="1:84" ht="14.25" customHeight="1">
      <c r="A109" s="122"/>
      <c r="B109" s="43" t="s">
        <v>376</v>
      </c>
      <c r="C109" s="26"/>
      <c r="D109" s="25"/>
      <c r="E109" s="102"/>
      <c r="F109" s="102"/>
      <c r="G109" s="480" t="s">
        <v>52</v>
      </c>
      <c r="H109" s="481"/>
      <c r="I109" s="481"/>
      <c r="J109" s="481"/>
      <c r="K109" s="481"/>
      <c r="L109" s="482"/>
      <c r="M109" s="480" t="s">
        <v>357</v>
      </c>
      <c r="N109" s="481"/>
      <c r="O109" s="481"/>
      <c r="P109" s="481"/>
      <c r="Q109" s="481"/>
      <c r="R109" s="482"/>
      <c r="S109" s="480" t="s">
        <v>358</v>
      </c>
      <c r="T109" s="481"/>
      <c r="U109" s="481"/>
      <c r="V109" s="481"/>
      <c r="W109" s="481"/>
      <c r="X109" s="482"/>
      <c r="Y109" s="480" t="s">
        <v>359</v>
      </c>
      <c r="Z109" s="481"/>
      <c r="AA109" s="481"/>
      <c r="AB109" s="481"/>
      <c r="AC109" s="481"/>
      <c r="AD109" s="482"/>
      <c r="AE109" s="27" t="s">
        <v>360</v>
      </c>
      <c r="AF109" s="27"/>
      <c r="AG109" s="27"/>
      <c r="AH109" s="27"/>
      <c r="AI109" s="27"/>
      <c r="AJ109" s="27"/>
      <c r="AK109" s="480" t="s">
        <v>361</v>
      </c>
      <c r="AL109" s="481"/>
      <c r="AM109" s="481"/>
      <c r="AN109" s="481"/>
      <c r="AO109" s="481"/>
      <c r="AP109" s="482"/>
      <c r="AQ109" s="480" t="s">
        <v>362</v>
      </c>
      <c r="AR109" s="481"/>
      <c r="AS109" s="481"/>
      <c r="AT109" s="481"/>
      <c r="AU109" s="481"/>
      <c r="AV109" s="482"/>
      <c r="AW109" s="28"/>
      <c r="AX109" s="28"/>
      <c r="AY109" s="28"/>
      <c r="AZ109" s="28"/>
      <c r="BA109" s="28"/>
      <c r="BB109" s="28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1"/>
      <c r="BZ109" s="31"/>
      <c r="CA109" s="30"/>
      <c r="CB109" s="30"/>
      <c r="CC109" s="30"/>
      <c r="CD109" s="30"/>
      <c r="CE109" s="30"/>
      <c r="CF109" s="30"/>
    </row>
    <row r="110" spans="1:84" ht="14.25" customHeight="1">
      <c r="A110" s="123" t="s">
        <v>486</v>
      </c>
      <c r="B110" s="43" t="s">
        <v>376</v>
      </c>
      <c r="C110" s="26"/>
      <c r="D110" s="25"/>
      <c r="E110" s="102"/>
      <c r="F110" s="102"/>
      <c r="G110" s="68" t="s">
        <v>369</v>
      </c>
      <c r="H110" s="68" t="s">
        <v>370</v>
      </c>
      <c r="I110" s="68" t="s">
        <v>371</v>
      </c>
      <c r="J110" s="68" t="s">
        <v>372</v>
      </c>
      <c r="K110" s="68" t="s">
        <v>373</v>
      </c>
      <c r="L110" s="68" t="s">
        <v>374</v>
      </c>
      <c r="M110" s="68" t="s">
        <v>369</v>
      </c>
      <c r="N110" s="68" t="s">
        <v>370</v>
      </c>
      <c r="O110" s="68" t="s">
        <v>371</v>
      </c>
      <c r="P110" s="68" t="s">
        <v>372</v>
      </c>
      <c r="Q110" s="68" t="s">
        <v>373</v>
      </c>
      <c r="R110" s="68" t="s">
        <v>374</v>
      </c>
      <c r="S110" s="68" t="s">
        <v>369</v>
      </c>
      <c r="T110" s="68" t="s">
        <v>370</v>
      </c>
      <c r="U110" s="68" t="s">
        <v>371</v>
      </c>
      <c r="V110" s="68" t="s">
        <v>372</v>
      </c>
      <c r="W110" s="68" t="s">
        <v>373</v>
      </c>
      <c r="X110" s="68" t="s">
        <v>374</v>
      </c>
      <c r="Y110" s="68" t="s">
        <v>369</v>
      </c>
      <c r="Z110" s="68" t="s">
        <v>370</v>
      </c>
      <c r="AA110" s="68" t="s">
        <v>371</v>
      </c>
      <c r="AB110" s="68" t="s">
        <v>372</v>
      </c>
      <c r="AC110" s="68" t="s">
        <v>373</v>
      </c>
      <c r="AD110" s="68" t="s">
        <v>374</v>
      </c>
      <c r="AE110" s="68" t="s">
        <v>369</v>
      </c>
      <c r="AF110" s="68" t="s">
        <v>370</v>
      </c>
      <c r="AG110" s="68" t="s">
        <v>371</v>
      </c>
      <c r="AH110" s="68" t="s">
        <v>372</v>
      </c>
      <c r="AI110" s="68" t="s">
        <v>373</v>
      </c>
      <c r="AJ110" s="68" t="s">
        <v>374</v>
      </c>
      <c r="AK110" s="68" t="s">
        <v>369</v>
      </c>
      <c r="AL110" s="68" t="s">
        <v>370</v>
      </c>
      <c r="AM110" s="68" t="s">
        <v>371</v>
      </c>
      <c r="AN110" s="68" t="s">
        <v>372</v>
      </c>
      <c r="AO110" s="68" t="s">
        <v>373</v>
      </c>
      <c r="AP110" s="68" t="s">
        <v>374</v>
      </c>
      <c r="AQ110" s="68" t="s">
        <v>369</v>
      </c>
      <c r="AR110" s="68" t="s">
        <v>370</v>
      </c>
      <c r="AS110" s="68" t="s">
        <v>371</v>
      </c>
      <c r="AT110" s="68" t="s">
        <v>372</v>
      </c>
      <c r="AU110" s="68" t="s">
        <v>373</v>
      </c>
      <c r="AV110" s="68" t="s">
        <v>374</v>
      </c>
      <c r="AW110" s="28"/>
      <c r="AX110" s="28"/>
      <c r="AY110" s="28"/>
      <c r="AZ110" s="28"/>
      <c r="BA110" s="28"/>
      <c r="BB110" s="28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1"/>
      <c r="BZ110" s="31"/>
      <c r="CA110" s="30"/>
      <c r="CB110" s="30"/>
      <c r="CC110" s="30"/>
      <c r="CD110" s="30"/>
      <c r="CE110" s="30"/>
      <c r="CF110" s="30"/>
    </row>
    <row r="111" spans="1:84" ht="14.25" customHeight="1">
      <c r="A111" s="124" t="s">
        <v>455</v>
      </c>
      <c r="B111" s="43" t="s">
        <v>397</v>
      </c>
      <c r="C111" s="118"/>
      <c r="D111" s="89"/>
      <c r="E111" s="88"/>
      <c r="F111" s="88"/>
      <c r="G111" s="79">
        <f>(COUNTIFS('MASTER TT'!$E$2:$E$68606,$A$2:$A$7563,'MASTER TT'!$B$2:$B$68606,"MONDAY",'MASTER TT'!$C$2:$C$68606,"08*-1*",'MASTER TT'!$AM$2:$AM$68606,"JAN-APRIL 2026",'MASTER TT'!$J$2:$J$68606,"&gt;=1"))</f>
        <v>0</v>
      </c>
      <c r="H111" s="79">
        <f>(COUNTIFS('MASTER TT'!$E$2:$E$68602,$A$2:$A$7563,'MASTER TT'!$B$2:$B$68602,"MONDAY",'MASTER TT'!$C$2:$C$68602,"1100-1*",'MASTER TT'!$AM$2:$AM$68602,"JAN-APRIL 2026",'MASTER TT'!$J$2:$J$68602,"&gt;=1"))</f>
        <v>0</v>
      </c>
      <c r="I111" s="79">
        <f>(COUNTIFS('MASTER TT'!$E$2:$E$68606,$A$2:$A$7563,'MASTER TT'!$B$2:$B$68606,"MONDAY",'MASTER TT'!$C$2:$C$68606,"1200-1*",'MASTER TT'!$AM$2:$AM$68606,"JAN-APRIL 2025",'MASTER TT'!$J$2:$J$68606,"&gt;=1"))</f>
        <v>0</v>
      </c>
      <c r="J111" s="79">
        <f>(COUNTIFS('MASTER TT'!$E$2:$E$68606,$A$2:$A$7563,'MASTER TT'!$B$2:$B$68606,"MONDAY",'MASTER TT'!$C$2:$C$68606,"1300-1*",'MASTER TT'!$AM$2:$AM$68606,"JAN-APRIL 2025",'MASTER TT'!$J$2:$J$68606,"&gt;=1"))</f>
        <v>0</v>
      </c>
      <c r="K111" s="79">
        <f>(COUNTIFS('MASTER TT'!$E$2:$E$68606,$A$2:$A$7563,'MASTER TT'!$B$2:$B$68606,"MONDAY",'MASTER TT'!$C$2:$C$68606,"14*-1*",'MASTER TT'!$AM$2:$AM$68606,"JAN-APRIL 2026",'MASTER TT'!$J$2:$J$68606,"&gt;=1"))</f>
        <v>0</v>
      </c>
      <c r="L111" s="79">
        <f>(COUNTIFS('MASTER TT'!$E$2:$E$68606,$A$2:$A$7563,'MASTER TT'!$B$2:$B$68606,"MONDAY",'MASTER TT'!$C$2:$C$68606,"17*-*",'MASTER TT'!$AM$2:$AM$68606,"JAN-APRIL 2026",'MASTER TT'!$J$2:$J$68606,"&gt;=1"))</f>
        <v>0</v>
      </c>
      <c r="M111" s="79">
        <f>(COUNTIFS('MASTER TT'!$E$2:$E$68606,$A$2:$A$7563,'MASTER TT'!$B$2:$B$68606,"TUESDAY",'MASTER TT'!$C$2:$C$68606,"08*-1*",'MASTER TT'!$AM$2:$AM$68606,"JAN-APRIL 2026",'MASTER TT'!$J$2:$J$68606,"&gt;=1"))</f>
        <v>0</v>
      </c>
      <c r="N111" s="79">
        <f>(COUNTIFS('MASTER TT'!$E$2:$E$68606,$A$2:$A$7563,'MASTER TT'!$B$2:$B$68606,"TUESDAY",'MASTER TT'!$C$2:$C$68606,"1100-1*",'MASTER TT'!$AM$2:$AM$68606,"JAN-APRIL 2026",'MASTER TT'!$J$2:$J$68606,"&gt;=1"))</f>
        <v>1</v>
      </c>
      <c r="O111" s="79">
        <f>(COUNTIFS('MASTER TT'!$E$2:$E$68606,$A$2:$A$7563,'MASTER TT'!$B$2:$B$68606,"MONDAY",'MASTER TT'!$C$2:$C$68606,"1200-1*",'MASTER TT'!$AM$2:$AM$68606,"JAN-APRIL 2025",'MASTER TT'!$J$2:$J$68606,"&gt;=1"))</f>
        <v>0</v>
      </c>
      <c r="P111" s="79">
        <f>(COUNTIFS('MASTER TT'!$E$2:$E$68606,$A$2:$A$7563,'MASTER TT'!$B$2:$B$68606,"TUESDAY",'MASTER TT'!$C$2:$C$68606,"1300-1*",'MASTER TT'!$AM$2:$AM$68606,"JAN-APRIL 2026",'MASTER TT'!$J$2:$J$68606,"&gt;=1"))</f>
        <v>0</v>
      </c>
      <c r="Q111" s="79">
        <f>(COUNTIFS('MASTER TT'!$E$2:$E$68606,$A$2:$A$7563,'MASTER TT'!$B$2:$B$68606,"TUESDAY",'MASTER TT'!$C$2:$C$68606,"14*-1*",'MASTER TT'!$AM$2:$AM$68606,"JAN-APRIL 2026",'MASTER TT'!$J$2:$J$68606,"&gt;=1"))</f>
        <v>0</v>
      </c>
      <c r="R111" s="79">
        <f>(COUNTIFS('MASTER TT'!$E$2:$E$68606,$A$2:$A$7563,'MASTER TT'!$B$2:$B$68606,"TUESDAY",'MASTER TT'!$C$2:$C$68606,"17*-*",'MASTER TT'!$AM$2:$AM$68606,"SEP-DEC  2025",'MASTER TT'!$J$2:$J$68606,"&gt;=1"))</f>
        <v>0</v>
      </c>
      <c r="S111" s="79">
        <f>(COUNTIFS('MASTER TT'!$E$2:$E$68606,$A$2:$A$7563,'MASTER TT'!$B$2:$B$68606,"WEDNESDAY",'MASTER TT'!$C$2:$C$68606,"08*-1*",'MASTER TT'!$AM$2:$AM$68606,"JAN-APRIL 2026",'MASTER TT'!$J$2:$J$68606,"&gt;=1"))</f>
        <v>0</v>
      </c>
      <c r="T111" s="79">
        <f>(COUNTIFS('MASTER TT'!$E$2:$E$68606,$A$2:$A$7563,'MASTER TT'!$B$2:$B$68606,"WEDNESDAY",'MASTER TT'!$C$2:$C$68606,"1100-1*",'MASTER TT'!$AM$2:$AM$68606,"JAN-APRIL 2026",'MASTER TT'!$J$2:$J$68606,"&gt;=1"))</f>
        <v>0</v>
      </c>
      <c r="U111" s="79">
        <f>(COUNTIFS('MASTER TT'!$E$2:$E$68606,$A$2:$A$7563,'MASTER TT'!$B$2:$B$68606,"MONDAY",'MASTER TT'!$C$2:$C$68606,"1200-1*",'MASTER TT'!$AM$2:$AM$68606,"JAN-APRIL 2025",'MASTER TT'!$J$2:$J$68606,"&gt;=1"))</f>
        <v>0</v>
      </c>
      <c r="V111" s="79">
        <f>(COUNTIFS('MASTER TT'!$E$2:$E$68606,$A$2:$A$7563,'MASTER TT'!$B$2:$B$68606,"MONDAY",'MASTER TT'!$C$2:$C$68606,"1300-1*",'MASTER TT'!$AM$2:$AM$68606,"JAN-APRIL 2025",'MASTER TT'!$J$2:$J$68606,"&gt;=1"))</f>
        <v>0</v>
      </c>
      <c r="W111" s="79">
        <f>(COUNTIFS('MASTER TT'!$E$2:$E$68606,$A$2:$A$7563,'MASTER TT'!$B$2:$B$68606,"WEDNESDAY",'MASTER TT'!$C$2:$C$68606,"14*-1*",'MASTER TT'!$AM$2:$AM$68606,"JAN-APRIL 2026",'MASTER TT'!$J$2:$J$68606,"&gt;=1"))</f>
        <v>1</v>
      </c>
      <c r="X111" s="79">
        <f>(COUNTIFS('MASTER TT'!$E$2:$E$68606,$A$2:$A$7563,'MASTER TT'!$B$2:$B$68606,"WEDNESDAY",'MASTER TT'!$C$2:$C$68606,"17*-*",'MASTER TT'!$AM$2:$AM$68606,"JAN-APRIL 2026",'MASTER TT'!$J$2:$J$68606,"&gt;=1"))</f>
        <v>0</v>
      </c>
      <c r="Y111" s="79">
        <f>(COUNTIFS('MASTER TT'!$E$2:$E$68606,$A$2:$A$7563,'MASTER TT'!$B$2:$B$68606,"THURSDAY",'MASTER TT'!$C$2:$C$68606,"08*-1*",'MASTER TT'!$AM$2:$AM$68606,"JAN-APRIL 2026",'MASTER TT'!$J$2:$J$68606,"&gt;=1"))</f>
        <v>0</v>
      </c>
      <c r="Z111" s="79">
        <f>(COUNTIFS('MASTER TT'!$E$2:$E$68606,$A$2:$A$7563,'MASTER TT'!$B$2:$B$68606,"THURSDAY",'MASTER TT'!$C$2:$C$68606,"1100-1*",'MASTER TT'!$AM$2:$AM$68606,"JAN-APRIL 2026",'MASTER TT'!$J$2:$J$68606,"&gt;=1"))</f>
        <v>1</v>
      </c>
      <c r="AA111" s="79">
        <f>(COUNTIFS('MASTER TT'!$E$2:$E$68606,$A$2:$A$7563,'MASTER TT'!$B$2:$B$68606,"MONDAY",'MASTER TT'!$C$2:$C$68606,"1200-1*",'MASTER TT'!$AM$2:$AM$68606,"JAN-APRIL 2025",'MASTER TT'!$J$2:$J$68606,"&gt;=1"))</f>
        <v>0</v>
      </c>
      <c r="AB111" s="79">
        <f>(COUNTIFS('MASTER TT'!$E$2:$E$68606,$A$2:$A$7563,'MASTER TT'!$B$2:$B$68606,"MONDAY",'MASTER TT'!$C$2:$C$68606,"1300-1*",'MASTER TT'!$AM$2:$AM$68606,"JAN-APRIL 2025",'MASTER TT'!$J$2:$J$68606,"&gt;=1"))</f>
        <v>0</v>
      </c>
      <c r="AC111" s="79">
        <f>(COUNTIFS('MASTER TT'!$E$2:$E$68606,$A$2:$A$7563,'MASTER TT'!$B$2:$B$68606,"THURSDAY",'MASTER TT'!$C$2:$C$68606,"14*-1*",'MASTER TT'!$AM$2:$AM$68606,"JAN-APRIL 2026",'MASTER TT'!$J$2:$J$68606,"&gt;=1"))</f>
        <v>0</v>
      </c>
      <c r="AD111" s="79">
        <f>(COUNTIFS('MASTER TT'!$E$2:$E$68606,$A$2:$A$7563,'MASTER TT'!$B$2:$B$68606,"THURSDAY",'MASTER TT'!$C$2:$C$68606,"17*-*",'MASTER TT'!$AM$2:$AM$68606,"JAN-APRIL 2026",'MASTER TT'!$J$2:$J$68606,"&gt;=1"))</f>
        <v>0</v>
      </c>
      <c r="AE111" s="79">
        <f>(COUNTIFS('MASTER TT'!$E$2:$E$68606,$A$2:$A$7563,'MASTER TT'!$B$2:$B$68606,"FRIDAY",'MASTER TT'!$C$2:$C$68606,"08*-1*",'MASTER TT'!$AM$2:$AM$68606,"JAN-APRIL 2026",'MASTER TT'!$J$2:$J$68606,"&gt;=1"))</f>
        <v>0</v>
      </c>
      <c r="AF111" s="79">
        <f>(COUNTIFS('MASTER TT'!$E$2:$E$68606,$A$2:$A$7563,'MASTER TT'!$B$2:$B$68606,"FRIDAY",'MASTER TT'!$C$2:$C$68606,"1100-1*",'MASTER TT'!$AM$2:$AM$68606,"JAN-APRIL 2026",'MASTER TT'!$J$2:$J$68606,"&gt;=1"))</f>
        <v>0</v>
      </c>
      <c r="AG111" s="79">
        <f>(COUNTIFS('MASTER TT'!$E$2:$E$68606,$A$2:$A$7563,'MASTER TT'!$B$2:$B$68606,"MONDAY",'MASTER TT'!$C$2:$C$68606,"1200-1*",'MASTER TT'!$AM$2:$AM$68606,"JAN-APRIL 2025",'MASTER TT'!$J$2:$J$68606,"&gt;=1"))</f>
        <v>0</v>
      </c>
      <c r="AH111" s="79">
        <f>(COUNTIFS('MASTER TT'!$E$2:$E$68606,$A$2:$A$7563,'MASTER TT'!$B$2:$B$68606,"MONDAY",'MASTER TT'!$C$2:$C$68606,"1300-1*",'MASTER TT'!$AM$2:$AM$68606,"JAN-APRIL 2025",'MASTER TT'!$J$2:$J$68606,"&gt;=1"))</f>
        <v>0</v>
      </c>
      <c r="AI111" s="79">
        <f>(COUNTIFS('MASTER TT'!$E$2:$E$68606,$A$2:$A$7563,'MASTER TT'!$B$2:$B$68606,"FRIDAY",'MASTER TT'!$C$2:$C$68606,"14*-1*",'MASTER TT'!$AM$2:$AM$68606,"JAN-APRIL 2026",'MASTER TT'!$J$2:$J$68606,"&gt;=1"))</f>
        <v>0</v>
      </c>
      <c r="AJ111" s="79">
        <f>(COUNTIFS('MASTER TT'!$E$2:$E$68606,$A$2:$A$7563,'MASTER TT'!$B$2:$B$68606,"FRIDAY",'MASTER TT'!$C$2:$C$68606,"17*-*",'MASTER TT'!$AM$2:$AM$68606,"JAN-APRIL 2026",'MASTER TT'!$J$2:$J$68606,"&gt;=1"))</f>
        <v>0</v>
      </c>
      <c r="AK111" s="79">
        <f>(COUNTIFS('MASTER TT'!$E$2:$E$68606,$A$2:$A$7563,'MASTER TT'!$B$2:$B$68606,"SATURDAY",'MASTER TT'!$C$2:$C$68606,"08*-1*",'MASTER TT'!$AM$2:$AM$68606,"JAN-APRIL 2026",'MASTER TT'!$J$2:$J$68606,"&gt;=1"))</f>
        <v>0</v>
      </c>
      <c r="AL111" s="79">
        <f>(COUNTIFS('MASTER TT'!$E$2:$E$68606,$A$2:$A$7563,'MASTER TT'!$B$2:$B$68606,"SATURDAY",'MASTER TT'!$C$2:$C$68606,"1100-1*",'MASTER TT'!$AM$2:$AM$68606,"JAN-APRIL 2026",'MASTER TT'!$J$2:$J$68606,"&gt;=1"))</f>
        <v>0</v>
      </c>
      <c r="AM111" s="79">
        <f>(COUNTIFS('MASTER TT'!$E$2:$E$68606,$A$2:$A$7563,'MASTER TT'!$B$2:$B$68606,"MONDAY",'MASTER TT'!$C$2:$C$68606,"1200-1*",'MASTER TT'!$AM$2:$AM$68606,"JAN-APRIL 2025",'MASTER TT'!$J$2:$J$68606,"&gt;=1"))</f>
        <v>0</v>
      </c>
      <c r="AN111" s="79">
        <f>(COUNTIFS('MASTER TT'!$E$2:$E$68606,$A$2:$A$7563,'MASTER TT'!$B$2:$B$68606,"MONDAY",'MASTER TT'!$C$2:$C$68606,"1300-1*",'MASTER TT'!$AM$2:$AM$68606,"JAN-APRIL 2025",'MASTER TT'!$J$2:$J$68606,"&gt;=1"))</f>
        <v>0</v>
      </c>
      <c r="AO111" s="79">
        <f>(COUNTIFS('MASTER TT'!$E$2:$E$68606,$A$2:$A$7563,'MASTER TT'!$B$2:$B$68606,"MONDAY",'MASTER TT'!$C$2:$C$68606,"14*-1*",'MASTER TT'!$AM$2:$AM$68606,"MAY-AUG 2025",'MASTER TT'!$J$2:$J$68606,"&gt;=1"))</f>
        <v>0</v>
      </c>
      <c r="AP111" s="79">
        <f>(COUNTIFS('MASTER TT'!$E$2:$E$68606,$A$2:$A$7563,'MASTER TT'!$B$2:$B$68606,"SATURDAY",'MASTER TT'!$C$2:$C$68606,"17*-*",'MASTER TT'!$AM$2:$AM$68606,"JAN-APRIL 2026",'MASTER TT'!$J$2:$J$68606,"&gt;=1"))</f>
        <v>0</v>
      </c>
      <c r="AQ111" s="79">
        <f>(COUNTIFS('MASTER TT'!$E$2:$E$68606,$A$2:$A$7563,'MASTER TT'!$B$2:$B$68606,"SUNDAY",'MASTER TT'!$C$2:$C$68606,"08*-1*",'MASTER TT'!$AM$2:$AM$68606,"JAN-APRIL 2026",'MASTER TT'!$J$2:$J$68606,"&gt;=1"))</f>
        <v>0</v>
      </c>
      <c r="AR111" s="79">
        <f>(COUNTIFS('MASTER TT'!$E$2:$E$68607,$A$2:$A$7563,'MASTER TT'!$B$2:$B$68607,"SUNDAY",'MASTER TT'!$C$2:$C$68607,"1100-1*",'MASTER TT'!$AM$2:$AM$68607,"JAN-APRIL 2026",'MASTER TT'!$J$2:$J$68607,"&gt;=1"))</f>
        <v>0</v>
      </c>
      <c r="AS111" s="79">
        <f>(COUNTIFS('MASTER TT'!$E$2:$E$68606,$A$2:$A$7563,'MASTER TT'!$B$2:$B$68606,"SUNDAY",'MASTER TT'!$C$2:$C$68606,"1200-1*",'MASTER TT'!$AM$2:$AM$68606,"JAN-APRIL 2026",'MASTER TT'!$J$2:$J$68606,"&gt;=1"))</f>
        <v>0</v>
      </c>
      <c r="AT111" s="79">
        <f>(COUNTIFS('MASTER TT'!$E$2:$E$68606,$A$2:$A$7563,'MASTER TT'!$B$2:$B$68606,"SUNDAY",'MASTER TT'!$C$2:$C$68606,"1300-1*",'MASTER TT'!$AM$2:$AM$68606,"JAN-APRIL 2026",'MASTER TT'!$J$2:$J$68606,"&gt;=1"))</f>
        <v>0</v>
      </c>
      <c r="AU111" s="79">
        <f>(COUNTIFS('MASTER TT'!$E$2:$E$68606,$A$2:$A$7563,'MASTER TT'!$B$2:$B$68606,"SUNDAY",'MASTER TT'!$C$2:$C$68606,"14*-1*",'MASTER TT'!$AM$2:$AM$68606,"JAN-APRIL 2026",'MASTER TT'!$J$2:$J$68606,"&gt;=1"))</f>
        <v>0</v>
      </c>
      <c r="AV111" s="79">
        <f>(COUNTIFS('MASTER TT'!$E$2:$E$68606,$A$2:$A$7563,'MASTER TT'!$B$2:$B$68606,"SUNDAY",'MASTER TT'!$C$2:$C$68606,"17*-*",'MASTER TT'!$AM$2:$AM$68606,"JAN-APRIL 2026",'MASTER TT'!$J$2:$J$68606,"&gt;=1"))</f>
        <v>0</v>
      </c>
      <c r="AW111" s="28"/>
      <c r="AX111" s="29"/>
      <c r="AY111" s="28"/>
      <c r="AZ111" s="28"/>
      <c r="BA111" s="28"/>
      <c r="BB111" s="28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1"/>
      <c r="BZ111" s="31"/>
      <c r="CA111" s="30"/>
      <c r="CB111" s="30"/>
      <c r="CC111" s="30"/>
      <c r="CD111" s="30"/>
      <c r="CE111" s="30"/>
      <c r="CF111" s="30"/>
    </row>
    <row r="112" spans="1:84" ht="14.25" customHeight="1">
      <c r="A112" s="124" t="s">
        <v>487</v>
      </c>
      <c r="B112" s="43" t="s">
        <v>376</v>
      </c>
      <c r="C112" s="118"/>
      <c r="D112" s="89"/>
      <c r="E112" s="88"/>
      <c r="F112" s="88"/>
      <c r="G112" s="79">
        <f>(COUNTIFS('MASTER TT'!$E$2:$E$68606,$A$2:$A$7563,'MASTER TT'!$B$2:$B$68606,"MONDAY",'MASTER TT'!$C$2:$C$68606,"08*-1*",'MASTER TT'!$AM$2:$AM$68606,"JAN-APRIL 2026",'MASTER TT'!$J$2:$J$68606,"&gt;=1"))</f>
        <v>0</v>
      </c>
      <c r="H112" s="79">
        <f>(COUNTIFS('MASTER TT'!$E$2:$E$68602,$A$2:$A$7563,'MASTER TT'!$B$2:$B$68602,"MONDAY",'MASTER TT'!$C$2:$C$68602,"1100-1*",'MASTER TT'!$AM$2:$AM$68602,"JAN-APRIL 2026",'MASTER TT'!$J$2:$J$68602,"&gt;=1"))</f>
        <v>0</v>
      </c>
      <c r="I112" s="79">
        <f>(COUNTIFS('MASTER TT'!$E$2:$E$68606,$A$2:$A$7563,'MASTER TT'!$B$2:$B$68606,"MONDAY",'MASTER TT'!$C$2:$C$68606,"1200-1*",'MASTER TT'!$AM$2:$AM$68606,"JAN-APRIL 2025",'MASTER TT'!$J$2:$J$68606,"&gt;=1"))</f>
        <v>0</v>
      </c>
      <c r="J112" s="79">
        <f>(COUNTIFS('MASTER TT'!$E$2:$E$68606,$A$2:$A$7563,'MASTER TT'!$B$2:$B$68606,"MONDAY",'MASTER TT'!$C$2:$C$68606,"1300-1*",'MASTER TT'!$AM$2:$AM$68606,"JAN-APRIL 2025",'MASTER TT'!$J$2:$J$68606,"&gt;=1"))</f>
        <v>0</v>
      </c>
      <c r="K112" s="79">
        <f>(COUNTIFS('MASTER TT'!$E$2:$E$68606,$A$2:$A$7563,'MASTER TT'!$B$2:$B$68606,"MONDAY",'MASTER TT'!$C$2:$C$68606,"14*-1*",'MASTER TT'!$AM$2:$AM$68606,"JAN-APRIL 2026",'MASTER TT'!$J$2:$J$68606,"&gt;=1"))</f>
        <v>0</v>
      </c>
      <c r="L112" s="79">
        <f>(COUNTIFS('MASTER TT'!$E$2:$E$68606,$A$2:$A$7563,'MASTER TT'!$B$2:$B$68606,"MONDAY",'MASTER TT'!$C$2:$C$68606,"17*-*",'MASTER TT'!$AM$2:$AM$68606,"JAN-APRIL 2026",'MASTER TT'!$J$2:$J$68606,"&gt;=1"))</f>
        <v>0</v>
      </c>
      <c r="M112" s="79">
        <f>(COUNTIFS('MASTER TT'!$E$2:$E$68606,$A$2:$A$7563,'MASTER TT'!$B$2:$B$68606,"TUESDAY",'MASTER TT'!$C$2:$C$68606,"08*-1*",'MASTER TT'!$AM$2:$AM$68606,"JAN-APRIL 2026",'MASTER TT'!$J$2:$J$68606,"&gt;=1"))</f>
        <v>0</v>
      </c>
      <c r="N112" s="79">
        <f>(COUNTIFS('MASTER TT'!$E$2:$E$68606,$A$2:$A$7563,'MASTER TT'!$B$2:$B$68606,"TUESDAY",'MASTER TT'!$C$2:$C$68606,"1100-1*",'MASTER TT'!$AM$2:$AM$68606,"JAN-APRIL 2026",'MASTER TT'!$J$2:$J$68606,"&gt;=1"))</f>
        <v>0</v>
      </c>
      <c r="O112" s="79">
        <f>(COUNTIFS('MASTER TT'!$E$2:$E$68606,$A$2:$A$7563,'MASTER TT'!$B$2:$B$68606,"MONDAY",'MASTER TT'!$C$2:$C$68606,"1200-1*",'MASTER TT'!$AM$2:$AM$68606,"JAN-APRIL 2025",'MASTER TT'!$J$2:$J$68606,"&gt;=1"))</f>
        <v>0</v>
      </c>
      <c r="P112" s="79">
        <f>(COUNTIFS('MASTER TT'!$E$2:$E$68606,$A$2:$A$7563,'MASTER TT'!$B$2:$B$68606,"TUESDAY",'MASTER TT'!$C$2:$C$68606,"1300-1*",'MASTER TT'!$AM$2:$AM$68606,"JAN-APRIL 2026",'MASTER TT'!$J$2:$J$68606,"&gt;=1"))</f>
        <v>0</v>
      </c>
      <c r="Q112" s="79">
        <f>(COUNTIFS('MASTER TT'!$E$2:$E$68606,$A$2:$A$7563,'MASTER TT'!$B$2:$B$68606,"TUESDAY",'MASTER TT'!$C$2:$C$68606,"14*-1*",'MASTER TT'!$AM$2:$AM$68606,"JAN-APRIL 2026",'MASTER TT'!$J$2:$J$68606,"&gt;=1"))</f>
        <v>0</v>
      </c>
      <c r="R112" s="79">
        <f>(COUNTIFS('MASTER TT'!$E$2:$E$68606,$A$2:$A$7563,'MASTER TT'!$B$2:$B$68606,"TUESDAY",'MASTER TT'!$C$2:$C$68606,"17*-*",'MASTER TT'!$AM$2:$AM$68606,"SEP-DEC  2025",'MASTER TT'!$J$2:$J$68606,"&gt;=1"))</f>
        <v>0</v>
      </c>
      <c r="S112" s="79">
        <f>(COUNTIFS('MASTER TT'!$E$2:$E$68606,$A$2:$A$7563,'MASTER TT'!$B$2:$B$68606,"WEDNESDAY",'MASTER TT'!$C$2:$C$68606,"08*-1*",'MASTER TT'!$AM$2:$AM$68606,"JAN-APRIL 2026",'MASTER TT'!$J$2:$J$68606,"&gt;=1"))</f>
        <v>0</v>
      </c>
      <c r="T112" s="79">
        <f>(COUNTIFS('MASTER TT'!$E$2:$E$68606,$A$2:$A$7563,'MASTER TT'!$B$2:$B$68606,"WEDNESDAY",'MASTER TT'!$C$2:$C$68606,"1100-1*",'MASTER TT'!$AM$2:$AM$68606,"JAN-APRIL 2026",'MASTER TT'!$J$2:$J$68606,"&gt;=1"))</f>
        <v>0</v>
      </c>
      <c r="U112" s="79">
        <f>(COUNTIFS('MASTER TT'!$E$2:$E$68606,$A$2:$A$7563,'MASTER TT'!$B$2:$B$68606,"MONDAY",'MASTER TT'!$C$2:$C$68606,"1200-1*",'MASTER TT'!$AM$2:$AM$68606,"JAN-APRIL 2025",'MASTER TT'!$J$2:$J$68606,"&gt;=1"))</f>
        <v>0</v>
      </c>
      <c r="V112" s="79">
        <f>(COUNTIFS('MASTER TT'!$E$2:$E$68606,$A$2:$A$7563,'MASTER TT'!$B$2:$B$68606,"MONDAY",'MASTER TT'!$C$2:$C$68606,"1300-1*",'MASTER TT'!$AM$2:$AM$68606,"JAN-APRIL 2025",'MASTER TT'!$J$2:$J$68606,"&gt;=1"))</f>
        <v>0</v>
      </c>
      <c r="W112" s="79">
        <f>(COUNTIFS('MASTER TT'!$E$2:$E$68606,$A$2:$A$7563,'MASTER TT'!$B$2:$B$68606,"WEDNESDAY",'MASTER TT'!$C$2:$C$68606,"14*-1*",'MASTER TT'!$AM$2:$AM$68606,"JAN-APRIL 2026",'MASTER TT'!$J$2:$J$68606,"&gt;=1"))</f>
        <v>0</v>
      </c>
      <c r="X112" s="79">
        <f>(COUNTIFS('MASTER TT'!$E$2:$E$68606,$A$2:$A$7563,'MASTER TT'!$B$2:$B$68606,"WEDNESDAY",'MASTER TT'!$C$2:$C$68606,"17*-*",'MASTER TT'!$AM$2:$AM$68606,"JAN-APRIL 2026",'MASTER TT'!$J$2:$J$68606,"&gt;=1"))</f>
        <v>0</v>
      </c>
      <c r="Y112" s="79">
        <f>(COUNTIFS('MASTER TT'!$E$2:$E$68606,$A$2:$A$7563,'MASTER TT'!$B$2:$B$68606,"THURSDAY",'MASTER TT'!$C$2:$C$68606,"08*-1*",'MASTER TT'!$AM$2:$AM$68606,"JAN-APRIL 2026",'MASTER TT'!$J$2:$J$68606,"&gt;=1"))</f>
        <v>0</v>
      </c>
      <c r="Z112" s="79">
        <f>(COUNTIFS('MASTER TT'!$E$2:$E$68606,$A$2:$A$7563,'MASTER TT'!$B$2:$B$68606,"THURSDAY",'MASTER TT'!$C$2:$C$68606,"1100-1*",'MASTER TT'!$AM$2:$AM$68606,"JAN-APRIL 2026",'MASTER TT'!$J$2:$J$68606,"&gt;=1"))</f>
        <v>0</v>
      </c>
      <c r="AA112" s="79">
        <f>(COUNTIFS('MASTER TT'!$E$2:$E$68606,$A$2:$A$7563,'MASTER TT'!$B$2:$B$68606,"MONDAY",'MASTER TT'!$C$2:$C$68606,"1200-1*",'MASTER TT'!$AM$2:$AM$68606,"JAN-APRIL 2025",'MASTER TT'!$J$2:$J$68606,"&gt;=1"))</f>
        <v>0</v>
      </c>
      <c r="AB112" s="79">
        <f>(COUNTIFS('MASTER TT'!$E$2:$E$68606,$A$2:$A$7563,'MASTER TT'!$B$2:$B$68606,"MONDAY",'MASTER TT'!$C$2:$C$68606,"1300-1*",'MASTER TT'!$AM$2:$AM$68606,"JAN-APRIL 2025",'MASTER TT'!$J$2:$J$68606,"&gt;=1"))</f>
        <v>0</v>
      </c>
      <c r="AC112" s="79">
        <f>(COUNTIFS('MASTER TT'!$E$2:$E$68606,$A$2:$A$7563,'MASTER TT'!$B$2:$B$68606,"THURSDAY",'MASTER TT'!$C$2:$C$68606,"14*-1*",'MASTER TT'!$AM$2:$AM$68606,"JAN-APRIL 2026",'MASTER TT'!$J$2:$J$68606,"&gt;=1"))</f>
        <v>0</v>
      </c>
      <c r="AD112" s="79">
        <f>(COUNTIFS('MASTER TT'!$E$2:$E$68606,$A$2:$A$7563,'MASTER TT'!$B$2:$B$68606,"THURSDAY",'MASTER TT'!$C$2:$C$68606,"17*-*",'MASTER TT'!$AM$2:$AM$68606,"JAN-APRIL 2026",'MASTER TT'!$J$2:$J$68606,"&gt;=1"))</f>
        <v>0</v>
      </c>
      <c r="AE112" s="79">
        <f>(COUNTIFS('MASTER TT'!$E$2:$E$68606,$A$2:$A$7563,'MASTER TT'!$B$2:$B$68606,"FRIDAY",'MASTER TT'!$C$2:$C$68606,"08*-1*",'MASTER TT'!$AM$2:$AM$68606,"JAN-APRIL 2026",'MASTER TT'!$J$2:$J$68606,"&gt;=1"))</f>
        <v>0</v>
      </c>
      <c r="AF112" s="79">
        <f>(COUNTIFS('MASTER TT'!$E$2:$E$68606,$A$2:$A$7563,'MASTER TT'!$B$2:$B$68606,"FRIDAY",'MASTER TT'!$C$2:$C$68606,"1100-1*",'MASTER TT'!$AM$2:$AM$68606,"JAN-APRIL 2026",'MASTER TT'!$J$2:$J$68606,"&gt;=1"))</f>
        <v>0</v>
      </c>
      <c r="AG112" s="79">
        <f>(COUNTIFS('MASTER TT'!$E$2:$E$68606,$A$2:$A$7563,'MASTER TT'!$B$2:$B$68606,"MONDAY",'MASTER TT'!$C$2:$C$68606,"1200-1*",'MASTER TT'!$AM$2:$AM$68606,"JAN-APRIL 2025",'MASTER TT'!$J$2:$J$68606,"&gt;=1"))</f>
        <v>0</v>
      </c>
      <c r="AH112" s="79">
        <f>(COUNTIFS('MASTER TT'!$E$2:$E$68606,$A$2:$A$7563,'MASTER TT'!$B$2:$B$68606,"MONDAY",'MASTER TT'!$C$2:$C$68606,"1300-1*",'MASTER TT'!$AM$2:$AM$68606,"JAN-APRIL 2025",'MASTER TT'!$J$2:$J$68606,"&gt;=1"))</f>
        <v>0</v>
      </c>
      <c r="AI112" s="79">
        <f>(COUNTIFS('MASTER TT'!$E$2:$E$68606,$A$2:$A$7563,'MASTER TT'!$B$2:$B$68606,"FRIDAY",'MASTER TT'!$C$2:$C$68606,"14*-1*",'MASTER TT'!$AM$2:$AM$68606,"JAN-APRIL 2026",'MASTER TT'!$J$2:$J$68606,"&gt;=1"))</f>
        <v>0</v>
      </c>
      <c r="AJ112" s="79">
        <f>(COUNTIFS('MASTER TT'!$E$2:$E$68606,$A$2:$A$7563,'MASTER TT'!$B$2:$B$68606,"FRIDAY",'MASTER TT'!$C$2:$C$68606,"17*-*",'MASTER TT'!$AM$2:$AM$68606,"JAN-APRIL 2026",'MASTER TT'!$J$2:$J$68606,"&gt;=1"))</f>
        <v>0</v>
      </c>
      <c r="AK112" s="79">
        <f>(COUNTIFS('MASTER TT'!$E$2:$E$68606,$A$2:$A$7563,'MASTER TT'!$B$2:$B$68606,"SATURDAY",'MASTER TT'!$C$2:$C$68606,"08*-1*",'MASTER TT'!$AM$2:$AM$68606,"JAN-APRIL 2026",'MASTER TT'!$J$2:$J$68606,"&gt;=1"))</f>
        <v>0</v>
      </c>
      <c r="AL112" s="79">
        <f>(COUNTIFS('MASTER TT'!$E$2:$E$68606,$A$2:$A$7563,'MASTER TT'!$B$2:$B$68606,"SATURDAY",'MASTER TT'!$C$2:$C$68606,"1100-1*",'MASTER TT'!$AM$2:$AM$68606,"JAN-APRIL 2026",'MASTER TT'!$J$2:$J$68606,"&gt;=1"))</f>
        <v>0</v>
      </c>
      <c r="AM112" s="79">
        <f>(COUNTIFS('MASTER TT'!$E$2:$E$68606,$A$2:$A$7563,'MASTER TT'!$B$2:$B$68606,"MONDAY",'MASTER TT'!$C$2:$C$68606,"1200-1*",'MASTER TT'!$AM$2:$AM$68606,"JAN-APRIL 2025",'MASTER TT'!$J$2:$J$68606,"&gt;=1"))</f>
        <v>0</v>
      </c>
      <c r="AN112" s="79">
        <f>(COUNTIFS('MASTER TT'!$E$2:$E$68606,$A$2:$A$7563,'MASTER TT'!$B$2:$B$68606,"MONDAY",'MASTER TT'!$C$2:$C$68606,"1300-1*",'MASTER TT'!$AM$2:$AM$68606,"JAN-APRIL 2025",'MASTER TT'!$J$2:$J$68606,"&gt;=1"))</f>
        <v>0</v>
      </c>
      <c r="AO112" s="79">
        <f>(COUNTIFS('MASTER TT'!$E$2:$E$68606,$A$2:$A$7563,'MASTER TT'!$B$2:$B$68606,"MONDAY",'MASTER TT'!$C$2:$C$68606,"14*-1*",'MASTER TT'!$AM$2:$AM$68606,"MAY-AUG 2025",'MASTER TT'!$J$2:$J$68606,"&gt;=1"))</f>
        <v>0</v>
      </c>
      <c r="AP112" s="79">
        <f>(COUNTIFS('MASTER TT'!$E$2:$E$68606,$A$2:$A$7563,'MASTER TT'!$B$2:$B$68606,"SATURDAY",'MASTER TT'!$C$2:$C$68606,"17*-*",'MASTER TT'!$AM$2:$AM$68606,"JAN-APRIL 2026",'MASTER TT'!$J$2:$J$68606,"&gt;=1"))</f>
        <v>0</v>
      </c>
      <c r="AQ112" s="79">
        <f>(COUNTIFS('MASTER TT'!$E$2:$E$68606,$A$2:$A$7563,'MASTER TT'!$B$2:$B$68606,"SUNDAY",'MASTER TT'!$C$2:$C$68606,"08*-1*",'MASTER TT'!$AM$2:$AM$68606,"JAN-APRIL 2026",'MASTER TT'!$J$2:$J$68606,"&gt;=1"))</f>
        <v>0</v>
      </c>
      <c r="AR112" s="79">
        <f>(COUNTIFS('MASTER TT'!$E$2:$E$68607,$A$2:$A$7563,'MASTER TT'!$B$2:$B$68607,"SUNDAY",'MASTER TT'!$C$2:$C$68607,"1100-1*",'MASTER TT'!$AM$2:$AM$68607,"JAN-APRIL 2026",'MASTER TT'!$J$2:$J$68607,"&gt;=1"))</f>
        <v>0</v>
      </c>
      <c r="AS112" s="79">
        <f>(COUNTIFS('MASTER TT'!$E$2:$E$68606,$A$2:$A$7563,'MASTER TT'!$B$2:$B$68606,"SUNDAY",'MASTER TT'!$C$2:$C$68606,"1200-1*",'MASTER TT'!$AM$2:$AM$68606,"JAN-APRIL 2026",'MASTER TT'!$J$2:$J$68606,"&gt;=1"))</f>
        <v>0</v>
      </c>
      <c r="AT112" s="79">
        <f>(COUNTIFS('MASTER TT'!$E$2:$E$68606,$A$2:$A$7563,'MASTER TT'!$B$2:$B$68606,"SUNDAY",'MASTER TT'!$C$2:$C$68606,"1300-1*",'MASTER TT'!$AM$2:$AM$68606,"JAN-APRIL 2026",'MASTER TT'!$J$2:$J$68606,"&gt;=1"))</f>
        <v>0</v>
      </c>
      <c r="AU112" s="79">
        <f>(COUNTIFS('MASTER TT'!$E$2:$E$68606,$A$2:$A$7563,'MASTER TT'!$B$2:$B$68606,"SUNDAY",'MASTER TT'!$C$2:$C$68606,"14*-1*",'MASTER TT'!$AM$2:$AM$68606,"JAN-APRIL 2026",'MASTER TT'!$J$2:$J$68606,"&gt;=1"))</f>
        <v>0</v>
      </c>
      <c r="AV112" s="79">
        <f>(COUNTIFS('MASTER TT'!$E$2:$E$68606,$A$2:$A$7563,'MASTER TT'!$B$2:$B$68606,"SUNDAY",'MASTER TT'!$C$2:$C$68606,"17*-*",'MASTER TT'!$AM$2:$AM$68606,"JAN-APRIL 2026",'MASTER TT'!$J$2:$J$68606,"&gt;=1"))</f>
        <v>0</v>
      </c>
      <c r="AW112" s="28"/>
      <c r="AX112" s="29"/>
      <c r="AY112" s="28"/>
      <c r="AZ112" s="28"/>
      <c r="BA112" s="28"/>
      <c r="BB112" s="28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1"/>
      <c r="BZ112" s="31"/>
      <c r="CA112" s="30"/>
      <c r="CB112" s="30"/>
      <c r="CC112" s="30"/>
      <c r="CD112" s="30"/>
      <c r="CE112" s="30"/>
      <c r="CF112" s="30"/>
    </row>
    <row r="113" spans="1:84" ht="14.25" customHeight="1">
      <c r="A113" s="124" t="s">
        <v>488</v>
      </c>
      <c r="B113" s="43" t="s">
        <v>376</v>
      </c>
      <c r="C113" s="118"/>
      <c r="D113" s="89"/>
      <c r="E113" s="88"/>
      <c r="F113" s="88"/>
      <c r="G113" s="79">
        <f>(COUNTIFS('MASTER TT'!$E$2:$E$68606,$A$2:$A$7563,'MASTER TT'!$B$2:$B$68606,"MONDAY",'MASTER TT'!$C$2:$C$68606,"08*-1*",'MASTER TT'!$AM$2:$AM$68606,"JAN-APRIL 2026",'MASTER TT'!$J$2:$J$68606,"&gt;=1"))</f>
        <v>0</v>
      </c>
      <c r="H113" s="79">
        <f>(COUNTIFS('MASTER TT'!$E$2:$E$68602,$A$2:$A$7563,'MASTER TT'!$B$2:$B$68602,"MONDAY",'MASTER TT'!$C$2:$C$68602,"1100-1*",'MASTER TT'!$AM$2:$AM$68602,"JAN-APRIL 2026",'MASTER TT'!$J$2:$J$68602,"&gt;=1"))</f>
        <v>0</v>
      </c>
      <c r="I113" s="79">
        <f>(COUNTIFS('MASTER TT'!$E$2:$E$68606,$A$2:$A$7563,'MASTER TT'!$B$2:$B$68606,"MONDAY",'MASTER TT'!$C$2:$C$68606,"1200-1*",'MASTER TT'!$AM$2:$AM$68606,"JAN-APRIL 2025",'MASTER TT'!$J$2:$J$68606,"&gt;=1"))</f>
        <v>0</v>
      </c>
      <c r="J113" s="79">
        <f>(COUNTIFS('MASTER TT'!$E$2:$E$68606,$A$2:$A$7563,'MASTER TT'!$B$2:$B$68606,"MONDAY",'MASTER TT'!$C$2:$C$68606,"1300-1*",'MASTER TT'!$AM$2:$AM$68606,"JAN-APRIL 2025",'MASTER TT'!$J$2:$J$68606,"&gt;=1"))</f>
        <v>0</v>
      </c>
      <c r="K113" s="79">
        <f>(COUNTIFS('MASTER TT'!$E$2:$E$68606,$A$2:$A$7563,'MASTER TT'!$B$2:$B$68606,"MONDAY",'MASTER TT'!$C$2:$C$68606,"14*-1*",'MASTER TT'!$AM$2:$AM$68606,"JAN-APRIL 2026",'MASTER TT'!$J$2:$J$68606,"&gt;=1"))</f>
        <v>0</v>
      </c>
      <c r="L113" s="79">
        <f>(COUNTIFS('MASTER TT'!$E$2:$E$68606,$A$2:$A$7563,'MASTER TT'!$B$2:$B$68606,"MONDAY",'MASTER TT'!$C$2:$C$68606,"17*-*",'MASTER TT'!$AM$2:$AM$68606,"JAN-APRIL 2026",'MASTER TT'!$J$2:$J$68606,"&gt;=1"))</f>
        <v>0</v>
      </c>
      <c r="M113" s="79">
        <f>(COUNTIFS('MASTER TT'!$E$2:$E$68606,$A$2:$A$7563,'MASTER TT'!$B$2:$B$68606,"TUESDAY",'MASTER TT'!$C$2:$C$68606,"08*-1*",'MASTER TT'!$AM$2:$AM$68606,"JAN-APRIL 2026",'MASTER TT'!$J$2:$J$68606,"&gt;=1"))</f>
        <v>0</v>
      </c>
      <c r="N113" s="79">
        <f>(COUNTIFS('MASTER TT'!$E$2:$E$68606,$A$2:$A$7563,'MASTER TT'!$B$2:$B$68606,"TUESDAY",'MASTER TT'!$C$2:$C$68606,"1100-1*",'MASTER TT'!$AM$2:$AM$68606,"JAN-APRIL 2026",'MASTER TT'!$J$2:$J$68606,"&gt;=1"))</f>
        <v>0</v>
      </c>
      <c r="O113" s="79">
        <f>(COUNTIFS('MASTER TT'!$E$2:$E$68606,$A$2:$A$7563,'MASTER TT'!$B$2:$B$68606,"MONDAY",'MASTER TT'!$C$2:$C$68606,"1200-1*",'MASTER TT'!$AM$2:$AM$68606,"JAN-APRIL 2025",'MASTER TT'!$J$2:$J$68606,"&gt;=1"))</f>
        <v>0</v>
      </c>
      <c r="P113" s="79">
        <f>(COUNTIFS('MASTER TT'!$E$2:$E$68606,$A$2:$A$7563,'MASTER TT'!$B$2:$B$68606,"TUESDAY",'MASTER TT'!$C$2:$C$68606,"1300-1*",'MASTER TT'!$AM$2:$AM$68606,"JAN-APRIL 2026",'MASTER TT'!$J$2:$J$68606,"&gt;=1"))</f>
        <v>0</v>
      </c>
      <c r="Q113" s="79">
        <f>(COUNTIFS('MASTER TT'!$E$2:$E$68606,$A$2:$A$7563,'MASTER TT'!$B$2:$B$68606,"TUESDAY",'MASTER TT'!$C$2:$C$68606,"14*-1*",'MASTER TT'!$AM$2:$AM$68606,"JAN-APRIL 2026",'MASTER TT'!$J$2:$J$68606,"&gt;=1"))</f>
        <v>0</v>
      </c>
      <c r="R113" s="79">
        <f>(COUNTIFS('MASTER TT'!$E$2:$E$68606,$A$2:$A$7563,'MASTER TT'!$B$2:$B$68606,"TUESDAY",'MASTER TT'!$C$2:$C$68606,"17*-*",'MASTER TT'!$AM$2:$AM$68606,"SEP-DEC  2025",'MASTER TT'!$J$2:$J$68606,"&gt;=1"))</f>
        <v>0</v>
      </c>
      <c r="S113" s="79">
        <f>(COUNTIFS('MASTER TT'!$E$2:$E$68606,$A$2:$A$7563,'MASTER TT'!$B$2:$B$68606,"WEDNESDAY",'MASTER TT'!$C$2:$C$68606,"08*-1*",'MASTER TT'!$AM$2:$AM$68606,"JAN-APRIL 2026",'MASTER TT'!$J$2:$J$68606,"&gt;=1"))</f>
        <v>0</v>
      </c>
      <c r="T113" s="79">
        <f>(COUNTIFS('MASTER TT'!$E$2:$E$68606,$A$2:$A$7563,'MASTER TT'!$B$2:$B$68606,"WEDNESDAY",'MASTER TT'!$C$2:$C$68606,"1100-1*",'MASTER TT'!$AM$2:$AM$68606,"JAN-APRIL 2026",'MASTER TT'!$J$2:$J$68606,"&gt;=1"))</f>
        <v>0</v>
      </c>
      <c r="U113" s="79">
        <f>(COUNTIFS('MASTER TT'!$E$2:$E$68606,$A$2:$A$7563,'MASTER TT'!$B$2:$B$68606,"MONDAY",'MASTER TT'!$C$2:$C$68606,"1200-1*",'MASTER TT'!$AM$2:$AM$68606,"JAN-APRIL 2025",'MASTER TT'!$J$2:$J$68606,"&gt;=1"))</f>
        <v>0</v>
      </c>
      <c r="V113" s="79">
        <f>(COUNTIFS('MASTER TT'!$E$2:$E$68606,$A$2:$A$7563,'MASTER TT'!$B$2:$B$68606,"MONDAY",'MASTER TT'!$C$2:$C$68606,"1300-1*",'MASTER TT'!$AM$2:$AM$68606,"JAN-APRIL 2025",'MASTER TT'!$J$2:$J$68606,"&gt;=1"))</f>
        <v>0</v>
      </c>
      <c r="W113" s="79">
        <f>(COUNTIFS('MASTER TT'!$E$2:$E$68606,$A$2:$A$7563,'MASTER TT'!$B$2:$B$68606,"WEDNESDAY",'MASTER TT'!$C$2:$C$68606,"14*-1*",'MASTER TT'!$AM$2:$AM$68606,"JAN-APRIL 2026",'MASTER TT'!$J$2:$J$68606,"&gt;=1"))</f>
        <v>0</v>
      </c>
      <c r="X113" s="79">
        <f>(COUNTIFS('MASTER TT'!$E$2:$E$68606,$A$2:$A$7563,'MASTER TT'!$B$2:$B$68606,"WEDNESDAY",'MASTER TT'!$C$2:$C$68606,"17*-*",'MASTER TT'!$AM$2:$AM$68606,"JAN-APRIL 2026",'MASTER TT'!$J$2:$J$68606,"&gt;=1"))</f>
        <v>0</v>
      </c>
      <c r="Y113" s="79">
        <f>(COUNTIFS('MASTER TT'!$E$2:$E$68606,$A$2:$A$7563,'MASTER TT'!$B$2:$B$68606,"THURSDAY",'MASTER TT'!$C$2:$C$68606,"08*-1*",'MASTER TT'!$AM$2:$AM$68606,"JAN-APRIL 2026",'MASTER TT'!$J$2:$J$68606,"&gt;=1"))</f>
        <v>0</v>
      </c>
      <c r="Z113" s="79">
        <f>(COUNTIFS('MASTER TT'!$E$2:$E$68606,$A$2:$A$7563,'MASTER TT'!$B$2:$B$68606,"THURSDAY",'MASTER TT'!$C$2:$C$68606,"1100-1*",'MASTER TT'!$AM$2:$AM$68606,"JAN-APRIL 2026",'MASTER TT'!$J$2:$J$68606,"&gt;=1"))</f>
        <v>0</v>
      </c>
      <c r="AA113" s="79">
        <f>(COUNTIFS('MASTER TT'!$E$2:$E$68606,$A$2:$A$7563,'MASTER TT'!$B$2:$B$68606,"MONDAY",'MASTER TT'!$C$2:$C$68606,"1200-1*",'MASTER TT'!$AM$2:$AM$68606,"JAN-APRIL 2025",'MASTER TT'!$J$2:$J$68606,"&gt;=1"))</f>
        <v>0</v>
      </c>
      <c r="AB113" s="79">
        <f>(COUNTIFS('MASTER TT'!$E$2:$E$68606,$A$2:$A$7563,'MASTER TT'!$B$2:$B$68606,"MONDAY",'MASTER TT'!$C$2:$C$68606,"1300-1*",'MASTER TT'!$AM$2:$AM$68606,"JAN-APRIL 2025",'MASTER TT'!$J$2:$J$68606,"&gt;=1"))</f>
        <v>0</v>
      </c>
      <c r="AC113" s="79">
        <f>(COUNTIFS('MASTER TT'!$E$2:$E$68606,$A$2:$A$7563,'MASTER TT'!$B$2:$B$68606,"THURSDAY",'MASTER TT'!$C$2:$C$68606,"14*-1*",'MASTER TT'!$AM$2:$AM$68606,"JAN-APRIL 2026",'MASTER TT'!$J$2:$J$68606,"&gt;=1"))</f>
        <v>0</v>
      </c>
      <c r="AD113" s="79">
        <f>(COUNTIFS('MASTER TT'!$E$2:$E$68606,$A$2:$A$7563,'MASTER TT'!$B$2:$B$68606,"THURSDAY",'MASTER TT'!$C$2:$C$68606,"17*-*",'MASTER TT'!$AM$2:$AM$68606,"JAN-APRIL 2026",'MASTER TT'!$J$2:$J$68606,"&gt;=1"))</f>
        <v>0</v>
      </c>
      <c r="AE113" s="79">
        <f>(COUNTIFS('MASTER TT'!$E$2:$E$68606,$A$2:$A$7563,'MASTER TT'!$B$2:$B$68606,"FRIDAY",'MASTER TT'!$C$2:$C$68606,"08*-1*",'MASTER TT'!$AM$2:$AM$68606,"JAN-APRIL 2026",'MASTER TT'!$J$2:$J$68606,"&gt;=1"))</f>
        <v>0</v>
      </c>
      <c r="AF113" s="79">
        <f>(COUNTIFS('MASTER TT'!$E$2:$E$68606,$A$2:$A$7563,'MASTER TT'!$B$2:$B$68606,"FRIDAY",'MASTER TT'!$C$2:$C$68606,"1100-1*",'MASTER TT'!$AM$2:$AM$68606,"JAN-APRIL 2026",'MASTER TT'!$J$2:$J$68606,"&gt;=1"))</f>
        <v>0</v>
      </c>
      <c r="AG113" s="79">
        <f>(COUNTIFS('MASTER TT'!$E$2:$E$68606,$A$2:$A$7563,'MASTER TT'!$B$2:$B$68606,"MONDAY",'MASTER TT'!$C$2:$C$68606,"1200-1*",'MASTER TT'!$AM$2:$AM$68606,"JAN-APRIL 2025",'MASTER TT'!$J$2:$J$68606,"&gt;=1"))</f>
        <v>0</v>
      </c>
      <c r="AH113" s="79">
        <f>(COUNTIFS('MASTER TT'!$E$2:$E$68606,$A$2:$A$7563,'MASTER TT'!$B$2:$B$68606,"MONDAY",'MASTER TT'!$C$2:$C$68606,"1300-1*",'MASTER TT'!$AM$2:$AM$68606,"JAN-APRIL 2025",'MASTER TT'!$J$2:$J$68606,"&gt;=1"))</f>
        <v>0</v>
      </c>
      <c r="AI113" s="79">
        <f>(COUNTIFS('MASTER TT'!$E$2:$E$68606,$A$2:$A$7563,'MASTER TT'!$B$2:$B$68606,"FRIDAY",'MASTER TT'!$C$2:$C$68606,"14*-1*",'MASTER TT'!$AM$2:$AM$68606,"JAN-APRIL 2026",'MASTER TT'!$J$2:$J$68606,"&gt;=1"))</f>
        <v>0</v>
      </c>
      <c r="AJ113" s="79">
        <f>(COUNTIFS('MASTER TT'!$E$2:$E$68606,$A$2:$A$7563,'MASTER TT'!$B$2:$B$68606,"FRIDAY",'MASTER TT'!$C$2:$C$68606,"17*-*",'MASTER TT'!$AM$2:$AM$68606,"JAN-APRIL 2026",'MASTER TT'!$J$2:$J$68606,"&gt;=1"))</f>
        <v>0</v>
      </c>
      <c r="AK113" s="79">
        <f>(COUNTIFS('MASTER TT'!$E$2:$E$68606,$A$2:$A$7563,'MASTER TT'!$B$2:$B$68606,"SATURDAY",'MASTER TT'!$C$2:$C$68606,"08*-1*",'MASTER TT'!$AM$2:$AM$68606,"JAN-APRIL 2026",'MASTER TT'!$J$2:$J$68606,"&gt;=1"))</f>
        <v>0</v>
      </c>
      <c r="AL113" s="79">
        <f>(COUNTIFS('MASTER TT'!$E$2:$E$68606,$A$2:$A$7563,'MASTER TT'!$B$2:$B$68606,"SATURDAY",'MASTER TT'!$C$2:$C$68606,"1100-1*",'MASTER TT'!$AM$2:$AM$68606,"JAN-APRIL 2026",'MASTER TT'!$J$2:$J$68606,"&gt;=1"))</f>
        <v>0</v>
      </c>
      <c r="AM113" s="79">
        <f>(COUNTIFS('MASTER TT'!$E$2:$E$68606,$A$2:$A$7563,'MASTER TT'!$B$2:$B$68606,"MONDAY",'MASTER TT'!$C$2:$C$68606,"1200-1*",'MASTER TT'!$AM$2:$AM$68606,"JAN-APRIL 2025",'MASTER TT'!$J$2:$J$68606,"&gt;=1"))</f>
        <v>0</v>
      </c>
      <c r="AN113" s="79">
        <f>(COUNTIFS('MASTER TT'!$E$2:$E$68606,$A$2:$A$7563,'MASTER TT'!$B$2:$B$68606,"MONDAY",'MASTER TT'!$C$2:$C$68606,"1300-1*",'MASTER TT'!$AM$2:$AM$68606,"JAN-APRIL 2025",'MASTER TT'!$J$2:$J$68606,"&gt;=1"))</f>
        <v>0</v>
      </c>
      <c r="AO113" s="79">
        <f>(COUNTIFS('MASTER TT'!$E$2:$E$68606,$A$2:$A$7563,'MASTER TT'!$B$2:$B$68606,"MONDAY",'MASTER TT'!$C$2:$C$68606,"14*-1*",'MASTER TT'!$AM$2:$AM$68606,"MAY-AUG 2025",'MASTER TT'!$J$2:$J$68606,"&gt;=1"))</f>
        <v>0</v>
      </c>
      <c r="AP113" s="79">
        <f>(COUNTIFS('MASTER TT'!$E$2:$E$68606,$A$2:$A$7563,'MASTER TT'!$B$2:$B$68606,"SATURDAY",'MASTER TT'!$C$2:$C$68606,"17*-*",'MASTER TT'!$AM$2:$AM$68606,"JAN-APRIL 2026",'MASTER TT'!$J$2:$J$68606,"&gt;=1"))</f>
        <v>0</v>
      </c>
      <c r="AQ113" s="79">
        <f>(COUNTIFS('MASTER TT'!$E$2:$E$68606,$A$2:$A$7563,'MASTER TT'!$B$2:$B$68606,"SUNDAY",'MASTER TT'!$C$2:$C$68606,"08*-1*",'MASTER TT'!$AM$2:$AM$68606,"JAN-APRIL 2026",'MASTER TT'!$J$2:$J$68606,"&gt;=1"))</f>
        <v>0</v>
      </c>
      <c r="AR113" s="79">
        <f>(COUNTIFS('MASTER TT'!$E$2:$E$68607,$A$2:$A$7563,'MASTER TT'!$B$2:$B$68607,"SUNDAY",'MASTER TT'!$C$2:$C$68607,"1100-1*",'MASTER TT'!$AM$2:$AM$68607,"JAN-APRIL 2026",'MASTER TT'!$J$2:$J$68607,"&gt;=1"))</f>
        <v>0</v>
      </c>
      <c r="AS113" s="79">
        <f>(COUNTIFS('MASTER TT'!$E$2:$E$68606,$A$2:$A$7563,'MASTER TT'!$B$2:$B$68606,"SUNDAY",'MASTER TT'!$C$2:$C$68606,"1200-1*",'MASTER TT'!$AM$2:$AM$68606,"JAN-APRIL 2026",'MASTER TT'!$J$2:$J$68606,"&gt;=1"))</f>
        <v>0</v>
      </c>
      <c r="AT113" s="79">
        <f>(COUNTIFS('MASTER TT'!$E$2:$E$68606,$A$2:$A$7563,'MASTER TT'!$B$2:$B$68606,"SUNDAY",'MASTER TT'!$C$2:$C$68606,"1300-1*",'MASTER TT'!$AM$2:$AM$68606,"JAN-APRIL 2026",'MASTER TT'!$J$2:$J$68606,"&gt;=1"))</f>
        <v>0</v>
      </c>
      <c r="AU113" s="79">
        <f>(COUNTIFS('MASTER TT'!$E$2:$E$68606,$A$2:$A$7563,'MASTER TT'!$B$2:$B$68606,"SUNDAY",'MASTER TT'!$C$2:$C$68606,"14*-1*",'MASTER TT'!$AM$2:$AM$68606,"JAN-APRIL 2026",'MASTER TT'!$J$2:$J$68606,"&gt;=1"))</f>
        <v>0</v>
      </c>
      <c r="AV113" s="79">
        <f>(COUNTIFS('MASTER TT'!$E$2:$E$68606,$A$2:$A$7563,'MASTER TT'!$B$2:$B$68606,"SUNDAY",'MASTER TT'!$C$2:$C$68606,"17*-*",'MASTER TT'!$AM$2:$AM$68606,"JAN-APRIL 2026",'MASTER TT'!$J$2:$J$68606,"&gt;=1"))</f>
        <v>0</v>
      </c>
      <c r="AW113" s="28"/>
      <c r="AX113" s="29"/>
      <c r="AY113" s="28"/>
      <c r="AZ113" s="28"/>
      <c r="BA113" s="28"/>
      <c r="BB113" s="28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1"/>
      <c r="BZ113" s="31"/>
      <c r="CA113" s="30"/>
      <c r="CB113" s="30"/>
      <c r="CC113" s="30"/>
      <c r="CD113" s="30"/>
      <c r="CE113" s="30"/>
      <c r="CF113" s="30"/>
    </row>
    <row r="114" spans="1:84" ht="14.25" customHeight="1">
      <c r="A114" s="124" t="s">
        <v>489</v>
      </c>
      <c r="B114" s="43" t="s">
        <v>376</v>
      </c>
      <c r="C114" s="118"/>
      <c r="D114" s="89"/>
      <c r="E114" s="88"/>
      <c r="F114" s="88"/>
      <c r="G114" s="79">
        <f>(COUNTIFS('MASTER TT'!$E$2:$E$68606,$A$2:$A$7563,'MASTER TT'!$B$2:$B$68606,"MONDAY",'MASTER TT'!$C$2:$C$68606,"08*-1*",'MASTER TT'!$AM$2:$AM$68606,"JAN-APRIL 2026",'MASTER TT'!$J$2:$J$68606,"&gt;=1"))</f>
        <v>0</v>
      </c>
      <c r="H114" s="79">
        <f>(COUNTIFS('MASTER TT'!$E$2:$E$68602,$A$2:$A$7563,'MASTER TT'!$B$2:$B$68602,"MONDAY",'MASTER TT'!$C$2:$C$68602,"1100-1*",'MASTER TT'!$AM$2:$AM$68602,"JAN-APRIL 2026",'MASTER TT'!$J$2:$J$68602,"&gt;=1"))</f>
        <v>0</v>
      </c>
      <c r="I114" s="79">
        <f>(COUNTIFS('MASTER TT'!$E$2:$E$68606,$A$2:$A$7563,'MASTER TT'!$B$2:$B$68606,"MONDAY",'MASTER TT'!$C$2:$C$68606,"1200-1*",'MASTER TT'!$AM$2:$AM$68606,"JAN-APRIL 2025",'MASTER TT'!$J$2:$J$68606,"&gt;=1"))</f>
        <v>0</v>
      </c>
      <c r="J114" s="79">
        <f>(COUNTIFS('MASTER TT'!$E$2:$E$68606,$A$2:$A$7563,'MASTER TT'!$B$2:$B$68606,"MONDAY",'MASTER TT'!$C$2:$C$68606,"1300-1*",'MASTER TT'!$AM$2:$AM$68606,"JAN-APRIL 2025",'MASTER TT'!$J$2:$J$68606,"&gt;=1"))</f>
        <v>0</v>
      </c>
      <c r="K114" s="79">
        <f>(COUNTIFS('MASTER TT'!$E$2:$E$68606,$A$2:$A$7563,'MASTER TT'!$B$2:$B$68606,"MONDAY",'MASTER TT'!$C$2:$C$68606,"14*-1*",'MASTER TT'!$AM$2:$AM$68606,"JAN-APRIL 2026",'MASTER TT'!$J$2:$J$68606,"&gt;=1"))</f>
        <v>0</v>
      </c>
      <c r="L114" s="79">
        <f>(COUNTIFS('MASTER TT'!$E$2:$E$68606,$A$2:$A$7563,'MASTER TT'!$B$2:$B$68606,"MONDAY",'MASTER TT'!$C$2:$C$68606,"17*-*",'MASTER TT'!$AM$2:$AM$68606,"JAN-APRIL 2026",'MASTER TT'!$J$2:$J$68606,"&gt;=1"))</f>
        <v>0</v>
      </c>
      <c r="M114" s="79">
        <f>(COUNTIFS('MASTER TT'!$E$2:$E$68606,$A$2:$A$7563,'MASTER TT'!$B$2:$B$68606,"TUESDAY",'MASTER TT'!$C$2:$C$68606,"08*-1*",'MASTER TT'!$AM$2:$AM$68606,"JAN-APRIL 2026",'MASTER TT'!$J$2:$J$68606,"&gt;=1"))</f>
        <v>0</v>
      </c>
      <c r="N114" s="79">
        <f>(COUNTIFS('MASTER TT'!$E$2:$E$68606,$A$2:$A$7563,'MASTER TT'!$B$2:$B$68606,"TUESDAY",'MASTER TT'!$C$2:$C$68606,"1100-1*",'MASTER TT'!$AM$2:$AM$68606,"JAN-APRIL 2026",'MASTER TT'!$J$2:$J$68606,"&gt;=1"))</f>
        <v>0</v>
      </c>
      <c r="O114" s="79">
        <f>(COUNTIFS('MASTER TT'!$E$2:$E$68606,$A$2:$A$7563,'MASTER TT'!$B$2:$B$68606,"MONDAY",'MASTER TT'!$C$2:$C$68606,"1200-1*",'MASTER TT'!$AM$2:$AM$68606,"JAN-APRIL 2025",'MASTER TT'!$J$2:$J$68606,"&gt;=1"))</f>
        <v>0</v>
      </c>
      <c r="P114" s="79">
        <f>(COUNTIFS('MASTER TT'!$E$2:$E$68606,$A$2:$A$7563,'MASTER TT'!$B$2:$B$68606,"TUESDAY",'MASTER TT'!$C$2:$C$68606,"1300-1*",'MASTER TT'!$AM$2:$AM$68606,"JAN-APRIL 2026",'MASTER TT'!$J$2:$J$68606,"&gt;=1"))</f>
        <v>0</v>
      </c>
      <c r="Q114" s="79">
        <f>(COUNTIFS('MASTER TT'!$E$2:$E$68606,$A$2:$A$7563,'MASTER TT'!$B$2:$B$68606,"TUESDAY",'MASTER TT'!$C$2:$C$68606,"14*-1*",'MASTER TT'!$AM$2:$AM$68606,"JAN-APRIL 2026",'MASTER TT'!$J$2:$J$68606,"&gt;=1"))</f>
        <v>0</v>
      </c>
      <c r="R114" s="79">
        <f>(COUNTIFS('MASTER TT'!$E$2:$E$68606,$A$2:$A$7563,'MASTER TT'!$B$2:$B$68606,"TUESDAY",'MASTER TT'!$C$2:$C$68606,"17*-*",'MASTER TT'!$AM$2:$AM$68606,"SEP-DEC  2025",'MASTER TT'!$J$2:$J$68606,"&gt;=1"))</f>
        <v>0</v>
      </c>
      <c r="S114" s="79">
        <f>(COUNTIFS('MASTER TT'!$E$2:$E$68606,$A$2:$A$7563,'MASTER TT'!$B$2:$B$68606,"WEDNESDAY",'MASTER TT'!$C$2:$C$68606,"08*-1*",'MASTER TT'!$AM$2:$AM$68606,"JAN-APRIL 2026",'MASTER TT'!$J$2:$J$68606,"&gt;=1"))</f>
        <v>0</v>
      </c>
      <c r="T114" s="79">
        <f>(COUNTIFS('MASTER TT'!$E$2:$E$68606,$A$2:$A$7563,'MASTER TT'!$B$2:$B$68606,"WEDNESDAY",'MASTER TT'!$C$2:$C$68606,"1100-1*",'MASTER TT'!$AM$2:$AM$68606,"JAN-APRIL 2026",'MASTER TT'!$J$2:$J$68606,"&gt;=1"))</f>
        <v>0</v>
      </c>
      <c r="U114" s="79">
        <f>(COUNTIFS('MASTER TT'!$E$2:$E$68606,$A$2:$A$7563,'MASTER TT'!$B$2:$B$68606,"MONDAY",'MASTER TT'!$C$2:$C$68606,"1200-1*",'MASTER TT'!$AM$2:$AM$68606,"JAN-APRIL 2025",'MASTER TT'!$J$2:$J$68606,"&gt;=1"))</f>
        <v>0</v>
      </c>
      <c r="V114" s="79">
        <f>(COUNTIFS('MASTER TT'!$E$2:$E$68606,$A$2:$A$7563,'MASTER TT'!$B$2:$B$68606,"MONDAY",'MASTER TT'!$C$2:$C$68606,"1300-1*",'MASTER TT'!$AM$2:$AM$68606,"JAN-APRIL 2025",'MASTER TT'!$J$2:$J$68606,"&gt;=1"))</f>
        <v>0</v>
      </c>
      <c r="W114" s="79">
        <f>(COUNTIFS('MASTER TT'!$E$2:$E$68606,$A$2:$A$7563,'MASTER TT'!$B$2:$B$68606,"WEDNESDAY",'MASTER TT'!$C$2:$C$68606,"14*-1*",'MASTER TT'!$AM$2:$AM$68606,"JAN-APRIL 2026",'MASTER TT'!$J$2:$J$68606,"&gt;=1"))</f>
        <v>0</v>
      </c>
      <c r="X114" s="79">
        <f>(COUNTIFS('MASTER TT'!$E$2:$E$68606,$A$2:$A$7563,'MASTER TT'!$B$2:$B$68606,"WEDNESDAY",'MASTER TT'!$C$2:$C$68606,"17*-*",'MASTER TT'!$AM$2:$AM$68606,"JAN-APRIL 2026",'MASTER TT'!$J$2:$J$68606,"&gt;=1"))</f>
        <v>0</v>
      </c>
      <c r="Y114" s="79">
        <f>(COUNTIFS('MASTER TT'!$E$2:$E$68606,$A$2:$A$7563,'MASTER TT'!$B$2:$B$68606,"THURSDAY",'MASTER TT'!$C$2:$C$68606,"08*-1*",'MASTER TT'!$AM$2:$AM$68606,"JAN-APRIL 2026",'MASTER TT'!$J$2:$J$68606,"&gt;=1"))</f>
        <v>0</v>
      </c>
      <c r="Z114" s="79">
        <f>(COUNTIFS('MASTER TT'!$E$2:$E$68606,$A$2:$A$7563,'MASTER TT'!$B$2:$B$68606,"THURSDAY",'MASTER TT'!$C$2:$C$68606,"1100-1*",'MASTER TT'!$AM$2:$AM$68606,"JAN-APRIL 2026",'MASTER TT'!$J$2:$J$68606,"&gt;=1"))</f>
        <v>0</v>
      </c>
      <c r="AA114" s="79">
        <f>(COUNTIFS('MASTER TT'!$E$2:$E$68606,$A$2:$A$7563,'MASTER TT'!$B$2:$B$68606,"MONDAY",'MASTER TT'!$C$2:$C$68606,"1200-1*",'MASTER TT'!$AM$2:$AM$68606,"JAN-APRIL 2025",'MASTER TT'!$J$2:$J$68606,"&gt;=1"))</f>
        <v>0</v>
      </c>
      <c r="AB114" s="79">
        <f>(COUNTIFS('MASTER TT'!$E$2:$E$68606,$A$2:$A$7563,'MASTER TT'!$B$2:$B$68606,"MONDAY",'MASTER TT'!$C$2:$C$68606,"1300-1*",'MASTER TT'!$AM$2:$AM$68606,"JAN-APRIL 2025",'MASTER TT'!$J$2:$J$68606,"&gt;=1"))</f>
        <v>0</v>
      </c>
      <c r="AC114" s="79">
        <f>(COUNTIFS('MASTER TT'!$E$2:$E$68606,$A$2:$A$7563,'MASTER TT'!$B$2:$B$68606,"THURSDAY",'MASTER TT'!$C$2:$C$68606,"14*-1*",'MASTER TT'!$AM$2:$AM$68606,"JAN-APRIL 2026",'MASTER TT'!$J$2:$J$68606,"&gt;=1"))</f>
        <v>0</v>
      </c>
      <c r="AD114" s="79">
        <f>(COUNTIFS('MASTER TT'!$E$2:$E$68606,$A$2:$A$7563,'MASTER TT'!$B$2:$B$68606,"THURSDAY",'MASTER TT'!$C$2:$C$68606,"17*-*",'MASTER TT'!$AM$2:$AM$68606,"JAN-APRIL 2026",'MASTER TT'!$J$2:$J$68606,"&gt;=1"))</f>
        <v>0</v>
      </c>
      <c r="AE114" s="79">
        <f>(COUNTIFS('MASTER TT'!$E$2:$E$68606,$A$2:$A$7563,'MASTER TT'!$B$2:$B$68606,"FRIDAY",'MASTER TT'!$C$2:$C$68606,"08*-1*",'MASTER TT'!$AM$2:$AM$68606,"JAN-APRIL 2026",'MASTER TT'!$J$2:$J$68606,"&gt;=1"))</f>
        <v>0</v>
      </c>
      <c r="AF114" s="79">
        <f>(COUNTIFS('MASTER TT'!$E$2:$E$68606,$A$2:$A$7563,'MASTER TT'!$B$2:$B$68606,"FRIDAY",'MASTER TT'!$C$2:$C$68606,"1100-1*",'MASTER TT'!$AM$2:$AM$68606,"JAN-APRIL 2026",'MASTER TT'!$J$2:$J$68606,"&gt;=1"))</f>
        <v>0</v>
      </c>
      <c r="AG114" s="79">
        <f>(COUNTIFS('MASTER TT'!$E$2:$E$68606,$A$2:$A$7563,'MASTER TT'!$B$2:$B$68606,"MONDAY",'MASTER TT'!$C$2:$C$68606,"1200-1*",'MASTER TT'!$AM$2:$AM$68606,"JAN-APRIL 2025",'MASTER TT'!$J$2:$J$68606,"&gt;=1"))</f>
        <v>0</v>
      </c>
      <c r="AH114" s="79">
        <f>(COUNTIFS('MASTER TT'!$E$2:$E$68606,$A$2:$A$7563,'MASTER TT'!$B$2:$B$68606,"MONDAY",'MASTER TT'!$C$2:$C$68606,"1300-1*",'MASTER TT'!$AM$2:$AM$68606,"JAN-APRIL 2025",'MASTER TT'!$J$2:$J$68606,"&gt;=1"))</f>
        <v>0</v>
      </c>
      <c r="AI114" s="79">
        <f>(COUNTIFS('MASTER TT'!$E$2:$E$68606,$A$2:$A$7563,'MASTER TT'!$B$2:$B$68606,"FRIDAY",'MASTER TT'!$C$2:$C$68606,"14*-1*",'MASTER TT'!$AM$2:$AM$68606,"JAN-APRIL 2026",'MASTER TT'!$J$2:$J$68606,"&gt;=1"))</f>
        <v>0</v>
      </c>
      <c r="AJ114" s="79">
        <f>(COUNTIFS('MASTER TT'!$E$2:$E$68606,$A$2:$A$7563,'MASTER TT'!$B$2:$B$68606,"FRIDAY",'MASTER TT'!$C$2:$C$68606,"17*-*",'MASTER TT'!$AM$2:$AM$68606,"JAN-APRIL 2026",'MASTER TT'!$J$2:$J$68606,"&gt;=1"))</f>
        <v>0</v>
      </c>
      <c r="AK114" s="79">
        <f>(COUNTIFS('MASTER TT'!$E$2:$E$68606,$A$2:$A$7563,'MASTER TT'!$B$2:$B$68606,"SATURDAY",'MASTER TT'!$C$2:$C$68606,"08*-1*",'MASTER TT'!$AM$2:$AM$68606,"JAN-APRIL 2026",'MASTER TT'!$J$2:$J$68606,"&gt;=1"))</f>
        <v>0</v>
      </c>
      <c r="AL114" s="79">
        <f>(COUNTIFS('MASTER TT'!$E$2:$E$68606,$A$2:$A$7563,'MASTER TT'!$B$2:$B$68606,"SATURDAY",'MASTER TT'!$C$2:$C$68606,"1100-1*",'MASTER TT'!$AM$2:$AM$68606,"JAN-APRIL 2026",'MASTER TT'!$J$2:$J$68606,"&gt;=1"))</f>
        <v>0</v>
      </c>
      <c r="AM114" s="79">
        <f>(COUNTIFS('MASTER TT'!$E$2:$E$68606,$A$2:$A$7563,'MASTER TT'!$B$2:$B$68606,"MONDAY",'MASTER TT'!$C$2:$C$68606,"1200-1*",'MASTER TT'!$AM$2:$AM$68606,"JAN-APRIL 2025",'MASTER TT'!$J$2:$J$68606,"&gt;=1"))</f>
        <v>0</v>
      </c>
      <c r="AN114" s="79">
        <f>(COUNTIFS('MASTER TT'!$E$2:$E$68606,$A$2:$A$7563,'MASTER TT'!$B$2:$B$68606,"MONDAY",'MASTER TT'!$C$2:$C$68606,"1300-1*",'MASTER TT'!$AM$2:$AM$68606,"JAN-APRIL 2025",'MASTER TT'!$J$2:$J$68606,"&gt;=1"))</f>
        <v>0</v>
      </c>
      <c r="AO114" s="79">
        <f>(COUNTIFS('MASTER TT'!$E$2:$E$68606,$A$2:$A$7563,'MASTER TT'!$B$2:$B$68606,"MONDAY",'MASTER TT'!$C$2:$C$68606,"14*-1*",'MASTER TT'!$AM$2:$AM$68606,"MAY-AUG 2025",'MASTER TT'!$J$2:$J$68606,"&gt;=1"))</f>
        <v>0</v>
      </c>
      <c r="AP114" s="79">
        <f>(COUNTIFS('MASTER TT'!$E$2:$E$68606,$A$2:$A$7563,'MASTER TT'!$B$2:$B$68606,"SATURDAY",'MASTER TT'!$C$2:$C$68606,"17*-*",'MASTER TT'!$AM$2:$AM$68606,"JAN-APRIL 2026",'MASTER TT'!$J$2:$J$68606,"&gt;=1"))</f>
        <v>0</v>
      </c>
      <c r="AQ114" s="79">
        <f>(COUNTIFS('MASTER TT'!$E$2:$E$68606,$A$2:$A$7563,'MASTER TT'!$B$2:$B$68606,"SUNDAY",'MASTER TT'!$C$2:$C$68606,"08*-1*",'MASTER TT'!$AM$2:$AM$68606,"JAN-APRIL 2026",'MASTER TT'!$J$2:$J$68606,"&gt;=1"))</f>
        <v>0</v>
      </c>
      <c r="AR114" s="79">
        <f>(COUNTIFS('MASTER TT'!$E$2:$E$68607,$A$2:$A$7563,'MASTER TT'!$B$2:$B$68607,"SUNDAY",'MASTER TT'!$C$2:$C$68607,"1100-1*",'MASTER TT'!$AM$2:$AM$68607,"JAN-APRIL 2026",'MASTER TT'!$J$2:$J$68607,"&gt;=1"))</f>
        <v>0</v>
      </c>
      <c r="AS114" s="79">
        <f>(COUNTIFS('MASTER TT'!$E$2:$E$68606,$A$2:$A$7563,'MASTER TT'!$B$2:$B$68606,"SUNDAY",'MASTER TT'!$C$2:$C$68606,"1200-1*",'MASTER TT'!$AM$2:$AM$68606,"JAN-APRIL 2026",'MASTER TT'!$J$2:$J$68606,"&gt;=1"))</f>
        <v>0</v>
      </c>
      <c r="AT114" s="79">
        <f>(COUNTIFS('MASTER TT'!$E$2:$E$68606,$A$2:$A$7563,'MASTER TT'!$B$2:$B$68606,"SUNDAY",'MASTER TT'!$C$2:$C$68606,"1300-1*",'MASTER TT'!$AM$2:$AM$68606,"JAN-APRIL 2026",'MASTER TT'!$J$2:$J$68606,"&gt;=1"))</f>
        <v>0</v>
      </c>
      <c r="AU114" s="79">
        <f>(COUNTIFS('MASTER TT'!$E$2:$E$68606,$A$2:$A$7563,'MASTER TT'!$B$2:$B$68606,"SUNDAY",'MASTER TT'!$C$2:$C$68606,"14*-1*",'MASTER TT'!$AM$2:$AM$68606,"JAN-APRIL 2026",'MASTER TT'!$J$2:$J$68606,"&gt;=1"))</f>
        <v>0</v>
      </c>
      <c r="AV114" s="79">
        <f>(COUNTIFS('MASTER TT'!$E$2:$E$68606,$A$2:$A$7563,'MASTER TT'!$B$2:$B$68606,"SUNDAY",'MASTER TT'!$C$2:$C$68606,"17*-*",'MASTER TT'!$AM$2:$AM$68606,"JAN-APRIL 2026",'MASTER TT'!$J$2:$J$68606,"&gt;=1"))</f>
        <v>0</v>
      </c>
      <c r="AW114" s="28"/>
      <c r="AX114" s="29"/>
      <c r="AY114" s="28"/>
      <c r="AZ114" s="28"/>
      <c r="BA114" s="28"/>
      <c r="BB114" s="28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1"/>
      <c r="BZ114" s="31"/>
      <c r="CA114" s="30"/>
      <c r="CB114" s="30"/>
      <c r="CC114" s="30"/>
      <c r="CD114" s="30"/>
      <c r="CE114" s="30"/>
      <c r="CF114" s="30"/>
    </row>
    <row r="115" spans="1:84" ht="14.25" customHeight="1">
      <c r="A115" s="124" t="s">
        <v>490</v>
      </c>
      <c r="B115" s="43" t="s">
        <v>376</v>
      </c>
      <c r="C115" s="118"/>
      <c r="D115" s="89"/>
      <c r="E115" s="88"/>
      <c r="F115" s="88"/>
      <c r="G115" s="79">
        <f>(COUNTIFS('MASTER TT'!$E$2:$E$68606,$A$2:$A$7563,'MASTER TT'!$B$2:$B$68606,"MONDAY",'MASTER TT'!$C$2:$C$68606,"08*-1*",'MASTER TT'!$AM$2:$AM$68606,"JAN-APRIL 2026",'MASTER TT'!$J$2:$J$68606,"&gt;=1"))</f>
        <v>0</v>
      </c>
      <c r="H115" s="79">
        <f>(COUNTIFS('MASTER TT'!$E$2:$E$68602,$A$2:$A$7563,'MASTER TT'!$B$2:$B$68602,"MONDAY",'MASTER TT'!$C$2:$C$68602,"1100-1*",'MASTER TT'!$AM$2:$AM$68602,"JAN-APRIL 2026",'MASTER TT'!$J$2:$J$68602,"&gt;=1"))</f>
        <v>0</v>
      </c>
      <c r="I115" s="79">
        <f>(COUNTIFS('MASTER TT'!$E$2:$E$68606,$A$2:$A$7563,'MASTER TT'!$B$2:$B$68606,"MONDAY",'MASTER TT'!$C$2:$C$68606,"1200-1*",'MASTER TT'!$AM$2:$AM$68606,"JAN-APRIL 2025",'MASTER TT'!$J$2:$J$68606,"&gt;=1"))</f>
        <v>0</v>
      </c>
      <c r="J115" s="79">
        <f>(COUNTIFS('MASTER TT'!$E$2:$E$68606,$A$2:$A$7563,'MASTER TT'!$B$2:$B$68606,"MONDAY",'MASTER TT'!$C$2:$C$68606,"1300-1*",'MASTER TT'!$AM$2:$AM$68606,"JAN-APRIL 2025",'MASTER TT'!$J$2:$J$68606,"&gt;=1"))</f>
        <v>0</v>
      </c>
      <c r="K115" s="79">
        <f>(COUNTIFS('MASTER TT'!$E$2:$E$68606,$A$2:$A$7563,'MASTER TT'!$B$2:$B$68606,"MONDAY",'MASTER TT'!$C$2:$C$68606,"14*-1*",'MASTER TT'!$AM$2:$AM$68606,"JAN-APRIL 2026",'MASTER TT'!$J$2:$J$68606,"&gt;=1"))</f>
        <v>0</v>
      </c>
      <c r="L115" s="79">
        <f>(COUNTIFS('MASTER TT'!$E$2:$E$68606,$A$2:$A$7563,'MASTER TT'!$B$2:$B$68606,"MONDAY",'MASTER TT'!$C$2:$C$68606,"17*-*",'MASTER TT'!$AM$2:$AM$68606,"JAN-APRIL 2026",'MASTER TT'!$J$2:$J$68606,"&gt;=1"))</f>
        <v>0</v>
      </c>
      <c r="M115" s="79">
        <f>(COUNTIFS('MASTER TT'!$E$2:$E$68606,$A$2:$A$7563,'MASTER TT'!$B$2:$B$68606,"TUESDAY",'MASTER TT'!$C$2:$C$68606,"08*-1*",'MASTER TT'!$AM$2:$AM$68606,"JAN-APRIL 2026",'MASTER TT'!$J$2:$J$68606,"&gt;=1"))</f>
        <v>0</v>
      </c>
      <c r="N115" s="79">
        <f>(COUNTIFS('MASTER TT'!$E$2:$E$68606,$A$2:$A$7563,'MASTER TT'!$B$2:$B$68606,"TUESDAY",'MASTER TT'!$C$2:$C$68606,"1100-1*",'MASTER TT'!$AM$2:$AM$68606,"JAN-APRIL 2026",'MASTER TT'!$J$2:$J$68606,"&gt;=1"))</f>
        <v>0</v>
      </c>
      <c r="O115" s="79">
        <f>(COUNTIFS('MASTER TT'!$E$2:$E$68606,$A$2:$A$7563,'MASTER TT'!$B$2:$B$68606,"MONDAY",'MASTER TT'!$C$2:$C$68606,"1200-1*",'MASTER TT'!$AM$2:$AM$68606,"JAN-APRIL 2025",'MASTER TT'!$J$2:$J$68606,"&gt;=1"))</f>
        <v>0</v>
      </c>
      <c r="P115" s="79">
        <f>(COUNTIFS('MASTER TT'!$E$2:$E$68606,$A$2:$A$7563,'MASTER TT'!$B$2:$B$68606,"TUESDAY",'MASTER TT'!$C$2:$C$68606,"1300-1*",'MASTER TT'!$AM$2:$AM$68606,"JAN-APRIL 2026",'MASTER TT'!$J$2:$J$68606,"&gt;=1"))</f>
        <v>0</v>
      </c>
      <c r="Q115" s="79">
        <f>(COUNTIFS('MASTER TT'!$E$2:$E$68606,$A$2:$A$7563,'MASTER TT'!$B$2:$B$68606,"TUESDAY",'MASTER TT'!$C$2:$C$68606,"14*-1*",'MASTER TT'!$AM$2:$AM$68606,"JAN-APRIL 2026",'MASTER TT'!$J$2:$J$68606,"&gt;=1"))</f>
        <v>0</v>
      </c>
      <c r="R115" s="79">
        <f>(COUNTIFS('MASTER TT'!$E$2:$E$68606,$A$2:$A$7563,'MASTER TT'!$B$2:$B$68606,"TUESDAY",'MASTER TT'!$C$2:$C$68606,"17*-*",'MASTER TT'!$AM$2:$AM$68606,"SEP-DEC  2025",'MASTER TT'!$J$2:$J$68606,"&gt;=1"))</f>
        <v>0</v>
      </c>
      <c r="S115" s="79">
        <f>(COUNTIFS('MASTER TT'!$E$2:$E$68606,$A$2:$A$7563,'MASTER TT'!$B$2:$B$68606,"WEDNESDAY",'MASTER TT'!$C$2:$C$68606,"08*-1*",'MASTER TT'!$AM$2:$AM$68606,"JAN-APRIL 2026",'MASTER TT'!$J$2:$J$68606,"&gt;=1"))</f>
        <v>0</v>
      </c>
      <c r="T115" s="79">
        <f>(COUNTIFS('MASTER TT'!$E$2:$E$68606,$A$2:$A$7563,'MASTER TT'!$B$2:$B$68606,"WEDNESDAY",'MASTER TT'!$C$2:$C$68606,"1100-1*",'MASTER TT'!$AM$2:$AM$68606,"JAN-APRIL 2026",'MASTER TT'!$J$2:$J$68606,"&gt;=1"))</f>
        <v>0</v>
      </c>
      <c r="U115" s="79">
        <f>(COUNTIFS('MASTER TT'!$E$2:$E$68606,$A$2:$A$7563,'MASTER TT'!$B$2:$B$68606,"MONDAY",'MASTER TT'!$C$2:$C$68606,"1200-1*",'MASTER TT'!$AM$2:$AM$68606,"JAN-APRIL 2025",'MASTER TT'!$J$2:$J$68606,"&gt;=1"))</f>
        <v>0</v>
      </c>
      <c r="V115" s="79">
        <f>(COUNTIFS('MASTER TT'!$E$2:$E$68606,$A$2:$A$7563,'MASTER TT'!$B$2:$B$68606,"MONDAY",'MASTER TT'!$C$2:$C$68606,"1300-1*",'MASTER TT'!$AM$2:$AM$68606,"JAN-APRIL 2025",'MASTER TT'!$J$2:$J$68606,"&gt;=1"))</f>
        <v>0</v>
      </c>
      <c r="W115" s="79">
        <f>(COUNTIFS('MASTER TT'!$E$2:$E$68606,$A$2:$A$7563,'MASTER TT'!$B$2:$B$68606,"WEDNESDAY",'MASTER TT'!$C$2:$C$68606,"14*-1*",'MASTER TT'!$AM$2:$AM$68606,"JAN-APRIL 2026",'MASTER TT'!$J$2:$J$68606,"&gt;=1"))</f>
        <v>0</v>
      </c>
      <c r="X115" s="79">
        <f>(COUNTIFS('MASTER TT'!$E$2:$E$68606,$A$2:$A$7563,'MASTER TT'!$B$2:$B$68606,"WEDNESDAY",'MASTER TT'!$C$2:$C$68606,"17*-*",'MASTER TT'!$AM$2:$AM$68606,"JAN-APRIL 2026",'MASTER TT'!$J$2:$J$68606,"&gt;=1"))</f>
        <v>0</v>
      </c>
      <c r="Y115" s="79">
        <f>(COUNTIFS('MASTER TT'!$E$2:$E$68606,$A$2:$A$7563,'MASTER TT'!$B$2:$B$68606,"THURSDAY",'MASTER TT'!$C$2:$C$68606,"08*-1*",'MASTER TT'!$AM$2:$AM$68606,"JAN-APRIL 2026",'MASTER TT'!$J$2:$J$68606,"&gt;=1"))</f>
        <v>0</v>
      </c>
      <c r="Z115" s="79">
        <f>(COUNTIFS('MASTER TT'!$E$2:$E$68606,$A$2:$A$7563,'MASTER TT'!$B$2:$B$68606,"THURSDAY",'MASTER TT'!$C$2:$C$68606,"1100-1*",'MASTER TT'!$AM$2:$AM$68606,"JAN-APRIL 2026",'MASTER TT'!$J$2:$J$68606,"&gt;=1"))</f>
        <v>0</v>
      </c>
      <c r="AA115" s="79">
        <f>(COUNTIFS('MASTER TT'!$E$2:$E$68606,$A$2:$A$7563,'MASTER TT'!$B$2:$B$68606,"MONDAY",'MASTER TT'!$C$2:$C$68606,"1200-1*",'MASTER TT'!$AM$2:$AM$68606,"JAN-APRIL 2025",'MASTER TT'!$J$2:$J$68606,"&gt;=1"))</f>
        <v>0</v>
      </c>
      <c r="AB115" s="79">
        <f>(COUNTIFS('MASTER TT'!$E$2:$E$68606,$A$2:$A$7563,'MASTER TT'!$B$2:$B$68606,"MONDAY",'MASTER TT'!$C$2:$C$68606,"1300-1*",'MASTER TT'!$AM$2:$AM$68606,"JAN-APRIL 2025",'MASTER TT'!$J$2:$J$68606,"&gt;=1"))</f>
        <v>0</v>
      </c>
      <c r="AC115" s="79">
        <f>(COUNTIFS('MASTER TT'!$E$2:$E$68606,$A$2:$A$7563,'MASTER TT'!$B$2:$B$68606,"THURSDAY",'MASTER TT'!$C$2:$C$68606,"14*-1*",'MASTER TT'!$AM$2:$AM$68606,"JAN-APRIL 2026",'MASTER TT'!$J$2:$J$68606,"&gt;=1"))</f>
        <v>0</v>
      </c>
      <c r="AD115" s="79">
        <f>(COUNTIFS('MASTER TT'!$E$2:$E$68606,$A$2:$A$7563,'MASTER TT'!$B$2:$B$68606,"THURSDAY",'MASTER TT'!$C$2:$C$68606,"17*-*",'MASTER TT'!$AM$2:$AM$68606,"JAN-APRIL 2026",'MASTER TT'!$J$2:$J$68606,"&gt;=1"))</f>
        <v>0</v>
      </c>
      <c r="AE115" s="79">
        <f>(COUNTIFS('MASTER TT'!$E$2:$E$68606,$A$2:$A$7563,'MASTER TT'!$B$2:$B$68606,"FRIDAY",'MASTER TT'!$C$2:$C$68606,"08*-1*",'MASTER TT'!$AM$2:$AM$68606,"JAN-APRIL 2026",'MASTER TT'!$J$2:$J$68606,"&gt;=1"))</f>
        <v>0</v>
      </c>
      <c r="AF115" s="79">
        <f>(COUNTIFS('MASTER TT'!$E$2:$E$68606,$A$2:$A$7563,'MASTER TT'!$B$2:$B$68606,"FRIDAY",'MASTER TT'!$C$2:$C$68606,"1100-1*",'MASTER TT'!$AM$2:$AM$68606,"JAN-APRIL 2026",'MASTER TT'!$J$2:$J$68606,"&gt;=1"))</f>
        <v>0</v>
      </c>
      <c r="AG115" s="79">
        <f>(COUNTIFS('MASTER TT'!$E$2:$E$68606,$A$2:$A$7563,'MASTER TT'!$B$2:$B$68606,"MONDAY",'MASTER TT'!$C$2:$C$68606,"1200-1*",'MASTER TT'!$AM$2:$AM$68606,"JAN-APRIL 2025",'MASTER TT'!$J$2:$J$68606,"&gt;=1"))</f>
        <v>0</v>
      </c>
      <c r="AH115" s="79">
        <f>(COUNTIFS('MASTER TT'!$E$2:$E$68606,$A$2:$A$7563,'MASTER TT'!$B$2:$B$68606,"MONDAY",'MASTER TT'!$C$2:$C$68606,"1300-1*",'MASTER TT'!$AM$2:$AM$68606,"JAN-APRIL 2025",'MASTER TT'!$J$2:$J$68606,"&gt;=1"))</f>
        <v>0</v>
      </c>
      <c r="AI115" s="79">
        <f>(COUNTIFS('MASTER TT'!$E$2:$E$68606,$A$2:$A$7563,'MASTER TT'!$B$2:$B$68606,"FRIDAY",'MASTER TT'!$C$2:$C$68606,"14*-1*",'MASTER TT'!$AM$2:$AM$68606,"JAN-APRIL 2026",'MASTER TT'!$J$2:$J$68606,"&gt;=1"))</f>
        <v>0</v>
      </c>
      <c r="AJ115" s="79">
        <f>(COUNTIFS('MASTER TT'!$E$2:$E$68606,$A$2:$A$7563,'MASTER TT'!$B$2:$B$68606,"FRIDAY",'MASTER TT'!$C$2:$C$68606,"17*-*",'MASTER TT'!$AM$2:$AM$68606,"JAN-APRIL 2026",'MASTER TT'!$J$2:$J$68606,"&gt;=1"))</f>
        <v>0</v>
      </c>
      <c r="AK115" s="79">
        <f>(COUNTIFS('MASTER TT'!$E$2:$E$68606,$A$2:$A$7563,'MASTER TT'!$B$2:$B$68606,"SATURDAY",'MASTER TT'!$C$2:$C$68606,"08*-1*",'MASTER TT'!$AM$2:$AM$68606,"JAN-APRIL 2026",'MASTER TT'!$J$2:$J$68606,"&gt;=1"))</f>
        <v>0</v>
      </c>
      <c r="AL115" s="79">
        <f>(COUNTIFS('MASTER TT'!$E$2:$E$68606,$A$2:$A$7563,'MASTER TT'!$B$2:$B$68606,"SATURDAY",'MASTER TT'!$C$2:$C$68606,"1100-1*",'MASTER TT'!$AM$2:$AM$68606,"JAN-APRIL 2026",'MASTER TT'!$J$2:$J$68606,"&gt;=1"))</f>
        <v>0</v>
      </c>
      <c r="AM115" s="79">
        <f>(COUNTIFS('MASTER TT'!$E$2:$E$68606,$A$2:$A$7563,'MASTER TT'!$B$2:$B$68606,"MONDAY",'MASTER TT'!$C$2:$C$68606,"1200-1*",'MASTER TT'!$AM$2:$AM$68606,"JAN-APRIL 2025",'MASTER TT'!$J$2:$J$68606,"&gt;=1"))</f>
        <v>0</v>
      </c>
      <c r="AN115" s="79">
        <f>(COUNTIFS('MASTER TT'!$E$2:$E$68606,$A$2:$A$7563,'MASTER TT'!$B$2:$B$68606,"MONDAY",'MASTER TT'!$C$2:$C$68606,"1300-1*",'MASTER TT'!$AM$2:$AM$68606,"JAN-APRIL 2025",'MASTER TT'!$J$2:$J$68606,"&gt;=1"))</f>
        <v>0</v>
      </c>
      <c r="AO115" s="79">
        <f>(COUNTIFS('MASTER TT'!$E$2:$E$68606,$A$2:$A$7563,'MASTER TT'!$B$2:$B$68606,"MONDAY",'MASTER TT'!$C$2:$C$68606,"14*-1*",'MASTER TT'!$AM$2:$AM$68606,"MAY-AUG 2025",'MASTER TT'!$J$2:$J$68606,"&gt;=1"))</f>
        <v>0</v>
      </c>
      <c r="AP115" s="79">
        <f>(COUNTIFS('MASTER TT'!$E$2:$E$68606,$A$2:$A$7563,'MASTER TT'!$B$2:$B$68606,"SATURDAY",'MASTER TT'!$C$2:$C$68606,"17*-*",'MASTER TT'!$AM$2:$AM$68606,"JAN-APRIL 2026",'MASTER TT'!$J$2:$J$68606,"&gt;=1"))</f>
        <v>0</v>
      </c>
      <c r="AQ115" s="79">
        <f>(COUNTIFS('MASTER TT'!$E$2:$E$68606,$A$2:$A$7563,'MASTER TT'!$B$2:$B$68606,"SUNDAY",'MASTER TT'!$C$2:$C$68606,"08*-1*",'MASTER TT'!$AM$2:$AM$68606,"JAN-APRIL 2026",'MASTER TT'!$J$2:$J$68606,"&gt;=1"))</f>
        <v>0</v>
      </c>
      <c r="AR115" s="79">
        <f>(COUNTIFS('MASTER TT'!$E$2:$E$68607,$A$2:$A$7563,'MASTER TT'!$B$2:$B$68607,"SUNDAY",'MASTER TT'!$C$2:$C$68607,"1100-1*",'MASTER TT'!$AM$2:$AM$68607,"JAN-APRIL 2026",'MASTER TT'!$J$2:$J$68607,"&gt;=1"))</f>
        <v>0</v>
      </c>
      <c r="AS115" s="79">
        <f>(COUNTIFS('MASTER TT'!$E$2:$E$68606,$A$2:$A$7563,'MASTER TT'!$B$2:$B$68606,"SUNDAY",'MASTER TT'!$C$2:$C$68606,"1200-1*",'MASTER TT'!$AM$2:$AM$68606,"JAN-APRIL 2026",'MASTER TT'!$J$2:$J$68606,"&gt;=1"))</f>
        <v>0</v>
      </c>
      <c r="AT115" s="79">
        <f>(COUNTIFS('MASTER TT'!$E$2:$E$68606,$A$2:$A$7563,'MASTER TT'!$B$2:$B$68606,"SUNDAY",'MASTER TT'!$C$2:$C$68606,"1300-1*",'MASTER TT'!$AM$2:$AM$68606,"JAN-APRIL 2026",'MASTER TT'!$J$2:$J$68606,"&gt;=1"))</f>
        <v>0</v>
      </c>
      <c r="AU115" s="79">
        <f>(COUNTIFS('MASTER TT'!$E$2:$E$68606,$A$2:$A$7563,'MASTER TT'!$B$2:$B$68606,"SUNDAY",'MASTER TT'!$C$2:$C$68606,"14*-1*",'MASTER TT'!$AM$2:$AM$68606,"JAN-APRIL 2026",'MASTER TT'!$J$2:$J$68606,"&gt;=1"))</f>
        <v>0</v>
      </c>
      <c r="AV115" s="79">
        <f>(COUNTIFS('MASTER TT'!$E$2:$E$68606,$A$2:$A$7563,'MASTER TT'!$B$2:$B$68606,"SUNDAY",'MASTER TT'!$C$2:$C$68606,"17*-*",'MASTER TT'!$AM$2:$AM$68606,"JAN-APRIL 2026",'MASTER TT'!$J$2:$J$68606,"&gt;=1"))</f>
        <v>0</v>
      </c>
      <c r="AW115" s="28"/>
      <c r="AX115" s="29"/>
      <c r="AY115" s="28"/>
      <c r="AZ115" s="28"/>
      <c r="BA115" s="28"/>
      <c r="BB115" s="28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1"/>
      <c r="BZ115" s="31"/>
      <c r="CA115" s="30"/>
      <c r="CB115" s="30"/>
      <c r="CC115" s="30"/>
      <c r="CD115" s="30"/>
      <c r="CE115" s="30"/>
      <c r="CF115" s="30"/>
    </row>
    <row r="116" spans="1:84" ht="14.25" customHeight="1">
      <c r="A116" s="124" t="s">
        <v>491</v>
      </c>
      <c r="B116" s="43" t="s">
        <v>376</v>
      </c>
      <c r="C116" s="118"/>
      <c r="D116" s="89"/>
      <c r="E116" s="88"/>
      <c r="F116" s="88"/>
      <c r="G116" s="79">
        <f>(COUNTIFS('MASTER TT'!$E$2:$E$68606,$A$2:$A$7563,'MASTER TT'!$B$2:$B$68606,"MONDAY",'MASTER TT'!$C$2:$C$68606,"08*-1*",'MASTER TT'!$AM$2:$AM$68606,"JAN-APRIL 2026",'MASTER TT'!$J$2:$J$68606,"&gt;=1"))</f>
        <v>0</v>
      </c>
      <c r="H116" s="79">
        <f>(COUNTIFS('MASTER TT'!$E$2:$E$68602,$A$2:$A$7563,'MASTER TT'!$B$2:$B$68602,"MONDAY",'MASTER TT'!$C$2:$C$68602,"1100-1*",'MASTER TT'!$AM$2:$AM$68602,"JAN-APRIL 2026",'MASTER TT'!$J$2:$J$68602,"&gt;=1"))</f>
        <v>0</v>
      </c>
      <c r="I116" s="79">
        <f>(COUNTIFS('MASTER TT'!$E$2:$E$68606,$A$2:$A$7563,'MASTER TT'!$B$2:$B$68606,"MONDAY",'MASTER TT'!$C$2:$C$68606,"1200-1*",'MASTER TT'!$AM$2:$AM$68606,"JAN-APRIL 2025",'MASTER TT'!$J$2:$J$68606,"&gt;=1"))</f>
        <v>0</v>
      </c>
      <c r="J116" s="79">
        <f>(COUNTIFS('MASTER TT'!$E$2:$E$68606,$A$2:$A$7563,'MASTER TT'!$B$2:$B$68606,"MONDAY",'MASTER TT'!$C$2:$C$68606,"1300-1*",'MASTER TT'!$AM$2:$AM$68606,"JAN-APRIL 2025",'MASTER TT'!$J$2:$J$68606,"&gt;=1"))</f>
        <v>0</v>
      </c>
      <c r="K116" s="79">
        <f>(COUNTIFS('MASTER TT'!$E$2:$E$68606,$A$2:$A$7563,'MASTER TT'!$B$2:$B$68606,"MONDAY",'MASTER TT'!$C$2:$C$68606,"14*-1*",'MASTER TT'!$AM$2:$AM$68606,"JAN-APRIL 2026",'MASTER TT'!$J$2:$J$68606,"&gt;=1"))</f>
        <v>0</v>
      </c>
      <c r="L116" s="79">
        <f>(COUNTIFS('MASTER TT'!$E$2:$E$68606,$A$2:$A$7563,'MASTER TT'!$B$2:$B$68606,"MONDAY",'MASTER TT'!$C$2:$C$68606,"17*-*",'MASTER TT'!$AM$2:$AM$68606,"JAN-APRIL 2026",'MASTER TT'!$J$2:$J$68606,"&gt;=1"))</f>
        <v>0</v>
      </c>
      <c r="M116" s="79">
        <f>(COUNTIFS('MASTER TT'!$E$2:$E$68606,$A$2:$A$7563,'MASTER TT'!$B$2:$B$68606,"TUESDAY",'MASTER TT'!$C$2:$C$68606,"08*-1*",'MASTER TT'!$AM$2:$AM$68606,"JAN-APRIL 2026",'MASTER TT'!$J$2:$J$68606,"&gt;=1"))</f>
        <v>0</v>
      </c>
      <c r="N116" s="79">
        <f>(COUNTIFS('MASTER TT'!$E$2:$E$68606,$A$2:$A$7563,'MASTER TT'!$B$2:$B$68606,"TUESDAY",'MASTER TT'!$C$2:$C$68606,"1100-1*",'MASTER TT'!$AM$2:$AM$68606,"JAN-APRIL 2026",'MASTER TT'!$J$2:$J$68606,"&gt;=1"))</f>
        <v>0</v>
      </c>
      <c r="O116" s="79">
        <f>(COUNTIFS('MASTER TT'!$E$2:$E$68606,$A$2:$A$7563,'MASTER TT'!$B$2:$B$68606,"MONDAY",'MASTER TT'!$C$2:$C$68606,"1200-1*",'MASTER TT'!$AM$2:$AM$68606,"JAN-APRIL 2025",'MASTER TT'!$J$2:$J$68606,"&gt;=1"))</f>
        <v>0</v>
      </c>
      <c r="P116" s="79">
        <f>(COUNTIFS('MASTER TT'!$E$2:$E$68606,$A$2:$A$7563,'MASTER TT'!$B$2:$B$68606,"TUESDAY",'MASTER TT'!$C$2:$C$68606,"1300-1*",'MASTER TT'!$AM$2:$AM$68606,"JAN-APRIL 2026",'MASTER TT'!$J$2:$J$68606,"&gt;=1"))</f>
        <v>0</v>
      </c>
      <c r="Q116" s="79">
        <f>(COUNTIFS('MASTER TT'!$E$2:$E$68606,$A$2:$A$7563,'MASTER TT'!$B$2:$B$68606,"TUESDAY",'MASTER TT'!$C$2:$C$68606,"14*-1*",'MASTER TT'!$AM$2:$AM$68606,"JAN-APRIL 2026",'MASTER TT'!$J$2:$J$68606,"&gt;=1"))</f>
        <v>0</v>
      </c>
      <c r="R116" s="79">
        <f>(COUNTIFS('MASTER TT'!$E$2:$E$68606,$A$2:$A$7563,'MASTER TT'!$B$2:$B$68606,"TUESDAY",'MASTER TT'!$C$2:$C$68606,"17*-*",'MASTER TT'!$AM$2:$AM$68606,"SEP-DEC  2025",'MASTER TT'!$J$2:$J$68606,"&gt;=1"))</f>
        <v>0</v>
      </c>
      <c r="S116" s="79">
        <f>(COUNTIFS('MASTER TT'!$E$2:$E$68606,$A$2:$A$7563,'MASTER TT'!$B$2:$B$68606,"WEDNESDAY",'MASTER TT'!$C$2:$C$68606,"08*-1*",'MASTER TT'!$AM$2:$AM$68606,"JAN-APRIL 2026",'MASTER TT'!$J$2:$J$68606,"&gt;=1"))</f>
        <v>0</v>
      </c>
      <c r="T116" s="79">
        <f>(COUNTIFS('MASTER TT'!$E$2:$E$68606,$A$2:$A$7563,'MASTER TT'!$B$2:$B$68606,"WEDNESDAY",'MASTER TT'!$C$2:$C$68606,"1100-1*",'MASTER TT'!$AM$2:$AM$68606,"JAN-APRIL 2026",'MASTER TT'!$J$2:$J$68606,"&gt;=1"))</f>
        <v>0</v>
      </c>
      <c r="U116" s="79">
        <f>(COUNTIFS('MASTER TT'!$E$2:$E$68606,$A$2:$A$7563,'MASTER TT'!$B$2:$B$68606,"MONDAY",'MASTER TT'!$C$2:$C$68606,"1200-1*",'MASTER TT'!$AM$2:$AM$68606,"JAN-APRIL 2025",'MASTER TT'!$J$2:$J$68606,"&gt;=1"))</f>
        <v>0</v>
      </c>
      <c r="V116" s="79">
        <f>(COUNTIFS('MASTER TT'!$E$2:$E$68606,$A$2:$A$7563,'MASTER TT'!$B$2:$B$68606,"MONDAY",'MASTER TT'!$C$2:$C$68606,"1300-1*",'MASTER TT'!$AM$2:$AM$68606,"JAN-APRIL 2025",'MASTER TT'!$J$2:$J$68606,"&gt;=1"))</f>
        <v>0</v>
      </c>
      <c r="W116" s="79">
        <f>(COUNTIFS('MASTER TT'!$E$2:$E$68606,$A$2:$A$7563,'MASTER TT'!$B$2:$B$68606,"WEDNESDAY",'MASTER TT'!$C$2:$C$68606,"14*-1*",'MASTER TT'!$AM$2:$AM$68606,"JAN-APRIL 2026",'MASTER TT'!$J$2:$J$68606,"&gt;=1"))</f>
        <v>0</v>
      </c>
      <c r="X116" s="79">
        <f>(COUNTIFS('MASTER TT'!$E$2:$E$68606,$A$2:$A$7563,'MASTER TT'!$B$2:$B$68606,"WEDNESDAY",'MASTER TT'!$C$2:$C$68606,"17*-*",'MASTER TT'!$AM$2:$AM$68606,"JAN-APRIL 2026",'MASTER TT'!$J$2:$J$68606,"&gt;=1"))</f>
        <v>0</v>
      </c>
      <c r="Y116" s="79">
        <f>(COUNTIFS('MASTER TT'!$E$2:$E$68606,$A$2:$A$7563,'MASTER TT'!$B$2:$B$68606,"THURSDAY",'MASTER TT'!$C$2:$C$68606,"08*-1*",'MASTER TT'!$AM$2:$AM$68606,"JAN-APRIL 2026",'MASTER TT'!$J$2:$J$68606,"&gt;=1"))</f>
        <v>0</v>
      </c>
      <c r="Z116" s="79">
        <f>(COUNTIFS('MASTER TT'!$E$2:$E$68606,$A$2:$A$7563,'MASTER TT'!$B$2:$B$68606,"THURSDAY",'MASTER TT'!$C$2:$C$68606,"1100-1*",'MASTER TT'!$AM$2:$AM$68606,"JAN-APRIL 2026",'MASTER TT'!$J$2:$J$68606,"&gt;=1"))</f>
        <v>0</v>
      </c>
      <c r="AA116" s="79">
        <f>(COUNTIFS('MASTER TT'!$E$2:$E$68606,$A$2:$A$7563,'MASTER TT'!$B$2:$B$68606,"MONDAY",'MASTER TT'!$C$2:$C$68606,"1200-1*",'MASTER TT'!$AM$2:$AM$68606,"JAN-APRIL 2025",'MASTER TT'!$J$2:$J$68606,"&gt;=1"))</f>
        <v>0</v>
      </c>
      <c r="AB116" s="79">
        <f>(COUNTIFS('MASTER TT'!$E$2:$E$68606,$A$2:$A$7563,'MASTER TT'!$B$2:$B$68606,"MONDAY",'MASTER TT'!$C$2:$C$68606,"1300-1*",'MASTER TT'!$AM$2:$AM$68606,"JAN-APRIL 2025",'MASTER TT'!$J$2:$J$68606,"&gt;=1"))</f>
        <v>0</v>
      </c>
      <c r="AC116" s="79">
        <f>(COUNTIFS('MASTER TT'!$E$2:$E$68606,$A$2:$A$7563,'MASTER TT'!$B$2:$B$68606,"THURSDAY",'MASTER TT'!$C$2:$C$68606,"14*-1*",'MASTER TT'!$AM$2:$AM$68606,"JAN-APRIL 2026",'MASTER TT'!$J$2:$J$68606,"&gt;=1"))</f>
        <v>0</v>
      </c>
      <c r="AD116" s="79">
        <f>(COUNTIFS('MASTER TT'!$E$2:$E$68606,$A$2:$A$7563,'MASTER TT'!$B$2:$B$68606,"THURSDAY",'MASTER TT'!$C$2:$C$68606,"17*-*",'MASTER TT'!$AM$2:$AM$68606,"JAN-APRIL 2026",'MASTER TT'!$J$2:$J$68606,"&gt;=1"))</f>
        <v>0</v>
      </c>
      <c r="AE116" s="79">
        <f>(COUNTIFS('MASTER TT'!$E$2:$E$68606,$A$2:$A$7563,'MASTER TT'!$B$2:$B$68606,"FRIDAY",'MASTER TT'!$C$2:$C$68606,"08*-1*",'MASTER TT'!$AM$2:$AM$68606,"JAN-APRIL 2026",'MASTER TT'!$J$2:$J$68606,"&gt;=1"))</f>
        <v>0</v>
      </c>
      <c r="AF116" s="79">
        <f>(COUNTIFS('MASTER TT'!$E$2:$E$68606,$A$2:$A$7563,'MASTER TT'!$B$2:$B$68606,"FRIDAY",'MASTER TT'!$C$2:$C$68606,"1100-1*",'MASTER TT'!$AM$2:$AM$68606,"JAN-APRIL 2026",'MASTER TT'!$J$2:$J$68606,"&gt;=1"))</f>
        <v>0</v>
      </c>
      <c r="AG116" s="79">
        <f>(COUNTIFS('MASTER TT'!$E$2:$E$68606,$A$2:$A$7563,'MASTER TT'!$B$2:$B$68606,"MONDAY",'MASTER TT'!$C$2:$C$68606,"1200-1*",'MASTER TT'!$AM$2:$AM$68606,"JAN-APRIL 2025",'MASTER TT'!$J$2:$J$68606,"&gt;=1"))</f>
        <v>0</v>
      </c>
      <c r="AH116" s="79">
        <f>(COUNTIFS('MASTER TT'!$E$2:$E$68606,$A$2:$A$7563,'MASTER TT'!$B$2:$B$68606,"MONDAY",'MASTER TT'!$C$2:$C$68606,"1300-1*",'MASTER TT'!$AM$2:$AM$68606,"JAN-APRIL 2025",'MASTER TT'!$J$2:$J$68606,"&gt;=1"))</f>
        <v>0</v>
      </c>
      <c r="AI116" s="79">
        <f>(COUNTIFS('MASTER TT'!$E$2:$E$68606,$A$2:$A$7563,'MASTER TT'!$B$2:$B$68606,"FRIDAY",'MASTER TT'!$C$2:$C$68606,"14*-1*",'MASTER TT'!$AM$2:$AM$68606,"JAN-APRIL 2026",'MASTER TT'!$J$2:$J$68606,"&gt;=1"))</f>
        <v>0</v>
      </c>
      <c r="AJ116" s="79">
        <f>(COUNTIFS('MASTER TT'!$E$2:$E$68606,$A$2:$A$7563,'MASTER TT'!$B$2:$B$68606,"FRIDAY",'MASTER TT'!$C$2:$C$68606,"17*-*",'MASTER TT'!$AM$2:$AM$68606,"JAN-APRIL 2026",'MASTER TT'!$J$2:$J$68606,"&gt;=1"))</f>
        <v>0</v>
      </c>
      <c r="AK116" s="79">
        <f>(COUNTIFS('MASTER TT'!$E$2:$E$68606,$A$2:$A$7563,'MASTER TT'!$B$2:$B$68606,"SATURDAY",'MASTER TT'!$C$2:$C$68606,"08*-1*",'MASTER TT'!$AM$2:$AM$68606,"JAN-APRIL 2026",'MASTER TT'!$J$2:$J$68606,"&gt;=1"))</f>
        <v>0</v>
      </c>
      <c r="AL116" s="79">
        <f>(COUNTIFS('MASTER TT'!$E$2:$E$68606,$A$2:$A$7563,'MASTER TT'!$B$2:$B$68606,"SATURDAY",'MASTER TT'!$C$2:$C$68606,"1100-1*",'MASTER TT'!$AM$2:$AM$68606,"JAN-APRIL 2026",'MASTER TT'!$J$2:$J$68606,"&gt;=1"))</f>
        <v>0</v>
      </c>
      <c r="AM116" s="79">
        <f>(COUNTIFS('MASTER TT'!$E$2:$E$68606,$A$2:$A$7563,'MASTER TT'!$B$2:$B$68606,"MONDAY",'MASTER TT'!$C$2:$C$68606,"1200-1*",'MASTER TT'!$AM$2:$AM$68606,"JAN-APRIL 2025",'MASTER TT'!$J$2:$J$68606,"&gt;=1"))</f>
        <v>0</v>
      </c>
      <c r="AN116" s="79">
        <f>(COUNTIFS('MASTER TT'!$E$2:$E$68606,$A$2:$A$7563,'MASTER TT'!$B$2:$B$68606,"MONDAY",'MASTER TT'!$C$2:$C$68606,"1300-1*",'MASTER TT'!$AM$2:$AM$68606,"JAN-APRIL 2025",'MASTER TT'!$J$2:$J$68606,"&gt;=1"))</f>
        <v>0</v>
      </c>
      <c r="AO116" s="79">
        <f>(COUNTIFS('MASTER TT'!$E$2:$E$68606,$A$2:$A$7563,'MASTER TT'!$B$2:$B$68606,"MONDAY",'MASTER TT'!$C$2:$C$68606,"14*-1*",'MASTER TT'!$AM$2:$AM$68606,"MAY-AUG 2025",'MASTER TT'!$J$2:$J$68606,"&gt;=1"))</f>
        <v>0</v>
      </c>
      <c r="AP116" s="79">
        <f>(COUNTIFS('MASTER TT'!$E$2:$E$68606,$A$2:$A$7563,'MASTER TT'!$B$2:$B$68606,"SATURDAY",'MASTER TT'!$C$2:$C$68606,"17*-*",'MASTER TT'!$AM$2:$AM$68606,"JAN-APRIL 2026",'MASTER TT'!$J$2:$J$68606,"&gt;=1"))</f>
        <v>0</v>
      </c>
      <c r="AQ116" s="79">
        <f>(COUNTIFS('MASTER TT'!$E$2:$E$68606,$A$2:$A$7563,'MASTER TT'!$B$2:$B$68606,"SUNDAY",'MASTER TT'!$C$2:$C$68606,"08*-1*",'MASTER TT'!$AM$2:$AM$68606,"JAN-APRIL 2026",'MASTER TT'!$J$2:$J$68606,"&gt;=1"))</f>
        <v>0</v>
      </c>
      <c r="AR116" s="79">
        <f>(COUNTIFS('MASTER TT'!$E$2:$E$68607,$A$2:$A$7563,'MASTER TT'!$B$2:$B$68607,"SUNDAY",'MASTER TT'!$C$2:$C$68607,"1100-1*",'MASTER TT'!$AM$2:$AM$68607,"JAN-APRIL 2026",'MASTER TT'!$J$2:$J$68607,"&gt;=1"))</f>
        <v>0</v>
      </c>
      <c r="AS116" s="79">
        <f>(COUNTIFS('MASTER TT'!$E$2:$E$68606,$A$2:$A$7563,'MASTER TT'!$B$2:$B$68606,"SUNDAY",'MASTER TT'!$C$2:$C$68606,"1200-1*",'MASTER TT'!$AM$2:$AM$68606,"JAN-APRIL 2026",'MASTER TT'!$J$2:$J$68606,"&gt;=1"))</f>
        <v>0</v>
      </c>
      <c r="AT116" s="79">
        <f>(COUNTIFS('MASTER TT'!$E$2:$E$68606,$A$2:$A$7563,'MASTER TT'!$B$2:$B$68606,"SUNDAY",'MASTER TT'!$C$2:$C$68606,"1300-1*",'MASTER TT'!$AM$2:$AM$68606,"JAN-APRIL 2026",'MASTER TT'!$J$2:$J$68606,"&gt;=1"))</f>
        <v>0</v>
      </c>
      <c r="AU116" s="79">
        <f>(COUNTIFS('MASTER TT'!$E$2:$E$68606,$A$2:$A$7563,'MASTER TT'!$B$2:$B$68606,"SUNDAY",'MASTER TT'!$C$2:$C$68606,"14*-1*",'MASTER TT'!$AM$2:$AM$68606,"JAN-APRIL 2026",'MASTER TT'!$J$2:$J$68606,"&gt;=1"))</f>
        <v>0</v>
      </c>
      <c r="AV116" s="79">
        <f>(COUNTIFS('MASTER TT'!$E$2:$E$68606,$A$2:$A$7563,'MASTER TT'!$B$2:$B$68606,"SUNDAY",'MASTER TT'!$C$2:$C$68606,"17*-*",'MASTER TT'!$AM$2:$AM$68606,"JAN-APRIL 2026",'MASTER TT'!$J$2:$J$68606,"&gt;=1"))</f>
        <v>0</v>
      </c>
      <c r="AW116" s="28"/>
      <c r="AX116" s="29"/>
      <c r="AY116" s="28"/>
      <c r="AZ116" s="28"/>
      <c r="BA116" s="28"/>
      <c r="BB116" s="28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1"/>
      <c r="BZ116" s="31"/>
      <c r="CA116" s="30"/>
      <c r="CB116" s="30"/>
      <c r="CC116" s="30"/>
      <c r="CD116" s="30"/>
      <c r="CE116" s="30"/>
      <c r="CF116" s="30"/>
    </row>
    <row r="117" spans="1:84" ht="14.25" customHeight="1">
      <c r="A117" s="124" t="s">
        <v>492</v>
      </c>
      <c r="B117" s="43" t="s">
        <v>376</v>
      </c>
      <c r="C117" s="118"/>
      <c r="D117" s="89"/>
      <c r="E117" s="88"/>
      <c r="F117" s="88"/>
      <c r="G117" s="79">
        <f>(COUNTIFS('MASTER TT'!$E$2:$E$68606,$A$2:$A$7563,'MASTER TT'!$B$2:$B$68606,"MONDAY",'MASTER TT'!$C$2:$C$68606,"08*-1*",'MASTER TT'!$AM$2:$AM$68606,"JAN-APRIL 2026",'MASTER TT'!$J$2:$J$68606,"&gt;=1"))</f>
        <v>0</v>
      </c>
      <c r="H117" s="79">
        <f>(COUNTIFS('MASTER TT'!$E$2:$E$68602,$A$2:$A$7563,'MASTER TT'!$B$2:$B$68602,"MONDAY",'MASTER TT'!$C$2:$C$68602,"1100-1*",'MASTER TT'!$AM$2:$AM$68602,"JAN-APRIL 2026",'MASTER TT'!$J$2:$J$68602,"&gt;=1"))</f>
        <v>0</v>
      </c>
      <c r="I117" s="79">
        <f>(COUNTIFS('MASTER TT'!$E$2:$E$68606,$A$2:$A$7563,'MASTER TT'!$B$2:$B$68606,"MONDAY",'MASTER TT'!$C$2:$C$68606,"1200-1*",'MASTER TT'!$AM$2:$AM$68606,"JAN-APRIL 2025",'MASTER TT'!$J$2:$J$68606,"&gt;=1"))</f>
        <v>0</v>
      </c>
      <c r="J117" s="79">
        <f>(COUNTIFS('MASTER TT'!$E$2:$E$68606,$A$2:$A$7563,'MASTER TT'!$B$2:$B$68606,"MONDAY",'MASTER TT'!$C$2:$C$68606,"1300-1*",'MASTER TT'!$AM$2:$AM$68606,"JAN-APRIL 2025",'MASTER TT'!$J$2:$J$68606,"&gt;=1"))</f>
        <v>0</v>
      </c>
      <c r="K117" s="79">
        <f>(COUNTIFS('MASTER TT'!$E$2:$E$68606,$A$2:$A$7563,'MASTER TT'!$B$2:$B$68606,"MONDAY",'MASTER TT'!$C$2:$C$68606,"14*-1*",'MASTER TT'!$AM$2:$AM$68606,"JAN-APRIL 2026",'MASTER TT'!$J$2:$J$68606,"&gt;=1"))</f>
        <v>0</v>
      </c>
      <c r="L117" s="79">
        <f>(COUNTIFS('MASTER TT'!$E$2:$E$68606,$A$2:$A$7563,'MASTER TT'!$B$2:$B$68606,"MONDAY",'MASTER TT'!$C$2:$C$68606,"17*-*",'MASTER TT'!$AM$2:$AM$68606,"JAN-APRIL 2026",'MASTER TT'!$J$2:$J$68606,"&gt;=1"))</f>
        <v>0</v>
      </c>
      <c r="M117" s="79">
        <f>(COUNTIFS('MASTER TT'!$E$2:$E$68606,$A$2:$A$7563,'MASTER TT'!$B$2:$B$68606,"TUESDAY",'MASTER TT'!$C$2:$C$68606,"08*-1*",'MASTER TT'!$AM$2:$AM$68606,"JAN-APRIL 2026",'MASTER TT'!$J$2:$J$68606,"&gt;=1"))</f>
        <v>0</v>
      </c>
      <c r="N117" s="79">
        <f>(COUNTIFS('MASTER TT'!$E$2:$E$68606,$A$2:$A$7563,'MASTER TT'!$B$2:$B$68606,"TUESDAY",'MASTER TT'!$C$2:$C$68606,"1100-1*",'MASTER TT'!$AM$2:$AM$68606,"JAN-APRIL 2026",'MASTER TT'!$J$2:$J$68606,"&gt;=1"))</f>
        <v>0</v>
      </c>
      <c r="O117" s="79">
        <f>(COUNTIFS('MASTER TT'!$E$2:$E$68606,$A$2:$A$7563,'MASTER TT'!$B$2:$B$68606,"MONDAY",'MASTER TT'!$C$2:$C$68606,"1200-1*",'MASTER TT'!$AM$2:$AM$68606,"JAN-APRIL 2025",'MASTER TT'!$J$2:$J$68606,"&gt;=1"))</f>
        <v>0</v>
      </c>
      <c r="P117" s="79">
        <f>(COUNTIFS('MASTER TT'!$E$2:$E$68606,$A$2:$A$7563,'MASTER TT'!$B$2:$B$68606,"TUESDAY",'MASTER TT'!$C$2:$C$68606,"1300-1*",'MASTER TT'!$AM$2:$AM$68606,"JAN-APRIL 2026",'MASTER TT'!$J$2:$J$68606,"&gt;=1"))</f>
        <v>0</v>
      </c>
      <c r="Q117" s="79">
        <f>(COUNTIFS('MASTER TT'!$E$2:$E$68606,$A$2:$A$7563,'MASTER TT'!$B$2:$B$68606,"TUESDAY",'MASTER TT'!$C$2:$C$68606,"14*-1*",'MASTER TT'!$AM$2:$AM$68606,"JAN-APRIL 2026",'MASTER TT'!$J$2:$J$68606,"&gt;=1"))</f>
        <v>0</v>
      </c>
      <c r="R117" s="79">
        <f>(COUNTIFS('MASTER TT'!$E$2:$E$68606,$A$2:$A$7563,'MASTER TT'!$B$2:$B$68606,"TUESDAY",'MASTER TT'!$C$2:$C$68606,"17*-*",'MASTER TT'!$AM$2:$AM$68606,"SEP-DEC  2025",'MASTER TT'!$J$2:$J$68606,"&gt;=1"))</f>
        <v>0</v>
      </c>
      <c r="S117" s="79">
        <f>(COUNTIFS('MASTER TT'!$E$2:$E$68606,$A$2:$A$7563,'MASTER TT'!$B$2:$B$68606,"WEDNESDAY",'MASTER TT'!$C$2:$C$68606,"08*-1*",'MASTER TT'!$AM$2:$AM$68606,"JAN-APRIL 2026",'MASTER TT'!$J$2:$J$68606,"&gt;=1"))</f>
        <v>0</v>
      </c>
      <c r="T117" s="79">
        <f>(COUNTIFS('MASTER TT'!$E$2:$E$68606,$A$2:$A$7563,'MASTER TT'!$B$2:$B$68606,"WEDNESDAY",'MASTER TT'!$C$2:$C$68606,"1100-1*",'MASTER TT'!$AM$2:$AM$68606,"JAN-APRIL 2026",'MASTER TT'!$J$2:$J$68606,"&gt;=1"))</f>
        <v>0</v>
      </c>
      <c r="U117" s="79">
        <f>(COUNTIFS('MASTER TT'!$E$2:$E$68606,$A$2:$A$7563,'MASTER TT'!$B$2:$B$68606,"MONDAY",'MASTER TT'!$C$2:$C$68606,"1200-1*",'MASTER TT'!$AM$2:$AM$68606,"JAN-APRIL 2025",'MASTER TT'!$J$2:$J$68606,"&gt;=1"))</f>
        <v>0</v>
      </c>
      <c r="V117" s="79">
        <f>(COUNTIFS('MASTER TT'!$E$2:$E$68606,$A$2:$A$7563,'MASTER TT'!$B$2:$B$68606,"MONDAY",'MASTER TT'!$C$2:$C$68606,"1300-1*",'MASTER TT'!$AM$2:$AM$68606,"JAN-APRIL 2025",'MASTER TT'!$J$2:$J$68606,"&gt;=1"))</f>
        <v>0</v>
      </c>
      <c r="W117" s="79">
        <f>(COUNTIFS('MASTER TT'!$E$2:$E$68606,$A$2:$A$7563,'MASTER TT'!$B$2:$B$68606,"WEDNESDAY",'MASTER TT'!$C$2:$C$68606,"14*-1*",'MASTER TT'!$AM$2:$AM$68606,"JAN-APRIL 2026",'MASTER TT'!$J$2:$J$68606,"&gt;=1"))</f>
        <v>0</v>
      </c>
      <c r="X117" s="79">
        <f>(COUNTIFS('MASTER TT'!$E$2:$E$68606,$A$2:$A$7563,'MASTER TT'!$B$2:$B$68606,"WEDNESDAY",'MASTER TT'!$C$2:$C$68606,"17*-*",'MASTER TT'!$AM$2:$AM$68606,"JAN-APRIL 2026",'MASTER TT'!$J$2:$J$68606,"&gt;=1"))</f>
        <v>0</v>
      </c>
      <c r="Y117" s="79">
        <f>(COUNTIFS('MASTER TT'!$E$2:$E$68606,$A$2:$A$7563,'MASTER TT'!$B$2:$B$68606,"THURSDAY",'MASTER TT'!$C$2:$C$68606,"08*-1*",'MASTER TT'!$AM$2:$AM$68606,"JAN-APRIL 2026",'MASTER TT'!$J$2:$J$68606,"&gt;=1"))</f>
        <v>0</v>
      </c>
      <c r="Z117" s="79">
        <f>(COUNTIFS('MASTER TT'!$E$2:$E$68606,$A$2:$A$7563,'MASTER TT'!$B$2:$B$68606,"THURSDAY",'MASTER TT'!$C$2:$C$68606,"1100-1*",'MASTER TT'!$AM$2:$AM$68606,"JAN-APRIL 2026",'MASTER TT'!$J$2:$J$68606,"&gt;=1"))</f>
        <v>0</v>
      </c>
      <c r="AA117" s="79">
        <f>(COUNTIFS('MASTER TT'!$E$2:$E$68606,$A$2:$A$7563,'MASTER TT'!$B$2:$B$68606,"MONDAY",'MASTER TT'!$C$2:$C$68606,"1200-1*",'MASTER TT'!$AM$2:$AM$68606,"JAN-APRIL 2025",'MASTER TT'!$J$2:$J$68606,"&gt;=1"))</f>
        <v>0</v>
      </c>
      <c r="AB117" s="79">
        <f>(COUNTIFS('MASTER TT'!$E$2:$E$68606,$A$2:$A$7563,'MASTER TT'!$B$2:$B$68606,"MONDAY",'MASTER TT'!$C$2:$C$68606,"1300-1*",'MASTER TT'!$AM$2:$AM$68606,"JAN-APRIL 2025",'MASTER TT'!$J$2:$J$68606,"&gt;=1"))</f>
        <v>0</v>
      </c>
      <c r="AC117" s="79">
        <f>(COUNTIFS('MASTER TT'!$E$2:$E$68606,$A$2:$A$7563,'MASTER TT'!$B$2:$B$68606,"THURSDAY",'MASTER TT'!$C$2:$C$68606,"14*-1*",'MASTER TT'!$AM$2:$AM$68606,"JAN-APRIL 2026",'MASTER TT'!$J$2:$J$68606,"&gt;=1"))</f>
        <v>0</v>
      </c>
      <c r="AD117" s="79">
        <f>(COUNTIFS('MASTER TT'!$E$2:$E$68606,$A$2:$A$7563,'MASTER TT'!$B$2:$B$68606,"THURSDAY",'MASTER TT'!$C$2:$C$68606,"17*-*",'MASTER TT'!$AM$2:$AM$68606,"JAN-APRIL 2026",'MASTER TT'!$J$2:$J$68606,"&gt;=1"))</f>
        <v>0</v>
      </c>
      <c r="AE117" s="79">
        <f>(COUNTIFS('MASTER TT'!$E$2:$E$68606,$A$2:$A$7563,'MASTER TT'!$B$2:$B$68606,"FRIDAY",'MASTER TT'!$C$2:$C$68606,"08*-1*",'MASTER TT'!$AM$2:$AM$68606,"JAN-APRIL 2026",'MASTER TT'!$J$2:$J$68606,"&gt;=1"))</f>
        <v>0</v>
      </c>
      <c r="AF117" s="79">
        <f>(COUNTIFS('MASTER TT'!$E$2:$E$68606,$A$2:$A$7563,'MASTER TT'!$B$2:$B$68606,"FRIDAY",'MASTER TT'!$C$2:$C$68606,"1100-1*",'MASTER TT'!$AM$2:$AM$68606,"JAN-APRIL 2026",'MASTER TT'!$J$2:$J$68606,"&gt;=1"))</f>
        <v>0</v>
      </c>
      <c r="AG117" s="79">
        <f>(COUNTIFS('MASTER TT'!$E$2:$E$68606,$A$2:$A$7563,'MASTER TT'!$B$2:$B$68606,"MONDAY",'MASTER TT'!$C$2:$C$68606,"1200-1*",'MASTER TT'!$AM$2:$AM$68606,"JAN-APRIL 2025",'MASTER TT'!$J$2:$J$68606,"&gt;=1"))</f>
        <v>0</v>
      </c>
      <c r="AH117" s="79">
        <f>(COUNTIFS('MASTER TT'!$E$2:$E$68606,$A$2:$A$7563,'MASTER TT'!$B$2:$B$68606,"MONDAY",'MASTER TT'!$C$2:$C$68606,"1300-1*",'MASTER TT'!$AM$2:$AM$68606,"JAN-APRIL 2025",'MASTER TT'!$J$2:$J$68606,"&gt;=1"))</f>
        <v>0</v>
      </c>
      <c r="AI117" s="79">
        <f>(COUNTIFS('MASTER TT'!$E$2:$E$68606,$A$2:$A$7563,'MASTER TT'!$B$2:$B$68606,"FRIDAY",'MASTER TT'!$C$2:$C$68606,"14*-1*",'MASTER TT'!$AM$2:$AM$68606,"JAN-APRIL 2026",'MASTER TT'!$J$2:$J$68606,"&gt;=1"))</f>
        <v>0</v>
      </c>
      <c r="AJ117" s="79">
        <f>(COUNTIFS('MASTER TT'!$E$2:$E$68606,$A$2:$A$7563,'MASTER TT'!$B$2:$B$68606,"FRIDAY",'MASTER TT'!$C$2:$C$68606,"17*-*",'MASTER TT'!$AM$2:$AM$68606,"JAN-APRIL 2026",'MASTER TT'!$J$2:$J$68606,"&gt;=1"))</f>
        <v>0</v>
      </c>
      <c r="AK117" s="79">
        <f>(COUNTIFS('MASTER TT'!$E$2:$E$68606,$A$2:$A$7563,'MASTER TT'!$B$2:$B$68606,"SATURDAY",'MASTER TT'!$C$2:$C$68606,"08*-1*",'MASTER TT'!$AM$2:$AM$68606,"JAN-APRIL 2026",'MASTER TT'!$J$2:$J$68606,"&gt;=1"))</f>
        <v>0</v>
      </c>
      <c r="AL117" s="79">
        <f>(COUNTIFS('MASTER TT'!$E$2:$E$68606,$A$2:$A$7563,'MASTER TT'!$B$2:$B$68606,"SATURDAY",'MASTER TT'!$C$2:$C$68606,"1100-1*",'MASTER TT'!$AM$2:$AM$68606,"JAN-APRIL 2026",'MASTER TT'!$J$2:$J$68606,"&gt;=1"))</f>
        <v>0</v>
      </c>
      <c r="AM117" s="79">
        <f>(COUNTIFS('MASTER TT'!$E$2:$E$68606,$A$2:$A$7563,'MASTER TT'!$B$2:$B$68606,"MONDAY",'MASTER TT'!$C$2:$C$68606,"1200-1*",'MASTER TT'!$AM$2:$AM$68606,"JAN-APRIL 2025",'MASTER TT'!$J$2:$J$68606,"&gt;=1"))</f>
        <v>0</v>
      </c>
      <c r="AN117" s="79">
        <f>(COUNTIFS('MASTER TT'!$E$2:$E$68606,$A$2:$A$7563,'MASTER TT'!$B$2:$B$68606,"MONDAY",'MASTER TT'!$C$2:$C$68606,"1300-1*",'MASTER TT'!$AM$2:$AM$68606,"JAN-APRIL 2025",'MASTER TT'!$J$2:$J$68606,"&gt;=1"))</f>
        <v>0</v>
      </c>
      <c r="AO117" s="79">
        <f>(COUNTIFS('MASTER TT'!$E$2:$E$68606,$A$2:$A$7563,'MASTER TT'!$B$2:$B$68606,"MONDAY",'MASTER TT'!$C$2:$C$68606,"14*-1*",'MASTER TT'!$AM$2:$AM$68606,"MAY-AUG 2025",'MASTER TT'!$J$2:$J$68606,"&gt;=1"))</f>
        <v>0</v>
      </c>
      <c r="AP117" s="79">
        <f>(COUNTIFS('MASTER TT'!$E$2:$E$68606,$A$2:$A$7563,'MASTER TT'!$B$2:$B$68606,"SATURDAY",'MASTER TT'!$C$2:$C$68606,"17*-*",'MASTER TT'!$AM$2:$AM$68606,"JAN-APRIL 2026",'MASTER TT'!$J$2:$J$68606,"&gt;=1"))</f>
        <v>0</v>
      </c>
      <c r="AQ117" s="79">
        <f>(COUNTIFS('MASTER TT'!$E$2:$E$68606,$A$2:$A$7563,'MASTER TT'!$B$2:$B$68606,"SUNDAY",'MASTER TT'!$C$2:$C$68606,"08*-1*",'MASTER TT'!$AM$2:$AM$68606,"JAN-APRIL 2026",'MASTER TT'!$J$2:$J$68606,"&gt;=1"))</f>
        <v>0</v>
      </c>
      <c r="AR117" s="79">
        <f>(COUNTIFS('MASTER TT'!$E$2:$E$68607,$A$2:$A$7563,'MASTER TT'!$B$2:$B$68607,"SUNDAY",'MASTER TT'!$C$2:$C$68607,"1100-1*",'MASTER TT'!$AM$2:$AM$68607,"JAN-APRIL 2026",'MASTER TT'!$J$2:$J$68607,"&gt;=1"))</f>
        <v>0</v>
      </c>
      <c r="AS117" s="79">
        <f>(COUNTIFS('MASTER TT'!$E$2:$E$68606,$A$2:$A$7563,'MASTER TT'!$B$2:$B$68606,"SUNDAY",'MASTER TT'!$C$2:$C$68606,"1200-1*",'MASTER TT'!$AM$2:$AM$68606,"JAN-APRIL 2026",'MASTER TT'!$J$2:$J$68606,"&gt;=1"))</f>
        <v>0</v>
      </c>
      <c r="AT117" s="79">
        <f>(COUNTIFS('MASTER TT'!$E$2:$E$68606,$A$2:$A$7563,'MASTER TT'!$B$2:$B$68606,"SUNDAY",'MASTER TT'!$C$2:$C$68606,"1300-1*",'MASTER TT'!$AM$2:$AM$68606,"JAN-APRIL 2026",'MASTER TT'!$J$2:$J$68606,"&gt;=1"))</f>
        <v>0</v>
      </c>
      <c r="AU117" s="79">
        <f>(COUNTIFS('MASTER TT'!$E$2:$E$68606,$A$2:$A$7563,'MASTER TT'!$B$2:$B$68606,"SUNDAY",'MASTER TT'!$C$2:$C$68606,"14*-1*",'MASTER TT'!$AM$2:$AM$68606,"JAN-APRIL 2026",'MASTER TT'!$J$2:$J$68606,"&gt;=1"))</f>
        <v>0</v>
      </c>
      <c r="AV117" s="79">
        <f>(COUNTIFS('MASTER TT'!$E$2:$E$68606,$A$2:$A$7563,'MASTER TT'!$B$2:$B$68606,"SUNDAY",'MASTER TT'!$C$2:$C$68606,"17*-*",'MASTER TT'!$AM$2:$AM$68606,"JAN-APRIL 2026",'MASTER TT'!$J$2:$J$68606,"&gt;=1"))</f>
        <v>0</v>
      </c>
      <c r="AW117" s="28"/>
      <c r="AX117" s="29"/>
      <c r="AY117" s="28"/>
      <c r="AZ117" s="28"/>
      <c r="BA117" s="28"/>
      <c r="BB117" s="28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1"/>
      <c r="BZ117" s="31"/>
      <c r="CA117" s="30"/>
      <c r="CB117" s="30"/>
      <c r="CC117" s="30"/>
      <c r="CD117" s="30"/>
      <c r="CE117" s="30"/>
      <c r="CF117" s="30"/>
    </row>
    <row r="118" spans="1:84" ht="14.25" customHeight="1">
      <c r="A118" s="125" t="s">
        <v>493</v>
      </c>
      <c r="B118" s="43" t="s">
        <v>376</v>
      </c>
      <c r="C118" s="118"/>
      <c r="D118" s="89"/>
      <c r="E118" s="88"/>
      <c r="F118" s="88"/>
      <c r="G118" s="79">
        <f>(COUNTIFS('MASTER TT'!$E$2:$E$68606,$A$2:$A$7563,'MASTER TT'!$B$2:$B$68606,"MONDAY",'MASTER TT'!$C$2:$C$68606,"08*-1*",'MASTER TT'!$AM$2:$AM$68606,"JAN-APRIL 2026",'MASTER TT'!$J$2:$J$68606,"&gt;=1"))</f>
        <v>0</v>
      </c>
      <c r="H118" s="79">
        <f>(COUNTIFS('MASTER TT'!$E$2:$E$68602,$A$2:$A$7563,'MASTER TT'!$B$2:$B$68602,"MONDAY",'MASTER TT'!$C$2:$C$68602,"1100-1*",'MASTER TT'!$AM$2:$AM$68602,"JAN-APRIL 2026",'MASTER TT'!$J$2:$J$68602,"&gt;=1"))</f>
        <v>0</v>
      </c>
      <c r="I118" s="79">
        <f>(COUNTIFS('MASTER TT'!$E$2:$E$68606,$A$2:$A$7563,'MASTER TT'!$B$2:$B$68606,"MONDAY",'MASTER TT'!$C$2:$C$68606,"1200-1*",'MASTER TT'!$AM$2:$AM$68606,"JAN-APRIL 2025",'MASTER TT'!$J$2:$J$68606,"&gt;=1"))</f>
        <v>0</v>
      </c>
      <c r="J118" s="79">
        <f>(COUNTIFS('MASTER TT'!$E$2:$E$68606,$A$2:$A$7563,'MASTER TT'!$B$2:$B$68606,"MONDAY",'MASTER TT'!$C$2:$C$68606,"1300-1*",'MASTER TT'!$AM$2:$AM$68606,"JAN-APRIL 2025",'MASTER TT'!$J$2:$J$68606,"&gt;=1"))</f>
        <v>0</v>
      </c>
      <c r="K118" s="79">
        <f>(COUNTIFS('MASTER TT'!$E$2:$E$68606,$A$2:$A$7563,'MASTER TT'!$B$2:$B$68606,"MONDAY",'MASTER TT'!$C$2:$C$68606,"14*-1*",'MASTER TT'!$AM$2:$AM$68606,"JAN-APRIL 2026",'MASTER TT'!$J$2:$J$68606,"&gt;=1"))</f>
        <v>0</v>
      </c>
      <c r="L118" s="79">
        <f>(COUNTIFS('MASTER TT'!$E$2:$E$68606,$A$2:$A$7563,'MASTER TT'!$B$2:$B$68606,"MONDAY",'MASTER TT'!$C$2:$C$68606,"17*-*",'MASTER TT'!$AM$2:$AM$68606,"JAN-APRIL 2026",'MASTER TT'!$J$2:$J$68606,"&gt;=1"))</f>
        <v>0</v>
      </c>
      <c r="M118" s="79">
        <f>(COUNTIFS('MASTER TT'!$E$2:$E$68606,$A$2:$A$7563,'MASTER TT'!$B$2:$B$68606,"TUESDAY",'MASTER TT'!$C$2:$C$68606,"08*-1*",'MASTER TT'!$AM$2:$AM$68606,"JAN-APRIL 2026",'MASTER TT'!$J$2:$J$68606,"&gt;=1"))</f>
        <v>0</v>
      </c>
      <c r="N118" s="79">
        <f>(COUNTIFS('MASTER TT'!$E$2:$E$68606,$A$2:$A$7563,'MASTER TT'!$B$2:$B$68606,"TUESDAY",'MASTER TT'!$C$2:$C$68606,"1100-1*",'MASTER TT'!$AM$2:$AM$68606,"JAN-APRIL 2026",'MASTER TT'!$J$2:$J$68606,"&gt;=1"))</f>
        <v>0</v>
      </c>
      <c r="O118" s="79">
        <f>(COUNTIFS('MASTER TT'!$E$2:$E$68606,$A$2:$A$7563,'MASTER TT'!$B$2:$B$68606,"MONDAY",'MASTER TT'!$C$2:$C$68606,"1200-1*",'MASTER TT'!$AM$2:$AM$68606,"JAN-APRIL 2025",'MASTER TT'!$J$2:$J$68606,"&gt;=1"))</f>
        <v>0</v>
      </c>
      <c r="P118" s="79">
        <f>(COUNTIFS('MASTER TT'!$E$2:$E$68606,$A$2:$A$7563,'MASTER TT'!$B$2:$B$68606,"TUESDAY",'MASTER TT'!$C$2:$C$68606,"1300-1*",'MASTER TT'!$AM$2:$AM$68606,"JAN-APRIL 2026",'MASTER TT'!$J$2:$J$68606,"&gt;=1"))</f>
        <v>0</v>
      </c>
      <c r="Q118" s="79">
        <f>(COUNTIFS('MASTER TT'!$E$2:$E$68606,$A$2:$A$7563,'MASTER TT'!$B$2:$B$68606,"TUESDAY",'MASTER TT'!$C$2:$C$68606,"14*-1*",'MASTER TT'!$AM$2:$AM$68606,"JAN-APRIL 2026",'MASTER TT'!$J$2:$J$68606,"&gt;=1"))</f>
        <v>0</v>
      </c>
      <c r="R118" s="79">
        <f>(COUNTIFS('MASTER TT'!$E$2:$E$68606,$A$2:$A$7563,'MASTER TT'!$B$2:$B$68606,"TUESDAY",'MASTER TT'!$C$2:$C$68606,"17*-*",'MASTER TT'!$AM$2:$AM$68606,"SEP-DEC  2025",'MASTER TT'!$J$2:$J$68606,"&gt;=1"))</f>
        <v>0</v>
      </c>
      <c r="S118" s="79">
        <f>(COUNTIFS('MASTER TT'!$E$2:$E$68606,$A$2:$A$7563,'MASTER TT'!$B$2:$B$68606,"WEDNESDAY",'MASTER TT'!$C$2:$C$68606,"08*-1*",'MASTER TT'!$AM$2:$AM$68606,"JAN-APRIL 2026",'MASTER TT'!$J$2:$J$68606,"&gt;=1"))</f>
        <v>0</v>
      </c>
      <c r="T118" s="79">
        <f>(COUNTIFS('MASTER TT'!$E$2:$E$68606,$A$2:$A$7563,'MASTER TT'!$B$2:$B$68606,"WEDNESDAY",'MASTER TT'!$C$2:$C$68606,"1100-1*",'MASTER TT'!$AM$2:$AM$68606,"JAN-APRIL 2026",'MASTER TT'!$J$2:$J$68606,"&gt;=1"))</f>
        <v>0</v>
      </c>
      <c r="U118" s="79">
        <f>(COUNTIFS('MASTER TT'!$E$2:$E$68606,$A$2:$A$7563,'MASTER TT'!$B$2:$B$68606,"MONDAY",'MASTER TT'!$C$2:$C$68606,"1200-1*",'MASTER TT'!$AM$2:$AM$68606,"JAN-APRIL 2025",'MASTER TT'!$J$2:$J$68606,"&gt;=1"))</f>
        <v>0</v>
      </c>
      <c r="V118" s="79">
        <f>(COUNTIFS('MASTER TT'!$E$2:$E$68606,$A$2:$A$7563,'MASTER TT'!$B$2:$B$68606,"MONDAY",'MASTER TT'!$C$2:$C$68606,"1300-1*",'MASTER TT'!$AM$2:$AM$68606,"JAN-APRIL 2025",'MASTER TT'!$J$2:$J$68606,"&gt;=1"))</f>
        <v>0</v>
      </c>
      <c r="W118" s="79">
        <f>(COUNTIFS('MASTER TT'!$E$2:$E$68606,$A$2:$A$7563,'MASTER TT'!$B$2:$B$68606,"WEDNESDAY",'MASTER TT'!$C$2:$C$68606,"14*-1*",'MASTER TT'!$AM$2:$AM$68606,"JAN-APRIL 2026",'MASTER TT'!$J$2:$J$68606,"&gt;=1"))</f>
        <v>0</v>
      </c>
      <c r="X118" s="79">
        <f>(COUNTIFS('MASTER TT'!$E$2:$E$68606,$A$2:$A$7563,'MASTER TT'!$B$2:$B$68606,"WEDNESDAY",'MASTER TT'!$C$2:$C$68606,"17*-*",'MASTER TT'!$AM$2:$AM$68606,"JAN-APRIL 2026",'MASTER TT'!$J$2:$J$68606,"&gt;=1"))</f>
        <v>0</v>
      </c>
      <c r="Y118" s="79">
        <f>(COUNTIFS('MASTER TT'!$E$2:$E$68606,$A$2:$A$7563,'MASTER TT'!$B$2:$B$68606,"THURSDAY",'MASTER TT'!$C$2:$C$68606,"08*-1*",'MASTER TT'!$AM$2:$AM$68606,"JAN-APRIL 2026",'MASTER TT'!$J$2:$J$68606,"&gt;=1"))</f>
        <v>0</v>
      </c>
      <c r="Z118" s="79">
        <f>(COUNTIFS('MASTER TT'!$E$2:$E$68606,$A$2:$A$7563,'MASTER TT'!$B$2:$B$68606,"THURSDAY",'MASTER TT'!$C$2:$C$68606,"1100-1*",'MASTER TT'!$AM$2:$AM$68606,"JAN-APRIL 2026",'MASTER TT'!$J$2:$J$68606,"&gt;=1"))</f>
        <v>0</v>
      </c>
      <c r="AA118" s="79">
        <f>(COUNTIFS('MASTER TT'!$E$2:$E$68606,$A$2:$A$7563,'MASTER TT'!$B$2:$B$68606,"MONDAY",'MASTER TT'!$C$2:$C$68606,"1200-1*",'MASTER TT'!$AM$2:$AM$68606,"JAN-APRIL 2025",'MASTER TT'!$J$2:$J$68606,"&gt;=1"))</f>
        <v>0</v>
      </c>
      <c r="AB118" s="79">
        <f>(COUNTIFS('MASTER TT'!$E$2:$E$68606,$A$2:$A$7563,'MASTER TT'!$B$2:$B$68606,"MONDAY",'MASTER TT'!$C$2:$C$68606,"1300-1*",'MASTER TT'!$AM$2:$AM$68606,"JAN-APRIL 2025",'MASTER TT'!$J$2:$J$68606,"&gt;=1"))</f>
        <v>0</v>
      </c>
      <c r="AC118" s="79">
        <f>(COUNTIFS('MASTER TT'!$E$2:$E$68606,$A$2:$A$7563,'MASTER TT'!$B$2:$B$68606,"THURSDAY",'MASTER TT'!$C$2:$C$68606,"14*-1*",'MASTER TT'!$AM$2:$AM$68606,"JAN-APRIL 2026",'MASTER TT'!$J$2:$J$68606,"&gt;=1"))</f>
        <v>0</v>
      </c>
      <c r="AD118" s="79">
        <f>(COUNTIFS('MASTER TT'!$E$2:$E$68606,$A$2:$A$7563,'MASTER TT'!$B$2:$B$68606,"THURSDAY",'MASTER TT'!$C$2:$C$68606,"17*-*",'MASTER TT'!$AM$2:$AM$68606,"JAN-APRIL 2026",'MASTER TT'!$J$2:$J$68606,"&gt;=1"))</f>
        <v>0</v>
      </c>
      <c r="AE118" s="79">
        <f>(COUNTIFS('MASTER TT'!$E$2:$E$68606,$A$2:$A$7563,'MASTER TT'!$B$2:$B$68606,"FRIDAY",'MASTER TT'!$C$2:$C$68606,"08*-1*",'MASTER TT'!$AM$2:$AM$68606,"JAN-APRIL 2026",'MASTER TT'!$J$2:$J$68606,"&gt;=1"))</f>
        <v>0</v>
      </c>
      <c r="AF118" s="79">
        <f>(COUNTIFS('MASTER TT'!$E$2:$E$68606,$A$2:$A$7563,'MASTER TT'!$B$2:$B$68606,"FRIDAY",'MASTER TT'!$C$2:$C$68606,"1100-1*",'MASTER TT'!$AM$2:$AM$68606,"JAN-APRIL 2026",'MASTER TT'!$J$2:$J$68606,"&gt;=1"))</f>
        <v>0</v>
      </c>
      <c r="AG118" s="79">
        <f>(COUNTIFS('MASTER TT'!$E$2:$E$68606,$A$2:$A$7563,'MASTER TT'!$B$2:$B$68606,"MONDAY",'MASTER TT'!$C$2:$C$68606,"1200-1*",'MASTER TT'!$AM$2:$AM$68606,"JAN-APRIL 2025",'MASTER TT'!$J$2:$J$68606,"&gt;=1"))</f>
        <v>0</v>
      </c>
      <c r="AH118" s="79">
        <f>(COUNTIFS('MASTER TT'!$E$2:$E$68606,$A$2:$A$7563,'MASTER TT'!$B$2:$B$68606,"MONDAY",'MASTER TT'!$C$2:$C$68606,"1300-1*",'MASTER TT'!$AM$2:$AM$68606,"JAN-APRIL 2025",'MASTER TT'!$J$2:$J$68606,"&gt;=1"))</f>
        <v>0</v>
      </c>
      <c r="AI118" s="79">
        <f>(COUNTIFS('MASTER TT'!$E$2:$E$68606,$A$2:$A$7563,'MASTER TT'!$B$2:$B$68606,"FRIDAY",'MASTER TT'!$C$2:$C$68606,"14*-1*",'MASTER TT'!$AM$2:$AM$68606,"JAN-APRIL 2026",'MASTER TT'!$J$2:$J$68606,"&gt;=1"))</f>
        <v>0</v>
      </c>
      <c r="AJ118" s="79">
        <f>(COUNTIFS('MASTER TT'!$E$2:$E$68606,$A$2:$A$7563,'MASTER TT'!$B$2:$B$68606,"FRIDAY",'MASTER TT'!$C$2:$C$68606,"17*-*",'MASTER TT'!$AM$2:$AM$68606,"JAN-APRIL 2026",'MASTER TT'!$J$2:$J$68606,"&gt;=1"))</f>
        <v>0</v>
      </c>
      <c r="AK118" s="79">
        <f>(COUNTIFS('MASTER TT'!$E$2:$E$68606,$A$2:$A$7563,'MASTER TT'!$B$2:$B$68606,"SATURDAY",'MASTER TT'!$C$2:$C$68606,"08*-1*",'MASTER TT'!$AM$2:$AM$68606,"JAN-APRIL 2026",'MASTER TT'!$J$2:$J$68606,"&gt;=1"))</f>
        <v>0</v>
      </c>
      <c r="AL118" s="79">
        <f>(COUNTIFS('MASTER TT'!$E$2:$E$68606,$A$2:$A$7563,'MASTER TT'!$B$2:$B$68606,"SATURDAY",'MASTER TT'!$C$2:$C$68606,"1100-1*",'MASTER TT'!$AM$2:$AM$68606,"JAN-APRIL 2026",'MASTER TT'!$J$2:$J$68606,"&gt;=1"))</f>
        <v>0</v>
      </c>
      <c r="AM118" s="79">
        <f>(COUNTIFS('MASTER TT'!$E$2:$E$68606,$A$2:$A$7563,'MASTER TT'!$B$2:$B$68606,"MONDAY",'MASTER TT'!$C$2:$C$68606,"1200-1*",'MASTER TT'!$AM$2:$AM$68606,"JAN-APRIL 2025",'MASTER TT'!$J$2:$J$68606,"&gt;=1"))</f>
        <v>0</v>
      </c>
      <c r="AN118" s="79">
        <f>(COUNTIFS('MASTER TT'!$E$2:$E$68606,$A$2:$A$7563,'MASTER TT'!$B$2:$B$68606,"MONDAY",'MASTER TT'!$C$2:$C$68606,"1300-1*",'MASTER TT'!$AM$2:$AM$68606,"JAN-APRIL 2025",'MASTER TT'!$J$2:$J$68606,"&gt;=1"))</f>
        <v>0</v>
      </c>
      <c r="AO118" s="79">
        <f>(COUNTIFS('MASTER TT'!$E$2:$E$68606,$A$2:$A$7563,'MASTER TT'!$B$2:$B$68606,"MONDAY",'MASTER TT'!$C$2:$C$68606,"14*-1*",'MASTER TT'!$AM$2:$AM$68606,"MAY-AUG 2025",'MASTER TT'!$J$2:$J$68606,"&gt;=1"))</f>
        <v>0</v>
      </c>
      <c r="AP118" s="79">
        <f>(COUNTIFS('MASTER TT'!$E$2:$E$68606,$A$2:$A$7563,'MASTER TT'!$B$2:$B$68606,"SATURDAY",'MASTER TT'!$C$2:$C$68606,"17*-*",'MASTER TT'!$AM$2:$AM$68606,"JAN-APRIL 2026",'MASTER TT'!$J$2:$J$68606,"&gt;=1"))</f>
        <v>0</v>
      </c>
      <c r="AQ118" s="79">
        <f>(COUNTIFS('MASTER TT'!$E$2:$E$68606,$A$2:$A$7563,'MASTER TT'!$B$2:$B$68606,"SUNDAY",'MASTER TT'!$C$2:$C$68606,"08*-1*",'MASTER TT'!$AM$2:$AM$68606,"JAN-APRIL 2026",'MASTER TT'!$J$2:$J$68606,"&gt;=1"))</f>
        <v>0</v>
      </c>
      <c r="AR118" s="79">
        <f>(COUNTIFS('MASTER TT'!$E$2:$E$68607,$A$2:$A$7563,'MASTER TT'!$B$2:$B$68607,"SUNDAY",'MASTER TT'!$C$2:$C$68607,"1100-1*",'MASTER TT'!$AM$2:$AM$68607,"JAN-APRIL 2026",'MASTER TT'!$J$2:$J$68607,"&gt;=1"))</f>
        <v>0</v>
      </c>
      <c r="AS118" s="79">
        <f>(COUNTIFS('MASTER TT'!$E$2:$E$68606,$A$2:$A$7563,'MASTER TT'!$B$2:$B$68606,"SUNDAY",'MASTER TT'!$C$2:$C$68606,"1200-1*",'MASTER TT'!$AM$2:$AM$68606,"JAN-APRIL 2026",'MASTER TT'!$J$2:$J$68606,"&gt;=1"))</f>
        <v>0</v>
      </c>
      <c r="AT118" s="79">
        <f>(COUNTIFS('MASTER TT'!$E$2:$E$68606,$A$2:$A$7563,'MASTER TT'!$B$2:$B$68606,"SUNDAY",'MASTER TT'!$C$2:$C$68606,"1300-1*",'MASTER TT'!$AM$2:$AM$68606,"JAN-APRIL 2026",'MASTER TT'!$J$2:$J$68606,"&gt;=1"))</f>
        <v>0</v>
      </c>
      <c r="AU118" s="79">
        <f>(COUNTIFS('MASTER TT'!$E$2:$E$68606,$A$2:$A$7563,'MASTER TT'!$B$2:$B$68606,"SUNDAY",'MASTER TT'!$C$2:$C$68606,"14*-1*",'MASTER TT'!$AM$2:$AM$68606,"JAN-APRIL 2026",'MASTER TT'!$J$2:$J$68606,"&gt;=1"))</f>
        <v>0</v>
      </c>
      <c r="AV118" s="79">
        <f>(COUNTIFS('MASTER TT'!$E$2:$E$68606,$A$2:$A$7563,'MASTER TT'!$B$2:$B$68606,"SUNDAY",'MASTER TT'!$C$2:$C$68606,"17*-*",'MASTER TT'!$AM$2:$AM$68606,"JAN-APRIL 2026",'MASTER TT'!$J$2:$J$68606,"&gt;=1"))</f>
        <v>0</v>
      </c>
      <c r="AW118" s="28"/>
      <c r="AX118" s="29"/>
      <c r="AY118" s="28"/>
      <c r="AZ118" s="28"/>
      <c r="BA118" s="28"/>
      <c r="BB118" s="28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1"/>
      <c r="BZ118" s="31"/>
      <c r="CA118" s="30"/>
      <c r="CB118" s="30"/>
      <c r="CC118" s="30"/>
      <c r="CD118" s="30"/>
      <c r="CE118" s="30"/>
      <c r="CF118" s="30"/>
    </row>
    <row r="119" spans="1:84" ht="14.25" customHeight="1">
      <c r="A119" s="125" t="s">
        <v>494</v>
      </c>
      <c r="B119" s="43" t="s">
        <v>376</v>
      </c>
      <c r="C119" s="118"/>
      <c r="D119" s="89"/>
      <c r="E119" s="88"/>
      <c r="F119" s="88"/>
      <c r="G119" s="79">
        <f>(COUNTIFS('MASTER TT'!$E$2:$E$68606,$A$2:$A$7563,'MASTER TT'!$B$2:$B$68606,"MONDAY",'MASTER TT'!$C$2:$C$68606,"08*-1*",'MASTER TT'!$AM$2:$AM$68606,"JAN-APRIL 2026",'MASTER TT'!$J$2:$J$68606,"&gt;=1"))</f>
        <v>0</v>
      </c>
      <c r="H119" s="79">
        <f>(COUNTIFS('MASTER TT'!$E$2:$E$68602,$A$2:$A$7563,'MASTER TT'!$B$2:$B$68602,"MONDAY",'MASTER TT'!$C$2:$C$68602,"1100-1*",'MASTER TT'!$AM$2:$AM$68602,"JAN-APRIL 2026",'MASTER TT'!$J$2:$J$68602,"&gt;=1"))</f>
        <v>0</v>
      </c>
      <c r="I119" s="79">
        <f>(COUNTIFS('MASTER TT'!$E$2:$E$68606,$A$2:$A$7563,'MASTER TT'!$B$2:$B$68606,"MONDAY",'MASTER TT'!$C$2:$C$68606,"1200-1*",'MASTER TT'!$AM$2:$AM$68606,"JAN-APRIL 2025",'MASTER TT'!$J$2:$J$68606,"&gt;=1"))</f>
        <v>0</v>
      </c>
      <c r="J119" s="79">
        <f>(COUNTIFS('MASTER TT'!$E$2:$E$68606,$A$2:$A$7563,'MASTER TT'!$B$2:$B$68606,"MONDAY",'MASTER TT'!$C$2:$C$68606,"1300-1*",'MASTER TT'!$AM$2:$AM$68606,"JAN-APRIL 2025",'MASTER TT'!$J$2:$J$68606,"&gt;=1"))</f>
        <v>0</v>
      </c>
      <c r="K119" s="79">
        <f>(COUNTIFS('MASTER TT'!$E$2:$E$68606,$A$2:$A$7563,'MASTER TT'!$B$2:$B$68606,"MONDAY",'MASTER TT'!$C$2:$C$68606,"14*-1*",'MASTER TT'!$AM$2:$AM$68606,"JAN-APRIL 2026",'MASTER TT'!$J$2:$J$68606,"&gt;=1"))</f>
        <v>0</v>
      </c>
      <c r="L119" s="79">
        <f>(COUNTIFS('MASTER TT'!$E$2:$E$68606,$A$2:$A$7563,'MASTER TT'!$B$2:$B$68606,"MONDAY",'MASTER TT'!$C$2:$C$68606,"17*-*",'MASTER TT'!$AM$2:$AM$68606,"JAN-APRIL 2026",'MASTER TT'!$J$2:$J$68606,"&gt;=1"))</f>
        <v>0</v>
      </c>
      <c r="M119" s="79">
        <f>(COUNTIFS('MASTER TT'!$E$2:$E$68606,$A$2:$A$7563,'MASTER TT'!$B$2:$B$68606,"TUESDAY",'MASTER TT'!$C$2:$C$68606,"08*-1*",'MASTER TT'!$AM$2:$AM$68606,"JAN-APRIL 2026",'MASTER TT'!$J$2:$J$68606,"&gt;=1"))</f>
        <v>0</v>
      </c>
      <c r="N119" s="79">
        <f>(COUNTIFS('MASTER TT'!$E$2:$E$68606,$A$2:$A$7563,'MASTER TT'!$B$2:$B$68606,"TUESDAY",'MASTER TT'!$C$2:$C$68606,"1100-1*",'MASTER TT'!$AM$2:$AM$68606,"JAN-APRIL 2026",'MASTER TT'!$J$2:$J$68606,"&gt;=1"))</f>
        <v>0</v>
      </c>
      <c r="O119" s="79">
        <f>(COUNTIFS('MASTER TT'!$E$2:$E$68606,$A$2:$A$7563,'MASTER TT'!$B$2:$B$68606,"MONDAY",'MASTER TT'!$C$2:$C$68606,"1200-1*",'MASTER TT'!$AM$2:$AM$68606,"JAN-APRIL 2025",'MASTER TT'!$J$2:$J$68606,"&gt;=1"))</f>
        <v>0</v>
      </c>
      <c r="P119" s="79">
        <f>(COUNTIFS('MASTER TT'!$E$2:$E$68606,$A$2:$A$7563,'MASTER TT'!$B$2:$B$68606,"TUESDAY",'MASTER TT'!$C$2:$C$68606,"1300-1*",'MASTER TT'!$AM$2:$AM$68606,"JAN-APRIL 2026",'MASTER TT'!$J$2:$J$68606,"&gt;=1"))</f>
        <v>0</v>
      </c>
      <c r="Q119" s="79">
        <f>(COUNTIFS('MASTER TT'!$E$2:$E$68606,$A$2:$A$7563,'MASTER TT'!$B$2:$B$68606,"TUESDAY",'MASTER TT'!$C$2:$C$68606,"14*-1*",'MASTER TT'!$AM$2:$AM$68606,"JAN-APRIL 2026",'MASTER TT'!$J$2:$J$68606,"&gt;=1"))</f>
        <v>0</v>
      </c>
      <c r="R119" s="79">
        <f>(COUNTIFS('MASTER TT'!$E$2:$E$68606,$A$2:$A$7563,'MASTER TT'!$B$2:$B$68606,"TUESDAY",'MASTER TT'!$C$2:$C$68606,"17*-*",'MASTER TT'!$AM$2:$AM$68606,"SEP-DEC  2025",'MASTER TT'!$J$2:$J$68606,"&gt;=1"))</f>
        <v>0</v>
      </c>
      <c r="S119" s="79">
        <f>(COUNTIFS('MASTER TT'!$E$2:$E$68606,$A$2:$A$7563,'MASTER TT'!$B$2:$B$68606,"WEDNESDAY",'MASTER TT'!$C$2:$C$68606,"08*-1*",'MASTER TT'!$AM$2:$AM$68606,"JAN-APRIL 2026",'MASTER TT'!$J$2:$J$68606,"&gt;=1"))</f>
        <v>0</v>
      </c>
      <c r="T119" s="79">
        <f>(COUNTIFS('MASTER TT'!$E$2:$E$68606,$A$2:$A$7563,'MASTER TT'!$B$2:$B$68606,"WEDNESDAY",'MASTER TT'!$C$2:$C$68606,"1100-1*",'MASTER TT'!$AM$2:$AM$68606,"JAN-APRIL 2026",'MASTER TT'!$J$2:$J$68606,"&gt;=1"))</f>
        <v>0</v>
      </c>
      <c r="U119" s="79">
        <f>(COUNTIFS('MASTER TT'!$E$2:$E$68606,$A$2:$A$7563,'MASTER TT'!$B$2:$B$68606,"MONDAY",'MASTER TT'!$C$2:$C$68606,"1200-1*",'MASTER TT'!$AM$2:$AM$68606,"JAN-APRIL 2025",'MASTER TT'!$J$2:$J$68606,"&gt;=1"))</f>
        <v>0</v>
      </c>
      <c r="V119" s="79">
        <f>(COUNTIFS('MASTER TT'!$E$2:$E$68606,$A$2:$A$7563,'MASTER TT'!$B$2:$B$68606,"MONDAY",'MASTER TT'!$C$2:$C$68606,"1300-1*",'MASTER TT'!$AM$2:$AM$68606,"JAN-APRIL 2025",'MASTER TT'!$J$2:$J$68606,"&gt;=1"))</f>
        <v>0</v>
      </c>
      <c r="W119" s="79">
        <f>(COUNTIFS('MASTER TT'!$E$2:$E$68606,$A$2:$A$7563,'MASTER TT'!$B$2:$B$68606,"WEDNESDAY",'MASTER TT'!$C$2:$C$68606,"14*-1*",'MASTER TT'!$AM$2:$AM$68606,"JAN-APRIL 2026",'MASTER TT'!$J$2:$J$68606,"&gt;=1"))</f>
        <v>0</v>
      </c>
      <c r="X119" s="79">
        <f>(COUNTIFS('MASTER TT'!$E$2:$E$68606,$A$2:$A$7563,'MASTER TT'!$B$2:$B$68606,"WEDNESDAY",'MASTER TT'!$C$2:$C$68606,"17*-*",'MASTER TT'!$AM$2:$AM$68606,"JAN-APRIL 2026",'MASTER TT'!$J$2:$J$68606,"&gt;=1"))</f>
        <v>0</v>
      </c>
      <c r="Y119" s="79">
        <f>(COUNTIFS('MASTER TT'!$E$2:$E$68606,$A$2:$A$7563,'MASTER TT'!$B$2:$B$68606,"THURSDAY",'MASTER TT'!$C$2:$C$68606,"08*-1*",'MASTER TT'!$AM$2:$AM$68606,"JAN-APRIL 2026",'MASTER TT'!$J$2:$J$68606,"&gt;=1"))</f>
        <v>0</v>
      </c>
      <c r="Z119" s="79">
        <f>(COUNTIFS('MASTER TT'!$E$2:$E$68606,$A$2:$A$7563,'MASTER TT'!$B$2:$B$68606,"THURSDAY",'MASTER TT'!$C$2:$C$68606,"1100-1*",'MASTER TT'!$AM$2:$AM$68606,"JAN-APRIL 2026",'MASTER TT'!$J$2:$J$68606,"&gt;=1"))</f>
        <v>0</v>
      </c>
      <c r="AA119" s="79">
        <f>(COUNTIFS('MASTER TT'!$E$2:$E$68606,$A$2:$A$7563,'MASTER TT'!$B$2:$B$68606,"MONDAY",'MASTER TT'!$C$2:$C$68606,"1200-1*",'MASTER TT'!$AM$2:$AM$68606,"JAN-APRIL 2025",'MASTER TT'!$J$2:$J$68606,"&gt;=1"))</f>
        <v>0</v>
      </c>
      <c r="AB119" s="79">
        <f>(COUNTIFS('MASTER TT'!$E$2:$E$68606,$A$2:$A$7563,'MASTER TT'!$B$2:$B$68606,"MONDAY",'MASTER TT'!$C$2:$C$68606,"1300-1*",'MASTER TT'!$AM$2:$AM$68606,"JAN-APRIL 2025",'MASTER TT'!$J$2:$J$68606,"&gt;=1"))</f>
        <v>0</v>
      </c>
      <c r="AC119" s="79">
        <f>(COUNTIFS('MASTER TT'!$E$2:$E$68606,$A$2:$A$7563,'MASTER TT'!$B$2:$B$68606,"THURSDAY",'MASTER TT'!$C$2:$C$68606,"14*-1*",'MASTER TT'!$AM$2:$AM$68606,"JAN-APRIL 2026",'MASTER TT'!$J$2:$J$68606,"&gt;=1"))</f>
        <v>0</v>
      </c>
      <c r="AD119" s="79">
        <f>(COUNTIFS('MASTER TT'!$E$2:$E$68606,$A$2:$A$7563,'MASTER TT'!$B$2:$B$68606,"THURSDAY",'MASTER TT'!$C$2:$C$68606,"17*-*",'MASTER TT'!$AM$2:$AM$68606,"JAN-APRIL 2026",'MASTER TT'!$J$2:$J$68606,"&gt;=1"))</f>
        <v>0</v>
      </c>
      <c r="AE119" s="79">
        <f>(COUNTIFS('MASTER TT'!$E$2:$E$68606,$A$2:$A$7563,'MASTER TT'!$B$2:$B$68606,"FRIDAY",'MASTER TT'!$C$2:$C$68606,"08*-1*",'MASTER TT'!$AM$2:$AM$68606,"JAN-APRIL 2026",'MASTER TT'!$J$2:$J$68606,"&gt;=1"))</f>
        <v>0</v>
      </c>
      <c r="AF119" s="79">
        <f>(COUNTIFS('MASTER TT'!$E$2:$E$68606,$A$2:$A$7563,'MASTER TT'!$B$2:$B$68606,"FRIDAY",'MASTER TT'!$C$2:$C$68606,"1100-1*",'MASTER TT'!$AM$2:$AM$68606,"JAN-APRIL 2026",'MASTER TT'!$J$2:$J$68606,"&gt;=1"))</f>
        <v>0</v>
      </c>
      <c r="AG119" s="79">
        <f>(COUNTIFS('MASTER TT'!$E$2:$E$68606,$A$2:$A$7563,'MASTER TT'!$B$2:$B$68606,"MONDAY",'MASTER TT'!$C$2:$C$68606,"1200-1*",'MASTER TT'!$AM$2:$AM$68606,"JAN-APRIL 2025",'MASTER TT'!$J$2:$J$68606,"&gt;=1"))</f>
        <v>0</v>
      </c>
      <c r="AH119" s="79">
        <f>(COUNTIFS('MASTER TT'!$E$2:$E$68606,$A$2:$A$7563,'MASTER TT'!$B$2:$B$68606,"MONDAY",'MASTER TT'!$C$2:$C$68606,"1300-1*",'MASTER TT'!$AM$2:$AM$68606,"JAN-APRIL 2025",'MASTER TT'!$J$2:$J$68606,"&gt;=1"))</f>
        <v>0</v>
      </c>
      <c r="AI119" s="79">
        <f>(COUNTIFS('MASTER TT'!$E$2:$E$68606,$A$2:$A$7563,'MASTER TT'!$B$2:$B$68606,"FRIDAY",'MASTER TT'!$C$2:$C$68606,"14*-1*",'MASTER TT'!$AM$2:$AM$68606,"JAN-APRIL 2026",'MASTER TT'!$J$2:$J$68606,"&gt;=1"))</f>
        <v>0</v>
      </c>
      <c r="AJ119" s="79">
        <f>(COUNTIFS('MASTER TT'!$E$2:$E$68606,$A$2:$A$7563,'MASTER TT'!$B$2:$B$68606,"FRIDAY",'MASTER TT'!$C$2:$C$68606,"17*-*",'MASTER TT'!$AM$2:$AM$68606,"JAN-APRIL 2026",'MASTER TT'!$J$2:$J$68606,"&gt;=1"))</f>
        <v>0</v>
      </c>
      <c r="AK119" s="79">
        <f>(COUNTIFS('MASTER TT'!$E$2:$E$68606,$A$2:$A$7563,'MASTER TT'!$B$2:$B$68606,"SATURDAY",'MASTER TT'!$C$2:$C$68606,"08*-1*",'MASTER TT'!$AM$2:$AM$68606,"JAN-APRIL 2026",'MASTER TT'!$J$2:$J$68606,"&gt;=1"))</f>
        <v>0</v>
      </c>
      <c r="AL119" s="79">
        <f>(COUNTIFS('MASTER TT'!$E$2:$E$68606,$A$2:$A$7563,'MASTER TT'!$B$2:$B$68606,"SATURDAY",'MASTER TT'!$C$2:$C$68606,"1100-1*",'MASTER TT'!$AM$2:$AM$68606,"JAN-APRIL 2026",'MASTER TT'!$J$2:$J$68606,"&gt;=1"))</f>
        <v>0</v>
      </c>
      <c r="AM119" s="79">
        <f>(COUNTIFS('MASTER TT'!$E$2:$E$68606,$A$2:$A$7563,'MASTER TT'!$B$2:$B$68606,"MONDAY",'MASTER TT'!$C$2:$C$68606,"1200-1*",'MASTER TT'!$AM$2:$AM$68606,"JAN-APRIL 2025",'MASTER TT'!$J$2:$J$68606,"&gt;=1"))</f>
        <v>0</v>
      </c>
      <c r="AN119" s="79">
        <f>(COUNTIFS('MASTER TT'!$E$2:$E$68606,$A$2:$A$7563,'MASTER TT'!$B$2:$B$68606,"MONDAY",'MASTER TT'!$C$2:$C$68606,"1300-1*",'MASTER TT'!$AM$2:$AM$68606,"JAN-APRIL 2025",'MASTER TT'!$J$2:$J$68606,"&gt;=1"))</f>
        <v>0</v>
      </c>
      <c r="AO119" s="79">
        <f>(COUNTIFS('MASTER TT'!$E$2:$E$68606,$A$2:$A$7563,'MASTER TT'!$B$2:$B$68606,"MONDAY",'MASTER TT'!$C$2:$C$68606,"14*-1*",'MASTER TT'!$AM$2:$AM$68606,"MAY-AUG 2025",'MASTER TT'!$J$2:$J$68606,"&gt;=1"))</f>
        <v>0</v>
      </c>
      <c r="AP119" s="79">
        <f>(COUNTIFS('MASTER TT'!$E$2:$E$68606,$A$2:$A$7563,'MASTER TT'!$B$2:$B$68606,"SATURDAY",'MASTER TT'!$C$2:$C$68606,"17*-*",'MASTER TT'!$AM$2:$AM$68606,"JAN-APRIL 2026",'MASTER TT'!$J$2:$J$68606,"&gt;=1"))</f>
        <v>0</v>
      </c>
      <c r="AQ119" s="79">
        <f>(COUNTIFS('MASTER TT'!$E$2:$E$68606,$A$2:$A$7563,'MASTER TT'!$B$2:$B$68606,"SUNDAY",'MASTER TT'!$C$2:$C$68606,"08*-1*",'MASTER TT'!$AM$2:$AM$68606,"JAN-APRIL 2026",'MASTER TT'!$J$2:$J$68606,"&gt;=1"))</f>
        <v>0</v>
      </c>
      <c r="AR119" s="79">
        <f>(COUNTIFS('MASTER TT'!$E$2:$E$68607,$A$2:$A$7563,'MASTER TT'!$B$2:$B$68607,"SUNDAY",'MASTER TT'!$C$2:$C$68607,"1100-1*",'MASTER TT'!$AM$2:$AM$68607,"JAN-APRIL 2026",'MASTER TT'!$J$2:$J$68607,"&gt;=1"))</f>
        <v>0</v>
      </c>
      <c r="AS119" s="79">
        <f>(COUNTIFS('MASTER TT'!$E$2:$E$68606,$A$2:$A$7563,'MASTER TT'!$B$2:$B$68606,"SUNDAY",'MASTER TT'!$C$2:$C$68606,"1200-1*",'MASTER TT'!$AM$2:$AM$68606,"JAN-APRIL 2026",'MASTER TT'!$J$2:$J$68606,"&gt;=1"))</f>
        <v>0</v>
      </c>
      <c r="AT119" s="79">
        <f>(COUNTIFS('MASTER TT'!$E$2:$E$68606,$A$2:$A$7563,'MASTER TT'!$B$2:$B$68606,"SUNDAY",'MASTER TT'!$C$2:$C$68606,"1300-1*",'MASTER TT'!$AM$2:$AM$68606,"JAN-APRIL 2026",'MASTER TT'!$J$2:$J$68606,"&gt;=1"))</f>
        <v>0</v>
      </c>
      <c r="AU119" s="79">
        <f>(COUNTIFS('MASTER TT'!$E$2:$E$68606,$A$2:$A$7563,'MASTER TT'!$B$2:$B$68606,"SUNDAY",'MASTER TT'!$C$2:$C$68606,"14*-1*",'MASTER TT'!$AM$2:$AM$68606,"JAN-APRIL 2026",'MASTER TT'!$J$2:$J$68606,"&gt;=1"))</f>
        <v>0</v>
      </c>
      <c r="AV119" s="79">
        <f>(COUNTIFS('MASTER TT'!$E$2:$E$68606,$A$2:$A$7563,'MASTER TT'!$B$2:$B$68606,"SUNDAY",'MASTER TT'!$C$2:$C$68606,"17*-*",'MASTER TT'!$AM$2:$AM$68606,"JAN-APRIL 2026",'MASTER TT'!$J$2:$J$68606,"&gt;=1"))</f>
        <v>0</v>
      </c>
      <c r="AW119" s="28"/>
      <c r="AX119" s="29"/>
      <c r="AY119" s="28"/>
      <c r="AZ119" s="28"/>
      <c r="BA119" s="28"/>
      <c r="BB119" s="28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1"/>
      <c r="BZ119" s="31"/>
      <c r="CA119" s="30"/>
      <c r="CB119" s="30"/>
      <c r="CC119" s="30"/>
      <c r="CD119" s="30"/>
      <c r="CE119" s="30"/>
      <c r="CF119" s="30"/>
    </row>
    <row r="120" spans="1:84" ht="14.25" customHeight="1">
      <c r="A120" s="125" t="s">
        <v>495</v>
      </c>
      <c r="B120" s="43" t="s">
        <v>376</v>
      </c>
      <c r="C120" s="118"/>
      <c r="D120" s="89"/>
      <c r="E120" s="88"/>
      <c r="F120" s="88"/>
      <c r="G120" s="79">
        <f>(COUNTIFS('MASTER TT'!$E$2:$E$68606,$A$2:$A$7563,'MASTER TT'!$B$2:$B$68606,"MONDAY",'MASTER TT'!$C$2:$C$68606,"08*-1*",'MASTER TT'!$AM$2:$AM$68606,"JAN-APRIL 2026",'MASTER TT'!$J$2:$J$68606,"&gt;=1"))</f>
        <v>0</v>
      </c>
      <c r="H120" s="79">
        <f>(COUNTIFS('MASTER TT'!$E$2:$E$68602,$A$2:$A$7563,'MASTER TT'!$B$2:$B$68602,"MONDAY",'MASTER TT'!$C$2:$C$68602,"1100-1*",'MASTER TT'!$AM$2:$AM$68602,"JAN-APRIL 2026",'MASTER TT'!$J$2:$J$68602,"&gt;=1"))</f>
        <v>0</v>
      </c>
      <c r="I120" s="79">
        <f>(COUNTIFS('MASTER TT'!$E$2:$E$68606,$A$2:$A$7563,'MASTER TT'!$B$2:$B$68606,"MONDAY",'MASTER TT'!$C$2:$C$68606,"1200-1*",'MASTER TT'!$AM$2:$AM$68606,"JAN-APRIL 2025",'MASTER TT'!$J$2:$J$68606,"&gt;=1"))</f>
        <v>0</v>
      </c>
      <c r="J120" s="79">
        <f>(COUNTIFS('MASTER TT'!$E$2:$E$68606,$A$2:$A$7563,'MASTER TT'!$B$2:$B$68606,"MONDAY",'MASTER TT'!$C$2:$C$68606,"1300-1*",'MASTER TT'!$AM$2:$AM$68606,"JAN-APRIL 2025",'MASTER TT'!$J$2:$J$68606,"&gt;=1"))</f>
        <v>0</v>
      </c>
      <c r="K120" s="79">
        <f>(COUNTIFS('MASTER TT'!$E$2:$E$68606,$A$2:$A$7563,'MASTER TT'!$B$2:$B$68606,"MONDAY",'MASTER TT'!$C$2:$C$68606,"14*-1*",'MASTER TT'!$AM$2:$AM$68606,"JAN-APRIL 2026",'MASTER TT'!$J$2:$J$68606,"&gt;=1"))</f>
        <v>0</v>
      </c>
      <c r="L120" s="79">
        <f>(COUNTIFS('MASTER TT'!$E$2:$E$68606,$A$2:$A$7563,'MASTER TT'!$B$2:$B$68606,"MONDAY",'MASTER TT'!$C$2:$C$68606,"17*-*",'MASTER TT'!$AM$2:$AM$68606,"JAN-APRIL 2026",'MASTER TT'!$J$2:$J$68606,"&gt;=1"))</f>
        <v>0</v>
      </c>
      <c r="M120" s="79">
        <f>(COUNTIFS('MASTER TT'!$E$2:$E$68606,$A$2:$A$7563,'MASTER TT'!$B$2:$B$68606,"TUESDAY",'MASTER TT'!$C$2:$C$68606,"08*-1*",'MASTER TT'!$AM$2:$AM$68606,"JAN-APRIL 2026",'MASTER TT'!$J$2:$J$68606,"&gt;=1"))</f>
        <v>0</v>
      </c>
      <c r="N120" s="79">
        <f>(COUNTIFS('MASTER TT'!$E$2:$E$68606,$A$2:$A$7563,'MASTER TT'!$B$2:$B$68606,"TUESDAY",'MASTER TT'!$C$2:$C$68606,"1100-1*",'MASTER TT'!$AM$2:$AM$68606,"JAN-APRIL 2026",'MASTER TT'!$J$2:$J$68606,"&gt;=1"))</f>
        <v>0</v>
      </c>
      <c r="O120" s="79">
        <f>(COUNTIFS('MASTER TT'!$E$2:$E$68606,$A$2:$A$7563,'MASTER TT'!$B$2:$B$68606,"MONDAY",'MASTER TT'!$C$2:$C$68606,"1200-1*",'MASTER TT'!$AM$2:$AM$68606,"JAN-APRIL 2025",'MASTER TT'!$J$2:$J$68606,"&gt;=1"))</f>
        <v>0</v>
      </c>
      <c r="P120" s="79">
        <f>(COUNTIFS('MASTER TT'!$E$2:$E$68606,$A$2:$A$7563,'MASTER TT'!$B$2:$B$68606,"TUESDAY",'MASTER TT'!$C$2:$C$68606,"1300-1*",'MASTER TT'!$AM$2:$AM$68606,"JAN-APRIL 2026",'MASTER TT'!$J$2:$J$68606,"&gt;=1"))</f>
        <v>0</v>
      </c>
      <c r="Q120" s="79">
        <f>(COUNTIFS('MASTER TT'!$E$2:$E$68606,$A$2:$A$7563,'MASTER TT'!$B$2:$B$68606,"TUESDAY",'MASTER TT'!$C$2:$C$68606,"14*-1*",'MASTER TT'!$AM$2:$AM$68606,"JAN-APRIL 2026",'MASTER TT'!$J$2:$J$68606,"&gt;=1"))</f>
        <v>0</v>
      </c>
      <c r="R120" s="79">
        <f>(COUNTIFS('MASTER TT'!$E$2:$E$68606,$A$2:$A$7563,'MASTER TT'!$B$2:$B$68606,"TUESDAY",'MASTER TT'!$C$2:$C$68606,"17*-*",'MASTER TT'!$AM$2:$AM$68606,"SEP-DEC  2025",'MASTER TT'!$J$2:$J$68606,"&gt;=1"))</f>
        <v>0</v>
      </c>
      <c r="S120" s="79">
        <f>(COUNTIFS('MASTER TT'!$E$2:$E$68606,$A$2:$A$7563,'MASTER TT'!$B$2:$B$68606,"WEDNESDAY",'MASTER TT'!$C$2:$C$68606,"08*-1*",'MASTER TT'!$AM$2:$AM$68606,"JAN-APRIL 2026",'MASTER TT'!$J$2:$J$68606,"&gt;=1"))</f>
        <v>0</v>
      </c>
      <c r="T120" s="79">
        <f>(COUNTIFS('MASTER TT'!$E$2:$E$68606,$A$2:$A$7563,'MASTER TT'!$B$2:$B$68606,"WEDNESDAY",'MASTER TT'!$C$2:$C$68606,"1100-1*",'MASTER TT'!$AM$2:$AM$68606,"JAN-APRIL 2026",'MASTER TT'!$J$2:$J$68606,"&gt;=1"))</f>
        <v>0</v>
      </c>
      <c r="U120" s="79">
        <f>(COUNTIFS('MASTER TT'!$E$2:$E$68606,$A$2:$A$7563,'MASTER TT'!$B$2:$B$68606,"MONDAY",'MASTER TT'!$C$2:$C$68606,"1200-1*",'MASTER TT'!$AM$2:$AM$68606,"JAN-APRIL 2025",'MASTER TT'!$J$2:$J$68606,"&gt;=1"))</f>
        <v>0</v>
      </c>
      <c r="V120" s="79">
        <f>(COUNTIFS('MASTER TT'!$E$2:$E$68606,$A$2:$A$7563,'MASTER TT'!$B$2:$B$68606,"MONDAY",'MASTER TT'!$C$2:$C$68606,"1300-1*",'MASTER TT'!$AM$2:$AM$68606,"JAN-APRIL 2025",'MASTER TT'!$J$2:$J$68606,"&gt;=1"))</f>
        <v>0</v>
      </c>
      <c r="W120" s="79">
        <f>(COUNTIFS('MASTER TT'!$E$2:$E$68606,$A$2:$A$7563,'MASTER TT'!$B$2:$B$68606,"WEDNESDAY",'MASTER TT'!$C$2:$C$68606,"14*-1*",'MASTER TT'!$AM$2:$AM$68606,"JAN-APRIL 2026",'MASTER TT'!$J$2:$J$68606,"&gt;=1"))</f>
        <v>0</v>
      </c>
      <c r="X120" s="79">
        <f>(COUNTIFS('MASTER TT'!$E$2:$E$68606,$A$2:$A$7563,'MASTER TT'!$B$2:$B$68606,"WEDNESDAY",'MASTER TT'!$C$2:$C$68606,"17*-*",'MASTER TT'!$AM$2:$AM$68606,"JAN-APRIL 2026",'MASTER TT'!$J$2:$J$68606,"&gt;=1"))</f>
        <v>0</v>
      </c>
      <c r="Y120" s="79">
        <f>(COUNTIFS('MASTER TT'!$E$2:$E$68606,$A$2:$A$7563,'MASTER TT'!$B$2:$B$68606,"THURSDAY",'MASTER TT'!$C$2:$C$68606,"08*-1*",'MASTER TT'!$AM$2:$AM$68606,"JAN-APRIL 2026",'MASTER TT'!$J$2:$J$68606,"&gt;=1"))</f>
        <v>0</v>
      </c>
      <c r="Z120" s="79">
        <f>(COUNTIFS('MASTER TT'!$E$2:$E$68606,$A$2:$A$7563,'MASTER TT'!$B$2:$B$68606,"THURSDAY",'MASTER TT'!$C$2:$C$68606,"1100-1*",'MASTER TT'!$AM$2:$AM$68606,"JAN-APRIL 2026",'MASTER TT'!$J$2:$J$68606,"&gt;=1"))</f>
        <v>0</v>
      </c>
      <c r="AA120" s="79">
        <f>(COUNTIFS('MASTER TT'!$E$2:$E$68606,$A$2:$A$7563,'MASTER TT'!$B$2:$B$68606,"MONDAY",'MASTER TT'!$C$2:$C$68606,"1200-1*",'MASTER TT'!$AM$2:$AM$68606,"JAN-APRIL 2025",'MASTER TT'!$J$2:$J$68606,"&gt;=1"))</f>
        <v>0</v>
      </c>
      <c r="AB120" s="79">
        <f>(COUNTIFS('MASTER TT'!$E$2:$E$68606,$A$2:$A$7563,'MASTER TT'!$B$2:$B$68606,"MONDAY",'MASTER TT'!$C$2:$C$68606,"1300-1*",'MASTER TT'!$AM$2:$AM$68606,"JAN-APRIL 2025",'MASTER TT'!$J$2:$J$68606,"&gt;=1"))</f>
        <v>0</v>
      </c>
      <c r="AC120" s="79">
        <f>(COUNTIFS('MASTER TT'!$E$2:$E$68606,$A$2:$A$7563,'MASTER TT'!$B$2:$B$68606,"THURSDAY",'MASTER TT'!$C$2:$C$68606,"14*-1*",'MASTER TT'!$AM$2:$AM$68606,"JAN-APRIL 2026",'MASTER TT'!$J$2:$J$68606,"&gt;=1"))</f>
        <v>0</v>
      </c>
      <c r="AD120" s="79">
        <f>(COUNTIFS('MASTER TT'!$E$2:$E$68606,$A$2:$A$7563,'MASTER TT'!$B$2:$B$68606,"THURSDAY",'MASTER TT'!$C$2:$C$68606,"17*-*",'MASTER TT'!$AM$2:$AM$68606,"JAN-APRIL 2026",'MASTER TT'!$J$2:$J$68606,"&gt;=1"))</f>
        <v>0</v>
      </c>
      <c r="AE120" s="79">
        <f>(COUNTIFS('MASTER TT'!$E$2:$E$68606,$A$2:$A$7563,'MASTER TT'!$B$2:$B$68606,"FRIDAY",'MASTER TT'!$C$2:$C$68606,"08*-1*",'MASTER TT'!$AM$2:$AM$68606,"JAN-APRIL 2026",'MASTER TT'!$J$2:$J$68606,"&gt;=1"))</f>
        <v>0</v>
      </c>
      <c r="AF120" s="79">
        <f>(COUNTIFS('MASTER TT'!$E$2:$E$68606,$A$2:$A$7563,'MASTER TT'!$B$2:$B$68606,"FRIDAY",'MASTER TT'!$C$2:$C$68606,"1100-1*",'MASTER TT'!$AM$2:$AM$68606,"JAN-APRIL 2026",'MASTER TT'!$J$2:$J$68606,"&gt;=1"))</f>
        <v>0</v>
      </c>
      <c r="AG120" s="79">
        <f>(COUNTIFS('MASTER TT'!$E$2:$E$68606,$A$2:$A$7563,'MASTER TT'!$B$2:$B$68606,"MONDAY",'MASTER TT'!$C$2:$C$68606,"1200-1*",'MASTER TT'!$AM$2:$AM$68606,"JAN-APRIL 2025",'MASTER TT'!$J$2:$J$68606,"&gt;=1"))</f>
        <v>0</v>
      </c>
      <c r="AH120" s="79">
        <f>(COUNTIFS('MASTER TT'!$E$2:$E$68606,$A$2:$A$7563,'MASTER TT'!$B$2:$B$68606,"MONDAY",'MASTER TT'!$C$2:$C$68606,"1300-1*",'MASTER TT'!$AM$2:$AM$68606,"JAN-APRIL 2025",'MASTER TT'!$J$2:$J$68606,"&gt;=1"))</f>
        <v>0</v>
      </c>
      <c r="AI120" s="79">
        <f>(COUNTIFS('MASTER TT'!$E$2:$E$68606,$A$2:$A$7563,'MASTER TT'!$B$2:$B$68606,"FRIDAY",'MASTER TT'!$C$2:$C$68606,"14*-1*",'MASTER TT'!$AM$2:$AM$68606,"JAN-APRIL 2026",'MASTER TT'!$J$2:$J$68606,"&gt;=1"))</f>
        <v>0</v>
      </c>
      <c r="AJ120" s="79">
        <f>(COUNTIFS('MASTER TT'!$E$2:$E$68606,$A$2:$A$7563,'MASTER TT'!$B$2:$B$68606,"FRIDAY",'MASTER TT'!$C$2:$C$68606,"17*-*",'MASTER TT'!$AM$2:$AM$68606,"JAN-APRIL 2026",'MASTER TT'!$J$2:$J$68606,"&gt;=1"))</f>
        <v>0</v>
      </c>
      <c r="AK120" s="79">
        <f>(COUNTIFS('MASTER TT'!$E$2:$E$68606,$A$2:$A$7563,'MASTER TT'!$B$2:$B$68606,"SATURDAY",'MASTER TT'!$C$2:$C$68606,"08*-1*",'MASTER TT'!$AM$2:$AM$68606,"JAN-APRIL 2026",'MASTER TT'!$J$2:$J$68606,"&gt;=1"))</f>
        <v>0</v>
      </c>
      <c r="AL120" s="79">
        <f>(COUNTIFS('MASTER TT'!$E$2:$E$68606,$A$2:$A$7563,'MASTER TT'!$B$2:$B$68606,"SATURDAY",'MASTER TT'!$C$2:$C$68606,"1100-1*",'MASTER TT'!$AM$2:$AM$68606,"JAN-APRIL 2026",'MASTER TT'!$J$2:$J$68606,"&gt;=1"))</f>
        <v>0</v>
      </c>
      <c r="AM120" s="79">
        <f>(COUNTIFS('MASTER TT'!$E$2:$E$68606,$A$2:$A$7563,'MASTER TT'!$B$2:$B$68606,"MONDAY",'MASTER TT'!$C$2:$C$68606,"1200-1*",'MASTER TT'!$AM$2:$AM$68606,"JAN-APRIL 2025",'MASTER TT'!$J$2:$J$68606,"&gt;=1"))</f>
        <v>0</v>
      </c>
      <c r="AN120" s="79">
        <f>(COUNTIFS('MASTER TT'!$E$2:$E$68606,$A$2:$A$7563,'MASTER TT'!$B$2:$B$68606,"MONDAY",'MASTER TT'!$C$2:$C$68606,"1300-1*",'MASTER TT'!$AM$2:$AM$68606,"JAN-APRIL 2025",'MASTER TT'!$J$2:$J$68606,"&gt;=1"))</f>
        <v>0</v>
      </c>
      <c r="AO120" s="79">
        <f>(COUNTIFS('MASTER TT'!$E$2:$E$68606,$A$2:$A$7563,'MASTER TT'!$B$2:$B$68606,"MONDAY",'MASTER TT'!$C$2:$C$68606,"14*-1*",'MASTER TT'!$AM$2:$AM$68606,"MAY-AUG 2025",'MASTER TT'!$J$2:$J$68606,"&gt;=1"))</f>
        <v>0</v>
      </c>
      <c r="AP120" s="79">
        <f>(COUNTIFS('MASTER TT'!$E$2:$E$68606,$A$2:$A$7563,'MASTER TT'!$B$2:$B$68606,"SATURDAY",'MASTER TT'!$C$2:$C$68606,"17*-*",'MASTER TT'!$AM$2:$AM$68606,"JAN-APRIL 2026",'MASTER TT'!$J$2:$J$68606,"&gt;=1"))</f>
        <v>0</v>
      </c>
      <c r="AQ120" s="79">
        <f>(COUNTIFS('MASTER TT'!$E$2:$E$68606,$A$2:$A$7563,'MASTER TT'!$B$2:$B$68606,"SUNDAY",'MASTER TT'!$C$2:$C$68606,"08*-1*",'MASTER TT'!$AM$2:$AM$68606,"JAN-APRIL 2026",'MASTER TT'!$J$2:$J$68606,"&gt;=1"))</f>
        <v>0</v>
      </c>
      <c r="AR120" s="79">
        <f>(COUNTIFS('MASTER TT'!$E$2:$E$68607,$A$2:$A$7563,'MASTER TT'!$B$2:$B$68607,"SUNDAY",'MASTER TT'!$C$2:$C$68607,"1100-1*",'MASTER TT'!$AM$2:$AM$68607,"JAN-APRIL 2026",'MASTER TT'!$J$2:$J$68607,"&gt;=1"))</f>
        <v>0</v>
      </c>
      <c r="AS120" s="79">
        <f>(COUNTIFS('MASTER TT'!$E$2:$E$68606,$A$2:$A$7563,'MASTER TT'!$B$2:$B$68606,"SUNDAY",'MASTER TT'!$C$2:$C$68606,"1200-1*",'MASTER TT'!$AM$2:$AM$68606,"JAN-APRIL 2026",'MASTER TT'!$J$2:$J$68606,"&gt;=1"))</f>
        <v>0</v>
      </c>
      <c r="AT120" s="79">
        <f>(COUNTIFS('MASTER TT'!$E$2:$E$68606,$A$2:$A$7563,'MASTER TT'!$B$2:$B$68606,"SUNDAY",'MASTER TT'!$C$2:$C$68606,"1300-1*",'MASTER TT'!$AM$2:$AM$68606,"JAN-APRIL 2026",'MASTER TT'!$J$2:$J$68606,"&gt;=1"))</f>
        <v>0</v>
      </c>
      <c r="AU120" s="79">
        <f>(COUNTIFS('MASTER TT'!$E$2:$E$68606,$A$2:$A$7563,'MASTER TT'!$B$2:$B$68606,"SUNDAY",'MASTER TT'!$C$2:$C$68606,"14*-1*",'MASTER TT'!$AM$2:$AM$68606,"JAN-APRIL 2026",'MASTER TT'!$J$2:$J$68606,"&gt;=1"))</f>
        <v>0</v>
      </c>
      <c r="AV120" s="79">
        <f>(COUNTIFS('MASTER TT'!$E$2:$E$68606,$A$2:$A$7563,'MASTER TT'!$B$2:$B$68606,"SUNDAY",'MASTER TT'!$C$2:$C$68606,"17*-*",'MASTER TT'!$AM$2:$AM$68606,"JAN-APRIL 2026",'MASTER TT'!$J$2:$J$68606,"&gt;=1"))</f>
        <v>0</v>
      </c>
      <c r="AW120" s="28"/>
      <c r="AX120" s="29"/>
      <c r="AY120" s="28"/>
      <c r="AZ120" s="28"/>
      <c r="BA120" s="28"/>
      <c r="BB120" s="28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1"/>
      <c r="BZ120" s="31"/>
      <c r="CA120" s="30"/>
      <c r="CB120" s="30"/>
      <c r="CC120" s="30"/>
      <c r="CD120" s="30"/>
      <c r="CE120" s="30"/>
      <c r="CF120" s="30"/>
    </row>
    <row r="121" spans="1:84" ht="14.25" customHeight="1">
      <c r="A121" s="125" t="s">
        <v>496</v>
      </c>
      <c r="B121" s="43" t="s">
        <v>376</v>
      </c>
      <c r="C121" s="118"/>
      <c r="D121" s="89"/>
      <c r="E121" s="88"/>
      <c r="F121" s="88"/>
      <c r="G121" s="79">
        <f>(COUNTIFS('MASTER TT'!$E$2:$E$68606,$A$2:$A$7563,'MASTER TT'!$B$2:$B$68606,"MONDAY",'MASTER TT'!$C$2:$C$68606,"08*-1*",'MASTER TT'!$AM$2:$AM$68606,"JAN-APRIL 2026",'MASTER TT'!$J$2:$J$68606,"&gt;=1"))</f>
        <v>0</v>
      </c>
      <c r="H121" s="79">
        <f>(COUNTIFS('MASTER TT'!$E$2:$E$68602,$A$2:$A$7563,'MASTER TT'!$B$2:$B$68602,"MONDAY",'MASTER TT'!$C$2:$C$68602,"1100-1*",'MASTER TT'!$AM$2:$AM$68602,"JAN-APRIL 2026",'MASTER TT'!$J$2:$J$68602,"&gt;=1"))</f>
        <v>0</v>
      </c>
      <c r="I121" s="79">
        <f>(COUNTIFS('MASTER TT'!$E$2:$E$68606,$A$2:$A$7563,'MASTER TT'!$B$2:$B$68606,"MONDAY",'MASTER TT'!$C$2:$C$68606,"1200-1*",'MASTER TT'!$AM$2:$AM$68606,"JAN-APRIL 2025",'MASTER TT'!$J$2:$J$68606,"&gt;=1"))</f>
        <v>0</v>
      </c>
      <c r="J121" s="79">
        <f>(COUNTIFS('MASTER TT'!$E$2:$E$68606,$A$2:$A$7563,'MASTER TT'!$B$2:$B$68606,"MONDAY",'MASTER TT'!$C$2:$C$68606,"1300-1*",'MASTER TT'!$AM$2:$AM$68606,"JAN-APRIL 2025",'MASTER TT'!$J$2:$J$68606,"&gt;=1"))</f>
        <v>0</v>
      </c>
      <c r="K121" s="79">
        <f>(COUNTIFS('MASTER TT'!$E$2:$E$68606,$A$2:$A$7563,'MASTER TT'!$B$2:$B$68606,"MONDAY",'MASTER TT'!$C$2:$C$68606,"14*-1*",'MASTER TT'!$AM$2:$AM$68606,"JAN-APRIL 2026",'MASTER TT'!$J$2:$J$68606,"&gt;=1"))</f>
        <v>0</v>
      </c>
      <c r="L121" s="79">
        <f>(COUNTIFS('MASTER TT'!$E$2:$E$68606,$A$2:$A$7563,'MASTER TT'!$B$2:$B$68606,"MONDAY",'MASTER TT'!$C$2:$C$68606,"17*-*",'MASTER TT'!$AM$2:$AM$68606,"JAN-APRIL 2026",'MASTER TT'!$J$2:$J$68606,"&gt;=1"))</f>
        <v>0</v>
      </c>
      <c r="M121" s="79">
        <f>(COUNTIFS('MASTER TT'!$E$2:$E$68606,$A$2:$A$7563,'MASTER TT'!$B$2:$B$68606,"TUESDAY",'MASTER TT'!$C$2:$C$68606,"08*-1*",'MASTER TT'!$AM$2:$AM$68606,"JAN-APRIL 2026",'MASTER TT'!$J$2:$J$68606,"&gt;=1"))</f>
        <v>0</v>
      </c>
      <c r="N121" s="79">
        <f>(COUNTIFS('MASTER TT'!$E$2:$E$68606,$A$2:$A$7563,'MASTER TT'!$B$2:$B$68606,"TUESDAY",'MASTER TT'!$C$2:$C$68606,"1100-1*",'MASTER TT'!$AM$2:$AM$68606,"JAN-APRIL 2026",'MASTER TT'!$J$2:$J$68606,"&gt;=1"))</f>
        <v>0</v>
      </c>
      <c r="O121" s="79">
        <f>(COUNTIFS('MASTER TT'!$E$2:$E$68606,$A$2:$A$7563,'MASTER TT'!$B$2:$B$68606,"MONDAY",'MASTER TT'!$C$2:$C$68606,"1200-1*",'MASTER TT'!$AM$2:$AM$68606,"JAN-APRIL 2025",'MASTER TT'!$J$2:$J$68606,"&gt;=1"))</f>
        <v>0</v>
      </c>
      <c r="P121" s="79">
        <f>(COUNTIFS('MASTER TT'!$E$2:$E$68606,$A$2:$A$7563,'MASTER TT'!$B$2:$B$68606,"TUESDAY",'MASTER TT'!$C$2:$C$68606,"1300-1*",'MASTER TT'!$AM$2:$AM$68606,"JAN-APRIL 2026",'MASTER TT'!$J$2:$J$68606,"&gt;=1"))</f>
        <v>0</v>
      </c>
      <c r="Q121" s="79">
        <f>(COUNTIFS('MASTER TT'!$E$2:$E$68606,$A$2:$A$7563,'MASTER TT'!$B$2:$B$68606,"TUESDAY",'MASTER TT'!$C$2:$C$68606,"14*-1*",'MASTER TT'!$AM$2:$AM$68606,"JAN-APRIL 2026",'MASTER TT'!$J$2:$J$68606,"&gt;=1"))</f>
        <v>0</v>
      </c>
      <c r="R121" s="79">
        <f>(COUNTIFS('MASTER TT'!$E$2:$E$68606,$A$2:$A$7563,'MASTER TT'!$B$2:$B$68606,"TUESDAY",'MASTER TT'!$C$2:$C$68606,"17*-*",'MASTER TT'!$AM$2:$AM$68606,"SEP-DEC  2025",'MASTER TT'!$J$2:$J$68606,"&gt;=1"))</f>
        <v>0</v>
      </c>
      <c r="S121" s="79">
        <f>(COUNTIFS('MASTER TT'!$E$2:$E$68606,$A$2:$A$7563,'MASTER TT'!$B$2:$B$68606,"WEDNESDAY",'MASTER TT'!$C$2:$C$68606,"08*-1*",'MASTER TT'!$AM$2:$AM$68606,"JAN-APRIL 2026",'MASTER TT'!$J$2:$J$68606,"&gt;=1"))</f>
        <v>0</v>
      </c>
      <c r="T121" s="79">
        <f>(COUNTIFS('MASTER TT'!$E$2:$E$68606,$A$2:$A$7563,'MASTER TT'!$B$2:$B$68606,"WEDNESDAY",'MASTER TT'!$C$2:$C$68606,"1100-1*",'MASTER TT'!$AM$2:$AM$68606,"JAN-APRIL 2026",'MASTER TT'!$J$2:$J$68606,"&gt;=1"))</f>
        <v>0</v>
      </c>
      <c r="U121" s="79">
        <f>(COUNTIFS('MASTER TT'!$E$2:$E$68606,$A$2:$A$7563,'MASTER TT'!$B$2:$B$68606,"MONDAY",'MASTER TT'!$C$2:$C$68606,"1200-1*",'MASTER TT'!$AM$2:$AM$68606,"JAN-APRIL 2025",'MASTER TT'!$J$2:$J$68606,"&gt;=1"))</f>
        <v>0</v>
      </c>
      <c r="V121" s="79">
        <f>(COUNTIFS('MASTER TT'!$E$2:$E$68606,$A$2:$A$7563,'MASTER TT'!$B$2:$B$68606,"MONDAY",'MASTER TT'!$C$2:$C$68606,"1300-1*",'MASTER TT'!$AM$2:$AM$68606,"JAN-APRIL 2025",'MASTER TT'!$J$2:$J$68606,"&gt;=1"))</f>
        <v>0</v>
      </c>
      <c r="W121" s="79">
        <f>(COUNTIFS('MASTER TT'!$E$2:$E$68606,$A$2:$A$7563,'MASTER TT'!$B$2:$B$68606,"WEDNESDAY",'MASTER TT'!$C$2:$C$68606,"14*-1*",'MASTER TT'!$AM$2:$AM$68606,"JAN-APRIL 2026",'MASTER TT'!$J$2:$J$68606,"&gt;=1"))</f>
        <v>0</v>
      </c>
      <c r="X121" s="79">
        <f>(COUNTIFS('MASTER TT'!$E$2:$E$68606,$A$2:$A$7563,'MASTER TT'!$B$2:$B$68606,"WEDNESDAY",'MASTER TT'!$C$2:$C$68606,"17*-*",'MASTER TT'!$AM$2:$AM$68606,"JAN-APRIL 2026",'MASTER TT'!$J$2:$J$68606,"&gt;=1"))</f>
        <v>0</v>
      </c>
      <c r="Y121" s="79">
        <f>(COUNTIFS('MASTER TT'!$E$2:$E$68606,$A$2:$A$7563,'MASTER TT'!$B$2:$B$68606,"THURSDAY",'MASTER TT'!$C$2:$C$68606,"08*-1*",'MASTER TT'!$AM$2:$AM$68606,"JAN-APRIL 2026",'MASTER TT'!$J$2:$J$68606,"&gt;=1"))</f>
        <v>0</v>
      </c>
      <c r="Z121" s="79">
        <f>(COUNTIFS('MASTER TT'!$E$2:$E$68606,$A$2:$A$7563,'MASTER TT'!$B$2:$B$68606,"THURSDAY",'MASTER TT'!$C$2:$C$68606,"1100-1*",'MASTER TT'!$AM$2:$AM$68606,"JAN-APRIL 2026",'MASTER TT'!$J$2:$J$68606,"&gt;=1"))</f>
        <v>0</v>
      </c>
      <c r="AA121" s="79">
        <f>(COUNTIFS('MASTER TT'!$E$2:$E$68606,$A$2:$A$7563,'MASTER TT'!$B$2:$B$68606,"MONDAY",'MASTER TT'!$C$2:$C$68606,"1200-1*",'MASTER TT'!$AM$2:$AM$68606,"JAN-APRIL 2025",'MASTER TT'!$J$2:$J$68606,"&gt;=1"))</f>
        <v>0</v>
      </c>
      <c r="AB121" s="79">
        <f>(COUNTIFS('MASTER TT'!$E$2:$E$68606,$A$2:$A$7563,'MASTER TT'!$B$2:$B$68606,"MONDAY",'MASTER TT'!$C$2:$C$68606,"1300-1*",'MASTER TT'!$AM$2:$AM$68606,"JAN-APRIL 2025",'MASTER TT'!$J$2:$J$68606,"&gt;=1"))</f>
        <v>0</v>
      </c>
      <c r="AC121" s="79">
        <f>(COUNTIFS('MASTER TT'!$E$2:$E$68606,$A$2:$A$7563,'MASTER TT'!$B$2:$B$68606,"THURSDAY",'MASTER TT'!$C$2:$C$68606,"14*-1*",'MASTER TT'!$AM$2:$AM$68606,"JAN-APRIL 2026",'MASTER TT'!$J$2:$J$68606,"&gt;=1"))</f>
        <v>0</v>
      </c>
      <c r="AD121" s="79">
        <f>(COUNTIFS('MASTER TT'!$E$2:$E$68606,$A$2:$A$7563,'MASTER TT'!$B$2:$B$68606,"THURSDAY",'MASTER TT'!$C$2:$C$68606,"17*-*",'MASTER TT'!$AM$2:$AM$68606,"JAN-APRIL 2026",'MASTER TT'!$J$2:$J$68606,"&gt;=1"))</f>
        <v>0</v>
      </c>
      <c r="AE121" s="79">
        <f>(COUNTIFS('MASTER TT'!$E$2:$E$68606,$A$2:$A$7563,'MASTER TT'!$B$2:$B$68606,"FRIDAY",'MASTER TT'!$C$2:$C$68606,"08*-1*",'MASTER TT'!$AM$2:$AM$68606,"JAN-APRIL 2026",'MASTER TT'!$J$2:$J$68606,"&gt;=1"))</f>
        <v>0</v>
      </c>
      <c r="AF121" s="79">
        <f>(COUNTIFS('MASTER TT'!$E$2:$E$68606,$A$2:$A$7563,'MASTER TT'!$B$2:$B$68606,"FRIDAY",'MASTER TT'!$C$2:$C$68606,"1100-1*",'MASTER TT'!$AM$2:$AM$68606,"JAN-APRIL 2026",'MASTER TT'!$J$2:$J$68606,"&gt;=1"))</f>
        <v>0</v>
      </c>
      <c r="AG121" s="79">
        <f>(COUNTIFS('MASTER TT'!$E$2:$E$68606,$A$2:$A$7563,'MASTER TT'!$B$2:$B$68606,"MONDAY",'MASTER TT'!$C$2:$C$68606,"1200-1*",'MASTER TT'!$AM$2:$AM$68606,"JAN-APRIL 2025",'MASTER TT'!$J$2:$J$68606,"&gt;=1"))</f>
        <v>0</v>
      </c>
      <c r="AH121" s="79">
        <f>(COUNTIFS('MASTER TT'!$E$2:$E$68606,$A$2:$A$7563,'MASTER TT'!$B$2:$B$68606,"MONDAY",'MASTER TT'!$C$2:$C$68606,"1300-1*",'MASTER TT'!$AM$2:$AM$68606,"JAN-APRIL 2025",'MASTER TT'!$J$2:$J$68606,"&gt;=1"))</f>
        <v>0</v>
      </c>
      <c r="AI121" s="79">
        <f>(COUNTIFS('MASTER TT'!$E$2:$E$68606,$A$2:$A$7563,'MASTER TT'!$B$2:$B$68606,"FRIDAY",'MASTER TT'!$C$2:$C$68606,"14*-1*",'MASTER TT'!$AM$2:$AM$68606,"JAN-APRIL 2026",'MASTER TT'!$J$2:$J$68606,"&gt;=1"))</f>
        <v>0</v>
      </c>
      <c r="AJ121" s="79">
        <f>(COUNTIFS('MASTER TT'!$E$2:$E$68606,$A$2:$A$7563,'MASTER TT'!$B$2:$B$68606,"FRIDAY",'MASTER TT'!$C$2:$C$68606,"17*-*",'MASTER TT'!$AM$2:$AM$68606,"JAN-APRIL 2026",'MASTER TT'!$J$2:$J$68606,"&gt;=1"))</f>
        <v>0</v>
      </c>
      <c r="AK121" s="79">
        <f>(COUNTIFS('MASTER TT'!$E$2:$E$68606,$A$2:$A$7563,'MASTER TT'!$B$2:$B$68606,"SATURDAY",'MASTER TT'!$C$2:$C$68606,"08*-1*",'MASTER TT'!$AM$2:$AM$68606,"JAN-APRIL 2026",'MASTER TT'!$J$2:$J$68606,"&gt;=1"))</f>
        <v>0</v>
      </c>
      <c r="AL121" s="79">
        <f>(COUNTIFS('MASTER TT'!$E$2:$E$68606,$A$2:$A$7563,'MASTER TT'!$B$2:$B$68606,"SATURDAY",'MASTER TT'!$C$2:$C$68606,"1100-1*",'MASTER TT'!$AM$2:$AM$68606,"JAN-APRIL 2026",'MASTER TT'!$J$2:$J$68606,"&gt;=1"))</f>
        <v>0</v>
      </c>
      <c r="AM121" s="79">
        <f>(COUNTIFS('MASTER TT'!$E$2:$E$68606,$A$2:$A$7563,'MASTER TT'!$B$2:$B$68606,"MONDAY",'MASTER TT'!$C$2:$C$68606,"1200-1*",'MASTER TT'!$AM$2:$AM$68606,"JAN-APRIL 2025",'MASTER TT'!$J$2:$J$68606,"&gt;=1"))</f>
        <v>0</v>
      </c>
      <c r="AN121" s="79">
        <f>(COUNTIFS('MASTER TT'!$E$2:$E$68606,$A$2:$A$7563,'MASTER TT'!$B$2:$B$68606,"MONDAY",'MASTER TT'!$C$2:$C$68606,"1300-1*",'MASTER TT'!$AM$2:$AM$68606,"JAN-APRIL 2025",'MASTER TT'!$J$2:$J$68606,"&gt;=1"))</f>
        <v>0</v>
      </c>
      <c r="AO121" s="79">
        <f>(COUNTIFS('MASTER TT'!$E$2:$E$68606,$A$2:$A$7563,'MASTER TT'!$B$2:$B$68606,"MONDAY",'MASTER TT'!$C$2:$C$68606,"14*-1*",'MASTER TT'!$AM$2:$AM$68606,"MAY-AUG 2025",'MASTER TT'!$J$2:$J$68606,"&gt;=1"))</f>
        <v>0</v>
      </c>
      <c r="AP121" s="79">
        <f>(COUNTIFS('MASTER TT'!$E$2:$E$68606,$A$2:$A$7563,'MASTER TT'!$B$2:$B$68606,"SATURDAY",'MASTER TT'!$C$2:$C$68606,"17*-*",'MASTER TT'!$AM$2:$AM$68606,"JAN-APRIL 2026",'MASTER TT'!$J$2:$J$68606,"&gt;=1"))</f>
        <v>0</v>
      </c>
      <c r="AQ121" s="79">
        <f>(COUNTIFS('MASTER TT'!$E$2:$E$68606,$A$2:$A$7563,'MASTER TT'!$B$2:$B$68606,"SUNDAY",'MASTER TT'!$C$2:$C$68606,"08*-1*",'MASTER TT'!$AM$2:$AM$68606,"JAN-APRIL 2026",'MASTER TT'!$J$2:$J$68606,"&gt;=1"))</f>
        <v>0</v>
      </c>
      <c r="AR121" s="79">
        <f>(COUNTIFS('MASTER TT'!$E$2:$E$68607,$A$2:$A$7563,'MASTER TT'!$B$2:$B$68607,"SUNDAY",'MASTER TT'!$C$2:$C$68607,"1100-1*",'MASTER TT'!$AM$2:$AM$68607,"JAN-APRIL 2026",'MASTER TT'!$J$2:$J$68607,"&gt;=1"))</f>
        <v>0</v>
      </c>
      <c r="AS121" s="79">
        <f>(COUNTIFS('MASTER TT'!$E$2:$E$68606,$A$2:$A$7563,'MASTER TT'!$B$2:$B$68606,"SUNDAY",'MASTER TT'!$C$2:$C$68606,"1200-1*",'MASTER TT'!$AM$2:$AM$68606,"JAN-APRIL 2026",'MASTER TT'!$J$2:$J$68606,"&gt;=1"))</f>
        <v>0</v>
      </c>
      <c r="AT121" s="79">
        <f>(COUNTIFS('MASTER TT'!$E$2:$E$68606,$A$2:$A$7563,'MASTER TT'!$B$2:$B$68606,"SUNDAY",'MASTER TT'!$C$2:$C$68606,"1300-1*",'MASTER TT'!$AM$2:$AM$68606,"JAN-APRIL 2026",'MASTER TT'!$J$2:$J$68606,"&gt;=1"))</f>
        <v>0</v>
      </c>
      <c r="AU121" s="79">
        <f>(COUNTIFS('MASTER TT'!$E$2:$E$68606,$A$2:$A$7563,'MASTER TT'!$B$2:$B$68606,"SUNDAY",'MASTER TT'!$C$2:$C$68606,"14*-1*",'MASTER TT'!$AM$2:$AM$68606,"JAN-APRIL 2026",'MASTER TT'!$J$2:$J$68606,"&gt;=1"))</f>
        <v>0</v>
      </c>
      <c r="AV121" s="79">
        <f>(COUNTIFS('MASTER TT'!$E$2:$E$68606,$A$2:$A$7563,'MASTER TT'!$B$2:$B$68606,"SUNDAY",'MASTER TT'!$C$2:$C$68606,"17*-*",'MASTER TT'!$AM$2:$AM$68606,"JAN-APRIL 2026",'MASTER TT'!$J$2:$J$68606,"&gt;=1"))</f>
        <v>0</v>
      </c>
      <c r="AW121" s="28"/>
      <c r="AX121" s="29"/>
      <c r="AY121" s="28"/>
      <c r="AZ121" s="28"/>
      <c r="BA121" s="28"/>
      <c r="BB121" s="28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1"/>
      <c r="BZ121" s="31"/>
      <c r="CA121" s="30"/>
      <c r="CB121" s="30"/>
      <c r="CC121" s="30"/>
      <c r="CD121" s="30"/>
      <c r="CE121" s="30"/>
      <c r="CF121" s="30"/>
    </row>
    <row r="122" spans="1:84" ht="14.25" customHeight="1">
      <c r="A122" s="125" t="s">
        <v>497</v>
      </c>
      <c r="B122" s="43" t="s">
        <v>376</v>
      </c>
      <c r="C122" s="118"/>
      <c r="D122" s="89"/>
      <c r="E122" s="88"/>
      <c r="F122" s="88"/>
      <c r="G122" s="79">
        <f>(COUNTIFS('MASTER TT'!$E$2:$E$68606,$A$2:$A$7563,'MASTER TT'!$B$2:$B$68606,"MONDAY",'MASTER TT'!$C$2:$C$68606,"08*-1*",'MASTER TT'!$AM$2:$AM$68606,"JAN-APRIL 2026",'MASTER TT'!$J$2:$J$68606,"&gt;=1"))</f>
        <v>0</v>
      </c>
      <c r="H122" s="79">
        <f>(COUNTIFS('MASTER TT'!$E$2:$E$68602,$A$2:$A$7563,'MASTER TT'!$B$2:$B$68602,"MONDAY",'MASTER TT'!$C$2:$C$68602,"1100-1*",'MASTER TT'!$AM$2:$AM$68602,"JAN-APRIL 2026",'MASTER TT'!$J$2:$J$68602,"&gt;=1"))</f>
        <v>0</v>
      </c>
      <c r="I122" s="79">
        <f>(COUNTIFS('MASTER TT'!$E$2:$E$68606,$A$2:$A$7563,'MASTER TT'!$B$2:$B$68606,"MONDAY",'MASTER TT'!$C$2:$C$68606,"1200-1*",'MASTER TT'!$AM$2:$AM$68606,"JAN-APRIL 2025",'MASTER TT'!$J$2:$J$68606,"&gt;=1"))</f>
        <v>0</v>
      </c>
      <c r="J122" s="79">
        <f>(COUNTIFS('MASTER TT'!$E$2:$E$68606,$A$2:$A$7563,'MASTER TT'!$B$2:$B$68606,"MONDAY",'MASTER TT'!$C$2:$C$68606,"1300-1*",'MASTER TT'!$AM$2:$AM$68606,"JAN-APRIL 2025",'MASTER TT'!$J$2:$J$68606,"&gt;=1"))</f>
        <v>0</v>
      </c>
      <c r="K122" s="79">
        <f>(COUNTIFS('MASTER TT'!$E$2:$E$68606,$A$2:$A$7563,'MASTER TT'!$B$2:$B$68606,"MONDAY",'MASTER TT'!$C$2:$C$68606,"14*-1*",'MASTER TT'!$AM$2:$AM$68606,"JAN-APRIL 2026",'MASTER TT'!$J$2:$J$68606,"&gt;=1"))</f>
        <v>0</v>
      </c>
      <c r="L122" s="79">
        <f>(COUNTIFS('MASTER TT'!$E$2:$E$68606,$A$2:$A$7563,'MASTER TT'!$B$2:$B$68606,"MONDAY",'MASTER TT'!$C$2:$C$68606,"17*-*",'MASTER TT'!$AM$2:$AM$68606,"JAN-APRIL 2026",'MASTER TT'!$J$2:$J$68606,"&gt;=1"))</f>
        <v>0</v>
      </c>
      <c r="M122" s="79">
        <f>(COUNTIFS('MASTER TT'!$E$2:$E$68606,$A$2:$A$7563,'MASTER TT'!$B$2:$B$68606,"TUESDAY",'MASTER TT'!$C$2:$C$68606,"08*-1*",'MASTER TT'!$AM$2:$AM$68606,"JAN-APRIL 2026",'MASTER TT'!$J$2:$J$68606,"&gt;=1"))</f>
        <v>0</v>
      </c>
      <c r="N122" s="79">
        <f>(COUNTIFS('MASTER TT'!$E$2:$E$68606,$A$2:$A$7563,'MASTER TT'!$B$2:$B$68606,"TUESDAY",'MASTER TT'!$C$2:$C$68606,"1100-1*",'MASTER TT'!$AM$2:$AM$68606,"JAN-APRIL 2026",'MASTER TT'!$J$2:$J$68606,"&gt;=1"))</f>
        <v>0</v>
      </c>
      <c r="O122" s="79">
        <f>(COUNTIFS('MASTER TT'!$E$2:$E$68606,$A$2:$A$7563,'MASTER TT'!$B$2:$B$68606,"MONDAY",'MASTER TT'!$C$2:$C$68606,"1200-1*",'MASTER TT'!$AM$2:$AM$68606,"JAN-APRIL 2025",'MASTER TT'!$J$2:$J$68606,"&gt;=1"))</f>
        <v>0</v>
      </c>
      <c r="P122" s="79">
        <f>(COUNTIFS('MASTER TT'!$E$2:$E$68606,$A$2:$A$7563,'MASTER TT'!$B$2:$B$68606,"TUESDAY",'MASTER TT'!$C$2:$C$68606,"1300-1*",'MASTER TT'!$AM$2:$AM$68606,"JAN-APRIL 2026",'MASTER TT'!$J$2:$J$68606,"&gt;=1"))</f>
        <v>0</v>
      </c>
      <c r="Q122" s="79">
        <f>(COUNTIFS('MASTER TT'!$E$2:$E$68606,$A$2:$A$7563,'MASTER TT'!$B$2:$B$68606,"TUESDAY",'MASTER TT'!$C$2:$C$68606,"14*-1*",'MASTER TT'!$AM$2:$AM$68606,"JAN-APRIL 2026",'MASTER TT'!$J$2:$J$68606,"&gt;=1"))</f>
        <v>0</v>
      </c>
      <c r="R122" s="79">
        <f>(COUNTIFS('MASTER TT'!$E$2:$E$68606,$A$2:$A$7563,'MASTER TT'!$B$2:$B$68606,"TUESDAY",'MASTER TT'!$C$2:$C$68606,"17*-*",'MASTER TT'!$AM$2:$AM$68606,"SEP-DEC  2025",'MASTER TT'!$J$2:$J$68606,"&gt;=1"))</f>
        <v>0</v>
      </c>
      <c r="S122" s="79">
        <f>(COUNTIFS('MASTER TT'!$E$2:$E$68606,$A$2:$A$7563,'MASTER TT'!$B$2:$B$68606,"WEDNESDAY",'MASTER TT'!$C$2:$C$68606,"08*-1*",'MASTER TT'!$AM$2:$AM$68606,"JAN-APRIL 2026",'MASTER TT'!$J$2:$J$68606,"&gt;=1"))</f>
        <v>0</v>
      </c>
      <c r="T122" s="79">
        <f>(COUNTIFS('MASTER TT'!$E$2:$E$68606,$A$2:$A$7563,'MASTER TT'!$B$2:$B$68606,"WEDNESDAY",'MASTER TT'!$C$2:$C$68606,"1100-1*",'MASTER TT'!$AM$2:$AM$68606,"JAN-APRIL 2026",'MASTER TT'!$J$2:$J$68606,"&gt;=1"))</f>
        <v>0</v>
      </c>
      <c r="U122" s="79">
        <f>(COUNTIFS('MASTER TT'!$E$2:$E$68606,$A$2:$A$7563,'MASTER TT'!$B$2:$B$68606,"MONDAY",'MASTER TT'!$C$2:$C$68606,"1200-1*",'MASTER TT'!$AM$2:$AM$68606,"JAN-APRIL 2025",'MASTER TT'!$J$2:$J$68606,"&gt;=1"))</f>
        <v>0</v>
      </c>
      <c r="V122" s="79">
        <f>(COUNTIFS('MASTER TT'!$E$2:$E$68606,$A$2:$A$7563,'MASTER TT'!$B$2:$B$68606,"MONDAY",'MASTER TT'!$C$2:$C$68606,"1300-1*",'MASTER TT'!$AM$2:$AM$68606,"JAN-APRIL 2025",'MASTER TT'!$J$2:$J$68606,"&gt;=1"))</f>
        <v>0</v>
      </c>
      <c r="W122" s="79">
        <f>(COUNTIFS('MASTER TT'!$E$2:$E$68606,$A$2:$A$7563,'MASTER TT'!$B$2:$B$68606,"WEDNESDAY",'MASTER TT'!$C$2:$C$68606,"14*-1*",'MASTER TT'!$AM$2:$AM$68606,"JAN-APRIL 2026",'MASTER TT'!$J$2:$J$68606,"&gt;=1"))</f>
        <v>0</v>
      </c>
      <c r="X122" s="79">
        <f>(COUNTIFS('MASTER TT'!$E$2:$E$68606,$A$2:$A$7563,'MASTER TT'!$B$2:$B$68606,"WEDNESDAY",'MASTER TT'!$C$2:$C$68606,"17*-*",'MASTER TT'!$AM$2:$AM$68606,"JAN-APRIL 2026",'MASTER TT'!$J$2:$J$68606,"&gt;=1"))</f>
        <v>0</v>
      </c>
      <c r="Y122" s="79">
        <f>(COUNTIFS('MASTER TT'!$E$2:$E$68606,$A$2:$A$7563,'MASTER TT'!$B$2:$B$68606,"THURSDAY",'MASTER TT'!$C$2:$C$68606,"08*-1*",'MASTER TT'!$AM$2:$AM$68606,"JAN-APRIL 2026",'MASTER TT'!$J$2:$J$68606,"&gt;=1"))</f>
        <v>0</v>
      </c>
      <c r="Z122" s="79">
        <f>(COUNTIFS('MASTER TT'!$E$2:$E$68606,$A$2:$A$7563,'MASTER TT'!$B$2:$B$68606,"THURSDAY",'MASTER TT'!$C$2:$C$68606,"1100-1*",'MASTER TT'!$AM$2:$AM$68606,"JAN-APRIL 2026",'MASTER TT'!$J$2:$J$68606,"&gt;=1"))</f>
        <v>0</v>
      </c>
      <c r="AA122" s="79">
        <f>(COUNTIFS('MASTER TT'!$E$2:$E$68606,$A$2:$A$7563,'MASTER TT'!$B$2:$B$68606,"MONDAY",'MASTER TT'!$C$2:$C$68606,"1200-1*",'MASTER TT'!$AM$2:$AM$68606,"JAN-APRIL 2025",'MASTER TT'!$J$2:$J$68606,"&gt;=1"))</f>
        <v>0</v>
      </c>
      <c r="AB122" s="79">
        <f>(COUNTIFS('MASTER TT'!$E$2:$E$68606,$A$2:$A$7563,'MASTER TT'!$B$2:$B$68606,"MONDAY",'MASTER TT'!$C$2:$C$68606,"1300-1*",'MASTER TT'!$AM$2:$AM$68606,"JAN-APRIL 2025",'MASTER TT'!$J$2:$J$68606,"&gt;=1"))</f>
        <v>0</v>
      </c>
      <c r="AC122" s="79">
        <f>(COUNTIFS('MASTER TT'!$E$2:$E$68606,$A$2:$A$7563,'MASTER TT'!$B$2:$B$68606,"THURSDAY",'MASTER TT'!$C$2:$C$68606,"14*-1*",'MASTER TT'!$AM$2:$AM$68606,"JAN-APRIL 2026",'MASTER TT'!$J$2:$J$68606,"&gt;=1"))</f>
        <v>0</v>
      </c>
      <c r="AD122" s="79">
        <f>(COUNTIFS('MASTER TT'!$E$2:$E$68606,$A$2:$A$7563,'MASTER TT'!$B$2:$B$68606,"THURSDAY",'MASTER TT'!$C$2:$C$68606,"17*-*",'MASTER TT'!$AM$2:$AM$68606,"JAN-APRIL 2026",'MASTER TT'!$J$2:$J$68606,"&gt;=1"))</f>
        <v>0</v>
      </c>
      <c r="AE122" s="79">
        <f>(COUNTIFS('MASTER TT'!$E$2:$E$68606,$A$2:$A$7563,'MASTER TT'!$B$2:$B$68606,"FRIDAY",'MASTER TT'!$C$2:$C$68606,"08*-1*",'MASTER TT'!$AM$2:$AM$68606,"JAN-APRIL 2026",'MASTER TT'!$J$2:$J$68606,"&gt;=1"))</f>
        <v>0</v>
      </c>
      <c r="AF122" s="79">
        <f>(COUNTIFS('MASTER TT'!$E$2:$E$68606,$A$2:$A$7563,'MASTER TT'!$B$2:$B$68606,"FRIDAY",'MASTER TT'!$C$2:$C$68606,"1100-1*",'MASTER TT'!$AM$2:$AM$68606,"JAN-APRIL 2026",'MASTER TT'!$J$2:$J$68606,"&gt;=1"))</f>
        <v>0</v>
      </c>
      <c r="AG122" s="79">
        <f>(COUNTIFS('MASTER TT'!$E$2:$E$68606,$A$2:$A$7563,'MASTER TT'!$B$2:$B$68606,"MONDAY",'MASTER TT'!$C$2:$C$68606,"1200-1*",'MASTER TT'!$AM$2:$AM$68606,"JAN-APRIL 2025",'MASTER TT'!$J$2:$J$68606,"&gt;=1"))</f>
        <v>0</v>
      </c>
      <c r="AH122" s="79">
        <f>(COUNTIFS('MASTER TT'!$E$2:$E$68606,$A$2:$A$7563,'MASTER TT'!$B$2:$B$68606,"MONDAY",'MASTER TT'!$C$2:$C$68606,"1300-1*",'MASTER TT'!$AM$2:$AM$68606,"JAN-APRIL 2025",'MASTER TT'!$J$2:$J$68606,"&gt;=1"))</f>
        <v>0</v>
      </c>
      <c r="AI122" s="79">
        <f>(COUNTIFS('MASTER TT'!$E$2:$E$68606,$A$2:$A$7563,'MASTER TT'!$B$2:$B$68606,"FRIDAY",'MASTER TT'!$C$2:$C$68606,"14*-1*",'MASTER TT'!$AM$2:$AM$68606,"JAN-APRIL 2026",'MASTER TT'!$J$2:$J$68606,"&gt;=1"))</f>
        <v>0</v>
      </c>
      <c r="AJ122" s="79">
        <f>(COUNTIFS('MASTER TT'!$E$2:$E$68606,$A$2:$A$7563,'MASTER TT'!$B$2:$B$68606,"FRIDAY",'MASTER TT'!$C$2:$C$68606,"17*-*",'MASTER TT'!$AM$2:$AM$68606,"JAN-APRIL 2026",'MASTER TT'!$J$2:$J$68606,"&gt;=1"))</f>
        <v>0</v>
      </c>
      <c r="AK122" s="79">
        <f>(COUNTIFS('MASTER TT'!$E$2:$E$68606,$A$2:$A$7563,'MASTER TT'!$B$2:$B$68606,"SATURDAY",'MASTER TT'!$C$2:$C$68606,"08*-1*",'MASTER TT'!$AM$2:$AM$68606,"JAN-APRIL 2026",'MASTER TT'!$J$2:$J$68606,"&gt;=1"))</f>
        <v>0</v>
      </c>
      <c r="AL122" s="79">
        <f>(COUNTIFS('MASTER TT'!$E$2:$E$68606,$A$2:$A$7563,'MASTER TT'!$B$2:$B$68606,"SATURDAY",'MASTER TT'!$C$2:$C$68606,"1100-1*",'MASTER TT'!$AM$2:$AM$68606,"JAN-APRIL 2026",'MASTER TT'!$J$2:$J$68606,"&gt;=1"))</f>
        <v>0</v>
      </c>
      <c r="AM122" s="79">
        <f>(COUNTIFS('MASTER TT'!$E$2:$E$68606,$A$2:$A$7563,'MASTER TT'!$B$2:$B$68606,"MONDAY",'MASTER TT'!$C$2:$C$68606,"1200-1*",'MASTER TT'!$AM$2:$AM$68606,"JAN-APRIL 2025",'MASTER TT'!$J$2:$J$68606,"&gt;=1"))</f>
        <v>0</v>
      </c>
      <c r="AN122" s="79">
        <f>(COUNTIFS('MASTER TT'!$E$2:$E$68606,$A$2:$A$7563,'MASTER TT'!$B$2:$B$68606,"MONDAY",'MASTER TT'!$C$2:$C$68606,"1300-1*",'MASTER TT'!$AM$2:$AM$68606,"JAN-APRIL 2025",'MASTER TT'!$J$2:$J$68606,"&gt;=1"))</f>
        <v>0</v>
      </c>
      <c r="AO122" s="79">
        <f>(COUNTIFS('MASTER TT'!$E$2:$E$68606,$A$2:$A$7563,'MASTER TT'!$B$2:$B$68606,"MONDAY",'MASTER TT'!$C$2:$C$68606,"14*-1*",'MASTER TT'!$AM$2:$AM$68606,"MAY-AUG 2025",'MASTER TT'!$J$2:$J$68606,"&gt;=1"))</f>
        <v>0</v>
      </c>
      <c r="AP122" s="79">
        <f>(COUNTIFS('MASTER TT'!$E$2:$E$68606,$A$2:$A$7563,'MASTER TT'!$B$2:$B$68606,"SATURDAY",'MASTER TT'!$C$2:$C$68606,"17*-*",'MASTER TT'!$AM$2:$AM$68606,"JAN-APRIL 2026",'MASTER TT'!$J$2:$J$68606,"&gt;=1"))</f>
        <v>0</v>
      </c>
      <c r="AQ122" s="79">
        <f>(COUNTIFS('MASTER TT'!$E$2:$E$68606,$A$2:$A$7563,'MASTER TT'!$B$2:$B$68606,"SUNDAY",'MASTER TT'!$C$2:$C$68606,"08*-1*",'MASTER TT'!$AM$2:$AM$68606,"JAN-APRIL 2026",'MASTER TT'!$J$2:$J$68606,"&gt;=1"))</f>
        <v>0</v>
      </c>
      <c r="AR122" s="79">
        <f>(COUNTIFS('MASTER TT'!$E$2:$E$68607,$A$2:$A$7563,'MASTER TT'!$B$2:$B$68607,"SUNDAY",'MASTER TT'!$C$2:$C$68607,"1100-1*",'MASTER TT'!$AM$2:$AM$68607,"JAN-APRIL 2026",'MASTER TT'!$J$2:$J$68607,"&gt;=1"))</f>
        <v>0</v>
      </c>
      <c r="AS122" s="79">
        <f>(COUNTIFS('MASTER TT'!$E$2:$E$68606,$A$2:$A$7563,'MASTER TT'!$B$2:$B$68606,"SUNDAY",'MASTER TT'!$C$2:$C$68606,"1200-1*",'MASTER TT'!$AM$2:$AM$68606,"JAN-APRIL 2026",'MASTER TT'!$J$2:$J$68606,"&gt;=1"))</f>
        <v>0</v>
      </c>
      <c r="AT122" s="79">
        <f>(COUNTIFS('MASTER TT'!$E$2:$E$68606,$A$2:$A$7563,'MASTER TT'!$B$2:$B$68606,"SUNDAY",'MASTER TT'!$C$2:$C$68606,"1300-1*",'MASTER TT'!$AM$2:$AM$68606,"JAN-APRIL 2026",'MASTER TT'!$J$2:$J$68606,"&gt;=1"))</f>
        <v>0</v>
      </c>
      <c r="AU122" s="79">
        <f>(COUNTIFS('MASTER TT'!$E$2:$E$68606,$A$2:$A$7563,'MASTER TT'!$B$2:$B$68606,"SUNDAY",'MASTER TT'!$C$2:$C$68606,"14*-1*",'MASTER TT'!$AM$2:$AM$68606,"JAN-APRIL 2026",'MASTER TT'!$J$2:$J$68606,"&gt;=1"))</f>
        <v>0</v>
      </c>
      <c r="AV122" s="79">
        <f>(COUNTIFS('MASTER TT'!$E$2:$E$68606,$A$2:$A$7563,'MASTER TT'!$B$2:$B$68606,"SUNDAY",'MASTER TT'!$C$2:$C$68606,"17*-*",'MASTER TT'!$AM$2:$AM$68606,"JAN-APRIL 2026",'MASTER TT'!$J$2:$J$68606,"&gt;=1"))</f>
        <v>0</v>
      </c>
      <c r="AW122" s="28"/>
      <c r="AX122" s="29"/>
      <c r="AY122" s="28"/>
      <c r="AZ122" s="28"/>
      <c r="BA122" s="28"/>
      <c r="BB122" s="28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1"/>
      <c r="BZ122" s="31"/>
      <c r="CA122" s="30"/>
      <c r="CB122" s="30"/>
      <c r="CC122" s="30"/>
      <c r="CD122" s="30"/>
      <c r="CE122" s="30"/>
      <c r="CF122" s="30"/>
    </row>
    <row r="123" spans="1:84" ht="14.25" customHeight="1">
      <c r="A123" s="125" t="s">
        <v>498</v>
      </c>
      <c r="B123" s="43" t="s">
        <v>376</v>
      </c>
      <c r="C123" s="118"/>
      <c r="D123" s="88"/>
      <c r="E123" s="88"/>
      <c r="F123" s="88"/>
      <c r="G123" s="79">
        <f>(COUNTIFS('MASTER TT'!$E$2:$E$68606,$A$2:$A$7563,'MASTER TT'!$B$2:$B$68606,"MONDAY",'MASTER TT'!$C$2:$C$68606,"08*-1*",'MASTER TT'!$AM$2:$AM$68606,"JAN-APRIL 2026",'MASTER TT'!$J$2:$J$68606,"&gt;=1"))</f>
        <v>0</v>
      </c>
      <c r="H123" s="79">
        <f>(COUNTIFS('MASTER TT'!$E$2:$E$68602,$A$2:$A$7563,'MASTER TT'!$B$2:$B$68602,"MONDAY",'MASTER TT'!$C$2:$C$68602,"1100-1*",'MASTER TT'!$AM$2:$AM$68602,"JAN-APRIL 2026",'MASTER TT'!$J$2:$J$68602,"&gt;=1"))</f>
        <v>0</v>
      </c>
      <c r="I123" s="79">
        <f>(COUNTIFS('MASTER TT'!$E$2:$E$68606,$A$2:$A$7563,'MASTER TT'!$B$2:$B$68606,"MONDAY",'MASTER TT'!$C$2:$C$68606,"1200-1*",'MASTER TT'!$AM$2:$AM$68606,"JAN-APRIL 2025",'MASTER TT'!$J$2:$J$68606,"&gt;=1"))</f>
        <v>0</v>
      </c>
      <c r="J123" s="79">
        <f>(COUNTIFS('MASTER TT'!$E$2:$E$68606,$A$2:$A$7563,'MASTER TT'!$B$2:$B$68606,"MONDAY",'MASTER TT'!$C$2:$C$68606,"1300-1*",'MASTER TT'!$AM$2:$AM$68606,"JAN-APRIL 2025",'MASTER TT'!$J$2:$J$68606,"&gt;=1"))</f>
        <v>0</v>
      </c>
      <c r="K123" s="79">
        <f>(COUNTIFS('MASTER TT'!$E$2:$E$68606,$A$2:$A$7563,'MASTER TT'!$B$2:$B$68606,"MONDAY",'MASTER TT'!$C$2:$C$68606,"14*-1*",'MASTER TT'!$AM$2:$AM$68606,"JAN-APRIL 2026",'MASTER TT'!$J$2:$J$68606,"&gt;=1"))</f>
        <v>0</v>
      </c>
      <c r="L123" s="79">
        <f>(COUNTIFS('MASTER TT'!$E$2:$E$68606,$A$2:$A$7563,'MASTER TT'!$B$2:$B$68606,"MONDAY",'MASTER TT'!$C$2:$C$68606,"17*-*",'MASTER TT'!$AM$2:$AM$68606,"JAN-APRIL 2026",'MASTER TT'!$J$2:$J$68606,"&gt;=1"))</f>
        <v>0</v>
      </c>
      <c r="M123" s="79">
        <f>(COUNTIFS('MASTER TT'!$E$2:$E$68606,$A$2:$A$7563,'MASTER TT'!$B$2:$B$68606,"TUESDAY",'MASTER TT'!$C$2:$C$68606,"08*-1*",'MASTER TT'!$AM$2:$AM$68606,"JAN-APRIL 2026",'MASTER TT'!$J$2:$J$68606,"&gt;=1"))</f>
        <v>0</v>
      </c>
      <c r="N123" s="79">
        <f>(COUNTIFS('MASTER TT'!$E$2:$E$68606,$A$2:$A$7563,'MASTER TT'!$B$2:$B$68606,"TUESDAY",'MASTER TT'!$C$2:$C$68606,"1100-1*",'MASTER TT'!$AM$2:$AM$68606,"JAN-APRIL 2026",'MASTER TT'!$J$2:$J$68606,"&gt;=1"))</f>
        <v>0</v>
      </c>
      <c r="O123" s="79">
        <f>(COUNTIFS('MASTER TT'!$E$2:$E$68606,$A$2:$A$7563,'MASTER TT'!$B$2:$B$68606,"MONDAY",'MASTER TT'!$C$2:$C$68606,"1200-1*",'MASTER TT'!$AM$2:$AM$68606,"JAN-APRIL 2025",'MASTER TT'!$J$2:$J$68606,"&gt;=1"))</f>
        <v>0</v>
      </c>
      <c r="P123" s="79">
        <f>(COUNTIFS('MASTER TT'!$E$2:$E$68606,$A$2:$A$7563,'MASTER TT'!$B$2:$B$68606,"TUESDAY",'MASTER TT'!$C$2:$C$68606,"1300-1*",'MASTER TT'!$AM$2:$AM$68606,"JAN-APRIL 2026",'MASTER TT'!$J$2:$J$68606,"&gt;=1"))</f>
        <v>0</v>
      </c>
      <c r="Q123" s="79">
        <f>(COUNTIFS('MASTER TT'!$E$2:$E$68606,$A$2:$A$7563,'MASTER TT'!$B$2:$B$68606,"TUESDAY",'MASTER TT'!$C$2:$C$68606,"14*-1*",'MASTER TT'!$AM$2:$AM$68606,"JAN-APRIL 2026",'MASTER TT'!$J$2:$J$68606,"&gt;=1"))</f>
        <v>0</v>
      </c>
      <c r="R123" s="79">
        <f>(COUNTIFS('MASTER TT'!$E$2:$E$68606,$A$2:$A$7563,'MASTER TT'!$B$2:$B$68606,"TUESDAY",'MASTER TT'!$C$2:$C$68606,"17*-*",'MASTER TT'!$AM$2:$AM$68606,"SEP-DEC  2025",'MASTER TT'!$J$2:$J$68606,"&gt;=1"))</f>
        <v>0</v>
      </c>
      <c r="S123" s="79">
        <f>(COUNTIFS('MASTER TT'!$E$2:$E$68606,$A$2:$A$7563,'MASTER TT'!$B$2:$B$68606,"WEDNESDAY",'MASTER TT'!$C$2:$C$68606,"08*-1*",'MASTER TT'!$AM$2:$AM$68606,"JAN-APRIL 2026",'MASTER TT'!$J$2:$J$68606,"&gt;=1"))</f>
        <v>0</v>
      </c>
      <c r="T123" s="79">
        <f>(COUNTIFS('MASTER TT'!$E$2:$E$68606,$A$2:$A$7563,'MASTER TT'!$B$2:$B$68606,"WEDNESDAY",'MASTER TT'!$C$2:$C$68606,"1100-1*",'MASTER TT'!$AM$2:$AM$68606,"JAN-APRIL 2026",'MASTER TT'!$J$2:$J$68606,"&gt;=1"))</f>
        <v>0</v>
      </c>
      <c r="U123" s="79">
        <f>(COUNTIFS('MASTER TT'!$E$2:$E$68606,$A$2:$A$7563,'MASTER TT'!$B$2:$B$68606,"MONDAY",'MASTER TT'!$C$2:$C$68606,"1200-1*",'MASTER TT'!$AM$2:$AM$68606,"JAN-APRIL 2025",'MASTER TT'!$J$2:$J$68606,"&gt;=1"))</f>
        <v>0</v>
      </c>
      <c r="V123" s="79">
        <f>(COUNTIFS('MASTER TT'!$E$2:$E$68606,$A$2:$A$7563,'MASTER TT'!$B$2:$B$68606,"MONDAY",'MASTER TT'!$C$2:$C$68606,"1300-1*",'MASTER TT'!$AM$2:$AM$68606,"JAN-APRIL 2025",'MASTER TT'!$J$2:$J$68606,"&gt;=1"))</f>
        <v>0</v>
      </c>
      <c r="W123" s="79">
        <f>(COUNTIFS('MASTER TT'!$E$2:$E$68606,$A$2:$A$7563,'MASTER TT'!$B$2:$B$68606,"WEDNESDAY",'MASTER TT'!$C$2:$C$68606,"14*-1*",'MASTER TT'!$AM$2:$AM$68606,"JAN-APRIL 2026",'MASTER TT'!$J$2:$J$68606,"&gt;=1"))</f>
        <v>0</v>
      </c>
      <c r="X123" s="79">
        <f>(COUNTIFS('MASTER TT'!$E$2:$E$68606,$A$2:$A$7563,'MASTER TT'!$B$2:$B$68606,"WEDNESDAY",'MASTER TT'!$C$2:$C$68606,"17*-*",'MASTER TT'!$AM$2:$AM$68606,"JAN-APRIL 2026",'MASTER TT'!$J$2:$J$68606,"&gt;=1"))</f>
        <v>0</v>
      </c>
      <c r="Y123" s="79">
        <f>(COUNTIFS('MASTER TT'!$E$2:$E$68606,$A$2:$A$7563,'MASTER TT'!$B$2:$B$68606,"THURSDAY",'MASTER TT'!$C$2:$C$68606,"08*-1*",'MASTER TT'!$AM$2:$AM$68606,"JAN-APRIL 2026",'MASTER TT'!$J$2:$J$68606,"&gt;=1"))</f>
        <v>0</v>
      </c>
      <c r="Z123" s="79">
        <f>(COUNTIFS('MASTER TT'!$E$2:$E$68606,$A$2:$A$7563,'MASTER TT'!$B$2:$B$68606,"THURSDAY",'MASTER TT'!$C$2:$C$68606,"1100-1*",'MASTER TT'!$AM$2:$AM$68606,"JAN-APRIL 2026",'MASTER TT'!$J$2:$J$68606,"&gt;=1"))</f>
        <v>0</v>
      </c>
      <c r="AA123" s="79">
        <f>(COUNTIFS('MASTER TT'!$E$2:$E$68606,$A$2:$A$7563,'MASTER TT'!$B$2:$B$68606,"MONDAY",'MASTER TT'!$C$2:$C$68606,"1200-1*",'MASTER TT'!$AM$2:$AM$68606,"JAN-APRIL 2025",'MASTER TT'!$J$2:$J$68606,"&gt;=1"))</f>
        <v>0</v>
      </c>
      <c r="AB123" s="79">
        <f>(COUNTIFS('MASTER TT'!$E$2:$E$68606,$A$2:$A$7563,'MASTER TT'!$B$2:$B$68606,"MONDAY",'MASTER TT'!$C$2:$C$68606,"1300-1*",'MASTER TT'!$AM$2:$AM$68606,"JAN-APRIL 2025",'MASTER TT'!$J$2:$J$68606,"&gt;=1"))</f>
        <v>0</v>
      </c>
      <c r="AC123" s="79">
        <f>(COUNTIFS('MASTER TT'!$E$2:$E$68606,$A$2:$A$7563,'MASTER TT'!$B$2:$B$68606,"THURSDAY",'MASTER TT'!$C$2:$C$68606,"14*-1*",'MASTER TT'!$AM$2:$AM$68606,"JAN-APRIL 2026",'MASTER TT'!$J$2:$J$68606,"&gt;=1"))</f>
        <v>0</v>
      </c>
      <c r="AD123" s="79">
        <f>(COUNTIFS('MASTER TT'!$E$2:$E$68606,$A$2:$A$7563,'MASTER TT'!$B$2:$B$68606,"THURSDAY",'MASTER TT'!$C$2:$C$68606,"17*-*",'MASTER TT'!$AM$2:$AM$68606,"JAN-APRIL 2026",'MASTER TT'!$J$2:$J$68606,"&gt;=1"))</f>
        <v>0</v>
      </c>
      <c r="AE123" s="79">
        <f>(COUNTIFS('MASTER TT'!$E$2:$E$68606,$A$2:$A$7563,'MASTER TT'!$B$2:$B$68606,"FRIDAY",'MASTER TT'!$C$2:$C$68606,"08*-1*",'MASTER TT'!$AM$2:$AM$68606,"JAN-APRIL 2026",'MASTER TT'!$J$2:$J$68606,"&gt;=1"))</f>
        <v>0</v>
      </c>
      <c r="AF123" s="79">
        <f>(COUNTIFS('MASTER TT'!$E$2:$E$68606,$A$2:$A$7563,'MASTER TT'!$B$2:$B$68606,"FRIDAY",'MASTER TT'!$C$2:$C$68606,"1100-1*",'MASTER TT'!$AM$2:$AM$68606,"JAN-APRIL 2026",'MASTER TT'!$J$2:$J$68606,"&gt;=1"))</f>
        <v>0</v>
      </c>
      <c r="AG123" s="79">
        <f>(COUNTIFS('MASTER TT'!$E$2:$E$68606,$A$2:$A$7563,'MASTER TT'!$B$2:$B$68606,"MONDAY",'MASTER TT'!$C$2:$C$68606,"1200-1*",'MASTER TT'!$AM$2:$AM$68606,"JAN-APRIL 2025",'MASTER TT'!$J$2:$J$68606,"&gt;=1"))</f>
        <v>0</v>
      </c>
      <c r="AH123" s="79">
        <f>(COUNTIFS('MASTER TT'!$E$2:$E$68606,$A$2:$A$7563,'MASTER TT'!$B$2:$B$68606,"MONDAY",'MASTER TT'!$C$2:$C$68606,"1300-1*",'MASTER TT'!$AM$2:$AM$68606,"JAN-APRIL 2025",'MASTER TT'!$J$2:$J$68606,"&gt;=1"))</f>
        <v>0</v>
      </c>
      <c r="AI123" s="79">
        <f>(COUNTIFS('MASTER TT'!$E$2:$E$68606,$A$2:$A$7563,'MASTER TT'!$B$2:$B$68606,"FRIDAY",'MASTER TT'!$C$2:$C$68606,"14*-1*",'MASTER TT'!$AM$2:$AM$68606,"JAN-APRIL 2026",'MASTER TT'!$J$2:$J$68606,"&gt;=1"))</f>
        <v>0</v>
      </c>
      <c r="AJ123" s="79">
        <f>(COUNTIFS('MASTER TT'!$E$2:$E$68606,$A$2:$A$7563,'MASTER TT'!$B$2:$B$68606,"FRIDAY",'MASTER TT'!$C$2:$C$68606,"17*-*",'MASTER TT'!$AM$2:$AM$68606,"JAN-APRIL 2026",'MASTER TT'!$J$2:$J$68606,"&gt;=1"))</f>
        <v>0</v>
      </c>
      <c r="AK123" s="79">
        <f>(COUNTIFS('MASTER TT'!$E$2:$E$68606,$A$2:$A$7563,'MASTER TT'!$B$2:$B$68606,"SATURDAY",'MASTER TT'!$C$2:$C$68606,"08*-1*",'MASTER TT'!$AM$2:$AM$68606,"JAN-APRIL 2026",'MASTER TT'!$J$2:$J$68606,"&gt;=1"))</f>
        <v>0</v>
      </c>
      <c r="AL123" s="79">
        <f>(COUNTIFS('MASTER TT'!$E$2:$E$68606,$A$2:$A$7563,'MASTER TT'!$B$2:$B$68606,"SATURDAY",'MASTER TT'!$C$2:$C$68606,"1100-1*",'MASTER TT'!$AM$2:$AM$68606,"JAN-APRIL 2026",'MASTER TT'!$J$2:$J$68606,"&gt;=1"))</f>
        <v>0</v>
      </c>
      <c r="AM123" s="79">
        <f>(COUNTIFS('MASTER TT'!$E$2:$E$68606,$A$2:$A$7563,'MASTER TT'!$B$2:$B$68606,"MONDAY",'MASTER TT'!$C$2:$C$68606,"1200-1*",'MASTER TT'!$AM$2:$AM$68606,"JAN-APRIL 2025",'MASTER TT'!$J$2:$J$68606,"&gt;=1"))</f>
        <v>0</v>
      </c>
      <c r="AN123" s="79">
        <f>(COUNTIFS('MASTER TT'!$E$2:$E$68606,$A$2:$A$7563,'MASTER TT'!$B$2:$B$68606,"MONDAY",'MASTER TT'!$C$2:$C$68606,"1300-1*",'MASTER TT'!$AM$2:$AM$68606,"JAN-APRIL 2025",'MASTER TT'!$J$2:$J$68606,"&gt;=1"))</f>
        <v>0</v>
      </c>
      <c r="AO123" s="79">
        <f>(COUNTIFS('MASTER TT'!$E$2:$E$68606,$A$2:$A$7563,'MASTER TT'!$B$2:$B$68606,"MONDAY",'MASTER TT'!$C$2:$C$68606,"14*-1*",'MASTER TT'!$AM$2:$AM$68606,"MAY-AUG 2025",'MASTER TT'!$J$2:$J$68606,"&gt;=1"))</f>
        <v>0</v>
      </c>
      <c r="AP123" s="79">
        <f>(COUNTIFS('MASTER TT'!$E$2:$E$68606,$A$2:$A$7563,'MASTER TT'!$B$2:$B$68606,"SATURDAY",'MASTER TT'!$C$2:$C$68606,"17*-*",'MASTER TT'!$AM$2:$AM$68606,"JAN-APRIL 2026",'MASTER TT'!$J$2:$J$68606,"&gt;=1"))</f>
        <v>0</v>
      </c>
      <c r="AQ123" s="79">
        <f>(COUNTIFS('MASTER TT'!$E$2:$E$68606,$A$2:$A$7563,'MASTER TT'!$B$2:$B$68606,"SUNDAY",'MASTER TT'!$C$2:$C$68606,"08*-1*",'MASTER TT'!$AM$2:$AM$68606,"JAN-APRIL 2026",'MASTER TT'!$J$2:$J$68606,"&gt;=1"))</f>
        <v>0</v>
      </c>
      <c r="AR123" s="79">
        <f>(COUNTIFS('MASTER TT'!$E$2:$E$68607,$A$2:$A$7563,'MASTER TT'!$B$2:$B$68607,"SUNDAY",'MASTER TT'!$C$2:$C$68607,"1100-1*",'MASTER TT'!$AM$2:$AM$68607,"JAN-APRIL 2026",'MASTER TT'!$J$2:$J$68607,"&gt;=1"))</f>
        <v>0</v>
      </c>
      <c r="AS123" s="79">
        <f>(COUNTIFS('MASTER TT'!$E$2:$E$68606,$A$2:$A$7563,'MASTER TT'!$B$2:$B$68606,"SUNDAY",'MASTER TT'!$C$2:$C$68606,"1200-1*",'MASTER TT'!$AM$2:$AM$68606,"JAN-APRIL 2026",'MASTER TT'!$J$2:$J$68606,"&gt;=1"))</f>
        <v>0</v>
      </c>
      <c r="AT123" s="79">
        <f>(COUNTIFS('MASTER TT'!$E$2:$E$68606,$A$2:$A$7563,'MASTER TT'!$B$2:$B$68606,"SUNDAY",'MASTER TT'!$C$2:$C$68606,"1300-1*",'MASTER TT'!$AM$2:$AM$68606,"JAN-APRIL 2026",'MASTER TT'!$J$2:$J$68606,"&gt;=1"))</f>
        <v>0</v>
      </c>
      <c r="AU123" s="79">
        <f>(COUNTIFS('MASTER TT'!$E$2:$E$68606,$A$2:$A$7563,'MASTER TT'!$B$2:$B$68606,"SUNDAY",'MASTER TT'!$C$2:$C$68606,"14*-1*",'MASTER TT'!$AM$2:$AM$68606,"JAN-APRIL 2026",'MASTER TT'!$J$2:$J$68606,"&gt;=1"))</f>
        <v>0</v>
      </c>
      <c r="AV123" s="79">
        <f>(COUNTIFS('MASTER TT'!$E$2:$E$68606,$A$2:$A$7563,'MASTER TT'!$B$2:$B$68606,"SUNDAY",'MASTER TT'!$C$2:$C$68606,"17*-*",'MASTER TT'!$AM$2:$AM$68606,"JAN-APRIL 2026",'MASTER TT'!$J$2:$J$68606,"&gt;=1"))</f>
        <v>0</v>
      </c>
      <c r="AW123" s="28"/>
      <c r="AX123" s="29"/>
      <c r="AY123" s="28"/>
      <c r="AZ123" s="28"/>
      <c r="BA123" s="28"/>
      <c r="BB123" s="28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1"/>
      <c r="BZ123" s="31"/>
      <c r="CA123" s="30"/>
      <c r="CB123" s="30"/>
      <c r="CC123" s="30"/>
      <c r="CD123" s="30"/>
      <c r="CE123" s="30"/>
      <c r="CF123" s="30"/>
    </row>
    <row r="124" spans="1:84" ht="14.25" customHeight="1">
      <c r="A124" s="125" t="s">
        <v>499</v>
      </c>
      <c r="B124" s="43" t="s">
        <v>376</v>
      </c>
      <c r="C124" s="118"/>
      <c r="D124" s="88"/>
      <c r="E124" s="88"/>
      <c r="F124" s="88"/>
      <c r="G124" s="79">
        <f>(COUNTIFS('MASTER TT'!$E$2:$E$68606,$A$2:$A$7563,'MASTER TT'!$B$2:$B$68606,"MONDAY",'MASTER TT'!$C$2:$C$68606,"08*-1*",'MASTER TT'!$AM$2:$AM$68606,"JAN-APRIL 2026",'MASTER TT'!$J$2:$J$68606,"&gt;=1"))</f>
        <v>0</v>
      </c>
      <c r="H124" s="79">
        <f>(COUNTIFS('MASTER TT'!$E$2:$E$68602,$A$2:$A$7563,'MASTER TT'!$B$2:$B$68602,"MONDAY",'MASTER TT'!$C$2:$C$68602,"1100-1*",'MASTER TT'!$AM$2:$AM$68602,"JAN-APRIL 2026",'MASTER TT'!$J$2:$J$68602,"&gt;=1"))</f>
        <v>0</v>
      </c>
      <c r="I124" s="79">
        <f>(COUNTIFS('MASTER TT'!$E$2:$E$68606,$A$2:$A$7563,'MASTER TT'!$B$2:$B$68606,"MONDAY",'MASTER TT'!$C$2:$C$68606,"1200-1*",'MASTER TT'!$AM$2:$AM$68606,"JAN-APRIL 2025",'MASTER TT'!$J$2:$J$68606,"&gt;=1"))</f>
        <v>0</v>
      </c>
      <c r="J124" s="79">
        <f>(COUNTIFS('MASTER TT'!$E$2:$E$68606,$A$2:$A$7563,'MASTER TT'!$B$2:$B$68606,"MONDAY",'MASTER TT'!$C$2:$C$68606,"1300-1*",'MASTER TT'!$AM$2:$AM$68606,"JAN-APRIL 2025",'MASTER TT'!$J$2:$J$68606,"&gt;=1"))</f>
        <v>0</v>
      </c>
      <c r="K124" s="79">
        <f>(COUNTIFS('MASTER TT'!$E$2:$E$68606,$A$2:$A$7563,'MASTER TT'!$B$2:$B$68606,"MONDAY",'MASTER TT'!$C$2:$C$68606,"14*-1*",'MASTER TT'!$AM$2:$AM$68606,"JAN-APRIL 2026",'MASTER TT'!$J$2:$J$68606,"&gt;=1"))</f>
        <v>0</v>
      </c>
      <c r="L124" s="79">
        <f>(COUNTIFS('MASTER TT'!$E$2:$E$68606,$A$2:$A$7563,'MASTER TT'!$B$2:$B$68606,"MONDAY",'MASTER TT'!$C$2:$C$68606,"17*-*",'MASTER TT'!$AM$2:$AM$68606,"JAN-APRIL 2026",'MASTER TT'!$J$2:$J$68606,"&gt;=1"))</f>
        <v>0</v>
      </c>
      <c r="M124" s="79">
        <f>(COUNTIFS('MASTER TT'!$E$2:$E$68606,$A$2:$A$7563,'MASTER TT'!$B$2:$B$68606,"TUESDAY",'MASTER TT'!$C$2:$C$68606,"08*-1*",'MASTER TT'!$AM$2:$AM$68606,"JAN-APRIL 2026",'MASTER TT'!$J$2:$J$68606,"&gt;=1"))</f>
        <v>0</v>
      </c>
      <c r="N124" s="79">
        <f>(COUNTIFS('MASTER TT'!$E$2:$E$68606,$A$2:$A$7563,'MASTER TT'!$B$2:$B$68606,"TUESDAY",'MASTER TT'!$C$2:$C$68606,"1100-1*",'MASTER TT'!$AM$2:$AM$68606,"JAN-APRIL 2026",'MASTER TT'!$J$2:$J$68606,"&gt;=1"))</f>
        <v>0</v>
      </c>
      <c r="O124" s="79">
        <f>(COUNTIFS('MASTER TT'!$E$2:$E$68606,$A$2:$A$7563,'MASTER TT'!$B$2:$B$68606,"MONDAY",'MASTER TT'!$C$2:$C$68606,"1200-1*",'MASTER TT'!$AM$2:$AM$68606,"JAN-APRIL 2025",'MASTER TT'!$J$2:$J$68606,"&gt;=1"))</f>
        <v>0</v>
      </c>
      <c r="P124" s="79">
        <f>(COUNTIFS('MASTER TT'!$E$2:$E$68606,$A$2:$A$7563,'MASTER TT'!$B$2:$B$68606,"TUESDAY",'MASTER TT'!$C$2:$C$68606,"1300-1*",'MASTER TT'!$AM$2:$AM$68606,"JAN-APRIL 2026",'MASTER TT'!$J$2:$J$68606,"&gt;=1"))</f>
        <v>0</v>
      </c>
      <c r="Q124" s="79">
        <f>(COUNTIFS('MASTER TT'!$E$2:$E$68606,$A$2:$A$7563,'MASTER TT'!$B$2:$B$68606,"TUESDAY",'MASTER TT'!$C$2:$C$68606,"14*-1*",'MASTER TT'!$AM$2:$AM$68606,"JAN-APRIL 2026",'MASTER TT'!$J$2:$J$68606,"&gt;=1"))</f>
        <v>0</v>
      </c>
      <c r="R124" s="79">
        <f>(COUNTIFS('MASTER TT'!$E$2:$E$68606,$A$2:$A$7563,'MASTER TT'!$B$2:$B$68606,"TUESDAY",'MASTER TT'!$C$2:$C$68606,"17*-*",'MASTER TT'!$AM$2:$AM$68606,"SEP-DEC  2025",'MASTER TT'!$J$2:$J$68606,"&gt;=1"))</f>
        <v>0</v>
      </c>
      <c r="S124" s="79">
        <f>(COUNTIFS('MASTER TT'!$E$2:$E$68606,$A$2:$A$7563,'MASTER TT'!$B$2:$B$68606,"WEDNESDAY",'MASTER TT'!$C$2:$C$68606,"08*-1*",'MASTER TT'!$AM$2:$AM$68606,"JAN-APRIL 2026",'MASTER TT'!$J$2:$J$68606,"&gt;=1"))</f>
        <v>0</v>
      </c>
      <c r="T124" s="79">
        <f>(COUNTIFS('MASTER TT'!$E$2:$E$68606,$A$2:$A$7563,'MASTER TT'!$B$2:$B$68606,"WEDNESDAY",'MASTER TT'!$C$2:$C$68606,"1100-1*",'MASTER TT'!$AM$2:$AM$68606,"JAN-APRIL 2026",'MASTER TT'!$J$2:$J$68606,"&gt;=1"))</f>
        <v>0</v>
      </c>
      <c r="U124" s="79">
        <f>(COUNTIFS('MASTER TT'!$E$2:$E$68606,$A$2:$A$7563,'MASTER TT'!$B$2:$B$68606,"MONDAY",'MASTER TT'!$C$2:$C$68606,"1200-1*",'MASTER TT'!$AM$2:$AM$68606,"JAN-APRIL 2025",'MASTER TT'!$J$2:$J$68606,"&gt;=1"))</f>
        <v>0</v>
      </c>
      <c r="V124" s="79">
        <f>(COUNTIFS('MASTER TT'!$E$2:$E$68606,$A$2:$A$7563,'MASTER TT'!$B$2:$B$68606,"MONDAY",'MASTER TT'!$C$2:$C$68606,"1300-1*",'MASTER TT'!$AM$2:$AM$68606,"JAN-APRIL 2025",'MASTER TT'!$J$2:$J$68606,"&gt;=1"))</f>
        <v>0</v>
      </c>
      <c r="W124" s="79">
        <f>(COUNTIFS('MASTER TT'!$E$2:$E$68606,$A$2:$A$7563,'MASTER TT'!$B$2:$B$68606,"WEDNESDAY",'MASTER TT'!$C$2:$C$68606,"14*-1*",'MASTER TT'!$AM$2:$AM$68606,"JAN-APRIL 2026",'MASTER TT'!$J$2:$J$68606,"&gt;=1"))</f>
        <v>0</v>
      </c>
      <c r="X124" s="79">
        <f>(COUNTIFS('MASTER TT'!$E$2:$E$68606,$A$2:$A$7563,'MASTER TT'!$B$2:$B$68606,"WEDNESDAY",'MASTER TT'!$C$2:$C$68606,"17*-*",'MASTER TT'!$AM$2:$AM$68606,"JAN-APRIL 2026",'MASTER TT'!$J$2:$J$68606,"&gt;=1"))</f>
        <v>0</v>
      </c>
      <c r="Y124" s="79">
        <f>(COUNTIFS('MASTER TT'!$E$2:$E$68606,$A$2:$A$7563,'MASTER TT'!$B$2:$B$68606,"THURSDAY",'MASTER TT'!$C$2:$C$68606,"08*-1*",'MASTER TT'!$AM$2:$AM$68606,"JAN-APRIL 2026",'MASTER TT'!$J$2:$J$68606,"&gt;=1"))</f>
        <v>0</v>
      </c>
      <c r="Z124" s="79">
        <f>(COUNTIFS('MASTER TT'!$E$2:$E$68606,$A$2:$A$7563,'MASTER TT'!$B$2:$B$68606,"THURSDAY",'MASTER TT'!$C$2:$C$68606,"1100-1*",'MASTER TT'!$AM$2:$AM$68606,"JAN-APRIL 2026",'MASTER TT'!$J$2:$J$68606,"&gt;=1"))</f>
        <v>0</v>
      </c>
      <c r="AA124" s="79">
        <f>(COUNTIFS('MASTER TT'!$E$2:$E$68606,$A$2:$A$7563,'MASTER TT'!$B$2:$B$68606,"MONDAY",'MASTER TT'!$C$2:$C$68606,"1200-1*",'MASTER TT'!$AM$2:$AM$68606,"JAN-APRIL 2025",'MASTER TT'!$J$2:$J$68606,"&gt;=1"))</f>
        <v>0</v>
      </c>
      <c r="AB124" s="79">
        <f>(COUNTIFS('MASTER TT'!$E$2:$E$68606,$A$2:$A$7563,'MASTER TT'!$B$2:$B$68606,"MONDAY",'MASTER TT'!$C$2:$C$68606,"1300-1*",'MASTER TT'!$AM$2:$AM$68606,"JAN-APRIL 2025",'MASTER TT'!$J$2:$J$68606,"&gt;=1"))</f>
        <v>0</v>
      </c>
      <c r="AC124" s="79">
        <f>(COUNTIFS('MASTER TT'!$E$2:$E$68606,$A$2:$A$7563,'MASTER TT'!$B$2:$B$68606,"THURSDAY",'MASTER TT'!$C$2:$C$68606,"14*-1*",'MASTER TT'!$AM$2:$AM$68606,"JAN-APRIL 2026",'MASTER TT'!$J$2:$J$68606,"&gt;=1"))</f>
        <v>0</v>
      </c>
      <c r="AD124" s="79">
        <f>(COUNTIFS('MASTER TT'!$E$2:$E$68606,$A$2:$A$7563,'MASTER TT'!$B$2:$B$68606,"THURSDAY",'MASTER TT'!$C$2:$C$68606,"17*-*",'MASTER TT'!$AM$2:$AM$68606,"JAN-APRIL 2026",'MASTER TT'!$J$2:$J$68606,"&gt;=1"))</f>
        <v>0</v>
      </c>
      <c r="AE124" s="79">
        <f>(COUNTIFS('MASTER TT'!$E$2:$E$68606,$A$2:$A$7563,'MASTER TT'!$B$2:$B$68606,"FRIDAY",'MASTER TT'!$C$2:$C$68606,"08*-1*",'MASTER TT'!$AM$2:$AM$68606,"JAN-APRIL 2026",'MASTER TT'!$J$2:$J$68606,"&gt;=1"))</f>
        <v>0</v>
      </c>
      <c r="AF124" s="79">
        <f>(COUNTIFS('MASTER TT'!$E$2:$E$68606,$A$2:$A$7563,'MASTER TT'!$B$2:$B$68606,"FRIDAY",'MASTER TT'!$C$2:$C$68606,"1100-1*",'MASTER TT'!$AM$2:$AM$68606,"JAN-APRIL 2026",'MASTER TT'!$J$2:$J$68606,"&gt;=1"))</f>
        <v>0</v>
      </c>
      <c r="AG124" s="79">
        <f>(COUNTIFS('MASTER TT'!$E$2:$E$68606,$A$2:$A$7563,'MASTER TT'!$B$2:$B$68606,"MONDAY",'MASTER TT'!$C$2:$C$68606,"1200-1*",'MASTER TT'!$AM$2:$AM$68606,"JAN-APRIL 2025",'MASTER TT'!$J$2:$J$68606,"&gt;=1"))</f>
        <v>0</v>
      </c>
      <c r="AH124" s="79">
        <f>(COUNTIFS('MASTER TT'!$E$2:$E$68606,$A$2:$A$7563,'MASTER TT'!$B$2:$B$68606,"MONDAY",'MASTER TT'!$C$2:$C$68606,"1300-1*",'MASTER TT'!$AM$2:$AM$68606,"JAN-APRIL 2025",'MASTER TT'!$J$2:$J$68606,"&gt;=1"))</f>
        <v>0</v>
      </c>
      <c r="AI124" s="79">
        <f>(COUNTIFS('MASTER TT'!$E$2:$E$68606,$A$2:$A$7563,'MASTER TT'!$B$2:$B$68606,"FRIDAY",'MASTER TT'!$C$2:$C$68606,"14*-1*",'MASTER TT'!$AM$2:$AM$68606,"JAN-APRIL 2026",'MASTER TT'!$J$2:$J$68606,"&gt;=1"))</f>
        <v>0</v>
      </c>
      <c r="AJ124" s="79">
        <f>(COUNTIFS('MASTER TT'!$E$2:$E$68606,$A$2:$A$7563,'MASTER TT'!$B$2:$B$68606,"FRIDAY",'MASTER TT'!$C$2:$C$68606,"17*-*",'MASTER TT'!$AM$2:$AM$68606,"JAN-APRIL 2026",'MASTER TT'!$J$2:$J$68606,"&gt;=1"))</f>
        <v>0</v>
      </c>
      <c r="AK124" s="79">
        <f>(COUNTIFS('MASTER TT'!$E$2:$E$68606,$A$2:$A$7563,'MASTER TT'!$B$2:$B$68606,"SATURDAY",'MASTER TT'!$C$2:$C$68606,"08*-1*",'MASTER TT'!$AM$2:$AM$68606,"JAN-APRIL 2026",'MASTER TT'!$J$2:$J$68606,"&gt;=1"))</f>
        <v>0</v>
      </c>
      <c r="AL124" s="79">
        <f>(COUNTIFS('MASTER TT'!$E$2:$E$68606,$A$2:$A$7563,'MASTER TT'!$B$2:$B$68606,"SATURDAY",'MASTER TT'!$C$2:$C$68606,"1100-1*",'MASTER TT'!$AM$2:$AM$68606,"JAN-APRIL 2026",'MASTER TT'!$J$2:$J$68606,"&gt;=1"))</f>
        <v>0</v>
      </c>
      <c r="AM124" s="79">
        <f>(COUNTIFS('MASTER TT'!$E$2:$E$68606,$A$2:$A$7563,'MASTER TT'!$B$2:$B$68606,"MONDAY",'MASTER TT'!$C$2:$C$68606,"1200-1*",'MASTER TT'!$AM$2:$AM$68606,"JAN-APRIL 2025",'MASTER TT'!$J$2:$J$68606,"&gt;=1"))</f>
        <v>0</v>
      </c>
      <c r="AN124" s="79">
        <f>(COUNTIFS('MASTER TT'!$E$2:$E$68606,$A$2:$A$7563,'MASTER TT'!$B$2:$B$68606,"MONDAY",'MASTER TT'!$C$2:$C$68606,"1300-1*",'MASTER TT'!$AM$2:$AM$68606,"JAN-APRIL 2025",'MASTER TT'!$J$2:$J$68606,"&gt;=1"))</f>
        <v>0</v>
      </c>
      <c r="AO124" s="79">
        <f>(COUNTIFS('MASTER TT'!$E$2:$E$68606,$A$2:$A$7563,'MASTER TT'!$B$2:$B$68606,"MONDAY",'MASTER TT'!$C$2:$C$68606,"14*-1*",'MASTER TT'!$AM$2:$AM$68606,"MAY-AUG 2025",'MASTER TT'!$J$2:$J$68606,"&gt;=1"))</f>
        <v>0</v>
      </c>
      <c r="AP124" s="79">
        <f>(COUNTIFS('MASTER TT'!$E$2:$E$68606,$A$2:$A$7563,'MASTER TT'!$B$2:$B$68606,"SATURDAY",'MASTER TT'!$C$2:$C$68606,"17*-*",'MASTER TT'!$AM$2:$AM$68606,"JAN-APRIL 2026",'MASTER TT'!$J$2:$J$68606,"&gt;=1"))</f>
        <v>0</v>
      </c>
      <c r="AQ124" s="79">
        <f>(COUNTIFS('MASTER TT'!$E$2:$E$68606,$A$2:$A$7563,'MASTER TT'!$B$2:$B$68606,"SUNDAY",'MASTER TT'!$C$2:$C$68606,"08*-1*",'MASTER TT'!$AM$2:$AM$68606,"JAN-APRIL 2026",'MASTER TT'!$J$2:$J$68606,"&gt;=1"))</f>
        <v>0</v>
      </c>
      <c r="AR124" s="79">
        <f>(COUNTIFS('MASTER TT'!$E$2:$E$68607,$A$2:$A$7563,'MASTER TT'!$B$2:$B$68607,"SUNDAY",'MASTER TT'!$C$2:$C$68607,"1100-1*",'MASTER TT'!$AM$2:$AM$68607,"JAN-APRIL 2026",'MASTER TT'!$J$2:$J$68607,"&gt;=1"))</f>
        <v>0</v>
      </c>
      <c r="AS124" s="79">
        <f>(COUNTIFS('MASTER TT'!$E$2:$E$68606,$A$2:$A$7563,'MASTER TT'!$B$2:$B$68606,"SUNDAY",'MASTER TT'!$C$2:$C$68606,"1200-1*",'MASTER TT'!$AM$2:$AM$68606,"JAN-APRIL 2026",'MASTER TT'!$J$2:$J$68606,"&gt;=1"))</f>
        <v>0</v>
      </c>
      <c r="AT124" s="79">
        <f>(COUNTIFS('MASTER TT'!$E$2:$E$68606,$A$2:$A$7563,'MASTER TT'!$B$2:$B$68606,"SUNDAY",'MASTER TT'!$C$2:$C$68606,"1300-1*",'MASTER TT'!$AM$2:$AM$68606,"JAN-APRIL 2026",'MASTER TT'!$J$2:$J$68606,"&gt;=1"))</f>
        <v>0</v>
      </c>
      <c r="AU124" s="79">
        <f>(COUNTIFS('MASTER TT'!$E$2:$E$68606,$A$2:$A$7563,'MASTER TT'!$B$2:$B$68606,"SUNDAY",'MASTER TT'!$C$2:$C$68606,"14*-1*",'MASTER TT'!$AM$2:$AM$68606,"JAN-APRIL 2026",'MASTER TT'!$J$2:$J$68606,"&gt;=1"))</f>
        <v>0</v>
      </c>
      <c r="AV124" s="79">
        <f>(COUNTIFS('MASTER TT'!$E$2:$E$68606,$A$2:$A$7563,'MASTER TT'!$B$2:$B$68606,"SUNDAY",'MASTER TT'!$C$2:$C$68606,"17*-*",'MASTER TT'!$AM$2:$AM$68606,"JAN-APRIL 2026",'MASTER TT'!$J$2:$J$68606,"&gt;=1"))</f>
        <v>0</v>
      </c>
      <c r="AW124" s="28"/>
      <c r="AX124" s="29"/>
      <c r="AY124" s="28"/>
      <c r="AZ124" s="28"/>
      <c r="BA124" s="28"/>
      <c r="BB124" s="28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1"/>
      <c r="BZ124" s="31"/>
      <c r="CA124" s="30"/>
      <c r="CB124" s="30"/>
      <c r="CC124" s="30"/>
      <c r="CD124" s="30"/>
      <c r="CE124" s="30"/>
      <c r="CF124" s="30"/>
    </row>
    <row r="125" spans="1:84" ht="14.25" customHeight="1">
      <c r="A125" s="125" t="s">
        <v>500</v>
      </c>
      <c r="B125" s="43" t="s">
        <v>376</v>
      </c>
      <c r="C125" s="118"/>
      <c r="D125" s="88"/>
      <c r="E125" s="88"/>
      <c r="F125" s="88"/>
      <c r="G125" s="79">
        <f>(COUNTIFS('MASTER TT'!$E$2:$E$68606,$A$2:$A$7563,'MASTER TT'!$B$2:$B$68606,"MONDAY",'MASTER TT'!$C$2:$C$68606,"08*-1*",'MASTER TT'!$AM$2:$AM$68606,"JAN-APRIL 2026",'MASTER TT'!$J$2:$J$68606,"&gt;=1"))</f>
        <v>0</v>
      </c>
      <c r="H125" s="79">
        <f>(COUNTIFS('MASTER TT'!$E$2:$E$68602,$A$2:$A$7563,'MASTER TT'!$B$2:$B$68602,"MONDAY",'MASTER TT'!$C$2:$C$68602,"1100-1*",'MASTER TT'!$AM$2:$AM$68602,"JAN-APRIL 2026",'MASTER TT'!$J$2:$J$68602,"&gt;=1"))</f>
        <v>0</v>
      </c>
      <c r="I125" s="79">
        <f>(COUNTIFS('MASTER TT'!$E$2:$E$68606,$A$2:$A$7563,'MASTER TT'!$B$2:$B$68606,"MONDAY",'MASTER TT'!$C$2:$C$68606,"1200-1*",'MASTER TT'!$AM$2:$AM$68606,"JAN-APRIL 2025",'MASTER TT'!$J$2:$J$68606,"&gt;=1"))</f>
        <v>0</v>
      </c>
      <c r="J125" s="79">
        <f>(COUNTIFS('MASTER TT'!$E$2:$E$68606,$A$2:$A$7563,'MASTER TT'!$B$2:$B$68606,"MONDAY",'MASTER TT'!$C$2:$C$68606,"1300-1*",'MASTER TT'!$AM$2:$AM$68606,"JAN-APRIL 2025",'MASTER TT'!$J$2:$J$68606,"&gt;=1"))</f>
        <v>0</v>
      </c>
      <c r="K125" s="79">
        <f>(COUNTIFS('MASTER TT'!$E$2:$E$68606,$A$2:$A$7563,'MASTER TT'!$B$2:$B$68606,"MONDAY",'MASTER TT'!$C$2:$C$68606,"14*-1*",'MASTER TT'!$AM$2:$AM$68606,"JAN-APRIL 2026",'MASTER TT'!$J$2:$J$68606,"&gt;=1"))</f>
        <v>0</v>
      </c>
      <c r="L125" s="79">
        <f>(COUNTIFS('MASTER TT'!$E$2:$E$68606,$A$2:$A$7563,'MASTER TT'!$B$2:$B$68606,"MONDAY",'MASTER TT'!$C$2:$C$68606,"17*-*",'MASTER TT'!$AM$2:$AM$68606,"JAN-APRIL 2026",'MASTER TT'!$J$2:$J$68606,"&gt;=1"))</f>
        <v>0</v>
      </c>
      <c r="M125" s="79">
        <f>(COUNTIFS('MASTER TT'!$E$2:$E$68606,$A$2:$A$7563,'MASTER TT'!$B$2:$B$68606,"TUESDAY",'MASTER TT'!$C$2:$C$68606,"08*-1*",'MASTER TT'!$AM$2:$AM$68606,"JAN-APRIL 2026",'MASTER TT'!$J$2:$J$68606,"&gt;=1"))</f>
        <v>0</v>
      </c>
      <c r="N125" s="79">
        <f>(COUNTIFS('MASTER TT'!$E$2:$E$68606,$A$2:$A$7563,'MASTER TT'!$B$2:$B$68606,"TUESDAY",'MASTER TT'!$C$2:$C$68606,"1100-1*",'MASTER TT'!$AM$2:$AM$68606,"JAN-APRIL 2026",'MASTER TT'!$J$2:$J$68606,"&gt;=1"))</f>
        <v>0</v>
      </c>
      <c r="O125" s="79">
        <f>(COUNTIFS('MASTER TT'!$E$2:$E$68606,$A$2:$A$7563,'MASTER TT'!$B$2:$B$68606,"MONDAY",'MASTER TT'!$C$2:$C$68606,"1200-1*",'MASTER TT'!$AM$2:$AM$68606,"JAN-APRIL 2025",'MASTER TT'!$J$2:$J$68606,"&gt;=1"))</f>
        <v>0</v>
      </c>
      <c r="P125" s="79">
        <f>(COUNTIFS('MASTER TT'!$E$2:$E$68606,$A$2:$A$7563,'MASTER TT'!$B$2:$B$68606,"TUESDAY",'MASTER TT'!$C$2:$C$68606,"1300-1*",'MASTER TT'!$AM$2:$AM$68606,"JAN-APRIL 2026",'MASTER TT'!$J$2:$J$68606,"&gt;=1"))</f>
        <v>0</v>
      </c>
      <c r="Q125" s="79">
        <f>(COUNTIFS('MASTER TT'!$E$2:$E$68606,$A$2:$A$7563,'MASTER TT'!$B$2:$B$68606,"TUESDAY",'MASTER TT'!$C$2:$C$68606,"14*-1*",'MASTER TT'!$AM$2:$AM$68606,"JAN-APRIL 2026",'MASTER TT'!$J$2:$J$68606,"&gt;=1"))</f>
        <v>0</v>
      </c>
      <c r="R125" s="79">
        <f>(COUNTIFS('MASTER TT'!$E$2:$E$68606,$A$2:$A$7563,'MASTER TT'!$B$2:$B$68606,"TUESDAY",'MASTER TT'!$C$2:$C$68606,"17*-*",'MASTER TT'!$AM$2:$AM$68606,"SEP-DEC  2025",'MASTER TT'!$J$2:$J$68606,"&gt;=1"))</f>
        <v>0</v>
      </c>
      <c r="S125" s="79">
        <f>(COUNTIFS('MASTER TT'!$E$2:$E$68606,$A$2:$A$7563,'MASTER TT'!$B$2:$B$68606,"WEDNESDAY",'MASTER TT'!$C$2:$C$68606,"08*-1*",'MASTER TT'!$AM$2:$AM$68606,"JAN-APRIL 2026",'MASTER TT'!$J$2:$J$68606,"&gt;=1"))</f>
        <v>0</v>
      </c>
      <c r="T125" s="79">
        <f>(COUNTIFS('MASTER TT'!$E$2:$E$68606,$A$2:$A$7563,'MASTER TT'!$B$2:$B$68606,"WEDNESDAY",'MASTER TT'!$C$2:$C$68606,"1100-1*",'MASTER TT'!$AM$2:$AM$68606,"JAN-APRIL 2026",'MASTER TT'!$J$2:$J$68606,"&gt;=1"))</f>
        <v>0</v>
      </c>
      <c r="U125" s="79">
        <f>(COUNTIFS('MASTER TT'!$E$2:$E$68606,$A$2:$A$7563,'MASTER TT'!$B$2:$B$68606,"MONDAY",'MASTER TT'!$C$2:$C$68606,"1200-1*",'MASTER TT'!$AM$2:$AM$68606,"JAN-APRIL 2025",'MASTER TT'!$J$2:$J$68606,"&gt;=1"))</f>
        <v>0</v>
      </c>
      <c r="V125" s="79">
        <f>(COUNTIFS('MASTER TT'!$E$2:$E$68606,$A$2:$A$7563,'MASTER TT'!$B$2:$B$68606,"MONDAY",'MASTER TT'!$C$2:$C$68606,"1300-1*",'MASTER TT'!$AM$2:$AM$68606,"JAN-APRIL 2025",'MASTER TT'!$J$2:$J$68606,"&gt;=1"))</f>
        <v>0</v>
      </c>
      <c r="W125" s="79">
        <f>(COUNTIFS('MASTER TT'!$E$2:$E$68606,$A$2:$A$7563,'MASTER TT'!$B$2:$B$68606,"WEDNESDAY",'MASTER TT'!$C$2:$C$68606,"14*-1*",'MASTER TT'!$AM$2:$AM$68606,"JAN-APRIL 2026",'MASTER TT'!$J$2:$J$68606,"&gt;=1"))</f>
        <v>0</v>
      </c>
      <c r="X125" s="79">
        <f>(COUNTIFS('MASTER TT'!$E$2:$E$68606,$A$2:$A$7563,'MASTER TT'!$B$2:$B$68606,"WEDNESDAY",'MASTER TT'!$C$2:$C$68606,"17*-*",'MASTER TT'!$AM$2:$AM$68606,"JAN-APRIL 2026",'MASTER TT'!$J$2:$J$68606,"&gt;=1"))</f>
        <v>0</v>
      </c>
      <c r="Y125" s="79">
        <f>(COUNTIFS('MASTER TT'!$E$2:$E$68606,$A$2:$A$7563,'MASTER TT'!$B$2:$B$68606,"THURSDAY",'MASTER TT'!$C$2:$C$68606,"08*-1*",'MASTER TT'!$AM$2:$AM$68606,"JAN-APRIL 2026",'MASTER TT'!$J$2:$J$68606,"&gt;=1"))</f>
        <v>0</v>
      </c>
      <c r="Z125" s="79">
        <f>(COUNTIFS('MASTER TT'!$E$2:$E$68606,$A$2:$A$7563,'MASTER TT'!$B$2:$B$68606,"THURSDAY",'MASTER TT'!$C$2:$C$68606,"1100-1*",'MASTER TT'!$AM$2:$AM$68606,"JAN-APRIL 2026",'MASTER TT'!$J$2:$J$68606,"&gt;=1"))</f>
        <v>0</v>
      </c>
      <c r="AA125" s="79">
        <f>(COUNTIFS('MASTER TT'!$E$2:$E$68606,$A$2:$A$7563,'MASTER TT'!$B$2:$B$68606,"MONDAY",'MASTER TT'!$C$2:$C$68606,"1200-1*",'MASTER TT'!$AM$2:$AM$68606,"JAN-APRIL 2025",'MASTER TT'!$J$2:$J$68606,"&gt;=1"))</f>
        <v>0</v>
      </c>
      <c r="AB125" s="79">
        <f>(COUNTIFS('MASTER TT'!$E$2:$E$68606,$A$2:$A$7563,'MASTER TT'!$B$2:$B$68606,"MONDAY",'MASTER TT'!$C$2:$C$68606,"1300-1*",'MASTER TT'!$AM$2:$AM$68606,"JAN-APRIL 2025",'MASTER TT'!$J$2:$J$68606,"&gt;=1"))</f>
        <v>0</v>
      </c>
      <c r="AC125" s="79">
        <f>(COUNTIFS('MASTER TT'!$E$2:$E$68606,$A$2:$A$7563,'MASTER TT'!$B$2:$B$68606,"THURSDAY",'MASTER TT'!$C$2:$C$68606,"14*-1*",'MASTER TT'!$AM$2:$AM$68606,"JAN-APRIL 2026",'MASTER TT'!$J$2:$J$68606,"&gt;=1"))</f>
        <v>0</v>
      </c>
      <c r="AD125" s="79">
        <f>(COUNTIFS('MASTER TT'!$E$2:$E$68606,$A$2:$A$7563,'MASTER TT'!$B$2:$B$68606,"THURSDAY",'MASTER TT'!$C$2:$C$68606,"17*-*",'MASTER TT'!$AM$2:$AM$68606,"JAN-APRIL 2026",'MASTER TT'!$J$2:$J$68606,"&gt;=1"))</f>
        <v>0</v>
      </c>
      <c r="AE125" s="79">
        <f>(COUNTIFS('MASTER TT'!$E$2:$E$68606,$A$2:$A$7563,'MASTER TT'!$B$2:$B$68606,"FRIDAY",'MASTER TT'!$C$2:$C$68606,"08*-1*",'MASTER TT'!$AM$2:$AM$68606,"JAN-APRIL 2026",'MASTER TT'!$J$2:$J$68606,"&gt;=1"))</f>
        <v>0</v>
      </c>
      <c r="AF125" s="79">
        <f>(COUNTIFS('MASTER TT'!$E$2:$E$68606,$A$2:$A$7563,'MASTER TT'!$B$2:$B$68606,"FRIDAY",'MASTER TT'!$C$2:$C$68606,"1100-1*",'MASTER TT'!$AM$2:$AM$68606,"JAN-APRIL 2026",'MASTER TT'!$J$2:$J$68606,"&gt;=1"))</f>
        <v>0</v>
      </c>
      <c r="AG125" s="79">
        <f>(COUNTIFS('MASTER TT'!$E$2:$E$68606,$A$2:$A$7563,'MASTER TT'!$B$2:$B$68606,"MONDAY",'MASTER TT'!$C$2:$C$68606,"1200-1*",'MASTER TT'!$AM$2:$AM$68606,"JAN-APRIL 2025",'MASTER TT'!$J$2:$J$68606,"&gt;=1"))</f>
        <v>0</v>
      </c>
      <c r="AH125" s="79">
        <f>(COUNTIFS('MASTER TT'!$E$2:$E$68606,$A$2:$A$7563,'MASTER TT'!$B$2:$B$68606,"MONDAY",'MASTER TT'!$C$2:$C$68606,"1300-1*",'MASTER TT'!$AM$2:$AM$68606,"JAN-APRIL 2025",'MASTER TT'!$J$2:$J$68606,"&gt;=1"))</f>
        <v>0</v>
      </c>
      <c r="AI125" s="79">
        <f>(COUNTIFS('MASTER TT'!$E$2:$E$68606,$A$2:$A$7563,'MASTER TT'!$B$2:$B$68606,"FRIDAY",'MASTER TT'!$C$2:$C$68606,"14*-1*",'MASTER TT'!$AM$2:$AM$68606,"JAN-APRIL 2026",'MASTER TT'!$J$2:$J$68606,"&gt;=1"))</f>
        <v>0</v>
      </c>
      <c r="AJ125" s="79">
        <f>(COUNTIFS('MASTER TT'!$E$2:$E$68606,$A$2:$A$7563,'MASTER TT'!$B$2:$B$68606,"FRIDAY",'MASTER TT'!$C$2:$C$68606,"17*-*",'MASTER TT'!$AM$2:$AM$68606,"JAN-APRIL 2026",'MASTER TT'!$J$2:$J$68606,"&gt;=1"))</f>
        <v>0</v>
      </c>
      <c r="AK125" s="79">
        <f>(COUNTIFS('MASTER TT'!$E$2:$E$68606,$A$2:$A$7563,'MASTER TT'!$B$2:$B$68606,"SATURDAY",'MASTER TT'!$C$2:$C$68606,"08*-1*",'MASTER TT'!$AM$2:$AM$68606,"JAN-APRIL 2026",'MASTER TT'!$J$2:$J$68606,"&gt;=1"))</f>
        <v>0</v>
      </c>
      <c r="AL125" s="79">
        <f>(COUNTIFS('MASTER TT'!$E$2:$E$68606,$A$2:$A$7563,'MASTER TT'!$B$2:$B$68606,"SATURDAY",'MASTER TT'!$C$2:$C$68606,"1100-1*",'MASTER TT'!$AM$2:$AM$68606,"JAN-APRIL 2026",'MASTER TT'!$J$2:$J$68606,"&gt;=1"))</f>
        <v>0</v>
      </c>
      <c r="AM125" s="79">
        <f>(COUNTIFS('MASTER TT'!$E$2:$E$68606,$A$2:$A$7563,'MASTER TT'!$B$2:$B$68606,"MONDAY",'MASTER TT'!$C$2:$C$68606,"1200-1*",'MASTER TT'!$AM$2:$AM$68606,"JAN-APRIL 2025",'MASTER TT'!$J$2:$J$68606,"&gt;=1"))</f>
        <v>0</v>
      </c>
      <c r="AN125" s="79">
        <f>(COUNTIFS('MASTER TT'!$E$2:$E$68606,$A$2:$A$7563,'MASTER TT'!$B$2:$B$68606,"MONDAY",'MASTER TT'!$C$2:$C$68606,"1300-1*",'MASTER TT'!$AM$2:$AM$68606,"JAN-APRIL 2025",'MASTER TT'!$J$2:$J$68606,"&gt;=1"))</f>
        <v>0</v>
      </c>
      <c r="AO125" s="79">
        <f>(COUNTIFS('MASTER TT'!$E$2:$E$68606,$A$2:$A$7563,'MASTER TT'!$B$2:$B$68606,"MONDAY",'MASTER TT'!$C$2:$C$68606,"14*-1*",'MASTER TT'!$AM$2:$AM$68606,"MAY-AUG 2025",'MASTER TT'!$J$2:$J$68606,"&gt;=1"))</f>
        <v>0</v>
      </c>
      <c r="AP125" s="79">
        <f>(COUNTIFS('MASTER TT'!$E$2:$E$68606,$A$2:$A$7563,'MASTER TT'!$B$2:$B$68606,"SATURDAY",'MASTER TT'!$C$2:$C$68606,"17*-*",'MASTER TT'!$AM$2:$AM$68606,"JAN-APRIL 2026",'MASTER TT'!$J$2:$J$68606,"&gt;=1"))</f>
        <v>0</v>
      </c>
      <c r="AQ125" s="79">
        <f>(COUNTIFS('MASTER TT'!$E$2:$E$68606,$A$2:$A$7563,'MASTER TT'!$B$2:$B$68606,"SUNDAY",'MASTER TT'!$C$2:$C$68606,"08*-1*",'MASTER TT'!$AM$2:$AM$68606,"JAN-APRIL 2026",'MASTER TT'!$J$2:$J$68606,"&gt;=1"))</f>
        <v>0</v>
      </c>
      <c r="AR125" s="79">
        <f>(COUNTIFS('MASTER TT'!$E$2:$E$68607,$A$2:$A$7563,'MASTER TT'!$B$2:$B$68607,"SUNDAY",'MASTER TT'!$C$2:$C$68607,"1100-1*",'MASTER TT'!$AM$2:$AM$68607,"JAN-APRIL 2026",'MASTER TT'!$J$2:$J$68607,"&gt;=1"))</f>
        <v>0</v>
      </c>
      <c r="AS125" s="79">
        <f>(COUNTIFS('MASTER TT'!$E$2:$E$68606,$A$2:$A$7563,'MASTER TT'!$B$2:$B$68606,"SUNDAY",'MASTER TT'!$C$2:$C$68606,"1200-1*",'MASTER TT'!$AM$2:$AM$68606,"JAN-APRIL 2026",'MASTER TT'!$J$2:$J$68606,"&gt;=1"))</f>
        <v>0</v>
      </c>
      <c r="AT125" s="79">
        <f>(COUNTIFS('MASTER TT'!$E$2:$E$68606,$A$2:$A$7563,'MASTER TT'!$B$2:$B$68606,"SUNDAY",'MASTER TT'!$C$2:$C$68606,"1300-1*",'MASTER TT'!$AM$2:$AM$68606,"JAN-APRIL 2026",'MASTER TT'!$J$2:$J$68606,"&gt;=1"))</f>
        <v>0</v>
      </c>
      <c r="AU125" s="79">
        <f>(COUNTIFS('MASTER TT'!$E$2:$E$68606,$A$2:$A$7563,'MASTER TT'!$B$2:$B$68606,"SUNDAY",'MASTER TT'!$C$2:$C$68606,"14*-1*",'MASTER TT'!$AM$2:$AM$68606,"JAN-APRIL 2026",'MASTER TT'!$J$2:$J$68606,"&gt;=1"))</f>
        <v>0</v>
      </c>
      <c r="AV125" s="79">
        <f>(COUNTIFS('MASTER TT'!$E$2:$E$68606,$A$2:$A$7563,'MASTER TT'!$B$2:$B$68606,"SUNDAY",'MASTER TT'!$C$2:$C$68606,"17*-*",'MASTER TT'!$AM$2:$AM$68606,"JAN-APRIL 2026",'MASTER TT'!$J$2:$J$68606,"&gt;=1"))</f>
        <v>0</v>
      </c>
      <c r="AW125" s="28"/>
      <c r="AX125" s="29"/>
      <c r="AY125" s="28"/>
      <c r="AZ125" s="28"/>
      <c r="BA125" s="28"/>
      <c r="BB125" s="28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1"/>
      <c r="BZ125" s="31"/>
      <c r="CA125" s="30"/>
      <c r="CB125" s="30"/>
      <c r="CC125" s="30"/>
      <c r="CD125" s="30"/>
      <c r="CE125" s="30"/>
      <c r="CF125" s="30"/>
    </row>
    <row r="126" spans="1:84" ht="14.25" customHeight="1">
      <c r="A126" s="125" t="s">
        <v>501</v>
      </c>
      <c r="B126" s="43" t="s">
        <v>376</v>
      </c>
      <c r="C126" s="118"/>
      <c r="D126" s="88"/>
      <c r="E126" s="88"/>
      <c r="F126" s="88"/>
      <c r="G126" s="79">
        <f>(COUNTIFS('MASTER TT'!$E$2:$E$68606,$A$2:$A$7563,'MASTER TT'!$B$2:$B$68606,"MONDAY",'MASTER TT'!$C$2:$C$68606,"08*-1*",'MASTER TT'!$AM$2:$AM$68606,"JAN-APRIL 2026",'MASTER TT'!$J$2:$J$68606,"&gt;=1"))</f>
        <v>0</v>
      </c>
      <c r="H126" s="79">
        <f>(COUNTIFS('MASTER TT'!$E$2:$E$68602,$A$2:$A$7563,'MASTER TT'!$B$2:$B$68602,"MONDAY",'MASTER TT'!$C$2:$C$68602,"1100-1*",'MASTER TT'!$AM$2:$AM$68602,"JAN-APRIL 2026",'MASTER TT'!$J$2:$J$68602,"&gt;=1"))</f>
        <v>0</v>
      </c>
      <c r="I126" s="79">
        <f>(COUNTIFS('MASTER TT'!$E$2:$E$68606,$A$2:$A$7563,'MASTER TT'!$B$2:$B$68606,"MONDAY",'MASTER TT'!$C$2:$C$68606,"1200-1*",'MASTER TT'!$AM$2:$AM$68606,"JAN-APRIL 2025",'MASTER TT'!$J$2:$J$68606,"&gt;=1"))</f>
        <v>0</v>
      </c>
      <c r="J126" s="79">
        <f>(COUNTIFS('MASTER TT'!$E$2:$E$68606,$A$2:$A$7563,'MASTER TT'!$B$2:$B$68606,"MONDAY",'MASTER TT'!$C$2:$C$68606,"1300-1*",'MASTER TT'!$AM$2:$AM$68606,"JAN-APRIL 2025",'MASTER TT'!$J$2:$J$68606,"&gt;=1"))</f>
        <v>0</v>
      </c>
      <c r="K126" s="79">
        <f>(COUNTIFS('MASTER TT'!$E$2:$E$68606,$A$2:$A$7563,'MASTER TT'!$B$2:$B$68606,"MONDAY",'MASTER TT'!$C$2:$C$68606,"14*-1*",'MASTER TT'!$AM$2:$AM$68606,"JAN-APRIL 2026",'MASTER TT'!$J$2:$J$68606,"&gt;=1"))</f>
        <v>0</v>
      </c>
      <c r="L126" s="79">
        <f>(COUNTIFS('MASTER TT'!$E$2:$E$68606,$A$2:$A$7563,'MASTER TT'!$B$2:$B$68606,"MONDAY",'MASTER TT'!$C$2:$C$68606,"17*-*",'MASTER TT'!$AM$2:$AM$68606,"JAN-APRIL 2026",'MASTER TT'!$J$2:$J$68606,"&gt;=1"))</f>
        <v>0</v>
      </c>
      <c r="M126" s="79">
        <f>(COUNTIFS('MASTER TT'!$E$2:$E$68606,$A$2:$A$7563,'MASTER TT'!$B$2:$B$68606,"TUESDAY",'MASTER TT'!$C$2:$C$68606,"08*-1*",'MASTER TT'!$AM$2:$AM$68606,"JAN-APRIL 2026",'MASTER TT'!$J$2:$J$68606,"&gt;=1"))</f>
        <v>0</v>
      </c>
      <c r="N126" s="79">
        <f>(COUNTIFS('MASTER TT'!$E$2:$E$68606,$A$2:$A$7563,'MASTER TT'!$B$2:$B$68606,"TUESDAY",'MASTER TT'!$C$2:$C$68606,"1100-1*",'MASTER TT'!$AM$2:$AM$68606,"JAN-APRIL 2026",'MASTER TT'!$J$2:$J$68606,"&gt;=1"))</f>
        <v>0</v>
      </c>
      <c r="O126" s="79">
        <f>(COUNTIFS('MASTER TT'!$E$2:$E$68606,$A$2:$A$7563,'MASTER TT'!$B$2:$B$68606,"MONDAY",'MASTER TT'!$C$2:$C$68606,"1200-1*",'MASTER TT'!$AM$2:$AM$68606,"JAN-APRIL 2025",'MASTER TT'!$J$2:$J$68606,"&gt;=1"))</f>
        <v>0</v>
      </c>
      <c r="P126" s="79">
        <f>(COUNTIFS('MASTER TT'!$E$2:$E$68606,$A$2:$A$7563,'MASTER TT'!$B$2:$B$68606,"TUESDAY",'MASTER TT'!$C$2:$C$68606,"1300-1*",'MASTER TT'!$AM$2:$AM$68606,"JAN-APRIL 2026",'MASTER TT'!$J$2:$J$68606,"&gt;=1"))</f>
        <v>0</v>
      </c>
      <c r="Q126" s="79">
        <f>(COUNTIFS('MASTER TT'!$E$2:$E$68606,$A$2:$A$7563,'MASTER TT'!$B$2:$B$68606,"TUESDAY",'MASTER TT'!$C$2:$C$68606,"14*-1*",'MASTER TT'!$AM$2:$AM$68606,"JAN-APRIL 2026",'MASTER TT'!$J$2:$J$68606,"&gt;=1"))</f>
        <v>0</v>
      </c>
      <c r="R126" s="79">
        <f>(COUNTIFS('MASTER TT'!$E$2:$E$68606,$A$2:$A$7563,'MASTER TT'!$B$2:$B$68606,"TUESDAY",'MASTER TT'!$C$2:$C$68606,"17*-*",'MASTER TT'!$AM$2:$AM$68606,"SEP-DEC  2025",'MASTER TT'!$J$2:$J$68606,"&gt;=1"))</f>
        <v>0</v>
      </c>
      <c r="S126" s="79">
        <f>(COUNTIFS('MASTER TT'!$E$2:$E$68606,$A$2:$A$7563,'MASTER TT'!$B$2:$B$68606,"WEDNESDAY",'MASTER TT'!$C$2:$C$68606,"08*-1*",'MASTER TT'!$AM$2:$AM$68606,"JAN-APRIL 2026",'MASTER TT'!$J$2:$J$68606,"&gt;=1"))</f>
        <v>0</v>
      </c>
      <c r="T126" s="79">
        <f>(COUNTIFS('MASTER TT'!$E$2:$E$68606,$A$2:$A$7563,'MASTER TT'!$B$2:$B$68606,"WEDNESDAY",'MASTER TT'!$C$2:$C$68606,"1100-1*",'MASTER TT'!$AM$2:$AM$68606,"JAN-APRIL 2026",'MASTER TT'!$J$2:$J$68606,"&gt;=1"))</f>
        <v>0</v>
      </c>
      <c r="U126" s="79">
        <f>(COUNTIFS('MASTER TT'!$E$2:$E$68606,$A$2:$A$7563,'MASTER TT'!$B$2:$B$68606,"MONDAY",'MASTER TT'!$C$2:$C$68606,"1200-1*",'MASTER TT'!$AM$2:$AM$68606,"JAN-APRIL 2025",'MASTER TT'!$J$2:$J$68606,"&gt;=1"))</f>
        <v>0</v>
      </c>
      <c r="V126" s="79">
        <f>(COUNTIFS('MASTER TT'!$E$2:$E$68606,$A$2:$A$7563,'MASTER TT'!$B$2:$B$68606,"MONDAY",'MASTER TT'!$C$2:$C$68606,"1300-1*",'MASTER TT'!$AM$2:$AM$68606,"JAN-APRIL 2025",'MASTER TT'!$J$2:$J$68606,"&gt;=1"))</f>
        <v>0</v>
      </c>
      <c r="W126" s="79">
        <f>(COUNTIFS('MASTER TT'!$E$2:$E$68606,$A$2:$A$7563,'MASTER TT'!$B$2:$B$68606,"WEDNESDAY",'MASTER TT'!$C$2:$C$68606,"14*-1*",'MASTER TT'!$AM$2:$AM$68606,"JAN-APRIL 2026",'MASTER TT'!$J$2:$J$68606,"&gt;=1"))</f>
        <v>0</v>
      </c>
      <c r="X126" s="79">
        <f>(COUNTIFS('MASTER TT'!$E$2:$E$68606,$A$2:$A$7563,'MASTER TT'!$B$2:$B$68606,"WEDNESDAY",'MASTER TT'!$C$2:$C$68606,"17*-*",'MASTER TT'!$AM$2:$AM$68606,"JAN-APRIL 2026",'MASTER TT'!$J$2:$J$68606,"&gt;=1"))</f>
        <v>0</v>
      </c>
      <c r="Y126" s="79">
        <f>(COUNTIFS('MASTER TT'!$E$2:$E$68606,$A$2:$A$7563,'MASTER TT'!$B$2:$B$68606,"THURSDAY",'MASTER TT'!$C$2:$C$68606,"08*-1*",'MASTER TT'!$AM$2:$AM$68606,"JAN-APRIL 2026",'MASTER TT'!$J$2:$J$68606,"&gt;=1"))</f>
        <v>0</v>
      </c>
      <c r="Z126" s="79">
        <f>(COUNTIFS('MASTER TT'!$E$2:$E$68606,$A$2:$A$7563,'MASTER TT'!$B$2:$B$68606,"THURSDAY",'MASTER TT'!$C$2:$C$68606,"1100-1*",'MASTER TT'!$AM$2:$AM$68606,"JAN-APRIL 2026",'MASTER TT'!$J$2:$J$68606,"&gt;=1"))</f>
        <v>0</v>
      </c>
      <c r="AA126" s="79">
        <f>(COUNTIFS('MASTER TT'!$E$2:$E$68606,$A$2:$A$7563,'MASTER TT'!$B$2:$B$68606,"MONDAY",'MASTER TT'!$C$2:$C$68606,"1200-1*",'MASTER TT'!$AM$2:$AM$68606,"JAN-APRIL 2025",'MASTER TT'!$J$2:$J$68606,"&gt;=1"))</f>
        <v>0</v>
      </c>
      <c r="AB126" s="79">
        <f>(COUNTIFS('MASTER TT'!$E$2:$E$68606,$A$2:$A$7563,'MASTER TT'!$B$2:$B$68606,"MONDAY",'MASTER TT'!$C$2:$C$68606,"1300-1*",'MASTER TT'!$AM$2:$AM$68606,"JAN-APRIL 2025",'MASTER TT'!$J$2:$J$68606,"&gt;=1"))</f>
        <v>0</v>
      </c>
      <c r="AC126" s="79">
        <f>(COUNTIFS('MASTER TT'!$E$2:$E$68606,$A$2:$A$7563,'MASTER TT'!$B$2:$B$68606,"THURSDAY",'MASTER TT'!$C$2:$C$68606,"14*-1*",'MASTER TT'!$AM$2:$AM$68606,"JAN-APRIL 2026",'MASTER TT'!$J$2:$J$68606,"&gt;=1"))</f>
        <v>0</v>
      </c>
      <c r="AD126" s="79">
        <f>(COUNTIFS('MASTER TT'!$E$2:$E$68606,$A$2:$A$7563,'MASTER TT'!$B$2:$B$68606,"THURSDAY",'MASTER TT'!$C$2:$C$68606,"17*-*",'MASTER TT'!$AM$2:$AM$68606,"JAN-APRIL 2026",'MASTER TT'!$J$2:$J$68606,"&gt;=1"))</f>
        <v>0</v>
      </c>
      <c r="AE126" s="79">
        <f>(COUNTIFS('MASTER TT'!$E$2:$E$68606,$A$2:$A$7563,'MASTER TT'!$B$2:$B$68606,"FRIDAY",'MASTER TT'!$C$2:$C$68606,"08*-1*",'MASTER TT'!$AM$2:$AM$68606,"JAN-APRIL 2026",'MASTER TT'!$J$2:$J$68606,"&gt;=1"))</f>
        <v>0</v>
      </c>
      <c r="AF126" s="79">
        <f>(COUNTIFS('MASTER TT'!$E$2:$E$68606,$A$2:$A$7563,'MASTER TT'!$B$2:$B$68606,"FRIDAY",'MASTER TT'!$C$2:$C$68606,"1100-1*",'MASTER TT'!$AM$2:$AM$68606,"JAN-APRIL 2026",'MASTER TT'!$J$2:$J$68606,"&gt;=1"))</f>
        <v>0</v>
      </c>
      <c r="AG126" s="79">
        <f>(COUNTIFS('MASTER TT'!$E$2:$E$68606,$A$2:$A$7563,'MASTER TT'!$B$2:$B$68606,"MONDAY",'MASTER TT'!$C$2:$C$68606,"1200-1*",'MASTER TT'!$AM$2:$AM$68606,"JAN-APRIL 2025",'MASTER TT'!$J$2:$J$68606,"&gt;=1"))</f>
        <v>0</v>
      </c>
      <c r="AH126" s="79">
        <f>(COUNTIFS('MASTER TT'!$E$2:$E$68606,$A$2:$A$7563,'MASTER TT'!$B$2:$B$68606,"MONDAY",'MASTER TT'!$C$2:$C$68606,"1300-1*",'MASTER TT'!$AM$2:$AM$68606,"JAN-APRIL 2025",'MASTER TT'!$J$2:$J$68606,"&gt;=1"))</f>
        <v>0</v>
      </c>
      <c r="AI126" s="79">
        <f>(COUNTIFS('MASTER TT'!$E$2:$E$68606,$A$2:$A$7563,'MASTER TT'!$B$2:$B$68606,"FRIDAY",'MASTER TT'!$C$2:$C$68606,"14*-1*",'MASTER TT'!$AM$2:$AM$68606,"JAN-APRIL 2026",'MASTER TT'!$J$2:$J$68606,"&gt;=1"))</f>
        <v>0</v>
      </c>
      <c r="AJ126" s="79">
        <f>(COUNTIFS('MASTER TT'!$E$2:$E$68606,$A$2:$A$7563,'MASTER TT'!$B$2:$B$68606,"FRIDAY",'MASTER TT'!$C$2:$C$68606,"17*-*",'MASTER TT'!$AM$2:$AM$68606,"JAN-APRIL 2026",'MASTER TT'!$J$2:$J$68606,"&gt;=1"))</f>
        <v>0</v>
      </c>
      <c r="AK126" s="79">
        <f>(COUNTIFS('MASTER TT'!$E$2:$E$68606,$A$2:$A$7563,'MASTER TT'!$B$2:$B$68606,"SATURDAY",'MASTER TT'!$C$2:$C$68606,"08*-1*",'MASTER TT'!$AM$2:$AM$68606,"JAN-APRIL 2026",'MASTER TT'!$J$2:$J$68606,"&gt;=1"))</f>
        <v>0</v>
      </c>
      <c r="AL126" s="79">
        <f>(COUNTIFS('MASTER TT'!$E$2:$E$68606,$A$2:$A$7563,'MASTER TT'!$B$2:$B$68606,"SATURDAY",'MASTER TT'!$C$2:$C$68606,"1100-1*",'MASTER TT'!$AM$2:$AM$68606,"JAN-APRIL 2026",'MASTER TT'!$J$2:$J$68606,"&gt;=1"))</f>
        <v>0</v>
      </c>
      <c r="AM126" s="79">
        <f>(COUNTIFS('MASTER TT'!$E$2:$E$68606,$A$2:$A$7563,'MASTER TT'!$B$2:$B$68606,"MONDAY",'MASTER TT'!$C$2:$C$68606,"1200-1*",'MASTER TT'!$AM$2:$AM$68606,"JAN-APRIL 2025",'MASTER TT'!$J$2:$J$68606,"&gt;=1"))</f>
        <v>0</v>
      </c>
      <c r="AN126" s="79">
        <f>(COUNTIFS('MASTER TT'!$E$2:$E$68606,$A$2:$A$7563,'MASTER TT'!$B$2:$B$68606,"MONDAY",'MASTER TT'!$C$2:$C$68606,"1300-1*",'MASTER TT'!$AM$2:$AM$68606,"JAN-APRIL 2025",'MASTER TT'!$J$2:$J$68606,"&gt;=1"))</f>
        <v>0</v>
      </c>
      <c r="AO126" s="79">
        <f>(COUNTIFS('MASTER TT'!$E$2:$E$68606,$A$2:$A$7563,'MASTER TT'!$B$2:$B$68606,"MONDAY",'MASTER TT'!$C$2:$C$68606,"14*-1*",'MASTER TT'!$AM$2:$AM$68606,"MAY-AUG 2025",'MASTER TT'!$J$2:$J$68606,"&gt;=1"))</f>
        <v>0</v>
      </c>
      <c r="AP126" s="79">
        <f>(COUNTIFS('MASTER TT'!$E$2:$E$68606,$A$2:$A$7563,'MASTER TT'!$B$2:$B$68606,"SATURDAY",'MASTER TT'!$C$2:$C$68606,"17*-*",'MASTER TT'!$AM$2:$AM$68606,"JAN-APRIL 2026",'MASTER TT'!$J$2:$J$68606,"&gt;=1"))</f>
        <v>0</v>
      </c>
      <c r="AQ126" s="79">
        <f>(COUNTIFS('MASTER TT'!$E$2:$E$68606,$A$2:$A$7563,'MASTER TT'!$B$2:$B$68606,"SUNDAY",'MASTER TT'!$C$2:$C$68606,"08*-1*",'MASTER TT'!$AM$2:$AM$68606,"JAN-APRIL 2026",'MASTER TT'!$J$2:$J$68606,"&gt;=1"))</f>
        <v>0</v>
      </c>
      <c r="AR126" s="79">
        <f>(COUNTIFS('MASTER TT'!$E$2:$E$68607,$A$2:$A$7563,'MASTER TT'!$B$2:$B$68607,"SUNDAY",'MASTER TT'!$C$2:$C$68607,"1100-1*",'MASTER TT'!$AM$2:$AM$68607,"JAN-APRIL 2026",'MASTER TT'!$J$2:$J$68607,"&gt;=1"))</f>
        <v>0</v>
      </c>
      <c r="AS126" s="79">
        <f>(COUNTIFS('MASTER TT'!$E$2:$E$68606,$A$2:$A$7563,'MASTER TT'!$B$2:$B$68606,"SUNDAY",'MASTER TT'!$C$2:$C$68606,"1200-1*",'MASTER TT'!$AM$2:$AM$68606,"JAN-APRIL 2026",'MASTER TT'!$J$2:$J$68606,"&gt;=1"))</f>
        <v>0</v>
      </c>
      <c r="AT126" s="79">
        <f>(COUNTIFS('MASTER TT'!$E$2:$E$68606,$A$2:$A$7563,'MASTER TT'!$B$2:$B$68606,"SUNDAY",'MASTER TT'!$C$2:$C$68606,"1300-1*",'MASTER TT'!$AM$2:$AM$68606,"JAN-APRIL 2026",'MASTER TT'!$J$2:$J$68606,"&gt;=1"))</f>
        <v>0</v>
      </c>
      <c r="AU126" s="79">
        <f>(COUNTIFS('MASTER TT'!$E$2:$E$68606,$A$2:$A$7563,'MASTER TT'!$B$2:$B$68606,"SUNDAY",'MASTER TT'!$C$2:$C$68606,"14*-1*",'MASTER TT'!$AM$2:$AM$68606,"JAN-APRIL 2026",'MASTER TT'!$J$2:$J$68606,"&gt;=1"))</f>
        <v>0</v>
      </c>
      <c r="AV126" s="79">
        <f>(COUNTIFS('MASTER TT'!$E$2:$E$68606,$A$2:$A$7563,'MASTER TT'!$B$2:$B$68606,"SUNDAY",'MASTER TT'!$C$2:$C$68606,"17*-*",'MASTER TT'!$AM$2:$AM$68606,"JAN-APRIL 2026",'MASTER TT'!$J$2:$J$68606,"&gt;=1"))</f>
        <v>0</v>
      </c>
      <c r="AW126" s="28"/>
      <c r="AX126" s="29"/>
      <c r="AY126" s="28"/>
      <c r="AZ126" s="28"/>
      <c r="BA126" s="28"/>
      <c r="BB126" s="28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1"/>
      <c r="BZ126" s="31"/>
      <c r="CA126" s="30"/>
      <c r="CB126" s="30"/>
      <c r="CC126" s="30"/>
      <c r="CD126" s="30"/>
      <c r="CE126" s="30"/>
      <c r="CF126" s="30"/>
    </row>
    <row r="127" spans="1:84" ht="14.25" customHeight="1">
      <c r="A127" s="125" t="s">
        <v>502</v>
      </c>
      <c r="B127" s="43" t="s">
        <v>376</v>
      </c>
      <c r="C127" s="118"/>
      <c r="D127" s="88"/>
      <c r="E127" s="88"/>
      <c r="F127" s="88"/>
      <c r="G127" s="79">
        <f>(COUNTIFS('MASTER TT'!$E$2:$E$68606,$A$2:$A$7563,'MASTER TT'!$B$2:$B$68606,"MONDAY",'MASTER TT'!$C$2:$C$68606,"08*-1*",'MASTER TT'!$AM$2:$AM$68606,"JAN-APRIL 2026",'MASTER TT'!$J$2:$J$68606,"&gt;=1"))</f>
        <v>0</v>
      </c>
      <c r="H127" s="79">
        <f>(COUNTIFS('MASTER TT'!$E$2:$E$68602,$A$2:$A$7563,'MASTER TT'!$B$2:$B$68602,"MONDAY",'MASTER TT'!$C$2:$C$68602,"1100-1*",'MASTER TT'!$AM$2:$AM$68602,"JAN-APRIL 2026",'MASTER TT'!$J$2:$J$68602,"&gt;=1"))</f>
        <v>0</v>
      </c>
      <c r="I127" s="79">
        <f>(COUNTIFS('MASTER TT'!$E$2:$E$68606,$A$2:$A$7563,'MASTER TT'!$B$2:$B$68606,"MONDAY",'MASTER TT'!$C$2:$C$68606,"1200-1*",'MASTER TT'!$AM$2:$AM$68606,"JAN-APRIL 2025",'MASTER TT'!$J$2:$J$68606,"&gt;=1"))</f>
        <v>0</v>
      </c>
      <c r="J127" s="79">
        <f>(COUNTIFS('MASTER TT'!$E$2:$E$68606,$A$2:$A$7563,'MASTER TT'!$B$2:$B$68606,"MONDAY",'MASTER TT'!$C$2:$C$68606,"1300-1*",'MASTER TT'!$AM$2:$AM$68606,"JAN-APRIL 2025",'MASTER TT'!$J$2:$J$68606,"&gt;=1"))</f>
        <v>0</v>
      </c>
      <c r="K127" s="79">
        <f>(COUNTIFS('MASTER TT'!$E$2:$E$68606,$A$2:$A$7563,'MASTER TT'!$B$2:$B$68606,"MONDAY",'MASTER TT'!$C$2:$C$68606,"14*-1*",'MASTER TT'!$AM$2:$AM$68606,"JAN-APRIL 2026",'MASTER TT'!$J$2:$J$68606,"&gt;=1"))</f>
        <v>0</v>
      </c>
      <c r="L127" s="79">
        <f>(COUNTIFS('MASTER TT'!$E$2:$E$68606,$A$2:$A$7563,'MASTER TT'!$B$2:$B$68606,"MONDAY",'MASTER TT'!$C$2:$C$68606,"17*-*",'MASTER TT'!$AM$2:$AM$68606,"JAN-APRIL 2026",'MASTER TT'!$J$2:$J$68606,"&gt;=1"))</f>
        <v>0</v>
      </c>
      <c r="M127" s="79">
        <f>(COUNTIFS('MASTER TT'!$E$2:$E$68606,$A$2:$A$7563,'MASTER TT'!$B$2:$B$68606,"TUESDAY",'MASTER TT'!$C$2:$C$68606,"08*-1*",'MASTER TT'!$AM$2:$AM$68606,"JAN-APRIL 2026",'MASTER TT'!$J$2:$J$68606,"&gt;=1"))</f>
        <v>0</v>
      </c>
      <c r="N127" s="79">
        <f>(COUNTIFS('MASTER TT'!$E$2:$E$68606,$A$2:$A$7563,'MASTER TT'!$B$2:$B$68606,"TUESDAY",'MASTER TT'!$C$2:$C$68606,"1100-1*",'MASTER TT'!$AM$2:$AM$68606,"JAN-APRIL 2026",'MASTER TT'!$J$2:$J$68606,"&gt;=1"))</f>
        <v>0</v>
      </c>
      <c r="O127" s="79">
        <f>(COUNTIFS('MASTER TT'!$E$2:$E$68606,$A$2:$A$7563,'MASTER TT'!$B$2:$B$68606,"MONDAY",'MASTER TT'!$C$2:$C$68606,"1200-1*",'MASTER TT'!$AM$2:$AM$68606,"JAN-APRIL 2025",'MASTER TT'!$J$2:$J$68606,"&gt;=1"))</f>
        <v>0</v>
      </c>
      <c r="P127" s="79">
        <f>(COUNTIFS('MASTER TT'!$E$2:$E$68606,$A$2:$A$7563,'MASTER TT'!$B$2:$B$68606,"TUESDAY",'MASTER TT'!$C$2:$C$68606,"1300-1*",'MASTER TT'!$AM$2:$AM$68606,"JAN-APRIL 2026",'MASTER TT'!$J$2:$J$68606,"&gt;=1"))</f>
        <v>0</v>
      </c>
      <c r="Q127" s="79">
        <f>(COUNTIFS('MASTER TT'!$E$2:$E$68606,$A$2:$A$7563,'MASTER TT'!$B$2:$B$68606,"TUESDAY",'MASTER TT'!$C$2:$C$68606,"14*-1*",'MASTER TT'!$AM$2:$AM$68606,"JAN-APRIL 2026",'MASTER TT'!$J$2:$J$68606,"&gt;=1"))</f>
        <v>0</v>
      </c>
      <c r="R127" s="79">
        <f>(COUNTIFS('MASTER TT'!$E$2:$E$68606,$A$2:$A$7563,'MASTER TT'!$B$2:$B$68606,"TUESDAY",'MASTER TT'!$C$2:$C$68606,"17*-*",'MASTER TT'!$AM$2:$AM$68606,"SEP-DEC  2025",'MASTER TT'!$J$2:$J$68606,"&gt;=1"))</f>
        <v>0</v>
      </c>
      <c r="S127" s="79">
        <f>(COUNTIFS('MASTER TT'!$E$2:$E$68606,$A$2:$A$7563,'MASTER TT'!$B$2:$B$68606,"WEDNESDAY",'MASTER TT'!$C$2:$C$68606,"08*-1*",'MASTER TT'!$AM$2:$AM$68606,"JAN-APRIL 2026",'MASTER TT'!$J$2:$J$68606,"&gt;=1"))</f>
        <v>0</v>
      </c>
      <c r="T127" s="79">
        <f>(COUNTIFS('MASTER TT'!$E$2:$E$68606,$A$2:$A$7563,'MASTER TT'!$B$2:$B$68606,"WEDNESDAY",'MASTER TT'!$C$2:$C$68606,"1100-1*",'MASTER TT'!$AM$2:$AM$68606,"JAN-APRIL 2026",'MASTER TT'!$J$2:$J$68606,"&gt;=1"))</f>
        <v>0</v>
      </c>
      <c r="U127" s="79">
        <f>(COUNTIFS('MASTER TT'!$E$2:$E$68606,$A$2:$A$7563,'MASTER TT'!$B$2:$B$68606,"MONDAY",'MASTER TT'!$C$2:$C$68606,"1200-1*",'MASTER TT'!$AM$2:$AM$68606,"JAN-APRIL 2025",'MASTER TT'!$J$2:$J$68606,"&gt;=1"))</f>
        <v>0</v>
      </c>
      <c r="V127" s="79">
        <f>(COUNTIFS('MASTER TT'!$E$2:$E$68606,$A$2:$A$7563,'MASTER TT'!$B$2:$B$68606,"MONDAY",'MASTER TT'!$C$2:$C$68606,"1300-1*",'MASTER TT'!$AM$2:$AM$68606,"JAN-APRIL 2025",'MASTER TT'!$J$2:$J$68606,"&gt;=1"))</f>
        <v>0</v>
      </c>
      <c r="W127" s="79">
        <f>(COUNTIFS('MASTER TT'!$E$2:$E$68606,$A$2:$A$7563,'MASTER TT'!$B$2:$B$68606,"WEDNESDAY",'MASTER TT'!$C$2:$C$68606,"14*-1*",'MASTER TT'!$AM$2:$AM$68606,"JAN-APRIL 2026",'MASTER TT'!$J$2:$J$68606,"&gt;=1"))</f>
        <v>0</v>
      </c>
      <c r="X127" s="79">
        <f>(COUNTIFS('MASTER TT'!$E$2:$E$68606,$A$2:$A$7563,'MASTER TT'!$B$2:$B$68606,"WEDNESDAY",'MASTER TT'!$C$2:$C$68606,"17*-*",'MASTER TT'!$AM$2:$AM$68606,"JAN-APRIL 2026",'MASTER TT'!$J$2:$J$68606,"&gt;=1"))</f>
        <v>0</v>
      </c>
      <c r="Y127" s="79">
        <f>(COUNTIFS('MASTER TT'!$E$2:$E$68606,$A$2:$A$7563,'MASTER TT'!$B$2:$B$68606,"THURSDAY",'MASTER TT'!$C$2:$C$68606,"08*-1*",'MASTER TT'!$AM$2:$AM$68606,"JAN-APRIL 2026",'MASTER TT'!$J$2:$J$68606,"&gt;=1"))</f>
        <v>0</v>
      </c>
      <c r="Z127" s="79">
        <f>(COUNTIFS('MASTER TT'!$E$2:$E$68606,$A$2:$A$7563,'MASTER TT'!$B$2:$B$68606,"THURSDAY",'MASTER TT'!$C$2:$C$68606,"1100-1*",'MASTER TT'!$AM$2:$AM$68606,"JAN-APRIL 2026",'MASTER TT'!$J$2:$J$68606,"&gt;=1"))</f>
        <v>0</v>
      </c>
      <c r="AA127" s="79">
        <f>(COUNTIFS('MASTER TT'!$E$2:$E$68606,$A$2:$A$7563,'MASTER TT'!$B$2:$B$68606,"MONDAY",'MASTER TT'!$C$2:$C$68606,"1200-1*",'MASTER TT'!$AM$2:$AM$68606,"JAN-APRIL 2025",'MASTER TT'!$J$2:$J$68606,"&gt;=1"))</f>
        <v>0</v>
      </c>
      <c r="AB127" s="79">
        <f>(COUNTIFS('MASTER TT'!$E$2:$E$68606,$A$2:$A$7563,'MASTER TT'!$B$2:$B$68606,"MONDAY",'MASTER TT'!$C$2:$C$68606,"1300-1*",'MASTER TT'!$AM$2:$AM$68606,"JAN-APRIL 2025",'MASTER TT'!$J$2:$J$68606,"&gt;=1"))</f>
        <v>0</v>
      </c>
      <c r="AC127" s="79">
        <f>(COUNTIFS('MASTER TT'!$E$2:$E$68606,$A$2:$A$7563,'MASTER TT'!$B$2:$B$68606,"THURSDAY",'MASTER TT'!$C$2:$C$68606,"14*-1*",'MASTER TT'!$AM$2:$AM$68606,"JAN-APRIL 2026",'MASTER TT'!$J$2:$J$68606,"&gt;=1"))</f>
        <v>0</v>
      </c>
      <c r="AD127" s="79">
        <f>(COUNTIFS('MASTER TT'!$E$2:$E$68606,$A$2:$A$7563,'MASTER TT'!$B$2:$B$68606,"THURSDAY",'MASTER TT'!$C$2:$C$68606,"17*-*",'MASTER TT'!$AM$2:$AM$68606,"JAN-APRIL 2026",'MASTER TT'!$J$2:$J$68606,"&gt;=1"))</f>
        <v>0</v>
      </c>
      <c r="AE127" s="79">
        <f>(COUNTIFS('MASTER TT'!$E$2:$E$68606,$A$2:$A$7563,'MASTER TT'!$B$2:$B$68606,"FRIDAY",'MASTER TT'!$C$2:$C$68606,"08*-1*",'MASTER TT'!$AM$2:$AM$68606,"JAN-APRIL 2026",'MASTER TT'!$J$2:$J$68606,"&gt;=1"))</f>
        <v>0</v>
      </c>
      <c r="AF127" s="79">
        <f>(COUNTIFS('MASTER TT'!$E$2:$E$68606,$A$2:$A$7563,'MASTER TT'!$B$2:$B$68606,"FRIDAY",'MASTER TT'!$C$2:$C$68606,"1100-1*",'MASTER TT'!$AM$2:$AM$68606,"JAN-APRIL 2026",'MASTER TT'!$J$2:$J$68606,"&gt;=1"))</f>
        <v>0</v>
      </c>
      <c r="AG127" s="79">
        <f>(COUNTIFS('MASTER TT'!$E$2:$E$68606,$A$2:$A$7563,'MASTER TT'!$B$2:$B$68606,"MONDAY",'MASTER TT'!$C$2:$C$68606,"1200-1*",'MASTER TT'!$AM$2:$AM$68606,"JAN-APRIL 2025",'MASTER TT'!$J$2:$J$68606,"&gt;=1"))</f>
        <v>0</v>
      </c>
      <c r="AH127" s="79">
        <f>(COUNTIFS('MASTER TT'!$E$2:$E$68606,$A$2:$A$7563,'MASTER TT'!$B$2:$B$68606,"MONDAY",'MASTER TT'!$C$2:$C$68606,"1300-1*",'MASTER TT'!$AM$2:$AM$68606,"JAN-APRIL 2025",'MASTER TT'!$J$2:$J$68606,"&gt;=1"))</f>
        <v>0</v>
      </c>
      <c r="AI127" s="79">
        <f>(COUNTIFS('MASTER TT'!$E$2:$E$68606,$A$2:$A$7563,'MASTER TT'!$B$2:$B$68606,"FRIDAY",'MASTER TT'!$C$2:$C$68606,"14*-1*",'MASTER TT'!$AM$2:$AM$68606,"JAN-APRIL 2026",'MASTER TT'!$J$2:$J$68606,"&gt;=1"))</f>
        <v>0</v>
      </c>
      <c r="AJ127" s="79">
        <f>(COUNTIFS('MASTER TT'!$E$2:$E$68606,$A$2:$A$7563,'MASTER TT'!$B$2:$B$68606,"FRIDAY",'MASTER TT'!$C$2:$C$68606,"17*-*",'MASTER TT'!$AM$2:$AM$68606,"JAN-APRIL 2026",'MASTER TT'!$J$2:$J$68606,"&gt;=1"))</f>
        <v>0</v>
      </c>
      <c r="AK127" s="79">
        <f>(COUNTIFS('MASTER TT'!$E$2:$E$68606,$A$2:$A$7563,'MASTER TT'!$B$2:$B$68606,"SATURDAY",'MASTER TT'!$C$2:$C$68606,"08*-1*",'MASTER TT'!$AM$2:$AM$68606,"JAN-APRIL 2026",'MASTER TT'!$J$2:$J$68606,"&gt;=1"))</f>
        <v>0</v>
      </c>
      <c r="AL127" s="79">
        <f>(COUNTIFS('MASTER TT'!$E$2:$E$68606,$A$2:$A$7563,'MASTER TT'!$B$2:$B$68606,"SATURDAY",'MASTER TT'!$C$2:$C$68606,"1100-1*",'MASTER TT'!$AM$2:$AM$68606,"JAN-APRIL 2026",'MASTER TT'!$J$2:$J$68606,"&gt;=1"))</f>
        <v>0</v>
      </c>
      <c r="AM127" s="79">
        <f>(COUNTIFS('MASTER TT'!$E$2:$E$68606,$A$2:$A$7563,'MASTER TT'!$B$2:$B$68606,"MONDAY",'MASTER TT'!$C$2:$C$68606,"1200-1*",'MASTER TT'!$AM$2:$AM$68606,"JAN-APRIL 2025",'MASTER TT'!$J$2:$J$68606,"&gt;=1"))</f>
        <v>0</v>
      </c>
      <c r="AN127" s="79">
        <f>(COUNTIFS('MASTER TT'!$E$2:$E$68606,$A$2:$A$7563,'MASTER TT'!$B$2:$B$68606,"MONDAY",'MASTER TT'!$C$2:$C$68606,"1300-1*",'MASTER TT'!$AM$2:$AM$68606,"JAN-APRIL 2025",'MASTER TT'!$J$2:$J$68606,"&gt;=1"))</f>
        <v>0</v>
      </c>
      <c r="AO127" s="79">
        <f>(COUNTIFS('MASTER TT'!$E$2:$E$68606,$A$2:$A$7563,'MASTER TT'!$B$2:$B$68606,"MONDAY",'MASTER TT'!$C$2:$C$68606,"14*-1*",'MASTER TT'!$AM$2:$AM$68606,"MAY-AUG 2025",'MASTER TT'!$J$2:$J$68606,"&gt;=1"))</f>
        <v>0</v>
      </c>
      <c r="AP127" s="79">
        <f>(COUNTIFS('MASTER TT'!$E$2:$E$68606,$A$2:$A$7563,'MASTER TT'!$B$2:$B$68606,"SATURDAY",'MASTER TT'!$C$2:$C$68606,"17*-*",'MASTER TT'!$AM$2:$AM$68606,"JAN-APRIL 2026",'MASTER TT'!$J$2:$J$68606,"&gt;=1"))</f>
        <v>0</v>
      </c>
      <c r="AQ127" s="79">
        <f>(COUNTIFS('MASTER TT'!$E$2:$E$68606,$A$2:$A$7563,'MASTER TT'!$B$2:$B$68606,"SUNDAY",'MASTER TT'!$C$2:$C$68606,"08*-1*",'MASTER TT'!$AM$2:$AM$68606,"JAN-APRIL 2026",'MASTER TT'!$J$2:$J$68606,"&gt;=1"))</f>
        <v>0</v>
      </c>
      <c r="AR127" s="79">
        <f>(COUNTIFS('MASTER TT'!$E$2:$E$68607,$A$2:$A$7563,'MASTER TT'!$B$2:$B$68607,"SUNDAY",'MASTER TT'!$C$2:$C$68607,"1100-1*",'MASTER TT'!$AM$2:$AM$68607,"JAN-APRIL 2026",'MASTER TT'!$J$2:$J$68607,"&gt;=1"))</f>
        <v>0</v>
      </c>
      <c r="AS127" s="79">
        <f>(COUNTIFS('MASTER TT'!$E$2:$E$68606,$A$2:$A$7563,'MASTER TT'!$B$2:$B$68606,"SUNDAY",'MASTER TT'!$C$2:$C$68606,"1200-1*",'MASTER TT'!$AM$2:$AM$68606,"JAN-APRIL 2026",'MASTER TT'!$J$2:$J$68606,"&gt;=1"))</f>
        <v>0</v>
      </c>
      <c r="AT127" s="79">
        <f>(COUNTIFS('MASTER TT'!$E$2:$E$68606,$A$2:$A$7563,'MASTER TT'!$B$2:$B$68606,"SUNDAY",'MASTER TT'!$C$2:$C$68606,"1300-1*",'MASTER TT'!$AM$2:$AM$68606,"JAN-APRIL 2026",'MASTER TT'!$J$2:$J$68606,"&gt;=1"))</f>
        <v>0</v>
      </c>
      <c r="AU127" s="79">
        <f>(COUNTIFS('MASTER TT'!$E$2:$E$68606,$A$2:$A$7563,'MASTER TT'!$B$2:$B$68606,"SUNDAY",'MASTER TT'!$C$2:$C$68606,"14*-1*",'MASTER TT'!$AM$2:$AM$68606,"JAN-APRIL 2026",'MASTER TT'!$J$2:$J$68606,"&gt;=1"))</f>
        <v>0</v>
      </c>
      <c r="AV127" s="79">
        <f>(COUNTIFS('MASTER TT'!$E$2:$E$68606,$A$2:$A$7563,'MASTER TT'!$B$2:$B$68606,"SUNDAY",'MASTER TT'!$C$2:$C$68606,"17*-*",'MASTER TT'!$AM$2:$AM$68606,"JAN-APRIL 2026",'MASTER TT'!$J$2:$J$68606,"&gt;=1"))</f>
        <v>0</v>
      </c>
      <c r="AW127" s="28"/>
      <c r="AX127" s="29"/>
      <c r="AY127" s="28"/>
      <c r="AZ127" s="28"/>
      <c r="BA127" s="28"/>
      <c r="BB127" s="28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1"/>
      <c r="BZ127" s="31"/>
      <c r="CA127" s="30"/>
      <c r="CB127" s="30"/>
      <c r="CC127" s="30"/>
      <c r="CD127" s="30"/>
      <c r="CE127" s="30"/>
      <c r="CF127" s="30"/>
    </row>
    <row r="128" spans="1:84" ht="14.25" customHeight="1">
      <c r="A128" s="125" t="s">
        <v>503</v>
      </c>
      <c r="B128" s="43" t="s">
        <v>376</v>
      </c>
      <c r="C128" s="118"/>
      <c r="D128" s="88"/>
      <c r="E128" s="88"/>
      <c r="F128" s="88"/>
      <c r="G128" s="79">
        <f>(COUNTIFS('MASTER TT'!$E$2:$E$68606,$A$2:$A$7563,'MASTER TT'!$B$2:$B$68606,"MONDAY",'MASTER TT'!$C$2:$C$68606,"08*-1*",'MASTER TT'!$AM$2:$AM$68606,"JAN-APRIL 2026",'MASTER TT'!$J$2:$J$68606,"&gt;=1"))</f>
        <v>0</v>
      </c>
      <c r="H128" s="79">
        <f>(COUNTIFS('MASTER TT'!$E$2:$E$68602,$A$2:$A$7563,'MASTER TT'!$B$2:$B$68602,"MONDAY",'MASTER TT'!$C$2:$C$68602,"1100-1*",'MASTER TT'!$AM$2:$AM$68602,"JAN-APRIL 2026",'MASTER TT'!$J$2:$J$68602,"&gt;=1"))</f>
        <v>0</v>
      </c>
      <c r="I128" s="79">
        <f>(COUNTIFS('MASTER TT'!$E$2:$E$68606,$A$2:$A$7563,'MASTER TT'!$B$2:$B$68606,"MONDAY",'MASTER TT'!$C$2:$C$68606,"1200-1*",'MASTER TT'!$AM$2:$AM$68606,"JAN-APRIL 2025",'MASTER TT'!$J$2:$J$68606,"&gt;=1"))</f>
        <v>0</v>
      </c>
      <c r="J128" s="79">
        <f>(COUNTIFS('MASTER TT'!$E$2:$E$68606,$A$2:$A$7563,'MASTER TT'!$B$2:$B$68606,"MONDAY",'MASTER TT'!$C$2:$C$68606,"1300-1*",'MASTER TT'!$AM$2:$AM$68606,"JAN-APRIL 2025",'MASTER TT'!$J$2:$J$68606,"&gt;=1"))</f>
        <v>0</v>
      </c>
      <c r="K128" s="79">
        <f>(COUNTIFS('MASTER TT'!$E$2:$E$68606,$A$2:$A$7563,'MASTER TT'!$B$2:$B$68606,"MONDAY",'MASTER TT'!$C$2:$C$68606,"14*-1*",'MASTER TT'!$AM$2:$AM$68606,"JAN-APRIL 2026",'MASTER TT'!$J$2:$J$68606,"&gt;=1"))</f>
        <v>0</v>
      </c>
      <c r="L128" s="79">
        <f>(COUNTIFS('MASTER TT'!$E$2:$E$68606,$A$2:$A$7563,'MASTER TT'!$B$2:$B$68606,"MONDAY",'MASTER TT'!$C$2:$C$68606,"17*-*",'MASTER TT'!$AM$2:$AM$68606,"JAN-APRIL 2026",'MASTER TT'!$J$2:$J$68606,"&gt;=1"))</f>
        <v>0</v>
      </c>
      <c r="M128" s="79">
        <f>(COUNTIFS('MASTER TT'!$E$2:$E$68606,$A$2:$A$7563,'MASTER TT'!$B$2:$B$68606,"TUESDAY",'MASTER TT'!$C$2:$C$68606,"08*-1*",'MASTER TT'!$AM$2:$AM$68606,"JAN-APRIL 2026",'MASTER TT'!$J$2:$J$68606,"&gt;=1"))</f>
        <v>0</v>
      </c>
      <c r="N128" s="79">
        <f>(COUNTIFS('MASTER TT'!$E$2:$E$68606,$A$2:$A$7563,'MASTER TT'!$B$2:$B$68606,"TUESDAY",'MASTER TT'!$C$2:$C$68606,"1100-1*",'MASTER TT'!$AM$2:$AM$68606,"JAN-APRIL 2026",'MASTER TT'!$J$2:$J$68606,"&gt;=1"))</f>
        <v>0</v>
      </c>
      <c r="O128" s="79">
        <f>(COUNTIFS('MASTER TT'!$E$2:$E$68606,$A$2:$A$7563,'MASTER TT'!$B$2:$B$68606,"MONDAY",'MASTER TT'!$C$2:$C$68606,"1200-1*",'MASTER TT'!$AM$2:$AM$68606,"JAN-APRIL 2025",'MASTER TT'!$J$2:$J$68606,"&gt;=1"))</f>
        <v>0</v>
      </c>
      <c r="P128" s="79">
        <f>(COUNTIFS('MASTER TT'!$E$2:$E$68606,$A$2:$A$7563,'MASTER TT'!$B$2:$B$68606,"TUESDAY",'MASTER TT'!$C$2:$C$68606,"1300-1*",'MASTER TT'!$AM$2:$AM$68606,"JAN-APRIL 2026",'MASTER TT'!$J$2:$J$68606,"&gt;=1"))</f>
        <v>0</v>
      </c>
      <c r="Q128" s="79">
        <f>(COUNTIFS('MASTER TT'!$E$2:$E$68606,$A$2:$A$7563,'MASTER TT'!$B$2:$B$68606,"TUESDAY",'MASTER TT'!$C$2:$C$68606,"14*-1*",'MASTER TT'!$AM$2:$AM$68606,"JAN-APRIL 2026",'MASTER TT'!$J$2:$J$68606,"&gt;=1"))</f>
        <v>0</v>
      </c>
      <c r="R128" s="79">
        <f>(COUNTIFS('MASTER TT'!$E$2:$E$68606,$A$2:$A$7563,'MASTER TT'!$B$2:$B$68606,"TUESDAY",'MASTER TT'!$C$2:$C$68606,"17*-*",'MASTER TT'!$AM$2:$AM$68606,"SEP-DEC  2025",'MASTER TT'!$J$2:$J$68606,"&gt;=1"))</f>
        <v>0</v>
      </c>
      <c r="S128" s="79">
        <f>(COUNTIFS('MASTER TT'!$E$2:$E$68606,$A$2:$A$7563,'MASTER TT'!$B$2:$B$68606,"WEDNESDAY",'MASTER TT'!$C$2:$C$68606,"08*-1*",'MASTER TT'!$AM$2:$AM$68606,"JAN-APRIL 2026",'MASTER TT'!$J$2:$J$68606,"&gt;=1"))</f>
        <v>0</v>
      </c>
      <c r="T128" s="79">
        <f>(COUNTIFS('MASTER TT'!$E$2:$E$68606,$A$2:$A$7563,'MASTER TT'!$B$2:$B$68606,"WEDNESDAY",'MASTER TT'!$C$2:$C$68606,"1100-1*",'MASTER TT'!$AM$2:$AM$68606,"JAN-APRIL 2026",'MASTER TT'!$J$2:$J$68606,"&gt;=1"))</f>
        <v>0</v>
      </c>
      <c r="U128" s="79">
        <f>(COUNTIFS('MASTER TT'!$E$2:$E$68606,$A$2:$A$7563,'MASTER TT'!$B$2:$B$68606,"MONDAY",'MASTER TT'!$C$2:$C$68606,"1200-1*",'MASTER TT'!$AM$2:$AM$68606,"JAN-APRIL 2025",'MASTER TT'!$J$2:$J$68606,"&gt;=1"))</f>
        <v>0</v>
      </c>
      <c r="V128" s="79">
        <f>(COUNTIFS('MASTER TT'!$E$2:$E$68606,$A$2:$A$7563,'MASTER TT'!$B$2:$B$68606,"MONDAY",'MASTER TT'!$C$2:$C$68606,"1300-1*",'MASTER TT'!$AM$2:$AM$68606,"JAN-APRIL 2025",'MASTER TT'!$J$2:$J$68606,"&gt;=1"))</f>
        <v>0</v>
      </c>
      <c r="W128" s="79">
        <f>(COUNTIFS('MASTER TT'!$E$2:$E$68606,$A$2:$A$7563,'MASTER TT'!$B$2:$B$68606,"WEDNESDAY",'MASTER TT'!$C$2:$C$68606,"14*-1*",'MASTER TT'!$AM$2:$AM$68606,"JAN-APRIL 2026",'MASTER TT'!$J$2:$J$68606,"&gt;=1"))</f>
        <v>0</v>
      </c>
      <c r="X128" s="79">
        <f>(COUNTIFS('MASTER TT'!$E$2:$E$68606,$A$2:$A$7563,'MASTER TT'!$B$2:$B$68606,"WEDNESDAY",'MASTER TT'!$C$2:$C$68606,"17*-*",'MASTER TT'!$AM$2:$AM$68606,"JAN-APRIL 2026",'MASTER TT'!$J$2:$J$68606,"&gt;=1"))</f>
        <v>0</v>
      </c>
      <c r="Y128" s="79">
        <f>(COUNTIFS('MASTER TT'!$E$2:$E$68606,$A$2:$A$7563,'MASTER TT'!$B$2:$B$68606,"THURSDAY",'MASTER TT'!$C$2:$C$68606,"08*-1*",'MASTER TT'!$AM$2:$AM$68606,"JAN-APRIL 2026",'MASTER TT'!$J$2:$J$68606,"&gt;=1"))</f>
        <v>0</v>
      </c>
      <c r="Z128" s="79">
        <f>(COUNTIFS('MASTER TT'!$E$2:$E$68606,$A$2:$A$7563,'MASTER TT'!$B$2:$B$68606,"THURSDAY",'MASTER TT'!$C$2:$C$68606,"1100-1*",'MASTER TT'!$AM$2:$AM$68606,"JAN-APRIL 2026",'MASTER TT'!$J$2:$J$68606,"&gt;=1"))</f>
        <v>0</v>
      </c>
      <c r="AA128" s="79">
        <f>(COUNTIFS('MASTER TT'!$E$2:$E$68606,$A$2:$A$7563,'MASTER TT'!$B$2:$B$68606,"MONDAY",'MASTER TT'!$C$2:$C$68606,"1200-1*",'MASTER TT'!$AM$2:$AM$68606,"JAN-APRIL 2025",'MASTER TT'!$J$2:$J$68606,"&gt;=1"))</f>
        <v>0</v>
      </c>
      <c r="AB128" s="79">
        <f>(COUNTIFS('MASTER TT'!$E$2:$E$68606,$A$2:$A$7563,'MASTER TT'!$B$2:$B$68606,"MONDAY",'MASTER TT'!$C$2:$C$68606,"1300-1*",'MASTER TT'!$AM$2:$AM$68606,"JAN-APRIL 2025",'MASTER TT'!$J$2:$J$68606,"&gt;=1"))</f>
        <v>0</v>
      </c>
      <c r="AC128" s="79">
        <f>(COUNTIFS('MASTER TT'!$E$2:$E$68606,$A$2:$A$7563,'MASTER TT'!$B$2:$B$68606,"THURSDAY",'MASTER TT'!$C$2:$C$68606,"14*-1*",'MASTER TT'!$AM$2:$AM$68606,"JAN-APRIL 2026",'MASTER TT'!$J$2:$J$68606,"&gt;=1"))</f>
        <v>0</v>
      </c>
      <c r="AD128" s="79">
        <f>(COUNTIFS('MASTER TT'!$E$2:$E$68606,$A$2:$A$7563,'MASTER TT'!$B$2:$B$68606,"THURSDAY",'MASTER TT'!$C$2:$C$68606,"17*-*",'MASTER TT'!$AM$2:$AM$68606,"JAN-APRIL 2026",'MASTER TT'!$J$2:$J$68606,"&gt;=1"))</f>
        <v>0</v>
      </c>
      <c r="AE128" s="79">
        <f>(COUNTIFS('MASTER TT'!$E$2:$E$68606,$A$2:$A$7563,'MASTER TT'!$B$2:$B$68606,"FRIDAY",'MASTER TT'!$C$2:$C$68606,"08*-1*",'MASTER TT'!$AM$2:$AM$68606,"JAN-APRIL 2026",'MASTER TT'!$J$2:$J$68606,"&gt;=1"))</f>
        <v>0</v>
      </c>
      <c r="AF128" s="79">
        <f>(COUNTIFS('MASTER TT'!$E$2:$E$68606,$A$2:$A$7563,'MASTER TT'!$B$2:$B$68606,"FRIDAY",'MASTER TT'!$C$2:$C$68606,"1100-1*",'MASTER TT'!$AM$2:$AM$68606,"JAN-APRIL 2026",'MASTER TT'!$J$2:$J$68606,"&gt;=1"))</f>
        <v>0</v>
      </c>
      <c r="AG128" s="79">
        <f>(COUNTIFS('MASTER TT'!$E$2:$E$68606,$A$2:$A$7563,'MASTER TT'!$B$2:$B$68606,"MONDAY",'MASTER TT'!$C$2:$C$68606,"1200-1*",'MASTER TT'!$AM$2:$AM$68606,"JAN-APRIL 2025",'MASTER TT'!$J$2:$J$68606,"&gt;=1"))</f>
        <v>0</v>
      </c>
      <c r="AH128" s="79">
        <f>(COUNTIFS('MASTER TT'!$E$2:$E$68606,$A$2:$A$7563,'MASTER TT'!$B$2:$B$68606,"MONDAY",'MASTER TT'!$C$2:$C$68606,"1300-1*",'MASTER TT'!$AM$2:$AM$68606,"JAN-APRIL 2025",'MASTER TT'!$J$2:$J$68606,"&gt;=1"))</f>
        <v>0</v>
      </c>
      <c r="AI128" s="79">
        <f>(COUNTIFS('MASTER TT'!$E$2:$E$68606,$A$2:$A$7563,'MASTER TT'!$B$2:$B$68606,"FRIDAY",'MASTER TT'!$C$2:$C$68606,"14*-1*",'MASTER TT'!$AM$2:$AM$68606,"JAN-APRIL 2026",'MASTER TT'!$J$2:$J$68606,"&gt;=1"))</f>
        <v>0</v>
      </c>
      <c r="AJ128" s="79">
        <f>(COUNTIFS('MASTER TT'!$E$2:$E$68606,$A$2:$A$7563,'MASTER TT'!$B$2:$B$68606,"FRIDAY",'MASTER TT'!$C$2:$C$68606,"17*-*",'MASTER TT'!$AM$2:$AM$68606,"JAN-APRIL 2026",'MASTER TT'!$J$2:$J$68606,"&gt;=1"))</f>
        <v>0</v>
      </c>
      <c r="AK128" s="79">
        <f>(COUNTIFS('MASTER TT'!$E$2:$E$68606,$A$2:$A$7563,'MASTER TT'!$B$2:$B$68606,"SATURDAY",'MASTER TT'!$C$2:$C$68606,"08*-1*",'MASTER TT'!$AM$2:$AM$68606,"JAN-APRIL 2026",'MASTER TT'!$J$2:$J$68606,"&gt;=1"))</f>
        <v>0</v>
      </c>
      <c r="AL128" s="79">
        <f>(COUNTIFS('MASTER TT'!$E$2:$E$68606,$A$2:$A$7563,'MASTER TT'!$B$2:$B$68606,"SATURDAY",'MASTER TT'!$C$2:$C$68606,"1100-1*",'MASTER TT'!$AM$2:$AM$68606,"JAN-APRIL 2026",'MASTER TT'!$J$2:$J$68606,"&gt;=1"))</f>
        <v>0</v>
      </c>
      <c r="AM128" s="79">
        <f>(COUNTIFS('MASTER TT'!$E$2:$E$68606,$A$2:$A$7563,'MASTER TT'!$B$2:$B$68606,"MONDAY",'MASTER TT'!$C$2:$C$68606,"1200-1*",'MASTER TT'!$AM$2:$AM$68606,"JAN-APRIL 2025",'MASTER TT'!$J$2:$J$68606,"&gt;=1"))</f>
        <v>0</v>
      </c>
      <c r="AN128" s="79">
        <f>(COUNTIFS('MASTER TT'!$E$2:$E$68606,$A$2:$A$7563,'MASTER TT'!$B$2:$B$68606,"MONDAY",'MASTER TT'!$C$2:$C$68606,"1300-1*",'MASTER TT'!$AM$2:$AM$68606,"JAN-APRIL 2025",'MASTER TT'!$J$2:$J$68606,"&gt;=1"))</f>
        <v>0</v>
      </c>
      <c r="AO128" s="79">
        <f>(COUNTIFS('MASTER TT'!$E$2:$E$68606,$A$2:$A$7563,'MASTER TT'!$B$2:$B$68606,"MONDAY",'MASTER TT'!$C$2:$C$68606,"14*-1*",'MASTER TT'!$AM$2:$AM$68606,"MAY-AUG 2025",'MASTER TT'!$J$2:$J$68606,"&gt;=1"))</f>
        <v>0</v>
      </c>
      <c r="AP128" s="79">
        <f>(COUNTIFS('MASTER TT'!$E$2:$E$68606,$A$2:$A$7563,'MASTER TT'!$B$2:$B$68606,"SATURDAY",'MASTER TT'!$C$2:$C$68606,"17*-*",'MASTER TT'!$AM$2:$AM$68606,"JAN-APRIL 2026",'MASTER TT'!$J$2:$J$68606,"&gt;=1"))</f>
        <v>0</v>
      </c>
      <c r="AQ128" s="79">
        <f>(COUNTIFS('MASTER TT'!$E$2:$E$68606,$A$2:$A$7563,'MASTER TT'!$B$2:$B$68606,"SUNDAY",'MASTER TT'!$C$2:$C$68606,"08*-1*",'MASTER TT'!$AM$2:$AM$68606,"JAN-APRIL 2026",'MASTER TT'!$J$2:$J$68606,"&gt;=1"))</f>
        <v>0</v>
      </c>
      <c r="AR128" s="79">
        <f>(COUNTIFS('MASTER TT'!$E$2:$E$68607,$A$2:$A$7563,'MASTER TT'!$B$2:$B$68607,"SUNDAY",'MASTER TT'!$C$2:$C$68607,"1100-1*",'MASTER TT'!$AM$2:$AM$68607,"JAN-APRIL 2026",'MASTER TT'!$J$2:$J$68607,"&gt;=1"))</f>
        <v>0</v>
      </c>
      <c r="AS128" s="79">
        <f>(COUNTIFS('MASTER TT'!$E$2:$E$68606,$A$2:$A$7563,'MASTER TT'!$B$2:$B$68606,"SUNDAY",'MASTER TT'!$C$2:$C$68606,"1200-1*",'MASTER TT'!$AM$2:$AM$68606,"JAN-APRIL 2026",'MASTER TT'!$J$2:$J$68606,"&gt;=1"))</f>
        <v>0</v>
      </c>
      <c r="AT128" s="79">
        <f>(COUNTIFS('MASTER TT'!$E$2:$E$68606,$A$2:$A$7563,'MASTER TT'!$B$2:$B$68606,"SUNDAY",'MASTER TT'!$C$2:$C$68606,"1300-1*",'MASTER TT'!$AM$2:$AM$68606,"JAN-APRIL 2026",'MASTER TT'!$J$2:$J$68606,"&gt;=1"))</f>
        <v>0</v>
      </c>
      <c r="AU128" s="79">
        <f>(COUNTIFS('MASTER TT'!$E$2:$E$68606,$A$2:$A$7563,'MASTER TT'!$B$2:$B$68606,"SUNDAY",'MASTER TT'!$C$2:$C$68606,"14*-1*",'MASTER TT'!$AM$2:$AM$68606,"JAN-APRIL 2026",'MASTER TT'!$J$2:$J$68606,"&gt;=1"))</f>
        <v>0</v>
      </c>
      <c r="AV128" s="79">
        <f>(COUNTIFS('MASTER TT'!$E$2:$E$68606,$A$2:$A$7563,'MASTER TT'!$B$2:$B$68606,"SUNDAY",'MASTER TT'!$C$2:$C$68606,"17*-*",'MASTER TT'!$AM$2:$AM$68606,"JAN-APRIL 2026",'MASTER TT'!$J$2:$J$68606,"&gt;=1"))</f>
        <v>0</v>
      </c>
      <c r="AW128" s="28"/>
      <c r="AX128" s="29"/>
      <c r="AY128" s="28"/>
      <c r="AZ128" s="28"/>
      <c r="BA128" s="28"/>
      <c r="BB128" s="28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1"/>
      <c r="BZ128" s="31"/>
      <c r="CA128" s="30"/>
      <c r="CB128" s="30"/>
      <c r="CC128" s="30"/>
      <c r="CD128" s="30"/>
      <c r="CE128" s="30"/>
      <c r="CF128" s="30"/>
    </row>
    <row r="129" spans="1:84" ht="14.25" customHeight="1">
      <c r="A129" s="125" t="s">
        <v>504</v>
      </c>
      <c r="B129" s="43" t="s">
        <v>376</v>
      </c>
      <c r="C129" s="118"/>
      <c r="D129" s="88"/>
      <c r="E129" s="88"/>
      <c r="F129" s="88"/>
      <c r="G129" s="79">
        <f>(COUNTIFS('MASTER TT'!$E$2:$E$68606,$A$2:$A$7563,'MASTER TT'!$B$2:$B$68606,"MONDAY",'MASTER TT'!$C$2:$C$68606,"08*-1*",'MASTER TT'!$AM$2:$AM$68606,"JAN-APRIL 2026",'MASTER TT'!$J$2:$J$68606,"&gt;=1"))</f>
        <v>0</v>
      </c>
      <c r="H129" s="79">
        <f>(COUNTIFS('MASTER TT'!$E$2:$E$68602,$A$2:$A$7563,'MASTER TT'!$B$2:$B$68602,"MONDAY",'MASTER TT'!$C$2:$C$68602,"1100-1*",'MASTER TT'!$AM$2:$AM$68602,"JAN-APRIL 2026",'MASTER TT'!$J$2:$J$68602,"&gt;=1"))</f>
        <v>0</v>
      </c>
      <c r="I129" s="79">
        <f>(COUNTIFS('MASTER TT'!$E$2:$E$68606,$A$2:$A$7563,'MASTER TT'!$B$2:$B$68606,"MONDAY",'MASTER TT'!$C$2:$C$68606,"1200-1*",'MASTER TT'!$AM$2:$AM$68606,"JAN-APRIL 2025",'MASTER TT'!$J$2:$J$68606,"&gt;=1"))</f>
        <v>0</v>
      </c>
      <c r="J129" s="79">
        <f>(COUNTIFS('MASTER TT'!$E$2:$E$68606,$A$2:$A$7563,'MASTER TT'!$B$2:$B$68606,"MONDAY",'MASTER TT'!$C$2:$C$68606,"1300-1*",'MASTER TT'!$AM$2:$AM$68606,"JAN-APRIL 2025",'MASTER TT'!$J$2:$J$68606,"&gt;=1"))</f>
        <v>0</v>
      </c>
      <c r="K129" s="79">
        <f>(COUNTIFS('MASTER TT'!$E$2:$E$68606,$A$2:$A$7563,'MASTER TT'!$B$2:$B$68606,"MONDAY",'MASTER TT'!$C$2:$C$68606,"14*-1*",'MASTER TT'!$AM$2:$AM$68606,"JAN-APRIL 2026",'MASTER TT'!$J$2:$J$68606,"&gt;=1"))</f>
        <v>0</v>
      </c>
      <c r="L129" s="79">
        <f>(COUNTIFS('MASTER TT'!$E$2:$E$68606,$A$2:$A$7563,'MASTER TT'!$B$2:$B$68606,"MONDAY",'MASTER TT'!$C$2:$C$68606,"17*-*",'MASTER TT'!$AM$2:$AM$68606,"JAN-APRIL 2026",'MASTER TT'!$J$2:$J$68606,"&gt;=1"))</f>
        <v>0</v>
      </c>
      <c r="M129" s="79">
        <f>(COUNTIFS('MASTER TT'!$E$2:$E$68606,$A$2:$A$7563,'MASTER TT'!$B$2:$B$68606,"TUESDAY",'MASTER TT'!$C$2:$C$68606,"08*-1*",'MASTER TT'!$AM$2:$AM$68606,"JAN-APRIL 2026",'MASTER TT'!$J$2:$J$68606,"&gt;=1"))</f>
        <v>0</v>
      </c>
      <c r="N129" s="79">
        <f>(COUNTIFS('MASTER TT'!$E$2:$E$68606,$A$2:$A$7563,'MASTER TT'!$B$2:$B$68606,"TUESDAY",'MASTER TT'!$C$2:$C$68606,"1100-1*",'MASTER TT'!$AM$2:$AM$68606,"JAN-APRIL 2026",'MASTER TT'!$J$2:$J$68606,"&gt;=1"))</f>
        <v>0</v>
      </c>
      <c r="O129" s="79">
        <f>(COUNTIFS('MASTER TT'!$E$2:$E$68606,$A$2:$A$7563,'MASTER TT'!$B$2:$B$68606,"MONDAY",'MASTER TT'!$C$2:$C$68606,"1200-1*",'MASTER TT'!$AM$2:$AM$68606,"JAN-APRIL 2025",'MASTER TT'!$J$2:$J$68606,"&gt;=1"))</f>
        <v>0</v>
      </c>
      <c r="P129" s="79">
        <f>(COUNTIFS('MASTER TT'!$E$2:$E$68606,$A$2:$A$7563,'MASTER TT'!$B$2:$B$68606,"TUESDAY",'MASTER TT'!$C$2:$C$68606,"1300-1*",'MASTER TT'!$AM$2:$AM$68606,"JAN-APRIL 2026",'MASTER TT'!$J$2:$J$68606,"&gt;=1"))</f>
        <v>0</v>
      </c>
      <c r="Q129" s="79">
        <f>(COUNTIFS('MASTER TT'!$E$2:$E$68606,$A$2:$A$7563,'MASTER TT'!$B$2:$B$68606,"TUESDAY",'MASTER TT'!$C$2:$C$68606,"14*-1*",'MASTER TT'!$AM$2:$AM$68606,"JAN-APRIL 2026",'MASTER TT'!$J$2:$J$68606,"&gt;=1"))</f>
        <v>0</v>
      </c>
      <c r="R129" s="79">
        <f>(COUNTIFS('MASTER TT'!$E$2:$E$68606,$A$2:$A$7563,'MASTER TT'!$B$2:$B$68606,"TUESDAY",'MASTER TT'!$C$2:$C$68606,"17*-*",'MASTER TT'!$AM$2:$AM$68606,"SEP-DEC  2025",'MASTER TT'!$J$2:$J$68606,"&gt;=1"))</f>
        <v>0</v>
      </c>
      <c r="S129" s="79">
        <f>(COUNTIFS('MASTER TT'!$E$2:$E$68606,$A$2:$A$7563,'MASTER TT'!$B$2:$B$68606,"WEDNESDAY",'MASTER TT'!$C$2:$C$68606,"08*-1*",'MASTER TT'!$AM$2:$AM$68606,"JAN-APRIL 2026",'MASTER TT'!$J$2:$J$68606,"&gt;=1"))</f>
        <v>0</v>
      </c>
      <c r="T129" s="79">
        <f>(COUNTIFS('MASTER TT'!$E$2:$E$68606,$A$2:$A$7563,'MASTER TT'!$B$2:$B$68606,"WEDNESDAY",'MASTER TT'!$C$2:$C$68606,"1100-1*",'MASTER TT'!$AM$2:$AM$68606,"JAN-APRIL 2026",'MASTER TT'!$J$2:$J$68606,"&gt;=1"))</f>
        <v>0</v>
      </c>
      <c r="U129" s="79">
        <f>(COUNTIFS('MASTER TT'!$E$2:$E$68606,$A$2:$A$7563,'MASTER TT'!$B$2:$B$68606,"MONDAY",'MASTER TT'!$C$2:$C$68606,"1200-1*",'MASTER TT'!$AM$2:$AM$68606,"JAN-APRIL 2025",'MASTER TT'!$J$2:$J$68606,"&gt;=1"))</f>
        <v>0</v>
      </c>
      <c r="V129" s="79">
        <f>(COUNTIFS('MASTER TT'!$E$2:$E$68606,$A$2:$A$7563,'MASTER TT'!$B$2:$B$68606,"MONDAY",'MASTER TT'!$C$2:$C$68606,"1300-1*",'MASTER TT'!$AM$2:$AM$68606,"JAN-APRIL 2025",'MASTER TT'!$J$2:$J$68606,"&gt;=1"))</f>
        <v>0</v>
      </c>
      <c r="W129" s="79">
        <f>(COUNTIFS('MASTER TT'!$E$2:$E$68606,$A$2:$A$7563,'MASTER TT'!$B$2:$B$68606,"WEDNESDAY",'MASTER TT'!$C$2:$C$68606,"14*-1*",'MASTER TT'!$AM$2:$AM$68606,"JAN-APRIL 2026",'MASTER TT'!$J$2:$J$68606,"&gt;=1"))</f>
        <v>0</v>
      </c>
      <c r="X129" s="79">
        <f>(COUNTIFS('MASTER TT'!$E$2:$E$68606,$A$2:$A$7563,'MASTER TT'!$B$2:$B$68606,"WEDNESDAY",'MASTER TT'!$C$2:$C$68606,"17*-*",'MASTER TT'!$AM$2:$AM$68606,"JAN-APRIL 2026",'MASTER TT'!$J$2:$J$68606,"&gt;=1"))</f>
        <v>0</v>
      </c>
      <c r="Y129" s="79">
        <f>(COUNTIFS('MASTER TT'!$E$2:$E$68606,$A$2:$A$7563,'MASTER TT'!$B$2:$B$68606,"THURSDAY",'MASTER TT'!$C$2:$C$68606,"08*-1*",'MASTER TT'!$AM$2:$AM$68606,"JAN-APRIL 2026",'MASTER TT'!$J$2:$J$68606,"&gt;=1"))</f>
        <v>0</v>
      </c>
      <c r="Z129" s="79">
        <f>(COUNTIFS('MASTER TT'!$E$2:$E$68606,$A$2:$A$7563,'MASTER TT'!$B$2:$B$68606,"THURSDAY",'MASTER TT'!$C$2:$C$68606,"1100-1*",'MASTER TT'!$AM$2:$AM$68606,"JAN-APRIL 2026",'MASTER TT'!$J$2:$J$68606,"&gt;=1"))</f>
        <v>0</v>
      </c>
      <c r="AA129" s="79">
        <f>(COUNTIFS('MASTER TT'!$E$2:$E$68606,$A$2:$A$7563,'MASTER TT'!$B$2:$B$68606,"MONDAY",'MASTER TT'!$C$2:$C$68606,"1200-1*",'MASTER TT'!$AM$2:$AM$68606,"JAN-APRIL 2025",'MASTER TT'!$J$2:$J$68606,"&gt;=1"))</f>
        <v>0</v>
      </c>
      <c r="AB129" s="79">
        <f>(COUNTIFS('MASTER TT'!$E$2:$E$68606,$A$2:$A$7563,'MASTER TT'!$B$2:$B$68606,"MONDAY",'MASTER TT'!$C$2:$C$68606,"1300-1*",'MASTER TT'!$AM$2:$AM$68606,"JAN-APRIL 2025",'MASTER TT'!$J$2:$J$68606,"&gt;=1"))</f>
        <v>0</v>
      </c>
      <c r="AC129" s="79">
        <f>(COUNTIFS('MASTER TT'!$E$2:$E$68606,$A$2:$A$7563,'MASTER TT'!$B$2:$B$68606,"THURSDAY",'MASTER TT'!$C$2:$C$68606,"14*-1*",'MASTER TT'!$AM$2:$AM$68606,"JAN-APRIL 2026",'MASTER TT'!$J$2:$J$68606,"&gt;=1"))</f>
        <v>0</v>
      </c>
      <c r="AD129" s="79">
        <f>(COUNTIFS('MASTER TT'!$E$2:$E$68606,$A$2:$A$7563,'MASTER TT'!$B$2:$B$68606,"THURSDAY",'MASTER TT'!$C$2:$C$68606,"17*-*",'MASTER TT'!$AM$2:$AM$68606,"JAN-APRIL 2026",'MASTER TT'!$J$2:$J$68606,"&gt;=1"))</f>
        <v>0</v>
      </c>
      <c r="AE129" s="79">
        <f>(COUNTIFS('MASTER TT'!$E$2:$E$68606,$A$2:$A$7563,'MASTER TT'!$B$2:$B$68606,"FRIDAY",'MASTER TT'!$C$2:$C$68606,"08*-1*",'MASTER TT'!$AM$2:$AM$68606,"JAN-APRIL 2026",'MASTER TT'!$J$2:$J$68606,"&gt;=1"))</f>
        <v>0</v>
      </c>
      <c r="AF129" s="79">
        <f>(COUNTIFS('MASTER TT'!$E$2:$E$68606,$A$2:$A$7563,'MASTER TT'!$B$2:$B$68606,"FRIDAY",'MASTER TT'!$C$2:$C$68606,"1100-1*",'MASTER TT'!$AM$2:$AM$68606,"JAN-APRIL 2026",'MASTER TT'!$J$2:$J$68606,"&gt;=1"))</f>
        <v>0</v>
      </c>
      <c r="AG129" s="79">
        <f>(COUNTIFS('MASTER TT'!$E$2:$E$68606,$A$2:$A$7563,'MASTER TT'!$B$2:$B$68606,"MONDAY",'MASTER TT'!$C$2:$C$68606,"1200-1*",'MASTER TT'!$AM$2:$AM$68606,"JAN-APRIL 2025",'MASTER TT'!$J$2:$J$68606,"&gt;=1"))</f>
        <v>0</v>
      </c>
      <c r="AH129" s="79">
        <f>(COUNTIFS('MASTER TT'!$E$2:$E$68606,$A$2:$A$7563,'MASTER TT'!$B$2:$B$68606,"MONDAY",'MASTER TT'!$C$2:$C$68606,"1300-1*",'MASTER TT'!$AM$2:$AM$68606,"JAN-APRIL 2025",'MASTER TT'!$J$2:$J$68606,"&gt;=1"))</f>
        <v>0</v>
      </c>
      <c r="AI129" s="79">
        <f>(COUNTIFS('MASTER TT'!$E$2:$E$68606,$A$2:$A$7563,'MASTER TT'!$B$2:$B$68606,"FRIDAY",'MASTER TT'!$C$2:$C$68606,"14*-1*",'MASTER TT'!$AM$2:$AM$68606,"JAN-APRIL 2026",'MASTER TT'!$J$2:$J$68606,"&gt;=1"))</f>
        <v>0</v>
      </c>
      <c r="AJ129" s="79">
        <f>(COUNTIFS('MASTER TT'!$E$2:$E$68606,$A$2:$A$7563,'MASTER TT'!$B$2:$B$68606,"FRIDAY",'MASTER TT'!$C$2:$C$68606,"17*-*",'MASTER TT'!$AM$2:$AM$68606,"JAN-APRIL 2026",'MASTER TT'!$J$2:$J$68606,"&gt;=1"))</f>
        <v>0</v>
      </c>
      <c r="AK129" s="79">
        <f>(COUNTIFS('MASTER TT'!$E$2:$E$68606,$A$2:$A$7563,'MASTER TT'!$B$2:$B$68606,"SATURDAY",'MASTER TT'!$C$2:$C$68606,"08*-1*",'MASTER TT'!$AM$2:$AM$68606,"JAN-APRIL 2026",'MASTER TT'!$J$2:$J$68606,"&gt;=1"))</f>
        <v>0</v>
      </c>
      <c r="AL129" s="79">
        <f>(COUNTIFS('MASTER TT'!$E$2:$E$68606,$A$2:$A$7563,'MASTER TT'!$B$2:$B$68606,"SATURDAY",'MASTER TT'!$C$2:$C$68606,"1100-1*",'MASTER TT'!$AM$2:$AM$68606,"JAN-APRIL 2026",'MASTER TT'!$J$2:$J$68606,"&gt;=1"))</f>
        <v>0</v>
      </c>
      <c r="AM129" s="79">
        <f>(COUNTIFS('MASTER TT'!$E$2:$E$68606,$A$2:$A$7563,'MASTER TT'!$B$2:$B$68606,"MONDAY",'MASTER TT'!$C$2:$C$68606,"1200-1*",'MASTER TT'!$AM$2:$AM$68606,"JAN-APRIL 2025",'MASTER TT'!$J$2:$J$68606,"&gt;=1"))</f>
        <v>0</v>
      </c>
      <c r="AN129" s="79">
        <f>(COUNTIFS('MASTER TT'!$E$2:$E$68606,$A$2:$A$7563,'MASTER TT'!$B$2:$B$68606,"MONDAY",'MASTER TT'!$C$2:$C$68606,"1300-1*",'MASTER TT'!$AM$2:$AM$68606,"JAN-APRIL 2025",'MASTER TT'!$J$2:$J$68606,"&gt;=1"))</f>
        <v>0</v>
      </c>
      <c r="AO129" s="79">
        <f>(COUNTIFS('MASTER TT'!$E$2:$E$68606,$A$2:$A$7563,'MASTER TT'!$B$2:$B$68606,"MONDAY",'MASTER TT'!$C$2:$C$68606,"14*-1*",'MASTER TT'!$AM$2:$AM$68606,"MAY-AUG 2025",'MASTER TT'!$J$2:$J$68606,"&gt;=1"))</f>
        <v>0</v>
      </c>
      <c r="AP129" s="79">
        <f>(COUNTIFS('MASTER TT'!$E$2:$E$68606,$A$2:$A$7563,'MASTER TT'!$B$2:$B$68606,"SATURDAY",'MASTER TT'!$C$2:$C$68606,"17*-*",'MASTER TT'!$AM$2:$AM$68606,"JAN-APRIL 2026",'MASTER TT'!$J$2:$J$68606,"&gt;=1"))</f>
        <v>0</v>
      </c>
      <c r="AQ129" s="79">
        <f>(COUNTIFS('MASTER TT'!$E$2:$E$68606,$A$2:$A$7563,'MASTER TT'!$B$2:$B$68606,"SUNDAY",'MASTER TT'!$C$2:$C$68606,"08*-1*",'MASTER TT'!$AM$2:$AM$68606,"JAN-APRIL 2026",'MASTER TT'!$J$2:$J$68606,"&gt;=1"))</f>
        <v>0</v>
      </c>
      <c r="AR129" s="79">
        <f>(COUNTIFS('MASTER TT'!$E$2:$E$68607,$A$2:$A$7563,'MASTER TT'!$B$2:$B$68607,"SUNDAY",'MASTER TT'!$C$2:$C$68607,"1100-1*",'MASTER TT'!$AM$2:$AM$68607,"JAN-APRIL 2026",'MASTER TT'!$J$2:$J$68607,"&gt;=1"))</f>
        <v>0</v>
      </c>
      <c r="AS129" s="79">
        <f>(COUNTIFS('MASTER TT'!$E$2:$E$68606,$A$2:$A$7563,'MASTER TT'!$B$2:$B$68606,"SUNDAY",'MASTER TT'!$C$2:$C$68606,"1200-1*",'MASTER TT'!$AM$2:$AM$68606,"JAN-APRIL 2026",'MASTER TT'!$J$2:$J$68606,"&gt;=1"))</f>
        <v>0</v>
      </c>
      <c r="AT129" s="79">
        <f>(COUNTIFS('MASTER TT'!$E$2:$E$68606,$A$2:$A$7563,'MASTER TT'!$B$2:$B$68606,"SUNDAY",'MASTER TT'!$C$2:$C$68606,"1300-1*",'MASTER TT'!$AM$2:$AM$68606,"JAN-APRIL 2026",'MASTER TT'!$J$2:$J$68606,"&gt;=1"))</f>
        <v>0</v>
      </c>
      <c r="AU129" s="79">
        <f>(COUNTIFS('MASTER TT'!$E$2:$E$68606,$A$2:$A$7563,'MASTER TT'!$B$2:$B$68606,"SUNDAY",'MASTER TT'!$C$2:$C$68606,"14*-1*",'MASTER TT'!$AM$2:$AM$68606,"JAN-APRIL 2026",'MASTER TT'!$J$2:$J$68606,"&gt;=1"))</f>
        <v>0</v>
      </c>
      <c r="AV129" s="79">
        <f>(COUNTIFS('MASTER TT'!$E$2:$E$68606,$A$2:$A$7563,'MASTER TT'!$B$2:$B$68606,"SUNDAY",'MASTER TT'!$C$2:$C$68606,"17*-*",'MASTER TT'!$AM$2:$AM$68606,"JAN-APRIL 2026",'MASTER TT'!$J$2:$J$68606,"&gt;=1"))</f>
        <v>0</v>
      </c>
      <c r="AW129" s="28"/>
      <c r="AX129" s="29"/>
      <c r="AY129" s="28"/>
      <c r="AZ129" s="28"/>
      <c r="BA129" s="28"/>
      <c r="BB129" s="28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1"/>
      <c r="BZ129" s="31"/>
      <c r="CA129" s="30"/>
      <c r="CB129" s="30"/>
      <c r="CC129" s="30"/>
      <c r="CD129" s="30"/>
      <c r="CE129" s="30"/>
      <c r="CF129" s="30"/>
    </row>
    <row r="130" spans="1:84" ht="14.25" customHeight="1">
      <c r="A130" s="125" t="s">
        <v>505</v>
      </c>
      <c r="B130" s="43" t="s">
        <v>376</v>
      </c>
      <c r="C130" s="118"/>
      <c r="D130" s="88"/>
      <c r="E130" s="88"/>
      <c r="F130" s="88"/>
      <c r="G130" s="79">
        <f>(COUNTIFS('MASTER TT'!$E$2:$E$68606,$A$2:$A$7563,'MASTER TT'!$B$2:$B$68606,"MONDAY",'MASTER TT'!$C$2:$C$68606,"08*-1*",'MASTER TT'!$AM$2:$AM$68606,"JAN-APRIL 2026",'MASTER TT'!$J$2:$J$68606,"&gt;=1"))</f>
        <v>0</v>
      </c>
      <c r="H130" s="79">
        <f>(COUNTIFS('MASTER TT'!$E$2:$E$68602,$A$2:$A$7563,'MASTER TT'!$B$2:$B$68602,"MONDAY",'MASTER TT'!$C$2:$C$68602,"1100-1*",'MASTER TT'!$AM$2:$AM$68602,"JAN-APRIL 2026",'MASTER TT'!$J$2:$J$68602,"&gt;=1"))</f>
        <v>0</v>
      </c>
      <c r="I130" s="79">
        <f>(COUNTIFS('MASTER TT'!$E$2:$E$68606,$A$2:$A$7563,'MASTER TT'!$B$2:$B$68606,"MONDAY",'MASTER TT'!$C$2:$C$68606,"1200-1*",'MASTER TT'!$AM$2:$AM$68606,"JAN-APRIL 2025",'MASTER TT'!$J$2:$J$68606,"&gt;=1"))</f>
        <v>0</v>
      </c>
      <c r="J130" s="79">
        <f>(COUNTIFS('MASTER TT'!$E$2:$E$68606,$A$2:$A$7563,'MASTER TT'!$B$2:$B$68606,"MONDAY",'MASTER TT'!$C$2:$C$68606,"1300-1*",'MASTER TT'!$AM$2:$AM$68606,"JAN-APRIL 2025",'MASTER TT'!$J$2:$J$68606,"&gt;=1"))</f>
        <v>0</v>
      </c>
      <c r="K130" s="79">
        <f>(COUNTIFS('MASTER TT'!$E$2:$E$68606,$A$2:$A$7563,'MASTER TT'!$B$2:$B$68606,"MONDAY",'MASTER TT'!$C$2:$C$68606,"14*-1*",'MASTER TT'!$AM$2:$AM$68606,"JAN-APRIL 2026",'MASTER TT'!$J$2:$J$68606,"&gt;=1"))</f>
        <v>0</v>
      </c>
      <c r="L130" s="79">
        <f>(COUNTIFS('MASTER TT'!$E$2:$E$68606,$A$2:$A$7563,'MASTER TT'!$B$2:$B$68606,"MONDAY",'MASTER TT'!$C$2:$C$68606,"17*-*",'MASTER TT'!$AM$2:$AM$68606,"JAN-APRIL 2026",'MASTER TT'!$J$2:$J$68606,"&gt;=1"))</f>
        <v>0</v>
      </c>
      <c r="M130" s="79">
        <f>(COUNTIFS('MASTER TT'!$E$2:$E$68606,$A$2:$A$7563,'MASTER TT'!$B$2:$B$68606,"TUESDAY",'MASTER TT'!$C$2:$C$68606,"08*-1*",'MASTER TT'!$AM$2:$AM$68606,"JAN-APRIL 2026",'MASTER TT'!$J$2:$J$68606,"&gt;=1"))</f>
        <v>0</v>
      </c>
      <c r="N130" s="79">
        <f>(COUNTIFS('MASTER TT'!$E$2:$E$68606,$A$2:$A$7563,'MASTER TT'!$B$2:$B$68606,"TUESDAY",'MASTER TT'!$C$2:$C$68606,"1100-1*",'MASTER TT'!$AM$2:$AM$68606,"JAN-APRIL 2026",'MASTER TT'!$J$2:$J$68606,"&gt;=1"))</f>
        <v>0</v>
      </c>
      <c r="O130" s="79">
        <f>(COUNTIFS('MASTER TT'!$E$2:$E$68606,$A$2:$A$7563,'MASTER TT'!$B$2:$B$68606,"MONDAY",'MASTER TT'!$C$2:$C$68606,"1200-1*",'MASTER TT'!$AM$2:$AM$68606,"JAN-APRIL 2025",'MASTER TT'!$J$2:$J$68606,"&gt;=1"))</f>
        <v>0</v>
      </c>
      <c r="P130" s="79">
        <f>(COUNTIFS('MASTER TT'!$E$2:$E$68606,$A$2:$A$7563,'MASTER TT'!$B$2:$B$68606,"TUESDAY",'MASTER TT'!$C$2:$C$68606,"1300-1*",'MASTER TT'!$AM$2:$AM$68606,"JAN-APRIL 2026",'MASTER TT'!$J$2:$J$68606,"&gt;=1"))</f>
        <v>0</v>
      </c>
      <c r="Q130" s="79">
        <f>(COUNTIFS('MASTER TT'!$E$2:$E$68606,$A$2:$A$7563,'MASTER TT'!$B$2:$B$68606,"TUESDAY",'MASTER TT'!$C$2:$C$68606,"14*-1*",'MASTER TT'!$AM$2:$AM$68606,"JAN-APRIL 2026",'MASTER TT'!$J$2:$J$68606,"&gt;=1"))</f>
        <v>0</v>
      </c>
      <c r="R130" s="79">
        <f>(COUNTIFS('MASTER TT'!$E$2:$E$68606,$A$2:$A$7563,'MASTER TT'!$B$2:$B$68606,"TUESDAY",'MASTER TT'!$C$2:$C$68606,"17*-*",'MASTER TT'!$AM$2:$AM$68606,"SEP-DEC  2025",'MASTER TT'!$J$2:$J$68606,"&gt;=1"))</f>
        <v>0</v>
      </c>
      <c r="S130" s="79">
        <f>(COUNTIFS('MASTER TT'!$E$2:$E$68606,$A$2:$A$7563,'MASTER TT'!$B$2:$B$68606,"WEDNESDAY",'MASTER TT'!$C$2:$C$68606,"08*-1*",'MASTER TT'!$AM$2:$AM$68606,"JAN-APRIL 2026",'MASTER TT'!$J$2:$J$68606,"&gt;=1"))</f>
        <v>0</v>
      </c>
      <c r="T130" s="79">
        <f>(COUNTIFS('MASTER TT'!$E$2:$E$68606,$A$2:$A$7563,'MASTER TT'!$B$2:$B$68606,"WEDNESDAY",'MASTER TT'!$C$2:$C$68606,"1100-1*",'MASTER TT'!$AM$2:$AM$68606,"JAN-APRIL 2026",'MASTER TT'!$J$2:$J$68606,"&gt;=1"))</f>
        <v>0</v>
      </c>
      <c r="U130" s="79">
        <f>(COUNTIFS('MASTER TT'!$E$2:$E$68606,$A$2:$A$7563,'MASTER TT'!$B$2:$B$68606,"MONDAY",'MASTER TT'!$C$2:$C$68606,"1200-1*",'MASTER TT'!$AM$2:$AM$68606,"JAN-APRIL 2025",'MASTER TT'!$J$2:$J$68606,"&gt;=1"))</f>
        <v>0</v>
      </c>
      <c r="V130" s="79">
        <f>(COUNTIFS('MASTER TT'!$E$2:$E$68606,$A$2:$A$7563,'MASTER TT'!$B$2:$B$68606,"MONDAY",'MASTER TT'!$C$2:$C$68606,"1300-1*",'MASTER TT'!$AM$2:$AM$68606,"JAN-APRIL 2025",'MASTER TT'!$J$2:$J$68606,"&gt;=1"))</f>
        <v>0</v>
      </c>
      <c r="W130" s="79">
        <f>(COUNTIFS('MASTER TT'!$E$2:$E$68606,$A$2:$A$7563,'MASTER TT'!$B$2:$B$68606,"WEDNESDAY",'MASTER TT'!$C$2:$C$68606,"14*-1*",'MASTER TT'!$AM$2:$AM$68606,"JAN-APRIL 2026",'MASTER TT'!$J$2:$J$68606,"&gt;=1"))</f>
        <v>0</v>
      </c>
      <c r="X130" s="79">
        <f>(COUNTIFS('MASTER TT'!$E$2:$E$68606,$A$2:$A$7563,'MASTER TT'!$B$2:$B$68606,"WEDNESDAY",'MASTER TT'!$C$2:$C$68606,"17*-*",'MASTER TT'!$AM$2:$AM$68606,"JAN-APRIL 2026",'MASTER TT'!$J$2:$J$68606,"&gt;=1"))</f>
        <v>0</v>
      </c>
      <c r="Y130" s="79">
        <f>(COUNTIFS('MASTER TT'!$E$2:$E$68606,$A$2:$A$7563,'MASTER TT'!$B$2:$B$68606,"THURSDAY",'MASTER TT'!$C$2:$C$68606,"08*-1*",'MASTER TT'!$AM$2:$AM$68606,"JAN-APRIL 2026",'MASTER TT'!$J$2:$J$68606,"&gt;=1"))</f>
        <v>0</v>
      </c>
      <c r="Z130" s="79">
        <f>(COUNTIFS('MASTER TT'!$E$2:$E$68606,$A$2:$A$7563,'MASTER TT'!$B$2:$B$68606,"THURSDAY",'MASTER TT'!$C$2:$C$68606,"1100-1*",'MASTER TT'!$AM$2:$AM$68606,"JAN-APRIL 2026",'MASTER TT'!$J$2:$J$68606,"&gt;=1"))</f>
        <v>0</v>
      </c>
      <c r="AA130" s="79">
        <f>(COUNTIFS('MASTER TT'!$E$2:$E$68606,$A$2:$A$7563,'MASTER TT'!$B$2:$B$68606,"MONDAY",'MASTER TT'!$C$2:$C$68606,"1200-1*",'MASTER TT'!$AM$2:$AM$68606,"JAN-APRIL 2025",'MASTER TT'!$J$2:$J$68606,"&gt;=1"))</f>
        <v>0</v>
      </c>
      <c r="AB130" s="79">
        <f>(COUNTIFS('MASTER TT'!$E$2:$E$68606,$A$2:$A$7563,'MASTER TT'!$B$2:$B$68606,"MONDAY",'MASTER TT'!$C$2:$C$68606,"1300-1*",'MASTER TT'!$AM$2:$AM$68606,"JAN-APRIL 2025",'MASTER TT'!$J$2:$J$68606,"&gt;=1"))</f>
        <v>0</v>
      </c>
      <c r="AC130" s="79">
        <f>(COUNTIFS('MASTER TT'!$E$2:$E$68606,$A$2:$A$7563,'MASTER TT'!$B$2:$B$68606,"THURSDAY",'MASTER TT'!$C$2:$C$68606,"14*-1*",'MASTER TT'!$AM$2:$AM$68606,"JAN-APRIL 2026",'MASTER TT'!$J$2:$J$68606,"&gt;=1"))</f>
        <v>0</v>
      </c>
      <c r="AD130" s="79">
        <f>(COUNTIFS('MASTER TT'!$E$2:$E$68606,$A$2:$A$7563,'MASTER TT'!$B$2:$B$68606,"THURSDAY",'MASTER TT'!$C$2:$C$68606,"17*-*",'MASTER TT'!$AM$2:$AM$68606,"JAN-APRIL 2026",'MASTER TT'!$J$2:$J$68606,"&gt;=1"))</f>
        <v>0</v>
      </c>
      <c r="AE130" s="79">
        <f>(COUNTIFS('MASTER TT'!$E$2:$E$68606,$A$2:$A$7563,'MASTER TT'!$B$2:$B$68606,"FRIDAY",'MASTER TT'!$C$2:$C$68606,"08*-1*",'MASTER TT'!$AM$2:$AM$68606,"JAN-APRIL 2026",'MASTER TT'!$J$2:$J$68606,"&gt;=1"))</f>
        <v>0</v>
      </c>
      <c r="AF130" s="79">
        <f>(COUNTIFS('MASTER TT'!$E$2:$E$68606,$A$2:$A$7563,'MASTER TT'!$B$2:$B$68606,"FRIDAY",'MASTER TT'!$C$2:$C$68606,"1100-1*",'MASTER TT'!$AM$2:$AM$68606,"JAN-APRIL 2026",'MASTER TT'!$J$2:$J$68606,"&gt;=1"))</f>
        <v>0</v>
      </c>
      <c r="AG130" s="79">
        <f>(COUNTIFS('MASTER TT'!$E$2:$E$68606,$A$2:$A$7563,'MASTER TT'!$B$2:$B$68606,"MONDAY",'MASTER TT'!$C$2:$C$68606,"1200-1*",'MASTER TT'!$AM$2:$AM$68606,"JAN-APRIL 2025",'MASTER TT'!$J$2:$J$68606,"&gt;=1"))</f>
        <v>0</v>
      </c>
      <c r="AH130" s="79">
        <f>(COUNTIFS('MASTER TT'!$E$2:$E$68606,$A$2:$A$7563,'MASTER TT'!$B$2:$B$68606,"MONDAY",'MASTER TT'!$C$2:$C$68606,"1300-1*",'MASTER TT'!$AM$2:$AM$68606,"JAN-APRIL 2025",'MASTER TT'!$J$2:$J$68606,"&gt;=1"))</f>
        <v>0</v>
      </c>
      <c r="AI130" s="79">
        <f>(COUNTIFS('MASTER TT'!$E$2:$E$68606,$A$2:$A$7563,'MASTER TT'!$B$2:$B$68606,"FRIDAY",'MASTER TT'!$C$2:$C$68606,"14*-1*",'MASTER TT'!$AM$2:$AM$68606,"JAN-APRIL 2026",'MASTER TT'!$J$2:$J$68606,"&gt;=1"))</f>
        <v>0</v>
      </c>
      <c r="AJ130" s="79">
        <f>(COUNTIFS('MASTER TT'!$E$2:$E$68606,$A$2:$A$7563,'MASTER TT'!$B$2:$B$68606,"FRIDAY",'MASTER TT'!$C$2:$C$68606,"17*-*",'MASTER TT'!$AM$2:$AM$68606,"JAN-APRIL 2026",'MASTER TT'!$J$2:$J$68606,"&gt;=1"))</f>
        <v>0</v>
      </c>
      <c r="AK130" s="79">
        <f>(COUNTIFS('MASTER TT'!$E$2:$E$68606,$A$2:$A$7563,'MASTER TT'!$B$2:$B$68606,"SATURDAY",'MASTER TT'!$C$2:$C$68606,"08*-1*",'MASTER TT'!$AM$2:$AM$68606,"JAN-APRIL 2026",'MASTER TT'!$J$2:$J$68606,"&gt;=1"))</f>
        <v>0</v>
      </c>
      <c r="AL130" s="79">
        <f>(COUNTIFS('MASTER TT'!$E$2:$E$68606,$A$2:$A$7563,'MASTER TT'!$B$2:$B$68606,"SATURDAY",'MASTER TT'!$C$2:$C$68606,"1100-1*",'MASTER TT'!$AM$2:$AM$68606,"JAN-APRIL 2026",'MASTER TT'!$J$2:$J$68606,"&gt;=1"))</f>
        <v>0</v>
      </c>
      <c r="AM130" s="79">
        <f>(COUNTIFS('MASTER TT'!$E$2:$E$68606,$A$2:$A$7563,'MASTER TT'!$B$2:$B$68606,"MONDAY",'MASTER TT'!$C$2:$C$68606,"1200-1*",'MASTER TT'!$AM$2:$AM$68606,"JAN-APRIL 2025",'MASTER TT'!$J$2:$J$68606,"&gt;=1"))</f>
        <v>0</v>
      </c>
      <c r="AN130" s="79">
        <f>(COUNTIFS('MASTER TT'!$E$2:$E$68606,$A$2:$A$7563,'MASTER TT'!$B$2:$B$68606,"MONDAY",'MASTER TT'!$C$2:$C$68606,"1300-1*",'MASTER TT'!$AM$2:$AM$68606,"JAN-APRIL 2025",'MASTER TT'!$J$2:$J$68606,"&gt;=1"))</f>
        <v>0</v>
      </c>
      <c r="AO130" s="79">
        <f>(COUNTIFS('MASTER TT'!$E$2:$E$68606,$A$2:$A$7563,'MASTER TT'!$B$2:$B$68606,"MONDAY",'MASTER TT'!$C$2:$C$68606,"14*-1*",'MASTER TT'!$AM$2:$AM$68606,"MAY-AUG 2025",'MASTER TT'!$J$2:$J$68606,"&gt;=1"))</f>
        <v>0</v>
      </c>
      <c r="AP130" s="79">
        <f>(COUNTIFS('MASTER TT'!$E$2:$E$68606,$A$2:$A$7563,'MASTER TT'!$B$2:$B$68606,"SATURDAY",'MASTER TT'!$C$2:$C$68606,"17*-*",'MASTER TT'!$AM$2:$AM$68606,"JAN-APRIL 2026",'MASTER TT'!$J$2:$J$68606,"&gt;=1"))</f>
        <v>0</v>
      </c>
      <c r="AQ130" s="79">
        <f>(COUNTIFS('MASTER TT'!$E$2:$E$68606,$A$2:$A$7563,'MASTER TT'!$B$2:$B$68606,"SUNDAY",'MASTER TT'!$C$2:$C$68606,"08*-1*",'MASTER TT'!$AM$2:$AM$68606,"JAN-APRIL 2026",'MASTER TT'!$J$2:$J$68606,"&gt;=1"))</f>
        <v>0</v>
      </c>
      <c r="AR130" s="79">
        <f>(COUNTIFS('MASTER TT'!$E$2:$E$68607,$A$2:$A$7563,'MASTER TT'!$B$2:$B$68607,"SUNDAY",'MASTER TT'!$C$2:$C$68607,"1100-1*",'MASTER TT'!$AM$2:$AM$68607,"JAN-APRIL 2026",'MASTER TT'!$J$2:$J$68607,"&gt;=1"))</f>
        <v>0</v>
      </c>
      <c r="AS130" s="79">
        <f>(COUNTIFS('MASTER TT'!$E$2:$E$68606,$A$2:$A$7563,'MASTER TT'!$B$2:$B$68606,"SUNDAY",'MASTER TT'!$C$2:$C$68606,"1200-1*",'MASTER TT'!$AM$2:$AM$68606,"JAN-APRIL 2026",'MASTER TT'!$J$2:$J$68606,"&gt;=1"))</f>
        <v>0</v>
      </c>
      <c r="AT130" s="79">
        <f>(COUNTIFS('MASTER TT'!$E$2:$E$68606,$A$2:$A$7563,'MASTER TT'!$B$2:$B$68606,"SUNDAY",'MASTER TT'!$C$2:$C$68606,"1300-1*",'MASTER TT'!$AM$2:$AM$68606,"JAN-APRIL 2026",'MASTER TT'!$J$2:$J$68606,"&gt;=1"))</f>
        <v>0</v>
      </c>
      <c r="AU130" s="79">
        <f>(COUNTIFS('MASTER TT'!$E$2:$E$68606,$A$2:$A$7563,'MASTER TT'!$B$2:$B$68606,"SUNDAY",'MASTER TT'!$C$2:$C$68606,"14*-1*",'MASTER TT'!$AM$2:$AM$68606,"JAN-APRIL 2026",'MASTER TT'!$J$2:$J$68606,"&gt;=1"))</f>
        <v>0</v>
      </c>
      <c r="AV130" s="79">
        <f>(COUNTIFS('MASTER TT'!$E$2:$E$68606,$A$2:$A$7563,'MASTER TT'!$B$2:$B$68606,"SUNDAY",'MASTER TT'!$C$2:$C$68606,"17*-*",'MASTER TT'!$AM$2:$AM$68606,"JAN-APRIL 2026",'MASTER TT'!$J$2:$J$68606,"&gt;=1"))</f>
        <v>0</v>
      </c>
      <c r="AW130" s="28"/>
      <c r="AX130" s="29"/>
      <c r="AY130" s="28"/>
      <c r="AZ130" s="28"/>
      <c r="BA130" s="28"/>
      <c r="BB130" s="28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1"/>
      <c r="BZ130" s="31"/>
      <c r="CA130" s="30"/>
      <c r="CB130" s="30"/>
      <c r="CC130" s="30"/>
      <c r="CD130" s="30"/>
      <c r="CE130" s="30"/>
      <c r="CF130" s="30"/>
    </row>
    <row r="131" spans="1:84" ht="14.25" customHeight="1">
      <c r="A131" s="125" t="s">
        <v>506</v>
      </c>
      <c r="B131" s="43" t="s">
        <v>376</v>
      </c>
      <c r="C131" s="118"/>
      <c r="D131" s="88"/>
      <c r="E131" s="88"/>
      <c r="F131" s="88"/>
      <c r="G131" s="79">
        <f>(COUNTIFS('MASTER TT'!$E$2:$E$68606,$A$2:$A$7563,'MASTER TT'!$B$2:$B$68606,"MONDAY",'MASTER TT'!$C$2:$C$68606,"08*-1*",'MASTER TT'!$AM$2:$AM$68606,"JAN-APRIL 2026",'MASTER TT'!$J$2:$J$68606,"&gt;=1"))</f>
        <v>0</v>
      </c>
      <c r="H131" s="79">
        <f>(COUNTIFS('MASTER TT'!$E$2:$E$68602,$A$2:$A$7563,'MASTER TT'!$B$2:$B$68602,"MONDAY",'MASTER TT'!$C$2:$C$68602,"1100-1*",'MASTER TT'!$AM$2:$AM$68602,"JAN-APRIL 2026",'MASTER TT'!$J$2:$J$68602,"&gt;=1"))</f>
        <v>0</v>
      </c>
      <c r="I131" s="79">
        <f>(COUNTIFS('MASTER TT'!$E$2:$E$68606,$A$2:$A$7563,'MASTER TT'!$B$2:$B$68606,"MONDAY",'MASTER TT'!$C$2:$C$68606,"1200-1*",'MASTER TT'!$AM$2:$AM$68606,"JAN-APRIL 2025",'MASTER TT'!$J$2:$J$68606,"&gt;=1"))</f>
        <v>0</v>
      </c>
      <c r="J131" s="79">
        <f>(COUNTIFS('MASTER TT'!$E$2:$E$68606,$A$2:$A$7563,'MASTER TT'!$B$2:$B$68606,"MONDAY",'MASTER TT'!$C$2:$C$68606,"1300-1*",'MASTER TT'!$AM$2:$AM$68606,"JAN-APRIL 2025",'MASTER TT'!$J$2:$J$68606,"&gt;=1"))</f>
        <v>0</v>
      </c>
      <c r="K131" s="79">
        <f>(COUNTIFS('MASTER TT'!$E$2:$E$68606,$A$2:$A$7563,'MASTER TT'!$B$2:$B$68606,"MONDAY",'MASTER TT'!$C$2:$C$68606,"14*-1*",'MASTER TT'!$AM$2:$AM$68606,"JAN-APRIL 2026",'MASTER TT'!$J$2:$J$68606,"&gt;=1"))</f>
        <v>0</v>
      </c>
      <c r="L131" s="79">
        <f>(COUNTIFS('MASTER TT'!$E$2:$E$68606,$A$2:$A$7563,'MASTER TT'!$B$2:$B$68606,"MONDAY",'MASTER TT'!$C$2:$C$68606,"17*-*",'MASTER TT'!$AM$2:$AM$68606,"JAN-APRIL 2026",'MASTER TT'!$J$2:$J$68606,"&gt;=1"))</f>
        <v>0</v>
      </c>
      <c r="M131" s="79">
        <f>(COUNTIFS('MASTER TT'!$E$2:$E$68606,$A$2:$A$7563,'MASTER TT'!$B$2:$B$68606,"TUESDAY",'MASTER TT'!$C$2:$C$68606,"08*-1*",'MASTER TT'!$AM$2:$AM$68606,"JAN-APRIL 2026",'MASTER TT'!$J$2:$J$68606,"&gt;=1"))</f>
        <v>0</v>
      </c>
      <c r="N131" s="79">
        <f>(COUNTIFS('MASTER TT'!$E$2:$E$68606,$A$2:$A$7563,'MASTER TT'!$B$2:$B$68606,"TUESDAY",'MASTER TT'!$C$2:$C$68606,"1100-1*",'MASTER TT'!$AM$2:$AM$68606,"JAN-APRIL 2026",'MASTER TT'!$J$2:$J$68606,"&gt;=1"))</f>
        <v>0</v>
      </c>
      <c r="O131" s="79">
        <f>(COUNTIFS('MASTER TT'!$E$2:$E$68606,$A$2:$A$7563,'MASTER TT'!$B$2:$B$68606,"MONDAY",'MASTER TT'!$C$2:$C$68606,"1200-1*",'MASTER TT'!$AM$2:$AM$68606,"JAN-APRIL 2025",'MASTER TT'!$J$2:$J$68606,"&gt;=1"))</f>
        <v>0</v>
      </c>
      <c r="P131" s="79">
        <f>(COUNTIFS('MASTER TT'!$E$2:$E$68606,$A$2:$A$7563,'MASTER TT'!$B$2:$B$68606,"TUESDAY",'MASTER TT'!$C$2:$C$68606,"1300-1*",'MASTER TT'!$AM$2:$AM$68606,"JAN-APRIL 2026",'MASTER TT'!$J$2:$J$68606,"&gt;=1"))</f>
        <v>0</v>
      </c>
      <c r="Q131" s="79">
        <f>(COUNTIFS('MASTER TT'!$E$2:$E$68606,$A$2:$A$7563,'MASTER TT'!$B$2:$B$68606,"TUESDAY",'MASTER TT'!$C$2:$C$68606,"14*-1*",'MASTER TT'!$AM$2:$AM$68606,"JAN-APRIL 2026",'MASTER TT'!$J$2:$J$68606,"&gt;=1"))</f>
        <v>0</v>
      </c>
      <c r="R131" s="79">
        <f>(COUNTIFS('MASTER TT'!$E$2:$E$68606,$A$2:$A$7563,'MASTER TT'!$B$2:$B$68606,"TUESDAY",'MASTER TT'!$C$2:$C$68606,"17*-*",'MASTER TT'!$AM$2:$AM$68606,"SEP-DEC  2025",'MASTER TT'!$J$2:$J$68606,"&gt;=1"))</f>
        <v>0</v>
      </c>
      <c r="S131" s="79">
        <f>(COUNTIFS('MASTER TT'!$E$2:$E$68606,$A$2:$A$7563,'MASTER TT'!$B$2:$B$68606,"WEDNESDAY",'MASTER TT'!$C$2:$C$68606,"08*-1*",'MASTER TT'!$AM$2:$AM$68606,"JAN-APRIL 2026",'MASTER TT'!$J$2:$J$68606,"&gt;=1"))</f>
        <v>0</v>
      </c>
      <c r="T131" s="79">
        <f>(COUNTIFS('MASTER TT'!$E$2:$E$68606,$A$2:$A$7563,'MASTER TT'!$B$2:$B$68606,"WEDNESDAY",'MASTER TT'!$C$2:$C$68606,"1100-1*",'MASTER TT'!$AM$2:$AM$68606,"JAN-APRIL 2026",'MASTER TT'!$J$2:$J$68606,"&gt;=1"))</f>
        <v>0</v>
      </c>
      <c r="U131" s="79">
        <f>(COUNTIFS('MASTER TT'!$E$2:$E$68606,$A$2:$A$7563,'MASTER TT'!$B$2:$B$68606,"MONDAY",'MASTER TT'!$C$2:$C$68606,"1200-1*",'MASTER TT'!$AM$2:$AM$68606,"JAN-APRIL 2025",'MASTER TT'!$J$2:$J$68606,"&gt;=1"))</f>
        <v>0</v>
      </c>
      <c r="V131" s="79">
        <f>(COUNTIFS('MASTER TT'!$E$2:$E$68606,$A$2:$A$7563,'MASTER TT'!$B$2:$B$68606,"MONDAY",'MASTER TT'!$C$2:$C$68606,"1300-1*",'MASTER TT'!$AM$2:$AM$68606,"JAN-APRIL 2025",'MASTER TT'!$J$2:$J$68606,"&gt;=1"))</f>
        <v>0</v>
      </c>
      <c r="W131" s="79">
        <f>(COUNTIFS('MASTER TT'!$E$2:$E$68606,$A$2:$A$7563,'MASTER TT'!$B$2:$B$68606,"WEDNESDAY",'MASTER TT'!$C$2:$C$68606,"14*-1*",'MASTER TT'!$AM$2:$AM$68606,"JAN-APRIL 2026",'MASTER TT'!$J$2:$J$68606,"&gt;=1"))</f>
        <v>0</v>
      </c>
      <c r="X131" s="79">
        <f>(COUNTIFS('MASTER TT'!$E$2:$E$68606,$A$2:$A$7563,'MASTER TT'!$B$2:$B$68606,"WEDNESDAY",'MASTER TT'!$C$2:$C$68606,"17*-*",'MASTER TT'!$AM$2:$AM$68606,"JAN-APRIL 2026",'MASTER TT'!$J$2:$J$68606,"&gt;=1"))</f>
        <v>0</v>
      </c>
      <c r="Y131" s="79">
        <f>(COUNTIFS('MASTER TT'!$E$2:$E$68606,$A$2:$A$7563,'MASTER TT'!$B$2:$B$68606,"THURSDAY",'MASTER TT'!$C$2:$C$68606,"08*-1*",'MASTER TT'!$AM$2:$AM$68606,"JAN-APRIL 2026",'MASTER TT'!$J$2:$J$68606,"&gt;=1"))</f>
        <v>0</v>
      </c>
      <c r="Z131" s="79">
        <f>(COUNTIFS('MASTER TT'!$E$2:$E$68606,$A$2:$A$7563,'MASTER TT'!$B$2:$B$68606,"THURSDAY",'MASTER TT'!$C$2:$C$68606,"1100-1*",'MASTER TT'!$AM$2:$AM$68606,"JAN-APRIL 2026",'MASTER TT'!$J$2:$J$68606,"&gt;=1"))</f>
        <v>0</v>
      </c>
      <c r="AA131" s="79">
        <f>(COUNTIFS('MASTER TT'!$E$2:$E$68606,$A$2:$A$7563,'MASTER TT'!$B$2:$B$68606,"MONDAY",'MASTER TT'!$C$2:$C$68606,"1200-1*",'MASTER TT'!$AM$2:$AM$68606,"JAN-APRIL 2025",'MASTER TT'!$J$2:$J$68606,"&gt;=1"))</f>
        <v>0</v>
      </c>
      <c r="AB131" s="79">
        <f>(COUNTIFS('MASTER TT'!$E$2:$E$68606,$A$2:$A$7563,'MASTER TT'!$B$2:$B$68606,"MONDAY",'MASTER TT'!$C$2:$C$68606,"1300-1*",'MASTER TT'!$AM$2:$AM$68606,"JAN-APRIL 2025",'MASTER TT'!$J$2:$J$68606,"&gt;=1"))</f>
        <v>0</v>
      </c>
      <c r="AC131" s="79">
        <f>(COUNTIFS('MASTER TT'!$E$2:$E$68606,$A$2:$A$7563,'MASTER TT'!$B$2:$B$68606,"THURSDAY",'MASTER TT'!$C$2:$C$68606,"14*-1*",'MASTER TT'!$AM$2:$AM$68606,"JAN-APRIL 2026",'MASTER TT'!$J$2:$J$68606,"&gt;=1"))</f>
        <v>0</v>
      </c>
      <c r="AD131" s="79">
        <f>(COUNTIFS('MASTER TT'!$E$2:$E$68606,$A$2:$A$7563,'MASTER TT'!$B$2:$B$68606,"THURSDAY",'MASTER TT'!$C$2:$C$68606,"17*-*",'MASTER TT'!$AM$2:$AM$68606,"JAN-APRIL 2026",'MASTER TT'!$J$2:$J$68606,"&gt;=1"))</f>
        <v>0</v>
      </c>
      <c r="AE131" s="79">
        <f>(COUNTIFS('MASTER TT'!$E$2:$E$68606,$A$2:$A$7563,'MASTER TT'!$B$2:$B$68606,"FRIDAY",'MASTER TT'!$C$2:$C$68606,"08*-1*",'MASTER TT'!$AM$2:$AM$68606,"JAN-APRIL 2026",'MASTER TT'!$J$2:$J$68606,"&gt;=1"))</f>
        <v>0</v>
      </c>
      <c r="AF131" s="79">
        <f>(COUNTIFS('MASTER TT'!$E$2:$E$68606,$A$2:$A$7563,'MASTER TT'!$B$2:$B$68606,"FRIDAY",'MASTER TT'!$C$2:$C$68606,"1100-1*",'MASTER TT'!$AM$2:$AM$68606,"JAN-APRIL 2026",'MASTER TT'!$J$2:$J$68606,"&gt;=1"))</f>
        <v>0</v>
      </c>
      <c r="AG131" s="79">
        <f>(COUNTIFS('MASTER TT'!$E$2:$E$68606,$A$2:$A$7563,'MASTER TT'!$B$2:$B$68606,"MONDAY",'MASTER TT'!$C$2:$C$68606,"1200-1*",'MASTER TT'!$AM$2:$AM$68606,"JAN-APRIL 2025",'MASTER TT'!$J$2:$J$68606,"&gt;=1"))</f>
        <v>0</v>
      </c>
      <c r="AH131" s="79">
        <f>(COUNTIFS('MASTER TT'!$E$2:$E$68606,$A$2:$A$7563,'MASTER TT'!$B$2:$B$68606,"MONDAY",'MASTER TT'!$C$2:$C$68606,"1300-1*",'MASTER TT'!$AM$2:$AM$68606,"JAN-APRIL 2025",'MASTER TT'!$J$2:$J$68606,"&gt;=1"))</f>
        <v>0</v>
      </c>
      <c r="AI131" s="79">
        <f>(COUNTIFS('MASTER TT'!$E$2:$E$68606,$A$2:$A$7563,'MASTER TT'!$B$2:$B$68606,"FRIDAY",'MASTER TT'!$C$2:$C$68606,"14*-1*",'MASTER TT'!$AM$2:$AM$68606,"JAN-APRIL 2026",'MASTER TT'!$J$2:$J$68606,"&gt;=1"))</f>
        <v>0</v>
      </c>
      <c r="AJ131" s="79">
        <f>(COUNTIFS('MASTER TT'!$E$2:$E$68606,$A$2:$A$7563,'MASTER TT'!$B$2:$B$68606,"FRIDAY",'MASTER TT'!$C$2:$C$68606,"17*-*",'MASTER TT'!$AM$2:$AM$68606,"JAN-APRIL 2026",'MASTER TT'!$J$2:$J$68606,"&gt;=1"))</f>
        <v>0</v>
      </c>
      <c r="AK131" s="79">
        <f>(COUNTIFS('MASTER TT'!$E$2:$E$68606,$A$2:$A$7563,'MASTER TT'!$B$2:$B$68606,"SATURDAY",'MASTER TT'!$C$2:$C$68606,"08*-1*",'MASTER TT'!$AM$2:$AM$68606,"JAN-APRIL 2026",'MASTER TT'!$J$2:$J$68606,"&gt;=1"))</f>
        <v>0</v>
      </c>
      <c r="AL131" s="79">
        <f>(COUNTIFS('MASTER TT'!$E$2:$E$68606,$A$2:$A$7563,'MASTER TT'!$B$2:$B$68606,"SATURDAY",'MASTER TT'!$C$2:$C$68606,"1100-1*",'MASTER TT'!$AM$2:$AM$68606,"JAN-APRIL 2026",'MASTER TT'!$J$2:$J$68606,"&gt;=1"))</f>
        <v>0</v>
      </c>
      <c r="AM131" s="79">
        <f>(COUNTIFS('MASTER TT'!$E$2:$E$68606,$A$2:$A$7563,'MASTER TT'!$B$2:$B$68606,"MONDAY",'MASTER TT'!$C$2:$C$68606,"1200-1*",'MASTER TT'!$AM$2:$AM$68606,"JAN-APRIL 2025",'MASTER TT'!$J$2:$J$68606,"&gt;=1"))</f>
        <v>0</v>
      </c>
      <c r="AN131" s="79">
        <f>(COUNTIFS('MASTER TT'!$E$2:$E$68606,$A$2:$A$7563,'MASTER TT'!$B$2:$B$68606,"MONDAY",'MASTER TT'!$C$2:$C$68606,"1300-1*",'MASTER TT'!$AM$2:$AM$68606,"JAN-APRIL 2025",'MASTER TT'!$J$2:$J$68606,"&gt;=1"))</f>
        <v>0</v>
      </c>
      <c r="AO131" s="79">
        <f>(COUNTIFS('MASTER TT'!$E$2:$E$68606,$A$2:$A$7563,'MASTER TT'!$B$2:$B$68606,"MONDAY",'MASTER TT'!$C$2:$C$68606,"14*-1*",'MASTER TT'!$AM$2:$AM$68606,"MAY-AUG 2025",'MASTER TT'!$J$2:$J$68606,"&gt;=1"))</f>
        <v>0</v>
      </c>
      <c r="AP131" s="79">
        <f>(COUNTIFS('MASTER TT'!$E$2:$E$68606,$A$2:$A$7563,'MASTER TT'!$B$2:$B$68606,"SATURDAY",'MASTER TT'!$C$2:$C$68606,"17*-*",'MASTER TT'!$AM$2:$AM$68606,"JAN-APRIL 2026",'MASTER TT'!$J$2:$J$68606,"&gt;=1"))</f>
        <v>0</v>
      </c>
      <c r="AQ131" s="79">
        <f>(COUNTIFS('MASTER TT'!$E$2:$E$68606,$A$2:$A$7563,'MASTER TT'!$B$2:$B$68606,"SUNDAY",'MASTER TT'!$C$2:$C$68606,"08*-1*",'MASTER TT'!$AM$2:$AM$68606,"JAN-APRIL 2026",'MASTER TT'!$J$2:$J$68606,"&gt;=1"))</f>
        <v>0</v>
      </c>
      <c r="AR131" s="79">
        <f>(COUNTIFS('MASTER TT'!$E$2:$E$68607,$A$2:$A$7563,'MASTER TT'!$B$2:$B$68607,"SUNDAY",'MASTER TT'!$C$2:$C$68607,"1100-1*",'MASTER TT'!$AM$2:$AM$68607,"JAN-APRIL 2026",'MASTER TT'!$J$2:$J$68607,"&gt;=1"))</f>
        <v>0</v>
      </c>
      <c r="AS131" s="79">
        <f>(COUNTIFS('MASTER TT'!$E$2:$E$68606,$A$2:$A$7563,'MASTER TT'!$B$2:$B$68606,"SUNDAY",'MASTER TT'!$C$2:$C$68606,"1200-1*",'MASTER TT'!$AM$2:$AM$68606,"JAN-APRIL 2026",'MASTER TT'!$J$2:$J$68606,"&gt;=1"))</f>
        <v>0</v>
      </c>
      <c r="AT131" s="79">
        <f>(COUNTIFS('MASTER TT'!$E$2:$E$68606,$A$2:$A$7563,'MASTER TT'!$B$2:$B$68606,"SUNDAY",'MASTER TT'!$C$2:$C$68606,"1300-1*",'MASTER TT'!$AM$2:$AM$68606,"JAN-APRIL 2026",'MASTER TT'!$J$2:$J$68606,"&gt;=1"))</f>
        <v>0</v>
      </c>
      <c r="AU131" s="79">
        <f>(COUNTIFS('MASTER TT'!$E$2:$E$68606,$A$2:$A$7563,'MASTER TT'!$B$2:$B$68606,"SUNDAY",'MASTER TT'!$C$2:$C$68606,"14*-1*",'MASTER TT'!$AM$2:$AM$68606,"JAN-APRIL 2026",'MASTER TT'!$J$2:$J$68606,"&gt;=1"))</f>
        <v>0</v>
      </c>
      <c r="AV131" s="79">
        <f>(COUNTIFS('MASTER TT'!$E$2:$E$68606,$A$2:$A$7563,'MASTER TT'!$B$2:$B$68606,"SUNDAY",'MASTER TT'!$C$2:$C$68606,"17*-*",'MASTER TT'!$AM$2:$AM$68606,"JAN-APRIL 2026",'MASTER TT'!$J$2:$J$68606,"&gt;=1"))</f>
        <v>0</v>
      </c>
      <c r="AW131" s="28"/>
      <c r="AX131" s="29"/>
      <c r="AY131" s="28"/>
      <c r="AZ131" s="28"/>
      <c r="BA131" s="28"/>
      <c r="BB131" s="28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1"/>
      <c r="BZ131" s="31"/>
      <c r="CA131" s="30"/>
      <c r="CB131" s="30"/>
      <c r="CC131" s="30"/>
      <c r="CD131" s="30"/>
      <c r="CE131" s="30"/>
      <c r="CF131" s="30"/>
    </row>
    <row r="132" spans="1:84" ht="14.25" customHeight="1">
      <c r="A132" s="125" t="s">
        <v>507</v>
      </c>
      <c r="B132" s="43" t="s">
        <v>376</v>
      </c>
      <c r="C132" s="118"/>
      <c r="D132" s="88"/>
      <c r="E132" s="88"/>
      <c r="F132" s="88"/>
      <c r="G132" s="79">
        <f>(COUNTIFS('MASTER TT'!$E$2:$E$68606,$A$2:$A$7563,'MASTER TT'!$B$2:$B$68606,"MONDAY",'MASTER TT'!$C$2:$C$68606,"08*-1*",'MASTER TT'!$AM$2:$AM$68606,"JAN-APRIL 2026",'MASTER TT'!$J$2:$J$68606,"&gt;=1"))</f>
        <v>0</v>
      </c>
      <c r="H132" s="79">
        <f>(COUNTIFS('MASTER TT'!$E$2:$E$68602,$A$2:$A$7563,'MASTER TT'!$B$2:$B$68602,"MONDAY",'MASTER TT'!$C$2:$C$68602,"1100-1*",'MASTER TT'!$AM$2:$AM$68602,"JAN-APRIL 2026",'MASTER TT'!$J$2:$J$68602,"&gt;=1"))</f>
        <v>0</v>
      </c>
      <c r="I132" s="79">
        <f>(COUNTIFS('MASTER TT'!$E$2:$E$68606,$A$2:$A$7563,'MASTER TT'!$B$2:$B$68606,"MONDAY",'MASTER TT'!$C$2:$C$68606,"1200-1*",'MASTER TT'!$AM$2:$AM$68606,"JAN-APRIL 2025",'MASTER TT'!$J$2:$J$68606,"&gt;=1"))</f>
        <v>0</v>
      </c>
      <c r="J132" s="79">
        <f>(COUNTIFS('MASTER TT'!$E$2:$E$68606,$A$2:$A$7563,'MASTER TT'!$B$2:$B$68606,"MONDAY",'MASTER TT'!$C$2:$C$68606,"1300-1*",'MASTER TT'!$AM$2:$AM$68606,"JAN-APRIL 2025",'MASTER TT'!$J$2:$J$68606,"&gt;=1"))</f>
        <v>0</v>
      </c>
      <c r="K132" s="79">
        <f>(COUNTIFS('MASTER TT'!$E$2:$E$68606,$A$2:$A$7563,'MASTER TT'!$B$2:$B$68606,"MONDAY",'MASTER TT'!$C$2:$C$68606,"14*-1*",'MASTER TT'!$AM$2:$AM$68606,"JAN-APRIL 2026",'MASTER TT'!$J$2:$J$68606,"&gt;=1"))</f>
        <v>0</v>
      </c>
      <c r="L132" s="79">
        <f>(COUNTIFS('MASTER TT'!$E$2:$E$68606,$A$2:$A$7563,'MASTER TT'!$B$2:$B$68606,"MONDAY",'MASTER TT'!$C$2:$C$68606,"17*-*",'MASTER TT'!$AM$2:$AM$68606,"JAN-APRIL 2026",'MASTER TT'!$J$2:$J$68606,"&gt;=1"))</f>
        <v>0</v>
      </c>
      <c r="M132" s="79">
        <f>(COUNTIFS('MASTER TT'!$E$2:$E$68606,$A$2:$A$7563,'MASTER TT'!$B$2:$B$68606,"TUESDAY",'MASTER TT'!$C$2:$C$68606,"08*-1*",'MASTER TT'!$AM$2:$AM$68606,"JAN-APRIL 2026",'MASTER TT'!$J$2:$J$68606,"&gt;=1"))</f>
        <v>0</v>
      </c>
      <c r="N132" s="79">
        <f>(COUNTIFS('MASTER TT'!$E$2:$E$68606,$A$2:$A$7563,'MASTER TT'!$B$2:$B$68606,"TUESDAY",'MASTER TT'!$C$2:$C$68606,"1100-1*",'MASTER TT'!$AM$2:$AM$68606,"JAN-APRIL 2026",'MASTER TT'!$J$2:$J$68606,"&gt;=1"))</f>
        <v>0</v>
      </c>
      <c r="O132" s="79">
        <f>(COUNTIFS('MASTER TT'!$E$2:$E$68606,$A$2:$A$7563,'MASTER TT'!$B$2:$B$68606,"MONDAY",'MASTER TT'!$C$2:$C$68606,"1200-1*",'MASTER TT'!$AM$2:$AM$68606,"JAN-APRIL 2025",'MASTER TT'!$J$2:$J$68606,"&gt;=1"))</f>
        <v>0</v>
      </c>
      <c r="P132" s="79">
        <f>(COUNTIFS('MASTER TT'!$E$2:$E$68606,$A$2:$A$7563,'MASTER TT'!$B$2:$B$68606,"TUESDAY",'MASTER TT'!$C$2:$C$68606,"1300-1*",'MASTER TT'!$AM$2:$AM$68606,"JAN-APRIL 2026",'MASTER TT'!$J$2:$J$68606,"&gt;=1"))</f>
        <v>0</v>
      </c>
      <c r="Q132" s="79">
        <f>(COUNTIFS('MASTER TT'!$E$2:$E$68606,$A$2:$A$7563,'MASTER TT'!$B$2:$B$68606,"TUESDAY",'MASTER TT'!$C$2:$C$68606,"14*-1*",'MASTER TT'!$AM$2:$AM$68606,"JAN-APRIL 2026",'MASTER TT'!$J$2:$J$68606,"&gt;=1"))</f>
        <v>0</v>
      </c>
      <c r="R132" s="79">
        <f>(COUNTIFS('MASTER TT'!$E$2:$E$68606,$A$2:$A$7563,'MASTER TT'!$B$2:$B$68606,"TUESDAY",'MASTER TT'!$C$2:$C$68606,"17*-*",'MASTER TT'!$AM$2:$AM$68606,"SEP-DEC  2025",'MASTER TT'!$J$2:$J$68606,"&gt;=1"))</f>
        <v>0</v>
      </c>
      <c r="S132" s="79">
        <f>(COUNTIFS('MASTER TT'!$E$2:$E$68606,$A$2:$A$7563,'MASTER TT'!$B$2:$B$68606,"WEDNESDAY",'MASTER TT'!$C$2:$C$68606,"08*-1*",'MASTER TT'!$AM$2:$AM$68606,"JAN-APRIL 2026",'MASTER TT'!$J$2:$J$68606,"&gt;=1"))</f>
        <v>0</v>
      </c>
      <c r="T132" s="79">
        <f>(COUNTIFS('MASTER TT'!$E$2:$E$68606,$A$2:$A$7563,'MASTER TT'!$B$2:$B$68606,"WEDNESDAY",'MASTER TT'!$C$2:$C$68606,"1100-1*",'MASTER TT'!$AM$2:$AM$68606,"JAN-APRIL 2026",'MASTER TT'!$J$2:$J$68606,"&gt;=1"))</f>
        <v>0</v>
      </c>
      <c r="U132" s="79">
        <f>(COUNTIFS('MASTER TT'!$E$2:$E$68606,$A$2:$A$7563,'MASTER TT'!$B$2:$B$68606,"MONDAY",'MASTER TT'!$C$2:$C$68606,"1200-1*",'MASTER TT'!$AM$2:$AM$68606,"JAN-APRIL 2025",'MASTER TT'!$J$2:$J$68606,"&gt;=1"))</f>
        <v>0</v>
      </c>
      <c r="V132" s="79">
        <f>(COUNTIFS('MASTER TT'!$E$2:$E$68606,$A$2:$A$7563,'MASTER TT'!$B$2:$B$68606,"MONDAY",'MASTER TT'!$C$2:$C$68606,"1300-1*",'MASTER TT'!$AM$2:$AM$68606,"JAN-APRIL 2025",'MASTER TT'!$J$2:$J$68606,"&gt;=1"))</f>
        <v>0</v>
      </c>
      <c r="W132" s="79">
        <f>(COUNTIFS('MASTER TT'!$E$2:$E$68606,$A$2:$A$7563,'MASTER TT'!$B$2:$B$68606,"WEDNESDAY",'MASTER TT'!$C$2:$C$68606,"14*-1*",'MASTER TT'!$AM$2:$AM$68606,"JAN-APRIL 2026",'MASTER TT'!$J$2:$J$68606,"&gt;=1"))</f>
        <v>0</v>
      </c>
      <c r="X132" s="79">
        <f>(COUNTIFS('MASTER TT'!$E$2:$E$68606,$A$2:$A$7563,'MASTER TT'!$B$2:$B$68606,"WEDNESDAY",'MASTER TT'!$C$2:$C$68606,"17*-*",'MASTER TT'!$AM$2:$AM$68606,"JAN-APRIL 2026",'MASTER TT'!$J$2:$J$68606,"&gt;=1"))</f>
        <v>0</v>
      </c>
      <c r="Y132" s="79">
        <f>(COUNTIFS('MASTER TT'!$E$2:$E$68606,$A$2:$A$7563,'MASTER TT'!$B$2:$B$68606,"THURSDAY",'MASTER TT'!$C$2:$C$68606,"08*-1*",'MASTER TT'!$AM$2:$AM$68606,"JAN-APRIL 2026",'MASTER TT'!$J$2:$J$68606,"&gt;=1"))</f>
        <v>0</v>
      </c>
      <c r="Z132" s="79">
        <f>(COUNTIFS('MASTER TT'!$E$2:$E$68606,$A$2:$A$7563,'MASTER TT'!$B$2:$B$68606,"THURSDAY",'MASTER TT'!$C$2:$C$68606,"1100-1*",'MASTER TT'!$AM$2:$AM$68606,"JAN-APRIL 2026",'MASTER TT'!$J$2:$J$68606,"&gt;=1"))</f>
        <v>0</v>
      </c>
      <c r="AA132" s="79">
        <f>(COUNTIFS('MASTER TT'!$E$2:$E$68606,$A$2:$A$7563,'MASTER TT'!$B$2:$B$68606,"MONDAY",'MASTER TT'!$C$2:$C$68606,"1200-1*",'MASTER TT'!$AM$2:$AM$68606,"JAN-APRIL 2025",'MASTER TT'!$J$2:$J$68606,"&gt;=1"))</f>
        <v>0</v>
      </c>
      <c r="AB132" s="79">
        <f>(COUNTIFS('MASTER TT'!$E$2:$E$68606,$A$2:$A$7563,'MASTER TT'!$B$2:$B$68606,"MONDAY",'MASTER TT'!$C$2:$C$68606,"1300-1*",'MASTER TT'!$AM$2:$AM$68606,"JAN-APRIL 2025",'MASTER TT'!$J$2:$J$68606,"&gt;=1"))</f>
        <v>0</v>
      </c>
      <c r="AC132" s="79">
        <f>(COUNTIFS('MASTER TT'!$E$2:$E$68606,$A$2:$A$7563,'MASTER TT'!$B$2:$B$68606,"THURSDAY",'MASTER TT'!$C$2:$C$68606,"14*-1*",'MASTER TT'!$AM$2:$AM$68606,"JAN-APRIL 2026",'MASTER TT'!$J$2:$J$68606,"&gt;=1"))</f>
        <v>0</v>
      </c>
      <c r="AD132" s="79">
        <f>(COUNTIFS('MASTER TT'!$E$2:$E$68606,$A$2:$A$7563,'MASTER TT'!$B$2:$B$68606,"THURSDAY",'MASTER TT'!$C$2:$C$68606,"17*-*",'MASTER TT'!$AM$2:$AM$68606,"JAN-APRIL 2026",'MASTER TT'!$J$2:$J$68606,"&gt;=1"))</f>
        <v>0</v>
      </c>
      <c r="AE132" s="79">
        <f>(COUNTIFS('MASTER TT'!$E$2:$E$68606,$A$2:$A$7563,'MASTER TT'!$B$2:$B$68606,"FRIDAY",'MASTER TT'!$C$2:$C$68606,"08*-1*",'MASTER TT'!$AM$2:$AM$68606,"JAN-APRIL 2026",'MASTER TT'!$J$2:$J$68606,"&gt;=1"))</f>
        <v>0</v>
      </c>
      <c r="AF132" s="79">
        <f>(COUNTIFS('MASTER TT'!$E$2:$E$68606,$A$2:$A$7563,'MASTER TT'!$B$2:$B$68606,"FRIDAY",'MASTER TT'!$C$2:$C$68606,"1100-1*",'MASTER TT'!$AM$2:$AM$68606,"JAN-APRIL 2026",'MASTER TT'!$J$2:$J$68606,"&gt;=1"))</f>
        <v>0</v>
      </c>
      <c r="AG132" s="79">
        <f>(COUNTIFS('MASTER TT'!$E$2:$E$68606,$A$2:$A$7563,'MASTER TT'!$B$2:$B$68606,"MONDAY",'MASTER TT'!$C$2:$C$68606,"1200-1*",'MASTER TT'!$AM$2:$AM$68606,"JAN-APRIL 2025",'MASTER TT'!$J$2:$J$68606,"&gt;=1"))</f>
        <v>0</v>
      </c>
      <c r="AH132" s="79">
        <f>(COUNTIFS('MASTER TT'!$E$2:$E$68606,$A$2:$A$7563,'MASTER TT'!$B$2:$B$68606,"MONDAY",'MASTER TT'!$C$2:$C$68606,"1300-1*",'MASTER TT'!$AM$2:$AM$68606,"JAN-APRIL 2025",'MASTER TT'!$J$2:$J$68606,"&gt;=1"))</f>
        <v>0</v>
      </c>
      <c r="AI132" s="79">
        <f>(COUNTIFS('MASTER TT'!$E$2:$E$68606,$A$2:$A$7563,'MASTER TT'!$B$2:$B$68606,"FRIDAY",'MASTER TT'!$C$2:$C$68606,"14*-1*",'MASTER TT'!$AM$2:$AM$68606,"JAN-APRIL 2026",'MASTER TT'!$J$2:$J$68606,"&gt;=1"))</f>
        <v>0</v>
      </c>
      <c r="AJ132" s="79">
        <f>(COUNTIFS('MASTER TT'!$E$2:$E$68606,$A$2:$A$7563,'MASTER TT'!$B$2:$B$68606,"FRIDAY",'MASTER TT'!$C$2:$C$68606,"17*-*",'MASTER TT'!$AM$2:$AM$68606,"JAN-APRIL 2026",'MASTER TT'!$J$2:$J$68606,"&gt;=1"))</f>
        <v>0</v>
      </c>
      <c r="AK132" s="79">
        <f>(COUNTIFS('MASTER TT'!$E$2:$E$68606,$A$2:$A$7563,'MASTER TT'!$B$2:$B$68606,"SATURDAY",'MASTER TT'!$C$2:$C$68606,"08*-1*",'MASTER TT'!$AM$2:$AM$68606,"JAN-APRIL 2026",'MASTER TT'!$J$2:$J$68606,"&gt;=1"))</f>
        <v>0</v>
      </c>
      <c r="AL132" s="79">
        <f>(COUNTIFS('MASTER TT'!$E$2:$E$68606,$A$2:$A$7563,'MASTER TT'!$B$2:$B$68606,"SATURDAY",'MASTER TT'!$C$2:$C$68606,"1100-1*",'MASTER TT'!$AM$2:$AM$68606,"JAN-APRIL 2026",'MASTER TT'!$J$2:$J$68606,"&gt;=1"))</f>
        <v>0</v>
      </c>
      <c r="AM132" s="79">
        <f>(COUNTIFS('MASTER TT'!$E$2:$E$68606,$A$2:$A$7563,'MASTER TT'!$B$2:$B$68606,"MONDAY",'MASTER TT'!$C$2:$C$68606,"1200-1*",'MASTER TT'!$AM$2:$AM$68606,"JAN-APRIL 2025",'MASTER TT'!$J$2:$J$68606,"&gt;=1"))</f>
        <v>0</v>
      </c>
      <c r="AN132" s="79">
        <f>(COUNTIFS('MASTER TT'!$E$2:$E$68606,$A$2:$A$7563,'MASTER TT'!$B$2:$B$68606,"MONDAY",'MASTER TT'!$C$2:$C$68606,"1300-1*",'MASTER TT'!$AM$2:$AM$68606,"JAN-APRIL 2025",'MASTER TT'!$J$2:$J$68606,"&gt;=1"))</f>
        <v>0</v>
      </c>
      <c r="AO132" s="79">
        <f>(COUNTIFS('MASTER TT'!$E$2:$E$68606,$A$2:$A$7563,'MASTER TT'!$B$2:$B$68606,"MONDAY",'MASTER TT'!$C$2:$C$68606,"14*-1*",'MASTER TT'!$AM$2:$AM$68606,"MAY-AUG 2025",'MASTER TT'!$J$2:$J$68606,"&gt;=1"))</f>
        <v>0</v>
      </c>
      <c r="AP132" s="79">
        <f>(COUNTIFS('MASTER TT'!$E$2:$E$68606,$A$2:$A$7563,'MASTER TT'!$B$2:$B$68606,"SATURDAY",'MASTER TT'!$C$2:$C$68606,"17*-*",'MASTER TT'!$AM$2:$AM$68606,"JAN-APRIL 2026",'MASTER TT'!$J$2:$J$68606,"&gt;=1"))</f>
        <v>0</v>
      </c>
      <c r="AQ132" s="79">
        <f>(COUNTIFS('MASTER TT'!$E$2:$E$68606,$A$2:$A$7563,'MASTER TT'!$B$2:$B$68606,"SUNDAY",'MASTER TT'!$C$2:$C$68606,"08*-1*",'MASTER TT'!$AM$2:$AM$68606,"JAN-APRIL 2026",'MASTER TT'!$J$2:$J$68606,"&gt;=1"))</f>
        <v>0</v>
      </c>
      <c r="AR132" s="79">
        <f>(COUNTIFS('MASTER TT'!$E$2:$E$68607,$A$2:$A$7563,'MASTER TT'!$B$2:$B$68607,"SUNDAY",'MASTER TT'!$C$2:$C$68607,"1100-1*",'MASTER TT'!$AM$2:$AM$68607,"JAN-APRIL 2026",'MASTER TT'!$J$2:$J$68607,"&gt;=1"))</f>
        <v>0</v>
      </c>
      <c r="AS132" s="79">
        <f>(COUNTIFS('MASTER TT'!$E$2:$E$68606,$A$2:$A$7563,'MASTER TT'!$B$2:$B$68606,"SUNDAY",'MASTER TT'!$C$2:$C$68606,"1200-1*",'MASTER TT'!$AM$2:$AM$68606,"JAN-APRIL 2026",'MASTER TT'!$J$2:$J$68606,"&gt;=1"))</f>
        <v>0</v>
      </c>
      <c r="AT132" s="79">
        <f>(COUNTIFS('MASTER TT'!$E$2:$E$68606,$A$2:$A$7563,'MASTER TT'!$B$2:$B$68606,"SUNDAY",'MASTER TT'!$C$2:$C$68606,"1300-1*",'MASTER TT'!$AM$2:$AM$68606,"JAN-APRIL 2026",'MASTER TT'!$J$2:$J$68606,"&gt;=1"))</f>
        <v>0</v>
      </c>
      <c r="AU132" s="79">
        <f>(COUNTIFS('MASTER TT'!$E$2:$E$68606,$A$2:$A$7563,'MASTER TT'!$B$2:$B$68606,"SUNDAY",'MASTER TT'!$C$2:$C$68606,"14*-1*",'MASTER TT'!$AM$2:$AM$68606,"JAN-APRIL 2026",'MASTER TT'!$J$2:$J$68606,"&gt;=1"))</f>
        <v>0</v>
      </c>
      <c r="AV132" s="79">
        <f>(COUNTIFS('MASTER TT'!$E$2:$E$68606,$A$2:$A$7563,'MASTER TT'!$B$2:$B$68606,"SUNDAY",'MASTER TT'!$C$2:$C$68606,"17*-*",'MASTER TT'!$AM$2:$AM$68606,"JAN-APRIL 2026",'MASTER TT'!$J$2:$J$68606,"&gt;=1"))</f>
        <v>0</v>
      </c>
      <c r="AW132" s="28"/>
      <c r="AX132" s="29"/>
      <c r="AY132" s="28"/>
      <c r="AZ132" s="28"/>
      <c r="BA132" s="28"/>
      <c r="BB132" s="28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1"/>
      <c r="BZ132" s="31"/>
      <c r="CA132" s="30"/>
      <c r="CB132" s="30"/>
      <c r="CC132" s="30"/>
      <c r="CD132" s="30"/>
      <c r="CE132" s="30"/>
      <c r="CF132" s="30"/>
    </row>
    <row r="133" spans="1:84" ht="14.25" customHeight="1">
      <c r="A133" s="126" t="s">
        <v>395</v>
      </c>
      <c r="B133" s="26"/>
      <c r="C133" s="26"/>
      <c r="D133" s="25"/>
      <c r="E133" s="106"/>
      <c r="F133" s="106"/>
      <c r="G133" s="127">
        <f>(COUNTIFS('MASTER TT'!$E$2:$E$587,$A$2:$A$7563,'MASTER TT'!$B$2:$B$587,"MONDAY",'MASTER TT'!$C$2:$C$587,"0800-1*",'MASTER TT'!$J$2:$J$587,"&gt;=1"))</f>
        <v>0</v>
      </c>
      <c r="H133" s="127">
        <f>(COUNTIFS('MASTER TT'!$E$2:$E$587,$A$2:$A$7563,'MASTER TT'!$B$2:$B$587,"MONDAY",'MASTER TT'!$C$2:$C$587,"1100-1*",'MASTER TT'!$J$2:$J$587,"&gt;=1"))</f>
        <v>0</v>
      </c>
      <c r="I133" s="127">
        <f>(COUNTIFS('MASTER TT'!$E$2:$E$587,$A$2:$A$7563,'MASTER TT'!$B$2:$B$587,"MONDAY",'MASTER TT'!$C$2:$C$587,"1200-1*",'MASTER TT'!$J$2:$J$587,"&gt;=1"))</f>
        <v>0</v>
      </c>
      <c r="J133" s="127">
        <f>(COUNTIFS('MASTER TT'!$E$2:$E$587,$A$2:$A$7563,'MASTER TT'!$B$2:$B$587,"MONDAY",'MASTER TT'!$C$2:$C$587,"1300-1*",'MASTER TT'!$J$2:$J$587,"&gt;=1"))</f>
        <v>0</v>
      </c>
      <c r="K133" s="127">
        <f>(COUNTIFS('MASTER TT'!$E$2:$E$587,$A$2:$A$7563,'MASTER TT'!$B$2:$B$587,"MONDAY",'MASTER TT'!$C$2:$C$587,"14*-1*",'MASTER TT'!$J$2:$J$587,"&gt;=1"))</f>
        <v>0</v>
      </c>
      <c r="L133" s="127">
        <f>(COUNTIFS('MASTER TT'!$E$2:$E$587,$A$2:$A$7563,'MASTER TT'!$B$2:$B$587,"MONDAY",'MASTER TT'!$C$2:$C$587,"17*-*",'MASTER TT'!$J$2:$J$587,"&gt;=1"))</f>
        <v>0</v>
      </c>
      <c r="M133" s="127">
        <f>(COUNTIFS('MASTER TT'!$E$2:$E$587,$A$2:$A$7563,'MASTER TT'!$B$2:$B$587,"TUESDAY",'MASTER TT'!$C$2:$C$587,"0800-1*",'MASTER TT'!$J$2:$J$587,"&gt;=1"))</f>
        <v>0</v>
      </c>
      <c r="N133" s="127">
        <f>(COUNTIFS('MASTER TT'!$E$2:$E$587,$A$2:$A$7563,'MASTER TT'!$B$2:$B$587,"TUESDAY",'MASTER TT'!$C$2:$C$587,"1100-1*",'MASTER TT'!$J$2:$J$587,"&gt;=1"))</f>
        <v>0</v>
      </c>
      <c r="O133" s="127">
        <f>(COUNTIFS('MASTER TT'!$E$2:$E$587,$A$2:$A$7563,'MASTER TT'!$B$2:$B$587,"TUESDAY",'MASTER TT'!$C$2:$C$587,"1200-1*",'MASTER TT'!$J$2:$J$587,"&gt;=1"))</f>
        <v>0</v>
      </c>
      <c r="P133" s="127">
        <f>(COUNTIFS('MASTER TT'!$E$2:$E$587,$A$2:$A$7563,'MASTER TT'!$B$2:$B$587,"TUESDAY",'MASTER TT'!$C$2:$C$587,"1300-1*",'MASTER TT'!$J$2:$J$587,"&gt;=1"))</f>
        <v>0</v>
      </c>
      <c r="Q133" s="127">
        <f>(COUNTIFS('MASTER TT'!$E$2:$E$587,$A$2:$A$7563,'MASTER TT'!$B$2:$B$587,"TUESDAY",'MASTER TT'!$C$2:$C$587,"1400-1*",'MASTER TT'!$J$2:$J$587,"&gt;=1"))</f>
        <v>0</v>
      </c>
      <c r="R133" s="127">
        <f>(COUNTIFS('MASTER TT'!$E$2:$E$587,$A$2:$A$7563,'MASTER TT'!$B$2:$B$587,"TUESDAY",'MASTER TT'!$C$2:$C$587,"17*-2*",'MASTER TT'!$J$2:$J$587,"&gt;=1"))</f>
        <v>0</v>
      </c>
      <c r="S133" s="127">
        <f>(COUNTIFS('MASTER TT'!$E$2:$E$68682,$A$2:$A$7563,'MASTER TT'!$B$2:$B$68682,"WEDNESDAY",'MASTER TT'!$C$2:$C$68682,"0800-1*",'MASTER TT'!$J$2:$J$68682,"&gt;=1"))</f>
        <v>0</v>
      </c>
      <c r="T133" s="127">
        <f>(COUNTIFS('MASTER TT'!$E$2:$E$68682,$A$2:$A$7563,'MASTER TT'!$B$2:$B$68682,"WEDNESDAY",'MASTER TT'!$C$2:$C$68682,"1100-1*",'MASTER TT'!$J$2:$J$68682,"&gt;=1"))</f>
        <v>0</v>
      </c>
      <c r="U133" s="127">
        <f>(COUNTIFS('MASTER TT'!$E$2:$E$68682,$A$2:$A$7563,'MASTER TT'!$B$2:$B$68682,"WEDNESDAY",'MASTER TT'!$C$2:$C$68682,"1200-1*",'MASTER TT'!$J$2:$J$68682,"&gt;=1"))</f>
        <v>0</v>
      </c>
      <c r="V133" s="127">
        <f>(COUNTIFS('MASTER TT'!$E$2:$E$68682,$A$2:$A$7563,'MASTER TT'!$B$2:$B$68682,"WEDNESDAY",'MASTER TT'!$C$2:$C$68682,"1300-1*",'MASTER TT'!$J$2:$J$68682,"&gt;=1"))</f>
        <v>0</v>
      </c>
      <c r="W133" s="127">
        <f>(COUNTIFS('MASTER TT'!$E$2:$E$68682,$A$2:$A$7563,'MASTER TT'!$B$2:$B$68682,"WEDNESDAY",'MASTER TT'!$C$2:$C$68682,"1400-1*",'MASTER TT'!$J$2:$J$68682,"&gt;=1"))</f>
        <v>0</v>
      </c>
      <c r="X133" s="127">
        <f>(COUNTIFS('MASTER TT'!$E$2:$E$68682,$A$2:$A$7563,'MASTER TT'!$B$2:$B$68682,"WEDNESDAY",'MASTER TT'!$C$2:$C$68682,"17*-2*",'MASTER TT'!$J$2:$J$68682,"&gt;=1"))</f>
        <v>0</v>
      </c>
      <c r="Y133" s="127">
        <f>(COUNTIFS('MASTER TT'!$E$2:$E$68682,$A$2:$A$7563,'MASTER TT'!$B$2:$B$68682,"THURSDAY",'MASTER TT'!$C$2:$C$68682,"0800-1*",'MASTER TT'!$J$2:$J$68682,"&gt;=1"))</f>
        <v>0</v>
      </c>
      <c r="Z133" s="127">
        <f>(COUNTIFS('MASTER TT'!$E$2:$E$68682,$A$2:$A$7563,'MASTER TT'!$B$2:$B$68682,"THURSDAY",'MASTER TT'!$C$2:$C$68682,"1100-1*",'MASTER TT'!$J$2:$J$68682,"&gt;=1"))</f>
        <v>0</v>
      </c>
      <c r="AA133" s="127">
        <f>(COUNTIFS('MASTER TT'!$E$2:$E$68682,$A$2:$A$7563,'MASTER TT'!$B$2:$B$68682,"THURSDAY",'MASTER TT'!$C$2:$C$68682,"1200-1*",'MASTER TT'!$J$2:$J$68682,"&gt;=1"))</f>
        <v>0</v>
      </c>
      <c r="AB133" s="127">
        <f>(COUNTIFS('MASTER TT'!$E$2:$E$68682,$A$2:$A$7563,'MASTER TT'!$B$2:$B$68682,"THURSDAY",'MASTER TT'!$C$2:$C$68682,"1300-1*",'MASTER TT'!$J$2:$J$68682,"&gt;=1"))</f>
        <v>0</v>
      </c>
      <c r="AC133" s="127">
        <f>(COUNTIFS('MASTER TT'!$E$2:$E$68682,$A$2:$A$7563,'MASTER TT'!$B$2:$B$68682,"THURSDAY",'MASTER TT'!$C$2:$C$68682,"14*-1*",'MASTER TT'!$J$2:$J$68682,"&gt;=1"))</f>
        <v>0</v>
      </c>
      <c r="AD133" s="127">
        <f>(COUNTIFS('MASTER TT'!$E$2:$E$68682,$A$2:$A$7563,'MASTER TT'!$B$2:$B$68682,"THURSDAY",'MASTER TT'!$C$2:$C$68682,"17*-2*",'MASTER TT'!$J$2:$J$68682,"&gt;=1"))</f>
        <v>0</v>
      </c>
      <c r="AE133" s="127">
        <f>(COUNTIFS('MASTER TT'!$E$2:$E$68682,$A$2:$A$7563,'MASTER TT'!$B$2:$B$68682,"FRIDAY",'MASTER TT'!$C$2:$C$68682,"0800-1*",'MASTER TT'!$J$2:$J$68682,"&gt;=1"))</f>
        <v>0</v>
      </c>
      <c r="AF133" s="127">
        <f>(COUNTIFS('MASTER TT'!$E$2:$E$68682,$A$2:$A$7563,'MASTER TT'!$B$2:$B$68682,"FRIDAY",'MASTER TT'!$C$2:$C$68682,"1100-1*",'MASTER TT'!$J$2:$J$68682,"&gt;=1"))</f>
        <v>0</v>
      </c>
      <c r="AG133" s="127">
        <f>(COUNTIFS('MASTER TT'!$E$2:$E$68682,$A$2:$A$7563,'MASTER TT'!$B$2:$B$68682,"FRIDAY",'MASTER TT'!$C$2:$C$68682,"1200-1*",'MASTER TT'!$J$2:$J$68682,"&gt;=1"))</f>
        <v>0</v>
      </c>
      <c r="AH133" s="127">
        <f>(COUNTIFS('MASTER TT'!$E$2:$E$68682,$A$2:$A$7563,'MASTER TT'!$B$2:$B$68682,"FRIDAY",'MASTER TT'!$C$2:$C$68682,"1300-1*",'MASTER TT'!$J$2:$J$68682,"&gt;=1"))</f>
        <v>0</v>
      </c>
      <c r="AI133" s="127">
        <f>(COUNTIFS('MASTER TT'!$E$2:$E$68682,$A$2:$A$7563,'MASTER TT'!$B$2:$B$68682,"FRIDAY",'MASTER TT'!$C$2:$C$68682,"1400-1*",'MASTER TT'!$J$2:$J$68682,"&gt;=1"))</f>
        <v>0</v>
      </c>
      <c r="AJ133" s="127">
        <f>(COUNTIFS('MASTER TT'!$E$2:$E$68682,$A$2:$A$7563,'MASTER TT'!$B$2:$B$68682,"FRIDAY",'MASTER TT'!$C$2:$C$68682,"17*-2*",'MASTER TT'!$J$2:$J$68682,"&gt;=1"))</f>
        <v>0</v>
      </c>
      <c r="AK133" s="127">
        <f>(COUNTIFS('MASTER TT'!$E$2:$E$68682,$A$2:$A$7563,'MASTER TT'!$B$2:$B$68682,"SATURDAY",'MASTER TT'!$C$2:$C$68682,"0800-1*",'MASTER TT'!$J$2:$J$68682,"&gt;=1"))</f>
        <v>0</v>
      </c>
      <c r="AL133" s="127">
        <f>(COUNTIFS('MASTER TT'!$E$2:$E$68682,$A$2:$A$7563,'MASTER TT'!$B$2:$B$68682,"SATURDAY",'MASTER TT'!$C$2:$C$68682,"1100-1*",'MASTER TT'!$J$2:$J$68682,"&gt;=1"))</f>
        <v>0</v>
      </c>
      <c r="AM133" s="127">
        <f>(COUNTIFS('MASTER TT'!$E$2:$E$68682,$A$2:$A$7563,'MASTER TT'!$B$2:$B$68682,"SATURDAY",'MASTER TT'!$C$2:$C$68682,"1200-1*",'MASTER TT'!$J$2:$J$68682,"&gt;=1"))</f>
        <v>0</v>
      </c>
      <c r="AN133" s="127">
        <f>(COUNTIFS('MASTER TT'!$E$2:$E$68682,$A$2:$A$7563,'MASTER TT'!$B$2:$B$68682,"SATURDAY",'MASTER TT'!$C$2:$C$68682,"1300-1*",'MASTER TT'!$J$2:$J$68682,"&gt;=1"))</f>
        <v>0</v>
      </c>
      <c r="AO133" s="127">
        <f>(COUNTIFS('MASTER TT'!$E$2:$E$68682,$A$2:$A$7563,'MASTER TT'!$B$2:$B$68682,"SATURDAY",'MASTER TT'!$C$2:$C$68682,"14*-1*",'MASTER TT'!$J$2:$J$68682,"&gt;=1"))</f>
        <v>0</v>
      </c>
      <c r="AP133" s="127">
        <f>(COUNTIFS('MASTER TT'!$E$2:$E$68682,$A$2:$A$7563,'MASTER TT'!$B$2:$B$68682,"SATURDAY",'MASTER TT'!$C$2:$C$68682,"17*-2*",'MASTER TT'!$J$2:$J$68682,"&gt;=1"))</f>
        <v>0</v>
      </c>
      <c r="AQ133" s="127">
        <f>(COUNTIFS('MASTER TT'!$E$2:$E$68682,$A$2:$A$7563,'MASTER TT'!$B$2:$B$68682,"SUNDAY",'MASTER TT'!$C$2:$C$68682,"0800-1*",'MASTER TT'!$J$2:$J$68682,"&gt;=1"))</f>
        <v>0</v>
      </c>
      <c r="AR133" s="127">
        <f>(COUNTIFS('MASTER TT'!$E$2:$E$68682,$A$2:$A$7563,'MASTER TT'!$B$2:$B$68682,"SUNDAY",'MASTER TT'!$C$2:$C$68682,"1100-1*",'MASTER TT'!$J$2:$J$68682,"&gt;=1"))</f>
        <v>0</v>
      </c>
      <c r="AS133" s="127">
        <f>(COUNTIFS('MASTER TT'!$E$2:$E$68682,$A$2:$A$7563,'MASTER TT'!$B$2:$B$68682,"SUNDAY",'MASTER TT'!$C$2:$C$68682,"1200-1*",'MASTER TT'!$J$2:$J$68682,"&gt;=1"))</f>
        <v>0</v>
      </c>
      <c r="AT133" s="127">
        <f>(COUNTIFS('MASTER TT'!$E$2:$E$68682,$A$2:$A$7563,'MASTER TT'!$B$2:$B$68682,"SUNDAY",'MASTER TT'!$C$2:$C$68682,"1300-1*",'MASTER TT'!$J$2:$J$68682,"&gt;=1"))</f>
        <v>0</v>
      </c>
      <c r="AU133" s="127">
        <f>(COUNTIFS('MASTER TT'!$E$2:$E$68682,$A$2:$A$7563,'MASTER TT'!$B$2:$B$68682,"SUNDAY",'MASTER TT'!$C$2:$C$68682,"1400-1*",'MASTER TT'!$J$2:$J$68682,"&gt;=1"))</f>
        <v>0</v>
      </c>
      <c r="AV133" s="127">
        <f>(COUNTIFS('MASTER TT'!$E$2:$E$68682,$A$2:$A$7563,'MASTER TT'!$B$2:$B$68682,"SUNDAY",'MASTER TT'!$C$2:$C$68682,"17*-2*",'MASTER TT'!$J$2:$J$68682,"&gt;=1"))</f>
        <v>0</v>
      </c>
      <c r="AW133" s="28"/>
      <c r="AX133" s="28"/>
      <c r="AY133" s="28"/>
      <c r="AZ133" s="28"/>
      <c r="BA133" s="28"/>
      <c r="BB133" s="28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1"/>
      <c r="BZ133" s="31"/>
      <c r="CA133" s="30"/>
      <c r="CB133" s="30"/>
      <c r="CC133" s="30"/>
      <c r="CD133" s="30"/>
      <c r="CE133" s="30"/>
      <c r="CF133" s="30"/>
    </row>
    <row r="134" spans="1:84" ht="14.25" customHeight="1">
      <c r="A134" s="128"/>
      <c r="B134" s="26"/>
      <c r="C134" s="26"/>
      <c r="D134" s="25"/>
      <c r="E134" s="106"/>
      <c r="F134" s="106"/>
      <c r="G134" s="480" t="s">
        <v>52</v>
      </c>
      <c r="H134" s="481"/>
      <c r="I134" s="481"/>
      <c r="J134" s="481"/>
      <c r="K134" s="481"/>
      <c r="L134" s="482"/>
      <c r="M134" s="480" t="s">
        <v>357</v>
      </c>
      <c r="N134" s="481"/>
      <c r="O134" s="481"/>
      <c r="P134" s="481"/>
      <c r="Q134" s="481"/>
      <c r="R134" s="482"/>
      <c r="S134" s="480" t="s">
        <v>358</v>
      </c>
      <c r="T134" s="481"/>
      <c r="U134" s="481"/>
      <c r="V134" s="481"/>
      <c r="W134" s="481"/>
      <c r="X134" s="482"/>
      <c r="Y134" s="480" t="s">
        <v>359</v>
      </c>
      <c r="Z134" s="481"/>
      <c r="AA134" s="481"/>
      <c r="AB134" s="481"/>
      <c r="AC134" s="481"/>
      <c r="AD134" s="482"/>
      <c r="AE134" s="27" t="s">
        <v>360</v>
      </c>
      <c r="AF134" s="27"/>
      <c r="AG134" s="27"/>
      <c r="AH134" s="27"/>
      <c r="AI134" s="27"/>
      <c r="AJ134" s="27"/>
      <c r="AK134" s="480" t="s">
        <v>361</v>
      </c>
      <c r="AL134" s="481"/>
      <c r="AM134" s="481"/>
      <c r="AN134" s="481"/>
      <c r="AO134" s="481"/>
      <c r="AP134" s="482"/>
      <c r="AQ134" s="480" t="s">
        <v>362</v>
      </c>
      <c r="AR134" s="481"/>
      <c r="AS134" s="481"/>
      <c r="AT134" s="481"/>
      <c r="AU134" s="481"/>
      <c r="AV134" s="482"/>
      <c r="AW134" s="28"/>
      <c r="AX134" s="28"/>
      <c r="AY134" s="28"/>
      <c r="AZ134" s="28"/>
      <c r="BA134" s="28"/>
      <c r="BB134" s="28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1"/>
      <c r="BZ134" s="31"/>
      <c r="CA134" s="30"/>
      <c r="CB134" s="30"/>
      <c r="CC134" s="30"/>
      <c r="CD134" s="30"/>
      <c r="CE134" s="30"/>
      <c r="CF134" s="30"/>
    </row>
    <row r="135" spans="1:84" ht="14.25" customHeight="1">
      <c r="A135" s="126" t="s">
        <v>508</v>
      </c>
      <c r="B135" s="26"/>
      <c r="C135" s="26"/>
      <c r="D135" s="25"/>
      <c r="E135" s="106"/>
      <c r="F135" s="106"/>
      <c r="G135" s="68" t="s">
        <v>369</v>
      </c>
      <c r="H135" s="68" t="s">
        <v>370</v>
      </c>
      <c r="I135" s="68" t="s">
        <v>371</v>
      </c>
      <c r="J135" s="68" t="s">
        <v>372</v>
      </c>
      <c r="K135" s="68" t="s">
        <v>373</v>
      </c>
      <c r="L135" s="68" t="s">
        <v>374</v>
      </c>
      <c r="M135" s="68" t="s">
        <v>369</v>
      </c>
      <c r="N135" s="68" t="s">
        <v>370</v>
      </c>
      <c r="O135" s="68" t="s">
        <v>371</v>
      </c>
      <c r="P135" s="68" t="s">
        <v>372</v>
      </c>
      <c r="Q135" s="68" t="s">
        <v>373</v>
      </c>
      <c r="R135" s="68" t="s">
        <v>374</v>
      </c>
      <c r="S135" s="68" t="s">
        <v>369</v>
      </c>
      <c r="T135" s="68" t="s">
        <v>370</v>
      </c>
      <c r="U135" s="68" t="s">
        <v>371</v>
      </c>
      <c r="V135" s="68" t="s">
        <v>372</v>
      </c>
      <c r="W135" s="68" t="s">
        <v>373</v>
      </c>
      <c r="X135" s="68" t="s">
        <v>374</v>
      </c>
      <c r="Y135" s="68" t="s">
        <v>369</v>
      </c>
      <c r="Z135" s="68" t="s">
        <v>370</v>
      </c>
      <c r="AA135" s="68" t="s">
        <v>371</v>
      </c>
      <c r="AB135" s="68" t="s">
        <v>372</v>
      </c>
      <c r="AC135" s="68" t="s">
        <v>373</v>
      </c>
      <c r="AD135" s="68" t="s">
        <v>374</v>
      </c>
      <c r="AE135" s="68" t="s">
        <v>369</v>
      </c>
      <c r="AF135" s="68" t="s">
        <v>370</v>
      </c>
      <c r="AG135" s="68" t="s">
        <v>371</v>
      </c>
      <c r="AH135" s="68" t="s">
        <v>372</v>
      </c>
      <c r="AI135" s="68" t="s">
        <v>373</v>
      </c>
      <c r="AJ135" s="68" t="s">
        <v>374</v>
      </c>
      <c r="AK135" s="68" t="s">
        <v>369</v>
      </c>
      <c r="AL135" s="68" t="s">
        <v>370</v>
      </c>
      <c r="AM135" s="68" t="s">
        <v>371</v>
      </c>
      <c r="AN135" s="68" t="s">
        <v>372</v>
      </c>
      <c r="AO135" s="68" t="s">
        <v>373</v>
      </c>
      <c r="AP135" s="68" t="s">
        <v>374</v>
      </c>
      <c r="AQ135" s="68" t="s">
        <v>369</v>
      </c>
      <c r="AR135" s="68" t="s">
        <v>370</v>
      </c>
      <c r="AS135" s="68" t="s">
        <v>371</v>
      </c>
      <c r="AT135" s="68" t="s">
        <v>372</v>
      </c>
      <c r="AU135" s="68" t="s">
        <v>373</v>
      </c>
      <c r="AV135" s="68" t="s">
        <v>374</v>
      </c>
      <c r="AW135" s="28"/>
      <c r="AX135" s="28"/>
      <c r="AY135" s="28"/>
      <c r="AZ135" s="28"/>
      <c r="BA135" s="28"/>
      <c r="BB135" s="28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1"/>
      <c r="BZ135" s="31"/>
      <c r="CA135" s="30"/>
      <c r="CB135" s="30"/>
      <c r="CC135" s="30"/>
      <c r="CD135" s="30"/>
      <c r="CE135" s="30"/>
      <c r="CF135" s="30"/>
    </row>
    <row r="136" spans="1:84" ht="14.25" customHeight="1">
      <c r="A136" s="129" t="s">
        <v>509</v>
      </c>
      <c r="B136" s="130" t="s">
        <v>510</v>
      </c>
      <c r="C136" s="46"/>
      <c r="D136" s="121"/>
      <c r="E136" s="121"/>
      <c r="F136" s="121" t="s">
        <v>479</v>
      </c>
      <c r="G136" s="79">
        <f>(COUNTIFS('MASTER TT'!$E$2:$E$68606,$A$2:$A$7563,'MASTER TT'!$B$2:$B$68606,"MONDAY",'MASTER TT'!$C$2:$C$68606,"08*-1*",'MASTER TT'!$AM$2:$AM$68606,"JAN-APRIL 2026",'MASTER TT'!$J$2:$J$68606,"&gt;=1"))</f>
        <v>0</v>
      </c>
      <c r="H136" s="79">
        <f>(COUNTIFS('MASTER TT'!$E$2:$E$68602,$A$2:$A$7563,'MASTER TT'!$B$2:$B$68602,"MONDAY",'MASTER TT'!$C$2:$C$68602,"1100-1*",'MASTER TT'!$AM$2:$AM$68602,"JAN-APRIL 2026",'MASTER TT'!$J$2:$J$68602,"&gt;=1"))</f>
        <v>0</v>
      </c>
      <c r="I136" s="79">
        <f>(COUNTIFS('MASTER TT'!$E$2:$E$68606,$A$2:$A$7563,'MASTER TT'!$B$2:$B$68606,"MONDAY",'MASTER TT'!$C$2:$C$68606,"1200-1*",'MASTER TT'!$AM$2:$AM$68606,"JAN-APRIL 2025",'MASTER TT'!$J$2:$J$68606,"&gt;=1"))</f>
        <v>0</v>
      </c>
      <c r="J136" s="79">
        <f>(COUNTIFS('MASTER TT'!$E$2:$E$68606,$A$2:$A$7563,'MASTER TT'!$B$2:$B$68606,"MONDAY",'MASTER TT'!$C$2:$C$68606,"1300-1*",'MASTER TT'!$AM$2:$AM$68606,"JAN-APRIL 2025",'MASTER TT'!$J$2:$J$68606,"&gt;=1"))</f>
        <v>0</v>
      </c>
      <c r="K136" s="79">
        <f>(COUNTIFS('MASTER TT'!$E$2:$E$68606,$A$2:$A$7563,'MASTER TT'!$B$2:$B$68606,"MONDAY",'MASTER TT'!$C$2:$C$68606,"14*-1*",'MASTER TT'!$AM$2:$AM$68606,"JAN-APRIL 2026",'MASTER TT'!$J$2:$J$68606,"&gt;=1"))</f>
        <v>0</v>
      </c>
      <c r="L136" s="79">
        <f>(COUNTIFS('MASTER TT'!$E$2:$E$68606,$A$2:$A$7563,'MASTER TT'!$B$2:$B$68606,"MONDAY",'MASTER TT'!$C$2:$C$68606,"17*-*",'MASTER TT'!$AM$2:$AM$68606,"JAN-APRIL 2026",'MASTER TT'!$J$2:$J$68606,"&gt;=1"))</f>
        <v>0</v>
      </c>
      <c r="M136" s="79">
        <f>(COUNTIFS('MASTER TT'!$E$2:$E$68606,$A$2:$A$7563,'MASTER TT'!$B$2:$B$68606,"TUESDAY",'MASTER TT'!$C$2:$C$68606,"08*-1*",'MASTER TT'!$AM$2:$AM$68606,"JAN-APRIL 2026",'MASTER TT'!$J$2:$J$68606,"&gt;=1"))</f>
        <v>0</v>
      </c>
      <c r="N136" s="79">
        <f>(COUNTIFS('MASTER TT'!$E$2:$E$68606,$A$2:$A$7563,'MASTER TT'!$B$2:$B$68606,"TUESDAY",'MASTER TT'!$C$2:$C$68606,"1100-1*",'MASTER TT'!$AM$2:$AM$68606,"JAN-APRIL 2026",'MASTER TT'!$J$2:$J$68606,"&gt;=1"))</f>
        <v>0</v>
      </c>
      <c r="O136" s="79">
        <f>(COUNTIFS('MASTER TT'!$E$2:$E$68606,$A$2:$A$7563,'MASTER TT'!$B$2:$B$68606,"MONDAY",'MASTER TT'!$C$2:$C$68606,"1200-1*",'MASTER TT'!$AM$2:$AM$68606,"JAN-APRIL 2025",'MASTER TT'!$J$2:$J$68606,"&gt;=1"))</f>
        <v>0</v>
      </c>
      <c r="P136" s="79">
        <f>(COUNTIFS('MASTER TT'!$E$2:$E$68606,$A$2:$A$7563,'MASTER TT'!$B$2:$B$68606,"TUESDAY",'MASTER TT'!$C$2:$C$68606,"1300-1*",'MASTER TT'!$AM$2:$AM$68606,"JAN-APRIL 2026",'MASTER TT'!$J$2:$J$68606,"&gt;=1"))</f>
        <v>0</v>
      </c>
      <c r="Q136" s="79">
        <f>(COUNTIFS('MASTER TT'!$E$2:$E$68606,$A$2:$A$7563,'MASTER TT'!$B$2:$B$68606,"TUESDAY",'MASTER TT'!$C$2:$C$68606,"14*-1*",'MASTER TT'!$AM$2:$AM$68606,"JAN-APRIL 2026",'MASTER TT'!$J$2:$J$68606,"&gt;=1"))</f>
        <v>0</v>
      </c>
      <c r="R136" s="79">
        <f>(COUNTIFS('MASTER TT'!$E$2:$E$68606,$A$2:$A$7563,'MASTER TT'!$B$2:$B$68606,"TUESDAY",'MASTER TT'!$C$2:$C$68606,"17*-*",'MASTER TT'!$AM$2:$AM$68606,"SEP-DEC  2025",'MASTER TT'!$J$2:$J$68606,"&gt;=1"))</f>
        <v>0</v>
      </c>
      <c r="S136" s="79">
        <f>(COUNTIFS('MASTER TT'!$E$2:$E$68606,$A$2:$A$7563,'MASTER TT'!$B$2:$B$68606,"WEDNESDAY",'MASTER TT'!$C$2:$C$68606,"08*-1*",'MASTER TT'!$AM$2:$AM$68606,"JAN-APRIL 2026",'MASTER TT'!$J$2:$J$68606,"&gt;=1"))</f>
        <v>0</v>
      </c>
      <c r="T136" s="79">
        <f>(COUNTIFS('MASTER TT'!$E$2:$E$68606,$A$2:$A$7563,'MASTER TT'!$B$2:$B$68606,"WEDNESDAY",'MASTER TT'!$C$2:$C$68606,"1100-1*",'MASTER TT'!$AM$2:$AM$68606,"JAN-APRIL 2026",'MASTER TT'!$J$2:$J$68606,"&gt;=1"))</f>
        <v>0</v>
      </c>
      <c r="U136" s="79">
        <f>(COUNTIFS('MASTER TT'!$E$2:$E$68606,$A$2:$A$7563,'MASTER TT'!$B$2:$B$68606,"MONDAY",'MASTER TT'!$C$2:$C$68606,"1200-1*",'MASTER TT'!$AM$2:$AM$68606,"JAN-APRIL 2025",'MASTER TT'!$J$2:$J$68606,"&gt;=1"))</f>
        <v>0</v>
      </c>
      <c r="V136" s="79">
        <f>(COUNTIFS('MASTER TT'!$E$2:$E$68606,$A$2:$A$7563,'MASTER TT'!$B$2:$B$68606,"MONDAY",'MASTER TT'!$C$2:$C$68606,"1300-1*",'MASTER TT'!$AM$2:$AM$68606,"JAN-APRIL 2025",'MASTER TT'!$J$2:$J$68606,"&gt;=1"))</f>
        <v>0</v>
      </c>
      <c r="W136" s="79">
        <f>(COUNTIFS('MASTER TT'!$E$2:$E$68606,$A$2:$A$7563,'MASTER TT'!$B$2:$B$68606,"WEDNESDAY",'MASTER TT'!$C$2:$C$68606,"14*-1*",'MASTER TT'!$AM$2:$AM$68606,"JAN-APRIL 2026",'MASTER TT'!$J$2:$J$68606,"&gt;=1"))</f>
        <v>0</v>
      </c>
      <c r="X136" s="79">
        <f>(COUNTIFS('MASTER TT'!$E$2:$E$68606,$A$2:$A$7563,'MASTER TT'!$B$2:$B$68606,"WEDNESDAY",'MASTER TT'!$C$2:$C$68606,"17*-*",'MASTER TT'!$AM$2:$AM$68606,"JAN-APRIL 2026",'MASTER TT'!$J$2:$J$68606,"&gt;=1"))</f>
        <v>0</v>
      </c>
      <c r="Y136" s="79">
        <f>(COUNTIFS('MASTER TT'!$E$2:$E$68606,$A$2:$A$7563,'MASTER TT'!$B$2:$B$68606,"THURSDAY",'MASTER TT'!$C$2:$C$68606,"08*-1*",'MASTER TT'!$AM$2:$AM$68606,"JAN-APRIL 2026",'MASTER TT'!$J$2:$J$68606,"&gt;=1"))</f>
        <v>0</v>
      </c>
      <c r="Z136" s="79">
        <f>(COUNTIFS('MASTER TT'!$E$2:$E$68606,$A$2:$A$7563,'MASTER TT'!$B$2:$B$68606,"THURSDAY",'MASTER TT'!$C$2:$C$68606,"1100-1*",'MASTER TT'!$AM$2:$AM$68606,"JAN-APRIL 2026",'MASTER TT'!$J$2:$J$68606,"&gt;=1"))</f>
        <v>0</v>
      </c>
      <c r="AA136" s="79">
        <f>(COUNTIFS('MASTER TT'!$E$2:$E$68606,$A$2:$A$7563,'MASTER TT'!$B$2:$B$68606,"MONDAY",'MASTER TT'!$C$2:$C$68606,"1200-1*",'MASTER TT'!$AM$2:$AM$68606,"JAN-APRIL 2025",'MASTER TT'!$J$2:$J$68606,"&gt;=1"))</f>
        <v>0</v>
      </c>
      <c r="AB136" s="79">
        <f>(COUNTIFS('MASTER TT'!$E$2:$E$68606,$A$2:$A$7563,'MASTER TT'!$B$2:$B$68606,"MONDAY",'MASTER TT'!$C$2:$C$68606,"1300-1*",'MASTER TT'!$AM$2:$AM$68606,"JAN-APRIL 2025",'MASTER TT'!$J$2:$J$68606,"&gt;=1"))</f>
        <v>0</v>
      </c>
      <c r="AC136" s="79">
        <f>(COUNTIFS('MASTER TT'!$E$2:$E$68606,$A$2:$A$7563,'MASTER TT'!$B$2:$B$68606,"THURSDAY",'MASTER TT'!$C$2:$C$68606,"14*-1*",'MASTER TT'!$AM$2:$AM$68606,"JAN-APRIL 2026",'MASTER TT'!$J$2:$J$68606,"&gt;=1"))</f>
        <v>0</v>
      </c>
      <c r="AD136" s="79">
        <f>(COUNTIFS('MASTER TT'!$E$2:$E$68606,$A$2:$A$7563,'MASTER TT'!$B$2:$B$68606,"THURSDAY",'MASTER TT'!$C$2:$C$68606,"17*-*",'MASTER TT'!$AM$2:$AM$68606,"JAN-APRIL 2026",'MASTER TT'!$J$2:$J$68606,"&gt;=1"))</f>
        <v>0</v>
      </c>
      <c r="AE136" s="79">
        <f>(COUNTIFS('MASTER TT'!$E$2:$E$68606,$A$2:$A$7563,'MASTER TT'!$B$2:$B$68606,"FRIDAY",'MASTER TT'!$C$2:$C$68606,"08*-1*",'MASTER TT'!$AM$2:$AM$68606,"JAN-APRIL 2026",'MASTER TT'!$J$2:$J$68606,"&gt;=1"))</f>
        <v>0</v>
      </c>
      <c r="AF136" s="79">
        <f>(COUNTIFS('MASTER TT'!$E$2:$E$68606,$A$2:$A$7563,'MASTER TT'!$B$2:$B$68606,"FRIDAY",'MASTER TT'!$C$2:$C$68606,"1100-1*",'MASTER TT'!$AM$2:$AM$68606,"JAN-APRIL 2026",'MASTER TT'!$J$2:$J$68606,"&gt;=1"))</f>
        <v>0</v>
      </c>
      <c r="AG136" s="79">
        <f>(COUNTIFS('MASTER TT'!$E$2:$E$68606,$A$2:$A$7563,'MASTER TT'!$B$2:$B$68606,"MONDAY",'MASTER TT'!$C$2:$C$68606,"1200-1*",'MASTER TT'!$AM$2:$AM$68606,"JAN-APRIL 2025",'MASTER TT'!$J$2:$J$68606,"&gt;=1"))</f>
        <v>0</v>
      </c>
      <c r="AH136" s="79">
        <f>(COUNTIFS('MASTER TT'!$E$2:$E$68606,$A$2:$A$7563,'MASTER TT'!$B$2:$B$68606,"MONDAY",'MASTER TT'!$C$2:$C$68606,"1300-1*",'MASTER TT'!$AM$2:$AM$68606,"JAN-APRIL 2025",'MASTER TT'!$J$2:$J$68606,"&gt;=1"))</f>
        <v>0</v>
      </c>
      <c r="AI136" s="79">
        <f>(COUNTIFS('MASTER TT'!$E$2:$E$68606,$A$2:$A$7563,'MASTER TT'!$B$2:$B$68606,"FRIDAY",'MASTER TT'!$C$2:$C$68606,"14*-1*",'MASTER TT'!$AM$2:$AM$68606,"JAN-APRIL 2026",'MASTER TT'!$J$2:$J$68606,"&gt;=1"))</f>
        <v>0</v>
      </c>
      <c r="AJ136" s="79">
        <f>(COUNTIFS('MASTER TT'!$E$2:$E$68606,$A$2:$A$7563,'MASTER TT'!$B$2:$B$68606,"FRIDAY",'MASTER TT'!$C$2:$C$68606,"17*-*",'MASTER TT'!$AM$2:$AM$68606,"JAN-APRIL 2026",'MASTER TT'!$J$2:$J$68606,"&gt;=1"))</f>
        <v>0</v>
      </c>
      <c r="AK136" s="79">
        <f>(COUNTIFS('MASTER TT'!$E$2:$E$68606,$A$2:$A$7563,'MASTER TT'!$B$2:$B$68606,"SATURDAY",'MASTER TT'!$C$2:$C$68606,"08*-1*",'MASTER TT'!$AM$2:$AM$68606,"JAN-APRIL 2026",'MASTER TT'!$J$2:$J$68606,"&gt;=1"))</f>
        <v>0</v>
      </c>
      <c r="AL136" s="79">
        <f>(COUNTIFS('MASTER TT'!$E$2:$E$68606,$A$2:$A$7563,'MASTER TT'!$B$2:$B$68606,"SATURDAY",'MASTER TT'!$C$2:$C$68606,"1100-1*",'MASTER TT'!$AM$2:$AM$68606,"JAN-APRIL 2026",'MASTER TT'!$J$2:$J$68606,"&gt;=1"))</f>
        <v>0</v>
      </c>
      <c r="AM136" s="79">
        <f>(COUNTIFS('MASTER TT'!$E$2:$E$68606,$A$2:$A$7563,'MASTER TT'!$B$2:$B$68606,"MONDAY",'MASTER TT'!$C$2:$C$68606,"1200-1*",'MASTER TT'!$AM$2:$AM$68606,"JAN-APRIL 2025",'MASTER TT'!$J$2:$J$68606,"&gt;=1"))</f>
        <v>0</v>
      </c>
      <c r="AN136" s="79">
        <f>(COUNTIFS('MASTER TT'!$E$2:$E$68606,$A$2:$A$7563,'MASTER TT'!$B$2:$B$68606,"MONDAY",'MASTER TT'!$C$2:$C$68606,"1300-1*",'MASTER TT'!$AM$2:$AM$68606,"JAN-APRIL 2025",'MASTER TT'!$J$2:$J$68606,"&gt;=1"))</f>
        <v>0</v>
      </c>
      <c r="AO136" s="79">
        <f>(COUNTIFS('MASTER TT'!$E$2:$E$68606,$A$2:$A$7563,'MASTER TT'!$B$2:$B$68606,"MONDAY",'MASTER TT'!$C$2:$C$68606,"14*-1*",'MASTER TT'!$AM$2:$AM$68606,"MAY-AUG 2025",'MASTER TT'!$J$2:$J$68606,"&gt;=1"))</f>
        <v>0</v>
      </c>
      <c r="AP136" s="79">
        <f>(COUNTIFS('MASTER TT'!$E$2:$E$68606,$A$2:$A$7563,'MASTER TT'!$B$2:$B$68606,"SATURDAY",'MASTER TT'!$C$2:$C$68606,"17*-*",'MASTER TT'!$AM$2:$AM$68606,"JAN-APRIL 2026",'MASTER TT'!$J$2:$J$68606,"&gt;=1"))</f>
        <v>0</v>
      </c>
      <c r="AQ136" s="79">
        <f>(COUNTIFS('MASTER TT'!$E$2:$E$68606,$A$2:$A$7563,'MASTER TT'!$B$2:$B$68606,"SUNDAY",'MASTER TT'!$C$2:$C$68606,"08*-1*",'MASTER TT'!$AM$2:$AM$68606,"JAN-APRIL 2026",'MASTER TT'!$J$2:$J$68606,"&gt;=1"))</f>
        <v>0</v>
      </c>
      <c r="AR136" s="79">
        <f>(COUNTIFS('MASTER TT'!$E$2:$E$68607,$A$2:$A$7563,'MASTER TT'!$B$2:$B$68607,"SUNDAY",'MASTER TT'!$C$2:$C$68607,"1100-1*",'MASTER TT'!$AM$2:$AM$68607,"JAN-APRIL 2026",'MASTER TT'!$J$2:$J$68607,"&gt;=1"))</f>
        <v>0</v>
      </c>
      <c r="AS136" s="79">
        <f>(COUNTIFS('MASTER TT'!$E$2:$E$68606,$A$2:$A$7563,'MASTER TT'!$B$2:$B$68606,"SUNDAY",'MASTER TT'!$C$2:$C$68606,"1200-1*",'MASTER TT'!$AM$2:$AM$68606,"JAN-APRIL 2026",'MASTER TT'!$J$2:$J$68606,"&gt;=1"))</f>
        <v>0</v>
      </c>
      <c r="AT136" s="79">
        <f>(COUNTIFS('MASTER TT'!$E$2:$E$68606,$A$2:$A$7563,'MASTER TT'!$B$2:$B$68606,"SUNDAY",'MASTER TT'!$C$2:$C$68606,"1300-1*",'MASTER TT'!$AM$2:$AM$68606,"JAN-APRIL 2026",'MASTER TT'!$J$2:$J$68606,"&gt;=1"))</f>
        <v>0</v>
      </c>
      <c r="AU136" s="79">
        <f>(COUNTIFS('MASTER TT'!$E$2:$E$68606,$A$2:$A$7563,'MASTER TT'!$B$2:$B$68606,"SUNDAY",'MASTER TT'!$C$2:$C$68606,"14*-1*",'MASTER TT'!$AM$2:$AM$68606,"JAN-APRIL 2026",'MASTER TT'!$J$2:$J$68606,"&gt;=1"))</f>
        <v>0</v>
      </c>
      <c r="AV136" s="79">
        <f>(COUNTIFS('MASTER TT'!$E$2:$E$68606,$A$2:$A$7563,'MASTER TT'!$B$2:$B$68606,"SUNDAY",'MASTER TT'!$C$2:$C$68606,"17*-*",'MASTER TT'!$AM$2:$AM$68606,"JAN-APRIL 2026",'MASTER TT'!$J$2:$J$68606,"&gt;=1"))</f>
        <v>0</v>
      </c>
      <c r="AW136" s="28"/>
      <c r="AX136" s="29"/>
      <c r="AY136" s="28"/>
      <c r="AZ136" s="28"/>
      <c r="BA136" s="28"/>
      <c r="BB136" s="28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1"/>
      <c r="BZ136" s="31"/>
      <c r="CA136" s="30"/>
      <c r="CB136" s="30"/>
      <c r="CC136" s="30"/>
      <c r="CD136" s="30"/>
      <c r="CE136" s="30"/>
      <c r="CF136" s="30"/>
    </row>
    <row r="137" spans="1:84" ht="14.25" customHeight="1">
      <c r="A137" s="129" t="s">
        <v>511</v>
      </c>
      <c r="B137" s="130" t="s">
        <v>510</v>
      </c>
      <c r="C137" s="46"/>
      <c r="D137" s="121"/>
      <c r="E137" s="121"/>
      <c r="F137" s="121" t="s">
        <v>479</v>
      </c>
      <c r="G137" s="79">
        <f>(COUNTIFS('MASTER TT'!$E$2:$E$68606,$A$2:$A$7563,'MASTER TT'!$B$2:$B$68606,"MONDAY",'MASTER TT'!$C$2:$C$68606,"08*-1*",'MASTER TT'!$AM$2:$AM$68606,"JAN-APRIL 2026",'MASTER TT'!$J$2:$J$68606,"&gt;=1"))</f>
        <v>0</v>
      </c>
      <c r="H137" s="79">
        <f>(COUNTIFS('MASTER TT'!$E$2:$E$68602,$A$2:$A$7563,'MASTER TT'!$B$2:$B$68602,"MONDAY",'MASTER TT'!$C$2:$C$68602,"1100-1*",'MASTER TT'!$AM$2:$AM$68602,"JAN-APRIL 2026",'MASTER TT'!$J$2:$J$68602,"&gt;=1"))</f>
        <v>0</v>
      </c>
      <c r="I137" s="79">
        <f>(COUNTIFS('MASTER TT'!$E$2:$E$68606,$A$2:$A$7563,'MASTER TT'!$B$2:$B$68606,"MONDAY",'MASTER TT'!$C$2:$C$68606,"1200-1*",'MASTER TT'!$AM$2:$AM$68606,"JAN-APRIL 2025",'MASTER TT'!$J$2:$J$68606,"&gt;=1"))</f>
        <v>0</v>
      </c>
      <c r="J137" s="79">
        <f>(COUNTIFS('MASTER TT'!$E$2:$E$68606,$A$2:$A$7563,'MASTER TT'!$B$2:$B$68606,"MONDAY",'MASTER TT'!$C$2:$C$68606,"1300-1*",'MASTER TT'!$AM$2:$AM$68606,"JAN-APRIL 2025",'MASTER TT'!$J$2:$J$68606,"&gt;=1"))</f>
        <v>0</v>
      </c>
      <c r="K137" s="79">
        <f>(COUNTIFS('MASTER TT'!$E$2:$E$68606,$A$2:$A$7563,'MASTER TT'!$B$2:$B$68606,"MONDAY",'MASTER TT'!$C$2:$C$68606,"14*-1*",'MASTER TT'!$AM$2:$AM$68606,"JAN-APRIL 2026",'MASTER TT'!$J$2:$J$68606,"&gt;=1"))</f>
        <v>0</v>
      </c>
      <c r="L137" s="79">
        <f>(COUNTIFS('MASTER TT'!$E$2:$E$68606,$A$2:$A$7563,'MASTER TT'!$B$2:$B$68606,"MONDAY",'MASTER TT'!$C$2:$C$68606,"17*-*",'MASTER TT'!$AM$2:$AM$68606,"JAN-APRIL 2026",'MASTER TT'!$J$2:$J$68606,"&gt;=1"))</f>
        <v>0</v>
      </c>
      <c r="M137" s="79">
        <f>(COUNTIFS('MASTER TT'!$E$2:$E$68606,$A$2:$A$7563,'MASTER TT'!$B$2:$B$68606,"TUESDAY",'MASTER TT'!$C$2:$C$68606,"08*-1*",'MASTER TT'!$AM$2:$AM$68606,"JAN-APRIL 2026",'MASTER TT'!$J$2:$J$68606,"&gt;=1"))</f>
        <v>0</v>
      </c>
      <c r="N137" s="79">
        <f>(COUNTIFS('MASTER TT'!$E$2:$E$68606,$A$2:$A$7563,'MASTER TT'!$B$2:$B$68606,"TUESDAY",'MASTER TT'!$C$2:$C$68606,"1100-1*",'MASTER TT'!$AM$2:$AM$68606,"JAN-APRIL 2026",'MASTER TT'!$J$2:$J$68606,"&gt;=1"))</f>
        <v>0</v>
      </c>
      <c r="O137" s="79">
        <f>(COUNTIFS('MASTER TT'!$E$2:$E$68606,$A$2:$A$7563,'MASTER TT'!$B$2:$B$68606,"MONDAY",'MASTER TT'!$C$2:$C$68606,"1200-1*",'MASTER TT'!$AM$2:$AM$68606,"JAN-APRIL 2025",'MASTER TT'!$J$2:$J$68606,"&gt;=1"))</f>
        <v>0</v>
      </c>
      <c r="P137" s="79">
        <f>(COUNTIFS('MASTER TT'!$E$2:$E$68606,$A$2:$A$7563,'MASTER TT'!$B$2:$B$68606,"TUESDAY",'MASTER TT'!$C$2:$C$68606,"1300-1*",'MASTER TT'!$AM$2:$AM$68606,"JAN-APRIL 2026",'MASTER TT'!$J$2:$J$68606,"&gt;=1"))</f>
        <v>0</v>
      </c>
      <c r="Q137" s="79">
        <f>(COUNTIFS('MASTER TT'!$E$2:$E$68606,$A$2:$A$7563,'MASTER TT'!$B$2:$B$68606,"TUESDAY",'MASTER TT'!$C$2:$C$68606,"14*-1*",'MASTER TT'!$AM$2:$AM$68606,"JAN-APRIL 2026",'MASTER TT'!$J$2:$J$68606,"&gt;=1"))</f>
        <v>0</v>
      </c>
      <c r="R137" s="79">
        <f>(COUNTIFS('MASTER TT'!$E$2:$E$68606,$A$2:$A$7563,'MASTER TT'!$B$2:$B$68606,"TUESDAY",'MASTER TT'!$C$2:$C$68606,"17*-*",'MASTER TT'!$AM$2:$AM$68606,"SEP-DEC  2025",'MASTER TT'!$J$2:$J$68606,"&gt;=1"))</f>
        <v>0</v>
      </c>
      <c r="S137" s="79">
        <f>(COUNTIFS('MASTER TT'!$E$2:$E$68606,$A$2:$A$7563,'MASTER TT'!$B$2:$B$68606,"WEDNESDAY",'MASTER TT'!$C$2:$C$68606,"08*-1*",'MASTER TT'!$AM$2:$AM$68606,"JAN-APRIL 2026",'MASTER TT'!$J$2:$J$68606,"&gt;=1"))</f>
        <v>0</v>
      </c>
      <c r="T137" s="79">
        <f>(COUNTIFS('MASTER TT'!$E$2:$E$68606,$A$2:$A$7563,'MASTER TT'!$B$2:$B$68606,"WEDNESDAY",'MASTER TT'!$C$2:$C$68606,"1100-1*",'MASTER TT'!$AM$2:$AM$68606,"JAN-APRIL 2026",'MASTER TT'!$J$2:$J$68606,"&gt;=1"))</f>
        <v>0</v>
      </c>
      <c r="U137" s="79">
        <f>(COUNTIFS('MASTER TT'!$E$2:$E$68606,$A$2:$A$7563,'MASTER TT'!$B$2:$B$68606,"MONDAY",'MASTER TT'!$C$2:$C$68606,"1200-1*",'MASTER TT'!$AM$2:$AM$68606,"JAN-APRIL 2025",'MASTER TT'!$J$2:$J$68606,"&gt;=1"))</f>
        <v>0</v>
      </c>
      <c r="V137" s="79">
        <f>(COUNTIFS('MASTER TT'!$E$2:$E$68606,$A$2:$A$7563,'MASTER TT'!$B$2:$B$68606,"MONDAY",'MASTER TT'!$C$2:$C$68606,"1300-1*",'MASTER TT'!$AM$2:$AM$68606,"JAN-APRIL 2025",'MASTER TT'!$J$2:$J$68606,"&gt;=1"))</f>
        <v>0</v>
      </c>
      <c r="W137" s="79">
        <f>(COUNTIFS('MASTER TT'!$E$2:$E$68606,$A$2:$A$7563,'MASTER TT'!$B$2:$B$68606,"WEDNESDAY",'MASTER TT'!$C$2:$C$68606,"14*-1*",'MASTER TT'!$AM$2:$AM$68606,"JAN-APRIL 2026",'MASTER TT'!$J$2:$J$68606,"&gt;=1"))</f>
        <v>0</v>
      </c>
      <c r="X137" s="79">
        <f>(COUNTIFS('MASTER TT'!$E$2:$E$68606,$A$2:$A$7563,'MASTER TT'!$B$2:$B$68606,"WEDNESDAY",'MASTER TT'!$C$2:$C$68606,"17*-*",'MASTER TT'!$AM$2:$AM$68606,"JAN-APRIL 2026",'MASTER TT'!$J$2:$J$68606,"&gt;=1"))</f>
        <v>0</v>
      </c>
      <c r="Y137" s="79">
        <f>(COUNTIFS('MASTER TT'!$E$2:$E$68606,$A$2:$A$7563,'MASTER TT'!$B$2:$B$68606,"THURSDAY",'MASTER TT'!$C$2:$C$68606,"08*-1*",'MASTER TT'!$AM$2:$AM$68606,"JAN-APRIL 2026",'MASTER TT'!$J$2:$J$68606,"&gt;=1"))</f>
        <v>0</v>
      </c>
      <c r="Z137" s="79">
        <f>(COUNTIFS('MASTER TT'!$E$2:$E$68606,$A$2:$A$7563,'MASTER TT'!$B$2:$B$68606,"THURSDAY",'MASTER TT'!$C$2:$C$68606,"1100-1*",'MASTER TT'!$AM$2:$AM$68606,"JAN-APRIL 2026",'MASTER TT'!$J$2:$J$68606,"&gt;=1"))</f>
        <v>0</v>
      </c>
      <c r="AA137" s="79">
        <f>(COUNTIFS('MASTER TT'!$E$2:$E$68606,$A$2:$A$7563,'MASTER TT'!$B$2:$B$68606,"MONDAY",'MASTER TT'!$C$2:$C$68606,"1200-1*",'MASTER TT'!$AM$2:$AM$68606,"JAN-APRIL 2025",'MASTER TT'!$J$2:$J$68606,"&gt;=1"))</f>
        <v>0</v>
      </c>
      <c r="AB137" s="79">
        <f>(COUNTIFS('MASTER TT'!$E$2:$E$68606,$A$2:$A$7563,'MASTER TT'!$B$2:$B$68606,"MONDAY",'MASTER TT'!$C$2:$C$68606,"1300-1*",'MASTER TT'!$AM$2:$AM$68606,"JAN-APRIL 2025",'MASTER TT'!$J$2:$J$68606,"&gt;=1"))</f>
        <v>0</v>
      </c>
      <c r="AC137" s="79">
        <f>(COUNTIFS('MASTER TT'!$E$2:$E$68606,$A$2:$A$7563,'MASTER TT'!$B$2:$B$68606,"THURSDAY",'MASTER TT'!$C$2:$C$68606,"14*-1*",'MASTER TT'!$AM$2:$AM$68606,"JAN-APRIL 2026",'MASTER TT'!$J$2:$J$68606,"&gt;=1"))</f>
        <v>0</v>
      </c>
      <c r="AD137" s="79">
        <f>(COUNTIFS('MASTER TT'!$E$2:$E$68606,$A$2:$A$7563,'MASTER TT'!$B$2:$B$68606,"THURSDAY",'MASTER TT'!$C$2:$C$68606,"17*-*",'MASTER TT'!$AM$2:$AM$68606,"JAN-APRIL 2026",'MASTER TT'!$J$2:$J$68606,"&gt;=1"))</f>
        <v>0</v>
      </c>
      <c r="AE137" s="79">
        <f>(COUNTIFS('MASTER TT'!$E$2:$E$68606,$A$2:$A$7563,'MASTER TT'!$B$2:$B$68606,"FRIDAY",'MASTER TT'!$C$2:$C$68606,"08*-1*",'MASTER TT'!$AM$2:$AM$68606,"JAN-APRIL 2026",'MASTER TT'!$J$2:$J$68606,"&gt;=1"))</f>
        <v>0</v>
      </c>
      <c r="AF137" s="79">
        <f>(COUNTIFS('MASTER TT'!$E$2:$E$68606,$A$2:$A$7563,'MASTER TT'!$B$2:$B$68606,"FRIDAY",'MASTER TT'!$C$2:$C$68606,"1100-1*",'MASTER TT'!$AM$2:$AM$68606,"JAN-APRIL 2026",'MASTER TT'!$J$2:$J$68606,"&gt;=1"))</f>
        <v>0</v>
      </c>
      <c r="AG137" s="79">
        <f>(COUNTIFS('MASTER TT'!$E$2:$E$68606,$A$2:$A$7563,'MASTER TT'!$B$2:$B$68606,"MONDAY",'MASTER TT'!$C$2:$C$68606,"1200-1*",'MASTER TT'!$AM$2:$AM$68606,"JAN-APRIL 2025",'MASTER TT'!$J$2:$J$68606,"&gt;=1"))</f>
        <v>0</v>
      </c>
      <c r="AH137" s="79">
        <f>(COUNTIFS('MASTER TT'!$E$2:$E$68606,$A$2:$A$7563,'MASTER TT'!$B$2:$B$68606,"MONDAY",'MASTER TT'!$C$2:$C$68606,"1300-1*",'MASTER TT'!$AM$2:$AM$68606,"JAN-APRIL 2025",'MASTER TT'!$J$2:$J$68606,"&gt;=1"))</f>
        <v>0</v>
      </c>
      <c r="AI137" s="79">
        <f>(COUNTIFS('MASTER TT'!$E$2:$E$68606,$A$2:$A$7563,'MASTER TT'!$B$2:$B$68606,"FRIDAY",'MASTER TT'!$C$2:$C$68606,"14*-1*",'MASTER TT'!$AM$2:$AM$68606,"JAN-APRIL 2026",'MASTER TT'!$J$2:$J$68606,"&gt;=1"))</f>
        <v>0</v>
      </c>
      <c r="AJ137" s="79">
        <f>(COUNTIFS('MASTER TT'!$E$2:$E$68606,$A$2:$A$7563,'MASTER TT'!$B$2:$B$68606,"FRIDAY",'MASTER TT'!$C$2:$C$68606,"17*-*",'MASTER TT'!$AM$2:$AM$68606,"JAN-APRIL 2026",'MASTER TT'!$J$2:$J$68606,"&gt;=1"))</f>
        <v>0</v>
      </c>
      <c r="AK137" s="79">
        <f>(COUNTIFS('MASTER TT'!$E$2:$E$68606,$A$2:$A$7563,'MASTER TT'!$B$2:$B$68606,"SATURDAY",'MASTER TT'!$C$2:$C$68606,"08*-1*",'MASTER TT'!$AM$2:$AM$68606,"JAN-APRIL 2026",'MASTER TT'!$J$2:$J$68606,"&gt;=1"))</f>
        <v>0</v>
      </c>
      <c r="AL137" s="79">
        <f>(COUNTIFS('MASTER TT'!$E$2:$E$68606,$A$2:$A$7563,'MASTER TT'!$B$2:$B$68606,"SATURDAY",'MASTER TT'!$C$2:$C$68606,"1100-1*",'MASTER TT'!$AM$2:$AM$68606,"JAN-APRIL 2026",'MASTER TT'!$J$2:$J$68606,"&gt;=1"))</f>
        <v>0</v>
      </c>
      <c r="AM137" s="79">
        <f>(COUNTIFS('MASTER TT'!$E$2:$E$68606,$A$2:$A$7563,'MASTER TT'!$B$2:$B$68606,"MONDAY",'MASTER TT'!$C$2:$C$68606,"1200-1*",'MASTER TT'!$AM$2:$AM$68606,"JAN-APRIL 2025",'MASTER TT'!$J$2:$J$68606,"&gt;=1"))</f>
        <v>0</v>
      </c>
      <c r="AN137" s="79">
        <f>(COUNTIFS('MASTER TT'!$E$2:$E$68606,$A$2:$A$7563,'MASTER TT'!$B$2:$B$68606,"MONDAY",'MASTER TT'!$C$2:$C$68606,"1300-1*",'MASTER TT'!$AM$2:$AM$68606,"JAN-APRIL 2025",'MASTER TT'!$J$2:$J$68606,"&gt;=1"))</f>
        <v>0</v>
      </c>
      <c r="AO137" s="79">
        <f>(COUNTIFS('MASTER TT'!$E$2:$E$68606,$A$2:$A$7563,'MASTER TT'!$B$2:$B$68606,"MONDAY",'MASTER TT'!$C$2:$C$68606,"14*-1*",'MASTER TT'!$AM$2:$AM$68606,"MAY-AUG 2025",'MASTER TT'!$J$2:$J$68606,"&gt;=1"))</f>
        <v>0</v>
      </c>
      <c r="AP137" s="79">
        <f>(COUNTIFS('MASTER TT'!$E$2:$E$68606,$A$2:$A$7563,'MASTER TT'!$B$2:$B$68606,"SATURDAY",'MASTER TT'!$C$2:$C$68606,"17*-*",'MASTER TT'!$AM$2:$AM$68606,"JAN-APRIL 2026",'MASTER TT'!$J$2:$J$68606,"&gt;=1"))</f>
        <v>0</v>
      </c>
      <c r="AQ137" s="79">
        <f>(COUNTIFS('MASTER TT'!$E$2:$E$68606,$A$2:$A$7563,'MASTER TT'!$B$2:$B$68606,"SUNDAY",'MASTER TT'!$C$2:$C$68606,"08*-1*",'MASTER TT'!$AM$2:$AM$68606,"JAN-APRIL 2026",'MASTER TT'!$J$2:$J$68606,"&gt;=1"))</f>
        <v>0</v>
      </c>
      <c r="AR137" s="79">
        <f>(COUNTIFS('MASTER TT'!$E$2:$E$68607,$A$2:$A$7563,'MASTER TT'!$B$2:$B$68607,"SUNDAY",'MASTER TT'!$C$2:$C$68607,"1100-1*",'MASTER TT'!$AM$2:$AM$68607,"JAN-APRIL 2026",'MASTER TT'!$J$2:$J$68607,"&gt;=1"))</f>
        <v>0</v>
      </c>
      <c r="AS137" s="79">
        <f>(COUNTIFS('MASTER TT'!$E$2:$E$68606,$A$2:$A$7563,'MASTER TT'!$B$2:$B$68606,"SUNDAY",'MASTER TT'!$C$2:$C$68606,"1200-1*",'MASTER TT'!$AM$2:$AM$68606,"JAN-APRIL 2026",'MASTER TT'!$J$2:$J$68606,"&gt;=1"))</f>
        <v>0</v>
      </c>
      <c r="AT137" s="79">
        <f>(COUNTIFS('MASTER TT'!$E$2:$E$68606,$A$2:$A$7563,'MASTER TT'!$B$2:$B$68606,"SUNDAY",'MASTER TT'!$C$2:$C$68606,"1300-1*",'MASTER TT'!$AM$2:$AM$68606,"JAN-APRIL 2026",'MASTER TT'!$J$2:$J$68606,"&gt;=1"))</f>
        <v>0</v>
      </c>
      <c r="AU137" s="79">
        <f>(COUNTIFS('MASTER TT'!$E$2:$E$68606,$A$2:$A$7563,'MASTER TT'!$B$2:$B$68606,"SUNDAY",'MASTER TT'!$C$2:$C$68606,"14*-1*",'MASTER TT'!$AM$2:$AM$68606,"JAN-APRIL 2026",'MASTER TT'!$J$2:$J$68606,"&gt;=1"))</f>
        <v>0</v>
      </c>
      <c r="AV137" s="79">
        <f>(COUNTIFS('MASTER TT'!$E$2:$E$68606,$A$2:$A$7563,'MASTER TT'!$B$2:$B$68606,"SUNDAY",'MASTER TT'!$C$2:$C$68606,"17*-*",'MASTER TT'!$AM$2:$AM$68606,"JAN-APRIL 2026",'MASTER TT'!$J$2:$J$68606,"&gt;=1"))</f>
        <v>0</v>
      </c>
      <c r="AW137" s="28"/>
      <c r="AX137" s="29"/>
      <c r="AY137" s="28"/>
      <c r="AZ137" s="28"/>
      <c r="BA137" s="28"/>
      <c r="BB137" s="28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1"/>
      <c r="BZ137" s="31"/>
      <c r="CA137" s="30"/>
      <c r="CB137" s="30"/>
      <c r="CC137" s="30"/>
      <c r="CD137" s="30"/>
      <c r="CE137" s="30"/>
      <c r="CF137" s="30"/>
    </row>
    <row r="138" spans="1:84" ht="14.25" customHeight="1">
      <c r="A138" s="129" t="s">
        <v>512</v>
      </c>
      <c r="B138" s="130" t="s">
        <v>510</v>
      </c>
      <c r="C138" s="46"/>
      <c r="D138" s="121"/>
      <c r="E138" s="121"/>
      <c r="F138" s="121" t="s">
        <v>479</v>
      </c>
      <c r="G138" s="79">
        <f>(COUNTIFS('MASTER TT'!$E$2:$E$68606,$A$2:$A$7563,'MASTER TT'!$B$2:$B$68606,"MONDAY",'MASTER TT'!$C$2:$C$68606,"08*-1*",'MASTER TT'!$AM$2:$AM$68606,"JAN-APRIL 2026",'MASTER TT'!$J$2:$J$68606,"&gt;=1"))</f>
        <v>0</v>
      </c>
      <c r="H138" s="79">
        <f>(COUNTIFS('MASTER TT'!$E$2:$E$68602,$A$2:$A$7563,'MASTER TT'!$B$2:$B$68602,"MONDAY",'MASTER TT'!$C$2:$C$68602,"1100-1*",'MASTER TT'!$AM$2:$AM$68602,"JAN-APRIL 2026",'MASTER TT'!$J$2:$J$68602,"&gt;=1"))</f>
        <v>0</v>
      </c>
      <c r="I138" s="79">
        <f>(COUNTIFS('MASTER TT'!$E$2:$E$68606,$A$2:$A$7563,'MASTER TT'!$B$2:$B$68606,"MONDAY",'MASTER TT'!$C$2:$C$68606,"1200-1*",'MASTER TT'!$AM$2:$AM$68606,"JAN-APRIL 2025",'MASTER TT'!$J$2:$J$68606,"&gt;=1"))</f>
        <v>0</v>
      </c>
      <c r="J138" s="79">
        <f>(COUNTIFS('MASTER TT'!$E$2:$E$68606,$A$2:$A$7563,'MASTER TT'!$B$2:$B$68606,"MONDAY",'MASTER TT'!$C$2:$C$68606,"1300-1*",'MASTER TT'!$AM$2:$AM$68606,"JAN-APRIL 2025",'MASTER TT'!$J$2:$J$68606,"&gt;=1"))</f>
        <v>0</v>
      </c>
      <c r="K138" s="79">
        <f>(COUNTIFS('MASTER TT'!$E$2:$E$68606,$A$2:$A$7563,'MASTER TT'!$B$2:$B$68606,"MONDAY",'MASTER TT'!$C$2:$C$68606,"14*-1*",'MASTER TT'!$AM$2:$AM$68606,"JAN-APRIL 2026",'MASTER TT'!$J$2:$J$68606,"&gt;=1"))</f>
        <v>0</v>
      </c>
      <c r="L138" s="79">
        <f>(COUNTIFS('MASTER TT'!$E$2:$E$68606,$A$2:$A$7563,'MASTER TT'!$B$2:$B$68606,"MONDAY",'MASTER TT'!$C$2:$C$68606,"17*-*",'MASTER TT'!$AM$2:$AM$68606,"JAN-APRIL 2026",'MASTER TT'!$J$2:$J$68606,"&gt;=1"))</f>
        <v>0</v>
      </c>
      <c r="M138" s="79">
        <f>(COUNTIFS('MASTER TT'!$E$2:$E$68606,$A$2:$A$7563,'MASTER TT'!$B$2:$B$68606,"TUESDAY",'MASTER TT'!$C$2:$C$68606,"08*-1*",'MASTER TT'!$AM$2:$AM$68606,"JAN-APRIL 2026",'MASTER TT'!$J$2:$J$68606,"&gt;=1"))</f>
        <v>0</v>
      </c>
      <c r="N138" s="79">
        <f>(COUNTIFS('MASTER TT'!$E$2:$E$68606,$A$2:$A$7563,'MASTER TT'!$B$2:$B$68606,"TUESDAY",'MASTER TT'!$C$2:$C$68606,"1100-1*",'MASTER TT'!$AM$2:$AM$68606,"JAN-APRIL 2026",'MASTER TT'!$J$2:$J$68606,"&gt;=1"))</f>
        <v>0</v>
      </c>
      <c r="O138" s="79">
        <f>(COUNTIFS('MASTER TT'!$E$2:$E$68606,$A$2:$A$7563,'MASTER TT'!$B$2:$B$68606,"MONDAY",'MASTER TT'!$C$2:$C$68606,"1200-1*",'MASTER TT'!$AM$2:$AM$68606,"JAN-APRIL 2025",'MASTER TT'!$J$2:$J$68606,"&gt;=1"))</f>
        <v>0</v>
      </c>
      <c r="P138" s="79">
        <f>(COUNTIFS('MASTER TT'!$E$2:$E$68606,$A$2:$A$7563,'MASTER TT'!$B$2:$B$68606,"TUESDAY",'MASTER TT'!$C$2:$C$68606,"1300-1*",'MASTER TT'!$AM$2:$AM$68606,"JAN-APRIL 2026",'MASTER TT'!$J$2:$J$68606,"&gt;=1"))</f>
        <v>0</v>
      </c>
      <c r="Q138" s="79">
        <f>(COUNTIFS('MASTER TT'!$E$2:$E$68606,$A$2:$A$7563,'MASTER TT'!$B$2:$B$68606,"TUESDAY",'MASTER TT'!$C$2:$C$68606,"14*-1*",'MASTER TT'!$AM$2:$AM$68606,"JAN-APRIL 2026",'MASTER TT'!$J$2:$J$68606,"&gt;=1"))</f>
        <v>0</v>
      </c>
      <c r="R138" s="79">
        <f>(COUNTIFS('MASTER TT'!$E$2:$E$68606,$A$2:$A$7563,'MASTER TT'!$B$2:$B$68606,"TUESDAY",'MASTER TT'!$C$2:$C$68606,"17*-*",'MASTER TT'!$AM$2:$AM$68606,"SEP-DEC  2025",'MASTER TT'!$J$2:$J$68606,"&gt;=1"))</f>
        <v>0</v>
      </c>
      <c r="S138" s="79">
        <f>(COUNTIFS('MASTER TT'!$E$2:$E$68606,$A$2:$A$7563,'MASTER TT'!$B$2:$B$68606,"WEDNESDAY",'MASTER TT'!$C$2:$C$68606,"08*-1*",'MASTER TT'!$AM$2:$AM$68606,"JAN-APRIL 2026",'MASTER TT'!$J$2:$J$68606,"&gt;=1"))</f>
        <v>0</v>
      </c>
      <c r="T138" s="79">
        <f>(COUNTIFS('MASTER TT'!$E$2:$E$68606,$A$2:$A$7563,'MASTER TT'!$B$2:$B$68606,"WEDNESDAY",'MASTER TT'!$C$2:$C$68606,"1100-1*",'MASTER TT'!$AM$2:$AM$68606,"JAN-APRIL 2026",'MASTER TT'!$J$2:$J$68606,"&gt;=1"))</f>
        <v>0</v>
      </c>
      <c r="U138" s="79">
        <f>(COUNTIFS('MASTER TT'!$E$2:$E$68606,$A$2:$A$7563,'MASTER TT'!$B$2:$B$68606,"MONDAY",'MASTER TT'!$C$2:$C$68606,"1200-1*",'MASTER TT'!$AM$2:$AM$68606,"JAN-APRIL 2025",'MASTER TT'!$J$2:$J$68606,"&gt;=1"))</f>
        <v>0</v>
      </c>
      <c r="V138" s="79">
        <f>(COUNTIFS('MASTER TT'!$E$2:$E$68606,$A$2:$A$7563,'MASTER TT'!$B$2:$B$68606,"MONDAY",'MASTER TT'!$C$2:$C$68606,"1300-1*",'MASTER TT'!$AM$2:$AM$68606,"JAN-APRIL 2025",'MASTER TT'!$J$2:$J$68606,"&gt;=1"))</f>
        <v>0</v>
      </c>
      <c r="W138" s="79">
        <f>(COUNTIFS('MASTER TT'!$E$2:$E$68606,$A$2:$A$7563,'MASTER TT'!$B$2:$B$68606,"WEDNESDAY",'MASTER TT'!$C$2:$C$68606,"14*-1*",'MASTER TT'!$AM$2:$AM$68606,"JAN-APRIL 2026",'MASTER TT'!$J$2:$J$68606,"&gt;=1"))</f>
        <v>0</v>
      </c>
      <c r="X138" s="79">
        <f>(COUNTIFS('MASTER TT'!$E$2:$E$68606,$A$2:$A$7563,'MASTER TT'!$B$2:$B$68606,"WEDNESDAY",'MASTER TT'!$C$2:$C$68606,"17*-*",'MASTER TT'!$AM$2:$AM$68606,"JAN-APRIL 2026",'MASTER TT'!$J$2:$J$68606,"&gt;=1"))</f>
        <v>0</v>
      </c>
      <c r="Y138" s="79">
        <f>(COUNTIFS('MASTER TT'!$E$2:$E$68606,$A$2:$A$7563,'MASTER TT'!$B$2:$B$68606,"THURSDAY",'MASTER TT'!$C$2:$C$68606,"08*-1*",'MASTER TT'!$AM$2:$AM$68606,"JAN-APRIL 2026",'MASTER TT'!$J$2:$J$68606,"&gt;=1"))</f>
        <v>0</v>
      </c>
      <c r="Z138" s="79">
        <f>(COUNTIFS('MASTER TT'!$E$2:$E$68606,$A$2:$A$7563,'MASTER TT'!$B$2:$B$68606,"THURSDAY",'MASTER TT'!$C$2:$C$68606,"1100-1*",'MASTER TT'!$AM$2:$AM$68606,"JAN-APRIL 2026",'MASTER TT'!$J$2:$J$68606,"&gt;=1"))</f>
        <v>0</v>
      </c>
      <c r="AA138" s="79">
        <f>(COUNTIFS('MASTER TT'!$E$2:$E$68606,$A$2:$A$7563,'MASTER TT'!$B$2:$B$68606,"MONDAY",'MASTER TT'!$C$2:$C$68606,"1200-1*",'MASTER TT'!$AM$2:$AM$68606,"JAN-APRIL 2025",'MASTER TT'!$J$2:$J$68606,"&gt;=1"))</f>
        <v>0</v>
      </c>
      <c r="AB138" s="79">
        <f>(COUNTIFS('MASTER TT'!$E$2:$E$68606,$A$2:$A$7563,'MASTER TT'!$B$2:$B$68606,"MONDAY",'MASTER TT'!$C$2:$C$68606,"1300-1*",'MASTER TT'!$AM$2:$AM$68606,"JAN-APRIL 2025",'MASTER TT'!$J$2:$J$68606,"&gt;=1"))</f>
        <v>0</v>
      </c>
      <c r="AC138" s="79">
        <f>(COUNTIFS('MASTER TT'!$E$2:$E$68606,$A$2:$A$7563,'MASTER TT'!$B$2:$B$68606,"THURSDAY",'MASTER TT'!$C$2:$C$68606,"14*-1*",'MASTER TT'!$AM$2:$AM$68606,"JAN-APRIL 2026",'MASTER TT'!$J$2:$J$68606,"&gt;=1"))</f>
        <v>0</v>
      </c>
      <c r="AD138" s="79">
        <f>(COUNTIFS('MASTER TT'!$E$2:$E$68606,$A$2:$A$7563,'MASTER TT'!$B$2:$B$68606,"THURSDAY",'MASTER TT'!$C$2:$C$68606,"17*-*",'MASTER TT'!$AM$2:$AM$68606,"JAN-APRIL 2026",'MASTER TT'!$J$2:$J$68606,"&gt;=1"))</f>
        <v>0</v>
      </c>
      <c r="AE138" s="79">
        <f>(COUNTIFS('MASTER TT'!$E$2:$E$68606,$A$2:$A$7563,'MASTER TT'!$B$2:$B$68606,"FRIDAY",'MASTER TT'!$C$2:$C$68606,"08*-1*",'MASTER TT'!$AM$2:$AM$68606,"JAN-APRIL 2026",'MASTER TT'!$J$2:$J$68606,"&gt;=1"))</f>
        <v>0</v>
      </c>
      <c r="AF138" s="79">
        <f>(COUNTIFS('MASTER TT'!$E$2:$E$68606,$A$2:$A$7563,'MASTER TT'!$B$2:$B$68606,"FRIDAY",'MASTER TT'!$C$2:$C$68606,"1100-1*",'MASTER TT'!$AM$2:$AM$68606,"JAN-APRIL 2026",'MASTER TT'!$J$2:$J$68606,"&gt;=1"))</f>
        <v>0</v>
      </c>
      <c r="AG138" s="79">
        <f>(COUNTIFS('MASTER TT'!$E$2:$E$68606,$A$2:$A$7563,'MASTER TT'!$B$2:$B$68606,"MONDAY",'MASTER TT'!$C$2:$C$68606,"1200-1*",'MASTER TT'!$AM$2:$AM$68606,"JAN-APRIL 2025",'MASTER TT'!$J$2:$J$68606,"&gt;=1"))</f>
        <v>0</v>
      </c>
      <c r="AH138" s="79">
        <f>(COUNTIFS('MASTER TT'!$E$2:$E$68606,$A$2:$A$7563,'MASTER TT'!$B$2:$B$68606,"MONDAY",'MASTER TT'!$C$2:$C$68606,"1300-1*",'MASTER TT'!$AM$2:$AM$68606,"JAN-APRIL 2025",'MASTER TT'!$J$2:$J$68606,"&gt;=1"))</f>
        <v>0</v>
      </c>
      <c r="AI138" s="79">
        <f>(COUNTIFS('MASTER TT'!$E$2:$E$68606,$A$2:$A$7563,'MASTER TT'!$B$2:$B$68606,"FRIDAY",'MASTER TT'!$C$2:$C$68606,"14*-1*",'MASTER TT'!$AM$2:$AM$68606,"JAN-APRIL 2026",'MASTER TT'!$J$2:$J$68606,"&gt;=1"))</f>
        <v>0</v>
      </c>
      <c r="AJ138" s="79">
        <f>(COUNTIFS('MASTER TT'!$E$2:$E$68606,$A$2:$A$7563,'MASTER TT'!$B$2:$B$68606,"FRIDAY",'MASTER TT'!$C$2:$C$68606,"17*-*",'MASTER TT'!$AM$2:$AM$68606,"JAN-APRIL 2026",'MASTER TT'!$J$2:$J$68606,"&gt;=1"))</f>
        <v>0</v>
      </c>
      <c r="AK138" s="79">
        <f>(COUNTIFS('MASTER TT'!$E$2:$E$68606,$A$2:$A$7563,'MASTER TT'!$B$2:$B$68606,"SATURDAY",'MASTER TT'!$C$2:$C$68606,"08*-1*",'MASTER TT'!$AM$2:$AM$68606,"JAN-APRIL 2026",'MASTER TT'!$J$2:$J$68606,"&gt;=1"))</f>
        <v>0</v>
      </c>
      <c r="AL138" s="79">
        <f>(COUNTIFS('MASTER TT'!$E$2:$E$68606,$A$2:$A$7563,'MASTER TT'!$B$2:$B$68606,"SATURDAY",'MASTER TT'!$C$2:$C$68606,"1100-1*",'MASTER TT'!$AM$2:$AM$68606,"JAN-APRIL 2026",'MASTER TT'!$J$2:$J$68606,"&gt;=1"))</f>
        <v>0</v>
      </c>
      <c r="AM138" s="79">
        <f>(COUNTIFS('MASTER TT'!$E$2:$E$68606,$A$2:$A$7563,'MASTER TT'!$B$2:$B$68606,"MONDAY",'MASTER TT'!$C$2:$C$68606,"1200-1*",'MASTER TT'!$AM$2:$AM$68606,"JAN-APRIL 2025",'MASTER TT'!$J$2:$J$68606,"&gt;=1"))</f>
        <v>0</v>
      </c>
      <c r="AN138" s="79">
        <f>(COUNTIFS('MASTER TT'!$E$2:$E$68606,$A$2:$A$7563,'MASTER TT'!$B$2:$B$68606,"MONDAY",'MASTER TT'!$C$2:$C$68606,"1300-1*",'MASTER TT'!$AM$2:$AM$68606,"JAN-APRIL 2025",'MASTER TT'!$J$2:$J$68606,"&gt;=1"))</f>
        <v>0</v>
      </c>
      <c r="AO138" s="79">
        <f>(COUNTIFS('MASTER TT'!$E$2:$E$68606,$A$2:$A$7563,'MASTER TT'!$B$2:$B$68606,"MONDAY",'MASTER TT'!$C$2:$C$68606,"14*-1*",'MASTER TT'!$AM$2:$AM$68606,"MAY-AUG 2025",'MASTER TT'!$J$2:$J$68606,"&gt;=1"))</f>
        <v>0</v>
      </c>
      <c r="AP138" s="79">
        <f>(COUNTIFS('MASTER TT'!$E$2:$E$68606,$A$2:$A$7563,'MASTER TT'!$B$2:$B$68606,"SATURDAY",'MASTER TT'!$C$2:$C$68606,"17*-*",'MASTER TT'!$AM$2:$AM$68606,"JAN-APRIL 2026",'MASTER TT'!$J$2:$J$68606,"&gt;=1"))</f>
        <v>0</v>
      </c>
      <c r="AQ138" s="79">
        <f>(COUNTIFS('MASTER TT'!$E$2:$E$68606,$A$2:$A$7563,'MASTER TT'!$B$2:$B$68606,"SUNDAY",'MASTER TT'!$C$2:$C$68606,"08*-1*",'MASTER TT'!$AM$2:$AM$68606,"JAN-APRIL 2026",'MASTER TT'!$J$2:$J$68606,"&gt;=1"))</f>
        <v>0</v>
      </c>
      <c r="AR138" s="79">
        <f>(COUNTIFS('MASTER TT'!$E$2:$E$68607,$A$2:$A$7563,'MASTER TT'!$B$2:$B$68607,"SUNDAY",'MASTER TT'!$C$2:$C$68607,"1100-1*",'MASTER TT'!$AM$2:$AM$68607,"JAN-APRIL 2026",'MASTER TT'!$J$2:$J$68607,"&gt;=1"))</f>
        <v>0</v>
      </c>
      <c r="AS138" s="79">
        <f>(COUNTIFS('MASTER TT'!$E$2:$E$68606,$A$2:$A$7563,'MASTER TT'!$B$2:$B$68606,"SUNDAY",'MASTER TT'!$C$2:$C$68606,"1200-1*",'MASTER TT'!$AM$2:$AM$68606,"JAN-APRIL 2026",'MASTER TT'!$J$2:$J$68606,"&gt;=1"))</f>
        <v>0</v>
      </c>
      <c r="AT138" s="79">
        <f>(COUNTIFS('MASTER TT'!$E$2:$E$68606,$A$2:$A$7563,'MASTER TT'!$B$2:$B$68606,"SUNDAY",'MASTER TT'!$C$2:$C$68606,"1300-1*",'MASTER TT'!$AM$2:$AM$68606,"JAN-APRIL 2026",'MASTER TT'!$J$2:$J$68606,"&gt;=1"))</f>
        <v>0</v>
      </c>
      <c r="AU138" s="79">
        <f>(COUNTIFS('MASTER TT'!$E$2:$E$68606,$A$2:$A$7563,'MASTER TT'!$B$2:$B$68606,"SUNDAY",'MASTER TT'!$C$2:$C$68606,"14*-1*",'MASTER TT'!$AM$2:$AM$68606,"JAN-APRIL 2026",'MASTER TT'!$J$2:$J$68606,"&gt;=1"))</f>
        <v>0</v>
      </c>
      <c r="AV138" s="79">
        <f>(COUNTIFS('MASTER TT'!$E$2:$E$68606,$A$2:$A$7563,'MASTER TT'!$B$2:$B$68606,"SUNDAY",'MASTER TT'!$C$2:$C$68606,"17*-*",'MASTER TT'!$AM$2:$AM$68606,"JAN-APRIL 2026",'MASTER TT'!$J$2:$J$68606,"&gt;=1"))</f>
        <v>0</v>
      </c>
      <c r="AW138" s="28"/>
      <c r="AX138" s="29"/>
      <c r="AY138" s="28"/>
      <c r="AZ138" s="28"/>
      <c r="BA138" s="28"/>
      <c r="BB138" s="28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1"/>
      <c r="BZ138" s="31"/>
      <c r="CA138" s="30"/>
      <c r="CB138" s="30"/>
      <c r="CC138" s="30"/>
      <c r="CD138" s="30"/>
      <c r="CE138" s="30"/>
      <c r="CF138" s="30"/>
    </row>
    <row r="139" spans="1:84" ht="14.25" customHeight="1">
      <c r="A139" s="129" t="s">
        <v>513</v>
      </c>
      <c r="B139" s="130" t="s">
        <v>510</v>
      </c>
      <c r="C139" s="46"/>
      <c r="D139" s="121"/>
      <c r="E139" s="121"/>
      <c r="F139" s="121" t="s">
        <v>479</v>
      </c>
      <c r="G139" s="79">
        <f>(COUNTIFS('MASTER TT'!$E$2:$E$68606,$A$2:$A$7563,'MASTER TT'!$B$2:$B$68606,"MONDAY",'MASTER TT'!$C$2:$C$68606,"08*-1*",'MASTER TT'!$AM$2:$AM$68606,"JAN-APRIL 2026",'MASTER TT'!$J$2:$J$68606,"&gt;=1"))</f>
        <v>0</v>
      </c>
      <c r="H139" s="79">
        <f>(COUNTIFS('MASTER TT'!$E$2:$E$68602,$A$2:$A$7563,'MASTER TT'!$B$2:$B$68602,"MONDAY",'MASTER TT'!$C$2:$C$68602,"1100-1*",'MASTER TT'!$AM$2:$AM$68602,"JAN-APRIL 2026",'MASTER TT'!$J$2:$J$68602,"&gt;=1"))</f>
        <v>0</v>
      </c>
      <c r="I139" s="79">
        <f>(COUNTIFS('MASTER TT'!$E$2:$E$68606,$A$2:$A$7563,'MASTER TT'!$B$2:$B$68606,"MONDAY",'MASTER TT'!$C$2:$C$68606,"1200-1*",'MASTER TT'!$AM$2:$AM$68606,"JAN-APRIL 2025",'MASTER TT'!$J$2:$J$68606,"&gt;=1"))</f>
        <v>0</v>
      </c>
      <c r="J139" s="79">
        <f>(COUNTIFS('MASTER TT'!$E$2:$E$68606,$A$2:$A$7563,'MASTER TT'!$B$2:$B$68606,"MONDAY",'MASTER TT'!$C$2:$C$68606,"1300-1*",'MASTER TT'!$AM$2:$AM$68606,"JAN-APRIL 2025",'MASTER TT'!$J$2:$J$68606,"&gt;=1"))</f>
        <v>0</v>
      </c>
      <c r="K139" s="79">
        <f>(COUNTIFS('MASTER TT'!$E$2:$E$68606,$A$2:$A$7563,'MASTER TT'!$B$2:$B$68606,"MONDAY",'MASTER TT'!$C$2:$C$68606,"14*-1*",'MASTER TT'!$AM$2:$AM$68606,"JAN-APRIL 2026",'MASTER TT'!$J$2:$J$68606,"&gt;=1"))</f>
        <v>0</v>
      </c>
      <c r="L139" s="79">
        <f>(COUNTIFS('MASTER TT'!$E$2:$E$68606,$A$2:$A$7563,'MASTER TT'!$B$2:$B$68606,"MONDAY",'MASTER TT'!$C$2:$C$68606,"17*-*",'MASTER TT'!$AM$2:$AM$68606,"JAN-APRIL 2026",'MASTER TT'!$J$2:$J$68606,"&gt;=1"))</f>
        <v>0</v>
      </c>
      <c r="M139" s="79">
        <f>(COUNTIFS('MASTER TT'!$E$2:$E$68606,$A$2:$A$7563,'MASTER TT'!$B$2:$B$68606,"TUESDAY",'MASTER TT'!$C$2:$C$68606,"08*-1*",'MASTER TT'!$AM$2:$AM$68606,"JAN-APRIL 2026",'MASTER TT'!$J$2:$J$68606,"&gt;=1"))</f>
        <v>0</v>
      </c>
      <c r="N139" s="79">
        <f>(COUNTIFS('MASTER TT'!$E$2:$E$68606,$A$2:$A$7563,'MASTER TT'!$B$2:$B$68606,"TUESDAY",'MASTER TT'!$C$2:$C$68606,"1100-1*",'MASTER TT'!$AM$2:$AM$68606,"JAN-APRIL 2026",'MASTER TT'!$J$2:$J$68606,"&gt;=1"))</f>
        <v>0</v>
      </c>
      <c r="O139" s="79">
        <f>(COUNTIFS('MASTER TT'!$E$2:$E$68606,$A$2:$A$7563,'MASTER TT'!$B$2:$B$68606,"MONDAY",'MASTER TT'!$C$2:$C$68606,"1200-1*",'MASTER TT'!$AM$2:$AM$68606,"JAN-APRIL 2025",'MASTER TT'!$J$2:$J$68606,"&gt;=1"))</f>
        <v>0</v>
      </c>
      <c r="P139" s="79">
        <f>(COUNTIFS('MASTER TT'!$E$2:$E$68606,$A$2:$A$7563,'MASTER TT'!$B$2:$B$68606,"TUESDAY",'MASTER TT'!$C$2:$C$68606,"1300-1*",'MASTER TT'!$AM$2:$AM$68606,"JAN-APRIL 2026",'MASTER TT'!$J$2:$J$68606,"&gt;=1"))</f>
        <v>0</v>
      </c>
      <c r="Q139" s="79">
        <f>(COUNTIFS('MASTER TT'!$E$2:$E$68606,$A$2:$A$7563,'MASTER TT'!$B$2:$B$68606,"TUESDAY",'MASTER TT'!$C$2:$C$68606,"14*-1*",'MASTER TT'!$AM$2:$AM$68606,"JAN-APRIL 2026",'MASTER TT'!$J$2:$J$68606,"&gt;=1"))</f>
        <v>0</v>
      </c>
      <c r="R139" s="79">
        <f>(COUNTIFS('MASTER TT'!$E$2:$E$68606,$A$2:$A$7563,'MASTER TT'!$B$2:$B$68606,"TUESDAY",'MASTER TT'!$C$2:$C$68606,"17*-*",'MASTER TT'!$AM$2:$AM$68606,"SEP-DEC  2025",'MASTER TT'!$J$2:$J$68606,"&gt;=1"))</f>
        <v>0</v>
      </c>
      <c r="S139" s="79">
        <f>(COUNTIFS('MASTER TT'!$E$2:$E$68606,$A$2:$A$7563,'MASTER TT'!$B$2:$B$68606,"WEDNESDAY",'MASTER TT'!$C$2:$C$68606,"08*-1*",'MASTER TT'!$AM$2:$AM$68606,"JAN-APRIL 2026",'MASTER TT'!$J$2:$J$68606,"&gt;=1"))</f>
        <v>0</v>
      </c>
      <c r="T139" s="79">
        <f>(COUNTIFS('MASTER TT'!$E$2:$E$68606,$A$2:$A$7563,'MASTER TT'!$B$2:$B$68606,"WEDNESDAY",'MASTER TT'!$C$2:$C$68606,"1100-1*",'MASTER TT'!$AM$2:$AM$68606,"JAN-APRIL 2026",'MASTER TT'!$J$2:$J$68606,"&gt;=1"))</f>
        <v>0</v>
      </c>
      <c r="U139" s="79">
        <f>(COUNTIFS('MASTER TT'!$E$2:$E$68606,$A$2:$A$7563,'MASTER TT'!$B$2:$B$68606,"MONDAY",'MASTER TT'!$C$2:$C$68606,"1200-1*",'MASTER TT'!$AM$2:$AM$68606,"JAN-APRIL 2025",'MASTER TT'!$J$2:$J$68606,"&gt;=1"))</f>
        <v>0</v>
      </c>
      <c r="V139" s="79">
        <f>(COUNTIFS('MASTER TT'!$E$2:$E$68606,$A$2:$A$7563,'MASTER TT'!$B$2:$B$68606,"MONDAY",'MASTER TT'!$C$2:$C$68606,"1300-1*",'MASTER TT'!$AM$2:$AM$68606,"JAN-APRIL 2025",'MASTER TT'!$J$2:$J$68606,"&gt;=1"))</f>
        <v>0</v>
      </c>
      <c r="W139" s="79">
        <f>(COUNTIFS('MASTER TT'!$E$2:$E$68606,$A$2:$A$7563,'MASTER TT'!$B$2:$B$68606,"WEDNESDAY",'MASTER TT'!$C$2:$C$68606,"14*-1*",'MASTER TT'!$AM$2:$AM$68606,"JAN-APRIL 2026",'MASTER TT'!$J$2:$J$68606,"&gt;=1"))</f>
        <v>0</v>
      </c>
      <c r="X139" s="79">
        <f>(COUNTIFS('MASTER TT'!$E$2:$E$68606,$A$2:$A$7563,'MASTER TT'!$B$2:$B$68606,"WEDNESDAY",'MASTER TT'!$C$2:$C$68606,"17*-*",'MASTER TT'!$AM$2:$AM$68606,"JAN-APRIL 2026",'MASTER TT'!$J$2:$J$68606,"&gt;=1"))</f>
        <v>0</v>
      </c>
      <c r="Y139" s="79">
        <f>(COUNTIFS('MASTER TT'!$E$2:$E$68606,$A$2:$A$7563,'MASTER TT'!$B$2:$B$68606,"THURSDAY",'MASTER TT'!$C$2:$C$68606,"08*-1*",'MASTER TT'!$AM$2:$AM$68606,"JAN-APRIL 2026",'MASTER TT'!$J$2:$J$68606,"&gt;=1"))</f>
        <v>0</v>
      </c>
      <c r="Z139" s="79">
        <f>(COUNTIFS('MASTER TT'!$E$2:$E$68606,$A$2:$A$7563,'MASTER TT'!$B$2:$B$68606,"THURSDAY",'MASTER TT'!$C$2:$C$68606,"1100-1*",'MASTER TT'!$AM$2:$AM$68606,"JAN-APRIL 2026",'MASTER TT'!$J$2:$J$68606,"&gt;=1"))</f>
        <v>0</v>
      </c>
      <c r="AA139" s="79">
        <f>(COUNTIFS('MASTER TT'!$E$2:$E$68606,$A$2:$A$7563,'MASTER TT'!$B$2:$B$68606,"MONDAY",'MASTER TT'!$C$2:$C$68606,"1200-1*",'MASTER TT'!$AM$2:$AM$68606,"JAN-APRIL 2025",'MASTER TT'!$J$2:$J$68606,"&gt;=1"))</f>
        <v>0</v>
      </c>
      <c r="AB139" s="79">
        <f>(COUNTIFS('MASTER TT'!$E$2:$E$68606,$A$2:$A$7563,'MASTER TT'!$B$2:$B$68606,"MONDAY",'MASTER TT'!$C$2:$C$68606,"1300-1*",'MASTER TT'!$AM$2:$AM$68606,"JAN-APRIL 2025",'MASTER TT'!$J$2:$J$68606,"&gt;=1"))</f>
        <v>0</v>
      </c>
      <c r="AC139" s="79">
        <f>(COUNTIFS('MASTER TT'!$E$2:$E$68606,$A$2:$A$7563,'MASTER TT'!$B$2:$B$68606,"THURSDAY",'MASTER TT'!$C$2:$C$68606,"14*-1*",'MASTER TT'!$AM$2:$AM$68606,"JAN-APRIL 2026",'MASTER TT'!$J$2:$J$68606,"&gt;=1"))</f>
        <v>0</v>
      </c>
      <c r="AD139" s="79">
        <f>(COUNTIFS('MASTER TT'!$E$2:$E$68606,$A$2:$A$7563,'MASTER TT'!$B$2:$B$68606,"THURSDAY",'MASTER TT'!$C$2:$C$68606,"17*-*",'MASTER TT'!$AM$2:$AM$68606,"JAN-APRIL 2026",'MASTER TT'!$J$2:$J$68606,"&gt;=1"))</f>
        <v>0</v>
      </c>
      <c r="AE139" s="79">
        <f>(COUNTIFS('MASTER TT'!$E$2:$E$68606,$A$2:$A$7563,'MASTER TT'!$B$2:$B$68606,"FRIDAY",'MASTER TT'!$C$2:$C$68606,"08*-1*",'MASTER TT'!$AM$2:$AM$68606,"JAN-APRIL 2026",'MASTER TT'!$J$2:$J$68606,"&gt;=1"))</f>
        <v>0</v>
      </c>
      <c r="AF139" s="79">
        <f>(COUNTIFS('MASTER TT'!$E$2:$E$68606,$A$2:$A$7563,'MASTER TT'!$B$2:$B$68606,"FRIDAY",'MASTER TT'!$C$2:$C$68606,"1100-1*",'MASTER TT'!$AM$2:$AM$68606,"JAN-APRIL 2026",'MASTER TT'!$J$2:$J$68606,"&gt;=1"))</f>
        <v>0</v>
      </c>
      <c r="AG139" s="79">
        <f>(COUNTIFS('MASTER TT'!$E$2:$E$68606,$A$2:$A$7563,'MASTER TT'!$B$2:$B$68606,"MONDAY",'MASTER TT'!$C$2:$C$68606,"1200-1*",'MASTER TT'!$AM$2:$AM$68606,"JAN-APRIL 2025",'MASTER TT'!$J$2:$J$68606,"&gt;=1"))</f>
        <v>0</v>
      </c>
      <c r="AH139" s="79">
        <f>(COUNTIFS('MASTER TT'!$E$2:$E$68606,$A$2:$A$7563,'MASTER TT'!$B$2:$B$68606,"MONDAY",'MASTER TT'!$C$2:$C$68606,"1300-1*",'MASTER TT'!$AM$2:$AM$68606,"JAN-APRIL 2025",'MASTER TT'!$J$2:$J$68606,"&gt;=1"))</f>
        <v>0</v>
      </c>
      <c r="AI139" s="79">
        <f>(COUNTIFS('MASTER TT'!$E$2:$E$68606,$A$2:$A$7563,'MASTER TT'!$B$2:$B$68606,"FRIDAY",'MASTER TT'!$C$2:$C$68606,"14*-1*",'MASTER TT'!$AM$2:$AM$68606,"JAN-APRIL 2026",'MASTER TT'!$J$2:$J$68606,"&gt;=1"))</f>
        <v>0</v>
      </c>
      <c r="AJ139" s="79">
        <f>(COUNTIFS('MASTER TT'!$E$2:$E$68606,$A$2:$A$7563,'MASTER TT'!$B$2:$B$68606,"FRIDAY",'MASTER TT'!$C$2:$C$68606,"17*-*",'MASTER TT'!$AM$2:$AM$68606,"JAN-APRIL 2026",'MASTER TT'!$J$2:$J$68606,"&gt;=1"))</f>
        <v>0</v>
      </c>
      <c r="AK139" s="79">
        <f>(COUNTIFS('MASTER TT'!$E$2:$E$68606,$A$2:$A$7563,'MASTER TT'!$B$2:$B$68606,"SATURDAY",'MASTER TT'!$C$2:$C$68606,"08*-1*",'MASTER TT'!$AM$2:$AM$68606,"JAN-APRIL 2026",'MASTER TT'!$J$2:$J$68606,"&gt;=1"))</f>
        <v>0</v>
      </c>
      <c r="AL139" s="79">
        <f>(COUNTIFS('MASTER TT'!$E$2:$E$68606,$A$2:$A$7563,'MASTER TT'!$B$2:$B$68606,"SATURDAY",'MASTER TT'!$C$2:$C$68606,"1100-1*",'MASTER TT'!$AM$2:$AM$68606,"JAN-APRIL 2026",'MASTER TT'!$J$2:$J$68606,"&gt;=1"))</f>
        <v>0</v>
      </c>
      <c r="AM139" s="79">
        <f>(COUNTIFS('MASTER TT'!$E$2:$E$68606,$A$2:$A$7563,'MASTER TT'!$B$2:$B$68606,"MONDAY",'MASTER TT'!$C$2:$C$68606,"1200-1*",'MASTER TT'!$AM$2:$AM$68606,"JAN-APRIL 2025",'MASTER TT'!$J$2:$J$68606,"&gt;=1"))</f>
        <v>0</v>
      </c>
      <c r="AN139" s="79">
        <f>(COUNTIFS('MASTER TT'!$E$2:$E$68606,$A$2:$A$7563,'MASTER TT'!$B$2:$B$68606,"MONDAY",'MASTER TT'!$C$2:$C$68606,"1300-1*",'MASTER TT'!$AM$2:$AM$68606,"JAN-APRIL 2025",'MASTER TT'!$J$2:$J$68606,"&gt;=1"))</f>
        <v>0</v>
      </c>
      <c r="AO139" s="79">
        <f>(COUNTIFS('MASTER TT'!$E$2:$E$68606,$A$2:$A$7563,'MASTER TT'!$B$2:$B$68606,"MONDAY",'MASTER TT'!$C$2:$C$68606,"14*-1*",'MASTER TT'!$AM$2:$AM$68606,"MAY-AUG 2025",'MASTER TT'!$J$2:$J$68606,"&gt;=1"))</f>
        <v>0</v>
      </c>
      <c r="AP139" s="79">
        <f>(COUNTIFS('MASTER TT'!$E$2:$E$68606,$A$2:$A$7563,'MASTER TT'!$B$2:$B$68606,"SATURDAY",'MASTER TT'!$C$2:$C$68606,"17*-*",'MASTER TT'!$AM$2:$AM$68606,"JAN-APRIL 2026",'MASTER TT'!$J$2:$J$68606,"&gt;=1"))</f>
        <v>0</v>
      </c>
      <c r="AQ139" s="79">
        <f>(COUNTIFS('MASTER TT'!$E$2:$E$68606,$A$2:$A$7563,'MASTER TT'!$B$2:$B$68606,"SUNDAY",'MASTER TT'!$C$2:$C$68606,"08*-1*",'MASTER TT'!$AM$2:$AM$68606,"JAN-APRIL 2026",'MASTER TT'!$J$2:$J$68606,"&gt;=1"))</f>
        <v>0</v>
      </c>
      <c r="AR139" s="79">
        <f>(COUNTIFS('MASTER TT'!$E$2:$E$68607,$A$2:$A$7563,'MASTER TT'!$B$2:$B$68607,"SUNDAY",'MASTER TT'!$C$2:$C$68607,"1100-1*",'MASTER TT'!$AM$2:$AM$68607,"JAN-APRIL 2026",'MASTER TT'!$J$2:$J$68607,"&gt;=1"))</f>
        <v>0</v>
      </c>
      <c r="AS139" s="79">
        <f>(COUNTIFS('MASTER TT'!$E$2:$E$68606,$A$2:$A$7563,'MASTER TT'!$B$2:$B$68606,"SUNDAY",'MASTER TT'!$C$2:$C$68606,"1200-1*",'MASTER TT'!$AM$2:$AM$68606,"JAN-APRIL 2026",'MASTER TT'!$J$2:$J$68606,"&gt;=1"))</f>
        <v>0</v>
      </c>
      <c r="AT139" s="79">
        <f>(COUNTIFS('MASTER TT'!$E$2:$E$68606,$A$2:$A$7563,'MASTER TT'!$B$2:$B$68606,"SUNDAY",'MASTER TT'!$C$2:$C$68606,"1300-1*",'MASTER TT'!$AM$2:$AM$68606,"JAN-APRIL 2026",'MASTER TT'!$J$2:$J$68606,"&gt;=1"))</f>
        <v>0</v>
      </c>
      <c r="AU139" s="79">
        <f>(COUNTIFS('MASTER TT'!$E$2:$E$68606,$A$2:$A$7563,'MASTER TT'!$B$2:$B$68606,"SUNDAY",'MASTER TT'!$C$2:$C$68606,"14*-1*",'MASTER TT'!$AM$2:$AM$68606,"JAN-APRIL 2026",'MASTER TT'!$J$2:$J$68606,"&gt;=1"))</f>
        <v>0</v>
      </c>
      <c r="AV139" s="79">
        <f>(COUNTIFS('MASTER TT'!$E$2:$E$68606,$A$2:$A$7563,'MASTER TT'!$B$2:$B$68606,"SUNDAY",'MASTER TT'!$C$2:$C$68606,"17*-*",'MASTER TT'!$AM$2:$AM$68606,"JAN-APRIL 2026",'MASTER TT'!$J$2:$J$68606,"&gt;=1"))</f>
        <v>0</v>
      </c>
      <c r="AW139" s="28"/>
      <c r="AX139" s="29"/>
      <c r="AY139" s="28"/>
      <c r="AZ139" s="28"/>
      <c r="BA139" s="28"/>
      <c r="BB139" s="28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1"/>
      <c r="BZ139" s="31"/>
      <c r="CA139" s="30"/>
      <c r="CB139" s="30"/>
      <c r="CC139" s="30"/>
      <c r="CD139" s="30"/>
      <c r="CE139" s="30"/>
      <c r="CF139" s="30"/>
    </row>
    <row r="140" spans="1:84" ht="14.25" customHeight="1">
      <c r="A140" s="129" t="s">
        <v>514</v>
      </c>
      <c r="B140" s="130" t="s">
        <v>510</v>
      </c>
      <c r="C140" s="46"/>
      <c r="D140" s="121"/>
      <c r="E140" s="121"/>
      <c r="F140" s="121" t="s">
        <v>479</v>
      </c>
      <c r="G140" s="79">
        <f>(COUNTIFS('MASTER TT'!$E$2:$E$68606,$A$2:$A$7563,'MASTER TT'!$B$2:$B$68606,"MONDAY",'MASTER TT'!$C$2:$C$68606,"08*-1*",'MASTER TT'!$AM$2:$AM$68606,"JAN-APRIL 2026",'MASTER TT'!$J$2:$J$68606,"&gt;=1"))</f>
        <v>0</v>
      </c>
      <c r="H140" s="79">
        <f>(COUNTIFS('MASTER TT'!$E$2:$E$68602,$A$2:$A$7563,'MASTER TT'!$B$2:$B$68602,"MONDAY",'MASTER TT'!$C$2:$C$68602,"1100-1*",'MASTER TT'!$AM$2:$AM$68602,"JAN-APRIL 2026",'MASTER TT'!$J$2:$J$68602,"&gt;=1"))</f>
        <v>0</v>
      </c>
      <c r="I140" s="79">
        <f>(COUNTIFS('MASTER TT'!$E$2:$E$68606,$A$2:$A$7563,'MASTER TT'!$B$2:$B$68606,"MONDAY",'MASTER TT'!$C$2:$C$68606,"1200-1*",'MASTER TT'!$AM$2:$AM$68606,"JAN-APRIL 2025",'MASTER TT'!$J$2:$J$68606,"&gt;=1"))</f>
        <v>0</v>
      </c>
      <c r="J140" s="79">
        <f>(COUNTIFS('MASTER TT'!$E$2:$E$68606,$A$2:$A$7563,'MASTER TT'!$B$2:$B$68606,"MONDAY",'MASTER TT'!$C$2:$C$68606,"1300-1*",'MASTER TT'!$AM$2:$AM$68606,"JAN-APRIL 2025",'MASTER TT'!$J$2:$J$68606,"&gt;=1"))</f>
        <v>0</v>
      </c>
      <c r="K140" s="79">
        <f>(COUNTIFS('MASTER TT'!$E$2:$E$68606,$A$2:$A$7563,'MASTER TT'!$B$2:$B$68606,"MONDAY",'MASTER TT'!$C$2:$C$68606,"14*-1*",'MASTER TT'!$AM$2:$AM$68606,"JAN-APRIL 2026",'MASTER TT'!$J$2:$J$68606,"&gt;=1"))</f>
        <v>0</v>
      </c>
      <c r="L140" s="79">
        <f>(COUNTIFS('MASTER TT'!$E$2:$E$68606,$A$2:$A$7563,'MASTER TT'!$B$2:$B$68606,"MONDAY",'MASTER TT'!$C$2:$C$68606,"17*-*",'MASTER TT'!$AM$2:$AM$68606,"JAN-APRIL 2026",'MASTER TT'!$J$2:$J$68606,"&gt;=1"))</f>
        <v>0</v>
      </c>
      <c r="M140" s="79">
        <f>(COUNTIFS('MASTER TT'!$E$2:$E$68606,$A$2:$A$7563,'MASTER TT'!$B$2:$B$68606,"TUESDAY",'MASTER TT'!$C$2:$C$68606,"08*-1*",'MASTER TT'!$AM$2:$AM$68606,"JAN-APRIL 2026",'MASTER TT'!$J$2:$J$68606,"&gt;=1"))</f>
        <v>0</v>
      </c>
      <c r="N140" s="79">
        <f>(COUNTIFS('MASTER TT'!$E$2:$E$68606,$A$2:$A$7563,'MASTER TT'!$B$2:$B$68606,"TUESDAY",'MASTER TT'!$C$2:$C$68606,"1100-1*",'MASTER TT'!$AM$2:$AM$68606,"JAN-APRIL 2026",'MASTER TT'!$J$2:$J$68606,"&gt;=1"))</f>
        <v>0</v>
      </c>
      <c r="O140" s="79">
        <f>(COUNTIFS('MASTER TT'!$E$2:$E$68606,$A$2:$A$7563,'MASTER TT'!$B$2:$B$68606,"MONDAY",'MASTER TT'!$C$2:$C$68606,"1200-1*",'MASTER TT'!$AM$2:$AM$68606,"JAN-APRIL 2025",'MASTER TT'!$J$2:$J$68606,"&gt;=1"))</f>
        <v>0</v>
      </c>
      <c r="P140" s="79">
        <f>(COUNTIFS('MASTER TT'!$E$2:$E$68606,$A$2:$A$7563,'MASTER TT'!$B$2:$B$68606,"TUESDAY",'MASTER TT'!$C$2:$C$68606,"1300-1*",'MASTER TT'!$AM$2:$AM$68606,"JAN-APRIL 2026",'MASTER TT'!$J$2:$J$68606,"&gt;=1"))</f>
        <v>0</v>
      </c>
      <c r="Q140" s="79">
        <f>(COUNTIFS('MASTER TT'!$E$2:$E$68606,$A$2:$A$7563,'MASTER TT'!$B$2:$B$68606,"TUESDAY",'MASTER TT'!$C$2:$C$68606,"14*-1*",'MASTER TT'!$AM$2:$AM$68606,"JAN-APRIL 2026",'MASTER TT'!$J$2:$J$68606,"&gt;=1"))</f>
        <v>0</v>
      </c>
      <c r="R140" s="79">
        <f>(COUNTIFS('MASTER TT'!$E$2:$E$68606,$A$2:$A$7563,'MASTER TT'!$B$2:$B$68606,"TUESDAY",'MASTER TT'!$C$2:$C$68606,"17*-*",'MASTER TT'!$AM$2:$AM$68606,"SEP-DEC  2025",'MASTER TT'!$J$2:$J$68606,"&gt;=1"))</f>
        <v>0</v>
      </c>
      <c r="S140" s="79">
        <f>(COUNTIFS('MASTER TT'!$E$2:$E$68606,$A$2:$A$7563,'MASTER TT'!$B$2:$B$68606,"WEDNESDAY",'MASTER TT'!$C$2:$C$68606,"08*-1*",'MASTER TT'!$AM$2:$AM$68606,"JAN-APRIL 2026",'MASTER TT'!$J$2:$J$68606,"&gt;=1"))</f>
        <v>0</v>
      </c>
      <c r="T140" s="79">
        <f>(COUNTIFS('MASTER TT'!$E$2:$E$68606,$A$2:$A$7563,'MASTER TT'!$B$2:$B$68606,"WEDNESDAY",'MASTER TT'!$C$2:$C$68606,"1100-1*",'MASTER TT'!$AM$2:$AM$68606,"JAN-APRIL 2026",'MASTER TT'!$J$2:$J$68606,"&gt;=1"))</f>
        <v>0</v>
      </c>
      <c r="U140" s="79">
        <f>(COUNTIFS('MASTER TT'!$E$2:$E$68606,$A$2:$A$7563,'MASTER TT'!$B$2:$B$68606,"MONDAY",'MASTER TT'!$C$2:$C$68606,"1200-1*",'MASTER TT'!$AM$2:$AM$68606,"JAN-APRIL 2025",'MASTER TT'!$J$2:$J$68606,"&gt;=1"))</f>
        <v>0</v>
      </c>
      <c r="V140" s="79">
        <f>(COUNTIFS('MASTER TT'!$E$2:$E$68606,$A$2:$A$7563,'MASTER TT'!$B$2:$B$68606,"MONDAY",'MASTER TT'!$C$2:$C$68606,"1300-1*",'MASTER TT'!$AM$2:$AM$68606,"JAN-APRIL 2025",'MASTER TT'!$J$2:$J$68606,"&gt;=1"))</f>
        <v>0</v>
      </c>
      <c r="W140" s="79">
        <f>(COUNTIFS('MASTER TT'!$E$2:$E$68606,$A$2:$A$7563,'MASTER TT'!$B$2:$B$68606,"WEDNESDAY",'MASTER TT'!$C$2:$C$68606,"14*-1*",'MASTER TT'!$AM$2:$AM$68606,"JAN-APRIL 2026",'MASTER TT'!$J$2:$J$68606,"&gt;=1"))</f>
        <v>0</v>
      </c>
      <c r="X140" s="79">
        <f>(COUNTIFS('MASTER TT'!$E$2:$E$68606,$A$2:$A$7563,'MASTER TT'!$B$2:$B$68606,"WEDNESDAY",'MASTER TT'!$C$2:$C$68606,"17*-*",'MASTER TT'!$AM$2:$AM$68606,"JAN-APRIL 2026",'MASTER TT'!$J$2:$J$68606,"&gt;=1"))</f>
        <v>0</v>
      </c>
      <c r="Y140" s="79">
        <f>(COUNTIFS('MASTER TT'!$E$2:$E$68606,$A$2:$A$7563,'MASTER TT'!$B$2:$B$68606,"THURSDAY",'MASTER TT'!$C$2:$C$68606,"08*-1*",'MASTER TT'!$AM$2:$AM$68606,"JAN-APRIL 2026",'MASTER TT'!$J$2:$J$68606,"&gt;=1"))</f>
        <v>0</v>
      </c>
      <c r="Z140" s="79">
        <f>(COUNTIFS('MASTER TT'!$E$2:$E$68606,$A$2:$A$7563,'MASTER TT'!$B$2:$B$68606,"THURSDAY",'MASTER TT'!$C$2:$C$68606,"1100-1*",'MASTER TT'!$AM$2:$AM$68606,"JAN-APRIL 2026",'MASTER TT'!$J$2:$J$68606,"&gt;=1"))</f>
        <v>0</v>
      </c>
      <c r="AA140" s="79">
        <f>(COUNTIFS('MASTER TT'!$E$2:$E$68606,$A$2:$A$7563,'MASTER TT'!$B$2:$B$68606,"MONDAY",'MASTER TT'!$C$2:$C$68606,"1200-1*",'MASTER TT'!$AM$2:$AM$68606,"JAN-APRIL 2025",'MASTER TT'!$J$2:$J$68606,"&gt;=1"))</f>
        <v>0</v>
      </c>
      <c r="AB140" s="79">
        <f>(COUNTIFS('MASTER TT'!$E$2:$E$68606,$A$2:$A$7563,'MASTER TT'!$B$2:$B$68606,"MONDAY",'MASTER TT'!$C$2:$C$68606,"1300-1*",'MASTER TT'!$AM$2:$AM$68606,"JAN-APRIL 2025",'MASTER TT'!$J$2:$J$68606,"&gt;=1"))</f>
        <v>0</v>
      </c>
      <c r="AC140" s="79">
        <f>(COUNTIFS('MASTER TT'!$E$2:$E$68606,$A$2:$A$7563,'MASTER TT'!$B$2:$B$68606,"THURSDAY",'MASTER TT'!$C$2:$C$68606,"14*-1*",'MASTER TT'!$AM$2:$AM$68606,"JAN-APRIL 2026",'MASTER TT'!$J$2:$J$68606,"&gt;=1"))</f>
        <v>0</v>
      </c>
      <c r="AD140" s="79">
        <f>(COUNTIFS('MASTER TT'!$E$2:$E$68606,$A$2:$A$7563,'MASTER TT'!$B$2:$B$68606,"THURSDAY",'MASTER TT'!$C$2:$C$68606,"17*-*",'MASTER TT'!$AM$2:$AM$68606,"JAN-APRIL 2026",'MASTER TT'!$J$2:$J$68606,"&gt;=1"))</f>
        <v>0</v>
      </c>
      <c r="AE140" s="79">
        <f>(COUNTIFS('MASTER TT'!$E$2:$E$68606,$A$2:$A$7563,'MASTER TT'!$B$2:$B$68606,"FRIDAY",'MASTER TT'!$C$2:$C$68606,"08*-1*",'MASTER TT'!$AM$2:$AM$68606,"JAN-APRIL 2026",'MASTER TT'!$J$2:$J$68606,"&gt;=1"))</f>
        <v>0</v>
      </c>
      <c r="AF140" s="79">
        <f>(COUNTIFS('MASTER TT'!$E$2:$E$68606,$A$2:$A$7563,'MASTER TT'!$B$2:$B$68606,"FRIDAY",'MASTER TT'!$C$2:$C$68606,"1100-1*",'MASTER TT'!$AM$2:$AM$68606,"JAN-APRIL 2026",'MASTER TT'!$J$2:$J$68606,"&gt;=1"))</f>
        <v>0</v>
      </c>
      <c r="AG140" s="79">
        <f>(COUNTIFS('MASTER TT'!$E$2:$E$68606,$A$2:$A$7563,'MASTER TT'!$B$2:$B$68606,"MONDAY",'MASTER TT'!$C$2:$C$68606,"1200-1*",'MASTER TT'!$AM$2:$AM$68606,"JAN-APRIL 2025",'MASTER TT'!$J$2:$J$68606,"&gt;=1"))</f>
        <v>0</v>
      </c>
      <c r="AH140" s="79">
        <f>(COUNTIFS('MASTER TT'!$E$2:$E$68606,$A$2:$A$7563,'MASTER TT'!$B$2:$B$68606,"MONDAY",'MASTER TT'!$C$2:$C$68606,"1300-1*",'MASTER TT'!$AM$2:$AM$68606,"JAN-APRIL 2025",'MASTER TT'!$J$2:$J$68606,"&gt;=1"))</f>
        <v>0</v>
      </c>
      <c r="AI140" s="79">
        <f>(COUNTIFS('MASTER TT'!$E$2:$E$68606,$A$2:$A$7563,'MASTER TT'!$B$2:$B$68606,"FRIDAY",'MASTER TT'!$C$2:$C$68606,"14*-1*",'MASTER TT'!$AM$2:$AM$68606,"JAN-APRIL 2026",'MASTER TT'!$J$2:$J$68606,"&gt;=1"))</f>
        <v>0</v>
      </c>
      <c r="AJ140" s="79">
        <f>(COUNTIFS('MASTER TT'!$E$2:$E$68606,$A$2:$A$7563,'MASTER TT'!$B$2:$B$68606,"FRIDAY",'MASTER TT'!$C$2:$C$68606,"17*-*",'MASTER TT'!$AM$2:$AM$68606,"JAN-APRIL 2026",'MASTER TT'!$J$2:$J$68606,"&gt;=1"))</f>
        <v>0</v>
      </c>
      <c r="AK140" s="79">
        <f>(COUNTIFS('MASTER TT'!$E$2:$E$68606,$A$2:$A$7563,'MASTER TT'!$B$2:$B$68606,"SATURDAY",'MASTER TT'!$C$2:$C$68606,"08*-1*",'MASTER TT'!$AM$2:$AM$68606,"JAN-APRIL 2026",'MASTER TT'!$J$2:$J$68606,"&gt;=1"))</f>
        <v>0</v>
      </c>
      <c r="AL140" s="79">
        <f>(COUNTIFS('MASTER TT'!$E$2:$E$68606,$A$2:$A$7563,'MASTER TT'!$B$2:$B$68606,"SATURDAY",'MASTER TT'!$C$2:$C$68606,"1100-1*",'MASTER TT'!$AM$2:$AM$68606,"JAN-APRIL 2026",'MASTER TT'!$J$2:$J$68606,"&gt;=1"))</f>
        <v>0</v>
      </c>
      <c r="AM140" s="79">
        <f>(COUNTIFS('MASTER TT'!$E$2:$E$68606,$A$2:$A$7563,'MASTER TT'!$B$2:$B$68606,"MONDAY",'MASTER TT'!$C$2:$C$68606,"1200-1*",'MASTER TT'!$AM$2:$AM$68606,"JAN-APRIL 2025",'MASTER TT'!$J$2:$J$68606,"&gt;=1"))</f>
        <v>0</v>
      </c>
      <c r="AN140" s="79">
        <f>(COUNTIFS('MASTER TT'!$E$2:$E$68606,$A$2:$A$7563,'MASTER TT'!$B$2:$B$68606,"MONDAY",'MASTER TT'!$C$2:$C$68606,"1300-1*",'MASTER TT'!$AM$2:$AM$68606,"JAN-APRIL 2025",'MASTER TT'!$J$2:$J$68606,"&gt;=1"))</f>
        <v>0</v>
      </c>
      <c r="AO140" s="79">
        <f>(COUNTIFS('MASTER TT'!$E$2:$E$68606,$A$2:$A$7563,'MASTER TT'!$B$2:$B$68606,"MONDAY",'MASTER TT'!$C$2:$C$68606,"14*-1*",'MASTER TT'!$AM$2:$AM$68606,"MAY-AUG 2025",'MASTER TT'!$J$2:$J$68606,"&gt;=1"))</f>
        <v>0</v>
      </c>
      <c r="AP140" s="79">
        <f>(COUNTIFS('MASTER TT'!$E$2:$E$68606,$A$2:$A$7563,'MASTER TT'!$B$2:$B$68606,"SATURDAY",'MASTER TT'!$C$2:$C$68606,"17*-*",'MASTER TT'!$AM$2:$AM$68606,"JAN-APRIL 2026",'MASTER TT'!$J$2:$J$68606,"&gt;=1"))</f>
        <v>0</v>
      </c>
      <c r="AQ140" s="79">
        <f>(COUNTIFS('MASTER TT'!$E$2:$E$68606,$A$2:$A$7563,'MASTER TT'!$B$2:$B$68606,"SUNDAY",'MASTER TT'!$C$2:$C$68606,"08*-1*",'MASTER TT'!$AM$2:$AM$68606,"JAN-APRIL 2026",'MASTER TT'!$J$2:$J$68606,"&gt;=1"))</f>
        <v>0</v>
      </c>
      <c r="AR140" s="79">
        <f>(COUNTIFS('MASTER TT'!$E$2:$E$68607,$A$2:$A$7563,'MASTER TT'!$B$2:$B$68607,"SUNDAY",'MASTER TT'!$C$2:$C$68607,"1100-1*",'MASTER TT'!$AM$2:$AM$68607,"JAN-APRIL 2026",'MASTER TT'!$J$2:$J$68607,"&gt;=1"))</f>
        <v>0</v>
      </c>
      <c r="AS140" s="79">
        <f>(COUNTIFS('MASTER TT'!$E$2:$E$68606,$A$2:$A$7563,'MASTER TT'!$B$2:$B$68606,"SUNDAY",'MASTER TT'!$C$2:$C$68606,"1200-1*",'MASTER TT'!$AM$2:$AM$68606,"JAN-APRIL 2026",'MASTER TT'!$J$2:$J$68606,"&gt;=1"))</f>
        <v>0</v>
      </c>
      <c r="AT140" s="79">
        <f>(COUNTIFS('MASTER TT'!$E$2:$E$68606,$A$2:$A$7563,'MASTER TT'!$B$2:$B$68606,"SUNDAY",'MASTER TT'!$C$2:$C$68606,"1300-1*",'MASTER TT'!$AM$2:$AM$68606,"JAN-APRIL 2026",'MASTER TT'!$J$2:$J$68606,"&gt;=1"))</f>
        <v>0</v>
      </c>
      <c r="AU140" s="79">
        <f>(COUNTIFS('MASTER TT'!$E$2:$E$68606,$A$2:$A$7563,'MASTER TT'!$B$2:$B$68606,"SUNDAY",'MASTER TT'!$C$2:$C$68606,"14*-1*",'MASTER TT'!$AM$2:$AM$68606,"JAN-APRIL 2026",'MASTER TT'!$J$2:$J$68606,"&gt;=1"))</f>
        <v>0</v>
      </c>
      <c r="AV140" s="79">
        <f>(COUNTIFS('MASTER TT'!$E$2:$E$68606,$A$2:$A$7563,'MASTER TT'!$B$2:$B$68606,"SUNDAY",'MASTER TT'!$C$2:$C$68606,"17*-*",'MASTER TT'!$AM$2:$AM$68606,"JAN-APRIL 2026",'MASTER TT'!$J$2:$J$68606,"&gt;=1"))</f>
        <v>0</v>
      </c>
      <c r="AW140" s="28"/>
      <c r="AX140" s="29"/>
      <c r="AY140" s="28"/>
      <c r="AZ140" s="28"/>
      <c r="BA140" s="28"/>
      <c r="BB140" s="28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1"/>
      <c r="BZ140" s="31"/>
      <c r="CA140" s="30"/>
      <c r="CB140" s="30"/>
      <c r="CC140" s="30"/>
      <c r="CD140" s="30"/>
      <c r="CE140" s="30"/>
      <c r="CF140" s="30"/>
    </row>
    <row r="141" spans="1:84" ht="14.25" customHeight="1">
      <c r="A141" s="129" t="s">
        <v>515</v>
      </c>
      <c r="B141" s="130" t="s">
        <v>510</v>
      </c>
      <c r="C141" s="46"/>
      <c r="D141" s="121"/>
      <c r="E141" s="121"/>
      <c r="F141" s="121" t="s">
        <v>479</v>
      </c>
      <c r="G141" s="79">
        <f>(COUNTIFS('MASTER TT'!$E$2:$E$68606,$A$2:$A$7563,'MASTER TT'!$B$2:$B$68606,"MONDAY",'MASTER TT'!$C$2:$C$68606,"08*-1*",'MASTER TT'!$AM$2:$AM$68606,"JAN-APRIL 2026",'MASTER TT'!$J$2:$J$68606,"&gt;=1"))</f>
        <v>0</v>
      </c>
      <c r="H141" s="79">
        <f>(COUNTIFS('MASTER TT'!$E$2:$E$68602,$A$2:$A$7563,'MASTER TT'!$B$2:$B$68602,"MONDAY",'MASTER TT'!$C$2:$C$68602,"1100-1*",'MASTER TT'!$AM$2:$AM$68602,"JAN-APRIL 2026",'MASTER TT'!$J$2:$J$68602,"&gt;=1"))</f>
        <v>0</v>
      </c>
      <c r="I141" s="79">
        <f>(COUNTIFS('MASTER TT'!$E$2:$E$68606,$A$2:$A$7563,'MASTER TT'!$B$2:$B$68606,"MONDAY",'MASTER TT'!$C$2:$C$68606,"1200-1*",'MASTER TT'!$AM$2:$AM$68606,"JAN-APRIL 2025",'MASTER TT'!$J$2:$J$68606,"&gt;=1"))</f>
        <v>0</v>
      </c>
      <c r="J141" s="79">
        <f>(COUNTIFS('MASTER TT'!$E$2:$E$68606,$A$2:$A$7563,'MASTER TT'!$B$2:$B$68606,"MONDAY",'MASTER TT'!$C$2:$C$68606,"1300-1*",'MASTER TT'!$AM$2:$AM$68606,"JAN-APRIL 2025",'MASTER TT'!$J$2:$J$68606,"&gt;=1"))</f>
        <v>0</v>
      </c>
      <c r="K141" s="79">
        <f>(COUNTIFS('MASTER TT'!$E$2:$E$68606,$A$2:$A$7563,'MASTER TT'!$B$2:$B$68606,"MONDAY",'MASTER TT'!$C$2:$C$68606,"14*-1*",'MASTER TT'!$AM$2:$AM$68606,"JAN-APRIL 2026",'MASTER TT'!$J$2:$J$68606,"&gt;=1"))</f>
        <v>0</v>
      </c>
      <c r="L141" s="79">
        <f>(COUNTIFS('MASTER TT'!$E$2:$E$68606,$A$2:$A$7563,'MASTER TT'!$B$2:$B$68606,"MONDAY",'MASTER TT'!$C$2:$C$68606,"17*-*",'MASTER TT'!$AM$2:$AM$68606,"JAN-APRIL 2026",'MASTER TT'!$J$2:$J$68606,"&gt;=1"))</f>
        <v>0</v>
      </c>
      <c r="M141" s="79">
        <f>(COUNTIFS('MASTER TT'!$E$2:$E$68606,$A$2:$A$7563,'MASTER TT'!$B$2:$B$68606,"TUESDAY",'MASTER TT'!$C$2:$C$68606,"08*-1*",'MASTER TT'!$AM$2:$AM$68606,"JAN-APRIL 2026",'MASTER TT'!$J$2:$J$68606,"&gt;=1"))</f>
        <v>0</v>
      </c>
      <c r="N141" s="79">
        <f>(COUNTIFS('MASTER TT'!$E$2:$E$68606,$A$2:$A$7563,'MASTER TT'!$B$2:$B$68606,"TUESDAY",'MASTER TT'!$C$2:$C$68606,"1100-1*",'MASTER TT'!$AM$2:$AM$68606,"JAN-APRIL 2026",'MASTER TT'!$J$2:$J$68606,"&gt;=1"))</f>
        <v>0</v>
      </c>
      <c r="O141" s="79">
        <f>(COUNTIFS('MASTER TT'!$E$2:$E$68606,$A$2:$A$7563,'MASTER TT'!$B$2:$B$68606,"MONDAY",'MASTER TT'!$C$2:$C$68606,"1200-1*",'MASTER TT'!$AM$2:$AM$68606,"JAN-APRIL 2025",'MASTER TT'!$J$2:$J$68606,"&gt;=1"))</f>
        <v>0</v>
      </c>
      <c r="P141" s="79">
        <f>(COUNTIFS('MASTER TT'!$E$2:$E$68606,$A$2:$A$7563,'MASTER TT'!$B$2:$B$68606,"TUESDAY",'MASTER TT'!$C$2:$C$68606,"1300-1*",'MASTER TT'!$AM$2:$AM$68606,"JAN-APRIL 2026",'MASTER TT'!$J$2:$J$68606,"&gt;=1"))</f>
        <v>0</v>
      </c>
      <c r="Q141" s="79">
        <f>(COUNTIFS('MASTER TT'!$E$2:$E$68606,$A$2:$A$7563,'MASTER TT'!$B$2:$B$68606,"TUESDAY",'MASTER TT'!$C$2:$C$68606,"14*-1*",'MASTER TT'!$AM$2:$AM$68606,"JAN-APRIL 2026",'MASTER TT'!$J$2:$J$68606,"&gt;=1"))</f>
        <v>0</v>
      </c>
      <c r="R141" s="79">
        <f>(COUNTIFS('MASTER TT'!$E$2:$E$68606,$A$2:$A$7563,'MASTER TT'!$B$2:$B$68606,"TUESDAY",'MASTER TT'!$C$2:$C$68606,"17*-*",'MASTER TT'!$AM$2:$AM$68606,"SEP-DEC  2025",'MASTER TT'!$J$2:$J$68606,"&gt;=1"))</f>
        <v>0</v>
      </c>
      <c r="S141" s="79">
        <f>(COUNTIFS('MASTER TT'!$E$2:$E$68606,$A$2:$A$7563,'MASTER TT'!$B$2:$B$68606,"WEDNESDAY",'MASTER TT'!$C$2:$C$68606,"08*-1*",'MASTER TT'!$AM$2:$AM$68606,"JAN-APRIL 2026",'MASTER TT'!$J$2:$J$68606,"&gt;=1"))</f>
        <v>0</v>
      </c>
      <c r="T141" s="79">
        <f>(COUNTIFS('MASTER TT'!$E$2:$E$68606,$A$2:$A$7563,'MASTER TT'!$B$2:$B$68606,"WEDNESDAY",'MASTER TT'!$C$2:$C$68606,"1100-1*",'MASTER TT'!$AM$2:$AM$68606,"JAN-APRIL 2026",'MASTER TT'!$J$2:$J$68606,"&gt;=1"))</f>
        <v>0</v>
      </c>
      <c r="U141" s="79">
        <f>(COUNTIFS('MASTER TT'!$E$2:$E$68606,$A$2:$A$7563,'MASTER TT'!$B$2:$B$68606,"MONDAY",'MASTER TT'!$C$2:$C$68606,"1200-1*",'MASTER TT'!$AM$2:$AM$68606,"JAN-APRIL 2025",'MASTER TT'!$J$2:$J$68606,"&gt;=1"))</f>
        <v>0</v>
      </c>
      <c r="V141" s="79">
        <f>(COUNTIFS('MASTER TT'!$E$2:$E$68606,$A$2:$A$7563,'MASTER TT'!$B$2:$B$68606,"MONDAY",'MASTER TT'!$C$2:$C$68606,"1300-1*",'MASTER TT'!$AM$2:$AM$68606,"JAN-APRIL 2025",'MASTER TT'!$J$2:$J$68606,"&gt;=1"))</f>
        <v>0</v>
      </c>
      <c r="W141" s="79">
        <f>(COUNTIFS('MASTER TT'!$E$2:$E$68606,$A$2:$A$7563,'MASTER TT'!$B$2:$B$68606,"WEDNESDAY",'MASTER TT'!$C$2:$C$68606,"14*-1*",'MASTER TT'!$AM$2:$AM$68606,"JAN-APRIL 2026",'MASTER TT'!$J$2:$J$68606,"&gt;=1"))</f>
        <v>0</v>
      </c>
      <c r="X141" s="79">
        <f>(COUNTIFS('MASTER TT'!$E$2:$E$68606,$A$2:$A$7563,'MASTER TT'!$B$2:$B$68606,"WEDNESDAY",'MASTER TT'!$C$2:$C$68606,"17*-*",'MASTER TT'!$AM$2:$AM$68606,"JAN-APRIL 2026",'MASTER TT'!$J$2:$J$68606,"&gt;=1"))</f>
        <v>0</v>
      </c>
      <c r="Y141" s="79">
        <f>(COUNTIFS('MASTER TT'!$E$2:$E$68606,$A$2:$A$7563,'MASTER TT'!$B$2:$B$68606,"THURSDAY",'MASTER TT'!$C$2:$C$68606,"08*-1*",'MASTER TT'!$AM$2:$AM$68606,"JAN-APRIL 2026",'MASTER TT'!$J$2:$J$68606,"&gt;=1"))</f>
        <v>0</v>
      </c>
      <c r="Z141" s="79">
        <f>(COUNTIFS('MASTER TT'!$E$2:$E$68606,$A$2:$A$7563,'MASTER TT'!$B$2:$B$68606,"THURSDAY",'MASTER TT'!$C$2:$C$68606,"1100-1*",'MASTER TT'!$AM$2:$AM$68606,"JAN-APRIL 2026",'MASTER TT'!$J$2:$J$68606,"&gt;=1"))</f>
        <v>0</v>
      </c>
      <c r="AA141" s="79">
        <f>(COUNTIFS('MASTER TT'!$E$2:$E$68606,$A$2:$A$7563,'MASTER TT'!$B$2:$B$68606,"MONDAY",'MASTER TT'!$C$2:$C$68606,"1200-1*",'MASTER TT'!$AM$2:$AM$68606,"JAN-APRIL 2025",'MASTER TT'!$J$2:$J$68606,"&gt;=1"))</f>
        <v>0</v>
      </c>
      <c r="AB141" s="79">
        <f>(COUNTIFS('MASTER TT'!$E$2:$E$68606,$A$2:$A$7563,'MASTER TT'!$B$2:$B$68606,"MONDAY",'MASTER TT'!$C$2:$C$68606,"1300-1*",'MASTER TT'!$AM$2:$AM$68606,"JAN-APRIL 2025",'MASTER TT'!$J$2:$J$68606,"&gt;=1"))</f>
        <v>0</v>
      </c>
      <c r="AC141" s="79">
        <f>(COUNTIFS('MASTER TT'!$E$2:$E$68606,$A$2:$A$7563,'MASTER TT'!$B$2:$B$68606,"THURSDAY",'MASTER TT'!$C$2:$C$68606,"14*-1*",'MASTER TT'!$AM$2:$AM$68606,"JAN-APRIL 2026",'MASTER TT'!$J$2:$J$68606,"&gt;=1"))</f>
        <v>0</v>
      </c>
      <c r="AD141" s="79">
        <f>(COUNTIFS('MASTER TT'!$E$2:$E$68606,$A$2:$A$7563,'MASTER TT'!$B$2:$B$68606,"THURSDAY",'MASTER TT'!$C$2:$C$68606,"17*-*",'MASTER TT'!$AM$2:$AM$68606,"JAN-APRIL 2026",'MASTER TT'!$J$2:$J$68606,"&gt;=1"))</f>
        <v>0</v>
      </c>
      <c r="AE141" s="79">
        <f>(COUNTIFS('MASTER TT'!$E$2:$E$68606,$A$2:$A$7563,'MASTER TT'!$B$2:$B$68606,"FRIDAY",'MASTER TT'!$C$2:$C$68606,"08*-1*",'MASTER TT'!$AM$2:$AM$68606,"JAN-APRIL 2026",'MASTER TT'!$J$2:$J$68606,"&gt;=1"))</f>
        <v>0</v>
      </c>
      <c r="AF141" s="79">
        <f>(COUNTIFS('MASTER TT'!$E$2:$E$68606,$A$2:$A$7563,'MASTER TT'!$B$2:$B$68606,"FRIDAY",'MASTER TT'!$C$2:$C$68606,"1100-1*",'MASTER TT'!$AM$2:$AM$68606,"JAN-APRIL 2026",'MASTER TT'!$J$2:$J$68606,"&gt;=1"))</f>
        <v>0</v>
      </c>
      <c r="AG141" s="79">
        <f>(COUNTIFS('MASTER TT'!$E$2:$E$68606,$A$2:$A$7563,'MASTER TT'!$B$2:$B$68606,"MONDAY",'MASTER TT'!$C$2:$C$68606,"1200-1*",'MASTER TT'!$AM$2:$AM$68606,"JAN-APRIL 2025",'MASTER TT'!$J$2:$J$68606,"&gt;=1"))</f>
        <v>0</v>
      </c>
      <c r="AH141" s="79">
        <f>(COUNTIFS('MASTER TT'!$E$2:$E$68606,$A$2:$A$7563,'MASTER TT'!$B$2:$B$68606,"MONDAY",'MASTER TT'!$C$2:$C$68606,"1300-1*",'MASTER TT'!$AM$2:$AM$68606,"JAN-APRIL 2025",'MASTER TT'!$J$2:$J$68606,"&gt;=1"))</f>
        <v>0</v>
      </c>
      <c r="AI141" s="79">
        <f>(COUNTIFS('MASTER TT'!$E$2:$E$68606,$A$2:$A$7563,'MASTER TT'!$B$2:$B$68606,"FRIDAY",'MASTER TT'!$C$2:$C$68606,"14*-1*",'MASTER TT'!$AM$2:$AM$68606,"JAN-APRIL 2026",'MASTER TT'!$J$2:$J$68606,"&gt;=1"))</f>
        <v>0</v>
      </c>
      <c r="AJ141" s="79">
        <f>(COUNTIFS('MASTER TT'!$E$2:$E$68606,$A$2:$A$7563,'MASTER TT'!$B$2:$B$68606,"FRIDAY",'MASTER TT'!$C$2:$C$68606,"17*-*",'MASTER TT'!$AM$2:$AM$68606,"JAN-APRIL 2026",'MASTER TT'!$J$2:$J$68606,"&gt;=1"))</f>
        <v>0</v>
      </c>
      <c r="AK141" s="79">
        <f>(COUNTIFS('MASTER TT'!$E$2:$E$68606,$A$2:$A$7563,'MASTER TT'!$B$2:$B$68606,"SATURDAY",'MASTER TT'!$C$2:$C$68606,"08*-1*",'MASTER TT'!$AM$2:$AM$68606,"JAN-APRIL 2026",'MASTER TT'!$J$2:$J$68606,"&gt;=1"))</f>
        <v>0</v>
      </c>
      <c r="AL141" s="79">
        <f>(COUNTIFS('MASTER TT'!$E$2:$E$68606,$A$2:$A$7563,'MASTER TT'!$B$2:$B$68606,"SATURDAY",'MASTER TT'!$C$2:$C$68606,"1100-1*",'MASTER TT'!$AM$2:$AM$68606,"JAN-APRIL 2026",'MASTER TT'!$J$2:$J$68606,"&gt;=1"))</f>
        <v>0</v>
      </c>
      <c r="AM141" s="79">
        <f>(COUNTIFS('MASTER TT'!$E$2:$E$68606,$A$2:$A$7563,'MASTER TT'!$B$2:$B$68606,"MONDAY",'MASTER TT'!$C$2:$C$68606,"1200-1*",'MASTER TT'!$AM$2:$AM$68606,"JAN-APRIL 2025",'MASTER TT'!$J$2:$J$68606,"&gt;=1"))</f>
        <v>0</v>
      </c>
      <c r="AN141" s="79">
        <f>(COUNTIFS('MASTER TT'!$E$2:$E$68606,$A$2:$A$7563,'MASTER TT'!$B$2:$B$68606,"MONDAY",'MASTER TT'!$C$2:$C$68606,"1300-1*",'MASTER TT'!$AM$2:$AM$68606,"JAN-APRIL 2025",'MASTER TT'!$J$2:$J$68606,"&gt;=1"))</f>
        <v>0</v>
      </c>
      <c r="AO141" s="79">
        <f>(COUNTIFS('MASTER TT'!$E$2:$E$68606,$A$2:$A$7563,'MASTER TT'!$B$2:$B$68606,"MONDAY",'MASTER TT'!$C$2:$C$68606,"14*-1*",'MASTER TT'!$AM$2:$AM$68606,"MAY-AUG 2025",'MASTER TT'!$J$2:$J$68606,"&gt;=1"))</f>
        <v>0</v>
      </c>
      <c r="AP141" s="79">
        <f>(COUNTIFS('MASTER TT'!$E$2:$E$68606,$A$2:$A$7563,'MASTER TT'!$B$2:$B$68606,"SATURDAY",'MASTER TT'!$C$2:$C$68606,"17*-*",'MASTER TT'!$AM$2:$AM$68606,"JAN-APRIL 2026",'MASTER TT'!$J$2:$J$68606,"&gt;=1"))</f>
        <v>0</v>
      </c>
      <c r="AQ141" s="79">
        <f>(COUNTIFS('MASTER TT'!$E$2:$E$68606,$A$2:$A$7563,'MASTER TT'!$B$2:$B$68606,"SUNDAY",'MASTER TT'!$C$2:$C$68606,"08*-1*",'MASTER TT'!$AM$2:$AM$68606,"JAN-APRIL 2026",'MASTER TT'!$J$2:$J$68606,"&gt;=1"))</f>
        <v>0</v>
      </c>
      <c r="AR141" s="79">
        <f>(COUNTIFS('MASTER TT'!$E$2:$E$68607,$A$2:$A$7563,'MASTER TT'!$B$2:$B$68607,"SUNDAY",'MASTER TT'!$C$2:$C$68607,"1100-1*",'MASTER TT'!$AM$2:$AM$68607,"JAN-APRIL 2026",'MASTER TT'!$J$2:$J$68607,"&gt;=1"))</f>
        <v>0</v>
      </c>
      <c r="AS141" s="79">
        <f>(COUNTIFS('MASTER TT'!$E$2:$E$68606,$A$2:$A$7563,'MASTER TT'!$B$2:$B$68606,"SUNDAY",'MASTER TT'!$C$2:$C$68606,"1200-1*",'MASTER TT'!$AM$2:$AM$68606,"JAN-APRIL 2026",'MASTER TT'!$J$2:$J$68606,"&gt;=1"))</f>
        <v>0</v>
      </c>
      <c r="AT141" s="79">
        <f>(COUNTIFS('MASTER TT'!$E$2:$E$68606,$A$2:$A$7563,'MASTER TT'!$B$2:$B$68606,"SUNDAY",'MASTER TT'!$C$2:$C$68606,"1300-1*",'MASTER TT'!$AM$2:$AM$68606,"JAN-APRIL 2026",'MASTER TT'!$J$2:$J$68606,"&gt;=1"))</f>
        <v>0</v>
      </c>
      <c r="AU141" s="79">
        <f>(COUNTIFS('MASTER TT'!$E$2:$E$68606,$A$2:$A$7563,'MASTER TT'!$B$2:$B$68606,"SUNDAY",'MASTER TT'!$C$2:$C$68606,"14*-1*",'MASTER TT'!$AM$2:$AM$68606,"JAN-APRIL 2026",'MASTER TT'!$J$2:$J$68606,"&gt;=1"))</f>
        <v>0</v>
      </c>
      <c r="AV141" s="79">
        <f>(COUNTIFS('MASTER TT'!$E$2:$E$68606,$A$2:$A$7563,'MASTER TT'!$B$2:$B$68606,"SUNDAY",'MASTER TT'!$C$2:$C$68606,"17*-*",'MASTER TT'!$AM$2:$AM$68606,"JAN-APRIL 2026",'MASTER TT'!$J$2:$J$68606,"&gt;=1"))</f>
        <v>0</v>
      </c>
      <c r="AW141" s="28"/>
      <c r="AX141" s="29"/>
      <c r="AY141" s="28"/>
      <c r="AZ141" s="28"/>
      <c r="BA141" s="28"/>
      <c r="BB141" s="28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1"/>
      <c r="BZ141" s="31"/>
      <c r="CA141" s="30"/>
      <c r="CB141" s="30"/>
      <c r="CC141" s="30"/>
      <c r="CD141" s="30"/>
      <c r="CE141" s="30"/>
      <c r="CF141" s="30"/>
    </row>
    <row r="142" spans="1:84" ht="14.25" customHeight="1">
      <c r="A142" s="129" t="s">
        <v>516</v>
      </c>
      <c r="B142" s="130" t="s">
        <v>510</v>
      </c>
      <c r="C142" s="46"/>
      <c r="D142" s="121"/>
      <c r="E142" s="121"/>
      <c r="F142" s="121" t="s">
        <v>479</v>
      </c>
      <c r="G142" s="79">
        <f>(COUNTIFS('MASTER TT'!$E$2:$E$68606,$A$2:$A$7563,'MASTER TT'!$B$2:$B$68606,"MONDAY",'MASTER TT'!$C$2:$C$68606,"08*-1*",'MASTER TT'!$AM$2:$AM$68606,"JAN-APRIL 2026",'MASTER TT'!$J$2:$J$68606,"&gt;=1"))</f>
        <v>0</v>
      </c>
      <c r="H142" s="79">
        <f>(COUNTIFS('MASTER TT'!$E$2:$E$68602,$A$2:$A$7563,'MASTER TT'!$B$2:$B$68602,"MONDAY",'MASTER TT'!$C$2:$C$68602,"1100-1*",'MASTER TT'!$AM$2:$AM$68602,"JAN-APRIL 2026",'MASTER TT'!$J$2:$J$68602,"&gt;=1"))</f>
        <v>0</v>
      </c>
      <c r="I142" s="79">
        <f>(COUNTIFS('MASTER TT'!$E$2:$E$68606,$A$2:$A$7563,'MASTER TT'!$B$2:$B$68606,"MONDAY",'MASTER TT'!$C$2:$C$68606,"1200-1*",'MASTER TT'!$AM$2:$AM$68606,"JAN-APRIL 2025",'MASTER TT'!$J$2:$J$68606,"&gt;=1"))</f>
        <v>0</v>
      </c>
      <c r="J142" s="79">
        <f>(COUNTIFS('MASTER TT'!$E$2:$E$68606,$A$2:$A$7563,'MASTER TT'!$B$2:$B$68606,"MONDAY",'MASTER TT'!$C$2:$C$68606,"1300-1*",'MASTER TT'!$AM$2:$AM$68606,"JAN-APRIL 2025",'MASTER TT'!$J$2:$J$68606,"&gt;=1"))</f>
        <v>0</v>
      </c>
      <c r="K142" s="79">
        <f>(COUNTIFS('MASTER TT'!$E$2:$E$68606,$A$2:$A$7563,'MASTER TT'!$B$2:$B$68606,"MONDAY",'MASTER TT'!$C$2:$C$68606,"14*-1*",'MASTER TT'!$AM$2:$AM$68606,"JAN-APRIL 2026",'MASTER TT'!$J$2:$J$68606,"&gt;=1"))</f>
        <v>0</v>
      </c>
      <c r="L142" s="79">
        <f>(COUNTIFS('MASTER TT'!$E$2:$E$68606,$A$2:$A$7563,'MASTER TT'!$B$2:$B$68606,"MONDAY",'MASTER TT'!$C$2:$C$68606,"17*-*",'MASTER TT'!$AM$2:$AM$68606,"JAN-APRIL 2026",'MASTER TT'!$J$2:$J$68606,"&gt;=1"))</f>
        <v>0</v>
      </c>
      <c r="M142" s="79">
        <f>(COUNTIFS('MASTER TT'!$E$2:$E$68606,$A$2:$A$7563,'MASTER TT'!$B$2:$B$68606,"TUESDAY",'MASTER TT'!$C$2:$C$68606,"08*-1*",'MASTER TT'!$AM$2:$AM$68606,"JAN-APRIL 2026",'MASTER TT'!$J$2:$J$68606,"&gt;=1"))</f>
        <v>0</v>
      </c>
      <c r="N142" s="79">
        <f>(COUNTIFS('MASTER TT'!$E$2:$E$68606,$A$2:$A$7563,'MASTER TT'!$B$2:$B$68606,"TUESDAY",'MASTER TT'!$C$2:$C$68606,"1100-1*",'MASTER TT'!$AM$2:$AM$68606,"JAN-APRIL 2026",'MASTER TT'!$J$2:$J$68606,"&gt;=1"))</f>
        <v>0</v>
      </c>
      <c r="O142" s="79">
        <f>(COUNTIFS('MASTER TT'!$E$2:$E$68606,$A$2:$A$7563,'MASTER TT'!$B$2:$B$68606,"MONDAY",'MASTER TT'!$C$2:$C$68606,"1200-1*",'MASTER TT'!$AM$2:$AM$68606,"JAN-APRIL 2025",'MASTER TT'!$J$2:$J$68606,"&gt;=1"))</f>
        <v>0</v>
      </c>
      <c r="P142" s="79">
        <f>(COUNTIFS('MASTER TT'!$E$2:$E$68606,$A$2:$A$7563,'MASTER TT'!$B$2:$B$68606,"TUESDAY",'MASTER TT'!$C$2:$C$68606,"1300-1*",'MASTER TT'!$AM$2:$AM$68606,"JAN-APRIL 2026",'MASTER TT'!$J$2:$J$68606,"&gt;=1"))</f>
        <v>0</v>
      </c>
      <c r="Q142" s="79">
        <f>(COUNTIFS('MASTER TT'!$E$2:$E$68606,$A$2:$A$7563,'MASTER TT'!$B$2:$B$68606,"TUESDAY",'MASTER TT'!$C$2:$C$68606,"14*-1*",'MASTER TT'!$AM$2:$AM$68606,"JAN-APRIL 2026",'MASTER TT'!$J$2:$J$68606,"&gt;=1"))</f>
        <v>0</v>
      </c>
      <c r="R142" s="79">
        <f>(COUNTIFS('MASTER TT'!$E$2:$E$68606,$A$2:$A$7563,'MASTER TT'!$B$2:$B$68606,"TUESDAY",'MASTER TT'!$C$2:$C$68606,"17*-*",'MASTER TT'!$AM$2:$AM$68606,"SEP-DEC  2025",'MASTER TT'!$J$2:$J$68606,"&gt;=1"))</f>
        <v>0</v>
      </c>
      <c r="S142" s="79">
        <f>(COUNTIFS('MASTER TT'!$E$2:$E$68606,$A$2:$A$7563,'MASTER TT'!$B$2:$B$68606,"WEDNESDAY",'MASTER TT'!$C$2:$C$68606,"08*-1*",'MASTER TT'!$AM$2:$AM$68606,"JAN-APRIL 2026",'MASTER TT'!$J$2:$J$68606,"&gt;=1"))</f>
        <v>0</v>
      </c>
      <c r="T142" s="79">
        <f>(COUNTIFS('MASTER TT'!$E$2:$E$68606,$A$2:$A$7563,'MASTER TT'!$B$2:$B$68606,"WEDNESDAY",'MASTER TT'!$C$2:$C$68606,"1100-1*",'MASTER TT'!$AM$2:$AM$68606,"JAN-APRIL 2026",'MASTER TT'!$J$2:$J$68606,"&gt;=1"))</f>
        <v>0</v>
      </c>
      <c r="U142" s="79">
        <f>(COUNTIFS('MASTER TT'!$E$2:$E$68606,$A$2:$A$7563,'MASTER TT'!$B$2:$B$68606,"MONDAY",'MASTER TT'!$C$2:$C$68606,"1200-1*",'MASTER TT'!$AM$2:$AM$68606,"JAN-APRIL 2025",'MASTER TT'!$J$2:$J$68606,"&gt;=1"))</f>
        <v>0</v>
      </c>
      <c r="V142" s="79">
        <f>(COUNTIFS('MASTER TT'!$E$2:$E$68606,$A$2:$A$7563,'MASTER TT'!$B$2:$B$68606,"MONDAY",'MASTER TT'!$C$2:$C$68606,"1300-1*",'MASTER TT'!$AM$2:$AM$68606,"JAN-APRIL 2025",'MASTER TT'!$J$2:$J$68606,"&gt;=1"))</f>
        <v>0</v>
      </c>
      <c r="W142" s="79">
        <f>(COUNTIFS('MASTER TT'!$E$2:$E$68606,$A$2:$A$7563,'MASTER TT'!$B$2:$B$68606,"WEDNESDAY",'MASTER TT'!$C$2:$C$68606,"14*-1*",'MASTER TT'!$AM$2:$AM$68606,"JAN-APRIL 2026",'MASTER TT'!$J$2:$J$68606,"&gt;=1"))</f>
        <v>0</v>
      </c>
      <c r="X142" s="79">
        <f>(COUNTIFS('MASTER TT'!$E$2:$E$68606,$A$2:$A$7563,'MASTER TT'!$B$2:$B$68606,"WEDNESDAY",'MASTER TT'!$C$2:$C$68606,"17*-*",'MASTER TT'!$AM$2:$AM$68606,"JAN-APRIL 2026",'MASTER TT'!$J$2:$J$68606,"&gt;=1"))</f>
        <v>0</v>
      </c>
      <c r="Y142" s="79">
        <f>(COUNTIFS('MASTER TT'!$E$2:$E$68606,$A$2:$A$7563,'MASTER TT'!$B$2:$B$68606,"THURSDAY",'MASTER TT'!$C$2:$C$68606,"08*-1*",'MASTER TT'!$AM$2:$AM$68606,"JAN-APRIL 2026",'MASTER TT'!$J$2:$J$68606,"&gt;=1"))</f>
        <v>0</v>
      </c>
      <c r="Z142" s="79">
        <f>(COUNTIFS('MASTER TT'!$E$2:$E$68606,$A$2:$A$7563,'MASTER TT'!$B$2:$B$68606,"THURSDAY",'MASTER TT'!$C$2:$C$68606,"1100-1*",'MASTER TT'!$AM$2:$AM$68606,"JAN-APRIL 2026",'MASTER TT'!$J$2:$J$68606,"&gt;=1"))</f>
        <v>0</v>
      </c>
      <c r="AA142" s="79">
        <f>(COUNTIFS('MASTER TT'!$E$2:$E$68606,$A$2:$A$7563,'MASTER TT'!$B$2:$B$68606,"MONDAY",'MASTER TT'!$C$2:$C$68606,"1200-1*",'MASTER TT'!$AM$2:$AM$68606,"JAN-APRIL 2025",'MASTER TT'!$J$2:$J$68606,"&gt;=1"))</f>
        <v>0</v>
      </c>
      <c r="AB142" s="79">
        <f>(COUNTIFS('MASTER TT'!$E$2:$E$68606,$A$2:$A$7563,'MASTER TT'!$B$2:$B$68606,"MONDAY",'MASTER TT'!$C$2:$C$68606,"1300-1*",'MASTER TT'!$AM$2:$AM$68606,"JAN-APRIL 2025",'MASTER TT'!$J$2:$J$68606,"&gt;=1"))</f>
        <v>0</v>
      </c>
      <c r="AC142" s="79">
        <f>(COUNTIFS('MASTER TT'!$E$2:$E$68606,$A$2:$A$7563,'MASTER TT'!$B$2:$B$68606,"THURSDAY",'MASTER TT'!$C$2:$C$68606,"14*-1*",'MASTER TT'!$AM$2:$AM$68606,"JAN-APRIL 2026",'MASTER TT'!$J$2:$J$68606,"&gt;=1"))</f>
        <v>0</v>
      </c>
      <c r="AD142" s="79">
        <f>(COUNTIFS('MASTER TT'!$E$2:$E$68606,$A$2:$A$7563,'MASTER TT'!$B$2:$B$68606,"THURSDAY",'MASTER TT'!$C$2:$C$68606,"17*-*",'MASTER TT'!$AM$2:$AM$68606,"JAN-APRIL 2026",'MASTER TT'!$J$2:$J$68606,"&gt;=1"))</f>
        <v>0</v>
      </c>
      <c r="AE142" s="79">
        <f>(COUNTIFS('MASTER TT'!$E$2:$E$68606,$A$2:$A$7563,'MASTER TT'!$B$2:$B$68606,"FRIDAY",'MASTER TT'!$C$2:$C$68606,"08*-1*",'MASTER TT'!$AM$2:$AM$68606,"JAN-APRIL 2026",'MASTER TT'!$J$2:$J$68606,"&gt;=1"))</f>
        <v>0</v>
      </c>
      <c r="AF142" s="79">
        <f>(COUNTIFS('MASTER TT'!$E$2:$E$68606,$A$2:$A$7563,'MASTER TT'!$B$2:$B$68606,"FRIDAY",'MASTER TT'!$C$2:$C$68606,"1100-1*",'MASTER TT'!$AM$2:$AM$68606,"JAN-APRIL 2026",'MASTER TT'!$J$2:$J$68606,"&gt;=1"))</f>
        <v>0</v>
      </c>
      <c r="AG142" s="79">
        <f>(COUNTIFS('MASTER TT'!$E$2:$E$68606,$A$2:$A$7563,'MASTER TT'!$B$2:$B$68606,"MONDAY",'MASTER TT'!$C$2:$C$68606,"1200-1*",'MASTER TT'!$AM$2:$AM$68606,"JAN-APRIL 2025",'MASTER TT'!$J$2:$J$68606,"&gt;=1"))</f>
        <v>0</v>
      </c>
      <c r="AH142" s="79">
        <f>(COUNTIFS('MASTER TT'!$E$2:$E$68606,$A$2:$A$7563,'MASTER TT'!$B$2:$B$68606,"MONDAY",'MASTER TT'!$C$2:$C$68606,"1300-1*",'MASTER TT'!$AM$2:$AM$68606,"JAN-APRIL 2025",'MASTER TT'!$J$2:$J$68606,"&gt;=1"))</f>
        <v>0</v>
      </c>
      <c r="AI142" s="79">
        <f>(COUNTIFS('MASTER TT'!$E$2:$E$68606,$A$2:$A$7563,'MASTER TT'!$B$2:$B$68606,"FRIDAY",'MASTER TT'!$C$2:$C$68606,"14*-1*",'MASTER TT'!$AM$2:$AM$68606,"JAN-APRIL 2026",'MASTER TT'!$J$2:$J$68606,"&gt;=1"))</f>
        <v>0</v>
      </c>
      <c r="AJ142" s="79">
        <f>(COUNTIFS('MASTER TT'!$E$2:$E$68606,$A$2:$A$7563,'MASTER TT'!$B$2:$B$68606,"FRIDAY",'MASTER TT'!$C$2:$C$68606,"17*-*",'MASTER TT'!$AM$2:$AM$68606,"JAN-APRIL 2026",'MASTER TT'!$J$2:$J$68606,"&gt;=1"))</f>
        <v>0</v>
      </c>
      <c r="AK142" s="79">
        <f>(COUNTIFS('MASTER TT'!$E$2:$E$68606,$A$2:$A$7563,'MASTER TT'!$B$2:$B$68606,"SATURDAY",'MASTER TT'!$C$2:$C$68606,"08*-1*",'MASTER TT'!$AM$2:$AM$68606,"JAN-APRIL 2026",'MASTER TT'!$J$2:$J$68606,"&gt;=1"))</f>
        <v>0</v>
      </c>
      <c r="AL142" s="79">
        <f>(COUNTIFS('MASTER TT'!$E$2:$E$68606,$A$2:$A$7563,'MASTER TT'!$B$2:$B$68606,"SATURDAY",'MASTER TT'!$C$2:$C$68606,"1100-1*",'MASTER TT'!$AM$2:$AM$68606,"JAN-APRIL 2026",'MASTER TT'!$J$2:$J$68606,"&gt;=1"))</f>
        <v>0</v>
      </c>
      <c r="AM142" s="79">
        <f>(COUNTIFS('MASTER TT'!$E$2:$E$68606,$A$2:$A$7563,'MASTER TT'!$B$2:$B$68606,"MONDAY",'MASTER TT'!$C$2:$C$68606,"1200-1*",'MASTER TT'!$AM$2:$AM$68606,"JAN-APRIL 2025",'MASTER TT'!$J$2:$J$68606,"&gt;=1"))</f>
        <v>0</v>
      </c>
      <c r="AN142" s="79">
        <f>(COUNTIFS('MASTER TT'!$E$2:$E$68606,$A$2:$A$7563,'MASTER TT'!$B$2:$B$68606,"MONDAY",'MASTER TT'!$C$2:$C$68606,"1300-1*",'MASTER TT'!$AM$2:$AM$68606,"JAN-APRIL 2025",'MASTER TT'!$J$2:$J$68606,"&gt;=1"))</f>
        <v>0</v>
      </c>
      <c r="AO142" s="79">
        <f>(COUNTIFS('MASTER TT'!$E$2:$E$68606,$A$2:$A$7563,'MASTER TT'!$B$2:$B$68606,"MONDAY",'MASTER TT'!$C$2:$C$68606,"14*-1*",'MASTER TT'!$AM$2:$AM$68606,"MAY-AUG 2025",'MASTER TT'!$J$2:$J$68606,"&gt;=1"))</f>
        <v>0</v>
      </c>
      <c r="AP142" s="79">
        <f>(COUNTIFS('MASTER TT'!$E$2:$E$68606,$A$2:$A$7563,'MASTER TT'!$B$2:$B$68606,"SATURDAY",'MASTER TT'!$C$2:$C$68606,"17*-*",'MASTER TT'!$AM$2:$AM$68606,"JAN-APRIL 2026",'MASTER TT'!$J$2:$J$68606,"&gt;=1"))</f>
        <v>0</v>
      </c>
      <c r="AQ142" s="79">
        <f>(COUNTIFS('MASTER TT'!$E$2:$E$68606,$A$2:$A$7563,'MASTER TT'!$B$2:$B$68606,"SUNDAY",'MASTER TT'!$C$2:$C$68606,"08*-1*",'MASTER TT'!$AM$2:$AM$68606,"JAN-APRIL 2026",'MASTER TT'!$J$2:$J$68606,"&gt;=1"))</f>
        <v>0</v>
      </c>
      <c r="AR142" s="79">
        <f>(COUNTIFS('MASTER TT'!$E$2:$E$68607,$A$2:$A$7563,'MASTER TT'!$B$2:$B$68607,"SUNDAY",'MASTER TT'!$C$2:$C$68607,"1100-1*",'MASTER TT'!$AM$2:$AM$68607,"JAN-APRIL 2026",'MASTER TT'!$J$2:$J$68607,"&gt;=1"))</f>
        <v>0</v>
      </c>
      <c r="AS142" s="79">
        <f>(COUNTIFS('MASTER TT'!$E$2:$E$68606,$A$2:$A$7563,'MASTER TT'!$B$2:$B$68606,"SUNDAY",'MASTER TT'!$C$2:$C$68606,"1200-1*",'MASTER TT'!$AM$2:$AM$68606,"JAN-APRIL 2026",'MASTER TT'!$J$2:$J$68606,"&gt;=1"))</f>
        <v>0</v>
      </c>
      <c r="AT142" s="79">
        <f>(COUNTIFS('MASTER TT'!$E$2:$E$68606,$A$2:$A$7563,'MASTER TT'!$B$2:$B$68606,"SUNDAY",'MASTER TT'!$C$2:$C$68606,"1300-1*",'MASTER TT'!$AM$2:$AM$68606,"JAN-APRIL 2026",'MASTER TT'!$J$2:$J$68606,"&gt;=1"))</f>
        <v>0</v>
      </c>
      <c r="AU142" s="79">
        <f>(COUNTIFS('MASTER TT'!$E$2:$E$68606,$A$2:$A$7563,'MASTER TT'!$B$2:$B$68606,"SUNDAY",'MASTER TT'!$C$2:$C$68606,"14*-1*",'MASTER TT'!$AM$2:$AM$68606,"JAN-APRIL 2026",'MASTER TT'!$J$2:$J$68606,"&gt;=1"))</f>
        <v>0</v>
      </c>
      <c r="AV142" s="79">
        <f>(COUNTIFS('MASTER TT'!$E$2:$E$68606,$A$2:$A$7563,'MASTER TT'!$B$2:$B$68606,"SUNDAY",'MASTER TT'!$C$2:$C$68606,"17*-*",'MASTER TT'!$AM$2:$AM$68606,"JAN-APRIL 2026",'MASTER TT'!$J$2:$J$68606,"&gt;=1"))</f>
        <v>0</v>
      </c>
      <c r="AW142" s="28"/>
      <c r="AX142" s="29"/>
      <c r="AY142" s="28"/>
      <c r="AZ142" s="28"/>
      <c r="BA142" s="28"/>
      <c r="BB142" s="28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1"/>
      <c r="BZ142" s="31"/>
      <c r="CA142" s="30"/>
      <c r="CB142" s="30"/>
      <c r="CC142" s="30"/>
      <c r="CD142" s="30"/>
      <c r="CE142" s="30"/>
      <c r="CF142" s="30"/>
    </row>
    <row r="143" spans="1:84" ht="14.25" customHeight="1">
      <c r="A143" s="129" t="s">
        <v>517</v>
      </c>
      <c r="B143" s="130" t="s">
        <v>510</v>
      </c>
      <c r="C143" s="46"/>
      <c r="D143" s="121"/>
      <c r="E143" s="121"/>
      <c r="F143" s="121" t="s">
        <v>479</v>
      </c>
      <c r="G143" s="79">
        <f>(COUNTIFS('MASTER TT'!$E$2:$E$68606,$A$2:$A$7563,'MASTER TT'!$B$2:$B$68606,"MONDAY",'MASTER TT'!$C$2:$C$68606,"08*-1*",'MASTER TT'!$AM$2:$AM$68606,"JAN-APRIL 2026",'MASTER TT'!$J$2:$J$68606,"&gt;=1"))</f>
        <v>0</v>
      </c>
      <c r="H143" s="79">
        <f>(COUNTIFS('MASTER TT'!$E$2:$E$68602,$A$2:$A$7563,'MASTER TT'!$B$2:$B$68602,"MONDAY",'MASTER TT'!$C$2:$C$68602,"1100-1*",'MASTER TT'!$AM$2:$AM$68602,"JAN-APRIL 2026",'MASTER TT'!$J$2:$J$68602,"&gt;=1"))</f>
        <v>0</v>
      </c>
      <c r="I143" s="79">
        <f>(COUNTIFS('MASTER TT'!$E$2:$E$68606,$A$2:$A$7563,'MASTER TT'!$B$2:$B$68606,"MONDAY",'MASTER TT'!$C$2:$C$68606,"1200-1*",'MASTER TT'!$AM$2:$AM$68606,"JAN-APRIL 2025",'MASTER TT'!$J$2:$J$68606,"&gt;=1"))</f>
        <v>0</v>
      </c>
      <c r="J143" s="79">
        <f>(COUNTIFS('MASTER TT'!$E$2:$E$68606,$A$2:$A$7563,'MASTER TT'!$B$2:$B$68606,"MONDAY",'MASTER TT'!$C$2:$C$68606,"1300-1*",'MASTER TT'!$AM$2:$AM$68606,"JAN-APRIL 2025",'MASTER TT'!$J$2:$J$68606,"&gt;=1"))</f>
        <v>0</v>
      </c>
      <c r="K143" s="79">
        <f>(COUNTIFS('MASTER TT'!$E$2:$E$68606,$A$2:$A$7563,'MASTER TT'!$B$2:$B$68606,"MONDAY",'MASTER TT'!$C$2:$C$68606,"14*-1*",'MASTER TT'!$AM$2:$AM$68606,"JAN-APRIL 2026",'MASTER TT'!$J$2:$J$68606,"&gt;=1"))</f>
        <v>0</v>
      </c>
      <c r="L143" s="79">
        <f>(COUNTIFS('MASTER TT'!$E$2:$E$68606,$A$2:$A$7563,'MASTER TT'!$B$2:$B$68606,"MONDAY",'MASTER TT'!$C$2:$C$68606,"17*-*",'MASTER TT'!$AM$2:$AM$68606,"JAN-APRIL 2026",'MASTER TT'!$J$2:$J$68606,"&gt;=1"))</f>
        <v>0</v>
      </c>
      <c r="M143" s="79">
        <f>(COUNTIFS('MASTER TT'!$E$2:$E$68606,$A$2:$A$7563,'MASTER TT'!$B$2:$B$68606,"TUESDAY",'MASTER TT'!$C$2:$C$68606,"08*-1*",'MASTER TT'!$AM$2:$AM$68606,"JAN-APRIL 2026",'MASTER TT'!$J$2:$J$68606,"&gt;=1"))</f>
        <v>0</v>
      </c>
      <c r="N143" s="79">
        <f>(COUNTIFS('MASTER TT'!$E$2:$E$68606,$A$2:$A$7563,'MASTER TT'!$B$2:$B$68606,"TUESDAY",'MASTER TT'!$C$2:$C$68606,"1100-1*",'MASTER TT'!$AM$2:$AM$68606,"JAN-APRIL 2026",'MASTER TT'!$J$2:$J$68606,"&gt;=1"))</f>
        <v>0</v>
      </c>
      <c r="O143" s="79">
        <f>(COUNTIFS('MASTER TT'!$E$2:$E$68606,$A$2:$A$7563,'MASTER TT'!$B$2:$B$68606,"MONDAY",'MASTER TT'!$C$2:$C$68606,"1200-1*",'MASTER TT'!$AM$2:$AM$68606,"JAN-APRIL 2025",'MASTER TT'!$J$2:$J$68606,"&gt;=1"))</f>
        <v>0</v>
      </c>
      <c r="P143" s="79">
        <f>(COUNTIFS('MASTER TT'!$E$2:$E$68606,$A$2:$A$7563,'MASTER TT'!$B$2:$B$68606,"TUESDAY",'MASTER TT'!$C$2:$C$68606,"1300-1*",'MASTER TT'!$AM$2:$AM$68606,"JAN-APRIL 2026",'MASTER TT'!$J$2:$J$68606,"&gt;=1"))</f>
        <v>0</v>
      </c>
      <c r="Q143" s="79">
        <f>(COUNTIFS('MASTER TT'!$E$2:$E$68606,$A$2:$A$7563,'MASTER TT'!$B$2:$B$68606,"TUESDAY",'MASTER TT'!$C$2:$C$68606,"14*-1*",'MASTER TT'!$AM$2:$AM$68606,"JAN-APRIL 2026",'MASTER TT'!$J$2:$J$68606,"&gt;=1"))</f>
        <v>0</v>
      </c>
      <c r="R143" s="79">
        <f>(COUNTIFS('MASTER TT'!$E$2:$E$68606,$A$2:$A$7563,'MASTER TT'!$B$2:$B$68606,"TUESDAY",'MASTER TT'!$C$2:$C$68606,"17*-*",'MASTER TT'!$AM$2:$AM$68606,"SEP-DEC  2025",'MASTER TT'!$J$2:$J$68606,"&gt;=1"))</f>
        <v>0</v>
      </c>
      <c r="S143" s="79">
        <f>(COUNTIFS('MASTER TT'!$E$2:$E$68606,$A$2:$A$7563,'MASTER TT'!$B$2:$B$68606,"WEDNESDAY",'MASTER TT'!$C$2:$C$68606,"08*-1*",'MASTER TT'!$AM$2:$AM$68606,"JAN-APRIL 2026",'MASTER TT'!$J$2:$J$68606,"&gt;=1"))</f>
        <v>0</v>
      </c>
      <c r="T143" s="79">
        <f>(COUNTIFS('MASTER TT'!$E$2:$E$68606,$A$2:$A$7563,'MASTER TT'!$B$2:$B$68606,"WEDNESDAY",'MASTER TT'!$C$2:$C$68606,"1100-1*",'MASTER TT'!$AM$2:$AM$68606,"JAN-APRIL 2026",'MASTER TT'!$J$2:$J$68606,"&gt;=1"))</f>
        <v>0</v>
      </c>
      <c r="U143" s="79">
        <f>(COUNTIFS('MASTER TT'!$E$2:$E$68606,$A$2:$A$7563,'MASTER TT'!$B$2:$B$68606,"MONDAY",'MASTER TT'!$C$2:$C$68606,"1200-1*",'MASTER TT'!$AM$2:$AM$68606,"JAN-APRIL 2025",'MASTER TT'!$J$2:$J$68606,"&gt;=1"))</f>
        <v>0</v>
      </c>
      <c r="V143" s="79">
        <f>(COUNTIFS('MASTER TT'!$E$2:$E$68606,$A$2:$A$7563,'MASTER TT'!$B$2:$B$68606,"MONDAY",'MASTER TT'!$C$2:$C$68606,"1300-1*",'MASTER TT'!$AM$2:$AM$68606,"JAN-APRIL 2025",'MASTER TT'!$J$2:$J$68606,"&gt;=1"))</f>
        <v>0</v>
      </c>
      <c r="W143" s="79">
        <f>(COUNTIFS('MASTER TT'!$E$2:$E$68606,$A$2:$A$7563,'MASTER TT'!$B$2:$B$68606,"WEDNESDAY",'MASTER TT'!$C$2:$C$68606,"14*-1*",'MASTER TT'!$AM$2:$AM$68606,"JAN-APRIL 2026",'MASTER TT'!$J$2:$J$68606,"&gt;=1"))</f>
        <v>0</v>
      </c>
      <c r="X143" s="79">
        <f>(COUNTIFS('MASTER TT'!$E$2:$E$68606,$A$2:$A$7563,'MASTER TT'!$B$2:$B$68606,"WEDNESDAY",'MASTER TT'!$C$2:$C$68606,"17*-*",'MASTER TT'!$AM$2:$AM$68606,"JAN-APRIL 2026",'MASTER TT'!$J$2:$J$68606,"&gt;=1"))</f>
        <v>0</v>
      </c>
      <c r="Y143" s="79">
        <f>(COUNTIFS('MASTER TT'!$E$2:$E$68606,$A$2:$A$7563,'MASTER TT'!$B$2:$B$68606,"THURSDAY",'MASTER TT'!$C$2:$C$68606,"08*-1*",'MASTER TT'!$AM$2:$AM$68606,"JAN-APRIL 2026",'MASTER TT'!$J$2:$J$68606,"&gt;=1"))</f>
        <v>0</v>
      </c>
      <c r="Z143" s="79">
        <f>(COUNTIFS('MASTER TT'!$E$2:$E$68606,$A$2:$A$7563,'MASTER TT'!$B$2:$B$68606,"THURSDAY",'MASTER TT'!$C$2:$C$68606,"1100-1*",'MASTER TT'!$AM$2:$AM$68606,"JAN-APRIL 2026",'MASTER TT'!$J$2:$J$68606,"&gt;=1"))</f>
        <v>0</v>
      </c>
      <c r="AA143" s="79">
        <f>(COUNTIFS('MASTER TT'!$E$2:$E$68606,$A$2:$A$7563,'MASTER TT'!$B$2:$B$68606,"MONDAY",'MASTER TT'!$C$2:$C$68606,"1200-1*",'MASTER TT'!$AM$2:$AM$68606,"JAN-APRIL 2025",'MASTER TT'!$J$2:$J$68606,"&gt;=1"))</f>
        <v>0</v>
      </c>
      <c r="AB143" s="79">
        <f>(COUNTIFS('MASTER TT'!$E$2:$E$68606,$A$2:$A$7563,'MASTER TT'!$B$2:$B$68606,"MONDAY",'MASTER TT'!$C$2:$C$68606,"1300-1*",'MASTER TT'!$AM$2:$AM$68606,"JAN-APRIL 2025",'MASTER TT'!$J$2:$J$68606,"&gt;=1"))</f>
        <v>0</v>
      </c>
      <c r="AC143" s="79">
        <f>(COUNTIFS('MASTER TT'!$E$2:$E$68606,$A$2:$A$7563,'MASTER TT'!$B$2:$B$68606,"THURSDAY",'MASTER TT'!$C$2:$C$68606,"14*-1*",'MASTER TT'!$AM$2:$AM$68606,"JAN-APRIL 2026",'MASTER TT'!$J$2:$J$68606,"&gt;=1"))</f>
        <v>0</v>
      </c>
      <c r="AD143" s="79">
        <f>(COUNTIFS('MASTER TT'!$E$2:$E$68606,$A$2:$A$7563,'MASTER TT'!$B$2:$B$68606,"THURSDAY",'MASTER TT'!$C$2:$C$68606,"17*-*",'MASTER TT'!$AM$2:$AM$68606,"JAN-APRIL 2026",'MASTER TT'!$J$2:$J$68606,"&gt;=1"))</f>
        <v>0</v>
      </c>
      <c r="AE143" s="79">
        <f>(COUNTIFS('MASTER TT'!$E$2:$E$68606,$A$2:$A$7563,'MASTER TT'!$B$2:$B$68606,"FRIDAY",'MASTER TT'!$C$2:$C$68606,"08*-1*",'MASTER TT'!$AM$2:$AM$68606,"JAN-APRIL 2026",'MASTER TT'!$J$2:$J$68606,"&gt;=1"))</f>
        <v>0</v>
      </c>
      <c r="AF143" s="79">
        <f>(COUNTIFS('MASTER TT'!$E$2:$E$68606,$A$2:$A$7563,'MASTER TT'!$B$2:$B$68606,"FRIDAY",'MASTER TT'!$C$2:$C$68606,"1100-1*",'MASTER TT'!$AM$2:$AM$68606,"JAN-APRIL 2026",'MASTER TT'!$J$2:$J$68606,"&gt;=1"))</f>
        <v>0</v>
      </c>
      <c r="AG143" s="79">
        <f>(COUNTIFS('MASTER TT'!$E$2:$E$68606,$A$2:$A$7563,'MASTER TT'!$B$2:$B$68606,"MONDAY",'MASTER TT'!$C$2:$C$68606,"1200-1*",'MASTER TT'!$AM$2:$AM$68606,"JAN-APRIL 2025",'MASTER TT'!$J$2:$J$68606,"&gt;=1"))</f>
        <v>0</v>
      </c>
      <c r="AH143" s="79">
        <f>(COUNTIFS('MASTER TT'!$E$2:$E$68606,$A$2:$A$7563,'MASTER TT'!$B$2:$B$68606,"MONDAY",'MASTER TT'!$C$2:$C$68606,"1300-1*",'MASTER TT'!$AM$2:$AM$68606,"JAN-APRIL 2025",'MASTER TT'!$J$2:$J$68606,"&gt;=1"))</f>
        <v>0</v>
      </c>
      <c r="AI143" s="79">
        <f>(COUNTIFS('MASTER TT'!$E$2:$E$68606,$A$2:$A$7563,'MASTER TT'!$B$2:$B$68606,"FRIDAY",'MASTER TT'!$C$2:$C$68606,"14*-1*",'MASTER TT'!$AM$2:$AM$68606,"JAN-APRIL 2026",'MASTER TT'!$J$2:$J$68606,"&gt;=1"))</f>
        <v>0</v>
      </c>
      <c r="AJ143" s="79">
        <f>(COUNTIFS('MASTER TT'!$E$2:$E$68606,$A$2:$A$7563,'MASTER TT'!$B$2:$B$68606,"FRIDAY",'MASTER TT'!$C$2:$C$68606,"17*-*",'MASTER TT'!$AM$2:$AM$68606,"JAN-APRIL 2026",'MASTER TT'!$J$2:$J$68606,"&gt;=1"))</f>
        <v>0</v>
      </c>
      <c r="AK143" s="79">
        <f>(COUNTIFS('MASTER TT'!$E$2:$E$68606,$A$2:$A$7563,'MASTER TT'!$B$2:$B$68606,"SATURDAY",'MASTER TT'!$C$2:$C$68606,"08*-1*",'MASTER TT'!$AM$2:$AM$68606,"JAN-APRIL 2026",'MASTER TT'!$J$2:$J$68606,"&gt;=1"))</f>
        <v>0</v>
      </c>
      <c r="AL143" s="79">
        <f>(COUNTIFS('MASTER TT'!$E$2:$E$68606,$A$2:$A$7563,'MASTER TT'!$B$2:$B$68606,"SATURDAY",'MASTER TT'!$C$2:$C$68606,"1100-1*",'MASTER TT'!$AM$2:$AM$68606,"JAN-APRIL 2026",'MASTER TT'!$J$2:$J$68606,"&gt;=1"))</f>
        <v>0</v>
      </c>
      <c r="AM143" s="79">
        <f>(COUNTIFS('MASTER TT'!$E$2:$E$68606,$A$2:$A$7563,'MASTER TT'!$B$2:$B$68606,"MONDAY",'MASTER TT'!$C$2:$C$68606,"1200-1*",'MASTER TT'!$AM$2:$AM$68606,"JAN-APRIL 2025",'MASTER TT'!$J$2:$J$68606,"&gt;=1"))</f>
        <v>0</v>
      </c>
      <c r="AN143" s="79">
        <f>(COUNTIFS('MASTER TT'!$E$2:$E$68606,$A$2:$A$7563,'MASTER TT'!$B$2:$B$68606,"MONDAY",'MASTER TT'!$C$2:$C$68606,"1300-1*",'MASTER TT'!$AM$2:$AM$68606,"JAN-APRIL 2025",'MASTER TT'!$J$2:$J$68606,"&gt;=1"))</f>
        <v>0</v>
      </c>
      <c r="AO143" s="79">
        <f>(COUNTIFS('MASTER TT'!$E$2:$E$68606,$A$2:$A$7563,'MASTER TT'!$B$2:$B$68606,"MONDAY",'MASTER TT'!$C$2:$C$68606,"14*-1*",'MASTER TT'!$AM$2:$AM$68606,"MAY-AUG 2025",'MASTER TT'!$J$2:$J$68606,"&gt;=1"))</f>
        <v>0</v>
      </c>
      <c r="AP143" s="79">
        <f>(COUNTIFS('MASTER TT'!$E$2:$E$68606,$A$2:$A$7563,'MASTER TT'!$B$2:$B$68606,"SATURDAY",'MASTER TT'!$C$2:$C$68606,"17*-*",'MASTER TT'!$AM$2:$AM$68606,"JAN-APRIL 2026",'MASTER TT'!$J$2:$J$68606,"&gt;=1"))</f>
        <v>0</v>
      </c>
      <c r="AQ143" s="79">
        <f>(COUNTIFS('MASTER TT'!$E$2:$E$68606,$A$2:$A$7563,'MASTER TT'!$B$2:$B$68606,"SUNDAY",'MASTER TT'!$C$2:$C$68606,"08*-1*",'MASTER TT'!$AM$2:$AM$68606,"JAN-APRIL 2026",'MASTER TT'!$J$2:$J$68606,"&gt;=1"))</f>
        <v>0</v>
      </c>
      <c r="AR143" s="79">
        <f>(COUNTIFS('MASTER TT'!$E$2:$E$68607,$A$2:$A$7563,'MASTER TT'!$B$2:$B$68607,"SUNDAY",'MASTER TT'!$C$2:$C$68607,"1100-1*",'MASTER TT'!$AM$2:$AM$68607,"JAN-APRIL 2026",'MASTER TT'!$J$2:$J$68607,"&gt;=1"))</f>
        <v>0</v>
      </c>
      <c r="AS143" s="79">
        <f>(COUNTIFS('MASTER TT'!$E$2:$E$68606,$A$2:$A$7563,'MASTER TT'!$B$2:$B$68606,"SUNDAY",'MASTER TT'!$C$2:$C$68606,"1200-1*",'MASTER TT'!$AM$2:$AM$68606,"JAN-APRIL 2026",'MASTER TT'!$J$2:$J$68606,"&gt;=1"))</f>
        <v>0</v>
      </c>
      <c r="AT143" s="79">
        <f>(COUNTIFS('MASTER TT'!$E$2:$E$68606,$A$2:$A$7563,'MASTER TT'!$B$2:$B$68606,"SUNDAY",'MASTER TT'!$C$2:$C$68606,"1300-1*",'MASTER TT'!$AM$2:$AM$68606,"JAN-APRIL 2026",'MASTER TT'!$J$2:$J$68606,"&gt;=1"))</f>
        <v>0</v>
      </c>
      <c r="AU143" s="79">
        <f>(COUNTIFS('MASTER TT'!$E$2:$E$68606,$A$2:$A$7563,'MASTER TT'!$B$2:$B$68606,"SUNDAY",'MASTER TT'!$C$2:$C$68606,"14*-1*",'MASTER TT'!$AM$2:$AM$68606,"JAN-APRIL 2026",'MASTER TT'!$J$2:$J$68606,"&gt;=1"))</f>
        <v>0</v>
      </c>
      <c r="AV143" s="79">
        <f>(COUNTIFS('MASTER TT'!$E$2:$E$68606,$A$2:$A$7563,'MASTER TT'!$B$2:$B$68606,"SUNDAY",'MASTER TT'!$C$2:$C$68606,"17*-*",'MASTER TT'!$AM$2:$AM$68606,"JAN-APRIL 2026",'MASTER TT'!$J$2:$J$68606,"&gt;=1"))</f>
        <v>0</v>
      </c>
      <c r="AW143" s="28"/>
      <c r="AX143" s="29"/>
      <c r="AY143" s="28"/>
      <c r="AZ143" s="28"/>
      <c r="BA143" s="28"/>
      <c r="BB143" s="28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1"/>
      <c r="BZ143" s="31"/>
      <c r="CA143" s="30"/>
      <c r="CB143" s="30"/>
      <c r="CC143" s="30"/>
      <c r="CD143" s="30"/>
      <c r="CE143" s="30"/>
      <c r="CF143" s="30"/>
    </row>
    <row r="144" spans="1:84" ht="14.25" customHeight="1">
      <c r="A144" s="129" t="s">
        <v>518</v>
      </c>
      <c r="B144" s="130" t="s">
        <v>510</v>
      </c>
      <c r="C144" s="46"/>
      <c r="D144" s="121"/>
      <c r="E144" s="121"/>
      <c r="F144" s="121" t="s">
        <v>479</v>
      </c>
      <c r="G144" s="79">
        <f>(COUNTIFS('MASTER TT'!$E$2:$E$68606,$A$2:$A$7563,'MASTER TT'!$B$2:$B$68606,"MONDAY",'MASTER TT'!$C$2:$C$68606,"08*-1*",'MASTER TT'!$AM$2:$AM$68606,"JAN-APRIL 2026",'MASTER TT'!$J$2:$J$68606,"&gt;=1"))</f>
        <v>0</v>
      </c>
      <c r="H144" s="79">
        <f>(COUNTIFS('MASTER TT'!$E$2:$E$68602,$A$2:$A$7563,'MASTER TT'!$B$2:$B$68602,"MONDAY",'MASTER TT'!$C$2:$C$68602,"1100-1*",'MASTER TT'!$AM$2:$AM$68602,"JAN-APRIL 2026",'MASTER TT'!$J$2:$J$68602,"&gt;=1"))</f>
        <v>0</v>
      </c>
      <c r="I144" s="79">
        <f>(COUNTIFS('MASTER TT'!$E$2:$E$68606,$A$2:$A$7563,'MASTER TT'!$B$2:$B$68606,"MONDAY",'MASTER TT'!$C$2:$C$68606,"1200-1*",'MASTER TT'!$AM$2:$AM$68606,"JAN-APRIL 2025",'MASTER TT'!$J$2:$J$68606,"&gt;=1"))</f>
        <v>0</v>
      </c>
      <c r="J144" s="79">
        <f>(COUNTIFS('MASTER TT'!$E$2:$E$68606,$A$2:$A$7563,'MASTER TT'!$B$2:$B$68606,"MONDAY",'MASTER TT'!$C$2:$C$68606,"1300-1*",'MASTER TT'!$AM$2:$AM$68606,"JAN-APRIL 2025",'MASTER TT'!$J$2:$J$68606,"&gt;=1"))</f>
        <v>0</v>
      </c>
      <c r="K144" s="79">
        <f>(COUNTIFS('MASTER TT'!$E$2:$E$68606,$A$2:$A$7563,'MASTER TT'!$B$2:$B$68606,"MONDAY",'MASTER TT'!$C$2:$C$68606,"14*-1*",'MASTER TT'!$AM$2:$AM$68606,"JAN-APRIL 2026",'MASTER TT'!$J$2:$J$68606,"&gt;=1"))</f>
        <v>0</v>
      </c>
      <c r="L144" s="79">
        <f>(COUNTIFS('MASTER TT'!$E$2:$E$68606,$A$2:$A$7563,'MASTER TT'!$B$2:$B$68606,"MONDAY",'MASTER TT'!$C$2:$C$68606,"17*-*",'MASTER TT'!$AM$2:$AM$68606,"JAN-APRIL 2026",'MASTER TT'!$J$2:$J$68606,"&gt;=1"))</f>
        <v>0</v>
      </c>
      <c r="M144" s="79">
        <f>(COUNTIFS('MASTER TT'!$E$2:$E$68606,$A$2:$A$7563,'MASTER TT'!$B$2:$B$68606,"TUESDAY",'MASTER TT'!$C$2:$C$68606,"08*-1*",'MASTER TT'!$AM$2:$AM$68606,"JAN-APRIL 2026",'MASTER TT'!$J$2:$J$68606,"&gt;=1"))</f>
        <v>0</v>
      </c>
      <c r="N144" s="79">
        <f>(COUNTIFS('MASTER TT'!$E$2:$E$68606,$A$2:$A$7563,'MASTER TT'!$B$2:$B$68606,"TUESDAY",'MASTER TT'!$C$2:$C$68606,"1100-1*",'MASTER TT'!$AM$2:$AM$68606,"JAN-APRIL 2026",'MASTER TT'!$J$2:$J$68606,"&gt;=1"))</f>
        <v>0</v>
      </c>
      <c r="O144" s="79">
        <f>(COUNTIFS('MASTER TT'!$E$2:$E$68606,$A$2:$A$7563,'MASTER TT'!$B$2:$B$68606,"MONDAY",'MASTER TT'!$C$2:$C$68606,"1200-1*",'MASTER TT'!$AM$2:$AM$68606,"JAN-APRIL 2025",'MASTER TT'!$J$2:$J$68606,"&gt;=1"))</f>
        <v>0</v>
      </c>
      <c r="P144" s="79">
        <f>(COUNTIFS('MASTER TT'!$E$2:$E$68606,$A$2:$A$7563,'MASTER TT'!$B$2:$B$68606,"TUESDAY",'MASTER TT'!$C$2:$C$68606,"1300-1*",'MASTER TT'!$AM$2:$AM$68606,"JAN-APRIL 2026",'MASTER TT'!$J$2:$J$68606,"&gt;=1"))</f>
        <v>0</v>
      </c>
      <c r="Q144" s="79">
        <f>(COUNTIFS('MASTER TT'!$E$2:$E$68606,$A$2:$A$7563,'MASTER TT'!$B$2:$B$68606,"TUESDAY",'MASTER TT'!$C$2:$C$68606,"14*-1*",'MASTER TT'!$AM$2:$AM$68606,"JAN-APRIL 2026",'MASTER TT'!$J$2:$J$68606,"&gt;=1"))</f>
        <v>0</v>
      </c>
      <c r="R144" s="79">
        <f>(COUNTIFS('MASTER TT'!$E$2:$E$68606,$A$2:$A$7563,'MASTER TT'!$B$2:$B$68606,"TUESDAY",'MASTER TT'!$C$2:$C$68606,"17*-*",'MASTER TT'!$AM$2:$AM$68606,"SEP-DEC  2025",'MASTER TT'!$J$2:$J$68606,"&gt;=1"))</f>
        <v>0</v>
      </c>
      <c r="S144" s="79">
        <f>(COUNTIFS('MASTER TT'!$E$2:$E$68606,$A$2:$A$7563,'MASTER TT'!$B$2:$B$68606,"WEDNESDAY",'MASTER TT'!$C$2:$C$68606,"08*-1*",'MASTER TT'!$AM$2:$AM$68606,"JAN-APRIL 2026",'MASTER TT'!$J$2:$J$68606,"&gt;=1"))</f>
        <v>0</v>
      </c>
      <c r="T144" s="79">
        <f>(COUNTIFS('MASTER TT'!$E$2:$E$68606,$A$2:$A$7563,'MASTER TT'!$B$2:$B$68606,"WEDNESDAY",'MASTER TT'!$C$2:$C$68606,"1100-1*",'MASTER TT'!$AM$2:$AM$68606,"JAN-APRIL 2026",'MASTER TT'!$J$2:$J$68606,"&gt;=1"))</f>
        <v>0</v>
      </c>
      <c r="U144" s="79">
        <f>(COUNTIFS('MASTER TT'!$E$2:$E$68606,$A$2:$A$7563,'MASTER TT'!$B$2:$B$68606,"MONDAY",'MASTER TT'!$C$2:$C$68606,"1200-1*",'MASTER TT'!$AM$2:$AM$68606,"JAN-APRIL 2025",'MASTER TT'!$J$2:$J$68606,"&gt;=1"))</f>
        <v>0</v>
      </c>
      <c r="V144" s="79">
        <f>(COUNTIFS('MASTER TT'!$E$2:$E$68606,$A$2:$A$7563,'MASTER TT'!$B$2:$B$68606,"MONDAY",'MASTER TT'!$C$2:$C$68606,"1300-1*",'MASTER TT'!$AM$2:$AM$68606,"JAN-APRIL 2025",'MASTER TT'!$J$2:$J$68606,"&gt;=1"))</f>
        <v>0</v>
      </c>
      <c r="W144" s="79">
        <f>(COUNTIFS('MASTER TT'!$E$2:$E$68606,$A$2:$A$7563,'MASTER TT'!$B$2:$B$68606,"WEDNESDAY",'MASTER TT'!$C$2:$C$68606,"14*-1*",'MASTER TT'!$AM$2:$AM$68606,"JAN-APRIL 2026",'MASTER TT'!$J$2:$J$68606,"&gt;=1"))</f>
        <v>0</v>
      </c>
      <c r="X144" s="79">
        <f>(COUNTIFS('MASTER TT'!$E$2:$E$68606,$A$2:$A$7563,'MASTER TT'!$B$2:$B$68606,"WEDNESDAY",'MASTER TT'!$C$2:$C$68606,"17*-*",'MASTER TT'!$AM$2:$AM$68606,"JAN-APRIL 2026",'MASTER TT'!$J$2:$J$68606,"&gt;=1"))</f>
        <v>0</v>
      </c>
      <c r="Y144" s="79">
        <f>(COUNTIFS('MASTER TT'!$E$2:$E$68606,$A$2:$A$7563,'MASTER TT'!$B$2:$B$68606,"THURSDAY",'MASTER TT'!$C$2:$C$68606,"08*-1*",'MASTER TT'!$AM$2:$AM$68606,"JAN-APRIL 2026",'MASTER TT'!$J$2:$J$68606,"&gt;=1"))</f>
        <v>0</v>
      </c>
      <c r="Z144" s="79">
        <f>(COUNTIFS('MASTER TT'!$E$2:$E$68606,$A$2:$A$7563,'MASTER TT'!$B$2:$B$68606,"THURSDAY",'MASTER TT'!$C$2:$C$68606,"1100-1*",'MASTER TT'!$AM$2:$AM$68606,"JAN-APRIL 2026",'MASTER TT'!$J$2:$J$68606,"&gt;=1"))</f>
        <v>0</v>
      </c>
      <c r="AA144" s="79">
        <f>(COUNTIFS('MASTER TT'!$E$2:$E$68606,$A$2:$A$7563,'MASTER TT'!$B$2:$B$68606,"MONDAY",'MASTER TT'!$C$2:$C$68606,"1200-1*",'MASTER TT'!$AM$2:$AM$68606,"JAN-APRIL 2025",'MASTER TT'!$J$2:$J$68606,"&gt;=1"))</f>
        <v>0</v>
      </c>
      <c r="AB144" s="79">
        <f>(COUNTIFS('MASTER TT'!$E$2:$E$68606,$A$2:$A$7563,'MASTER TT'!$B$2:$B$68606,"MONDAY",'MASTER TT'!$C$2:$C$68606,"1300-1*",'MASTER TT'!$AM$2:$AM$68606,"JAN-APRIL 2025",'MASTER TT'!$J$2:$J$68606,"&gt;=1"))</f>
        <v>0</v>
      </c>
      <c r="AC144" s="79">
        <f>(COUNTIFS('MASTER TT'!$E$2:$E$68606,$A$2:$A$7563,'MASTER TT'!$B$2:$B$68606,"THURSDAY",'MASTER TT'!$C$2:$C$68606,"14*-1*",'MASTER TT'!$AM$2:$AM$68606,"JAN-APRIL 2026",'MASTER TT'!$J$2:$J$68606,"&gt;=1"))</f>
        <v>0</v>
      </c>
      <c r="AD144" s="79">
        <f>(COUNTIFS('MASTER TT'!$E$2:$E$68606,$A$2:$A$7563,'MASTER TT'!$B$2:$B$68606,"THURSDAY",'MASTER TT'!$C$2:$C$68606,"17*-*",'MASTER TT'!$AM$2:$AM$68606,"JAN-APRIL 2026",'MASTER TT'!$J$2:$J$68606,"&gt;=1"))</f>
        <v>0</v>
      </c>
      <c r="AE144" s="79">
        <f>(COUNTIFS('MASTER TT'!$E$2:$E$68606,$A$2:$A$7563,'MASTER TT'!$B$2:$B$68606,"FRIDAY",'MASTER TT'!$C$2:$C$68606,"08*-1*",'MASTER TT'!$AM$2:$AM$68606,"JAN-APRIL 2026",'MASTER TT'!$J$2:$J$68606,"&gt;=1"))</f>
        <v>0</v>
      </c>
      <c r="AF144" s="79">
        <f>(COUNTIFS('MASTER TT'!$E$2:$E$68606,$A$2:$A$7563,'MASTER TT'!$B$2:$B$68606,"FRIDAY",'MASTER TT'!$C$2:$C$68606,"1100-1*",'MASTER TT'!$AM$2:$AM$68606,"JAN-APRIL 2026",'MASTER TT'!$J$2:$J$68606,"&gt;=1"))</f>
        <v>0</v>
      </c>
      <c r="AG144" s="79">
        <f>(COUNTIFS('MASTER TT'!$E$2:$E$68606,$A$2:$A$7563,'MASTER TT'!$B$2:$B$68606,"MONDAY",'MASTER TT'!$C$2:$C$68606,"1200-1*",'MASTER TT'!$AM$2:$AM$68606,"JAN-APRIL 2025",'MASTER TT'!$J$2:$J$68606,"&gt;=1"))</f>
        <v>0</v>
      </c>
      <c r="AH144" s="79">
        <f>(COUNTIFS('MASTER TT'!$E$2:$E$68606,$A$2:$A$7563,'MASTER TT'!$B$2:$B$68606,"MONDAY",'MASTER TT'!$C$2:$C$68606,"1300-1*",'MASTER TT'!$AM$2:$AM$68606,"JAN-APRIL 2025",'MASTER TT'!$J$2:$J$68606,"&gt;=1"))</f>
        <v>0</v>
      </c>
      <c r="AI144" s="79">
        <f>(COUNTIFS('MASTER TT'!$E$2:$E$68606,$A$2:$A$7563,'MASTER TT'!$B$2:$B$68606,"FRIDAY",'MASTER TT'!$C$2:$C$68606,"14*-1*",'MASTER TT'!$AM$2:$AM$68606,"JAN-APRIL 2026",'MASTER TT'!$J$2:$J$68606,"&gt;=1"))</f>
        <v>0</v>
      </c>
      <c r="AJ144" s="79">
        <f>(COUNTIFS('MASTER TT'!$E$2:$E$68606,$A$2:$A$7563,'MASTER TT'!$B$2:$B$68606,"FRIDAY",'MASTER TT'!$C$2:$C$68606,"17*-*",'MASTER TT'!$AM$2:$AM$68606,"JAN-APRIL 2026",'MASTER TT'!$J$2:$J$68606,"&gt;=1"))</f>
        <v>0</v>
      </c>
      <c r="AK144" s="79">
        <f>(COUNTIFS('MASTER TT'!$E$2:$E$68606,$A$2:$A$7563,'MASTER TT'!$B$2:$B$68606,"SATURDAY",'MASTER TT'!$C$2:$C$68606,"08*-1*",'MASTER TT'!$AM$2:$AM$68606,"JAN-APRIL 2026",'MASTER TT'!$J$2:$J$68606,"&gt;=1"))</f>
        <v>0</v>
      </c>
      <c r="AL144" s="79">
        <f>(COUNTIFS('MASTER TT'!$E$2:$E$68606,$A$2:$A$7563,'MASTER TT'!$B$2:$B$68606,"SATURDAY",'MASTER TT'!$C$2:$C$68606,"1100-1*",'MASTER TT'!$AM$2:$AM$68606,"JAN-APRIL 2026",'MASTER TT'!$J$2:$J$68606,"&gt;=1"))</f>
        <v>0</v>
      </c>
      <c r="AM144" s="79">
        <f>(COUNTIFS('MASTER TT'!$E$2:$E$68606,$A$2:$A$7563,'MASTER TT'!$B$2:$B$68606,"MONDAY",'MASTER TT'!$C$2:$C$68606,"1200-1*",'MASTER TT'!$AM$2:$AM$68606,"JAN-APRIL 2025",'MASTER TT'!$J$2:$J$68606,"&gt;=1"))</f>
        <v>0</v>
      </c>
      <c r="AN144" s="79">
        <f>(COUNTIFS('MASTER TT'!$E$2:$E$68606,$A$2:$A$7563,'MASTER TT'!$B$2:$B$68606,"MONDAY",'MASTER TT'!$C$2:$C$68606,"1300-1*",'MASTER TT'!$AM$2:$AM$68606,"JAN-APRIL 2025",'MASTER TT'!$J$2:$J$68606,"&gt;=1"))</f>
        <v>0</v>
      </c>
      <c r="AO144" s="79">
        <f>(COUNTIFS('MASTER TT'!$E$2:$E$68606,$A$2:$A$7563,'MASTER TT'!$B$2:$B$68606,"MONDAY",'MASTER TT'!$C$2:$C$68606,"14*-1*",'MASTER TT'!$AM$2:$AM$68606,"MAY-AUG 2025",'MASTER TT'!$J$2:$J$68606,"&gt;=1"))</f>
        <v>0</v>
      </c>
      <c r="AP144" s="79">
        <f>(COUNTIFS('MASTER TT'!$E$2:$E$68606,$A$2:$A$7563,'MASTER TT'!$B$2:$B$68606,"SATURDAY",'MASTER TT'!$C$2:$C$68606,"17*-*",'MASTER TT'!$AM$2:$AM$68606,"JAN-APRIL 2026",'MASTER TT'!$J$2:$J$68606,"&gt;=1"))</f>
        <v>0</v>
      </c>
      <c r="AQ144" s="79">
        <f>(COUNTIFS('MASTER TT'!$E$2:$E$68606,$A$2:$A$7563,'MASTER TT'!$B$2:$B$68606,"SUNDAY",'MASTER TT'!$C$2:$C$68606,"08*-1*",'MASTER TT'!$AM$2:$AM$68606,"JAN-APRIL 2026",'MASTER TT'!$J$2:$J$68606,"&gt;=1"))</f>
        <v>0</v>
      </c>
      <c r="AR144" s="79">
        <f>(COUNTIFS('MASTER TT'!$E$2:$E$68607,$A$2:$A$7563,'MASTER TT'!$B$2:$B$68607,"SUNDAY",'MASTER TT'!$C$2:$C$68607,"1100-1*",'MASTER TT'!$AM$2:$AM$68607,"JAN-APRIL 2026",'MASTER TT'!$J$2:$J$68607,"&gt;=1"))</f>
        <v>0</v>
      </c>
      <c r="AS144" s="79">
        <f>(COUNTIFS('MASTER TT'!$E$2:$E$68606,$A$2:$A$7563,'MASTER TT'!$B$2:$B$68606,"SUNDAY",'MASTER TT'!$C$2:$C$68606,"1200-1*",'MASTER TT'!$AM$2:$AM$68606,"JAN-APRIL 2026",'MASTER TT'!$J$2:$J$68606,"&gt;=1"))</f>
        <v>0</v>
      </c>
      <c r="AT144" s="79">
        <f>(COUNTIFS('MASTER TT'!$E$2:$E$68606,$A$2:$A$7563,'MASTER TT'!$B$2:$B$68606,"SUNDAY",'MASTER TT'!$C$2:$C$68606,"1300-1*",'MASTER TT'!$AM$2:$AM$68606,"JAN-APRIL 2026",'MASTER TT'!$J$2:$J$68606,"&gt;=1"))</f>
        <v>0</v>
      </c>
      <c r="AU144" s="79">
        <f>(COUNTIFS('MASTER TT'!$E$2:$E$68606,$A$2:$A$7563,'MASTER TT'!$B$2:$B$68606,"SUNDAY",'MASTER TT'!$C$2:$C$68606,"14*-1*",'MASTER TT'!$AM$2:$AM$68606,"JAN-APRIL 2026",'MASTER TT'!$J$2:$J$68606,"&gt;=1"))</f>
        <v>0</v>
      </c>
      <c r="AV144" s="79">
        <f>(COUNTIFS('MASTER TT'!$E$2:$E$68606,$A$2:$A$7563,'MASTER TT'!$B$2:$B$68606,"SUNDAY",'MASTER TT'!$C$2:$C$68606,"17*-*",'MASTER TT'!$AM$2:$AM$68606,"JAN-APRIL 2026",'MASTER TT'!$J$2:$J$68606,"&gt;=1"))</f>
        <v>0</v>
      </c>
      <c r="AW144" s="28"/>
      <c r="AX144" s="29"/>
      <c r="AY144" s="28"/>
      <c r="AZ144" s="28"/>
      <c r="BA144" s="28"/>
      <c r="BB144" s="28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1"/>
      <c r="BZ144" s="31"/>
      <c r="CA144" s="30"/>
      <c r="CB144" s="30"/>
      <c r="CC144" s="30"/>
      <c r="CD144" s="30"/>
      <c r="CE144" s="30"/>
      <c r="CF144" s="30"/>
    </row>
    <row r="145" spans="1:84" ht="14.25" customHeight="1">
      <c r="A145" s="129" t="s">
        <v>519</v>
      </c>
      <c r="B145" s="130" t="s">
        <v>510</v>
      </c>
      <c r="C145" s="46"/>
      <c r="D145" s="121"/>
      <c r="E145" s="121"/>
      <c r="F145" s="121" t="s">
        <v>479</v>
      </c>
      <c r="G145" s="79">
        <f>(COUNTIFS('MASTER TT'!$E$2:$E$68606,$A$2:$A$7563,'MASTER TT'!$B$2:$B$68606,"MONDAY",'MASTER TT'!$C$2:$C$68606,"08*-1*",'MASTER TT'!$AM$2:$AM$68606,"JAN-APRIL 2026",'MASTER TT'!$J$2:$J$68606,"&gt;=1"))</f>
        <v>0</v>
      </c>
      <c r="H145" s="79">
        <f>(COUNTIFS('MASTER TT'!$E$2:$E$68602,$A$2:$A$7563,'MASTER TT'!$B$2:$B$68602,"MONDAY",'MASTER TT'!$C$2:$C$68602,"1100-1*",'MASTER TT'!$AM$2:$AM$68602,"JAN-APRIL 2026",'MASTER TT'!$J$2:$J$68602,"&gt;=1"))</f>
        <v>0</v>
      </c>
      <c r="I145" s="79">
        <f>(COUNTIFS('MASTER TT'!$E$2:$E$68606,$A$2:$A$7563,'MASTER TT'!$B$2:$B$68606,"MONDAY",'MASTER TT'!$C$2:$C$68606,"1200-1*",'MASTER TT'!$AM$2:$AM$68606,"JAN-APRIL 2025",'MASTER TT'!$J$2:$J$68606,"&gt;=1"))</f>
        <v>0</v>
      </c>
      <c r="J145" s="79">
        <f>(COUNTIFS('MASTER TT'!$E$2:$E$68606,$A$2:$A$7563,'MASTER TT'!$B$2:$B$68606,"MONDAY",'MASTER TT'!$C$2:$C$68606,"1300-1*",'MASTER TT'!$AM$2:$AM$68606,"JAN-APRIL 2025",'MASTER TT'!$J$2:$J$68606,"&gt;=1"))</f>
        <v>0</v>
      </c>
      <c r="K145" s="79">
        <f>(COUNTIFS('MASTER TT'!$E$2:$E$68606,$A$2:$A$7563,'MASTER TT'!$B$2:$B$68606,"MONDAY",'MASTER TT'!$C$2:$C$68606,"14*-1*",'MASTER TT'!$AM$2:$AM$68606,"JAN-APRIL 2026",'MASTER TT'!$J$2:$J$68606,"&gt;=1"))</f>
        <v>0</v>
      </c>
      <c r="L145" s="79">
        <f>(COUNTIFS('MASTER TT'!$E$2:$E$68606,$A$2:$A$7563,'MASTER TT'!$B$2:$B$68606,"MONDAY",'MASTER TT'!$C$2:$C$68606,"17*-*",'MASTER TT'!$AM$2:$AM$68606,"JAN-APRIL 2026",'MASTER TT'!$J$2:$J$68606,"&gt;=1"))</f>
        <v>0</v>
      </c>
      <c r="M145" s="79">
        <f>(COUNTIFS('MASTER TT'!$E$2:$E$68606,$A$2:$A$7563,'MASTER TT'!$B$2:$B$68606,"TUESDAY",'MASTER TT'!$C$2:$C$68606,"08*-1*",'MASTER TT'!$AM$2:$AM$68606,"JAN-APRIL 2026",'MASTER TT'!$J$2:$J$68606,"&gt;=1"))</f>
        <v>0</v>
      </c>
      <c r="N145" s="79">
        <f>(COUNTIFS('MASTER TT'!$E$2:$E$68606,$A$2:$A$7563,'MASTER TT'!$B$2:$B$68606,"TUESDAY",'MASTER TT'!$C$2:$C$68606,"1100-1*",'MASTER TT'!$AM$2:$AM$68606,"JAN-APRIL 2026",'MASTER TT'!$J$2:$J$68606,"&gt;=1"))</f>
        <v>0</v>
      </c>
      <c r="O145" s="79">
        <f>(COUNTIFS('MASTER TT'!$E$2:$E$68606,$A$2:$A$7563,'MASTER TT'!$B$2:$B$68606,"MONDAY",'MASTER TT'!$C$2:$C$68606,"1200-1*",'MASTER TT'!$AM$2:$AM$68606,"JAN-APRIL 2025",'MASTER TT'!$J$2:$J$68606,"&gt;=1"))</f>
        <v>0</v>
      </c>
      <c r="P145" s="79">
        <f>(COUNTIFS('MASTER TT'!$E$2:$E$68606,$A$2:$A$7563,'MASTER TT'!$B$2:$B$68606,"TUESDAY",'MASTER TT'!$C$2:$C$68606,"1300-1*",'MASTER TT'!$AM$2:$AM$68606,"JAN-APRIL 2026",'MASTER TT'!$J$2:$J$68606,"&gt;=1"))</f>
        <v>0</v>
      </c>
      <c r="Q145" s="79">
        <f>(COUNTIFS('MASTER TT'!$E$2:$E$68606,$A$2:$A$7563,'MASTER TT'!$B$2:$B$68606,"TUESDAY",'MASTER TT'!$C$2:$C$68606,"14*-1*",'MASTER TT'!$AM$2:$AM$68606,"JAN-APRIL 2026",'MASTER TT'!$J$2:$J$68606,"&gt;=1"))</f>
        <v>0</v>
      </c>
      <c r="R145" s="79">
        <f>(COUNTIFS('MASTER TT'!$E$2:$E$68606,$A$2:$A$7563,'MASTER TT'!$B$2:$B$68606,"TUESDAY",'MASTER TT'!$C$2:$C$68606,"17*-*",'MASTER TT'!$AM$2:$AM$68606,"SEP-DEC  2025",'MASTER TT'!$J$2:$J$68606,"&gt;=1"))</f>
        <v>0</v>
      </c>
      <c r="S145" s="79">
        <f>(COUNTIFS('MASTER TT'!$E$2:$E$68606,$A$2:$A$7563,'MASTER TT'!$B$2:$B$68606,"WEDNESDAY",'MASTER TT'!$C$2:$C$68606,"08*-1*",'MASTER TT'!$AM$2:$AM$68606,"JAN-APRIL 2026",'MASTER TT'!$J$2:$J$68606,"&gt;=1"))</f>
        <v>0</v>
      </c>
      <c r="T145" s="79">
        <f>(COUNTIFS('MASTER TT'!$E$2:$E$68606,$A$2:$A$7563,'MASTER TT'!$B$2:$B$68606,"WEDNESDAY",'MASTER TT'!$C$2:$C$68606,"1100-1*",'MASTER TT'!$AM$2:$AM$68606,"JAN-APRIL 2026",'MASTER TT'!$J$2:$J$68606,"&gt;=1"))</f>
        <v>0</v>
      </c>
      <c r="U145" s="79">
        <f>(COUNTIFS('MASTER TT'!$E$2:$E$68606,$A$2:$A$7563,'MASTER TT'!$B$2:$B$68606,"MONDAY",'MASTER TT'!$C$2:$C$68606,"1200-1*",'MASTER TT'!$AM$2:$AM$68606,"JAN-APRIL 2025",'MASTER TT'!$J$2:$J$68606,"&gt;=1"))</f>
        <v>0</v>
      </c>
      <c r="V145" s="79">
        <f>(COUNTIFS('MASTER TT'!$E$2:$E$68606,$A$2:$A$7563,'MASTER TT'!$B$2:$B$68606,"MONDAY",'MASTER TT'!$C$2:$C$68606,"1300-1*",'MASTER TT'!$AM$2:$AM$68606,"JAN-APRIL 2025",'MASTER TT'!$J$2:$J$68606,"&gt;=1"))</f>
        <v>0</v>
      </c>
      <c r="W145" s="79">
        <f>(COUNTIFS('MASTER TT'!$E$2:$E$68606,$A$2:$A$7563,'MASTER TT'!$B$2:$B$68606,"WEDNESDAY",'MASTER TT'!$C$2:$C$68606,"14*-1*",'MASTER TT'!$AM$2:$AM$68606,"JAN-APRIL 2026",'MASTER TT'!$J$2:$J$68606,"&gt;=1"))</f>
        <v>0</v>
      </c>
      <c r="X145" s="79">
        <f>(COUNTIFS('MASTER TT'!$E$2:$E$68606,$A$2:$A$7563,'MASTER TT'!$B$2:$B$68606,"WEDNESDAY",'MASTER TT'!$C$2:$C$68606,"17*-*",'MASTER TT'!$AM$2:$AM$68606,"JAN-APRIL 2026",'MASTER TT'!$J$2:$J$68606,"&gt;=1"))</f>
        <v>0</v>
      </c>
      <c r="Y145" s="79">
        <f>(COUNTIFS('MASTER TT'!$E$2:$E$68606,$A$2:$A$7563,'MASTER TT'!$B$2:$B$68606,"THURSDAY",'MASTER TT'!$C$2:$C$68606,"08*-1*",'MASTER TT'!$AM$2:$AM$68606,"JAN-APRIL 2026",'MASTER TT'!$J$2:$J$68606,"&gt;=1"))</f>
        <v>0</v>
      </c>
      <c r="Z145" s="79">
        <f>(COUNTIFS('MASTER TT'!$E$2:$E$68606,$A$2:$A$7563,'MASTER TT'!$B$2:$B$68606,"THURSDAY",'MASTER TT'!$C$2:$C$68606,"1100-1*",'MASTER TT'!$AM$2:$AM$68606,"JAN-APRIL 2026",'MASTER TT'!$J$2:$J$68606,"&gt;=1"))</f>
        <v>0</v>
      </c>
      <c r="AA145" s="79">
        <f>(COUNTIFS('MASTER TT'!$E$2:$E$68606,$A$2:$A$7563,'MASTER TT'!$B$2:$B$68606,"MONDAY",'MASTER TT'!$C$2:$C$68606,"1200-1*",'MASTER TT'!$AM$2:$AM$68606,"JAN-APRIL 2025",'MASTER TT'!$J$2:$J$68606,"&gt;=1"))</f>
        <v>0</v>
      </c>
      <c r="AB145" s="79">
        <f>(COUNTIFS('MASTER TT'!$E$2:$E$68606,$A$2:$A$7563,'MASTER TT'!$B$2:$B$68606,"MONDAY",'MASTER TT'!$C$2:$C$68606,"1300-1*",'MASTER TT'!$AM$2:$AM$68606,"JAN-APRIL 2025",'MASTER TT'!$J$2:$J$68606,"&gt;=1"))</f>
        <v>0</v>
      </c>
      <c r="AC145" s="79">
        <f>(COUNTIFS('MASTER TT'!$E$2:$E$68606,$A$2:$A$7563,'MASTER TT'!$B$2:$B$68606,"THURSDAY",'MASTER TT'!$C$2:$C$68606,"14*-1*",'MASTER TT'!$AM$2:$AM$68606,"JAN-APRIL 2026",'MASTER TT'!$J$2:$J$68606,"&gt;=1"))</f>
        <v>0</v>
      </c>
      <c r="AD145" s="79">
        <f>(COUNTIFS('MASTER TT'!$E$2:$E$68606,$A$2:$A$7563,'MASTER TT'!$B$2:$B$68606,"THURSDAY",'MASTER TT'!$C$2:$C$68606,"17*-*",'MASTER TT'!$AM$2:$AM$68606,"JAN-APRIL 2026",'MASTER TT'!$J$2:$J$68606,"&gt;=1"))</f>
        <v>0</v>
      </c>
      <c r="AE145" s="79">
        <f>(COUNTIFS('MASTER TT'!$E$2:$E$68606,$A$2:$A$7563,'MASTER TT'!$B$2:$B$68606,"FRIDAY",'MASTER TT'!$C$2:$C$68606,"08*-1*",'MASTER TT'!$AM$2:$AM$68606,"JAN-APRIL 2026",'MASTER TT'!$J$2:$J$68606,"&gt;=1"))</f>
        <v>0</v>
      </c>
      <c r="AF145" s="79">
        <f>(COUNTIFS('MASTER TT'!$E$2:$E$68606,$A$2:$A$7563,'MASTER TT'!$B$2:$B$68606,"FRIDAY",'MASTER TT'!$C$2:$C$68606,"1100-1*",'MASTER TT'!$AM$2:$AM$68606,"JAN-APRIL 2026",'MASTER TT'!$J$2:$J$68606,"&gt;=1"))</f>
        <v>0</v>
      </c>
      <c r="AG145" s="79">
        <f>(COUNTIFS('MASTER TT'!$E$2:$E$68606,$A$2:$A$7563,'MASTER TT'!$B$2:$B$68606,"MONDAY",'MASTER TT'!$C$2:$C$68606,"1200-1*",'MASTER TT'!$AM$2:$AM$68606,"JAN-APRIL 2025",'MASTER TT'!$J$2:$J$68606,"&gt;=1"))</f>
        <v>0</v>
      </c>
      <c r="AH145" s="79">
        <f>(COUNTIFS('MASTER TT'!$E$2:$E$68606,$A$2:$A$7563,'MASTER TT'!$B$2:$B$68606,"MONDAY",'MASTER TT'!$C$2:$C$68606,"1300-1*",'MASTER TT'!$AM$2:$AM$68606,"JAN-APRIL 2025",'MASTER TT'!$J$2:$J$68606,"&gt;=1"))</f>
        <v>0</v>
      </c>
      <c r="AI145" s="79">
        <f>(COUNTIFS('MASTER TT'!$E$2:$E$68606,$A$2:$A$7563,'MASTER TT'!$B$2:$B$68606,"FRIDAY",'MASTER TT'!$C$2:$C$68606,"14*-1*",'MASTER TT'!$AM$2:$AM$68606,"JAN-APRIL 2026",'MASTER TT'!$J$2:$J$68606,"&gt;=1"))</f>
        <v>0</v>
      </c>
      <c r="AJ145" s="79">
        <f>(COUNTIFS('MASTER TT'!$E$2:$E$68606,$A$2:$A$7563,'MASTER TT'!$B$2:$B$68606,"FRIDAY",'MASTER TT'!$C$2:$C$68606,"17*-*",'MASTER TT'!$AM$2:$AM$68606,"JAN-APRIL 2026",'MASTER TT'!$J$2:$J$68606,"&gt;=1"))</f>
        <v>0</v>
      </c>
      <c r="AK145" s="79">
        <f>(COUNTIFS('MASTER TT'!$E$2:$E$68606,$A$2:$A$7563,'MASTER TT'!$B$2:$B$68606,"SATURDAY",'MASTER TT'!$C$2:$C$68606,"08*-1*",'MASTER TT'!$AM$2:$AM$68606,"JAN-APRIL 2026",'MASTER TT'!$J$2:$J$68606,"&gt;=1"))</f>
        <v>0</v>
      </c>
      <c r="AL145" s="79">
        <f>(COUNTIFS('MASTER TT'!$E$2:$E$68606,$A$2:$A$7563,'MASTER TT'!$B$2:$B$68606,"SATURDAY",'MASTER TT'!$C$2:$C$68606,"1100-1*",'MASTER TT'!$AM$2:$AM$68606,"JAN-APRIL 2026",'MASTER TT'!$J$2:$J$68606,"&gt;=1"))</f>
        <v>0</v>
      </c>
      <c r="AM145" s="79">
        <f>(COUNTIFS('MASTER TT'!$E$2:$E$68606,$A$2:$A$7563,'MASTER TT'!$B$2:$B$68606,"MONDAY",'MASTER TT'!$C$2:$C$68606,"1200-1*",'MASTER TT'!$AM$2:$AM$68606,"JAN-APRIL 2025",'MASTER TT'!$J$2:$J$68606,"&gt;=1"))</f>
        <v>0</v>
      </c>
      <c r="AN145" s="79">
        <f>(COUNTIFS('MASTER TT'!$E$2:$E$68606,$A$2:$A$7563,'MASTER TT'!$B$2:$B$68606,"MONDAY",'MASTER TT'!$C$2:$C$68606,"1300-1*",'MASTER TT'!$AM$2:$AM$68606,"JAN-APRIL 2025",'MASTER TT'!$J$2:$J$68606,"&gt;=1"))</f>
        <v>0</v>
      </c>
      <c r="AO145" s="79">
        <f>(COUNTIFS('MASTER TT'!$E$2:$E$68606,$A$2:$A$7563,'MASTER TT'!$B$2:$B$68606,"MONDAY",'MASTER TT'!$C$2:$C$68606,"14*-1*",'MASTER TT'!$AM$2:$AM$68606,"MAY-AUG 2025",'MASTER TT'!$J$2:$J$68606,"&gt;=1"))</f>
        <v>0</v>
      </c>
      <c r="AP145" s="79">
        <f>(COUNTIFS('MASTER TT'!$E$2:$E$68606,$A$2:$A$7563,'MASTER TT'!$B$2:$B$68606,"SATURDAY",'MASTER TT'!$C$2:$C$68606,"17*-*",'MASTER TT'!$AM$2:$AM$68606,"JAN-APRIL 2026",'MASTER TT'!$J$2:$J$68606,"&gt;=1"))</f>
        <v>0</v>
      </c>
      <c r="AQ145" s="79">
        <f>(COUNTIFS('MASTER TT'!$E$2:$E$68606,$A$2:$A$7563,'MASTER TT'!$B$2:$B$68606,"SUNDAY",'MASTER TT'!$C$2:$C$68606,"08*-1*",'MASTER TT'!$AM$2:$AM$68606,"JAN-APRIL 2026",'MASTER TT'!$J$2:$J$68606,"&gt;=1"))</f>
        <v>0</v>
      </c>
      <c r="AR145" s="79">
        <f>(COUNTIFS('MASTER TT'!$E$2:$E$68607,$A$2:$A$7563,'MASTER TT'!$B$2:$B$68607,"SUNDAY",'MASTER TT'!$C$2:$C$68607,"1100-1*",'MASTER TT'!$AM$2:$AM$68607,"JAN-APRIL 2026",'MASTER TT'!$J$2:$J$68607,"&gt;=1"))</f>
        <v>0</v>
      </c>
      <c r="AS145" s="79">
        <f>(COUNTIFS('MASTER TT'!$E$2:$E$68606,$A$2:$A$7563,'MASTER TT'!$B$2:$B$68606,"SUNDAY",'MASTER TT'!$C$2:$C$68606,"1200-1*",'MASTER TT'!$AM$2:$AM$68606,"JAN-APRIL 2026",'MASTER TT'!$J$2:$J$68606,"&gt;=1"))</f>
        <v>0</v>
      </c>
      <c r="AT145" s="79">
        <f>(COUNTIFS('MASTER TT'!$E$2:$E$68606,$A$2:$A$7563,'MASTER TT'!$B$2:$B$68606,"SUNDAY",'MASTER TT'!$C$2:$C$68606,"1300-1*",'MASTER TT'!$AM$2:$AM$68606,"JAN-APRIL 2026",'MASTER TT'!$J$2:$J$68606,"&gt;=1"))</f>
        <v>0</v>
      </c>
      <c r="AU145" s="79">
        <f>(COUNTIFS('MASTER TT'!$E$2:$E$68606,$A$2:$A$7563,'MASTER TT'!$B$2:$B$68606,"SUNDAY",'MASTER TT'!$C$2:$C$68606,"14*-1*",'MASTER TT'!$AM$2:$AM$68606,"JAN-APRIL 2026",'MASTER TT'!$J$2:$J$68606,"&gt;=1"))</f>
        <v>0</v>
      </c>
      <c r="AV145" s="79">
        <f>(COUNTIFS('MASTER TT'!$E$2:$E$68606,$A$2:$A$7563,'MASTER TT'!$B$2:$B$68606,"SUNDAY",'MASTER TT'!$C$2:$C$68606,"17*-*",'MASTER TT'!$AM$2:$AM$68606,"JAN-APRIL 2026",'MASTER TT'!$J$2:$J$68606,"&gt;=1"))</f>
        <v>0</v>
      </c>
      <c r="AW145" s="28"/>
      <c r="AX145" s="29"/>
      <c r="AY145" s="28"/>
      <c r="AZ145" s="28"/>
      <c r="BA145" s="28"/>
      <c r="BB145" s="28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1"/>
      <c r="BZ145" s="31"/>
      <c r="CA145" s="30"/>
      <c r="CB145" s="30"/>
      <c r="CC145" s="30"/>
      <c r="CD145" s="30"/>
      <c r="CE145" s="30"/>
      <c r="CF145" s="30"/>
    </row>
    <row r="146" spans="1:84" ht="14.25" customHeight="1">
      <c r="A146" s="129" t="s">
        <v>520</v>
      </c>
      <c r="B146" s="130" t="s">
        <v>510</v>
      </c>
      <c r="C146" s="46"/>
      <c r="D146" s="121"/>
      <c r="E146" s="121"/>
      <c r="F146" s="121" t="s">
        <v>479</v>
      </c>
      <c r="G146" s="79">
        <f>(COUNTIFS('MASTER TT'!$E$2:$E$68606,$A$2:$A$7563,'MASTER TT'!$B$2:$B$68606,"MONDAY",'MASTER TT'!$C$2:$C$68606,"08*-1*",'MASTER TT'!$AM$2:$AM$68606,"JAN-APRIL 2026",'MASTER TT'!$J$2:$J$68606,"&gt;=1"))</f>
        <v>0</v>
      </c>
      <c r="H146" s="79">
        <f>(COUNTIFS('MASTER TT'!$E$2:$E$68602,$A$2:$A$7563,'MASTER TT'!$B$2:$B$68602,"MONDAY",'MASTER TT'!$C$2:$C$68602,"1100-1*",'MASTER TT'!$AM$2:$AM$68602,"JAN-APRIL 2026",'MASTER TT'!$J$2:$J$68602,"&gt;=1"))</f>
        <v>0</v>
      </c>
      <c r="I146" s="79">
        <f>(COUNTIFS('MASTER TT'!$E$2:$E$68606,$A$2:$A$7563,'MASTER TT'!$B$2:$B$68606,"MONDAY",'MASTER TT'!$C$2:$C$68606,"1200-1*",'MASTER TT'!$AM$2:$AM$68606,"JAN-APRIL 2025",'MASTER TT'!$J$2:$J$68606,"&gt;=1"))</f>
        <v>0</v>
      </c>
      <c r="J146" s="79">
        <f>(COUNTIFS('MASTER TT'!$E$2:$E$68606,$A$2:$A$7563,'MASTER TT'!$B$2:$B$68606,"MONDAY",'MASTER TT'!$C$2:$C$68606,"1300-1*",'MASTER TT'!$AM$2:$AM$68606,"JAN-APRIL 2025",'MASTER TT'!$J$2:$J$68606,"&gt;=1"))</f>
        <v>0</v>
      </c>
      <c r="K146" s="79">
        <f>(COUNTIFS('MASTER TT'!$E$2:$E$68606,$A$2:$A$7563,'MASTER TT'!$B$2:$B$68606,"MONDAY",'MASTER TT'!$C$2:$C$68606,"14*-1*",'MASTER TT'!$AM$2:$AM$68606,"JAN-APRIL 2026",'MASTER TT'!$J$2:$J$68606,"&gt;=1"))</f>
        <v>0</v>
      </c>
      <c r="L146" s="79">
        <f>(COUNTIFS('MASTER TT'!$E$2:$E$68606,$A$2:$A$7563,'MASTER TT'!$B$2:$B$68606,"MONDAY",'MASTER TT'!$C$2:$C$68606,"17*-*",'MASTER TT'!$AM$2:$AM$68606,"JAN-APRIL 2026",'MASTER TT'!$J$2:$J$68606,"&gt;=1"))</f>
        <v>0</v>
      </c>
      <c r="M146" s="79">
        <f>(COUNTIFS('MASTER TT'!$E$2:$E$68606,$A$2:$A$7563,'MASTER TT'!$B$2:$B$68606,"TUESDAY",'MASTER TT'!$C$2:$C$68606,"08*-1*",'MASTER TT'!$AM$2:$AM$68606,"JAN-APRIL 2026",'MASTER TT'!$J$2:$J$68606,"&gt;=1"))</f>
        <v>0</v>
      </c>
      <c r="N146" s="79">
        <f>(COUNTIFS('MASTER TT'!$E$2:$E$68606,$A$2:$A$7563,'MASTER TT'!$B$2:$B$68606,"TUESDAY",'MASTER TT'!$C$2:$C$68606,"1100-1*",'MASTER TT'!$AM$2:$AM$68606,"JAN-APRIL 2026",'MASTER TT'!$J$2:$J$68606,"&gt;=1"))</f>
        <v>0</v>
      </c>
      <c r="O146" s="79">
        <f>(COUNTIFS('MASTER TT'!$E$2:$E$68606,$A$2:$A$7563,'MASTER TT'!$B$2:$B$68606,"MONDAY",'MASTER TT'!$C$2:$C$68606,"1200-1*",'MASTER TT'!$AM$2:$AM$68606,"JAN-APRIL 2025",'MASTER TT'!$J$2:$J$68606,"&gt;=1"))</f>
        <v>0</v>
      </c>
      <c r="P146" s="79">
        <f>(COUNTIFS('MASTER TT'!$E$2:$E$68606,$A$2:$A$7563,'MASTER TT'!$B$2:$B$68606,"TUESDAY",'MASTER TT'!$C$2:$C$68606,"1300-1*",'MASTER TT'!$AM$2:$AM$68606,"JAN-APRIL 2026",'MASTER TT'!$J$2:$J$68606,"&gt;=1"))</f>
        <v>0</v>
      </c>
      <c r="Q146" s="79">
        <f>(COUNTIFS('MASTER TT'!$E$2:$E$68606,$A$2:$A$7563,'MASTER TT'!$B$2:$B$68606,"TUESDAY",'MASTER TT'!$C$2:$C$68606,"14*-1*",'MASTER TT'!$AM$2:$AM$68606,"JAN-APRIL 2026",'MASTER TT'!$J$2:$J$68606,"&gt;=1"))</f>
        <v>0</v>
      </c>
      <c r="R146" s="79">
        <f>(COUNTIFS('MASTER TT'!$E$2:$E$68606,$A$2:$A$7563,'MASTER TT'!$B$2:$B$68606,"TUESDAY",'MASTER TT'!$C$2:$C$68606,"17*-*",'MASTER TT'!$AM$2:$AM$68606,"SEP-DEC  2025",'MASTER TT'!$J$2:$J$68606,"&gt;=1"))</f>
        <v>0</v>
      </c>
      <c r="S146" s="79">
        <f>(COUNTIFS('MASTER TT'!$E$2:$E$68606,$A$2:$A$7563,'MASTER TT'!$B$2:$B$68606,"WEDNESDAY",'MASTER TT'!$C$2:$C$68606,"08*-1*",'MASTER TT'!$AM$2:$AM$68606,"JAN-APRIL 2026",'MASTER TT'!$J$2:$J$68606,"&gt;=1"))</f>
        <v>0</v>
      </c>
      <c r="T146" s="79">
        <f>(COUNTIFS('MASTER TT'!$E$2:$E$68606,$A$2:$A$7563,'MASTER TT'!$B$2:$B$68606,"WEDNESDAY",'MASTER TT'!$C$2:$C$68606,"1100-1*",'MASTER TT'!$AM$2:$AM$68606,"JAN-APRIL 2026",'MASTER TT'!$J$2:$J$68606,"&gt;=1"))</f>
        <v>0</v>
      </c>
      <c r="U146" s="79">
        <f>(COUNTIFS('MASTER TT'!$E$2:$E$68606,$A$2:$A$7563,'MASTER TT'!$B$2:$B$68606,"MONDAY",'MASTER TT'!$C$2:$C$68606,"1200-1*",'MASTER TT'!$AM$2:$AM$68606,"JAN-APRIL 2025",'MASTER TT'!$J$2:$J$68606,"&gt;=1"))</f>
        <v>0</v>
      </c>
      <c r="V146" s="79">
        <f>(COUNTIFS('MASTER TT'!$E$2:$E$68606,$A$2:$A$7563,'MASTER TT'!$B$2:$B$68606,"MONDAY",'MASTER TT'!$C$2:$C$68606,"1300-1*",'MASTER TT'!$AM$2:$AM$68606,"JAN-APRIL 2025",'MASTER TT'!$J$2:$J$68606,"&gt;=1"))</f>
        <v>0</v>
      </c>
      <c r="W146" s="79">
        <f>(COUNTIFS('MASTER TT'!$E$2:$E$68606,$A$2:$A$7563,'MASTER TT'!$B$2:$B$68606,"WEDNESDAY",'MASTER TT'!$C$2:$C$68606,"14*-1*",'MASTER TT'!$AM$2:$AM$68606,"JAN-APRIL 2026",'MASTER TT'!$J$2:$J$68606,"&gt;=1"))</f>
        <v>0</v>
      </c>
      <c r="X146" s="79">
        <f>(COUNTIFS('MASTER TT'!$E$2:$E$68606,$A$2:$A$7563,'MASTER TT'!$B$2:$B$68606,"WEDNESDAY",'MASTER TT'!$C$2:$C$68606,"17*-*",'MASTER TT'!$AM$2:$AM$68606,"JAN-APRIL 2026",'MASTER TT'!$J$2:$J$68606,"&gt;=1"))</f>
        <v>0</v>
      </c>
      <c r="Y146" s="79">
        <f>(COUNTIFS('MASTER TT'!$E$2:$E$68606,$A$2:$A$7563,'MASTER TT'!$B$2:$B$68606,"THURSDAY",'MASTER TT'!$C$2:$C$68606,"08*-1*",'MASTER TT'!$AM$2:$AM$68606,"JAN-APRIL 2026",'MASTER TT'!$J$2:$J$68606,"&gt;=1"))</f>
        <v>0</v>
      </c>
      <c r="Z146" s="79">
        <f>(COUNTIFS('MASTER TT'!$E$2:$E$68606,$A$2:$A$7563,'MASTER TT'!$B$2:$B$68606,"THURSDAY",'MASTER TT'!$C$2:$C$68606,"1100-1*",'MASTER TT'!$AM$2:$AM$68606,"JAN-APRIL 2026",'MASTER TT'!$J$2:$J$68606,"&gt;=1"))</f>
        <v>0</v>
      </c>
      <c r="AA146" s="79">
        <f>(COUNTIFS('MASTER TT'!$E$2:$E$68606,$A$2:$A$7563,'MASTER TT'!$B$2:$B$68606,"MONDAY",'MASTER TT'!$C$2:$C$68606,"1200-1*",'MASTER TT'!$AM$2:$AM$68606,"JAN-APRIL 2025",'MASTER TT'!$J$2:$J$68606,"&gt;=1"))</f>
        <v>0</v>
      </c>
      <c r="AB146" s="79">
        <f>(COUNTIFS('MASTER TT'!$E$2:$E$68606,$A$2:$A$7563,'MASTER TT'!$B$2:$B$68606,"MONDAY",'MASTER TT'!$C$2:$C$68606,"1300-1*",'MASTER TT'!$AM$2:$AM$68606,"JAN-APRIL 2025",'MASTER TT'!$J$2:$J$68606,"&gt;=1"))</f>
        <v>0</v>
      </c>
      <c r="AC146" s="79">
        <f>(COUNTIFS('MASTER TT'!$E$2:$E$68606,$A$2:$A$7563,'MASTER TT'!$B$2:$B$68606,"THURSDAY",'MASTER TT'!$C$2:$C$68606,"14*-1*",'MASTER TT'!$AM$2:$AM$68606,"JAN-APRIL 2026",'MASTER TT'!$J$2:$J$68606,"&gt;=1"))</f>
        <v>0</v>
      </c>
      <c r="AD146" s="79">
        <f>(COUNTIFS('MASTER TT'!$E$2:$E$68606,$A$2:$A$7563,'MASTER TT'!$B$2:$B$68606,"THURSDAY",'MASTER TT'!$C$2:$C$68606,"17*-*",'MASTER TT'!$AM$2:$AM$68606,"JAN-APRIL 2026",'MASTER TT'!$J$2:$J$68606,"&gt;=1"))</f>
        <v>0</v>
      </c>
      <c r="AE146" s="79">
        <f>(COUNTIFS('MASTER TT'!$E$2:$E$68606,$A$2:$A$7563,'MASTER TT'!$B$2:$B$68606,"FRIDAY",'MASTER TT'!$C$2:$C$68606,"08*-1*",'MASTER TT'!$AM$2:$AM$68606,"JAN-APRIL 2026",'MASTER TT'!$J$2:$J$68606,"&gt;=1"))</f>
        <v>0</v>
      </c>
      <c r="AF146" s="79">
        <f>(COUNTIFS('MASTER TT'!$E$2:$E$68606,$A$2:$A$7563,'MASTER TT'!$B$2:$B$68606,"FRIDAY",'MASTER TT'!$C$2:$C$68606,"1100-1*",'MASTER TT'!$AM$2:$AM$68606,"JAN-APRIL 2026",'MASTER TT'!$J$2:$J$68606,"&gt;=1"))</f>
        <v>0</v>
      </c>
      <c r="AG146" s="79">
        <f>(COUNTIFS('MASTER TT'!$E$2:$E$68606,$A$2:$A$7563,'MASTER TT'!$B$2:$B$68606,"MONDAY",'MASTER TT'!$C$2:$C$68606,"1200-1*",'MASTER TT'!$AM$2:$AM$68606,"JAN-APRIL 2025",'MASTER TT'!$J$2:$J$68606,"&gt;=1"))</f>
        <v>0</v>
      </c>
      <c r="AH146" s="79">
        <f>(COUNTIFS('MASTER TT'!$E$2:$E$68606,$A$2:$A$7563,'MASTER TT'!$B$2:$B$68606,"MONDAY",'MASTER TT'!$C$2:$C$68606,"1300-1*",'MASTER TT'!$AM$2:$AM$68606,"JAN-APRIL 2025",'MASTER TT'!$J$2:$J$68606,"&gt;=1"))</f>
        <v>0</v>
      </c>
      <c r="AI146" s="79">
        <f>(COUNTIFS('MASTER TT'!$E$2:$E$68606,$A$2:$A$7563,'MASTER TT'!$B$2:$B$68606,"FRIDAY",'MASTER TT'!$C$2:$C$68606,"14*-1*",'MASTER TT'!$AM$2:$AM$68606,"JAN-APRIL 2026",'MASTER TT'!$J$2:$J$68606,"&gt;=1"))</f>
        <v>0</v>
      </c>
      <c r="AJ146" s="79">
        <f>(COUNTIFS('MASTER TT'!$E$2:$E$68606,$A$2:$A$7563,'MASTER TT'!$B$2:$B$68606,"FRIDAY",'MASTER TT'!$C$2:$C$68606,"17*-*",'MASTER TT'!$AM$2:$AM$68606,"JAN-APRIL 2026",'MASTER TT'!$J$2:$J$68606,"&gt;=1"))</f>
        <v>0</v>
      </c>
      <c r="AK146" s="79">
        <f>(COUNTIFS('MASTER TT'!$E$2:$E$68606,$A$2:$A$7563,'MASTER TT'!$B$2:$B$68606,"SATURDAY",'MASTER TT'!$C$2:$C$68606,"08*-1*",'MASTER TT'!$AM$2:$AM$68606,"JAN-APRIL 2026",'MASTER TT'!$J$2:$J$68606,"&gt;=1"))</f>
        <v>0</v>
      </c>
      <c r="AL146" s="79">
        <f>(COUNTIFS('MASTER TT'!$E$2:$E$68606,$A$2:$A$7563,'MASTER TT'!$B$2:$B$68606,"SATURDAY",'MASTER TT'!$C$2:$C$68606,"1100-1*",'MASTER TT'!$AM$2:$AM$68606,"JAN-APRIL 2026",'MASTER TT'!$J$2:$J$68606,"&gt;=1"))</f>
        <v>0</v>
      </c>
      <c r="AM146" s="79">
        <f>(COUNTIFS('MASTER TT'!$E$2:$E$68606,$A$2:$A$7563,'MASTER TT'!$B$2:$B$68606,"MONDAY",'MASTER TT'!$C$2:$C$68606,"1200-1*",'MASTER TT'!$AM$2:$AM$68606,"JAN-APRIL 2025",'MASTER TT'!$J$2:$J$68606,"&gt;=1"))</f>
        <v>0</v>
      </c>
      <c r="AN146" s="79">
        <f>(COUNTIFS('MASTER TT'!$E$2:$E$68606,$A$2:$A$7563,'MASTER TT'!$B$2:$B$68606,"MONDAY",'MASTER TT'!$C$2:$C$68606,"1300-1*",'MASTER TT'!$AM$2:$AM$68606,"JAN-APRIL 2025",'MASTER TT'!$J$2:$J$68606,"&gt;=1"))</f>
        <v>0</v>
      </c>
      <c r="AO146" s="79">
        <f>(COUNTIFS('MASTER TT'!$E$2:$E$68606,$A$2:$A$7563,'MASTER TT'!$B$2:$B$68606,"MONDAY",'MASTER TT'!$C$2:$C$68606,"14*-1*",'MASTER TT'!$AM$2:$AM$68606,"MAY-AUG 2025",'MASTER TT'!$J$2:$J$68606,"&gt;=1"))</f>
        <v>0</v>
      </c>
      <c r="AP146" s="79">
        <f>(COUNTIFS('MASTER TT'!$E$2:$E$68606,$A$2:$A$7563,'MASTER TT'!$B$2:$B$68606,"SATURDAY",'MASTER TT'!$C$2:$C$68606,"17*-*",'MASTER TT'!$AM$2:$AM$68606,"JAN-APRIL 2026",'MASTER TT'!$J$2:$J$68606,"&gt;=1"))</f>
        <v>0</v>
      </c>
      <c r="AQ146" s="79">
        <f>(COUNTIFS('MASTER TT'!$E$2:$E$68606,$A$2:$A$7563,'MASTER TT'!$B$2:$B$68606,"SUNDAY",'MASTER TT'!$C$2:$C$68606,"08*-1*",'MASTER TT'!$AM$2:$AM$68606,"JAN-APRIL 2026",'MASTER TT'!$J$2:$J$68606,"&gt;=1"))</f>
        <v>0</v>
      </c>
      <c r="AR146" s="79">
        <f>(COUNTIFS('MASTER TT'!$E$2:$E$68607,$A$2:$A$7563,'MASTER TT'!$B$2:$B$68607,"SUNDAY",'MASTER TT'!$C$2:$C$68607,"1100-1*",'MASTER TT'!$AM$2:$AM$68607,"JAN-APRIL 2026",'MASTER TT'!$J$2:$J$68607,"&gt;=1"))</f>
        <v>0</v>
      </c>
      <c r="AS146" s="79">
        <f>(COUNTIFS('MASTER TT'!$E$2:$E$68606,$A$2:$A$7563,'MASTER TT'!$B$2:$B$68606,"SUNDAY",'MASTER TT'!$C$2:$C$68606,"1200-1*",'MASTER TT'!$AM$2:$AM$68606,"JAN-APRIL 2026",'MASTER TT'!$J$2:$J$68606,"&gt;=1"))</f>
        <v>0</v>
      </c>
      <c r="AT146" s="79">
        <f>(COUNTIFS('MASTER TT'!$E$2:$E$68606,$A$2:$A$7563,'MASTER TT'!$B$2:$B$68606,"SUNDAY",'MASTER TT'!$C$2:$C$68606,"1300-1*",'MASTER TT'!$AM$2:$AM$68606,"JAN-APRIL 2026",'MASTER TT'!$J$2:$J$68606,"&gt;=1"))</f>
        <v>0</v>
      </c>
      <c r="AU146" s="79">
        <f>(COUNTIFS('MASTER TT'!$E$2:$E$68606,$A$2:$A$7563,'MASTER TT'!$B$2:$B$68606,"SUNDAY",'MASTER TT'!$C$2:$C$68606,"14*-1*",'MASTER TT'!$AM$2:$AM$68606,"JAN-APRIL 2026",'MASTER TT'!$J$2:$J$68606,"&gt;=1"))</f>
        <v>0</v>
      </c>
      <c r="AV146" s="79">
        <f>(COUNTIFS('MASTER TT'!$E$2:$E$68606,$A$2:$A$7563,'MASTER TT'!$B$2:$B$68606,"SUNDAY",'MASTER TT'!$C$2:$C$68606,"17*-*",'MASTER TT'!$AM$2:$AM$68606,"JAN-APRIL 2026",'MASTER TT'!$J$2:$J$68606,"&gt;=1"))</f>
        <v>0</v>
      </c>
      <c r="AW146" s="28"/>
      <c r="AX146" s="29"/>
      <c r="AY146" s="28"/>
      <c r="AZ146" s="28"/>
      <c r="BA146" s="28"/>
      <c r="BB146" s="28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1"/>
      <c r="BZ146" s="31"/>
      <c r="CA146" s="30"/>
      <c r="CB146" s="30"/>
      <c r="CC146" s="30"/>
      <c r="CD146" s="30"/>
      <c r="CE146" s="30"/>
      <c r="CF146" s="30"/>
    </row>
    <row r="147" spans="1:84" ht="14.25" customHeight="1">
      <c r="A147" s="129" t="s">
        <v>521</v>
      </c>
      <c r="B147" s="130" t="s">
        <v>510</v>
      </c>
      <c r="C147" s="46"/>
      <c r="D147" s="121"/>
      <c r="E147" s="121"/>
      <c r="F147" s="121" t="s">
        <v>479</v>
      </c>
      <c r="G147" s="79">
        <f>(COUNTIFS('MASTER TT'!$E$2:$E$68606,$A$2:$A$7563,'MASTER TT'!$B$2:$B$68606,"MONDAY",'MASTER TT'!$C$2:$C$68606,"08*-1*",'MASTER TT'!$AM$2:$AM$68606,"JAN-APRIL 2026",'MASTER TT'!$J$2:$J$68606,"&gt;=1"))</f>
        <v>0</v>
      </c>
      <c r="H147" s="79">
        <f>(COUNTIFS('MASTER TT'!$E$2:$E$68602,$A$2:$A$7563,'MASTER TT'!$B$2:$B$68602,"MONDAY",'MASTER TT'!$C$2:$C$68602,"1100-1*",'MASTER TT'!$AM$2:$AM$68602,"JAN-APRIL 2026",'MASTER TT'!$J$2:$J$68602,"&gt;=1"))</f>
        <v>0</v>
      </c>
      <c r="I147" s="79">
        <f>(COUNTIFS('MASTER TT'!$E$2:$E$68606,$A$2:$A$7563,'MASTER TT'!$B$2:$B$68606,"MONDAY",'MASTER TT'!$C$2:$C$68606,"1200-1*",'MASTER TT'!$AM$2:$AM$68606,"JAN-APRIL 2025",'MASTER TT'!$J$2:$J$68606,"&gt;=1"))</f>
        <v>0</v>
      </c>
      <c r="J147" s="79">
        <f>(COUNTIFS('MASTER TT'!$E$2:$E$68606,$A$2:$A$7563,'MASTER TT'!$B$2:$B$68606,"MONDAY",'MASTER TT'!$C$2:$C$68606,"1300-1*",'MASTER TT'!$AM$2:$AM$68606,"JAN-APRIL 2025",'MASTER TT'!$J$2:$J$68606,"&gt;=1"))</f>
        <v>0</v>
      </c>
      <c r="K147" s="79">
        <f>(COUNTIFS('MASTER TT'!$E$2:$E$68606,$A$2:$A$7563,'MASTER TT'!$B$2:$B$68606,"MONDAY",'MASTER TT'!$C$2:$C$68606,"14*-1*",'MASTER TT'!$AM$2:$AM$68606,"JAN-APRIL 2026",'MASTER TT'!$J$2:$J$68606,"&gt;=1"))</f>
        <v>0</v>
      </c>
      <c r="L147" s="79">
        <f>(COUNTIFS('MASTER TT'!$E$2:$E$68606,$A$2:$A$7563,'MASTER TT'!$B$2:$B$68606,"MONDAY",'MASTER TT'!$C$2:$C$68606,"17*-*",'MASTER TT'!$AM$2:$AM$68606,"JAN-APRIL 2026",'MASTER TT'!$J$2:$J$68606,"&gt;=1"))</f>
        <v>0</v>
      </c>
      <c r="M147" s="79">
        <f>(COUNTIFS('MASTER TT'!$E$2:$E$68606,$A$2:$A$7563,'MASTER TT'!$B$2:$B$68606,"TUESDAY",'MASTER TT'!$C$2:$C$68606,"08*-1*",'MASTER TT'!$AM$2:$AM$68606,"JAN-APRIL 2026",'MASTER TT'!$J$2:$J$68606,"&gt;=1"))</f>
        <v>0</v>
      </c>
      <c r="N147" s="79">
        <f>(COUNTIFS('MASTER TT'!$E$2:$E$68606,$A$2:$A$7563,'MASTER TT'!$B$2:$B$68606,"TUESDAY",'MASTER TT'!$C$2:$C$68606,"1100-1*",'MASTER TT'!$AM$2:$AM$68606,"JAN-APRIL 2026",'MASTER TT'!$J$2:$J$68606,"&gt;=1"))</f>
        <v>0</v>
      </c>
      <c r="O147" s="79">
        <f>(COUNTIFS('MASTER TT'!$E$2:$E$68606,$A$2:$A$7563,'MASTER TT'!$B$2:$B$68606,"MONDAY",'MASTER TT'!$C$2:$C$68606,"1200-1*",'MASTER TT'!$AM$2:$AM$68606,"JAN-APRIL 2025",'MASTER TT'!$J$2:$J$68606,"&gt;=1"))</f>
        <v>0</v>
      </c>
      <c r="P147" s="79">
        <f>(COUNTIFS('MASTER TT'!$E$2:$E$68606,$A$2:$A$7563,'MASTER TT'!$B$2:$B$68606,"TUESDAY",'MASTER TT'!$C$2:$C$68606,"1300-1*",'MASTER TT'!$AM$2:$AM$68606,"JAN-APRIL 2026",'MASTER TT'!$J$2:$J$68606,"&gt;=1"))</f>
        <v>0</v>
      </c>
      <c r="Q147" s="79">
        <f>(COUNTIFS('MASTER TT'!$E$2:$E$68606,$A$2:$A$7563,'MASTER TT'!$B$2:$B$68606,"TUESDAY",'MASTER TT'!$C$2:$C$68606,"14*-1*",'MASTER TT'!$AM$2:$AM$68606,"JAN-APRIL 2026",'MASTER TT'!$J$2:$J$68606,"&gt;=1"))</f>
        <v>0</v>
      </c>
      <c r="R147" s="79">
        <f>(COUNTIFS('MASTER TT'!$E$2:$E$68606,$A$2:$A$7563,'MASTER TT'!$B$2:$B$68606,"TUESDAY",'MASTER TT'!$C$2:$C$68606,"17*-*",'MASTER TT'!$AM$2:$AM$68606,"SEP-DEC  2025",'MASTER TT'!$J$2:$J$68606,"&gt;=1"))</f>
        <v>0</v>
      </c>
      <c r="S147" s="79">
        <f>(COUNTIFS('MASTER TT'!$E$2:$E$68606,$A$2:$A$7563,'MASTER TT'!$B$2:$B$68606,"WEDNESDAY",'MASTER TT'!$C$2:$C$68606,"08*-1*",'MASTER TT'!$AM$2:$AM$68606,"JAN-APRIL 2026",'MASTER TT'!$J$2:$J$68606,"&gt;=1"))</f>
        <v>0</v>
      </c>
      <c r="T147" s="79">
        <f>(COUNTIFS('MASTER TT'!$E$2:$E$68606,$A$2:$A$7563,'MASTER TT'!$B$2:$B$68606,"WEDNESDAY",'MASTER TT'!$C$2:$C$68606,"1100-1*",'MASTER TT'!$AM$2:$AM$68606,"JAN-APRIL 2026",'MASTER TT'!$J$2:$J$68606,"&gt;=1"))</f>
        <v>0</v>
      </c>
      <c r="U147" s="79">
        <f>(COUNTIFS('MASTER TT'!$E$2:$E$68606,$A$2:$A$7563,'MASTER TT'!$B$2:$B$68606,"MONDAY",'MASTER TT'!$C$2:$C$68606,"1200-1*",'MASTER TT'!$AM$2:$AM$68606,"JAN-APRIL 2025",'MASTER TT'!$J$2:$J$68606,"&gt;=1"))</f>
        <v>0</v>
      </c>
      <c r="V147" s="79">
        <f>(COUNTIFS('MASTER TT'!$E$2:$E$68606,$A$2:$A$7563,'MASTER TT'!$B$2:$B$68606,"MONDAY",'MASTER TT'!$C$2:$C$68606,"1300-1*",'MASTER TT'!$AM$2:$AM$68606,"JAN-APRIL 2025",'MASTER TT'!$J$2:$J$68606,"&gt;=1"))</f>
        <v>0</v>
      </c>
      <c r="W147" s="79">
        <f>(COUNTIFS('MASTER TT'!$E$2:$E$68606,$A$2:$A$7563,'MASTER TT'!$B$2:$B$68606,"WEDNESDAY",'MASTER TT'!$C$2:$C$68606,"14*-1*",'MASTER TT'!$AM$2:$AM$68606,"JAN-APRIL 2026",'MASTER TT'!$J$2:$J$68606,"&gt;=1"))</f>
        <v>0</v>
      </c>
      <c r="X147" s="79">
        <f>(COUNTIFS('MASTER TT'!$E$2:$E$68606,$A$2:$A$7563,'MASTER TT'!$B$2:$B$68606,"WEDNESDAY",'MASTER TT'!$C$2:$C$68606,"17*-*",'MASTER TT'!$AM$2:$AM$68606,"JAN-APRIL 2026",'MASTER TT'!$J$2:$J$68606,"&gt;=1"))</f>
        <v>0</v>
      </c>
      <c r="Y147" s="79">
        <f>(COUNTIFS('MASTER TT'!$E$2:$E$68606,$A$2:$A$7563,'MASTER TT'!$B$2:$B$68606,"THURSDAY",'MASTER TT'!$C$2:$C$68606,"08*-1*",'MASTER TT'!$AM$2:$AM$68606,"JAN-APRIL 2026",'MASTER TT'!$J$2:$J$68606,"&gt;=1"))</f>
        <v>0</v>
      </c>
      <c r="Z147" s="79">
        <f>(COUNTIFS('MASTER TT'!$E$2:$E$68606,$A$2:$A$7563,'MASTER TT'!$B$2:$B$68606,"THURSDAY",'MASTER TT'!$C$2:$C$68606,"1100-1*",'MASTER TT'!$AM$2:$AM$68606,"JAN-APRIL 2026",'MASTER TT'!$J$2:$J$68606,"&gt;=1"))</f>
        <v>0</v>
      </c>
      <c r="AA147" s="79">
        <f>(COUNTIFS('MASTER TT'!$E$2:$E$68606,$A$2:$A$7563,'MASTER TT'!$B$2:$B$68606,"MONDAY",'MASTER TT'!$C$2:$C$68606,"1200-1*",'MASTER TT'!$AM$2:$AM$68606,"JAN-APRIL 2025",'MASTER TT'!$J$2:$J$68606,"&gt;=1"))</f>
        <v>0</v>
      </c>
      <c r="AB147" s="79">
        <f>(COUNTIFS('MASTER TT'!$E$2:$E$68606,$A$2:$A$7563,'MASTER TT'!$B$2:$B$68606,"MONDAY",'MASTER TT'!$C$2:$C$68606,"1300-1*",'MASTER TT'!$AM$2:$AM$68606,"JAN-APRIL 2025",'MASTER TT'!$J$2:$J$68606,"&gt;=1"))</f>
        <v>0</v>
      </c>
      <c r="AC147" s="79">
        <f>(COUNTIFS('MASTER TT'!$E$2:$E$68606,$A$2:$A$7563,'MASTER TT'!$B$2:$B$68606,"THURSDAY",'MASTER TT'!$C$2:$C$68606,"14*-1*",'MASTER TT'!$AM$2:$AM$68606,"JAN-APRIL 2026",'MASTER TT'!$J$2:$J$68606,"&gt;=1"))</f>
        <v>0</v>
      </c>
      <c r="AD147" s="79">
        <f>(COUNTIFS('MASTER TT'!$E$2:$E$68606,$A$2:$A$7563,'MASTER TT'!$B$2:$B$68606,"THURSDAY",'MASTER TT'!$C$2:$C$68606,"17*-*",'MASTER TT'!$AM$2:$AM$68606,"JAN-APRIL 2026",'MASTER TT'!$J$2:$J$68606,"&gt;=1"))</f>
        <v>0</v>
      </c>
      <c r="AE147" s="79">
        <f>(COUNTIFS('MASTER TT'!$E$2:$E$68606,$A$2:$A$7563,'MASTER TT'!$B$2:$B$68606,"FRIDAY",'MASTER TT'!$C$2:$C$68606,"08*-1*",'MASTER TT'!$AM$2:$AM$68606,"JAN-APRIL 2026",'MASTER TT'!$J$2:$J$68606,"&gt;=1"))</f>
        <v>0</v>
      </c>
      <c r="AF147" s="79">
        <f>(COUNTIFS('MASTER TT'!$E$2:$E$68606,$A$2:$A$7563,'MASTER TT'!$B$2:$B$68606,"FRIDAY",'MASTER TT'!$C$2:$C$68606,"1100-1*",'MASTER TT'!$AM$2:$AM$68606,"JAN-APRIL 2026",'MASTER TT'!$J$2:$J$68606,"&gt;=1"))</f>
        <v>0</v>
      </c>
      <c r="AG147" s="79">
        <f>(COUNTIFS('MASTER TT'!$E$2:$E$68606,$A$2:$A$7563,'MASTER TT'!$B$2:$B$68606,"MONDAY",'MASTER TT'!$C$2:$C$68606,"1200-1*",'MASTER TT'!$AM$2:$AM$68606,"JAN-APRIL 2025",'MASTER TT'!$J$2:$J$68606,"&gt;=1"))</f>
        <v>0</v>
      </c>
      <c r="AH147" s="79">
        <f>(COUNTIFS('MASTER TT'!$E$2:$E$68606,$A$2:$A$7563,'MASTER TT'!$B$2:$B$68606,"MONDAY",'MASTER TT'!$C$2:$C$68606,"1300-1*",'MASTER TT'!$AM$2:$AM$68606,"JAN-APRIL 2025",'MASTER TT'!$J$2:$J$68606,"&gt;=1"))</f>
        <v>0</v>
      </c>
      <c r="AI147" s="79">
        <f>(COUNTIFS('MASTER TT'!$E$2:$E$68606,$A$2:$A$7563,'MASTER TT'!$B$2:$B$68606,"FRIDAY",'MASTER TT'!$C$2:$C$68606,"14*-1*",'MASTER TT'!$AM$2:$AM$68606,"JAN-APRIL 2026",'MASTER TT'!$J$2:$J$68606,"&gt;=1"))</f>
        <v>0</v>
      </c>
      <c r="AJ147" s="79">
        <f>(COUNTIFS('MASTER TT'!$E$2:$E$68606,$A$2:$A$7563,'MASTER TT'!$B$2:$B$68606,"FRIDAY",'MASTER TT'!$C$2:$C$68606,"17*-*",'MASTER TT'!$AM$2:$AM$68606,"JAN-APRIL 2026",'MASTER TT'!$J$2:$J$68606,"&gt;=1"))</f>
        <v>0</v>
      </c>
      <c r="AK147" s="79">
        <f>(COUNTIFS('MASTER TT'!$E$2:$E$68606,$A$2:$A$7563,'MASTER TT'!$B$2:$B$68606,"SATURDAY",'MASTER TT'!$C$2:$C$68606,"08*-1*",'MASTER TT'!$AM$2:$AM$68606,"JAN-APRIL 2026",'MASTER TT'!$J$2:$J$68606,"&gt;=1"))</f>
        <v>0</v>
      </c>
      <c r="AL147" s="79">
        <f>(COUNTIFS('MASTER TT'!$E$2:$E$68606,$A$2:$A$7563,'MASTER TT'!$B$2:$B$68606,"SATURDAY",'MASTER TT'!$C$2:$C$68606,"1100-1*",'MASTER TT'!$AM$2:$AM$68606,"JAN-APRIL 2026",'MASTER TT'!$J$2:$J$68606,"&gt;=1"))</f>
        <v>0</v>
      </c>
      <c r="AM147" s="79">
        <f>(COUNTIFS('MASTER TT'!$E$2:$E$68606,$A$2:$A$7563,'MASTER TT'!$B$2:$B$68606,"MONDAY",'MASTER TT'!$C$2:$C$68606,"1200-1*",'MASTER TT'!$AM$2:$AM$68606,"JAN-APRIL 2025",'MASTER TT'!$J$2:$J$68606,"&gt;=1"))</f>
        <v>0</v>
      </c>
      <c r="AN147" s="79">
        <f>(COUNTIFS('MASTER TT'!$E$2:$E$68606,$A$2:$A$7563,'MASTER TT'!$B$2:$B$68606,"MONDAY",'MASTER TT'!$C$2:$C$68606,"1300-1*",'MASTER TT'!$AM$2:$AM$68606,"JAN-APRIL 2025",'MASTER TT'!$J$2:$J$68606,"&gt;=1"))</f>
        <v>0</v>
      </c>
      <c r="AO147" s="79">
        <f>(COUNTIFS('MASTER TT'!$E$2:$E$68606,$A$2:$A$7563,'MASTER TT'!$B$2:$B$68606,"MONDAY",'MASTER TT'!$C$2:$C$68606,"14*-1*",'MASTER TT'!$AM$2:$AM$68606,"MAY-AUG 2025",'MASTER TT'!$J$2:$J$68606,"&gt;=1"))</f>
        <v>0</v>
      </c>
      <c r="AP147" s="79">
        <f>(COUNTIFS('MASTER TT'!$E$2:$E$68606,$A$2:$A$7563,'MASTER TT'!$B$2:$B$68606,"SATURDAY",'MASTER TT'!$C$2:$C$68606,"17*-*",'MASTER TT'!$AM$2:$AM$68606,"JAN-APRIL 2026",'MASTER TT'!$J$2:$J$68606,"&gt;=1"))</f>
        <v>0</v>
      </c>
      <c r="AQ147" s="79">
        <f>(COUNTIFS('MASTER TT'!$E$2:$E$68606,$A$2:$A$7563,'MASTER TT'!$B$2:$B$68606,"SUNDAY",'MASTER TT'!$C$2:$C$68606,"08*-1*",'MASTER TT'!$AM$2:$AM$68606,"JAN-APRIL 2026",'MASTER TT'!$J$2:$J$68606,"&gt;=1"))</f>
        <v>0</v>
      </c>
      <c r="AR147" s="79">
        <f>(COUNTIFS('MASTER TT'!$E$2:$E$68607,$A$2:$A$7563,'MASTER TT'!$B$2:$B$68607,"SUNDAY",'MASTER TT'!$C$2:$C$68607,"1100-1*",'MASTER TT'!$AM$2:$AM$68607,"JAN-APRIL 2026",'MASTER TT'!$J$2:$J$68607,"&gt;=1"))</f>
        <v>0</v>
      </c>
      <c r="AS147" s="79">
        <f>(COUNTIFS('MASTER TT'!$E$2:$E$68606,$A$2:$A$7563,'MASTER TT'!$B$2:$B$68606,"SUNDAY",'MASTER TT'!$C$2:$C$68606,"1200-1*",'MASTER TT'!$AM$2:$AM$68606,"JAN-APRIL 2026",'MASTER TT'!$J$2:$J$68606,"&gt;=1"))</f>
        <v>0</v>
      </c>
      <c r="AT147" s="79">
        <f>(COUNTIFS('MASTER TT'!$E$2:$E$68606,$A$2:$A$7563,'MASTER TT'!$B$2:$B$68606,"SUNDAY",'MASTER TT'!$C$2:$C$68606,"1300-1*",'MASTER TT'!$AM$2:$AM$68606,"JAN-APRIL 2026",'MASTER TT'!$J$2:$J$68606,"&gt;=1"))</f>
        <v>0</v>
      </c>
      <c r="AU147" s="79">
        <f>(COUNTIFS('MASTER TT'!$E$2:$E$68606,$A$2:$A$7563,'MASTER TT'!$B$2:$B$68606,"SUNDAY",'MASTER TT'!$C$2:$C$68606,"14*-1*",'MASTER TT'!$AM$2:$AM$68606,"JAN-APRIL 2026",'MASTER TT'!$J$2:$J$68606,"&gt;=1"))</f>
        <v>0</v>
      </c>
      <c r="AV147" s="79">
        <f>(COUNTIFS('MASTER TT'!$E$2:$E$68606,$A$2:$A$7563,'MASTER TT'!$B$2:$B$68606,"SUNDAY",'MASTER TT'!$C$2:$C$68606,"17*-*",'MASTER TT'!$AM$2:$AM$68606,"JAN-APRIL 2026",'MASTER TT'!$J$2:$J$68606,"&gt;=1"))</f>
        <v>0</v>
      </c>
      <c r="AW147" s="28"/>
      <c r="AX147" s="29"/>
      <c r="AY147" s="28"/>
      <c r="AZ147" s="28"/>
      <c r="BA147" s="28"/>
      <c r="BB147" s="28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1"/>
      <c r="BZ147" s="31"/>
      <c r="CA147" s="30"/>
      <c r="CB147" s="30"/>
      <c r="CC147" s="30"/>
      <c r="CD147" s="30"/>
      <c r="CE147" s="30"/>
      <c r="CF147" s="30"/>
    </row>
    <row r="148" spans="1:84" ht="14.25" customHeight="1">
      <c r="A148" s="129" t="s">
        <v>522</v>
      </c>
      <c r="B148" s="130" t="s">
        <v>510</v>
      </c>
      <c r="C148" s="46"/>
      <c r="D148" s="121"/>
      <c r="E148" s="121"/>
      <c r="F148" s="121" t="s">
        <v>479</v>
      </c>
      <c r="G148" s="79">
        <f>(COUNTIFS('MASTER TT'!$E$2:$E$68606,$A$2:$A$7563,'MASTER TT'!$B$2:$B$68606,"MONDAY",'MASTER TT'!$C$2:$C$68606,"08*-1*",'MASTER TT'!$AM$2:$AM$68606,"JAN-APRIL 2026",'MASTER TT'!$J$2:$J$68606,"&gt;=1"))</f>
        <v>0</v>
      </c>
      <c r="H148" s="79">
        <f>(COUNTIFS('MASTER TT'!$E$2:$E$68602,$A$2:$A$7563,'MASTER TT'!$B$2:$B$68602,"MONDAY",'MASTER TT'!$C$2:$C$68602,"1100-1*",'MASTER TT'!$AM$2:$AM$68602,"JAN-APRIL 2026",'MASTER TT'!$J$2:$J$68602,"&gt;=1"))</f>
        <v>0</v>
      </c>
      <c r="I148" s="79">
        <f>(COUNTIFS('MASTER TT'!$E$2:$E$68606,$A$2:$A$7563,'MASTER TT'!$B$2:$B$68606,"MONDAY",'MASTER TT'!$C$2:$C$68606,"1200-1*",'MASTER TT'!$AM$2:$AM$68606,"JAN-APRIL 2025",'MASTER TT'!$J$2:$J$68606,"&gt;=1"))</f>
        <v>0</v>
      </c>
      <c r="J148" s="79">
        <f>(COUNTIFS('MASTER TT'!$E$2:$E$68606,$A$2:$A$7563,'MASTER TT'!$B$2:$B$68606,"MONDAY",'MASTER TT'!$C$2:$C$68606,"1300-1*",'MASTER TT'!$AM$2:$AM$68606,"JAN-APRIL 2025",'MASTER TT'!$J$2:$J$68606,"&gt;=1"))</f>
        <v>0</v>
      </c>
      <c r="K148" s="79">
        <f>(COUNTIFS('MASTER TT'!$E$2:$E$68606,$A$2:$A$7563,'MASTER TT'!$B$2:$B$68606,"MONDAY",'MASTER TT'!$C$2:$C$68606,"14*-1*",'MASTER TT'!$AM$2:$AM$68606,"JAN-APRIL 2026",'MASTER TT'!$J$2:$J$68606,"&gt;=1"))</f>
        <v>0</v>
      </c>
      <c r="L148" s="79">
        <f>(COUNTIFS('MASTER TT'!$E$2:$E$68606,$A$2:$A$7563,'MASTER TT'!$B$2:$B$68606,"MONDAY",'MASTER TT'!$C$2:$C$68606,"17*-*",'MASTER TT'!$AM$2:$AM$68606,"JAN-APRIL 2026",'MASTER TT'!$J$2:$J$68606,"&gt;=1"))</f>
        <v>0</v>
      </c>
      <c r="M148" s="79">
        <f>(COUNTIFS('MASTER TT'!$E$2:$E$68606,$A$2:$A$7563,'MASTER TT'!$B$2:$B$68606,"TUESDAY",'MASTER TT'!$C$2:$C$68606,"08*-1*",'MASTER TT'!$AM$2:$AM$68606,"JAN-APRIL 2026",'MASTER TT'!$J$2:$J$68606,"&gt;=1"))</f>
        <v>0</v>
      </c>
      <c r="N148" s="79">
        <f>(COUNTIFS('MASTER TT'!$E$2:$E$68606,$A$2:$A$7563,'MASTER TT'!$B$2:$B$68606,"TUESDAY",'MASTER TT'!$C$2:$C$68606,"1100-1*",'MASTER TT'!$AM$2:$AM$68606,"JAN-APRIL 2026",'MASTER TT'!$J$2:$J$68606,"&gt;=1"))</f>
        <v>0</v>
      </c>
      <c r="O148" s="79">
        <f>(COUNTIFS('MASTER TT'!$E$2:$E$68606,$A$2:$A$7563,'MASTER TT'!$B$2:$B$68606,"MONDAY",'MASTER TT'!$C$2:$C$68606,"1200-1*",'MASTER TT'!$AM$2:$AM$68606,"JAN-APRIL 2025",'MASTER TT'!$J$2:$J$68606,"&gt;=1"))</f>
        <v>0</v>
      </c>
      <c r="P148" s="79">
        <f>(COUNTIFS('MASTER TT'!$E$2:$E$68606,$A$2:$A$7563,'MASTER TT'!$B$2:$B$68606,"TUESDAY",'MASTER TT'!$C$2:$C$68606,"1300-1*",'MASTER TT'!$AM$2:$AM$68606,"JAN-APRIL 2026",'MASTER TT'!$J$2:$J$68606,"&gt;=1"))</f>
        <v>0</v>
      </c>
      <c r="Q148" s="79">
        <f>(COUNTIFS('MASTER TT'!$E$2:$E$68606,$A$2:$A$7563,'MASTER TT'!$B$2:$B$68606,"TUESDAY",'MASTER TT'!$C$2:$C$68606,"14*-1*",'MASTER TT'!$AM$2:$AM$68606,"JAN-APRIL 2026",'MASTER TT'!$J$2:$J$68606,"&gt;=1"))</f>
        <v>0</v>
      </c>
      <c r="R148" s="79">
        <f>(COUNTIFS('MASTER TT'!$E$2:$E$68606,$A$2:$A$7563,'MASTER TT'!$B$2:$B$68606,"TUESDAY",'MASTER TT'!$C$2:$C$68606,"17*-*",'MASTER TT'!$AM$2:$AM$68606,"SEP-DEC  2025",'MASTER TT'!$J$2:$J$68606,"&gt;=1"))</f>
        <v>0</v>
      </c>
      <c r="S148" s="79">
        <f>(COUNTIFS('MASTER TT'!$E$2:$E$68606,$A$2:$A$7563,'MASTER TT'!$B$2:$B$68606,"WEDNESDAY",'MASTER TT'!$C$2:$C$68606,"08*-1*",'MASTER TT'!$AM$2:$AM$68606,"JAN-APRIL 2026",'MASTER TT'!$J$2:$J$68606,"&gt;=1"))</f>
        <v>0</v>
      </c>
      <c r="T148" s="79">
        <f>(COUNTIFS('MASTER TT'!$E$2:$E$68606,$A$2:$A$7563,'MASTER TT'!$B$2:$B$68606,"WEDNESDAY",'MASTER TT'!$C$2:$C$68606,"1100-1*",'MASTER TT'!$AM$2:$AM$68606,"JAN-APRIL 2026",'MASTER TT'!$J$2:$J$68606,"&gt;=1"))</f>
        <v>0</v>
      </c>
      <c r="U148" s="79">
        <f>(COUNTIFS('MASTER TT'!$E$2:$E$68606,$A$2:$A$7563,'MASTER TT'!$B$2:$B$68606,"MONDAY",'MASTER TT'!$C$2:$C$68606,"1200-1*",'MASTER TT'!$AM$2:$AM$68606,"JAN-APRIL 2025",'MASTER TT'!$J$2:$J$68606,"&gt;=1"))</f>
        <v>0</v>
      </c>
      <c r="V148" s="79">
        <f>(COUNTIFS('MASTER TT'!$E$2:$E$68606,$A$2:$A$7563,'MASTER TT'!$B$2:$B$68606,"MONDAY",'MASTER TT'!$C$2:$C$68606,"1300-1*",'MASTER TT'!$AM$2:$AM$68606,"JAN-APRIL 2025",'MASTER TT'!$J$2:$J$68606,"&gt;=1"))</f>
        <v>0</v>
      </c>
      <c r="W148" s="79">
        <f>(COUNTIFS('MASTER TT'!$E$2:$E$68606,$A$2:$A$7563,'MASTER TT'!$B$2:$B$68606,"WEDNESDAY",'MASTER TT'!$C$2:$C$68606,"14*-1*",'MASTER TT'!$AM$2:$AM$68606,"JAN-APRIL 2026",'MASTER TT'!$J$2:$J$68606,"&gt;=1"))</f>
        <v>0</v>
      </c>
      <c r="X148" s="79">
        <f>(COUNTIFS('MASTER TT'!$E$2:$E$68606,$A$2:$A$7563,'MASTER TT'!$B$2:$B$68606,"WEDNESDAY",'MASTER TT'!$C$2:$C$68606,"17*-*",'MASTER TT'!$AM$2:$AM$68606,"JAN-APRIL 2026",'MASTER TT'!$J$2:$J$68606,"&gt;=1"))</f>
        <v>0</v>
      </c>
      <c r="Y148" s="79">
        <f>(COUNTIFS('MASTER TT'!$E$2:$E$68606,$A$2:$A$7563,'MASTER TT'!$B$2:$B$68606,"THURSDAY",'MASTER TT'!$C$2:$C$68606,"08*-1*",'MASTER TT'!$AM$2:$AM$68606,"JAN-APRIL 2026",'MASTER TT'!$J$2:$J$68606,"&gt;=1"))</f>
        <v>0</v>
      </c>
      <c r="Z148" s="79">
        <f>(COUNTIFS('MASTER TT'!$E$2:$E$68606,$A$2:$A$7563,'MASTER TT'!$B$2:$B$68606,"THURSDAY",'MASTER TT'!$C$2:$C$68606,"1100-1*",'MASTER TT'!$AM$2:$AM$68606,"JAN-APRIL 2026",'MASTER TT'!$J$2:$J$68606,"&gt;=1"))</f>
        <v>0</v>
      </c>
      <c r="AA148" s="79">
        <f>(COUNTIFS('MASTER TT'!$E$2:$E$68606,$A$2:$A$7563,'MASTER TT'!$B$2:$B$68606,"MONDAY",'MASTER TT'!$C$2:$C$68606,"1200-1*",'MASTER TT'!$AM$2:$AM$68606,"JAN-APRIL 2025",'MASTER TT'!$J$2:$J$68606,"&gt;=1"))</f>
        <v>0</v>
      </c>
      <c r="AB148" s="79">
        <f>(COUNTIFS('MASTER TT'!$E$2:$E$68606,$A$2:$A$7563,'MASTER TT'!$B$2:$B$68606,"MONDAY",'MASTER TT'!$C$2:$C$68606,"1300-1*",'MASTER TT'!$AM$2:$AM$68606,"JAN-APRIL 2025",'MASTER TT'!$J$2:$J$68606,"&gt;=1"))</f>
        <v>0</v>
      </c>
      <c r="AC148" s="79">
        <f>(COUNTIFS('MASTER TT'!$E$2:$E$68606,$A$2:$A$7563,'MASTER TT'!$B$2:$B$68606,"THURSDAY",'MASTER TT'!$C$2:$C$68606,"14*-1*",'MASTER TT'!$AM$2:$AM$68606,"JAN-APRIL 2026",'MASTER TT'!$J$2:$J$68606,"&gt;=1"))</f>
        <v>0</v>
      </c>
      <c r="AD148" s="79">
        <f>(COUNTIFS('MASTER TT'!$E$2:$E$68606,$A$2:$A$7563,'MASTER TT'!$B$2:$B$68606,"THURSDAY",'MASTER TT'!$C$2:$C$68606,"17*-*",'MASTER TT'!$AM$2:$AM$68606,"JAN-APRIL 2026",'MASTER TT'!$J$2:$J$68606,"&gt;=1"))</f>
        <v>0</v>
      </c>
      <c r="AE148" s="79">
        <f>(COUNTIFS('MASTER TT'!$E$2:$E$68606,$A$2:$A$7563,'MASTER TT'!$B$2:$B$68606,"FRIDAY",'MASTER TT'!$C$2:$C$68606,"08*-1*",'MASTER TT'!$AM$2:$AM$68606,"JAN-APRIL 2026",'MASTER TT'!$J$2:$J$68606,"&gt;=1"))</f>
        <v>0</v>
      </c>
      <c r="AF148" s="79">
        <f>(COUNTIFS('MASTER TT'!$E$2:$E$68606,$A$2:$A$7563,'MASTER TT'!$B$2:$B$68606,"FRIDAY",'MASTER TT'!$C$2:$C$68606,"1100-1*",'MASTER TT'!$AM$2:$AM$68606,"JAN-APRIL 2026",'MASTER TT'!$J$2:$J$68606,"&gt;=1"))</f>
        <v>0</v>
      </c>
      <c r="AG148" s="79">
        <f>(COUNTIFS('MASTER TT'!$E$2:$E$68606,$A$2:$A$7563,'MASTER TT'!$B$2:$B$68606,"MONDAY",'MASTER TT'!$C$2:$C$68606,"1200-1*",'MASTER TT'!$AM$2:$AM$68606,"JAN-APRIL 2025",'MASTER TT'!$J$2:$J$68606,"&gt;=1"))</f>
        <v>0</v>
      </c>
      <c r="AH148" s="79">
        <f>(COUNTIFS('MASTER TT'!$E$2:$E$68606,$A$2:$A$7563,'MASTER TT'!$B$2:$B$68606,"MONDAY",'MASTER TT'!$C$2:$C$68606,"1300-1*",'MASTER TT'!$AM$2:$AM$68606,"JAN-APRIL 2025",'MASTER TT'!$J$2:$J$68606,"&gt;=1"))</f>
        <v>0</v>
      </c>
      <c r="AI148" s="79">
        <f>(COUNTIFS('MASTER TT'!$E$2:$E$68606,$A$2:$A$7563,'MASTER TT'!$B$2:$B$68606,"FRIDAY",'MASTER TT'!$C$2:$C$68606,"14*-1*",'MASTER TT'!$AM$2:$AM$68606,"JAN-APRIL 2026",'MASTER TT'!$J$2:$J$68606,"&gt;=1"))</f>
        <v>0</v>
      </c>
      <c r="AJ148" s="79">
        <f>(COUNTIFS('MASTER TT'!$E$2:$E$68606,$A$2:$A$7563,'MASTER TT'!$B$2:$B$68606,"FRIDAY",'MASTER TT'!$C$2:$C$68606,"17*-*",'MASTER TT'!$AM$2:$AM$68606,"JAN-APRIL 2026",'MASTER TT'!$J$2:$J$68606,"&gt;=1"))</f>
        <v>0</v>
      </c>
      <c r="AK148" s="79">
        <f>(COUNTIFS('MASTER TT'!$E$2:$E$68606,$A$2:$A$7563,'MASTER TT'!$B$2:$B$68606,"SATURDAY",'MASTER TT'!$C$2:$C$68606,"08*-1*",'MASTER TT'!$AM$2:$AM$68606,"JAN-APRIL 2026",'MASTER TT'!$J$2:$J$68606,"&gt;=1"))</f>
        <v>0</v>
      </c>
      <c r="AL148" s="79">
        <f>(COUNTIFS('MASTER TT'!$E$2:$E$68606,$A$2:$A$7563,'MASTER TT'!$B$2:$B$68606,"SATURDAY",'MASTER TT'!$C$2:$C$68606,"1100-1*",'MASTER TT'!$AM$2:$AM$68606,"JAN-APRIL 2026",'MASTER TT'!$J$2:$J$68606,"&gt;=1"))</f>
        <v>0</v>
      </c>
      <c r="AM148" s="79">
        <f>(COUNTIFS('MASTER TT'!$E$2:$E$68606,$A$2:$A$7563,'MASTER TT'!$B$2:$B$68606,"MONDAY",'MASTER TT'!$C$2:$C$68606,"1200-1*",'MASTER TT'!$AM$2:$AM$68606,"JAN-APRIL 2025",'MASTER TT'!$J$2:$J$68606,"&gt;=1"))</f>
        <v>0</v>
      </c>
      <c r="AN148" s="79">
        <f>(COUNTIFS('MASTER TT'!$E$2:$E$68606,$A$2:$A$7563,'MASTER TT'!$B$2:$B$68606,"MONDAY",'MASTER TT'!$C$2:$C$68606,"1300-1*",'MASTER TT'!$AM$2:$AM$68606,"JAN-APRIL 2025",'MASTER TT'!$J$2:$J$68606,"&gt;=1"))</f>
        <v>0</v>
      </c>
      <c r="AO148" s="79">
        <f>(COUNTIFS('MASTER TT'!$E$2:$E$68606,$A$2:$A$7563,'MASTER TT'!$B$2:$B$68606,"MONDAY",'MASTER TT'!$C$2:$C$68606,"14*-1*",'MASTER TT'!$AM$2:$AM$68606,"MAY-AUG 2025",'MASTER TT'!$J$2:$J$68606,"&gt;=1"))</f>
        <v>0</v>
      </c>
      <c r="AP148" s="79">
        <f>(COUNTIFS('MASTER TT'!$E$2:$E$68606,$A$2:$A$7563,'MASTER TT'!$B$2:$B$68606,"SATURDAY",'MASTER TT'!$C$2:$C$68606,"17*-*",'MASTER TT'!$AM$2:$AM$68606,"JAN-APRIL 2026",'MASTER TT'!$J$2:$J$68606,"&gt;=1"))</f>
        <v>0</v>
      </c>
      <c r="AQ148" s="79">
        <f>(COUNTIFS('MASTER TT'!$E$2:$E$68606,$A$2:$A$7563,'MASTER TT'!$B$2:$B$68606,"SUNDAY",'MASTER TT'!$C$2:$C$68606,"08*-1*",'MASTER TT'!$AM$2:$AM$68606,"JAN-APRIL 2026",'MASTER TT'!$J$2:$J$68606,"&gt;=1"))</f>
        <v>0</v>
      </c>
      <c r="AR148" s="79">
        <f>(COUNTIFS('MASTER TT'!$E$2:$E$68607,$A$2:$A$7563,'MASTER TT'!$B$2:$B$68607,"SUNDAY",'MASTER TT'!$C$2:$C$68607,"1100-1*",'MASTER TT'!$AM$2:$AM$68607,"JAN-APRIL 2026",'MASTER TT'!$J$2:$J$68607,"&gt;=1"))</f>
        <v>0</v>
      </c>
      <c r="AS148" s="79">
        <f>(COUNTIFS('MASTER TT'!$E$2:$E$68606,$A$2:$A$7563,'MASTER TT'!$B$2:$B$68606,"SUNDAY",'MASTER TT'!$C$2:$C$68606,"1200-1*",'MASTER TT'!$AM$2:$AM$68606,"JAN-APRIL 2026",'MASTER TT'!$J$2:$J$68606,"&gt;=1"))</f>
        <v>0</v>
      </c>
      <c r="AT148" s="79">
        <f>(COUNTIFS('MASTER TT'!$E$2:$E$68606,$A$2:$A$7563,'MASTER TT'!$B$2:$B$68606,"SUNDAY",'MASTER TT'!$C$2:$C$68606,"1300-1*",'MASTER TT'!$AM$2:$AM$68606,"JAN-APRIL 2026",'MASTER TT'!$J$2:$J$68606,"&gt;=1"))</f>
        <v>0</v>
      </c>
      <c r="AU148" s="79">
        <f>(COUNTIFS('MASTER TT'!$E$2:$E$68606,$A$2:$A$7563,'MASTER TT'!$B$2:$B$68606,"SUNDAY",'MASTER TT'!$C$2:$C$68606,"14*-1*",'MASTER TT'!$AM$2:$AM$68606,"JAN-APRIL 2026",'MASTER TT'!$J$2:$J$68606,"&gt;=1"))</f>
        <v>0</v>
      </c>
      <c r="AV148" s="79">
        <f>(COUNTIFS('MASTER TT'!$E$2:$E$68606,$A$2:$A$7563,'MASTER TT'!$B$2:$B$68606,"SUNDAY",'MASTER TT'!$C$2:$C$68606,"17*-*",'MASTER TT'!$AM$2:$AM$68606,"JAN-APRIL 2026",'MASTER TT'!$J$2:$J$68606,"&gt;=1"))</f>
        <v>0</v>
      </c>
      <c r="AW148" s="28"/>
      <c r="AX148" s="29"/>
      <c r="AY148" s="28"/>
      <c r="AZ148" s="28"/>
      <c r="BA148" s="28"/>
      <c r="BB148" s="28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1"/>
      <c r="BZ148" s="31"/>
      <c r="CA148" s="30"/>
      <c r="CB148" s="30"/>
      <c r="CC148" s="30"/>
      <c r="CD148" s="30"/>
      <c r="CE148" s="30"/>
      <c r="CF148" s="30"/>
    </row>
    <row r="149" spans="1:84" ht="14.25" customHeight="1">
      <c r="A149" s="129" t="s">
        <v>523</v>
      </c>
      <c r="B149" s="130" t="s">
        <v>510</v>
      </c>
      <c r="C149" s="46"/>
      <c r="D149" s="121"/>
      <c r="E149" s="121"/>
      <c r="F149" s="121" t="s">
        <v>479</v>
      </c>
      <c r="G149" s="79">
        <f>(COUNTIFS('MASTER TT'!$E$2:$E$68606,$A$2:$A$7563,'MASTER TT'!$B$2:$B$68606,"MONDAY",'MASTER TT'!$C$2:$C$68606,"08*-1*",'MASTER TT'!$AM$2:$AM$68606,"JAN-APRIL 2026",'MASTER TT'!$J$2:$J$68606,"&gt;=1"))</f>
        <v>0</v>
      </c>
      <c r="H149" s="79">
        <f>(COUNTIFS('MASTER TT'!$E$2:$E$68602,$A$2:$A$7563,'MASTER TT'!$B$2:$B$68602,"MONDAY",'MASTER TT'!$C$2:$C$68602,"1100-1*",'MASTER TT'!$AM$2:$AM$68602,"JAN-APRIL 2026",'MASTER TT'!$J$2:$J$68602,"&gt;=1"))</f>
        <v>0</v>
      </c>
      <c r="I149" s="79">
        <f>(COUNTIFS('MASTER TT'!$E$2:$E$68606,$A$2:$A$7563,'MASTER TT'!$B$2:$B$68606,"MONDAY",'MASTER TT'!$C$2:$C$68606,"1200-1*",'MASTER TT'!$AM$2:$AM$68606,"JAN-APRIL 2025",'MASTER TT'!$J$2:$J$68606,"&gt;=1"))</f>
        <v>0</v>
      </c>
      <c r="J149" s="79">
        <f>(COUNTIFS('MASTER TT'!$E$2:$E$68606,$A$2:$A$7563,'MASTER TT'!$B$2:$B$68606,"MONDAY",'MASTER TT'!$C$2:$C$68606,"1300-1*",'MASTER TT'!$AM$2:$AM$68606,"JAN-APRIL 2025",'MASTER TT'!$J$2:$J$68606,"&gt;=1"))</f>
        <v>0</v>
      </c>
      <c r="K149" s="79">
        <f>(COUNTIFS('MASTER TT'!$E$2:$E$68606,$A$2:$A$7563,'MASTER TT'!$B$2:$B$68606,"MONDAY",'MASTER TT'!$C$2:$C$68606,"14*-1*",'MASTER TT'!$AM$2:$AM$68606,"JAN-APRIL 2026",'MASTER TT'!$J$2:$J$68606,"&gt;=1"))</f>
        <v>0</v>
      </c>
      <c r="L149" s="79">
        <f>(COUNTIFS('MASTER TT'!$E$2:$E$68606,$A$2:$A$7563,'MASTER TT'!$B$2:$B$68606,"MONDAY",'MASTER TT'!$C$2:$C$68606,"17*-*",'MASTER TT'!$AM$2:$AM$68606,"JAN-APRIL 2026",'MASTER TT'!$J$2:$J$68606,"&gt;=1"))</f>
        <v>0</v>
      </c>
      <c r="M149" s="79">
        <f>(COUNTIFS('MASTER TT'!$E$2:$E$68606,$A$2:$A$7563,'MASTER TT'!$B$2:$B$68606,"TUESDAY",'MASTER TT'!$C$2:$C$68606,"08*-1*",'MASTER TT'!$AM$2:$AM$68606,"JAN-APRIL 2026",'MASTER TT'!$J$2:$J$68606,"&gt;=1"))</f>
        <v>0</v>
      </c>
      <c r="N149" s="79">
        <f>(COUNTIFS('MASTER TT'!$E$2:$E$68606,$A$2:$A$7563,'MASTER TT'!$B$2:$B$68606,"TUESDAY",'MASTER TT'!$C$2:$C$68606,"1100-1*",'MASTER TT'!$AM$2:$AM$68606,"JAN-APRIL 2026",'MASTER TT'!$J$2:$J$68606,"&gt;=1"))</f>
        <v>0</v>
      </c>
      <c r="O149" s="79">
        <f>(COUNTIFS('MASTER TT'!$E$2:$E$68606,$A$2:$A$7563,'MASTER TT'!$B$2:$B$68606,"MONDAY",'MASTER TT'!$C$2:$C$68606,"1200-1*",'MASTER TT'!$AM$2:$AM$68606,"JAN-APRIL 2025",'MASTER TT'!$J$2:$J$68606,"&gt;=1"))</f>
        <v>0</v>
      </c>
      <c r="P149" s="79">
        <f>(COUNTIFS('MASTER TT'!$E$2:$E$68606,$A$2:$A$7563,'MASTER TT'!$B$2:$B$68606,"TUESDAY",'MASTER TT'!$C$2:$C$68606,"1300-1*",'MASTER TT'!$AM$2:$AM$68606,"JAN-APRIL 2026",'MASTER TT'!$J$2:$J$68606,"&gt;=1"))</f>
        <v>0</v>
      </c>
      <c r="Q149" s="79">
        <f>(COUNTIFS('MASTER TT'!$E$2:$E$68606,$A$2:$A$7563,'MASTER TT'!$B$2:$B$68606,"TUESDAY",'MASTER TT'!$C$2:$C$68606,"14*-1*",'MASTER TT'!$AM$2:$AM$68606,"JAN-APRIL 2026",'MASTER TT'!$J$2:$J$68606,"&gt;=1"))</f>
        <v>0</v>
      </c>
      <c r="R149" s="79">
        <f>(COUNTIFS('MASTER TT'!$E$2:$E$68606,$A$2:$A$7563,'MASTER TT'!$B$2:$B$68606,"TUESDAY",'MASTER TT'!$C$2:$C$68606,"17*-*",'MASTER TT'!$AM$2:$AM$68606,"SEP-DEC  2025",'MASTER TT'!$J$2:$J$68606,"&gt;=1"))</f>
        <v>0</v>
      </c>
      <c r="S149" s="79">
        <f>(COUNTIFS('MASTER TT'!$E$2:$E$68606,$A$2:$A$7563,'MASTER TT'!$B$2:$B$68606,"WEDNESDAY",'MASTER TT'!$C$2:$C$68606,"08*-1*",'MASTER TT'!$AM$2:$AM$68606,"JAN-APRIL 2026",'MASTER TT'!$J$2:$J$68606,"&gt;=1"))</f>
        <v>0</v>
      </c>
      <c r="T149" s="79">
        <f>(COUNTIFS('MASTER TT'!$E$2:$E$68606,$A$2:$A$7563,'MASTER TT'!$B$2:$B$68606,"WEDNESDAY",'MASTER TT'!$C$2:$C$68606,"1100-1*",'MASTER TT'!$AM$2:$AM$68606,"JAN-APRIL 2026",'MASTER TT'!$J$2:$J$68606,"&gt;=1"))</f>
        <v>0</v>
      </c>
      <c r="U149" s="79">
        <f>(COUNTIFS('MASTER TT'!$E$2:$E$68606,$A$2:$A$7563,'MASTER TT'!$B$2:$B$68606,"MONDAY",'MASTER TT'!$C$2:$C$68606,"1200-1*",'MASTER TT'!$AM$2:$AM$68606,"JAN-APRIL 2025",'MASTER TT'!$J$2:$J$68606,"&gt;=1"))</f>
        <v>0</v>
      </c>
      <c r="V149" s="79">
        <f>(COUNTIFS('MASTER TT'!$E$2:$E$68606,$A$2:$A$7563,'MASTER TT'!$B$2:$B$68606,"MONDAY",'MASTER TT'!$C$2:$C$68606,"1300-1*",'MASTER TT'!$AM$2:$AM$68606,"JAN-APRIL 2025",'MASTER TT'!$J$2:$J$68606,"&gt;=1"))</f>
        <v>0</v>
      </c>
      <c r="W149" s="79">
        <f>(COUNTIFS('MASTER TT'!$E$2:$E$68606,$A$2:$A$7563,'MASTER TT'!$B$2:$B$68606,"WEDNESDAY",'MASTER TT'!$C$2:$C$68606,"14*-1*",'MASTER TT'!$AM$2:$AM$68606,"JAN-APRIL 2026",'MASTER TT'!$J$2:$J$68606,"&gt;=1"))</f>
        <v>0</v>
      </c>
      <c r="X149" s="79">
        <f>(COUNTIFS('MASTER TT'!$E$2:$E$68606,$A$2:$A$7563,'MASTER TT'!$B$2:$B$68606,"WEDNESDAY",'MASTER TT'!$C$2:$C$68606,"17*-*",'MASTER TT'!$AM$2:$AM$68606,"JAN-APRIL 2026",'MASTER TT'!$J$2:$J$68606,"&gt;=1"))</f>
        <v>0</v>
      </c>
      <c r="Y149" s="79">
        <f>(COUNTIFS('MASTER TT'!$E$2:$E$68606,$A$2:$A$7563,'MASTER TT'!$B$2:$B$68606,"THURSDAY",'MASTER TT'!$C$2:$C$68606,"08*-1*",'MASTER TT'!$AM$2:$AM$68606,"JAN-APRIL 2026",'MASTER TT'!$J$2:$J$68606,"&gt;=1"))</f>
        <v>0</v>
      </c>
      <c r="Z149" s="79">
        <f>(COUNTIFS('MASTER TT'!$E$2:$E$68606,$A$2:$A$7563,'MASTER TT'!$B$2:$B$68606,"THURSDAY",'MASTER TT'!$C$2:$C$68606,"1100-1*",'MASTER TT'!$AM$2:$AM$68606,"JAN-APRIL 2026",'MASTER TT'!$J$2:$J$68606,"&gt;=1"))</f>
        <v>0</v>
      </c>
      <c r="AA149" s="79">
        <f>(COUNTIFS('MASTER TT'!$E$2:$E$68606,$A$2:$A$7563,'MASTER TT'!$B$2:$B$68606,"MONDAY",'MASTER TT'!$C$2:$C$68606,"1200-1*",'MASTER TT'!$AM$2:$AM$68606,"JAN-APRIL 2025",'MASTER TT'!$J$2:$J$68606,"&gt;=1"))</f>
        <v>0</v>
      </c>
      <c r="AB149" s="79">
        <f>(COUNTIFS('MASTER TT'!$E$2:$E$68606,$A$2:$A$7563,'MASTER TT'!$B$2:$B$68606,"MONDAY",'MASTER TT'!$C$2:$C$68606,"1300-1*",'MASTER TT'!$AM$2:$AM$68606,"JAN-APRIL 2025",'MASTER TT'!$J$2:$J$68606,"&gt;=1"))</f>
        <v>0</v>
      </c>
      <c r="AC149" s="79">
        <f>(COUNTIFS('MASTER TT'!$E$2:$E$68606,$A$2:$A$7563,'MASTER TT'!$B$2:$B$68606,"THURSDAY",'MASTER TT'!$C$2:$C$68606,"14*-1*",'MASTER TT'!$AM$2:$AM$68606,"JAN-APRIL 2026",'MASTER TT'!$J$2:$J$68606,"&gt;=1"))</f>
        <v>0</v>
      </c>
      <c r="AD149" s="79">
        <f>(COUNTIFS('MASTER TT'!$E$2:$E$68606,$A$2:$A$7563,'MASTER TT'!$B$2:$B$68606,"THURSDAY",'MASTER TT'!$C$2:$C$68606,"17*-*",'MASTER TT'!$AM$2:$AM$68606,"JAN-APRIL 2026",'MASTER TT'!$J$2:$J$68606,"&gt;=1"))</f>
        <v>0</v>
      </c>
      <c r="AE149" s="79">
        <f>(COUNTIFS('MASTER TT'!$E$2:$E$68606,$A$2:$A$7563,'MASTER TT'!$B$2:$B$68606,"FRIDAY",'MASTER TT'!$C$2:$C$68606,"08*-1*",'MASTER TT'!$AM$2:$AM$68606,"JAN-APRIL 2026",'MASTER TT'!$J$2:$J$68606,"&gt;=1"))</f>
        <v>0</v>
      </c>
      <c r="AF149" s="79">
        <f>(COUNTIFS('MASTER TT'!$E$2:$E$68606,$A$2:$A$7563,'MASTER TT'!$B$2:$B$68606,"FRIDAY",'MASTER TT'!$C$2:$C$68606,"1100-1*",'MASTER TT'!$AM$2:$AM$68606,"JAN-APRIL 2026",'MASTER TT'!$J$2:$J$68606,"&gt;=1"))</f>
        <v>0</v>
      </c>
      <c r="AG149" s="79">
        <f>(COUNTIFS('MASTER TT'!$E$2:$E$68606,$A$2:$A$7563,'MASTER TT'!$B$2:$B$68606,"MONDAY",'MASTER TT'!$C$2:$C$68606,"1200-1*",'MASTER TT'!$AM$2:$AM$68606,"JAN-APRIL 2025",'MASTER TT'!$J$2:$J$68606,"&gt;=1"))</f>
        <v>0</v>
      </c>
      <c r="AH149" s="79">
        <f>(COUNTIFS('MASTER TT'!$E$2:$E$68606,$A$2:$A$7563,'MASTER TT'!$B$2:$B$68606,"MONDAY",'MASTER TT'!$C$2:$C$68606,"1300-1*",'MASTER TT'!$AM$2:$AM$68606,"JAN-APRIL 2025",'MASTER TT'!$J$2:$J$68606,"&gt;=1"))</f>
        <v>0</v>
      </c>
      <c r="AI149" s="79">
        <f>(COUNTIFS('MASTER TT'!$E$2:$E$68606,$A$2:$A$7563,'MASTER TT'!$B$2:$B$68606,"FRIDAY",'MASTER TT'!$C$2:$C$68606,"14*-1*",'MASTER TT'!$AM$2:$AM$68606,"JAN-APRIL 2026",'MASTER TT'!$J$2:$J$68606,"&gt;=1"))</f>
        <v>0</v>
      </c>
      <c r="AJ149" s="79">
        <f>(COUNTIFS('MASTER TT'!$E$2:$E$68606,$A$2:$A$7563,'MASTER TT'!$B$2:$B$68606,"FRIDAY",'MASTER TT'!$C$2:$C$68606,"17*-*",'MASTER TT'!$AM$2:$AM$68606,"JAN-APRIL 2026",'MASTER TT'!$J$2:$J$68606,"&gt;=1"))</f>
        <v>0</v>
      </c>
      <c r="AK149" s="79">
        <f>(COUNTIFS('MASTER TT'!$E$2:$E$68606,$A$2:$A$7563,'MASTER TT'!$B$2:$B$68606,"SATURDAY",'MASTER TT'!$C$2:$C$68606,"08*-1*",'MASTER TT'!$AM$2:$AM$68606,"JAN-APRIL 2026",'MASTER TT'!$J$2:$J$68606,"&gt;=1"))</f>
        <v>0</v>
      </c>
      <c r="AL149" s="79">
        <f>(COUNTIFS('MASTER TT'!$E$2:$E$68606,$A$2:$A$7563,'MASTER TT'!$B$2:$B$68606,"SATURDAY",'MASTER TT'!$C$2:$C$68606,"1100-1*",'MASTER TT'!$AM$2:$AM$68606,"JAN-APRIL 2026",'MASTER TT'!$J$2:$J$68606,"&gt;=1"))</f>
        <v>0</v>
      </c>
      <c r="AM149" s="79">
        <f>(COUNTIFS('MASTER TT'!$E$2:$E$68606,$A$2:$A$7563,'MASTER TT'!$B$2:$B$68606,"MONDAY",'MASTER TT'!$C$2:$C$68606,"1200-1*",'MASTER TT'!$AM$2:$AM$68606,"JAN-APRIL 2025",'MASTER TT'!$J$2:$J$68606,"&gt;=1"))</f>
        <v>0</v>
      </c>
      <c r="AN149" s="79">
        <f>(COUNTIFS('MASTER TT'!$E$2:$E$68606,$A$2:$A$7563,'MASTER TT'!$B$2:$B$68606,"MONDAY",'MASTER TT'!$C$2:$C$68606,"1300-1*",'MASTER TT'!$AM$2:$AM$68606,"JAN-APRIL 2025",'MASTER TT'!$J$2:$J$68606,"&gt;=1"))</f>
        <v>0</v>
      </c>
      <c r="AO149" s="79">
        <f>(COUNTIFS('MASTER TT'!$E$2:$E$68606,$A$2:$A$7563,'MASTER TT'!$B$2:$B$68606,"MONDAY",'MASTER TT'!$C$2:$C$68606,"14*-1*",'MASTER TT'!$AM$2:$AM$68606,"MAY-AUG 2025",'MASTER TT'!$J$2:$J$68606,"&gt;=1"))</f>
        <v>0</v>
      </c>
      <c r="AP149" s="79">
        <f>(COUNTIFS('MASTER TT'!$E$2:$E$68606,$A$2:$A$7563,'MASTER TT'!$B$2:$B$68606,"SATURDAY",'MASTER TT'!$C$2:$C$68606,"17*-*",'MASTER TT'!$AM$2:$AM$68606,"JAN-APRIL 2026",'MASTER TT'!$J$2:$J$68606,"&gt;=1"))</f>
        <v>0</v>
      </c>
      <c r="AQ149" s="79">
        <f>(COUNTIFS('MASTER TT'!$E$2:$E$68606,$A$2:$A$7563,'MASTER TT'!$B$2:$B$68606,"SUNDAY",'MASTER TT'!$C$2:$C$68606,"08*-1*",'MASTER TT'!$AM$2:$AM$68606,"JAN-APRIL 2026",'MASTER TT'!$J$2:$J$68606,"&gt;=1"))</f>
        <v>0</v>
      </c>
      <c r="AR149" s="79">
        <f>(COUNTIFS('MASTER TT'!$E$2:$E$68607,$A$2:$A$7563,'MASTER TT'!$B$2:$B$68607,"SUNDAY",'MASTER TT'!$C$2:$C$68607,"1100-1*",'MASTER TT'!$AM$2:$AM$68607,"JAN-APRIL 2026",'MASTER TT'!$J$2:$J$68607,"&gt;=1"))</f>
        <v>0</v>
      </c>
      <c r="AS149" s="79">
        <f>(COUNTIFS('MASTER TT'!$E$2:$E$68606,$A$2:$A$7563,'MASTER TT'!$B$2:$B$68606,"SUNDAY",'MASTER TT'!$C$2:$C$68606,"1200-1*",'MASTER TT'!$AM$2:$AM$68606,"JAN-APRIL 2026",'MASTER TT'!$J$2:$J$68606,"&gt;=1"))</f>
        <v>0</v>
      </c>
      <c r="AT149" s="79">
        <f>(COUNTIFS('MASTER TT'!$E$2:$E$68606,$A$2:$A$7563,'MASTER TT'!$B$2:$B$68606,"SUNDAY",'MASTER TT'!$C$2:$C$68606,"1300-1*",'MASTER TT'!$AM$2:$AM$68606,"JAN-APRIL 2026",'MASTER TT'!$J$2:$J$68606,"&gt;=1"))</f>
        <v>0</v>
      </c>
      <c r="AU149" s="79">
        <f>(COUNTIFS('MASTER TT'!$E$2:$E$68606,$A$2:$A$7563,'MASTER TT'!$B$2:$B$68606,"SUNDAY",'MASTER TT'!$C$2:$C$68606,"14*-1*",'MASTER TT'!$AM$2:$AM$68606,"JAN-APRIL 2026",'MASTER TT'!$J$2:$J$68606,"&gt;=1"))</f>
        <v>0</v>
      </c>
      <c r="AV149" s="79">
        <f>(COUNTIFS('MASTER TT'!$E$2:$E$68606,$A$2:$A$7563,'MASTER TT'!$B$2:$B$68606,"SUNDAY",'MASTER TT'!$C$2:$C$68606,"17*-*",'MASTER TT'!$AM$2:$AM$68606,"JAN-APRIL 2026",'MASTER TT'!$J$2:$J$68606,"&gt;=1"))</f>
        <v>0</v>
      </c>
      <c r="AW149" s="28"/>
      <c r="AX149" s="29"/>
      <c r="AY149" s="28"/>
      <c r="AZ149" s="28"/>
      <c r="BA149" s="28"/>
      <c r="BB149" s="28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1"/>
      <c r="BZ149" s="31"/>
      <c r="CA149" s="30"/>
      <c r="CB149" s="30"/>
      <c r="CC149" s="30"/>
      <c r="CD149" s="30"/>
      <c r="CE149" s="30"/>
      <c r="CF149" s="30"/>
    </row>
    <row r="150" spans="1:84" ht="14.25" customHeight="1">
      <c r="A150" s="129" t="s">
        <v>524</v>
      </c>
      <c r="B150" s="130" t="s">
        <v>510</v>
      </c>
      <c r="C150" s="46"/>
      <c r="D150" s="121"/>
      <c r="E150" s="121"/>
      <c r="F150" s="121" t="s">
        <v>479</v>
      </c>
      <c r="G150" s="79">
        <f>(COUNTIFS('MASTER TT'!$E$2:$E$68606,$A$2:$A$7563,'MASTER TT'!$B$2:$B$68606,"MONDAY",'MASTER TT'!$C$2:$C$68606,"08*-1*",'MASTER TT'!$AM$2:$AM$68606,"JAN-APRIL 2026",'MASTER TT'!$J$2:$J$68606,"&gt;=1"))</f>
        <v>0</v>
      </c>
      <c r="H150" s="79">
        <f>(COUNTIFS('MASTER TT'!$E$2:$E$68602,$A$2:$A$7563,'MASTER TT'!$B$2:$B$68602,"MONDAY",'MASTER TT'!$C$2:$C$68602,"1100-1*",'MASTER TT'!$AM$2:$AM$68602,"JAN-APRIL 2026",'MASTER TT'!$J$2:$J$68602,"&gt;=1"))</f>
        <v>0</v>
      </c>
      <c r="I150" s="79">
        <f>(COUNTIFS('MASTER TT'!$E$2:$E$68606,$A$2:$A$7563,'MASTER TT'!$B$2:$B$68606,"MONDAY",'MASTER TT'!$C$2:$C$68606,"1200-1*",'MASTER TT'!$AM$2:$AM$68606,"JAN-APRIL 2025",'MASTER TT'!$J$2:$J$68606,"&gt;=1"))</f>
        <v>0</v>
      </c>
      <c r="J150" s="79">
        <f>(COUNTIFS('MASTER TT'!$E$2:$E$68606,$A$2:$A$7563,'MASTER TT'!$B$2:$B$68606,"MONDAY",'MASTER TT'!$C$2:$C$68606,"1300-1*",'MASTER TT'!$AM$2:$AM$68606,"JAN-APRIL 2025",'MASTER TT'!$J$2:$J$68606,"&gt;=1"))</f>
        <v>0</v>
      </c>
      <c r="K150" s="79">
        <f>(COUNTIFS('MASTER TT'!$E$2:$E$68606,$A$2:$A$7563,'MASTER TT'!$B$2:$B$68606,"MONDAY",'MASTER TT'!$C$2:$C$68606,"14*-1*",'MASTER TT'!$AM$2:$AM$68606,"JAN-APRIL 2026",'MASTER TT'!$J$2:$J$68606,"&gt;=1"))</f>
        <v>0</v>
      </c>
      <c r="L150" s="79">
        <f>(COUNTIFS('MASTER TT'!$E$2:$E$68606,$A$2:$A$7563,'MASTER TT'!$B$2:$B$68606,"MONDAY",'MASTER TT'!$C$2:$C$68606,"17*-*",'MASTER TT'!$AM$2:$AM$68606,"JAN-APRIL 2026",'MASTER TT'!$J$2:$J$68606,"&gt;=1"))</f>
        <v>0</v>
      </c>
      <c r="M150" s="79">
        <f>(COUNTIFS('MASTER TT'!$E$2:$E$68606,$A$2:$A$7563,'MASTER TT'!$B$2:$B$68606,"TUESDAY",'MASTER TT'!$C$2:$C$68606,"08*-1*",'MASTER TT'!$AM$2:$AM$68606,"JAN-APRIL 2026",'MASTER TT'!$J$2:$J$68606,"&gt;=1"))</f>
        <v>0</v>
      </c>
      <c r="N150" s="79">
        <f>(COUNTIFS('MASTER TT'!$E$2:$E$68606,$A$2:$A$7563,'MASTER TT'!$B$2:$B$68606,"TUESDAY",'MASTER TT'!$C$2:$C$68606,"1100-1*",'MASTER TT'!$AM$2:$AM$68606,"JAN-APRIL 2026",'MASTER TT'!$J$2:$J$68606,"&gt;=1"))</f>
        <v>0</v>
      </c>
      <c r="O150" s="79">
        <f>(COUNTIFS('MASTER TT'!$E$2:$E$68606,$A$2:$A$7563,'MASTER TT'!$B$2:$B$68606,"MONDAY",'MASTER TT'!$C$2:$C$68606,"1200-1*",'MASTER TT'!$AM$2:$AM$68606,"JAN-APRIL 2025",'MASTER TT'!$J$2:$J$68606,"&gt;=1"))</f>
        <v>0</v>
      </c>
      <c r="P150" s="79">
        <f>(COUNTIFS('MASTER TT'!$E$2:$E$68606,$A$2:$A$7563,'MASTER TT'!$B$2:$B$68606,"TUESDAY",'MASTER TT'!$C$2:$C$68606,"1300-1*",'MASTER TT'!$AM$2:$AM$68606,"JAN-APRIL 2026",'MASTER TT'!$J$2:$J$68606,"&gt;=1"))</f>
        <v>0</v>
      </c>
      <c r="Q150" s="79">
        <f>(COUNTIFS('MASTER TT'!$E$2:$E$68606,$A$2:$A$7563,'MASTER TT'!$B$2:$B$68606,"TUESDAY",'MASTER TT'!$C$2:$C$68606,"14*-1*",'MASTER TT'!$AM$2:$AM$68606,"JAN-APRIL 2026",'MASTER TT'!$J$2:$J$68606,"&gt;=1"))</f>
        <v>0</v>
      </c>
      <c r="R150" s="79">
        <f>(COUNTIFS('MASTER TT'!$E$2:$E$68606,$A$2:$A$7563,'MASTER TT'!$B$2:$B$68606,"TUESDAY",'MASTER TT'!$C$2:$C$68606,"17*-*",'MASTER TT'!$AM$2:$AM$68606,"SEP-DEC  2025",'MASTER TT'!$J$2:$J$68606,"&gt;=1"))</f>
        <v>0</v>
      </c>
      <c r="S150" s="79">
        <f>(COUNTIFS('MASTER TT'!$E$2:$E$68606,$A$2:$A$7563,'MASTER TT'!$B$2:$B$68606,"WEDNESDAY",'MASTER TT'!$C$2:$C$68606,"08*-1*",'MASTER TT'!$AM$2:$AM$68606,"JAN-APRIL 2026",'MASTER TT'!$J$2:$J$68606,"&gt;=1"))</f>
        <v>0</v>
      </c>
      <c r="T150" s="79">
        <f>(COUNTIFS('MASTER TT'!$E$2:$E$68606,$A$2:$A$7563,'MASTER TT'!$B$2:$B$68606,"WEDNESDAY",'MASTER TT'!$C$2:$C$68606,"1100-1*",'MASTER TT'!$AM$2:$AM$68606,"JAN-APRIL 2026",'MASTER TT'!$J$2:$J$68606,"&gt;=1"))</f>
        <v>0</v>
      </c>
      <c r="U150" s="79">
        <f>(COUNTIFS('MASTER TT'!$E$2:$E$68606,$A$2:$A$7563,'MASTER TT'!$B$2:$B$68606,"MONDAY",'MASTER TT'!$C$2:$C$68606,"1200-1*",'MASTER TT'!$AM$2:$AM$68606,"JAN-APRIL 2025",'MASTER TT'!$J$2:$J$68606,"&gt;=1"))</f>
        <v>0</v>
      </c>
      <c r="V150" s="79">
        <f>(COUNTIFS('MASTER TT'!$E$2:$E$68606,$A$2:$A$7563,'MASTER TT'!$B$2:$B$68606,"MONDAY",'MASTER TT'!$C$2:$C$68606,"1300-1*",'MASTER TT'!$AM$2:$AM$68606,"JAN-APRIL 2025",'MASTER TT'!$J$2:$J$68606,"&gt;=1"))</f>
        <v>0</v>
      </c>
      <c r="W150" s="79">
        <f>(COUNTIFS('MASTER TT'!$E$2:$E$68606,$A$2:$A$7563,'MASTER TT'!$B$2:$B$68606,"WEDNESDAY",'MASTER TT'!$C$2:$C$68606,"14*-1*",'MASTER TT'!$AM$2:$AM$68606,"JAN-APRIL 2026",'MASTER TT'!$J$2:$J$68606,"&gt;=1"))</f>
        <v>0</v>
      </c>
      <c r="X150" s="79">
        <f>(COUNTIFS('MASTER TT'!$E$2:$E$68606,$A$2:$A$7563,'MASTER TT'!$B$2:$B$68606,"WEDNESDAY",'MASTER TT'!$C$2:$C$68606,"17*-*",'MASTER TT'!$AM$2:$AM$68606,"JAN-APRIL 2026",'MASTER TT'!$J$2:$J$68606,"&gt;=1"))</f>
        <v>0</v>
      </c>
      <c r="Y150" s="79">
        <f>(COUNTIFS('MASTER TT'!$E$2:$E$68606,$A$2:$A$7563,'MASTER TT'!$B$2:$B$68606,"THURSDAY",'MASTER TT'!$C$2:$C$68606,"08*-1*",'MASTER TT'!$AM$2:$AM$68606,"JAN-APRIL 2026",'MASTER TT'!$J$2:$J$68606,"&gt;=1"))</f>
        <v>0</v>
      </c>
      <c r="Z150" s="79">
        <f>(COUNTIFS('MASTER TT'!$E$2:$E$68606,$A$2:$A$7563,'MASTER TT'!$B$2:$B$68606,"THURSDAY",'MASTER TT'!$C$2:$C$68606,"1100-1*",'MASTER TT'!$AM$2:$AM$68606,"JAN-APRIL 2026",'MASTER TT'!$J$2:$J$68606,"&gt;=1"))</f>
        <v>0</v>
      </c>
      <c r="AA150" s="79">
        <f>(COUNTIFS('MASTER TT'!$E$2:$E$68606,$A$2:$A$7563,'MASTER TT'!$B$2:$B$68606,"MONDAY",'MASTER TT'!$C$2:$C$68606,"1200-1*",'MASTER TT'!$AM$2:$AM$68606,"JAN-APRIL 2025",'MASTER TT'!$J$2:$J$68606,"&gt;=1"))</f>
        <v>0</v>
      </c>
      <c r="AB150" s="79">
        <f>(COUNTIFS('MASTER TT'!$E$2:$E$68606,$A$2:$A$7563,'MASTER TT'!$B$2:$B$68606,"MONDAY",'MASTER TT'!$C$2:$C$68606,"1300-1*",'MASTER TT'!$AM$2:$AM$68606,"JAN-APRIL 2025",'MASTER TT'!$J$2:$J$68606,"&gt;=1"))</f>
        <v>0</v>
      </c>
      <c r="AC150" s="79">
        <f>(COUNTIFS('MASTER TT'!$E$2:$E$68606,$A$2:$A$7563,'MASTER TT'!$B$2:$B$68606,"THURSDAY",'MASTER TT'!$C$2:$C$68606,"14*-1*",'MASTER TT'!$AM$2:$AM$68606,"JAN-APRIL 2026",'MASTER TT'!$J$2:$J$68606,"&gt;=1"))</f>
        <v>0</v>
      </c>
      <c r="AD150" s="79">
        <f>(COUNTIFS('MASTER TT'!$E$2:$E$68606,$A$2:$A$7563,'MASTER TT'!$B$2:$B$68606,"THURSDAY",'MASTER TT'!$C$2:$C$68606,"17*-*",'MASTER TT'!$AM$2:$AM$68606,"JAN-APRIL 2026",'MASTER TT'!$J$2:$J$68606,"&gt;=1"))</f>
        <v>0</v>
      </c>
      <c r="AE150" s="79">
        <f>(COUNTIFS('MASTER TT'!$E$2:$E$68606,$A$2:$A$7563,'MASTER TT'!$B$2:$B$68606,"FRIDAY",'MASTER TT'!$C$2:$C$68606,"08*-1*",'MASTER TT'!$AM$2:$AM$68606,"JAN-APRIL 2026",'MASTER TT'!$J$2:$J$68606,"&gt;=1"))</f>
        <v>0</v>
      </c>
      <c r="AF150" s="79">
        <f>(COUNTIFS('MASTER TT'!$E$2:$E$68606,$A$2:$A$7563,'MASTER TT'!$B$2:$B$68606,"FRIDAY",'MASTER TT'!$C$2:$C$68606,"1100-1*",'MASTER TT'!$AM$2:$AM$68606,"JAN-APRIL 2026",'MASTER TT'!$J$2:$J$68606,"&gt;=1"))</f>
        <v>0</v>
      </c>
      <c r="AG150" s="79">
        <f>(COUNTIFS('MASTER TT'!$E$2:$E$68606,$A$2:$A$7563,'MASTER TT'!$B$2:$B$68606,"MONDAY",'MASTER TT'!$C$2:$C$68606,"1200-1*",'MASTER TT'!$AM$2:$AM$68606,"JAN-APRIL 2025",'MASTER TT'!$J$2:$J$68606,"&gt;=1"))</f>
        <v>0</v>
      </c>
      <c r="AH150" s="79">
        <f>(COUNTIFS('MASTER TT'!$E$2:$E$68606,$A$2:$A$7563,'MASTER TT'!$B$2:$B$68606,"MONDAY",'MASTER TT'!$C$2:$C$68606,"1300-1*",'MASTER TT'!$AM$2:$AM$68606,"JAN-APRIL 2025",'MASTER TT'!$J$2:$J$68606,"&gt;=1"))</f>
        <v>0</v>
      </c>
      <c r="AI150" s="79">
        <f>(COUNTIFS('MASTER TT'!$E$2:$E$68606,$A$2:$A$7563,'MASTER TT'!$B$2:$B$68606,"FRIDAY",'MASTER TT'!$C$2:$C$68606,"14*-1*",'MASTER TT'!$AM$2:$AM$68606,"JAN-APRIL 2026",'MASTER TT'!$J$2:$J$68606,"&gt;=1"))</f>
        <v>0</v>
      </c>
      <c r="AJ150" s="79">
        <f>(COUNTIFS('MASTER TT'!$E$2:$E$68606,$A$2:$A$7563,'MASTER TT'!$B$2:$B$68606,"FRIDAY",'MASTER TT'!$C$2:$C$68606,"17*-*",'MASTER TT'!$AM$2:$AM$68606,"JAN-APRIL 2026",'MASTER TT'!$J$2:$J$68606,"&gt;=1"))</f>
        <v>0</v>
      </c>
      <c r="AK150" s="79">
        <f>(COUNTIFS('MASTER TT'!$E$2:$E$68606,$A$2:$A$7563,'MASTER TT'!$B$2:$B$68606,"SATURDAY",'MASTER TT'!$C$2:$C$68606,"08*-1*",'MASTER TT'!$AM$2:$AM$68606,"JAN-APRIL 2026",'MASTER TT'!$J$2:$J$68606,"&gt;=1"))</f>
        <v>0</v>
      </c>
      <c r="AL150" s="79">
        <f>(COUNTIFS('MASTER TT'!$E$2:$E$68606,$A$2:$A$7563,'MASTER TT'!$B$2:$B$68606,"SATURDAY",'MASTER TT'!$C$2:$C$68606,"1100-1*",'MASTER TT'!$AM$2:$AM$68606,"JAN-APRIL 2026",'MASTER TT'!$J$2:$J$68606,"&gt;=1"))</f>
        <v>0</v>
      </c>
      <c r="AM150" s="79">
        <f>(COUNTIFS('MASTER TT'!$E$2:$E$68606,$A$2:$A$7563,'MASTER TT'!$B$2:$B$68606,"MONDAY",'MASTER TT'!$C$2:$C$68606,"1200-1*",'MASTER TT'!$AM$2:$AM$68606,"JAN-APRIL 2025",'MASTER TT'!$J$2:$J$68606,"&gt;=1"))</f>
        <v>0</v>
      </c>
      <c r="AN150" s="79">
        <f>(COUNTIFS('MASTER TT'!$E$2:$E$68606,$A$2:$A$7563,'MASTER TT'!$B$2:$B$68606,"MONDAY",'MASTER TT'!$C$2:$C$68606,"1300-1*",'MASTER TT'!$AM$2:$AM$68606,"JAN-APRIL 2025",'MASTER TT'!$J$2:$J$68606,"&gt;=1"))</f>
        <v>0</v>
      </c>
      <c r="AO150" s="79">
        <f>(COUNTIFS('MASTER TT'!$E$2:$E$68606,$A$2:$A$7563,'MASTER TT'!$B$2:$B$68606,"MONDAY",'MASTER TT'!$C$2:$C$68606,"14*-1*",'MASTER TT'!$AM$2:$AM$68606,"MAY-AUG 2025",'MASTER TT'!$J$2:$J$68606,"&gt;=1"))</f>
        <v>0</v>
      </c>
      <c r="AP150" s="79">
        <f>(COUNTIFS('MASTER TT'!$E$2:$E$68606,$A$2:$A$7563,'MASTER TT'!$B$2:$B$68606,"SATURDAY",'MASTER TT'!$C$2:$C$68606,"17*-*",'MASTER TT'!$AM$2:$AM$68606,"JAN-APRIL 2026",'MASTER TT'!$J$2:$J$68606,"&gt;=1"))</f>
        <v>0</v>
      </c>
      <c r="AQ150" s="79">
        <f>(COUNTIFS('MASTER TT'!$E$2:$E$68606,$A$2:$A$7563,'MASTER TT'!$B$2:$B$68606,"SUNDAY",'MASTER TT'!$C$2:$C$68606,"08*-1*",'MASTER TT'!$AM$2:$AM$68606,"JAN-APRIL 2026",'MASTER TT'!$J$2:$J$68606,"&gt;=1"))</f>
        <v>0</v>
      </c>
      <c r="AR150" s="79">
        <f>(COUNTIFS('MASTER TT'!$E$2:$E$68607,$A$2:$A$7563,'MASTER TT'!$B$2:$B$68607,"SUNDAY",'MASTER TT'!$C$2:$C$68607,"1100-1*",'MASTER TT'!$AM$2:$AM$68607,"JAN-APRIL 2026",'MASTER TT'!$J$2:$J$68607,"&gt;=1"))</f>
        <v>0</v>
      </c>
      <c r="AS150" s="79">
        <f>(COUNTIFS('MASTER TT'!$E$2:$E$68606,$A$2:$A$7563,'MASTER TT'!$B$2:$B$68606,"SUNDAY",'MASTER TT'!$C$2:$C$68606,"1200-1*",'MASTER TT'!$AM$2:$AM$68606,"JAN-APRIL 2026",'MASTER TT'!$J$2:$J$68606,"&gt;=1"))</f>
        <v>0</v>
      </c>
      <c r="AT150" s="79">
        <f>(COUNTIFS('MASTER TT'!$E$2:$E$68606,$A$2:$A$7563,'MASTER TT'!$B$2:$B$68606,"SUNDAY",'MASTER TT'!$C$2:$C$68606,"1300-1*",'MASTER TT'!$AM$2:$AM$68606,"JAN-APRIL 2026",'MASTER TT'!$J$2:$J$68606,"&gt;=1"))</f>
        <v>0</v>
      </c>
      <c r="AU150" s="79">
        <f>(COUNTIFS('MASTER TT'!$E$2:$E$68606,$A$2:$A$7563,'MASTER TT'!$B$2:$B$68606,"SUNDAY",'MASTER TT'!$C$2:$C$68606,"14*-1*",'MASTER TT'!$AM$2:$AM$68606,"JAN-APRIL 2026",'MASTER TT'!$J$2:$J$68606,"&gt;=1"))</f>
        <v>0</v>
      </c>
      <c r="AV150" s="79">
        <f>(COUNTIFS('MASTER TT'!$E$2:$E$68606,$A$2:$A$7563,'MASTER TT'!$B$2:$B$68606,"SUNDAY",'MASTER TT'!$C$2:$C$68606,"17*-*",'MASTER TT'!$AM$2:$AM$68606,"JAN-APRIL 2026",'MASTER TT'!$J$2:$J$68606,"&gt;=1"))</f>
        <v>0</v>
      </c>
      <c r="AW150" s="28"/>
      <c r="AX150" s="29"/>
      <c r="AY150" s="28"/>
      <c r="AZ150" s="28"/>
      <c r="BA150" s="28"/>
      <c r="BB150" s="28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1"/>
      <c r="BZ150" s="31"/>
      <c r="CA150" s="30"/>
      <c r="CB150" s="30"/>
      <c r="CC150" s="30"/>
      <c r="CD150" s="30"/>
      <c r="CE150" s="30"/>
      <c r="CF150" s="30"/>
    </row>
    <row r="151" spans="1:84" ht="14.25" customHeight="1">
      <c r="A151" s="129" t="s">
        <v>525</v>
      </c>
      <c r="B151" s="130" t="s">
        <v>510</v>
      </c>
      <c r="C151" s="46"/>
      <c r="D151" s="121"/>
      <c r="E151" s="121"/>
      <c r="F151" s="121" t="s">
        <v>479</v>
      </c>
      <c r="G151" s="79">
        <f>(COUNTIFS('MASTER TT'!$E$2:$E$68606,$A$2:$A$7563,'MASTER TT'!$B$2:$B$68606,"MONDAY",'MASTER TT'!$C$2:$C$68606,"08*-1*",'MASTER TT'!$AM$2:$AM$68606,"JAN-APRIL 2026",'MASTER TT'!$J$2:$J$68606,"&gt;=1"))</f>
        <v>0</v>
      </c>
      <c r="H151" s="79">
        <f>(COUNTIFS('MASTER TT'!$E$2:$E$68602,$A$2:$A$7563,'MASTER TT'!$B$2:$B$68602,"MONDAY",'MASTER TT'!$C$2:$C$68602,"1100-1*",'MASTER TT'!$AM$2:$AM$68602,"JAN-APRIL 2026",'MASTER TT'!$J$2:$J$68602,"&gt;=1"))</f>
        <v>0</v>
      </c>
      <c r="I151" s="79">
        <f>(COUNTIFS('MASTER TT'!$E$2:$E$68606,$A$2:$A$7563,'MASTER TT'!$B$2:$B$68606,"MONDAY",'MASTER TT'!$C$2:$C$68606,"1200-1*",'MASTER TT'!$AM$2:$AM$68606,"JAN-APRIL 2025",'MASTER TT'!$J$2:$J$68606,"&gt;=1"))</f>
        <v>0</v>
      </c>
      <c r="J151" s="79">
        <f>(COUNTIFS('MASTER TT'!$E$2:$E$68606,$A$2:$A$7563,'MASTER TT'!$B$2:$B$68606,"MONDAY",'MASTER TT'!$C$2:$C$68606,"1300-1*",'MASTER TT'!$AM$2:$AM$68606,"JAN-APRIL 2025",'MASTER TT'!$J$2:$J$68606,"&gt;=1"))</f>
        <v>0</v>
      </c>
      <c r="K151" s="79">
        <f>(COUNTIFS('MASTER TT'!$E$2:$E$68606,$A$2:$A$7563,'MASTER TT'!$B$2:$B$68606,"MONDAY",'MASTER TT'!$C$2:$C$68606,"14*-1*",'MASTER TT'!$AM$2:$AM$68606,"JAN-APRIL 2026",'MASTER TT'!$J$2:$J$68606,"&gt;=1"))</f>
        <v>0</v>
      </c>
      <c r="L151" s="79">
        <f>(COUNTIFS('MASTER TT'!$E$2:$E$68606,$A$2:$A$7563,'MASTER TT'!$B$2:$B$68606,"MONDAY",'MASTER TT'!$C$2:$C$68606,"17*-*",'MASTER TT'!$AM$2:$AM$68606,"JAN-APRIL 2026",'MASTER TT'!$J$2:$J$68606,"&gt;=1"))</f>
        <v>0</v>
      </c>
      <c r="M151" s="79">
        <f>(COUNTIFS('MASTER TT'!$E$2:$E$68606,$A$2:$A$7563,'MASTER TT'!$B$2:$B$68606,"TUESDAY",'MASTER TT'!$C$2:$C$68606,"08*-1*",'MASTER TT'!$AM$2:$AM$68606,"JAN-APRIL 2026",'MASTER TT'!$J$2:$J$68606,"&gt;=1"))</f>
        <v>0</v>
      </c>
      <c r="N151" s="79">
        <f>(COUNTIFS('MASTER TT'!$E$2:$E$68606,$A$2:$A$7563,'MASTER TT'!$B$2:$B$68606,"TUESDAY",'MASTER TT'!$C$2:$C$68606,"1100-1*",'MASTER TT'!$AM$2:$AM$68606,"JAN-APRIL 2026",'MASTER TT'!$J$2:$J$68606,"&gt;=1"))</f>
        <v>0</v>
      </c>
      <c r="O151" s="79">
        <f>(COUNTIFS('MASTER TT'!$E$2:$E$68606,$A$2:$A$7563,'MASTER TT'!$B$2:$B$68606,"MONDAY",'MASTER TT'!$C$2:$C$68606,"1200-1*",'MASTER TT'!$AM$2:$AM$68606,"JAN-APRIL 2025",'MASTER TT'!$J$2:$J$68606,"&gt;=1"))</f>
        <v>0</v>
      </c>
      <c r="P151" s="79">
        <f>(COUNTIFS('MASTER TT'!$E$2:$E$68606,$A$2:$A$7563,'MASTER TT'!$B$2:$B$68606,"TUESDAY",'MASTER TT'!$C$2:$C$68606,"1300-1*",'MASTER TT'!$AM$2:$AM$68606,"JAN-APRIL 2026",'MASTER TT'!$J$2:$J$68606,"&gt;=1"))</f>
        <v>0</v>
      </c>
      <c r="Q151" s="79">
        <f>(COUNTIFS('MASTER TT'!$E$2:$E$68606,$A$2:$A$7563,'MASTER TT'!$B$2:$B$68606,"TUESDAY",'MASTER TT'!$C$2:$C$68606,"14*-1*",'MASTER TT'!$AM$2:$AM$68606,"JAN-APRIL 2026",'MASTER TT'!$J$2:$J$68606,"&gt;=1"))</f>
        <v>0</v>
      </c>
      <c r="R151" s="79">
        <f>(COUNTIFS('MASTER TT'!$E$2:$E$68606,$A$2:$A$7563,'MASTER TT'!$B$2:$B$68606,"TUESDAY",'MASTER TT'!$C$2:$C$68606,"17*-*",'MASTER TT'!$AM$2:$AM$68606,"SEP-DEC  2025",'MASTER TT'!$J$2:$J$68606,"&gt;=1"))</f>
        <v>0</v>
      </c>
      <c r="S151" s="79">
        <f>(COUNTIFS('MASTER TT'!$E$2:$E$68606,$A$2:$A$7563,'MASTER TT'!$B$2:$B$68606,"WEDNESDAY",'MASTER TT'!$C$2:$C$68606,"08*-1*",'MASTER TT'!$AM$2:$AM$68606,"JAN-APRIL 2026",'MASTER TT'!$J$2:$J$68606,"&gt;=1"))</f>
        <v>0</v>
      </c>
      <c r="T151" s="79">
        <f>(COUNTIFS('MASTER TT'!$E$2:$E$68606,$A$2:$A$7563,'MASTER TT'!$B$2:$B$68606,"WEDNESDAY",'MASTER TT'!$C$2:$C$68606,"1100-1*",'MASTER TT'!$AM$2:$AM$68606,"JAN-APRIL 2026",'MASTER TT'!$J$2:$J$68606,"&gt;=1"))</f>
        <v>0</v>
      </c>
      <c r="U151" s="79">
        <f>(COUNTIFS('MASTER TT'!$E$2:$E$68606,$A$2:$A$7563,'MASTER TT'!$B$2:$B$68606,"MONDAY",'MASTER TT'!$C$2:$C$68606,"1200-1*",'MASTER TT'!$AM$2:$AM$68606,"JAN-APRIL 2025",'MASTER TT'!$J$2:$J$68606,"&gt;=1"))</f>
        <v>0</v>
      </c>
      <c r="V151" s="79">
        <f>(COUNTIFS('MASTER TT'!$E$2:$E$68606,$A$2:$A$7563,'MASTER TT'!$B$2:$B$68606,"MONDAY",'MASTER TT'!$C$2:$C$68606,"1300-1*",'MASTER TT'!$AM$2:$AM$68606,"JAN-APRIL 2025",'MASTER TT'!$J$2:$J$68606,"&gt;=1"))</f>
        <v>0</v>
      </c>
      <c r="W151" s="79">
        <f>(COUNTIFS('MASTER TT'!$E$2:$E$68606,$A$2:$A$7563,'MASTER TT'!$B$2:$B$68606,"WEDNESDAY",'MASTER TT'!$C$2:$C$68606,"14*-1*",'MASTER TT'!$AM$2:$AM$68606,"JAN-APRIL 2026",'MASTER TT'!$J$2:$J$68606,"&gt;=1"))</f>
        <v>0</v>
      </c>
      <c r="X151" s="79">
        <f>(COUNTIFS('MASTER TT'!$E$2:$E$68606,$A$2:$A$7563,'MASTER TT'!$B$2:$B$68606,"WEDNESDAY",'MASTER TT'!$C$2:$C$68606,"17*-*",'MASTER TT'!$AM$2:$AM$68606,"JAN-APRIL 2026",'MASTER TT'!$J$2:$J$68606,"&gt;=1"))</f>
        <v>0</v>
      </c>
      <c r="Y151" s="79">
        <f>(COUNTIFS('MASTER TT'!$E$2:$E$68606,$A$2:$A$7563,'MASTER TT'!$B$2:$B$68606,"THURSDAY",'MASTER TT'!$C$2:$C$68606,"08*-1*",'MASTER TT'!$AM$2:$AM$68606,"JAN-APRIL 2026",'MASTER TT'!$J$2:$J$68606,"&gt;=1"))</f>
        <v>0</v>
      </c>
      <c r="Z151" s="79">
        <f>(COUNTIFS('MASTER TT'!$E$2:$E$68606,$A$2:$A$7563,'MASTER TT'!$B$2:$B$68606,"THURSDAY",'MASTER TT'!$C$2:$C$68606,"1100-1*",'MASTER TT'!$AM$2:$AM$68606,"JAN-APRIL 2026",'MASTER TT'!$J$2:$J$68606,"&gt;=1"))</f>
        <v>0</v>
      </c>
      <c r="AA151" s="79">
        <f>(COUNTIFS('MASTER TT'!$E$2:$E$68606,$A$2:$A$7563,'MASTER TT'!$B$2:$B$68606,"MONDAY",'MASTER TT'!$C$2:$C$68606,"1200-1*",'MASTER TT'!$AM$2:$AM$68606,"JAN-APRIL 2025",'MASTER TT'!$J$2:$J$68606,"&gt;=1"))</f>
        <v>0</v>
      </c>
      <c r="AB151" s="79">
        <f>(COUNTIFS('MASTER TT'!$E$2:$E$68606,$A$2:$A$7563,'MASTER TT'!$B$2:$B$68606,"MONDAY",'MASTER TT'!$C$2:$C$68606,"1300-1*",'MASTER TT'!$AM$2:$AM$68606,"JAN-APRIL 2025",'MASTER TT'!$J$2:$J$68606,"&gt;=1"))</f>
        <v>0</v>
      </c>
      <c r="AC151" s="79">
        <f>(COUNTIFS('MASTER TT'!$E$2:$E$68606,$A$2:$A$7563,'MASTER TT'!$B$2:$B$68606,"THURSDAY",'MASTER TT'!$C$2:$C$68606,"14*-1*",'MASTER TT'!$AM$2:$AM$68606,"JAN-APRIL 2026",'MASTER TT'!$J$2:$J$68606,"&gt;=1"))</f>
        <v>0</v>
      </c>
      <c r="AD151" s="79">
        <f>(COUNTIFS('MASTER TT'!$E$2:$E$68606,$A$2:$A$7563,'MASTER TT'!$B$2:$B$68606,"THURSDAY",'MASTER TT'!$C$2:$C$68606,"17*-*",'MASTER TT'!$AM$2:$AM$68606,"JAN-APRIL 2026",'MASTER TT'!$J$2:$J$68606,"&gt;=1"))</f>
        <v>0</v>
      </c>
      <c r="AE151" s="79">
        <f>(COUNTIFS('MASTER TT'!$E$2:$E$68606,$A$2:$A$7563,'MASTER TT'!$B$2:$B$68606,"FRIDAY",'MASTER TT'!$C$2:$C$68606,"08*-1*",'MASTER TT'!$AM$2:$AM$68606,"JAN-APRIL 2026",'MASTER TT'!$J$2:$J$68606,"&gt;=1"))</f>
        <v>0</v>
      </c>
      <c r="AF151" s="79">
        <f>(COUNTIFS('MASTER TT'!$E$2:$E$68606,$A$2:$A$7563,'MASTER TT'!$B$2:$B$68606,"FRIDAY",'MASTER TT'!$C$2:$C$68606,"1100-1*",'MASTER TT'!$AM$2:$AM$68606,"JAN-APRIL 2026",'MASTER TT'!$J$2:$J$68606,"&gt;=1"))</f>
        <v>0</v>
      </c>
      <c r="AG151" s="79">
        <f>(COUNTIFS('MASTER TT'!$E$2:$E$68606,$A$2:$A$7563,'MASTER TT'!$B$2:$B$68606,"MONDAY",'MASTER TT'!$C$2:$C$68606,"1200-1*",'MASTER TT'!$AM$2:$AM$68606,"JAN-APRIL 2025",'MASTER TT'!$J$2:$J$68606,"&gt;=1"))</f>
        <v>0</v>
      </c>
      <c r="AH151" s="79">
        <f>(COUNTIFS('MASTER TT'!$E$2:$E$68606,$A$2:$A$7563,'MASTER TT'!$B$2:$B$68606,"MONDAY",'MASTER TT'!$C$2:$C$68606,"1300-1*",'MASTER TT'!$AM$2:$AM$68606,"JAN-APRIL 2025",'MASTER TT'!$J$2:$J$68606,"&gt;=1"))</f>
        <v>0</v>
      </c>
      <c r="AI151" s="79">
        <f>(COUNTIFS('MASTER TT'!$E$2:$E$68606,$A$2:$A$7563,'MASTER TT'!$B$2:$B$68606,"FRIDAY",'MASTER TT'!$C$2:$C$68606,"14*-1*",'MASTER TT'!$AM$2:$AM$68606,"JAN-APRIL 2026",'MASTER TT'!$J$2:$J$68606,"&gt;=1"))</f>
        <v>0</v>
      </c>
      <c r="AJ151" s="79">
        <f>(COUNTIFS('MASTER TT'!$E$2:$E$68606,$A$2:$A$7563,'MASTER TT'!$B$2:$B$68606,"FRIDAY",'MASTER TT'!$C$2:$C$68606,"17*-*",'MASTER TT'!$AM$2:$AM$68606,"JAN-APRIL 2026",'MASTER TT'!$J$2:$J$68606,"&gt;=1"))</f>
        <v>0</v>
      </c>
      <c r="AK151" s="79">
        <f>(COUNTIFS('MASTER TT'!$E$2:$E$68606,$A$2:$A$7563,'MASTER TT'!$B$2:$B$68606,"SATURDAY",'MASTER TT'!$C$2:$C$68606,"08*-1*",'MASTER TT'!$AM$2:$AM$68606,"JAN-APRIL 2026",'MASTER TT'!$J$2:$J$68606,"&gt;=1"))</f>
        <v>0</v>
      </c>
      <c r="AL151" s="79">
        <f>(COUNTIFS('MASTER TT'!$E$2:$E$68606,$A$2:$A$7563,'MASTER TT'!$B$2:$B$68606,"SATURDAY",'MASTER TT'!$C$2:$C$68606,"1100-1*",'MASTER TT'!$AM$2:$AM$68606,"JAN-APRIL 2026",'MASTER TT'!$J$2:$J$68606,"&gt;=1"))</f>
        <v>0</v>
      </c>
      <c r="AM151" s="79">
        <f>(COUNTIFS('MASTER TT'!$E$2:$E$68606,$A$2:$A$7563,'MASTER TT'!$B$2:$B$68606,"MONDAY",'MASTER TT'!$C$2:$C$68606,"1200-1*",'MASTER TT'!$AM$2:$AM$68606,"JAN-APRIL 2025",'MASTER TT'!$J$2:$J$68606,"&gt;=1"))</f>
        <v>0</v>
      </c>
      <c r="AN151" s="79">
        <f>(COUNTIFS('MASTER TT'!$E$2:$E$68606,$A$2:$A$7563,'MASTER TT'!$B$2:$B$68606,"MONDAY",'MASTER TT'!$C$2:$C$68606,"1300-1*",'MASTER TT'!$AM$2:$AM$68606,"JAN-APRIL 2025",'MASTER TT'!$J$2:$J$68606,"&gt;=1"))</f>
        <v>0</v>
      </c>
      <c r="AO151" s="79">
        <f>(COUNTIFS('MASTER TT'!$E$2:$E$68606,$A$2:$A$7563,'MASTER TT'!$B$2:$B$68606,"MONDAY",'MASTER TT'!$C$2:$C$68606,"14*-1*",'MASTER TT'!$AM$2:$AM$68606,"MAY-AUG 2025",'MASTER TT'!$J$2:$J$68606,"&gt;=1"))</f>
        <v>0</v>
      </c>
      <c r="AP151" s="79">
        <f>(COUNTIFS('MASTER TT'!$E$2:$E$68606,$A$2:$A$7563,'MASTER TT'!$B$2:$B$68606,"SATURDAY",'MASTER TT'!$C$2:$C$68606,"17*-*",'MASTER TT'!$AM$2:$AM$68606,"JAN-APRIL 2026",'MASTER TT'!$J$2:$J$68606,"&gt;=1"))</f>
        <v>0</v>
      </c>
      <c r="AQ151" s="79">
        <f>(COUNTIFS('MASTER TT'!$E$2:$E$68606,$A$2:$A$7563,'MASTER TT'!$B$2:$B$68606,"SUNDAY",'MASTER TT'!$C$2:$C$68606,"08*-1*",'MASTER TT'!$AM$2:$AM$68606,"JAN-APRIL 2026",'MASTER TT'!$J$2:$J$68606,"&gt;=1"))</f>
        <v>0</v>
      </c>
      <c r="AR151" s="79">
        <f>(COUNTIFS('MASTER TT'!$E$2:$E$68607,$A$2:$A$7563,'MASTER TT'!$B$2:$B$68607,"SUNDAY",'MASTER TT'!$C$2:$C$68607,"1100-1*",'MASTER TT'!$AM$2:$AM$68607,"JAN-APRIL 2026",'MASTER TT'!$J$2:$J$68607,"&gt;=1"))</f>
        <v>0</v>
      </c>
      <c r="AS151" s="79">
        <f>(COUNTIFS('MASTER TT'!$E$2:$E$68606,$A$2:$A$7563,'MASTER TT'!$B$2:$B$68606,"SUNDAY",'MASTER TT'!$C$2:$C$68606,"1200-1*",'MASTER TT'!$AM$2:$AM$68606,"JAN-APRIL 2026",'MASTER TT'!$J$2:$J$68606,"&gt;=1"))</f>
        <v>0</v>
      </c>
      <c r="AT151" s="79">
        <f>(COUNTIFS('MASTER TT'!$E$2:$E$68606,$A$2:$A$7563,'MASTER TT'!$B$2:$B$68606,"SUNDAY",'MASTER TT'!$C$2:$C$68606,"1300-1*",'MASTER TT'!$AM$2:$AM$68606,"JAN-APRIL 2026",'MASTER TT'!$J$2:$J$68606,"&gt;=1"))</f>
        <v>0</v>
      </c>
      <c r="AU151" s="79">
        <f>(COUNTIFS('MASTER TT'!$E$2:$E$68606,$A$2:$A$7563,'MASTER TT'!$B$2:$B$68606,"SUNDAY",'MASTER TT'!$C$2:$C$68606,"14*-1*",'MASTER TT'!$AM$2:$AM$68606,"JAN-APRIL 2026",'MASTER TT'!$J$2:$J$68606,"&gt;=1"))</f>
        <v>0</v>
      </c>
      <c r="AV151" s="79">
        <f>(COUNTIFS('MASTER TT'!$E$2:$E$68606,$A$2:$A$7563,'MASTER TT'!$B$2:$B$68606,"SUNDAY",'MASTER TT'!$C$2:$C$68606,"17*-*",'MASTER TT'!$AM$2:$AM$68606,"JAN-APRIL 2026",'MASTER TT'!$J$2:$J$68606,"&gt;=1"))</f>
        <v>0</v>
      </c>
      <c r="AW151" s="28"/>
      <c r="AX151" s="29"/>
      <c r="AY151" s="28"/>
      <c r="AZ151" s="28"/>
      <c r="BA151" s="28"/>
      <c r="BB151" s="28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1"/>
      <c r="BZ151" s="31"/>
      <c r="CA151" s="30"/>
      <c r="CB151" s="30"/>
      <c r="CC151" s="30"/>
      <c r="CD151" s="30"/>
      <c r="CE151" s="30"/>
      <c r="CF151" s="30"/>
    </row>
    <row r="152" spans="1:84" ht="14.25" customHeight="1">
      <c r="A152" s="129" t="s">
        <v>526</v>
      </c>
      <c r="B152" s="130" t="s">
        <v>510</v>
      </c>
      <c r="C152" s="46"/>
      <c r="D152" s="121"/>
      <c r="E152" s="121"/>
      <c r="F152" s="121" t="s">
        <v>479</v>
      </c>
      <c r="G152" s="79">
        <f>(COUNTIFS('MASTER TT'!$E$2:$E$68606,$A$2:$A$7563,'MASTER TT'!$B$2:$B$68606,"MONDAY",'MASTER TT'!$C$2:$C$68606,"08*-1*",'MASTER TT'!$AM$2:$AM$68606,"JAN-APRIL 2026",'MASTER TT'!$J$2:$J$68606,"&gt;=1"))</f>
        <v>0</v>
      </c>
      <c r="H152" s="79">
        <f>(COUNTIFS('MASTER TT'!$E$2:$E$68602,$A$2:$A$7563,'MASTER TT'!$B$2:$B$68602,"MONDAY",'MASTER TT'!$C$2:$C$68602,"1100-1*",'MASTER TT'!$AM$2:$AM$68602,"JAN-APRIL 2026",'MASTER TT'!$J$2:$J$68602,"&gt;=1"))</f>
        <v>0</v>
      </c>
      <c r="I152" s="79">
        <f>(COUNTIFS('MASTER TT'!$E$2:$E$68606,$A$2:$A$7563,'MASTER TT'!$B$2:$B$68606,"MONDAY",'MASTER TT'!$C$2:$C$68606,"1200-1*",'MASTER TT'!$AM$2:$AM$68606,"JAN-APRIL 2025",'MASTER TT'!$J$2:$J$68606,"&gt;=1"))</f>
        <v>0</v>
      </c>
      <c r="J152" s="79">
        <f>(COUNTIFS('MASTER TT'!$E$2:$E$68606,$A$2:$A$7563,'MASTER TT'!$B$2:$B$68606,"MONDAY",'MASTER TT'!$C$2:$C$68606,"1300-1*",'MASTER TT'!$AM$2:$AM$68606,"JAN-APRIL 2025",'MASTER TT'!$J$2:$J$68606,"&gt;=1"))</f>
        <v>0</v>
      </c>
      <c r="K152" s="79">
        <f>(COUNTIFS('MASTER TT'!$E$2:$E$68606,$A$2:$A$7563,'MASTER TT'!$B$2:$B$68606,"MONDAY",'MASTER TT'!$C$2:$C$68606,"14*-1*",'MASTER TT'!$AM$2:$AM$68606,"JAN-APRIL 2026",'MASTER TT'!$J$2:$J$68606,"&gt;=1"))</f>
        <v>0</v>
      </c>
      <c r="L152" s="79">
        <f>(COUNTIFS('MASTER TT'!$E$2:$E$68606,$A$2:$A$7563,'MASTER TT'!$B$2:$B$68606,"MONDAY",'MASTER TT'!$C$2:$C$68606,"17*-*",'MASTER TT'!$AM$2:$AM$68606,"JAN-APRIL 2026",'MASTER TT'!$J$2:$J$68606,"&gt;=1"))</f>
        <v>0</v>
      </c>
      <c r="M152" s="79">
        <f>(COUNTIFS('MASTER TT'!$E$2:$E$68606,$A$2:$A$7563,'MASTER TT'!$B$2:$B$68606,"TUESDAY",'MASTER TT'!$C$2:$C$68606,"08*-1*",'MASTER TT'!$AM$2:$AM$68606,"JAN-APRIL 2026",'MASTER TT'!$J$2:$J$68606,"&gt;=1"))</f>
        <v>0</v>
      </c>
      <c r="N152" s="79">
        <f>(COUNTIFS('MASTER TT'!$E$2:$E$68606,$A$2:$A$7563,'MASTER TT'!$B$2:$B$68606,"TUESDAY",'MASTER TT'!$C$2:$C$68606,"1100-1*",'MASTER TT'!$AM$2:$AM$68606,"JAN-APRIL 2026",'MASTER TT'!$J$2:$J$68606,"&gt;=1"))</f>
        <v>0</v>
      </c>
      <c r="O152" s="79">
        <f>(COUNTIFS('MASTER TT'!$E$2:$E$68606,$A$2:$A$7563,'MASTER TT'!$B$2:$B$68606,"MONDAY",'MASTER TT'!$C$2:$C$68606,"1200-1*",'MASTER TT'!$AM$2:$AM$68606,"JAN-APRIL 2025",'MASTER TT'!$J$2:$J$68606,"&gt;=1"))</f>
        <v>0</v>
      </c>
      <c r="P152" s="79">
        <f>(COUNTIFS('MASTER TT'!$E$2:$E$68606,$A$2:$A$7563,'MASTER TT'!$B$2:$B$68606,"TUESDAY",'MASTER TT'!$C$2:$C$68606,"1300-1*",'MASTER TT'!$AM$2:$AM$68606,"JAN-APRIL 2026",'MASTER TT'!$J$2:$J$68606,"&gt;=1"))</f>
        <v>0</v>
      </c>
      <c r="Q152" s="79">
        <f>(COUNTIFS('MASTER TT'!$E$2:$E$68606,$A$2:$A$7563,'MASTER TT'!$B$2:$B$68606,"TUESDAY",'MASTER TT'!$C$2:$C$68606,"14*-1*",'MASTER TT'!$AM$2:$AM$68606,"JAN-APRIL 2026",'MASTER TT'!$J$2:$J$68606,"&gt;=1"))</f>
        <v>0</v>
      </c>
      <c r="R152" s="79">
        <f>(COUNTIFS('MASTER TT'!$E$2:$E$68606,$A$2:$A$7563,'MASTER TT'!$B$2:$B$68606,"TUESDAY",'MASTER TT'!$C$2:$C$68606,"17*-*",'MASTER TT'!$AM$2:$AM$68606,"SEP-DEC  2025",'MASTER TT'!$J$2:$J$68606,"&gt;=1"))</f>
        <v>0</v>
      </c>
      <c r="S152" s="79">
        <f>(COUNTIFS('MASTER TT'!$E$2:$E$68606,$A$2:$A$7563,'MASTER TT'!$B$2:$B$68606,"WEDNESDAY",'MASTER TT'!$C$2:$C$68606,"08*-1*",'MASTER TT'!$AM$2:$AM$68606,"JAN-APRIL 2026",'MASTER TT'!$J$2:$J$68606,"&gt;=1"))</f>
        <v>0</v>
      </c>
      <c r="T152" s="79">
        <f>(COUNTIFS('MASTER TT'!$E$2:$E$68606,$A$2:$A$7563,'MASTER TT'!$B$2:$B$68606,"WEDNESDAY",'MASTER TT'!$C$2:$C$68606,"1100-1*",'MASTER TT'!$AM$2:$AM$68606,"JAN-APRIL 2026",'MASTER TT'!$J$2:$J$68606,"&gt;=1"))</f>
        <v>0</v>
      </c>
      <c r="U152" s="79">
        <f>(COUNTIFS('MASTER TT'!$E$2:$E$68606,$A$2:$A$7563,'MASTER TT'!$B$2:$B$68606,"MONDAY",'MASTER TT'!$C$2:$C$68606,"1200-1*",'MASTER TT'!$AM$2:$AM$68606,"JAN-APRIL 2025",'MASTER TT'!$J$2:$J$68606,"&gt;=1"))</f>
        <v>0</v>
      </c>
      <c r="V152" s="79">
        <f>(COUNTIFS('MASTER TT'!$E$2:$E$68606,$A$2:$A$7563,'MASTER TT'!$B$2:$B$68606,"MONDAY",'MASTER TT'!$C$2:$C$68606,"1300-1*",'MASTER TT'!$AM$2:$AM$68606,"JAN-APRIL 2025",'MASTER TT'!$J$2:$J$68606,"&gt;=1"))</f>
        <v>0</v>
      </c>
      <c r="W152" s="79">
        <f>(COUNTIFS('MASTER TT'!$E$2:$E$68606,$A$2:$A$7563,'MASTER TT'!$B$2:$B$68606,"WEDNESDAY",'MASTER TT'!$C$2:$C$68606,"14*-1*",'MASTER TT'!$AM$2:$AM$68606,"JAN-APRIL 2026",'MASTER TT'!$J$2:$J$68606,"&gt;=1"))</f>
        <v>0</v>
      </c>
      <c r="X152" s="79">
        <f>(COUNTIFS('MASTER TT'!$E$2:$E$68606,$A$2:$A$7563,'MASTER TT'!$B$2:$B$68606,"WEDNESDAY",'MASTER TT'!$C$2:$C$68606,"17*-*",'MASTER TT'!$AM$2:$AM$68606,"JAN-APRIL 2026",'MASTER TT'!$J$2:$J$68606,"&gt;=1"))</f>
        <v>0</v>
      </c>
      <c r="Y152" s="79">
        <f>(COUNTIFS('MASTER TT'!$E$2:$E$68606,$A$2:$A$7563,'MASTER TT'!$B$2:$B$68606,"THURSDAY",'MASTER TT'!$C$2:$C$68606,"08*-1*",'MASTER TT'!$AM$2:$AM$68606,"JAN-APRIL 2026",'MASTER TT'!$J$2:$J$68606,"&gt;=1"))</f>
        <v>0</v>
      </c>
      <c r="Z152" s="79">
        <f>(COUNTIFS('MASTER TT'!$E$2:$E$68606,$A$2:$A$7563,'MASTER TT'!$B$2:$B$68606,"THURSDAY",'MASTER TT'!$C$2:$C$68606,"1100-1*",'MASTER TT'!$AM$2:$AM$68606,"JAN-APRIL 2026",'MASTER TT'!$J$2:$J$68606,"&gt;=1"))</f>
        <v>0</v>
      </c>
      <c r="AA152" s="79">
        <f>(COUNTIFS('MASTER TT'!$E$2:$E$68606,$A$2:$A$7563,'MASTER TT'!$B$2:$B$68606,"MONDAY",'MASTER TT'!$C$2:$C$68606,"1200-1*",'MASTER TT'!$AM$2:$AM$68606,"JAN-APRIL 2025",'MASTER TT'!$J$2:$J$68606,"&gt;=1"))</f>
        <v>0</v>
      </c>
      <c r="AB152" s="79">
        <f>(COUNTIFS('MASTER TT'!$E$2:$E$68606,$A$2:$A$7563,'MASTER TT'!$B$2:$B$68606,"MONDAY",'MASTER TT'!$C$2:$C$68606,"1300-1*",'MASTER TT'!$AM$2:$AM$68606,"JAN-APRIL 2025",'MASTER TT'!$J$2:$J$68606,"&gt;=1"))</f>
        <v>0</v>
      </c>
      <c r="AC152" s="79">
        <f>(COUNTIFS('MASTER TT'!$E$2:$E$68606,$A$2:$A$7563,'MASTER TT'!$B$2:$B$68606,"THURSDAY",'MASTER TT'!$C$2:$C$68606,"14*-1*",'MASTER TT'!$AM$2:$AM$68606,"JAN-APRIL 2026",'MASTER TT'!$J$2:$J$68606,"&gt;=1"))</f>
        <v>0</v>
      </c>
      <c r="AD152" s="79">
        <f>(COUNTIFS('MASTER TT'!$E$2:$E$68606,$A$2:$A$7563,'MASTER TT'!$B$2:$B$68606,"THURSDAY",'MASTER TT'!$C$2:$C$68606,"17*-*",'MASTER TT'!$AM$2:$AM$68606,"JAN-APRIL 2026",'MASTER TT'!$J$2:$J$68606,"&gt;=1"))</f>
        <v>0</v>
      </c>
      <c r="AE152" s="79">
        <f>(COUNTIFS('MASTER TT'!$E$2:$E$68606,$A$2:$A$7563,'MASTER TT'!$B$2:$B$68606,"FRIDAY",'MASTER TT'!$C$2:$C$68606,"08*-1*",'MASTER TT'!$AM$2:$AM$68606,"JAN-APRIL 2026",'MASTER TT'!$J$2:$J$68606,"&gt;=1"))</f>
        <v>0</v>
      </c>
      <c r="AF152" s="79">
        <f>(COUNTIFS('MASTER TT'!$E$2:$E$68606,$A$2:$A$7563,'MASTER TT'!$B$2:$B$68606,"FRIDAY",'MASTER TT'!$C$2:$C$68606,"1100-1*",'MASTER TT'!$AM$2:$AM$68606,"JAN-APRIL 2026",'MASTER TT'!$J$2:$J$68606,"&gt;=1"))</f>
        <v>0</v>
      </c>
      <c r="AG152" s="79">
        <f>(COUNTIFS('MASTER TT'!$E$2:$E$68606,$A$2:$A$7563,'MASTER TT'!$B$2:$B$68606,"MONDAY",'MASTER TT'!$C$2:$C$68606,"1200-1*",'MASTER TT'!$AM$2:$AM$68606,"JAN-APRIL 2025",'MASTER TT'!$J$2:$J$68606,"&gt;=1"))</f>
        <v>0</v>
      </c>
      <c r="AH152" s="79">
        <f>(COUNTIFS('MASTER TT'!$E$2:$E$68606,$A$2:$A$7563,'MASTER TT'!$B$2:$B$68606,"MONDAY",'MASTER TT'!$C$2:$C$68606,"1300-1*",'MASTER TT'!$AM$2:$AM$68606,"JAN-APRIL 2025",'MASTER TT'!$J$2:$J$68606,"&gt;=1"))</f>
        <v>0</v>
      </c>
      <c r="AI152" s="79">
        <f>(COUNTIFS('MASTER TT'!$E$2:$E$68606,$A$2:$A$7563,'MASTER TT'!$B$2:$B$68606,"FRIDAY",'MASTER TT'!$C$2:$C$68606,"14*-1*",'MASTER TT'!$AM$2:$AM$68606,"JAN-APRIL 2026",'MASTER TT'!$J$2:$J$68606,"&gt;=1"))</f>
        <v>0</v>
      </c>
      <c r="AJ152" s="79">
        <f>(COUNTIFS('MASTER TT'!$E$2:$E$68606,$A$2:$A$7563,'MASTER TT'!$B$2:$B$68606,"FRIDAY",'MASTER TT'!$C$2:$C$68606,"17*-*",'MASTER TT'!$AM$2:$AM$68606,"JAN-APRIL 2026",'MASTER TT'!$J$2:$J$68606,"&gt;=1"))</f>
        <v>0</v>
      </c>
      <c r="AK152" s="79">
        <f>(COUNTIFS('MASTER TT'!$E$2:$E$68606,$A$2:$A$7563,'MASTER TT'!$B$2:$B$68606,"SATURDAY",'MASTER TT'!$C$2:$C$68606,"08*-1*",'MASTER TT'!$AM$2:$AM$68606,"JAN-APRIL 2026",'MASTER TT'!$J$2:$J$68606,"&gt;=1"))</f>
        <v>0</v>
      </c>
      <c r="AL152" s="79">
        <f>(COUNTIFS('MASTER TT'!$E$2:$E$68606,$A$2:$A$7563,'MASTER TT'!$B$2:$B$68606,"SATURDAY",'MASTER TT'!$C$2:$C$68606,"1100-1*",'MASTER TT'!$AM$2:$AM$68606,"JAN-APRIL 2026",'MASTER TT'!$J$2:$J$68606,"&gt;=1"))</f>
        <v>0</v>
      </c>
      <c r="AM152" s="79">
        <f>(COUNTIFS('MASTER TT'!$E$2:$E$68606,$A$2:$A$7563,'MASTER TT'!$B$2:$B$68606,"MONDAY",'MASTER TT'!$C$2:$C$68606,"1200-1*",'MASTER TT'!$AM$2:$AM$68606,"JAN-APRIL 2025",'MASTER TT'!$J$2:$J$68606,"&gt;=1"))</f>
        <v>0</v>
      </c>
      <c r="AN152" s="79">
        <f>(COUNTIFS('MASTER TT'!$E$2:$E$68606,$A$2:$A$7563,'MASTER TT'!$B$2:$B$68606,"MONDAY",'MASTER TT'!$C$2:$C$68606,"1300-1*",'MASTER TT'!$AM$2:$AM$68606,"JAN-APRIL 2025",'MASTER TT'!$J$2:$J$68606,"&gt;=1"))</f>
        <v>0</v>
      </c>
      <c r="AO152" s="79">
        <f>(COUNTIFS('MASTER TT'!$E$2:$E$68606,$A$2:$A$7563,'MASTER TT'!$B$2:$B$68606,"MONDAY",'MASTER TT'!$C$2:$C$68606,"14*-1*",'MASTER TT'!$AM$2:$AM$68606,"MAY-AUG 2025",'MASTER TT'!$J$2:$J$68606,"&gt;=1"))</f>
        <v>0</v>
      </c>
      <c r="AP152" s="79">
        <f>(COUNTIFS('MASTER TT'!$E$2:$E$68606,$A$2:$A$7563,'MASTER TT'!$B$2:$B$68606,"SATURDAY",'MASTER TT'!$C$2:$C$68606,"17*-*",'MASTER TT'!$AM$2:$AM$68606,"JAN-APRIL 2026",'MASTER TT'!$J$2:$J$68606,"&gt;=1"))</f>
        <v>0</v>
      </c>
      <c r="AQ152" s="79">
        <f>(COUNTIFS('MASTER TT'!$E$2:$E$68606,$A$2:$A$7563,'MASTER TT'!$B$2:$B$68606,"SUNDAY",'MASTER TT'!$C$2:$C$68606,"08*-1*",'MASTER TT'!$AM$2:$AM$68606,"JAN-APRIL 2026",'MASTER TT'!$J$2:$J$68606,"&gt;=1"))</f>
        <v>0</v>
      </c>
      <c r="AR152" s="79">
        <f>(COUNTIFS('MASTER TT'!$E$2:$E$68607,$A$2:$A$7563,'MASTER TT'!$B$2:$B$68607,"SUNDAY",'MASTER TT'!$C$2:$C$68607,"1100-1*",'MASTER TT'!$AM$2:$AM$68607,"JAN-APRIL 2026",'MASTER TT'!$J$2:$J$68607,"&gt;=1"))</f>
        <v>0</v>
      </c>
      <c r="AS152" s="79">
        <f>(COUNTIFS('MASTER TT'!$E$2:$E$68606,$A$2:$A$7563,'MASTER TT'!$B$2:$B$68606,"SUNDAY",'MASTER TT'!$C$2:$C$68606,"1200-1*",'MASTER TT'!$AM$2:$AM$68606,"JAN-APRIL 2026",'MASTER TT'!$J$2:$J$68606,"&gt;=1"))</f>
        <v>0</v>
      </c>
      <c r="AT152" s="79">
        <f>(COUNTIFS('MASTER TT'!$E$2:$E$68606,$A$2:$A$7563,'MASTER TT'!$B$2:$B$68606,"SUNDAY",'MASTER TT'!$C$2:$C$68606,"1300-1*",'MASTER TT'!$AM$2:$AM$68606,"JAN-APRIL 2026",'MASTER TT'!$J$2:$J$68606,"&gt;=1"))</f>
        <v>0</v>
      </c>
      <c r="AU152" s="79">
        <f>(COUNTIFS('MASTER TT'!$E$2:$E$68606,$A$2:$A$7563,'MASTER TT'!$B$2:$B$68606,"SUNDAY",'MASTER TT'!$C$2:$C$68606,"14*-1*",'MASTER TT'!$AM$2:$AM$68606,"JAN-APRIL 2026",'MASTER TT'!$J$2:$J$68606,"&gt;=1"))</f>
        <v>0</v>
      </c>
      <c r="AV152" s="79">
        <f>(COUNTIFS('MASTER TT'!$E$2:$E$68606,$A$2:$A$7563,'MASTER TT'!$B$2:$B$68606,"SUNDAY",'MASTER TT'!$C$2:$C$68606,"17*-*",'MASTER TT'!$AM$2:$AM$68606,"JAN-APRIL 2026",'MASTER TT'!$J$2:$J$68606,"&gt;=1"))</f>
        <v>0</v>
      </c>
      <c r="AW152" s="28"/>
      <c r="AX152" s="29"/>
      <c r="AY152" s="28"/>
      <c r="AZ152" s="28"/>
      <c r="BA152" s="28"/>
      <c r="BB152" s="28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1"/>
      <c r="BZ152" s="31"/>
      <c r="CA152" s="30"/>
      <c r="CB152" s="30"/>
      <c r="CC152" s="30"/>
      <c r="CD152" s="30"/>
      <c r="CE152" s="30"/>
      <c r="CF152" s="30"/>
    </row>
    <row r="153" spans="1:84" ht="14.25" customHeight="1">
      <c r="A153" s="129" t="s">
        <v>527</v>
      </c>
      <c r="B153" s="130" t="s">
        <v>510</v>
      </c>
      <c r="C153" s="46"/>
      <c r="D153" s="121"/>
      <c r="E153" s="121"/>
      <c r="F153" s="121" t="s">
        <v>479</v>
      </c>
      <c r="G153" s="79">
        <f>(COUNTIFS('MASTER TT'!$E$2:$E$68606,$A$2:$A$7563,'MASTER TT'!$B$2:$B$68606,"MONDAY",'MASTER TT'!$C$2:$C$68606,"08*-1*",'MASTER TT'!$AM$2:$AM$68606,"JAN-APRIL 2026",'MASTER TT'!$J$2:$J$68606,"&gt;=1"))</f>
        <v>0</v>
      </c>
      <c r="H153" s="79">
        <f>(COUNTIFS('MASTER TT'!$E$2:$E$68602,$A$2:$A$7563,'MASTER TT'!$B$2:$B$68602,"MONDAY",'MASTER TT'!$C$2:$C$68602,"1100-1*",'MASTER TT'!$AM$2:$AM$68602,"JAN-APRIL 2026",'MASTER TT'!$J$2:$J$68602,"&gt;=1"))</f>
        <v>0</v>
      </c>
      <c r="I153" s="79">
        <f>(COUNTIFS('MASTER TT'!$E$2:$E$68606,$A$2:$A$7563,'MASTER TT'!$B$2:$B$68606,"MONDAY",'MASTER TT'!$C$2:$C$68606,"1200-1*",'MASTER TT'!$AM$2:$AM$68606,"JAN-APRIL 2025",'MASTER TT'!$J$2:$J$68606,"&gt;=1"))</f>
        <v>0</v>
      </c>
      <c r="J153" s="79">
        <f>(COUNTIFS('MASTER TT'!$E$2:$E$68606,$A$2:$A$7563,'MASTER TT'!$B$2:$B$68606,"MONDAY",'MASTER TT'!$C$2:$C$68606,"1300-1*",'MASTER TT'!$AM$2:$AM$68606,"JAN-APRIL 2025",'MASTER TT'!$J$2:$J$68606,"&gt;=1"))</f>
        <v>0</v>
      </c>
      <c r="K153" s="79">
        <f>(COUNTIFS('MASTER TT'!$E$2:$E$68606,$A$2:$A$7563,'MASTER TT'!$B$2:$B$68606,"MONDAY",'MASTER TT'!$C$2:$C$68606,"14*-1*",'MASTER TT'!$AM$2:$AM$68606,"JAN-APRIL 2026",'MASTER TT'!$J$2:$J$68606,"&gt;=1"))</f>
        <v>0</v>
      </c>
      <c r="L153" s="79">
        <f>(COUNTIFS('MASTER TT'!$E$2:$E$68606,$A$2:$A$7563,'MASTER TT'!$B$2:$B$68606,"MONDAY",'MASTER TT'!$C$2:$C$68606,"17*-*",'MASTER TT'!$AM$2:$AM$68606,"JAN-APRIL 2026",'MASTER TT'!$J$2:$J$68606,"&gt;=1"))</f>
        <v>0</v>
      </c>
      <c r="M153" s="79">
        <f>(COUNTIFS('MASTER TT'!$E$2:$E$68606,$A$2:$A$7563,'MASTER TT'!$B$2:$B$68606,"TUESDAY",'MASTER TT'!$C$2:$C$68606,"08*-1*",'MASTER TT'!$AM$2:$AM$68606,"JAN-APRIL 2026",'MASTER TT'!$J$2:$J$68606,"&gt;=1"))</f>
        <v>0</v>
      </c>
      <c r="N153" s="79">
        <f>(COUNTIFS('MASTER TT'!$E$2:$E$68606,$A$2:$A$7563,'MASTER TT'!$B$2:$B$68606,"TUESDAY",'MASTER TT'!$C$2:$C$68606,"1100-1*",'MASTER TT'!$AM$2:$AM$68606,"JAN-APRIL 2026",'MASTER TT'!$J$2:$J$68606,"&gt;=1"))</f>
        <v>0</v>
      </c>
      <c r="O153" s="79">
        <f>(COUNTIFS('MASTER TT'!$E$2:$E$68606,$A$2:$A$7563,'MASTER TT'!$B$2:$B$68606,"MONDAY",'MASTER TT'!$C$2:$C$68606,"1200-1*",'MASTER TT'!$AM$2:$AM$68606,"JAN-APRIL 2025",'MASTER TT'!$J$2:$J$68606,"&gt;=1"))</f>
        <v>0</v>
      </c>
      <c r="P153" s="79">
        <f>(COUNTIFS('MASTER TT'!$E$2:$E$68606,$A$2:$A$7563,'MASTER TT'!$B$2:$B$68606,"TUESDAY",'MASTER TT'!$C$2:$C$68606,"1300-1*",'MASTER TT'!$AM$2:$AM$68606,"JAN-APRIL 2026",'MASTER TT'!$J$2:$J$68606,"&gt;=1"))</f>
        <v>0</v>
      </c>
      <c r="Q153" s="79">
        <f>(COUNTIFS('MASTER TT'!$E$2:$E$68606,$A$2:$A$7563,'MASTER TT'!$B$2:$B$68606,"TUESDAY",'MASTER TT'!$C$2:$C$68606,"14*-1*",'MASTER TT'!$AM$2:$AM$68606,"JAN-APRIL 2026",'MASTER TT'!$J$2:$J$68606,"&gt;=1"))</f>
        <v>0</v>
      </c>
      <c r="R153" s="79">
        <f>(COUNTIFS('MASTER TT'!$E$2:$E$68606,$A$2:$A$7563,'MASTER TT'!$B$2:$B$68606,"TUESDAY",'MASTER TT'!$C$2:$C$68606,"17*-*",'MASTER TT'!$AM$2:$AM$68606,"SEP-DEC  2025",'MASTER TT'!$J$2:$J$68606,"&gt;=1"))</f>
        <v>0</v>
      </c>
      <c r="S153" s="79">
        <f>(COUNTIFS('MASTER TT'!$E$2:$E$68606,$A$2:$A$7563,'MASTER TT'!$B$2:$B$68606,"WEDNESDAY",'MASTER TT'!$C$2:$C$68606,"08*-1*",'MASTER TT'!$AM$2:$AM$68606,"JAN-APRIL 2026",'MASTER TT'!$J$2:$J$68606,"&gt;=1"))</f>
        <v>0</v>
      </c>
      <c r="T153" s="79">
        <f>(COUNTIFS('MASTER TT'!$E$2:$E$68606,$A$2:$A$7563,'MASTER TT'!$B$2:$B$68606,"WEDNESDAY",'MASTER TT'!$C$2:$C$68606,"1100-1*",'MASTER TT'!$AM$2:$AM$68606,"JAN-APRIL 2026",'MASTER TT'!$J$2:$J$68606,"&gt;=1"))</f>
        <v>0</v>
      </c>
      <c r="U153" s="79">
        <f>(COUNTIFS('MASTER TT'!$E$2:$E$68606,$A$2:$A$7563,'MASTER TT'!$B$2:$B$68606,"MONDAY",'MASTER TT'!$C$2:$C$68606,"1200-1*",'MASTER TT'!$AM$2:$AM$68606,"JAN-APRIL 2025",'MASTER TT'!$J$2:$J$68606,"&gt;=1"))</f>
        <v>0</v>
      </c>
      <c r="V153" s="79">
        <f>(COUNTIFS('MASTER TT'!$E$2:$E$68606,$A$2:$A$7563,'MASTER TT'!$B$2:$B$68606,"MONDAY",'MASTER TT'!$C$2:$C$68606,"1300-1*",'MASTER TT'!$AM$2:$AM$68606,"JAN-APRIL 2025",'MASTER TT'!$J$2:$J$68606,"&gt;=1"))</f>
        <v>0</v>
      </c>
      <c r="W153" s="79">
        <f>(COUNTIFS('MASTER TT'!$E$2:$E$68606,$A$2:$A$7563,'MASTER TT'!$B$2:$B$68606,"WEDNESDAY",'MASTER TT'!$C$2:$C$68606,"14*-1*",'MASTER TT'!$AM$2:$AM$68606,"JAN-APRIL 2026",'MASTER TT'!$J$2:$J$68606,"&gt;=1"))</f>
        <v>0</v>
      </c>
      <c r="X153" s="79">
        <f>(COUNTIFS('MASTER TT'!$E$2:$E$68606,$A$2:$A$7563,'MASTER TT'!$B$2:$B$68606,"WEDNESDAY",'MASTER TT'!$C$2:$C$68606,"17*-*",'MASTER TT'!$AM$2:$AM$68606,"JAN-APRIL 2026",'MASTER TT'!$J$2:$J$68606,"&gt;=1"))</f>
        <v>0</v>
      </c>
      <c r="Y153" s="79">
        <f>(COUNTIFS('MASTER TT'!$E$2:$E$68606,$A$2:$A$7563,'MASTER TT'!$B$2:$B$68606,"THURSDAY",'MASTER TT'!$C$2:$C$68606,"08*-1*",'MASTER TT'!$AM$2:$AM$68606,"JAN-APRIL 2026",'MASTER TT'!$J$2:$J$68606,"&gt;=1"))</f>
        <v>0</v>
      </c>
      <c r="Z153" s="79">
        <f>(COUNTIFS('MASTER TT'!$E$2:$E$68606,$A$2:$A$7563,'MASTER TT'!$B$2:$B$68606,"THURSDAY",'MASTER TT'!$C$2:$C$68606,"1100-1*",'MASTER TT'!$AM$2:$AM$68606,"JAN-APRIL 2026",'MASTER TT'!$J$2:$J$68606,"&gt;=1"))</f>
        <v>0</v>
      </c>
      <c r="AA153" s="79">
        <f>(COUNTIFS('MASTER TT'!$E$2:$E$68606,$A$2:$A$7563,'MASTER TT'!$B$2:$B$68606,"MONDAY",'MASTER TT'!$C$2:$C$68606,"1200-1*",'MASTER TT'!$AM$2:$AM$68606,"JAN-APRIL 2025",'MASTER TT'!$J$2:$J$68606,"&gt;=1"))</f>
        <v>0</v>
      </c>
      <c r="AB153" s="79">
        <f>(COUNTIFS('MASTER TT'!$E$2:$E$68606,$A$2:$A$7563,'MASTER TT'!$B$2:$B$68606,"MONDAY",'MASTER TT'!$C$2:$C$68606,"1300-1*",'MASTER TT'!$AM$2:$AM$68606,"JAN-APRIL 2025",'MASTER TT'!$J$2:$J$68606,"&gt;=1"))</f>
        <v>0</v>
      </c>
      <c r="AC153" s="79">
        <f>(COUNTIFS('MASTER TT'!$E$2:$E$68606,$A$2:$A$7563,'MASTER TT'!$B$2:$B$68606,"THURSDAY",'MASTER TT'!$C$2:$C$68606,"14*-1*",'MASTER TT'!$AM$2:$AM$68606,"JAN-APRIL 2026",'MASTER TT'!$J$2:$J$68606,"&gt;=1"))</f>
        <v>0</v>
      </c>
      <c r="AD153" s="79">
        <f>(COUNTIFS('MASTER TT'!$E$2:$E$68606,$A$2:$A$7563,'MASTER TT'!$B$2:$B$68606,"THURSDAY",'MASTER TT'!$C$2:$C$68606,"17*-*",'MASTER TT'!$AM$2:$AM$68606,"JAN-APRIL 2026",'MASTER TT'!$J$2:$J$68606,"&gt;=1"))</f>
        <v>0</v>
      </c>
      <c r="AE153" s="79">
        <f>(COUNTIFS('MASTER TT'!$E$2:$E$68606,$A$2:$A$7563,'MASTER TT'!$B$2:$B$68606,"FRIDAY",'MASTER TT'!$C$2:$C$68606,"08*-1*",'MASTER TT'!$AM$2:$AM$68606,"JAN-APRIL 2026",'MASTER TT'!$J$2:$J$68606,"&gt;=1"))</f>
        <v>0</v>
      </c>
      <c r="AF153" s="79">
        <f>(COUNTIFS('MASTER TT'!$E$2:$E$68606,$A$2:$A$7563,'MASTER TT'!$B$2:$B$68606,"FRIDAY",'MASTER TT'!$C$2:$C$68606,"1100-1*",'MASTER TT'!$AM$2:$AM$68606,"JAN-APRIL 2026",'MASTER TT'!$J$2:$J$68606,"&gt;=1"))</f>
        <v>0</v>
      </c>
      <c r="AG153" s="79">
        <f>(COUNTIFS('MASTER TT'!$E$2:$E$68606,$A$2:$A$7563,'MASTER TT'!$B$2:$B$68606,"MONDAY",'MASTER TT'!$C$2:$C$68606,"1200-1*",'MASTER TT'!$AM$2:$AM$68606,"JAN-APRIL 2025",'MASTER TT'!$J$2:$J$68606,"&gt;=1"))</f>
        <v>0</v>
      </c>
      <c r="AH153" s="79">
        <f>(COUNTIFS('MASTER TT'!$E$2:$E$68606,$A$2:$A$7563,'MASTER TT'!$B$2:$B$68606,"MONDAY",'MASTER TT'!$C$2:$C$68606,"1300-1*",'MASTER TT'!$AM$2:$AM$68606,"JAN-APRIL 2025",'MASTER TT'!$J$2:$J$68606,"&gt;=1"))</f>
        <v>0</v>
      </c>
      <c r="AI153" s="79">
        <f>(COUNTIFS('MASTER TT'!$E$2:$E$68606,$A$2:$A$7563,'MASTER TT'!$B$2:$B$68606,"FRIDAY",'MASTER TT'!$C$2:$C$68606,"14*-1*",'MASTER TT'!$AM$2:$AM$68606,"JAN-APRIL 2026",'MASTER TT'!$J$2:$J$68606,"&gt;=1"))</f>
        <v>0</v>
      </c>
      <c r="AJ153" s="79">
        <f>(COUNTIFS('MASTER TT'!$E$2:$E$68606,$A$2:$A$7563,'MASTER TT'!$B$2:$B$68606,"FRIDAY",'MASTER TT'!$C$2:$C$68606,"17*-*",'MASTER TT'!$AM$2:$AM$68606,"JAN-APRIL 2026",'MASTER TT'!$J$2:$J$68606,"&gt;=1"))</f>
        <v>0</v>
      </c>
      <c r="AK153" s="79">
        <f>(COUNTIFS('MASTER TT'!$E$2:$E$68606,$A$2:$A$7563,'MASTER TT'!$B$2:$B$68606,"SATURDAY",'MASTER TT'!$C$2:$C$68606,"08*-1*",'MASTER TT'!$AM$2:$AM$68606,"JAN-APRIL 2026",'MASTER TT'!$J$2:$J$68606,"&gt;=1"))</f>
        <v>0</v>
      </c>
      <c r="AL153" s="79">
        <f>(COUNTIFS('MASTER TT'!$E$2:$E$68606,$A$2:$A$7563,'MASTER TT'!$B$2:$B$68606,"SATURDAY",'MASTER TT'!$C$2:$C$68606,"1100-1*",'MASTER TT'!$AM$2:$AM$68606,"JAN-APRIL 2026",'MASTER TT'!$J$2:$J$68606,"&gt;=1"))</f>
        <v>0</v>
      </c>
      <c r="AM153" s="79">
        <f>(COUNTIFS('MASTER TT'!$E$2:$E$68606,$A$2:$A$7563,'MASTER TT'!$B$2:$B$68606,"MONDAY",'MASTER TT'!$C$2:$C$68606,"1200-1*",'MASTER TT'!$AM$2:$AM$68606,"JAN-APRIL 2025",'MASTER TT'!$J$2:$J$68606,"&gt;=1"))</f>
        <v>0</v>
      </c>
      <c r="AN153" s="79">
        <f>(COUNTIFS('MASTER TT'!$E$2:$E$68606,$A$2:$A$7563,'MASTER TT'!$B$2:$B$68606,"MONDAY",'MASTER TT'!$C$2:$C$68606,"1300-1*",'MASTER TT'!$AM$2:$AM$68606,"JAN-APRIL 2025",'MASTER TT'!$J$2:$J$68606,"&gt;=1"))</f>
        <v>0</v>
      </c>
      <c r="AO153" s="79">
        <f>(COUNTIFS('MASTER TT'!$E$2:$E$68606,$A$2:$A$7563,'MASTER TT'!$B$2:$B$68606,"MONDAY",'MASTER TT'!$C$2:$C$68606,"14*-1*",'MASTER TT'!$AM$2:$AM$68606,"MAY-AUG 2025",'MASTER TT'!$J$2:$J$68606,"&gt;=1"))</f>
        <v>0</v>
      </c>
      <c r="AP153" s="79">
        <f>(COUNTIFS('MASTER TT'!$E$2:$E$68606,$A$2:$A$7563,'MASTER TT'!$B$2:$B$68606,"SATURDAY",'MASTER TT'!$C$2:$C$68606,"17*-*",'MASTER TT'!$AM$2:$AM$68606,"JAN-APRIL 2026",'MASTER TT'!$J$2:$J$68606,"&gt;=1"))</f>
        <v>0</v>
      </c>
      <c r="AQ153" s="79">
        <f>(COUNTIFS('MASTER TT'!$E$2:$E$68606,$A$2:$A$7563,'MASTER TT'!$B$2:$B$68606,"SUNDAY",'MASTER TT'!$C$2:$C$68606,"08*-1*",'MASTER TT'!$AM$2:$AM$68606,"JAN-APRIL 2026",'MASTER TT'!$J$2:$J$68606,"&gt;=1"))</f>
        <v>0</v>
      </c>
      <c r="AR153" s="79">
        <f>(COUNTIFS('MASTER TT'!$E$2:$E$68607,$A$2:$A$7563,'MASTER TT'!$B$2:$B$68607,"SUNDAY",'MASTER TT'!$C$2:$C$68607,"1100-1*",'MASTER TT'!$AM$2:$AM$68607,"JAN-APRIL 2026",'MASTER TT'!$J$2:$J$68607,"&gt;=1"))</f>
        <v>0</v>
      </c>
      <c r="AS153" s="79">
        <f>(COUNTIFS('MASTER TT'!$E$2:$E$68606,$A$2:$A$7563,'MASTER TT'!$B$2:$B$68606,"SUNDAY",'MASTER TT'!$C$2:$C$68606,"1200-1*",'MASTER TT'!$AM$2:$AM$68606,"JAN-APRIL 2026",'MASTER TT'!$J$2:$J$68606,"&gt;=1"))</f>
        <v>0</v>
      </c>
      <c r="AT153" s="79">
        <f>(COUNTIFS('MASTER TT'!$E$2:$E$68606,$A$2:$A$7563,'MASTER TT'!$B$2:$B$68606,"SUNDAY",'MASTER TT'!$C$2:$C$68606,"1300-1*",'MASTER TT'!$AM$2:$AM$68606,"JAN-APRIL 2026",'MASTER TT'!$J$2:$J$68606,"&gt;=1"))</f>
        <v>0</v>
      </c>
      <c r="AU153" s="79">
        <f>(COUNTIFS('MASTER TT'!$E$2:$E$68606,$A$2:$A$7563,'MASTER TT'!$B$2:$B$68606,"SUNDAY",'MASTER TT'!$C$2:$C$68606,"14*-1*",'MASTER TT'!$AM$2:$AM$68606,"JAN-APRIL 2026",'MASTER TT'!$J$2:$J$68606,"&gt;=1"))</f>
        <v>0</v>
      </c>
      <c r="AV153" s="79">
        <f>(COUNTIFS('MASTER TT'!$E$2:$E$68606,$A$2:$A$7563,'MASTER TT'!$B$2:$B$68606,"SUNDAY",'MASTER TT'!$C$2:$C$68606,"17*-*",'MASTER TT'!$AM$2:$AM$68606,"JAN-APRIL 2026",'MASTER TT'!$J$2:$J$68606,"&gt;=1"))</f>
        <v>0</v>
      </c>
      <c r="AW153" s="28"/>
      <c r="AX153" s="29"/>
      <c r="AY153" s="28"/>
      <c r="AZ153" s="28"/>
      <c r="BA153" s="28"/>
      <c r="BB153" s="28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1"/>
      <c r="BZ153" s="31"/>
      <c r="CA153" s="30"/>
      <c r="CB153" s="30"/>
      <c r="CC153" s="30"/>
      <c r="CD153" s="30"/>
      <c r="CE153" s="30"/>
      <c r="CF153" s="30"/>
    </row>
    <row r="154" spans="1:84" ht="14.25" customHeight="1">
      <c r="A154" s="129" t="s">
        <v>528</v>
      </c>
      <c r="B154" s="130" t="s">
        <v>510</v>
      </c>
      <c r="C154" s="46"/>
      <c r="D154" s="121"/>
      <c r="E154" s="121"/>
      <c r="F154" s="121" t="s">
        <v>479</v>
      </c>
      <c r="G154" s="79">
        <f>(COUNTIFS('MASTER TT'!$E$2:$E$68606,$A$2:$A$7563,'MASTER TT'!$B$2:$B$68606,"MONDAY",'MASTER TT'!$C$2:$C$68606,"08*-1*",'MASTER TT'!$AM$2:$AM$68606,"JAN-APRIL 2026",'MASTER TT'!$J$2:$J$68606,"&gt;=1"))</f>
        <v>0</v>
      </c>
      <c r="H154" s="79">
        <f>(COUNTIFS('MASTER TT'!$E$2:$E$68602,$A$2:$A$7563,'MASTER TT'!$B$2:$B$68602,"MONDAY",'MASTER TT'!$C$2:$C$68602,"1100-1*",'MASTER TT'!$AM$2:$AM$68602,"JAN-APRIL 2026",'MASTER TT'!$J$2:$J$68602,"&gt;=1"))</f>
        <v>0</v>
      </c>
      <c r="I154" s="79">
        <f>(COUNTIFS('MASTER TT'!$E$2:$E$68606,$A$2:$A$7563,'MASTER TT'!$B$2:$B$68606,"MONDAY",'MASTER TT'!$C$2:$C$68606,"1200-1*",'MASTER TT'!$AM$2:$AM$68606,"JAN-APRIL 2025",'MASTER TT'!$J$2:$J$68606,"&gt;=1"))</f>
        <v>0</v>
      </c>
      <c r="J154" s="79">
        <f>(COUNTIFS('MASTER TT'!$E$2:$E$68606,$A$2:$A$7563,'MASTER TT'!$B$2:$B$68606,"MONDAY",'MASTER TT'!$C$2:$C$68606,"1300-1*",'MASTER TT'!$AM$2:$AM$68606,"JAN-APRIL 2025",'MASTER TT'!$J$2:$J$68606,"&gt;=1"))</f>
        <v>0</v>
      </c>
      <c r="K154" s="79">
        <f>(COUNTIFS('MASTER TT'!$E$2:$E$68606,$A$2:$A$7563,'MASTER TT'!$B$2:$B$68606,"MONDAY",'MASTER TT'!$C$2:$C$68606,"14*-1*",'MASTER TT'!$AM$2:$AM$68606,"JAN-APRIL 2026",'MASTER TT'!$J$2:$J$68606,"&gt;=1"))</f>
        <v>0</v>
      </c>
      <c r="L154" s="79">
        <f>(COUNTIFS('MASTER TT'!$E$2:$E$68606,$A$2:$A$7563,'MASTER TT'!$B$2:$B$68606,"MONDAY",'MASTER TT'!$C$2:$C$68606,"17*-*",'MASTER TT'!$AM$2:$AM$68606,"JAN-APRIL 2026",'MASTER TT'!$J$2:$J$68606,"&gt;=1"))</f>
        <v>0</v>
      </c>
      <c r="M154" s="79">
        <f>(COUNTIFS('MASTER TT'!$E$2:$E$68606,$A$2:$A$7563,'MASTER TT'!$B$2:$B$68606,"TUESDAY",'MASTER TT'!$C$2:$C$68606,"08*-1*",'MASTER TT'!$AM$2:$AM$68606,"JAN-APRIL 2026",'MASTER TT'!$J$2:$J$68606,"&gt;=1"))</f>
        <v>0</v>
      </c>
      <c r="N154" s="79">
        <f>(COUNTIFS('MASTER TT'!$E$2:$E$68606,$A$2:$A$7563,'MASTER TT'!$B$2:$B$68606,"TUESDAY",'MASTER TT'!$C$2:$C$68606,"1100-1*",'MASTER TT'!$AM$2:$AM$68606,"JAN-APRIL 2026",'MASTER TT'!$J$2:$J$68606,"&gt;=1"))</f>
        <v>0</v>
      </c>
      <c r="O154" s="79">
        <f>(COUNTIFS('MASTER TT'!$E$2:$E$68606,$A$2:$A$7563,'MASTER TT'!$B$2:$B$68606,"MONDAY",'MASTER TT'!$C$2:$C$68606,"1200-1*",'MASTER TT'!$AM$2:$AM$68606,"JAN-APRIL 2025",'MASTER TT'!$J$2:$J$68606,"&gt;=1"))</f>
        <v>0</v>
      </c>
      <c r="P154" s="79">
        <f>(COUNTIFS('MASTER TT'!$E$2:$E$68606,$A$2:$A$7563,'MASTER TT'!$B$2:$B$68606,"TUESDAY",'MASTER TT'!$C$2:$C$68606,"1300-1*",'MASTER TT'!$AM$2:$AM$68606,"JAN-APRIL 2026",'MASTER TT'!$J$2:$J$68606,"&gt;=1"))</f>
        <v>0</v>
      </c>
      <c r="Q154" s="79">
        <f>(COUNTIFS('MASTER TT'!$E$2:$E$68606,$A$2:$A$7563,'MASTER TT'!$B$2:$B$68606,"TUESDAY",'MASTER TT'!$C$2:$C$68606,"14*-1*",'MASTER TT'!$AM$2:$AM$68606,"JAN-APRIL 2026",'MASTER TT'!$J$2:$J$68606,"&gt;=1"))</f>
        <v>0</v>
      </c>
      <c r="R154" s="79">
        <f>(COUNTIFS('MASTER TT'!$E$2:$E$68606,$A$2:$A$7563,'MASTER TT'!$B$2:$B$68606,"TUESDAY",'MASTER TT'!$C$2:$C$68606,"17*-*",'MASTER TT'!$AM$2:$AM$68606,"SEP-DEC  2025",'MASTER TT'!$J$2:$J$68606,"&gt;=1"))</f>
        <v>0</v>
      </c>
      <c r="S154" s="79">
        <f>(COUNTIFS('MASTER TT'!$E$2:$E$68606,$A$2:$A$7563,'MASTER TT'!$B$2:$B$68606,"WEDNESDAY",'MASTER TT'!$C$2:$C$68606,"08*-1*",'MASTER TT'!$AM$2:$AM$68606,"JAN-APRIL 2026",'MASTER TT'!$J$2:$J$68606,"&gt;=1"))</f>
        <v>0</v>
      </c>
      <c r="T154" s="79">
        <f>(COUNTIFS('MASTER TT'!$E$2:$E$68606,$A$2:$A$7563,'MASTER TT'!$B$2:$B$68606,"WEDNESDAY",'MASTER TT'!$C$2:$C$68606,"1100-1*",'MASTER TT'!$AM$2:$AM$68606,"JAN-APRIL 2026",'MASTER TT'!$J$2:$J$68606,"&gt;=1"))</f>
        <v>0</v>
      </c>
      <c r="U154" s="79">
        <f>(COUNTIFS('MASTER TT'!$E$2:$E$68606,$A$2:$A$7563,'MASTER TT'!$B$2:$B$68606,"MONDAY",'MASTER TT'!$C$2:$C$68606,"1200-1*",'MASTER TT'!$AM$2:$AM$68606,"JAN-APRIL 2025",'MASTER TT'!$J$2:$J$68606,"&gt;=1"))</f>
        <v>0</v>
      </c>
      <c r="V154" s="79">
        <f>(COUNTIFS('MASTER TT'!$E$2:$E$68606,$A$2:$A$7563,'MASTER TT'!$B$2:$B$68606,"MONDAY",'MASTER TT'!$C$2:$C$68606,"1300-1*",'MASTER TT'!$AM$2:$AM$68606,"JAN-APRIL 2025",'MASTER TT'!$J$2:$J$68606,"&gt;=1"))</f>
        <v>0</v>
      </c>
      <c r="W154" s="79">
        <f>(COUNTIFS('MASTER TT'!$E$2:$E$68606,$A$2:$A$7563,'MASTER TT'!$B$2:$B$68606,"WEDNESDAY",'MASTER TT'!$C$2:$C$68606,"14*-1*",'MASTER TT'!$AM$2:$AM$68606,"JAN-APRIL 2026",'MASTER TT'!$J$2:$J$68606,"&gt;=1"))</f>
        <v>0</v>
      </c>
      <c r="X154" s="79">
        <f>(COUNTIFS('MASTER TT'!$E$2:$E$68606,$A$2:$A$7563,'MASTER TT'!$B$2:$B$68606,"WEDNESDAY",'MASTER TT'!$C$2:$C$68606,"17*-*",'MASTER TT'!$AM$2:$AM$68606,"JAN-APRIL 2026",'MASTER TT'!$J$2:$J$68606,"&gt;=1"))</f>
        <v>0</v>
      </c>
      <c r="Y154" s="79">
        <f>(COUNTIFS('MASTER TT'!$E$2:$E$68606,$A$2:$A$7563,'MASTER TT'!$B$2:$B$68606,"THURSDAY",'MASTER TT'!$C$2:$C$68606,"08*-1*",'MASTER TT'!$AM$2:$AM$68606,"JAN-APRIL 2026",'MASTER TT'!$J$2:$J$68606,"&gt;=1"))</f>
        <v>0</v>
      </c>
      <c r="Z154" s="79">
        <f>(COUNTIFS('MASTER TT'!$E$2:$E$68606,$A$2:$A$7563,'MASTER TT'!$B$2:$B$68606,"THURSDAY",'MASTER TT'!$C$2:$C$68606,"1100-1*",'MASTER TT'!$AM$2:$AM$68606,"JAN-APRIL 2026",'MASTER TT'!$J$2:$J$68606,"&gt;=1"))</f>
        <v>0</v>
      </c>
      <c r="AA154" s="79">
        <f>(COUNTIFS('MASTER TT'!$E$2:$E$68606,$A$2:$A$7563,'MASTER TT'!$B$2:$B$68606,"MONDAY",'MASTER TT'!$C$2:$C$68606,"1200-1*",'MASTER TT'!$AM$2:$AM$68606,"JAN-APRIL 2025",'MASTER TT'!$J$2:$J$68606,"&gt;=1"))</f>
        <v>0</v>
      </c>
      <c r="AB154" s="79">
        <f>(COUNTIFS('MASTER TT'!$E$2:$E$68606,$A$2:$A$7563,'MASTER TT'!$B$2:$B$68606,"MONDAY",'MASTER TT'!$C$2:$C$68606,"1300-1*",'MASTER TT'!$AM$2:$AM$68606,"JAN-APRIL 2025",'MASTER TT'!$J$2:$J$68606,"&gt;=1"))</f>
        <v>0</v>
      </c>
      <c r="AC154" s="79">
        <f>(COUNTIFS('MASTER TT'!$E$2:$E$68606,$A$2:$A$7563,'MASTER TT'!$B$2:$B$68606,"THURSDAY",'MASTER TT'!$C$2:$C$68606,"14*-1*",'MASTER TT'!$AM$2:$AM$68606,"JAN-APRIL 2026",'MASTER TT'!$J$2:$J$68606,"&gt;=1"))</f>
        <v>0</v>
      </c>
      <c r="AD154" s="79">
        <f>(COUNTIFS('MASTER TT'!$E$2:$E$68606,$A$2:$A$7563,'MASTER TT'!$B$2:$B$68606,"THURSDAY",'MASTER TT'!$C$2:$C$68606,"17*-*",'MASTER TT'!$AM$2:$AM$68606,"JAN-APRIL 2026",'MASTER TT'!$J$2:$J$68606,"&gt;=1"))</f>
        <v>0</v>
      </c>
      <c r="AE154" s="79">
        <f>(COUNTIFS('MASTER TT'!$E$2:$E$68606,$A$2:$A$7563,'MASTER TT'!$B$2:$B$68606,"FRIDAY",'MASTER TT'!$C$2:$C$68606,"08*-1*",'MASTER TT'!$AM$2:$AM$68606,"JAN-APRIL 2026",'MASTER TT'!$J$2:$J$68606,"&gt;=1"))</f>
        <v>0</v>
      </c>
      <c r="AF154" s="79">
        <f>(COUNTIFS('MASTER TT'!$E$2:$E$68606,$A$2:$A$7563,'MASTER TT'!$B$2:$B$68606,"FRIDAY",'MASTER TT'!$C$2:$C$68606,"1100-1*",'MASTER TT'!$AM$2:$AM$68606,"JAN-APRIL 2026",'MASTER TT'!$J$2:$J$68606,"&gt;=1"))</f>
        <v>0</v>
      </c>
      <c r="AG154" s="79">
        <f>(COUNTIFS('MASTER TT'!$E$2:$E$68606,$A$2:$A$7563,'MASTER TT'!$B$2:$B$68606,"MONDAY",'MASTER TT'!$C$2:$C$68606,"1200-1*",'MASTER TT'!$AM$2:$AM$68606,"JAN-APRIL 2025",'MASTER TT'!$J$2:$J$68606,"&gt;=1"))</f>
        <v>0</v>
      </c>
      <c r="AH154" s="79">
        <f>(COUNTIFS('MASTER TT'!$E$2:$E$68606,$A$2:$A$7563,'MASTER TT'!$B$2:$B$68606,"MONDAY",'MASTER TT'!$C$2:$C$68606,"1300-1*",'MASTER TT'!$AM$2:$AM$68606,"JAN-APRIL 2025",'MASTER TT'!$J$2:$J$68606,"&gt;=1"))</f>
        <v>0</v>
      </c>
      <c r="AI154" s="79">
        <f>(COUNTIFS('MASTER TT'!$E$2:$E$68606,$A$2:$A$7563,'MASTER TT'!$B$2:$B$68606,"FRIDAY",'MASTER TT'!$C$2:$C$68606,"14*-1*",'MASTER TT'!$AM$2:$AM$68606,"JAN-APRIL 2026",'MASTER TT'!$J$2:$J$68606,"&gt;=1"))</f>
        <v>0</v>
      </c>
      <c r="AJ154" s="79">
        <f>(COUNTIFS('MASTER TT'!$E$2:$E$68606,$A$2:$A$7563,'MASTER TT'!$B$2:$B$68606,"FRIDAY",'MASTER TT'!$C$2:$C$68606,"17*-*",'MASTER TT'!$AM$2:$AM$68606,"JAN-APRIL 2026",'MASTER TT'!$J$2:$J$68606,"&gt;=1"))</f>
        <v>0</v>
      </c>
      <c r="AK154" s="79">
        <f>(COUNTIFS('MASTER TT'!$E$2:$E$68606,$A$2:$A$7563,'MASTER TT'!$B$2:$B$68606,"SATURDAY",'MASTER TT'!$C$2:$C$68606,"08*-1*",'MASTER TT'!$AM$2:$AM$68606,"JAN-APRIL 2026",'MASTER TT'!$J$2:$J$68606,"&gt;=1"))</f>
        <v>0</v>
      </c>
      <c r="AL154" s="79">
        <f>(COUNTIFS('MASTER TT'!$E$2:$E$68606,$A$2:$A$7563,'MASTER TT'!$B$2:$B$68606,"SATURDAY",'MASTER TT'!$C$2:$C$68606,"1100-1*",'MASTER TT'!$AM$2:$AM$68606,"JAN-APRIL 2026",'MASTER TT'!$J$2:$J$68606,"&gt;=1"))</f>
        <v>0</v>
      </c>
      <c r="AM154" s="79">
        <f>(COUNTIFS('MASTER TT'!$E$2:$E$68606,$A$2:$A$7563,'MASTER TT'!$B$2:$B$68606,"MONDAY",'MASTER TT'!$C$2:$C$68606,"1200-1*",'MASTER TT'!$AM$2:$AM$68606,"JAN-APRIL 2025",'MASTER TT'!$J$2:$J$68606,"&gt;=1"))</f>
        <v>0</v>
      </c>
      <c r="AN154" s="79">
        <f>(COUNTIFS('MASTER TT'!$E$2:$E$68606,$A$2:$A$7563,'MASTER TT'!$B$2:$B$68606,"MONDAY",'MASTER TT'!$C$2:$C$68606,"1300-1*",'MASTER TT'!$AM$2:$AM$68606,"JAN-APRIL 2025",'MASTER TT'!$J$2:$J$68606,"&gt;=1"))</f>
        <v>0</v>
      </c>
      <c r="AO154" s="79">
        <f>(COUNTIFS('MASTER TT'!$E$2:$E$68606,$A$2:$A$7563,'MASTER TT'!$B$2:$B$68606,"MONDAY",'MASTER TT'!$C$2:$C$68606,"14*-1*",'MASTER TT'!$AM$2:$AM$68606,"MAY-AUG 2025",'MASTER TT'!$J$2:$J$68606,"&gt;=1"))</f>
        <v>0</v>
      </c>
      <c r="AP154" s="79">
        <f>(COUNTIFS('MASTER TT'!$E$2:$E$68606,$A$2:$A$7563,'MASTER TT'!$B$2:$B$68606,"SATURDAY",'MASTER TT'!$C$2:$C$68606,"17*-*",'MASTER TT'!$AM$2:$AM$68606,"JAN-APRIL 2026",'MASTER TT'!$J$2:$J$68606,"&gt;=1"))</f>
        <v>0</v>
      </c>
      <c r="AQ154" s="79">
        <f>(COUNTIFS('MASTER TT'!$E$2:$E$68606,$A$2:$A$7563,'MASTER TT'!$B$2:$B$68606,"SUNDAY",'MASTER TT'!$C$2:$C$68606,"08*-1*",'MASTER TT'!$AM$2:$AM$68606,"JAN-APRIL 2026",'MASTER TT'!$J$2:$J$68606,"&gt;=1"))</f>
        <v>0</v>
      </c>
      <c r="AR154" s="79">
        <f>(COUNTIFS('MASTER TT'!$E$2:$E$68607,$A$2:$A$7563,'MASTER TT'!$B$2:$B$68607,"SUNDAY",'MASTER TT'!$C$2:$C$68607,"1100-1*",'MASTER TT'!$AM$2:$AM$68607,"JAN-APRIL 2026",'MASTER TT'!$J$2:$J$68607,"&gt;=1"))</f>
        <v>0</v>
      </c>
      <c r="AS154" s="79">
        <f>(COUNTIFS('MASTER TT'!$E$2:$E$68606,$A$2:$A$7563,'MASTER TT'!$B$2:$B$68606,"SUNDAY",'MASTER TT'!$C$2:$C$68606,"1200-1*",'MASTER TT'!$AM$2:$AM$68606,"JAN-APRIL 2026",'MASTER TT'!$J$2:$J$68606,"&gt;=1"))</f>
        <v>0</v>
      </c>
      <c r="AT154" s="79">
        <f>(COUNTIFS('MASTER TT'!$E$2:$E$68606,$A$2:$A$7563,'MASTER TT'!$B$2:$B$68606,"SUNDAY",'MASTER TT'!$C$2:$C$68606,"1300-1*",'MASTER TT'!$AM$2:$AM$68606,"JAN-APRIL 2026",'MASTER TT'!$J$2:$J$68606,"&gt;=1"))</f>
        <v>0</v>
      </c>
      <c r="AU154" s="79">
        <f>(COUNTIFS('MASTER TT'!$E$2:$E$68606,$A$2:$A$7563,'MASTER TT'!$B$2:$B$68606,"SUNDAY",'MASTER TT'!$C$2:$C$68606,"14*-1*",'MASTER TT'!$AM$2:$AM$68606,"JAN-APRIL 2026",'MASTER TT'!$J$2:$J$68606,"&gt;=1"))</f>
        <v>0</v>
      </c>
      <c r="AV154" s="79">
        <f>(COUNTIFS('MASTER TT'!$E$2:$E$68606,$A$2:$A$7563,'MASTER TT'!$B$2:$B$68606,"SUNDAY",'MASTER TT'!$C$2:$C$68606,"17*-*",'MASTER TT'!$AM$2:$AM$68606,"JAN-APRIL 2026",'MASTER TT'!$J$2:$J$68606,"&gt;=1"))</f>
        <v>0</v>
      </c>
      <c r="AW154" s="28"/>
      <c r="AX154" s="29"/>
      <c r="AY154" s="28"/>
      <c r="AZ154" s="28"/>
      <c r="BA154" s="28"/>
      <c r="BB154" s="28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1"/>
      <c r="BZ154" s="31"/>
      <c r="CA154" s="30"/>
      <c r="CB154" s="30"/>
      <c r="CC154" s="30"/>
      <c r="CD154" s="30"/>
      <c r="CE154" s="30"/>
      <c r="CF154" s="30"/>
    </row>
    <row r="155" spans="1:84" ht="14.25" customHeight="1">
      <c r="A155" s="129" t="s">
        <v>529</v>
      </c>
      <c r="B155" s="130" t="s">
        <v>510</v>
      </c>
      <c r="C155" s="46"/>
      <c r="D155" s="121"/>
      <c r="E155" s="121"/>
      <c r="F155" s="121" t="s">
        <v>479</v>
      </c>
      <c r="G155" s="79">
        <f>(COUNTIFS('MASTER TT'!$E$2:$E$68606,$A$2:$A$7563,'MASTER TT'!$B$2:$B$68606,"MONDAY",'MASTER TT'!$C$2:$C$68606,"08*-1*",'MASTER TT'!$AM$2:$AM$68606,"JAN-APRIL 2026",'MASTER TT'!$J$2:$J$68606,"&gt;=1"))</f>
        <v>0</v>
      </c>
      <c r="H155" s="79">
        <f>(COUNTIFS('MASTER TT'!$E$2:$E$68602,$A$2:$A$7563,'MASTER TT'!$B$2:$B$68602,"MONDAY",'MASTER TT'!$C$2:$C$68602,"1100-1*",'MASTER TT'!$AM$2:$AM$68602,"JAN-APRIL 2026",'MASTER TT'!$J$2:$J$68602,"&gt;=1"))</f>
        <v>0</v>
      </c>
      <c r="I155" s="79">
        <f>(COUNTIFS('MASTER TT'!$E$2:$E$68606,$A$2:$A$7563,'MASTER TT'!$B$2:$B$68606,"MONDAY",'MASTER TT'!$C$2:$C$68606,"1200-1*",'MASTER TT'!$AM$2:$AM$68606,"JAN-APRIL 2025",'MASTER TT'!$J$2:$J$68606,"&gt;=1"))</f>
        <v>0</v>
      </c>
      <c r="J155" s="79">
        <f>(COUNTIFS('MASTER TT'!$E$2:$E$68606,$A$2:$A$7563,'MASTER TT'!$B$2:$B$68606,"MONDAY",'MASTER TT'!$C$2:$C$68606,"1300-1*",'MASTER TT'!$AM$2:$AM$68606,"JAN-APRIL 2025",'MASTER TT'!$J$2:$J$68606,"&gt;=1"))</f>
        <v>0</v>
      </c>
      <c r="K155" s="79">
        <f>(COUNTIFS('MASTER TT'!$E$2:$E$68606,$A$2:$A$7563,'MASTER TT'!$B$2:$B$68606,"MONDAY",'MASTER TT'!$C$2:$C$68606,"14*-1*",'MASTER TT'!$AM$2:$AM$68606,"JAN-APRIL 2026",'MASTER TT'!$J$2:$J$68606,"&gt;=1"))</f>
        <v>0</v>
      </c>
      <c r="L155" s="79">
        <f>(COUNTIFS('MASTER TT'!$E$2:$E$68606,$A$2:$A$7563,'MASTER TT'!$B$2:$B$68606,"MONDAY",'MASTER TT'!$C$2:$C$68606,"17*-*",'MASTER TT'!$AM$2:$AM$68606,"JAN-APRIL 2026",'MASTER TT'!$J$2:$J$68606,"&gt;=1"))</f>
        <v>0</v>
      </c>
      <c r="M155" s="79">
        <f>(COUNTIFS('MASTER TT'!$E$2:$E$68606,$A$2:$A$7563,'MASTER TT'!$B$2:$B$68606,"TUESDAY",'MASTER TT'!$C$2:$C$68606,"08*-1*",'MASTER TT'!$AM$2:$AM$68606,"JAN-APRIL 2026",'MASTER TT'!$J$2:$J$68606,"&gt;=1"))</f>
        <v>0</v>
      </c>
      <c r="N155" s="79">
        <f>(COUNTIFS('MASTER TT'!$E$2:$E$68606,$A$2:$A$7563,'MASTER TT'!$B$2:$B$68606,"TUESDAY",'MASTER TT'!$C$2:$C$68606,"1100-1*",'MASTER TT'!$AM$2:$AM$68606,"JAN-APRIL 2026",'MASTER TT'!$J$2:$J$68606,"&gt;=1"))</f>
        <v>0</v>
      </c>
      <c r="O155" s="79">
        <f>(COUNTIFS('MASTER TT'!$E$2:$E$68606,$A$2:$A$7563,'MASTER TT'!$B$2:$B$68606,"MONDAY",'MASTER TT'!$C$2:$C$68606,"1200-1*",'MASTER TT'!$AM$2:$AM$68606,"JAN-APRIL 2025",'MASTER TT'!$J$2:$J$68606,"&gt;=1"))</f>
        <v>0</v>
      </c>
      <c r="P155" s="79">
        <f>(COUNTIFS('MASTER TT'!$E$2:$E$68606,$A$2:$A$7563,'MASTER TT'!$B$2:$B$68606,"TUESDAY",'MASTER TT'!$C$2:$C$68606,"1300-1*",'MASTER TT'!$AM$2:$AM$68606,"JAN-APRIL 2026",'MASTER TT'!$J$2:$J$68606,"&gt;=1"))</f>
        <v>0</v>
      </c>
      <c r="Q155" s="79">
        <f>(COUNTIFS('MASTER TT'!$E$2:$E$68606,$A$2:$A$7563,'MASTER TT'!$B$2:$B$68606,"TUESDAY",'MASTER TT'!$C$2:$C$68606,"14*-1*",'MASTER TT'!$AM$2:$AM$68606,"JAN-APRIL 2026",'MASTER TT'!$J$2:$J$68606,"&gt;=1"))</f>
        <v>0</v>
      </c>
      <c r="R155" s="79">
        <f>(COUNTIFS('MASTER TT'!$E$2:$E$68606,$A$2:$A$7563,'MASTER TT'!$B$2:$B$68606,"TUESDAY",'MASTER TT'!$C$2:$C$68606,"17*-*",'MASTER TT'!$AM$2:$AM$68606,"SEP-DEC  2025",'MASTER TT'!$J$2:$J$68606,"&gt;=1"))</f>
        <v>0</v>
      </c>
      <c r="S155" s="79">
        <f>(COUNTIFS('MASTER TT'!$E$2:$E$68606,$A$2:$A$7563,'MASTER TT'!$B$2:$B$68606,"WEDNESDAY",'MASTER TT'!$C$2:$C$68606,"08*-1*",'MASTER TT'!$AM$2:$AM$68606,"JAN-APRIL 2026",'MASTER TT'!$J$2:$J$68606,"&gt;=1"))</f>
        <v>0</v>
      </c>
      <c r="T155" s="79">
        <f>(COUNTIFS('MASTER TT'!$E$2:$E$68606,$A$2:$A$7563,'MASTER TT'!$B$2:$B$68606,"WEDNESDAY",'MASTER TT'!$C$2:$C$68606,"1100-1*",'MASTER TT'!$AM$2:$AM$68606,"JAN-APRIL 2026",'MASTER TT'!$J$2:$J$68606,"&gt;=1"))</f>
        <v>0</v>
      </c>
      <c r="U155" s="79">
        <f>(COUNTIFS('MASTER TT'!$E$2:$E$68606,$A$2:$A$7563,'MASTER TT'!$B$2:$B$68606,"MONDAY",'MASTER TT'!$C$2:$C$68606,"1200-1*",'MASTER TT'!$AM$2:$AM$68606,"JAN-APRIL 2025",'MASTER TT'!$J$2:$J$68606,"&gt;=1"))</f>
        <v>0</v>
      </c>
      <c r="V155" s="79">
        <f>(COUNTIFS('MASTER TT'!$E$2:$E$68606,$A$2:$A$7563,'MASTER TT'!$B$2:$B$68606,"MONDAY",'MASTER TT'!$C$2:$C$68606,"1300-1*",'MASTER TT'!$AM$2:$AM$68606,"JAN-APRIL 2025",'MASTER TT'!$J$2:$J$68606,"&gt;=1"))</f>
        <v>0</v>
      </c>
      <c r="W155" s="79">
        <f>(COUNTIFS('MASTER TT'!$E$2:$E$68606,$A$2:$A$7563,'MASTER TT'!$B$2:$B$68606,"WEDNESDAY",'MASTER TT'!$C$2:$C$68606,"14*-1*",'MASTER TT'!$AM$2:$AM$68606,"JAN-APRIL 2026",'MASTER TT'!$J$2:$J$68606,"&gt;=1"))</f>
        <v>0</v>
      </c>
      <c r="X155" s="79">
        <f>(COUNTIFS('MASTER TT'!$E$2:$E$68606,$A$2:$A$7563,'MASTER TT'!$B$2:$B$68606,"WEDNESDAY",'MASTER TT'!$C$2:$C$68606,"17*-*",'MASTER TT'!$AM$2:$AM$68606,"JAN-APRIL 2026",'MASTER TT'!$J$2:$J$68606,"&gt;=1"))</f>
        <v>0</v>
      </c>
      <c r="Y155" s="79">
        <f>(COUNTIFS('MASTER TT'!$E$2:$E$68606,$A$2:$A$7563,'MASTER TT'!$B$2:$B$68606,"THURSDAY",'MASTER TT'!$C$2:$C$68606,"08*-1*",'MASTER TT'!$AM$2:$AM$68606,"JAN-APRIL 2026",'MASTER TT'!$J$2:$J$68606,"&gt;=1"))</f>
        <v>0</v>
      </c>
      <c r="Z155" s="79">
        <f>(COUNTIFS('MASTER TT'!$E$2:$E$68606,$A$2:$A$7563,'MASTER TT'!$B$2:$B$68606,"THURSDAY",'MASTER TT'!$C$2:$C$68606,"1100-1*",'MASTER TT'!$AM$2:$AM$68606,"JAN-APRIL 2026",'MASTER TT'!$J$2:$J$68606,"&gt;=1"))</f>
        <v>0</v>
      </c>
      <c r="AA155" s="79">
        <f>(COUNTIFS('MASTER TT'!$E$2:$E$68606,$A$2:$A$7563,'MASTER TT'!$B$2:$B$68606,"MONDAY",'MASTER TT'!$C$2:$C$68606,"1200-1*",'MASTER TT'!$AM$2:$AM$68606,"JAN-APRIL 2025",'MASTER TT'!$J$2:$J$68606,"&gt;=1"))</f>
        <v>0</v>
      </c>
      <c r="AB155" s="79">
        <f>(COUNTIFS('MASTER TT'!$E$2:$E$68606,$A$2:$A$7563,'MASTER TT'!$B$2:$B$68606,"MONDAY",'MASTER TT'!$C$2:$C$68606,"1300-1*",'MASTER TT'!$AM$2:$AM$68606,"JAN-APRIL 2025",'MASTER TT'!$J$2:$J$68606,"&gt;=1"))</f>
        <v>0</v>
      </c>
      <c r="AC155" s="79">
        <f>(COUNTIFS('MASTER TT'!$E$2:$E$68606,$A$2:$A$7563,'MASTER TT'!$B$2:$B$68606,"THURSDAY",'MASTER TT'!$C$2:$C$68606,"14*-1*",'MASTER TT'!$AM$2:$AM$68606,"JAN-APRIL 2026",'MASTER TT'!$J$2:$J$68606,"&gt;=1"))</f>
        <v>0</v>
      </c>
      <c r="AD155" s="79">
        <f>(COUNTIFS('MASTER TT'!$E$2:$E$68606,$A$2:$A$7563,'MASTER TT'!$B$2:$B$68606,"THURSDAY",'MASTER TT'!$C$2:$C$68606,"17*-*",'MASTER TT'!$AM$2:$AM$68606,"JAN-APRIL 2026",'MASTER TT'!$J$2:$J$68606,"&gt;=1"))</f>
        <v>0</v>
      </c>
      <c r="AE155" s="79">
        <f>(COUNTIFS('MASTER TT'!$E$2:$E$68606,$A$2:$A$7563,'MASTER TT'!$B$2:$B$68606,"FRIDAY",'MASTER TT'!$C$2:$C$68606,"08*-1*",'MASTER TT'!$AM$2:$AM$68606,"JAN-APRIL 2026",'MASTER TT'!$J$2:$J$68606,"&gt;=1"))</f>
        <v>0</v>
      </c>
      <c r="AF155" s="79">
        <f>(COUNTIFS('MASTER TT'!$E$2:$E$68606,$A$2:$A$7563,'MASTER TT'!$B$2:$B$68606,"FRIDAY",'MASTER TT'!$C$2:$C$68606,"1100-1*",'MASTER TT'!$AM$2:$AM$68606,"JAN-APRIL 2026",'MASTER TT'!$J$2:$J$68606,"&gt;=1"))</f>
        <v>0</v>
      </c>
      <c r="AG155" s="79">
        <f>(COUNTIFS('MASTER TT'!$E$2:$E$68606,$A$2:$A$7563,'MASTER TT'!$B$2:$B$68606,"MONDAY",'MASTER TT'!$C$2:$C$68606,"1200-1*",'MASTER TT'!$AM$2:$AM$68606,"JAN-APRIL 2025",'MASTER TT'!$J$2:$J$68606,"&gt;=1"))</f>
        <v>0</v>
      </c>
      <c r="AH155" s="79">
        <f>(COUNTIFS('MASTER TT'!$E$2:$E$68606,$A$2:$A$7563,'MASTER TT'!$B$2:$B$68606,"MONDAY",'MASTER TT'!$C$2:$C$68606,"1300-1*",'MASTER TT'!$AM$2:$AM$68606,"JAN-APRIL 2025",'MASTER TT'!$J$2:$J$68606,"&gt;=1"))</f>
        <v>0</v>
      </c>
      <c r="AI155" s="79">
        <f>(COUNTIFS('MASTER TT'!$E$2:$E$68606,$A$2:$A$7563,'MASTER TT'!$B$2:$B$68606,"FRIDAY",'MASTER TT'!$C$2:$C$68606,"14*-1*",'MASTER TT'!$AM$2:$AM$68606,"JAN-APRIL 2026",'MASTER TT'!$J$2:$J$68606,"&gt;=1"))</f>
        <v>0</v>
      </c>
      <c r="AJ155" s="79">
        <f>(COUNTIFS('MASTER TT'!$E$2:$E$68606,$A$2:$A$7563,'MASTER TT'!$B$2:$B$68606,"FRIDAY",'MASTER TT'!$C$2:$C$68606,"17*-*",'MASTER TT'!$AM$2:$AM$68606,"JAN-APRIL 2026",'MASTER TT'!$J$2:$J$68606,"&gt;=1"))</f>
        <v>0</v>
      </c>
      <c r="AK155" s="79">
        <f>(COUNTIFS('MASTER TT'!$E$2:$E$68606,$A$2:$A$7563,'MASTER TT'!$B$2:$B$68606,"SATURDAY",'MASTER TT'!$C$2:$C$68606,"08*-1*",'MASTER TT'!$AM$2:$AM$68606,"JAN-APRIL 2026",'MASTER TT'!$J$2:$J$68606,"&gt;=1"))</f>
        <v>0</v>
      </c>
      <c r="AL155" s="79">
        <f>(COUNTIFS('MASTER TT'!$E$2:$E$68606,$A$2:$A$7563,'MASTER TT'!$B$2:$B$68606,"SATURDAY",'MASTER TT'!$C$2:$C$68606,"1100-1*",'MASTER TT'!$AM$2:$AM$68606,"JAN-APRIL 2026",'MASTER TT'!$J$2:$J$68606,"&gt;=1"))</f>
        <v>0</v>
      </c>
      <c r="AM155" s="79">
        <f>(COUNTIFS('MASTER TT'!$E$2:$E$68606,$A$2:$A$7563,'MASTER TT'!$B$2:$B$68606,"MONDAY",'MASTER TT'!$C$2:$C$68606,"1200-1*",'MASTER TT'!$AM$2:$AM$68606,"JAN-APRIL 2025",'MASTER TT'!$J$2:$J$68606,"&gt;=1"))</f>
        <v>0</v>
      </c>
      <c r="AN155" s="79">
        <f>(COUNTIFS('MASTER TT'!$E$2:$E$68606,$A$2:$A$7563,'MASTER TT'!$B$2:$B$68606,"MONDAY",'MASTER TT'!$C$2:$C$68606,"1300-1*",'MASTER TT'!$AM$2:$AM$68606,"JAN-APRIL 2025",'MASTER TT'!$J$2:$J$68606,"&gt;=1"))</f>
        <v>0</v>
      </c>
      <c r="AO155" s="79">
        <f>(COUNTIFS('MASTER TT'!$E$2:$E$68606,$A$2:$A$7563,'MASTER TT'!$B$2:$B$68606,"MONDAY",'MASTER TT'!$C$2:$C$68606,"14*-1*",'MASTER TT'!$AM$2:$AM$68606,"MAY-AUG 2025",'MASTER TT'!$J$2:$J$68606,"&gt;=1"))</f>
        <v>0</v>
      </c>
      <c r="AP155" s="79">
        <f>(COUNTIFS('MASTER TT'!$E$2:$E$68606,$A$2:$A$7563,'MASTER TT'!$B$2:$B$68606,"SATURDAY",'MASTER TT'!$C$2:$C$68606,"17*-*",'MASTER TT'!$AM$2:$AM$68606,"JAN-APRIL 2026",'MASTER TT'!$J$2:$J$68606,"&gt;=1"))</f>
        <v>0</v>
      </c>
      <c r="AQ155" s="79">
        <f>(COUNTIFS('MASTER TT'!$E$2:$E$68606,$A$2:$A$7563,'MASTER TT'!$B$2:$B$68606,"SUNDAY",'MASTER TT'!$C$2:$C$68606,"08*-1*",'MASTER TT'!$AM$2:$AM$68606,"JAN-APRIL 2026",'MASTER TT'!$J$2:$J$68606,"&gt;=1"))</f>
        <v>0</v>
      </c>
      <c r="AR155" s="79">
        <f>(COUNTIFS('MASTER TT'!$E$2:$E$68607,$A$2:$A$7563,'MASTER TT'!$B$2:$B$68607,"SUNDAY",'MASTER TT'!$C$2:$C$68607,"1100-1*",'MASTER TT'!$AM$2:$AM$68607,"JAN-APRIL 2026",'MASTER TT'!$J$2:$J$68607,"&gt;=1"))</f>
        <v>0</v>
      </c>
      <c r="AS155" s="79">
        <f>(COUNTIFS('MASTER TT'!$E$2:$E$68606,$A$2:$A$7563,'MASTER TT'!$B$2:$B$68606,"SUNDAY",'MASTER TT'!$C$2:$C$68606,"1200-1*",'MASTER TT'!$AM$2:$AM$68606,"JAN-APRIL 2026",'MASTER TT'!$J$2:$J$68606,"&gt;=1"))</f>
        <v>0</v>
      </c>
      <c r="AT155" s="79">
        <f>(COUNTIFS('MASTER TT'!$E$2:$E$68606,$A$2:$A$7563,'MASTER TT'!$B$2:$B$68606,"SUNDAY",'MASTER TT'!$C$2:$C$68606,"1300-1*",'MASTER TT'!$AM$2:$AM$68606,"JAN-APRIL 2026",'MASTER TT'!$J$2:$J$68606,"&gt;=1"))</f>
        <v>0</v>
      </c>
      <c r="AU155" s="79">
        <f>(COUNTIFS('MASTER TT'!$E$2:$E$68606,$A$2:$A$7563,'MASTER TT'!$B$2:$B$68606,"SUNDAY",'MASTER TT'!$C$2:$C$68606,"14*-1*",'MASTER TT'!$AM$2:$AM$68606,"JAN-APRIL 2026",'MASTER TT'!$J$2:$J$68606,"&gt;=1"))</f>
        <v>0</v>
      </c>
      <c r="AV155" s="79">
        <f>(COUNTIFS('MASTER TT'!$E$2:$E$68606,$A$2:$A$7563,'MASTER TT'!$B$2:$B$68606,"SUNDAY",'MASTER TT'!$C$2:$C$68606,"17*-*",'MASTER TT'!$AM$2:$AM$68606,"JAN-APRIL 2026",'MASTER TT'!$J$2:$J$68606,"&gt;=1"))</f>
        <v>0</v>
      </c>
      <c r="AW155" s="28"/>
      <c r="AX155" s="29"/>
      <c r="AY155" s="28"/>
      <c r="AZ155" s="28"/>
      <c r="BA155" s="28"/>
      <c r="BB155" s="28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1"/>
      <c r="BZ155" s="31"/>
      <c r="CA155" s="30"/>
      <c r="CB155" s="30"/>
      <c r="CC155" s="30"/>
      <c r="CD155" s="30"/>
      <c r="CE155" s="30"/>
      <c r="CF155" s="30"/>
    </row>
    <row r="156" spans="1:84" ht="14.25" customHeight="1">
      <c r="A156" s="129" t="s">
        <v>530</v>
      </c>
      <c r="B156" s="130" t="s">
        <v>510</v>
      </c>
      <c r="C156" s="46"/>
      <c r="D156" s="121"/>
      <c r="E156" s="121"/>
      <c r="F156" s="121" t="s">
        <v>479</v>
      </c>
      <c r="G156" s="79">
        <f>(COUNTIFS('MASTER TT'!$E$2:$E$68606,$A$2:$A$7563,'MASTER TT'!$B$2:$B$68606,"MONDAY",'MASTER TT'!$C$2:$C$68606,"08*-1*",'MASTER TT'!$AM$2:$AM$68606,"JAN-APRIL 2026",'MASTER TT'!$J$2:$J$68606,"&gt;=1"))</f>
        <v>0</v>
      </c>
      <c r="H156" s="79">
        <f>(COUNTIFS('MASTER TT'!$E$2:$E$68602,$A$2:$A$7563,'MASTER TT'!$B$2:$B$68602,"MONDAY",'MASTER TT'!$C$2:$C$68602,"1100-1*",'MASTER TT'!$AM$2:$AM$68602,"JAN-APRIL 2026",'MASTER TT'!$J$2:$J$68602,"&gt;=1"))</f>
        <v>0</v>
      </c>
      <c r="I156" s="79">
        <f>(COUNTIFS('MASTER TT'!$E$2:$E$68606,$A$2:$A$7563,'MASTER TT'!$B$2:$B$68606,"MONDAY",'MASTER TT'!$C$2:$C$68606,"1200-1*",'MASTER TT'!$AM$2:$AM$68606,"JAN-APRIL 2025",'MASTER TT'!$J$2:$J$68606,"&gt;=1"))</f>
        <v>0</v>
      </c>
      <c r="J156" s="79">
        <f>(COUNTIFS('MASTER TT'!$E$2:$E$68606,$A$2:$A$7563,'MASTER TT'!$B$2:$B$68606,"MONDAY",'MASTER TT'!$C$2:$C$68606,"1300-1*",'MASTER TT'!$AM$2:$AM$68606,"JAN-APRIL 2025",'MASTER TT'!$J$2:$J$68606,"&gt;=1"))</f>
        <v>0</v>
      </c>
      <c r="K156" s="79">
        <f>(COUNTIFS('MASTER TT'!$E$2:$E$68606,$A$2:$A$7563,'MASTER TT'!$B$2:$B$68606,"MONDAY",'MASTER TT'!$C$2:$C$68606,"14*-1*",'MASTER TT'!$AM$2:$AM$68606,"JAN-APRIL 2026",'MASTER TT'!$J$2:$J$68606,"&gt;=1"))</f>
        <v>0</v>
      </c>
      <c r="L156" s="79">
        <f>(COUNTIFS('MASTER TT'!$E$2:$E$68606,$A$2:$A$7563,'MASTER TT'!$B$2:$B$68606,"MONDAY",'MASTER TT'!$C$2:$C$68606,"17*-*",'MASTER TT'!$AM$2:$AM$68606,"JAN-APRIL 2026",'MASTER TT'!$J$2:$J$68606,"&gt;=1"))</f>
        <v>0</v>
      </c>
      <c r="M156" s="79">
        <f>(COUNTIFS('MASTER TT'!$E$2:$E$68606,$A$2:$A$7563,'MASTER TT'!$B$2:$B$68606,"TUESDAY",'MASTER TT'!$C$2:$C$68606,"08*-1*",'MASTER TT'!$AM$2:$AM$68606,"JAN-APRIL 2026",'MASTER TT'!$J$2:$J$68606,"&gt;=1"))</f>
        <v>0</v>
      </c>
      <c r="N156" s="79">
        <f>(COUNTIFS('MASTER TT'!$E$2:$E$68606,$A$2:$A$7563,'MASTER TT'!$B$2:$B$68606,"TUESDAY",'MASTER TT'!$C$2:$C$68606,"1100-1*",'MASTER TT'!$AM$2:$AM$68606,"JAN-APRIL 2026",'MASTER TT'!$J$2:$J$68606,"&gt;=1"))</f>
        <v>0</v>
      </c>
      <c r="O156" s="79">
        <f>(COUNTIFS('MASTER TT'!$E$2:$E$68606,$A$2:$A$7563,'MASTER TT'!$B$2:$B$68606,"MONDAY",'MASTER TT'!$C$2:$C$68606,"1200-1*",'MASTER TT'!$AM$2:$AM$68606,"JAN-APRIL 2025",'MASTER TT'!$J$2:$J$68606,"&gt;=1"))</f>
        <v>0</v>
      </c>
      <c r="P156" s="79">
        <f>(COUNTIFS('MASTER TT'!$E$2:$E$68606,$A$2:$A$7563,'MASTER TT'!$B$2:$B$68606,"TUESDAY",'MASTER TT'!$C$2:$C$68606,"1300-1*",'MASTER TT'!$AM$2:$AM$68606,"JAN-APRIL 2026",'MASTER TT'!$J$2:$J$68606,"&gt;=1"))</f>
        <v>0</v>
      </c>
      <c r="Q156" s="79">
        <f>(COUNTIFS('MASTER TT'!$E$2:$E$68606,$A$2:$A$7563,'MASTER TT'!$B$2:$B$68606,"TUESDAY",'MASTER TT'!$C$2:$C$68606,"14*-1*",'MASTER TT'!$AM$2:$AM$68606,"JAN-APRIL 2026",'MASTER TT'!$J$2:$J$68606,"&gt;=1"))</f>
        <v>0</v>
      </c>
      <c r="R156" s="79">
        <f>(COUNTIFS('MASTER TT'!$E$2:$E$68606,$A$2:$A$7563,'MASTER TT'!$B$2:$B$68606,"TUESDAY",'MASTER TT'!$C$2:$C$68606,"17*-*",'MASTER TT'!$AM$2:$AM$68606,"SEP-DEC  2025",'MASTER TT'!$J$2:$J$68606,"&gt;=1"))</f>
        <v>0</v>
      </c>
      <c r="S156" s="79">
        <f>(COUNTIFS('MASTER TT'!$E$2:$E$68606,$A$2:$A$7563,'MASTER TT'!$B$2:$B$68606,"WEDNESDAY",'MASTER TT'!$C$2:$C$68606,"08*-1*",'MASTER TT'!$AM$2:$AM$68606,"JAN-APRIL 2026",'MASTER TT'!$J$2:$J$68606,"&gt;=1"))</f>
        <v>0</v>
      </c>
      <c r="T156" s="79">
        <f>(COUNTIFS('MASTER TT'!$E$2:$E$68606,$A$2:$A$7563,'MASTER TT'!$B$2:$B$68606,"WEDNESDAY",'MASTER TT'!$C$2:$C$68606,"1100-1*",'MASTER TT'!$AM$2:$AM$68606,"JAN-APRIL 2026",'MASTER TT'!$J$2:$J$68606,"&gt;=1"))</f>
        <v>0</v>
      </c>
      <c r="U156" s="79">
        <f>(COUNTIFS('MASTER TT'!$E$2:$E$68606,$A$2:$A$7563,'MASTER TT'!$B$2:$B$68606,"MONDAY",'MASTER TT'!$C$2:$C$68606,"1200-1*",'MASTER TT'!$AM$2:$AM$68606,"JAN-APRIL 2025",'MASTER TT'!$J$2:$J$68606,"&gt;=1"))</f>
        <v>0</v>
      </c>
      <c r="V156" s="79">
        <f>(COUNTIFS('MASTER TT'!$E$2:$E$68606,$A$2:$A$7563,'MASTER TT'!$B$2:$B$68606,"MONDAY",'MASTER TT'!$C$2:$C$68606,"1300-1*",'MASTER TT'!$AM$2:$AM$68606,"JAN-APRIL 2025",'MASTER TT'!$J$2:$J$68606,"&gt;=1"))</f>
        <v>0</v>
      </c>
      <c r="W156" s="79">
        <f>(COUNTIFS('MASTER TT'!$E$2:$E$68606,$A$2:$A$7563,'MASTER TT'!$B$2:$B$68606,"WEDNESDAY",'MASTER TT'!$C$2:$C$68606,"14*-1*",'MASTER TT'!$AM$2:$AM$68606,"JAN-APRIL 2026",'MASTER TT'!$J$2:$J$68606,"&gt;=1"))</f>
        <v>0</v>
      </c>
      <c r="X156" s="79">
        <f>(COUNTIFS('MASTER TT'!$E$2:$E$68606,$A$2:$A$7563,'MASTER TT'!$B$2:$B$68606,"WEDNESDAY",'MASTER TT'!$C$2:$C$68606,"17*-*",'MASTER TT'!$AM$2:$AM$68606,"JAN-APRIL 2026",'MASTER TT'!$J$2:$J$68606,"&gt;=1"))</f>
        <v>0</v>
      </c>
      <c r="Y156" s="79">
        <f>(COUNTIFS('MASTER TT'!$E$2:$E$68606,$A$2:$A$7563,'MASTER TT'!$B$2:$B$68606,"THURSDAY",'MASTER TT'!$C$2:$C$68606,"08*-1*",'MASTER TT'!$AM$2:$AM$68606,"JAN-APRIL 2026",'MASTER TT'!$J$2:$J$68606,"&gt;=1"))</f>
        <v>0</v>
      </c>
      <c r="Z156" s="79">
        <f>(COUNTIFS('MASTER TT'!$E$2:$E$68606,$A$2:$A$7563,'MASTER TT'!$B$2:$B$68606,"THURSDAY",'MASTER TT'!$C$2:$C$68606,"1100-1*",'MASTER TT'!$AM$2:$AM$68606,"JAN-APRIL 2026",'MASTER TT'!$J$2:$J$68606,"&gt;=1"))</f>
        <v>0</v>
      </c>
      <c r="AA156" s="79">
        <f>(COUNTIFS('MASTER TT'!$E$2:$E$68606,$A$2:$A$7563,'MASTER TT'!$B$2:$B$68606,"MONDAY",'MASTER TT'!$C$2:$C$68606,"1200-1*",'MASTER TT'!$AM$2:$AM$68606,"JAN-APRIL 2025",'MASTER TT'!$J$2:$J$68606,"&gt;=1"))</f>
        <v>0</v>
      </c>
      <c r="AB156" s="79">
        <f>(COUNTIFS('MASTER TT'!$E$2:$E$68606,$A$2:$A$7563,'MASTER TT'!$B$2:$B$68606,"MONDAY",'MASTER TT'!$C$2:$C$68606,"1300-1*",'MASTER TT'!$AM$2:$AM$68606,"JAN-APRIL 2025",'MASTER TT'!$J$2:$J$68606,"&gt;=1"))</f>
        <v>0</v>
      </c>
      <c r="AC156" s="79">
        <f>(COUNTIFS('MASTER TT'!$E$2:$E$68606,$A$2:$A$7563,'MASTER TT'!$B$2:$B$68606,"THURSDAY",'MASTER TT'!$C$2:$C$68606,"14*-1*",'MASTER TT'!$AM$2:$AM$68606,"JAN-APRIL 2026",'MASTER TT'!$J$2:$J$68606,"&gt;=1"))</f>
        <v>0</v>
      </c>
      <c r="AD156" s="79">
        <f>(COUNTIFS('MASTER TT'!$E$2:$E$68606,$A$2:$A$7563,'MASTER TT'!$B$2:$B$68606,"THURSDAY",'MASTER TT'!$C$2:$C$68606,"17*-*",'MASTER TT'!$AM$2:$AM$68606,"JAN-APRIL 2026",'MASTER TT'!$J$2:$J$68606,"&gt;=1"))</f>
        <v>0</v>
      </c>
      <c r="AE156" s="79">
        <f>(COUNTIFS('MASTER TT'!$E$2:$E$68606,$A$2:$A$7563,'MASTER TT'!$B$2:$B$68606,"FRIDAY",'MASTER TT'!$C$2:$C$68606,"08*-1*",'MASTER TT'!$AM$2:$AM$68606,"JAN-APRIL 2026",'MASTER TT'!$J$2:$J$68606,"&gt;=1"))</f>
        <v>0</v>
      </c>
      <c r="AF156" s="79">
        <f>(COUNTIFS('MASTER TT'!$E$2:$E$68606,$A$2:$A$7563,'MASTER TT'!$B$2:$B$68606,"FRIDAY",'MASTER TT'!$C$2:$C$68606,"1100-1*",'MASTER TT'!$AM$2:$AM$68606,"JAN-APRIL 2026",'MASTER TT'!$J$2:$J$68606,"&gt;=1"))</f>
        <v>0</v>
      </c>
      <c r="AG156" s="79">
        <f>(COUNTIFS('MASTER TT'!$E$2:$E$68606,$A$2:$A$7563,'MASTER TT'!$B$2:$B$68606,"MONDAY",'MASTER TT'!$C$2:$C$68606,"1200-1*",'MASTER TT'!$AM$2:$AM$68606,"JAN-APRIL 2025",'MASTER TT'!$J$2:$J$68606,"&gt;=1"))</f>
        <v>0</v>
      </c>
      <c r="AH156" s="79">
        <f>(COUNTIFS('MASTER TT'!$E$2:$E$68606,$A$2:$A$7563,'MASTER TT'!$B$2:$B$68606,"MONDAY",'MASTER TT'!$C$2:$C$68606,"1300-1*",'MASTER TT'!$AM$2:$AM$68606,"JAN-APRIL 2025",'MASTER TT'!$J$2:$J$68606,"&gt;=1"))</f>
        <v>0</v>
      </c>
      <c r="AI156" s="79">
        <f>(COUNTIFS('MASTER TT'!$E$2:$E$68606,$A$2:$A$7563,'MASTER TT'!$B$2:$B$68606,"FRIDAY",'MASTER TT'!$C$2:$C$68606,"14*-1*",'MASTER TT'!$AM$2:$AM$68606,"JAN-APRIL 2026",'MASTER TT'!$J$2:$J$68606,"&gt;=1"))</f>
        <v>0</v>
      </c>
      <c r="AJ156" s="79">
        <f>(COUNTIFS('MASTER TT'!$E$2:$E$68606,$A$2:$A$7563,'MASTER TT'!$B$2:$B$68606,"FRIDAY",'MASTER TT'!$C$2:$C$68606,"17*-*",'MASTER TT'!$AM$2:$AM$68606,"JAN-APRIL 2026",'MASTER TT'!$J$2:$J$68606,"&gt;=1"))</f>
        <v>0</v>
      </c>
      <c r="AK156" s="79">
        <f>(COUNTIFS('MASTER TT'!$E$2:$E$68606,$A$2:$A$7563,'MASTER TT'!$B$2:$B$68606,"SATURDAY",'MASTER TT'!$C$2:$C$68606,"08*-1*",'MASTER TT'!$AM$2:$AM$68606,"JAN-APRIL 2026",'MASTER TT'!$J$2:$J$68606,"&gt;=1"))</f>
        <v>0</v>
      </c>
      <c r="AL156" s="79">
        <f>(COUNTIFS('MASTER TT'!$E$2:$E$68606,$A$2:$A$7563,'MASTER TT'!$B$2:$B$68606,"SATURDAY",'MASTER TT'!$C$2:$C$68606,"1100-1*",'MASTER TT'!$AM$2:$AM$68606,"JAN-APRIL 2026",'MASTER TT'!$J$2:$J$68606,"&gt;=1"))</f>
        <v>0</v>
      </c>
      <c r="AM156" s="79">
        <f>(COUNTIFS('MASTER TT'!$E$2:$E$68606,$A$2:$A$7563,'MASTER TT'!$B$2:$B$68606,"MONDAY",'MASTER TT'!$C$2:$C$68606,"1200-1*",'MASTER TT'!$AM$2:$AM$68606,"JAN-APRIL 2025",'MASTER TT'!$J$2:$J$68606,"&gt;=1"))</f>
        <v>0</v>
      </c>
      <c r="AN156" s="79">
        <f>(COUNTIFS('MASTER TT'!$E$2:$E$68606,$A$2:$A$7563,'MASTER TT'!$B$2:$B$68606,"MONDAY",'MASTER TT'!$C$2:$C$68606,"1300-1*",'MASTER TT'!$AM$2:$AM$68606,"JAN-APRIL 2025",'MASTER TT'!$J$2:$J$68606,"&gt;=1"))</f>
        <v>0</v>
      </c>
      <c r="AO156" s="79">
        <f>(COUNTIFS('MASTER TT'!$E$2:$E$68606,$A$2:$A$7563,'MASTER TT'!$B$2:$B$68606,"MONDAY",'MASTER TT'!$C$2:$C$68606,"14*-1*",'MASTER TT'!$AM$2:$AM$68606,"MAY-AUG 2025",'MASTER TT'!$J$2:$J$68606,"&gt;=1"))</f>
        <v>0</v>
      </c>
      <c r="AP156" s="79">
        <f>(COUNTIFS('MASTER TT'!$E$2:$E$68606,$A$2:$A$7563,'MASTER TT'!$B$2:$B$68606,"SATURDAY",'MASTER TT'!$C$2:$C$68606,"17*-*",'MASTER TT'!$AM$2:$AM$68606,"JAN-APRIL 2026",'MASTER TT'!$J$2:$J$68606,"&gt;=1"))</f>
        <v>0</v>
      </c>
      <c r="AQ156" s="79">
        <f>(COUNTIFS('MASTER TT'!$E$2:$E$68606,$A$2:$A$7563,'MASTER TT'!$B$2:$B$68606,"SUNDAY",'MASTER TT'!$C$2:$C$68606,"08*-1*",'MASTER TT'!$AM$2:$AM$68606,"JAN-APRIL 2026",'MASTER TT'!$J$2:$J$68606,"&gt;=1"))</f>
        <v>0</v>
      </c>
      <c r="AR156" s="79">
        <f>(COUNTIFS('MASTER TT'!$E$2:$E$68607,$A$2:$A$7563,'MASTER TT'!$B$2:$B$68607,"SUNDAY",'MASTER TT'!$C$2:$C$68607,"1100-1*",'MASTER TT'!$AM$2:$AM$68607,"JAN-APRIL 2026",'MASTER TT'!$J$2:$J$68607,"&gt;=1"))</f>
        <v>0</v>
      </c>
      <c r="AS156" s="79">
        <f>(COUNTIFS('MASTER TT'!$E$2:$E$68606,$A$2:$A$7563,'MASTER TT'!$B$2:$B$68606,"SUNDAY",'MASTER TT'!$C$2:$C$68606,"1200-1*",'MASTER TT'!$AM$2:$AM$68606,"JAN-APRIL 2026",'MASTER TT'!$J$2:$J$68606,"&gt;=1"))</f>
        <v>0</v>
      </c>
      <c r="AT156" s="79">
        <f>(COUNTIFS('MASTER TT'!$E$2:$E$68606,$A$2:$A$7563,'MASTER TT'!$B$2:$B$68606,"SUNDAY",'MASTER TT'!$C$2:$C$68606,"1300-1*",'MASTER TT'!$AM$2:$AM$68606,"JAN-APRIL 2026",'MASTER TT'!$J$2:$J$68606,"&gt;=1"))</f>
        <v>0</v>
      </c>
      <c r="AU156" s="79">
        <f>(COUNTIFS('MASTER TT'!$E$2:$E$68606,$A$2:$A$7563,'MASTER TT'!$B$2:$B$68606,"SUNDAY",'MASTER TT'!$C$2:$C$68606,"14*-1*",'MASTER TT'!$AM$2:$AM$68606,"JAN-APRIL 2026",'MASTER TT'!$J$2:$J$68606,"&gt;=1"))</f>
        <v>0</v>
      </c>
      <c r="AV156" s="79">
        <f>(COUNTIFS('MASTER TT'!$E$2:$E$68606,$A$2:$A$7563,'MASTER TT'!$B$2:$B$68606,"SUNDAY",'MASTER TT'!$C$2:$C$68606,"17*-*",'MASTER TT'!$AM$2:$AM$68606,"JAN-APRIL 2026",'MASTER TT'!$J$2:$J$68606,"&gt;=1"))</f>
        <v>0</v>
      </c>
      <c r="AW156" s="28"/>
      <c r="AX156" s="29"/>
      <c r="AY156" s="28"/>
      <c r="AZ156" s="28"/>
      <c r="BA156" s="28"/>
      <c r="BB156" s="28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1"/>
      <c r="BZ156" s="31"/>
      <c r="CA156" s="30"/>
      <c r="CB156" s="30"/>
      <c r="CC156" s="30"/>
      <c r="CD156" s="30"/>
      <c r="CE156" s="30"/>
      <c r="CF156" s="30"/>
    </row>
    <row r="157" spans="1:84" ht="14.25" customHeight="1">
      <c r="A157" s="129" t="s">
        <v>531</v>
      </c>
      <c r="B157" s="130" t="s">
        <v>510</v>
      </c>
      <c r="C157" s="46"/>
      <c r="D157" s="121"/>
      <c r="E157" s="121"/>
      <c r="F157" s="121" t="s">
        <v>479</v>
      </c>
      <c r="G157" s="79">
        <f>(COUNTIFS('MASTER TT'!$E$2:$E$68606,$A$2:$A$7563,'MASTER TT'!$B$2:$B$68606,"MONDAY",'MASTER TT'!$C$2:$C$68606,"08*-1*",'MASTER TT'!$AM$2:$AM$68606,"JAN-APRIL 2026",'MASTER TT'!$J$2:$J$68606,"&gt;=1"))</f>
        <v>0</v>
      </c>
      <c r="H157" s="79">
        <f>(COUNTIFS('MASTER TT'!$E$2:$E$68602,$A$2:$A$7563,'MASTER TT'!$B$2:$B$68602,"MONDAY",'MASTER TT'!$C$2:$C$68602,"1100-1*",'MASTER TT'!$AM$2:$AM$68602,"JAN-APRIL 2026",'MASTER TT'!$J$2:$J$68602,"&gt;=1"))</f>
        <v>0</v>
      </c>
      <c r="I157" s="79">
        <f>(COUNTIFS('MASTER TT'!$E$2:$E$68606,$A$2:$A$7563,'MASTER TT'!$B$2:$B$68606,"MONDAY",'MASTER TT'!$C$2:$C$68606,"1200-1*",'MASTER TT'!$AM$2:$AM$68606,"JAN-APRIL 2025",'MASTER TT'!$J$2:$J$68606,"&gt;=1"))</f>
        <v>0</v>
      </c>
      <c r="J157" s="79">
        <f>(COUNTIFS('MASTER TT'!$E$2:$E$68606,$A$2:$A$7563,'MASTER TT'!$B$2:$B$68606,"MONDAY",'MASTER TT'!$C$2:$C$68606,"1300-1*",'MASTER TT'!$AM$2:$AM$68606,"JAN-APRIL 2025",'MASTER TT'!$J$2:$J$68606,"&gt;=1"))</f>
        <v>0</v>
      </c>
      <c r="K157" s="79">
        <f>(COUNTIFS('MASTER TT'!$E$2:$E$68606,$A$2:$A$7563,'MASTER TT'!$B$2:$B$68606,"MONDAY",'MASTER TT'!$C$2:$C$68606,"14*-1*",'MASTER TT'!$AM$2:$AM$68606,"JAN-APRIL 2026",'MASTER TT'!$J$2:$J$68606,"&gt;=1"))</f>
        <v>0</v>
      </c>
      <c r="L157" s="79">
        <f>(COUNTIFS('MASTER TT'!$E$2:$E$68606,$A$2:$A$7563,'MASTER TT'!$B$2:$B$68606,"MONDAY",'MASTER TT'!$C$2:$C$68606,"17*-*",'MASTER TT'!$AM$2:$AM$68606,"JAN-APRIL 2026",'MASTER TT'!$J$2:$J$68606,"&gt;=1"))</f>
        <v>0</v>
      </c>
      <c r="M157" s="79">
        <f>(COUNTIFS('MASTER TT'!$E$2:$E$68606,$A$2:$A$7563,'MASTER TT'!$B$2:$B$68606,"TUESDAY",'MASTER TT'!$C$2:$C$68606,"08*-1*",'MASTER TT'!$AM$2:$AM$68606,"JAN-APRIL 2026",'MASTER TT'!$J$2:$J$68606,"&gt;=1"))</f>
        <v>0</v>
      </c>
      <c r="N157" s="79">
        <f>(COUNTIFS('MASTER TT'!$E$2:$E$68606,$A$2:$A$7563,'MASTER TT'!$B$2:$B$68606,"TUESDAY",'MASTER TT'!$C$2:$C$68606,"1100-1*",'MASTER TT'!$AM$2:$AM$68606,"JAN-APRIL 2026",'MASTER TT'!$J$2:$J$68606,"&gt;=1"))</f>
        <v>0</v>
      </c>
      <c r="O157" s="79">
        <f>(COUNTIFS('MASTER TT'!$E$2:$E$68606,$A$2:$A$7563,'MASTER TT'!$B$2:$B$68606,"MONDAY",'MASTER TT'!$C$2:$C$68606,"1200-1*",'MASTER TT'!$AM$2:$AM$68606,"JAN-APRIL 2025",'MASTER TT'!$J$2:$J$68606,"&gt;=1"))</f>
        <v>0</v>
      </c>
      <c r="P157" s="79">
        <f>(COUNTIFS('MASTER TT'!$E$2:$E$68606,$A$2:$A$7563,'MASTER TT'!$B$2:$B$68606,"TUESDAY",'MASTER TT'!$C$2:$C$68606,"1300-1*",'MASTER TT'!$AM$2:$AM$68606,"JAN-APRIL 2026",'MASTER TT'!$J$2:$J$68606,"&gt;=1"))</f>
        <v>0</v>
      </c>
      <c r="Q157" s="79">
        <f>(COUNTIFS('MASTER TT'!$E$2:$E$68606,$A$2:$A$7563,'MASTER TT'!$B$2:$B$68606,"TUESDAY",'MASTER TT'!$C$2:$C$68606,"14*-1*",'MASTER TT'!$AM$2:$AM$68606,"JAN-APRIL 2026",'MASTER TT'!$J$2:$J$68606,"&gt;=1"))</f>
        <v>0</v>
      </c>
      <c r="R157" s="79">
        <f>(COUNTIFS('MASTER TT'!$E$2:$E$68606,$A$2:$A$7563,'MASTER TT'!$B$2:$B$68606,"TUESDAY",'MASTER TT'!$C$2:$C$68606,"17*-*",'MASTER TT'!$AM$2:$AM$68606,"SEP-DEC  2025",'MASTER TT'!$J$2:$J$68606,"&gt;=1"))</f>
        <v>0</v>
      </c>
      <c r="S157" s="79">
        <f>(COUNTIFS('MASTER TT'!$E$2:$E$68606,$A$2:$A$7563,'MASTER TT'!$B$2:$B$68606,"WEDNESDAY",'MASTER TT'!$C$2:$C$68606,"08*-1*",'MASTER TT'!$AM$2:$AM$68606,"JAN-APRIL 2026",'MASTER TT'!$J$2:$J$68606,"&gt;=1"))</f>
        <v>0</v>
      </c>
      <c r="T157" s="79">
        <f>(COUNTIFS('MASTER TT'!$E$2:$E$68606,$A$2:$A$7563,'MASTER TT'!$B$2:$B$68606,"WEDNESDAY",'MASTER TT'!$C$2:$C$68606,"1100-1*",'MASTER TT'!$AM$2:$AM$68606,"JAN-APRIL 2026",'MASTER TT'!$J$2:$J$68606,"&gt;=1"))</f>
        <v>0</v>
      </c>
      <c r="U157" s="79">
        <f>(COUNTIFS('MASTER TT'!$E$2:$E$68606,$A$2:$A$7563,'MASTER TT'!$B$2:$B$68606,"MONDAY",'MASTER TT'!$C$2:$C$68606,"1200-1*",'MASTER TT'!$AM$2:$AM$68606,"JAN-APRIL 2025",'MASTER TT'!$J$2:$J$68606,"&gt;=1"))</f>
        <v>0</v>
      </c>
      <c r="V157" s="79">
        <f>(COUNTIFS('MASTER TT'!$E$2:$E$68606,$A$2:$A$7563,'MASTER TT'!$B$2:$B$68606,"MONDAY",'MASTER TT'!$C$2:$C$68606,"1300-1*",'MASTER TT'!$AM$2:$AM$68606,"JAN-APRIL 2025",'MASTER TT'!$J$2:$J$68606,"&gt;=1"))</f>
        <v>0</v>
      </c>
      <c r="W157" s="79">
        <f>(COUNTIFS('MASTER TT'!$E$2:$E$68606,$A$2:$A$7563,'MASTER TT'!$B$2:$B$68606,"WEDNESDAY",'MASTER TT'!$C$2:$C$68606,"14*-1*",'MASTER TT'!$AM$2:$AM$68606,"JAN-APRIL 2026",'MASTER TT'!$J$2:$J$68606,"&gt;=1"))</f>
        <v>0</v>
      </c>
      <c r="X157" s="79">
        <f>(COUNTIFS('MASTER TT'!$E$2:$E$68606,$A$2:$A$7563,'MASTER TT'!$B$2:$B$68606,"WEDNESDAY",'MASTER TT'!$C$2:$C$68606,"17*-*",'MASTER TT'!$AM$2:$AM$68606,"JAN-APRIL 2026",'MASTER TT'!$J$2:$J$68606,"&gt;=1"))</f>
        <v>0</v>
      </c>
      <c r="Y157" s="79">
        <f>(COUNTIFS('MASTER TT'!$E$2:$E$68606,$A$2:$A$7563,'MASTER TT'!$B$2:$B$68606,"THURSDAY",'MASTER TT'!$C$2:$C$68606,"08*-1*",'MASTER TT'!$AM$2:$AM$68606,"JAN-APRIL 2026",'MASTER TT'!$J$2:$J$68606,"&gt;=1"))</f>
        <v>0</v>
      </c>
      <c r="Z157" s="79">
        <f>(COUNTIFS('MASTER TT'!$E$2:$E$68606,$A$2:$A$7563,'MASTER TT'!$B$2:$B$68606,"THURSDAY",'MASTER TT'!$C$2:$C$68606,"1100-1*",'MASTER TT'!$AM$2:$AM$68606,"JAN-APRIL 2026",'MASTER TT'!$J$2:$J$68606,"&gt;=1"))</f>
        <v>0</v>
      </c>
      <c r="AA157" s="79">
        <f>(COUNTIFS('MASTER TT'!$E$2:$E$68606,$A$2:$A$7563,'MASTER TT'!$B$2:$B$68606,"MONDAY",'MASTER TT'!$C$2:$C$68606,"1200-1*",'MASTER TT'!$AM$2:$AM$68606,"JAN-APRIL 2025",'MASTER TT'!$J$2:$J$68606,"&gt;=1"))</f>
        <v>0</v>
      </c>
      <c r="AB157" s="79">
        <f>(COUNTIFS('MASTER TT'!$E$2:$E$68606,$A$2:$A$7563,'MASTER TT'!$B$2:$B$68606,"MONDAY",'MASTER TT'!$C$2:$C$68606,"1300-1*",'MASTER TT'!$AM$2:$AM$68606,"JAN-APRIL 2025",'MASTER TT'!$J$2:$J$68606,"&gt;=1"))</f>
        <v>0</v>
      </c>
      <c r="AC157" s="79">
        <f>(COUNTIFS('MASTER TT'!$E$2:$E$68606,$A$2:$A$7563,'MASTER TT'!$B$2:$B$68606,"THURSDAY",'MASTER TT'!$C$2:$C$68606,"14*-1*",'MASTER TT'!$AM$2:$AM$68606,"JAN-APRIL 2026",'MASTER TT'!$J$2:$J$68606,"&gt;=1"))</f>
        <v>0</v>
      </c>
      <c r="AD157" s="79">
        <f>(COUNTIFS('MASTER TT'!$E$2:$E$68606,$A$2:$A$7563,'MASTER TT'!$B$2:$B$68606,"THURSDAY",'MASTER TT'!$C$2:$C$68606,"17*-*",'MASTER TT'!$AM$2:$AM$68606,"JAN-APRIL 2026",'MASTER TT'!$J$2:$J$68606,"&gt;=1"))</f>
        <v>0</v>
      </c>
      <c r="AE157" s="79">
        <f>(COUNTIFS('MASTER TT'!$E$2:$E$68606,$A$2:$A$7563,'MASTER TT'!$B$2:$B$68606,"FRIDAY",'MASTER TT'!$C$2:$C$68606,"08*-1*",'MASTER TT'!$AM$2:$AM$68606,"JAN-APRIL 2026",'MASTER TT'!$J$2:$J$68606,"&gt;=1"))</f>
        <v>0</v>
      </c>
      <c r="AF157" s="79">
        <f>(COUNTIFS('MASTER TT'!$E$2:$E$68606,$A$2:$A$7563,'MASTER TT'!$B$2:$B$68606,"FRIDAY",'MASTER TT'!$C$2:$C$68606,"1100-1*",'MASTER TT'!$AM$2:$AM$68606,"JAN-APRIL 2026",'MASTER TT'!$J$2:$J$68606,"&gt;=1"))</f>
        <v>0</v>
      </c>
      <c r="AG157" s="79">
        <f>(COUNTIFS('MASTER TT'!$E$2:$E$68606,$A$2:$A$7563,'MASTER TT'!$B$2:$B$68606,"MONDAY",'MASTER TT'!$C$2:$C$68606,"1200-1*",'MASTER TT'!$AM$2:$AM$68606,"JAN-APRIL 2025",'MASTER TT'!$J$2:$J$68606,"&gt;=1"))</f>
        <v>0</v>
      </c>
      <c r="AH157" s="79">
        <f>(COUNTIFS('MASTER TT'!$E$2:$E$68606,$A$2:$A$7563,'MASTER TT'!$B$2:$B$68606,"MONDAY",'MASTER TT'!$C$2:$C$68606,"1300-1*",'MASTER TT'!$AM$2:$AM$68606,"JAN-APRIL 2025",'MASTER TT'!$J$2:$J$68606,"&gt;=1"))</f>
        <v>0</v>
      </c>
      <c r="AI157" s="79">
        <f>(COUNTIFS('MASTER TT'!$E$2:$E$68606,$A$2:$A$7563,'MASTER TT'!$B$2:$B$68606,"FRIDAY",'MASTER TT'!$C$2:$C$68606,"14*-1*",'MASTER TT'!$AM$2:$AM$68606,"JAN-APRIL 2026",'MASTER TT'!$J$2:$J$68606,"&gt;=1"))</f>
        <v>0</v>
      </c>
      <c r="AJ157" s="79">
        <f>(COUNTIFS('MASTER TT'!$E$2:$E$68606,$A$2:$A$7563,'MASTER TT'!$B$2:$B$68606,"FRIDAY",'MASTER TT'!$C$2:$C$68606,"17*-*",'MASTER TT'!$AM$2:$AM$68606,"JAN-APRIL 2026",'MASTER TT'!$J$2:$J$68606,"&gt;=1"))</f>
        <v>0</v>
      </c>
      <c r="AK157" s="79">
        <f>(COUNTIFS('MASTER TT'!$E$2:$E$68606,$A$2:$A$7563,'MASTER TT'!$B$2:$B$68606,"SATURDAY",'MASTER TT'!$C$2:$C$68606,"08*-1*",'MASTER TT'!$AM$2:$AM$68606,"JAN-APRIL 2026",'MASTER TT'!$J$2:$J$68606,"&gt;=1"))</f>
        <v>0</v>
      </c>
      <c r="AL157" s="79">
        <f>(COUNTIFS('MASTER TT'!$E$2:$E$68606,$A$2:$A$7563,'MASTER TT'!$B$2:$B$68606,"SATURDAY",'MASTER TT'!$C$2:$C$68606,"1100-1*",'MASTER TT'!$AM$2:$AM$68606,"JAN-APRIL 2026",'MASTER TT'!$J$2:$J$68606,"&gt;=1"))</f>
        <v>0</v>
      </c>
      <c r="AM157" s="79">
        <f>(COUNTIFS('MASTER TT'!$E$2:$E$68606,$A$2:$A$7563,'MASTER TT'!$B$2:$B$68606,"MONDAY",'MASTER TT'!$C$2:$C$68606,"1200-1*",'MASTER TT'!$AM$2:$AM$68606,"JAN-APRIL 2025",'MASTER TT'!$J$2:$J$68606,"&gt;=1"))</f>
        <v>0</v>
      </c>
      <c r="AN157" s="79">
        <f>(COUNTIFS('MASTER TT'!$E$2:$E$68606,$A$2:$A$7563,'MASTER TT'!$B$2:$B$68606,"MONDAY",'MASTER TT'!$C$2:$C$68606,"1300-1*",'MASTER TT'!$AM$2:$AM$68606,"JAN-APRIL 2025",'MASTER TT'!$J$2:$J$68606,"&gt;=1"))</f>
        <v>0</v>
      </c>
      <c r="AO157" s="79">
        <f>(COUNTIFS('MASTER TT'!$E$2:$E$68606,$A$2:$A$7563,'MASTER TT'!$B$2:$B$68606,"MONDAY",'MASTER TT'!$C$2:$C$68606,"14*-1*",'MASTER TT'!$AM$2:$AM$68606,"MAY-AUG 2025",'MASTER TT'!$J$2:$J$68606,"&gt;=1"))</f>
        <v>0</v>
      </c>
      <c r="AP157" s="79">
        <f>(COUNTIFS('MASTER TT'!$E$2:$E$68606,$A$2:$A$7563,'MASTER TT'!$B$2:$B$68606,"SATURDAY",'MASTER TT'!$C$2:$C$68606,"17*-*",'MASTER TT'!$AM$2:$AM$68606,"JAN-APRIL 2026",'MASTER TT'!$J$2:$J$68606,"&gt;=1"))</f>
        <v>0</v>
      </c>
      <c r="AQ157" s="79">
        <f>(COUNTIFS('MASTER TT'!$E$2:$E$68606,$A$2:$A$7563,'MASTER TT'!$B$2:$B$68606,"SUNDAY",'MASTER TT'!$C$2:$C$68606,"08*-1*",'MASTER TT'!$AM$2:$AM$68606,"JAN-APRIL 2026",'MASTER TT'!$J$2:$J$68606,"&gt;=1"))</f>
        <v>0</v>
      </c>
      <c r="AR157" s="79">
        <f>(COUNTIFS('MASTER TT'!$E$2:$E$68607,$A$2:$A$7563,'MASTER TT'!$B$2:$B$68607,"SUNDAY",'MASTER TT'!$C$2:$C$68607,"1100-1*",'MASTER TT'!$AM$2:$AM$68607,"JAN-APRIL 2026",'MASTER TT'!$J$2:$J$68607,"&gt;=1"))</f>
        <v>0</v>
      </c>
      <c r="AS157" s="79">
        <f>(COUNTIFS('MASTER TT'!$E$2:$E$68606,$A$2:$A$7563,'MASTER TT'!$B$2:$B$68606,"SUNDAY",'MASTER TT'!$C$2:$C$68606,"1200-1*",'MASTER TT'!$AM$2:$AM$68606,"JAN-APRIL 2026",'MASTER TT'!$J$2:$J$68606,"&gt;=1"))</f>
        <v>0</v>
      </c>
      <c r="AT157" s="79">
        <f>(COUNTIFS('MASTER TT'!$E$2:$E$68606,$A$2:$A$7563,'MASTER TT'!$B$2:$B$68606,"SUNDAY",'MASTER TT'!$C$2:$C$68606,"1300-1*",'MASTER TT'!$AM$2:$AM$68606,"JAN-APRIL 2026",'MASTER TT'!$J$2:$J$68606,"&gt;=1"))</f>
        <v>0</v>
      </c>
      <c r="AU157" s="79">
        <f>(COUNTIFS('MASTER TT'!$E$2:$E$68606,$A$2:$A$7563,'MASTER TT'!$B$2:$B$68606,"SUNDAY",'MASTER TT'!$C$2:$C$68606,"14*-1*",'MASTER TT'!$AM$2:$AM$68606,"JAN-APRIL 2026",'MASTER TT'!$J$2:$J$68606,"&gt;=1"))</f>
        <v>0</v>
      </c>
      <c r="AV157" s="79">
        <f>(COUNTIFS('MASTER TT'!$E$2:$E$68606,$A$2:$A$7563,'MASTER TT'!$B$2:$B$68606,"SUNDAY",'MASTER TT'!$C$2:$C$68606,"17*-*",'MASTER TT'!$AM$2:$AM$68606,"JAN-APRIL 2026",'MASTER TT'!$J$2:$J$68606,"&gt;=1"))</f>
        <v>0</v>
      </c>
      <c r="AW157" s="28"/>
      <c r="AX157" s="29"/>
      <c r="AY157" s="28"/>
      <c r="AZ157" s="28"/>
      <c r="BA157" s="28"/>
      <c r="BB157" s="28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1"/>
      <c r="BZ157" s="31"/>
      <c r="CA157" s="30"/>
      <c r="CB157" s="30"/>
      <c r="CC157" s="30"/>
      <c r="CD157" s="30"/>
      <c r="CE157" s="30"/>
      <c r="CF157" s="30"/>
    </row>
    <row r="158" spans="1:84" ht="14.25" customHeight="1">
      <c r="A158" s="129" t="s">
        <v>532</v>
      </c>
      <c r="B158" s="130" t="s">
        <v>510</v>
      </c>
      <c r="C158" s="46"/>
      <c r="D158" s="121"/>
      <c r="E158" s="121"/>
      <c r="F158" s="121" t="s">
        <v>479</v>
      </c>
      <c r="G158" s="79">
        <f>(COUNTIFS('MASTER TT'!$E$2:$E$68606,$A$2:$A$7563,'MASTER TT'!$B$2:$B$68606,"MONDAY",'MASTER TT'!$C$2:$C$68606,"08*-1*",'MASTER TT'!$AM$2:$AM$68606,"JAN-APRIL 2026",'MASTER TT'!$J$2:$J$68606,"&gt;=1"))</f>
        <v>0</v>
      </c>
      <c r="H158" s="79">
        <f>(COUNTIFS('MASTER TT'!$E$2:$E$68602,$A$2:$A$7563,'MASTER TT'!$B$2:$B$68602,"MONDAY",'MASTER TT'!$C$2:$C$68602,"1100-1*",'MASTER TT'!$AM$2:$AM$68602,"JAN-APRIL 2026",'MASTER TT'!$J$2:$J$68602,"&gt;=1"))</f>
        <v>0</v>
      </c>
      <c r="I158" s="79">
        <f>(COUNTIFS('MASTER TT'!$E$2:$E$68606,$A$2:$A$7563,'MASTER TT'!$B$2:$B$68606,"MONDAY",'MASTER TT'!$C$2:$C$68606,"1200-1*",'MASTER TT'!$AM$2:$AM$68606,"JAN-APRIL 2025",'MASTER TT'!$J$2:$J$68606,"&gt;=1"))</f>
        <v>0</v>
      </c>
      <c r="J158" s="79">
        <f>(COUNTIFS('MASTER TT'!$E$2:$E$68606,$A$2:$A$7563,'MASTER TT'!$B$2:$B$68606,"MONDAY",'MASTER TT'!$C$2:$C$68606,"1300-1*",'MASTER TT'!$AM$2:$AM$68606,"JAN-APRIL 2025",'MASTER TT'!$J$2:$J$68606,"&gt;=1"))</f>
        <v>0</v>
      </c>
      <c r="K158" s="79">
        <f>(COUNTIFS('MASTER TT'!$E$2:$E$68606,$A$2:$A$7563,'MASTER TT'!$B$2:$B$68606,"MONDAY",'MASTER TT'!$C$2:$C$68606,"14*-1*",'MASTER TT'!$AM$2:$AM$68606,"JAN-APRIL 2026",'MASTER TT'!$J$2:$J$68606,"&gt;=1"))</f>
        <v>0</v>
      </c>
      <c r="L158" s="79">
        <f>(COUNTIFS('MASTER TT'!$E$2:$E$68606,$A$2:$A$7563,'MASTER TT'!$B$2:$B$68606,"MONDAY",'MASTER TT'!$C$2:$C$68606,"17*-*",'MASTER TT'!$AM$2:$AM$68606,"JAN-APRIL 2026",'MASTER TT'!$J$2:$J$68606,"&gt;=1"))</f>
        <v>0</v>
      </c>
      <c r="M158" s="79">
        <f>(COUNTIFS('MASTER TT'!$E$2:$E$68606,$A$2:$A$7563,'MASTER TT'!$B$2:$B$68606,"TUESDAY",'MASTER TT'!$C$2:$C$68606,"08*-1*",'MASTER TT'!$AM$2:$AM$68606,"JAN-APRIL 2026",'MASTER TT'!$J$2:$J$68606,"&gt;=1"))</f>
        <v>0</v>
      </c>
      <c r="N158" s="79">
        <f>(COUNTIFS('MASTER TT'!$E$2:$E$68606,$A$2:$A$7563,'MASTER TT'!$B$2:$B$68606,"TUESDAY",'MASTER TT'!$C$2:$C$68606,"1100-1*",'MASTER TT'!$AM$2:$AM$68606,"JAN-APRIL 2026",'MASTER TT'!$J$2:$J$68606,"&gt;=1"))</f>
        <v>0</v>
      </c>
      <c r="O158" s="79">
        <f>(COUNTIFS('MASTER TT'!$E$2:$E$68606,$A$2:$A$7563,'MASTER TT'!$B$2:$B$68606,"MONDAY",'MASTER TT'!$C$2:$C$68606,"1200-1*",'MASTER TT'!$AM$2:$AM$68606,"JAN-APRIL 2025",'MASTER TT'!$J$2:$J$68606,"&gt;=1"))</f>
        <v>0</v>
      </c>
      <c r="P158" s="79">
        <f>(COUNTIFS('MASTER TT'!$E$2:$E$68606,$A$2:$A$7563,'MASTER TT'!$B$2:$B$68606,"TUESDAY",'MASTER TT'!$C$2:$C$68606,"1300-1*",'MASTER TT'!$AM$2:$AM$68606,"JAN-APRIL 2026",'MASTER TT'!$J$2:$J$68606,"&gt;=1"))</f>
        <v>0</v>
      </c>
      <c r="Q158" s="79">
        <f>(COUNTIFS('MASTER TT'!$E$2:$E$68606,$A$2:$A$7563,'MASTER TT'!$B$2:$B$68606,"TUESDAY",'MASTER TT'!$C$2:$C$68606,"14*-1*",'MASTER TT'!$AM$2:$AM$68606,"JAN-APRIL 2026",'MASTER TT'!$J$2:$J$68606,"&gt;=1"))</f>
        <v>0</v>
      </c>
      <c r="R158" s="79">
        <f>(COUNTIFS('MASTER TT'!$E$2:$E$68606,$A$2:$A$7563,'MASTER TT'!$B$2:$B$68606,"TUESDAY",'MASTER TT'!$C$2:$C$68606,"17*-*",'MASTER TT'!$AM$2:$AM$68606,"SEP-DEC  2025",'MASTER TT'!$J$2:$J$68606,"&gt;=1"))</f>
        <v>0</v>
      </c>
      <c r="S158" s="79">
        <f>(COUNTIFS('MASTER TT'!$E$2:$E$68606,$A$2:$A$7563,'MASTER TT'!$B$2:$B$68606,"WEDNESDAY",'MASTER TT'!$C$2:$C$68606,"08*-1*",'MASTER TT'!$AM$2:$AM$68606,"JAN-APRIL 2026",'MASTER TT'!$J$2:$J$68606,"&gt;=1"))</f>
        <v>0</v>
      </c>
      <c r="T158" s="79">
        <f>(COUNTIFS('MASTER TT'!$E$2:$E$68606,$A$2:$A$7563,'MASTER TT'!$B$2:$B$68606,"WEDNESDAY",'MASTER TT'!$C$2:$C$68606,"1100-1*",'MASTER TT'!$AM$2:$AM$68606,"JAN-APRIL 2026",'MASTER TT'!$J$2:$J$68606,"&gt;=1"))</f>
        <v>0</v>
      </c>
      <c r="U158" s="79">
        <f>(COUNTIFS('MASTER TT'!$E$2:$E$68606,$A$2:$A$7563,'MASTER TT'!$B$2:$B$68606,"MONDAY",'MASTER TT'!$C$2:$C$68606,"1200-1*",'MASTER TT'!$AM$2:$AM$68606,"JAN-APRIL 2025",'MASTER TT'!$J$2:$J$68606,"&gt;=1"))</f>
        <v>0</v>
      </c>
      <c r="V158" s="79">
        <f>(COUNTIFS('MASTER TT'!$E$2:$E$68606,$A$2:$A$7563,'MASTER TT'!$B$2:$B$68606,"MONDAY",'MASTER TT'!$C$2:$C$68606,"1300-1*",'MASTER TT'!$AM$2:$AM$68606,"JAN-APRIL 2025",'MASTER TT'!$J$2:$J$68606,"&gt;=1"))</f>
        <v>0</v>
      </c>
      <c r="W158" s="79">
        <f>(COUNTIFS('MASTER TT'!$E$2:$E$68606,$A$2:$A$7563,'MASTER TT'!$B$2:$B$68606,"WEDNESDAY",'MASTER TT'!$C$2:$C$68606,"14*-1*",'MASTER TT'!$AM$2:$AM$68606,"JAN-APRIL 2026",'MASTER TT'!$J$2:$J$68606,"&gt;=1"))</f>
        <v>0</v>
      </c>
      <c r="X158" s="79">
        <f>(COUNTIFS('MASTER TT'!$E$2:$E$68606,$A$2:$A$7563,'MASTER TT'!$B$2:$B$68606,"WEDNESDAY",'MASTER TT'!$C$2:$C$68606,"17*-*",'MASTER TT'!$AM$2:$AM$68606,"JAN-APRIL 2026",'MASTER TT'!$J$2:$J$68606,"&gt;=1"))</f>
        <v>0</v>
      </c>
      <c r="Y158" s="79">
        <f>(COUNTIFS('MASTER TT'!$E$2:$E$68606,$A$2:$A$7563,'MASTER TT'!$B$2:$B$68606,"THURSDAY",'MASTER TT'!$C$2:$C$68606,"08*-1*",'MASTER TT'!$AM$2:$AM$68606,"JAN-APRIL 2026",'MASTER TT'!$J$2:$J$68606,"&gt;=1"))</f>
        <v>0</v>
      </c>
      <c r="Z158" s="79">
        <f>(COUNTIFS('MASTER TT'!$E$2:$E$68606,$A$2:$A$7563,'MASTER TT'!$B$2:$B$68606,"THURSDAY",'MASTER TT'!$C$2:$C$68606,"1100-1*",'MASTER TT'!$AM$2:$AM$68606,"JAN-APRIL 2026",'MASTER TT'!$J$2:$J$68606,"&gt;=1"))</f>
        <v>0</v>
      </c>
      <c r="AA158" s="79">
        <f>(COUNTIFS('MASTER TT'!$E$2:$E$68606,$A$2:$A$7563,'MASTER TT'!$B$2:$B$68606,"MONDAY",'MASTER TT'!$C$2:$C$68606,"1200-1*",'MASTER TT'!$AM$2:$AM$68606,"JAN-APRIL 2025",'MASTER TT'!$J$2:$J$68606,"&gt;=1"))</f>
        <v>0</v>
      </c>
      <c r="AB158" s="79">
        <f>(COUNTIFS('MASTER TT'!$E$2:$E$68606,$A$2:$A$7563,'MASTER TT'!$B$2:$B$68606,"MONDAY",'MASTER TT'!$C$2:$C$68606,"1300-1*",'MASTER TT'!$AM$2:$AM$68606,"JAN-APRIL 2025",'MASTER TT'!$J$2:$J$68606,"&gt;=1"))</f>
        <v>0</v>
      </c>
      <c r="AC158" s="79">
        <f>(COUNTIFS('MASTER TT'!$E$2:$E$68606,$A$2:$A$7563,'MASTER TT'!$B$2:$B$68606,"THURSDAY",'MASTER TT'!$C$2:$C$68606,"14*-1*",'MASTER TT'!$AM$2:$AM$68606,"JAN-APRIL 2026",'MASTER TT'!$J$2:$J$68606,"&gt;=1"))</f>
        <v>0</v>
      </c>
      <c r="AD158" s="79">
        <f>(COUNTIFS('MASTER TT'!$E$2:$E$68606,$A$2:$A$7563,'MASTER TT'!$B$2:$B$68606,"THURSDAY",'MASTER TT'!$C$2:$C$68606,"17*-*",'MASTER TT'!$AM$2:$AM$68606,"JAN-APRIL 2026",'MASTER TT'!$J$2:$J$68606,"&gt;=1"))</f>
        <v>0</v>
      </c>
      <c r="AE158" s="79">
        <f>(COUNTIFS('MASTER TT'!$E$2:$E$68606,$A$2:$A$7563,'MASTER TT'!$B$2:$B$68606,"FRIDAY",'MASTER TT'!$C$2:$C$68606,"08*-1*",'MASTER TT'!$AM$2:$AM$68606,"JAN-APRIL 2026",'MASTER TT'!$J$2:$J$68606,"&gt;=1"))</f>
        <v>0</v>
      </c>
      <c r="AF158" s="79">
        <f>(COUNTIFS('MASTER TT'!$E$2:$E$68606,$A$2:$A$7563,'MASTER TT'!$B$2:$B$68606,"FRIDAY",'MASTER TT'!$C$2:$C$68606,"1100-1*",'MASTER TT'!$AM$2:$AM$68606,"JAN-APRIL 2026",'MASTER TT'!$J$2:$J$68606,"&gt;=1"))</f>
        <v>0</v>
      </c>
      <c r="AG158" s="79">
        <f>(COUNTIFS('MASTER TT'!$E$2:$E$68606,$A$2:$A$7563,'MASTER TT'!$B$2:$B$68606,"MONDAY",'MASTER TT'!$C$2:$C$68606,"1200-1*",'MASTER TT'!$AM$2:$AM$68606,"JAN-APRIL 2025",'MASTER TT'!$J$2:$J$68606,"&gt;=1"))</f>
        <v>0</v>
      </c>
      <c r="AH158" s="79">
        <f>(COUNTIFS('MASTER TT'!$E$2:$E$68606,$A$2:$A$7563,'MASTER TT'!$B$2:$B$68606,"MONDAY",'MASTER TT'!$C$2:$C$68606,"1300-1*",'MASTER TT'!$AM$2:$AM$68606,"JAN-APRIL 2025",'MASTER TT'!$J$2:$J$68606,"&gt;=1"))</f>
        <v>0</v>
      </c>
      <c r="AI158" s="79">
        <f>(COUNTIFS('MASTER TT'!$E$2:$E$68606,$A$2:$A$7563,'MASTER TT'!$B$2:$B$68606,"FRIDAY",'MASTER TT'!$C$2:$C$68606,"14*-1*",'MASTER TT'!$AM$2:$AM$68606,"JAN-APRIL 2026",'MASTER TT'!$J$2:$J$68606,"&gt;=1"))</f>
        <v>0</v>
      </c>
      <c r="AJ158" s="79">
        <f>(COUNTIFS('MASTER TT'!$E$2:$E$68606,$A$2:$A$7563,'MASTER TT'!$B$2:$B$68606,"FRIDAY",'MASTER TT'!$C$2:$C$68606,"17*-*",'MASTER TT'!$AM$2:$AM$68606,"JAN-APRIL 2026",'MASTER TT'!$J$2:$J$68606,"&gt;=1"))</f>
        <v>0</v>
      </c>
      <c r="AK158" s="79">
        <f>(COUNTIFS('MASTER TT'!$E$2:$E$68606,$A$2:$A$7563,'MASTER TT'!$B$2:$B$68606,"SATURDAY",'MASTER TT'!$C$2:$C$68606,"08*-1*",'MASTER TT'!$AM$2:$AM$68606,"JAN-APRIL 2026",'MASTER TT'!$J$2:$J$68606,"&gt;=1"))</f>
        <v>0</v>
      </c>
      <c r="AL158" s="79">
        <f>(COUNTIFS('MASTER TT'!$E$2:$E$68606,$A$2:$A$7563,'MASTER TT'!$B$2:$B$68606,"SATURDAY",'MASTER TT'!$C$2:$C$68606,"1100-1*",'MASTER TT'!$AM$2:$AM$68606,"JAN-APRIL 2026",'MASTER TT'!$J$2:$J$68606,"&gt;=1"))</f>
        <v>0</v>
      </c>
      <c r="AM158" s="79">
        <f>(COUNTIFS('MASTER TT'!$E$2:$E$68606,$A$2:$A$7563,'MASTER TT'!$B$2:$B$68606,"MONDAY",'MASTER TT'!$C$2:$C$68606,"1200-1*",'MASTER TT'!$AM$2:$AM$68606,"JAN-APRIL 2025",'MASTER TT'!$J$2:$J$68606,"&gt;=1"))</f>
        <v>0</v>
      </c>
      <c r="AN158" s="79">
        <f>(COUNTIFS('MASTER TT'!$E$2:$E$68606,$A$2:$A$7563,'MASTER TT'!$B$2:$B$68606,"MONDAY",'MASTER TT'!$C$2:$C$68606,"1300-1*",'MASTER TT'!$AM$2:$AM$68606,"JAN-APRIL 2025",'MASTER TT'!$J$2:$J$68606,"&gt;=1"))</f>
        <v>0</v>
      </c>
      <c r="AO158" s="79">
        <f>(COUNTIFS('MASTER TT'!$E$2:$E$68606,$A$2:$A$7563,'MASTER TT'!$B$2:$B$68606,"MONDAY",'MASTER TT'!$C$2:$C$68606,"14*-1*",'MASTER TT'!$AM$2:$AM$68606,"MAY-AUG 2025",'MASTER TT'!$J$2:$J$68606,"&gt;=1"))</f>
        <v>0</v>
      </c>
      <c r="AP158" s="79">
        <f>(COUNTIFS('MASTER TT'!$E$2:$E$68606,$A$2:$A$7563,'MASTER TT'!$B$2:$B$68606,"SATURDAY",'MASTER TT'!$C$2:$C$68606,"17*-*",'MASTER TT'!$AM$2:$AM$68606,"JAN-APRIL 2026",'MASTER TT'!$J$2:$J$68606,"&gt;=1"))</f>
        <v>0</v>
      </c>
      <c r="AQ158" s="79">
        <f>(COUNTIFS('MASTER TT'!$E$2:$E$68606,$A$2:$A$7563,'MASTER TT'!$B$2:$B$68606,"SUNDAY",'MASTER TT'!$C$2:$C$68606,"08*-1*",'MASTER TT'!$AM$2:$AM$68606,"JAN-APRIL 2026",'MASTER TT'!$J$2:$J$68606,"&gt;=1"))</f>
        <v>0</v>
      </c>
      <c r="AR158" s="79">
        <f>(COUNTIFS('MASTER TT'!$E$2:$E$68607,$A$2:$A$7563,'MASTER TT'!$B$2:$B$68607,"SUNDAY",'MASTER TT'!$C$2:$C$68607,"1100-1*",'MASTER TT'!$AM$2:$AM$68607,"JAN-APRIL 2026",'MASTER TT'!$J$2:$J$68607,"&gt;=1"))</f>
        <v>0</v>
      </c>
      <c r="AS158" s="79">
        <f>(COUNTIFS('MASTER TT'!$E$2:$E$68606,$A$2:$A$7563,'MASTER TT'!$B$2:$B$68606,"SUNDAY",'MASTER TT'!$C$2:$C$68606,"1200-1*",'MASTER TT'!$AM$2:$AM$68606,"JAN-APRIL 2026",'MASTER TT'!$J$2:$J$68606,"&gt;=1"))</f>
        <v>0</v>
      </c>
      <c r="AT158" s="79">
        <f>(COUNTIFS('MASTER TT'!$E$2:$E$68606,$A$2:$A$7563,'MASTER TT'!$B$2:$B$68606,"SUNDAY",'MASTER TT'!$C$2:$C$68606,"1300-1*",'MASTER TT'!$AM$2:$AM$68606,"JAN-APRIL 2026",'MASTER TT'!$J$2:$J$68606,"&gt;=1"))</f>
        <v>0</v>
      </c>
      <c r="AU158" s="79">
        <f>(COUNTIFS('MASTER TT'!$E$2:$E$68606,$A$2:$A$7563,'MASTER TT'!$B$2:$B$68606,"SUNDAY",'MASTER TT'!$C$2:$C$68606,"14*-1*",'MASTER TT'!$AM$2:$AM$68606,"JAN-APRIL 2026",'MASTER TT'!$J$2:$J$68606,"&gt;=1"))</f>
        <v>0</v>
      </c>
      <c r="AV158" s="79">
        <f>(COUNTIFS('MASTER TT'!$E$2:$E$68606,$A$2:$A$7563,'MASTER TT'!$B$2:$B$68606,"SUNDAY",'MASTER TT'!$C$2:$C$68606,"17*-*",'MASTER TT'!$AM$2:$AM$68606,"JAN-APRIL 2026",'MASTER TT'!$J$2:$J$68606,"&gt;=1"))</f>
        <v>0</v>
      </c>
      <c r="AW158" s="28"/>
      <c r="AX158" s="29"/>
      <c r="AY158" s="28"/>
      <c r="AZ158" s="28"/>
      <c r="BA158" s="28"/>
      <c r="BB158" s="28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1"/>
      <c r="BZ158" s="31"/>
      <c r="CA158" s="30"/>
      <c r="CB158" s="30"/>
      <c r="CC158" s="30"/>
      <c r="CD158" s="30"/>
      <c r="CE158" s="30"/>
      <c r="CF158" s="30"/>
    </row>
    <row r="159" spans="1:84" ht="14.25" customHeight="1">
      <c r="A159" s="129" t="s">
        <v>533</v>
      </c>
      <c r="B159" s="130" t="s">
        <v>510</v>
      </c>
      <c r="C159" s="46"/>
      <c r="D159" s="121"/>
      <c r="E159" s="121"/>
      <c r="F159" s="121" t="s">
        <v>479</v>
      </c>
      <c r="G159" s="79">
        <f>(COUNTIFS('MASTER TT'!$E$2:$E$68606,$A$2:$A$7563,'MASTER TT'!$B$2:$B$68606,"MONDAY",'MASTER TT'!$C$2:$C$68606,"08*-1*",'MASTER TT'!$AM$2:$AM$68606,"JAN-APRIL 2026",'MASTER TT'!$J$2:$J$68606,"&gt;=1"))</f>
        <v>0</v>
      </c>
      <c r="H159" s="79">
        <f>(COUNTIFS('MASTER TT'!$E$2:$E$68602,$A$2:$A$7563,'MASTER TT'!$B$2:$B$68602,"MONDAY",'MASTER TT'!$C$2:$C$68602,"1100-1*",'MASTER TT'!$AM$2:$AM$68602,"JAN-APRIL 2026",'MASTER TT'!$J$2:$J$68602,"&gt;=1"))</f>
        <v>0</v>
      </c>
      <c r="I159" s="79">
        <f>(COUNTIFS('MASTER TT'!$E$2:$E$68606,$A$2:$A$7563,'MASTER TT'!$B$2:$B$68606,"MONDAY",'MASTER TT'!$C$2:$C$68606,"1200-1*",'MASTER TT'!$AM$2:$AM$68606,"JAN-APRIL 2025",'MASTER TT'!$J$2:$J$68606,"&gt;=1"))</f>
        <v>0</v>
      </c>
      <c r="J159" s="79">
        <f>(COUNTIFS('MASTER TT'!$E$2:$E$68606,$A$2:$A$7563,'MASTER TT'!$B$2:$B$68606,"MONDAY",'MASTER TT'!$C$2:$C$68606,"1300-1*",'MASTER TT'!$AM$2:$AM$68606,"JAN-APRIL 2025",'MASTER TT'!$J$2:$J$68606,"&gt;=1"))</f>
        <v>0</v>
      </c>
      <c r="K159" s="79">
        <f>(COUNTIFS('MASTER TT'!$E$2:$E$68606,$A$2:$A$7563,'MASTER TT'!$B$2:$B$68606,"MONDAY",'MASTER TT'!$C$2:$C$68606,"14*-1*",'MASTER TT'!$AM$2:$AM$68606,"JAN-APRIL 2026",'MASTER TT'!$J$2:$J$68606,"&gt;=1"))</f>
        <v>0</v>
      </c>
      <c r="L159" s="79">
        <f>(COUNTIFS('MASTER TT'!$E$2:$E$68606,$A$2:$A$7563,'MASTER TT'!$B$2:$B$68606,"MONDAY",'MASTER TT'!$C$2:$C$68606,"17*-*",'MASTER TT'!$AM$2:$AM$68606,"JAN-APRIL 2026",'MASTER TT'!$J$2:$J$68606,"&gt;=1"))</f>
        <v>0</v>
      </c>
      <c r="M159" s="79">
        <f>(COUNTIFS('MASTER TT'!$E$2:$E$68606,$A$2:$A$7563,'MASTER TT'!$B$2:$B$68606,"TUESDAY",'MASTER TT'!$C$2:$C$68606,"08*-1*",'MASTER TT'!$AM$2:$AM$68606,"JAN-APRIL 2026",'MASTER TT'!$J$2:$J$68606,"&gt;=1"))</f>
        <v>0</v>
      </c>
      <c r="N159" s="79">
        <f>(COUNTIFS('MASTER TT'!$E$2:$E$68606,$A$2:$A$7563,'MASTER TT'!$B$2:$B$68606,"TUESDAY",'MASTER TT'!$C$2:$C$68606,"1100-1*",'MASTER TT'!$AM$2:$AM$68606,"JAN-APRIL 2026",'MASTER TT'!$J$2:$J$68606,"&gt;=1"))</f>
        <v>0</v>
      </c>
      <c r="O159" s="79">
        <f>(COUNTIFS('MASTER TT'!$E$2:$E$68606,$A$2:$A$7563,'MASTER TT'!$B$2:$B$68606,"MONDAY",'MASTER TT'!$C$2:$C$68606,"1200-1*",'MASTER TT'!$AM$2:$AM$68606,"JAN-APRIL 2025",'MASTER TT'!$J$2:$J$68606,"&gt;=1"))</f>
        <v>0</v>
      </c>
      <c r="P159" s="79">
        <f>(COUNTIFS('MASTER TT'!$E$2:$E$68606,$A$2:$A$7563,'MASTER TT'!$B$2:$B$68606,"TUESDAY",'MASTER TT'!$C$2:$C$68606,"1300-1*",'MASTER TT'!$AM$2:$AM$68606,"JAN-APRIL 2026",'MASTER TT'!$J$2:$J$68606,"&gt;=1"))</f>
        <v>0</v>
      </c>
      <c r="Q159" s="79">
        <f>(COUNTIFS('MASTER TT'!$E$2:$E$68606,$A$2:$A$7563,'MASTER TT'!$B$2:$B$68606,"TUESDAY",'MASTER TT'!$C$2:$C$68606,"14*-1*",'MASTER TT'!$AM$2:$AM$68606,"JAN-APRIL 2026",'MASTER TT'!$J$2:$J$68606,"&gt;=1"))</f>
        <v>0</v>
      </c>
      <c r="R159" s="79">
        <f>(COUNTIFS('MASTER TT'!$E$2:$E$68606,$A$2:$A$7563,'MASTER TT'!$B$2:$B$68606,"TUESDAY",'MASTER TT'!$C$2:$C$68606,"17*-*",'MASTER TT'!$AM$2:$AM$68606,"SEP-DEC  2025",'MASTER TT'!$J$2:$J$68606,"&gt;=1"))</f>
        <v>0</v>
      </c>
      <c r="S159" s="79">
        <f>(COUNTIFS('MASTER TT'!$E$2:$E$68606,$A$2:$A$7563,'MASTER TT'!$B$2:$B$68606,"WEDNESDAY",'MASTER TT'!$C$2:$C$68606,"08*-1*",'MASTER TT'!$AM$2:$AM$68606,"JAN-APRIL 2026",'MASTER TT'!$J$2:$J$68606,"&gt;=1"))</f>
        <v>0</v>
      </c>
      <c r="T159" s="79">
        <f>(COUNTIFS('MASTER TT'!$E$2:$E$68606,$A$2:$A$7563,'MASTER TT'!$B$2:$B$68606,"WEDNESDAY",'MASTER TT'!$C$2:$C$68606,"1100-1*",'MASTER TT'!$AM$2:$AM$68606,"JAN-APRIL 2026",'MASTER TT'!$J$2:$J$68606,"&gt;=1"))</f>
        <v>0</v>
      </c>
      <c r="U159" s="79">
        <f>(COUNTIFS('MASTER TT'!$E$2:$E$68606,$A$2:$A$7563,'MASTER TT'!$B$2:$B$68606,"MONDAY",'MASTER TT'!$C$2:$C$68606,"1200-1*",'MASTER TT'!$AM$2:$AM$68606,"JAN-APRIL 2025",'MASTER TT'!$J$2:$J$68606,"&gt;=1"))</f>
        <v>0</v>
      </c>
      <c r="V159" s="79">
        <f>(COUNTIFS('MASTER TT'!$E$2:$E$68606,$A$2:$A$7563,'MASTER TT'!$B$2:$B$68606,"MONDAY",'MASTER TT'!$C$2:$C$68606,"1300-1*",'MASTER TT'!$AM$2:$AM$68606,"JAN-APRIL 2025",'MASTER TT'!$J$2:$J$68606,"&gt;=1"))</f>
        <v>0</v>
      </c>
      <c r="W159" s="79">
        <f>(COUNTIFS('MASTER TT'!$E$2:$E$68606,$A$2:$A$7563,'MASTER TT'!$B$2:$B$68606,"WEDNESDAY",'MASTER TT'!$C$2:$C$68606,"14*-1*",'MASTER TT'!$AM$2:$AM$68606,"JAN-APRIL 2026",'MASTER TT'!$J$2:$J$68606,"&gt;=1"))</f>
        <v>0</v>
      </c>
      <c r="X159" s="79">
        <f>(COUNTIFS('MASTER TT'!$E$2:$E$68606,$A$2:$A$7563,'MASTER TT'!$B$2:$B$68606,"WEDNESDAY",'MASTER TT'!$C$2:$C$68606,"17*-*",'MASTER TT'!$AM$2:$AM$68606,"JAN-APRIL 2026",'MASTER TT'!$J$2:$J$68606,"&gt;=1"))</f>
        <v>0</v>
      </c>
      <c r="Y159" s="79">
        <f>(COUNTIFS('MASTER TT'!$E$2:$E$68606,$A$2:$A$7563,'MASTER TT'!$B$2:$B$68606,"THURSDAY",'MASTER TT'!$C$2:$C$68606,"08*-1*",'MASTER TT'!$AM$2:$AM$68606,"JAN-APRIL 2026",'MASTER TT'!$J$2:$J$68606,"&gt;=1"))</f>
        <v>0</v>
      </c>
      <c r="Z159" s="79">
        <f>(COUNTIFS('MASTER TT'!$E$2:$E$68606,$A$2:$A$7563,'MASTER TT'!$B$2:$B$68606,"THURSDAY",'MASTER TT'!$C$2:$C$68606,"1100-1*",'MASTER TT'!$AM$2:$AM$68606,"JAN-APRIL 2026",'MASTER TT'!$J$2:$J$68606,"&gt;=1"))</f>
        <v>0</v>
      </c>
      <c r="AA159" s="79">
        <f>(COUNTIFS('MASTER TT'!$E$2:$E$68606,$A$2:$A$7563,'MASTER TT'!$B$2:$B$68606,"MONDAY",'MASTER TT'!$C$2:$C$68606,"1200-1*",'MASTER TT'!$AM$2:$AM$68606,"JAN-APRIL 2025",'MASTER TT'!$J$2:$J$68606,"&gt;=1"))</f>
        <v>0</v>
      </c>
      <c r="AB159" s="79">
        <f>(COUNTIFS('MASTER TT'!$E$2:$E$68606,$A$2:$A$7563,'MASTER TT'!$B$2:$B$68606,"MONDAY",'MASTER TT'!$C$2:$C$68606,"1300-1*",'MASTER TT'!$AM$2:$AM$68606,"JAN-APRIL 2025",'MASTER TT'!$J$2:$J$68606,"&gt;=1"))</f>
        <v>0</v>
      </c>
      <c r="AC159" s="79">
        <f>(COUNTIFS('MASTER TT'!$E$2:$E$68606,$A$2:$A$7563,'MASTER TT'!$B$2:$B$68606,"THURSDAY",'MASTER TT'!$C$2:$C$68606,"14*-1*",'MASTER TT'!$AM$2:$AM$68606,"JAN-APRIL 2026",'MASTER TT'!$J$2:$J$68606,"&gt;=1"))</f>
        <v>0</v>
      </c>
      <c r="AD159" s="79">
        <f>(COUNTIFS('MASTER TT'!$E$2:$E$68606,$A$2:$A$7563,'MASTER TT'!$B$2:$B$68606,"THURSDAY",'MASTER TT'!$C$2:$C$68606,"17*-*",'MASTER TT'!$AM$2:$AM$68606,"JAN-APRIL 2026",'MASTER TT'!$J$2:$J$68606,"&gt;=1"))</f>
        <v>0</v>
      </c>
      <c r="AE159" s="79">
        <f>(COUNTIFS('MASTER TT'!$E$2:$E$68606,$A$2:$A$7563,'MASTER TT'!$B$2:$B$68606,"FRIDAY",'MASTER TT'!$C$2:$C$68606,"08*-1*",'MASTER TT'!$AM$2:$AM$68606,"JAN-APRIL 2026",'MASTER TT'!$J$2:$J$68606,"&gt;=1"))</f>
        <v>0</v>
      </c>
      <c r="AF159" s="79">
        <f>(COUNTIFS('MASTER TT'!$E$2:$E$68606,$A$2:$A$7563,'MASTER TT'!$B$2:$B$68606,"FRIDAY",'MASTER TT'!$C$2:$C$68606,"1100-1*",'MASTER TT'!$AM$2:$AM$68606,"JAN-APRIL 2026",'MASTER TT'!$J$2:$J$68606,"&gt;=1"))</f>
        <v>0</v>
      </c>
      <c r="AG159" s="79">
        <f>(COUNTIFS('MASTER TT'!$E$2:$E$68606,$A$2:$A$7563,'MASTER TT'!$B$2:$B$68606,"MONDAY",'MASTER TT'!$C$2:$C$68606,"1200-1*",'MASTER TT'!$AM$2:$AM$68606,"JAN-APRIL 2025",'MASTER TT'!$J$2:$J$68606,"&gt;=1"))</f>
        <v>0</v>
      </c>
      <c r="AH159" s="79">
        <f>(COUNTIFS('MASTER TT'!$E$2:$E$68606,$A$2:$A$7563,'MASTER TT'!$B$2:$B$68606,"MONDAY",'MASTER TT'!$C$2:$C$68606,"1300-1*",'MASTER TT'!$AM$2:$AM$68606,"JAN-APRIL 2025",'MASTER TT'!$J$2:$J$68606,"&gt;=1"))</f>
        <v>0</v>
      </c>
      <c r="AI159" s="79">
        <f>(COUNTIFS('MASTER TT'!$E$2:$E$68606,$A$2:$A$7563,'MASTER TT'!$B$2:$B$68606,"FRIDAY",'MASTER TT'!$C$2:$C$68606,"14*-1*",'MASTER TT'!$AM$2:$AM$68606,"JAN-APRIL 2026",'MASTER TT'!$J$2:$J$68606,"&gt;=1"))</f>
        <v>0</v>
      </c>
      <c r="AJ159" s="79">
        <f>(COUNTIFS('MASTER TT'!$E$2:$E$68606,$A$2:$A$7563,'MASTER TT'!$B$2:$B$68606,"FRIDAY",'MASTER TT'!$C$2:$C$68606,"17*-*",'MASTER TT'!$AM$2:$AM$68606,"JAN-APRIL 2026",'MASTER TT'!$J$2:$J$68606,"&gt;=1"))</f>
        <v>0</v>
      </c>
      <c r="AK159" s="79">
        <f>(COUNTIFS('MASTER TT'!$E$2:$E$68606,$A$2:$A$7563,'MASTER TT'!$B$2:$B$68606,"SATURDAY",'MASTER TT'!$C$2:$C$68606,"08*-1*",'MASTER TT'!$AM$2:$AM$68606,"JAN-APRIL 2026",'MASTER TT'!$J$2:$J$68606,"&gt;=1"))</f>
        <v>0</v>
      </c>
      <c r="AL159" s="79">
        <f>(COUNTIFS('MASTER TT'!$E$2:$E$68606,$A$2:$A$7563,'MASTER TT'!$B$2:$B$68606,"SATURDAY",'MASTER TT'!$C$2:$C$68606,"1100-1*",'MASTER TT'!$AM$2:$AM$68606,"JAN-APRIL 2026",'MASTER TT'!$J$2:$J$68606,"&gt;=1"))</f>
        <v>0</v>
      </c>
      <c r="AM159" s="79">
        <f>(COUNTIFS('MASTER TT'!$E$2:$E$68606,$A$2:$A$7563,'MASTER TT'!$B$2:$B$68606,"MONDAY",'MASTER TT'!$C$2:$C$68606,"1200-1*",'MASTER TT'!$AM$2:$AM$68606,"JAN-APRIL 2025",'MASTER TT'!$J$2:$J$68606,"&gt;=1"))</f>
        <v>0</v>
      </c>
      <c r="AN159" s="79">
        <f>(COUNTIFS('MASTER TT'!$E$2:$E$68606,$A$2:$A$7563,'MASTER TT'!$B$2:$B$68606,"MONDAY",'MASTER TT'!$C$2:$C$68606,"1300-1*",'MASTER TT'!$AM$2:$AM$68606,"JAN-APRIL 2025",'MASTER TT'!$J$2:$J$68606,"&gt;=1"))</f>
        <v>0</v>
      </c>
      <c r="AO159" s="79">
        <f>(COUNTIFS('MASTER TT'!$E$2:$E$68606,$A$2:$A$7563,'MASTER TT'!$B$2:$B$68606,"MONDAY",'MASTER TT'!$C$2:$C$68606,"14*-1*",'MASTER TT'!$AM$2:$AM$68606,"MAY-AUG 2025",'MASTER TT'!$J$2:$J$68606,"&gt;=1"))</f>
        <v>0</v>
      </c>
      <c r="AP159" s="79">
        <f>(COUNTIFS('MASTER TT'!$E$2:$E$68606,$A$2:$A$7563,'MASTER TT'!$B$2:$B$68606,"SATURDAY",'MASTER TT'!$C$2:$C$68606,"17*-*",'MASTER TT'!$AM$2:$AM$68606,"JAN-APRIL 2026",'MASTER TT'!$J$2:$J$68606,"&gt;=1"))</f>
        <v>0</v>
      </c>
      <c r="AQ159" s="79">
        <f>(COUNTIFS('MASTER TT'!$E$2:$E$68606,$A$2:$A$7563,'MASTER TT'!$B$2:$B$68606,"SUNDAY",'MASTER TT'!$C$2:$C$68606,"08*-1*",'MASTER TT'!$AM$2:$AM$68606,"JAN-APRIL 2026",'MASTER TT'!$J$2:$J$68606,"&gt;=1"))</f>
        <v>0</v>
      </c>
      <c r="AR159" s="79">
        <f>(COUNTIFS('MASTER TT'!$E$2:$E$68607,$A$2:$A$7563,'MASTER TT'!$B$2:$B$68607,"SUNDAY",'MASTER TT'!$C$2:$C$68607,"1100-1*",'MASTER TT'!$AM$2:$AM$68607,"JAN-APRIL 2026",'MASTER TT'!$J$2:$J$68607,"&gt;=1"))</f>
        <v>0</v>
      </c>
      <c r="AS159" s="79">
        <f>(COUNTIFS('MASTER TT'!$E$2:$E$68606,$A$2:$A$7563,'MASTER TT'!$B$2:$B$68606,"SUNDAY",'MASTER TT'!$C$2:$C$68606,"1200-1*",'MASTER TT'!$AM$2:$AM$68606,"JAN-APRIL 2026",'MASTER TT'!$J$2:$J$68606,"&gt;=1"))</f>
        <v>0</v>
      </c>
      <c r="AT159" s="79">
        <f>(COUNTIFS('MASTER TT'!$E$2:$E$68606,$A$2:$A$7563,'MASTER TT'!$B$2:$B$68606,"SUNDAY",'MASTER TT'!$C$2:$C$68606,"1300-1*",'MASTER TT'!$AM$2:$AM$68606,"JAN-APRIL 2026",'MASTER TT'!$J$2:$J$68606,"&gt;=1"))</f>
        <v>0</v>
      </c>
      <c r="AU159" s="79">
        <f>(COUNTIFS('MASTER TT'!$E$2:$E$68606,$A$2:$A$7563,'MASTER TT'!$B$2:$B$68606,"SUNDAY",'MASTER TT'!$C$2:$C$68606,"14*-1*",'MASTER TT'!$AM$2:$AM$68606,"JAN-APRIL 2026",'MASTER TT'!$J$2:$J$68606,"&gt;=1"))</f>
        <v>0</v>
      </c>
      <c r="AV159" s="79">
        <f>(COUNTIFS('MASTER TT'!$E$2:$E$68606,$A$2:$A$7563,'MASTER TT'!$B$2:$B$68606,"SUNDAY",'MASTER TT'!$C$2:$C$68606,"17*-*",'MASTER TT'!$AM$2:$AM$68606,"JAN-APRIL 2026",'MASTER TT'!$J$2:$J$68606,"&gt;=1"))</f>
        <v>0</v>
      </c>
      <c r="AW159" s="28"/>
      <c r="AX159" s="29"/>
      <c r="AY159" s="28"/>
      <c r="AZ159" s="28"/>
      <c r="BA159" s="28"/>
      <c r="BB159" s="28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1"/>
      <c r="BZ159" s="31"/>
      <c r="CA159" s="30"/>
      <c r="CB159" s="30"/>
      <c r="CC159" s="30"/>
      <c r="CD159" s="30"/>
      <c r="CE159" s="30"/>
      <c r="CF159" s="30"/>
    </row>
    <row r="160" spans="1:84" ht="14.25" customHeight="1">
      <c r="A160" s="129" t="s">
        <v>534</v>
      </c>
      <c r="B160" s="130" t="s">
        <v>510</v>
      </c>
      <c r="C160" s="46"/>
      <c r="D160" s="121"/>
      <c r="E160" s="121"/>
      <c r="F160" s="121" t="s">
        <v>479</v>
      </c>
      <c r="G160" s="79">
        <f>(COUNTIFS('MASTER TT'!$E$2:$E$68606,$A$2:$A$7563,'MASTER TT'!$B$2:$B$68606,"MONDAY",'MASTER TT'!$C$2:$C$68606,"08*-1*",'MASTER TT'!$AM$2:$AM$68606,"JAN-APRIL 2026",'MASTER TT'!$J$2:$J$68606,"&gt;=1"))</f>
        <v>0</v>
      </c>
      <c r="H160" s="79">
        <f>(COUNTIFS('MASTER TT'!$E$2:$E$68602,$A$2:$A$7563,'MASTER TT'!$B$2:$B$68602,"MONDAY",'MASTER TT'!$C$2:$C$68602,"1100-1*",'MASTER TT'!$AM$2:$AM$68602,"JAN-APRIL 2026",'MASTER TT'!$J$2:$J$68602,"&gt;=1"))</f>
        <v>0</v>
      </c>
      <c r="I160" s="79">
        <f>(COUNTIFS('MASTER TT'!$E$2:$E$68606,$A$2:$A$7563,'MASTER TT'!$B$2:$B$68606,"MONDAY",'MASTER TT'!$C$2:$C$68606,"1200-1*",'MASTER TT'!$AM$2:$AM$68606,"JAN-APRIL 2025",'MASTER TT'!$J$2:$J$68606,"&gt;=1"))</f>
        <v>0</v>
      </c>
      <c r="J160" s="79">
        <f>(COUNTIFS('MASTER TT'!$E$2:$E$68606,$A$2:$A$7563,'MASTER TT'!$B$2:$B$68606,"MONDAY",'MASTER TT'!$C$2:$C$68606,"1300-1*",'MASTER TT'!$AM$2:$AM$68606,"JAN-APRIL 2025",'MASTER TT'!$J$2:$J$68606,"&gt;=1"))</f>
        <v>0</v>
      </c>
      <c r="K160" s="79">
        <f>(COUNTIFS('MASTER TT'!$E$2:$E$68606,$A$2:$A$7563,'MASTER TT'!$B$2:$B$68606,"MONDAY",'MASTER TT'!$C$2:$C$68606,"14*-1*",'MASTER TT'!$AM$2:$AM$68606,"JAN-APRIL 2026",'MASTER TT'!$J$2:$J$68606,"&gt;=1"))</f>
        <v>0</v>
      </c>
      <c r="L160" s="79">
        <f>(COUNTIFS('MASTER TT'!$E$2:$E$68606,$A$2:$A$7563,'MASTER TT'!$B$2:$B$68606,"MONDAY",'MASTER TT'!$C$2:$C$68606,"17*-*",'MASTER TT'!$AM$2:$AM$68606,"JAN-APRIL 2026",'MASTER TT'!$J$2:$J$68606,"&gt;=1"))</f>
        <v>0</v>
      </c>
      <c r="M160" s="79">
        <f>(COUNTIFS('MASTER TT'!$E$2:$E$68606,$A$2:$A$7563,'MASTER TT'!$B$2:$B$68606,"TUESDAY",'MASTER TT'!$C$2:$C$68606,"08*-1*",'MASTER TT'!$AM$2:$AM$68606,"JAN-APRIL 2026",'MASTER TT'!$J$2:$J$68606,"&gt;=1"))</f>
        <v>0</v>
      </c>
      <c r="N160" s="79">
        <f>(COUNTIFS('MASTER TT'!$E$2:$E$68606,$A$2:$A$7563,'MASTER TT'!$B$2:$B$68606,"TUESDAY",'MASTER TT'!$C$2:$C$68606,"1100-1*",'MASTER TT'!$AM$2:$AM$68606,"JAN-APRIL 2026",'MASTER TT'!$J$2:$J$68606,"&gt;=1"))</f>
        <v>0</v>
      </c>
      <c r="O160" s="79">
        <f>(COUNTIFS('MASTER TT'!$E$2:$E$68606,$A$2:$A$7563,'MASTER TT'!$B$2:$B$68606,"MONDAY",'MASTER TT'!$C$2:$C$68606,"1200-1*",'MASTER TT'!$AM$2:$AM$68606,"JAN-APRIL 2025",'MASTER TT'!$J$2:$J$68606,"&gt;=1"))</f>
        <v>0</v>
      </c>
      <c r="P160" s="79">
        <f>(COUNTIFS('MASTER TT'!$E$2:$E$68606,$A$2:$A$7563,'MASTER TT'!$B$2:$B$68606,"TUESDAY",'MASTER TT'!$C$2:$C$68606,"1300-1*",'MASTER TT'!$AM$2:$AM$68606,"JAN-APRIL 2026",'MASTER TT'!$J$2:$J$68606,"&gt;=1"))</f>
        <v>0</v>
      </c>
      <c r="Q160" s="79">
        <f>(COUNTIFS('MASTER TT'!$E$2:$E$68606,$A$2:$A$7563,'MASTER TT'!$B$2:$B$68606,"TUESDAY",'MASTER TT'!$C$2:$C$68606,"14*-1*",'MASTER TT'!$AM$2:$AM$68606,"JAN-APRIL 2026",'MASTER TT'!$J$2:$J$68606,"&gt;=1"))</f>
        <v>0</v>
      </c>
      <c r="R160" s="79">
        <f>(COUNTIFS('MASTER TT'!$E$2:$E$68606,$A$2:$A$7563,'MASTER TT'!$B$2:$B$68606,"TUESDAY",'MASTER TT'!$C$2:$C$68606,"17*-*",'MASTER TT'!$AM$2:$AM$68606,"SEP-DEC  2025",'MASTER TT'!$J$2:$J$68606,"&gt;=1"))</f>
        <v>0</v>
      </c>
      <c r="S160" s="79">
        <f>(COUNTIFS('MASTER TT'!$E$2:$E$68606,$A$2:$A$7563,'MASTER TT'!$B$2:$B$68606,"WEDNESDAY",'MASTER TT'!$C$2:$C$68606,"08*-1*",'MASTER TT'!$AM$2:$AM$68606,"JAN-APRIL 2026",'MASTER TT'!$J$2:$J$68606,"&gt;=1"))</f>
        <v>0</v>
      </c>
      <c r="T160" s="79">
        <f>(COUNTIFS('MASTER TT'!$E$2:$E$68606,$A$2:$A$7563,'MASTER TT'!$B$2:$B$68606,"WEDNESDAY",'MASTER TT'!$C$2:$C$68606,"1100-1*",'MASTER TT'!$AM$2:$AM$68606,"JAN-APRIL 2026",'MASTER TT'!$J$2:$J$68606,"&gt;=1"))</f>
        <v>0</v>
      </c>
      <c r="U160" s="79">
        <f>(COUNTIFS('MASTER TT'!$E$2:$E$68606,$A$2:$A$7563,'MASTER TT'!$B$2:$B$68606,"MONDAY",'MASTER TT'!$C$2:$C$68606,"1200-1*",'MASTER TT'!$AM$2:$AM$68606,"JAN-APRIL 2025",'MASTER TT'!$J$2:$J$68606,"&gt;=1"))</f>
        <v>0</v>
      </c>
      <c r="V160" s="79">
        <f>(COUNTIFS('MASTER TT'!$E$2:$E$68606,$A$2:$A$7563,'MASTER TT'!$B$2:$B$68606,"MONDAY",'MASTER TT'!$C$2:$C$68606,"1300-1*",'MASTER TT'!$AM$2:$AM$68606,"JAN-APRIL 2025",'MASTER TT'!$J$2:$J$68606,"&gt;=1"))</f>
        <v>0</v>
      </c>
      <c r="W160" s="79">
        <f>(COUNTIFS('MASTER TT'!$E$2:$E$68606,$A$2:$A$7563,'MASTER TT'!$B$2:$B$68606,"WEDNESDAY",'MASTER TT'!$C$2:$C$68606,"14*-1*",'MASTER TT'!$AM$2:$AM$68606,"JAN-APRIL 2026",'MASTER TT'!$J$2:$J$68606,"&gt;=1"))</f>
        <v>0</v>
      </c>
      <c r="X160" s="79">
        <f>(COUNTIFS('MASTER TT'!$E$2:$E$68606,$A$2:$A$7563,'MASTER TT'!$B$2:$B$68606,"WEDNESDAY",'MASTER TT'!$C$2:$C$68606,"17*-*",'MASTER TT'!$AM$2:$AM$68606,"JAN-APRIL 2026",'MASTER TT'!$J$2:$J$68606,"&gt;=1"))</f>
        <v>0</v>
      </c>
      <c r="Y160" s="79">
        <f>(COUNTIFS('MASTER TT'!$E$2:$E$68606,$A$2:$A$7563,'MASTER TT'!$B$2:$B$68606,"THURSDAY",'MASTER TT'!$C$2:$C$68606,"08*-1*",'MASTER TT'!$AM$2:$AM$68606,"JAN-APRIL 2026",'MASTER TT'!$J$2:$J$68606,"&gt;=1"))</f>
        <v>0</v>
      </c>
      <c r="Z160" s="79">
        <f>(COUNTIFS('MASTER TT'!$E$2:$E$68606,$A$2:$A$7563,'MASTER TT'!$B$2:$B$68606,"THURSDAY",'MASTER TT'!$C$2:$C$68606,"1100-1*",'MASTER TT'!$AM$2:$AM$68606,"JAN-APRIL 2026",'MASTER TT'!$J$2:$J$68606,"&gt;=1"))</f>
        <v>0</v>
      </c>
      <c r="AA160" s="79">
        <f>(COUNTIFS('MASTER TT'!$E$2:$E$68606,$A$2:$A$7563,'MASTER TT'!$B$2:$B$68606,"MONDAY",'MASTER TT'!$C$2:$C$68606,"1200-1*",'MASTER TT'!$AM$2:$AM$68606,"JAN-APRIL 2025",'MASTER TT'!$J$2:$J$68606,"&gt;=1"))</f>
        <v>0</v>
      </c>
      <c r="AB160" s="79">
        <f>(COUNTIFS('MASTER TT'!$E$2:$E$68606,$A$2:$A$7563,'MASTER TT'!$B$2:$B$68606,"MONDAY",'MASTER TT'!$C$2:$C$68606,"1300-1*",'MASTER TT'!$AM$2:$AM$68606,"JAN-APRIL 2025",'MASTER TT'!$J$2:$J$68606,"&gt;=1"))</f>
        <v>0</v>
      </c>
      <c r="AC160" s="79">
        <f>(COUNTIFS('MASTER TT'!$E$2:$E$68606,$A$2:$A$7563,'MASTER TT'!$B$2:$B$68606,"THURSDAY",'MASTER TT'!$C$2:$C$68606,"14*-1*",'MASTER TT'!$AM$2:$AM$68606,"JAN-APRIL 2026",'MASTER TT'!$J$2:$J$68606,"&gt;=1"))</f>
        <v>0</v>
      </c>
      <c r="AD160" s="79">
        <f>(COUNTIFS('MASTER TT'!$E$2:$E$68606,$A$2:$A$7563,'MASTER TT'!$B$2:$B$68606,"THURSDAY",'MASTER TT'!$C$2:$C$68606,"17*-*",'MASTER TT'!$AM$2:$AM$68606,"JAN-APRIL 2026",'MASTER TT'!$J$2:$J$68606,"&gt;=1"))</f>
        <v>0</v>
      </c>
      <c r="AE160" s="79">
        <f>(COUNTIFS('MASTER TT'!$E$2:$E$68606,$A$2:$A$7563,'MASTER TT'!$B$2:$B$68606,"FRIDAY",'MASTER TT'!$C$2:$C$68606,"08*-1*",'MASTER TT'!$AM$2:$AM$68606,"JAN-APRIL 2026",'MASTER TT'!$J$2:$J$68606,"&gt;=1"))</f>
        <v>0</v>
      </c>
      <c r="AF160" s="79">
        <f>(COUNTIFS('MASTER TT'!$E$2:$E$68606,$A$2:$A$7563,'MASTER TT'!$B$2:$B$68606,"FRIDAY",'MASTER TT'!$C$2:$C$68606,"1100-1*",'MASTER TT'!$AM$2:$AM$68606,"JAN-APRIL 2026",'MASTER TT'!$J$2:$J$68606,"&gt;=1"))</f>
        <v>0</v>
      </c>
      <c r="AG160" s="79">
        <f>(COUNTIFS('MASTER TT'!$E$2:$E$68606,$A$2:$A$7563,'MASTER TT'!$B$2:$B$68606,"MONDAY",'MASTER TT'!$C$2:$C$68606,"1200-1*",'MASTER TT'!$AM$2:$AM$68606,"JAN-APRIL 2025",'MASTER TT'!$J$2:$J$68606,"&gt;=1"))</f>
        <v>0</v>
      </c>
      <c r="AH160" s="79">
        <f>(COUNTIFS('MASTER TT'!$E$2:$E$68606,$A$2:$A$7563,'MASTER TT'!$B$2:$B$68606,"MONDAY",'MASTER TT'!$C$2:$C$68606,"1300-1*",'MASTER TT'!$AM$2:$AM$68606,"JAN-APRIL 2025",'MASTER TT'!$J$2:$J$68606,"&gt;=1"))</f>
        <v>0</v>
      </c>
      <c r="AI160" s="79">
        <f>(COUNTIFS('MASTER TT'!$E$2:$E$68606,$A$2:$A$7563,'MASTER TT'!$B$2:$B$68606,"FRIDAY",'MASTER TT'!$C$2:$C$68606,"14*-1*",'MASTER TT'!$AM$2:$AM$68606,"JAN-APRIL 2026",'MASTER TT'!$J$2:$J$68606,"&gt;=1"))</f>
        <v>0</v>
      </c>
      <c r="AJ160" s="79">
        <f>(COUNTIFS('MASTER TT'!$E$2:$E$68606,$A$2:$A$7563,'MASTER TT'!$B$2:$B$68606,"FRIDAY",'MASTER TT'!$C$2:$C$68606,"17*-*",'MASTER TT'!$AM$2:$AM$68606,"JAN-APRIL 2026",'MASTER TT'!$J$2:$J$68606,"&gt;=1"))</f>
        <v>0</v>
      </c>
      <c r="AK160" s="79">
        <f>(COUNTIFS('MASTER TT'!$E$2:$E$68606,$A$2:$A$7563,'MASTER TT'!$B$2:$B$68606,"SATURDAY",'MASTER TT'!$C$2:$C$68606,"08*-1*",'MASTER TT'!$AM$2:$AM$68606,"JAN-APRIL 2026",'MASTER TT'!$J$2:$J$68606,"&gt;=1"))</f>
        <v>0</v>
      </c>
      <c r="AL160" s="79">
        <f>(COUNTIFS('MASTER TT'!$E$2:$E$68606,$A$2:$A$7563,'MASTER TT'!$B$2:$B$68606,"SATURDAY",'MASTER TT'!$C$2:$C$68606,"1100-1*",'MASTER TT'!$AM$2:$AM$68606,"JAN-APRIL 2026",'MASTER TT'!$J$2:$J$68606,"&gt;=1"))</f>
        <v>0</v>
      </c>
      <c r="AM160" s="79">
        <f>(COUNTIFS('MASTER TT'!$E$2:$E$68606,$A$2:$A$7563,'MASTER TT'!$B$2:$B$68606,"MONDAY",'MASTER TT'!$C$2:$C$68606,"1200-1*",'MASTER TT'!$AM$2:$AM$68606,"JAN-APRIL 2025",'MASTER TT'!$J$2:$J$68606,"&gt;=1"))</f>
        <v>0</v>
      </c>
      <c r="AN160" s="79">
        <f>(COUNTIFS('MASTER TT'!$E$2:$E$68606,$A$2:$A$7563,'MASTER TT'!$B$2:$B$68606,"MONDAY",'MASTER TT'!$C$2:$C$68606,"1300-1*",'MASTER TT'!$AM$2:$AM$68606,"JAN-APRIL 2025",'MASTER TT'!$J$2:$J$68606,"&gt;=1"))</f>
        <v>0</v>
      </c>
      <c r="AO160" s="79">
        <f>(COUNTIFS('MASTER TT'!$E$2:$E$68606,$A$2:$A$7563,'MASTER TT'!$B$2:$B$68606,"MONDAY",'MASTER TT'!$C$2:$C$68606,"14*-1*",'MASTER TT'!$AM$2:$AM$68606,"MAY-AUG 2025",'MASTER TT'!$J$2:$J$68606,"&gt;=1"))</f>
        <v>0</v>
      </c>
      <c r="AP160" s="79">
        <f>(COUNTIFS('MASTER TT'!$E$2:$E$68606,$A$2:$A$7563,'MASTER TT'!$B$2:$B$68606,"SATURDAY",'MASTER TT'!$C$2:$C$68606,"17*-*",'MASTER TT'!$AM$2:$AM$68606,"JAN-APRIL 2026",'MASTER TT'!$J$2:$J$68606,"&gt;=1"))</f>
        <v>0</v>
      </c>
      <c r="AQ160" s="79">
        <f>(COUNTIFS('MASTER TT'!$E$2:$E$68606,$A$2:$A$7563,'MASTER TT'!$B$2:$B$68606,"SUNDAY",'MASTER TT'!$C$2:$C$68606,"08*-1*",'MASTER TT'!$AM$2:$AM$68606,"JAN-APRIL 2026",'MASTER TT'!$J$2:$J$68606,"&gt;=1"))</f>
        <v>0</v>
      </c>
      <c r="AR160" s="79">
        <f>(COUNTIFS('MASTER TT'!$E$2:$E$68607,$A$2:$A$7563,'MASTER TT'!$B$2:$B$68607,"SUNDAY",'MASTER TT'!$C$2:$C$68607,"1100-1*",'MASTER TT'!$AM$2:$AM$68607,"JAN-APRIL 2026",'MASTER TT'!$J$2:$J$68607,"&gt;=1"))</f>
        <v>0</v>
      </c>
      <c r="AS160" s="79">
        <f>(COUNTIFS('MASTER TT'!$E$2:$E$68606,$A$2:$A$7563,'MASTER TT'!$B$2:$B$68606,"SUNDAY",'MASTER TT'!$C$2:$C$68606,"1200-1*",'MASTER TT'!$AM$2:$AM$68606,"JAN-APRIL 2026",'MASTER TT'!$J$2:$J$68606,"&gt;=1"))</f>
        <v>0</v>
      </c>
      <c r="AT160" s="79">
        <f>(COUNTIFS('MASTER TT'!$E$2:$E$68606,$A$2:$A$7563,'MASTER TT'!$B$2:$B$68606,"SUNDAY",'MASTER TT'!$C$2:$C$68606,"1300-1*",'MASTER TT'!$AM$2:$AM$68606,"JAN-APRIL 2026",'MASTER TT'!$J$2:$J$68606,"&gt;=1"))</f>
        <v>0</v>
      </c>
      <c r="AU160" s="79">
        <f>(COUNTIFS('MASTER TT'!$E$2:$E$68606,$A$2:$A$7563,'MASTER TT'!$B$2:$B$68606,"SUNDAY",'MASTER TT'!$C$2:$C$68606,"14*-1*",'MASTER TT'!$AM$2:$AM$68606,"JAN-APRIL 2026",'MASTER TT'!$J$2:$J$68606,"&gt;=1"))</f>
        <v>0</v>
      </c>
      <c r="AV160" s="79">
        <f>(COUNTIFS('MASTER TT'!$E$2:$E$68606,$A$2:$A$7563,'MASTER TT'!$B$2:$B$68606,"SUNDAY",'MASTER TT'!$C$2:$C$68606,"17*-*",'MASTER TT'!$AM$2:$AM$68606,"JAN-APRIL 2026",'MASTER TT'!$J$2:$J$68606,"&gt;=1"))</f>
        <v>0</v>
      </c>
      <c r="AW160" s="28"/>
      <c r="AX160" s="29"/>
      <c r="AY160" s="28"/>
      <c r="AZ160" s="28"/>
      <c r="BA160" s="28"/>
      <c r="BB160" s="28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1"/>
      <c r="BZ160" s="31"/>
      <c r="CA160" s="30"/>
      <c r="CB160" s="30"/>
      <c r="CC160" s="30"/>
      <c r="CD160" s="30"/>
      <c r="CE160" s="30"/>
      <c r="CF160" s="30"/>
    </row>
    <row r="161" spans="1:84" ht="14.25" customHeight="1">
      <c r="A161" s="129" t="s">
        <v>535</v>
      </c>
      <c r="B161" s="130" t="s">
        <v>510</v>
      </c>
      <c r="C161" s="46"/>
      <c r="D161" s="121"/>
      <c r="E161" s="121"/>
      <c r="F161" s="121" t="s">
        <v>479</v>
      </c>
      <c r="G161" s="79">
        <f>(COUNTIFS('MASTER TT'!$E$2:$E$68606,$A$2:$A$7563,'MASTER TT'!$B$2:$B$68606,"MONDAY",'MASTER TT'!$C$2:$C$68606,"08*-1*",'MASTER TT'!$AM$2:$AM$68606,"JAN-APRIL 2026",'MASTER TT'!$J$2:$J$68606,"&gt;=1"))</f>
        <v>0</v>
      </c>
      <c r="H161" s="79">
        <f>(COUNTIFS('MASTER TT'!$E$2:$E$68602,$A$2:$A$7563,'MASTER TT'!$B$2:$B$68602,"MONDAY",'MASTER TT'!$C$2:$C$68602,"1100-1*",'MASTER TT'!$AM$2:$AM$68602,"JAN-APRIL 2026",'MASTER TT'!$J$2:$J$68602,"&gt;=1"))</f>
        <v>0</v>
      </c>
      <c r="I161" s="79">
        <f>(COUNTIFS('MASTER TT'!$E$2:$E$68606,$A$2:$A$7563,'MASTER TT'!$B$2:$B$68606,"MONDAY",'MASTER TT'!$C$2:$C$68606,"1200-1*",'MASTER TT'!$AM$2:$AM$68606,"JAN-APRIL 2025",'MASTER TT'!$J$2:$J$68606,"&gt;=1"))</f>
        <v>0</v>
      </c>
      <c r="J161" s="79">
        <f>(COUNTIFS('MASTER TT'!$E$2:$E$68606,$A$2:$A$7563,'MASTER TT'!$B$2:$B$68606,"MONDAY",'MASTER TT'!$C$2:$C$68606,"1300-1*",'MASTER TT'!$AM$2:$AM$68606,"JAN-APRIL 2025",'MASTER TT'!$J$2:$J$68606,"&gt;=1"))</f>
        <v>0</v>
      </c>
      <c r="K161" s="79">
        <f>(COUNTIFS('MASTER TT'!$E$2:$E$68606,$A$2:$A$7563,'MASTER TT'!$B$2:$B$68606,"MONDAY",'MASTER TT'!$C$2:$C$68606,"14*-1*",'MASTER TT'!$AM$2:$AM$68606,"JAN-APRIL 2026",'MASTER TT'!$J$2:$J$68606,"&gt;=1"))</f>
        <v>0</v>
      </c>
      <c r="L161" s="79">
        <f>(COUNTIFS('MASTER TT'!$E$2:$E$68606,$A$2:$A$7563,'MASTER TT'!$B$2:$B$68606,"MONDAY",'MASTER TT'!$C$2:$C$68606,"17*-*",'MASTER TT'!$AM$2:$AM$68606,"JAN-APRIL 2026",'MASTER TT'!$J$2:$J$68606,"&gt;=1"))</f>
        <v>0</v>
      </c>
      <c r="M161" s="79">
        <f>(COUNTIFS('MASTER TT'!$E$2:$E$68606,$A$2:$A$7563,'MASTER TT'!$B$2:$B$68606,"TUESDAY",'MASTER TT'!$C$2:$C$68606,"08*-1*",'MASTER TT'!$AM$2:$AM$68606,"JAN-APRIL 2026",'MASTER TT'!$J$2:$J$68606,"&gt;=1"))</f>
        <v>0</v>
      </c>
      <c r="N161" s="79">
        <f>(COUNTIFS('MASTER TT'!$E$2:$E$68606,$A$2:$A$7563,'MASTER TT'!$B$2:$B$68606,"TUESDAY",'MASTER TT'!$C$2:$C$68606,"1100-1*",'MASTER TT'!$AM$2:$AM$68606,"JAN-APRIL 2026",'MASTER TT'!$J$2:$J$68606,"&gt;=1"))</f>
        <v>0</v>
      </c>
      <c r="O161" s="79">
        <f>(COUNTIFS('MASTER TT'!$E$2:$E$68606,$A$2:$A$7563,'MASTER TT'!$B$2:$B$68606,"MONDAY",'MASTER TT'!$C$2:$C$68606,"1200-1*",'MASTER TT'!$AM$2:$AM$68606,"JAN-APRIL 2025",'MASTER TT'!$J$2:$J$68606,"&gt;=1"))</f>
        <v>0</v>
      </c>
      <c r="P161" s="79">
        <f>(COUNTIFS('MASTER TT'!$E$2:$E$68606,$A$2:$A$7563,'MASTER TT'!$B$2:$B$68606,"TUESDAY",'MASTER TT'!$C$2:$C$68606,"1300-1*",'MASTER TT'!$AM$2:$AM$68606,"JAN-APRIL 2026",'MASTER TT'!$J$2:$J$68606,"&gt;=1"))</f>
        <v>0</v>
      </c>
      <c r="Q161" s="79">
        <f>(COUNTIFS('MASTER TT'!$E$2:$E$68606,$A$2:$A$7563,'MASTER TT'!$B$2:$B$68606,"TUESDAY",'MASTER TT'!$C$2:$C$68606,"14*-1*",'MASTER TT'!$AM$2:$AM$68606,"JAN-APRIL 2026",'MASTER TT'!$J$2:$J$68606,"&gt;=1"))</f>
        <v>0</v>
      </c>
      <c r="R161" s="79">
        <f>(COUNTIFS('MASTER TT'!$E$2:$E$68606,$A$2:$A$7563,'MASTER TT'!$B$2:$B$68606,"TUESDAY",'MASTER TT'!$C$2:$C$68606,"17*-*",'MASTER TT'!$AM$2:$AM$68606,"SEP-DEC  2025",'MASTER TT'!$J$2:$J$68606,"&gt;=1"))</f>
        <v>0</v>
      </c>
      <c r="S161" s="79">
        <f>(COUNTIFS('MASTER TT'!$E$2:$E$68606,$A$2:$A$7563,'MASTER TT'!$B$2:$B$68606,"WEDNESDAY",'MASTER TT'!$C$2:$C$68606,"08*-1*",'MASTER TT'!$AM$2:$AM$68606,"JAN-APRIL 2026",'MASTER TT'!$J$2:$J$68606,"&gt;=1"))</f>
        <v>0</v>
      </c>
      <c r="T161" s="79">
        <f>(COUNTIFS('MASTER TT'!$E$2:$E$68606,$A$2:$A$7563,'MASTER TT'!$B$2:$B$68606,"WEDNESDAY",'MASTER TT'!$C$2:$C$68606,"1100-1*",'MASTER TT'!$AM$2:$AM$68606,"JAN-APRIL 2026",'MASTER TT'!$J$2:$J$68606,"&gt;=1"))</f>
        <v>0</v>
      </c>
      <c r="U161" s="79">
        <f>(COUNTIFS('MASTER TT'!$E$2:$E$68606,$A$2:$A$7563,'MASTER TT'!$B$2:$B$68606,"MONDAY",'MASTER TT'!$C$2:$C$68606,"1200-1*",'MASTER TT'!$AM$2:$AM$68606,"JAN-APRIL 2025",'MASTER TT'!$J$2:$J$68606,"&gt;=1"))</f>
        <v>0</v>
      </c>
      <c r="V161" s="79">
        <f>(COUNTIFS('MASTER TT'!$E$2:$E$68606,$A$2:$A$7563,'MASTER TT'!$B$2:$B$68606,"MONDAY",'MASTER TT'!$C$2:$C$68606,"1300-1*",'MASTER TT'!$AM$2:$AM$68606,"JAN-APRIL 2025",'MASTER TT'!$J$2:$J$68606,"&gt;=1"))</f>
        <v>0</v>
      </c>
      <c r="W161" s="79">
        <f>(COUNTIFS('MASTER TT'!$E$2:$E$68606,$A$2:$A$7563,'MASTER TT'!$B$2:$B$68606,"WEDNESDAY",'MASTER TT'!$C$2:$C$68606,"14*-1*",'MASTER TT'!$AM$2:$AM$68606,"JAN-APRIL 2026",'MASTER TT'!$J$2:$J$68606,"&gt;=1"))</f>
        <v>0</v>
      </c>
      <c r="X161" s="79">
        <f>(COUNTIFS('MASTER TT'!$E$2:$E$68606,$A$2:$A$7563,'MASTER TT'!$B$2:$B$68606,"WEDNESDAY",'MASTER TT'!$C$2:$C$68606,"17*-*",'MASTER TT'!$AM$2:$AM$68606,"JAN-APRIL 2026",'MASTER TT'!$J$2:$J$68606,"&gt;=1"))</f>
        <v>0</v>
      </c>
      <c r="Y161" s="79">
        <f>(COUNTIFS('MASTER TT'!$E$2:$E$68606,$A$2:$A$7563,'MASTER TT'!$B$2:$B$68606,"THURSDAY",'MASTER TT'!$C$2:$C$68606,"08*-1*",'MASTER TT'!$AM$2:$AM$68606,"JAN-APRIL 2026",'MASTER TT'!$J$2:$J$68606,"&gt;=1"))</f>
        <v>0</v>
      </c>
      <c r="Z161" s="79">
        <f>(COUNTIFS('MASTER TT'!$E$2:$E$68606,$A$2:$A$7563,'MASTER TT'!$B$2:$B$68606,"THURSDAY",'MASTER TT'!$C$2:$C$68606,"1100-1*",'MASTER TT'!$AM$2:$AM$68606,"JAN-APRIL 2026",'MASTER TT'!$J$2:$J$68606,"&gt;=1"))</f>
        <v>0</v>
      </c>
      <c r="AA161" s="79">
        <f>(COUNTIFS('MASTER TT'!$E$2:$E$68606,$A$2:$A$7563,'MASTER TT'!$B$2:$B$68606,"MONDAY",'MASTER TT'!$C$2:$C$68606,"1200-1*",'MASTER TT'!$AM$2:$AM$68606,"JAN-APRIL 2025",'MASTER TT'!$J$2:$J$68606,"&gt;=1"))</f>
        <v>0</v>
      </c>
      <c r="AB161" s="79">
        <f>(COUNTIFS('MASTER TT'!$E$2:$E$68606,$A$2:$A$7563,'MASTER TT'!$B$2:$B$68606,"MONDAY",'MASTER TT'!$C$2:$C$68606,"1300-1*",'MASTER TT'!$AM$2:$AM$68606,"JAN-APRIL 2025",'MASTER TT'!$J$2:$J$68606,"&gt;=1"))</f>
        <v>0</v>
      </c>
      <c r="AC161" s="79">
        <f>(COUNTIFS('MASTER TT'!$E$2:$E$68606,$A$2:$A$7563,'MASTER TT'!$B$2:$B$68606,"THURSDAY",'MASTER TT'!$C$2:$C$68606,"14*-1*",'MASTER TT'!$AM$2:$AM$68606,"JAN-APRIL 2026",'MASTER TT'!$J$2:$J$68606,"&gt;=1"))</f>
        <v>0</v>
      </c>
      <c r="AD161" s="79">
        <f>(COUNTIFS('MASTER TT'!$E$2:$E$68606,$A$2:$A$7563,'MASTER TT'!$B$2:$B$68606,"THURSDAY",'MASTER TT'!$C$2:$C$68606,"17*-*",'MASTER TT'!$AM$2:$AM$68606,"JAN-APRIL 2026",'MASTER TT'!$J$2:$J$68606,"&gt;=1"))</f>
        <v>0</v>
      </c>
      <c r="AE161" s="79">
        <f>(COUNTIFS('MASTER TT'!$E$2:$E$68606,$A$2:$A$7563,'MASTER TT'!$B$2:$B$68606,"FRIDAY",'MASTER TT'!$C$2:$C$68606,"08*-1*",'MASTER TT'!$AM$2:$AM$68606,"JAN-APRIL 2026",'MASTER TT'!$J$2:$J$68606,"&gt;=1"))</f>
        <v>0</v>
      </c>
      <c r="AF161" s="79">
        <f>(COUNTIFS('MASTER TT'!$E$2:$E$68606,$A$2:$A$7563,'MASTER TT'!$B$2:$B$68606,"FRIDAY",'MASTER TT'!$C$2:$C$68606,"1100-1*",'MASTER TT'!$AM$2:$AM$68606,"JAN-APRIL 2026",'MASTER TT'!$J$2:$J$68606,"&gt;=1"))</f>
        <v>0</v>
      </c>
      <c r="AG161" s="79">
        <f>(COUNTIFS('MASTER TT'!$E$2:$E$68606,$A$2:$A$7563,'MASTER TT'!$B$2:$B$68606,"MONDAY",'MASTER TT'!$C$2:$C$68606,"1200-1*",'MASTER TT'!$AM$2:$AM$68606,"JAN-APRIL 2025",'MASTER TT'!$J$2:$J$68606,"&gt;=1"))</f>
        <v>0</v>
      </c>
      <c r="AH161" s="79">
        <f>(COUNTIFS('MASTER TT'!$E$2:$E$68606,$A$2:$A$7563,'MASTER TT'!$B$2:$B$68606,"MONDAY",'MASTER TT'!$C$2:$C$68606,"1300-1*",'MASTER TT'!$AM$2:$AM$68606,"JAN-APRIL 2025",'MASTER TT'!$J$2:$J$68606,"&gt;=1"))</f>
        <v>0</v>
      </c>
      <c r="AI161" s="79">
        <f>(COUNTIFS('MASTER TT'!$E$2:$E$68606,$A$2:$A$7563,'MASTER TT'!$B$2:$B$68606,"FRIDAY",'MASTER TT'!$C$2:$C$68606,"14*-1*",'MASTER TT'!$AM$2:$AM$68606,"JAN-APRIL 2026",'MASTER TT'!$J$2:$J$68606,"&gt;=1"))</f>
        <v>0</v>
      </c>
      <c r="AJ161" s="79">
        <f>(COUNTIFS('MASTER TT'!$E$2:$E$68606,$A$2:$A$7563,'MASTER TT'!$B$2:$B$68606,"FRIDAY",'MASTER TT'!$C$2:$C$68606,"17*-*",'MASTER TT'!$AM$2:$AM$68606,"JAN-APRIL 2026",'MASTER TT'!$J$2:$J$68606,"&gt;=1"))</f>
        <v>0</v>
      </c>
      <c r="AK161" s="79">
        <f>(COUNTIFS('MASTER TT'!$E$2:$E$68606,$A$2:$A$7563,'MASTER TT'!$B$2:$B$68606,"SATURDAY",'MASTER TT'!$C$2:$C$68606,"08*-1*",'MASTER TT'!$AM$2:$AM$68606,"JAN-APRIL 2026",'MASTER TT'!$J$2:$J$68606,"&gt;=1"))</f>
        <v>0</v>
      </c>
      <c r="AL161" s="79">
        <f>(COUNTIFS('MASTER TT'!$E$2:$E$68606,$A$2:$A$7563,'MASTER TT'!$B$2:$B$68606,"SATURDAY",'MASTER TT'!$C$2:$C$68606,"1100-1*",'MASTER TT'!$AM$2:$AM$68606,"JAN-APRIL 2026",'MASTER TT'!$J$2:$J$68606,"&gt;=1"))</f>
        <v>0</v>
      </c>
      <c r="AM161" s="79">
        <f>(COUNTIFS('MASTER TT'!$E$2:$E$68606,$A$2:$A$7563,'MASTER TT'!$B$2:$B$68606,"MONDAY",'MASTER TT'!$C$2:$C$68606,"1200-1*",'MASTER TT'!$AM$2:$AM$68606,"JAN-APRIL 2025",'MASTER TT'!$J$2:$J$68606,"&gt;=1"))</f>
        <v>0</v>
      </c>
      <c r="AN161" s="79">
        <f>(COUNTIFS('MASTER TT'!$E$2:$E$68606,$A$2:$A$7563,'MASTER TT'!$B$2:$B$68606,"MONDAY",'MASTER TT'!$C$2:$C$68606,"1300-1*",'MASTER TT'!$AM$2:$AM$68606,"JAN-APRIL 2025",'MASTER TT'!$J$2:$J$68606,"&gt;=1"))</f>
        <v>0</v>
      </c>
      <c r="AO161" s="79">
        <f>(COUNTIFS('MASTER TT'!$E$2:$E$68606,$A$2:$A$7563,'MASTER TT'!$B$2:$B$68606,"MONDAY",'MASTER TT'!$C$2:$C$68606,"14*-1*",'MASTER TT'!$AM$2:$AM$68606,"MAY-AUG 2025",'MASTER TT'!$J$2:$J$68606,"&gt;=1"))</f>
        <v>0</v>
      </c>
      <c r="AP161" s="79">
        <f>(COUNTIFS('MASTER TT'!$E$2:$E$68606,$A$2:$A$7563,'MASTER TT'!$B$2:$B$68606,"SATURDAY",'MASTER TT'!$C$2:$C$68606,"17*-*",'MASTER TT'!$AM$2:$AM$68606,"JAN-APRIL 2026",'MASTER TT'!$J$2:$J$68606,"&gt;=1"))</f>
        <v>0</v>
      </c>
      <c r="AQ161" s="79">
        <f>(COUNTIFS('MASTER TT'!$E$2:$E$68606,$A$2:$A$7563,'MASTER TT'!$B$2:$B$68606,"SUNDAY",'MASTER TT'!$C$2:$C$68606,"08*-1*",'MASTER TT'!$AM$2:$AM$68606,"JAN-APRIL 2026",'MASTER TT'!$J$2:$J$68606,"&gt;=1"))</f>
        <v>0</v>
      </c>
      <c r="AR161" s="79">
        <f>(COUNTIFS('MASTER TT'!$E$2:$E$68607,$A$2:$A$7563,'MASTER TT'!$B$2:$B$68607,"SUNDAY",'MASTER TT'!$C$2:$C$68607,"1100-1*",'MASTER TT'!$AM$2:$AM$68607,"JAN-APRIL 2026",'MASTER TT'!$J$2:$J$68607,"&gt;=1"))</f>
        <v>0</v>
      </c>
      <c r="AS161" s="79">
        <f>(COUNTIFS('MASTER TT'!$E$2:$E$68606,$A$2:$A$7563,'MASTER TT'!$B$2:$B$68606,"SUNDAY",'MASTER TT'!$C$2:$C$68606,"1200-1*",'MASTER TT'!$AM$2:$AM$68606,"JAN-APRIL 2026",'MASTER TT'!$J$2:$J$68606,"&gt;=1"))</f>
        <v>0</v>
      </c>
      <c r="AT161" s="79">
        <f>(COUNTIFS('MASTER TT'!$E$2:$E$68606,$A$2:$A$7563,'MASTER TT'!$B$2:$B$68606,"SUNDAY",'MASTER TT'!$C$2:$C$68606,"1300-1*",'MASTER TT'!$AM$2:$AM$68606,"JAN-APRIL 2026",'MASTER TT'!$J$2:$J$68606,"&gt;=1"))</f>
        <v>0</v>
      </c>
      <c r="AU161" s="79">
        <f>(COUNTIFS('MASTER TT'!$E$2:$E$68606,$A$2:$A$7563,'MASTER TT'!$B$2:$B$68606,"SUNDAY",'MASTER TT'!$C$2:$C$68606,"14*-1*",'MASTER TT'!$AM$2:$AM$68606,"JAN-APRIL 2026",'MASTER TT'!$J$2:$J$68606,"&gt;=1"))</f>
        <v>0</v>
      </c>
      <c r="AV161" s="79">
        <f>(COUNTIFS('MASTER TT'!$E$2:$E$68606,$A$2:$A$7563,'MASTER TT'!$B$2:$B$68606,"SUNDAY",'MASTER TT'!$C$2:$C$68606,"17*-*",'MASTER TT'!$AM$2:$AM$68606,"JAN-APRIL 2026",'MASTER TT'!$J$2:$J$68606,"&gt;=1"))</f>
        <v>0</v>
      </c>
      <c r="AW161" s="28"/>
      <c r="AX161" s="29"/>
      <c r="AY161" s="28"/>
      <c r="AZ161" s="28"/>
      <c r="BA161" s="28"/>
      <c r="BB161" s="28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1"/>
      <c r="BZ161" s="31"/>
      <c r="CA161" s="30"/>
      <c r="CB161" s="30"/>
      <c r="CC161" s="30"/>
      <c r="CD161" s="30"/>
      <c r="CE161" s="30"/>
      <c r="CF161" s="30"/>
    </row>
    <row r="162" spans="1:84" ht="14.25" customHeight="1">
      <c r="A162" s="129" t="s">
        <v>536</v>
      </c>
      <c r="B162" s="130" t="s">
        <v>510</v>
      </c>
      <c r="C162" s="46"/>
      <c r="D162" s="121"/>
      <c r="E162" s="121"/>
      <c r="F162" s="121" t="s">
        <v>479</v>
      </c>
      <c r="G162" s="79">
        <f>(COUNTIFS('MASTER TT'!$E$2:$E$68606,$A$2:$A$7563,'MASTER TT'!$B$2:$B$68606,"MONDAY",'MASTER TT'!$C$2:$C$68606,"08*-1*",'MASTER TT'!$AM$2:$AM$68606,"JAN-APRIL 2026",'MASTER TT'!$J$2:$J$68606,"&gt;=1"))</f>
        <v>0</v>
      </c>
      <c r="H162" s="79">
        <f>(COUNTIFS('MASTER TT'!$E$2:$E$68602,$A$2:$A$7563,'MASTER TT'!$B$2:$B$68602,"MONDAY",'MASTER TT'!$C$2:$C$68602,"1100-1*",'MASTER TT'!$AM$2:$AM$68602,"JAN-APRIL 2026",'MASTER TT'!$J$2:$J$68602,"&gt;=1"))</f>
        <v>0</v>
      </c>
      <c r="I162" s="79">
        <f>(COUNTIFS('MASTER TT'!$E$2:$E$68606,$A$2:$A$7563,'MASTER TT'!$B$2:$B$68606,"MONDAY",'MASTER TT'!$C$2:$C$68606,"1200-1*",'MASTER TT'!$AM$2:$AM$68606,"JAN-APRIL 2025",'MASTER TT'!$J$2:$J$68606,"&gt;=1"))</f>
        <v>0</v>
      </c>
      <c r="J162" s="79">
        <f>(COUNTIFS('MASTER TT'!$E$2:$E$68606,$A$2:$A$7563,'MASTER TT'!$B$2:$B$68606,"MONDAY",'MASTER TT'!$C$2:$C$68606,"1300-1*",'MASTER TT'!$AM$2:$AM$68606,"JAN-APRIL 2025",'MASTER TT'!$J$2:$J$68606,"&gt;=1"))</f>
        <v>0</v>
      </c>
      <c r="K162" s="79">
        <f>(COUNTIFS('MASTER TT'!$E$2:$E$68606,$A$2:$A$7563,'MASTER TT'!$B$2:$B$68606,"MONDAY",'MASTER TT'!$C$2:$C$68606,"14*-1*",'MASTER TT'!$AM$2:$AM$68606,"JAN-APRIL 2026",'MASTER TT'!$J$2:$J$68606,"&gt;=1"))</f>
        <v>0</v>
      </c>
      <c r="L162" s="79">
        <f>(COUNTIFS('MASTER TT'!$E$2:$E$68606,$A$2:$A$7563,'MASTER TT'!$B$2:$B$68606,"MONDAY",'MASTER TT'!$C$2:$C$68606,"17*-*",'MASTER TT'!$AM$2:$AM$68606,"JAN-APRIL 2026",'MASTER TT'!$J$2:$J$68606,"&gt;=1"))</f>
        <v>0</v>
      </c>
      <c r="M162" s="79">
        <f>(COUNTIFS('MASTER TT'!$E$2:$E$68606,$A$2:$A$7563,'MASTER TT'!$B$2:$B$68606,"TUESDAY",'MASTER TT'!$C$2:$C$68606,"08*-1*",'MASTER TT'!$AM$2:$AM$68606,"JAN-APRIL 2026",'MASTER TT'!$J$2:$J$68606,"&gt;=1"))</f>
        <v>0</v>
      </c>
      <c r="N162" s="79">
        <f>(COUNTIFS('MASTER TT'!$E$2:$E$68606,$A$2:$A$7563,'MASTER TT'!$B$2:$B$68606,"TUESDAY",'MASTER TT'!$C$2:$C$68606,"1100-1*",'MASTER TT'!$AM$2:$AM$68606,"JAN-APRIL 2026",'MASTER TT'!$J$2:$J$68606,"&gt;=1"))</f>
        <v>0</v>
      </c>
      <c r="O162" s="79">
        <f>(COUNTIFS('MASTER TT'!$E$2:$E$68606,$A$2:$A$7563,'MASTER TT'!$B$2:$B$68606,"MONDAY",'MASTER TT'!$C$2:$C$68606,"1200-1*",'MASTER TT'!$AM$2:$AM$68606,"JAN-APRIL 2025",'MASTER TT'!$J$2:$J$68606,"&gt;=1"))</f>
        <v>0</v>
      </c>
      <c r="P162" s="79">
        <f>(COUNTIFS('MASTER TT'!$E$2:$E$68606,$A$2:$A$7563,'MASTER TT'!$B$2:$B$68606,"TUESDAY",'MASTER TT'!$C$2:$C$68606,"1300-1*",'MASTER TT'!$AM$2:$AM$68606,"JAN-APRIL 2026",'MASTER TT'!$J$2:$J$68606,"&gt;=1"))</f>
        <v>0</v>
      </c>
      <c r="Q162" s="79">
        <f>(COUNTIFS('MASTER TT'!$E$2:$E$68606,$A$2:$A$7563,'MASTER TT'!$B$2:$B$68606,"TUESDAY",'MASTER TT'!$C$2:$C$68606,"14*-1*",'MASTER TT'!$AM$2:$AM$68606,"JAN-APRIL 2026",'MASTER TT'!$J$2:$J$68606,"&gt;=1"))</f>
        <v>0</v>
      </c>
      <c r="R162" s="79">
        <f>(COUNTIFS('MASTER TT'!$E$2:$E$68606,$A$2:$A$7563,'MASTER TT'!$B$2:$B$68606,"TUESDAY",'MASTER TT'!$C$2:$C$68606,"17*-*",'MASTER TT'!$AM$2:$AM$68606,"SEP-DEC  2025",'MASTER TT'!$J$2:$J$68606,"&gt;=1"))</f>
        <v>0</v>
      </c>
      <c r="S162" s="79">
        <f>(COUNTIFS('MASTER TT'!$E$2:$E$68606,$A$2:$A$7563,'MASTER TT'!$B$2:$B$68606,"WEDNESDAY",'MASTER TT'!$C$2:$C$68606,"08*-1*",'MASTER TT'!$AM$2:$AM$68606,"JAN-APRIL 2026",'MASTER TT'!$J$2:$J$68606,"&gt;=1"))</f>
        <v>0</v>
      </c>
      <c r="T162" s="79">
        <f>(COUNTIFS('MASTER TT'!$E$2:$E$68606,$A$2:$A$7563,'MASTER TT'!$B$2:$B$68606,"WEDNESDAY",'MASTER TT'!$C$2:$C$68606,"1100-1*",'MASTER TT'!$AM$2:$AM$68606,"JAN-APRIL 2026",'MASTER TT'!$J$2:$J$68606,"&gt;=1"))</f>
        <v>0</v>
      </c>
      <c r="U162" s="79">
        <f>(COUNTIFS('MASTER TT'!$E$2:$E$68606,$A$2:$A$7563,'MASTER TT'!$B$2:$B$68606,"MONDAY",'MASTER TT'!$C$2:$C$68606,"1200-1*",'MASTER TT'!$AM$2:$AM$68606,"JAN-APRIL 2025",'MASTER TT'!$J$2:$J$68606,"&gt;=1"))</f>
        <v>0</v>
      </c>
      <c r="V162" s="79">
        <f>(COUNTIFS('MASTER TT'!$E$2:$E$68606,$A$2:$A$7563,'MASTER TT'!$B$2:$B$68606,"MONDAY",'MASTER TT'!$C$2:$C$68606,"1300-1*",'MASTER TT'!$AM$2:$AM$68606,"JAN-APRIL 2025",'MASTER TT'!$J$2:$J$68606,"&gt;=1"))</f>
        <v>0</v>
      </c>
      <c r="W162" s="79">
        <f>(COUNTIFS('MASTER TT'!$E$2:$E$68606,$A$2:$A$7563,'MASTER TT'!$B$2:$B$68606,"WEDNESDAY",'MASTER TT'!$C$2:$C$68606,"14*-1*",'MASTER TT'!$AM$2:$AM$68606,"JAN-APRIL 2026",'MASTER TT'!$J$2:$J$68606,"&gt;=1"))</f>
        <v>0</v>
      </c>
      <c r="X162" s="79">
        <f>(COUNTIFS('MASTER TT'!$E$2:$E$68606,$A$2:$A$7563,'MASTER TT'!$B$2:$B$68606,"WEDNESDAY",'MASTER TT'!$C$2:$C$68606,"17*-*",'MASTER TT'!$AM$2:$AM$68606,"JAN-APRIL 2026",'MASTER TT'!$J$2:$J$68606,"&gt;=1"))</f>
        <v>0</v>
      </c>
      <c r="Y162" s="79">
        <f>(COUNTIFS('MASTER TT'!$E$2:$E$68606,$A$2:$A$7563,'MASTER TT'!$B$2:$B$68606,"THURSDAY",'MASTER TT'!$C$2:$C$68606,"08*-1*",'MASTER TT'!$AM$2:$AM$68606,"JAN-APRIL 2026",'MASTER TT'!$J$2:$J$68606,"&gt;=1"))</f>
        <v>0</v>
      </c>
      <c r="Z162" s="79">
        <f>(COUNTIFS('MASTER TT'!$E$2:$E$68606,$A$2:$A$7563,'MASTER TT'!$B$2:$B$68606,"THURSDAY",'MASTER TT'!$C$2:$C$68606,"1100-1*",'MASTER TT'!$AM$2:$AM$68606,"JAN-APRIL 2026",'MASTER TT'!$J$2:$J$68606,"&gt;=1"))</f>
        <v>0</v>
      </c>
      <c r="AA162" s="79">
        <f>(COUNTIFS('MASTER TT'!$E$2:$E$68606,$A$2:$A$7563,'MASTER TT'!$B$2:$B$68606,"MONDAY",'MASTER TT'!$C$2:$C$68606,"1200-1*",'MASTER TT'!$AM$2:$AM$68606,"JAN-APRIL 2025",'MASTER TT'!$J$2:$J$68606,"&gt;=1"))</f>
        <v>0</v>
      </c>
      <c r="AB162" s="79">
        <f>(COUNTIFS('MASTER TT'!$E$2:$E$68606,$A$2:$A$7563,'MASTER TT'!$B$2:$B$68606,"MONDAY",'MASTER TT'!$C$2:$C$68606,"1300-1*",'MASTER TT'!$AM$2:$AM$68606,"JAN-APRIL 2025",'MASTER TT'!$J$2:$J$68606,"&gt;=1"))</f>
        <v>0</v>
      </c>
      <c r="AC162" s="79">
        <f>(COUNTIFS('MASTER TT'!$E$2:$E$68606,$A$2:$A$7563,'MASTER TT'!$B$2:$B$68606,"THURSDAY",'MASTER TT'!$C$2:$C$68606,"14*-1*",'MASTER TT'!$AM$2:$AM$68606,"JAN-APRIL 2026",'MASTER TT'!$J$2:$J$68606,"&gt;=1"))</f>
        <v>0</v>
      </c>
      <c r="AD162" s="79">
        <f>(COUNTIFS('MASTER TT'!$E$2:$E$68606,$A$2:$A$7563,'MASTER TT'!$B$2:$B$68606,"THURSDAY",'MASTER TT'!$C$2:$C$68606,"17*-*",'MASTER TT'!$AM$2:$AM$68606,"JAN-APRIL 2026",'MASTER TT'!$J$2:$J$68606,"&gt;=1"))</f>
        <v>0</v>
      </c>
      <c r="AE162" s="79">
        <f>(COUNTIFS('MASTER TT'!$E$2:$E$68606,$A$2:$A$7563,'MASTER TT'!$B$2:$B$68606,"FRIDAY",'MASTER TT'!$C$2:$C$68606,"08*-1*",'MASTER TT'!$AM$2:$AM$68606,"JAN-APRIL 2026",'MASTER TT'!$J$2:$J$68606,"&gt;=1"))</f>
        <v>0</v>
      </c>
      <c r="AF162" s="79">
        <f>(COUNTIFS('MASTER TT'!$E$2:$E$68606,$A$2:$A$7563,'MASTER TT'!$B$2:$B$68606,"FRIDAY",'MASTER TT'!$C$2:$C$68606,"1100-1*",'MASTER TT'!$AM$2:$AM$68606,"JAN-APRIL 2026",'MASTER TT'!$J$2:$J$68606,"&gt;=1"))</f>
        <v>0</v>
      </c>
      <c r="AG162" s="79">
        <f>(COUNTIFS('MASTER TT'!$E$2:$E$68606,$A$2:$A$7563,'MASTER TT'!$B$2:$B$68606,"MONDAY",'MASTER TT'!$C$2:$C$68606,"1200-1*",'MASTER TT'!$AM$2:$AM$68606,"JAN-APRIL 2025",'MASTER TT'!$J$2:$J$68606,"&gt;=1"))</f>
        <v>0</v>
      </c>
      <c r="AH162" s="79">
        <f>(COUNTIFS('MASTER TT'!$E$2:$E$68606,$A$2:$A$7563,'MASTER TT'!$B$2:$B$68606,"MONDAY",'MASTER TT'!$C$2:$C$68606,"1300-1*",'MASTER TT'!$AM$2:$AM$68606,"JAN-APRIL 2025",'MASTER TT'!$J$2:$J$68606,"&gt;=1"))</f>
        <v>0</v>
      </c>
      <c r="AI162" s="79">
        <f>(COUNTIFS('MASTER TT'!$E$2:$E$68606,$A$2:$A$7563,'MASTER TT'!$B$2:$B$68606,"FRIDAY",'MASTER TT'!$C$2:$C$68606,"14*-1*",'MASTER TT'!$AM$2:$AM$68606,"JAN-APRIL 2026",'MASTER TT'!$J$2:$J$68606,"&gt;=1"))</f>
        <v>0</v>
      </c>
      <c r="AJ162" s="79">
        <f>(COUNTIFS('MASTER TT'!$E$2:$E$68606,$A$2:$A$7563,'MASTER TT'!$B$2:$B$68606,"FRIDAY",'MASTER TT'!$C$2:$C$68606,"17*-*",'MASTER TT'!$AM$2:$AM$68606,"JAN-APRIL 2026",'MASTER TT'!$J$2:$J$68606,"&gt;=1"))</f>
        <v>0</v>
      </c>
      <c r="AK162" s="79">
        <f>(COUNTIFS('MASTER TT'!$E$2:$E$68606,$A$2:$A$7563,'MASTER TT'!$B$2:$B$68606,"SATURDAY",'MASTER TT'!$C$2:$C$68606,"08*-1*",'MASTER TT'!$AM$2:$AM$68606,"JAN-APRIL 2026",'MASTER TT'!$J$2:$J$68606,"&gt;=1"))</f>
        <v>0</v>
      </c>
      <c r="AL162" s="79">
        <f>(COUNTIFS('MASTER TT'!$E$2:$E$68606,$A$2:$A$7563,'MASTER TT'!$B$2:$B$68606,"SATURDAY",'MASTER TT'!$C$2:$C$68606,"1100-1*",'MASTER TT'!$AM$2:$AM$68606,"JAN-APRIL 2026",'MASTER TT'!$J$2:$J$68606,"&gt;=1"))</f>
        <v>0</v>
      </c>
      <c r="AM162" s="79">
        <f>(COUNTIFS('MASTER TT'!$E$2:$E$68606,$A$2:$A$7563,'MASTER TT'!$B$2:$B$68606,"MONDAY",'MASTER TT'!$C$2:$C$68606,"1200-1*",'MASTER TT'!$AM$2:$AM$68606,"JAN-APRIL 2025",'MASTER TT'!$J$2:$J$68606,"&gt;=1"))</f>
        <v>0</v>
      </c>
      <c r="AN162" s="79">
        <f>(COUNTIFS('MASTER TT'!$E$2:$E$68606,$A$2:$A$7563,'MASTER TT'!$B$2:$B$68606,"MONDAY",'MASTER TT'!$C$2:$C$68606,"1300-1*",'MASTER TT'!$AM$2:$AM$68606,"JAN-APRIL 2025",'MASTER TT'!$J$2:$J$68606,"&gt;=1"))</f>
        <v>0</v>
      </c>
      <c r="AO162" s="79">
        <f>(COUNTIFS('MASTER TT'!$E$2:$E$68606,$A$2:$A$7563,'MASTER TT'!$B$2:$B$68606,"MONDAY",'MASTER TT'!$C$2:$C$68606,"14*-1*",'MASTER TT'!$AM$2:$AM$68606,"MAY-AUG 2025",'MASTER TT'!$J$2:$J$68606,"&gt;=1"))</f>
        <v>0</v>
      </c>
      <c r="AP162" s="79">
        <f>(COUNTIFS('MASTER TT'!$E$2:$E$68606,$A$2:$A$7563,'MASTER TT'!$B$2:$B$68606,"SATURDAY",'MASTER TT'!$C$2:$C$68606,"17*-*",'MASTER TT'!$AM$2:$AM$68606,"JAN-APRIL 2026",'MASTER TT'!$J$2:$J$68606,"&gt;=1"))</f>
        <v>0</v>
      </c>
      <c r="AQ162" s="79">
        <f>(COUNTIFS('MASTER TT'!$E$2:$E$68606,$A$2:$A$7563,'MASTER TT'!$B$2:$B$68606,"SUNDAY",'MASTER TT'!$C$2:$C$68606,"08*-1*",'MASTER TT'!$AM$2:$AM$68606,"JAN-APRIL 2026",'MASTER TT'!$J$2:$J$68606,"&gt;=1"))</f>
        <v>0</v>
      </c>
      <c r="AR162" s="79">
        <f>(COUNTIFS('MASTER TT'!$E$2:$E$68607,$A$2:$A$7563,'MASTER TT'!$B$2:$B$68607,"SUNDAY",'MASTER TT'!$C$2:$C$68607,"1100-1*",'MASTER TT'!$AM$2:$AM$68607,"JAN-APRIL 2026",'MASTER TT'!$J$2:$J$68607,"&gt;=1"))</f>
        <v>0</v>
      </c>
      <c r="AS162" s="79">
        <f>(COUNTIFS('MASTER TT'!$E$2:$E$68606,$A$2:$A$7563,'MASTER TT'!$B$2:$B$68606,"SUNDAY",'MASTER TT'!$C$2:$C$68606,"1200-1*",'MASTER TT'!$AM$2:$AM$68606,"JAN-APRIL 2026",'MASTER TT'!$J$2:$J$68606,"&gt;=1"))</f>
        <v>0</v>
      </c>
      <c r="AT162" s="79">
        <f>(COUNTIFS('MASTER TT'!$E$2:$E$68606,$A$2:$A$7563,'MASTER TT'!$B$2:$B$68606,"SUNDAY",'MASTER TT'!$C$2:$C$68606,"1300-1*",'MASTER TT'!$AM$2:$AM$68606,"JAN-APRIL 2026",'MASTER TT'!$J$2:$J$68606,"&gt;=1"))</f>
        <v>0</v>
      </c>
      <c r="AU162" s="79">
        <f>(COUNTIFS('MASTER TT'!$E$2:$E$68606,$A$2:$A$7563,'MASTER TT'!$B$2:$B$68606,"SUNDAY",'MASTER TT'!$C$2:$C$68606,"14*-1*",'MASTER TT'!$AM$2:$AM$68606,"JAN-APRIL 2026",'MASTER TT'!$J$2:$J$68606,"&gt;=1"))</f>
        <v>0</v>
      </c>
      <c r="AV162" s="79">
        <f>(COUNTIFS('MASTER TT'!$E$2:$E$68606,$A$2:$A$7563,'MASTER TT'!$B$2:$B$68606,"SUNDAY",'MASTER TT'!$C$2:$C$68606,"17*-*",'MASTER TT'!$AM$2:$AM$68606,"JAN-APRIL 2026",'MASTER TT'!$J$2:$J$68606,"&gt;=1"))</f>
        <v>0</v>
      </c>
      <c r="AW162" s="28"/>
      <c r="AX162" s="29"/>
      <c r="AY162" s="28"/>
      <c r="AZ162" s="28"/>
      <c r="BA162" s="28"/>
      <c r="BB162" s="28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1"/>
      <c r="BZ162" s="31"/>
      <c r="CA162" s="30"/>
      <c r="CB162" s="30"/>
      <c r="CC162" s="30"/>
      <c r="CD162" s="30"/>
      <c r="CE162" s="30"/>
      <c r="CF162" s="30"/>
    </row>
    <row r="163" spans="1:84" ht="14.25" customHeight="1">
      <c r="A163" s="129" t="s">
        <v>537</v>
      </c>
      <c r="B163" s="130" t="s">
        <v>510</v>
      </c>
      <c r="C163" s="46"/>
      <c r="D163" s="121"/>
      <c r="E163" s="121"/>
      <c r="F163" s="121" t="s">
        <v>479</v>
      </c>
      <c r="G163" s="79">
        <f>(COUNTIFS('MASTER TT'!$E$2:$E$68606,$A$2:$A$7563,'MASTER TT'!$B$2:$B$68606,"MONDAY",'MASTER TT'!$C$2:$C$68606,"08*-1*",'MASTER TT'!$AM$2:$AM$68606,"JAN-APRIL 2026",'MASTER TT'!$J$2:$J$68606,"&gt;=1"))</f>
        <v>0</v>
      </c>
      <c r="H163" s="79">
        <f>(COUNTIFS('MASTER TT'!$E$2:$E$68602,$A$2:$A$7563,'MASTER TT'!$B$2:$B$68602,"MONDAY",'MASTER TT'!$C$2:$C$68602,"1100-1*",'MASTER TT'!$AM$2:$AM$68602,"JAN-APRIL 2026",'MASTER TT'!$J$2:$J$68602,"&gt;=1"))</f>
        <v>0</v>
      </c>
      <c r="I163" s="79">
        <f>(COUNTIFS('MASTER TT'!$E$2:$E$68606,$A$2:$A$7563,'MASTER TT'!$B$2:$B$68606,"MONDAY",'MASTER TT'!$C$2:$C$68606,"1200-1*",'MASTER TT'!$AM$2:$AM$68606,"JAN-APRIL 2025",'MASTER TT'!$J$2:$J$68606,"&gt;=1"))</f>
        <v>0</v>
      </c>
      <c r="J163" s="79">
        <f>(COUNTIFS('MASTER TT'!$E$2:$E$68606,$A$2:$A$7563,'MASTER TT'!$B$2:$B$68606,"MONDAY",'MASTER TT'!$C$2:$C$68606,"1300-1*",'MASTER TT'!$AM$2:$AM$68606,"JAN-APRIL 2025",'MASTER TT'!$J$2:$J$68606,"&gt;=1"))</f>
        <v>0</v>
      </c>
      <c r="K163" s="79">
        <f>(COUNTIFS('MASTER TT'!$E$2:$E$68606,$A$2:$A$7563,'MASTER TT'!$B$2:$B$68606,"MONDAY",'MASTER TT'!$C$2:$C$68606,"14*-1*",'MASTER TT'!$AM$2:$AM$68606,"JAN-APRIL 2026",'MASTER TT'!$J$2:$J$68606,"&gt;=1"))</f>
        <v>0</v>
      </c>
      <c r="L163" s="79">
        <f>(COUNTIFS('MASTER TT'!$E$2:$E$68606,$A$2:$A$7563,'MASTER TT'!$B$2:$B$68606,"MONDAY",'MASTER TT'!$C$2:$C$68606,"17*-*",'MASTER TT'!$AM$2:$AM$68606,"JAN-APRIL 2026",'MASTER TT'!$J$2:$J$68606,"&gt;=1"))</f>
        <v>0</v>
      </c>
      <c r="M163" s="79">
        <f>(COUNTIFS('MASTER TT'!$E$2:$E$68606,$A$2:$A$7563,'MASTER TT'!$B$2:$B$68606,"TUESDAY",'MASTER TT'!$C$2:$C$68606,"08*-1*",'MASTER TT'!$AM$2:$AM$68606,"JAN-APRIL 2026",'MASTER TT'!$J$2:$J$68606,"&gt;=1"))</f>
        <v>0</v>
      </c>
      <c r="N163" s="79">
        <f>(COUNTIFS('MASTER TT'!$E$2:$E$68606,$A$2:$A$7563,'MASTER TT'!$B$2:$B$68606,"TUESDAY",'MASTER TT'!$C$2:$C$68606,"1100-1*",'MASTER TT'!$AM$2:$AM$68606,"JAN-APRIL 2026",'MASTER TT'!$J$2:$J$68606,"&gt;=1"))</f>
        <v>0</v>
      </c>
      <c r="O163" s="79">
        <f>(COUNTIFS('MASTER TT'!$E$2:$E$68606,$A$2:$A$7563,'MASTER TT'!$B$2:$B$68606,"MONDAY",'MASTER TT'!$C$2:$C$68606,"1200-1*",'MASTER TT'!$AM$2:$AM$68606,"JAN-APRIL 2025",'MASTER TT'!$J$2:$J$68606,"&gt;=1"))</f>
        <v>0</v>
      </c>
      <c r="P163" s="79">
        <f>(COUNTIFS('MASTER TT'!$E$2:$E$68606,$A$2:$A$7563,'MASTER TT'!$B$2:$B$68606,"TUESDAY",'MASTER TT'!$C$2:$C$68606,"1300-1*",'MASTER TT'!$AM$2:$AM$68606,"JAN-APRIL 2026",'MASTER TT'!$J$2:$J$68606,"&gt;=1"))</f>
        <v>0</v>
      </c>
      <c r="Q163" s="79">
        <f>(COUNTIFS('MASTER TT'!$E$2:$E$68606,$A$2:$A$7563,'MASTER TT'!$B$2:$B$68606,"TUESDAY",'MASTER TT'!$C$2:$C$68606,"14*-1*",'MASTER TT'!$AM$2:$AM$68606,"JAN-APRIL 2026",'MASTER TT'!$J$2:$J$68606,"&gt;=1"))</f>
        <v>0</v>
      </c>
      <c r="R163" s="79">
        <f>(COUNTIFS('MASTER TT'!$E$2:$E$68606,$A$2:$A$7563,'MASTER TT'!$B$2:$B$68606,"TUESDAY",'MASTER TT'!$C$2:$C$68606,"17*-*",'MASTER TT'!$AM$2:$AM$68606,"SEP-DEC  2025",'MASTER TT'!$J$2:$J$68606,"&gt;=1"))</f>
        <v>0</v>
      </c>
      <c r="S163" s="79">
        <f>(COUNTIFS('MASTER TT'!$E$2:$E$68606,$A$2:$A$7563,'MASTER TT'!$B$2:$B$68606,"WEDNESDAY",'MASTER TT'!$C$2:$C$68606,"08*-1*",'MASTER TT'!$AM$2:$AM$68606,"JAN-APRIL 2026",'MASTER TT'!$J$2:$J$68606,"&gt;=1"))</f>
        <v>0</v>
      </c>
      <c r="T163" s="79">
        <f>(COUNTIFS('MASTER TT'!$E$2:$E$68606,$A$2:$A$7563,'MASTER TT'!$B$2:$B$68606,"WEDNESDAY",'MASTER TT'!$C$2:$C$68606,"1100-1*",'MASTER TT'!$AM$2:$AM$68606,"JAN-APRIL 2026",'MASTER TT'!$J$2:$J$68606,"&gt;=1"))</f>
        <v>0</v>
      </c>
      <c r="U163" s="79">
        <f>(COUNTIFS('MASTER TT'!$E$2:$E$68606,$A$2:$A$7563,'MASTER TT'!$B$2:$B$68606,"MONDAY",'MASTER TT'!$C$2:$C$68606,"1200-1*",'MASTER TT'!$AM$2:$AM$68606,"JAN-APRIL 2025",'MASTER TT'!$J$2:$J$68606,"&gt;=1"))</f>
        <v>0</v>
      </c>
      <c r="V163" s="79">
        <f>(COUNTIFS('MASTER TT'!$E$2:$E$68606,$A$2:$A$7563,'MASTER TT'!$B$2:$B$68606,"MONDAY",'MASTER TT'!$C$2:$C$68606,"1300-1*",'MASTER TT'!$AM$2:$AM$68606,"JAN-APRIL 2025",'MASTER TT'!$J$2:$J$68606,"&gt;=1"))</f>
        <v>0</v>
      </c>
      <c r="W163" s="79">
        <f>(COUNTIFS('MASTER TT'!$E$2:$E$68606,$A$2:$A$7563,'MASTER TT'!$B$2:$B$68606,"WEDNESDAY",'MASTER TT'!$C$2:$C$68606,"14*-1*",'MASTER TT'!$AM$2:$AM$68606,"JAN-APRIL 2026",'MASTER TT'!$J$2:$J$68606,"&gt;=1"))</f>
        <v>0</v>
      </c>
      <c r="X163" s="79">
        <f>(COUNTIFS('MASTER TT'!$E$2:$E$68606,$A$2:$A$7563,'MASTER TT'!$B$2:$B$68606,"WEDNESDAY",'MASTER TT'!$C$2:$C$68606,"17*-*",'MASTER TT'!$AM$2:$AM$68606,"JAN-APRIL 2026",'MASTER TT'!$J$2:$J$68606,"&gt;=1"))</f>
        <v>0</v>
      </c>
      <c r="Y163" s="79">
        <f>(COUNTIFS('MASTER TT'!$E$2:$E$68606,$A$2:$A$7563,'MASTER TT'!$B$2:$B$68606,"THURSDAY",'MASTER TT'!$C$2:$C$68606,"08*-1*",'MASTER TT'!$AM$2:$AM$68606,"JAN-APRIL 2026",'MASTER TT'!$J$2:$J$68606,"&gt;=1"))</f>
        <v>0</v>
      </c>
      <c r="Z163" s="79">
        <f>(COUNTIFS('MASTER TT'!$E$2:$E$68606,$A$2:$A$7563,'MASTER TT'!$B$2:$B$68606,"THURSDAY",'MASTER TT'!$C$2:$C$68606,"1100-1*",'MASTER TT'!$AM$2:$AM$68606,"JAN-APRIL 2026",'MASTER TT'!$J$2:$J$68606,"&gt;=1"))</f>
        <v>0</v>
      </c>
      <c r="AA163" s="79">
        <f>(COUNTIFS('MASTER TT'!$E$2:$E$68606,$A$2:$A$7563,'MASTER TT'!$B$2:$B$68606,"MONDAY",'MASTER TT'!$C$2:$C$68606,"1200-1*",'MASTER TT'!$AM$2:$AM$68606,"JAN-APRIL 2025",'MASTER TT'!$J$2:$J$68606,"&gt;=1"))</f>
        <v>0</v>
      </c>
      <c r="AB163" s="79">
        <f>(COUNTIFS('MASTER TT'!$E$2:$E$68606,$A$2:$A$7563,'MASTER TT'!$B$2:$B$68606,"MONDAY",'MASTER TT'!$C$2:$C$68606,"1300-1*",'MASTER TT'!$AM$2:$AM$68606,"JAN-APRIL 2025",'MASTER TT'!$J$2:$J$68606,"&gt;=1"))</f>
        <v>0</v>
      </c>
      <c r="AC163" s="79">
        <f>(COUNTIFS('MASTER TT'!$E$2:$E$68606,$A$2:$A$7563,'MASTER TT'!$B$2:$B$68606,"THURSDAY",'MASTER TT'!$C$2:$C$68606,"14*-1*",'MASTER TT'!$AM$2:$AM$68606,"JAN-APRIL 2026",'MASTER TT'!$J$2:$J$68606,"&gt;=1"))</f>
        <v>0</v>
      </c>
      <c r="AD163" s="79">
        <f>(COUNTIFS('MASTER TT'!$E$2:$E$68606,$A$2:$A$7563,'MASTER TT'!$B$2:$B$68606,"THURSDAY",'MASTER TT'!$C$2:$C$68606,"17*-*",'MASTER TT'!$AM$2:$AM$68606,"JAN-APRIL 2026",'MASTER TT'!$J$2:$J$68606,"&gt;=1"))</f>
        <v>0</v>
      </c>
      <c r="AE163" s="79">
        <f>(COUNTIFS('MASTER TT'!$E$2:$E$68606,$A$2:$A$7563,'MASTER TT'!$B$2:$B$68606,"FRIDAY",'MASTER TT'!$C$2:$C$68606,"08*-1*",'MASTER TT'!$AM$2:$AM$68606,"JAN-APRIL 2026",'MASTER TT'!$J$2:$J$68606,"&gt;=1"))</f>
        <v>0</v>
      </c>
      <c r="AF163" s="79">
        <f>(COUNTIFS('MASTER TT'!$E$2:$E$68606,$A$2:$A$7563,'MASTER TT'!$B$2:$B$68606,"FRIDAY",'MASTER TT'!$C$2:$C$68606,"1100-1*",'MASTER TT'!$AM$2:$AM$68606,"JAN-APRIL 2026",'MASTER TT'!$J$2:$J$68606,"&gt;=1"))</f>
        <v>0</v>
      </c>
      <c r="AG163" s="79">
        <f>(COUNTIFS('MASTER TT'!$E$2:$E$68606,$A$2:$A$7563,'MASTER TT'!$B$2:$B$68606,"MONDAY",'MASTER TT'!$C$2:$C$68606,"1200-1*",'MASTER TT'!$AM$2:$AM$68606,"JAN-APRIL 2025",'MASTER TT'!$J$2:$J$68606,"&gt;=1"))</f>
        <v>0</v>
      </c>
      <c r="AH163" s="79">
        <f>(COUNTIFS('MASTER TT'!$E$2:$E$68606,$A$2:$A$7563,'MASTER TT'!$B$2:$B$68606,"MONDAY",'MASTER TT'!$C$2:$C$68606,"1300-1*",'MASTER TT'!$AM$2:$AM$68606,"JAN-APRIL 2025",'MASTER TT'!$J$2:$J$68606,"&gt;=1"))</f>
        <v>0</v>
      </c>
      <c r="AI163" s="79">
        <f>(COUNTIFS('MASTER TT'!$E$2:$E$68606,$A$2:$A$7563,'MASTER TT'!$B$2:$B$68606,"FRIDAY",'MASTER TT'!$C$2:$C$68606,"14*-1*",'MASTER TT'!$AM$2:$AM$68606,"JAN-APRIL 2026",'MASTER TT'!$J$2:$J$68606,"&gt;=1"))</f>
        <v>0</v>
      </c>
      <c r="AJ163" s="79">
        <f>(COUNTIFS('MASTER TT'!$E$2:$E$68606,$A$2:$A$7563,'MASTER TT'!$B$2:$B$68606,"FRIDAY",'MASTER TT'!$C$2:$C$68606,"17*-*",'MASTER TT'!$AM$2:$AM$68606,"JAN-APRIL 2026",'MASTER TT'!$J$2:$J$68606,"&gt;=1"))</f>
        <v>0</v>
      </c>
      <c r="AK163" s="79">
        <f>(COUNTIFS('MASTER TT'!$E$2:$E$68606,$A$2:$A$7563,'MASTER TT'!$B$2:$B$68606,"SATURDAY",'MASTER TT'!$C$2:$C$68606,"08*-1*",'MASTER TT'!$AM$2:$AM$68606,"JAN-APRIL 2026",'MASTER TT'!$J$2:$J$68606,"&gt;=1"))</f>
        <v>0</v>
      </c>
      <c r="AL163" s="79">
        <f>(COUNTIFS('MASTER TT'!$E$2:$E$68606,$A$2:$A$7563,'MASTER TT'!$B$2:$B$68606,"SATURDAY",'MASTER TT'!$C$2:$C$68606,"1100-1*",'MASTER TT'!$AM$2:$AM$68606,"JAN-APRIL 2026",'MASTER TT'!$J$2:$J$68606,"&gt;=1"))</f>
        <v>0</v>
      </c>
      <c r="AM163" s="79">
        <f>(COUNTIFS('MASTER TT'!$E$2:$E$68606,$A$2:$A$7563,'MASTER TT'!$B$2:$B$68606,"MONDAY",'MASTER TT'!$C$2:$C$68606,"1200-1*",'MASTER TT'!$AM$2:$AM$68606,"JAN-APRIL 2025",'MASTER TT'!$J$2:$J$68606,"&gt;=1"))</f>
        <v>0</v>
      </c>
      <c r="AN163" s="79">
        <f>(COUNTIFS('MASTER TT'!$E$2:$E$68606,$A$2:$A$7563,'MASTER TT'!$B$2:$B$68606,"MONDAY",'MASTER TT'!$C$2:$C$68606,"1300-1*",'MASTER TT'!$AM$2:$AM$68606,"JAN-APRIL 2025",'MASTER TT'!$J$2:$J$68606,"&gt;=1"))</f>
        <v>0</v>
      </c>
      <c r="AO163" s="79">
        <f>(COUNTIFS('MASTER TT'!$E$2:$E$68606,$A$2:$A$7563,'MASTER TT'!$B$2:$B$68606,"MONDAY",'MASTER TT'!$C$2:$C$68606,"14*-1*",'MASTER TT'!$AM$2:$AM$68606,"MAY-AUG 2025",'MASTER TT'!$J$2:$J$68606,"&gt;=1"))</f>
        <v>0</v>
      </c>
      <c r="AP163" s="79">
        <f>(COUNTIFS('MASTER TT'!$E$2:$E$68606,$A$2:$A$7563,'MASTER TT'!$B$2:$B$68606,"SATURDAY",'MASTER TT'!$C$2:$C$68606,"17*-*",'MASTER TT'!$AM$2:$AM$68606,"JAN-APRIL 2026",'MASTER TT'!$J$2:$J$68606,"&gt;=1"))</f>
        <v>0</v>
      </c>
      <c r="AQ163" s="79">
        <f>(COUNTIFS('MASTER TT'!$E$2:$E$68606,$A$2:$A$7563,'MASTER TT'!$B$2:$B$68606,"SUNDAY",'MASTER TT'!$C$2:$C$68606,"08*-1*",'MASTER TT'!$AM$2:$AM$68606,"JAN-APRIL 2026",'MASTER TT'!$J$2:$J$68606,"&gt;=1"))</f>
        <v>0</v>
      </c>
      <c r="AR163" s="79">
        <f>(COUNTIFS('MASTER TT'!$E$2:$E$68607,$A$2:$A$7563,'MASTER TT'!$B$2:$B$68607,"SUNDAY",'MASTER TT'!$C$2:$C$68607,"1100-1*",'MASTER TT'!$AM$2:$AM$68607,"JAN-APRIL 2026",'MASTER TT'!$J$2:$J$68607,"&gt;=1"))</f>
        <v>0</v>
      </c>
      <c r="AS163" s="79">
        <f>(COUNTIFS('MASTER TT'!$E$2:$E$68606,$A$2:$A$7563,'MASTER TT'!$B$2:$B$68606,"SUNDAY",'MASTER TT'!$C$2:$C$68606,"1200-1*",'MASTER TT'!$AM$2:$AM$68606,"JAN-APRIL 2026",'MASTER TT'!$J$2:$J$68606,"&gt;=1"))</f>
        <v>0</v>
      </c>
      <c r="AT163" s="79">
        <f>(COUNTIFS('MASTER TT'!$E$2:$E$68606,$A$2:$A$7563,'MASTER TT'!$B$2:$B$68606,"SUNDAY",'MASTER TT'!$C$2:$C$68606,"1300-1*",'MASTER TT'!$AM$2:$AM$68606,"JAN-APRIL 2026",'MASTER TT'!$J$2:$J$68606,"&gt;=1"))</f>
        <v>0</v>
      </c>
      <c r="AU163" s="79">
        <f>(COUNTIFS('MASTER TT'!$E$2:$E$68606,$A$2:$A$7563,'MASTER TT'!$B$2:$B$68606,"SUNDAY",'MASTER TT'!$C$2:$C$68606,"14*-1*",'MASTER TT'!$AM$2:$AM$68606,"JAN-APRIL 2026",'MASTER TT'!$J$2:$J$68606,"&gt;=1"))</f>
        <v>0</v>
      </c>
      <c r="AV163" s="79">
        <f>(COUNTIFS('MASTER TT'!$E$2:$E$68606,$A$2:$A$7563,'MASTER TT'!$B$2:$B$68606,"SUNDAY",'MASTER TT'!$C$2:$C$68606,"17*-*",'MASTER TT'!$AM$2:$AM$68606,"JAN-APRIL 2026",'MASTER TT'!$J$2:$J$68606,"&gt;=1"))</f>
        <v>0</v>
      </c>
      <c r="AW163" s="28"/>
      <c r="AX163" s="29"/>
      <c r="AY163" s="28"/>
      <c r="AZ163" s="28"/>
      <c r="BA163" s="28"/>
      <c r="BB163" s="28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1"/>
      <c r="BZ163" s="31"/>
      <c r="CA163" s="30"/>
      <c r="CB163" s="30"/>
      <c r="CC163" s="30"/>
      <c r="CD163" s="30"/>
      <c r="CE163" s="30"/>
      <c r="CF163" s="30"/>
    </row>
    <row r="164" spans="1:84" ht="14.25" customHeight="1">
      <c r="A164" s="129" t="s">
        <v>538</v>
      </c>
      <c r="B164" s="130" t="s">
        <v>510</v>
      </c>
      <c r="C164" s="46"/>
      <c r="D164" s="121"/>
      <c r="E164" s="121"/>
      <c r="F164" s="121" t="s">
        <v>479</v>
      </c>
      <c r="G164" s="79">
        <f>(COUNTIFS('MASTER TT'!$E$2:$E$68606,$A$2:$A$7563,'MASTER TT'!$B$2:$B$68606,"MONDAY",'MASTER TT'!$C$2:$C$68606,"08*-1*",'MASTER TT'!$AM$2:$AM$68606,"JAN-APRIL 2026",'MASTER TT'!$J$2:$J$68606,"&gt;=1"))</f>
        <v>0</v>
      </c>
      <c r="H164" s="79">
        <f>(COUNTIFS('MASTER TT'!$E$2:$E$68602,$A$2:$A$7563,'MASTER TT'!$B$2:$B$68602,"MONDAY",'MASTER TT'!$C$2:$C$68602,"1100-1*",'MASTER TT'!$AM$2:$AM$68602,"JAN-APRIL 2026",'MASTER TT'!$J$2:$J$68602,"&gt;=1"))</f>
        <v>0</v>
      </c>
      <c r="I164" s="79">
        <f>(COUNTIFS('MASTER TT'!$E$2:$E$68606,$A$2:$A$7563,'MASTER TT'!$B$2:$B$68606,"MONDAY",'MASTER TT'!$C$2:$C$68606,"1200-1*",'MASTER TT'!$AM$2:$AM$68606,"JAN-APRIL 2025",'MASTER TT'!$J$2:$J$68606,"&gt;=1"))</f>
        <v>0</v>
      </c>
      <c r="J164" s="79">
        <f>(COUNTIFS('MASTER TT'!$E$2:$E$68606,$A$2:$A$7563,'MASTER TT'!$B$2:$B$68606,"MONDAY",'MASTER TT'!$C$2:$C$68606,"1300-1*",'MASTER TT'!$AM$2:$AM$68606,"JAN-APRIL 2025",'MASTER TT'!$J$2:$J$68606,"&gt;=1"))</f>
        <v>0</v>
      </c>
      <c r="K164" s="79">
        <f>(COUNTIFS('MASTER TT'!$E$2:$E$68606,$A$2:$A$7563,'MASTER TT'!$B$2:$B$68606,"MONDAY",'MASTER TT'!$C$2:$C$68606,"14*-1*",'MASTER TT'!$AM$2:$AM$68606,"JAN-APRIL 2026",'MASTER TT'!$J$2:$J$68606,"&gt;=1"))</f>
        <v>0</v>
      </c>
      <c r="L164" s="79">
        <f>(COUNTIFS('MASTER TT'!$E$2:$E$68606,$A$2:$A$7563,'MASTER TT'!$B$2:$B$68606,"MONDAY",'MASTER TT'!$C$2:$C$68606,"17*-*",'MASTER TT'!$AM$2:$AM$68606,"JAN-APRIL 2026",'MASTER TT'!$J$2:$J$68606,"&gt;=1"))</f>
        <v>0</v>
      </c>
      <c r="M164" s="79">
        <f>(COUNTIFS('MASTER TT'!$E$2:$E$68606,$A$2:$A$7563,'MASTER TT'!$B$2:$B$68606,"TUESDAY",'MASTER TT'!$C$2:$C$68606,"08*-1*",'MASTER TT'!$AM$2:$AM$68606,"JAN-APRIL 2026",'MASTER TT'!$J$2:$J$68606,"&gt;=1"))</f>
        <v>0</v>
      </c>
      <c r="N164" s="79">
        <f>(COUNTIFS('MASTER TT'!$E$2:$E$68606,$A$2:$A$7563,'MASTER TT'!$B$2:$B$68606,"TUESDAY",'MASTER TT'!$C$2:$C$68606,"1100-1*",'MASTER TT'!$AM$2:$AM$68606,"JAN-APRIL 2026",'MASTER TT'!$J$2:$J$68606,"&gt;=1"))</f>
        <v>0</v>
      </c>
      <c r="O164" s="79">
        <f>(COUNTIFS('MASTER TT'!$E$2:$E$68606,$A$2:$A$7563,'MASTER TT'!$B$2:$B$68606,"MONDAY",'MASTER TT'!$C$2:$C$68606,"1200-1*",'MASTER TT'!$AM$2:$AM$68606,"JAN-APRIL 2025",'MASTER TT'!$J$2:$J$68606,"&gt;=1"))</f>
        <v>0</v>
      </c>
      <c r="P164" s="79">
        <f>(COUNTIFS('MASTER TT'!$E$2:$E$68606,$A$2:$A$7563,'MASTER TT'!$B$2:$B$68606,"TUESDAY",'MASTER TT'!$C$2:$C$68606,"1300-1*",'MASTER TT'!$AM$2:$AM$68606,"JAN-APRIL 2026",'MASTER TT'!$J$2:$J$68606,"&gt;=1"))</f>
        <v>0</v>
      </c>
      <c r="Q164" s="79">
        <f>(COUNTIFS('MASTER TT'!$E$2:$E$68606,$A$2:$A$7563,'MASTER TT'!$B$2:$B$68606,"TUESDAY",'MASTER TT'!$C$2:$C$68606,"14*-1*",'MASTER TT'!$AM$2:$AM$68606,"JAN-APRIL 2026",'MASTER TT'!$J$2:$J$68606,"&gt;=1"))</f>
        <v>0</v>
      </c>
      <c r="R164" s="79">
        <f>(COUNTIFS('MASTER TT'!$E$2:$E$68606,$A$2:$A$7563,'MASTER TT'!$B$2:$B$68606,"TUESDAY",'MASTER TT'!$C$2:$C$68606,"17*-*",'MASTER TT'!$AM$2:$AM$68606,"SEP-DEC  2025",'MASTER TT'!$J$2:$J$68606,"&gt;=1"))</f>
        <v>0</v>
      </c>
      <c r="S164" s="79">
        <f>(COUNTIFS('MASTER TT'!$E$2:$E$68606,$A$2:$A$7563,'MASTER TT'!$B$2:$B$68606,"WEDNESDAY",'MASTER TT'!$C$2:$C$68606,"08*-1*",'MASTER TT'!$AM$2:$AM$68606,"JAN-APRIL 2026",'MASTER TT'!$J$2:$J$68606,"&gt;=1"))</f>
        <v>0</v>
      </c>
      <c r="T164" s="79">
        <f>(COUNTIFS('MASTER TT'!$E$2:$E$68606,$A$2:$A$7563,'MASTER TT'!$B$2:$B$68606,"WEDNESDAY",'MASTER TT'!$C$2:$C$68606,"1100-1*",'MASTER TT'!$AM$2:$AM$68606,"JAN-APRIL 2026",'MASTER TT'!$J$2:$J$68606,"&gt;=1"))</f>
        <v>0</v>
      </c>
      <c r="U164" s="79">
        <f>(COUNTIFS('MASTER TT'!$E$2:$E$68606,$A$2:$A$7563,'MASTER TT'!$B$2:$B$68606,"MONDAY",'MASTER TT'!$C$2:$C$68606,"1200-1*",'MASTER TT'!$AM$2:$AM$68606,"JAN-APRIL 2025",'MASTER TT'!$J$2:$J$68606,"&gt;=1"))</f>
        <v>0</v>
      </c>
      <c r="V164" s="79">
        <f>(COUNTIFS('MASTER TT'!$E$2:$E$68606,$A$2:$A$7563,'MASTER TT'!$B$2:$B$68606,"MONDAY",'MASTER TT'!$C$2:$C$68606,"1300-1*",'MASTER TT'!$AM$2:$AM$68606,"JAN-APRIL 2025",'MASTER TT'!$J$2:$J$68606,"&gt;=1"))</f>
        <v>0</v>
      </c>
      <c r="W164" s="79">
        <f>(COUNTIFS('MASTER TT'!$E$2:$E$68606,$A$2:$A$7563,'MASTER TT'!$B$2:$B$68606,"WEDNESDAY",'MASTER TT'!$C$2:$C$68606,"14*-1*",'MASTER TT'!$AM$2:$AM$68606,"JAN-APRIL 2026",'MASTER TT'!$J$2:$J$68606,"&gt;=1"))</f>
        <v>0</v>
      </c>
      <c r="X164" s="79">
        <f>(COUNTIFS('MASTER TT'!$E$2:$E$68606,$A$2:$A$7563,'MASTER TT'!$B$2:$B$68606,"WEDNESDAY",'MASTER TT'!$C$2:$C$68606,"17*-*",'MASTER TT'!$AM$2:$AM$68606,"JAN-APRIL 2026",'MASTER TT'!$J$2:$J$68606,"&gt;=1"))</f>
        <v>0</v>
      </c>
      <c r="Y164" s="79">
        <f>(COUNTIFS('MASTER TT'!$E$2:$E$68606,$A$2:$A$7563,'MASTER TT'!$B$2:$B$68606,"THURSDAY",'MASTER TT'!$C$2:$C$68606,"08*-1*",'MASTER TT'!$AM$2:$AM$68606,"JAN-APRIL 2026",'MASTER TT'!$J$2:$J$68606,"&gt;=1"))</f>
        <v>0</v>
      </c>
      <c r="Z164" s="79">
        <f>(COUNTIFS('MASTER TT'!$E$2:$E$68606,$A$2:$A$7563,'MASTER TT'!$B$2:$B$68606,"THURSDAY",'MASTER TT'!$C$2:$C$68606,"1100-1*",'MASTER TT'!$AM$2:$AM$68606,"JAN-APRIL 2026",'MASTER TT'!$J$2:$J$68606,"&gt;=1"))</f>
        <v>0</v>
      </c>
      <c r="AA164" s="79">
        <f>(COUNTIFS('MASTER TT'!$E$2:$E$68606,$A$2:$A$7563,'MASTER TT'!$B$2:$B$68606,"MONDAY",'MASTER TT'!$C$2:$C$68606,"1200-1*",'MASTER TT'!$AM$2:$AM$68606,"JAN-APRIL 2025",'MASTER TT'!$J$2:$J$68606,"&gt;=1"))</f>
        <v>0</v>
      </c>
      <c r="AB164" s="79">
        <f>(COUNTIFS('MASTER TT'!$E$2:$E$68606,$A$2:$A$7563,'MASTER TT'!$B$2:$B$68606,"MONDAY",'MASTER TT'!$C$2:$C$68606,"1300-1*",'MASTER TT'!$AM$2:$AM$68606,"JAN-APRIL 2025",'MASTER TT'!$J$2:$J$68606,"&gt;=1"))</f>
        <v>0</v>
      </c>
      <c r="AC164" s="79">
        <f>(COUNTIFS('MASTER TT'!$E$2:$E$68606,$A$2:$A$7563,'MASTER TT'!$B$2:$B$68606,"THURSDAY",'MASTER TT'!$C$2:$C$68606,"14*-1*",'MASTER TT'!$AM$2:$AM$68606,"JAN-APRIL 2026",'MASTER TT'!$J$2:$J$68606,"&gt;=1"))</f>
        <v>0</v>
      </c>
      <c r="AD164" s="79">
        <f>(COUNTIFS('MASTER TT'!$E$2:$E$68606,$A$2:$A$7563,'MASTER TT'!$B$2:$B$68606,"THURSDAY",'MASTER TT'!$C$2:$C$68606,"17*-*",'MASTER TT'!$AM$2:$AM$68606,"JAN-APRIL 2026",'MASTER TT'!$J$2:$J$68606,"&gt;=1"))</f>
        <v>0</v>
      </c>
      <c r="AE164" s="79">
        <f>(COUNTIFS('MASTER TT'!$E$2:$E$68606,$A$2:$A$7563,'MASTER TT'!$B$2:$B$68606,"FRIDAY",'MASTER TT'!$C$2:$C$68606,"08*-1*",'MASTER TT'!$AM$2:$AM$68606,"JAN-APRIL 2026",'MASTER TT'!$J$2:$J$68606,"&gt;=1"))</f>
        <v>0</v>
      </c>
      <c r="AF164" s="79">
        <f>(COUNTIFS('MASTER TT'!$E$2:$E$68606,$A$2:$A$7563,'MASTER TT'!$B$2:$B$68606,"FRIDAY",'MASTER TT'!$C$2:$C$68606,"1100-1*",'MASTER TT'!$AM$2:$AM$68606,"JAN-APRIL 2026",'MASTER TT'!$J$2:$J$68606,"&gt;=1"))</f>
        <v>0</v>
      </c>
      <c r="AG164" s="79">
        <f>(COUNTIFS('MASTER TT'!$E$2:$E$68606,$A$2:$A$7563,'MASTER TT'!$B$2:$B$68606,"MONDAY",'MASTER TT'!$C$2:$C$68606,"1200-1*",'MASTER TT'!$AM$2:$AM$68606,"JAN-APRIL 2025",'MASTER TT'!$J$2:$J$68606,"&gt;=1"))</f>
        <v>0</v>
      </c>
      <c r="AH164" s="79">
        <f>(COUNTIFS('MASTER TT'!$E$2:$E$68606,$A$2:$A$7563,'MASTER TT'!$B$2:$B$68606,"MONDAY",'MASTER TT'!$C$2:$C$68606,"1300-1*",'MASTER TT'!$AM$2:$AM$68606,"JAN-APRIL 2025",'MASTER TT'!$J$2:$J$68606,"&gt;=1"))</f>
        <v>0</v>
      </c>
      <c r="AI164" s="79">
        <f>(COUNTIFS('MASTER TT'!$E$2:$E$68606,$A$2:$A$7563,'MASTER TT'!$B$2:$B$68606,"FRIDAY",'MASTER TT'!$C$2:$C$68606,"14*-1*",'MASTER TT'!$AM$2:$AM$68606,"JAN-APRIL 2026",'MASTER TT'!$J$2:$J$68606,"&gt;=1"))</f>
        <v>0</v>
      </c>
      <c r="AJ164" s="79">
        <f>(COUNTIFS('MASTER TT'!$E$2:$E$68606,$A$2:$A$7563,'MASTER TT'!$B$2:$B$68606,"FRIDAY",'MASTER TT'!$C$2:$C$68606,"17*-*",'MASTER TT'!$AM$2:$AM$68606,"JAN-APRIL 2026",'MASTER TT'!$J$2:$J$68606,"&gt;=1"))</f>
        <v>0</v>
      </c>
      <c r="AK164" s="79">
        <f>(COUNTIFS('MASTER TT'!$E$2:$E$68606,$A$2:$A$7563,'MASTER TT'!$B$2:$B$68606,"SATURDAY",'MASTER TT'!$C$2:$C$68606,"08*-1*",'MASTER TT'!$AM$2:$AM$68606,"JAN-APRIL 2026",'MASTER TT'!$J$2:$J$68606,"&gt;=1"))</f>
        <v>0</v>
      </c>
      <c r="AL164" s="79">
        <f>(COUNTIFS('MASTER TT'!$E$2:$E$68606,$A$2:$A$7563,'MASTER TT'!$B$2:$B$68606,"SATURDAY",'MASTER TT'!$C$2:$C$68606,"1100-1*",'MASTER TT'!$AM$2:$AM$68606,"JAN-APRIL 2026",'MASTER TT'!$J$2:$J$68606,"&gt;=1"))</f>
        <v>0</v>
      </c>
      <c r="AM164" s="79">
        <f>(COUNTIFS('MASTER TT'!$E$2:$E$68606,$A$2:$A$7563,'MASTER TT'!$B$2:$B$68606,"MONDAY",'MASTER TT'!$C$2:$C$68606,"1200-1*",'MASTER TT'!$AM$2:$AM$68606,"JAN-APRIL 2025",'MASTER TT'!$J$2:$J$68606,"&gt;=1"))</f>
        <v>0</v>
      </c>
      <c r="AN164" s="79">
        <f>(COUNTIFS('MASTER TT'!$E$2:$E$68606,$A$2:$A$7563,'MASTER TT'!$B$2:$B$68606,"MONDAY",'MASTER TT'!$C$2:$C$68606,"1300-1*",'MASTER TT'!$AM$2:$AM$68606,"JAN-APRIL 2025",'MASTER TT'!$J$2:$J$68606,"&gt;=1"))</f>
        <v>0</v>
      </c>
      <c r="AO164" s="79">
        <f>(COUNTIFS('MASTER TT'!$E$2:$E$68606,$A$2:$A$7563,'MASTER TT'!$B$2:$B$68606,"MONDAY",'MASTER TT'!$C$2:$C$68606,"14*-1*",'MASTER TT'!$AM$2:$AM$68606,"MAY-AUG 2025",'MASTER TT'!$J$2:$J$68606,"&gt;=1"))</f>
        <v>0</v>
      </c>
      <c r="AP164" s="79">
        <f>(COUNTIFS('MASTER TT'!$E$2:$E$68606,$A$2:$A$7563,'MASTER TT'!$B$2:$B$68606,"SATURDAY",'MASTER TT'!$C$2:$C$68606,"17*-*",'MASTER TT'!$AM$2:$AM$68606,"JAN-APRIL 2026",'MASTER TT'!$J$2:$J$68606,"&gt;=1"))</f>
        <v>0</v>
      </c>
      <c r="AQ164" s="79">
        <f>(COUNTIFS('MASTER TT'!$E$2:$E$68606,$A$2:$A$7563,'MASTER TT'!$B$2:$B$68606,"SUNDAY",'MASTER TT'!$C$2:$C$68606,"08*-1*",'MASTER TT'!$AM$2:$AM$68606,"JAN-APRIL 2026",'MASTER TT'!$J$2:$J$68606,"&gt;=1"))</f>
        <v>0</v>
      </c>
      <c r="AR164" s="79">
        <f>(COUNTIFS('MASTER TT'!$E$2:$E$68607,$A$2:$A$7563,'MASTER TT'!$B$2:$B$68607,"SUNDAY",'MASTER TT'!$C$2:$C$68607,"1100-1*",'MASTER TT'!$AM$2:$AM$68607,"JAN-APRIL 2026",'MASTER TT'!$J$2:$J$68607,"&gt;=1"))</f>
        <v>0</v>
      </c>
      <c r="AS164" s="79">
        <f>(COUNTIFS('MASTER TT'!$E$2:$E$68606,$A$2:$A$7563,'MASTER TT'!$B$2:$B$68606,"SUNDAY",'MASTER TT'!$C$2:$C$68606,"1200-1*",'MASTER TT'!$AM$2:$AM$68606,"JAN-APRIL 2026",'MASTER TT'!$J$2:$J$68606,"&gt;=1"))</f>
        <v>0</v>
      </c>
      <c r="AT164" s="79">
        <f>(COUNTIFS('MASTER TT'!$E$2:$E$68606,$A$2:$A$7563,'MASTER TT'!$B$2:$B$68606,"SUNDAY",'MASTER TT'!$C$2:$C$68606,"1300-1*",'MASTER TT'!$AM$2:$AM$68606,"JAN-APRIL 2026",'MASTER TT'!$J$2:$J$68606,"&gt;=1"))</f>
        <v>0</v>
      </c>
      <c r="AU164" s="79">
        <f>(COUNTIFS('MASTER TT'!$E$2:$E$68606,$A$2:$A$7563,'MASTER TT'!$B$2:$B$68606,"SUNDAY",'MASTER TT'!$C$2:$C$68606,"14*-1*",'MASTER TT'!$AM$2:$AM$68606,"JAN-APRIL 2026",'MASTER TT'!$J$2:$J$68606,"&gt;=1"))</f>
        <v>0</v>
      </c>
      <c r="AV164" s="79">
        <f>(COUNTIFS('MASTER TT'!$E$2:$E$68606,$A$2:$A$7563,'MASTER TT'!$B$2:$B$68606,"SUNDAY",'MASTER TT'!$C$2:$C$68606,"17*-*",'MASTER TT'!$AM$2:$AM$68606,"JAN-APRIL 2026",'MASTER TT'!$J$2:$J$68606,"&gt;=1"))</f>
        <v>0</v>
      </c>
      <c r="AW164" s="28"/>
      <c r="AX164" s="29"/>
      <c r="AY164" s="28"/>
      <c r="AZ164" s="28"/>
      <c r="BA164" s="28"/>
      <c r="BB164" s="28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1"/>
      <c r="BZ164" s="31"/>
      <c r="CA164" s="30"/>
      <c r="CB164" s="30"/>
      <c r="CC164" s="30"/>
      <c r="CD164" s="30"/>
      <c r="CE164" s="30"/>
      <c r="CF164" s="30"/>
    </row>
    <row r="165" spans="1:84" ht="14.25" customHeight="1">
      <c r="A165" s="129" t="s">
        <v>539</v>
      </c>
      <c r="B165" s="130" t="s">
        <v>510</v>
      </c>
      <c r="C165" s="46"/>
      <c r="D165" s="121"/>
      <c r="E165" s="121"/>
      <c r="F165" s="121" t="s">
        <v>479</v>
      </c>
      <c r="G165" s="79">
        <f>(COUNTIFS('MASTER TT'!$E$2:$E$68606,$A$2:$A$7563,'MASTER TT'!$B$2:$B$68606,"MONDAY",'MASTER TT'!$C$2:$C$68606,"08*-1*",'MASTER TT'!$AM$2:$AM$68606,"JAN-APRIL 2026",'MASTER TT'!$J$2:$J$68606,"&gt;=1"))</f>
        <v>0</v>
      </c>
      <c r="H165" s="79">
        <f>(COUNTIFS('MASTER TT'!$E$2:$E$68602,$A$2:$A$7563,'MASTER TT'!$B$2:$B$68602,"MONDAY",'MASTER TT'!$C$2:$C$68602,"1100-1*",'MASTER TT'!$AM$2:$AM$68602,"JAN-APRIL 2026",'MASTER TT'!$J$2:$J$68602,"&gt;=1"))</f>
        <v>0</v>
      </c>
      <c r="I165" s="79">
        <f>(COUNTIFS('MASTER TT'!$E$2:$E$68606,$A$2:$A$7563,'MASTER TT'!$B$2:$B$68606,"MONDAY",'MASTER TT'!$C$2:$C$68606,"1200-1*",'MASTER TT'!$AM$2:$AM$68606,"JAN-APRIL 2025",'MASTER TT'!$J$2:$J$68606,"&gt;=1"))</f>
        <v>0</v>
      </c>
      <c r="J165" s="79">
        <f>(COUNTIFS('MASTER TT'!$E$2:$E$68606,$A$2:$A$7563,'MASTER TT'!$B$2:$B$68606,"MONDAY",'MASTER TT'!$C$2:$C$68606,"1300-1*",'MASTER TT'!$AM$2:$AM$68606,"JAN-APRIL 2025",'MASTER TT'!$J$2:$J$68606,"&gt;=1"))</f>
        <v>0</v>
      </c>
      <c r="K165" s="79">
        <f>(COUNTIFS('MASTER TT'!$E$2:$E$68606,$A$2:$A$7563,'MASTER TT'!$B$2:$B$68606,"MONDAY",'MASTER TT'!$C$2:$C$68606,"14*-1*",'MASTER TT'!$AM$2:$AM$68606,"JAN-APRIL 2026",'MASTER TT'!$J$2:$J$68606,"&gt;=1"))</f>
        <v>0</v>
      </c>
      <c r="L165" s="79">
        <f>(COUNTIFS('MASTER TT'!$E$2:$E$68606,$A$2:$A$7563,'MASTER TT'!$B$2:$B$68606,"MONDAY",'MASTER TT'!$C$2:$C$68606,"17*-*",'MASTER TT'!$AM$2:$AM$68606,"JAN-APRIL 2026",'MASTER TT'!$J$2:$J$68606,"&gt;=1"))</f>
        <v>0</v>
      </c>
      <c r="M165" s="79">
        <f>(COUNTIFS('MASTER TT'!$E$2:$E$68606,$A$2:$A$7563,'MASTER TT'!$B$2:$B$68606,"TUESDAY",'MASTER TT'!$C$2:$C$68606,"08*-1*",'MASTER TT'!$AM$2:$AM$68606,"JAN-APRIL 2026",'MASTER TT'!$J$2:$J$68606,"&gt;=1"))</f>
        <v>0</v>
      </c>
      <c r="N165" s="79">
        <f>(COUNTIFS('MASTER TT'!$E$2:$E$68606,$A$2:$A$7563,'MASTER TT'!$B$2:$B$68606,"TUESDAY",'MASTER TT'!$C$2:$C$68606,"1100-1*",'MASTER TT'!$AM$2:$AM$68606,"JAN-APRIL 2026",'MASTER TT'!$J$2:$J$68606,"&gt;=1"))</f>
        <v>0</v>
      </c>
      <c r="O165" s="79">
        <f>(COUNTIFS('MASTER TT'!$E$2:$E$68606,$A$2:$A$7563,'MASTER TT'!$B$2:$B$68606,"MONDAY",'MASTER TT'!$C$2:$C$68606,"1200-1*",'MASTER TT'!$AM$2:$AM$68606,"JAN-APRIL 2025",'MASTER TT'!$J$2:$J$68606,"&gt;=1"))</f>
        <v>0</v>
      </c>
      <c r="P165" s="79">
        <f>(COUNTIFS('MASTER TT'!$E$2:$E$68606,$A$2:$A$7563,'MASTER TT'!$B$2:$B$68606,"TUESDAY",'MASTER TT'!$C$2:$C$68606,"1300-1*",'MASTER TT'!$AM$2:$AM$68606,"JAN-APRIL 2026",'MASTER TT'!$J$2:$J$68606,"&gt;=1"))</f>
        <v>0</v>
      </c>
      <c r="Q165" s="79">
        <f>(COUNTIFS('MASTER TT'!$E$2:$E$68606,$A$2:$A$7563,'MASTER TT'!$B$2:$B$68606,"TUESDAY",'MASTER TT'!$C$2:$C$68606,"14*-1*",'MASTER TT'!$AM$2:$AM$68606,"JAN-APRIL 2026",'MASTER TT'!$J$2:$J$68606,"&gt;=1"))</f>
        <v>0</v>
      </c>
      <c r="R165" s="79">
        <f>(COUNTIFS('MASTER TT'!$E$2:$E$68606,$A$2:$A$7563,'MASTER TT'!$B$2:$B$68606,"TUESDAY",'MASTER TT'!$C$2:$C$68606,"17*-*",'MASTER TT'!$AM$2:$AM$68606,"SEP-DEC  2025",'MASTER TT'!$J$2:$J$68606,"&gt;=1"))</f>
        <v>0</v>
      </c>
      <c r="S165" s="79">
        <f>(COUNTIFS('MASTER TT'!$E$2:$E$68606,$A$2:$A$7563,'MASTER TT'!$B$2:$B$68606,"WEDNESDAY",'MASTER TT'!$C$2:$C$68606,"08*-1*",'MASTER TT'!$AM$2:$AM$68606,"JAN-APRIL 2026",'MASTER TT'!$J$2:$J$68606,"&gt;=1"))</f>
        <v>0</v>
      </c>
      <c r="T165" s="79">
        <f>(COUNTIFS('MASTER TT'!$E$2:$E$68606,$A$2:$A$7563,'MASTER TT'!$B$2:$B$68606,"WEDNESDAY",'MASTER TT'!$C$2:$C$68606,"1100-1*",'MASTER TT'!$AM$2:$AM$68606,"JAN-APRIL 2026",'MASTER TT'!$J$2:$J$68606,"&gt;=1"))</f>
        <v>0</v>
      </c>
      <c r="U165" s="79">
        <f>(COUNTIFS('MASTER TT'!$E$2:$E$68606,$A$2:$A$7563,'MASTER TT'!$B$2:$B$68606,"MONDAY",'MASTER TT'!$C$2:$C$68606,"1200-1*",'MASTER TT'!$AM$2:$AM$68606,"JAN-APRIL 2025",'MASTER TT'!$J$2:$J$68606,"&gt;=1"))</f>
        <v>0</v>
      </c>
      <c r="V165" s="79">
        <f>(COUNTIFS('MASTER TT'!$E$2:$E$68606,$A$2:$A$7563,'MASTER TT'!$B$2:$B$68606,"MONDAY",'MASTER TT'!$C$2:$C$68606,"1300-1*",'MASTER TT'!$AM$2:$AM$68606,"JAN-APRIL 2025",'MASTER TT'!$J$2:$J$68606,"&gt;=1"))</f>
        <v>0</v>
      </c>
      <c r="W165" s="79">
        <f>(COUNTIFS('MASTER TT'!$E$2:$E$68606,$A$2:$A$7563,'MASTER TT'!$B$2:$B$68606,"WEDNESDAY",'MASTER TT'!$C$2:$C$68606,"14*-1*",'MASTER TT'!$AM$2:$AM$68606,"JAN-APRIL 2026",'MASTER TT'!$J$2:$J$68606,"&gt;=1"))</f>
        <v>0</v>
      </c>
      <c r="X165" s="79">
        <f>(COUNTIFS('MASTER TT'!$E$2:$E$68606,$A$2:$A$7563,'MASTER TT'!$B$2:$B$68606,"WEDNESDAY",'MASTER TT'!$C$2:$C$68606,"17*-*",'MASTER TT'!$AM$2:$AM$68606,"JAN-APRIL 2026",'MASTER TT'!$J$2:$J$68606,"&gt;=1"))</f>
        <v>0</v>
      </c>
      <c r="Y165" s="79">
        <f>(COUNTIFS('MASTER TT'!$E$2:$E$68606,$A$2:$A$7563,'MASTER TT'!$B$2:$B$68606,"THURSDAY",'MASTER TT'!$C$2:$C$68606,"08*-1*",'MASTER TT'!$AM$2:$AM$68606,"JAN-APRIL 2026",'MASTER TT'!$J$2:$J$68606,"&gt;=1"))</f>
        <v>0</v>
      </c>
      <c r="Z165" s="79">
        <f>(COUNTIFS('MASTER TT'!$E$2:$E$68606,$A$2:$A$7563,'MASTER TT'!$B$2:$B$68606,"THURSDAY",'MASTER TT'!$C$2:$C$68606,"1100-1*",'MASTER TT'!$AM$2:$AM$68606,"JAN-APRIL 2026",'MASTER TT'!$J$2:$J$68606,"&gt;=1"))</f>
        <v>0</v>
      </c>
      <c r="AA165" s="79">
        <f>(COUNTIFS('MASTER TT'!$E$2:$E$68606,$A$2:$A$7563,'MASTER TT'!$B$2:$B$68606,"MONDAY",'MASTER TT'!$C$2:$C$68606,"1200-1*",'MASTER TT'!$AM$2:$AM$68606,"JAN-APRIL 2025",'MASTER TT'!$J$2:$J$68606,"&gt;=1"))</f>
        <v>0</v>
      </c>
      <c r="AB165" s="79">
        <f>(COUNTIFS('MASTER TT'!$E$2:$E$68606,$A$2:$A$7563,'MASTER TT'!$B$2:$B$68606,"MONDAY",'MASTER TT'!$C$2:$C$68606,"1300-1*",'MASTER TT'!$AM$2:$AM$68606,"JAN-APRIL 2025",'MASTER TT'!$J$2:$J$68606,"&gt;=1"))</f>
        <v>0</v>
      </c>
      <c r="AC165" s="79">
        <f>(COUNTIFS('MASTER TT'!$E$2:$E$68606,$A$2:$A$7563,'MASTER TT'!$B$2:$B$68606,"THURSDAY",'MASTER TT'!$C$2:$C$68606,"14*-1*",'MASTER TT'!$AM$2:$AM$68606,"JAN-APRIL 2026",'MASTER TT'!$J$2:$J$68606,"&gt;=1"))</f>
        <v>0</v>
      </c>
      <c r="AD165" s="79">
        <f>(COUNTIFS('MASTER TT'!$E$2:$E$68606,$A$2:$A$7563,'MASTER TT'!$B$2:$B$68606,"THURSDAY",'MASTER TT'!$C$2:$C$68606,"17*-*",'MASTER TT'!$AM$2:$AM$68606,"JAN-APRIL 2026",'MASTER TT'!$J$2:$J$68606,"&gt;=1"))</f>
        <v>0</v>
      </c>
      <c r="AE165" s="79">
        <f>(COUNTIFS('MASTER TT'!$E$2:$E$68606,$A$2:$A$7563,'MASTER TT'!$B$2:$B$68606,"FRIDAY",'MASTER TT'!$C$2:$C$68606,"08*-1*",'MASTER TT'!$AM$2:$AM$68606,"JAN-APRIL 2026",'MASTER TT'!$J$2:$J$68606,"&gt;=1"))</f>
        <v>0</v>
      </c>
      <c r="AF165" s="79">
        <f>(COUNTIFS('MASTER TT'!$E$2:$E$68606,$A$2:$A$7563,'MASTER TT'!$B$2:$B$68606,"FRIDAY",'MASTER TT'!$C$2:$C$68606,"1100-1*",'MASTER TT'!$AM$2:$AM$68606,"JAN-APRIL 2026",'MASTER TT'!$J$2:$J$68606,"&gt;=1"))</f>
        <v>0</v>
      </c>
      <c r="AG165" s="79">
        <f>(COUNTIFS('MASTER TT'!$E$2:$E$68606,$A$2:$A$7563,'MASTER TT'!$B$2:$B$68606,"MONDAY",'MASTER TT'!$C$2:$C$68606,"1200-1*",'MASTER TT'!$AM$2:$AM$68606,"JAN-APRIL 2025",'MASTER TT'!$J$2:$J$68606,"&gt;=1"))</f>
        <v>0</v>
      </c>
      <c r="AH165" s="79">
        <f>(COUNTIFS('MASTER TT'!$E$2:$E$68606,$A$2:$A$7563,'MASTER TT'!$B$2:$B$68606,"MONDAY",'MASTER TT'!$C$2:$C$68606,"1300-1*",'MASTER TT'!$AM$2:$AM$68606,"JAN-APRIL 2025",'MASTER TT'!$J$2:$J$68606,"&gt;=1"))</f>
        <v>0</v>
      </c>
      <c r="AI165" s="79">
        <f>(COUNTIFS('MASTER TT'!$E$2:$E$68606,$A$2:$A$7563,'MASTER TT'!$B$2:$B$68606,"FRIDAY",'MASTER TT'!$C$2:$C$68606,"14*-1*",'MASTER TT'!$AM$2:$AM$68606,"JAN-APRIL 2026",'MASTER TT'!$J$2:$J$68606,"&gt;=1"))</f>
        <v>0</v>
      </c>
      <c r="AJ165" s="79">
        <f>(COUNTIFS('MASTER TT'!$E$2:$E$68606,$A$2:$A$7563,'MASTER TT'!$B$2:$B$68606,"FRIDAY",'MASTER TT'!$C$2:$C$68606,"17*-*",'MASTER TT'!$AM$2:$AM$68606,"JAN-APRIL 2026",'MASTER TT'!$J$2:$J$68606,"&gt;=1"))</f>
        <v>0</v>
      </c>
      <c r="AK165" s="79">
        <f>(COUNTIFS('MASTER TT'!$E$2:$E$68606,$A$2:$A$7563,'MASTER TT'!$B$2:$B$68606,"SATURDAY",'MASTER TT'!$C$2:$C$68606,"08*-1*",'MASTER TT'!$AM$2:$AM$68606,"JAN-APRIL 2026",'MASTER TT'!$J$2:$J$68606,"&gt;=1"))</f>
        <v>0</v>
      </c>
      <c r="AL165" s="79">
        <f>(COUNTIFS('MASTER TT'!$E$2:$E$68606,$A$2:$A$7563,'MASTER TT'!$B$2:$B$68606,"SATURDAY",'MASTER TT'!$C$2:$C$68606,"1100-1*",'MASTER TT'!$AM$2:$AM$68606,"JAN-APRIL 2026",'MASTER TT'!$J$2:$J$68606,"&gt;=1"))</f>
        <v>0</v>
      </c>
      <c r="AM165" s="79">
        <f>(COUNTIFS('MASTER TT'!$E$2:$E$68606,$A$2:$A$7563,'MASTER TT'!$B$2:$B$68606,"MONDAY",'MASTER TT'!$C$2:$C$68606,"1200-1*",'MASTER TT'!$AM$2:$AM$68606,"JAN-APRIL 2025",'MASTER TT'!$J$2:$J$68606,"&gt;=1"))</f>
        <v>0</v>
      </c>
      <c r="AN165" s="79">
        <f>(COUNTIFS('MASTER TT'!$E$2:$E$68606,$A$2:$A$7563,'MASTER TT'!$B$2:$B$68606,"MONDAY",'MASTER TT'!$C$2:$C$68606,"1300-1*",'MASTER TT'!$AM$2:$AM$68606,"JAN-APRIL 2025",'MASTER TT'!$J$2:$J$68606,"&gt;=1"))</f>
        <v>0</v>
      </c>
      <c r="AO165" s="79">
        <f>(COUNTIFS('MASTER TT'!$E$2:$E$68606,$A$2:$A$7563,'MASTER TT'!$B$2:$B$68606,"MONDAY",'MASTER TT'!$C$2:$C$68606,"14*-1*",'MASTER TT'!$AM$2:$AM$68606,"MAY-AUG 2025",'MASTER TT'!$J$2:$J$68606,"&gt;=1"))</f>
        <v>0</v>
      </c>
      <c r="AP165" s="79">
        <f>(COUNTIFS('MASTER TT'!$E$2:$E$68606,$A$2:$A$7563,'MASTER TT'!$B$2:$B$68606,"SATURDAY",'MASTER TT'!$C$2:$C$68606,"17*-*",'MASTER TT'!$AM$2:$AM$68606,"JAN-APRIL 2026",'MASTER TT'!$J$2:$J$68606,"&gt;=1"))</f>
        <v>0</v>
      </c>
      <c r="AQ165" s="79">
        <f>(COUNTIFS('MASTER TT'!$E$2:$E$68606,$A$2:$A$7563,'MASTER TT'!$B$2:$B$68606,"SUNDAY",'MASTER TT'!$C$2:$C$68606,"08*-1*",'MASTER TT'!$AM$2:$AM$68606,"JAN-APRIL 2026",'MASTER TT'!$J$2:$J$68606,"&gt;=1"))</f>
        <v>0</v>
      </c>
      <c r="AR165" s="79">
        <f>(COUNTIFS('MASTER TT'!$E$2:$E$68607,$A$2:$A$7563,'MASTER TT'!$B$2:$B$68607,"SUNDAY",'MASTER TT'!$C$2:$C$68607,"1100-1*",'MASTER TT'!$AM$2:$AM$68607,"JAN-APRIL 2026",'MASTER TT'!$J$2:$J$68607,"&gt;=1"))</f>
        <v>0</v>
      </c>
      <c r="AS165" s="79">
        <f>(COUNTIFS('MASTER TT'!$E$2:$E$68606,$A$2:$A$7563,'MASTER TT'!$B$2:$B$68606,"SUNDAY",'MASTER TT'!$C$2:$C$68606,"1200-1*",'MASTER TT'!$AM$2:$AM$68606,"JAN-APRIL 2026",'MASTER TT'!$J$2:$J$68606,"&gt;=1"))</f>
        <v>0</v>
      </c>
      <c r="AT165" s="79">
        <f>(COUNTIFS('MASTER TT'!$E$2:$E$68606,$A$2:$A$7563,'MASTER TT'!$B$2:$B$68606,"SUNDAY",'MASTER TT'!$C$2:$C$68606,"1300-1*",'MASTER TT'!$AM$2:$AM$68606,"JAN-APRIL 2026",'MASTER TT'!$J$2:$J$68606,"&gt;=1"))</f>
        <v>0</v>
      </c>
      <c r="AU165" s="79">
        <f>(COUNTIFS('MASTER TT'!$E$2:$E$68606,$A$2:$A$7563,'MASTER TT'!$B$2:$B$68606,"SUNDAY",'MASTER TT'!$C$2:$C$68606,"14*-1*",'MASTER TT'!$AM$2:$AM$68606,"JAN-APRIL 2026",'MASTER TT'!$J$2:$J$68606,"&gt;=1"))</f>
        <v>0</v>
      </c>
      <c r="AV165" s="79">
        <f>(COUNTIFS('MASTER TT'!$E$2:$E$68606,$A$2:$A$7563,'MASTER TT'!$B$2:$B$68606,"SUNDAY",'MASTER TT'!$C$2:$C$68606,"17*-*",'MASTER TT'!$AM$2:$AM$68606,"JAN-APRIL 2026",'MASTER TT'!$J$2:$J$68606,"&gt;=1"))</f>
        <v>0</v>
      </c>
      <c r="AW165" s="28"/>
      <c r="AX165" s="29"/>
      <c r="AY165" s="28"/>
      <c r="AZ165" s="28"/>
      <c r="BA165" s="28"/>
      <c r="BB165" s="28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1"/>
      <c r="BZ165" s="31"/>
      <c r="CA165" s="30"/>
      <c r="CB165" s="30"/>
      <c r="CC165" s="30"/>
      <c r="CD165" s="30"/>
      <c r="CE165" s="30"/>
      <c r="CF165" s="30"/>
    </row>
    <row r="166" spans="1:84" ht="14.25" customHeight="1">
      <c r="A166" s="129" t="s">
        <v>540</v>
      </c>
      <c r="B166" s="130" t="s">
        <v>510</v>
      </c>
      <c r="C166" s="46"/>
      <c r="D166" s="121"/>
      <c r="E166" s="121"/>
      <c r="F166" s="121" t="s">
        <v>479</v>
      </c>
      <c r="G166" s="79">
        <f>(COUNTIFS('MASTER TT'!$E$2:$E$68606,$A$2:$A$7563,'MASTER TT'!$B$2:$B$68606,"MONDAY",'MASTER TT'!$C$2:$C$68606,"08*-1*",'MASTER TT'!$AM$2:$AM$68606,"JAN-APRIL 2026",'MASTER TT'!$J$2:$J$68606,"&gt;=1"))</f>
        <v>0</v>
      </c>
      <c r="H166" s="79">
        <f>(COUNTIFS('MASTER TT'!$E$2:$E$68602,$A$2:$A$7563,'MASTER TT'!$B$2:$B$68602,"MONDAY",'MASTER TT'!$C$2:$C$68602,"1100-1*",'MASTER TT'!$AM$2:$AM$68602,"JAN-APRIL 2026",'MASTER TT'!$J$2:$J$68602,"&gt;=1"))</f>
        <v>0</v>
      </c>
      <c r="I166" s="79">
        <f>(COUNTIFS('MASTER TT'!$E$2:$E$68606,$A$2:$A$7563,'MASTER TT'!$B$2:$B$68606,"MONDAY",'MASTER TT'!$C$2:$C$68606,"1200-1*",'MASTER TT'!$AM$2:$AM$68606,"JAN-APRIL 2025",'MASTER TT'!$J$2:$J$68606,"&gt;=1"))</f>
        <v>0</v>
      </c>
      <c r="J166" s="79">
        <f>(COUNTIFS('MASTER TT'!$E$2:$E$68606,$A$2:$A$7563,'MASTER TT'!$B$2:$B$68606,"MONDAY",'MASTER TT'!$C$2:$C$68606,"1300-1*",'MASTER TT'!$AM$2:$AM$68606,"JAN-APRIL 2025",'MASTER TT'!$J$2:$J$68606,"&gt;=1"))</f>
        <v>0</v>
      </c>
      <c r="K166" s="79">
        <f>(COUNTIFS('MASTER TT'!$E$2:$E$68606,$A$2:$A$7563,'MASTER TT'!$B$2:$B$68606,"MONDAY",'MASTER TT'!$C$2:$C$68606,"14*-1*",'MASTER TT'!$AM$2:$AM$68606,"JAN-APRIL 2026",'MASTER TT'!$J$2:$J$68606,"&gt;=1"))</f>
        <v>0</v>
      </c>
      <c r="L166" s="79">
        <f>(COUNTIFS('MASTER TT'!$E$2:$E$68606,$A$2:$A$7563,'MASTER TT'!$B$2:$B$68606,"MONDAY",'MASTER TT'!$C$2:$C$68606,"17*-*",'MASTER TT'!$AM$2:$AM$68606,"JAN-APRIL 2026",'MASTER TT'!$J$2:$J$68606,"&gt;=1"))</f>
        <v>0</v>
      </c>
      <c r="M166" s="79">
        <f>(COUNTIFS('MASTER TT'!$E$2:$E$68606,$A$2:$A$7563,'MASTER TT'!$B$2:$B$68606,"TUESDAY",'MASTER TT'!$C$2:$C$68606,"08*-1*",'MASTER TT'!$AM$2:$AM$68606,"JAN-APRIL 2026",'MASTER TT'!$J$2:$J$68606,"&gt;=1"))</f>
        <v>0</v>
      </c>
      <c r="N166" s="79">
        <f>(COUNTIFS('MASTER TT'!$E$2:$E$68606,$A$2:$A$7563,'MASTER TT'!$B$2:$B$68606,"TUESDAY",'MASTER TT'!$C$2:$C$68606,"1100-1*",'MASTER TT'!$AM$2:$AM$68606,"JAN-APRIL 2026",'MASTER TT'!$J$2:$J$68606,"&gt;=1"))</f>
        <v>0</v>
      </c>
      <c r="O166" s="79">
        <f>(COUNTIFS('MASTER TT'!$E$2:$E$68606,$A$2:$A$7563,'MASTER TT'!$B$2:$B$68606,"MONDAY",'MASTER TT'!$C$2:$C$68606,"1200-1*",'MASTER TT'!$AM$2:$AM$68606,"JAN-APRIL 2025",'MASTER TT'!$J$2:$J$68606,"&gt;=1"))</f>
        <v>0</v>
      </c>
      <c r="P166" s="79">
        <f>(COUNTIFS('MASTER TT'!$E$2:$E$68606,$A$2:$A$7563,'MASTER TT'!$B$2:$B$68606,"TUESDAY",'MASTER TT'!$C$2:$C$68606,"1300-1*",'MASTER TT'!$AM$2:$AM$68606,"JAN-APRIL 2026",'MASTER TT'!$J$2:$J$68606,"&gt;=1"))</f>
        <v>0</v>
      </c>
      <c r="Q166" s="79">
        <f>(COUNTIFS('MASTER TT'!$E$2:$E$68606,$A$2:$A$7563,'MASTER TT'!$B$2:$B$68606,"TUESDAY",'MASTER TT'!$C$2:$C$68606,"14*-1*",'MASTER TT'!$AM$2:$AM$68606,"JAN-APRIL 2026",'MASTER TT'!$J$2:$J$68606,"&gt;=1"))</f>
        <v>0</v>
      </c>
      <c r="R166" s="79">
        <f>(COUNTIFS('MASTER TT'!$E$2:$E$68606,$A$2:$A$7563,'MASTER TT'!$B$2:$B$68606,"TUESDAY",'MASTER TT'!$C$2:$C$68606,"17*-*",'MASTER TT'!$AM$2:$AM$68606,"SEP-DEC  2025",'MASTER TT'!$J$2:$J$68606,"&gt;=1"))</f>
        <v>0</v>
      </c>
      <c r="S166" s="79">
        <f>(COUNTIFS('MASTER TT'!$E$2:$E$68606,$A$2:$A$7563,'MASTER TT'!$B$2:$B$68606,"WEDNESDAY",'MASTER TT'!$C$2:$C$68606,"08*-1*",'MASTER TT'!$AM$2:$AM$68606,"JAN-APRIL 2026",'MASTER TT'!$J$2:$J$68606,"&gt;=1"))</f>
        <v>0</v>
      </c>
      <c r="T166" s="79">
        <f>(COUNTIFS('MASTER TT'!$E$2:$E$68606,$A$2:$A$7563,'MASTER TT'!$B$2:$B$68606,"WEDNESDAY",'MASTER TT'!$C$2:$C$68606,"1100-1*",'MASTER TT'!$AM$2:$AM$68606,"JAN-APRIL 2026",'MASTER TT'!$J$2:$J$68606,"&gt;=1"))</f>
        <v>0</v>
      </c>
      <c r="U166" s="79">
        <f>(COUNTIFS('MASTER TT'!$E$2:$E$68606,$A$2:$A$7563,'MASTER TT'!$B$2:$B$68606,"MONDAY",'MASTER TT'!$C$2:$C$68606,"1200-1*",'MASTER TT'!$AM$2:$AM$68606,"JAN-APRIL 2025",'MASTER TT'!$J$2:$J$68606,"&gt;=1"))</f>
        <v>0</v>
      </c>
      <c r="V166" s="79">
        <f>(COUNTIFS('MASTER TT'!$E$2:$E$68606,$A$2:$A$7563,'MASTER TT'!$B$2:$B$68606,"MONDAY",'MASTER TT'!$C$2:$C$68606,"1300-1*",'MASTER TT'!$AM$2:$AM$68606,"JAN-APRIL 2025",'MASTER TT'!$J$2:$J$68606,"&gt;=1"))</f>
        <v>0</v>
      </c>
      <c r="W166" s="79">
        <f>(COUNTIFS('MASTER TT'!$E$2:$E$68606,$A$2:$A$7563,'MASTER TT'!$B$2:$B$68606,"WEDNESDAY",'MASTER TT'!$C$2:$C$68606,"14*-1*",'MASTER TT'!$AM$2:$AM$68606,"JAN-APRIL 2026",'MASTER TT'!$J$2:$J$68606,"&gt;=1"))</f>
        <v>0</v>
      </c>
      <c r="X166" s="79">
        <f>(COUNTIFS('MASTER TT'!$E$2:$E$68606,$A$2:$A$7563,'MASTER TT'!$B$2:$B$68606,"WEDNESDAY",'MASTER TT'!$C$2:$C$68606,"17*-*",'MASTER TT'!$AM$2:$AM$68606,"JAN-APRIL 2026",'MASTER TT'!$J$2:$J$68606,"&gt;=1"))</f>
        <v>0</v>
      </c>
      <c r="Y166" s="79">
        <f>(COUNTIFS('MASTER TT'!$E$2:$E$68606,$A$2:$A$7563,'MASTER TT'!$B$2:$B$68606,"THURSDAY",'MASTER TT'!$C$2:$C$68606,"08*-1*",'MASTER TT'!$AM$2:$AM$68606,"JAN-APRIL 2026",'MASTER TT'!$J$2:$J$68606,"&gt;=1"))</f>
        <v>0</v>
      </c>
      <c r="Z166" s="79">
        <f>(COUNTIFS('MASTER TT'!$E$2:$E$68606,$A$2:$A$7563,'MASTER TT'!$B$2:$B$68606,"THURSDAY",'MASTER TT'!$C$2:$C$68606,"1100-1*",'MASTER TT'!$AM$2:$AM$68606,"JAN-APRIL 2026",'MASTER TT'!$J$2:$J$68606,"&gt;=1"))</f>
        <v>0</v>
      </c>
      <c r="AA166" s="79">
        <f>(COUNTIFS('MASTER TT'!$E$2:$E$68606,$A$2:$A$7563,'MASTER TT'!$B$2:$B$68606,"MONDAY",'MASTER TT'!$C$2:$C$68606,"1200-1*",'MASTER TT'!$AM$2:$AM$68606,"JAN-APRIL 2025",'MASTER TT'!$J$2:$J$68606,"&gt;=1"))</f>
        <v>0</v>
      </c>
      <c r="AB166" s="79">
        <f>(COUNTIFS('MASTER TT'!$E$2:$E$68606,$A$2:$A$7563,'MASTER TT'!$B$2:$B$68606,"MONDAY",'MASTER TT'!$C$2:$C$68606,"1300-1*",'MASTER TT'!$AM$2:$AM$68606,"JAN-APRIL 2025",'MASTER TT'!$J$2:$J$68606,"&gt;=1"))</f>
        <v>0</v>
      </c>
      <c r="AC166" s="79">
        <f>(COUNTIFS('MASTER TT'!$E$2:$E$68606,$A$2:$A$7563,'MASTER TT'!$B$2:$B$68606,"THURSDAY",'MASTER TT'!$C$2:$C$68606,"14*-1*",'MASTER TT'!$AM$2:$AM$68606,"JAN-APRIL 2026",'MASTER TT'!$J$2:$J$68606,"&gt;=1"))</f>
        <v>0</v>
      </c>
      <c r="AD166" s="79">
        <f>(COUNTIFS('MASTER TT'!$E$2:$E$68606,$A$2:$A$7563,'MASTER TT'!$B$2:$B$68606,"THURSDAY",'MASTER TT'!$C$2:$C$68606,"17*-*",'MASTER TT'!$AM$2:$AM$68606,"JAN-APRIL 2026",'MASTER TT'!$J$2:$J$68606,"&gt;=1"))</f>
        <v>0</v>
      </c>
      <c r="AE166" s="79">
        <f>(COUNTIFS('MASTER TT'!$E$2:$E$68606,$A$2:$A$7563,'MASTER TT'!$B$2:$B$68606,"FRIDAY",'MASTER TT'!$C$2:$C$68606,"08*-1*",'MASTER TT'!$AM$2:$AM$68606,"JAN-APRIL 2026",'MASTER TT'!$J$2:$J$68606,"&gt;=1"))</f>
        <v>0</v>
      </c>
      <c r="AF166" s="79">
        <f>(COUNTIFS('MASTER TT'!$E$2:$E$68606,$A$2:$A$7563,'MASTER TT'!$B$2:$B$68606,"FRIDAY",'MASTER TT'!$C$2:$C$68606,"1100-1*",'MASTER TT'!$AM$2:$AM$68606,"JAN-APRIL 2026",'MASTER TT'!$J$2:$J$68606,"&gt;=1"))</f>
        <v>0</v>
      </c>
      <c r="AG166" s="79">
        <f>(COUNTIFS('MASTER TT'!$E$2:$E$68606,$A$2:$A$7563,'MASTER TT'!$B$2:$B$68606,"MONDAY",'MASTER TT'!$C$2:$C$68606,"1200-1*",'MASTER TT'!$AM$2:$AM$68606,"JAN-APRIL 2025",'MASTER TT'!$J$2:$J$68606,"&gt;=1"))</f>
        <v>0</v>
      </c>
      <c r="AH166" s="79">
        <f>(COUNTIFS('MASTER TT'!$E$2:$E$68606,$A$2:$A$7563,'MASTER TT'!$B$2:$B$68606,"MONDAY",'MASTER TT'!$C$2:$C$68606,"1300-1*",'MASTER TT'!$AM$2:$AM$68606,"JAN-APRIL 2025",'MASTER TT'!$J$2:$J$68606,"&gt;=1"))</f>
        <v>0</v>
      </c>
      <c r="AI166" s="79">
        <f>(COUNTIFS('MASTER TT'!$E$2:$E$68606,$A$2:$A$7563,'MASTER TT'!$B$2:$B$68606,"FRIDAY",'MASTER TT'!$C$2:$C$68606,"14*-1*",'MASTER TT'!$AM$2:$AM$68606,"JAN-APRIL 2026",'MASTER TT'!$J$2:$J$68606,"&gt;=1"))</f>
        <v>0</v>
      </c>
      <c r="AJ166" s="79">
        <f>(COUNTIFS('MASTER TT'!$E$2:$E$68606,$A$2:$A$7563,'MASTER TT'!$B$2:$B$68606,"FRIDAY",'MASTER TT'!$C$2:$C$68606,"17*-*",'MASTER TT'!$AM$2:$AM$68606,"JAN-APRIL 2026",'MASTER TT'!$J$2:$J$68606,"&gt;=1"))</f>
        <v>0</v>
      </c>
      <c r="AK166" s="79">
        <f>(COUNTIFS('MASTER TT'!$E$2:$E$68606,$A$2:$A$7563,'MASTER TT'!$B$2:$B$68606,"SATURDAY",'MASTER TT'!$C$2:$C$68606,"08*-1*",'MASTER TT'!$AM$2:$AM$68606,"JAN-APRIL 2026",'MASTER TT'!$J$2:$J$68606,"&gt;=1"))</f>
        <v>0</v>
      </c>
      <c r="AL166" s="79">
        <f>(COUNTIFS('MASTER TT'!$E$2:$E$68606,$A$2:$A$7563,'MASTER TT'!$B$2:$B$68606,"SATURDAY",'MASTER TT'!$C$2:$C$68606,"1100-1*",'MASTER TT'!$AM$2:$AM$68606,"JAN-APRIL 2026",'MASTER TT'!$J$2:$J$68606,"&gt;=1"))</f>
        <v>0</v>
      </c>
      <c r="AM166" s="79">
        <f>(COUNTIFS('MASTER TT'!$E$2:$E$68606,$A$2:$A$7563,'MASTER TT'!$B$2:$B$68606,"MONDAY",'MASTER TT'!$C$2:$C$68606,"1200-1*",'MASTER TT'!$AM$2:$AM$68606,"JAN-APRIL 2025",'MASTER TT'!$J$2:$J$68606,"&gt;=1"))</f>
        <v>0</v>
      </c>
      <c r="AN166" s="79">
        <f>(COUNTIFS('MASTER TT'!$E$2:$E$68606,$A$2:$A$7563,'MASTER TT'!$B$2:$B$68606,"MONDAY",'MASTER TT'!$C$2:$C$68606,"1300-1*",'MASTER TT'!$AM$2:$AM$68606,"JAN-APRIL 2025",'MASTER TT'!$J$2:$J$68606,"&gt;=1"))</f>
        <v>0</v>
      </c>
      <c r="AO166" s="79">
        <f>(COUNTIFS('MASTER TT'!$E$2:$E$68606,$A$2:$A$7563,'MASTER TT'!$B$2:$B$68606,"MONDAY",'MASTER TT'!$C$2:$C$68606,"14*-1*",'MASTER TT'!$AM$2:$AM$68606,"MAY-AUG 2025",'MASTER TT'!$J$2:$J$68606,"&gt;=1"))</f>
        <v>0</v>
      </c>
      <c r="AP166" s="79">
        <f>(COUNTIFS('MASTER TT'!$E$2:$E$68606,$A$2:$A$7563,'MASTER TT'!$B$2:$B$68606,"SATURDAY",'MASTER TT'!$C$2:$C$68606,"17*-*",'MASTER TT'!$AM$2:$AM$68606,"JAN-APRIL 2026",'MASTER TT'!$J$2:$J$68606,"&gt;=1"))</f>
        <v>0</v>
      </c>
      <c r="AQ166" s="79">
        <f>(COUNTIFS('MASTER TT'!$E$2:$E$68606,$A$2:$A$7563,'MASTER TT'!$B$2:$B$68606,"SUNDAY",'MASTER TT'!$C$2:$C$68606,"08*-1*",'MASTER TT'!$AM$2:$AM$68606,"JAN-APRIL 2026",'MASTER TT'!$J$2:$J$68606,"&gt;=1"))</f>
        <v>0</v>
      </c>
      <c r="AR166" s="79">
        <f>(COUNTIFS('MASTER TT'!$E$2:$E$68607,$A$2:$A$7563,'MASTER TT'!$B$2:$B$68607,"SUNDAY",'MASTER TT'!$C$2:$C$68607,"1100-1*",'MASTER TT'!$AM$2:$AM$68607,"JAN-APRIL 2026",'MASTER TT'!$J$2:$J$68607,"&gt;=1"))</f>
        <v>0</v>
      </c>
      <c r="AS166" s="79">
        <f>(COUNTIFS('MASTER TT'!$E$2:$E$68606,$A$2:$A$7563,'MASTER TT'!$B$2:$B$68606,"SUNDAY",'MASTER TT'!$C$2:$C$68606,"1200-1*",'MASTER TT'!$AM$2:$AM$68606,"JAN-APRIL 2026",'MASTER TT'!$J$2:$J$68606,"&gt;=1"))</f>
        <v>0</v>
      </c>
      <c r="AT166" s="79">
        <f>(COUNTIFS('MASTER TT'!$E$2:$E$68606,$A$2:$A$7563,'MASTER TT'!$B$2:$B$68606,"SUNDAY",'MASTER TT'!$C$2:$C$68606,"1300-1*",'MASTER TT'!$AM$2:$AM$68606,"JAN-APRIL 2026",'MASTER TT'!$J$2:$J$68606,"&gt;=1"))</f>
        <v>0</v>
      </c>
      <c r="AU166" s="79">
        <f>(COUNTIFS('MASTER TT'!$E$2:$E$68606,$A$2:$A$7563,'MASTER TT'!$B$2:$B$68606,"SUNDAY",'MASTER TT'!$C$2:$C$68606,"14*-1*",'MASTER TT'!$AM$2:$AM$68606,"JAN-APRIL 2026",'MASTER TT'!$J$2:$J$68606,"&gt;=1"))</f>
        <v>0</v>
      </c>
      <c r="AV166" s="79">
        <f>(COUNTIFS('MASTER TT'!$E$2:$E$68606,$A$2:$A$7563,'MASTER TT'!$B$2:$B$68606,"SUNDAY",'MASTER TT'!$C$2:$C$68606,"17*-*",'MASTER TT'!$AM$2:$AM$68606,"JAN-APRIL 2026",'MASTER TT'!$J$2:$J$68606,"&gt;=1"))</f>
        <v>0</v>
      </c>
      <c r="AW166" s="28"/>
      <c r="AX166" s="29"/>
      <c r="AY166" s="28"/>
      <c r="AZ166" s="28"/>
      <c r="BA166" s="28"/>
      <c r="BB166" s="28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1"/>
      <c r="BZ166" s="31"/>
      <c r="CA166" s="30"/>
      <c r="CB166" s="30"/>
      <c r="CC166" s="30"/>
      <c r="CD166" s="30"/>
      <c r="CE166" s="30"/>
      <c r="CF166" s="30"/>
    </row>
    <row r="167" spans="1:84" ht="14.25" customHeight="1">
      <c r="A167" s="129" t="s">
        <v>541</v>
      </c>
      <c r="B167" s="130" t="s">
        <v>510</v>
      </c>
      <c r="C167" s="46"/>
      <c r="D167" s="121"/>
      <c r="E167" s="121"/>
      <c r="F167" s="121" t="s">
        <v>479</v>
      </c>
      <c r="G167" s="79">
        <f>(COUNTIFS('MASTER TT'!$E$2:$E$68606,$A$2:$A$7563,'MASTER TT'!$B$2:$B$68606,"MONDAY",'MASTER TT'!$C$2:$C$68606,"08*-1*",'MASTER TT'!$AM$2:$AM$68606,"JAN-APRIL 2026",'MASTER TT'!$J$2:$J$68606,"&gt;=1"))</f>
        <v>0</v>
      </c>
      <c r="H167" s="79">
        <f>(COUNTIFS('MASTER TT'!$E$2:$E$68602,$A$2:$A$7563,'MASTER TT'!$B$2:$B$68602,"MONDAY",'MASTER TT'!$C$2:$C$68602,"1100-1*",'MASTER TT'!$AM$2:$AM$68602,"JAN-APRIL 2026",'MASTER TT'!$J$2:$J$68602,"&gt;=1"))</f>
        <v>0</v>
      </c>
      <c r="I167" s="79">
        <f>(COUNTIFS('MASTER TT'!$E$2:$E$68606,$A$2:$A$7563,'MASTER TT'!$B$2:$B$68606,"MONDAY",'MASTER TT'!$C$2:$C$68606,"1200-1*",'MASTER TT'!$AM$2:$AM$68606,"JAN-APRIL 2025",'MASTER TT'!$J$2:$J$68606,"&gt;=1"))</f>
        <v>0</v>
      </c>
      <c r="J167" s="79">
        <f>(COUNTIFS('MASTER TT'!$E$2:$E$68606,$A$2:$A$7563,'MASTER TT'!$B$2:$B$68606,"MONDAY",'MASTER TT'!$C$2:$C$68606,"1300-1*",'MASTER TT'!$AM$2:$AM$68606,"JAN-APRIL 2025",'MASTER TT'!$J$2:$J$68606,"&gt;=1"))</f>
        <v>0</v>
      </c>
      <c r="K167" s="79">
        <f>(COUNTIFS('MASTER TT'!$E$2:$E$68606,$A$2:$A$7563,'MASTER TT'!$B$2:$B$68606,"MONDAY",'MASTER TT'!$C$2:$C$68606,"14*-1*",'MASTER TT'!$AM$2:$AM$68606,"JAN-APRIL 2026",'MASTER TT'!$J$2:$J$68606,"&gt;=1"))</f>
        <v>0</v>
      </c>
      <c r="L167" s="79">
        <f>(COUNTIFS('MASTER TT'!$E$2:$E$68606,$A$2:$A$7563,'MASTER TT'!$B$2:$B$68606,"MONDAY",'MASTER TT'!$C$2:$C$68606,"17*-*",'MASTER TT'!$AM$2:$AM$68606,"JAN-APRIL 2026",'MASTER TT'!$J$2:$J$68606,"&gt;=1"))</f>
        <v>0</v>
      </c>
      <c r="M167" s="79">
        <f>(COUNTIFS('MASTER TT'!$E$2:$E$68606,$A$2:$A$7563,'MASTER TT'!$B$2:$B$68606,"TUESDAY",'MASTER TT'!$C$2:$C$68606,"08*-1*",'MASTER TT'!$AM$2:$AM$68606,"JAN-APRIL 2026",'MASTER TT'!$J$2:$J$68606,"&gt;=1"))</f>
        <v>0</v>
      </c>
      <c r="N167" s="79">
        <f>(COUNTIFS('MASTER TT'!$E$2:$E$68606,$A$2:$A$7563,'MASTER TT'!$B$2:$B$68606,"TUESDAY",'MASTER TT'!$C$2:$C$68606,"1100-1*",'MASTER TT'!$AM$2:$AM$68606,"JAN-APRIL 2026",'MASTER TT'!$J$2:$J$68606,"&gt;=1"))</f>
        <v>0</v>
      </c>
      <c r="O167" s="79">
        <f>(COUNTIFS('MASTER TT'!$E$2:$E$68606,$A$2:$A$7563,'MASTER TT'!$B$2:$B$68606,"MONDAY",'MASTER TT'!$C$2:$C$68606,"1200-1*",'MASTER TT'!$AM$2:$AM$68606,"JAN-APRIL 2025",'MASTER TT'!$J$2:$J$68606,"&gt;=1"))</f>
        <v>0</v>
      </c>
      <c r="P167" s="79">
        <f>(COUNTIFS('MASTER TT'!$E$2:$E$68606,$A$2:$A$7563,'MASTER TT'!$B$2:$B$68606,"TUESDAY",'MASTER TT'!$C$2:$C$68606,"1300-1*",'MASTER TT'!$AM$2:$AM$68606,"JAN-APRIL 2026",'MASTER TT'!$J$2:$J$68606,"&gt;=1"))</f>
        <v>0</v>
      </c>
      <c r="Q167" s="79">
        <f>(COUNTIFS('MASTER TT'!$E$2:$E$68606,$A$2:$A$7563,'MASTER TT'!$B$2:$B$68606,"TUESDAY",'MASTER TT'!$C$2:$C$68606,"14*-1*",'MASTER TT'!$AM$2:$AM$68606,"JAN-APRIL 2026",'MASTER TT'!$J$2:$J$68606,"&gt;=1"))</f>
        <v>0</v>
      </c>
      <c r="R167" s="79">
        <f>(COUNTIFS('MASTER TT'!$E$2:$E$68606,$A$2:$A$7563,'MASTER TT'!$B$2:$B$68606,"TUESDAY",'MASTER TT'!$C$2:$C$68606,"17*-*",'MASTER TT'!$AM$2:$AM$68606,"SEP-DEC  2025",'MASTER TT'!$J$2:$J$68606,"&gt;=1"))</f>
        <v>0</v>
      </c>
      <c r="S167" s="79">
        <f>(COUNTIFS('MASTER TT'!$E$2:$E$68606,$A$2:$A$7563,'MASTER TT'!$B$2:$B$68606,"WEDNESDAY",'MASTER TT'!$C$2:$C$68606,"08*-1*",'MASTER TT'!$AM$2:$AM$68606,"JAN-APRIL 2026",'MASTER TT'!$J$2:$J$68606,"&gt;=1"))</f>
        <v>0</v>
      </c>
      <c r="T167" s="79">
        <f>(COUNTIFS('MASTER TT'!$E$2:$E$68606,$A$2:$A$7563,'MASTER TT'!$B$2:$B$68606,"WEDNESDAY",'MASTER TT'!$C$2:$C$68606,"1100-1*",'MASTER TT'!$AM$2:$AM$68606,"JAN-APRIL 2026",'MASTER TT'!$J$2:$J$68606,"&gt;=1"))</f>
        <v>0</v>
      </c>
      <c r="U167" s="79">
        <f>(COUNTIFS('MASTER TT'!$E$2:$E$68606,$A$2:$A$7563,'MASTER TT'!$B$2:$B$68606,"MONDAY",'MASTER TT'!$C$2:$C$68606,"1200-1*",'MASTER TT'!$AM$2:$AM$68606,"JAN-APRIL 2025",'MASTER TT'!$J$2:$J$68606,"&gt;=1"))</f>
        <v>0</v>
      </c>
      <c r="V167" s="79">
        <f>(COUNTIFS('MASTER TT'!$E$2:$E$68606,$A$2:$A$7563,'MASTER TT'!$B$2:$B$68606,"MONDAY",'MASTER TT'!$C$2:$C$68606,"1300-1*",'MASTER TT'!$AM$2:$AM$68606,"JAN-APRIL 2025",'MASTER TT'!$J$2:$J$68606,"&gt;=1"))</f>
        <v>0</v>
      </c>
      <c r="W167" s="79">
        <f>(COUNTIFS('MASTER TT'!$E$2:$E$68606,$A$2:$A$7563,'MASTER TT'!$B$2:$B$68606,"WEDNESDAY",'MASTER TT'!$C$2:$C$68606,"14*-1*",'MASTER TT'!$AM$2:$AM$68606,"JAN-APRIL 2026",'MASTER TT'!$J$2:$J$68606,"&gt;=1"))</f>
        <v>0</v>
      </c>
      <c r="X167" s="79">
        <f>(COUNTIFS('MASTER TT'!$E$2:$E$68606,$A$2:$A$7563,'MASTER TT'!$B$2:$B$68606,"WEDNESDAY",'MASTER TT'!$C$2:$C$68606,"17*-*",'MASTER TT'!$AM$2:$AM$68606,"JAN-APRIL 2026",'MASTER TT'!$J$2:$J$68606,"&gt;=1"))</f>
        <v>0</v>
      </c>
      <c r="Y167" s="79">
        <f>(COUNTIFS('MASTER TT'!$E$2:$E$68606,$A$2:$A$7563,'MASTER TT'!$B$2:$B$68606,"THURSDAY",'MASTER TT'!$C$2:$C$68606,"08*-1*",'MASTER TT'!$AM$2:$AM$68606,"JAN-APRIL 2026",'MASTER TT'!$J$2:$J$68606,"&gt;=1"))</f>
        <v>0</v>
      </c>
      <c r="Z167" s="79">
        <f>(COUNTIFS('MASTER TT'!$E$2:$E$68606,$A$2:$A$7563,'MASTER TT'!$B$2:$B$68606,"THURSDAY",'MASTER TT'!$C$2:$C$68606,"1100-1*",'MASTER TT'!$AM$2:$AM$68606,"JAN-APRIL 2026",'MASTER TT'!$J$2:$J$68606,"&gt;=1"))</f>
        <v>0</v>
      </c>
      <c r="AA167" s="79">
        <f>(COUNTIFS('MASTER TT'!$E$2:$E$68606,$A$2:$A$7563,'MASTER TT'!$B$2:$B$68606,"MONDAY",'MASTER TT'!$C$2:$C$68606,"1200-1*",'MASTER TT'!$AM$2:$AM$68606,"JAN-APRIL 2025",'MASTER TT'!$J$2:$J$68606,"&gt;=1"))</f>
        <v>0</v>
      </c>
      <c r="AB167" s="79">
        <f>(COUNTIFS('MASTER TT'!$E$2:$E$68606,$A$2:$A$7563,'MASTER TT'!$B$2:$B$68606,"MONDAY",'MASTER TT'!$C$2:$C$68606,"1300-1*",'MASTER TT'!$AM$2:$AM$68606,"JAN-APRIL 2025",'MASTER TT'!$J$2:$J$68606,"&gt;=1"))</f>
        <v>0</v>
      </c>
      <c r="AC167" s="79">
        <f>(COUNTIFS('MASTER TT'!$E$2:$E$68606,$A$2:$A$7563,'MASTER TT'!$B$2:$B$68606,"THURSDAY",'MASTER TT'!$C$2:$C$68606,"14*-1*",'MASTER TT'!$AM$2:$AM$68606,"JAN-APRIL 2026",'MASTER TT'!$J$2:$J$68606,"&gt;=1"))</f>
        <v>0</v>
      </c>
      <c r="AD167" s="79">
        <f>(COUNTIFS('MASTER TT'!$E$2:$E$68606,$A$2:$A$7563,'MASTER TT'!$B$2:$B$68606,"THURSDAY",'MASTER TT'!$C$2:$C$68606,"17*-*",'MASTER TT'!$AM$2:$AM$68606,"JAN-APRIL 2026",'MASTER TT'!$J$2:$J$68606,"&gt;=1"))</f>
        <v>0</v>
      </c>
      <c r="AE167" s="79">
        <f>(COUNTIFS('MASTER TT'!$E$2:$E$68606,$A$2:$A$7563,'MASTER TT'!$B$2:$B$68606,"FRIDAY",'MASTER TT'!$C$2:$C$68606,"08*-1*",'MASTER TT'!$AM$2:$AM$68606,"JAN-APRIL 2026",'MASTER TT'!$J$2:$J$68606,"&gt;=1"))</f>
        <v>0</v>
      </c>
      <c r="AF167" s="79">
        <f>(COUNTIFS('MASTER TT'!$E$2:$E$68606,$A$2:$A$7563,'MASTER TT'!$B$2:$B$68606,"FRIDAY",'MASTER TT'!$C$2:$C$68606,"1100-1*",'MASTER TT'!$AM$2:$AM$68606,"JAN-APRIL 2026",'MASTER TT'!$J$2:$J$68606,"&gt;=1"))</f>
        <v>0</v>
      </c>
      <c r="AG167" s="79">
        <f>(COUNTIFS('MASTER TT'!$E$2:$E$68606,$A$2:$A$7563,'MASTER TT'!$B$2:$B$68606,"MONDAY",'MASTER TT'!$C$2:$C$68606,"1200-1*",'MASTER TT'!$AM$2:$AM$68606,"JAN-APRIL 2025",'MASTER TT'!$J$2:$J$68606,"&gt;=1"))</f>
        <v>0</v>
      </c>
      <c r="AH167" s="79">
        <f>(COUNTIFS('MASTER TT'!$E$2:$E$68606,$A$2:$A$7563,'MASTER TT'!$B$2:$B$68606,"MONDAY",'MASTER TT'!$C$2:$C$68606,"1300-1*",'MASTER TT'!$AM$2:$AM$68606,"JAN-APRIL 2025",'MASTER TT'!$J$2:$J$68606,"&gt;=1"))</f>
        <v>0</v>
      </c>
      <c r="AI167" s="79">
        <f>(COUNTIFS('MASTER TT'!$E$2:$E$68606,$A$2:$A$7563,'MASTER TT'!$B$2:$B$68606,"FRIDAY",'MASTER TT'!$C$2:$C$68606,"14*-1*",'MASTER TT'!$AM$2:$AM$68606,"JAN-APRIL 2026",'MASTER TT'!$J$2:$J$68606,"&gt;=1"))</f>
        <v>0</v>
      </c>
      <c r="AJ167" s="79">
        <f>(COUNTIFS('MASTER TT'!$E$2:$E$68606,$A$2:$A$7563,'MASTER TT'!$B$2:$B$68606,"FRIDAY",'MASTER TT'!$C$2:$C$68606,"17*-*",'MASTER TT'!$AM$2:$AM$68606,"JAN-APRIL 2026",'MASTER TT'!$J$2:$J$68606,"&gt;=1"))</f>
        <v>0</v>
      </c>
      <c r="AK167" s="79">
        <f>(COUNTIFS('MASTER TT'!$E$2:$E$68606,$A$2:$A$7563,'MASTER TT'!$B$2:$B$68606,"SATURDAY",'MASTER TT'!$C$2:$C$68606,"08*-1*",'MASTER TT'!$AM$2:$AM$68606,"JAN-APRIL 2026",'MASTER TT'!$J$2:$J$68606,"&gt;=1"))</f>
        <v>0</v>
      </c>
      <c r="AL167" s="79">
        <f>(COUNTIFS('MASTER TT'!$E$2:$E$68606,$A$2:$A$7563,'MASTER TT'!$B$2:$B$68606,"SATURDAY",'MASTER TT'!$C$2:$C$68606,"1100-1*",'MASTER TT'!$AM$2:$AM$68606,"JAN-APRIL 2026",'MASTER TT'!$J$2:$J$68606,"&gt;=1"))</f>
        <v>0</v>
      </c>
      <c r="AM167" s="79">
        <f>(COUNTIFS('MASTER TT'!$E$2:$E$68606,$A$2:$A$7563,'MASTER TT'!$B$2:$B$68606,"MONDAY",'MASTER TT'!$C$2:$C$68606,"1200-1*",'MASTER TT'!$AM$2:$AM$68606,"JAN-APRIL 2025",'MASTER TT'!$J$2:$J$68606,"&gt;=1"))</f>
        <v>0</v>
      </c>
      <c r="AN167" s="79">
        <f>(COUNTIFS('MASTER TT'!$E$2:$E$68606,$A$2:$A$7563,'MASTER TT'!$B$2:$B$68606,"MONDAY",'MASTER TT'!$C$2:$C$68606,"1300-1*",'MASTER TT'!$AM$2:$AM$68606,"JAN-APRIL 2025",'MASTER TT'!$J$2:$J$68606,"&gt;=1"))</f>
        <v>0</v>
      </c>
      <c r="AO167" s="79">
        <f>(COUNTIFS('MASTER TT'!$E$2:$E$68606,$A$2:$A$7563,'MASTER TT'!$B$2:$B$68606,"MONDAY",'MASTER TT'!$C$2:$C$68606,"14*-1*",'MASTER TT'!$AM$2:$AM$68606,"MAY-AUG 2025",'MASTER TT'!$J$2:$J$68606,"&gt;=1"))</f>
        <v>0</v>
      </c>
      <c r="AP167" s="79">
        <f>(COUNTIFS('MASTER TT'!$E$2:$E$68606,$A$2:$A$7563,'MASTER TT'!$B$2:$B$68606,"SATURDAY",'MASTER TT'!$C$2:$C$68606,"17*-*",'MASTER TT'!$AM$2:$AM$68606,"JAN-APRIL 2026",'MASTER TT'!$J$2:$J$68606,"&gt;=1"))</f>
        <v>0</v>
      </c>
      <c r="AQ167" s="79">
        <f>(COUNTIFS('MASTER TT'!$E$2:$E$68606,$A$2:$A$7563,'MASTER TT'!$B$2:$B$68606,"SUNDAY",'MASTER TT'!$C$2:$C$68606,"08*-1*",'MASTER TT'!$AM$2:$AM$68606,"JAN-APRIL 2026",'MASTER TT'!$J$2:$J$68606,"&gt;=1"))</f>
        <v>0</v>
      </c>
      <c r="AR167" s="79">
        <f>(COUNTIFS('MASTER TT'!$E$2:$E$68607,$A$2:$A$7563,'MASTER TT'!$B$2:$B$68607,"SUNDAY",'MASTER TT'!$C$2:$C$68607,"1100-1*",'MASTER TT'!$AM$2:$AM$68607,"JAN-APRIL 2026",'MASTER TT'!$J$2:$J$68607,"&gt;=1"))</f>
        <v>0</v>
      </c>
      <c r="AS167" s="79">
        <f>(COUNTIFS('MASTER TT'!$E$2:$E$68606,$A$2:$A$7563,'MASTER TT'!$B$2:$B$68606,"SUNDAY",'MASTER TT'!$C$2:$C$68606,"1200-1*",'MASTER TT'!$AM$2:$AM$68606,"JAN-APRIL 2026",'MASTER TT'!$J$2:$J$68606,"&gt;=1"))</f>
        <v>0</v>
      </c>
      <c r="AT167" s="79">
        <f>(COUNTIFS('MASTER TT'!$E$2:$E$68606,$A$2:$A$7563,'MASTER TT'!$B$2:$B$68606,"SUNDAY",'MASTER TT'!$C$2:$C$68606,"1300-1*",'MASTER TT'!$AM$2:$AM$68606,"JAN-APRIL 2026",'MASTER TT'!$J$2:$J$68606,"&gt;=1"))</f>
        <v>0</v>
      </c>
      <c r="AU167" s="79">
        <f>(COUNTIFS('MASTER TT'!$E$2:$E$68606,$A$2:$A$7563,'MASTER TT'!$B$2:$B$68606,"SUNDAY",'MASTER TT'!$C$2:$C$68606,"14*-1*",'MASTER TT'!$AM$2:$AM$68606,"JAN-APRIL 2026",'MASTER TT'!$J$2:$J$68606,"&gt;=1"))</f>
        <v>0</v>
      </c>
      <c r="AV167" s="79">
        <f>(COUNTIFS('MASTER TT'!$E$2:$E$68606,$A$2:$A$7563,'MASTER TT'!$B$2:$B$68606,"SUNDAY",'MASTER TT'!$C$2:$C$68606,"17*-*",'MASTER TT'!$AM$2:$AM$68606,"JAN-APRIL 2026",'MASTER TT'!$J$2:$J$68606,"&gt;=1"))</f>
        <v>0</v>
      </c>
      <c r="AW167" s="28"/>
      <c r="AX167" s="29"/>
      <c r="AY167" s="28"/>
      <c r="AZ167" s="28"/>
      <c r="BA167" s="28"/>
      <c r="BB167" s="28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1"/>
      <c r="BZ167" s="31"/>
      <c r="CA167" s="30"/>
      <c r="CB167" s="30"/>
      <c r="CC167" s="30"/>
      <c r="CD167" s="30"/>
      <c r="CE167" s="30"/>
      <c r="CF167" s="30"/>
    </row>
    <row r="168" spans="1:84" ht="14.25" customHeight="1">
      <c r="A168" s="129" t="s">
        <v>542</v>
      </c>
      <c r="B168" s="130" t="s">
        <v>510</v>
      </c>
      <c r="C168" s="46"/>
      <c r="D168" s="121"/>
      <c r="E168" s="121"/>
      <c r="F168" s="121" t="s">
        <v>479</v>
      </c>
      <c r="G168" s="79">
        <f>(COUNTIFS('MASTER TT'!$E$2:$E$68606,$A$2:$A$7563,'MASTER TT'!$B$2:$B$68606,"MONDAY",'MASTER TT'!$C$2:$C$68606,"08*-1*",'MASTER TT'!$AM$2:$AM$68606,"JAN-APRIL 2026",'MASTER TT'!$J$2:$J$68606,"&gt;=1"))</f>
        <v>0</v>
      </c>
      <c r="H168" s="79">
        <f>(COUNTIFS('MASTER TT'!$E$2:$E$68602,$A$2:$A$7563,'MASTER TT'!$B$2:$B$68602,"MONDAY",'MASTER TT'!$C$2:$C$68602,"1100-1*",'MASTER TT'!$AM$2:$AM$68602,"JAN-APRIL 2026",'MASTER TT'!$J$2:$J$68602,"&gt;=1"))</f>
        <v>0</v>
      </c>
      <c r="I168" s="79">
        <f>(COUNTIFS('MASTER TT'!$E$2:$E$68606,$A$2:$A$7563,'MASTER TT'!$B$2:$B$68606,"MONDAY",'MASTER TT'!$C$2:$C$68606,"1200-1*",'MASTER TT'!$AM$2:$AM$68606,"JAN-APRIL 2025",'MASTER TT'!$J$2:$J$68606,"&gt;=1"))</f>
        <v>0</v>
      </c>
      <c r="J168" s="79">
        <f>(COUNTIFS('MASTER TT'!$E$2:$E$68606,$A$2:$A$7563,'MASTER TT'!$B$2:$B$68606,"MONDAY",'MASTER TT'!$C$2:$C$68606,"1300-1*",'MASTER TT'!$AM$2:$AM$68606,"JAN-APRIL 2025",'MASTER TT'!$J$2:$J$68606,"&gt;=1"))</f>
        <v>0</v>
      </c>
      <c r="K168" s="79">
        <f>(COUNTIFS('MASTER TT'!$E$2:$E$68606,$A$2:$A$7563,'MASTER TT'!$B$2:$B$68606,"MONDAY",'MASTER TT'!$C$2:$C$68606,"14*-1*",'MASTER TT'!$AM$2:$AM$68606,"JAN-APRIL 2026",'MASTER TT'!$J$2:$J$68606,"&gt;=1"))</f>
        <v>0</v>
      </c>
      <c r="L168" s="79">
        <f>(COUNTIFS('MASTER TT'!$E$2:$E$68606,$A$2:$A$7563,'MASTER TT'!$B$2:$B$68606,"MONDAY",'MASTER TT'!$C$2:$C$68606,"17*-*",'MASTER TT'!$AM$2:$AM$68606,"JAN-APRIL 2026",'MASTER TT'!$J$2:$J$68606,"&gt;=1"))</f>
        <v>0</v>
      </c>
      <c r="M168" s="79">
        <f>(COUNTIFS('MASTER TT'!$E$2:$E$68606,$A$2:$A$7563,'MASTER TT'!$B$2:$B$68606,"TUESDAY",'MASTER TT'!$C$2:$C$68606,"08*-1*",'MASTER TT'!$AM$2:$AM$68606,"JAN-APRIL 2026",'MASTER TT'!$J$2:$J$68606,"&gt;=1"))</f>
        <v>0</v>
      </c>
      <c r="N168" s="79">
        <f>(COUNTIFS('MASTER TT'!$E$2:$E$68606,$A$2:$A$7563,'MASTER TT'!$B$2:$B$68606,"TUESDAY",'MASTER TT'!$C$2:$C$68606,"1100-1*",'MASTER TT'!$AM$2:$AM$68606,"JAN-APRIL 2026",'MASTER TT'!$J$2:$J$68606,"&gt;=1"))</f>
        <v>0</v>
      </c>
      <c r="O168" s="79">
        <f>(COUNTIFS('MASTER TT'!$E$2:$E$68606,$A$2:$A$7563,'MASTER TT'!$B$2:$B$68606,"MONDAY",'MASTER TT'!$C$2:$C$68606,"1200-1*",'MASTER TT'!$AM$2:$AM$68606,"JAN-APRIL 2025",'MASTER TT'!$J$2:$J$68606,"&gt;=1"))</f>
        <v>0</v>
      </c>
      <c r="P168" s="79">
        <f>(COUNTIFS('MASTER TT'!$E$2:$E$68606,$A$2:$A$7563,'MASTER TT'!$B$2:$B$68606,"TUESDAY",'MASTER TT'!$C$2:$C$68606,"1300-1*",'MASTER TT'!$AM$2:$AM$68606,"JAN-APRIL 2026",'MASTER TT'!$J$2:$J$68606,"&gt;=1"))</f>
        <v>0</v>
      </c>
      <c r="Q168" s="79">
        <f>(COUNTIFS('MASTER TT'!$E$2:$E$68606,$A$2:$A$7563,'MASTER TT'!$B$2:$B$68606,"TUESDAY",'MASTER TT'!$C$2:$C$68606,"14*-1*",'MASTER TT'!$AM$2:$AM$68606,"JAN-APRIL 2026",'MASTER TT'!$J$2:$J$68606,"&gt;=1"))</f>
        <v>0</v>
      </c>
      <c r="R168" s="79">
        <f>(COUNTIFS('MASTER TT'!$E$2:$E$68606,$A$2:$A$7563,'MASTER TT'!$B$2:$B$68606,"TUESDAY",'MASTER TT'!$C$2:$C$68606,"17*-*",'MASTER TT'!$AM$2:$AM$68606,"SEP-DEC  2025",'MASTER TT'!$J$2:$J$68606,"&gt;=1"))</f>
        <v>0</v>
      </c>
      <c r="S168" s="79">
        <f>(COUNTIFS('MASTER TT'!$E$2:$E$68606,$A$2:$A$7563,'MASTER TT'!$B$2:$B$68606,"WEDNESDAY",'MASTER TT'!$C$2:$C$68606,"08*-1*",'MASTER TT'!$AM$2:$AM$68606,"JAN-APRIL 2026",'MASTER TT'!$J$2:$J$68606,"&gt;=1"))</f>
        <v>0</v>
      </c>
      <c r="T168" s="79">
        <f>(COUNTIFS('MASTER TT'!$E$2:$E$68606,$A$2:$A$7563,'MASTER TT'!$B$2:$B$68606,"WEDNESDAY",'MASTER TT'!$C$2:$C$68606,"1100-1*",'MASTER TT'!$AM$2:$AM$68606,"JAN-APRIL 2026",'MASTER TT'!$J$2:$J$68606,"&gt;=1"))</f>
        <v>0</v>
      </c>
      <c r="U168" s="79">
        <f>(COUNTIFS('MASTER TT'!$E$2:$E$68606,$A$2:$A$7563,'MASTER TT'!$B$2:$B$68606,"MONDAY",'MASTER TT'!$C$2:$C$68606,"1200-1*",'MASTER TT'!$AM$2:$AM$68606,"JAN-APRIL 2025",'MASTER TT'!$J$2:$J$68606,"&gt;=1"))</f>
        <v>0</v>
      </c>
      <c r="V168" s="79">
        <f>(COUNTIFS('MASTER TT'!$E$2:$E$68606,$A$2:$A$7563,'MASTER TT'!$B$2:$B$68606,"MONDAY",'MASTER TT'!$C$2:$C$68606,"1300-1*",'MASTER TT'!$AM$2:$AM$68606,"JAN-APRIL 2025",'MASTER TT'!$J$2:$J$68606,"&gt;=1"))</f>
        <v>0</v>
      </c>
      <c r="W168" s="79">
        <f>(COUNTIFS('MASTER TT'!$E$2:$E$68606,$A$2:$A$7563,'MASTER TT'!$B$2:$B$68606,"WEDNESDAY",'MASTER TT'!$C$2:$C$68606,"14*-1*",'MASTER TT'!$AM$2:$AM$68606,"JAN-APRIL 2026",'MASTER TT'!$J$2:$J$68606,"&gt;=1"))</f>
        <v>0</v>
      </c>
      <c r="X168" s="79">
        <f>(COUNTIFS('MASTER TT'!$E$2:$E$68606,$A$2:$A$7563,'MASTER TT'!$B$2:$B$68606,"WEDNESDAY",'MASTER TT'!$C$2:$C$68606,"17*-*",'MASTER TT'!$AM$2:$AM$68606,"JAN-APRIL 2026",'MASTER TT'!$J$2:$J$68606,"&gt;=1"))</f>
        <v>0</v>
      </c>
      <c r="Y168" s="79">
        <f>(COUNTIFS('MASTER TT'!$E$2:$E$68606,$A$2:$A$7563,'MASTER TT'!$B$2:$B$68606,"THURSDAY",'MASTER TT'!$C$2:$C$68606,"08*-1*",'MASTER TT'!$AM$2:$AM$68606,"JAN-APRIL 2026",'MASTER TT'!$J$2:$J$68606,"&gt;=1"))</f>
        <v>0</v>
      </c>
      <c r="Z168" s="79">
        <f>(COUNTIFS('MASTER TT'!$E$2:$E$68606,$A$2:$A$7563,'MASTER TT'!$B$2:$B$68606,"THURSDAY",'MASTER TT'!$C$2:$C$68606,"1100-1*",'MASTER TT'!$AM$2:$AM$68606,"JAN-APRIL 2026",'MASTER TT'!$J$2:$J$68606,"&gt;=1"))</f>
        <v>0</v>
      </c>
      <c r="AA168" s="79">
        <f>(COUNTIFS('MASTER TT'!$E$2:$E$68606,$A$2:$A$7563,'MASTER TT'!$B$2:$B$68606,"MONDAY",'MASTER TT'!$C$2:$C$68606,"1200-1*",'MASTER TT'!$AM$2:$AM$68606,"JAN-APRIL 2025",'MASTER TT'!$J$2:$J$68606,"&gt;=1"))</f>
        <v>0</v>
      </c>
      <c r="AB168" s="79">
        <f>(COUNTIFS('MASTER TT'!$E$2:$E$68606,$A$2:$A$7563,'MASTER TT'!$B$2:$B$68606,"MONDAY",'MASTER TT'!$C$2:$C$68606,"1300-1*",'MASTER TT'!$AM$2:$AM$68606,"JAN-APRIL 2025",'MASTER TT'!$J$2:$J$68606,"&gt;=1"))</f>
        <v>0</v>
      </c>
      <c r="AC168" s="79">
        <f>(COUNTIFS('MASTER TT'!$E$2:$E$68606,$A$2:$A$7563,'MASTER TT'!$B$2:$B$68606,"THURSDAY",'MASTER TT'!$C$2:$C$68606,"14*-1*",'MASTER TT'!$AM$2:$AM$68606,"JAN-APRIL 2026",'MASTER TT'!$J$2:$J$68606,"&gt;=1"))</f>
        <v>0</v>
      </c>
      <c r="AD168" s="79">
        <f>(COUNTIFS('MASTER TT'!$E$2:$E$68606,$A$2:$A$7563,'MASTER TT'!$B$2:$B$68606,"THURSDAY",'MASTER TT'!$C$2:$C$68606,"17*-*",'MASTER TT'!$AM$2:$AM$68606,"JAN-APRIL 2026",'MASTER TT'!$J$2:$J$68606,"&gt;=1"))</f>
        <v>0</v>
      </c>
      <c r="AE168" s="79">
        <f>(COUNTIFS('MASTER TT'!$E$2:$E$68606,$A$2:$A$7563,'MASTER TT'!$B$2:$B$68606,"FRIDAY",'MASTER TT'!$C$2:$C$68606,"08*-1*",'MASTER TT'!$AM$2:$AM$68606,"JAN-APRIL 2026",'MASTER TT'!$J$2:$J$68606,"&gt;=1"))</f>
        <v>0</v>
      </c>
      <c r="AF168" s="79">
        <f>(COUNTIFS('MASTER TT'!$E$2:$E$68606,$A$2:$A$7563,'MASTER TT'!$B$2:$B$68606,"FRIDAY",'MASTER TT'!$C$2:$C$68606,"1100-1*",'MASTER TT'!$AM$2:$AM$68606,"JAN-APRIL 2026",'MASTER TT'!$J$2:$J$68606,"&gt;=1"))</f>
        <v>0</v>
      </c>
      <c r="AG168" s="79">
        <f>(COUNTIFS('MASTER TT'!$E$2:$E$68606,$A$2:$A$7563,'MASTER TT'!$B$2:$B$68606,"MONDAY",'MASTER TT'!$C$2:$C$68606,"1200-1*",'MASTER TT'!$AM$2:$AM$68606,"JAN-APRIL 2025",'MASTER TT'!$J$2:$J$68606,"&gt;=1"))</f>
        <v>0</v>
      </c>
      <c r="AH168" s="79">
        <f>(COUNTIFS('MASTER TT'!$E$2:$E$68606,$A$2:$A$7563,'MASTER TT'!$B$2:$B$68606,"MONDAY",'MASTER TT'!$C$2:$C$68606,"1300-1*",'MASTER TT'!$AM$2:$AM$68606,"JAN-APRIL 2025",'MASTER TT'!$J$2:$J$68606,"&gt;=1"))</f>
        <v>0</v>
      </c>
      <c r="AI168" s="79">
        <f>(COUNTIFS('MASTER TT'!$E$2:$E$68606,$A$2:$A$7563,'MASTER TT'!$B$2:$B$68606,"FRIDAY",'MASTER TT'!$C$2:$C$68606,"14*-1*",'MASTER TT'!$AM$2:$AM$68606,"JAN-APRIL 2026",'MASTER TT'!$J$2:$J$68606,"&gt;=1"))</f>
        <v>0</v>
      </c>
      <c r="AJ168" s="79">
        <f>(COUNTIFS('MASTER TT'!$E$2:$E$68606,$A$2:$A$7563,'MASTER TT'!$B$2:$B$68606,"FRIDAY",'MASTER TT'!$C$2:$C$68606,"17*-*",'MASTER TT'!$AM$2:$AM$68606,"JAN-APRIL 2026",'MASTER TT'!$J$2:$J$68606,"&gt;=1"))</f>
        <v>0</v>
      </c>
      <c r="AK168" s="79">
        <f>(COUNTIFS('MASTER TT'!$E$2:$E$68606,$A$2:$A$7563,'MASTER TT'!$B$2:$B$68606,"SATURDAY",'MASTER TT'!$C$2:$C$68606,"08*-1*",'MASTER TT'!$AM$2:$AM$68606,"JAN-APRIL 2026",'MASTER TT'!$J$2:$J$68606,"&gt;=1"))</f>
        <v>0</v>
      </c>
      <c r="AL168" s="79">
        <f>(COUNTIFS('MASTER TT'!$E$2:$E$68606,$A$2:$A$7563,'MASTER TT'!$B$2:$B$68606,"SATURDAY",'MASTER TT'!$C$2:$C$68606,"1100-1*",'MASTER TT'!$AM$2:$AM$68606,"JAN-APRIL 2026",'MASTER TT'!$J$2:$J$68606,"&gt;=1"))</f>
        <v>0</v>
      </c>
      <c r="AM168" s="79">
        <f>(COUNTIFS('MASTER TT'!$E$2:$E$68606,$A$2:$A$7563,'MASTER TT'!$B$2:$B$68606,"MONDAY",'MASTER TT'!$C$2:$C$68606,"1200-1*",'MASTER TT'!$AM$2:$AM$68606,"JAN-APRIL 2025",'MASTER TT'!$J$2:$J$68606,"&gt;=1"))</f>
        <v>0</v>
      </c>
      <c r="AN168" s="79">
        <f>(COUNTIFS('MASTER TT'!$E$2:$E$68606,$A$2:$A$7563,'MASTER TT'!$B$2:$B$68606,"MONDAY",'MASTER TT'!$C$2:$C$68606,"1300-1*",'MASTER TT'!$AM$2:$AM$68606,"JAN-APRIL 2025",'MASTER TT'!$J$2:$J$68606,"&gt;=1"))</f>
        <v>0</v>
      </c>
      <c r="AO168" s="79">
        <f>(COUNTIFS('MASTER TT'!$E$2:$E$68606,$A$2:$A$7563,'MASTER TT'!$B$2:$B$68606,"MONDAY",'MASTER TT'!$C$2:$C$68606,"14*-1*",'MASTER TT'!$AM$2:$AM$68606,"MAY-AUG 2025",'MASTER TT'!$J$2:$J$68606,"&gt;=1"))</f>
        <v>0</v>
      </c>
      <c r="AP168" s="79">
        <f>(COUNTIFS('MASTER TT'!$E$2:$E$68606,$A$2:$A$7563,'MASTER TT'!$B$2:$B$68606,"SATURDAY",'MASTER TT'!$C$2:$C$68606,"17*-*",'MASTER TT'!$AM$2:$AM$68606,"JAN-APRIL 2026",'MASTER TT'!$J$2:$J$68606,"&gt;=1"))</f>
        <v>0</v>
      </c>
      <c r="AQ168" s="79">
        <f>(COUNTIFS('MASTER TT'!$E$2:$E$68606,$A$2:$A$7563,'MASTER TT'!$B$2:$B$68606,"SUNDAY",'MASTER TT'!$C$2:$C$68606,"08*-1*",'MASTER TT'!$AM$2:$AM$68606,"JAN-APRIL 2026",'MASTER TT'!$J$2:$J$68606,"&gt;=1"))</f>
        <v>0</v>
      </c>
      <c r="AR168" s="79">
        <f>(COUNTIFS('MASTER TT'!$E$2:$E$68607,$A$2:$A$7563,'MASTER TT'!$B$2:$B$68607,"SUNDAY",'MASTER TT'!$C$2:$C$68607,"1100-1*",'MASTER TT'!$AM$2:$AM$68607,"JAN-APRIL 2026",'MASTER TT'!$J$2:$J$68607,"&gt;=1"))</f>
        <v>0</v>
      </c>
      <c r="AS168" s="79">
        <f>(COUNTIFS('MASTER TT'!$E$2:$E$68606,$A$2:$A$7563,'MASTER TT'!$B$2:$B$68606,"SUNDAY",'MASTER TT'!$C$2:$C$68606,"1200-1*",'MASTER TT'!$AM$2:$AM$68606,"JAN-APRIL 2026",'MASTER TT'!$J$2:$J$68606,"&gt;=1"))</f>
        <v>0</v>
      </c>
      <c r="AT168" s="79">
        <f>(COUNTIFS('MASTER TT'!$E$2:$E$68606,$A$2:$A$7563,'MASTER TT'!$B$2:$B$68606,"SUNDAY",'MASTER TT'!$C$2:$C$68606,"1300-1*",'MASTER TT'!$AM$2:$AM$68606,"JAN-APRIL 2026",'MASTER TT'!$J$2:$J$68606,"&gt;=1"))</f>
        <v>0</v>
      </c>
      <c r="AU168" s="79">
        <f>(COUNTIFS('MASTER TT'!$E$2:$E$68606,$A$2:$A$7563,'MASTER TT'!$B$2:$B$68606,"SUNDAY",'MASTER TT'!$C$2:$C$68606,"14*-1*",'MASTER TT'!$AM$2:$AM$68606,"JAN-APRIL 2026",'MASTER TT'!$J$2:$J$68606,"&gt;=1"))</f>
        <v>0</v>
      </c>
      <c r="AV168" s="79">
        <f>(COUNTIFS('MASTER TT'!$E$2:$E$68606,$A$2:$A$7563,'MASTER TT'!$B$2:$B$68606,"SUNDAY",'MASTER TT'!$C$2:$C$68606,"17*-*",'MASTER TT'!$AM$2:$AM$68606,"JAN-APRIL 2026",'MASTER TT'!$J$2:$J$68606,"&gt;=1"))</f>
        <v>0</v>
      </c>
      <c r="AW168" s="28"/>
      <c r="AX168" s="29"/>
      <c r="AY168" s="28"/>
      <c r="AZ168" s="28"/>
      <c r="BA168" s="28"/>
      <c r="BB168" s="28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1"/>
      <c r="BZ168" s="31"/>
      <c r="CA168" s="30"/>
      <c r="CB168" s="30"/>
      <c r="CC168" s="30"/>
      <c r="CD168" s="30"/>
      <c r="CE168" s="30"/>
      <c r="CF168" s="30"/>
    </row>
    <row r="169" spans="1:84" ht="14.25" customHeight="1">
      <c r="A169" s="129" t="s">
        <v>543</v>
      </c>
      <c r="B169" s="130" t="s">
        <v>510</v>
      </c>
      <c r="C169" s="46"/>
      <c r="D169" s="121"/>
      <c r="E169" s="121"/>
      <c r="F169" s="121" t="s">
        <v>479</v>
      </c>
      <c r="G169" s="79">
        <f>(COUNTIFS('MASTER TT'!$E$2:$E$68606,$A$2:$A$7563,'MASTER TT'!$B$2:$B$68606,"MONDAY",'MASTER TT'!$C$2:$C$68606,"08*-1*",'MASTER TT'!$AM$2:$AM$68606,"JAN-APRIL 2026",'MASTER TT'!$J$2:$J$68606,"&gt;=1"))</f>
        <v>0</v>
      </c>
      <c r="H169" s="79">
        <f>(COUNTIFS('MASTER TT'!$E$2:$E$68602,$A$2:$A$7563,'MASTER TT'!$B$2:$B$68602,"MONDAY",'MASTER TT'!$C$2:$C$68602,"1100-1*",'MASTER TT'!$AM$2:$AM$68602,"JAN-APRIL 2026",'MASTER TT'!$J$2:$J$68602,"&gt;=1"))</f>
        <v>0</v>
      </c>
      <c r="I169" s="79">
        <f>(COUNTIFS('MASTER TT'!$E$2:$E$68606,$A$2:$A$7563,'MASTER TT'!$B$2:$B$68606,"MONDAY",'MASTER TT'!$C$2:$C$68606,"1200-1*",'MASTER TT'!$AM$2:$AM$68606,"JAN-APRIL 2025",'MASTER TT'!$J$2:$J$68606,"&gt;=1"))</f>
        <v>0</v>
      </c>
      <c r="J169" s="79">
        <f>(COUNTIFS('MASTER TT'!$E$2:$E$68606,$A$2:$A$7563,'MASTER TT'!$B$2:$B$68606,"MONDAY",'MASTER TT'!$C$2:$C$68606,"1300-1*",'MASTER TT'!$AM$2:$AM$68606,"JAN-APRIL 2025",'MASTER TT'!$J$2:$J$68606,"&gt;=1"))</f>
        <v>0</v>
      </c>
      <c r="K169" s="79">
        <f>(COUNTIFS('MASTER TT'!$E$2:$E$68606,$A$2:$A$7563,'MASTER TT'!$B$2:$B$68606,"MONDAY",'MASTER TT'!$C$2:$C$68606,"14*-1*",'MASTER TT'!$AM$2:$AM$68606,"JAN-APRIL 2026",'MASTER TT'!$J$2:$J$68606,"&gt;=1"))</f>
        <v>0</v>
      </c>
      <c r="L169" s="79">
        <f>(COUNTIFS('MASTER TT'!$E$2:$E$68606,$A$2:$A$7563,'MASTER TT'!$B$2:$B$68606,"MONDAY",'MASTER TT'!$C$2:$C$68606,"17*-*",'MASTER TT'!$AM$2:$AM$68606,"JAN-APRIL 2026",'MASTER TT'!$J$2:$J$68606,"&gt;=1"))</f>
        <v>0</v>
      </c>
      <c r="M169" s="79">
        <f>(COUNTIFS('MASTER TT'!$E$2:$E$68606,$A$2:$A$7563,'MASTER TT'!$B$2:$B$68606,"TUESDAY",'MASTER TT'!$C$2:$C$68606,"08*-1*",'MASTER TT'!$AM$2:$AM$68606,"JAN-APRIL 2026",'MASTER TT'!$J$2:$J$68606,"&gt;=1"))</f>
        <v>0</v>
      </c>
      <c r="N169" s="79">
        <f>(COUNTIFS('MASTER TT'!$E$2:$E$68606,$A$2:$A$7563,'MASTER TT'!$B$2:$B$68606,"TUESDAY",'MASTER TT'!$C$2:$C$68606,"1100-1*",'MASTER TT'!$AM$2:$AM$68606,"JAN-APRIL 2026",'MASTER TT'!$J$2:$J$68606,"&gt;=1"))</f>
        <v>0</v>
      </c>
      <c r="O169" s="79">
        <f>(COUNTIFS('MASTER TT'!$E$2:$E$68606,$A$2:$A$7563,'MASTER TT'!$B$2:$B$68606,"MONDAY",'MASTER TT'!$C$2:$C$68606,"1200-1*",'MASTER TT'!$AM$2:$AM$68606,"JAN-APRIL 2025",'MASTER TT'!$J$2:$J$68606,"&gt;=1"))</f>
        <v>0</v>
      </c>
      <c r="P169" s="79">
        <f>(COUNTIFS('MASTER TT'!$E$2:$E$68606,$A$2:$A$7563,'MASTER TT'!$B$2:$B$68606,"TUESDAY",'MASTER TT'!$C$2:$C$68606,"1300-1*",'MASTER TT'!$AM$2:$AM$68606,"JAN-APRIL 2026",'MASTER TT'!$J$2:$J$68606,"&gt;=1"))</f>
        <v>0</v>
      </c>
      <c r="Q169" s="79">
        <f>(COUNTIFS('MASTER TT'!$E$2:$E$68606,$A$2:$A$7563,'MASTER TT'!$B$2:$B$68606,"TUESDAY",'MASTER TT'!$C$2:$C$68606,"14*-1*",'MASTER TT'!$AM$2:$AM$68606,"JAN-APRIL 2026",'MASTER TT'!$J$2:$J$68606,"&gt;=1"))</f>
        <v>0</v>
      </c>
      <c r="R169" s="79">
        <f>(COUNTIFS('MASTER TT'!$E$2:$E$68606,$A$2:$A$7563,'MASTER TT'!$B$2:$B$68606,"TUESDAY",'MASTER TT'!$C$2:$C$68606,"17*-*",'MASTER TT'!$AM$2:$AM$68606,"SEP-DEC  2025",'MASTER TT'!$J$2:$J$68606,"&gt;=1"))</f>
        <v>0</v>
      </c>
      <c r="S169" s="79">
        <f>(COUNTIFS('MASTER TT'!$E$2:$E$68606,$A$2:$A$7563,'MASTER TT'!$B$2:$B$68606,"WEDNESDAY",'MASTER TT'!$C$2:$C$68606,"08*-1*",'MASTER TT'!$AM$2:$AM$68606,"JAN-APRIL 2026",'MASTER TT'!$J$2:$J$68606,"&gt;=1"))</f>
        <v>0</v>
      </c>
      <c r="T169" s="79">
        <f>(COUNTIFS('MASTER TT'!$E$2:$E$68606,$A$2:$A$7563,'MASTER TT'!$B$2:$B$68606,"WEDNESDAY",'MASTER TT'!$C$2:$C$68606,"1100-1*",'MASTER TT'!$AM$2:$AM$68606,"JAN-APRIL 2026",'MASTER TT'!$J$2:$J$68606,"&gt;=1"))</f>
        <v>0</v>
      </c>
      <c r="U169" s="79">
        <f>(COUNTIFS('MASTER TT'!$E$2:$E$68606,$A$2:$A$7563,'MASTER TT'!$B$2:$B$68606,"MONDAY",'MASTER TT'!$C$2:$C$68606,"1200-1*",'MASTER TT'!$AM$2:$AM$68606,"JAN-APRIL 2025",'MASTER TT'!$J$2:$J$68606,"&gt;=1"))</f>
        <v>0</v>
      </c>
      <c r="V169" s="79">
        <f>(COUNTIFS('MASTER TT'!$E$2:$E$68606,$A$2:$A$7563,'MASTER TT'!$B$2:$B$68606,"MONDAY",'MASTER TT'!$C$2:$C$68606,"1300-1*",'MASTER TT'!$AM$2:$AM$68606,"JAN-APRIL 2025",'MASTER TT'!$J$2:$J$68606,"&gt;=1"))</f>
        <v>0</v>
      </c>
      <c r="W169" s="79">
        <f>(COUNTIFS('MASTER TT'!$E$2:$E$68606,$A$2:$A$7563,'MASTER TT'!$B$2:$B$68606,"WEDNESDAY",'MASTER TT'!$C$2:$C$68606,"14*-1*",'MASTER TT'!$AM$2:$AM$68606,"JAN-APRIL 2026",'MASTER TT'!$J$2:$J$68606,"&gt;=1"))</f>
        <v>0</v>
      </c>
      <c r="X169" s="79">
        <f>(COUNTIFS('MASTER TT'!$E$2:$E$68606,$A$2:$A$7563,'MASTER TT'!$B$2:$B$68606,"WEDNESDAY",'MASTER TT'!$C$2:$C$68606,"17*-*",'MASTER TT'!$AM$2:$AM$68606,"JAN-APRIL 2026",'MASTER TT'!$J$2:$J$68606,"&gt;=1"))</f>
        <v>0</v>
      </c>
      <c r="Y169" s="79">
        <f>(COUNTIFS('MASTER TT'!$E$2:$E$68606,$A$2:$A$7563,'MASTER TT'!$B$2:$B$68606,"THURSDAY",'MASTER TT'!$C$2:$C$68606,"08*-1*",'MASTER TT'!$AM$2:$AM$68606,"JAN-APRIL 2026",'MASTER TT'!$J$2:$J$68606,"&gt;=1"))</f>
        <v>0</v>
      </c>
      <c r="Z169" s="79">
        <f>(COUNTIFS('MASTER TT'!$E$2:$E$68606,$A$2:$A$7563,'MASTER TT'!$B$2:$B$68606,"THURSDAY",'MASTER TT'!$C$2:$C$68606,"1100-1*",'MASTER TT'!$AM$2:$AM$68606,"JAN-APRIL 2026",'MASTER TT'!$J$2:$J$68606,"&gt;=1"))</f>
        <v>0</v>
      </c>
      <c r="AA169" s="79">
        <f>(COUNTIFS('MASTER TT'!$E$2:$E$68606,$A$2:$A$7563,'MASTER TT'!$B$2:$B$68606,"MONDAY",'MASTER TT'!$C$2:$C$68606,"1200-1*",'MASTER TT'!$AM$2:$AM$68606,"JAN-APRIL 2025",'MASTER TT'!$J$2:$J$68606,"&gt;=1"))</f>
        <v>0</v>
      </c>
      <c r="AB169" s="79">
        <f>(COUNTIFS('MASTER TT'!$E$2:$E$68606,$A$2:$A$7563,'MASTER TT'!$B$2:$B$68606,"MONDAY",'MASTER TT'!$C$2:$C$68606,"1300-1*",'MASTER TT'!$AM$2:$AM$68606,"JAN-APRIL 2025",'MASTER TT'!$J$2:$J$68606,"&gt;=1"))</f>
        <v>0</v>
      </c>
      <c r="AC169" s="79">
        <f>(COUNTIFS('MASTER TT'!$E$2:$E$68606,$A$2:$A$7563,'MASTER TT'!$B$2:$B$68606,"THURSDAY",'MASTER TT'!$C$2:$C$68606,"14*-1*",'MASTER TT'!$AM$2:$AM$68606,"JAN-APRIL 2026",'MASTER TT'!$J$2:$J$68606,"&gt;=1"))</f>
        <v>0</v>
      </c>
      <c r="AD169" s="79">
        <f>(COUNTIFS('MASTER TT'!$E$2:$E$68606,$A$2:$A$7563,'MASTER TT'!$B$2:$B$68606,"THURSDAY",'MASTER TT'!$C$2:$C$68606,"17*-*",'MASTER TT'!$AM$2:$AM$68606,"JAN-APRIL 2026",'MASTER TT'!$J$2:$J$68606,"&gt;=1"))</f>
        <v>0</v>
      </c>
      <c r="AE169" s="79">
        <f>(COUNTIFS('MASTER TT'!$E$2:$E$68606,$A$2:$A$7563,'MASTER TT'!$B$2:$B$68606,"FRIDAY",'MASTER TT'!$C$2:$C$68606,"08*-1*",'MASTER TT'!$AM$2:$AM$68606,"JAN-APRIL 2026",'MASTER TT'!$J$2:$J$68606,"&gt;=1"))</f>
        <v>0</v>
      </c>
      <c r="AF169" s="79">
        <f>(COUNTIFS('MASTER TT'!$E$2:$E$68606,$A$2:$A$7563,'MASTER TT'!$B$2:$B$68606,"FRIDAY",'MASTER TT'!$C$2:$C$68606,"1100-1*",'MASTER TT'!$AM$2:$AM$68606,"JAN-APRIL 2026",'MASTER TT'!$J$2:$J$68606,"&gt;=1"))</f>
        <v>0</v>
      </c>
      <c r="AG169" s="79">
        <f>(COUNTIFS('MASTER TT'!$E$2:$E$68606,$A$2:$A$7563,'MASTER TT'!$B$2:$B$68606,"MONDAY",'MASTER TT'!$C$2:$C$68606,"1200-1*",'MASTER TT'!$AM$2:$AM$68606,"JAN-APRIL 2025",'MASTER TT'!$J$2:$J$68606,"&gt;=1"))</f>
        <v>0</v>
      </c>
      <c r="AH169" s="79">
        <f>(COUNTIFS('MASTER TT'!$E$2:$E$68606,$A$2:$A$7563,'MASTER TT'!$B$2:$B$68606,"MONDAY",'MASTER TT'!$C$2:$C$68606,"1300-1*",'MASTER TT'!$AM$2:$AM$68606,"JAN-APRIL 2025",'MASTER TT'!$J$2:$J$68606,"&gt;=1"))</f>
        <v>0</v>
      </c>
      <c r="AI169" s="79">
        <f>(COUNTIFS('MASTER TT'!$E$2:$E$68606,$A$2:$A$7563,'MASTER TT'!$B$2:$B$68606,"FRIDAY",'MASTER TT'!$C$2:$C$68606,"14*-1*",'MASTER TT'!$AM$2:$AM$68606,"JAN-APRIL 2026",'MASTER TT'!$J$2:$J$68606,"&gt;=1"))</f>
        <v>0</v>
      </c>
      <c r="AJ169" s="79">
        <f>(COUNTIFS('MASTER TT'!$E$2:$E$68606,$A$2:$A$7563,'MASTER TT'!$B$2:$B$68606,"FRIDAY",'MASTER TT'!$C$2:$C$68606,"17*-*",'MASTER TT'!$AM$2:$AM$68606,"JAN-APRIL 2026",'MASTER TT'!$J$2:$J$68606,"&gt;=1"))</f>
        <v>0</v>
      </c>
      <c r="AK169" s="79">
        <f>(COUNTIFS('MASTER TT'!$E$2:$E$68606,$A$2:$A$7563,'MASTER TT'!$B$2:$B$68606,"SATURDAY",'MASTER TT'!$C$2:$C$68606,"08*-1*",'MASTER TT'!$AM$2:$AM$68606,"JAN-APRIL 2026",'MASTER TT'!$J$2:$J$68606,"&gt;=1"))</f>
        <v>0</v>
      </c>
      <c r="AL169" s="79">
        <f>(COUNTIFS('MASTER TT'!$E$2:$E$68606,$A$2:$A$7563,'MASTER TT'!$B$2:$B$68606,"SATURDAY",'MASTER TT'!$C$2:$C$68606,"1100-1*",'MASTER TT'!$AM$2:$AM$68606,"JAN-APRIL 2026",'MASTER TT'!$J$2:$J$68606,"&gt;=1"))</f>
        <v>0</v>
      </c>
      <c r="AM169" s="79">
        <f>(COUNTIFS('MASTER TT'!$E$2:$E$68606,$A$2:$A$7563,'MASTER TT'!$B$2:$B$68606,"MONDAY",'MASTER TT'!$C$2:$C$68606,"1200-1*",'MASTER TT'!$AM$2:$AM$68606,"JAN-APRIL 2025",'MASTER TT'!$J$2:$J$68606,"&gt;=1"))</f>
        <v>0</v>
      </c>
      <c r="AN169" s="79">
        <f>(COUNTIFS('MASTER TT'!$E$2:$E$68606,$A$2:$A$7563,'MASTER TT'!$B$2:$B$68606,"MONDAY",'MASTER TT'!$C$2:$C$68606,"1300-1*",'MASTER TT'!$AM$2:$AM$68606,"JAN-APRIL 2025",'MASTER TT'!$J$2:$J$68606,"&gt;=1"))</f>
        <v>0</v>
      </c>
      <c r="AO169" s="79">
        <f>(COUNTIFS('MASTER TT'!$E$2:$E$68606,$A$2:$A$7563,'MASTER TT'!$B$2:$B$68606,"MONDAY",'MASTER TT'!$C$2:$C$68606,"14*-1*",'MASTER TT'!$AM$2:$AM$68606,"MAY-AUG 2025",'MASTER TT'!$J$2:$J$68606,"&gt;=1"))</f>
        <v>0</v>
      </c>
      <c r="AP169" s="79">
        <f>(COUNTIFS('MASTER TT'!$E$2:$E$68606,$A$2:$A$7563,'MASTER TT'!$B$2:$B$68606,"SATURDAY",'MASTER TT'!$C$2:$C$68606,"17*-*",'MASTER TT'!$AM$2:$AM$68606,"JAN-APRIL 2026",'MASTER TT'!$J$2:$J$68606,"&gt;=1"))</f>
        <v>0</v>
      </c>
      <c r="AQ169" s="79">
        <f>(COUNTIFS('MASTER TT'!$E$2:$E$68606,$A$2:$A$7563,'MASTER TT'!$B$2:$B$68606,"SUNDAY",'MASTER TT'!$C$2:$C$68606,"08*-1*",'MASTER TT'!$AM$2:$AM$68606,"JAN-APRIL 2026",'MASTER TT'!$J$2:$J$68606,"&gt;=1"))</f>
        <v>0</v>
      </c>
      <c r="AR169" s="79">
        <f>(COUNTIFS('MASTER TT'!$E$2:$E$68607,$A$2:$A$7563,'MASTER TT'!$B$2:$B$68607,"SUNDAY",'MASTER TT'!$C$2:$C$68607,"1100-1*",'MASTER TT'!$AM$2:$AM$68607,"JAN-APRIL 2026",'MASTER TT'!$J$2:$J$68607,"&gt;=1"))</f>
        <v>0</v>
      </c>
      <c r="AS169" s="79">
        <f>(COUNTIFS('MASTER TT'!$E$2:$E$68606,$A$2:$A$7563,'MASTER TT'!$B$2:$B$68606,"SUNDAY",'MASTER TT'!$C$2:$C$68606,"1200-1*",'MASTER TT'!$AM$2:$AM$68606,"JAN-APRIL 2026",'MASTER TT'!$J$2:$J$68606,"&gt;=1"))</f>
        <v>0</v>
      </c>
      <c r="AT169" s="79">
        <f>(COUNTIFS('MASTER TT'!$E$2:$E$68606,$A$2:$A$7563,'MASTER TT'!$B$2:$B$68606,"SUNDAY",'MASTER TT'!$C$2:$C$68606,"1300-1*",'MASTER TT'!$AM$2:$AM$68606,"JAN-APRIL 2026",'MASTER TT'!$J$2:$J$68606,"&gt;=1"))</f>
        <v>0</v>
      </c>
      <c r="AU169" s="79">
        <f>(COUNTIFS('MASTER TT'!$E$2:$E$68606,$A$2:$A$7563,'MASTER TT'!$B$2:$B$68606,"SUNDAY",'MASTER TT'!$C$2:$C$68606,"14*-1*",'MASTER TT'!$AM$2:$AM$68606,"JAN-APRIL 2026",'MASTER TT'!$J$2:$J$68606,"&gt;=1"))</f>
        <v>0</v>
      </c>
      <c r="AV169" s="79">
        <f>(COUNTIFS('MASTER TT'!$E$2:$E$68606,$A$2:$A$7563,'MASTER TT'!$B$2:$B$68606,"SUNDAY",'MASTER TT'!$C$2:$C$68606,"17*-*",'MASTER TT'!$AM$2:$AM$68606,"JAN-APRIL 2026",'MASTER TT'!$J$2:$J$68606,"&gt;=1"))</f>
        <v>0</v>
      </c>
      <c r="AW169" s="28"/>
      <c r="AX169" s="29"/>
      <c r="AY169" s="28"/>
      <c r="AZ169" s="28"/>
      <c r="BA169" s="28"/>
      <c r="BB169" s="28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1"/>
      <c r="BZ169" s="31"/>
      <c r="CA169" s="30"/>
      <c r="CB169" s="30"/>
      <c r="CC169" s="30"/>
      <c r="CD169" s="30"/>
      <c r="CE169" s="30"/>
      <c r="CF169" s="30"/>
    </row>
    <row r="170" spans="1:84" ht="14.25" customHeight="1">
      <c r="A170" s="129" t="s">
        <v>544</v>
      </c>
      <c r="B170" s="130" t="s">
        <v>510</v>
      </c>
      <c r="C170" s="46"/>
      <c r="D170" s="121"/>
      <c r="E170" s="121"/>
      <c r="F170" s="121" t="s">
        <v>479</v>
      </c>
      <c r="G170" s="79">
        <f>(COUNTIFS('MASTER TT'!$E$2:$E$68606,$A$2:$A$7563,'MASTER TT'!$B$2:$B$68606,"MONDAY",'MASTER TT'!$C$2:$C$68606,"08*-1*",'MASTER TT'!$AM$2:$AM$68606,"JAN-APRIL 2026",'MASTER TT'!$J$2:$J$68606,"&gt;=1"))</f>
        <v>0</v>
      </c>
      <c r="H170" s="79">
        <f>(COUNTIFS('MASTER TT'!$E$2:$E$68602,$A$2:$A$7563,'MASTER TT'!$B$2:$B$68602,"MONDAY",'MASTER TT'!$C$2:$C$68602,"1100-1*",'MASTER TT'!$AM$2:$AM$68602,"JAN-APRIL 2026",'MASTER TT'!$J$2:$J$68602,"&gt;=1"))</f>
        <v>0</v>
      </c>
      <c r="I170" s="79">
        <f>(COUNTIFS('MASTER TT'!$E$2:$E$68606,$A$2:$A$7563,'MASTER TT'!$B$2:$B$68606,"MONDAY",'MASTER TT'!$C$2:$C$68606,"1200-1*",'MASTER TT'!$AM$2:$AM$68606,"JAN-APRIL 2025",'MASTER TT'!$J$2:$J$68606,"&gt;=1"))</f>
        <v>0</v>
      </c>
      <c r="J170" s="79">
        <f>(COUNTIFS('MASTER TT'!$E$2:$E$68606,$A$2:$A$7563,'MASTER TT'!$B$2:$B$68606,"MONDAY",'MASTER TT'!$C$2:$C$68606,"1300-1*",'MASTER TT'!$AM$2:$AM$68606,"JAN-APRIL 2025",'MASTER TT'!$J$2:$J$68606,"&gt;=1"))</f>
        <v>0</v>
      </c>
      <c r="K170" s="79">
        <f>(COUNTIFS('MASTER TT'!$E$2:$E$68606,$A$2:$A$7563,'MASTER TT'!$B$2:$B$68606,"MONDAY",'MASTER TT'!$C$2:$C$68606,"14*-1*",'MASTER TT'!$AM$2:$AM$68606,"JAN-APRIL 2026",'MASTER TT'!$J$2:$J$68606,"&gt;=1"))</f>
        <v>0</v>
      </c>
      <c r="L170" s="79">
        <f>(COUNTIFS('MASTER TT'!$E$2:$E$68606,$A$2:$A$7563,'MASTER TT'!$B$2:$B$68606,"MONDAY",'MASTER TT'!$C$2:$C$68606,"17*-*",'MASTER TT'!$AM$2:$AM$68606,"JAN-APRIL 2026",'MASTER TT'!$J$2:$J$68606,"&gt;=1"))</f>
        <v>0</v>
      </c>
      <c r="M170" s="79">
        <f>(COUNTIFS('MASTER TT'!$E$2:$E$68606,$A$2:$A$7563,'MASTER TT'!$B$2:$B$68606,"TUESDAY",'MASTER TT'!$C$2:$C$68606,"08*-1*",'MASTER TT'!$AM$2:$AM$68606,"JAN-APRIL 2026",'MASTER TT'!$J$2:$J$68606,"&gt;=1"))</f>
        <v>0</v>
      </c>
      <c r="N170" s="79">
        <f>(COUNTIFS('MASTER TT'!$E$2:$E$68606,$A$2:$A$7563,'MASTER TT'!$B$2:$B$68606,"TUESDAY",'MASTER TT'!$C$2:$C$68606,"1100-1*",'MASTER TT'!$AM$2:$AM$68606,"JAN-APRIL 2026",'MASTER TT'!$J$2:$J$68606,"&gt;=1"))</f>
        <v>0</v>
      </c>
      <c r="O170" s="79">
        <f>(COUNTIFS('MASTER TT'!$E$2:$E$68606,$A$2:$A$7563,'MASTER TT'!$B$2:$B$68606,"MONDAY",'MASTER TT'!$C$2:$C$68606,"1200-1*",'MASTER TT'!$AM$2:$AM$68606,"JAN-APRIL 2025",'MASTER TT'!$J$2:$J$68606,"&gt;=1"))</f>
        <v>0</v>
      </c>
      <c r="P170" s="79">
        <f>(COUNTIFS('MASTER TT'!$E$2:$E$68606,$A$2:$A$7563,'MASTER TT'!$B$2:$B$68606,"TUESDAY",'MASTER TT'!$C$2:$C$68606,"1300-1*",'MASTER TT'!$AM$2:$AM$68606,"JAN-APRIL 2026",'MASTER TT'!$J$2:$J$68606,"&gt;=1"))</f>
        <v>0</v>
      </c>
      <c r="Q170" s="79">
        <f>(COUNTIFS('MASTER TT'!$E$2:$E$68606,$A$2:$A$7563,'MASTER TT'!$B$2:$B$68606,"TUESDAY",'MASTER TT'!$C$2:$C$68606,"14*-1*",'MASTER TT'!$AM$2:$AM$68606,"JAN-APRIL 2026",'MASTER TT'!$J$2:$J$68606,"&gt;=1"))</f>
        <v>0</v>
      </c>
      <c r="R170" s="79">
        <f>(COUNTIFS('MASTER TT'!$E$2:$E$68606,$A$2:$A$7563,'MASTER TT'!$B$2:$B$68606,"TUESDAY",'MASTER TT'!$C$2:$C$68606,"17*-*",'MASTER TT'!$AM$2:$AM$68606,"SEP-DEC  2025",'MASTER TT'!$J$2:$J$68606,"&gt;=1"))</f>
        <v>0</v>
      </c>
      <c r="S170" s="79">
        <f>(COUNTIFS('MASTER TT'!$E$2:$E$68606,$A$2:$A$7563,'MASTER TT'!$B$2:$B$68606,"WEDNESDAY",'MASTER TT'!$C$2:$C$68606,"08*-1*",'MASTER TT'!$AM$2:$AM$68606,"JAN-APRIL 2026",'MASTER TT'!$J$2:$J$68606,"&gt;=1"))</f>
        <v>0</v>
      </c>
      <c r="T170" s="79">
        <f>(COUNTIFS('MASTER TT'!$E$2:$E$68606,$A$2:$A$7563,'MASTER TT'!$B$2:$B$68606,"WEDNESDAY",'MASTER TT'!$C$2:$C$68606,"1100-1*",'MASTER TT'!$AM$2:$AM$68606,"JAN-APRIL 2026",'MASTER TT'!$J$2:$J$68606,"&gt;=1"))</f>
        <v>0</v>
      </c>
      <c r="U170" s="79">
        <f>(COUNTIFS('MASTER TT'!$E$2:$E$68606,$A$2:$A$7563,'MASTER TT'!$B$2:$B$68606,"MONDAY",'MASTER TT'!$C$2:$C$68606,"1200-1*",'MASTER TT'!$AM$2:$AM$68606,"JAN-APRIL 2025",'MASTER TT'!$J$2:$J$68606,"&gt;=1"))</f>
        <v>0</v>
      </c>
      <c r="V170" s="79">
        <f>(COUNTIFS('MASTER TT'!$E$2:$E$68606,$A$2:$A$7563,'MASTER TT'!$B$2:$B$68606,"MONDAY",'MASTER TT'!$C$2:$C$68606,"1300-1*",'MASTER TT'!$AM$2:$AM$68606,"JAN-APRIL 2025",'MASTER TT'!$J$2:$J$68606,"&gt;=1"))</f>
        <v>0</v>
      </c>
      <c r="W170" s="79">
        <f>(COUNTIFS('MASTER TT'!$E$2:$E$68606,$A$2:$A$7563,'MASTER TT'!$B$2:$B$68606,"WEDNESDAY",'MASTER TT'!$C$2:$C$68606,"14*-1*",'MASTER TT'!$AM$2:$AM$68606,"JAN-APRIL 2026",'MASTER TT'!$J$2:$J$68606,"&gt;=1"))</f>
        <v>0</v>
      </c>
      <c r="X170" s="79">
        <f>(COUNTIFS('MASTER TT'!$E$2:$E$68606,$A$2:$A$7563,'MASTER TT'!$B$2:$B$68606,"WEDNESDAY",'MASTER TT'!$C$2:$C$68606,"17*-*",'MASTER TT'!$AM$2:$AM$68606,"JAN-APRIL 2026",'MASTER TT'!$J$2:$J$68606,"&gt;=1"))</f>
        <v>0</v>
      </c>
      <c r="Y170" s="79">
        <f>(COUNTIFS('MASTER TT'!$E$2:$E$68606,$A$2:$A$7563,'MASTER TT'!$B$2:$B$68606,"THURSDAY",'MASTER TT'!$C$2:$C$68606,"08*-1*",'MASTER TT'!$AM$2:$AM$68606,"JAN-APRIL 2026",'MASTER TT'!$J$2:$J$68606,"&gt;=1"))</f>
        <v>0</v>
      </c>
      <c r="Z170" s="79">
        <f>(COUNTIFS('MASTER TT'!$E$2:$E$68606,$A$2:$A$7563,'MASTER TT'!$B$2:$B$68606,"THURSDAY",'MASTER TT'!$C$2:$C$68606,"1100-1*",'MASTER TT'!$AM$2:$AM$68606,"JAN-APRIL 2026",'MASTER TT'!$J$2:$J$68606,"&gt;=1"))</f>
        <v>0</v>
      </c>
      <c r="AA170" s="79">
        <f>(COUNTIFS('MASTER TT'!$E$2:$E$68606,$A$2:$A$7563,'MASTER TT'!$B$2:$B$68606,"MONDAY",'MASTER TT'!$C$2:$C$68606,"1200-1*",'MASTER TT'!$AM$2:$AM$68606,"JAN-APRIL 2025",'MASTER TT'!$J$2:$J$68606,"&gt;=1"))</f>
        <v>0</v>
      </c>
      <c r="AB170" s="79">
        <f>(COUNTIFS('MASTER TT'!$E$2:$E$68606,$A$2:$A$7563,'MASTER TT'!$B$2:$B$68606,"MONDAY",'MASTER TT'!$C$2:$C$68606,"1300-1*",'MASTER TT'!$AM$2:$AM$68606,"JAN-APRIL 2025",'MASTER TT'!$J$2:$J$68606,"&gt;=1"))</f>
        <v>0</v>
      </c>
      <c r="AC170" s="79">
        <f>(COUNTIFS('MASTER TT'!$E$2:$E$68606,$A$2:$A$7563,'MASTER TT'!$B$2:$B$68606,"THURSDAY",'MASTER TT'!$C$2:$C$68606,"14*-1*",'MASTER TT'!$AM$2:$AM$68606,"JAN-APRIL 2026",'MASTER TT'!$J$2:$J$68606,"&gt;=1"))</f>
        <v>0</v>
      </c>
      <c r="AD170" s="79">
        <f>(COUNTIFS('MASTER TT'!$E$2:$E$68606,$A$2:$A$7563,'MASTER TT'!$B$2:$B$68606,"THURSDAY",'MASTER TT'!$C$2:$C$68606,"17*-*",'MASTER TT'!$AM$2:$AM$68606,"JAN-APRIL 2026",'MASTER TT'!$J$2:$J$68606,"&gt;=1"))</f>
        <v>0</v>
      </c>
      <c r="AE170" s="79">
        <f>(COUNTIFS('MASTER TT'!$E$2:$E$68606,$A$2:$A$7563,'MASTER TT'!$B$2:$B$68606,"FRIDAY",'MASTER TT'!$C$2:$C$68606,"08*-1*",'MASTER TT'!$AM$2:$AM$68606,"JAN-APRIL 2026",'MASTER TT'!$J$2:$J$68606,"&gt;=1"))</f>
        <v>0</v>
      </c>
      <c r="AF170" s="79">
        <f>(COUNTIFS('MASTER TT'!$E$2:$E$68606,$A$2:$A$7563,'MASTER TT'!$B$2:$B$68606,"FRIDAY",'MASTER TT'!$C$2:$C$68606,"1100-1*",'MASTER TT'!$AM$2:$AM$68606,"JAN-APRIL 2026",'MASTER TT'!$J$2:$J$68606,"&gt;=1"))</f>
        <v>0</v>
      </c>
      <c r="AG170" s="79">
        <f>(COUNTIFS('MASTER TT'!$E$2:$E$68606,$A$2:$A$7563,'MASTER TT'!$B$2:$B$68606,"MONDAY",'MASTER TT'!$C$2:$C$68606,"1200-1*",'MASTER TT'!$AM$2:$AM$68606,"JAN-APRIL 2025",'MASTER TT'!$J$2:$J$68606,"&gt;=1"))</f>
        <v>0</v>
      </c>
      <c r="AH170" s="79">
        <f>(COUNTIFS('MASTER TT'!$E$2:$E$68606,$A$2:$A$7563,'MASTER TT'!$B$2:$B$68606,"MONDAY",'MASTER TT'!$C$2:$C$68606,"1300-1*",'MASTER TT'!$AM$2:$AM$68606,"JAN-APRIL 2025",'MASTER TT'!$J$2:$J$68606,"&gt;=1"))</f>
        <v>0</v>
      </c>
      <c r="AI170" s="79">
        <f>(COUNTIFS('MASTER TT'!$E$2:$E$68606,$A$2:$A$7563,'MASTER TT'!$B$2:$B$68606,"FRIDAY",'MASTER TT'!$C$2:$C$68606,"14*-1*",'MASTER TT'!$AM$2:$AM$68606,"JAN-APRIL 2026",'MASTER TT'!$J$2:$J$68606,"&gt;=1"))</f>
        <v>0</v>
      </c>
      <c r="AJ170" s="79">
        <f>(COUNTIFS('MASTER TT'!$E$2:$E$68606,$A$2:$A$7563,'MASTER TT'!$B$2:$B$68606,"FRIDAY",'MASTER TT'!$C$2:$C$68606,"17*-*",'MASTER TT'!$AM$2:$AM$68606,"JAN-APRIL 2026",'MASTER TT'!$J$2:$J$68606,"&gt;=1"))</f>
        <v>0</v>
      </c>
      <c r="AK170" s="79">
        <f>(COUNTIFS('MASTER TT'!$E$2:$E$68606,$A$2:$A$7563,'MASTER TT'!$B$2:$B$68606,"SATURDAY",'MASTER TT'!$C$2:$C$68606,"08*-1*",'MASTER TT'!$AM$2:$AM$68606,"JAN-APRIL 2026",'MASTER TT'!$J$2:$J$68606,"&gt;=1"))</f>
        <v>0</v>
      </c>
      <c r="AL170" s="79">
        <f>(COUNTIFS('MASTER TT'!$E$2:$E$68606,$A$2:$A$7563,'MASTER TT'!$B$2:$B$68606,"SATURDAY",'MASTER TT'!$C$2:$C$68606,"1100-1*",'MASTER TT'!$AM$2:$AM$68606,"JAN-APRIL 2026",'MASTER TT'!$J$2:$J$68606,"&gt;=1"))</f>
        <v>0</v>
      </c>
      <c r="AM170" s="79">
        <f>(COUNTIFS('MASTER TT'!$E$2:$E$68606,$A$2:$A$7563,'MASTER TT'!$B$2:$B$68606,"MONDAY",'MASTER TT'!$C$2:$C$68606,"1200-1*",'MASTER TT'!$AM$2:$AM$68606,"JAN-APRIL 2025",'MASTER TT'!$J$2:$J$68606,"&gt;=1"))</f>
        <v>0</v>
      </c>
      <c r="AN170" s="79">
        <f>(COUNTIFS('MASTER TT'!$E$2:$E$68606,$A$2:$A$7563,'MASTER TT'!$B$2:$B$68606,"MONDAY",'MASTER TT'!$C$2:$C$68606,"1300-1*",'MASTER TT'!$AM$2:$AM$68606,"JAN-APRIL 2025",'MASTER TT'!$J$2:$J$68606,"&gt;=1"))</f>
        <v>0</v>
      </c>
      <c r="AO170" s="79">
        <f>(COUNTIFS('MASTER TT'!$E$2:$E$68606,$A$2:$A$7563,'MASTER TT'!$B$2:$B$68606,"MONDAY",'MASTER TT'!$C$2:$C$68606,"14*-1*",'MASTER TT'!$AM$2:$AM$68606,"MAY-AUG 2025",'MASTER TT'!$J$2:$J$68606,"&gt;=1"))</f>
        <v>0</v>
      </c>
      <c r="AP170" s="79">
        <f>(COUNTIFS('MASTER TT'!$E$2:$E$68606,$A$2:$A$7563,'MASTER TT'!$B$2:$B$68606,"SATURDAY",'MASTER TT'!$C$2:$C$68606,"17*-*",'MASTER TT'!$AM$2:$AM$68606,"JAN-APRIL 2026",'MASTER TT'!$J$2:$J$68606,"&gt;=1"))</f>
        <v>0</v>
      </c>
      <c r="AQ170" s="79">
        <f>(COUNTIFS('MASTER TT'!$E$2:$E$68606,$A$2:$A$7563,'MASTER TT'!$B$2:$B$68606,"SUNDAY",'MASTER TT'!$C$2:$C$68606,"08*-1*",'MASTER TT'!$AM$2:$AM$68606,"JAN-APRIL 2026",'MASTER TT'!$J$2:$J$68606,"&gt;=1"))</f>
        <v>0</v>
      </c>
      <c r="AR170" s="79">
        <f>(COUNTIFS('MASTER TT'!$E$2:$E$68607,$A$2:$A$7563,'MASTER TT'!$B$2:$B$68607,"SUNDAY",'MASTER TT'!$C$2:$C$68607,"1100-1*",'MASTER TT'!$AM$2:$AM$68607,"JAN-APRIL 2026",'MASTER TT'!$J$2:$J$68607,"&gt;=1"))</f>
        <v>0</v>
      </c>
      <c r="AS170" s="79">
        <f>(COUNTIFS('MASTER TT'!$E$2:$E$68606,$A$2:$A$7563,'MASTER TT'!$B$2:$B$68606,"SUNDAY",'MASTER TT'!$C$2:$C$68606,"1200-1*",'MASTER TT'!$AM$2:$AM$68606,"JAN-APRIL 2026",'MASTER TT'!$J$2:$J$68606,"&gt;=1"))</f>
        <v>0</v>
      </c>
      <c r="AT170" s="79">
        <f>(COUNTIFS('MASTER TT'!$E$2:$E$68606,$A$2:$A$7563,'MASTER TT'!$B$2:$B$68606,"SUNDAY",'MASTER TT'!$C$2:$C$68606,"1300-1*",'MASTER TT'!$AM$2:$AM$68606,"JAN-APRIL 2026",'MASTER TT'!$J$2:$J$68606,"&gt;=1"))</f>
        <v>0</v>
      </c>
      <c r="AU170" s="79">
        <f>(COUNTIFS('MASTER TT'!$E$2:$E$68606,$A$2:$A$7563,'MASTER TT'!$B$2:$B$68606,"SUNDAY",'MASTER TT'!$C$2:$C$68606,"14*-1*",'MASTER TT'!$AM$2:$AM$68606,"JAN-APRIL 2026",'MASTER TT'!$J$2:$J$68606,"&gt;=1"))</f>
        <v>0</v>
      </c>
      <c r="AV170" s="79">
        <f>(COUNTIFS('MASTER TT'!$E$2:$E$68606,$A$2:$A$7563,'MASTER TT'!$B$2:$B$68606,"SUNDAY",'MASTER TT'!$C$2:$C$68606,"17*-*",'MASTER TT'!$AM$2:$AM$68606,"JAN-APRIL 2026",'MASTER TT'!$J$2:$J$68606,"&gt;=1"))</f>
        <v>0</v>
      </c>
      <c r="AW170" s="28"/>
      <c r="AX170" s="29"/>
      <c r="AY170" s="28"/>
      <c r="AZ170" s="28"/>
      <c r="BA170" s="28"/>
      <c r="BB170" s="28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1"/>
      <c r="BZ170" s="31"/>
      <c r="CA170" s="30"/>
      <c r="CB170" s="30"/>
      <c r="CC170" s="30"/>
      <c r="CD170" s="30"/>
      <c r="CE170" s="30"/>
      <c r="CF170" s="30"/>
    </row>
    <row r="171" spans="1:84" ht="14.25" customHeight="1">
      <c r="A171" s="129" t="s">
        <v>545</v>
      </c>
      <c r="B171" s="130" t="s">
        <v>510</v>
      </c>
      <c r="C171" s="46"/>
      <c r="D171" s="121"/>
      <c r="E171" s="121"/>
      <c r="F171" s="121" t="s">
        <v>479</v>
      </c>
      <c r="G171" s="79">
        <f>(COUNTIFS('MASTER TT'!$E$2:$E$68606,$A$2:$A$7563,'MASTER TT'!$B$2:$B$68606,"MONDAY",'MASTER TT'!$C$2:$C$68606,"08*-1*",'MASTER TT'!$AM$2:$AM$68606,"JAN-APRIL 2026",'MASTER TT'!$J$2:$J$68606,"&gt;=1"))</f>
        <v>0</v>
      </c>
      <c r="H171" s="79">
        <f>(COUNTIFS('MASTER TT'!$E$2:$E$68602,$A$2:$A$7563,'MASTER TT'!$B$2:$B$68602,"MONDAY",'MASTER TT'!$C$2:$C$68602,"1100-1*",'MASTER TT'!$AM$2:$AM$68602,"JAN-APRIL 2026",'MASTER TT'!$J$2:$J$68602,"&gt;=1"))</f>
        <v>0</v>
      </c>
      <c r="I171" s="79">
        <f>(COUNTIFS('MASTER TT'!$E$2:$E$68606,$A$2:$A$7563,'MASTER TT'!$B$2:$B$68606,"MONDAY",'MASTER TT'!$C$2:$C$68606,"1200-1*",'MASTER TT'!$AM$2:$AM$68606,"JAN-APRIL 2025",'MASTER TT'!$J$2:$J$68606,"&gt;=1"))</f>
        <v>0</v>
      </c>
      <c r="J171" s="79">
        <f>(COUNTIFS('MASTER TT'!$E$2:$E$68606,$A$2:$A$7563,'MASTER TT'!$B$2:$B$68606,"MONDAY",'MASTER TT'!$C$2:$C$68606,"1300-1*",'MASTER TT'!$AM$2:$AM$68606,"JAN-APRIL 2025",'MASTER TT'!$J$2:$J$68606,"&gt;=1"))</f>
        <v>0</v>
      </c>
      <c r="K171" s="79">
        <f>(COUNTIFS('MASTER TT'!$E$2:$E$68606,$A$2:$A$7563,'MASTER TT'!$B$2:$B$68606,"MONDAY",'MASTER TT'!$C$2:$C$68606,"14*-1*",'MASTER TT'!$AM$2:$AM$68606,"JAN-APRIL 2026",'MASTER TT'!$J$2:$J$68606,"&gt;=1"))</f>
        <v>0</v>
      </c>
      <c r="L171" s="79">
        <f>(COUNTIFS('MASTER TT'!$E$2:$E$68606,$A$2:$A$7563,'MASTER TT'!$B$2:$B$68606,"MONDAY",'MASTER TT'!$C$2:$C$68606,"17*-*",'MASTER TT'!$AM$2:$AM$68606,"JAN-APRIL 2026",'MASTER TT'!$J$2:$J$68606,"&gt;=1"))</f>
        <v>0</v>
      </c>
      <c r="M171" s="79">
        <f>(COUNTIFS('MASTER TT'!$E$2:$E$68606,$A$2:$A$7563,'MASTER TT'!$B$2:$B$68606,"TUESDAY",'MASTER TT'!$C$2:$C$68606,"08*-1*",'MASTER TT'!$AM$2:$AM$68606,"JAN-APRIL 2026",'MASTER TT'!$J$2:$J$68606,"&gt;=1"))</f>
        <v>0</v>
      </c>
      <c r="N171" s="79">
        <f>(COUNTIFS('MASTER TT'!$E$2:$E$68606,$A$2:$A$7563,'MASTER TT'!$B$2:$B$68606,"TUESDAY",'MASTER TT'!$C$2:$C$68606,"1100-1*",'MASTER TT'!$AM$2:$AM$68606,"JAN-APRIL 2026",'MASTER TT'!$J$2:$J$68606,"&gt;=1"))</f>
        <v>0</v>
      </c>
      <c r="O171" s="79">
        <f>(COUNTIFS('MASTER TT'!$E$2:$E$68606,$A$2:$A$7563,'MASTER TT'!$B$2:$B$68606,"MONDAY",'MASTER TT'!$C$2:$C$68606,"1200-1*",'MASTER TT'!$AM$2:$AM$68606,"JAN-APRIL 2025",'MASTER TT'!$J$2:$J$68606,"&gt;=1"))</f>
        <v>0</v>
      </c>
      <c r="P171" s="79">
        <f>(COUNTIFS('MASTER TT'!$E$2:$E$68606,$A$2:$A$7563,'MASTER TT'!$B$2:$B$68606,"TUESDAY",'MASTER TT'!$C$2:$C$68606,"1300-1*",'MASTER TT'!$AM$2:$AM$68606,"JAN-APRIL 2026",'MASTER TT'!$J$2:$J$68606,"&gt;=1"))</f>
        <v>0</v>
      </c>
      <c r="Q171" s="79">
        <f>(COUNTIFS('MASTER TT'!$E$2:$E$68606,$A$2:$A$7563,'MASTER TT'!$B$2:$B$68606,"TUESDAY",'MASTER TT'!$C$2:$C$68606,"14*-1*",'MASTER TT'!$AM$2:$AM$68606,"JAN-APRIL 2026",'MASTER TT'!$J$2:$J$68606,"&gt;=1"))</f>
        <v>0</v>
      </c>
      <c r="R171" s="79">
        <f>(COUNTIFS('MASTER TT'!$E$2:$E$68606,$A$2:$A$7563,'MASTER TT'!$B$2:$B$68606,"TUESDAY",'MASTER TT'!$C$2:$C$68606,"17*-*",'MASTER TT'!$AM$2:$AM$68606,"SEP-DEC  2025",'MASTER TT'!$J$2:$J$68606,"&gt;=1"))</f>
        <v>0</v>
      </c>
      <c r="S171" s="79">
        <f>(COUNTIFS('MASTER TT'!$E$2:$E$68606,$A$2:$A$7563,'MASTER TT'!$B$2:$B$68606,"WEDNESDAY",'MASTER TT'!$C$2:$C$68606,"08*-1*",'MASTER TT'!$AM$2:$AM$68606,"JAN-APRIL 2026",'MASTER TT'!$J$2:$J$68606,"&gt;=1"))</f>
        <v>0</v>
      </c>
      <c r="T171" s="79">
        <f>(COUNTIFS('MASTER TT'!$E$2:$E$68606,$A$2:$A$7563,'MASTER TT'!$B$2:$B$68606,"WEDNESDAY",'MASTER TT'!$C$2:$C$68606,"1100-1*",'MASTER TT'!$AM$2:$AM$68606,"JAN-APRIL 2026",'MASTER TT'!$J$2:$J$68606,"&gt;=1"))</f>
        <v>0</v>
      </c>
      <c r="U171" s="79">
        <f>(COUNTIFS('MASTER TT'!$E$2:$E$68606,$A$2:$A$7563,'MASTER TT'!$B$2:$B$68606,"MONDAY",'MASTER TT'!$C$2:$C$68606,"1200-1*",'MASTER TT'!$AM$2:$AM$68606,"JAN-APRIL 2025",'MASTER TT'!$J$2:$J$68606,"&gt;=1"))</f>
        <v>0</v>
      </c>
      <c r="V171" s="79">
        <f>(COUNTIFS('MASTER TT'!$E$2:$E$68606,$A$2:$A$7563,'MASTER TT'!$B$2:$B$68606,"MONDAY",'MASTER TT'!$C$2:$C$68606,"1300-1*",'MASTER TT'!$AM$2:$AM$68606,"JAN-APRIL 2025",'MASTER TT'!$J$2:$J$68606,"&gt;=1"))</f>
        <v>0</v>
      </c>
      <c r="W171" s="79">
        <f>(COUNTIFS('MASTER TT'!$E$2:$E$68606,$A$2:$A$7563,'MASTER TT'!$B$2:$B$68606,"WEDNESDAY",'MASTER TT'!$C$2:$C$68606,"14*-1*",'MASTER TT'!$AM$2:$AM$68606,"JAN-APRIL 2026",'MASTER TT'!$J$2:$J$68606,"&gt;=1"))</f>
        <v>0</v>
      </c>
      <c r="X171" s="79">
        <f>(COUNTIFS('MASTER TT'!$E$2:$E$68606,$A$2:$A$7563,'MASTER TT'!$B$2:$B$68606,"WEDNESDAY",'MASTER TT'!$C$2:$C$68606,"17*-*",'MASTER TT'!$AM$2:$AM$68606,"JAN-APRIL 2026",'MASTER TT'!$J$2:$J$68606,"&gt;=1"))</f>
        <v>0</v>
      </c>
      <c r="Y171" s="79">
        <f>(COUNTIFS('MASTER TT'!$E$2:$E$68606,$A$2:$A$7563,'MASTER TT'!$B$2:$B$68606,"THURSDAY",'MASTER TT'!$C$2:$C$68606,"08*-1*",'MASTER TT'!$AM$2:$AM$68606,"JAN-APRIL 2026",'MASTER TT'!$J$2:$J$68606,"&gt;=1"))</f>
        <v>0</v>
      </c>
      <c r="Z171" s="79">
        <f>(COUNTIFS('MASTER TT'!$E$2:$E$68606,$A$2:$A$7563,'MASTER TT'!$B$2:$B$68606,"THURSDAY",'MASTER TT'!$C$2:$C$68606,"1100-1*",'MASTER TT'!$AM$2:$AM$68606,"JAN-APRIL 2026",'MASTER TT'!$J$2:$J$68606,"&gt;=1"))</f>
        <v>0</v>
      </c>
      <c r="AA171" s="79">
        <f>(COUNTIFS('MASTER TT'!$E$2:$E$68606,$A$2:$A$7563,'MASTER TT'!$B$2:$B$68606,"MONDAY",'MASTER TT'!$C$2:$C$68606,"1200-1*",'MASTER TT'!$AM$2:$AM$68606,"JAN-APRIL 2025",'MASTER TT'!$J$2:$J$68606,"&gt;=1"))</f>
        <v>0</v>
      </c>
      <c r="AB171" s="79">
        <f>(COUNTIFS('MASTER TT'!$E$2:$E$68606,$A$2:$A$7563,'MASTER TT'!$B$2:$B$68606,"MONDAY",'MASTER TT'!$C$2:$C$68606,"1300-1*",'MASTER TT'!$AM$2:$AM$68606,"JAN-APRIL 2025",'MASTER TT'!$J$2:$J$68606,"&gt;=1"))</f>
        <v>0</v>
      </c>
      <c r="AC171" s="79">
        <f>(COUNTIFS('MASTER TT'!$E$2:$E$68606,$A$2:$A$7563,'MASTER TT'!$B$2:$B$68606,"THURSDAY",'MASTER TT'!$C$2:$C$68606,"14*-1*",'MASTER TT'!$AM$2:$AM$68606,"JAN-APRIL 2026",'MASTER TT'!$J$2:$J$68606,"&gt;=1"))</f>
        <v>0</v>
      </c>
      <c r="AD171" s="79">
        <f>(COUNTIFS('MASTER TT'!$E$2:$E$68606,$A$2:$A$7563,'MASTER TT'!$B$2:$B$68606,"THURSDAY",'MASTER TT'!$C$2:$C$68606,"17*-*",'MASTER TT'!$AM$2:$AM$68606,"JAN-APRIL 2026",'MASTER TT'!$J$2:$J$68606,"&gt;=1"))</f>
        <v>0</v>
      </c>
      <c r="AE171" s="79">
        <f>(COUNTIFS('MASTER TT'!$E$2:$E$68606,$A$2:$A$7563,'MASTER TT'!$B$2:$B$68606,"FRIDAY",'MASTER TT'!$C$2:$C$68606,"08*-1*",'MASTER TT'!$AM$2:$AM$68606,"JAN-APRIL 2026",'MASTER TT'!$J$2:$J$68606,"&gt;=1"))</f>
        <v>0</v>
      </c>
      <c r="AF171" s="79">
        <f>(COUNTIFS('MASTER TT'!$E$2:$E$68606,$A$2:$A$7563,'MASTER TT'!$B$2:$B$68606,"FRIDAY",'MASTER TT'!$C$2:$C$68606,"1100-1*",'MASTER TT'!$AM$2:$AM$68606,"JAN-APRIL 2026",'MASTER TT'!$J$2:$J$68606,"&gt;=1"))</f>
        <v>0</v>
      </c>
      <c r="AG171" s="79">
        <f>(COUNTIFS('MASTER TT'!$E$2:$E$68606,$A$2:$A$7563,'MASTER TT'!$B$2:$B$68606,"MONDAY",'MASTER TT'!$C$2:$C$68606,"1200-1*",'MASTER TT'!$AM$2:$AM$68606,"JAN-APRIL 2025",'MASTER TT'!$J$2:$J$68606,"&gt;=1"))</f>
        <v>0</v>
      </c>
      <c r="AH171" s="79">
        <f>(COUNTIFS('MASTER TT'!$E$2:$E$68606,$A$2:$A$7563,'MASTER TT'!$B$2:$B$68606,"MONDAY",'MASTER TT'!$C$2:$C$68606,"1300-1*",'MASTER TT'!$AM$2:$AM$68606,"JAN-APRIL 2025",'MASTER TT'!$J$2:$J$68606,"&gt;=1"))</f>
        <v>0</v>
      </c>
      <c r="AI171" s="79">
        <f>(COUNTIFS('MASTER TT'!$E$2:$E$68606,$A$2:$A$7563,'MASTER TT'!$B$2:$B$68606,"FRIDAY",'MASTER TT'!$C$2:$C$68606,"14*-1*",'MASTER TT'!$AM$2:$AM$68606,"JAN-APRIL 2026",'MASTER TT'!$J$2:$J$68606,"&gt;=1"))</f>
        <v>0</v>
      </c>
      <c r="AJ171" s="79">
        <f>(COUNTIFS('MASTER TT'!$E$2:$E$68606,$A$2:$A$7563,'MASTER TT'!$B$2:$B$68606,"FRIDAY",'MASTER TT'!$C$2:$C$68606,"17*-*",'MASTER TT'!$AM$2:$AM$68606,"JAN-APRIL 2026",'MASTER TT'!$J$2:$J$68606,"&gt;=1"))</f>
        <v>0</v>
      </c>
      <c r="AK171" s="79">
        <f>(COUNTIFS('MASTER TT'!$E$2:$E$68606,$A$2:$A$7563,'MASTER TT'!$B$2:$B$68606,"SATURDAY",'MASTER TT'!$C$2:$C$68606,"08*-1*",'MASTER TT'!$AM$2:$AM$68606,"JAN-APRIL 2026",'MASTER TT'!$J$2:$J$68606,"&gt;=1"))</f>
        <v>0</v>
      </c>
      <c r="AL171" s="79">
        <f>(COUNTIFS('MASTER TT'!$E$2:$E$68606,$A$2:$A$7563,'MASTER TT'!$B$2:$B$68606,"SATURDAY",'MASTER TT'!$C$2:$C$68606,"1100-1*",'MASTER TT'!$AM$2:$AM$68606,"JAN-APRIL 2026",'MASTER TT'!$J$2:$J$68606,"&gt;=1"))</f>
        <v>0</v>
      </c>
      <c r="AM171" s="79">
        <f>(COUNTIFS('MASTER TT'!$E$2:$E$68606,$A$2:$A$7563,'MASTER TT'!$B$2:$B$68606,"MONDAY",'MASTER TT'!$C$2:$C$68606,"1200-1*",'MASTER TT'!$AM$2:$AM$68606,"JAN-APRIL 2025",'MASTER TT'!$J$2:$J$68606,"&gt;=1"))</f>
        <v>0</v>
      </c>
      <c r="AN171" s="79">
        <f>(COUNTIFS('MASTER TT'!$E$2:$E$68606,$A$2:$A$7563,'MASTER TT'!$B$2:$B$68606,"MONDAY",'MASTER TT'!$C$2:$C$68606,"1300-1*",'MASTER TT'!$AM$2:$AM$68606,"JAN-APRIL 2025",'MASTER TT'!$J$2:$J$68606,"&gt;=1"))</f>
        <v>0</v>
      </c>
      <c r="AO171" s="79">
        <f>(COUNTIFS('MASTER TT'!$E$2:$E$68606,$A$2:$A$7563,'MASTER TT'!$B$2:$B$68606,"MONDAY",'MASTER TT'!$C$2:$C$68606,"14*-1*",'MASTER TT'!$AM$2:$AM$68606,"MAY-AUG 2025",'MASTER TT'!$J$2:$J$68606,"&gt;=1"))</f>
        <v>0</v>
      </c>
      <c r="AP171" s="79">
        <f>(COUNTIFS('MASTER TT'!$E$2:$E$68606,$A$2:$A$7563,'MASTER TT'!$B$2:$B$68606,"SATURDAY",'MASTER TT'!$C$2:$C$68606,"17*-*",'MASTER TT'!$AM$2:$AM$68606,"JAN-APRIL 2026",'MASTER TT'!$J$2:$J$68606,"&gt;=1"))</f>
        <v>0</v>
      </c>
      <c r="AQ171" s="79">
        <f>(COUNTIFS('MASTER TT'!$E$2:$E$68606,$A$2:$A$7563,'MASTER TT'!$B$2:$B$68606,"SUNDAY",'MASTER TT'!$C$2:$C$68606,"08*-1*",'MASTER TT'!$AM$2:$AM$68606,"JAN-APRIL 2026",'MASTER TT'!$J$2:$J$68606,"&gt;=1"))</f>
        <v>0</v>
      </c>
      <c r="AR171" s="79">
        <f>(COUNTIFS('MASTER TT'!$E$2:$E$68607,$A$2:$A$7563,'MASTER TT'!$B$2:$B$68607,"SUNDAY",'MASTER TT'!$C$2:$C$68607,"1100-1*",'MASTER TT'!$AM$2:$AM$68607,"JAN-APRIL 2026",'MASTER TT'!$J$2:$J$68607,"&gt;=1"))</f>
        <v>0</v>
      </c>
      <c r="AS171" s="79">
        <f>(COUNTIFS('MASTER TT'!$E$2:$E$68606,$A$2:$A$7563,'MASTER TT'!$B$2:$B$68606,"SUNDAY",'MASTER TT'!$C$2:$C$68606,"1200-1*",'MASTER TT'!$AM$2:$AM$68606,"JAN-APRIL 2026",'MASTER TT'!$J$2:$J$68606,"&gt;=1"))</f>
        <v>0</v>
      </c>
      <c r="AT171" s="79">
        <f>(COUNTIFS('MASTER TT'!$E$2:$E$68606,$A$2:$A$7563,'MASTER TT'!$B$2:$B$68606,"SUNDAY",'MASTER TT'!$C$2:$C$68606,"1300-1*",'MASTER TT'!$AM$2:$AM$68606,"JAN-APRIL 2026",'MASTER TT'!$J$2:$J$68606,"&gt;=1"))</f>
        <v>0</v>
      </c>
      <c r="AU171" s="79">
        <f>(COUNTIFS('MASTER TT'!$E$2:$E$68606,$A$2:$A$7563,'MASTER TT'!$B$2:$B$68606,"SUNDAY",'MASTER TT'!$C$2:$C$68606,"14*-1*",'MASTER TT'!$AM$2:$AM$68606,"JAN-APRIL 2026",'MASTER TT'!$J$2:$J$68606,"&gt;=1"))</f>
        <v>0</v>
      </c>
      <c r="AV171" s="79">
        <f>(COUNTIFS('MASTER TT'!$E$2:$E$68606,$A$2:$A$7563,'MASTER TT'!$B$2:$B$68606,"SUNDAY",'MASTER TT'!$C$2:$C$68606,"17*-*",'MASTER TT'!$AM$2:$AM$68606,"JAN-APRIL 2026",'MASTER TT'!$J$2:$J$68606,"&gt;=1"))</f>
        <v>0</v>
      </c>
      <c r="AW171" s="28"/>
      <c r="AX171" s="29"/>
      <c r="AY171" s="28"/>
      <c r="AZ171" s="28"/>
      <c r="BA171" s="28"/>
      <c r="BB171" s="28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1"/>
      <c r="BZ171" s="31"/>
      <c r="CA171" s="30"/>
      <c r="CB171" s="30"/>
      <c r="CC171" s="30"/>
      <c r="CD171" s="30"/>
      <c r="CE171" s="30"/>
      <c r="CF171" s="30"/>
    </row>
    <row r="172" spans="1:84" ht="14.25" customHeight="1">
      <c r="A172" s="129" t="s">
        <v>546</v>
      </c>
      <c r="B172" s="130" t="s">
        <v>510</v>
      </c>
      <c r="C172" s="46"/>
      <c r="D172" s="121"/>
      <c r="E172" s="121"/>
      <c r="F172" s="121" t="s">
        <v>479</v>
      </c>
      <c r="G172" s="79">
        <f>(COUNTIFS('MASTER TT'!$E$2:$E$68606,$A$2:$A$7563,'MASTER TT'!$B$2:$B$68606,"MONDAY",'MASTER TT'!$C$2:$C$68606,"08*-1*",'MASTER TT'!$AM$2:$AM$68606,"JAN-APRIL 2026",'MASTER TT'!$J$2:$J$68606,"&gt;=1"))</f>
        <v>0</v>
      </c>
      <c r="H172" s="79">
        <f>(COUNTIFS('MASTER TT'!$E$2:$E$68602,$A$2:$A$7563,'MASTER TT'!$B$2:$B$68602,"MONDAY",'MASTER TT'!$C$2:$C$68602,"1100-1*",'MASTER TT'!$AM$2:$AM$68602,"JAN-APRIL 2026",'MASTER TT'!$J$2:$J$68602,"&gt;=1"))</f>
        <v>0</v>
      </c>
      <c r="I172" s="79">
        <f>(COUNTIFS('MASTER TT'!$E$2:$E$68606,$A$2:$A$7563,'MASTER TT'!$B$2:$B$68606,"MONDAY",'MASTER TT'!$C$2:$C$68606,"1200-1*",'MASTER TT'!$AM$2:$AM$68606,"JAN-APRIL 2025",'MASTER TT'!$J$2:$J$68606,"&gt;=1"))</f>
        <v>0</v>
      </c>
      <c r="J172" s="79">
        <f>(COUNTIFS('MASTER TT'!$E$2:$E$68606,$A$2:$A$7563,'MASTER TT'!$B$2:$B$68606,"MONDAY",'MASTER TT'!$C$2:$C$68606,"1300-1*",'MASTER TT'!$AM$2:$AM$68606,"JAN-APRIL 2025",'MASTER TT'!$J$2:$J$68606,"&gt;=1"))</f>
        <v>0</v>
      </c>
      <c r="K172" s="79">
        <f>(COUNTIFS('MASTER TT'!$E$2:$E$68606,$A$2:$A$7563,'MASTER TT'!$B$2:$B$68606,"MONDAY",'MASTER TT'!$C$2:$C$68606,"14*-1*",'MASTER TT'!$AM$2:$AM$68606,"JAN-APRIL 2026",'MASTER TT'!$J$2:$J$68606,"&gt;=1"))</f>
        <v>0</v>
      </c>
      <c r="L172" s="79">
        <f>(COUNTIFS('MASTER TT'!$E$2:$E$68606,$A$2:$A$7563,'MASTER TT'!$B$2:$B$68606,"MONDAY",'MASTER TT'!$C$2:$C$68606,"17*-*",'MASTER TT'!$AM$2:$AM$68606,"JAN-APRIL 2026",'MASTER TT'!$J$2:$J$68606,"&gt;=1"))</f>
        <v>0</v>
      </c>
      <c r="M172" s="79">
        <f>(COUNTIFS('MASTER TT'!$E$2:$E$68606,$A$2:$A$7563,'MASTER TT'!$B$2:$B$68606,"TUESDAY",'MASTER TT'!$C$2:$C$68606,"08*-1*",'MASTER TT'!$AM$2:$AM$68606,"JAN-APRIL 2026",'MASTER TT'!$J$2:$J$68606,"&gt;=1"))</f>
        <v>0</v>
      </c>
      <c r="N172" s="79">
        <f>(COUNTIFS('MASTER TT'!$E$2:$E$68606,$A$2:$A$7563,'MASTER TT'!$B$2:$B$68606,"TUESDAY",'MASTER TT'!$C$2:$C$68606,"1100-1*",'MASTER TT'!$AM$2:$AM$68606,"JAN-APRIL 2026",'MASTER TT'!$J$2:$J$68606,"&gt;=1"))</f>
        <v>0</v>
      </c>
      <c r="O172" s="79">
        <f>(COUNTIFS('MASTER TT'!$E$2:$E$68606,$A$2:$A$7563,'MASTER TT'!$B$2:$B$68606,"MONDAY",'MASTER TT'!$C$2:$C$68606,"1200-1*",'MASTER TT'!$AM$2:$AM$68606,"JAN-APRIL 2025",'MASTER TT'!$J$2:$J$68606,"&gt;=1"))</f>
        <v>0</v>
      </c>
      <c r="P172" s="79">
        <f>(COUNTIFS('MASTER TT'!$E$2:$E$68606,$A$2:$A$7563,'MASTER TT'!$B$2:$B$68606,"TUESDAY",'MASTER TT'!$C$2:$C$68606,"1300-1*",'MASTER TT'!$AM$2:$AM$68606,"JAN-APRIL 2026",'MASTER TT'!$J$2:$J$68606,"&gt;=1"))</f>
        <v>0</v>
      </c>
      <c r="Q172" s="79">
        <f>(COUNTIFS('MASTER TT'!$E$2:$E$68606,$A$2:$A$7563,'MASTER TT'!$B$2:$B$68606,"TUESDAY",'MASTER TT'!$C$2:$C$68606,"14*-1*",'MASTER TT'!$AM$2:$AM$68606,"JAN-APRIL 2026",'MASTER TT'!$J$2:$J$68606,"&gt;=1"))</f>
        <v>0</v>
      </c>
      <c r="R172" s="79">
        <f>(COUNTIFS('MASTER TT'!$E$2:$E$68606,$A$2:$A$7563,'MASTER TT'!$B$2:$B$68606,"TUESDAY",'MASTER TT'!$C$2:$C$68606,"17*-*",'MASTER TT'!$AM$2:$AM$68606,"SEP-DEC  2025",'MASTER TT'!$J$2:$J$68606,"&gt;=1"))</f>
        <v>0</v>
      </c>
      <c r="S172" s="79">
        <f>(COUNTIFS('MASTER TT'!$E$2:$E$68606,$A$2:$A$7563,'MASTER TT'!$B$2:$B$68606,"WEDNESDAY",'MASTER TT'!$C$2:$C$68606,"08*-1*",'MASTER TT'!$AM$2:$AM$68606,"JAN-APRIL 2026",'MASTER TT'!$J$2:$J$68606,"&gt;=1"))</f>
        <v>0</v>
      </c>
      <c r="T172" s="79">
        <f>(COUNTIFS('MASTER TT'!$E$2:$E$68606,$A$2:$A$7563,'MASTER TT'!$B$2:$B$68606,"WEDNESDAY",'MASTER TT'!$C$2:$C$68606,"1100-1*",'MASTER TT'!$AM$2:$AM$68606,"JAN-APRIL 2026",'MASTER TT'!$J$2:$J$68606,"&gt;=1"))</f>
        <v>0</v>
      </c>
      <c r="U172" s="79">
        <f>(COUNTIFS('MASTER TT'!$E$2:$E$68606,$A$2:$A$7563,'MASTER TT'!$B$2:$B$68606,"MONDAY",'MASTER TT'!$C$2:$C$68606,"1200-1*",'MASTER TT'!$AM$2:$AM$68606,"JAN-APRIL 2025",'MASTER TT'!$J$2:$J$68606,"&gt;=1"))</f>
        <v>0</v>
      </c>
      <c r="V172" s="79">
        <f>(COUNTIFS('MASTER TT'!$E$2:$E$68606,$A$2:$A$7563,'MASTER TT'!$B$2:$B$68606,"MONDAY",'MASTER TT'!$C$2:$C$68606,"1300-1*",'MASTER TT'!$AM$2:$AM$68606,"JAN-APRIL 2025",'MASTER TT'!$J$2:$J$68606,"&gt;=1"))</f>
        <v>0</v>
      </c>
      <c r="W172" s="79">
        <f>(COUNTIFS('MASTER TT'!$E$2:$E$68606,$A$2:$A$7563,'MASTER TT'!$B$2:$B$68606,"WEDNESDAY",'MASTER TT'!$C$2:$C$68606,"14*-1*",'MASTER TT'!$AM$2:$AM$68606,"JAN-APRIL 2026",'MASTER TT'!$J$2:$J$68606,"&gt;=1"))</f>
        <v>0</v>
      </c>
      <c r="X172" s="79">
        <f>(COUNTIFS('MASTER TT'!$E$2:$E$68606,$A$2:$A$7563,'MASTER TT'!$B$2:$B$68606,"WEDNESDAY",'MASTER TT'!$C$2:$C$68606,"17*-*",'MASTER TT'!$AM$2:$AM$68606,"JAN-APRIL 2026",'MASTER TT'!$J$2:$J$68606,"&gt;=1"))</f>
        <v>0</v>
      </c>
      <c r="Y172" s="79">
        <f>(COUNTIFS('MASTER TT'!$E$2:$E$68606,$A$2:$A$7563,'MASTER TT'!$B$2:$B$68606,"THURSDAY",'MASTER TT'!$C$2:$C$68606,"08*-1*",'MASTER TT'!$AM$2:$AM$68606,"JAN-APRIL 2026",'MASTER TT'!$J$2:$J$68606,"&gt;=1"))</f>
        <v>0</v>
      </c>
      <c r="Z172" s="79">
        <f>(COUNTIFS('MASTER TT'!$E$2:$E$68606,$A$2:$A$7563,'MASTER TT'!$B$2:$B$68606,"THURSDAY",'MASTER TT'!$C$2:$C$68606,"1100-1*",'MASTER TT'!$AM$2:$AM$68606,"JAN-APRIL 2026",'MASTER TT'!$J$2:$J$68606,"&gt;=1"))</f>
        <v>0</v>
      </c>
      <c r="AA172" s="79">
        <f>(COUNTIFS('MASTER TT'!$E$2:$E$68606,$A$2:$A$7563,'MASTER TT'!$B$2:$B$68606,"MONDAY",'MASTER TT'!$C$2:$C$68606,"1200-1*",'MASTER TT'!$AM$2:$AM$68606,"JAN-APRIL 2025",'MASTER TT'!$J$2:$J$68606,"&gt;=1"))</f>
        <v>0</v>
      </c>
      <c r="AB172" s="79">
        <f>(COUNTIFS('MASTER TT'!$E$2:$E$68606,$A$2:$A$7563,'MASTER TT'!$B$2:$B$68606,"MONDAY",'MASTER TT'!$C$2:$C$68606,"1300-1*",'MASTER TT'!$AM$2:$AM$68606,"JAN-APRIL 2025",'MASTER TT'!$J$2:$J$68606,"&gt;=1"))</f>
        <v>0</v>
      </c>
      <c r="AC172" s="79">
        <f>(COUNTIFS('MASTER TT'!$E$2:$E$68606,$A$2:$A$7563,'MASTER TT'!$B$2:$B$68606,"THURSDAY",'MASTER TT'!$C$2:$C$68606,"14*-1*",'MASTER TT'!$AM$2:$AM$68606,"JAN-APRIL 2026",'MASTER TT'!$J$2:$J$68606,"&gt;=1"))</f>
        <v>0</v>
      </c>
      <c r="AD172" s="79">
        <f>(COUNTIFS('MASTER TT'!$E$2:$E$68606,$A$2:$A$7563,'MASTER TT'!$B$2:$B$68606,"THURSDAY",'MASTER TT'!$C$2:$C$68606,"17*-*",'MASTER TT'!$AM$2:$AM$68606,"JAN-APRIL 2026",'MASTER TT'!$J$2:$J$68606,"&gt;=1"))</f>
        <v>0</v>
      </c>
      <c r="AE172" s="79">
        <f>(COUNTIFS('MASTER TT'!$E$2:$E$68606,$A$2:$A$7563,'MASTER TT'!$B$2:$B$68606,"FRIDAY",'MASTER TT'!$C$2:$C$68606,"08*-1*",'MASTER TT'!$AM$2:$AM$68606,"JAN-APRIL 2026",'MASTER TT'!$J$2:$J$68606,"&gt;=1"))</f>
        <v>0</v>
      </c>
      <c r="AF172" s="79">
        <f>(COUNTIFS('MASTER TT'!$E$2:$E$68606,$A$2:$A$7563,'MASTER TT'!$B$2:$B$68606,"FRIDAY",'MASTER TT'!$C$2:$C$68606,"1100-1*",'MASTER TT'!$AM$2:$AM$68606,"JAN-APRIL 2026",'MASTER TT'!$J$2:$J$68606,"&gt;=1"))</f>
        <v>0</v>
      </c>
      <c r="AG172" s="79">
        <f>(COUNTIFS('MASTER TT'!$E$2:$E$68606,$A$2:$A$7563,'MASTER TT'!$B$2:$B$68606,"MONDAY",'MASTER TT'!$C$2:$C$68606,"1200-1*",'MASTER TT'!$AM$2:$AM$68606,"JAN-APRIL 2025",'MASTER TT'!$J$2:$J$68606,"&gt;=1"))</f>
        <v>0</v>
      </c>
      <c r="AH172" s="79">
        <f>(COUNTIFS('MASTER TT'!$E$2:$E$68606,$A$2:$A$7563,'MASTER TT'!$B$2:$B$68606,"MONDAY",'MASTER TT'!$C$2:$C$68606,"1300-1*",'MASTER TT'!$AM$2:$AM$68606,"JAN-APRIL 2025",'MASTER TT'!$J$2:$J$68606,"&gt;=1"))</f>
        <v>0</v>
      </c>
      <c r="AI172" s="79">
        <f>(COUNTIFS('MASTER TT'!$E$2:$E$68606,$A$2:$A$7563,'MASTER TT'!$B$2:$B$68606,"FRIDAY",'MASTER TT'!$C$2:$C$68606,"14*-1*",'MASTER TT'!$AM$2:$AM$68606,"JAN-APRIL 2026",'MASTER TT'!$J$2:$J$68606,"&gt;=1"))</f>
        <v>0</v>
      </c>
      <c r="AJ172" s="79">
        <f>(COUNTIFS('MASTER TT'!$E$2:$E$68606,$A$2:$A$7563,'MASTER TT'!$B$2:$B$68606,"FRIDAY",'MASTER TT'!$C$2:$C$68606,"17*-*",'MASTER TT'!$AM$2:$AM$68606,"JAN-APRIL 2026",'MASTER TT'!$J$2:$J$68606,"&gt;=1"))</f>
        <v>0</v>
      </c>
      <c r="AK172" s="79">
        <f>(COUNTIFS('MASTER TT'!$E$2:$E$68606,$A$2:$A$7563,'MASTER TT'!$B$2:$B$68606,"SATURDAY",'MASTER TT'!$C$2:$C$68606,"08*-1*",'MASTER TT'!$AM$2:$AM$68606,"JAN-APRIL 2026",'MASTER TT'!$J$2:$J$68606,"&gt;=1"))</f>
        <v>0</v>
      </c>
      <c r="AL172" s="79">
        <f>(COUNTIFS('MASTER TT'!$E$2:$E$68606,$A$2:$A$7563,'MASTER TT'!$B$2:$B$68606,"SATURDAY",'MASTER TT'!$C$2:$C$68606,"1100-1*",'MASTER TT'!$AM$2:$AM$68606,"JAN-APRIL 2026",'MASTER TT'!$J$2:$J$68606,"&gt;=1"))</f>
        <v>0</v>
      </c>
      <c r="AM172" s="79">
        <f>(COUNTIFS('MASTER TT'!$E$2:$E$68606,$A$2:$A$7563,'MASTER TT'!$B$2:$B$68606,"MONDAY",'MASTER TT'!$C$2:$C$68606,"1200-1*",'MASTER TT'!$AM$2:$AM$68606,"JAN-APRIL 2025",'MASTER TT'!$J$2:$J$68606,"&gt;=1"))</f>
        <v>0</v>
      </c>
      <c r="AN172" s="79">
        <f>(COUNTIFS('MASTER TT'!$E$2:$E$68606,$A$2:$A$7563,'MASTER TT'!$B$2:$B$68606,"MONDAY",'MASTER TT'!$C$2:$C$68606,"1300-1*",'MASTER TT'!$AM$2:$AM$68606,"JAN-APRIL 2025",'MASTER TT'!$J$2:$J$68606,"&gt;=1"))</f>
        <v>0</v>
      </c>
      <c r="AO172" s="79">
        <f>(COUNTIFS('MASTER TT'!$E$2:$E$68606,$A$2:$A$7563,'MASTER TT'!$B$2:$B$68606,"MONDAY",'MASTER TT'!$C$2:$C$68606,"14*-1*",'MASTER TT'!$AM$2:$AM$68606,"MAY-AUG 2025",'MASTER TT'!$J$2:$J$68606,"&gt;=1"))</f>
        <v>0</v>
      </c>
      <c r="AP172" s="79">
        <f>(COUNTIFS('MASTER TT'!$E$2:$E$68606,$A$2:$A$7563,'MASTER TT'!$B$2:$B$68606,"SATURDAY",'MASTER TT'!$C$2:$C$68606,"17*-*",'MASTER TT'!$AM$2:$AM$68606,"JAN-APRIL 2026",'MASTER TT'!$J$2:$J$68606,"&gt;=1"))</f>
        <v>0</v>
      </c>
      <c r="AQ172" s="79">
        <f>(COUNTIFS('MASTER TT'!$E$2:$E$68606,$A$2:$A$7563,'MASTER TT'!$B$2:$B$68606,"SUNDAY",'MASTER TT'!$C$2:$C$68606,"08*-1*",'MASTER TT'!$AM$2:$AM$68606,"JAN-APRIL 2026",'MASTER TT'!$J$2:$J$68606,"&gt;=1"))</f>
        <v>0</v>
      </c>
      <c r="AR172" s="79">
        <f>(COUNTIFS('MASTER TT'!$E$2:$E$68607,$A$2:$A$7563,'MASTER TT'!$B$2:$B$68607,"SUNDAY",'MASTER TT'!$C$2:$C$68607,"1100-1*",'MASTER TT'!$AM$2:$AM$68607,"JAN-APRIL 2026",'MASTER TT'!$J$2:$J$68607,"&gt;=1"))</f>
        <v>0</v>
      </c>
      <c r="AS172" s="79">
        <f>(COUNTIFS('MASTER TT'!$E$2:$E$68606,$A$2:$A$7563,'MASTER TT'!$B$2:$B$68606,"SUNDAY",'MASTER TT'!$C$2:$C$68606,"1200-1*",'MASTER TT'!$AM$2:$AM$68606,"JAN-APRIL 2026",'MASTER TT'!$J$2:$J$68606,"&gt;=1"))</f>
        <v>0</v>
      </c>
      <c r="AT172" s="79">
        <f>(COUNTIFS('MASTER TT'!$E$2:$E$68606,$A$2:$A$7563,'MASTER TT'!$B$2:$B$68606,"SUNDAY",'MASTER TT'!$C$2:$C$68606,"1300-1*",'MASTER TT'!$AM$2:$AM$68606,"JAN-APRIL 2026",'MASTER TT'!$J$2:$J$68606,"&gt;=1"))</f>
        <v>0</v>
      </c>
      <c r="AU172" s="79">
        <f>(COUNTIFS('MASTER TT'!$E$2:$E$68606,$A$2:$A$7563,'MASTER TT'!$B$2:$B$68606,"SUNDAY",'MASTER TT'!$C$2:$C$68606,"14*-1*",'MASTER TT'!$AM$2:$AM$68606,"JAN-APRIL 2026",'MASTER TT'!$J$2:$J$68606,"&gt;=1"))</f>
        <v>0</v>
      </c>
      <c r="AV172" s="79">
        <f>(COUNTIFS('MASTER TT'!$E$2:$E$68606,$A$2:$A$7563,'MASTER TT'!$B$2:$B$68606,"SUNDAY",'MASTER TT'!$C$2:$C$68606,"17*-*",'MASTER TT'!$AM$2:$AM$68606,"JAN-APRIL 2026",'MASTER TT'!$J$2:$J$68606,"&gt;=1"))</f>
        <v>0</v>
      </c>
      <c r="AW172" s="28"/>
      <c r="AX172" s="29"/>
      <c r="AY172" s="28"/>
      <c r="AZ172" s="28"/>
      <c r="BA172" s="28"/>
      <c r="BB172" s="28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1"/>
      <c r="BZ172" s="31"/>
      <c r="CA172" s="30"/>
      <c r="CB172" s="30"/>
      <c r="CC172" s="30"/>
      <c r="CD172" s="30"/>
      <c r="CE172" s="30"/>
      <c r="CF172" s="30"/>
    </row>
    <row r="173" spans="1:84" ht="14.25" customHeight="1">
      <c r="A173" s="129" t="s">
        <v>547</v>
      </c>
      <c r="B173" s="130" t="s">
        <v>510</v>
      </c>
      <c r="C173" s="46"/>
      <c r="D173" s="121"/>
      <c r="E173" s="121"/>
      <c r="F173" s="121" t="s">
        <v>479</v>
      </c>
      <c r="G173" s="79">
        <f>(COUNTIFS('MASTER TT'!$E$2:$E$68606,$A$2:$A$7563,'MASTER TT'!$B$2:$B$68606,"MONDAY",'MASTER TT'!$C$2:$C$68606,"08*-1*",'MASTER TT'!$AM$2:$AM$68606,"JAN-APRIL 2026",'MASTER TT'!$J$2:$J$68606,"&gt;=1"))</f>
        <v>0</v>
      </c>
      <c r="H173" s="79">
        <f>(COUNTIFS('MASTER TT'!$E$2:$E$68602,$A$2:$A$7563,'MASTER TT'!$B$2:$B$68602,"MONDAY",'MASTER TT'!$C$2:$C$68602,"1100-1*",'MASTER TT'!$AM$2:$AM$68602,"JAN-APRIL 2026",'MASTER TT'!$J$2:$J$68602,"&gt;=1"))</f>
        <v>0</v>
      </c>
      <c r="I173" s="79">
        <f>(COUNTIFS('MASTER TT'!$E$2:$E$68606,$A$2:$A$7563,'MASTER TT'!$B$2:$B$68606,"MONDAY",'MASTER TT'!$C$2:$C$68606,"1200-1*",'MASTER TT'!$AM$2:$AM$68606,"JAN-APRIL 2025",'MASTER TT'!$J$2:$J$68606,"&gt;=1"))</f>
        <v>0</v>
      </c>
      <c r="J173" s="79">
        <f>(COUNTIFS('MASTER TT'!$E$2:$E$68606,$A$2:$A$7563,'MASTER TT'!$B$2:$B$68606,"MONDAY",'MASTER TT'!$C$2:$C$68606,"1300-1*",'MASTER TT'!$AM$2:$AM$68606,"JAN-APRIL 2025",'MASTER TT'!$J$2:$J$68606,"&gt;=1"))</f>
        <v>0</v>
      </c>
      <c r="K173" s="79">
        <f>(COUNTIFS('MASTER TT'!$E$2:$E$68606,$A$2:$A$7563,'MASTER TT'!$B$2:$B$68606,"MONDAY",'MASTER TT'!$C$2:$C$68606,"14*-1*",'MASTER TT'!$AM$2:$AM$68606,"JAN-APRIL 2026",'MASTER TT'!$J$2:$J$68606,"&gt;=1"))</f>
        <v>0</v>
      </c>
      <c r="L173" s="79">
        <f>(COUNTIFS('MASTER TT'!$E$2:$E$68606,$A$2:$A$7563,'MASTER TT'!$B$2:$B$68606,"MONDAY",'MASTER TT'!$C$2:$C$68606,"17*-*",'MASTER TT'!$AM$2:$AM$68606,"JAN-APRIL 2026",'MASTER TT'!$J$2:$J$68606,"&gt;=1"))</f>
        <v>0</v>
      </c>
      <c r="M173" s="79">
        <f>(COUNTIFS('MASTER TT'!$E$2:$E$68606,$A$2:$A$7563,'MASTER TT'!$B$2:$B$68606,"TUESDAY",'MASTER TT'!$C$2:$C$68606,"08*-1*",'MASTER TT'!$AM$2:$AM$68606,"JAN-APRIL 2026",'MASTER TT'!$J$2:$J$68606,"&gt;=1"))</f>
        <v>0</v>
      </c>
      <c r="N173" s="79">
        <f>(COUNTIFS('MASTER TT'!$E$2:$E$68606,$A$2:$A$7563,'MASTER TT'!$B$2:$B$68606,"TUESDAY",'MASTER TT'!$C$2:$C$68606,"1100-1*",'MASTER TT'!$AM$2:$AM$68606,"JAN-APRIL 2026",'MASTER TT'!$J$2:$J$68606,"&gt;=1"))</f>
        <v>0</v>
      </c>
      <c r="O173" s="79">
        <f>(COUNTIFS('MASTER TT'!$E$2:$E$68606,$A$2:$A$7563,'MASTER TT'!$B$2:$B$68606,"MONDAY",'MASTER TT'!$C$2:$C$68606,"1200-1*",'MASTER TT'!$AM$2:$AM$68606,"JAN-APRIL 2025",'MASTER TT'!$J$2:$J$68606,"&gt;=1"))</f>
        <v>0</v>
      </c>
      <c r="P173" s="79">
        <f>(COUNTIFS('MASTER TT'!$E$2:$E$68606,$A$2:$A$7563,'MASTER TT'!$B$2:$B$68606,"TUESDAY",'MASTER TT'!$C$2:$C$68606,"1300-1*",'MASTER TT'!$AM$2:$AM$68606,"JAN-APRIL 2026",'MASTER TT'!$J$2:$J$68606,"&gt;=1"))</f>
        <v>0</v>
      </c>
      <c r="Q173" s="79">
        <f>(COUNTIFS('MASTER TT'!$E$2:$E$68606,$A$2:$A$7563,'MASTER TT'!$B$2:$B$68606,"TUESDAY",'MASTER TT'!$C$2:$C$68606,"14*-1*",'MASTER TT'!$AM$2:$AM$68606,"JAN-APRIL 2026",'MASTER TT'!$J$2:$J$68606,"&gt;=1"))</f>
        <v>0</v>
      </c>
      <c r="R173" s="79">
        <f>(COUNTIFS('MASTER TT'!$E$2:$E$68606,$A$2:$A$7563,'MASTER TT'!$B$2:$B$68606,"TUESDAY",'MASTER TT'!$C$2:$C$68606,"17*-*",'MASTER TT'!$AM$2:$AM$68606,"SEP-DEC  2025",'MASTER TT'!$J$2:$J$68606,"&gt;=1"))</f>
        <v>0</v>
      </c>
      <c r="S173" s="79">
        <f>(COUNTIFS('MASTER TT'!$E$2:$E$68606,$A$2:$A$7563,'MASTER TT'!$B$2:$B$68606,"WEDNESDAY",'MASTER TT'!$C$2:$C$68606,"08*-1*",'MASTER TT'!$AM$2:$AM$68606,"JAN-APRIL 2026",'MASTER TT'!$J$2:$J$68606,"&gt;=1"))</f>
        <v>0</v>
      </c>
      <c r="T173" s="79">
        <f>(COUNTIFS('MASTER TT'!$E$2:$E$68606,$A$2:$A$7563,'MASTER TT'!$B$2:$B$68606,"WEDNESDAY",'MASTER TT'!$C$2:$C$68606,"1100-1*",'MASTER TT'!$AM$2:$AM$68606,"JAN-APRIL 2026",'MASTER TT'!$J$2:$J$68606,"&gt;=1"))</f>
        <v>0</v>
      </c>
      <c r="U173" s="79">
        <f>(COUNTIFS('MASTER TT'!$E$2:$E$68606,$A$2:$A$7563,'MASTER TT'!$B$2:$B$68606,"MONDAY",'MASTER TT'!$C$2:$C$68606,"1200-1*",'MASTER TT'!$AM$2:$AM$68606,"JAN-APRIL 2025",'MASTER TT'!$J$2:$J$68606,"&gt;=1"))</f>
        <v>0</v>
      </c>
      <c r="V173" s="79">
        <f>(COUNTIFS('MASTER TT'!$E$2:$E$68606,$A$2:$A$7563,'MASTER TT'!$B$2:$B$68606,"MONDAY",'MASTER TT'!$C$2:$C$68606,"1300-1*",'MASTER TT'!$AM$2:$AM$68606,"JAN-APRIL 2025",'MASTER TT'!$J$2:$J$68606,"&gt;=1"))</f>
        <v>0</v>
      </c>
      <c r="W173" s="79">
        <f>(COUNTIFS('MASTER TT'!$E$2:$E$68606,$A$2:$A$7563,'MASTER TT'!$B$2:$B$68606,"WEDNESDAY",'MASTER TT'!$C$2:$C$68606,"14*-1*",'MASTER TT'!$AM$2:$AM$68606,"JAN-APRIL 2026",'MASTER TT'!$J$2:$J$68606,"&gt;=1"))</f>
        <v>0</v>
      </c>
      <c r="X173" s="79">
        <f>(COUNTIFS('MASTER TT'!$E$2:$E$68606,$A$2:$A$7563,'MASTER TT'!$B$2:$B$68606,"WEDNESDAY",'MASTER TT'!$C$2:$C$68606,"17*-*",'MASTER TT'!$AM$2:$AM$68606,"JAN-APRIL 2026",'MASTER TT'!$J$2:$J$68606,"&gt;=1"))</f>
        <v>0</v>
      </c>
      <c r="Y173" s="79">
        <f>(COUNTIFS('MASTER TT'!$E$2:$E$68606,$A$2:$A$7563,'MASTER TT'!$B$2:$B$68606,"THURSDAY",'MASTER TT'!$C$2:$C$68606,"08*-1*",'MASTER TT'!$AM$2:$AM$68606,"JAN-APRIL 2026",'MASTER TT'!$J$2:$J$68606,"&gt;=1"))</f>
        <v>0</v>
      </c>
      <c r="Z173" s="79">
        <f>(COUNTIFS('MASTER TT'!$E$2:$E$68606,$A$2:$A$7563,'MASTER TT'!$B$2:$B$68606,"THURSDAY",'MASTER TT'!$C$2:$C$68606,"1100-1*",'MASTER TT'!$AM$2:$AM$68606,"JAN-APRIL 2026",'MASTER TT'!$J$2:$J$68606,"&gt;=1"))</f>
        <v>0</v>
      </c>
      <c r="AA173" s="79">
        <f>(COUNTIFS('MASTER TT'!$E$2:$E$68606,$A$2:$A$7563,'MASTER TT'!$B$2:$B$68606,"MONDAY",'MASTER TT'!$C$2:$C$68606,"1200-1*",'MASTER TT'!$AM$2:$AM$68606,"JAN-APRIL 2025",'MASTER TT'!$J$2:$J$68606,"&gt;=1"))</f>
        <v>0</v>
      </c>
      <c r="AB173" s="79">
        <f>(COUNTIFS('MASTER TT'!$E$2:$E$68606,$A$2:$A$7563,'MASTER TT'!$B$2:$B$68606,"MONDAY",'MASTER TT'!$C$2:$C$68606,"1300-1*",'MASTER TT'!$AM$2:$AM$68606,"JAN-APRIL 2025",'MASTER TT'!$J$2:$J$68606,"&gt;=1"))</f>
        <v>0</v>
      </c>
      <c r="AC173" s="79">
        <f>(COUNTIFS('MASTER TT'!$E$2:$E$68606,$A$2:$A$7563,'MASTER TT'!$B$2:$B$68606,"THURSDAY",'MASTER TT'!$C$2:$C$68606,"14*-1*",'MASTER TT'!$AM$2:$AM$68606,"JAN-APRIL 2026",'MASTER TT'!$J$2:$J$68606,"&gt;=1"))</f>
        <v>0</v>
      </c>
      <c r="AD173" s="79">
        <f>(COUNTIFS('MASTER TT'!$E$2:$E$68606,$A$2:$A$7563,'MASTER TT'!$B$2:$B$68606,"THURSDAY",'MASTER TT'!$C$2:$C$68606,"17*-*",'MASTER TT'!$AM$2:$AM$68606,"JAN-APRIL 2026",'MASTER TT'!$J$2:$J$68606,"&gt;=1"))</f>
        <v>0</v>
      </c>
      <c r="AE173" s="79">
        <f>(COUNTIFS('MASTER TT'!$E$2:$E$68606,$A$2:$A$7563,'MASTER TT'!$B$2:$B$68606,"FRIDAY",'MASTER TT'!$C$2:$C$68606,"08*-1*",'MASTER TT'!$AM$2:$AM$68606,"JAN-APRIL 2026",'MASTER TT'!$J$2:$J$68606,"&gt;=1"))</f>
        <v>0</v>
      </c>
      <c r="AF173" s="79">
        <f>(COUNTIFS('MASTER TT'!$E$2:$E$68606,$A$2:$A$7563,'MASTER TT'!$B$2:$B$68606,"FRIDAY",'MASTER TT'!$C$2:$C$68606,"1100-1*",'MASTER TT'!$AM$2:$AM$68606,"JAN-APRIL 2026",'MASTER TT'!$J$2:$J$68606,"&gt;=1"))</f>
        <v>0</v>
      </c>
      <c r="AG173" s="79">
        <f>(COUNTIFS('MASTER TT'!$E$2:$E$68606,$A$2:$A$7563,'MASTER TT'!$B$2:$B$68606,"MONDAY",'MASTER TT'!$C$2:$C$68606,"1200-1*",'MASTER TT'!$AM$2:$AM$68606,"JAN-APRIL 2025",'MASTER TT'!$J$2:$J$68606,"&gt;=1"))</f>
        <v>0</v>
      </c>
      <c r="AH173" s="79">
        <f>(COUNTIFS('MASTER TT'!$E$2:$E$68606,$A$2:$A$7563,'MASTER TT'!$B$2:$B$68606,"MONDAY",'MASTER TT'!$C$2:$C$68606,"1300-1*",'MASTER TT'!$AM$2:$AM$68606,"JAN-APRIL 2025",'MASTER TT'!$J$2:$J$68606,"&gt;=1"))</f>
        <v>0</v>
      </c>
      <c r="AI173" s="79">
        <f>(COUNTIFS('MASTER TT'!$E$2:$E$68606,$A$2:$A$7563,'MASTER TT'!$B$2:$B$68606,"FRIDAY",'MASTER TT'!$C$2:$C$68606,"14*-1*",'MASTER TT'!$AM$2:$AM$68606,"JAN-APRIL 2026",'MASTER TT'!$J$2:$J$68606,"&gt;=1"))</f>
        <v>0</v>
      </c>
      <c r="AJ173" s="79">
        <f>(COUNTIFS('MASTER TT'!$E$2:$E$68606,$A$2:$A$7563,'MASTER TT'!$B$2:$B$68606,"FRIDAY",'MASTER TT'!$C$2:$C$68606,"17*-*",'MASTER TT'!$AM$2:$AM$68606,"JAN-APRIL 2026",'MASTER TT'!$J$2:$J$68606,"&gt;=1"))</f>
        <v>0</v>
      </c>
      <c r="AK173" s="79">
        <f>(COUNTIFS('MASTER TT'!$E$2:$E$68606,$A$2:$A$7563,'MASTER TT'!$B$2:$B$68606,"SATURDAY",'MASTER TT'!$C$2:$C$68606,"08*-1*",'MASTER TT'!$AM$2:$AM$68606,"JAN-APRIL 2026",'MASTER TT'!$J$2:$J$68606,"&gt;=1"))</f>
        <v>0</v>
      </c>
      <c r="AL173" s="79">
        <f>(COUNTIFS('MASTER TT'!$E$2:$E$68606,$A$2:$A$7563,'MASTER TT'!$B$2:$B$68606,"SATURDAY",'MASTER TT'!$C$2:$C$68606,"1100-1*",'MASTER TT'!$AM$2:$AM$68606,"JAN-APRIL 2026",'MASTER TT'!$J$2:$J$68606,"&gt;=1"))</f>
        <v>0</v>
      </c>
      <c r="AM173" s="79">
        <f>(COUNTIFS('MASTER TT'!$E$2:$E$68606,$A$2:$A$7563,'MASTER TT'!$B$2:$B$68606,"MONDAY",'MASTER TT'!$C$2:$C$68606,"1200-1*",'MASTER TT'!$AM$2:$AM$68606,"JAN-APRIL 2025",'MASTER TT'!$J$2:$J$68606,"&gt;=1"))</f>
        <v>0</v>
      </c>
      <c r="AN173" s="79">
        <f>(COUNTIFS('MASTER TT'!$E$2:$E$68606,$A$2:$A$7563,'MASTER TT'!$B$2:$B$68606,"MONDAY",'MASTER TT'!$C$2:$C$68606,"1300-1*",'MASTER TT'!$AM$2:$AM$68606,"JAN-APRIL 2025",'MASTER TT'!$J$2:$J$68606,"&gt;=1"))</f>
        <v>0</v>
      </c>
      <c r="AO173" s="79">
        <f>(COUNTIFS('MASTER TT'!$E$2:$E$68606,$A$2:$A$7563,'MASTER TT'!$B$2:$B$68606,"MONDAY",'MASTER TT'!$C$2:$C$68606,"14*-1*",'MASTER TT'!$AM$2:$AM$68606,"MAY-AUG 2025",'MASTER TT'!$J$2:$J$68606,"&gt;=1"))</f>
        <v>0</v>
      </c>
      <c r="AP173" s="79">
        <f>(COUNTIFS('MASTER TT'!$E$2:$E$68606,$A$2:$A$7563,'MASTER TT'!$B$2:$B$68606,"SATURDAY",'MASTER TT'!$C$2:$C$68606,"17*-*",'MASTER TT'!$AM$2:$AM$68606,"JAN-APRIL 2026",'MASTER TT'!$J$2:$J$68606,"&gt;=1"))</f>
        <v>0</v>
      </c>
      <c r="AQ173" s="79">
        <f>(COUNTIFS('MASTER TT'!$E$2:$E$68606,$A$2:$A$7563,'MASTER TT'!$B$2:$B$68606,"SUNDAY",'MASTER TT'!$C$2:$C$68606,"08*-1*",'MASTER TT'!$AM$2:$AM$68606,"JAN-APRIL 2026",'MASTER TT'!$J$2:$J$68606,"&gt;=1"))</f>
        <v>0</v>
      </c>
      <c r="AR173" s="79">
        <f>(COUNTIFS('MASTER TT'!$E$2:$E$68607,$A$2:$A$7563,'MASTER TT'!$B$2:$B$68607,"SUNDAY",'MASTER TT'!$C$2:$C$68607,"1100-1*",'MASTER TT'!$AM$2:$AM$68607,"JAN-APRIL 2026",'MASTER TT'!$J$2:$J$68607,"&gt;=1"))</f>
        <v>0</v>
      </c>
      <c r="AS173" s="79">
        <f>(COUNTIFS('MASTER TT'!$E$2:$E$68606,$A$2:$A$7563,'MASTER TT'!$B$2:$B$68606,"SUNDAY",'MASTER TT'!$C$2:$C$68606,"1200-1*",'MASTER TT'!$AM$2:$AM$68606,"JAN-APRIL 2026",'MASTER TT'!$J$2:$J$68606,"&gt;=1"))</f>
        <v>0</v>
      </c>
      <c r="AT173" s="79">
        <f>(COUNTIFS('MASTER TT'!$E$2:$E$68606,$A$2:$A$7563,'MASTER TT'!$B$2:$B$68606,"SUNDAY",'MASTER TT'!$C$2:$C$68606,"1300-1*",'MASTER TT'!$AM$2:$AM$68606,"JAN-APRIL 2026",'MASTER TT'!$J$2:$J$68606,"&gt;=1"))</f>
        <v>0</v>
      </c>
      <c r="AU173" s="79">
        <f>(COUNTIFS('MASTER TT'!$E$2:$E$68606,$A$2:$A$7563,'MASTER TT'!$B$2:$B$68606,"SUNDAY",'MASTER TT'!$C$2:$C$68606,"14*-1*",'MASTER TT'!$AM$2:$AM$68606,"JAN-APRIL 2026",'MASTER TT'!$J$2:$J$68606,"&gt;=1"))</f>
        <v>0</v>
      </c>
      <c r="AV173" s="79">
        <f>(COUNTIFS('MASTER TT'!$E$2:$E$68606,$A$2:$A$7563,'MASTER TT'!$B$2:$B$68606,"SUNDAY",'MASTER TT'!$C$2:$C$68606,"17*-*",'MASTER TT'!$AM$2:$AM$68606,"JAN-APRIL 2026",'MASTER TT'!$J$2:$J$68606,"&gt;=1"))</f>
        <v>0</v>
      </c>
      <c r="AW173" s="28"/>
      <c r="AX173" s="29"/>
      <c r="AY173" s="28"/>
      <c r="AZ173" s="28"/>
      <c r="BA173" s="28"/>
      <c r="BB173" s="28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1"/>
      <c r="BZ173" s="31"/>
      <c r="CA173" s="30"/>
      <c r="CB173" s="30"/>
      <c r="CC173" s="30"/>
      <c r="CD173" s="30"/>
      <c r="CE173" s="30"/>
      <c r="CF173" s="30"/>
    </row>
    <row r="174" spans="1:84" ht="14.25" customHeight="1">
      <c r="A174" s="129" t="s">
        <v>548</v>
      </c>
      <c r="B174" s="130" t="s">
        <v>510</v>
      </c>
      <c r="C174" s="46"/>
      <c r="D174" s="121"/>
      <c r="E174" s="121"/>
      <c r="F174" s="121" t="s">
        <v>479</v>
      </c>
      <c r="G174" s="79">
        <f>(COUNTIFS('MASTER TT'!$E$2:$E$68606,$A$2:$A$7563,'MASTER TT'!$B$2:$B$68606,"MONDAY",'MASTER TT'!$C$2:$C$68606,"08*-1*",'MASTER TT'!$AM$2:$AM$68606,"JAN-APRIL 2026",'MASTER TT'!$J$2:$J$68606,"&gt;=1"))</f>
        <v>0</v>
      </c>
      <c r="H174" s="79">
        <f>(COUNTIFS('MASTER TT'!$E$2:$E$68602,$A$2:$A$7563,'MASTER TT'!$B$2:$B$68602,"MONDAY",'MASTER TT'!$C$2:$C$68602,"1100-1*",'MASTER TT'!$AM$2:$AM$68602,"JAN-APRIL 2026",'MASTER TT'!$J$2:$J$68602,"&gt;=1"))</f>
        <v>0</v>
      </c>
      <c r="I174" s="79">
        <f>(COUNTIFS('MASTER TT'!$E$2:$E$68606,$A$2:$A$7563,'MASTER TT'!$B$2:$B$68606,"MONDAY",'MASTER TT'!$C$2:$C$68606,"1200-1*",'MASTER TT'!$AM$2:$AM$68606,"JAN-APRIL 2025",'MASTER TT'!$J$2:$J$68606,"&gt;=1"))</f>
        <v>0</v>
      </c>
      <c r="J174" s="79">
        <f>(COUNTIFS('MASTER TT'!$E$2:$E$68606,$A$2:$A$7563,'MASTER TT'!$B$2:$B$68606,"MONDAY",'MASTER TT'!$C$2:$C$68606,"1300-1*",'MASTER TT'!$AM$2:$AM$68606,"JAN-APRIL 2025",'MASTER TT'!$J$2:$J$68606,"&gt;=1"))</f>
        <v>0</v>
      </c>
      <c r="K174" s="79">
        <f>(COUNTIFS('MASTER TT'!$E$2:$E$68606,$A$2:$A$7563,'MASTER TT'!$B$2:$B$68606,"MONDAY",'MASTER TT'!$C$2:$C$68606,"14*-1*",'MASTER TT'!$AM$2:$AM$68606,"JAN-APRIL 2026",'MASTER TT'!$J$2:$J$68606,"&gt;=1"))</f>
        <v>0</v>
      </c>
      <c r="L174" s="79">
        <f>(COUNTIFS('MASTER TT'!$E$2:$E$68606,$A$2:$A$7563,'MASTER TT'!$B$2:$B$68606,"MONDAY",'MASTER TT'!$C$2:$C$68606,"17*-*",'MASTER TT'!$AM$2:$AM$68606,"JAN-APRIL 2026",'MASTER TT'!$J$2:$J$68606,"&gt;=1"))</f>
        <v>0</v>
      </c>
      <c r="M174" s="79">
        <f>(COUNTIFS('MASTER TT'!$E$2:$E$68606,$A$2:$A$7563,'MASTER TT'!$B$2:$B$68606,"TUESDAY",'MASTER TT'!$C$2:$C$68606,"08*-1*",'MASTER TT'!$AM$2:$AM$68606,"JAN-APRIL 2026",'MASTER TT'!$J$2:$J$68606,"&gt;=1"))</f>
        <v>0</v>
      </c>
      <c r="N174" s="79">
        <f>(COUNTIFS('MASTER TT'!$E$2:$E$68606,$A$2:$A$7563,'MASTER TT'!$B$2:$B$68606,"TUESDAY",'MASTER TT'!$C$2:$C$68606,"1100-1*",'MASTER TT'!$AM$2:$AM$68606,"JAN-APRIL 2026",'MASTER TT'!$J$2:$J$68606,"&gt;=1"))</f>
        <v>0</v>
      </c>
      <c r="O174" s="79">
        <f>(COUNTIFS('MASTER TT'!$E$2:$E$68606,$A$2:$A$7563,'MASTER TT'!$B$2:$B$68606,"MONDAY",'MASTER TT'!$C$2:$C$68606,"1200-1*",'MASTER TT'!$AM$2:$AM$68606,"JAN-APRIL 2025",'MASTER TT'!$J$2:$J$68606,"&gt;=1"))</f>
        <v>0</v>
      </c>
      <c r="P174" s="79">
        <f>(COUNTIFS('MASTER TT'!$E$2:$E$68606,$A$2:$A$7563,'MASTER TT'!$B$2:$B$68606,"TUESDAY",'MASTER TT'!$C$2:$C$68606,"1300-1*",'MASTER TT'!$AM$2:$AM$68606,"JAN-APRIL 2026",'MASTER TT'!$J$2:$J$68606,"&gt;=1"))</f>
        <v>0</v>
      </c>
      <c r="Q174" s="79">
        <f>(COUNTIFS('MASTER TT'!$E$2:$E$68606,$A$2:$A$7563,'MASTER TT'!$B$2:$B$68606,"TUESDAY",'MASTER TT'!$C$2:$C$68606,"14*-1*",'MASTER TT'!$AM$2:$AM$68606,"JAN-APRIL 2026",'MASTER TT'!$J$2:$J$68606,"&gt;=1"))</f>
        <v>0</v>
      </c>
      <c r="R174" s="79">
        <f>(COUNTIFS('MASTER TT'!$E$2:$E$68606,$A$2:$A$7563,'MASTER TT'!$B$2:$B$68606,"TUESDAY",'MASTER TT'!$C$2:$C$68606,"17*-*",'MASTER TT'!$AM$2:$AM$68606,"SEP-DEC  2025",'MASTER TT'!$J$2:$J$68606,"&gt;=1"))</f>
        <v>0</v>
      </c>
      <c r="S174" s="79">
        <f>(COUNTIFS('MASTER TT'!$E$2:$E$68606,$A$2:$A$7563,'MASTER TT'!$B$2:$B$68606,"WEDNESDAY",'MASTER TT'!$C$2:$C$68606,"08*-1*",'MASTER TT'!$AM$2:$AM$68606,"JAN-APRIL 2026",'MASTER TT'!$J$2:$J$68606,"&gt;=1"))</f>
        <v>0</v>
      </c>
      <c r="T174" s="79">
        <f>(COUNTIFS('MASTER TT'!$E$2:$E$68606,$A$2:$A$7563,'MASTER TT'!$B$2:$B$68606,"WEDNESDAY",'MASTER TT'!$C$2:$C$68606,"1100-1*",'MASTER TT'!$AM$2:$AM$68606,"JAN-APRIL 2026",'MASTER TT'!$J$2:$J$68606,"&gt;=1"))</f>
        <v>0</v>
      </c>
      <c r="U174" s="79">
        <f>(COUNTIFS('MASTER TT'!$E$2:$E$68606,$A$2:$A$7563,'MASTER TT'!$B$2:$B$68606,"MONDAY",'MASTER TT'!$C$2:$C$68606,"1200-1*",'MASTER TT'!$AM$2:$AM$68606,"JAN-APRIL 2025",'MASTER TT'!$J$2:$J$68606,"&gt;=1"))</f>
        <v>0</v>
      </c>
      <c r="V174" s="79">
        <f>(COUNTIFS('MASTER TT'!$E$2:$E$68606,$A$2:$A$7563,'MASTER TT'!$B$2:$B$68606,"MONDAY",'MASTER TT'!$C$2:$C$68606,"1300-1*",'MASTER TT'!$AM$2:$AM$68606,"JAN-APRIL 2025",'MASTER TT'!$J$2:$J$68606,"&gt;=1"))</f>
        <v>0</v>
      </c>
      <c r="W174" s="79">
        <f>(COUNTIFS('MASTER TT'!$E$2:$E$68606,$A$2:$A$7563,'MASTER TT'!$B$2:$B$68606,"WEDNESDAY",'MASTER TT'!$C$2:$C$68606,"14*-1*",'MASTER TT'!$AM$2:$AM$68606,"JAN-APRIL 2026",'MASTER TT'!$J$2:$J$68606,"&gt;=1"))</f>
        <v>0</v>
      </c>
      <c r="X174" s="79">
        <f>(COUNTIFS('MASTER TT'!$E$2:$E$68606,$A$2:$A$7563,'MASTER TT'!$B$2:$B$68606,"WEDNESDAY",'MASTER TT'!$C$2:$C$68606,"17*-*",'MASTER TT'!$AM$2:$AM$68606,"JAN-APRIL 2026",'MASTER TT'!$J$2:$J$68606,"&gt;=1"))</f>
        <v>0</v>
      </c>
      <c r="Y174" s="79">
        <f>(COUNTIFS('MASTER TT'!$E$2:$E$68606,$A$2:$A$7563,'MASTER TT'!$B$2:$B$68606,"THURSDAY",'MASTER TT'!$C$2:$C$68606,"08*-1*",'MASTER TT'!$AM$2:$AM$68606,"JAN-APRIL 2026",'MASTER TT'!$J$2:$J$68606,"&gt;=1"))</f>
        <v>0</v>
      </c>
      <c r="Z174" s="79">
        <f>(COUNTIFS('MASTER TT'!$E$2:$E$68606,$A$2:$A$7563,'MASTER TT'!$B$2:$B$68606,"THURSDAY",'MASTER TT'!$C$2:$C$68606,"1100-1*",'MASTER TT'!$AM$2:$AM$68606,"JAN-APRIL 2026",'MASTER TT'!$J$2:$J$68606,"&gt;=1"))</f>
        <v>0</v>
      </c>
      <c r="AA174" s="79">
        <f>(COUNTIFS('MASTER TT'!$E$2:$E$68606,$A$2:$A$7563,'MASTER TT'!$B$2:$B$68606,"MONDAY",'MASTER TT'!$C$2:$C$68606,"1200-1*",'MASTER TT'!$AM$2:$AM$68606,"JAN-APRIL 2025",'MASTER TT'!$J$2:$J$68606,"&gt;=1"))</f>
        <v>0</v>
      </c>
      <c r="AB174" s="79">
        <f>(COUNTIFS('MASTER TT'!$E$2:$E$68606,$A$2:$A$7563,'MASTER TT'!$B$2:$B$68606,"MONDAY",'MASTER TT'!$C$2:$C$68606,"1300-1*",'MASTER TT'!$AM$2:$AM$68606,"JAN-APRIL 2025",'MASTER TT'!$J$2:$J$68606,"&gt;=1"))</f>
        <v>0</v>
      </c>
      <c r="AC174" s="79">
        <f>(COUNTIFS('MASTER TT'!$E$2:$E$68606,$A$2:$A$7563,'MASTER TT'!$B$2:$B$68606,"THURSDAY",'MASTER TT'!$C$2:$C$68606,"14*-1*",'MASTER TT'!$AM$2:$AM$68606,"JAN-APRIL 2026",'MASTER TT'!$J$2:$J$68606,"&gt;=1"))</f>
        <v>0</v>
      </c>
      <c r="AD174" s="79">
        <f>(COUNTIFS('MASTER TT'!$E$2:$E$68606,$A$2:$A$7563,'MASTER TT'!$B$2:$B$68606,"THURSDAY",'MASTER TT'!$C$2:$C$68606,"17*-*",'MASTER TT'!$AM$2:$AM$68606,"JAN-APRIL 2026",'MASTER TT'!$J$2:$J$68606,"&gt;=1"))</f>
        <v>0</v>
      </c>
      <c r="AE174" s="79">
        <f>(COUNTIFS('MASTER TT'!$E$2:$E$68606,$A$2:$A$7563,'MASTER TT'!$B$2:$B$68606,"FRIDAY",'MASTER TT'!$C$2:$C$68606,"08*-1*",'MASTER TT'!$AM$2:$AM$68606,"JAN-APRIL 2026",'MASTER TT'!$J$2:$J$68606,"&gt;=1"))</f>
        <v>0</v>
      </c>
      <c r="AF174" s="79">
        <f>(COUNTIFS('MASTER TT'!$E$2:$E$68606,$A$2:$A$7563,'MASTER TT'!$B$2:$B$68606,"FRIDAY",'MASTER TT'!$C$2:$C$68606,"1100-1*",'MASTER TT'!$AM$2:$AM$68606,"JAN-APRIL 2026",'MASTER TT'!$J$2:$J$68606,"&gt;=1"))</f>
        <v>0</v>
      </c>
      <c r="AG174" s="79">
        <f>(COUNTIFS('MASTER TT'!$E$2:$E$68606,$A$2:$A$7563,'MASTER TT'!$B$2:$B$68606,"MONDAY",'MASTER TT'!$C$2:$C$68606,"1200-1*",'MASTER TT'!$AM$2:$AM$68606,"JAN-APRIL 2025",'MASTER TT'!$J$2:$J$68606,"&gt;=1"))</f>
        <v>0</v>
      </c>
      <c r="AH174" s="79">
        <f>(COUNTIFS('MASTER TT'!$E$2:$E$68606,$A$2:$A$7563,'MASTER TT'!$B$2:$B$68606,"MONDAY",'MASTER TT'!$C$2:$C$68606,"1300-1*",'MASTER TT'!$AM$2:$AM$68606,"JAN-APRIL 2025",'MASTER TT'!$J$2:$J$68606,"&gt;=1"))</f>
        <v>0</v>
      </c>
      <c r="AI174" s="79">
        <f>(COUNTIFS('MASTER TT'!$E$2:$E$68606,$A$2:$A$7563,'MASTER TT'!$B$2:$B$68606,"FRIDAY",'MASTER TT'!$C$2:$C$68606,"14*-1*",'MASTER TT'!$AM$2:$AM$68606,"JAN-APRIL 2026",'MASTER TT'!$J$2:$J$68606,"&gt;=1"))</f>
        <v>0</v>
      </c>
      <c r="AJ174" s="79">
        <f>(COUNTIFS('MASTER TT'!$E$2:$E$68606,$A$2:$A$7563,'MASTER TT'!$B$2:$B$68606,"FRIDAY",'MASTER TT'!$C$2:$C$68606,"17*-*",'MASTER TT'!$AM$2:$AM$68606,"JAN-APRIL 2026",'MASTER TT'!$J$2:$J$68606,"&gt;=1"))</f>
        <v>0</v>
      </c>
      <c r="AK174" s="79">
        <f>(COUNTIFS('MASTER TT'!$E$2:$E$68606,$A$2:$A$7563,'MASTER TT'!$B$2:$B$68606,"SATURDAY",'MASTER TT'!$C$2:$C$68606,"08*-1*",'MASTER TT'!$AM$2:$AM$68606,"JAN-APRIL 2026",'MASTER TT'!$J$2:$J$68606,"&gt;=1"))</f>
        <v>0</v>
      </c>
      <c r="AL174" s="79">
        <f>(COUNTIFS('MASTER TT'!$E$2:$E$68606,$A$2:$A$7563,'MASTER TT'!$B$2:$B$68606,"SATURDAY",'MASTER TT'!$C$2:$C$68606,"1100-1*",'MASTER TT'!$AM$2:$AM$68606,"JAN-APRIL 2026",'MASTER TT'!$J$2:$J$68606,"&gt;=1"))</f>
        <v>0</v>
      </c>
      <c r="AM174" s="79">
        <f>(COUNTIFS('MASTER TT'!$E$2:$E$68606,$A$2:$A$7563,'MASTER TT'!$B$2:$B$68606,"MONDAY",'MASTER TT'!$C$2:$C$68606,"1200-1*",'MASTER TT'!$AM$2:$AM$68606,"JAN-APRIL 2025",'MASTER TT'!$J$2:$J$68606,"&gt;=1"))</f>
        <v>0</v>
      </c>
      <c r="AN174" s="79">
        <f>(COUNTIFS('MASTER TT'!$E$2:$E$68606,$A$2:$A$7563,'MASTER TT'!$B$2:$B$68606,"MONDAY",'MASTER TT'!$C$2:$C$68606,"1300-1*",'MASTER TT'!$AM$2:$AM$68606,"JAN-APRIL 2025",'MASTER TT'!$J$2:$J$68606,"&gt;=1"))</f>
        <v>0</v>
      </c>
      <c r="AO174" s="79">
        <f>(COUNTIFS('MASTER TT'!$E$2:$E$68606,$A$2:$A$7563,'MASTER TT'!$B$2:$B$68606,"MONDAY",'MASTER TT'!$C$2:$C$68606,"14*-1*",'MASTER TT'!$AM$2:$AM$68606,"MAY-AUG 2025",'MASTER TT'!$J$2:$J$68606,"&gt;=1"))</f>
        <v>0</v>
      </c>
      <c r="AP174" s="79">
        <f>(COUNTIFS('MASTER TT'!$E$2:$E$68606,$A$2:$A$7563,'MASTER TT'!$B$2:$B$68606,"SATURDAY",'MASTER TT'!$C$2:$C$68606,"17*-*",'MASTER TT'!$AM$2:$AM$68606,"JAN-APRIL 2026",'MASTER TT'!$J$2:$J$68606,"&gt;=1"))</f>
        <v>0</v>
      </c>
      <c r="AQ174" s="79">
        <f>(COUNTIFS('MASTER TT'!$E$2:$E$68606,$A$2:$A$7563,'MASTER TT'!$B$2:$B$68606,"SUNDAY",'MASTER TT'!$C$2:$C$68606,"08*-1*",'MASTER TT'!$AM$2:$AM$68606,"JAN-APRIL 2026",'MASTER TT'!$J$2:$J$68606,"&gt;=1"))</f>
        <v>0</v>
      </c>
      <c r="AR174" s="79">
        <f>(COUNTIFS('MASTER TT'!$E$2:$E$68607,$A$2:$A$7563,'MASTER TT'!$B$2:$B$68607,"SUNDAY",'MASTER TT'!$C$2:$C$68607,"1100-1*",'MASTER TT'!$AM$2:$AM$68607,"JAN-APRIL 2026",'MASTER TT'!$J$2:$J$68607,"&gt;=1"))</f>
        <v>0</v>
      </c>
      <c r="AS174" s="79">
        <f>(COUNTIFS('MASTER TT'!$E$2:$E$68606,$A$2:$A$7563,'MASTER TT'!$B$2:$B$68606,"SUNDAY",'MASTER TT'!$C$2:$C$68606,"1200-1*",'MASTER TT'!$AM$2:$AM$68606,"JAN-APRIL 2026",'MASTER TT'!$J$2:$J$68606,"&gt;=1"))</f>
        <v>0</v>
      </c>
      <c r="AT174" s="79">
        <f>(COUNTIFS('MASTER TT'!$E$2:$E$68606,$A$2:$A$7563,'MASTER TT'!$B$2:$B$68606,"SUNDAY",'MASTER TT'!$C$2:$C$68606,"1300-1*",'MASTER TT'!$AM$2:$AM$68606,"JAN-APRIL 2026",'MASTER TT'!$J$2:$J$68606,"&gt;=1"))</f>
        <v>0</v>
      </c>
      <c r="AU174" s="79">
        <f>(COUNTIFS('MASTER TT'!$E$2:$E$68606,$A$2:$A$7563,'MASTER TT'!$B$2:$B$68606,"SUNDAY",'MASTER TT'!$C$2:$C$68606,"14*-1*",'MASTER TT'!$AM$2:$AM$68606,"JAN-APRIL 2026",'MASTER TT'!$J$2:$J$68606,"&gt;=1"))</f>
        <v>0</v>
      </c>
      <c r="AV174" s="79">
        <f>(COUNTIFS('MASTER TT'!$E$2:$E$68606,$A$2:$A$7563,'MASTER TT'!$B$2:$B$68606,"SUNDAY",'MASTER TT'!$C$2:$C$68606,"17*-*",'MASTER TT'!$AM$2:$AM$68606,"JAN-APRIL 2026",'MASTER TT'!$J$2:$J$68606,"&gt;=1"))</f>
        <v>0</v>
      </c>
      <c r="AW174" s="28"/>
      <c r="AX174" s="29"/>
      <c r="AY174" s="28"/>
      <c r="AZ174" s="28"/>
      <c r="BA174" s="28"/>
      <c r="BB174" s="28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1"/>
      <c r="BZ174" s="31"/>
      <c r="CA174" s="30"/>
      <c r="CB174" s="30"/>
      <c r="CC174" s="30"/>
      <c r="CD174" s="30"/>
      <c r="CE174" s="30"/>
      <c r="CF174" s="30"/>
    </row>
    <row r="175" spans="1:84" ht="14.25" customHeight="1">
      <c r="A175" s="129" t="s">
        <v>549</v>
      </c>
      <c r="B175" s="130" t="s">
        <v>510</v>
      </c>
      <c r="C175" s="46"/>
      <c r="D175" s="121"/>
      <c r="E175" s="121"/>
      <c r="F175" s="121" t="s">
        <v>479</v>
      </c>
      <c r="G175" s="79">
        <f>(COUNTIFS('MASTER TT'!$E$2:$E$68606,$A$2:$A$7563,'MASTER TT'!$B$2:$B$68606,"MONDAY",'MASTER TT'!$C$2:$C$68606,"08*-1*",'MASTER TT'!$AM$2:$AM$68606,"JAN-APRIL 2026",'MASTER TT'!$J$2:$J$68606,"&gt;=1"))</f>
        <v>0</v>
      </c>
      <c r="H175" s="79">
        <f>(COUNTIFS('MASTER TT'!$E$2:$E$68602,$A$2:$A$7563,'MASTER TT'!$B$2:$B$68602,"MONDAY",'MASTER TT'!$C$2:$C$68602,"1100-1*",'MASTER TT'!$AM$2:$AM$68602,"JAN-APRIL 2026",'MASTER TT'!$J$2:$J$68602,"&gt;=1"))</f>
        <v>0</v>
      </c>
      <c r="I175" s="79">
        <f>(COUNTIFS('MASTER TT'!$E$2:$E$68606,$A$2:$A$7563,'MASTER TT'!$B$2:$B$68606,"MONDAY",'MASTER TT'!$C$2:$C$68606,"1200-1*",'MASTER TT'!$AM$2:$AM$68606,"JAN-APRIL 2025",'MASTER TT'!$J$2:$J$68606,"&gt;=1"))</f>
        <v>0</v>
      </c>
      <c r="J175" s="79">
        <f>(COUNTIFS('MASTER TT'!$E$2:$E$68606,$A$2:$A$7563,'MASTER TT'!$B$2:$B$68606,"MONDAY",'MASTER TT'!$C$2:$C$68606,"1300-1*",'MASTER TT'!$AM$2:$AM$68606,"JAN-APRIL 2025",'MASTER TT'!$J$2:$J$68606,"&gt;=1"))</f>
        <v>0</v>
      </c>
      <c r="K175" s="79">
        <f>(COUNTIFS('MASTER TT'!$E$2:$E$68606,$A$2:$A$7563,'MASTER TT'!$B$2:$B$68606,"MONDAY",'MASTER TT'!$C$2:$C$68606,"14*-1*",'MASTER TT'!$AM$2:$AM$68606,"JAN-APRIL 2026",'MASTER TT'!$J$2:$J$68606,"&gt;=1"))</f>
        <v>0</v>
      </c>
      <c r="L175" s="79">
        <f>(COUNTIFS('MASTER TT'!$E$2:$E$68606,$A$2:$A$7563,'MASTER TT'!$B$2:$B$68606,"MONDAY",'MASTER TT'!$C$2:$C$68606,"17*-*",'MASTER TT'!$AM$2:$AM$68606,"JAN-APRIL 2026",'MASTER TT'!$J$2:$J$68606,"&gt;=1"))</f>
        <v>0</v>
      </c>
      <c r="M175" s="79">
        <f>(COUNTIFS('MASTER TT'!$E$2:$E$68606,$A$2:$A$7563,'MASTER TT'!$B$2:$B$68606,"TUESDAY",'MASTER TT'!$C$2:$C$68606,"08*-1*",'MASTER TT'!$AM$2:$AM$68606,"JAN-APRIL 2026",'MASTER TT'!$J$2:$J$68606,"&gt;=1"))</f>
        <v>0</v>
      </c>
      <c r="N175" s="79">
        <f>(COUNTIFS('MASTER TT'!$E$2:$E$68606,$A$2:$A$7563,'MASTER TT'!$B$2:$B$68606,"TUESDAY",'MASTER TT'!$C$2:$C$68606,"1100-1*",'MASTER TT'!$AM$2:$AM$68606,"JAN-APRIL 2026",'MASTER TT'!$J$2:$J$68606,"&gt;=1"))</f>
        <v>0</v>
      </c>
      <c r="O175" s="79">
        <f>(COUNTIFS('MASTER TT'!$E$2:$E$68606,$A$2:$A$7563,'MASTER TT'!$B$2:$B$68606,"MONDAY",'MASTER TT'!$C$2:$C$68606,"1200-1*",'MASTER TT'!$AM$2:$AM$68606,"JAN-APRIL 2025",'MASTER TT'!$J$2:$J$68606,"&gt;=1"))</f>
        <v>0</v>
      </c>
      <c r="P175" s="79">
        <f>(COUNTIFS('MASTER TT'!$E$2:$E$68606,$A$2:$A$7563,'MASTER TT'!$B$2:$B$68606,"TUESDAY",'MASTER TT'!$C$2:$C$68606,"1300-1*",'MASTER TT'!$AM$2:$AM$68606,"JAN-APRIL 2026",'MASTER TT'!$J$2:$J$68606,"&gt;=1"))</f>
        <v>0</v>
      </c>
      <c r="Q175" s="79">
        <f>(COUNTIFS('MASTER TT'!$E$2:$E$68606,$A$2:$A$7563,'MASTER TT'!$B$2:$B$68606,"TUESDAY",'MASTER TT'!$C$2:$C$68606,"14*-1*",'MASTER TT'!$AM$2:$AM$68606,"JAN-APRIL 2026",'MASTER TT'!$J$2:$J$68606,"&gt;=1"))</f>
        <v>0</v>
      </c>
      <c r="R175" s="79">
        <f>(COUNTIFS('MASTER TT'!$E$2:$E$68606,$A$2:$A$7563,'MASTER TT'!$B$2:$B$68606,"TUESDAY",'MASTER TT'!$C$2:$C$68606,"17*-*",'MASTER TT'!$AM$2:$AM$68606,"SEP-DEC  2025",'MASTER TT'!$J$2:$J$68606,"&gt;=1"))</f>
        <v>0</v>
      </c>
      <c r="S175" s="79">
        <f>(COUNTIFS('MASTER TT'!$E$2:$E$68606,$A$2:$A$7563,'MASTER TT'!$B$2:$B$68606,"WEDNESDAY",'MASTER TT'!$C$2:$C$68606,"08*-1*",'MASTER TT'!$AM$2:$AM$68606,"JAN-APRIL 2026",'MASTER TT'!$J$2:$J$68606,"&gt;=1"))</f>
        <v>0</v>
      </c>
      <c r="T175" s="79">
        <f>(COUNTIFS('MASTER TT'!$E$2:$E$68606,$A$2:$A$7563,'MASTER TT'!$B$2:$B$68606,"WEDNESDAY",'MASTER TT'!$C$2:$C$68606,"1100-1*",'MASTER TT'!$AM$2:$AM$68606,"JAN-APRIL 2026",'MASTER TT'!$J$2:$J$68606,"&gt;=1"))</f>
        <v>0</v>
      </c>
      <c r="U175" s="79">
        <f>(COUNTIFS('MASTER TT'!$E$2:$E$68606,$A$2:$A$7563,'MASTER TT'!$B$2:$B$68606,"MONDAY",'MASTER TT'!$C$2:$C$68606,"1200-1*",'MASTER TT'!$AM$2:$AM$68606,"JAN-APRIL 2025",'MASTER TT'!$J$2:$J$68606,"&gt;=1"))</f>
        <v>0</v>
      </c>
      <c r="V175" s="79">
        <f>(COUNTIFS('MASTER TT'!$E$2:$E$68606,$A$2:$A$7563,'MASTER TT'!$B$2:$B$68606,"MONDAY",'MASTER TT'!$C$2:$C$68606,"1300-1*",'MASTER TT'!$AM$2:$AM$68606,"JAN-APRIL 2025",'MASTER TT'!$J$2:$J$68606,"&gt;=1"))</f>
        <v>0</v>
      </c>
      <c r="W175" s="79">
        <f>(COUNTIFS('MASTER TT'!$E$2:$E$68606,$A$2:$A$7563,'MASTER TT'!$B$2:$B$68606,"WEDNESDAY",'MASTER TT'!$C$2:$C$68606,"14*-1*",'MASTER TT'!$AM$2:$AM$68606,"JAN-APRIL 2026",'MASTER TT'!$J$2:$J$68606,"&gt;=1"))</f>
        <v>0</v>
      </c>
      <c r="X175" s="79">
        <f>(COUNTIFS('MASTER TT'!$E$2:$E$68606,$A$2:$A$7563,'MASTER TT'!$B$2:$B$68606,"WEDNESDAY",'MASTER TT'!$C$2:$C$68606,"17*-*",'MASTER TT'!$AM$2:$AM$68606,"JAN-APRIL 2026",'MASTER TT'!$J$2:$J$68606,"&gt;=1"))</f>
        <v>0</v>
      </c>
      <c r="Y175" s="79">
        <f>(COUNTIFS('MASTER TT'!$E$2:$E$68606,$A$2:$A$7563,'MASTER TT'!$B$2:$B$68606,"THURSDAY",'MASTER TT'!$C$2:$C$68606,"08*-1*",'MASTER TT'!$AM$2:$AM$68606,"JAN-APRIL 2026",'MASTER TT'!$J$2:$J$68606,"&gt;=1"))</f>
        <v>0</v>
      </c>
      <c r="Z175" s="79">
        <f>(COUNTIFS('MASTER TT'!$E$2:$E$68606,$A$2:$A$7563,'MASTER TT'!$B$2:$B$68606,"THURSDAY",'MASTER TT'!$C$2:$C$68606,"1100-1*",'MASTER TT'!$AM$2:$AM$68606,"JAN-APRIL 2026",'MASTER TT'!$J$2:$J$68606,"&gt;=1"))</f>
        <v>0</v>
      </c>
      <c r="AA175" s="79">
        <f>(COUNTIFS('MASTER TT'!$E$2:$E$68606,$A$2:$A$7563,'MASTER TT'!$B$2:$B$68606,"MONDAY",'MASTER TT'!$C$2:$C$68606,"1200-1*",'MASTER TT'!$AM$2:$AM$68606,"JAN-APRIL 2025",'MASTER TT'!$J$2:$J$68606,"&gt;=1"))</f>
        <v>0</v>
      </c>
      <c r="AB175" s="79">
        <f>(COUNTIFS('MASTER TT'!$E$2:$E$68606,$A$2:$A$7563,'MASTER TT'!$B$2:$B$68606,"MONDAY",'MASTER TT'!$C$2:$C$68606,"1300-1*",'MASTER TT'!$AM$2:$AM$68606,"JAN-APRIL 2025",'MASTER TT'!$J$2:$J$68606,"&gt;=1"))</f>
        <v>0</v>
      </c>
      <c r="AC175" s="79">
        <f>(COUNTIFS('MASTER TT'!$E$2:$E$68606,$A$2:$A$7563,'MASTER TT'!$B$2:$B$68606,"THURSDAY",'MASTER TT'!$C$2:$C$68606,"14*-1*",'MASTER TT'!$AM$2:$AM$68606,"JAN-APRIL 2026",'MASTER TT'!$J$2:$J$68606,"&gt;=1"))</f>
        <v>0</v>
      </c>
      <c r="AD175" s="79">
        <f>(COUNTIFS('MASTER TT'!$E$2:$E$68606,$A$2:$A$7563,'MASTER TT'!$B$2:$B$68606,"THURSDAY",'MASTER TT'!$C$2:$C$68606,"17*-*",'MASTER TT'!$AM$2:$AM$68606,"JAN-APRIL 2026",'MASTER TT'!$J$2:$J$68606,"&gt;=1"))</f>
        <v>0</v>
      </c>
      <c r="AE175" s="79">
        <f>(COUNTIFS('MASTER TT'!$E$2:$E$68606,$A$2:$A$7563,'MASTER TT'!$B$2:$B$68606,"FRIDAY",'MASTER TT'!$C$2:$C$68606,"08*-1*",'MASTER TT'!$AM$2:$AM$68606,"JAN-APRIL 2026",'MASTER TT'!$J$2:$J$68606,"&gt;=1"))</f>
        <v>0</v>
      </c>
      <c r="AF175" s="79">
        <f>(COUNTIFS('MASTER TT'!$E$2:$E$68606,$A$2:$A$7563,'MASTER TT'!$B$2:$B$68606,"FRIDAY",'MASTER TT'!$C$2:$C$68606,"1100-1*",'MASTER TT'!$AM$2:$AM$68606,"JAN-APRIL 2026",'MASTER TT'!$J$2:$J$68606,"&gt;=1"))</f>
        <v>0</v>
      </c>
      <c r="AG175" s="79">
        <f>(COUNTIFS('MASTER TT'!$E$2:$E$68606,$A$2:$A$7563,'MASTER TT'!$B$2:$B$68606,"MONDAY",'MASTER TT'!$C$2:$C$68606,"1200-1*",'MASTER TT'!$AM$2:$AM$68606,"JAN-APRIL 2025",'MASTER TT'!$J$2:$J$68606,"&gt;=1"))</f>
        <v>0</v>
      </c>
      <c r="AH175" s="79">
        <f>(COUNTIFS('MASTER TT'!$E$2:$E$68606,$A$2:$A$7563,'MASTER TT'!$B$2:$B$68606,"MONDAY",'MASTER TT'!$C$2:$C$68606,"1300-1*",'MASTER TT'!$AM$2:$AM$68606,"JAN-APRIL 2025",'MASTER TT'!$J$2:$J$68606,"&gt;=1"))</f>
        <v>0</v>
      </c>
      <c r="AI175" s="79">
        <f>(COUNTIFS('MASTER TT'!$E$2:$E$68606,$A$2:$A$7563,'MASTER TT'!$B$2:$B$68606,"FRIDAY",'MASTER TT'!$C$2:$C$68606,"14*-1*",'MASTER TT'!$AM$2:$AM$68606,"JAN-APRIL 2026",'MASTER TT'!$J$2:$J$68606,"&gt;=1"))</f>
        <v>0</v>
      </c>
      <c r="AJ175" s="79">
        <f>(COUNTIFS('MASTER TT'!$E$2:$E$68606,$A$2:$A$7563,'MASTER TT'!$B$2:$B$68606,"FRIDAY",'MASTER TT'!$C$2:$C$68606,"17*-*",'MASTER TT'!$AM$2:$AM$68606,"JAN-APRIL 2026",'MASTER TT'!$J$2:$J$68606,"&gt;=1"))</f>
        <v>0</v>
      </c>
      <c r="AK175" s="79">
        <f>(COUNTIFS('MASTER TT'!$E$2:$E$68606,$A$2:$A$7563,'MASTER TT'!$B$2:$B$68606,"SATURDAY",'MASTER TT'!$C$2:$C$68606,"08*-1*",'MASTER TT'!$AM$2:$AM$68606,"JAN-APRIL 2026",'MASTER TT'!$J$2:$J$68606,"&gt;=1"))</f>
        <v>0</v>
      </c>
      <c r="AL175" s="79">
        <f>(COUNTIFS('MASTER TT'!$E$2:$E$68606,$A$2:$A$7563,'MASTER TT'!$B$2:$B$68606,"SATURDAY",'MASTER TT'!$C$2:$C$68606,"1100-1*",'MASTER TT'!$AM$2:$AM$68606,"JAN-APRIL 2026",'MASTER TT'!$J$2:$J$68606,"&gt;=1"))</f>
        <v>0</v>
      </c>
      <c r="AM175" s="79">
        <f>(COUNTIFS('MASTER TT'!$E$2:$E$68606,$A$2:$A$7563,'MASTER TT'!$B$2:$B$68606,"MONDAY",'MASTER TT'!$C$2:$C$68606,"1200-1*",'MASTER TT'!$AM$2:$AM$68606,"JAN-APRIL 2025",'MASTER TT'!$J$2:$J$68606,"&gt;=1"))</f>
        <v>0</v>
      </c>
      <c r="AN175" s="79">
        <f>(COUNTIFS('MASTER TT'!$E$2:$E$68606,$A$2:$A$7563,'MASTER TT'!$B$2:$B$68606,"MONDAY",'MASTER TT'!$C$2:$C$68606,"1300-1*",'MASTER TT'!$AM$2:$AM$68606,"JAN-APRIL 2025",'MASTER TT'!$J$2:$J$68606,"&gt;=1"))</f>
        <v>0</v>
      </c>
      <c r="AO175" s="79">
        <f>(COUNTIFS('MASTER TT'!$E$2:$E$68606,$A$2:$A$7563,'MASTER TT'!$B$2:$B$68606,"MONDAY",'MASTER TT'!$C$2:$C$68606,"14*-1*",'MASTER TT'!$AM$2:$AM$68606,"MAY-AUG 2025",'MASTER TT'!$J$2:$J$68606,"&gt;=1"))</f>
        <v>0</v>
      </c>
      <c r="AP175" s="79">
        <f>(COUNTIFS('MASTER TT'!$E$2:$E$68606,$A$2:$A$7563,'MASTER TT'!$B$2:$B$68606,"SATURDAY",'MASTER TT'!$C$2:$C$68606,"17*-*",'MASTER TT'!$AM$2:$AM$68606,"JAN-APRIL 2026",'MASTER TT'!$J$2:$J$68606,"&gt;=1"))</f>
        <v>0</v>
      </c>
      <c r="AQ175" s="79">
        <f>(COUNTIFS('MASTER TT'!$E$2:$E$68606,$A$2:$A$7563,'MASTER TT'!$B$2:$B$68606,"SUNDAY",'MASTER TT'!$C$2:$C$68606,"08*-1*",'MASTER TT'!$AM$2:$AM$68606,"JAN-APRIL 2026",'MASTER TT'!$J$2:$J$68606,"&gt;=1"))</f>
        <v>0</v>
      </c>
      <c r="AR175" s="79">
        <f>(COUNTIFS('MASTER TT'!$E$2:$E$68607,$A$2:$A$7563,'MASTER TT'!$B$2:$B$68607,"SUNDAY",'MASTER TT'!$C$2:$C$68607,"1100-1*",'MASTER TT'!$AM$2:$AM$68607,"JAN-APRIL 2026",'MASTER TT'!$J$2:$J$68607,"&gt;=1"))</f>
        <v>0</v>
      </c>
      <c r="AS175" s="79">
        <f>(COUNTIFS('MASTER TT'!$E$2:$E$68606,$A$2:$A$7563,'MASTER TT'!$B$2:$B$68606,"SUNDAY",'MASTER TT'!$C$2:$C$68606,"1200-1*",'MASTER TT'!$AM$2:$AM$68606,"JAN-APRIL 2026",'MASTER TT'!$J$2:$J$68606,"&gt;=1"))</f>
        <v>0</v>
      </c>
      <c r="AT175" s="79">
        <f>(COUNTIFS('MASTER TT'!$E$2:$E$68606,$A$2:$A$7563,'MASTER TT'!$B$2:$B$68606,"SUNDAY",'MASTER TT'!$C$2:$C$68606,"1300-1*",'MASTER TT'!$AM$2:$AM$68606,"JAN-APRIL 2026",'MASTER TT'!$J$2:$J$68606,"&gt;=1"))</f>
        <v>0</v>
      </c>
      <c r="AU175" s="79">
        <f>(COUNTIFS('MASTER TT'!$E$2:$E$68606,$A$2:$A$7563,'MASTER TT'!$B$2:$B$68606,"SUNDAY",'MASTER TT'!$C$2:$C$68606,"14*-1*",'MASTER TT'!$AM$2:$AM$68606,"JAN-APRIL 2026",'MASTER TT'!$J$2:$J$68606,"&gt;=1"))</f>
        <v>0</v>
      </c>
      <c r="AV175" s="79">
        <f>(COUNTIFS('MASTER TT'!$E$2:$E$68606,$A$2:$A$7563,'MASTER TT'!$B$2:$B$68606,"SUNDAY",'MASTER TT'!$C$2:$C$68606,"17*-*",'MASTER TT'!$AM$2:$AM$68606,"JAN-APRIL 2026",'MASTER TT'!$J$2:$J$68606,"&gt;=1"))</f>
        <v>0</v>
      </c>
      <c r="AW175" s="28"/>
      <c r="AX175" s="29"/>
      <c r="AY175" s="28"/>
      <c r="AZ175" s="28"/>
      <c r="BA175" s="28"/>
      <c r="BB175" s="28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1"/>
      <c r="BZ175" s="31"/>
      <c r="CA175" s="30"/>
      <c r="CB175" s="30"/>
      <c r="CC175" s="30"/>
      <c r="CD175" s="30"/>
      <c r="CE175" s="30"/>
      <c r="CF175" s="30"/>
    </row>
    <row r="176" spans="1:84" ht="14.25" customHeight="1">
      <c r="A176" s="129" t="s">
        <v>550</v>
      </c>
      <c r="B176" s="130" t="s">
        <v>510</v>
      </c>
      <c r="C176" s="46"/>
      <c r="D176" s="121"/>
      <c r="E176" s="121"/>
      <c r="F176" s="121" t="s">
        <v>479</v>
      </c>
      <c r="G176" s="79">
        <f>(COUNTIFS('MASTER TT'!$E$2:$E$68606,$A$2:$A$7563,'MASTER TT'!$B$2:$B$68606,"MONDAY",'MASTER TT'!$C$2:$C$68606,"08*-1*",'MASTER TT'!$AM$2:$AM$68606,"JAN-APRIL 2026",'MASTER TT'!$J$2:$J$68606,"&gt;=1"))</f>
        <v>0</v>
      </c>
      <c r="H176" s="79">
        <f>(COUNTIFS('MASTER TT'!$E$2:$E$68602,$A$2:$A$7563,'MASTER TT'!$B$2:$B$68602,"MONDAY",'MASTER TT'!$C$2:$C$68602,"1100-1*",'MASTER TT'!$AM$2:$AM$68602,"JAN-APRIL 2026",'MASTER TT'!$J$2:$J$68602,"&gt;=1"))</f>
        <v>0</v>
      </c>
      <c r="I176" s="79">
        <f>(COUNTIFS('MASTER TT'!$E$2:$E$68606,$A$2:$A$7563,'MASTER TT'!$B$2:$B$68606,"MONDAY",'MASTER TT'!$C$2:$C$68606,"1200-1*",'MASTER TT'!$AM$2:$AM$68606,"JAN-APRIL 2025",'MASTER TT'!$J$2:$J$68606,"&gt;=1"))</f>
        <v>0</v>
      </c>
      <c r="J176" s="79">
        <f>(COUNTIFS('MASTER TT'!$E$2:$E$68606,$A$2:$A$7563,'MASTER TT'!$B$2:$B$68606,"MONDAY",'MASTER TT'!$C$2:$C$68606,"1300-1*",'MASTER TT'!$AM$2:$AM$68606,"JAN-APRIL 2025",'MASTER TT'!$J$2:$J$68606,"&gt;=1"))</f>
        <v>0</v>
      </c>
      <c r="K176" s="79">
        <f>(COUNTIFS('MASTER TT'!$E$2:$E$68606,$A$2:$A$7563,'MASTER TT'!$B$2:$B$68606,"MONDAY",'MASTER TT'!$C$2:$C$68606,"14*-1*",'MASTER TT'!$AM$2:$AM$68606,"JAN-APRIL 2026",'MASTER TT'!$J$2:$J$68606,"&gt;=1"))</f>
        <v>0</v>
      </c>
      <c r="L176" s="79">
        <f>(COUNTIFS('MASTER TT'!$E$2:$E$68606,$A$2:$A$7563,'MASTER TT'!$B$2:$B$68606,"MONDAY",'MASTER TT'!$C$2:$C$68606,"17*-*",'MASTER TT'!$AM$2:$AM$68606,"JAN-APRIL 2026",'MASTER TT'!$J$2:$J$68606,"&gt;=1"))</f>
        <v>0</v>
      </c>
      <c r="M176" s="79">
        <f>(COUNTIFS('MASTER TT'!$E$2:$E$68606,$A$2:$A$7563,'MASTER TT'!$B$2:$B$68606,"TUESDAY",'MASTER TT'!$C$2:$C$68606,"08*-1*",'MASTER TT'!$AM$2:$AM$68606,"JAN-APRIL 2026",'MASTER TT'!$J$2:$J$68606,"&gt;=1"))</f>
        <v>0</v>
      </c>
      <c r="N176" s="79">
        <f>(COUNTIFS('MASTER TT'!$E$2:$E$68606,$A$2:$A$7563,'MASTER TT'!$B$2:$B$68606,"TUESDAY",'MASTER TT'!$C$2:$C$68606,"1100-1*",'MASTER TT'!$AM$2:$AM$68606,"JAN-APRIL 2026",'MASTER TT'!$J$2:$J$68606,"&gt;=1"))</f>
        <v>0</v>
      </c>
      <c r="O176" s="79">
        <f>(COUNTIFS('MASTER TT'!$E$2:$E$68606,$A$2:$A$7563,'MASTER TT'!$B$2:$B$68606,"MONDAY",'MASTER TT'!$C$2:$C$68606,"1200-1*",'MASTER TT'!$AM$2:$AM$68606,"JAN-APRIL 2025",'MASTER TT'!$J$2:$J$68606,"&gt;=1"))</f>
        <v>0</v>
      </c>
      <c r="P176" s="79">
        <f>(COUNTIFS('MASTER TT'!$E$2:$E$68606,$A$2:$A$7563,'MASTER TT'!$B$2:$B$68606,"TUESDAY",'MASTER TT'!$C$2:$C$68606,"1300-1*",'MASTER TT'!$AM$2:$AM$68606,"JAN-APRIL 2026",'MASTER TT'!$J$2:$J$68606,"&gt;=1"))</f>
        <v>0</v>
      </c>
      <c r="Q176" s="79">
        <f>(COUNTIFS('MASTER TT'!$E$2:$E$68606,$A$2:$A$7563,'MASTER TT'!$B$2:$B$68606,"TUESDAY",'MASTER TT'!$C$2:$C$68606,"14*-1*",'MASTER TT'!$AM$2:$AM$68606,"JAN-APRIL 2026",'MASTER TT'!$J$2:$J$68606,"&gt;=1"))</f>
        <v>0</v>
      </c>
      <c r="R176" s="79">
        <f>(COUNTIFS('MASTER TT'!$E$2:$E$68606,$A$2:$A$7563,'MASTER TT'!$B$2:$B$68606,"TUESDAY",'MASTER TT'!$C$2:$C$68606,"17*-*",'MASTER TT'!$AM$2:$AM$68606,"SEP-DEC  2025",'MASTER TT'!$J$2:$J$68606,"&gt;=1"))</f>
        <v>0</v>
      </c>
      <c r="S176" s="79">
        <f>(COUNTIFS('MASTER TT'!$E$2:$E$68606,$A$2:$A$7563,'MASTER TT'!$B$2:$B$68606,"WEDNESDAY",'MASTER TT'!$C$2:$C$68606,"08*-1*",'MASTER TT'!$AM$2:$AM$68606,"JAN-APRIL 2026",'MASTER TT'!$J$2:$J$68606,"&gt;=1"))</f>
        <v>0</v>
      </c>
      <c r="T176" s="79">
        <f>(COUNTIFS('MASTER TT'!$E$2:$E$68606,$A$2:$A$7563,'MASTER TT'!$B$2:$B$68606,"WEDNESDAY",'MASTER TT'!$C$2:$C$68606,"1100-1*",'MASTER TT'!$AM$2:$AM$68606,"JAN-APRIL 2026",'MASTER TT'!$J$2:$J$68606,"&gt;=1"))</f>
        <v>0</v>
      </c>
      <c r="U176" s="79">
        <f>(COUNTIFS('MASTER TT'!$E$2:$E$68606,$A$2:$A$7563,'MASTER TT'!$B$2:$B$68606,"MONDAY",'MASTER TT'!$C$2:$C$68606,"1200-1*",'MASTER TT'!$AM$2:$AM$68606,"JAN-APRIL 2025",'MASTER TT'!$J$2:$J$68606,"&gt;=1"))</f>
        <v>0</v>
      </c>
      <c r="V176" s="79">
        <f>(COUNTIFS('MASTER TT'!$E$2:$E$68606,$A$2:$A$7563,'MASTER TT'!$B$2:$B$68606,"MONDAY",'MASTER TT'!$C$2:$C$68606,"1300-1*",'MASTER TT'!$AM$2:$AM$68606,"JAN-APRIL 2025",'MASTER TT'!$J$2:$J$68606,"&gt;=1"))</f>
        <v>0</v>
      </c>
      <c r="W176" s="79">
        <f>(COUNTIFS('MASTER TT'!$E$2:$E$68606,$A$2:$A$7563,'MASTER TT'!$B$2:$B$68606,"WEDNESDAY",'MASTER TT'!$C$2:$C$68606,"14*-1*",'MASTER TT'!$AM$2:$AM$68606,"JAN-APRIL 2026",'MASTER TT'!$J$2:$J$68606,"&gt;=1"))</f>
        <v>0</v>
      </c>
      <c r="X176" s="79">
        <f>(COUNTIFS('MASTER TT'!$E$2:$E$68606,$A$2:$A$7563,'MASTER TT'!$B$2:$B$68606,"WEDNESDAY",'MASTER TT'!$C$2:$C$68606,"17*-*",'MASTER TT'!$AM$2:$AM$68606,"JAN-APRIL 2026",'MASTER TT'!$J$2:$J$68606,"&gt;=1"))</f>
        <v>0</v>
      </c>
      <c r="Y176" s="79">
        <f>(COUNTIFS('MASTER TT'!$E$2:$E$68606,$A$2:$A$7563,'MASTER TT'!$B$2:$B$68606,"THURSDAY",'MASTER TT'!$C$2:$C$68606,"08*-1*",'MASTER TT'!$AM$2:$AM$68606,"JAN-APRIL 2026",'MASTER TT'!$J$2:$J$68606,"&gt;=1"))</f>
        <v>0</v>
      </c>
      <c r="Z176" s="79">
        <f>(COUNTIFS('MASTER TT'!$E$2:$E$68606,$A$2:$A$7563,'MASTER TT'!$B$2:$B$68606,"THURSDAY",'MASTER TT'!$C$2:$C$68606,"1100-1*",'MASTER TT'!$AM$2:$AM$68606,"JAN-APRIL 2026",'MASTER TT'!$J$2:$J$68606,"&gt;=1"))</f>
        <v>0</v>
      </c>
      <c r="AA176" s="79">
        <f>(COUNTIFS('MASTER TT'!$E$2:$E$68606,$A$2:$A$7563,'MASTER TT'!$B$2:$B$68606,"MONDAY",'MASTER TT'!$C$2:$C$68606,"1200-1*",'MASTER TT'!$AM$2:$AM$68606,"JAN-APRIL 2025",'MASTER TT'!$J$2:$J$68606,"&gt;=1"))</f>
        <v>0</v>
      </c>
      <c r="AB176" s="79">
        <f>(COUNTIFS('MASTER TT'!$E$2:$E$68606,$A$2:$A$7563,'MASTER TT'!$B$2:$B$68606,"MONDAY",'MASTER TT'!$C$2:$C$68606,"1300-1*",'MASTER TT'!$AM$2:$AM$68606,"JAN-APRIL 2025",'MASTER TT'!$J$2:$J$68606,"&gt;=1"))</f>
        <v>0</v>
      </c>
      <c r="AC176" s="79">
        <f>(COUNTIFS('MASTER TT'!$E$2:$E$68606,$A$2:$A$7563,'MASTER TT'!$B$2:$B$68606,"THURSDAY",'MASTER TT'!$C$2:$C$68606,"14*-1*",'MASTER TT'!$AM$2:$AM$68606,"JAN-APRIL 2026",'MASTER TT'!$J$2:$J$68606,"&gt;=1"))</f>
        <v>0</v>
      </c>
      <c r="AD176" s="79">
        <f>(COUNTIFS('MASTER TT'!$E$2:$E$68606,$A$2:$A$7563,'MASTER TT'!$B$2:$B$68606,"THURSDAY",'MASTER TT'!$C$2:$C$68606,"17*-*",'MASTER TT'!$AM$2:$AM$68606,"JAN-APRIL 2026",'MASTER TT'!$J$2:$J$68606,"&gt;=1"))</f>
        <v>0</v>
      </c>
      <c r="AE176" s="79">
        <f>(COUNTIFS('MASTER TT'!$E$2:$E$68606,$A$2:$A$7563,'MASTER TT'!$B$2:$B$68606,"FRIDAY",'MASTER TT'!$C$2:$C$68606,"08*-1*",'MASTER TT'!$AM$2:$AM$68606,"JAN-APRIL 2026",'MASTER TT'!$J$2:$J$68606,"&gt;=1"))</f>
        <v>0</v>
      </c>
      <c r="AF176" s="79">
        <f>(COUNTIFS('MASTER TT'!$E$2:$E$68606,$A$2:$A$7563,'MASTER TT'!$B$2:$B$68606,"FRIDAY",'MASTER TT'!$C$2:$C$68606,"1100-1*",'MASTER TT'!$AM$2:$AM$68606,"JAN-APRIL 2026",'MASTER TT'!$J$2:$J$68606,"&gt;=1"))</f>
        <v>0</v>
      </c>
      <c r="AG176" s="79">
        <f>(COUNTIFS('MASTER TT'!$E$2:$E$68606,$A$2:$A$7563,'MASTER TT'!$B$2:$B$68606,"MONDAY",'MASTER TT'!$C$2:$C$68606,"1200-1*",'MASTER TT'!$AM$2:$AM$68606,"JAN-APRIL 2025",'MASTER TT'!$J$2:$J$68606,"&gt;=1"))</f>
        <v>0</v>
      </c>
      <c r="AH176" s="79">
        <f>(COUNTIFS('MASTER TT'!$E$2:$E$68606,$A$2:$A$7563,'MASTER TT'!$B$2:$B$68606,"MONDAY",'MASTER TT'!$C$2:$C$68606,"1300-1*",'MASTER TT'!$AM$2:$AM$68606,"JAN-APRIL 2025",'MASTER TT'!$J$2:$J$68606,"&gt;=1"))</f>
        <v>0</v>
      </c>
      <c r="AI176" s="79">
        <f>(COUNTIFS('MASTER TT'!$E$2:$E$68606,$A$2:$A$7563,'MASTER TT'!$B$2:$B$68606,"FRIDAY",'MASTER TT'!$C$2:$C$68606,"14*-1*",'MASTER TT'!$AM$2:$AM$68606,"JAN-APRIL 2026",'MASTER TT'!$J$2:$J$68606,"&gt;=1"))</f>
        <v>0</v>
      </c>
      <c r="AJ176" s="79">
        <f>(COUNTIFS('MASTER TT'!$E$2:$E$68606,$A$2:$A$7563,'MASTER TT'!$B$2:$B$68606,"FRIDAY",'MASTER TT'!$C$2:$C$68606,"17*-*",'MASTER TT'!$AM$2:$AM$68606,"JAN-APRIL 2026",'MASTER TT'!$J$2:$J$68606,"&gt;=1"))</f>
        <v>0</v>
      </c>
      <c r="AK176" s="79">
        <f>(COUNTIFS('MASTER TT'!$E$2:$E$68606,$A$2:$A$7563,'MASTER TT'!$B$2:$B$68606,"SATURDAY",'MASTER TT'!$C$2:$C$68606,"08*-1*",'MASTER TT'!$AM$2:$AM$68606,"JAN-APRIL 2026",'MASTER TT'!$J$2:$J$68606,"&gt;=1"))</f>
        <v>0</v>
      </c>
      <c r="AL176" s="79">
        <f>(COUNTIFS('MASTER TT'!$E$2:$E$68606,$A$2:$A$7563,'MASTER TT'!$B$2:$B$68606,"SATURDAY",'MASTER TT'!$C$2:$C$68606,"1100-1*",'MASTER TT'!$AM$2:$AM$68606,"JAN-APRIL 2026",'MASTER TT'!$J$2:$J$68606,"&gt;=1"))</f>
        <v>0</v>
      </c>
      <c r="AM176" s="79">
        <f>(COUNTIFS('MASTER TT'!$E$2:$E$68606,$A$2:$A$7563,'MASTER TT'!$B$2:$B$68606,"MONDAY",'MASTER TT'!$C$2:$C$68606,"1200-1*",'MASTER TT'!$AM$2:$AM$68606,"JAN-APRIL 2025",'MASTER TT'!$J$2:$J$68606,"&gt;=1"))</f>
        <v>0</v>
      </c>
      <c r="AN176" s="79">
        <f>(COUNTIFS('MASTER TT'!$E$2:$E$68606,$A$2:$A$7563,'MASTER TT'!$B$2:$B$68606,"MONDAY",'MASTER TT'!$C$2:$C$68606,"1300-1*",'MASTER TT'!$AM$2:$AM$68606,"JAN-APRIL 2025",'MASTER TT'!$J$2:$J$68606,"&gt;=1"))</f>
        <v>0</v>
      </c>
      <c r="AO176" s="79">
        <f>(COUNTIFS('MASTER TT'!$E$2:$E$68606,$A$2:$A$7563,'MASTER TT'!$B$2:$B$68606,"MONDAY",'MASTER TT'!$C$2:$C$68606,"14*-1*",'MASTER TT'!$AM$2:$AM$68606,"MAY-AUG 2025",'MASTER TT'!$J$2:$J$68606,"&gt;=1"))</f>
        <v>0</v>
      </c>
      <c r="AP176" s="79">
        <f>(COUNTIFS('MASTER TT'!$E$2:$E$68606,$A$2:$A$7563,'MASTER TT'!$B$2:$B$68606,"SATURDAY",'MASTER TT'!$C$2:$C$68606,"17*-*",'MASTER TT'!$AM$2:$AM$68606,"JAN-APRIL 2026",'MASTER TT'!$J$2:$J$68606,"&gt;=1"))</f>
        <v>0</v>
      </c>
      <c r="AQ176" s="79">
        <f>(COUNTIFS('MASTER TT'!$E$2:$E$68606,$A$2:$A$7563,'MASTER TT'!$B$2:$B$68606,"SUNDAY",'MASTER TT'!$C$2:$C$68606,"08*-1*",'MASTER TT'!$AM$2:$AM$68606,"JAN-APRIL 2026",'MASTER TT'!$J$2:$J$68606,"&gt;=1"))</f>
        <v>0</v>
      </c>
      <c r="AR176" s="79">
        <f>(COUNTIFS('MASTER TT'!$E$2:$E$68607,$A$2:$A$7563,'MASTER TT'!$B$2:$B$68607,"SUNDAY",'MASTER TT'!$C$2:$C$68607,"1100-1*",'MASTER TT'!$AM$2:$AM$68607,"JAN-APRIL 2026",'MASTER TT'!$J$2:$J$68607,"&gt;=1"))</f>
        <v>0</v>
      </c>
      <c r="AS176" s="79">
        <f>(COUNTIFS('MASTER TT'!$E$2:$E$68606,$A$2:$A$7563,'MASTER TT'!$B$2:$B$68606,"SUNDAY",'MASTER TT'!$C$2:$C$68606,"1200-1*",'MASTER TT'!$AM$2:$AM$68606,"JAN-APRIL 2026",'MASTER TT'!$J$2:$J$68606,"&gt;=1"))</f>
        <v>0</v>
      </c>
      <c r="AT176" s="79">
        <f>(COUNTIFS('MASTER TT'!$E$2:$E$68606,$A$2:$A$7563,'MASTER TT'!$B$2:$B$68606,"SUNDAY",'MASTER TT'!$C$2:$C$68606,"1300-1*",'MASTER TT'!$AM$2:$AM$68606,"JAN-APRIL 2026",'MASTER TT'!$J$2:$J$68606,"&gt;=1"))</f>
        <v>0</v>
      </c>
      <c r="AU176" s="79">
        <f>(COUNTIFS('MASTER TT'!$E$2:$E$68606,$A$2:$A$7563,'MASTER TT'!$B$2:$B$68606,"SUNDAY",'MASTER TT'!$C$2:$C$68606,"14*-1*",'MASTER TT'!$AM$2:$AM$68606,"JAN-APRIL 2026",'MASTER TT'!$J$2:$J$68606,"&gt;=1"))</f>
        <v>0</v>
      </c>
      <c r="AV176" s="79">
        <f>(COUNTIFS('MASTER TT'!$E$2:$E$68606,$A$2:$A$7563,'MASTER TT'!$B$2:$B$68606,"SUNDAY",'MASTER TT'!$C$2:$C$68606,"17*-*",'MASTER TT'!$AM$2:$AM$68606,"JAN-APRIL 2026",'MASTER TT'!$J$2:$J$68606,"&gt;=1"))</f>
        <v>0</v>
      </c>
      <c r="AW176" s="28"/>
      <c r="AX176" s="29"/>
      <c r="AY176" s="28"/>
      <c r="AZ176" s="28"/>
      <c r="BA176" s="28"/>
      <c r="BB176" s="28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1"/>
      <c r="BZ176" s="31"/>
      <c r="CA176" s="30"/>
      <c r="CB176" s="30"/>
      <c r="CC176" s="30"/>
      <c r="CD176" s="30"/>
      <c r="CE176" s="30"/>
      <c r="CF176" s="30"/>
    </row>
    <row r="177" spans="1:84" ht="14.25" customHeight="1">
      <c r="A177" s="129" t="s">
        <v>551</v>
      </c>
      <c r="B177" s="130" t="s">
        <v>510</v>
      </c>
      <c r="C177" s="46"/>
      <c r="D177" s="121"/>
      <c r="E177" s="121"/>
      <c r="F177" s="121" t="s">
        <v>479</v>
      </c>
      <c r="G177" s="79">
        <f>(COUNTIFS('MASTER TT'!$E$2:$E$68606,$A$2:$A$7563,'MASTER TT'!$B$2:$B$68606,"MONDAY",'MASTER TT'!$C$2:$C$68606,"08*-1*",'MASTER TT'!$AM$2:$AM$68606,"JAN-APRIL 2026",'MASTER TT'!$J$2:$J$68606,"&gt;=1"))</f>
        <v>0</v>
      </c>
      <c r="H177" s="79">
        <f>(COUNTIFS('MASTER TT'!$E$2:$E$68602,$A$2:$A$7563,'MASTER TT'!$B$2:$B$68602,"MONDAY",'MASTER TT'!$C$2:$C$68602,"1100-1*",'MASTER TT'!$AM$2:$AM$68602,"JAN-APRIL 2026",'MASTER TT'!$J$2:$J$68602,"&gt;=1"))</f>
        <v>0</v>
      </c>
      <c r="I177" s="79">
        <f>(COUNTIFS('MASTER TT'!$E$2:$E$68606,$A$2:$A$7563,'MASTER TT'!$B$2:$B$68606,"MONDAY",'MASTER TT'!$C$2:$C$68606,"1200-1*",'MASTER TT'!$AM$2:$AM$68606,"JAN-APRIL 2025",'MASTER TT'!$J$2:$J$68606,"&gt;=1"))</f>
        <v>0</v>
      </c>
      <c r="J177" s="79">
        <f>(COUNTIFS('MASTER TT'!$E$2:$E$68606,$A$2:$A$7563,'MASTER TT'!$B$2:$B$68606,"MONDAY",'MASTER TT'!$C$2:$C$68606,"1300-1*",'MASTER TT'!$AM$2:$AM$68606,"JAN-APRIL 2025",'MASTER TT'!$J$2:$J$68606,"&gt;=1"))</f>
        <v>0</v>
      </c>
      <c r="K177" s="79">
        <f>(COUNTIFS('MASTER TT'!$E$2:$E$68606,$A$2:$A$7563,'MASTER TT'!$B$2:$B$68606,"MONDAY",'MASTER TT'!$C$2:$C$68606,"14*-1*",'MASTER TT'!$AM$2:$AM$68606,"JAN-APRIL 2026",'MASTER TT'!$J$2:$J$68606,"&gt;=1"))</f>
        <v>0</v>
      </c>
      <c r="L177" s="79">
        <f>(COUNTIFS('MASTER TT'!$E$2:$E$68606,$A$2:$A$7563,'MASTER TT'!$B$2:$B$68606,"MONDAY",'MASTER TT'!$C$2:$C$68606,"17*-*",'MASTER TT'!$AM$2:$AM$68606,"JAN-APRIL 2026",'MASTER TT'!$J$2:$J$68606,"&gt;=1"))</f>
        <v>0</v>
      </c>
      <c r="M177" s="79">
        <f>(COUNTIFS('MASTER TT'!$E$2:$E$68606,$A$2:$A$7563,'MASTER TT'!$B$2:$B$68606,"TUESDAY",'MASTER TT'!$C$2:$C$68606,"08*-1*",'MASTER TT'!$AM$2:$AM$68606,"JAN-APRIL 2026",'MASTER TT'!$J$2:$J$68606,"&gt;=1"))</f>
        <v>0</v>
      </c>
      <c r="N177" s="79">
        <f>(COUNTIFS('MASTER TT'!$E$2:$E$68606,$A$2:$A$7563,'MASTER TT'!$B$2:$B$68606,"TUESDAY",'MASTER TT'!$C$2:$C$68606,"1100-1*",'MASTER TT'!$AM$2:$AM$68606,"JAN-APRIL 2026",'MASTER TT'!$J$2:$J$68606,"&gt;=1"))</f>
        <v>0</v>
      </c>
      <c r="O177" s="79">
        <f>(COUNTIFS('MASTER TT'!$E$2:$E$68606,$A$2:$A$7563,'MASTER TT'!$B$2:$B$68606,"MONDAY",'MASTER TT'!$C$2:$C$68606,"1200-1*",'MASTER TT'!$AM$2:$AM$68606,"JAN-APRIL 2025",'MASTER TT'!$J$2:$J$68606,"&gt;=1"))</f>
        <v>0</v>
      </c>
      <c r="P177" s="79">
        <f>(COUNTIFS('MASTER TT'!$E$2:$E$68606,$A$2:$A$7563,'MASTER TT'!$B$2:$B$68606,"TUESDAY",'MASTER TT'!$C$2:$C$68606,"1300-1*",'MASTER TT'!$AM$2:$AM$68606,"JAN-APRIL 2026",'MASTER TT'!$J$2:$J$68606,"&gt;=1"))</f>
        <v>0</v>
      </c>
      <c r="Q177" s="79">
        <f>(COUNTIFS('MASTER TT'!$E$2:$E$68606,$A$2:$A$7563,'MASTER TT'!$B$2:$B$68606,"TUESDAY",'MASTER TT'!$C$2:$C$68606,"14*-1*",'MASTER TT'!$AM$2:$AM$68606,"JAN-APRIL 2026",'MASTER TT'!$J$2:$J$68606,"&gt;=1"))</f>
        <v>0</v>
      </c>
      <c r="R177" s="79">
        <f>(COUNTIFS('MASTER TT'!$E$2:$E$68606,$A$2:$A$7563,'MASTER TT'!$B$2:$B$68606,"TUESDAY",'MASTER TT'!$C$2:$C$68606,"17*-*",'MASTER TT'!$AM$2:$AM$68606,"SEP-DEC  2025",'MASTER TT'!$J$2:$J$68606,"&gt;=1"))</f>
        <v>0</v>
      </c>
      <c r="S177" s="79">
        <f>(COUNTIFS('MASTER TT'!$E$2:$E$68606,$A$2:$A$7563,'MASTER TT'!$B$2:$B$68606,"WEDNESDAY",'MASTER TT'!$C$2:$C$68606,"08*-1*",'MASTER TT'!$AM$2:$AM$68606,"JAN-APRIL 2026",'MASTER TT'!$J$2:$J$68606,"&gt;=1"))</f>
        <v>0</v>
      </c>
      <c r="T177" s="79">
        <f>(COUNTIFS('MASTER TT'!$E$2:$E$68606,$A$2:$A$7563,'MASTER TT'!$B$2:$B$68606,"WEDNESDAY",'MASTER TT'!$C$2:$C$68606,"1100-1*",'MASTER TT'!$AM$2:$AM$68606,"JAN-APRIL 2026",'MASTER TT'!$J$2:$J$68606,"&gt;=1"))</f>
        <v>0</v>
      </c>
      <c r="U177" s="79">
        <f>(COUNTIFS('MASTER TT'!$E$2:$E$68606,$A$2:$A$7563,'MASTER TT'!$B$2:$B$68606,"MONDAY",'MASTER TT'!$C$2:$C$68606,"1200-1*",'MASTER TT'!$AM$2:$AM$68606,"JAN-APRIL 2025",'MASTER TT'!$J$2:$J$68606,"&gt;=1"))</f>
        <v>0</v>
      </c>
      <c r="V177" s="79">
        <f>(COUNTIFS('MASTER TT'!$E$2:$E$68606,$A$2:$A$7563,'MASTER TT'!$B$2:$B$68606,"MONDAY",'MASTER TT'!$C$2:$C$68606,"1300-1*",'MASTER TT'!$AM$2:$AM$68606,"JAN-APRIL 2025",'MASTER TT'!$J$2:$J$68606,"&gt;=1"))</f>
        <v>0</v>
      </c>
      <c r="W177" s="79">
        <f>(COUNTIFS('MASTER TT'!$E$2:$E$68606,$A$2:$A$7563,'MASTER TT'!$B$2:$B$68606,"WEDNESDAY",'MASTER TT'!$C$2:$C$68606,"14*-1*",'MASTER TT'!$AM$2:$AM$68606,"JAN-APRIL 2026",'MASTER TT'!$J$2:$J$68606,"&gt;=1"))</f>
        <v>0</v>
      </c>
      <c r="X177" s="79">
        <f>(COUNTIFS('MASTER TT'!$E$2:$E$68606,$A$2:$A$7563,'MASTER TT'!$B$2:$B$68606,"WEDNESDAY",'MASTER TT'!$C$2:$C$68606,"17*-*",'MASTER TT'!$AM$2:$AM$68606,"JAN-APRIL 2026",'MASTER TT'!$J$2:$J$68606,"&gt;=1"))</f>
        <v>0</v>
      </c>
      <c r="Y177" s="79">
        <f>(COUNTIFS('MASTER TT'!$E$2:$E$68606,$A$2:$A$7563,'MASTER TT'!$B$2:$B$68606,"THURSDAY",'MASTER TT'!$C$2:$C$68606,"08*-1*",'MASTER TT'!$AM$2:$AM$68606,"JAN-APRIL 2026",'MASTER TT'!$J$2:$J$68606,"&gt;=1"))</f>
        <v>0</v>
      </c>
      <c r="Z177" s="79">
        <f>(COUNTIFS('MASTER TT'!$E$2:$E$68606,$A$2:$A$7563,'MASTER TT'!$B$2:$B$68606,"THURSDAY",'MASTER TT'!$C$2:$C$68606,"1100-1*",'MASTER TT'!$AM$2:$AM$68606,"JAN-APRIL 2026",'MASTER TT'!$J$2:$J$68606,"&gt;=1"))</f>
        <v>0</v>
      </c>
      <c r="AA177" s="79">
        <f>(COUNTIFS('MASTER TT'!$E$2:$E$68606,$A$2:$A$7563,'MASTER TT'!$B$2:$B$68606,"MONDAY",'MASTER TT'!$C$2:$C$68606,"1200-1*",'MASTER TT'!$AM$2:$AM$68606,"JAN-APRIL 2025",'MASTER TT'!$J$2:$J$68606,"&gt;=1"))</f>
        <v>0</v>
      </c>
      <c r="AB177" s="79">
        <f>(COUNTIFS('MASTER TT'!$E$2:$E$68606,$A$2:$A$7563,'MASTER TT'!$B$2:$B$68606,"MONDAY",'MASTER TT'!$C$2:$C$68606,"1300-1*",'MASTER TT'!$AM$2:$AM$68606,"JAN-APRIL 2025",'MASTER TT'!$J$2:$J$68606,"&gt;=1"))</f>
        <v>0</v>
      </c>
      <c r="AC177" s="79">
        <f>(COUNTIFS('MASTER TT'!$E$2:$E$68606,$A$2:$A$7563,'MASTER TT'!$B$2:$B$68606,"THURSDAY",'MASTER TT'!$C$2:$C$68606,"14*-1*",'MASTER TT'!$AM$2:$AM$68606,"JAN-APRIL 2026",'MASTER TT'!$J$2:$J$68606,"&gt;=1"))</f>
        <v>0</v>
      </c>
      <c r="AD177" s="79">
        <f>(COUNTIFS('MASTER TT'!$E$2:$E$68606,$A$2:$A$7563,'MASTER TT'!$B$2:$B$68606,"THURSDAY",'MASTER TT'!$C$2:$C$68606,"17*-*",'MASTER TT'!$AM$2:$AM$68606,"JAN-APRIL 2026",'MASTER TT'!$J$2:$J$68606,"&gt;=1"))</f>
        <v>0</v>
      </c>
      <c r="AE177" s="79">
        <f>(COUNTIFS('MASTER TT'!$E$2:$E$68606,$A$2:$A$7563,'MASTER TT'!$B$2:$B$68606,"FRIDAY",'MASTER TT'!$C$2:$C$68606,"08*-1*",'MASTER TT'!$AM$2:$AM$68606,"JAN-APRIL 2026",'MASTER TT'!$J$2:$J$68606,"&gt;=1"))</f>
        <v>0</v>
      </c>
      <c r="AF177" s="79">
        <f>(COUNTIFS('MASTER TT'!$E$2:$E$68606,$A$2:$A$7563,'MASTER TT'!$B$2:$B$68606,"FRIDAY",'MASTER TT'!$C$2:$C$68606,"1100-1*",'MASTER TT'!$AM$2:$AM$68606,"JAN-APRIL 2026",'MASTER TT'!$J$2:$J$68606,"&gt;=1"))</f>
        <v>0</v>
      </c>
      <c r="AG177" s="79">
        <f>(COUNTIFS('MASTER TT'!$E$2:$E$68606,$A$2:$A$7563,'MASTER TT'!$B$2:$B$68606,"MONDAY",'MASTER TT'!$C$2:$C$68606,"1200-1*",'MASTER TT'!$AM$2:$AM$68606,"JAN-APRIL 2025",'MASTER TT'!$J$2:$J$68606,"&gt;=1"))</f>
        <v>0</v>
      </c>
      <c r="AH177" s="79">
        <f>(COUNTIFS('MASTER TT'!$E$2:$E$68606,$A$2:$A$7563,'MASTER TT'!$B$2:$B$68606,"MONDAY",'MASTER TT'!$C$2:$C$68606,"1300-1*",'MASTER TT'!$AM$2:$AM$68606,"JAN-APRIL 2025",'MASTER TT'!$J$2:$J$68606,"&gt;=1"))</f>
        <v>0</v>
      </c>
      <c r="AI177" s="79">
        <f>(COUNTIFS('MASTER TT'!$E$2:$E$68606,$A$2:$A$7563,'MASTER TT'!$B$2:$B$68606,"FRIDAY",'MASTER TT'!$C$2:$C$68606,"14*-1*",'MASTER TT'!$AM$2:$AM$68606,"JAN-APRIL 2026",'MASTER TT'!$J$2:$J$68606,"&gt;=1"))</f>
        <v>0</v>
      </c>
      <c r="AJ177" s="79">
        <f>(COUNTIFS('MASTER TT'!$E$2:$E$68606,$A$2:$A$7563,'MASTER TT'!$B$2:$B$68606,"FRIDAY",'MASTER TT'!$C$2:$C$68606,"17*-*",'MASTER TT'!$AM$2:$AM$68606,"JAN-APRIL 2026",'MASTER TT'!$J$2:$J$68606,"&gt;=1"))</f>
        <v>0</v>
      </c>
      <c r="AK177" s="79">
        <f>(COUNTIFS('MASTER TT'!$E$2:$E$68606,$A$2:$A$7563,'MASTER TT'!$B$2:$B$68606,"SATURDAY",'MASTER TT'!$C$2:$C$68606,"08*-1*",'MASTER TT'!$AM$2:$AM$68606,"JAN-APRIL 2026",'MASTER TT'!$J$2:$J$68606,"&gt;=1"))</f>
        <v>0</v>
      </c>
      <c r="AL177" s="79">
        <f>(COUNTIFS('MASTER TT'!$E$2:$E$68606,$A$2:$A$7563,'MASTER TT'!$B$2:$B$68606,"SATURDAY",'MASTER TT'!$C$2:$C$68606,"1100-1*",'MASTER TT'!$AM$2:$AM$68606,"JAN-APRIL 2026",'MASTER TT'!$J$2:$J$68606,"&gt;=1"))</f>
        <v>0</v>
      </c>
      <c r="AM177" s="79">
        <f>(COUNTIFS('MASTER TT'!$E$2:$E$68606,$A$2:$A$7563,'MASTER TT'!$B$2:$B$68606,"MONDAY",'MASTER TT'!$C$2:$C$68606,"1200-1*",'MASTER TT'!$AM$2:$AM$68606,"JAN-APRIL 2025",'MASTER TT'!$J$2:$J$68606,"&gt;=1"))</f>
        <v>0</v>
      </c>
      <c r="AN177" s="79">
        <f>(COUNTIFS('MASTER TT'!$E$2:$E$68606,$A$2:$A$7563,'MASTER TT'!$B$2:$B$68606,"MONDAY",'MASTER TT'!$C$2:$C$68606,"1300-1*",'MASTER TT'!$AM$2:$AM$68606,"JAN-APRIL 2025",'MASTER TT'!$J$2:$J$68606,"&gt;=1"))</f>
        <v>0</v>
      </c>
      <c r="AO177" s="79">
        <f>(COUNTIFS('MASTER TT'!$E$2:$E$68606,$A$2:$A$7563,'MASTER TT'!$B$2:$B$68606,"MONDAY",'MASTER TT'!$C$2:$C$68606,"14*-1*",'MASTER TT'!$AM$2:$AM$68606,"MAY-AUG 2025",'MASTER TT'!$J$2:$J$68606,"&gt;=1"))</f>
        <v>0</v>
      </c>
      <c r="AP177" s="79">
        <f>(COUNTIFS('MASTER TT'!$E$2:$E$68606,$A$2:$A$7563,'MASTER TT'!$B$2:$B$68606,"SATURDAY",'MASTER TT'!$C$2:$C$68606,"17*-*",'MASTER TT'!$AM$2:$AM$68606,"JAN-APRIL 2026",'MASTER TT'!$J$2:$J$68606,"&gt;=1"))</f>
        <v>0</v>
      </c>
      <c r="AQ177" s="79">
        <f>(COUNTIFS('MASTER TT'!$E$2:$E$68606,$A$2:$A$7563,'MASTER TT'!$B$2:$B$68606,"SUNDAY",'MASTER TT'!$C$2:$C$68606,"08*-1*",'MASTER TT'!$AM$2:$AM$68606,"JAN-APRIL 2026",'MASTER TT'!$J$2:$J$68606,"&gt;=1"))</f>
        <v>0</v>
      </c>
      <c r="AR177" s="79">
        <f>(COUNTIFS('MASTER TT'!$E$2:$E$68607,$A$2:$A$7563,'MASTER TT'!$B$2:$B$68607,"SUNDAY",'MASTER TT'!$C$2:$C$68607,"1100-1*",'MASTER TT'!$AM$2:$AM$68607,"JAN-APRIL 2026",'MASTER TT'!$J$2:$J$68607,"&gt;=1"))</f>
        <v>0</v>
      </c>
      <c r="AS177" s="79">
        <f>(COUNTIFS('MASTER TT'!$E$2:$E$68606,$A$2:$A$7563,'MASTER TT'!$B$2:$B$68606,"SUNDAY",'MASTER TT'!$C$2:$C$68606,"1200-1*",'MASTER TT'!$AM$2:$AM$68606,"JAN-APRIL 2026",'MASTER TT'!$J$2:$J$68606,"&gt;=1"))</f>
        <v>0</v>
      </c>
      <c r="AT177" s="79">
        <f>(COUNTIFS('MASTER TT'!$E$2:$E$68606,$A$2:$A$7563,'MASTER TT'!$B$2:$B$68606,"SUNDAY",'MASTER TT'!$C$2:$C$68606,"1300-1*",'MASTER TT'!$AM$2:$AM$68606,"JAN-APRIL 2026",'MASTER TT'!$J$2:$J$68606,"&gt;=1"))</f>
        <v>0</v>
      </c>
      <c r="AU177" s="79">
        <f>(COUNTIFS('MASTER TT'!$E$2:$E$68606,$A$2:$A$7563,'MASTER TT'!$B$2:$B$68606,"SUNDAY",'MASTER TT'!$C$2:$C$68606,"14*-1*",'MASTER TT'!$AM$2:$AM$68606,"JAN-APRIL 2026",'MASTER TT'!$J$2:$J$68606,"&gt;=1"))</f>
        <v>0</v>
      </c>
      <c r="AV177" s="79">
        <f>(COUNTIFS('MASTER TT'!$E$2:$E$68606,$A$2:$A$7563,'MASTER TT'!$B$2:$B$68606,"SUNDAY",'MASTER TT'!$C$2:$C$68606,"17*-*",'MASTER TT'!$AM$2:$AM$68606,"JAN-APRIL 2026",'MASTER TT'!$J$2:$J$68606,"&gt;=1"))</f>
        <v>0</v>
      </c>
      <c r="AW177" s="28"/>
      <c r="AX177" s="29"/>
      <c r="AY177" s="28"/>
      <c r="AZ177" s="28"/>
      <c r="BA177" s="28"/>
      <c r="BB177" s="28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1"/>
      <c r="BZ177" s="31"/>
      <c r="CA177" s="30"/>
      <c r="CB177" s="30"/>
      <c r="CC177" s="30"/>
      <c r="CD177" s="30"/>
      <c r="CE177" s="30"/>
      <c r="CF177" s="30"/>
    </row>
    <row r="178" spans="1:84" ht="14.25" customHeight="1">
      <c r="A178" s="129" t="s">
        <v>552</v>
      </c>
      <c r="B178" s="130" t="s">
        <v>510</v>
      </c>
      <c r="C178" s="46"/>
      <c r="D178" s="121"/>
      <c r="E178" s="121"/>
      <c r="F178" s="121" t="s">
        <v>479</v>
      </c>
      <c r="G178" s="79">
        <f>(COUNTIFS('MASTER TT'!$E$2:$E$68606,$A$2:$A$7563,'MASTER TT'!$B$2:$B$68606,"MONDAY",'MASTER TT'!$C$2:$C$68606,"08*-1*",'MASTER TT'!$AM$2:$AM$68606,"JAN-APRIL 2026",'MASTER TT'!$J$2:$J$68606,"&gt;=1"))</f>
        <v>0</v>
      </c>
      <c r="H178" s="79">
        <f>(COUNTIFS('MASTER TT'!$E$2:$E$68602,$A$2:$A$7563,'MASTER TT'!$B$2:$B$68602,"MONDAY",'MASTER TT'!$C$2:$C$68602,"1100-1*",'MASTER TT'!$AM$2:$AM$68602,"JAN-APRIL 2026",'MASTER TT'!$J$2:$J$68602,"&gt;=1"))</f>
        <v>0</v>
      </c>
      <c r="I178" s="79">
        <f>(COUNTIFS('MASTER TT'!$E$2:$E$68606,$A$2:$A$7563,'MASTER TT'!$B$2:$B$68606,"MONDAY",'MASTER TT'!$C$2:$C$68606,"1200-1*",'MASTER TT'!$AM$2:$AM$68606,"JAN-APRIL 2025",'MASTER TT'!$J$2:$J$68606,"&gt;=1"))</f>
        <v>0</v>
      </c>
      <c r="J178" s="79">
        <f>(COUNTIFS('MASTER TT'!$E$2:$E$68606,$A$2:$A$7563,'MASTER TT'!$B$2:$B$68606,"MONDAY",'MASTER TT'!$C$2:$C$68606,"1300-1*",'MASTER TT'!$AM$2:$AM$68606,"JAN-APRIL 2025",'MASTER TT'!$J$2:$J$68606,"&gt;=1"))</f>
        <v>0</v>
      </c>
      <c r="K178" s="79">
        <f>(COUNTIFS('MASTER TT'!$E$2:$E$68606,$A$2:$A$7563,'MASTER TT'!$B$2:$B$68606,"MONDAY",'MASTER TT'!$C$2:$C$68606,"14*-1*",'MASTER TT'!$AM$2:$AM$68606,"JAN-APRIL 2026",'MASTER TT'!$J$2:$J$68606,"&gt;=1"))</f>
        <v>0</v>
      </c>
      <c r="L178" s="79">
        <f>(COUNTIFS('MASTER TT'!$E$2:$E$68606,$A$2:$A$7563,'MASTER TT'!$B$2:$B$68606,"MONDAY",'MASTER TT'!$C$2:$C$68606,"17*-*",'MASTER TT'!$AM$2:$AM$68606,"JAN-APRIL 2026",'MASTER TT'!$J$2:$J$68606,"&gt;=1"))</f>
        <v>0</v>
      </c>
      <c r="M178" s="79">
        <f>(COUNTIFS('MASTER TT'!$E$2:$E$68606,$A$2:$A$7563,'MASTER TT'!$B$2:$B$68606,"TUESDAY",'MASTER TT'!$C$2:$C$68606,"08*-1*",'MASTER TT'!$AM$2:$AM$68606,"JAN-APRIL 2026",'MASTER TT'!$J$2:$J$68606,"&gt;=1"))</f>
        <v>0</v>
      </c>
      <c r="N178" s="79">
        <f>(COUNTIFS('MASTER TT'!$E$2:$E$68606,$A$2:$A$7563,'MASTER TT'!$B$2:$B$68606,"TUESDAY",'MASTER TT'!$C$2:$C$68606,"1100-1*",'MASTER TT'!$AM$2:$AM$68606,"JAN-APRIL 2026",'MASTER TT'!$J$2:$J$68606,"&gt;=1"))</f>
        <v>0</v>
      </c>
      <c r="O178" s="79">
        <f>(COUNTIFS('MASTER TT'!$E$2:$E$68606,$A$2:$A$7563,'MASTER TT'!$B$2:$B$68606,"MONDAY",'MASTER TT'!$C$2:$C$68606,"1200-1*",'MASTER TT'!$AM$2:$AM$68606,"JAN-APRIL 2025",'MASTER TT'!$J$2:$J$68606,"&gt;=1"))</f>
        <v>0</v>
      </c>
      <c r="P178" s="79">
        <f>(COUNTIFS('MASTER TT'!$E$2:$E$68606,$A$2:$A$7563,'MASTER TT'!$B$2:$B$68606,"TUESDAY",'MASTER TT'!$C$2:$C$68606,"1300-1*",'MASTER TT'!$AM$2:$AM$68606,"JAN-APRIL 2026",'MASTER TT'!$J$2:$J$68606,"&gt;=1"))</f>
        <v>0</v>
      </c>
      <c r="Q178" s="79">
        <f>(COUNTIFS('MASTER TT'!$E$2:$E$68606,$A$2:$A$7563,'MASTER TT'!$B$2:$B$68606,"TUESDAY",'MASTER TT'!$C$2:$C$68606,"14*-1*",'MASTER TT'!$AM$2:$AM$68606,"JAN-APRIL 2026",'MASTER TT'!$J$2:$J$68606,"&gt;=1"))</f>
        <v>0</v>
      </c>
      <c r="R178" s="79">
        <f>(COUNTIFS('MASTER TT'!$E$2:$E$68606,$A$2:$A$7563,'MASTER TT'!$B$2:$B$68606,"TUESDAY",'MASTER TT'!$C$2:$C$68606,"17*-*",'MASTER TT'!$AM$2:$AM$68606,"SEP-DEC  2025",'MASTER TT'!$J$2:$J$68606,"&gt;=1"))</f>
        <v>0</v>
      </c>
      <c r="S178" s="79">
        <f>(COUNTIFS('MASTER TT'!$E$2:$E$68606,$A$2:$A$7563,'MASTER TT'!$B$2:$B$68606,"WEDNESDAY",'MASTER TT'!$C$2:$C$68606,"08*-1*",'MASTER TT'!$AM$2:$AM$68606,"JAN-APRIL 2026",'MASTER TT'!$J$2:$J$68606,"&gt;=1"))</f>
        <v>0</v>
      </c>
      <c r="T178" s="79">
        <f>(COUNTIFS('MASTER TT'!$E$2:$E$68606,$A$2:$A$7563,'MASTER TT'!$B$2:$B$68606,"WEDNESDAY",'MASTER TT'!$C$2:$C$68606,"1100-1*",'MASTER TT'!$AM$2:$AM$68606,"JAN-APRIL 2026",'MASTER TT'!$J$2:$J$68606,"&gt;=1"))</f>
        <v>0</v>
      </c>
      <c r="U178" s="79">
        <f>(COUNTIFS('MASTER TT'!$E$2:$E$68606,$A$2:$A$7563,'MASTER TT'!$B$2:$B$68606,"MONDAY",'MASTER TT'!$C$2:$C$68606,"1200-1*",'MASTER TT'!$AM$2:$AM$68606,"JAN-APRIL 2025",'MASTER TT'!$J$2:$J$68606,"&gt;=1"))</f>
        <v>0</v>
      </c>
      <c r="V178" s="79">
        <f>(COUNTIFS('MASTER TT'!$E$2:$E$68606,$A$2:$A$7563,'MASTER TT'!$B$2:$B$68606,"MONDAY",'MASTER TT'!$C$2:$C$68606,"1300-1*",'MASTER TT'!$AM$2:$AM$68606,"JAN-APRIL 2025",'MASTER TT'!$J$2:$J$68606,"&gt;=1"))</f>
        <v>0</v>
      </c>
      <c r="W178" s="79">
        <f>(COUNTIFS('MASTER TT'!$E$2:$E$68606,$A$2:$A$7563,'MASTER TT'!$B$2:$B$68606,"WEDNESDAY",'MASTER TT'!$C$2:$C$68606,"14*-1*",'MASTER TT'!$AM$2:$AM$68606,"JAN-APRIL 2026",'MASTER TT'!$J$2:$J$68606,"&gt;=1"))</f>
        <v>0</v>
      </c>
      <c r="X178" s="79">
        <f>(COUNTIFS('MASTER TT'!$E$2:$E$68606,$A$2:$A$7563,'MASTER TT'!$B$2:$B$68606,"WEDNESDAY",'MASTER TT'!$C$2:$C$68606,"17*-*",'MASTER TT'!$AM$2:$AM$68606,"JAN-APRIL 2026",'MASTER TT'!$J$2:$J$68606,"&gt;=1"))</f>
        <v>0</v>
      </c>
      <c r="Y178" s="79">
        <f>(COUNTIFS('MASTER TT'!$E$2:$E$68606,$A$2:$A$7563,'MASTER TT'!$B$2:$B$68606,"THURSDAY",'MASTER TT'!$C$2:$C$68606,"08*-1*",'MASTER TT'!$AM$2:$AM$68606,"JAN-APRIL 2026",'MASTER TT'!$J$2:$J$68606,"&gt;=1"))</f>
        <v>0</v>
      </c>
      <c r="Z178" s="79">
        <f>(COUNTIFS('MASTER TT'!$E$2:$E$68606,$A$2:$A$7563,'MASTER TT'!$B$2:$B$68606,"THURSDAY",'MASTER TT'!$C$2:$C$68606,"1100-1*",'MASTER TT'!$AM$2:$AM$68606,"JAN-APRIL 2026",'MASTER TT'!$J$2:$J$68606,"&gt;=1"))</f>
        <v>0</v>
      </c>
      <c r="AA178" s="79">
        <f>(COUNTIFS('MASTER TT'!$E$2:$E$68606,$A$2:$A$7563,'MASTER TT'!$B$2:$B$68606,"MONDAY",'MASTER TT'!$C$2:$C$68606,"1200-1*",'MASTER TT'!$AM$2:$AM$68606,"JAN-APRIL 2025",'MASTER TT'!$J$2:$J$68606,"&gt;=1"))</f>
        <v>0</v>
      </c>
      <c r="AB178" s="79">
        <f>(COUNTIFS('MASTER TT'!$E$2:$E$68606,$A$2:$A$7563,'MASTER TT'!$B$2:$B$68606,"MONDAY",'MASTER TT'!$C$2:$C$68606,"1300-1*",'MASTER TT'!$AM$2:$AM$68606,"JAN-APRIL 2025",'MASTER TT'!$J$2:$J$68606,"&gt;=1"))</f>
        <v>0</v>
      </c>
      <c r="AC178" s="79">
        <f>(COUNTIFS('MASTER TT'!$E$2:$E$68606,$A$2:$A$7563,'MASTER TT'!$B$2:$B$68606,"THURSDAY",'MASTER TT'!$C$2:$C$68606,"14*-1*",'MASTER TT'!$AM$2:$AM$68606,"JAN-APRIL 2026",'MASTER TT'!$J$2:$J$68606,"&gt;=1"))</f>
        <v>0</v>
      </c>
      <c r="AD178" s="79">
        <f>(COUNTIFS('MASTER TT'!$E$2:$E$68606,$A$2:$A$7563,'MASTER TT'!$B$2:$B$68606,"THURSDAY",'MASTER TT'!$C$2:$C$68606,"17*-*",'MASTER TT'!$AM$2:$AM$68606,"JAN-APRIL 2026",'MASTER TT'!$J$2:$J$68606,"&gt;=1"))</f>
        <v>0</v>
      </c>
      <c r="AE178" s="79">
        <f>(COUNTIFS('MASTER TT'!$E$2:$E$68606,$A$2:$A$7563,'MASTER TT'!$B$2:$B$68606,"FRIDAY",'MASTER TT'!$C$2:$C$68606,"08*-1*",'MASTER TT'!$AM$2:$AM$68606,"JAN-APRIL 2026",'MASTER TT'!$J$2:$J$68606,"&gt;=1"))</f>
        <v>0</v>
      </c>
      <c r="AF178" s="79">
        <f>(COUNTIFS('MASTER TT'!$E$2:$E$68606,$A$2:$A$7563,'MASTER TT'!$B$2:$B$68606,"FRIDAY",'MASTER TT'!$C$2:$C$68606,"1100-1*",'MASTER TT'!$AM$2:$AM$68606,"JAN-APRIL 2026",'MASTER TT'!$J$2:$J$68606,"&gt;=1"))</f>
        <v>0</v>
      </c>
      <c r="AG178" s="79">
        <f>(COUNTIFS('MASTER TT'!$E$2:$E$68606,$A$2:$A$7563,'MASTER TT'!$B$2:$B$68606,"MONDAY",'MASTER TT'!$C$2:$C$68606,"1200-1*",'MASTER TT'!$AM$2:$AM$68606,"JAN-APRIL 2025",'MASTER TT'!$J$2:$J$68606,"&gt;=1"))</f>
        <v>0</v>
      </c>
      <c r="AH178" s="79">
        <f>(COUNTIFS('MASTER TT'!$E$2:$E$68606,$A$2:$A$7563,'MASTER TT'!$B$2:$B$68606,"MONDAY",'MASTER TT'!$C$2:$C$68606,"1300-1*",'MASTER TT'!$AM$2:$AM$68606,"JAN-APRIL 2025",'MASTER TT'!$J$2:$J$68606,"&gt;=1"))</f>
        <v>0</v>
      </c>
      <c r="AI178" s="79">
        <f>(COUNTIFS('MASTER TT'!$E$2:$E$68606,$A$2:$A$7563,'MASTER TT'!$B$2:$B$68606,"FRIDAY",'MASTER TT'!$C$2:$C$68606,"14*-1*",'MASTER TT'!$AM$2:$AM$68606,"JAN-APRIL 2026",'MASTER TT'!$J$2:$J$68606,"&gt;=1"))</f>
        <v>0</v>
      </c>
      <c r="AJ178" s="79">
        <f>(COUNTIFS('MASTER TT'!$E$2:$E$68606,$A$2:$A$7563,'MASTER TT'!$B$2:$B$68606,"FRIDAY",'MASTER TT'!$C$2:$C$68606,"17*-*",'MASTER TT'!$AM$2:$AM$68606,"JAN-APRIL 2026",'MASTER TT'!$J$2:$J$68606,"&gt;=1"))</f>
        <v>0</v>
      </c>
      <c r="AK178" s="79">
        <f>(COUNTIFS('MASTER TT'!$E$2:$E$68606,$A$2:$A$7563,'MASTER TT'!$B$2:$B$68606,"SATURDAY",'MASTER TT'!$C$2:$C$68606,"08*-1*",'MASTER TT'!$AM$2:$AM$68606,"JAN-APRIL 2026",'MASTER TT'!$J$2:$J$68606,"&gt;=1"))</f>
        <v>0</v>
      </c>
      <c r="AL178" s="79">
        <f>(COUNTIFS('MASTER TT'!$E$2:$E$68606,$A$2:$A$7563,'MASTER TT'!$B$2:$B$68606,"SATURDAY",'MASTER TT'!$C$2:$C$68606,"1100-1*",'MASTER TT'!$AM$2:$AM$68606,"JAN-APRIL 2026",'MASTER TT'!$J$2:$J$68606,"&gt;=1"))</f>
        <v>0</v>
      </c>
      <c r="AM178" s="79">
        <f>(COUNTIFS('MASTER TT'!$E$2:$E$68606,$A$2:$A$7563,'MASTER TT'!$B$2:$B$68606,"MONDAY",'MASTER TT'!$C$2:$C$68606,"1200-1*",'MASTER TT'!$AM$2:$AM$68606,"JAN-APRIL 2025",'MASTER TT'!$J$2:$J$68606,"&gt;=1"))</f>
        <v>0</v>
      </c>
      <c r="AN178" s="79">
        <f>(COUNTIFS('MASTER TT'!$E$2:$E$68606,$A$2:$A$7563,'MASTER TT'!$B$2:$B$68606,"MONDAY",'MASTER TT'!$C$2:$C$68606,"1300-1*",'MASTER TT'!$AM$2:$AM$68606,"JAN-APRIL 2025",'MASTER TT'!$J$2:$J$68606,"&gt;=1"))</f>
        <v>0</v>
      </c>
      <c r="AO178" s="79">
        <f>(COUNTIFS('MASTER TT'!$E$2:$E$68606,$A$2:$A$7563,'MASTER TT'!$B$2:$B$68606,"MONDAY",'MASTER TT'!$C$2:$C$68606,"14*-1*",'MASTER TT'!$AM$2:$AM$68606,"MAY-AUG 2025",'MASTER TT'!$J$2:$J$68606,"&gt;=1"))</f>
        <v>0</v>
      </c>
      <c r="AP178" s="79">
        <f>(COUNTIFS('MASTER TT'!$E$2:$E$68606,$A$2:$A$7563,'MASTER TT'!$B$2:$B$68606,"SATURDAY",'MASTER TT'!$C$2:$C$68606,"17*-*",'MASTER TT'!$AM$2:$AM$68606,"JAN-APRIL 2026",'MASTER TT'!$J$2:$J$68606,"&gt;=1"))</f>
        <v>0</v>
      </c>
      <c r="AQ178" s="79">
        <f>(COUNTIFS('MASTER TT'!$E$2:$E$68606,$A$2:$A$7563,'MASTER TT'!$B$2:$B$68606,"SUNDAY",'MASTER TT'!$C$2:$C$68606,"08*-1*",'MASTER TT'!$AM$2:$AM$68606,"JAN-APRIL 2026",'MASTER TT'!$J$2:$J$68606,"&gt;=1"))</f>
        <v>0</v>
      </c>
      <c r="AR178" s="79">
        <f>(COUNTIFS('MASTER TT'!$E$2:$E$68607,$A$2:$A$7563,'MASTER TT'!$B$2:$B$68607,"SUNDAY",'MASTER TT'!$C$2:$C$68607,"1100-1*",'MASTER TT'!$AM$2:$AM$68607,"JAN-APRIL 2026",'MASTER TT'!$J$2:$J$68607,"&gt;=1"))</f>
        <v>0</v>
      </c>
      <c r="AS178" s="79">
        <f>(COUNTIFS('MASTER TT'!$E$2:$E$68606,$A$2:$A$7563,'MASTER TT'!$B$2:$B$68606,"SUNDAY",'MASTER TT'!$C$2:$C$68606,"1200-1*",'MASTER TT'!$AM$2:$AM$68606,"JAN-APRIL 2026",'MASTER TT'!$J$2:$J$68606,"&gt;=1"))</f>
        <v>0</v>
      </c>
      <c r="AT178" s="79">
        <f>(COUNTIFS('MASTER TT'!$E$2:$E$68606,$A$2:$A$7563,'MASTER TT'!$B$2:$B$68606,"SUNDAY",'MASTER TT'!$C$2:$C$68606,"1300-1*",'MASTER TT'!$AM$2:$AM$68606,"JAN-APRIL 2026",'MASTER TT'!$J$2:$J$68606,"&gt;=1"))</f>
        <v>0</v>
      </c>
      <c r="AU178" s="79">
        <f>(COUNTIFS('MASTER TT'!$E$2:$E$68606,$A$2:$A$7563,'MASTER TT'!$B$2:$B$68606,"SUNDAY",'MASTER TT'!$C$2:$C$68606,"14*-1*",'MASTER TT'!$AM$2:$AM$68606,"JAN-APRIL 2026",'MASTER TT'!$J$2:$J$68606,"&gt;=1"))</f>
        <v>0</v>
      </c>
      <c r="AV178" s="79">
        <f>(COUNTIFS('MASTER TT'!$E$2:$E$68606,$A$2:$A$7563,'MASTER TT'!$B$2:$B$68606,"SUNDAY",'MASTER TT'!$C$2:$C$68606,"17*-*",'MASTER TT'!$AM$2:$AM$68606,"JAN-APRIL 2026",'MASTER TT'!$J$2:$J$68606,"&gt;=1"))</f>
        <v>0</v>
      </c>
      <c r="AW178" s="28"/>
      <c r="AX178" s="29"/>
      <c r="AY178" s="28"/>
      <c r="AZ178" s="28"/>
      <c r="BA178" s="28"/>
      <c r="BB178" s="28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1"/>
      <c r="BZ178" s="31"/>
      <c r="CA178" s="30"/>
      <c r="CB178" s="30"/>
      <c r="CC178" s="30"/>
      <c r="CD178" s="30"/>
      <c r="CE178" s="30"/>
      <c r="CF178" s="30"/>
    </row>
    <row r="179" spans="1:84" ht="14.25" customHeight="1">
      <c r="A179" s="129" t="s">
        <v>553</v>
      </c>
      <c r="B179" s="130" t="s">
        <v>510</v>
      </c>
      <c r="C179" s="46"/>
      <c r="D179" s="121"/>
      <c r="E179" s="121"/>
      <c r="F179" s="121" t="s">
        <v>479</v>
      </c>
      <c r="G179" s="79">
        <f>(COUNTIFS('MASTER TT'!$E$2:$E$68606,$A$2:$A$7563,'MASTER TT'!$B$2:$B$68606,"MONDAY",'MASTER TT'!$C$2:$C$68606,"08*-1*",'MASTER TT'!$AM$2:$AM$68606,"JAN-APRIL 2026",'MASTER TT'!$J$2:$J$68606,"&gt;=1"))</f>
        <v>0</v>
      </c>
      <c r="H179" s="79">
        <f>(COUNTIFS('MASTER TT'!$E$2:$E$68602,$A$2:$A$7563,'MASTER TT'!$B$2:$B$68602,"MONDAY",'MASTER TT'!$C$2:$C$68602,"1100-1*",'MASTER TT'!$AM$2:$AM$68602,"JAN-APRIL 2026",'MASTER TT'!$J$2:$J$68602,"&gt;=1"))</f>
        <v>0</v>
      </c>
      <c r="I179" s="79">
        <f>(COUNTIFS('MASTER TT'!$E$2:$E$68606,$A$2:$A$7563,'MASTER TT'!$B$2:$B$68606,"MONDAY",'MASTER TT'!$C$2:$C$68606,"1200-1*",'MASTER TT'!$AM$2:$AM$68606,"JAN-APRIL 2025",'MASTER TT'!$J$2:$J$68606,"&gt;=1"))</f>
        <v>0</v>
      </c>
      <c r="J179" s="79">
        <f>(COUNTIFS('MASTER TT'!$E$2:$E$68606,$A$2:$A$7563,'MASTER TT'!$B$2:$B$68606,"MONDAY",'MASTER TT'!$C$2:$C$68606,"1300-1*",'MASTER TT'!$AM$2:$AM$68606,"JAN-APRIL 2025",'MASTER TT'!$J$2:$J$68606,"&gt;=1"))</f>
        <v>0</v>
      </c>
      <c r="K179" s="79">
        <f>(COUNTIFS('MASTER TT'!$E$2:$E$68606,$A$2:$A$7563,'MASTER TT'!$B$2:$B$68606,"MONDAY",'MASTER TT'!$C$2:$C$68606,"14*-1*",'MASTER TT'!$AM$2:$AM$68606,"JAN-APRIL 2026",'MASTER TT'!$J$2:$J$68606,"&gt;=1"))</f>
        <v>0</v>
      </c>
      <c r="L179" s="79">
        <f>(COUNTIFS('MASTER TT'!$E$2:$E$68606,$A$2:$A$7563,'MASTER TT'!$B$2:$B$68606,"MONDAY",'MASTER TT'!$C$2:$C$68606,"17*-*",'MASTER TT'!$AM$2:$AM$68606,"JAN-APRIL 2026",'MASTER TT'!$J$2:$J$68606,"&gt;=1"))</f>
        <v>0</v>
      </c>
      <c r="M179" s="79">
        <f>(COUNTIFS('MASTER TT'!$E$2:$E$68606,$A$2:$A$7563,'MASTER TT'!$B$2:$B$68606,"TUESDAY",'MASTER TT'!$C$2:$C$68606,"08*-1*",'MASTER TT'!$AM$2:$AM$68606,"JAN-APRIL 2026",'MASTER TT'!$J$2:$J$68606,"&gt;=1"))</f>
        <v>0</v>
      </c>
      <c r="N179" s="79">
        <f>(COUNTIFS('MASTER TT'!$E$2:$E$68606,$A$2:$A$7563,'MASTER TT'!$B$2:$B$68606,"TUESDAY",'MASTER TT'!$C$2:$C$68606,"1100-1*",'MASTER TT'!$AM$2:$AM$68606,"JAN-APRIL 2026",'MASTER TT'!$J$2:$J$68606,"&gt;=1"))</f>
        <v>0</v>
      </c>
      <c r="O179" s="79">
        <f>(COUNTIFS('MASTER TT'!$E$2:$E$68606,$A$2:$A$7563,'MASTER TT'!$B$2:$B$68606,"MONDAY",'MASTER TT'!$C$2:$C$68606,"1200-1*",'MASTER TT'!$AM$2:$AM$68606,"JAN-APRIL 2025",'MASTER TT'!$J$2:$J$68606,"&gt;=1"))</f>
        <v>0</v>
      </c>
      <c r="P179" s="79">
        <f>(COUNTIFS('MASTER TT'!$E$2:$E$68606,$A$2:$A$7563,'MASTER TT'!$B$2:$B$68606,"TUESDAY",'MASTER TT'!$C$2:$C$68606,"1300-1*",'MASTER TT'!$AM$2:$AM$68606,"JAN-APRIL 2026",'MASTER TT'!$J$2:$J$68606,"&gt;=1"))</f>
        <v>0</v>
      </c>
      <c r="Q179" s="79">
        <f>(COUNTIFS('MASTER TT'!$E$2:$E$68606,$A$2:$A$7563,'MASTER TT'!$B$2:$B$68606,"TUESDAY",'MASTER TT'!$C$2:$C$68606,"14*-1*",'MASTER TT'!$AM$2:$AM$68606,"JAN-APRIL 2026",'MASTER TT'!$J$2:$J$68606,"&gt;=1"))</f>
        <v>0</v>
      </c>
      <c r="R179" s="79">
        <f>(COUNTIFS('MASTER TT'!$E$2:$E$68606,$A$2:$A$7563,'MASTER TT'!$B$2:$B$68606,"TUESDAY",'MASTER TT'!$C$2:$C$68606,"17*-*",'MASTER TT'!$AM$2:$AM$68606,"SEP-DEC  2025",'MASTER TT'!$J$2:$J$68606,"&gt;=1"))</f>
        <v>0</v>
      </c>
      <c r="S179" s="79">
        <f>(COUNTIFS('MASTER TT'!$E$2:$E$68606,$A$2:$A$7563,'MASTER TT'!$B$2:$B$68606,"WEDNESDAY",'MASTER TT'!$C$2:$C$68606,"08*-1*",'MASTER TT'!$AM$2:$AM$68606,"JAN-APRIL 2026",'MASTER TT'!$J$2:$J$68606,"&gt;=1"))</f>
        <v>0</v>
      </c>
      <c r="T179" s="79">
        <f>(COUNTIFS('MASTER TT'!$E$2:$E$68606,$A$2:$A$7563,'MASTER TT'!$B$2:$B$68606,"WEDNESDAY",'MASTER TT'!$C$2:$C$68606,"1100-1*",'MASTER TT'!$AM$2:$AM$68606,"JAN-APRIL 2026",'MASTER TT'!$J$2:$J$68606,"&gt;=1"))</f>
        <v>0</v>
      </c>
      <c r="U179" s="79">
        <f>(COUNTIFS('MASTER TT'!$E$2:$E$68606,$A$2:$A$7563,'MASTER TT'!$B$2:$B$68606,"MONDAY",'MASTER TT'!$C$2:$C$68606,"1200-1*",'MASTER TT'!$AM$2:$AM$68606,"JAN-APRIL 2025",'MASTER TT'!$J$2:$J$68606,"&gt;=1"))</f>
        <v>0</v>
      </c>
      <c r="V179" s="79">
        <f>(COUNTIFS('MASTER TT'!$E$2:$E$68606,$A$2:$A$7563,'MASTER TT'!$B$2:$B$68606,"MONDAY",'MASTER TT'!$C$2:$C$68606,"1300-1*",'MASTER TT'!$AM$2:$AM$68606,"JAN-APRIL 2025",'MASTER TT'!$J$2:$J$68606,"&gt;=1"))</f>
        <v>0</v>
      </c>
      <c r="W179" s="79">
        <f>(COUNTIFS('MASTER TT'!$E$2:$E$68606,$A$2:$A$7563,'MASTER TT'!$B$2:$B$68606,"WEDNESDAY",'MASTER TT'!$C$2:$C$68606,"14*-1*",'MASTER TT'!$AM$2:$AM$68606,"JAN-APRIL 2026",'MASTER TT'!$J$2:$J$68606,"&gt;=1"))</f>
        <v>0</v>
      </c>
      <c r="X179" s="79">
        <f>(COUNTIFS('MASTER TT'!$E$2:$E$68606,$A$2:$A$7563,'MASTER TT'!$B$2:$B$68606,"WEDNESDAY",'MASTER TT'!$C$2:$C$68606,"17*-*",'MASTER TT'!$AM$2:$AM$68606,"JAN-APRIL 2026",'MASTER TT'!$J$2:$J$68606,"&gt;=1"))</f>
        <v>0</v>
      </c>
      <c r="Y179" s="79">
        <f>(COUNTIFS('MASTER TT'!$E$2:$E$68606,$A$2:$A$7563,'MASTER TT'!$B$2:$B$68606,"THURSDAY",'MASTER TT'!$C$2:$C$68606,"08*-1*",'MASTER TT'!$AM$2:$AM$68606,"JAN-APRIL 2026",'MASTER TT'!$J$2:$J$68606,"&gt;=1"))</f>
        <v>0</v>
      </c>
      <c r="Z179" s="79">
        <f>(COUNTIFS('MASTER TT'!$E$2:$E$68606,$A$2:$A$7563,'MASTER TT'!$B$2:$B$68606,"THURSDAY",'MASTER TT'!$C$2:$C$68606,"1100-1*",'MASTER TT'!$AM$2:$AM$68606,"JAN-APRIL 2026",'MASTER TT'!$J$2:$J$68606,"&gt;=1"))</f>
        <v>0</v>
      </c>
      <c r="AA179" s="79">
        <f>(COUNTIFS('MASTER TT'!$E$2:$E$68606,$A$2:$A$7563,'MASTER TT'!$B$2:$B$68606,"MONDAY",'MASTER TT'!$C$2:$C$68606,"1200-1*",'MASTER TT'!$AM$2:$AM$68606,"JAN-APRIL 2025",'MASTER TT'!$J$2:$J$68606,"&gt;=1"))</f>
        <v>0</v>
      </c>
      <c r="AB179" s="79">
        <f>(COUNTIFS('MASTER TT'!$E$2:$E$68606,$A$2:$A$7563,'MASTER TT'!$B$2:$B$68606,"MONDAY",'MASTER TT'!$C$2:$C$68606,"1300-1*",'MASTER TT'!$AM$2:$AM$68606,"JAN-APRIL 2025",'MASTER TT'!$J$2:$J$68606,"&gt;=1"))</f>
        <v>0</v>
      </c>
      <c r="AC179" s="79">
        <f>(COUNTIFS('MASTER TT'!$E$2:$E$68606,$A$2:$A$7563,'MASTER TT'!$B$2:$B$68606,"THURSDAY",'MASTER TT'!$C$2:$C$68606,"14*-1*",'MASTER TT'!$AM$2:$AM$68606,"JAN-APRIL 2026",'MASTER TT'!$J$2:$J$68606,"&gt;=1"))</f>
        <v>0</v>
      </c>
      <c r="AD179" s="79">
        <f>(COUNTIFS('MASTER TT'!$E$2:$E$68606,$A$2:$A$7563,'MASTER TT'!$B$2:$B$68606,"THURSDAY",'MASTER TT'!$C$2:$C$68606,"17*-*",'MASTER TT'!$AM$2:$AM$68606,"JAN-APRIL 2026",'MASTER TT'!$J$2:$J$68606,"&gt;=1"))</f>
        <v>0</v>
      </c>
      <c r="AE179" s="79">
        <f>(COUNTIFS('MASTER TT'!$E$2:$E$68606,$A$2:$A$7563,'MASTER TT'!$B$2:$B$68606,"FRIDAY",'MASTER TT'!$C$2:$C$68606,"08*-1*",'MASTER TT'!$AM$2:$AM$68606,"JAN-APRIL 2026",'MASTER TT'!$J$2:$J$68606,"&gt;=1"))</f>
        <v>0</v>
      </c>
      <c r="AF179" s="79">
        <f>(COUNTIFS('MASTER TT'!$E$2:$E$68606,$A$2:$A$7563,'MASTER TT'!$B$2:$B$68606,"FRIDAY",'MASTER TT'!$C$2:$C$68606,"1100-1*",'MASTER TT'!$AM$2:$AM$68606,"JAN-APRIL 2026",'MASTER TT'!$J$2:$J$68606,"&gt;=1"))</f>
        <v>0</v>
      </c>
      <c r="AG179" s="79">
        <f>(COUNTIFS('MASTER TT'!$E$2:$E$68606,$A$2:$A$7563,'MASTER TT'!$B$2:$B$68606,"MONDAY",'MASTER TT'!$C$2:$C$68606,"1200-1*",'MASTER TT'!$AM$2:$AM$68606,"JAN-APRIL 2025",'MASTER TT'!$J$2:$J$68606,"&gt;=1"))</f>
        <v>0</v>
      </c>
      <c r="AH179" s="79">
        <f>(COUNTIFS('MASTER TT'!$E$2:$E$68606,$A$2:$A$7563,'MASTER TT'!$B$2:$B$68606,"MONDAY",'MASTER TT'!$C$2:$C$68606,"1300-1*",'MASTER TT'!$AM$2:$AM$68606,"JAN-APRIL 2025",'MASTER TT'!$J$2:$J$68606,"&gt;=1"))</f>
        <v>0</v>
      </c>
      <c r="AI179" s="79">
        <f>(COUNTIFS('MASTER TT'!$E$2:$E$68606,$A$2:$A$7563,'MASTER TT'!$B$2:$B$68606,"FRIDAY",'MASTER TT'!$C$2:$C$68606,"14*-1*",'MASTER TT'!$AM$2:$AM$68606,"JAN-APRIL 2026",'MASTER TT'!$J$2:$J$68606,"&gt;=1"))</f>
        <v>0</v>
      </c>
      <c r="AJ179" s="79">
        <f>(COUNTIFS('MASTER TT'!$E$2:$E$68606,$A$2:$A$7563,'MASTER TT'!$B$2:$B$68606,"FRIDAY",'MASTER TT'!$C$2:$C$68606,"17*-*",'MASTER TT'!$AM$2:$AM$68606,"JAN-APRIL 2026",'MASTER TT'!$J$2:$J$68606,"&gt;=1"))</f>
        <v>0</v>
      </c>
      <c r="AK179" s="79">
        <f>(COUNTIFS('MASTER TT'!$E$2:$E$68606,$A$2:$A$7563,'MASTER TT'!$B$2:$B$68606,"SATURDAY",'MASTER TT'!$C$2:$C$68606,"08*-1*",'MASTER TT'!$AM$2:$AM$68606,"JAN-APRIL 2026",'MASTER TT'!$J$2:$J$68606,"&gt;=1"))</f>
        <v>0</v>
      </c>
      <c r="AL179" s="79">
        <f>(COUNTIFS('MASTER TT'!$E$2:$E$68606,$A$2:$A$7563,'MASTER TT'!$B$2:$B$68606,"SATURDAY",'MASTER TT'!$C$2:$C$68606,"1100-1*",'MASTER TT'!$AM$2:$AM$68606,"JAN-APRIL 2026",'MASTER TT'!$J$2:$J$68606,"&gt;=1"))</f>
        <v>0</v>
      </c>
      <c r="AM179" s="79">
        <f>(COUNTIFS('MASTER TT'!$E$2:$E$68606,$A$2:$A$7563,'MASTER TT'!$B$2:$B$68606,"MONDAY",'MASTER TT'!$C$2:$C$68606,"1200-1*",'MASTER TT'!$AM$2:$AM$68606,"JAN-APRIL 2025",'MASTER TT'!$J$2:$J$68606,"&gt;=1"))</f>
        <v>0</v>
      </c>
      <c r="AN179" s="79">
        <f>(COUNTIFS('MASTER TT'!$E$2:$E$68606,$A$2:$A$7563,'MASTER TT'!$B$2:$B$68606,"MONDAY",'MASTER TT'!$C$2:$C$68606,"1300-1*",'MASTER TT'!$AM$2:$AM$68606,"JAN-APRIL 2025",'MASTER TT'!$J$2:$J$68606,"&gt;=1"))</f>
        <v>0</v>
      </c>
      <c r="AO179" s="79">
        <f>(COUNTIFS('MASTER TT'!$E$2:$E$68606,$A$2:$A$7563,'MASTER TT'!$B$2:$B$68606,"MONDAY",'MASTER TT'!$C$2:$C$68606,"14*-1*",'MASTER TT'!$AM$2:$AM$68606,"MAY-AUG 2025",'MASTER TT'!$J$2:$J$68606,"&gt;=1"))</f>
        <v>0</v>
      </c>
      <c r="AP179" s="79">
        <f>(COUNTIFS('MASTER TT'!$E$2:$E$68606,$A$2:$A$7563,'MASTER TT'!$B$2:$B$68606,"SATURDAY",'MASTER TT'!$C$2:$C$68606,"17*-*",'MASTER TT'!$AM$2:$AM$68606,"JAN-APRIL 2026",'MASTER TT'!$J$2:$J$68606,"&gt;=1"))</f>
        <v>0</v>
      </c>
      <c r="AQ179" s="79">
        <f>(COUNTIFS('MASTER TT'!$E$2:$E$68606,$A$2:$A$7563,'MASTER TT'!$B$2:$B$68606,"SUNDAY",'MASTER TT'!$C$2:$C$68606,"08*-1*",'MASTER TT'!$AM$2:$AM$68606,"JAN-APRIL 2026",'MASTER TT'!$J$2:$J$68606,"&gt;=1"))</f>
        <v>0</v>
      </c>
      <c r="AR179" s="79">
        <f>(COUNTIFS('MASTER TT'!$E$2:$E$68607,$A$2:$A$7563,'MASTER TT'!$B$2:$B$68607,"SUNDAY",'MASTER TT'!$C$2:$C$68607,"1100-1*",'MASTER TT'!$AM$2:$AM$68607,"JAN-APRIL 2026",'MASTER TT'!$J$2:$J$68607,"&gt;=1"))</f>
        <v>0</v>
      </c>
      <c r="AS179" s="79">
        <f>(COUNTIFS('MASTER TT'!$E$2:$E$68606,$A$2:$A$7563,'MASTER TT'!$B$2:$B$68606,"SUNDAY",'MASTER TT'!$C$2:$C$68606,"1200-1*",'MASTER TT'!$AM$2:$AM$68606,"JAN-APRIL 2026",'MASTER TT'!$J$2:$J$68606,"&gt;=1"))</f>
        <v>0</v>
      </c>
      <c r="AT179" s="79">
        <f>(COUNTIFS('MASTER TT'!$E$2:$E$68606,$A$2:$A$7563,'MASTER TT'!$B$2:$B$68606,"SUNDAY",'MASTER TT'!$C$2:$C$68606,"1300-1*",'MASTER TT'!$AM$2:$AM$68606,"JAN-APRIL 2026",'MASTER TT'!$J$2:$J$68606,"&gt;=1"))</f>
        <v>0</v>
      </c>
      <c r="AU179" s="79">
        <f>(COUNTIFS('MASTER TT'!$E$2:$E$68606,$A$2:$A$7563,'MASTER TT'!$B$2:$B$68606,"SUNDAY",'MASTER TT'!$C$2:$C$68606,"14*-1*",'MASTER TT'!$AM$2:$AM$68606,"JAN-APRIL 2026",'MASTER TT'!$J$2:$J$68606,"&gt;=1"))</f>
        <v>0</v>
      </c>
      <c r="AV179" s="79">
        <f>(COUNTIFS('MASTER TT'!$E$2:$E$68606,$A$2:$A$7563,'MASTER TT'!$B$2:$B$68606,"SUNDAY",'MASTER TT'!$C$2:$C$68606,"17*-*",'MASTER TT'!$AM$2:$AM$68606,"JAN-APRIL 2026",'MASTER TT'!$J$2:$J$68606,"&gt;=1"))</f>
        <v>0</v>
      </c>
      <c r="AW179" s="28"/>
      <c r="AX179" s="29"/>
      <c r="AY179" s="28"/>
      <c r="AZ179" s="28"/>
      <c r="BA179" s="28"/>
      <c r="BB179" s="28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1"/>
      <c r="BZ179" s="31"/>
      <c r="CA179" s="30"/>
      <c r="CB179" s="30"/>
      <c r="CC179" s="30"/>
      <c r="CD179" s="30"/>
      <c r="CE179" s="30"/>
      <c r="CF179" s="30"/>
    </row>
    <row r="180" spans="1:84" ht="14.25" customHeight="1">
      <c r="A180" s="129" t="s">
        <v>554</v>
      </c>
      <c r="B180" s="130" t="s">
        <v>510</v>
      </c>
      <c r="C180" s="46"/>
      <c r="D180" s="121"/>
      <c r="E180" s="121"/>
      <c r="F180" s="121" t="s">
        <v>479</v>
      </c>
      <c r="G180" s="79">
        <f>(COUNTIFS('MASTER TT'!$E$2:$E$68606,$A$2:$A$7563,'MASTER TT'!$B$2:$B$68606,"MONDAY",'MASTER TT'!$C$2:$C$68606,"08*-1*",'MASTER TT'!$AM$2:$AM$68606,"JAN-APRIL 2026",'MASTER TT'!$J$2:$J$68606,"&gt;=1"))</f>
        <v>0</v>
      </c>
      <c r="H180" s="79">
        <f>(COUNTIFS('MASTER TT'!$E$2:$E$68602,$A$2:$A$7563,'MASTER TT'!$B$2:$B$68602,"MONDAY",'MASTER TT'!$C$2:$C$68602,"1100-1*",'MASTER TT'!$AM$2:$AM$68602,"JAN-APRIL 2026",'MASTER TT'!$J$2:$J$68602,"&gt;=1"))</f>
        <v>0</v>
      </c>
      <c r="I180" s="79">
        <f>(COUNTIFS('MASTER TT'!$E$2:$E$68606,$A$2:$A$7563,'MASTER TT'!$B$2:$B$68606,"MONDAY",'MASTER TT'!$C$2:$C$68606,"1200-1*",'MASTER TT'!$AM$2:$AM$68606,"JAN-APRIL 2025",'MASTER TT'!$J$2:$J$68606,"&gt;=1"))</f>
        <v>0</v>
      </c>
      <c r="J180" s="79">
        <f>(COUNTIFS('MASTER TT'!$E$2:$E$68606,$A$2:$A$7563,'MASTER TT'!$B$2:$B$68606,"MONDAY",'MASTER TT'!$C$2:$C$68606,"1300-1*",'MASTER TT'!$AM$2:$AM$68606,"JAN-APRIL 2025",'MASTER TT'!$J$2:$J$68606,"&gt;=1"))</f>
        <v>0</v>
      </c>
      <c r="K180" s="79">
        <f>(COUNTIFS('MASTER TT'!$E$2:$E$68606,$A$2:$A$7563,'MASTER TT'!$B$2:$B$68606,"MONDAY",'MASTER TT'!$C$2:$C$68606,"14*-1*",'MASTER TT'!$AM$2:$AM$68606,"JAN-APRIL 2026",'MASTER TT'!$J$2:$J$68606,"&gt;=1"))</f>
        <v>0</v>
      </c>
      <c r="L180" s="79">
        <f>(COUNTIFS('MASTER TT'!$E$2:$E$68606,$A$2:$A$7563,'MASTER TT'!$B$2:$B$68606,"MONDAY",'MASTER TT'!$C$2:$C$68606,"17*-*",'MASTER TT'!$AM$2:$AM$68606,"JAN-APRIL 2026",'MASTER TT'!$J$2:$J$68606,"&gt;=1"))</f>
        <v>0</v>
      </c>
      <c r="M180" s="79">
        <f>(COUNTIFS('MASTER TT'!$E$2:$E$68606,$A$2:$A$7563,'MASTER TT'!$B$2:$B$68606,"TUESDAY",'MASTER TT'!$C$2:$C$68606,"08*-1*",'MASTER TT'!$AM$2:$AM$68606,"JAN-APRIL 2026",'MASTER TT'!$J$2:$J$68606,"&gt;=1"))</f>
        <v>0</v>
      </c>
      <c r="N180" s="79">
        <f>(COUNTIFS('MASTER TT'!$E$2:$E$68606,$A$2:$A$7563,'MASTER TT'!$B$2:$B$68606,"TUESDAY",'MASTER TT'!$C$2:$C$68606,"1100-1*",'MASTER TT'!$AM$2:$AM$68606,"JAN-APRIL 2026",'MASTER TT'!$J$2:$J$68606,"&gt;=1"))</f>
        <v>0</v>
      </c>
      <c r="O180" s="79">
        <f>(COUNTIFS('MASTER TT'!$E$2:$E$68606,$A$2:$A$7563,'MASTER TT'!$B$2:$B$68606,"MONDAY",'MASTER TT'!$C$2:$C$68606,"1200-1*",'MASTER TT'!$AM$2:$AM$68606,"JAN-APRIL 2025",'MASTER TT'!$J$2:$J$68606,"&gt;=1"))</f>
        <v>0</v>
      </c>
      <c r="P180" s="79">
        <f>(COUNTIFS('MASTER TT'!$E$2:$E$68606,$A$2:$A$7563,'MASTER TT'!$B$2:$B$68606,"TUESDAY",'MASTER TT'!$C$2:$C$68606,"1300-1*",'MASTER TT'!$AM$2:$AM$68606,"JAN-APRIL 2026",'MASTER TT'!$J$2:$J$68606,"&gt;=1"))</f>
        <v>0</v>
      </c>
      <c r="Q180" s="79">
        <f>(COUNTIFS('MASTER TT'!$E$2:$E$68606,$A$2:$A$7563,'MASTER TT'!$B$2:$B$68606,"TUESDAY",'MASTER TT'!$C$2:$C$68606,"14*-1*",'MASTER TT'!$AM$2:$AM$68606,"JAN-APRIL 2026",'MASTER TT'!$J$2:$J$68606,"&gt;=1"))</f>
        <v>0</v>
      </c>
      <c r="R180" s="79">
        <f>(COUNTIFS('MASTER TT'!$E$2:$E$68606,$A$2:$A$7563,'MASTER TT'!$B$2:$B$68606,"TUESDAY",'MASTER TT'!$C$2:$C$68606,"17*-*",'MASTER TT'!$AM$2:$AM$68606,"SEP-DEC  2025",'MASTER TT'!$J$2:$J$68606,"&gt;=1"))</f>
        <v>0</v>
      </c>
      <c r="S180" s="79">
        <f>(COUNTIFS('MASTER TT'!$E$2:$E$68606,$A$2:$A$7563,'MASTER TT'!$B$2:$B$68606,"WEDNESDAY",'MASTER TT'!$C$2:$C$68606,"08*-1*",'MASTER TT'!$AM$2:$AM$68606,"JAN-APRIL 2026",'MASTER TT'!$J$2:$J$68606,"&gt;=1"))</f>
        <v>0</v>
      </c>
      <c r="T180" s="79">
        <f>(COUNTIFS('MASTER TT'!$E$2:$E$68606,$A$2:$A$7563,'MASTER TT'!$B$2:$B$68606,"WEDNESDAY",'MASTER TT'!$C$2:$C$68606,"1100-1*",'MASTER TT'!$AM$2:$AM$68606,"JAN-APRIL 2026",'MASTER TT'!$J$2:$J$68606,"&gt;=1"))</f>
        <v>0</v>
      </c>
      <c r="U180" s="79">
        <f>(COUNTIFS('MASTER TT'!$E$2:$E$68606,$A$2:$A$7563,'MASTER TT'!$B$2:$B$68606,"MONDAY",'MASTER TT'!$C$2:$C$68606,"1200-1*",'MASTER TT'!$AM$2:$AM$68606,"JAN-APRIL 2025",'MASTER TT'!$J$2:$J$68606,"&gt;=1"))</f>
        <v>0</v>
      </c>
      <c r="V180" s="79">
        <f>(COUNTIFS('MASTER TT'!$E$2:$E$68606,$A$2:$A$7563,'MASTER TT'!$B$2:$B$68606,"MONDAY",'MASTER TT'!$C$2:$C$68606,"1300-1*",'MASTER TT'!$AM$2:$AM$68606,"JAN-APRIL 2025",'MASTER TT'!$J$2:$J$68606,"&gt;=1"))</f>
        <v>0</v>
      </c>
      <c r="W180" s="79">
        <f>(COUNTIFS('MASTER TT'!$E$2:$E$68606,$A$2:$A$7563,'MASTER TT'!$B$2:$B$68606,"WEDNESDAY",'MASTER TT'!$C$2:$C$68606,"14*-1*",'MASTER TT'!$AM$2:$AM$68606,"JAN-APRIL 2026",'MASTER TT'!$J$2:$J$68606,"&gt;=1"))</f>
        <v>0</v>
      </c>
      <c r="X180" s="79">
        <f>(COUNTIFS('MASTER TT'!$E$2:$E$68606,$A$2:$A$7563,'MASTER TT'!$B$2:$B$68606,"WEDNESDAY",'MASTER TT'!$C$2:$C$68606,"17*-*",'MASTER TT'!$AM$2:$AM$68606,"JAN-APRIL 2026",'MASTER TT'!$J$2:$J$68606,"&gt;=1"))</f>
        <v>0</v>
      </c>
      <c r="Y180" s="79">
        <f>(COUNTIFS('MASTER TT'!$E$2:$E$68606,$A$2:$A$7563,'MASTER TT'!$B$2:$B$68606,"THURSDAY",'MASTER TT'!$C$2:$C$68606,"08*-1*",'MASTER TT'!$AM$2:$AM$68606,"JAN-APRIL 2026",'MASTER TT'!$J$2:$J$68606,"&gt;=1"))</f>
        <v>0</v>
      </c>
      <c r="Z180" s="79">
        <f>(COUNTIFS('MASTER TT'!$E$2:$E$68606,$A$2:$A$7563,'MASTER TT'!$B$2:$B$68606,"THURSDAY",'MASTER TT'!$C$2:$C$68606,"1100-1*",'MASTER TT'!$AM$2:$AM$68606,"JAN-APRIL 2026",'MASTER TT'!$J$2:$J$68606,"&gt;=1"))</f>
        <v>0</v>
      </c>
      <c r="AA180" s="79">
        <f>(COUNTIFS('MASTER TT'!$E$2:$E$68606,$A$2:$A$7563,'MASTER TT'!$B$2:$B$68606,"MONDAY",'MASTER TT'!$C$2:$C$68606,"1200-1*",'MASTER TT'!$AM$2:$AM$68606,"JAN-APRIL 2025",'MASTER TT'!$J$2:$J$68606,"&gt;=1"))</f>
        <v>0</v>
      </c>
      <c r="AB180" s="79">
        <f>(COUNTIFS('MASTER TT'!$E$2:$E$68606,$A$2:$A$7563,'MASTER TT'!$B$2:$B$68606,"MONDAY",'MASTER TT'!$C$2:$C$68606,"1300-1*",'MASTER TT'!$AM$2:$AM$68606,"JAN-APRIL 2025",'MASTER TT'!$J$2:$J$68606,"&gt;=1"))</f>
        <v>0</v>
      </c>
      <c r="AC180" s="79">
        <f>(COUNTIFS('MASTER TT'!$E$2:$E$68606,$A$2:$A$7563,'MASTER TT'!$B$2:$B$68606,"THURSDAY",'MASTER TT'!$C$2:$C$68606,"14*-1*",'MASTER TT'!$AM$2:$AM$68606,"JAN-APRIL 2026",'MASTER TT'!$J$2:$J$68606,"&gt;=1"))</f>
        <v>0</v>
      </c>
      <c r="AD180" s="79">
        <f>(COUNTIFS('MASTER TT'!$E$2:$E$68606,$A$2:$A$7563,'MASTER TT'!$B$2:$B$68606,"THURSDAY",'MASTER TT'!$C$2:$C$68606,"17*-*",'MASTER TT'!$AM$2:$AM$68606,"JAN-APRIL 2026",'MASTER TT'!$J$2:$J$68606,"&gt;=1"))</f>
        <v>0</v>
      </c>
      <c r="AE180" s="79">
        <f>(COUNTIFS('MASTER TT'!$E$2:$E$68606,$A$2:$A$7563,'MASTER TT'!$B$2:$B$68606,"FRIDAY",'MASTER TT'!$C$2:$C$68606,"08*-1*",'MASTER TT'!$AM$2:$AM$68606,"JAN-APRIL 2026",'MASTER TT'!$J$2:$J$68606,"&gt;=1"))</f>
        <v>0</v>
      </c>
      <c r="AF180" s="79">
        <f>(COUNTIFS('MASTER TT'!$E$2:$E$68606,$A$2:$A$7563,'MASTER TT'!$B$2:$B$68606,"FRIDAY",'MASTER TT'!$C$2:$C$68606,"1100-1*",'MASTER TT'!$AM$2:$AM$68606,"JAN-APRIL 2026",'MASTER TT'!$J$2:$J$68606,"&gt;=1"))</f>
        <v>0</v>
      </c>
      <c r="AG180" s="79">
        <f>(COUNTIFS('MASTER TT'!$E$2:$E$68606,$A$2:$A$7563,'MASTER TT'!$B$2:$B$68606,"MONDAY",'MASTER TT'!$C$2:$C$68606,"1200-1*",'MASTER TT'!$AM$2:$AM$68606,"JAN-APRIL 2025",'MASTER TT'!$J$2:$J$68606,"&gt;=1"))</f>
        <v>0</v>
      </c>
      <c r="AH180" s="79">
        <f>(COUNTIFS('MASTER TT'!$E$2:$E$68606,$A$2:$A$7563,'MASTER TT'!$B$2:$B$68606,"MONDAY",'MASTER TT'!$C$2:$C$68606,"1300-1*",'MASTER TT'!$AM$2:$AM$68606,"JAN-APRIL 2025",'MASTER TT'!$J$2:$J$68606,"&gt;=1"))</f>
        <v>0</v>
      </c>
      <c r="AI180" s="79">
        <f>(COUNTIFS('MASTER TT'!$E$2:$E$68606,$A$2:$A$7563,'MASTER TT'!$B$2:$B$68606,"FRIDAY",'MASTER TT'!$C$2:$C$68606,"14*-1*",'MASTER TT'!$AM$2:$AM$68606,"JAN-APRIL 2026",'MASTER TT'!$J$2:$J$68606,"&gt;=1"))</f>
        <v>0</v>
      </c>
      <c r="AJ180" s="79">
        <f>(COUNTIFS('MASTER TT'!$E$2:$E$68606,$A$2:$A$7563,'MASTER TT'!$B$2:$B$68606,"FRIDAY",'MASTER TT'!$C$2:$C$68606,"17*-*",'MASTER TT'!$AM$2:$AM$68606,"JAN-APRIL 2026",'MASTER TT'!$J$2:$J$68606,"&gt;=1"))</f>
        <v>0</v>
      </c>
      <c r="AK180" s="79">
        <f>(COUNTIFS('MASTER TT'!$E$2:$E$68606,$A$2:$A$7563,'MASTER TT'!$B$2:$B$68606,"SATURDAY",'MASTER TT'!$C$2:$C$68606,"08*-1*",'MASTER TT'!$AM$2:$AM$68606,"JAN-APRIL 2026",'MASTER TT'!$J$2:$J$68606,"&gt;=1"))</f>
        <v>0</v>
      </c>
      <c r="AL180" s="79">
        <f>(COUNTIFS('MASTER TT'!$E$2:$E$68606,$A$2:$A$7563,'MASTER TT'!$B$2:$B$68606,"SATURDAY",'MASTER TT'!$C$2:$C$68606,"1100-1*",'MASTER TT'!$AM$2:$AM$68606,"JAN-APRIL 2026",'MASTER TT'!$J$2:$J$68606,"&gt;=1"))</f>
        <v>0</v>
      </c>
      <c r="AM180" s="79">
        <f>(COUNTIFS('MASTER TT'!$E$2:$E$68606,$A$2:$A$7563,'MASTER TT'!$B$2:$B$68606,"MONDAY",'MASTER TT'!$C$2:$C$68606,"1200-1*",'MASTER TT'!$AM$2:$AM$68606,"JAN-APRIL 2025",'MASTER TT'!$J$2:$J$68606,"&gt;=1"))</f>
        <v>0</v>
      </c>
      <c r="AN180" s="79">
        <f>(COUNTIFS('MASTER TT'!$E$2:$E$68606,$A$2:$A$7563,'MASTER TT'!$B$2:$B$68606,"MONDAY",'MASTER TT'!$C$2:$C$68606,"1300-1*",'MASTER TT'!$AM$2:$AM$68606,"JAN-APRIL 2025",'MASTER TT'!$J$2:$J$68606,"&gt;=1"))</f>
        <v>0</v>
      </c>
      <c r="AO180" s="79">
        <f>(COUNTIFS('MASTER TT'!$E$2:$E$68606,$A$2:$A$7563,'MASTER TT'!$B$2:$B$68606,"MONDAY",'MASTER TT'!$C$2:$C$68606,"14*-1*",'MASTER TT'!$AM$2:$AM$68606,"MAY-AUG 2025",'MASTER TT'!$J$2:$J$68606,"&gt;=1"))</f>
        <v>0</v>
      </c>
      <c r="AP180" s="79">
        <f>(COUNTIFS('MASTER TT'!$E$2:$E$68606,$A$2:$A$7563,'MASTER TT'!$B$2:$B$68606,"SATURDAY",'MASTER TT'!$C$2:$C$68606,"17*-*",'MASTER TT'!$AM$2:$AM$68606,"JAN-APRIL 2026",'MASTER TT'!$J$2:$J$68606,"&gt;=1"))</f>
        <v>0</v>
      </c>
      <c r="AQ180" s="79">
        <f>(COUNTIFS('MASTER TT'!$E$2:$E$68606,$A$2:$A$7563,'MASTER TT'!$B$2:$B$68606,"SUNDAY",'MASTER TT'!$C$2:$C$68606,"08*-1*",'MASTER TT'!$AM$2:$AM$68606,"JAN-APRIL 2026",'MASTER TT'!$J$2:$J$68606,"&gt;=1"))</f>
        <v>0</v>
      </c>
      <c r="AR180" s="79">
        <f>(COUNTIFS('MASTER TT'!$E$2:$E$68607,$A$2:$A$7563,'MASTER TT'!$B$2:$B$68607,"SUNDAY",'MASTER TT'!$C$2:$C$68607,"1100-1*",'MASTER TT'!$AM$2:$AM$68607,"JAN-APRIL 2026",'MASTER TT'!$J$2:$J$68607,"&gt;=1"))</f>
        <v>0</v>
      </c>
      <c r="AS180" s="79">
        <f>(COUNTIFS('MASTER TT'!$E$2:$E$68606,$A$2:$A$7563,'MASTER TT'!$B$2:$B$68606,"SUNDAY",'MASTER TT'!$C$2:$C$68606,"1200-1*",'MASTER TT'!$AM$2:$AM$68606,"JAN-APRIL 2026",'MASTER TT'!$J$2:$J$68606,"&gt;=1"))</f>
        <v>0</v>
      </c>
      <c r="AT180" s="79">
        <f>(COUNTIFS('MASTER TT'!$E$2:$E$68606,$A$2:$A$7563,'MASTER TT'!$B$2:$B$68606,"SUNDAY",'MASTER TT'!$C$2:$C$68606,"1300-1*",'MASTER TT'!$AM$2:$AM$68606,"JAN-APRIL 2026",'MASTER TT'!$J$2:$J$68606,"&gt;=1"))</f>
        <v>0</v>
      </c>
      <c r="AU180" s="79">
        <f>(COUNTIFS('MASTER TT'!$E$2:$E$68606,$A$2:$A$7563,'MASTER TT'!$B$2:$B$68606,"SUNDAY",'MASTER TT'!$C$2:$C$68606,"14*-1*",'MASTER TT'!$AM$2:$AM$68606,"JAN-APRIL 2026",'MASTER TT'!$J$2:$J$68606,"&gt;=1"))</f>
        <v>0</v>
      </c>
      <c r="AV180" s="79">
        <f>(COUNTIFS('MASTER TT'!$E$2:$E$68606,$A$2:$A$7563,'MASTER TT'!$B$2:$B$68606,"SUNDAY",'MASTER TT'!$C$2:$C$68606,"17*-*",'MASTER TT'!$AM$2:$AM$68606,"JAN-APRIL 2026",'MASTER TT'!$J$2:$J$68606,"&gt;=1"))</f>
        <v>0</v>
      </c>
      <c r="AW180" s="28"/>
      <c r="AX180" s="29"/>
      <c r="AY180" s="28"/>
      <c r="AZ180" s="28"/>
      <c r="BA180" s="28"/>
      <c r="BB180" s="28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1"/>
      <c r="BZ180" s="31"/>
      <c r="CA180" s="30"/>
      <c r="CB180" s="30"/>
      <c r="CC180" s="30"/>
      <c r="CD180" s="30"/>
      <c r="CE180" s="30"/>
      <c r="CF180" s="30"/>
    </row>
    <row r="181" spans="1:84" ht="14.25" customHeight="1">
      <c r="A181" s="129" t="s">
        <v>555</v>
      </c>
      <c r="B181" s="130" t="s">
        <v>510</v>
      </c>
      <c r="C181" s="46"/>
      <c r="D181" s="121"/>
      <c r="E181" s="121"/>
      <c r="F181" s="121" t="s">
        <v>479</v>
      </c>
      <c r="G181" s="79">
        <f>(COUNTIFS('MASTER TT'!$E$2:$E$68606,$A$2:$A$7563,'MASTER TT'!$B$2:$B$68606,"MONDAY",'MASTER TT'!$C$2:$C$68606,"08*-1*",'MASTER TT'!$AM$2:$AM$68606,"JAN-APRIL 2026",'MASTER TT'!$J$2:$J$68606,"&gt;=1"))</f>
        <v>0</v>
      </c>
      <c r="H181" s="79">
        <f>(COUNTIFS('MASTER TT'!$E$2:$E$68602,$A$2:$A$7563,'MASTER TT'!$B$2:$B$68602,"MONDAY",'MASTER TT'!$C$2:$C$68602,"1100-1*",'MASTER TT'!$AM$2:$AM$68602,"JAN-APRIL 2026",'MASTER TT'!$J$2:$J$68602,"&gt;=1"))</f>
        <v>0</v>
      </c>
      <c r="I181" s="79">
        <f>(COUNTIFS('MASTER TT'!$E$2:$E$68606,$A$2:$A$7563,'MASTER TT'!$B$2:$B$68606,"MONDAY",'MASTER TT'!$C$2:$C$68606,"1200-1*",'MASTER TT'!$AM$2:$AM$68606,"JAN-APRIL 2025",'MASTER TT'!$J$2:$J$68606,"&gt;=1"))</f>
        <v>0</v>
      </c>
      <c r="J181" s="79">
        <f>(COUNTIFS('MASTER TT'!$E$2:$E$68606,$A$2:$A$7563,'MASTER TT'!$B$2:$B$68606,"MONDAY",'MASTER TT'!$C$2:$C$68606,"1300-1*",'MASTER TT'!$AM$2:$AM$68606,"JAN-APRIL 2025",'MASTER TT'!$J$2:$J$68606,"&gt;=1"))</f>
        <v>0</v>
      </c>
      <c r="K181" s="79">
        <f>(COUNTIFS('MASTER TT'!$E$2:$E$68606,$A$2:$A$7563,'MASTER TT'!$B$2:$B$68606,"MONDAY",'MASTER TT'!$C$2:$C$68606,"14*-1*",'MASTER TT'!$AM$2:$AM$68606,"JAN-APRIL 2026",'MASTER TT'!$J$2:$J$68606,"&gt;=1"))</f>
        <v>0</v>
      </c>
      <c r="L181" s="79">
        <f>(COUNTIFS('MASTER TT'!$E$2:$E$68606,$A$2:$A$7563,'MASTER TT'!$B$2:$B$68606,"MONDAY",'MASTER TT'!$C$2:$C$68606,"17*-*",'MASTER TT'!$AM$2:$AM$68606,"JAN-APRIL 2026",'MASTER TT'!$J$2:$J$68606,"&gt;=1"))</f>
        <v>0</v>
      </c>
      <c r="M181" s="79">
        <f>(COUNTIFS('MASTER TT'!$E$2:$E$68606,$A$2:$A$7563,'MASTER TT'!$B$2:$B$68606,"TUESDAY",'MASTER TT'!$C$2:$C$68606,"08*-1*",'MASTER TT'!$AM$2:$AM$68606,"JAN-APRIL 2026",'MASTER TT'!$J$2:$J$68606,"&gt;=1"))</f>
        <v>0</v>
      </c>
      <c r="N181" s="79">
        <f>(COUNTIFS('MASTER TT'!$E$2:$E$68606,$A$2:$A$7563,'MASTER TT'!$B$2:$B$68606,"TUESDAY",'MASTER TT'!$C$2:$C$68606,"1100-1*",'MASTER TT'!$AM$2:$AM$68606,"JAN-APRIL 2026",'MASTER TT'!$J$2:$J$68606,"&gt;=1"))</f>
        <v>0</v>
      </c>
      <c r="O181" s="79">
        <f>(COUNTIFS('MASTER TT'!$E$2:$E$68606,$A$2:$A$7563,'MASTER TT'!$B$2:$B$68606,"MONDAY",'MASTER TT'!$C$2:$C$68606,"1200-1*",'MASTER TT'!$AM$2:$AM$68606,"JAN-APRIL 2025",'MASTER TT'!$J$2:$J$68606,"&gt;=1"))</f>
        <v>0</v>
      </c>
      <c r="P181" s="79">
        <f>(COUNTIFS('MASTER TT'!$E$2:$E$68606,$A$2:$A$7563,'MASTER TT'!$B$2:$B$68606,"TUESDAY",'MASTER TT'!$C$2:$C$68606,"1300-1*",'MASTER TT'!$AM$2:$AM$68606,"JAN-APRIL 2026",'MASTER TT'!$J$2:$J$68606,"&gt;=1"))</f>
        <v>0</v>
      </c>
      <c r="Q181" s="79">
        <f>(COUNTIFS('MASTER TT'!$E$2:$E$68606,$A$2:$A$7563,'MASTER TT'!$B$2:$B$68606,"TUESDAY",'MASTER TT'!$C$2:$C$68606,"14*-1*",'MASTER TT'!$AM$2:$AM$68606,"JAN-APRIL 2026",'MASTER TT'!$J$2:$J$68606,"&gt;=1"))</f>
        <v>0</v>
      </c>
      <c r="R181" s="79">
        <f>(COUNTIFS('MASTER TT'!$E$2:$E$68606,$A$2:$A$7563,'MASTER TT'!$B$2:$B$68606,"TUESDAY",'MASTER TT'!$C$2:$C$68606,"17*-*",'MASTER TT'!$AM$2:$AM$68606,"SEP-DEC  2025",'MASTER TT'!$J$2:$J$68606,"&gt;=1"))</f>
        <v>0</v>
      </c>
      <c r="S181" s="79">
        <f>(COUNTIFS('MASTER TT'!$E$2:$E$68606,$A$2:$A$7563,'MASTER TT'!$B$2:$B$68606,"WEDNESDAY",'MASTER TT'!$C$2:$C$68606,"08*-1*",'MASTER TT'!$AM$2:$AM$68606,"JAN-APRIL 2026",'MASTER TT'!$J$2:$J$68606,"&gt;=1"))</f>
        <v>0</v>
      </c>
      <c r="T181" s="79">
        <f>(COUNTIFS('MASTER TT'!$E$2:$E$68606,$A$2:$A$7563,'MASTER TT'!$B$2:$B$68606,"WEDNESDAY",'MASTER TT'!$C$2:$C$68606,"1100-1*",'MASTER TT'!$AM$2:$AM$68606,"JAN-APRIL 2026",'MASTER TT'!$J$2:$J$68606,"&gt;=1"))</f>
        <v>0</v>
      </c>
      <c r="U181" s="79">
        <f>(COUNTIFS('MASTER TT'!$E$2:$E$68606,$A$2:$A$7563,'MASTER TT'!$B$2:$B$68606,"MONDAY",'MASTER TT'!$C$2:$C$68606,"1200-1*",'MASTER TT'!$AM$2:$AM$68606,"JAN-APRIL 2025",'MASTER TT'!$J$2:$J$68606,"&gt;=1"))</f>
        <v>0</v>
      </c>
      <c r="V181" s="79">
        <f>(COUNTIFS('MASTER TT'!$E$2:$E$68606,$A$2:$A$7563,'MASTER TT'!$B$2:$B$68606,"MONDAY",'MASTER TT'!$C$2:$C$68606,"1300-1*",'MASTER TT'!$AM$2:$AM$68606,"JAN-APRIL 2025",'MASTER TT'!$J$2:$J$68606,"&gt;=1"))</f>
        <v>0</v>
      </c>
      <c r="W181" s="79">
        <f>(COUNTIFS('MASTER TT'!$E$2:$E$68606,$A$2:$A$7563,'MASTER TT'!$B$2:$B$68606,"WEDNESDAY",'MASTER TT'!$C$2:$C$68606,"14*-1*",'MASTER TT'!$AM$2:$AM$68606,"JAN-APRIL 2026",'MASTER TT'!$J$2:$J$68606,"&gt;=1"))</f>
        <v>0</v>
      </c>
      <c r="X181" s="79">
        <f>(COUNTIFS('MASTER TT'!$E$2:$E$68606,$A$2:$A$7563,'MASTER TT'!$B$2:$B$68606,"WEDNESDAY",'MASTER TT'!$C$2:$C$68606,"17*-*",'MASTER TT'!$AM$2:$AM$68606,"JAN-APRIL 2026",'MASTER TT'!$J$2:$J$68606,"&gt;=1"))</f>
        <v>0</v>
      </c>
      <c r="Y181" s="79">
        <f>(COUNTIFS('MASTER TT'!$E$2:$E$68606,$A$2:$A$7563,'MASTER TT'!$B$2:$B$68606,"THURSDAY",'MASTER TT'!$C$2:$C$68606,"08*-1*",'MASTER TT'!$AM$2:$AM$68606,"JAN-APRIL 2026",'MASTER TT'!$J$2:$J$68606,"&gt;=1"))</f>
        <v>0</v>
      </c>
      <c r="Z181" s="79">
        <f>(COUNTIFS('MASTER TT'!$E$2:$E$68606,$A$2:$A$7563,'MASTER TT'!$B$2:$B$68606,"THURSDAY",'MASTER TT'!$C$2:$C$68606,"1100-1*",'MASTER TT'!$AM$2:$AM$68606,"JAN-APRIL 2026",'MASTER TT'!$J$2:$J$68606,"&gt;=1"))</f>
        <v>0</v>
      </c>
      <c r="AA181" s="79">
        <f>(COUNTIFS('MASTER TT'!$E$2:$E$68606,$A$2:$A$7563,'MASTER TT'!$B$2:$B$68606,"MONDAY",'MASTER TT'!$C$2:$C$68606,"1200-1*",'MASTER TT'!$AM$2:$AM$68606,"JAN-APRIL 2025",'MASTER TT'!$J$2:$J$68606,"&gt;=1"))</f>
        <v>0</v>
      </c>
      <c r="AB181" s="79">
        <f>(COUNTIFS('MASTER TT'!$E$2:$E$68606,$A$2:$A$7563,'MASTER TT'!$B$2:$B$68606,"MONDAY",'MASTER TT'!$C$2:$C$68606,"1300-1*",'MASTER TT'!$AM$2:$AM$68606,"JAN-APRIL 2025",'MASTER TT'!$J$2:$J$68606,"&gt;=1"))</f>
        <v>0</v>
      </c>
      <c r="AC181" s="79">
        <f>(COUNTIFS('MASTER TT'!$E$2:$E$68606,$A$2:$A$7563,'MASTER TT'!$B$2:$B$68606,"THURSDAY",'MASTER TT'!$C$2:$C$68606,"14*-1*",'MASTER TT'!$AM$2:$AM$68606,"JAN-APRIL 2026",'MASTER TT'!$J$2:$J$68606,"&gt;=1"))</f>
        <v>0</v>
      </c>
      <c r="AD181" s="79">
        <f>(COUNTIFS('MASTER TT'!$E$2:$E$68606,$A$2:$A$7563,'MASTER TT'!$B$2:$B$68606,"THURSDAY",'MASTER TT'!$C$2:$C$68606,"17*-*",'MASTER TT'!$AM$2:$AM$68606,"JAN-APRIL 2026",'MASTER TT'!$J$2:$J$68606,"&gt;=1"))</f>
        <v>0</v>
      </c>
      <c r="AE181" s="79">
        <f>(COUNTIFS('MASTER TT'!$E$2:$E$68606,$A$2:$A$7563,'MASTER TT'!$B$2:$B$68606,"FRIDAY",'MASTER TT'!$C$2:$C$68606,"08*-1*",'MASTER TT'!$AM$2:$AM$68606,"JAN-APRIL 2026",'MASTER TT'!$J$2:$J$68606,"&gt;=1"))</f>
        <v>0</v>
      </c>
      <c r="AF181" s="79">
        <f>(COUNTIFS('MASTER TT'!$E$2:$E$68606,$A$2:$A$7563,'MASTER TT'!$B$2:$B$68606,"FRIDAY",'MASTER TT'!$C$2:$C$68606,"1100-1*",'MASTER TT'!$AM$2:$AM$68606,"JAN-APRIL 2026",'MASTER TT'!$J$2:$J$68606,"&gt;=1"))</f>
        <v>0</v>
      </c>
      <c r="AG181" s="79">
        <f>(COUNTIFS('MASTER TT'!$E$2:$E$68606,$A$2:$A$7563,'MASTER TT'!$B$2:$B$68606,"MONDAY",'MASTER TT'!$C$2:$C$68606,"1200-1*",'MASTER TT'!$AM$2:$AM$68606,"JAN-APRIL 2025",'MASTER TT'!$J$2:$J$68606,"&gt;=1"))</f>
        <v>0</v>
      </c>
      <c r="AH181" s="79">
        <f>(COUNTIFS('MASTER TT'!$E$2:$E$68606,$A$2:$A$7563,'MASTER TT'!$B$2:$B$68606,"MONDAY",'MASTER TT'!$C$2:$C$68606,"1300-1*",'MASTER TT'!$AM$2:$AM$68606,"JAN-APRIL 2025",'MASTER TT'!$J$2:$J$68606,"&gt;=1"))</f>
        <v>0</v>
      </c>
      <c r="AI181" s="79">
        <f>(COUNTIFS('MASTER TT'!$E$2:$E$68606,$A$2:$A$7563,'MASTER TT'!$B$2:$B$68606,"FRIDAY",'MASTER TT'!$C$2:$C$68606,"14*-1*",'MASTER TT'!$AM$2:$AM$68606,"JAN-APRIL 2026",'MASTER TT'!$J$2:$J$68606,"&gt;=1"))</f>
        <v>0</v>
      </c>
      <c r="AJ181" s="79">
        <f>(COUNTIFS('MASTER TT'!$E$2:$E$68606,$A$2:$A$7563,'MASTER TT'!$B$2:$B$68606,"FRIDAY",'MASTER TT'!$C$2:$C$68606,"17*-*",'MASTER TT'!$AM$2:$AM$68606,"JAN-APRIL 2026",'MASTER TT'!$J$2:$J$68606,"&gt;=1"))</f>
        <v>0</v>
      </c>
      <c r="AK181" s="79">
        <f>(COUNTIFS('MASTER TT'!$E$2:$E$68606,$A$2:$A$7563,'MASTER TT'!$B$2:$B$68606,"SATURDAY",'MASTER TT'!$C$2:$C$68606,"08*-1*",'MASTER TT'!$AM$2:$AM$68606,"JAN-APRIL 2026",'MASTER TT'!$J$2:$J$68606,"&gt;=1"))</f>
        <v>0</v>
      </c>
      <c r="AL181" s="79">
        <f>(COUNTIFS('MASTER TT'!$E$2:$E$68606,$A$2:$A$7563,'MASTER TT'!$B$2:$B$68606,"SATURDAY",'MASTER TT'!$C$2:$C$68606,"1100-1*",'MASTER TT'!$AM$2:$AM$68606,"JAN-APRIL 2026",'MASTER TT'!$J$2:$J$68606,"&gt;=1"))</f>
        <v>0</v>
      </c>
      <c r="AM181" s="79">
        <f>(COUNTIFS('MASTER TT'!$E$2:$E$68606,$A$2:$A$7563,'MASTER TT'!$B$2:$B$68606,"MONDAY",'MASTER TT'!$C$2:$C$68606,"1200-1*",'MASTER TT'!$AM$2:$AM$68606,"JAN-APRIL 2025",'MASTER TT'!$J$2:$J$68606,"&gt;=1"))</f>
        <v>0</v>
      </c>
      <c r="AN181" s="79">
        <f>(COUNTIFS('MASTER TT'!$E$2:$E$68606,$A$2:$A$7563,'MASTER TT'!$B$2:$B$68606,"MONDAY",'MASTER TT'!$C$2:$C$68606,"1300-1*",'MASTER TT'!$AM$2:$AM$68606,"JAN-APRIL 2025",'MASTER TT'!$J$2:$J$68606,"&gt;=1"))</f>
        <v>0</v>
      </c>
      <c r="AO181" s="79">
        <f>(COUNTIFS('MASTER TT'!$E$2:$E$68606,$A$2:$A$7563,'MASTER TT'!$B$2:$B$68606,"MONDAY",'MASTER TT'!$C$2:$C$68606,"14*-1*",'MASTER TT'!$AM$2:$AM$68606,"MAY-AUG 2025",'MASTER TT'!$J$2:$J$68606,"&gt;=1"))</f>
        <v>0</v>
      </c>
      <c r="AP181" s="79">
        <f>(COUNTIFS('MASTER TT'!$E$2:$E$68606,$A$2:$A$7563,'MASTER TT'!$B$2:$B$68606,"SATURDAY",'MASTER TT'!$C$2:$C$68606,"17*-*",'MASTER TT'!$AM$2:$AM$68606,"JAN-APRIL 2026",'MASTER TT'!$J$2:$J$68606,"&gt;=1"))</f>
        <v>0</v>
      </c>
      <c r="AQ181" s="79">
        <f>(COUNTIFS('MASTER TT'!$E$2:$E$68606,$A$2:$A$7563,'MASTER TT'!$B$2:$B$68606,"SUNDAY",'MASTER TT'!$C$2:$C$68606,"08*-1*",'MASTER TT'!$AM$2:$AM$68606,"JAN-APRIL 2026",'MASTER TT'!$J$2:$J$68606,"&gt;=1"))</f>
        <v>0</v>
      </c>
      <c r="AR181" s="79">
        <f>(COUNTIFS('MASTER TT'!$E$2:$E$68607,$A$2:$A$7563,'MASTER TT'!$B$2:$B$68607,"SUNDAY",'MASTER TT'!$C$2:$C$68607,"1100-1*",'MASTER TT'!$AM$2:$AM$68607,"JAN-APRIL 2026",'MASTER TT'!$J$2:$J$68607,"&gt;=1"))</f>
        <v>0</v>
      </c>
      <c r="AS181" s="79">
        <f>(COUNTIFS('MASTER TT'!$E$2:$E$68606,$A$2:$A$7563,'MASTER TT'!$B$2:$B$68606,"SUNDAY",'MASTER TT'!$C$2:$C$68606,"1200-1*",'MASTER TT'!$AM$2:$AM$68606,"JAN-APRIL 2026",'MASTER TT'!$J$2:$J$68606,"&gt;=1"))</f>
        <v>0</v>
      </c>
      <c r="AT181" s="79">
        <f>(COUNTIFS('MASTER TT'!$E$2:$E$68606,$A$2:$A$7563,'MASTER TT'!$B$2:$B$68606,"SUNDAY",'MASTER TT'!$C$2:$C$68606,"1300-1*",'MASTER TT'!$AM$2:$AM$68606,"JAN-APRIL 2026",'MASTER TT'!$J$2:$J$68606,"&gt;=1"))</f>
        <v>0</v>
      </c>
      <c r="AU181" s="79">
        <f>(COUNTIFS('MASTER TT'!$E$2:$E$68606,$A$2:$A$7563,'MASTER TT'!$B$2:$B$68606,"SUNDAY",'MASTER TT'!$C$2:$C$68606,"14*-1*",'MASTER TT'!$AM$2:$AM$68606,"JAN-APRIL 2026",'MASTER TT'!$J$2:$J$68606,"&gt;=1"))</f>
        <v>0</v>
      </c>
      <c r="AV181" s="79">
        <f>(COUNTIFS('MASTER TT'!$E$2:$E$68606,$A$2:$A$7563,'MASTER TT'!$B$2:$B$68606,"SUNDAY",'MASTER TT'!$C$2:$C$68606,"17*-*",'MASTER TT'!$AM$2:$AM$68606,"JAN-APRIL 2026",'MASTER TT'!$J$2:$J$68606,"&gt;=1"))</f>
        <v>0</v>
      </c>
      <c r="AW181" s="28"/>
      <c r="AX181" s="29"/>
      <c r="AY181" s="28"/>
      <c r="AZ181" s="28"/>
      <c r="BA181" s="28"/>
      <c r="BB181" s="28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1"/>
      <c r="BZ181" s="31"/>
      <c r="CA181" s="30"/>
      <c r="CB181" s="30"/>
      <c r="CC181" s="30"/>
      <c r="CD181" s="30"/>
      <c r="CE181" s="30"/>
      <c r="CF181" s="30"/>
    </row>
    <row r="182" spans="1:84" ht="14.25" customHeight="1">
      <c r="A182" s="129" t="s">
        <v>556</v>
      </c>
      <c r="B182" s="130" t="s">
        <v>510</v>
      </c>
      <c r="C182" s="46"/>
      <c r="D182" s="121"/>
      <c r="E182" s="121"/>
      <c r="F182" s="121" t="s">
        <v>479</v>
      </c>
      <c r="G182" s="79">
        <f>(COUNTIFS('MASTER TT'!$E$2:$E$68606,$A$2:$A$7563,'MASTER TT'!$B$2:$B$68606,"MONDAY",'MASTER TT'!$C$2:$C$68606,"08*-1*",'MASTER TT'!$AM$2:$AM$68606,"JAN-APRIL 2026",'MASTER TT'!$J$2:$J$68606,"&gt;=1"))</f>
        <v>0</v>
      </c>
      <c r="H182" s="79">
        <f>(COUNTIFS('MASTER TT'!$E$2:$E$68602,$A$2:$A$7563,'MASTER TT'!$B$2:$B$68602,"MONDAY",'MASTER TT'!$C$2:$C$68602,"1100-1*",'MASTER TT'!$AM$2:$AM$68602,"JAN-APRIL 2026",'MASTER TT'!$J$2:$J$68602,"&gt;=1"))</f>
        <v>0</v>
      </c>
      <c r="I182" s="79">
        <f>(COUNTIFS('MASTER TT'!$E$2:$E$68606,$A$2:$A$7563,'MASTER TT'!$B$2:$B$68606,"MONDAY",'MASTER TT'!$C$2:$C$68606,"1200-1*",'MASTER TT'!$AM$2:$AM$68606,"JAN-APRIL 2025",'MASTER TT'!$J$2:$J$68606,"&gt;=1"))</f>
        <v>0</v>
      </c>
      <c r="J182" s="79">
        <f>(COUNTIFS('MASTER TT'!$E$2:$E$68606,$A$2:$A$7563,'MASTER TT'!$B$2:$B$68606,"MONDAY",'MASTER TT'!$C$2:$C$68606,"1300-1*",'MASTER TT'!$AM$2:$AM$68606,"JAN-APRIL 2025",'MASTER TT'!$J$2:$J$68606,"&gt;=1"))</f>
        <v>0</v>
      </c>
      <c r="K182" s="79">
        <f>(COUNTIFS('MASTER TT'!$E$2:$E$68606,$A$2:$A$7563,'MASTER TT'!$B$2:$B$68606,"MONDAY",'MASTER TT'!$C$2:$C$68606,"14*-1*",'MASTER TT'!$AM$2:$AM$68606,"JAN-APRIL 2026",'MASTER TT'!$J$2:$J$68606,"&gt;=1"))</f>
        <v>0</v>
      </c>
      <c r="L182" s="79">
        <f>(COUNTIFS('MASTER TT'!$E$2:$E$68606,$A$2:$A$7563,'MASTER TT'!$B$2:$B$68606,"MONDAY",'MASTER TT'!$C$2:$C$68606,"17*-*",'MASTER TT'!$AM$2:$AM$68606,"JAN-APRIL 2026",'MASTER TT'!$J$2:$J$68606,"&gt;=1"))</f>
        <v>0</v>
      </c>
      <c r="M182" s="79">
        <f>(COUNTIFS('MASTER TT'!$E$2:$E$68606,$A$2:$A$7563,'MASTER TT'!$B$2:$B$68606,"TUESDAY",'MASTER TT'!$C$2:$C$68606,"08*-1*",'MASTER TT'!$AM$2:$AM$68606,"JAN-APRIL 2026",'MASTER TT'!$J$2:$J$68606,"&gt;=1"))</f>
        <v>0</v>
      </c>
      <c r="N182" s="79">
        <f>(COUNTIFS('MASTER TT'!$E$2:$E$68606,$A$2:$A$7563,'MASTER TT'!$B$2:$B$68606,"TUESDAY",'MASTER TT'!$C$2:$C$68606,"1100-1*",'MASTER TT'!$AM$2:$AM$68606,"JAN-APRIL 2026",'MASTER TT'!$J$2:$J$68606,"&gt;=1"))</f>
        <v>0</v>
      </c>
      <c r="O182" s="79">
        <f>(COUNTIFS('MASTER TT'!$E$2:$E$68606,$A$2:$A$7563,'MASTER TT'!$B$2:$B$68606,"MONDAY",'MASTER TT'!$C$2:$C$68606,"1200-1*",'MASTER TT'!$AM$2:$AM$68606,"JAN-APRIL 2025",'MASTER TT'!$J$2:$J$68606,"&gt;=1"))</f>
        <v>0</v>
      </c>
      <c r="P182" s="79">
        <f>(COUNTIFS('MASTER TT'!$E$2:$E$68606,$A$2:$A$7563,'MASTER TT'!$B$2:$B$68606,"TUESDAY",'MASTER TT'!$C$2:$C$68606,"1300-1*",'MASTER TT'!$AM$2:$AM$68606,"JAN-APRIL 2026",'MASTER TT'!$J$2:$J$68606,"&gt;=1"))</f>
        <v>0</v>
      </c>
      <c r="Q182" s="79">
        <f>(COUNTIFS('MASTER TT'!$E$2:$E$68606,$A$2:$A$7563,'MASTER TT'!$B$2:$B$68606,"TUESDAY",'MASTER TT'!$C$2:$C$68606,"14*-1*",'MASTER TT'!$AM$2:$AM$68606,"JAN-APRIL 2026",'MASTER TT'!$J$2:$J$68606,"&gt;=1"))</f>
        <v>0</v>
      </c>
      <c r="R182" s="79">
        <f>(COUNTIFS('MASTER TT'!$E$2:$E$68606,$A$2:$A$7563,'MASTER TT'!$B$2:$B$68606,"TUESDAY",'MASTER TT'!$C$2:$C$68606,"17*-*",'MASTER TT'!$AM$2:$AM$68606,"SEP-DEC  2025",'MASTER TT'!$J$2:$J$68606,"&gt;=1"))</f>
        <v>0</v>
      </c>
      <c r="S182" s="79">
        <f>(COUNTIFS('MASTER TT'!$E$2:$E$68606,$A$2:$A$7563,'MASTER TT'!$B$2:$B$68606,"WEDNESDAY",'MASTER TT'!$C$2:$C$68606,"08*-1*",'MASTER TT'!$AM$2:$AM$68606,"JAN-APRIL 2026",'MASTER TT'!$J$2:$J$68606,"&gt;=1"))</f>
        <v>0</v>
      </c>
      <c r="T182" s="79">
        <f>(COUNTIFS('MASTER TT'!$E$2:$E$68606,$A$2:$A$7563,'MASTER TT'!$B$2:$B$68606,"WEDNESDAY",'MASTER TT'!$C$2:$C$68606,"1100-1*",'MASTER TT'!$AM$2:$AM$68606,"JAN-APRIL 2026",'MASTER TT'!$J$2:$J$68606,"&gt;=1"))</f>
        <v>0</v>
      </c>
      <c r="U182" s="79">
        <f>(COUNTIFS('MASTER TT'!$E$2:$E$68606,$A$2:$A$7563,'MASTER TT'!$B$2:$B$68606,"MONDAY",'MASTER TT'!$C$2:$C$68606,"1200-1*",'MASTER TT'!$AM$2:$AM$68606,"JAN-APRIL 2025",'MASTER TT'!$J$2:$J$68606,"&gt;=1"))</f>
        <v>0</v>
      </c>
      <c r="V182" s="79">
        <f>(COUNTIFS('MASTER TT'!$E$2:$E$68606,$A$2:$A$7563,'MASTER TT'!$B$2:$B$68606,"MONDAY",'MASTER TT'!$C$2:$C$68606,"1300-1*",'MASTER TT'!$AM$2:$AM$68606,"JAN-APRIL 2025",'MASTER TT'!$J$2:$J$68606,"&gt;=1"))</f>
        <v>0</v>
      </c>
      <c r="W182" s="79">
        <f>(COUNTIFS('MASTER TT'!$E$2:$E$68606,$A$2:$A$7563,'MASTER TT'!$B$2:$B$68606,"WEDNESDAY",'MASTER TT'!$C$2:$C$68606,"14*-1*",'MASTER TT'!$AM$2:$AM$68606,"JAN-APRIL 2026",'MASTER TT'!$J$2:$J$68606,"&gt;=1"))</f>
        <v>0</v>
      </c>
      <c r="X182" s="79">
        <f>(COUNTIFS('MASTER TT'!$E$2:$E$68606,$A$2:$A$7563,'MASTER TT'!$B$2:$B$68606,"WEDNESDAY",'MASTER TT'!$C$2:$C$68606,"17*-*",'MASTER TT'!$AM$2:$AM$68606,"JAN-APRIL 2026",'MASTER TT'!$J$2:$J$68606,"&gt;=1"))</f>
        <v>0</v>
      </c>
      <c r="Y182" s="79">
        <f>(COUNTIFS('MASTER TT'!$E$2:$E$68606,$A$2:$A$7563,'MASTER TT'!$B$2:$B$68606,"THURSDAY",'MASTER TT'!$C$2:$C$68606,"08*-1*",'MASTER TT'!$AM$2:$AM$68606,"JAN-APRIL 2026",'MASTER TT'!$J$2:$J$68606,"&gt;=1"))</f>
        <v>0</v>
      </c>
      <c r="Z182" s="79">
        <f>(COUNTIFS('MASTER TT'!$E$2:$E$68606,$A$2:$A$7563,'MASTER TT'!$B$2:$B$68606,"THURSDAY",'MASTER TT'!$C$2:$C$68606,"1100-1*",'MASTER TT'!$AM$2:$AM$68606,"JAN-APRIL 2026",'MASTER TT'!$J$2:$J$68606,"&gt;=1"))</f>
        <v>0</v>
      </c>
      <c r="AA182" s="79">
        <f>(COUNTIFS('MASTER TT'!$E$2:$E$68606,$A$2:$A$7563,'MASTER TT'!$B$2:$B$68606,"MONDAY",'MASTER TT'!$C$2:$C$68606,"1200-1*",'MASTER TT'!$AM$2:$AM$68606,"JAN-APRIL 2025",'MASTER TT'!$J$2:$J$68606,"&gt;=1"))</f>
        <v>0</v>
      </c>
      <c r="AB182" s="79">
        <f>(COUNTIFS('MASTER TT'!$E$2:$E$68606,$A$2:$A$7563,'MASTER TT'!$B$2:$B$68606,"MONDAY",'MASTER TT'!$C$2:$C$68606,"1300-1*",'MASTER TT'!$AM$2:$AM$68606,"JAN-APRIL 2025",'MASTER TT'!$J$2:$J$68606,"&gt;=1"))</f>
        <v>0</v>
      </c>
      <c r="AC182" s="79">
        <f>(COUNTIFS('MASTER TT'!$E$2:$E$68606,$A$2:$A$7563,'MASTER TT'!$B$2:$B$68606,"THURSDAY",'MASTER TT'!$C$2:$C$68606,"14*-1*",'MASTER TT'!$AM$2:$AM$68606,"JAN-APRIL 2026",'MASTER TT'!$J$2:$J$68606,"&gt;=1"))</f>
        <v>0</v>
      </c>
      <c r="AD182" s="79">
        <f>(COUNTIFS('MASTER TT'!$E$2:$E$68606,$A$2:$A$7563,'MASTER TT'!$B$2:$B$68606,"THURSDAY",'MASTER TT'!$C$2:$C$68606,"17*-*",'MASTER TT'!$AM$2:$AM$68606,"JAN-APRIL 2026",'MASTER TT'!$J$2:$J$68606,"&gt;=1"))</f>
        <v>0</v>
      </c>
      <c r="AE182" s="79">
        <f>(COUNTIFS('MASTER TT'!$E$2:$E$68606,$A$2:$A$7563,'MASTER TT'!$B$2:$B$68606,"FRIDAY",'MASTER TT'!$C$2:$C$68606,"08*-1*",'MASTER TT'!$AM$2:$AM$68606,"JAN-APRIL 2026",'MASTER TT'!$J$2:$J$68606,"&gt;=1"))</f>
        <v>0</v>
      </c>
      <c r="AF182" s="79">
        <f>(COUNTIFS('MASTER TT'!$E$2:$E$68606,$A$2:$A$7563,'MASTER TT'!$B$2:$B$68606,"FRIDAY",'MASTER TT'!$C$2:$C$68606,"1100-1*",'MASTER TT'!$AM$2:$AM$68606,"JAN-APRIL 2026",'MASTER TT'!$J$2:$J$68606,"&gt;=1"))</f>
        <v>0</v>
      </c>
      <c r="AG182" s="79">
        <f>(COUNTIFS('MASTER TT'!$E$2:$E$68606,$A$2:$A$7563,'MASTER TT'!$B$2:$B$68606,"MONDAY",'MASTER TT'!$C$2:$C$68606,"1200-1*",'MASTER TT'!$AM$2:$AM$68606,"JAN-APRIL 2025",'MASTER TT'!$J$2:$J$68606,"&gt;=1"))</f>
        <v>0</v>
      </c>
      <c r="AH182" s="79">
        <f>(COUNTIFS('MASTER TT'!$E$2:$E$68606,$A$2:$A$7563,'MASTER TT'!$B$2:$B$68606,"MONDAY",'MASTER TT'!$C$2:$C$68606,"1300-1*",'MASTER TT'!$AM$2:$AM$68606,"JAN-APRIL 2025",'MASTER TT'!$J$2:$J$68606,"&gt;=1"))</f>
        <v>0</v>
      </c>
      <c r="AI182" s="79">
        <f>(COUNTIFS('MASTER TT'!$E$2:$E$68606,$A$2:$A$7563,'MASTER TT'!$B$2:$B$68606,"FRIDAY",'MASTER TT'!$C$2:$C$68606,"14*-1*",'MASTER TT'!$AM$2:$AM$68606,"JAN-APRIL 2026",'MASTER TT'!$J$2:$J$68606,"&gt;=1"))</f>
        <v>0</v>
      </c>
      <c r="AJ182" s="79">
        <f>(COUNTIFS('MASTER TT'!$E$2:$E$68606,$A$2:$A$7563,'MASTER TT'!$B$2:$B$68606,"FRIDAY",'MASTER TT'!$C$2:$C$68606,"17*-*",'MASTER TT'!$AM$2:$AM$68606,"JAN-APRIL 2026",'MASTER TT'!$J$2:$J$68606,"&gt;=1"))</f>
        <v>0</v>
      </c>
      <c r="AK182" s="79">
        <f>(COUNTIFS('MASTER TT'!$E$2:$E$68606,$A$2:$A$7563,'MASTER TT'!$B$2:$B$68606,"SATURDAY",'MASTER TT'!$C$2:$C$68606,"08*-1*",'MASTER TT'!$AM$2:$AM$68606,"JAN-APRIL 2026",'MASTER TT'!$J$2:$J$68606,"&gt;=1"))</f>
        <v>0</v>
      </c>
      <c r="AL182" s="79">
        <f>(COUNTIFS('MASTER TT'!$E$2:$E$68606,$A$2:$A$7563,'MASTER TT'!$B$2:$B$68606,"SATURDAY",'MASTER TT'!$C$2:$C$68606,"1100-1*",'MASTER TT'!$AM$2:$AM$68606,"JAN-APRIL 2026",'MASTER TT'!$J$2:$J$68606,"&gt;=1"))</f>
        <v>0</v>
      </c>
      <c r="AM182" s="79">
        <f>(COUNTIFS('MASTER TT'!$E$2:$E$68606,$A$2:$A$7563,'MASTER TT'!$B$2:$B$68606,"MONDAY",'MASTER TT'!$C$2:$C$68606,"1200-1*",'MASTER TT'!$AM$2:$AM$68606,"JAN-APRIL 2025",'MASTER TT'!$J$2:$J$68606,"&gt;=1"))</f>
        <v>0</v>
      </c>
      <c r="AN182" s="79">
        <f>(COUNTIFS('MASTER TT'!$E$2:$E$68606,$A$2:$A$7563,'MASTER TT'!$B$2:$B$68606,"MONDAY",'MASTER TT'!$C$2:$C$68606,"1300-1*",'MASTER TT'!$AM$2:$AM$68606,"JAN-APRIL 2025",'MASTER TT'!$J$2:$J$68606,"&gt;=1"))</f>
        <v>0</v>
      </c>
      <c r="AO182" s="79">
        <f>(COUNTIFS('MASTER TT'!$E$2:$E$68606,$A$2:$A$7563,'MASTER TT'!$B$2:$B$68606,"MONDAY",'MASTER TT'!$C$2:$C$68606,"14*-1*",'MASTER TT'!$AM$2:$AM$68606,"MAY-AUG 2025",'MASTER TT'!$J$2:$J$68606,"&gt;=1"))</f>
        <v>0</v>
      </c>
      <c r="AP182" s="79">
        <f>(COUNTIFS('MASTER TT'!$E$2:$E$68606,$A$2:$A$7563,'MASTER TT'!$B$2:$B$68606,"SATURDAY",'MASTER TT'!$C$2:$C$68606,"17*-*",'MASTER TT'!$AM$2:$AM$68606,"JAN-APRIL 2026",'MASTER TT'!$J$2:$J$68606,"&gt;=1"))</f>
        <v>0</v>
      </c>
      <c r="AQ182" s="79">
        <f>(COUNTIFS('MASTER TT'!$E$2:$E$68606,$A$2:$A$7563,'MASTER TT'!$B$2:$B$68606,"SUNDAY",'MASTER TT'!$C$2:$C$68606,"08*-1*",'MASTER TT'!$AM$2:$AM$68606,"JAN-APRIL 2026",'MASTER TT'!$J$2:$J$68606,"&gt;=1"))</f>
        <v>0</v>
      </c>
      <c r="AR182" s="79">
        <f>(COUNTIFS('MASTER TT'!$E$2:$E$68607,$A$2:$A$7563,'MASTER TT'!$B$2:$B$68607,"SUNDAY",'MASTER TT'!$C$2:$C$68607,"1100-1*",'MASTER TT'!$AM$2:$AM$68607,"JAN-APRIL 2026",'MASTER TT'!$J$2:$J$68607,"&gt;=1"))</f>
        <v>0</v>
      </c>
      <c r="AS182" s="79">
        <f>(COUNTIFS('MASTER TT'!$E$2:$E$68606,$A$2:$A$7563,'MASTER TT'!$B$2:$B$68606,"SUNDAY",'MASTER TT'!$C$2:$C$68606,"1200-1*",'MASTER TT'!$AM$2:$AM$68606,"JAN-APRIL 2026",'MASTER TT'!$J$2:$J$68606,"&gt;=1"))</f>
        <v>0</v>
      </c>
      <c r="AT182" s="79">
        <f>(COUNTIFS('MASTER TT'!$E$2:$E$68606,$A$2:$A$7563,'MASTER TT'!$B$2:$B$68606,"SUNDAY",'MASTER TT'!$C$2:$C$68606,"1300-1*",'MASTER TT'!$AM$2:$AM$68606,"JAN-APRIL 2026",'MASTER TT'!$J$2:$J$68606,"&gt;=1"))</f>
        <v>0</v>
      </c>
      <c r="AU182" s="79">
        <f>(COUNTIFS('MASTER TT'!$E$2:$E$68606,$A$2:$A$7563,'MASTER TT'!$B$2:$B$68606,"SUNDAY",'MASTER TT'!$C$2:$C$68606,"14*-1*",'MASTER TT'!$AM$2:$AM$68606,"JAN-APRIL 2026",'MASTER TT'!$J$2:$J$68606,"&gt;=1"))</f>
        <v>0</v>
      </c>
      <c r="AV182" s="79">
        <f>(COUNTIFS('MASTER TT'!$E$2:$E$68606,$A$2:$A$7563,'MASTER TT'!$B$2:$B$68606,"SUNDAY",'MASTER TT'!$C$2:$C$68606,"17*-*",'MASTER TT'!$AM$2:$AM$68606,"JAN-APRIL 2026",'MASTER TT'!$J$2:$J$68606,"&gt;=1"))</f>
        <v>0</v>
      </c>
      <c r="AW182" s="28"/>
      <c r="AX182" s="29"/>
      <c r="AY182" s="28"/>
      <c r="AZ182" s="28"/>
      <c r="BA182" s="28"/>
      <c r="BB182" s="28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1"/>
      <c r="BZ182" s="31"/>
      <c r="CA182" s="30"/>
      <c r="CB182" s="30"/>
      <c r="CC182" s="30"/>
      <c r="CD182" s="30"/>
      <c r="CE182" s="30"/>
      <c r="CF182" s="30"/>
    </row>
    <row r="183" spans="1:84" ht="14.25" customHeight="1">
      <c r="A183" s="129" t="s">
        <v>557</v>
      </c>
      <c r="B183" s="130" t="s">
        <v>510</v>
      </c>
      <c r="C183" s="46"/>
      <c r="D183" s="121"/>
      <c r="E183" s="121"/>
      <c r="F183" s="121" t="s">
        <v>479</v>
      </c>
      <c r="G183" s="79">
        <f>(COUNTIFS('MASTER TT'!$E$2:$E$68606,$A$2:$A$7563,'MASTER TT'!$B$2:$B$68606,"MONDAY",'MASTER TT'!$C$2:$C$68606,"08*-1*",'MASTER TT'!$AM$2:$AM$68606,"JAN-APRIL 2026",'MASTER TT'!$J$2:$J$68606,"&gt;=1"))</f>
        <v>0</v>
      </c>
      <c r="H183" s="79">
        <f>(COUNTIFS('MASTER TT'!$E$2:$E$68602,$A$2:$A$7563,'MASTER TT'!$B$2:$B$68602,"MONDAY",'MASTER TT'!$C$2:$C$68602,"1100-1*",'MASTER TT'!$AM$2:$AM$68602,"JAN-APRIL 2026",'MASTER TT'!$J$2:$J$68602,"&gt;=1"))</f>
        <v>0</v>
      </c>
      <c r="I183" s="79">
        <f>(COUNTIFS('MASTER TT'!$E$2:$E$68606,$A$2:$A$7563,'MASTER TT'!$B$2:$B$68606,"MONDAY",'MASTER TT'!$C$2:$C$68606,"1200-1*",'MASTER TT'!$AM$2:$AM$68606,"JAN-APRIL 2025",'MASTER TT'!$J$2:$J$68606,"&gt;=1"))</f>
        <v>0</v>
      </c>
      <c r="J183" s="79">
        <f>(COUNTIFS('MASTER TT'!$E$2:$E$68606,$A$2:$A$7563,'MASTER TT'!$B$2:$B$68606,"MONDAY",'MASTER TT'!$C$2:$C$68606,"1300-1*",'MASTER TT'!$AM$2:$AM$68606,"JAN-APRIL 2025",'MASTER TT'!$J$2:$J$68606,"&gt;=1"))</f>
        <v>0</v>
      </c>
      <c r="K183" s="79">
        <f>(COUNTIFS('MASTER TT'!$E$2:$E$68606,$A$2:$A$7563,'MASTER TT'!$B$2:$B$68606,"MONDAY",'MASTER TT'!$C$2:$C$68606,"14*-1*",'MASTER TT'!$AM$2:$AM$68606,"JAN-APRIL 2026",'MASTER TT'!$J$2:$J$68606,"&gt;=1"))</f>
        <v>0</v>
      </c>
      <c r="L183" s="79">
        <f>(COUNTIFS('MASTER TT'!$E$2:$E$68606,$A$2:$A$7563,'MASTER TT'!$B$2:$B$68606,"MONDAY",'MASTER TT'!$C$2:$C$68606,"17*-*",'MASTER TT'!$AM$2:$AM$68606,"JAN-APRIL 2026",'MASTER TT'!$J$2:$J$68606,"&gt;=1"))</f>
        <v>0</v>
      </c>
      <c r="M183" s="79">
        <f>(COUNTIFS('MASTER TT'!$E$2:$E$68606,$A$2:$A$7563,'MASTER TT'!$B$2:$B$68606,"TUESDAY",'MASTER TT'!$C$2:$C$68606,"08*-1*",'MASTER TT'!$AM$2:$AM$68606,"JAN-APRIL 2026",'MASTER TT'!$J$2:$J$68606,"&gt;=1"))</f>
        <v>0</v>
      </c>
      <c r="N183" s="79">
        <f>(COUNTIFS('MASTER TT'!$E$2:$E$68606,$A$2:$A$7563,'MASTER TT'!$B$2:$B$68606,"TUESDAY",'MASTER TT'!$C$2:$C$68606,"1100-1*",'MASTER TT'!$AM$2:$AM$68606,"JAN-APRIL 2026",'MASTER TT'!$J$2:$J$68606,"&gt;=1"))</f>
        <v>0</v>
      </c>
      <c r="O183" s="79">
        <f>(COUNTIFS('MASTER TT'!$E$2:$E$68606,$A$2:$A$7563,'MASTER TT'!$B$2:$B$68606,"MONDAY",'MASTER TT'!$C$2:$C$68606,"1200-1*",'MASTER TT'!$AM$2:$AM$68606,"JAN-APRIL 2025",'MASTER TT'!$J$2:$J$68606,"&gt;=1"))</f>
        <v>0</v>
      </c>
      <c r="P183" s="79">
        <f>(COUNTIFS('MASTER TT'!$E$2:$E$68606,$A$2:$A$7563,'MASTER TT'!$B$2:$B$68606,"TUESDAY",'MASTER TT'!$C$2:$C$68606,"1300-1*",'MASTER TT'!$AM$2:$AM$68606,"JAN-APRIL 2026",'MASTER TT'!$J$2:$J$68606,"&gt;=1"))</f>
        <v>0</v>
      </c>
      <c r="Q183" s="79">
        <f>(COUNTIFS('MASTER TT'!$E$2:$E$68606,$A$2:$A$7563,'MASTER TT'!$B$2:$B$68606,"TUESDAY",'MASTER TT'!$C$2:$C$68606,"14*-1*",'MASTER TT'!$AM$2:$AM$68606,"JAN-APRIL 2026",'MASTER TT'!$J$2:$J$68606,"&gt;=1"))</f>
        <v>0</v>
      </c>
      <c r="R183" s="79">
        <f>(COUNTIFS('MASTER TT'!$E$2:$E$68606,$A$2:$A$7563,'MASTER TT'!$B$2:$B$68606,"TUESDAY",'MASTER TT'!$C$2:$C$68606,"17*-*",'MASTER TT'!$AM$2:$AM$68606,"SEP-DEC  2025",'MASTER TT'!$J$2:$J$68606,"&gt;=1"))</f>
        <v>0</v>
      </c>
      <c r="S183" s="79">
        <f>(COUNTIFS('MASTER TT'!$E$2:$E$68606,$A$2:$A$7563,'MASTER TT'!$B$2:$B$68606,"WEDNESDAY",'MASTER TT'!$C$2:$C$68606,"08*-1*",'MASTER TT'!$AM$2:$AM$68606,"JAN-APRIL 2026",'MASTER TT'!$J$2:$J$68606,"&gt;=1"))</f>
        <v>0</v>
      </c>
      <c r="T183" s="79">
        <f>(COUNTIFS('MASTER TT'!$E$2:$E$68606,$A$2:$A$7563,'MASTER TT'!$B$2:$B$68606,"WEDNESDAY",'MASTER TT'!$C$2:$C$68606,"1100-1*",'MASTER TT'!$AM$2:$AM$68606,"JAN-APRIL 2026",'MASTER TT'!$J$2:$J$68606,"&gt;=1"))</f>
        <v>0</v>
      </c>
      <c r="U183" s="79">
        <f>(COUNTIFS('MASTER TT'!$E$2:$E$68606,$A$2:$A$7563,'MASTER TT'!$B$2:$B$68606,"MONDAY",'MASTER TT'!$C$2:$C$68606,"1200-1*",'MASTER TT'!$AM$2:$AM$68606,"JAN-APRIL 2025",'MASTER TT'!$J$2:$J$68606,"&gt;=1"))</f>
        <v>0</v>
      </c>
      <c r="V183" s="79">
        <f>(COUNTIFS('MASTER TT'!$E$2:$E$68606,$A$2:$A$7563,'MASTER TT'!$B$2:$B$68606,"MONDAY",'MASTER TT'!$C$2:$C$68606,"1300-1*",'MASTER TT'!$AM$2:$AM$68606,"JAN-APRIL 2025",'MASTER TT'!$J$2:$J$68606,"&gt;=1"))</f>
        <v>0</v>
      </c>
      <c r="W183" s="79">
        <f>(COUNTIFS('MASTER TT'!$E$2:$E$68606,$A$2:$A$7563,'MASTER TT'!$B$2:$B$68606,"WEDNESDAY",'MASTER TT'!$C$2:$C$68606,"14*-1*",'MASTER TT'!$AM$2:$AM$68606,"JAN-APRIL 2026",'MASTER TT'!$J$2:$J$68606,"&gt;=1"))</f>
        <v>0</v>
      </c>
      <c r="X183" s="79">
        <f>(COUNTIFS('MASTER TT'!$E$2:$E$68606,$A$2:$A$7563,'MASTER TT'!$B$2:$B$68606,"WEDNESDAY",'MASTER TT'!$C$2:$C$68606,"17*-*",'MASTER TT'!$AM$2:$AM$68606,"JAN-APRIL 2026",'MASTER TT'!$J$2:$J$68606,"&gt;=1"))</f>
        <v>0</v>
      </c>
      <c r="Y183" s="79">
        <f>(COUNTIFS('MASTER TT'!$E$2:$E$68606,$A$2:$A$7563,'MASTER TT'!$B$2:$B$68606,"THURSDAY",'MASTER TT'!$C$2:$C$68606,"08*-1*",'MASTER TT'!$AM$2:$AM$68606,"JAN-APRIL 2026",'MASTER TT'!$J$2:$J$68606,"&gt;=1"))</f>
        <v>0</v>
      </c>
      <c r="Z183" s="79">
        <f>(COUNTIFS('MASTER TT'!$E$2:$E$68606,$A$2:$A$7563,'MASTER TT'!$B$2:$B$68606,"THURSDAY",'MASTER TT'!$C$2:$C$68606,"1100-1*",'MASTER TT'!$AM$2:$AM$68606,"JAN-APRIL 2026",'MASTER TT'!$J$2:$J$68606,"&gt;=1"))</f>
        <v>0</v>
      </c>
      <c r="AA183" s="79">
        <f>(COUNTIFS('MASTER TT'!$E$2:$E$68606,$A$2:$A$7563,'MASTER TT'!$B$2:$B$68606,"MONDAY",'MASTER TT'!$C$2:$C$68606,"1200-1*",'MASTER TT'!$AM$2:$AM$68606,"JAN-APRIL 2025",'MASTER TT'!$J$2:$J$68606,"&gt;=1"))</f>
        <v>0</v>
      </c>
      <c r="AB183" s="79">
        <f>(COUNTIFS('MASTER TT'!$E$2:$E$68606,$A$2:$A$7563,'MASTER TT'!$B$2:$B$68606,"MONDAY",'MASTER TT'!$C$2:$C$68606,"1300-1*",'MASTER TT'!$AM$2:$AM$68606,"JAN-APRIL 2025",'MASTER TT'!$J$2:$J$68606,"&gt;=1"))</f>
        <v>0</v>
      </c>
      <c r="AC183" s="79">
        <f>(COUNTIFS('MASTER TT'!$E$2:$E$68606,$A$2:$A$7563,'MASTER TT'!$B$2:$B$68606,"THURSDAY",'MASTER TT'!$C$2:$C$68606,"14*-1*",'MASTER TT'!$AM$2:$AM$68606,"JAN-APRIL 2026",'MASTER TT'!$J$2:$J$68606,"&gt;=1"))</f>
        <v>0</v>
      </c>
      <c r="AD183" s="79">
        <f>(COUNTIFS('MASTER TT'!$E$2:$E$68606,$A$2:$A$7563,'MASTER TT'!$B$2:$B$68606,"THURSDAY",'MASTER TT'!$C$2:$C$68606,"17*-*",'MASTER TT'!$AM$2:$AM$68606,"JAN-APRIL 2026",'MASTER TT'!$J$2:$J$68606,"&gt;=1"))</f>
        <v>0</v>
      </c>
      <c r="AE183" s="79">
        <f>(COUNTIFS('MASTER TT'!$E$2:$E$68606,$A$2:$A$7563,'MASTER TT'!$B$2:$B$68606,"FRIDAY",'MASTER TT'!$C$2:$C$68606,"08*-1*",'MASTER TT'!$AM$2:$AM$68606,"JAN-APRIL 2026",'MASTER TT'!$J$2:$J$68606,"&gt;=1"))</f>
        <v>0</v>
      </c>
      <c r="AF183" s="79">
        <f>(COUNTIFS('MASTER TT'!$E$2:$E$68606,$A$2:$A$7563,'MASTER TT'!$B$2:$B$68606,"FRIDAY",'MASTER TT'!$C$2:$C$68606,"1100-1*",'MASTER TT'!$AM$2:$AM$68606,"JAN-APRIL 2026",'MASTER TT'!$J$2:$J$68606,"&gt;=1"))</f>
        <v>0</v>
      </c>
      <c r="AG183" s="79">
        <f>(COUNTIFS('MASTER TT'!$E$2:$E$68606,$A$2:$A$7563,'MASTER TT'!$B$2:$B$68606,"MONDAY",'MASTER TT'!$C$2:$C$68606,"1200-1*",'MASTER TT'!$AM$2:$AM$68606,"JAN-APRIL 2025",'MASTER TT'!$J$2:$J$68606,"&gt;=1"))</f>
        <v>0</v>
      </c>
      <c r="AH183" s="79">
        <f>(COUNTIFS('MASTER TT'!$E$2:$E$68606,$A$2:$A$7563,'MASTER TT'!$B$2:$B$68606,"MONDAY",'MASTER TT'!$C$2:$C$68606,"1300-1*",'MASTER TT'!$AM$2:$AM$68606,"JAN-APRIL 2025",'MASTER TT'!$J$2:$J$68606,"&gt;=1"))</f>
        <v>0</v>
      </c>
      <c r="AI183" s="79">
        <f>(COUNTIFS('MASTER TT'!$E$2:$E$68606,$A$2:$A$7563,'MASTER TT'!$B$2:$B$68606,"FRIDAY",'MASTER TT'!$C$2:$C$68606,"14*-1*",'MASTER TT'!$AM$2:$AM$68606,"JAN-APRIL 2026",'MASTER TT'!$J$2:$J$68606,"&gt;=1"))</f>
        <v>0</v>
      </c>
      <c r="AJ183" s="79">
        <f>(COUNTIFS('MASTER TT'!$E$2:$E$68606,$A$2:$A$7563,'MASTER TT'!$B$2:$B$68606,"FRIDAY",'MASTER TT'!$C$2:$C$68606,"17*-*",'MASTER TT'!$AM$2:$AM$68606,"JAN-APRIL 2026",'MASTER TT'!$J$2:$J$68606,"&gt;=1"))</f>
        <v>0</v>
      </c>
      <c r="AK183" s="79">
        <f>(COUNTIFS('MASTER TT'!$E$2:$E$68606,$A$2:$A$7563,'MASTER TT'!$B$2:$B$68606,"SATURDAY",'MASTER TT'!$C$2:$C$68606,"08*-1*",'MASTER TT'!$AM$2:$AM$68606,"JAN-APRIL 2026",'MASTER TT'!$J$2:$J$68606,"&gt;=1"))</f>
        <v>0</v>
      </c>
      <c r="AL183" s="79">
        <f>(COUNTIFS('MASTER TT'!$E$2:$E$68606,$A$2:$A$7563,'MASTER TT'!$B$2:$B$68606,"SATURDAY",'MASTER TT'!$C$2:$C$68606,"1100-1*",'MASTER TT'!$AM$2:$AM$68606,"JAN-APRIL 2026",'MASTER TT'!$J$2:$J$68606,"&gt;=1"))</f>
        <v>0</v>
      </c>
      <c r="AM183" s="79">
        <f>(COUNTIFS('MASTER TT'!$E$2:$E$68606,$A$2:$A$7563,'MASTER TT'!$B$2:$B$68606,"MONDAY",'MASTER TT'!$C$2:$C$68606,"1200-1*",'MASTER TT'!$AM$2:$AM$68606,"JAN-APRIL 2025",'MASTER TT'!$J$2:$J$68606,"&gt;=1"))</f>
        <v>0</v>
      </c>
      <c r="AN183" s="79">
        <f>(COUNTIFS('MASTER TT'!$E$2:$E$68606,$A$2:$A$7563,'MASTER TT'!$B$2:$B$68606,"MONDAY",'MASTER TT'!$C$2:$C$68606,"1300-1*",'MASTER TT'!$AM$2:$AM$68606,"JAN-APRIL 2025",'MASTER TT'!$J$2:$J$68606,"&gt;=1"))</f>
        <v>0</v>
      </c>
      <c r="AO183" s="79">
        <f>(COUNTIFS('MASTER TT'!$E$2:$E$68606,$A$2:$A$7563,'MASTER TT'!$B$2:$B$68606,"MONDAY",'MASTER TT'!$C$2:$C$68606,"14*-1*",'MASTER TT'!$AM$2:$AM$68606,"MAY-AUG 2025",'MASTER TT'!$J$2:$J$68606,"&gt;=1"))</f>
        <v>0</v>
      </c>
      <c r="AP183" s="79">
        <f>(COUNTIFS('MASTER TT'!$E$2:$E$68606,$A$2:$A$7563,'MASTER TT'!$B$2:$B$68606,"SATURDAY",'MASTER TT'!$C$2:$C$68606,"17*-*",'MASTER TT'!$AM$2:$AM$68606,"JAN-APRIL 2026",'MASTER TT'!$J$2:$J$68606,"&gt;=1"))</f>
        <v>0</v>
      </c>
      <c r="AQ183" s="79">
        <f>(COUNTIFS('MASTER TT'!$E$2:$E$68606,$A$2:$A$7563,'MASTER TT'!$B$2:$B$68606,"SUNDAY",'MASTER TT'!$C$2:$C$68606,"08*-1*",'MASTER TT'!$AM$2:$AM$68606,"JAN-APRIL 2026",'MASTER TT'!$J$2:$J$68606,"&gt;=1"))</f>
        <v>0</v>
      </c>
      <c r="AR183" s="79">
        <f>(COUNTIFS('MASTER TT'!$E$2:$E$68607,$A$2:$A$7563,'MASTER TT'!$B$2:$B$68607,"SUNDAY",'MASTER TT'!$C$2:$C$68607,"1100-1*",'MASTER TT'!$AM$2:$AM$68607,"JAN-APRIL 2026",'MASTER TT'!$J$2:$J$68607,"&gt;=1"))</f>
        <v>0</v>
      </c>
      <c r="AS183" s="79">
        <f>(COUNTIFS('MASTER TT'!$E$2:$E$68606,$A$2:$A$7563,'MASTER TT'!$B$2:$B$68606,"SUNDAY",'MASTER TT'!$C$2:$C$68606,"1200-1*",'MASTER TT'!$AM$2:$AM$68606,"JAN-APRIL 2026",'MASTER TT'!$J$2:$J$68606,"&gt;=1"))</f>
        <v>0</v>
      </c>
      <c r="AT183" s="79">
        <f>(COUNTIFS('MASTER TT'!$E$2:$E$68606,$A$2:$A$7563,'MASTER TT'!$B$2:$B$68606,"SUNDAY",'MASTER TT'!$C$2:$C$68606,"1300-1*",'MASTER TT'!$AM$2:$AM$68606,"JAN-APRIL 2026",'MASTER TT'!$J$2:$J$68606,"&gt;=1"))</f>
        <v>0</v>
      </c>
      <c r="AU183" s="79">
        <f>(COUNTIFS('MASTER TT'!$E$2:$E$68606,$A$2:$A$7563,'MASTER TT'!$B$2:$B$68606,"SUNDAY",'MASTER TT'!$C$2:$C$68606,"14*-1*",'MASTER TT'!$AM$2:$AM$68606,"JAN-APRIL 2026",'MASTER TT'!$J$2:$J$68606,"&gt;=1"))</f>
        <v>0</v>
      </c>
      <c r="AV183" s="79">
        <f>(COUNTIFS('MASTER TT'!$E$2:$E$68606,$A$2:$A$7563,'MASTER TT'!$B$2:$B$68606,"SUNDAY",'MASTER TT'!$C$2:$C$68606,"17*-*",'MASTER TT'!$AM$2:$AM$68606,"JAN-APRIL 2026",'MASTER TT'!$J$2:$J$68606,"&gt;=1"))</f>
        <v>0</v>
      </c>
      <c r="AW183" s="28"/>
      <c r="AX183" s="29"/>
      <c r="AY183" s="28"/>
      <c r="AZ183" s="28"/>
      <c r="BA183" s="28"/>
      <c r="BB183" s="28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1"/>
      <c r="BZ183" s="31"/>
      <c r="CA183" s="30"/>
      <c r="CB183" s="30"/>
      <c r="CC183" s="30"/>
      <c r="CD183" s="30"/>
      <c r="CE183" s="30"/>
      <c r="CF183" s="30"/>
    </row>
    <row r="184" spans="1:84" ht="14.25" customHeight="1">
      <c r="A184" s="129" t="s">
        <v>558</v>
      </c>
      <c r="B184" s="130" t="s">
        <v>510</v>
      </c>
      <c r="C184" s="46"/>
      <c r="D184" s="121"/>
      <c r="E184" s="121"/>
      <c r="F184" s="121" t="s">
        <v>479</v>
      </c>
      <c r="G184" s="79">
        <f>(COUNTIFS('MASTER TT'!$E$2:$E$68606,$A$2:$A$7563,'MASTER TT'!$B$2:$B$68606,"MONDAY",'MASTER TT'!$C$2:$C$68606,"08*-1*",'MASTER TT'!$AM$2:$AM$68606,"JAN-APRIL 2026",'MASTER TT'!$J$2:$J$68606,"&gt;=1"))</f>
        <v>0</v>
      </c>
      <c r="H184" s="79">
        <f>(COUNTIFS('MASTER TT'!$E$2:$E$68602,$A$2:$A$7563,'MASTER TT'!$B$2:$B$68602,"MONDAY",'MASTER TT'!$C$2:$C$68602,"1100-1*",'MASTER TT'!$AM$2:$AM$68602,"JAN-APRIL 2026",'MASTER TT'!$J$2:$J$68602,"&gt;=1"))</f>
        <v>0</v>
      </c>
      <c r="I184" s="79">
        <f>(COUNTIFS('MASTER TT'!$E$2:$E$68606,$A$2:$A$7563,'MASTER TT'!$B$2:$B$68606,"MONDAY",'MASTER TT'!$C$2:$C$68606,"1200-1*",'MASTER TT'!$AM$2:$AM$68606,"JAN-APRIL 2025",'MASTER TT'!$J$2:$J$68606,"&gt;=1"))</f>
        <v>0</v>
      </c>
      <c r="J184" s="79">
        <f>(COUNTIFS('MASTER TT'!$E$2:$E$68606,$A$2:$A$7563,'MASTER TT'!$B$2:$B$68606,"MONDAY",'MASTER TT'!$C$2:$C$68606,"1300-1*",'MASTER TT'!$AM$2:$AM$68606,"JAN-APRIL 2025",'MASTER TT'!$J$2:$J$68606,"&gt;=1"))</f>
        <v>0</v>
      </c>
      <c r="K184" s="79">
        <f>(COUNTIFS('MASTER TT'!$E$2:$E$68606,$A$2:$A$7563,'MASTER TT'!$B$2:$B$68606,"MONDAY",'MASTER TT'!$C$2:$C$68606,"14*-1*",'MASTER TT'!$AM$2:$AM$68606,"JAN-APRIL 2026",'MASTER TT'!$J$2:$J$68606,"&gt;=1"))</f>
        <v>0</v>
      </c>
      <c r="L184" s="79">
        <f>(COUNTIFS('MASTER TT'!$E$2:$E$68606,$A$2:$A$7563,'MASTER TT'!$B$2:$B$68606,"MONDAY",'MASTER TT'!$C$2:$C$68606,"17*-*",'MASTER TT'!$AM$2:$AM$68606,"JAN-APRIL 2026",'MASTER TT'!$J$2:$J$68606,"&gt;=1"))</f>
        <v>0</v>
      </c>
      <c r="M184" s="79">
        <f>(COUNTIFS('MASTER TT'!$E$2:$E$68606,$A$2:$A$7563,'MASTER TT'!$B$2:$B$68606,"TUESDAY",'MASTER TT'!$C$2:$C$68606,"08*-1*",'MASTER TT'!$AM$2:$AM$68606,"JAN-APRIL 2026",'MASTER TT'!$J$2:$J$68606,"&gt;=1"))</f>
        <v>0</v>
      </c>
      <c r="N184" s="79">
        <f>(COUNTIFS('MASTER TT'!$E$2:$E$68606,$A$2:$A$7563,'MASTER TT'!$B$2:$B$68606,"TUESDAY",'MASTER TT'!$C$2:$C$68606,"1100-1*",'MASTER TT'!$AM$2:$AM$68606,"JAN-APRIL 2026",'MASTER TT'!$J$2:$J$68606,"&gt;=1"))</f>
        <v>0</v>
      </c>
      <c r="O184" s="79">
        <f>(COUNTIFS('MASTER TT'!$E$2:$E$68606,$A$2:$A$7563,'MASTER TT'!$B$2:$B$68606,"MONDAY",'MASTER TT'!$C$2:$C$68606,"1200-1*",'MASTER TT'!$AM$2:$AM$68606,"JAN-APRIL 2025",'MASTER TT'!$J$2:$J$68606,"&gt;=1"))</f>
        <v>0</v>
      </c>
      <c r="P184" s="79">
        <f>(COUNTIFS('MASTER TT'!$E$2:$E$68606,$A$2:$A$7563,'MASTER TT'!$B$2:$B$68606,"TUESDAY",'MASTER TT'!$C$2:$C$68606,"1300-1*",'MASTER TT'!$AM$2:$AM$68606,"JAN-APRIL 2026",'MASTER TT'!$J$2:$J$68606,"&gt;=1"))</f>
        <v>0</v>
      </c>
      <c r="Q184" s="79">
        <f>(COUNTIFS('MASTER TT'!$E$2:$E$68606,$A$2:$A$7563,'MASTER TT'!$B$2:$B$68606,"TUESDAY",'MASTER TT'!$C$2:$C$68606,"14*-1*",'MASTER TT'!$AM$2:$AM$68606,"JAN-APRIL 2026",'MASTER TT'!$J$2:$J$68606,"&gt;=1"))</f>
        <v>0</v>
      </c>
      <c r="R184" s="79">
        <f>(COUNTIFS('MASTER TT'!$E$2:$E$68606,$A$2:$A$7563,'MASTER TT'!$B$2:$B$68606,"TUESDAY",'MASTER TT'!$C$2:$C$68606,"17*-*",'MASTER TT'!$AM$2:$AM$68606,"SEP-DEC  2025",'MASTER TT'!$J$2:$J$68606,"&gt;=1"))</f>
        <v>0</v>
      </c>
      <c r="S184" s="79">
        <f>(COUNTIFS('MASTER TT'!$E$2:$E$68606,$A$2:$A$7563,'MASTER TT'!$B$2:$B$68606,"WEDNESDAY",'MASTER TT'!$C$2:$C$68606,"08*-1*",'MASTER TT'!$AM$2:$AM$68606,"JAN-APRIL 2026",'MASTER TT'!$J$2:$J$68606,"&gt;=1"))</f>
        <v>0</v>
      </c>
      <c r="T184" s="79">
        <f>(COUNTIFS('MASTER TT'!$E$2:$E$68606,$A$2:$A$7563,'MASTER TT'!$B$2:$B$68606,"WEDNESDAY",'MASTER TT'!$C$2:$C$68606,"1100-1*",'MASTER TT'!$AM$2:$AM$68606,"JAN-APRIL 2026",'MASTER TT'!$J$2:$J$68606,"&gt;=1"))</f>
        <v>0</v>
      </c>
      <c r="U184" s="79">
        <f>(COUNTIFS('MASTER TT'!$E$2:$E$68606,$A$2:$A$7563,'MASTER TT'!$B$2:$B$68606,"MONDAY",'MASTER TT'!$C$2:$C$68606,"1200-1*",'MASTER TT'!$AM$2:$AM$68606,"JAN-APRIL 2025",'MASTER TT'!$J$2:$J$68606,"&gt;=1"))</f>
        <v>0</v>
      </c>
      <c r="V184" s="79">
        <f>(COUNTIFS('MASTER TT'!$E$2:$E$68606,$A$2:$A$7563,'MASTER TT'!$B$2:$B$68606,"MONDAY",'MASTER TT'!$C$2:$C$68606,"1300-1*",'MASTER TT'!$AM$2:$AM$68606,"JAN-APRIL 2025",'MASTER TT'!$J$2:$J$68606,"&gt;=1"))</f>
        <v>0</v>
      </c>
      <c r="W184" s="79">
        <f>(COUNTIFS('MASTER TT'!$E$2:$E$68606,$A$2:$A$7563,'MASTER TT'!$B$2:$B$68606,"WEDNESDAY",'MASTER TT'!$C$2:$C$68606,"14*-1*",'MASTER TT'!$AM$2:$AM$68606,"JAN-APRIL 2026",'MASTER TT'!$J$2:$J$68606,"&gt;=1"))</f>
        <v>0</v>
      </c>
      <c r="X184" s="79">
        <f>(COUNTIFS('MASTER TT'!$E$2:$E$68606,$A$2:$A$7563,'MASTER TT'!$B$2:$B$68606,"WEDNESDAY",'MASTER TT'!$C$2:$C$68606,"17*-*",'MASTER TT'!$AM$2:$AM$68606,"JAN-APRIL 2026",'MASTER TT'!$J$2:$J$68606,"&gt;=1"))</f>
        <v>0</v>
      </c>
      <c r="Y184" s="79">
        <f>(COUNTIFS('MASTER TT'!$E$2:$E$68606,$A$2:$A$7563,'MASTER TT'!$B$2:$B$68606,"THURSDAY",'MASTER TT'!$C$2:$C$68606,"08*-1*",'MASTER TT'!$AM$2:$AM$68606,"JAN-APRIL 2026",'MASTER TT'!$J$2:$J$68606,"&gt;=1"))</f>
        <v>0</v>
      </c>
      <c r="Z184" s="79">
        <f>(COUNTIFS('MASTER TT'!$E$2:$E$68606,$A$2:$A$7563,'MASTER TT'!$B$2:$B$68606,"THURSDAY",'MASTER TT'!$C$2:$C$68606,"1100-1*",'MASTER TT'!$AM$2:$AM$68606,"JAN-APRIL 2026",'MASTER TT'!$J$2:$J$68606,"&gt;=1"))</f>
        <v>0</v>
      </c>
      <c r="AA184" s="79">
        <f>(COUNTIFS('MASTER TT'!$E$2:$E$68606,$A$2:$A$7563,'MASTER TT'!$B$2:$B$68606,"MONDAY",'MASTER TT'!$C$2:$C$68606,"1200-1*",'MASTER TT'!$AM$2:$AM$68606,"JAN-APRIL 2025",'MASTER TT'!$J$2:$J$68606,"&gt;=1"))</f>
        <v>0</v>
      </c>
      <c r="AB184" s="79">
        <f>(COUNTIFS('MASTER TT'!$E$2:$E$68606,$A$2:$A$7563,'MASTER TT'!$B$2:$B$68606,"MONDAY",'MASTER TT'!$C$2:$C$68606,"1300-1*",'MASTER TT'!$AM$2:$AM$68606,"JAN-APRIL 2025",'MASTER TT'!$J$2:$J$68606,"&gt;=1"))</f>
        <v>0</v>
      </c>
      <c r="AC184" s="79">
        <f>(COUNTIFS('MASTER TT'!$E$2:$E$68606,$A$2:$A$7563,'MASTER TT'!$B$2:$B$68606,"THURSDAY",'MASTER TT'!$C$2:$C$68606,"14*-1*",'MASTER TT'!$AM$2:$AM$68606,"JAN-APRIL 2026",'MASTER TT'!$J$2:$J$68606,"&gt;=1"))</f>
        <v>0</v>
      </c>
      <c r="AD184" s="79">
        <f>(COUNTIFS('MASTER TT'!$E$2:$E$68606,$A$2:$A$7563,'MASTER TT'!$B$2:$B$68606,"THURSDAY",'MASTER TT'!$C$2:$C$68606,"17*-*",'MASTER TT'!$AM$2:$AM$68606,"JAN-APRIL 2026",'MASTER TT'!$J$2:$J$68606,"&gt;=1"))</f>
        <v>0</v>
      </c>
      <c r="AE184" s="79">
        <f>(COUNTIFS('MASTER TT'!$E$2:$E$68606,$A$2:$A$7563,'MASTER TT'!$B$2:$B$68606,"FRIDAY",'MASTER TT'!$C$2:$C$68606,"08*-1*",'MASTER TT'!$AM$2:$AM$68606,"JAN-APRIL 2026",'MASTER TT'!$J$2:$J$68606,"&gt;=1"))</f>
        <v>0</v>
      </c>
      <c r="AF184" s="79">
        <f>(COUNTIFS('MASTER TT'!$E$2:$E$68606,$A$2:$A$7563,'MASTER TT'!$B$2:$B$68606,"FRIDAY",'MASTER TT'!$C$2:$C$68606,"1100-1*",'MASTER TT'!$AM$2:$AM$68606,"JAN-APRIL 2026",'MASTER TT'!$J$2:$J$68606,"&gt;=1"))</f>
        <v>0</v>
      </c>
      <c r="AG184" s="79">
        <f>(COUNTIFS('MASTER TT'!$E$2:$E$68606,$A$2:$A$7563,'MASTER TT'!$B$2:$B$68606,"MONDAY",'MASTER TT'!$C$2:$C$68606,"1200-1*",'MASTER TT'!$AM$2:$AM$68606,"JAN-APRIL 2025",'MASTER TT'!$J$2:$J$68606,"&gt;=1"))</f>
        <v>0</v>
      </c>
      <c r="AH184" s="79">
        <f>(COUNTIFS('MASTER TT'!$E$2:$E$68606,$A$2:$A$7563,'MASTER TT'!$B$2:$B$68606,"MONDAY",'MASTER TT'!$C$2:$C$68606,"1300-1*",'MASTER TT'!$AM$2:$AM$68606,"JAN-APRIL 2025",'MASTER TT'!$J$2:$J$68606,"&gt;=1"))</f>
        <v>0</v>
      </c>
      <c r="AI184" s="79">
        <f>(COUNTIFS('MASTER TT'!$E$2:$E$68606,$A$2:$A$7563,'MASTER TT'!$B$2:$B$68606,"FRIDAY",'MASTER TT'!$C$2:$C$68606,"14*-1*",'MASTER TT'!$AM$2:$AM$68606,"JAN-APRIL 2026",'MASTER TT'!$J$2:$J$68606,"&gt;=1"))</f>
        <v>0</v>
      </c>
      <c r="AJ184" s="79">
        <f>(COUNTIFS('MASTER TT'!$E$2:$E$68606,$A$2:$A$7563,'MASTER TT'!$B$2:$B$68606,"FRIDAY",'MASTER TT'!$C$2:$C$68606,"17*-*",'MASTER TT'!$AM$2:$AM$68606,"JAN-APRIL 2026",'MASTER TT'!$J$2:$J$68606,"&gt;=1"))</f>
        <v>0</v>
      </c>
      <c r="AK184" s="79">
        <f>(COUNTIFS('MASTER TT'!$E$2:$E$68606,$A$2:$A$7563,'MASTER TT'!$B$2:$B$68606,"SATURDAY",'MASTER TT'!$C$2:$C$68606,"08*-1*",'MASTER TT'!$AM$2:$AM$68606,"JAN-APRIL 2026",'MASTER TT'!$J$2:$J$68606,"&gt;=1"))</f>
        <v>0</v>
      </c>
      <c r="AL184" s="79">
        <f>(COUNTIFS('MASTER TT'!$E$2:$E$68606,$A$2:$A$7563,'MASTER TT'!$B$2:$B$68606,"SATURDAY",'MASTER TT'!$C$2:$C$68606,"1100-1*",'MASTER TT'!$AM$2:$AM$68606,"JAN-APRIL 2026",'MASTER TT'!$J$2:$J$68606,"&gt;=1"))</f>
        <v>0</v>
      </c>
      <c r="AM184" s="79">
        <f>(COUNTIFS('MASTER TT'!$E$2:$E$68606,$A$2:$A$7563,'MASTER TT'!$B$2:$B$68606,"MONDAY",'MASTER TT'!$C$2:$C$68606,"1200-1*",'MASTER TT'!$AM$2:$AM$68606,"JAN-APRIL 2025",'MASTER TT'!$J$2:$J$68606,"&gt;=1"))</f>
        <v>0</v>
      </c>
      <c r="AN184" s="79">
        <f>(COUNTIFS('MASTER TT'!$E$2:$E$68606,$A$2:$A$7563,'MASTER TT'!$B$2:$B$68606,"MONDAY",'MASTER TT'!$C$2:$C$68606,"1300-1*",'MASTER TT'!$AM$2:$AM$68606,"JAN-APRIL 2025",'MASTER TT'!$J$2:$J$68606,"&gt;=1"))</f>
        <v>0</v>
      </c>
      <c r="AO184" s="79">
        <f>(COUNTIFS('MASTER TT'!$E$2:$E$68606,$A$2:$A$7563,'MASTER TT'!$B$2:$B$68606,"MONDAY",'MASTER TT'!$C$2:$C$68606,"14*-1*",'MASTER TT'!$AM$2:$AM$68606,"MAY-AUG 2025",'MASTER TT'!$J$2:$J$68606,"&gt;=1"))</f>
        <v>0</v>
      </c>
      <c r="AP184" s="79">
        <f>(COUNTIFS('MASTER TT'!$E$2:$E$68606,$A$2:$A$7563,'MASTER TT'!$B$2:$B$68606,"SATURDAY",'MASTER TT'!$C$2:$C$68606,"17*-*",'MASTER TT'!$AM$2:$AM$68606,"JAN-APRIL 2026",'MASTER TT'!$J$2:$J$68606,"&gt;=1"))</f>
        <v>0</v>
      </c>
      <c r="AQ184" s="79">
        <f>(COUNTIFS('MASTER TT'!$E$2:$E$68606,$A$2:$A$7563,'MASTER TT'!$B$2:$B$68606,"SUNDAY",'MASTER TT'!$C$2:$C$68606,"08*-1*",'MASTER TT'!$AM$2:$AM$68606,"JAN-APRIL 2026",'MASTER TT'!$J$2:$J$68606,"&gt;=1"))</f>
        <v>0</v>
      </c>
      <c r="AR184" s="79">
        <f>(COUNTIFS('MASTER TT'!$E$2:$E$68607,$A$2:$A$7563,'MASTER TT'!$B$2:$B$68607,"SUNDAY",'MASTER TT'!$C$2:$C$68607,"1100-1*",'MASTER TT'!$AM$2:$AM$68607,"JAN-APRIL 2026",'MASTER TT'!$J$2:$J$68607,"&gt;=1"))</f>
        <v>0</v>
      </c>
      <c r="AS184" s="79">
        <f>(COUNTIFS('MASTER TT'!$E$2:$E$68606,$A$2:$A$7563,'MASTER TT'!$B$2:$B$68606,"SUNDAY",'MASTER TT'!$C$2:$C$68606,"1200-1*",'MASTER TT'!$AM$2:$AM$68606,"JAN-APRIL 2026",'MASTER TT'!$J$2:$J$68606,"&gt;=1"))</f>
        <v>0</v>
      </c>
      <c r="AT184" s="79">
        <f>(COUNTIFS('MASTER TT'!$E$2:$E$68606,$A$2:$A$7563,'MASTER TT'!$B$2:$B$68606,"SUNDAY",'MASTER TT'!$C$2:$C$68606,"1300-1*",'MASTER TT'!$AM$2:$AM$68606,"JAN-APRIL 2026",'MASTER TT'!$J$2:$J$68606,"&gt;=1"))</f>
        <v>0</v>
      </c>
      <c r="AU184" s="79">
        <f>(COUNTIFS('MASTER TT'!$E$2:$E$68606,$A$2:$A$7563,'MASTER TT'!$B$2:$B$68606,"SUNDAY",'MASTER TT'!$C$2:$C$68606,"14*-1*",'MASTER TT'!$AM$2:$AM$68606,"JAN-APRIL 2026",'MASTER TT'!$J$2:$J$68606,"&gt;=1"))</f>
        <v>0</v>
      </c>
      <c r="AV184" s="79">
        <f>(COUNTIFS('MASTER TT'!$E$2:$E$68606,$A$2:$A$7563,'MASTER TT'!$B$2:$B$68606,"SUNDAY",'MASTER TT'!$C$2:$C$68606,"17*-*",'MASTER TT'!$AM$2:$AM$68606,"JAN-APRIL 2026",'MASTER TT'!$J$2:$J$68606,"&gt;=1"))</f>
        <v>0</v>
      </c>
      <c r="AW184" s="28"/>
      <c r="AX184" s="29"/>
      <c r="AY184" s="28"/>
      <c r="AZ184" s="28"/>
      <c r="BA184" s="28"/>
      <c r="BB184" s="28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1"/>
      <c r="BZ184" s="31"/>
      <c r="CA184" s="30"/>
      <c r="CB184" s="30"/>
      <c r="CC184" s="30"/>
      <c r="CD184" s="30"/>
      <c r="CE184" s="30"/>
      <c r="CF184" s="30"/>
    </row>
    <row r="185" spans="1:84" ht="14.25" customHeight="1">
      <c r="A185" s="129" t="s">
        <v>559</v>
      </c>
      <c r="B185" s="130" t="s">
        <v>510</v>
      </c>
      <c r="C185" s="46"/>
      <c r="D185" s="121"/>
      <c r="E185" s="121"/>
      <c r="F185" s="121" t="s">
        <v>479</v>
      </c>
      <c r="G185" s="79">
        <f>(COUNTIFS('MASTER TT'!$E$2:$E$68606,$A$2:$A$7563,'MASTER TT'!$B$2:$B$68606,"MONDAY",'MASTER TT'!$C$2:$C$68606,"08*-1*",'MASTER TT'!$AM$2:$AM$68606,"JAN-APRIL 2026",'MASTER TT'!$J$2:$J$68606,"&gt;=1"))</f>
        <v>0</v>
      </c>
      <c r="H185" s="79">
        <f>(COUNTIFS('MASTER TT'!$E$2:$E$68602,$A$2:$A$7563,'MASTER TT'!$B$2:$B$68602,"MONDAY",'MASTER TT'!$C$2:$C$68602,"1100-1*",'MASTER TT'!$AM$2:$AM$68602,"JAN-APRIL 2026",'MASTER TT'!$J$2:$J$68602,"&gt;=1"))</f>
        <v>0</v>
      </c>
      <c r="I185" s="79">
        <f>(COUNTIFS('MASTER TT'!$E$2:$E$68606,$A$2:$A$7563,'MASTER TT'!$B$2:$B$68606,"MONDAY",'MASTER TT'!$C$2:$C$68606,"1200-1*",'MASTER TT'!$AM$2:$AM$68606,"JAN-APRIL 2025",'MASTER TT'!$J$2:$J$68606,"&gt;=1"))</f>
        <v>0</v>
      </c>
      <c r="J185" s="79">
        <f>(COUNTIFS('MASTER TT'!$E$2:$E$68606,$A$2:$A$7563,'MASTER TT'!$B$2:$B$68606,"MONDAY",'MASTER TT'!$C$2:$C$68606,"1300-1*",'MASTER TT'!$AM$2:$AM$68606,"JAN-APRIL 2025",'MASTER TT'!$J$2:$J$68606,"&gt;=1"))</f>
        <v>0</v>
      </c>
      <c r="K185" s="79">
        <f>(COUNTIFS('MASTER TT'!$E$2:$E$68606,$A$2:$A$7563,'MASTER TT'!$B$2:$B$68606,"MONDAY",'MASTER TT'!$C$2:$C$68606,"14*-1*",'MASTER TT'!$AM$2:$AM$68606,"JAN-APRIL 2026",'MASTER TT'!$J$2:$J$68606,"&gt;=1"))</f>
        <v>0</v>
      </c>
      <c r="L185" s="79">
        <f>(COUNTIFS('MASTER TT'!$E$2:$E$68606,$A$2:$A$7563,'MASTER TT'!$B$2:$B$68606,"MONDAY",'MASTER TT'!$C$2:$C$68606,"17*-*",'MASTER TT'!$AM$2:$AM$68606,"JAN-APRIL 2026",'MASTER TT'!$J$2:$J$68606,"&gt;=1"))</f>
        <v>0</v>
      </c>
      <c r="M185" s="79">
        <f>(COUNTIFS('MASTER TT'!$E$2:$E$68606,$A$2:$A$7563,'MASTER TT'!$B$2:$B$68606,"TUESDAY",'MASTER TT'!$C$2:$C$68606,"08*-1*",'MASTER TT'!$AM$2:$AM$68606,"JAN-APRIL 2026",'MASTER TT'!$J$2:$J$68606,"&gt;=1"))</f>
        <v>0</v>
      </c>
      <c r="N185" s="79">
        <f>(COUNTIFS('MASTER TT'!$E$2:$E$68606,$A$2:$A$7563,'MASTER TT'!$B$2:$B$68606,"TUESDAY",'MASTER TT'!$C$2:$C$68606,"1100-1*",'MASTER TT'!$AM$2:$AM$68606,"JAN-APRIL 2026",'MASTER TT'!$J$2:$J$68606,"&gt;=1"))</f>
        <v>0</v>
      </c>
      <c r="O185" s="79">
        <f>(COUNTIFS('MASTER TT'!$E$2:$E$68606,$A$2:$A$7563,'MASTER TT'!$B$2:$B$68606,"MONDAY",'MASTER TT'!$C$2:$C$68606,"1200-1*",'MASTER TT'!$AM$2:$AM$68606,"JAN-APRIL 2025",'MASTER TT'!$J$2:$J$68606,"&gt;=1"))</f>
        <v>0</v>
      </c>
      <c r="P185" s="79">
        <f>(COUNTIFS('MASTER TT'!$E$2:$E$68606,$A$2:$A$7563,'MASTER TT'!$B$2:$B$68606,"TUESDAY",'MASTER TT'!$C$2:$C$68606,"1300-1*",'MASTER TT'!$AM$2:$AM$68606,"JAN-APRIL 2026",'MASTER TT'!$J$2:$J$68606,"&gt;=1"))</f>
        <v>0</v>
      </c>
      <c r="Q185" s="79">
        <f>(COUNTIFS('MASTER TT'!$E$2:$E$68606,$A$2:$A$7563,'MASTER TT'!$B$2:$B$68606,"TUESDAY",'MASTER TT'!$C$2:$C$68606,"14*-1*",'MASTER TT'!$AM$2:$AM$68606,"JAN-APRIL 2026",'MASTER TT'!$J$2:$J$68606,"&gt;=1"))</f>
        <v>0</v>
      </c>
      <c r="R185" s="79">
        <f>(COUNTIFS('MASTER TT'!$E$2:$E$68606,$A$2:$A$7563,'MASTER TT'!$B$2:$B$68606,"TUESDAY",'MASTER TT'!$C$2:$C$68606,"17*-*",'MASTER TT'!$AM$2:$AM$68606,"SEP-DEC  2025",'MASTER TT'!$J$2:$J$68606,"&gt;=1"))</f>
        <v>0</v>
      </c>
      <c r="S185" s="79">
        <f>(COUNTIFS('MASTER TT'!$E$2:$E$68606,$A$2:$A$7563,'MASTER TT'!$B$2:$B$68606,"WEDNESDAY",'MASTER TT'!$C$2:$C$68606,"08*-1*",'MASTER TT'!$AM$2:$AM$68606,"JAN-APRIL 2026",'MASTER TT'!$J$2:$J$68606,"&gt;=1"))</f>
        <v>0</v>
      </c>
      <c r="T185" s="79">
        <f>(COUNTIFS('MASTER TT'!$E$2:$E$68606,$A$2:$A$7563,'MASTER TT'!$B$2:$B$68606,"WEDNESDAY",'MASTER TT'!$C$2:$C$68606,"1100-1*",'MASTER TT'!$AM$2:$AM$68606,"JAN-APRIL 2026",'MASTER TT'!$J$2:$J$68606,"&gt;=1"))</f>
        <v>0</v>
      </c>
      <c r="U185" s="79">
        <f>(COUNTIFS('MASTER TT'!$E$2:$E$68606,$A$2:$A$7563,'MASTER TT'!$B$2:$B$68606,"MONDAY",'MASTER TT'!$C$2:$C$68606,"1200-1*",'MASTER TT'!$AM$2:$AM$68606,"JAN-APRIL 2025",'MASTER TT'!$J$2:$J$68606,"&gt;=1"))</f>
        <v>0</v>
      </c>
      <c r="V185" s="79">
        <f>(COUNTIFS('MASTER TT'!$E$2:$E$68606,$A$2:$A$7563,'MASTER TT'!$B$2:$B$68606,"MONDAY",'MASTER TT'!$C$2:$C$68606,"1300-1*",'MASTER TT'!$AM$2:$AM$68606,"JAN-APRIL 2025",'MASTER TT'!$J$2:$J$68606,"&gt;=1"))</f>
        <v>0</v>
      </c>
      <c r="W185" s="79">
        <f>(COUNTIFS('MASTER TT'!$E$2:$E$68606,$A$2:$A$7563,'MASTER TT'!$B$2:$B$68606,"WEDNESDAY",'MASTER TT'!$C$2:$C$68606,"14*-1*",'MASTER TT'!$AM$2:$AM$68606,"JAN-APRIL 2026",'MASTER TT'!$J$2:$J$68606,"&gt;=1"))</f>
        <v>0</v>
      </c>
      <c r="X185" s="79">
        <f>(COUNTIFS('MASTER TT'!$E$2:$E$68606,$A$2:$A$7563,'MASTER TT'!$B$2:$B$68606,"WEDNESDAY",'MASTER TT'!$C$2:$C$68606,"17*-*",'MASTER TT'!$AM$2:$AM$68606,"JAN-APRIL 2026",'MASTER TT'!$J$2:$J$68606,"&gt;=1"))</f>
        <v>0</v>
      </c>
      <c r="Y185" s="79">
        <f>(COUNTIFS('MASTER TT'!$E$2:$E$68606,$A$2:$A$7563,'MASTER TT'!$B$2:$B$68606,"THURSDAY",'MASTER TT'!$C$2:$C$68606,"08*-1*",'MASTER TT'!$AM$2:$AM$68606,"JAN-APRIL 2026",'MASTER TT'!$J$2:$J$68606,"&gt;=1"))</f>
        <v>0</v>
      </c>
      <c r="Z185" s="79">
        <f>(COUNTIFS('MASTER TT'!$E$2:$E$68606,$A$2:$A$7563,'MASTER TT'!$B$2:$B$68606,"THURSDAY",'MASTER TT'!$C$2:$C$68606,"1100-1*",'MASTER TT'!$AM$2:$AM$68606,"JAN-APRIL 2026",'MASTER TT'!$J$2:$J$68606,"&gt;=1"))</f>
        <v>0</v>
      </c>
      <c r="AA185" s="79">
        <f>(COUNTIFS('MASTER TT'!$E$2:$E$68606,$A$2:$A$7563,'MASTER TT'!$B$2:$B$68606,"MONDAY",'MASTER TT'!$C$2:$C$68606,"1200-1*",'MASTER TT'!$AM$2:$AM$68606,"JAN-APRIL 2025",'MASTER TT'!$J$2:$J$68606,"&gt;=1"))</f>
        <v>0</v>
      </c>
      <c r="AB185" s="79">
        <f>(COUNTIFS('MASTER TT'!$E$2:$E$68606,$A$2:$A$7563,'MASTER TT'!$B$2:$B$68606,"MONDAY",'MASTER TT'!$C$2:$C$68606,"1300-1*",'MASTER TT'!$AM$2:$AM$68606,"JAN-APRIL 2025",'MASTER TT'!$J$2:$J$68606,"&gt;=1"))</f>
        <v>0</v>
      </c>
      <c r="AC185" s="79">
        <f>(COUNTIFS('MASTER TT'!$E$2:$E$68606,$A$2:$A$7563,'MASTER TT'!$B$2:$B$68606,"THURSDAY",'MASTER TT'!$C$2:$C$68606,"14*-1*",'MASTER TT'!$AM$2:$AM$68606,"JAN-APRIL 2026",'MASTER TT'!$J$2:$J$68606,"&gt;=1"))</f>
        <v>0</v>
      </c>
      <c r="AD185" s="79">
        <f>(COUNTIFS('MASTER TT'!$E$2:$E$68606,$A$2:$A$7563,'MASTER TT'!$B$2:$B$68606,"THURSDAY",'MASTER TT'!$C$2:$C$68606,"17*-*",'MASTER TT'!$AM$2:$AM$68606,"JAN-APRIL 2026",'MASTER TT'!$J$2:$J$68606,"&gt;=1"))</f>
        <v>0</v>
      </c>
      <c r="AE185" s="79">
        <f>(COUNTIFS('MASTER TT'!$E$2:$E$68606,$A$2:$A$7563,'MASTER TT'!$B$2:$B$68606,"FRIDAY",'MASTER TT'!$C$2:$C$68606,"08*-1*",'MASTER TT'!$AM$2:$AM$68606,"JAN-APRIL 2026",'MASTER TT'!$J$2:$J$68606,"&gt;=1"))</f>
        <v>0</v>
      </c>
      <c r="AF185" s="79">
        <f>(COUNTIFS('MASTER TT'!$E$2:$E$68606,$A$2:$A$7563,'MASTER TT'!$B$2:$B$68606,"FRIDAY",'MASTER TT'!$C$2:$C$68606,"1100-1*",'MASTER TT'!$AM$2:$AM$68606,"JAN-APRIL 2026",'MASTER TT'!$J$2:$J$68606,"&gt;=1"))</f>
        <v>0</v>
      </c>
      <c r="AG185" s="79">
        <f>(COUNTIFS('MASTER TT'!$E$2:$E$68606,$A$2:$A$7563,'MASTER TT'!$B$2:$B$68606,"MONDAY",'MASTER TT'!$C$2:$C$68606,"1200-1*",'MASTER TT'!$AM$2:$AM$68606,"JAN-APRIL 2025",'MASTER TT'!$J$2:$J$68606,"&gt;=1"))</f>
        <v>0</v>
      </c>
      <c r="AH185" s="79">
        <f>(COUNTIFS('MASTER TT'!$E$2:$E$68606,$A$2:$A$7563,'MASTER TT'!$B$2:$B$68606,"MONDAY",'MASTER TT'!$C$2:$C$68606,"1300-1*",'MASTER TT'!$AM$2:$AM$68606,"JAN-APRIL 2025",'MASTER TT'!$J$2:$J$68606,"&gt;=1"))</f>
        <v>0</v>
      </c>
      <c r="AI185" s="79">
        <f>(COUNTIFS('MASTER TT'!$E$2:$E$68606,$A$2:$A$7563,'MASTER TT'!$B$2:$B$68606,"FRIDAY",'MASTER TT'!$C$2:$C$68606,"14*-1*",'MASTER TT'!$AM$2:$AM$68606,"JAN-APRIL 2026",'MASTER TT'!$J$2:$J$68606,"&gt;=1"))</f>
        <v>0</v>
      </c>
      <c r="AJ185" s="79">
        <f>(COUNTIFS('MASTER TT'!$E$2:$E$68606,$A$2:$A$7563,'MASTER TT'!$B$2:$B$68606,"FRIDAY",'MASTER TT'!$C$2:$C$68606,"17*-*",'MASTER TT'!$AM$2:$AM$68606,"JAN-APRIL 2026",'MASTER TT'!$J$2:$J$68606,"&gt;=1"))</f>
        <v>0</v>
      </c>
      <c r="AK185" s="79">
        <f>(COUNTIFS('MASTER TT'!$E$2:$E$68606,$A$2:$A$7563,'MASTER TT'!$B$2:$B$68606,"SATURDAY",'MASTER TT'!$C$2:$C$68606,"08*-1*",'MASTER TT'!$AM$2:$AM$68606,"JAN-APRIL 2026",'MASTER TT'!$J$2:$J$68606,"&gt;=1"))</f>
        <v>0</v>
      </c>
      <c r="AL185" s="79">
        <f>(COUNTIFS('MASTER TT'!$E$2:$E$68606,$A$2:$A$7563,'MASTER TT'!$B$2:$B$68606,"SATURDAY",'MASTER TT'!$C$2:$C$68606,"1100-1*",'MASTER TT'!$AM$2:$AM$68606,"JAN-APRIL 2026",'MASTER TT'!$J$2:$J$68606,"&gt;=1"))</f>
        <v>0</v>
      </c>
      <c r="AM185" s="79">
        <f>(COUNTIFS('MASTER TT'!$E$2:$E$68606,$A$2:$A$7563,'MASTER TT'!$B$2:$B$68606,"MONDAY",'MASTER TT'!$C$2:$C$68606,"1200-1*",'MASTER TT'!$AM$2:$AM$68606,"JAN-APRIL 2025",'MASTER TT'!$J$2:$J$68606,"&gt;=1"))</f>
        <v>0</v>
      </c>
      <c r="AN185" s="79">
        <f>(COUNTIFS('MASTER TT'!$E$2:$E$68606,$A$2:$A$7563,'MASTER TT'!$B$2:$B$68606,"MONDAY",'MASTER TT'!$C$2:$C$68606,"1300-1*",'MASTER TT'!$AM$2:$AM$68606,"JAN-APRIL 2025",'MASTER TT'!$J$2:$J$68606,"&gt;=1"))</f>
        <v>0</v>
      </c>
      <c r="AO185" s="79">
        <f>(COUNTIFS('MASTER TT'!$E$2:$E$68606,$A$2:$A$7563,'MASTER TT'!$B$2:$B$68606,"MONDAY",'MASTER TT'!$C$2:$C$68606,"14*-1*",'MASTER TT'!$AM$2:$AM$68606,"MAY-AUG 2025",'MASTER TT'!$J$2:$J$68606,"&gt;=1"))</f>
        <v>0</v>
      </c>
      <c r="AP185" s="79">
        <f>(COUNTIFS('MASTER TT'!$E$2:$E$68606,$A$2:$A$7563,'MASTER TT'!$B$2:$B$68606,"SATURDAY",'MASTER TT'!$C$2:$C$68606,"17*-*",'MASTER TT'!$AM$2:$AM$68606,"JAN-APRIL 2026",'MASTER TT'!$J$2:$J$68606,"&gt;=1"))</f>
        <v>0</v>
      </c>
      <c r="AQ185" s="79">
        <f>(COUNTIFS('MASTER TT'!$E$2:$E$68606,$A$2:$A$7563,'MASTER TT'!$B$2:$B$68606,"SUNDAY",'MASTER TT'!$C$2:$C$68606,"08*-1*",'MASTER TT'!$AM$2:$AM$68606,"JAN-APRIL 2026",'MASTER TT'!$J$2:$J$68606,"&gt;=1"))</f>
        <v>0</v>
      </c>
      <c r="AR185" s="79">
        <f>(COUNTIFS('MASTER TT'!$E$2:$E$68607,$A$2:$A$7563,'MASTER TT'!$B$2:$B$68607,"SUNDAY",'MASTER TT'!$C$2:$C$68607,"1100-1*",'MASTER TT'!$AM$2:$AM$68607,"JAN-APRIL 2026",'MASTER TT'!$J$2:$J$68607,"&gt;=1"))</f>
        <v>0</v>
      </c>
      <c r="AS185" s="79">
        <f>(COUNTIFS('MASTER TT'!$E$2:$E$68606,$A$2:$A$7563,'MASTER TT'!$B$2:$B$68606,"SUNDAY",'MASTER TT'!$C$2:$C$68606,"1200-1*",'MASTER TT'!$AM$2:$AM$68606,"JAN-APRIL 2026",'MASTER TT'!$J$2:$J$68606,"&gt;=1"))</f>
        <v>0</v>
      </c>
      <c r="AT185" s="79">
        <f>(COUNTIFS('MASTER TT'!$E$2:$E$68606,$A$2:$A$7563,'MASTER TT'!$B$2:$B$68606,"SUNDAY",'MASTER TT'!$C$2:$C$68606,"1300-1*",'MASTER TT'!$AM$2:$AM$68606,"JAN-APRIL 2026",'MASTER TT'!$J$2:$J$68606,"&gt;=1"))</f>
        <v>0</v>
      </c>
      <c r="AU185" s="79">
        <f>(COUNTIFS('MASTER TT'!$E$2:$E$68606,$A$2:$A$7563,'MASTER TT'!$B$2:$B$68606,"SUNDAY",'MASTER TT'!$C$2:$C$68606,"14*-1*",'MASTER TT'!$AM$2:$AM$68606,"JAN-APRIL 2026",'MASTER TT'!$J$2:$J$68606,"&gt;=1"))</f>
        <v>0</v>
      </c>
      <c r="AV185" s="79">
        <f>(COUNTIFS('MASTER TT'!$E$2:$E$68606,$A$2:$A$7563,'MASTER TT'!$B$2:$B$68606,"SUNDAY",'MASTER TT'!$C$2:$C$68606,"17*-*",'MASTER TT'!$AM$2:$AM$68606,"JAN-APRIL 2026",'MASTER TT'!$J$2:$J$68606,"&gt;=1"))</f>
        <v>0</v>
      </c>
      <c r="AW185" s="28"/>
      <c r="AX185" s="29"/>
      <c r="AY185" s="28"/>
      <c r="AZ185" s="28"/>
      <c r="BA185" s="28"/>
      <c r="BB185" s="28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1"/>
      <c r="BZ185" s="31"/>
      <c r="CA185" s="30"/>
      <c r="CB185" s="30"/>
      <c r="CC185" s="30"/>
      <c r="CD185" s="30"/>
      <c r="CE185" s="30"/>
      <c r="CF185" s="30"/>
    </row>
    <row r="186" spans="1:84" ht="14.25" customHeight="1">
      <c r="A186" s="129" t="s">
        <v>560</v>
      </c>
      <c r="B186" s="130" t="s">
        <v>510</v>
      </c>
      <c r="C186" s="46"/>
      <c r="D186" s="121"/>
      <c r="E186" s="121"/>
      <c r="F186" s="121" t="s">
        <v>479</v>
      </c>
      <c r="G186" s="79">
        <f>(COUNTIFS('MASTER TT'!$E$2:$E$68606,$A$2:$A$7563,'MASTER TT'!$B$2:$B$68606,"MONDAY",'MASTER TT'!$C$2:$C$68606,"08*-1*",'MASTER TT'!$AM$2:$AM$68606,"JAN-APRIL 2026",'MASTER TT'!$J$2:$J$68606,"&gt;=1"))</f>
        <v>0</v>
      </c>
      <c r="H186" s="79">
        <f>(COUNTIFS('MASTER TT'!$E$2:$E$68602,$A$2:$A$7563,'MASTER TT'!$B$2:$B$68602,"MONDAY",'MASTER TT'!$C$2:$C$68602,"1100-1*",'MASTER TT'!$AM$2:$AM$68602,"JAN-APRIL 2026",'MASTER TT'!$J$2:$J$68602,"&gt;=1"))</f>
        <v>0</v>
      </c>
      <c r="I186" s="79">
        <f>(COUNTIFS('MASTER TT'!$E$2:$E$68606,$A$2:$A$7563,'MASTER TT'!$B$2:$B$68606,"MONDAY",'MASTER TT'!$C$2:$C$68606,"1200-1*",'MASTER TT'!$AM$2:$AM$68606,"JAN-APRIL 2025",'MASTER TT'!$J$2:$J$68606,"&gt;=1"))</f>
        <v>0</v>
      </c>
      <c r="J186" s="79">
        <f>(COUNTIFS('MASTER TT'!$E$2:$E$68606,$A$2:$A$7563,'MASTER TT'!$B$2:$B$68606,"MONDAY",'MASTER TT'!$C$2:$C$68606,"1300-1*",'MASTER TT'!$AM$2:$AM$68606,"JAN-APRIL 2025",'MASTER TT'!$J$2:$J$68606,"&gt;=1"))</f>
        <v>0</v>
      </c>
      <c r="K186" s="79">
        <f>(COUNTIFS('MASTER TT'!$E$2:$E$68606,$A$2:$A$7563,'MASTER TT'!$B$2:$B$68606,"MONDAY",'MASTER TT'!$C$2:$C$68606,"14*-1*",'MASTER TT'!$AM$2:$AM$68606,"JAN-APRIL 2026",'MASTER TT'!$J$2:$J$68606,"&gt;=1"))</f>
        <v>0</v>
      </c>
      <c r="L186" s="79">
        <f>(COUNTIFS('MASTER TT'!$E$2:$E$68606,$A$2:$A$7563,'MASTER TT'!$B$2:$B$68606,"MONDAY",'MASTER TT'!$C$2:$C$68606,"17*-*",'MASTER TT'!$AM$2:$AM$68606,"JAN-APRIL 2026",'MASTER TT'!$J$2:$J$68606,"&gt;=1"))</f>
        <v>0</v>
      </c>
      <c r="M186" s="79">
        <f>(COUNTIFS('MASTER TT'!$E$2:$E$68606,$A$2:$A$7563,'MASTER TT'!$B$2:$B$68606,"TUESDAY",'MASTER TT'!$C$2:$C$68606,"08*-1*",'MASTER TT'!$AM$2:$AM$68606,"JAN-APRIL 2026",'MASTER TT'!$J$2:$J$68606,"&gt;=1"))</f>
        <v>0</v>
      </c>
      <c r="N186" s="79">
        <f>(COUNTIFS('MASTER TT'!$E$2:$E$68606,$A$2:$A$7563,'MASTER TT'!$B$2:$B$68606,"TUESDAY",'MASTER TT'!$C$2:$C$68606,"1100-1*",'MASTER TT'!$AM$2:$AM$68606,"JAN-APRIL 2026",'MASTER TT'!$J$2:$J$68606,"&gt;=1"))</f>
        <v>0</v>
      </c>
      <c r="O186" s="79">
        <f>(COUNTIFS('MASTER TT'!$E$2:$E$68606,$A$2:$A$7563,'MASTER TT'!$B$2:$B$68606,"MONDAY",'MASTER TT'!$C$2:$C$68606,"1200-1*",'MASTER TT'!$AM$2:$AM$68606,"JAN-APRIL 2025",'MASTER TT'!$J$2:$J$68606,"&gt;=1"))</f>
        <v>0</v>
      </c>
      <c r="P186" s="79">
        <f>(COUNTIFS('MASTER TT'!$E$2:$E$68606,$A$2:$A$7563,'MASTER TT'!$B$2:$B$68606,"TUESDAY",'MASTER TT'!$C$2:$C$68606,"1300-1*",'MASTER TT'!$AM$2:$AM$68606,"JAN-APRIL 2026",'MASTER TT'!$J$2:$J$68606,"&gt;=1"))</f>
        <v>0</v>
      </c>
      <c r="Q186" s="79">
        <f>(COUNTIFS('MASTER TT'!$E$2:$E$68606,$A$2:$A$7563,'MASTER TT'!$B$2:$B$68606,"TUESDAY",'MASTER TT'!$C$2:$C$68606,"14*-1*",'MASTER TT'!$AM$2:$AM$68606,"JAN-APRIL 2026",'MASTER TT'!$J$2:$J$68606,"&gt;=1"))</f>
        <v>0</v>
      </c>
      <c r="R186" s="79">
        <f>(COUNTIFS('MASTER TT'!$E$2:$E$68606,$A$2:$A$7563,'MASTER TT'!$B$2:$B$68606,"TUESDAY",'MASTER TT'!$C$2:$C$68606,"17*-*",'MASTER TT'!$AM$2:$AM$68606,"SEP-DEC  2025",'MASTER TT'!$J$2:$J$68606,"&gt;=1"))</f>
        <v>0</v>
      </c>
      <c r="S186" s="79">
        <f>(COUNTIFS('MASTER TT'!$E$2:$E$68606,$A$2:$A$7563,'MASTER TT'!$B$2:$B$68606,"WEDNESDAY",'MASTER TT'!$C$2:$C$68606,"08*-1*",'MASTER TT'!$AM$2:$AM$68606,"JAN-APRIL 2026",'MASTER TT'!$J$2:$J$68606,"&gt;=1"))</f>
        <v>0</v>
      </c>
      <c r="T186" s="79">
        <f>(COUNTIFS('MASTER TT'!$E$2:$E$68606,$A$2:$A$7563,'MASTER TT'!$B$2:$B$68606,"WEDNESDAY",'MASTER TT'!$C$2:$C$68606,"1100-1*",'MASTER TT'!$AM$2:$AM$68606,"JAN-APRIL 2026",'MASTER TT'!$J$2:$J$68606,"&gt;=1"))</f>
        <v>0</v>
      </c>
      <c r="U186" s="79">
        <f>(COUNTIFS('MASTER TT'!$E$2:$E$68606,$A$2:$A$7563,'MASTER TT'!$B$2:$B$68606,"MONDAY",'MASTER TT'!$C$2:$C$68606,"1200-1*",'MASTER TT'!$AM$2:$AM$68606,"JAN-APRIL 2025",'MASTER TT'!$J$2:$J$68606,"&gt;=1"))</f>
        <v>0</v>
      </c>
      <c r="V186" s="79">
        <f>(COUNTIFS('MASTER TT'!$E$2:$E$68606,$A$2:$A$7563,'MASTER TT'!$B$2:$B$68606,"MONDAY",'MASTER TT'!$C$2:$C$68606,"1300-1*",'MASTER TT'!$AM$2:$AM$68606,"JAN-APRIL 2025",'MASTER TT'!$J$2:$J$68606,"&gt;=1"))</f>
        <v>0</v>
      </c>
      <c r="W186" s="79">
        <f>(COUNTIFS('MASTER TT'!$E$2:$E$68606,$A$2:$A$7563,'MASTER TT'!$B$2:$B$68606,"WEDNESDAY",'MASTER TT'!$C$2:$C$68606,"14*-1*",'MASTER TT'!$AM$2:$AM$68606,"JAN-APRIL 2026",'MASTER TT'!$J$2:$J$68606,"&gt;=1"))</f>
        <v>0</v>
      </c>
      <c r="X186" s="79">
        <f>(COUNTIFS('MASTER TT'!$E$2:$E$68606,$A$2:$A$7563,'MASTER TT'!$B$2:$B$68606,"WEDNESDAY",'MASTER TT'!$C$2:$C$68606,"17*-*",'MASTER TT'!$AM$2:$AM$68606,"JAN-APRIL 2026",'MASTER TT'!$J$2:$J$68606,"&gt;=1"))</f>
        <v>0</v>
      </c>
      <c r="Y186" s="79">
        <f>(COUNTIFS('MASTER TT'!$E$2:$E$68606,$A$2:$A$7563,'MASTER TT'!$B$2:$B$68606,"THURSDAY",'MASTER TT'!$C$2:$C$68606,"08*-1*",'MASTER TT'!$AM$2:$AM$68606,"JAN-APRIL 2026",'MASTER TT'!$J$2:$J$68606,"&gt;=1"))</f>
        <v>0</v>
      </c>
      <c r="Z186" s="79">
        <f>(COUNTIFS('MASTER TT'!$E$2:$E$68606,$A$2:$A$7563,'MASTER TT'!$B$2:$B$68606,"THURSDAY",'MASTER TT'!$C$2:$C$68606,"1100-1*",'MASTER TT'!$AM$2:$AM$68606,"JAN-APRIL 2026",'MASTER TT'!$J$2:$J$68606,"&gt;=1"))</f>
        <v>0</v>
      </c>
      <c r="AA186" s="79">
        <f>(COUNTIFS('MASTER TT'!$E$2:$E$68606,$A$2:$A$7563,'MASTER TT'!$B$2:$B$68606,"MONDAY",'MASTER TT'!$C$2:$C$68606,"1200-1*",'MASTER TT'!$AM$2:$AM$68606,"JAN-APRIL 2025",'MASTER TT'!$J$2:$J$68606,"&gt;=1"))</f>
        <v>0</v>
      </c>
      <c r="AB186" s="79">
        <f>(COUNTIFS('MASTER TT'!$E$2:$E$68606,$A$2:$A$7563,'MASTER TT'!$B$2:$B$68606,"MONDAY",'MASTER TT'!$C$2:$C$68606,"1300-1*",'MASTER TT'!$AM$2:$AM$68606,"JAN-APRIL 2025",'MASTER TT'!$J$2:$J$68606,"&gt;=1"))</f>
        <v>0</v>
      </c>
      <c r="AC186" s="79">
        <f>(COUNTIFS('MASTER TT'!$E$2:$E$68606,$A$2:$A$7563,'MASTER TT'!$B$2:$B$68606,"THURSDAY",'MASTER TT'!$C$2:$C$68606,"14*-1*",'MASTER TT'!$AM$2:$AM$68606,"JAN-APRIL 2026",'MASTER TT'!$J$2:$J$68606,"&gt;=1"))</f>
        <v>0</v>
      </c>
      <c r="AD186" s="79">
        <f>(COUNTIFS('MASTER TT'!$E$2:$E$68606,$A$2:$A$7563,'MASTER TT'!$B$2:$B$68606,"THURSDAY",'MASTER TT'!$C$2:$C$68606,"17*-*",'MASTER TT'!$AM$2:$AM$68606,"JAN-APRIL 2026",'MASTER TT'!$J$2:$J$68606,"&gt;=1"))</f>
        <v>0</v>
      </c>
      <c r="AE186" s="79">
        <f>(COUNTIFS('MASTER TT'!$E$2:$E$68606,$A$2:$A$7563,'MASTER TT'!$B$2:$B$68606,"FRIDAY",'MASTER TT'!$C$2:$C$68606,"08*-1*",'MASTER TT'!$AM$2:$AM$68606,"JAN-APRIL 2026",'MASTER TT'!$J$2:$J$68606,"&gt;=1"))</f>
        <v>0</v>
      </c>
      <c r="AF186" s="79">
        <f>(COUNTIFS('MASTER TT'!$E$2:$E$68606,$A$2:$A$7563,'MASTER TT'!$B$2:$B$68606,"FRIDAY",'MASTER TT'!$C$2:$C$68606,"1100-1*",'MASTER TT'!$AM$2:$AM$68606,"JAN-APRIL 2026",'MASTER TT'!$J$2:$J$68606,"&gt;=1"))</f>
        <v>0</v>
      </c>
      <c r="AG186" s="79">
        <f>(COUNTIFS('MASTER TT'!$E$2:$E$68606,$A$2:$A$7563,'MASTER TT'!$B$2:$B$68606,"MONDAY",'MASTER TT'!$C$2:$C$68606,"1200-1*",'MASTER TT'!$AM$2:$AM$68606,"JAN-APRIL 2025",'MASTER TT'!$J$2:$J$68606,"&gt;=1"))</f>
        <v>0</v>
      </c>
      <c r="AH186" s="79">
        <f>(COUNTIFS('MASTER TT'!$E$2:$E$68606,$A$2:$A$7563,'MASTER TT'!$B$2:$B$68606,"MONDAY",'MASTER TT'!$C$2:$C$68606,"1300-1*",'MASTER TT'!$AM$2:$AM$68606,"JAN-APRIL 2025",'MASTER TT'!$J$2:$J$68606,"&gt;=1"))</f>
        <v>0</v>
      </c>
      <c r="AI186" s="79">
        <f>(COUNTIFS('MASTER TT'!$E$2:$E$68606,$A$2:$A$7563,'MASTER TT'!$B$2:$B$68606,"FRIDAY",'MASTER TT'!$C$2:$C$68606,"14*-1*",'MASTER TT'!$AM$2:$AM$68606,"JAN-APRIL 2026",'MASTER TT'!$J$2:$J$68606,"&gt;=1"))</f>
        <v>0</v>
      </c>
      <c r="AJ186" s="79">
        <f>(COUNTIFS('MASTER TT'!$E$2:$E$68606,$A$2:$A$7563,'MASTER TT'!$B$2:$B$68606,"FRIDAY",'MASTER TT'!$C$2:$C$68606,"17*-*",'MASTER TT'!$AM$2:$AM$68606,"JAN-APRIL 2026",'MASTER TT'!$J$2:$J$68606,"&gt;=1"))</f>
        <v>0</v>
      </c>
      <c r="AK186" s="79">
        <f>(COUNTIFS('MASTER TT'!$E$2:$E$68606,$A$2:$A$7563,'MASTER TT'!$B$2:$B$68606,"SATURDAY",'MASTER TT'!$C$2:$C$68606,"08*-1*",'MASTER TT'!$AM$2:$AM$68606,"JAN-APRIL 2026",'MASTER TT'!$J$2:$J$68606,"&gt;=1"))</f>
        <v>0</v>
      </c>
      <c r="AL186" s="79">
        <f>(COUNTIFS('MASTER TT'!$E$2:$E$68606,$A$2:$A$7563,'MASTER TT'!$B$2:$B$68606,"SATURDAY",'MASTER TT'!$C$2:$C$68606,"1100-1*",'MASTER TT'!$AM$2:$AM$68606,"JAN-APRIL 2026",'MASTER TT'!$J$2:$J$68606,"&gt;=1"))</f>
        <v>0</v>
      </c>
      <c r="AM186" s="79">
        <f>(COUNTIFS('MASTER TT'!$E$2:$E$68606,$A$2:$A$7563,'MASTER TT'!$B$2:$B$68606,"MONDAY",'MASTER TT'!$C$2:$C$68606,"1200-1*",'MASTER TT'!$AM$2:$AM$68606,"JAN-APRIL 2025",'MASTER TT'!$J$2:$J$68606,"&gt;=1"))</f>
        <v>0</v>
      </c>
      <c r="AN186" s="79">
        <f>(COUNTIFS('MASTER TT'!$E$2:$E$68606,$A$2:$A$7563,'MASTER TT'!$B$2:$B$68606,"MONDAY",'MASTER TT'!$C$2:$C$68606,"1300-1*",'MASTER TT'!$AM$2:$AM$68606,"JAN-APRIL 2025",'MASTER TT'!$J$2:$J$68606,"&gt;=1"))</f>
        <v>0</v>
      </c>
      <c r="AO186" s="79">
        <f>(COUNTIFS('MASTER TT'!$E$2:$E$68606,$A$2:$A$7563,'MASTER TT'!$B$2:$B$68606,"MONDAY",'MASTER TT'!$C$2:$C$68606,"14*-1*",'MASTER TT'!$AM$2:$AM$68606,"MAY-AUG 2025",'MASTER TT'!$J$2:$J$68606,"&gt;=1"))</f>
        <v>0</v>
      </c>
      <c r="AP186" s="79">
        <f>(COUNTIFS('MASTER TT'!$E$2:$E$68606,$A$2:$A$7563,'MASTER TT'!$B$2:$B$68606,"SATURDAY",'MASTER TT'!$C$2:$C$68606,"17*-*",'MASTER TT'!$AM$2:$AM$68606,"JAN-APRIL 2026",'MASTER TT'!$J$2:$J$68606,"&gt;=1"))</f>
        <v>0</v>
      </c>
      <c r="AQ186" s="79">
        <f>(COUNTIFS('MASTER TT'!$E$2:$E$68606,$A$2:$A$7563,'MASTER TT'!$B$2:$B$68606,"SUNDAY",'MASTER TT'!$C$2:$C$68606,"08*-1*",'MASTER TT'!$AM$2:$AM$68606,"JAN-APRIL 2026",'MASTER TT'!$J$2:$J$68606,"&gt;=1"))</f>
        <v>0</v>
      </c>
      <c r="AR186" s="79">
        <f>(COUNTIFS('MASTER TT'!$E$2:$E$68607,$A$2:$A$7563,'MASTER TT'!$B$2:$B$68607,"SUNDAY",'MASTER TT'!$C$2:$C$68607,"1100-1*",'MASTER TT'!$AM$2:$AM$68607,"JAN-APRIL 2026",'MASTER TT'!$J$2:$J$68607,"&gt;=1"))</f>
        <v>0</v>
      </c>
      <c r="AS186" s="79">
        <f>(COUNTIFS('MASTER TT'!$E$2:$E$68606,$A$2:$A$7563,'MASTER TT'!$B$2:$B$68606,"SUNDAY",'MASTER TT'!$C$2:$C$68606,"1200-1*",'MASTER TT'!$AM$2:$AM$68606,"JAN-APRIL 2026",'MASTER TT'!$J$2:$J$68606,"&gt;=1"))</f>
        <v>0</v>
      </c>
      <c r="AT186" s="79">
        <f>(COUNTIFS('MASTER TT'!$E$2:$E$68606,$A$2:$A$7563,'MASTER TT'!$B$2:$B$68606,"SUNDAY",'MASTER TT'!$C$2:$C$68606,"1300-1*",'MASTER TT'!$AM$2:$AM$68606,"JAN-APRIL 2026",'MASTER TT'!$J$2:$J$68606,"&gt;=1"))</f>
        <v>0</v>
      </c>
      <c r="AU186" s="79">
        <f>(COUNTIFS('MASTER TT'!$E$2:$E$68606,$A$2:$A$7563,'MASTER TT'!$B$2:$B$68606,"SUNDAY",'MASTER TT'!$C$2:$C$68606,"14*-1*",'MASTER TT'!$AM$2:$AM$68606,"JAN-APRIL 2026",'MASTER TT'!$J$2:$J$68606,"&gt;=1"))</f>
        <v>0</v>
      </c>
      <c r="AV186" s="79">
        <f>(COUNTIFS('MASTER TT'!$E$2:$E$68606,$A$2:$A$7563,'MASTER TT'!$B$2:$B$68606,"SUNDAY",'MASTER TT'!$C$2:$C$68606,"17*-*",'MASTER TT'!$AM$2:$AM$68606,"JAN-APRIL 2026",'MASTER TT'!$J$2:$J$68606,"&gt;=1"))</f>
        <v>0</v>
      </c>
      <c r="AW186" s="28"/>
      <c r="AX186" s="29"/>
      <c r="AY186" s="28"/>
      <c r="AZ186" s="28"/>
      <c r="BA186" s="28"/>
      <c r="BB186" s="28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1"/>
      <c r="BZ186" s="31"/>
      <c r="CA186" s="30"/>
      <c r="CB186" s="30"/>
      <c r="CC186" s="30"/>
      <c r="CD186" s="30"/>
      <c r="CE186" s="30"/>
      <c r="CF186" s="30"/>
    </row>
    <row r="187" spans="1:84" ht="14.25" customHeight="1">
      <c r="A187" s="129" t="s">
        <v>561</v>
      </c>
      <c r="B187" s="130" t="s">
        <v>510</v>
      </c>
      <c r="C187" s="46"/>
      <c r="D187" s="121"/>
      <c r="E187" s="121"/>
      <c r="F187" s="121" t="s">
        <v>479</v>
      </c>
      <c r="G187" s="79">
        <f>(COUNTIFS('MASTER TT'!$E$2:$E$68606,$A$2:$A$7563,'MASTER TT'!$B$2:$B$68606,"MONDAY",'MASTER TT'!$C$2:$C$68606,"08*-1*",'MASTER TT'!$AM$2:$AM$68606,"JAN-APRIL 2026",'MASTER TT'!$J$2:$J$68606,"&gt;=1"))</f>
        <v>0</v>
      </c>
      <c r="H187" s="79">
        <f>(COUNTIFS('MASTER TT'!$E$2:$E$68602,$A$2:$A$7563,'MASTER TT'!$B$2:$B$68602,"MONDAY",'MASTER TT'!$C$2:$C$68602,"1100-1*",'MASTER TT'!$AM$2:$AM$68602,"JAN-APRIL 2026",'MASTER TT'!$J$2:$J$68602,"&gt;=1"))</f>
        <v>0</v>
      </c>
      <c r="I187" s="79">
        <f>(COUNTIFS('MASTER TT'!$E$2:$E$68606,$A$2:$A$7563,'MASTER TT'!$B$2:$B$68606,"MONDAY",'MASTER TT'!$C$2:$C$68606,"1200-1*",'MASTER TT'!$AM$2:$AM$68606,"JAN-APRIL 2025",'MASTER TT'!$J$2:$J$68606,"&gt;=1"))</f>
        <v>0</v>
      </c>
      <c r="J187" s="79">
        <f>(COUNTIFS('MASTER TT'!$E$2:$E$68606,$A$2:$A$7563,'MASTER TT'!$B$2:$B$68606,"MONDAY",'MASTER TT'!$C$2:$C$68606,"1300-1*",'MASTER TT'!$AM$2:$AM$68606,"JAN-APRIL 2025",'MASTER TT'!$J$2:$J$68606,"&gt;=1"))</f>
        <v>0</v>
      </c>
      <c r="K187" s="79">
        <f>(COUNTIFS('MASTER TT'!$E$2:$E$68606,$A$2:$A$7563,'MASTER TT'!$B$2:$B$68606,"MONDAY",'MASTER TT'!$C$2:$C$68606,"14*-1*",'MASTER TT'!$AM$2:$AM$68606,"JAN-APRIL 2026",'MASTER TT'!$J$2:$J$68606,"&gt;=1"))</f>
        <v>0</v>
      </c>
      <c r="L187" s="79">
        <f>(COUNTIFS('MASTER TT'!$E$2:$E$68606,$A$2:$A$7563,'MASTER TT'!$B$2:$B$68606,"MONDAY",'MASTER TT'!$C$2:$C$68606,"17*-*",'MASTER TT'!$AM$2:$AM$68606,"JAN-APRIL 2026",'MASTER TT'!$J$2:$J$68606,"&gt;=1"))</f>
        <v>0</v>
      </c>
      <c r="M187" s="79">
        <f>(COUNTIFS('MASTER TT'!$E$2:$E$68606,$A$2:$A$7563,'MASTER TT'!$B$2:$B$68606,"TUESDAY",'MASTER TT'!$C$2:$C$68606,"08*-1*",'MASTER TT'!$AM$2:$AM$68606,"JAN-APRIL 2026",'MASTER TT'!$J$2:$J$68606,"&gt;=1"))</f>
        <v>0</v>
      </c>
      <c r="N187" s="79">
        <f>(COUNTIFS('MASTER TT'!$E$2:$E$68606,$A$2:$A$7563,'MASTER TT'!$B$2:$B$68606,"TUESDAY",'MASTER TT'!$C$2:$C$68606,"1100-1*",'MASTER TT'!$AM$2:$AM$68606,"JAN-APRIL 2026",'MASTER TT'!$J$2:$J$68606,"&gt;=1"))</f>
        <v>0</v>
      </c>
      <c r="O187" s="79">
        <f>(COUNTIFS('MASTER TT'!$E$2:$E$68606,$A$2:$A$7563,'MASTER TT'!$B$2:$B$68606,"MONDAY",'MASTER TT'!$C$2:$C$68606,"1200-1*",'MASTER TT'!$AM$2:$AM$68606,"JAN-APRIL 2025",'MASTER TT'!$J$2:$J$68606,"&gt;=1"))</f>
        <v>0</v>
      </c>
      <c r="P187" s="79">
        <f>(COUNTIFS('MASTER TT'!$E$2:$E$68606,$A$2:$A$7563,'MASTER TT'!$B$2:$B$68606,"TUESDAY",'MASTER TT'!$C$2:$C$68606,"1300-1*",'MASTER TT'!$AM$2:$AM$68606,"JAN-APRIL 2026",'MASTER TT'!$J$2:$J$68606,"&gt;=1"))</f>
        <v>0</v>
      </c>
      <c r="Q187" s="79">
        <f>(COUNTIFS('MASTER TT'!$E$2:$E$68606,$A$2:$A$7563,'MASTER TT'!$B$2:$B$68606,"TUESDAY",'MASTER TT'!$C$2:$C$68606,"14*-1*",'MASTER TT'!$AM$2:$AM$68606,"JAN-APRIL 2026",'MASTER TT'!$J$2:$J$68606,"&gt;=1"))</f>
        <v>0</v>
      </c>
      <c r="R187" s="79">
        <f>(COUNTIFS('MASTER TT'!$E$2:$E$68606,$A$2:$A$7563,'MASTER TT'!$B$2:$B$68606,"TUESDAY",'MASTER TT'!$C$2:$C$68606,"17*-*",'MASTER TT'!$AM$2:$AM$68606,"SEP-DEC  2025",'MASTER TT'!$J$2:$J$68606,"&gt;=1"))</f>
        <v>0</v>
      </c>
      <c r="S187" s="79">
        <f>(COUNTIFS('MASTER TT'!$E$2:$E$68606,$A$2:$A$7563,'MASTER TT'!$B$2:$B$68606,"WEDNESDAY",'MASTER TT'!$C$2:$C$68606,"08*-1*",'MASTER TT'!$AM$2:$AM$68606,"JAN-APRIL 2026",'MASTER TT'!$J$2:$J$68606,"&gt;=1"))</f>
        <v>0</v>
      </c>
      <c r="T187" s="79">
        <f>(COUNTIFS('MASTER TT'!$E$2:$E$68606,$A$2:$A$7563,'MASTER TT'!$B$2:$B$68606,"WEDNESDAY",'MASTER TT'!$C$2:$C$68606,"1100-1*",'MASTER TT'!$AM$2:$AM$68606,"JAN-APRIL 2026",'MASTER TT'!$J$2:$J$68606,"&gt;=1"))</f>
        <v>0</v>
      </c>
      <c r="U187" s="79">
        <f>(COUNTIFS('MASTER TT'!$E$2:$E$68606,$A$2:$A$7563,'MASTER TT'!$B$2:$B$68606,"MONDAY",'MASTER TT'!$C$2:$C$68606,"1200-1*",'MASTER TT'!$AM$2:$AM$68606,"JAN-APRIL 2025",'MASTER TT'!$J$2:$J$68606,"&gt;=1"))</f>
        <v>0</v>
      </c>
      <c r="V187" s="79">
        <f>(COUNTIFS('MASTER TT'!$E$2:$E$68606,$A$2:$A$7563,'MASTER TT'!$B$2:$B$68606,"MONDAY",'MASTER TT'!$C$2:$C$68606,"1300-1*",'MASTER TT'!$AM$2:$AM$68606,"JAN-APRIL 2025",'MASTER TT'!$J$2:$J$68606,"&gt;=1"))</f>
        <v>0</v>
      </c>
      <c r="W187" s="79">
        <f>(COUNTIFS('MASTER TT'!$E$2:$E$68606,$A$2:$A$7563,'MASTER TT'!$B$2:$B$68606,"WEDNESDAY",'MASTER TT'!$C$2:$C$68606,"14*-1*",'MASTER TT'!$AM$2:$AM$68606,"JAN-APRIL 2026",'MASTER TT'!$J$2:$J$68606,"&gt;=1"))</f>
        <v>0</v>
      </c>
      <c r="X187" s="79">
        <f>(COUNTIFS('MASTER TT'!$E$2:$E$68606,$A$2:$A$7563,'MASTER TT'!$B$2:$B$68606,"WEDNESDAY",'MASTER TT'!$C$2:$C$68606,"17*-*",'MASTER TT'!$AM$2:$AM$68606,"JAN-APRIL 2026",'MASTER TT'!$J$2:$J$68606,"&gt;=1"))</f>
        <v>0</v>
      </c>
      <c r="Y187" s="79">
        <f>(COUNTIFS('MASTER TT'!$E$2:$E$68606,$A$2:$A$7563,'MASTER TT'!$B$2:$B$68606,"THURSDAY",'MASTER TT'!$C$2:$C$68606,"08*-1*",'MASTER TT'!$AM$2:$AM$68606,"JAN-APRIL 2026",'MASTER TT'!$J$2:$J$68606,"&gt;=1"))</f>
        <v>0</v>
      </c>
      <c r="Z187" s="79">
        <f>(COUNTIFS('MASTER TT'!$E$2:$E$68606,$A$2:$A$7563,'MASTER TT'!$B$2:$B$68606,"THURSDAY",'MASTER TT'!$C$2:$C$68606,"1100-1*",'MASTER TT'!$AM$2:$AM$68606,"JAN-APRIL 2026",'MASTER TT'!$J$2:$J$68606,"&gt;=1"))</f>
        <v>0</v>
      </c>
      <c r="AA187" s="79">
        <f>(COUNTIFS('MASTER TT'!$E$2:$E$68606,$A$2:$A$7563,'MASTER TT'!$B$2:$B$68606,"MONDAY",'MASTER TT'!$C$2:$C$68606,"1200-1*",'MASTER TT'!$AM$2:$AM$68606,"JAN-APRIL 2025",'MASTER TT'!$J$2:$J$68606,"&gt;=1"))</f>
        <v>0</v>
      </c>
      <c r="AB187" s="79">
        <f>(COUNTIFS('MASTER TT'!$E$2:$E$68606,$A$2:$A$7563,'MASTER TT'!$B$2:$B$68606,"MONDAY",'MASTER TT'!$C$2:$C$68606,"1300-1*",'MASTER TT'!$AM$2:$AM$68606,"JAN-APRIL 2025",'MASTER TT'!$J$2:$J$68606,"&gt;=1"))</f>
        <v>0</v>
      </c>
      <c r="AC187" s="79">
        <f>(COUNTIFS('MASTER TT'!$E$2:$E$68606,$A$2:$A$7563,'MASTER TT'!$B$2:$B$68606,"THURSDAY",'MASTER TT'!$C$2:$C$68606,"14*-1*",'MASTER TT'!$AM$2:$AM$68606,"JAN-APRIL 2026",'MASTER TT'!$J$2:$J$68606,"&gt;=1"))</f>
        <v>0</v>
      </c>
      <c r="AD187" s="79">
        <f>(COUNTIFS('MASTER TT'!$E$2:$E$68606,$A$2:$A$7563,'MASTER TT'!$B$2:$B$68606,"THURSDAY",'MASTER TT'!$C$2:$C$68606,"17*-*",'MASTER TT'!$AM$2:$AM$68606,"JAN-APRIL 2026",'MASTER TT'!$J$2:$J$68606,"&gt;=1"))</f>
        <v>0</v>
      </c>
      <c r="AE187" s="79">
        <f>(COUNTIFS('MASTER TT'!$E$2:$E$68606,$A$2:$A$7563,'MASTER TT'!$B$2:$B$68606,"FRIDAY",'MASTER TT'!$C$2:$C$68606,"08*-1*",'MASTER TT'!$AM$2:$AM$68606,"JAN-APRIL 2026",'MASTER TT'!$J$2:$J$68606,"&gt;=1"))</f>
        <v>0</v>
      </c>
      <c r="AF187" s="79">
        <f>(COUNTIFS('MASTER TT'!$E$2:$E$68606,$A$2:$A$7563,'MASTER TT'!$B$2:$B$68606,"FRIDAY",'MASTER TT'!$C$2:$C$68606,"1100-1*",'MASTER TT'!$AM$2:$AM$68606,"JAN-APRIL 2026",'MASTER TT'!$J$2:$J$68606,"&gt;=1"))</f>
        <v>0</v>
      </c>
      <c r="AG187" s="79">
        <f>(COUNTIFS('MASTER TT'!$E$2:$E$68606,$A$2:$A$7563,'MASTER TT'!$B$2:$B$68606,"MONDAY",'MASTER TT'!$C$2:$C$68606,"1200-1*",'MASTER TT'!$AM$2:$AM$68606,"JAN-APRIL 2025",'MASTER TT'!$J$2:$J$68606,"&gt;=1"))</f>
        <v>0</v>
      </c>
      <c r="AH187" s="79">
        <f>(COUNTIFS('MASTER TT'!$E$2:$E$68606,$A$2:$A$7563,'MASTER TT'!$B$2:$B$68606,"MONDAY",'MASTER TT'!$C$2:$C$68606,"1300-1*",'MASTER TT'!$AM$2:$AM$68606,"JAN-APRIL 2025",'MASTER TT'!$J$2:$J$68606,"&gt;=1"))</f>
        <v>0</v>
      </c>
      <c r="AI187" s="79">
        <f>(COUNTIFS('MASTER TT'!$E$2:$E$68606,$A$2:$A$7563,'MASTER TT'!$B$2:$B$68606,"FRIDAY",'MASTER TT'!$C$2:$C$68606,"14*-1*",'MASTER TT'!$AM$2:$AM$68606,"JAN-APRIL 2026",'MASTER TT'!$J$2:$J$68606,"&gt;=1"))</f>
        <v>0</v>
      </c>
      <c r="AJ187" s="79">
        <f>(COUNTIFS('MASTER TT'!$E$2:$E$68606,$A$2:$A$7563,'MASTER TT'!$B$2:$B$68606,"FRIDAY",'MASTER TT'!$C$2:$C$68606,"17*-*",'MASTER TT'!$AM$2:$AM$68606,"JAN-APRIL 2026",'MASTER TT'!$J$2:$J$68606,"&gt;=1"))</f>
        <v>0</v>
      </c>
      <c r="AK187" s="79">
        <f>(COUNTIFS('MASTER TT'!$E$2:$E$68606,$A$2:$A$7563,'MASTER TT'!$B$2:$B$68606,"SATURDAY",'MASTER TT'!$C$2:$C$68606,"08*-1*",'MASTER TT'!$AM$2:$AM$68606,"JAN-APRIL 2026",'MASTER TT'!$J$2:$J$68606,"&gt;=1"))</f>
        <v>0</v>
      </c>
      <c r="AL187" s="79">
        <f>(COUNTIFS('MASTER TT'!$E$2:$E$68606,$A$2:$A$7563,'MASTER TT'!$B$2:$B$68606,"SATURDAY",'MASTER TT'!$C$2:$C$68606,"1100-1*",'MASTER TT'!$AM$2:$AM$68606,"JAN-APRIL 2026",'MASTER TT'!$J$2:$J$68606,"&gt;=1"))</f>
        <v>0</v>
      </c>
      <c r="AM187" s="79">
        <f>(COUNTIFS('MASTER TT'!$E$2:$E$68606,$A$2:$A$7563,'MASTER TT'!$B$2:$B$68606,"MONDAY",'MASTER TT'!$C$2:$C$68606,"1200-1*",'MASTER TT'!$AM$2:$AM$68606,"JAN-APRIL 2025",'MASTER TT'!$J$2:$J$68606,"&gt;=1"))</f>
        <v>0</v>
      </c>
      <c r="AN187" s="79">
        <f>(COUNTIFS('MASTER TT'!$E$2:$E$68606,$A$2:$A$7563,'MASTER TT'!$B$2:$B$68606,"MONDAY",'MASTER TT'!$C$2:$C$68606,"1300-1*",'MASTER TT'!$AM$2:$AM$68606,"JAN-APRIL 2025",'MASTER TT'!$J$2:$J$68606,"&gt;=1"))</f>
        <v>0</v>
      </c>
      <c r="AO187" s="79">
        <f>(COUNTIFS('MASTER TT'!$E$2:$E$68606,$A$2:$A$7563,'MASTER TT'!$B$2:$B$68606,"MONDAY",'MASTER TT'!$C$2:$C$68606,"14*-1*",'MASTER TT'!$AM$2:$AM$68606,"MAY-AUG 2025",'MASTER TT'!$J$2:$J$68606,"&gt;=1"))</f>
        <v>0</v>
      </c>
      <c r="AP187" s="79">
        <f>(COUNTIFS('MASTER TT'!$E$2:$E$68606,$A$2:$A$7563,'MASTER TT'!$B$2:$B$68606,"SATURDAY",'MASTER TT'!$C$2:$C$68606,"17*-*",'MASTER TT'!$AM$2:$AM$68606,"JAN-APRIL 2026",'MASTER TT'!$J$2:$J$68606,"&gt;=1"))</f>
        <v>0</v>
      </c>
      <c r="AQ187" s="79">
        <f>(COUNTIFS('MASTER TT'!$E$2:$E$68606,$A$2:$A$7563,'MASTER TT'!$B$2:$B$68606,"SUNDAY",'MASTER TT'!$C$2:$C$68606,"08*-1*",'MASTER TT'!$AM$2:$AM$68606,"JAN-APRIL 2026",'MASTER TT'!$J$2:$J$68606,"&gt;=1"))</f>
        <v>0</v>
      </c>
      <c r="AR187" s="79">
        <f>(COUNTIFS('MASTER TT'!$E$2:$E$68607,$A$2:$A$7563,'MASTER TT'!$B$2:$B$68607,"SUNDAY",'MASTER TT'!$C$2:$C$68607,"1100-1*",'MASTER TT'!$AM$2:$AM$68607,"JAN-APRIL 2026",'MASTER TT'!$J$2:$J$68607,"&gt;=1"))</f>
        <v>0</v>
      </c>
      <c r="AS187" s="79">
        <f>(COUNTIFS('MASTER TT'!$E$2:$E$68606,$A$2:$A$7563,'MASTER TT'!$B$2:$B$68606,"SUNDAY",'MASTER TT'!$C$2:$C$68606,"1200-1*",'MASTER TT'!$AM$2:$AM$68606,"JAN-APRIL 2026",'MASTER TT'!$J$2:$J$68606,"&gt;=1"))</f>
        <v>0</v>
      </c>
      <c r="AT187" s="79">
        <f>(COUNTIFS('MASTER TT'!$E$2:$E$68606,$A$2:$A$7563,'MASTER TT'!$B$2:$B$68606,"SUNDAY",'MASTER TT'!$C$2:$C$68606,"1300-1*",'MASTER TT'!$AM$2:$AM$68606,"JAN-APRIL 2026",'MASTER TT'!$J$2:$J$68606,"&gt;=1"))</f>
        <v>0</v>
      </c>
      <c r="AU187" s="79">
        <f>(COUNTIFS('MASTER TT'!$E$2:$E$68606,$A$2:$A$7563,'MASTER TT'!$B$2:$B$68606,"SUNDAY",'MASTER TT'!$C$2:$C$68606,"14*-1*",'MASTER TT'!$AM$2:$AM$68606,"JAN-APRIL 2026",'MASTER TT'!$J$2:$J$68606,"&gt;=1"))</f>
        <v>0</v>
      </c>
      <c r="AV187" s="79">
        <f>(COUNTIFS('MASTER TT'!$E$2:$E$68606,$A$2:$A$7563,'MASTER TT'!$B$2:$B$68606,"SUNDAY",'MASTER TT'!$C$2:$C$68606,"17*-*",'MASTER TT'!$AM$2:$AM$68606,"JAN-APRIL 2026",'MASTER TT'!$J$2:$J$68606,"&gt;=1"))</f>
        <v>0</v>
      </c>
      <c r="AW187" s="28"/>
      <c r="AX187" s="29"/>
      <c r="AY187" s="28"/>
      <c r="AZ187" s="28"/>
      <c r="BA187" s="28"/>
      <c r="BB187" s="28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1"/>
      <c r="BZ187" s="31"/>
      <c r="CA187" s="30"/>
      <c r="CB187" s="30"/>
      <c r="CC187" s="30"/>
      <c r="CD187" s="30"/>
      <c r="CE187" s="30"/>
      <c r="CF187" s="30"/>
    </row>
    <row r="188" spans="1:84" ht="14.25" customHeight="1">
      <c r="A188" s="129" t="s">
        <v>562</v>
      </c>
      <c r="B188" s="130" t="s">
        <v>510</v>
      </c>
      <c r="C188" s="46"/>
      <c r="D188" s="121"/>
      <c r="E188" s="121"/>
      <c r="F188" s="121" t="s">
        <v>479</v>
      </c>
      <c r="G188" s="79">
        <f>(COUNTIFS('MASTER TT'!$E$2:$E$68606,$A$2:$A$7563,'MASTER TT'!$B$2:$B$68606,"MONDAY",'MASTER TT'!$C$2:$C$68606,"08*-1*",'MASTER TT'!$AM$2:$AM$68606,"JAN-APRIL 2026",'MASTER TT'!$J$2:$J$68606,"&gt;=1"))</f>
        <v>0</v>
      </c>
      <c r="H188" s="79">
        <f>(COUNTIFS('MASTER TT'!$E$2:$E$68602,$A$2:$A$7563,'MASTER TT'!$B$2:$B$68602,"MONDAY",'MASTER TT'!$C$2:$C$68602,"1100-1*",'MASTER TT'!$AM$2:$AM$68602,"JAN-APRIL 2026",'MASTER TT'!$J$2:$J$68602,"&gt;=1"))</f>
        <v>0</v>
      </c>
      <c r="I188" s="79">
        <f>(COUNTIFS('MASTER TT'!$E$2:$E$68606,$A$2:$A$7563,'MASTER TT'!$B$2:$B$68606,"MONDAY",'MASTER TT'!$C$2:$C$68606,"1200-1*",'MASTER TT'!$AM$2:$AM$68606,"JAN-APRIL 2025",'MASTER TT'!$J$2:$J$68606,"&gt;=1"))</f>
        <v>0</v>
      </c>
      <c r="J188" s="79">
        <f>(COUNTIFS('MASTER TT'!$E$2:$E$68606,$A$2:$A$7563,'MASTER TT'!$B$2:$B$68606,"MONDAY",'MASTER TT'!$C$2:$C$68606,"1300-1*",'MASTER TT'!$AM$2:$AM$68606,"JAN-APRIL 2025",'MASTER TT'!$J$2:$J$68606,"&gt;=1"))</f>
        <v>0</v>
      </c>
      <c r="K188" s="79">
        <f>(COUNTIFS('MASTER TT'!$E$2:$E$68606,$A$2:$A$7563,'MASTER TT'!$B$2:$B$68606,"MONDAY",'MASTER TT'!$C$2:$C$68606,"14*-1*",'MASTER TT'!$AM$2:$AM$68606,"JAN-APRIL 2026",'MASTER TT'!$J$2:$J$68606,"&gt;=1"))</f>
        <v>0</v>
      </c>
      <c r="L188" s="79">
        <f>(COUNTIFS('MASTER TT'!$E$2:$E$68606,$A$2:$A$7563,'MASTER TT'!$B$2:$B$68606,"MONDAY",'MASTER TT'!$C$2:$C$68606,"17*-*",'MASTER TT'!$AM$2:$AM$68606,"JAN-APRIL 2026",'MASTER TT'!$J$2:$J$68606,"&gt;=1"))</f>
        <v>0</v>
      </c>
      <c r="M188" s="79">
        <f>(COUNTIFS('MASTER TT'!$E$2:$E$68606,$A$2:$A$7563,'MASTER TT'!$B$2:$B$68606,"TUESDAY",'MASTER TT'!$C$2:$C$68606,"08*-1*",'MASTER TT'!$AM$2:$AM$68606,"JAN-APRIL 2026",'MASTER TT'!$J$2:$J$68606,"&gt;=1"))</f>
        <v>0</v>
      </c>
      <c r="N188" s="79">
        <f>(COUNTIFS('MASTER TT'!$E$2:$E$68606,$A$2:$A$7563,'MASTER TT'!$B$2:$B$68606,"TUESDAY",'MASTER TT'!$C$2:$C$68606,"1100-1*",'MASTER TT'!$AM$2:$AM$68606,"JAN-APRIL 2026",'MASTER TT'!$J$2:$J$68606,"&gt;=1"))</f>
        <v>0</v>
      </c>
      <c r="O188" s="79">
        <f>(COUNTIFS('MASTER TT'!$E$2:$E$68606,$A$2:$A$7563,'MASTER TT'!$B$2:$B$68606,"MONDAY",'MASTER TT'!$C$2:$C$68606,"1200-1*",'MASTER TT'!$AM$2:$AM$68606,"JAN-APRIL 2025",'MASTER TT'!$J$2:$J$68606,"&gt;=1"))</f>
        <v>0</v>
      </c>
      <c r="P188" s="79">
        <f>(COUNTIFS('MASTER TT'!$E$2:$E$68606,$A$2:$A$7563,'MASTER TT'!$B$2:$B$68606,"TUESDAY",'MASTER TT'!$C$2:$C$68606,"1300-1*",'MASTER TT'!$AM$2:$AM$68606,"JAN-APRIL 2026",'MASTER TT'!$J$2:$J$68606,"&gt;=1"))</f>
        <v>0</v>
      </c>
      <c r="Q188" s="79">
        <f>(COUNTIFS('MASTER TT'!$E$2:$E$68606,$A$2:$A$7563,'MASTER TT'!$B$2:$B$68606,"TUESDAY",'MASTER TT'!$C$2:$C$68606,"14*-1*",'MASTER TT'!$AM$2:$AM$68606,"JAN-APRIL 2026",'MASTER TT'!$J$2:$J$68606,"&gt;=1"))</f>
        <v>0</v>
      </c>
      <c r="R188" s="79">
        <f>(COUNTIFS('MASTER TT'!$E$2:$E$68606,$A$2:$A$7563,'MASTER TT'!$B$2:$B$68606,"TUESDAY",'MASTER TT'!$C$2:$C$68606,"17*-*",'MASTER TT'!$AM$2:$AM$68606,"SEP-DEC  2025",'MASTER TT'!$J$2:$J$68606,"&gt;=1"))</f>
        <v>0</v>
      </c>
      <c r="S188" s="79">
        <f>(COUNTIFS('MASTER TT'!$E$2:$E$68606,$A$2:$A$7563,'MASTER TT'!$B$2:$B$68606,"WEDNESDAY",'MASTER TT'!$C$2:$C$68606,"08*-1*",'MASTER TT'!$AM$2:$AM$68606,"JAN-APRIL 2026",'MASTER TT'!$J$2:$J$68606,"&gt;=1"))</f>
        <v>0</v>
      </c>
      <c r="T188" s="79">
        <f>(COUNTIFS('MASTER TT'!$E$2:$E$68606,$A$2:$A$7563,'MASTER TT'!$B$2:$B$68606,"WEDNESDAY",'MASTER TT'!$C$2:$C$68606,"1100-1*",'MASTER TT'!$AM$2:$AM$68606,"JAN-APRIL 2026",'MASTER TT'!$J$2:$J$68606,"&gt;=1"))</f>
        <v>0</v>
      </c>
      <c r="U188" s="79">
        <f>(COUNTIFS('MASTER TT'!$E$2:$E$68606,$A$2:$A$7563,'MASTER TT'!$B$2:$B$68606,"MONDAY",'MASTER TT'!$C$2:$C$68606,"1200-1*",'MASTER TT'!$AM$2:$AM$68606,"JAN-APRIL 2025",'MASTER TT'!$J$2:$J$68606,"&gt;=1"))</f>
        <v>0</v>
      </c>
      <c r="V188" s="79">
        <f>(COUNTIFS('MASTER TT'!$E$2:$E$68606,$A$2:$A$7563,'MASTER TT'!$B$2:$B$68606,"MONDAY",'MASTER TT'!$C$2:$C$68606,"1300-1*",'MASTER TT'!$AM$2:$AM$68606,"JAN-APRIL 2025",'MASTER TT'!$J$2:$J$68606,"&gt;=1"))</f>
        <v>0</v>
      </c>
      <c r="W188" s="79">
        <f>(COUNTIFS('MASTER TT'!$E$2:$E$68606,$A$2:$A$7563,'MASTER TT'!$B$2:$B$68606,"WEDNESDAY",'MASTER TT'!$C$2:$C$68606,"14*-1*",'MASTER TT'!$AM$2:$AM$68606,"JAN-APRIL 2026",'MASTER TT'!$J$2:$J$68606,"&gt;=1"))</f>
        <v>0</v>
      </c>
      <c r="X188" s="79">
        <f>(COUNTIFS('MASTER TT'!$E$2:$E$68606,$A$2:$A$7563,'MASTER TT'!$B$2:$B$68606,"WEDNESDAY",'MASTER TT'!$C$2:$C$68606,"17*-*",'MASTER TT'!$AM$2:$AM$68606,"JAN-APRIL 2026",'MASTER TT'!$J$2:$J$68606,"&gt;=1"))</f>
        <v>0</v>
      </c>
      <c r="Y188" s="79">
        <f>(COUNTIFS('MASTER TT'!$E$2:$E$68606,$A$2:$A$7563,'MASTER TT'!$B$2:$B$68606,"THURSDAY",'MASTER TT'!$C$2:$C$68606,"08*-1*",'MASTER TT'!$AM$2:$AM$68606,"JAN-APRIL 2026",'MASTER TT'!$J$2:$J$68606,"&gt;=1"))</f>
        <v>0</v>
      </c>
      <c r="Z188" s="79">
        <f>(COUNTIFS('MASTER TT'!$E$2:$E$68606,$A$2:$A$7563,'MASTER TT'!$B$2:$B$68606,"THURSDAY",'MASTER TT'!$C$2:$C$68606,"1100-1*",'MASTER TT'!$AM$2:$AM$68606,"JAN-APRIL 2026",'MASTER TT'!$J$2:$J$68606,"&gt;=1"))</f>
        <v>0</v>
      </c>
      <c r="AA188" s="79">
        <f>(COUNTIFS('MASTER TT'!$E$2:$E$68606,$A$2:$A$7563,'MASTER TT'!$B$2:$B$68606,"MONDAY",'MASTER TT'!$C$2:$C$68606,"1200-1*",'MASTER TT'!$AM$2:$AM$68606,"JAN-APRIL 2025",'MASTER TT'!$J$2:$J$68606,"&gt;=1"))</f>
        <v>0</v>
      </c>
      <c r="AB188" s="79">
        <f>(COUNTIFS('MASTER TT'!$E$2:$E$68606,$A$2:$A$7563,'MASTER TT'!$B$2:$B$68606,"MONDAY",'MASTER TT'!$C$2:$C$68606,"1300-1*",'MASTER TT'!$AM$2:$AM$68606,"JAN-APRIL 2025",'MASTER TT'!$J$2:$J$68606,"&gt;=1"))</f>
        <v>0</v>
      </c>
      <c r="AC188" s="79">
        <f>(COUNTIFS('MASTER TT'!$E$2:$E$68606,$A$2:$A$7563,'MASTER TT'!$B$2:$B$68606,"THURSDAY",'MASTER TT'!$C$2:$C$68606,"14*-1*",'MASTER TT'!$AM$2:$AM$68606,"JAN-APRIL 2026",'MASTER TT'!$J$2:$J$68606,"&gt;=1"))</f>
        <v>0</v>
      </c>
      <c r="AD188" s="79">
        <f>(COUNTIFS('MASTER TT'!$E$2:$E$68606,$A$2:$A$7563,'MASTER TT'!$B$2:$B$68606,"THURSDAY",'MASTER TT'!$C$2:$C$68606,"17*-*",'MASTER TT'!$AM$2:$AM$68606,"JAN-APRIL 2026",'MASTER TT'!$J$2:$J$68606,"&gt;=1"))</f>
        <v>0</v>
      </c>
      <c r="AE188" s="79">
        <f>(COUNTIFS('MASTER TT'!$E$2:$E$68606,$A$2:$A$7563,'MASTER TT'!$B$2:$B$68606,"FRIDAY",'MASTER TT'!$C$2:$C$68606,"08*-1*",'MASTER TT'!$AM$2:$AM$68606,"JAN-APRIL 2026",'MASTER TT'!$J$2:$J$68606,"&gt;=1"))</f>
        <v>0</v>
      </c>
      <c r="AF188" s="79">
        <f>(COUNTIFS('MASTER TT'!$E$2:$E$68606,$A$2:$A$7563,'MASTER TT'!$B$2:$B$68606,"FRIDAY",'MASTER TT'!$C$2:$C$68606,"1100-1*",'MASTER TT'!$AM$2:$AM$68606,"JAN-APRIL 2026",'MASTER TT'!$J$2:$J$68606,"&gt;=1"))</f>
        <v>0</v>
      </c>
      <c r="AG188" s="79">
        <f>(COUNTIFS('MASTER TT'!$E$2:$E$68606,$A$2:$A$7563,'MASTER TT'!$B$2:$B$68606,"MONDAY",'MASTER TT'!$C$2:$C$68606,"1200-1*",'MASTER TT'!$AM$2:$AM$68606,"JAN-APRIL 2025",'MASTER TT'!$J$2:$J$68606,"&gt;=1"))</f>
        <v>0</v>
      </c>
      <c r="AH188" s="79">
        <f>(COUNTIFS('MASTER TT'!$E$2:$E$68606,$A$2:$A$7563,'MASTER TT'!$B$2:$B$68606,"MONDAY",'MASTER TT'!$C$2:$C$68606,"1300-1*",'MASTER TT'!$AM$2:$AM$68606,"JAN-APRIL 2025",'MASTER TT'!$J$2:$J$68606,"&gt;=1"))</f>
        <v>0</v>
      </c>
      <c r="AI188" s="79">
        <f>(COUNTIFS('MASTER TT'!$E$2:$E$68606,$A$2:$A$7563,'MASTER TT'!$B$2:$B$68606,"FRIDAY",'MASTER TT'!$C$2:$C$68606,"14*-1*",'MASTER TT'!$AM$2:$AM$68606,"JAN-APRIL 2026",'MASTER TT'!$J$2:$J$68606,"&gt;=1"))</f>
        <v>0</v>
      </c>
      <c r="AJ188" s="79">
        <f>(COUNTIFS('MASTER TT'!$E$2:$E$68606,$A$2:$A$7563,'MASTER TT'!$B$2:$B$68606,"FRIDAY",'MASTER TT'!$C$2:$C$68606,"17*-*",'MASTER TT'!$AM$2:$AM$68606,"JAN-APRIL 2026",'MASTER TT'!$J$2:$J$68606,"&gt;=1"))</f>
        <v>0</v>
      </c>
      <c r="AK188" s="79">
        <f>(COUNTIFS('MASTER TT'!$E$2:$E$68606,$A$2:$A$7563,'MASTER TT'!$B$2:$B$68606,"SATURDAY",'MASTER TT'!$C$2:$C$68606,"08*-1*",'MASTER TT'!$AM$2:$AM$68606,"JAN-APRIL 2026",'MASTER TT'!$J$2:$J$68606,"&gt;=1"))</f>
        <v>0</v>
      </c>
      <c r="AL188" s="79">
        <f>(COUNTIFS('MASTER TT'!$E$2:$E$68606,$A$2:$A$7563,'MASTER TT'!$B$2:$B$68606,"SATURDAY",'MASTER TT'!$C$2:$C$68606,"1100-1*",'MASTER TT'!$AM$2:$AM$68606,"JAN-APRIL 2026",'MASTER TT'!$J$2:$J$68606,"&gt;=1"))</f>
        <v>0</v>
      </c>
      <c r="AM188" s="79">
        <f>(COUNTIFS('MASTER TT'!$E$2:$E$68606,$A$2:$A$7563,'MASTER TT'!$B$2:$B$68606,"MONDAY",'MASTER TT'!$C$2:$C$68606,"1200-1*",'MASTER TT'!$AM$2:$AM$68606,"JAN-APRIL 2025",'MASTER TT'!$J$2:$J$68606,"&gt;=1"))</f>
        <v>0</v>
      </c>
      <c r="AN188" s="79">
        <f>(COUNTIFS('MASTER TT'!$E$2:$E$68606,$A$2:$A$7563,'MASTER TT'!$B$2:$B$68606,"MONDAY",'MASTER TT'!$C$2:$C$68606,"1300-1*",'MASTER TT'!$AM$2:$AM$68606,"JAN-APRIL 2025",'MASTER TT'!$J$2:$J$68606,"&gt;=1"))</f>
        <v>0</v>
      </c>
      <c r="AO188" s="79">
        <f>(COUNTIFS('MASTER TT'!$E$2:$E$68606,$A$2:$A$7563,'MASTER TT'!$B$2:$B$68606,"MONDAY",'MASTER TT'!$C$2:$C$68606,"14*-1*",'MASTER TT'!$AM$2:$AM$68606,"MAY-AUG 2025",'MASTER TT'!$J$2:$J$68606,"&gt;=1"))</f>
        <v>0</v>
      </c>
      <c r="AP188" s="79">
        <f>(COUNTIFS('MASTER TT'!$E$2:$E$68606,$A$2:$A$7563,'MASTER TT'!$B$2:$B$68606,"SATURDAY",'MASTER TT'!$C$2:$C$68606,"17*-*",'MASTER TT'!$AM$2:$AM$68606,"JAN-APRIL 2026",'MASTER TT'!$J$2:$J$68606,"&gt;=1"))</f>
        <v>0</v>
      </c>
      <c r="AQ188" s="79">
        <f>(COUNTIFS('MASTER TT'!$E$2:$E$68606,$A$2:$A$7563,'MASTER TT'!$B$2:$B$68606,"SUNDAY",'MASTER TT'!$C$2:$C$68606,"08*-1*",'MASTER TT'!$AM$2:$AM$68606,"JAN-APRIL 2026",'MASTER TT'!$J$2:$J$68606,"&gt;=1"))</f>
        <v>0</v>
      </c>
      <c r="AR188" s="79">
        <f>(COUNTIFS('MASTER TT'!$E$2:$E$68607,$A$2:$A$7563,'MASTER TT'!$B$2:$B$68607,"SUNDAY",'MASTER TT'!$C$2:$C$68607,"1100-1*",'MASTER TT'!$AM$2:$AM$68607,"JAN-APRIL 2026",'MASTER TT'!$J$2:$J$68607,"&gt;=1"))</f>
        <v>0</v>
      </c>
      <c r="AS188" s="79">
        <f>(COUNTIFS('MASTER TT'!$E$2:$E$68606,$A$2:$A$7563,'MASTER TT'!$B$2:$B$68606,"SUNDAY",'MASTER TT'!$C$2:$C$68606,"1200-1*",'MASTER TT'!$AM$2:$AM$68606,"JAN-APRIL 2026",'MASTER TT'!$J$2:$J$68606,"&gt;=1"))</f>
        <v>0</v>
      </c>
      <c r="AT188" s="79">
        <f>(COUNTIFS('MASTER TT'!$E$2:$E$68606,$A$2:$A$7563,'MASTER TT'!$B$2:$B$68606,"SUNDAY",'MASTER TT'!$C$2:$C$68606,"1300-1*",'MASTER TT'!$AM$2:$AM$68606,"JAN-APRIL 2026",'MASTER TT'!$J$2:$J$68606,"&gt;=1"))</f>
        <v>0</v>
      </c>
      <c r="AU188" s="79">
        <f>(COUNTIFS('MASTER TT'!$E$2:$E$68606,$A$2:$A$7563,'MASTER TT'!$B$2:$B$68606,"SUNDAY",'MASTER TT'!$C$2:$C$68606,"14*-1*",'MASTER TT'!$AM$2:$AM$68606,"JAN-APRIL 2026",'MASTER TT'!$J$2:$J$68606,"&gt;=1"))</f>
        <v>0</v>
      </c>
      <c r="AV188" s="79">
        <f>(COUNTIFS('MASTER TT'!$E$2:$E$68606,$A$2:$A$7563,'MASTER TT'!$B$2:$B$68606,"SUNDAY",'MASTER TT'!$C$2:$C$68606,"17*-*",'MASTER TT'!$AM$2:$AM$68606,"JAN-APRIL 2026",'MASTER TT'!$J$2:$J$68606,"&gt;=1"))</f>
        <v>0</v>
      </c>
      <c r="AW188" s="28"/>
      <c r="AX188" s="29"/>
      <c r="AY188" s="28"/>
      <c r="AZ188" s="28"/>
      <c r="BA188" s="28"/>
      <c r="BB188" s="28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1"/>
      <c r="BZ188" s="31"/>
      <c r="CA188" s="30"/>
      <c r="CB188" s="30"/>
      <c r="CC188" s="30"/>
      <c r="CD188" s="30"/>
      <c r="CE188" s="30"/>
      <c r="CF188" s="30"/>
    </row>
    <row r="189" spans="1:84" ht="14.25" customHeight="1">
      <c r="A189" s="129" t="s">
        <v>563</v>
      </c>
      <c r="B189" s="130" t="s">
        <v>510</v>
      </c>
      <c r="C189" s="46"/>
      <c r="D189" s="121"/>
      <c r="E189" s="121"/>
      <c r="F189" s="121" t="s">
        <v>479</v>
      </c>
      <c r="G189" s="79">
        <f>(COUNTIFS('MASTER TT'!$E$2:$E$68606,$A$2:$A$7563,'MASTER TT'!$B$2:$B$68606,"MONDAY",'MASTER TT'!$C$2:$C$68606,"08*-1*",'MASTER TT'!$AM$2:$AM$68606,"JAN-APRIL 2026",'MASTER TT'!$J$2:$J$68606,"&gt;=1"))</f>
        <v>0</v>
      </c>
      <c r="H189" s="79">
        <f>(COUNTIFS('MASTER TT'!$E$2:$E$68602,$A$2:$A$7563,'MASTER TT'!$B$2:$B$68602,"MONDAY",'MASTER TT'!$C$2:$C$68602,"1100-1*",'MASTER TT'!$AM$2:$AM$68602,"JAN-APRIL 2026",'MASTER TT'!$J$2:$J$68602,"&gt;=1"))</f>
        <v>0</v>
      </c>
      <c r="I189" s="79">
        <f>(COUNTIFS('MASTER TT'!$E$2:$E$68606,$A$2:$A$7563,'MASTER TT'!$B$2:$B$68606,"MONDAY",'MASTER TT'!$C$2:$C$68606,"1200-1*",'MASTER TT'!$AM$2:$AM$68606,"JAN-APRIL 2025",'MASTER TT'!$J$2:$J$68606,"&gt;=1"))</f>
        <v>0</v>
      </c>
      <c r="J189" s="79">
        <f>(COUNTIFS('MASTER TT'!$E$2:$E$68606,$A$2:$A$7563,'MASTER TT'!$B$2:$B$68606,"MONDAY",'MASTER TT'!$C$2:$C$68606,"1300-1*",'MASTER TT'!$AM$2:$AM$68606,"JAN-APRIL 2025",'MASTER TT'!$J$2:$J$68606,"&gt;=1"))</f>
        <v>0</v>
      </c>
      <c r="K189" s="79">
        <f>(COUNTIFS('MASTER TT'!$E$2:$E$68606,$A$2:$A$7563,'MASTER TT'!$B$2:$B$68606,"MONDAY",'MASTER TT'!$C$2:$C$68606,"14*-1*",'MASTER TT'!$AM$2:$AM$68606,"JAN-APRIL 2026",'MASTER TT'!$J$2:$J$68606,"&gt;=1"))</f>
        <v>0</v>
      </c>
      <c r="L189" s="79">
        <f>(COUNTIFS('MASTER TT'!$E$2:$E$68606,$A$2:$A$7563,'MASTER TT'!$B$2:$B$68606,"MONDAY",'MASTER TT'!$C$2:$C$68606,"17*-*",'MASTER TT'!$AM$2:$AM$68606,"JAN-APRIL 2026",'MASTER TT'!$J$2:$J$68606,"&gt;=1"))</f>
        <v>0</v>
      </c>
      <c r="M189" s="79">
        <f>(COUNTIFS('MASTER TT'!$E$2:$E$68606,$A$2:$A$7563,'MASTER TT'!$B$2:$B$68606,"TUESDAY",'MASTER TT'!$C$2:$C$68606,"08*-1*",'MASTER TT'!$AM$2:$AM$68606,"JAN-APRIL 2026",'MASTER TT'!$J$2:$J$68606,"&gt;=1"))</f>
        <v>0</v>
      </c>
      <c r="N189" s="79">
        <f>(COUNTIFS('MASTER TT'!$E$2:$E$68606,$A$2:$A$7563,'MASTER TT'!$B$2:$B$68606,"TUESDAY",'MASTER TT'!$C$2:$C$68606,"1100-1*",'MASTER TT'!$AM$2:$AM$68606,"JAN-APRIL 2026",'MASTER TT'!$J$2:$J$68606,"&gt;=1"))</f>
        <v>0</v>
      </c>
      <c r="O189" s="79">
        <f>(COUNTIFS('MASTER TT'!$E$2:$E$68606,$A$2:$A$7563,'MASTER TT'!$B$2:$B$68606,"MONDAY",'MASTER TT'!$C$2:$C$68606,"1200-1*",'MASTER TT'!$AM$2:$AM$68606,"JAN-APRIL 2025",'MASTER TT'!$J$2:$J$68606,"&gt;=1"))</f>
        <v>0</v>
      </c>
      <c r="P189" s="79">
        <f>(COUNTIFS('MASTER TT'!$E$2:$E$68606,$A$2:$A$7563,'MASTER TT'!$B$2:$B$68606,"TUESDAY",'MASTER TT'!$C$2:$C$68606,"1300-1*",'MASTER TT'!$AM$2:$AM$68606,"JAN-APRIL 2026",'MASTER TT'!$J$2:$J$68606,"&gt;=1"))</f>
        <v>0</v>
      </c>
      <c r="Q189" s="79">
        <f>(COUNTIFS('MASTER TT'!$E$2:$E$68606,$A$2:$A$7563,'MASTER TT'!$B$2:$B$68606,"TUESDAY",'MASTER TT'!$C$2:$C$68606,"14*-1*",'MASTER TT'!$AM$2:$AM$68606,"JAN-APRIL 2026",'MASTER TT'!$J$2:$J$68606,"&gt;=1"))</f>
        <v>0</v>
      </c>
      <c r="R189" s="79">
        <f>(COUNTIFS('MASTER TT'!$E$2:$E$68606,$A$2:$A$7563,'MASTER TT'!$B$2:$B$68606,"TUESDAY",'MASTER TT'!$C$2:$C$68606,"17*-*",'MASTER TT'!$AM$2:$AM$68606,"SEP-DEC  2025",'MASTER TT'!$J$2:$J$68606,"&gt;=1"))</f>
        <v>0</v>
      </c>
      <c r="S189" s="79">
        <f>(COUNTIFS('MASTER TT'!$E$2:$E$68606,$A$2:$A$7563,'MASTER TT'!$B$2:$B$68606,"WEDNESDAY",'MASTER TT'!$C$2:$C$68606,"08*-1*",'MASTER TT'!$AM$2:$AM$68606,"JAN-APRIL 2026",'MASTER TT'!$J$2:$J$68606,"&gt;=1"))</f>
        <v>0</v>
      </c>
      <c r="T189" s="79">
        <f>(COUNTIFS('MASTER TT'!$E$2:$E$68606,$A$2:$A$7563,'MASTER TT'!$B$2:$B$68606,"WEDNESDAY",'MASTER TT'!$C$2:$C$68606,"1100-1*",'MASTER TT'!$AM$2:$AM$68606,"JAN-APRIL 2026",'MASTER TT'!$J$2:$J$68606,"&gt;=1"))</f>
        <v>0</v>
      </c>
      <c r="U189" s="79">
        <f>(COUNTIFS('MASTER TT'!$E$2:$E$68606,$A$2:$A$7563,'MASTER TT'!$B$2:$B$68606,"MONDAY",'MASTER TT'!$C$2:$C$68606,"1200-1*",'MASTER TT'!$AM$2:$AM$68606,"JAN-APRIL 2025",'MASTER TT'!$J$2:$J$68606,"&gt;=1"))</f>
        <v>0</v>
      </c>
      <c r="V189" s="79">
        <f>(COUNTIFS('MASTER TT'!$E$2:$E$68606,$A$2:$A$7563,'MASTER TT'!$B$2:$B$68606,"MONDAY",'MASTER TT'!$C$2:$C$68606,"1300-1*",'MASTER TT'!$AM$2:$AM$68606,"JAN-APRIL 2025",'MASTER TT'!$J$2:$J$68606,"&gt;=1"))</f>
        <v>0</v>
      </c>
      <c r="W189" s="79">
        <f>(COUNTIFS('MASTER TT'!$E$2:$E$68606,$A$2:$A$7563,'MASTER TT'!$B$2:$B$68606,"WEDNESDAY",'MASTER TT'!$C$2:$C$68606,"14*-1*",'MASTER TT'!$AM$2:$AM$68606,"JAN-APRIL 2026",'MASTER TT'!$J$2:$J$68606,"&gt;=1"))</f>
        <v>0</v>
      </c>
      <c r="X189" s="79">
        <f>(COUNTIFS('MASTER TT'!$E$2:$E$68606,$A$2:$A$7563,'MASTER TT'!$B$2:$B$68606,"WEDNESDAY",'MASTER TT'!$C$2:$C$68606,"17*-*",'MASTER TT'!$AM$2:$AM$68606,"JAN-APRIL 2026",'MASTER TT'!$J$2:$J$68606,"&gt;=1"))</f>
        <v>0</v>
      </c>
      <c r="Y189" s="79">
        <f>(COUNTIFS('MASTER TT'!$E$2:$E$68606,$A$2:$A$7563,'MASTER TT'!$B$2:$B$68606,"THURSDAY",'MASTER TT'!$C$2:$C$68606,"08*-1*",'MASTER TT'!$AM$2:$AM$68606,"JAN-APRIL 2026",'MASTER TT'!$J$2:$J$68606,"&gt;=1"))</f>
        <v>0</v>
      </c>
      <c r="Z189" s="79">
        <f>(COUNTIFS('MASTER TT'!$E$2:$E$68606,$A$2:$A$7563,'MASTER TT'!$B$2:$B$68606,"THURSDAY",'MASTER TT'!$C$2:$C$68606,"1100-1*",'MASTER TT'!$AM$2:$AM$68606,"JAN-APRIL 2026",'MASTER TT'!$J$2:$J$68606,"&gt;=1"))</f>
        <v>0</v>
      </c>
      <c r="AA189" s="79">
        <f>(COUNTIFS('MASTER TT'!$E$2:$E$68606,$A$2:$A$7563,'MASTER TT'!$B$2:$B$68606,"MONDAY",'MASTER TT'!$C$2:$C$68606,"1200-1*",'MASTER TT'!$AM$2:$AM$68606,"JAN-APRIL 2025",'MASTER TT'!$J$2:$J$68606,"&gt;=1"))</f>
        <v>0</v>
      </c>
      <c r="AB189" s="79">
        <f>(COUNTIFS('MASTER TT'!$E$2:$E$68606,$A$2:$A$7563,'MASTER TT'!$B$2:$B$68606,"MONDAY",'MASTER TT'!$C$2:$C$68606,"1300-1*",'MASTER TT'!$AM$2:$AM$68606,"JAN-APRIL 2025",'MASTER TT'!$J$2:$J$68606,"&gt;=1"))</f>
        <v>0</v>
      </c>
      <c r="AC189" s="79">
        <f>(COUNTIFS('MASTER TT'!$E$2:$E$68606,$A$2:$A$7563,'MASTER TT'!$B$2:$B$68606,"THURSDAY",'MASTER TT'!$C$2:$C$68606,"14*-1*",'MASTER TT'!$AM$2:$AM$68606,"JAN-APRIL 2026",'MASTER TT'!$J$2:$J$68606,"&gt;=1"))</f>
        <v>0</v>
      </c>
      <c r="AD189" s="79">
        <f>(COUNTIFS('MASTER TT'!$E$2:$E$68606,$A$2:$A$7563,'MASTER TT'!$B$2:$B$68606,"THURSDAY",'MASTER TT'!$C$2:$C$68606,"17*-*",'MASTER TT'!$AM$2:$AM$68606,"JAN-APRIL 2026",'MASTER TT'!$J$2:$J$68606,"&gt;=1"))</f>
        <v>0</v>
      </c>
      <c r="AE189" s="79">
        <f>(COUNTIFS('MASTER TT'!$E$2:$E$68606,$A$2:$A$7563,'MASTER TT'!$B$2:$B$68606,"FRIDAY",'MASTER TT'!$C$2:$C$68606,"08*-1*",'MASTER TT'!$AM$2:$AM$68606,"JAN-APRIL 2026",'MASTER TT'!$J$2:$J$68606,"&gt;=1"))</f>
        <v>0</v>
      </c>
      <c r="AF189" s="79">
        <f>(COUNTIFS('MASTER TT'!$E$2:$E$68606,$A$2:$A$7563,'MASTER TT'!$B$2:$B$68606,"FRIDAY",'MASTER TT'!$C$2:$C$68606,"1100-1*",'MASTER TT'!$AM$2:$AM$68606,"JAN-APRIL 2026",'MASTER TT'!$J$2:$J$68606,"&gt;=1"))</f>
        <v>0</v>
      </c>
      <c r="AG189" s="79">
        <f>(COUNTIFS('MASTER TT'!$E$2:$E$68606,$A$2:$A$7563,'MASTER TT'!$B$2:$B$68606,"MONDAY",'MASTER TT'!$C$2:$C$68606,"1200-1*",'MASTER TT'!$AM$2:$AM$68606,"JAN-APRIL 2025",'MASTER TT'!$J$2:$J$68606,"&gt;=1"))</f>
        <v>0</v>
      </c>
      <c r="AH189" s="79">
        <f>(COUNTIFS('MASTER TT'!$E$2:$E$68606,$A$2:$A$7563,'MASTER TT'!$B$2:$B$68606,"MONDAY",'MASTER TT'!$C$2:$C$68606,"1300-1*",'MASTER TT'!$AM$2:$AM$68606,"JAN-APRIL 2025",'MASTER TT'!$J$2:$J$68606,"&gt;=1"))</f>
        <v>0</v>
      </c>
      <c r="AI189" s="79">
        <f>(COUNTIFS('MASTER TT'!$E$2:$E$68606,$A$2:$A$7563,'MASTER TT'!$B$2:$B$68606,"FRIDAY",'MASTER TT'!$C$2:$C$68606,"14*-1*",'MASTER TT'!$AM$2:$AM$68606,"JAN-APRIL 2026",'MASTER TT'!$J$2:$J$68606,"&gt;=1"))</f>
        <v>0</v>
      </c>
      <c r="AJ189" s="79">
        <f>(COUNTIFS('MASTER TT'!$E$2:$E$68606,$A$2:$A$7563,'MASTER TT'!$B$2:$B$68606,"FRIDAY",'MASTER TT'!$C$2:$C$68606,"17*-*",'MASTER TT'!$AM$2:$AM$68606,"JAN-APRIL 2026",'MASTER TT'!$J$2:$J$68606,"&gt;=1"))</f>
        <v>0</v>
      </c>
      <c r="AK189" s="79">
        <f>(COUNTIFS('MASTER TT'!$E$2:$E$68606,$A$2:$A$7563,'MASTER TT'!$B$2:$B$68606,"SATURDAY",'MASTER TT'!$C$2:$C$68606,"08*-1*",'MASTER TT'!$AM$2:$AM$68606,"JAN-APRIL 2026",'MASTER TT'!$J$2:$J$68606,"&gt;=1"))</f>
        <v>0</v>
      </c>
      <c r="AL189" s="79">
        <f>(COUNTIFS('MASTER TT'!$E$2:$E$68606,$A$2:$A$7563,'MASTER TT'!$B$2:$B$68606,"SATURDAY",'MASTER TT'!$C$2:$C$68606,"1100-1*",'MASTER TT'!$AM$2:$AM$68606,"JAN-APRIL 2026",'MASTER TT'!$J$2:$J$68606,"&gt;=1"))</f>
        <v>0</v>
      </c>
      <c r="AM189" s="79">
        <f>(COUNTIFS('MASTER TT'!$E$2:$E$68606,$A$2:$A$7563,'MASTER TT'!$B$2:$B$68606,"MONDAY",'MASTER TT'!$C$2:$C$68606,"1200-1*",'MASTER TT'!$AM$2:$AM$68606,"JAN-APRIL 2025",'MASTER TT'!$J$2:$J$68606,"&gt;=1"))</f>
        <v>0</v>
      </c>
      <c r="AN189" s="79">
        <f>(COUNTIFS('MASTER TT'!$E$2:$E$68606,$A$2:$A$7563,'MASTER TT'!$B$2:$B$68606,"MONDAY",'MASTER TT'!$C$2:$C$68606,"1300-1*",'MASTER TT'!$AM$2:$AM$68606,"JAN-APRIL 2025",'MASTER TT'!$J$2:$J$68606,"&gt;=1"))</f>
        <v>0</v>
      </c>
      <c r="AO189" s="79">
        <f>(COUNTIFS('MASTER TT'!$E$2:$E$68606,$A$2:$A$7563,'MASTER TT'!$B$2:$B$68606,"MONDAY",'MASTER TT'!$C$2:$C$68606,"14*-1*",'MASTER TT'!$AM$2:$AM$68606,"MAY-AUG 2025",'MASTER TT'!$J$2:$J$68606,"&gt;=1"))</f>
        <v>0</v>
      </c>
      <c r="AP189" s="79">
        <f>(COUNTIFS('MASTER TT'!$E$2:$E$68606,$A$2:$A$7563,'MASTER TT'!$B$2:$B$68606,"SATURDAY",'MASTER TT'!$C$2:$C$68606,"17*-*",'MASTER TT'!$AM$2:$AM$68606,"JAN-APRIL 2026",'MASTER TT'!$J$2:$J$68606,"&gt;=1"))</f>
        <v>0</v>
      </c>
      <c r="AQ189" s="79">
        <f>(COUNTIFS('MASTER TT'!$E$2:$E$68606,$A$2:$A$7563,'MASTER TT'!$B$2:$B$68606,"SUNDAY",'MASTER TT'!$C$2:$C$68606,"08*-1*",'MASTER TT'!$AM$2:$AM$68606,"JAN-APRIL 2026",'MASTER TT'!$J$2:$J$68606,"&gt;=1"))</f>
        <v>0</v>
      </c>
      <c r="AR189" s="79">
        <f>(COUNTIFS('MASTER TT'!$E$2:$E$68607,$A$2:$A$7563,'MASTER TT'!$B$2:$B$68607,"SUNDAY",'MASTER TT'!$C$2:$C$68607,"1100-1*",'MASTER TT'!$AM$2:$AM$68607,"JAN-APRIL 2026",'MASTER TT'!$J$2:$J$68607,"&gt;=1"))</f>
        <v>0</v>
      </c>
      <c r="AS189" s="79">
        <f>(COUNTIFS('MASTER TT'!$E$2:$E$68606,$A$2:$A$7563,'MASTER TT'!$B$2:$B$68606,"SUNDAY",'MASTER TT'!$C$2:$C$68606,"1200-1*",'MASTER TT'!$AM$2:$AM$68606,"JAN-APRIL 2026",'MASTER TT'!$J$2:$J$68606,"&gt;=1"))</f>
        <v>0</v>
      </c>
      <c r="AT189" s="79">
        <f>(COUNTIFS('MASTER TT'!$E$2:$E$68606,$A$2:$A$7563,'MASTER TT'!$B$2:$B$68606,"SUNDAY",'MASTER TT'!$C$2:$C$68606,"1300-1*",'MASTER TT'!$AM$2:$AM$68606,"JAN-APRIL 2026",'MASTER TT'!$J$2:$J$68606,"&gt;=1"))</f>
        <v>0</v>
      </c>
      <c r="AU189" s="79">
        <f>(COUNTIFS('MASTER TT'!$E$2:$E$68606,$A$2:$A$7563,'MASTER TT'!$B$2:$B$68606,"SUNDAY",'MASTER TT'!$C$2:$C$68606,"14*-1*",'MASTER TT'!$AM$2:$AM$68606,"JAN-APRIL 2026",'MASTER TT'!$J$2:$J$68606,"&gt;=1"))</f>
        <v>0</v>
      </c>
      <c r="AV189" s="79">
        <f>(COUNTIFS('MASTER TT'!$E$2:$E$68606,$A$2:$A$7563,'MASTER TT'!$B$2:$B$68606,"SUNDAY",'MASTER TT'!$C$2:$C$68606,"17*-*",'MASTER TT'!$AM$2:$AM$68606,"JAN-APRIL 2026",'MASTER TT'!$J$2:$J$68606,"&gt;=1"))</f>
        <v>0</v>
      </c>
      <c r="AW189" s="28"/>
      <c r="AX189" s="29"/>
      <c r="AY189" s="28"/>
      <c r="AZ189" s="28"/>
      <c r="BA189" s="28"/>
      <c r="BB189" s="28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1"/>
      <c r="BZ189" s="31"/>
      <c r="CA189" s="30"/>
      <c r="CB189" s="30"/>
      <c r="CC189" s="30"/>
      <c r="CD189" s="30"/>
      <c r="CE189" s="30"/>
      <c r="CF189" s="30"/>
    </row>
    <row r="190" spans="1:84" ht="14.25" customHeight="1">
      <c r="A190" s="129" t="s">
        <v>564</v>
      </c>
      <c r="B190" s="130" t="s">
        <v>510</v>
      </c>
      <c r="C190" s="46"/>
      <c r="D190" s="121"/>
      <c r="E190" s="121"/>
      <c r="F190" s="121" t="s">
        <v>479</v>
      </c>
      <c r="G190" s="79">
        <f>(COUNTIFS('MASTER TT'!$E$2:$E$68606,$A$2:$A$7563,'MASTER TT'!$B$2:$B$68606,"MONDAY",'MASTER TT'!$C$2:$C$68606,"08*-1*",'MASTER TT'!$AM$2:$AM$68606,"JAN-APRIL 2026",'MASTER TT'!$J$2:$J$68606,"&gt;=1"))</f>
        <v>0</v>
      </c>
      <c r="H190" s="79">
        <f>(COUNTIFS('MASTER TT'!$E$2:$E$68602,$A$2:$A$7563,'MASTER TT'!$B$2:$B$68602,"MONDAY",'MASTER TT'!$C$2:$C$68602,"1100-1*",'MASTER TT'!$AM$2:$AM$68602,"JAN-APRIL 2026",'MASTER TT'!$J$2:$J$68602,"&gt;=1"))</f>
        <v>0</v>
      </c>
      <c r="I190" s="79">
        <f>(COUNTIFS('MASTER TT'!$E$2:$E$68606,$A$2:$A$7563,'MASTER TT'!$B$2:$B$68606,"MONDAY",'MASTER TT'!$C$2:$C$68606,"1200-1*",'MASTER TT'!$AM$2:$AM$68606,"JAN-APRIL 2025",'MASTER TT'!$J$2:$J$68606,"&gt;=1"))</f>
        <v>0</v>
      </c>
      <c r="J190" s="79">
        <f>(COUNTIFS('MASTER TT'!$E$2:$E$68606,$A$2:$A$7563,'MASTER TT'!$B$2:$B$68606,"MONDAY",'MASTER TT'!$C$2:$C$68606,"1300-1*",'MASTER TT'!$AM$2:$AM$68606,"JAN-APRIL 2025",'MASTER TT'!$J$2:$J$68606,"&gt;=1"))</f>
        <v>0</v>
      </c>
      <c r="K190" s="79">
        <f>(COUNTIFS('MASTER TT'!$E$2:$E$68606,$A$2:$A$7563,'MASTER TT'!$B$2:$B$68606,"MONDAY",'MASTER TT'!$C$2:$C$68606,"14*-1*",'MASTER TT'!$AM$2:$AM$68606,"JAN-APRIL 2026",'MASTER TT'!$J$2:$J$68606,"&gt;=1"))</f>
        <v>0</v>
      </c>
      <c r="L190" s="79">
        <f>(COUNTIFS('MASTER TT'!$E$2:$E$68606,$A$2:$A$7563,'MASTER TT'!$B$2:$B$68606,"MONDAY",'MASTER TT'!$C$2:$C$68606,"17*-*",'MASTER TT'!$AM$2:$AM$68606,"JAN-APRIL 2026",'MASTER TT'!$J$2:$J$68606,"&gt;=1"))</f>
        <v>0</v>
      </c>
      <c r="M190" s="79">
        <f>(COUNTIFS('MASTER TT'!$E$2:$E$68606,$A$2:$A$7563,'MASTER TT'!$B$2:$B$68606,"TUESDAY",'MASTER TT'!$C$2:$C$68606,"08*-1*",'MASTER TT'!$AM$2:$AM$68606,"JAN-APRIL 2026",'MASTER TT'!$J$2:$J$68606,"&gt;=1"))</f>
        <v>0</v>
      </c>
      <c r="N190" s="79">
        <f>(COUNTIFS('MASTER TT'!$E$2:$E$68606,$A$2:$A$7563,'MASTER TT'!$B$2:$B$68606,"TUESDAY",'MASTER TT'!$C$2:$C$68606,"1100-1*",'MASTER TT'!$AM$2:$AM$68606,"JAN-APRIL 2026",'MASTER TT'!$J$2:$J$68606,"&gt;=1"))</f>
        <v>0</v>
      </c>
      <c r="O190" s="79">
        <f>(COUNTIFS('MASTER TT'!$E$2:$E$68606,$A$2:$A$7563,'MASTER TT'!$B$2:$B$68606,"MONDAY",'MASTER TT'!$C$2:$C$68606,"1200-1*",'MASTER TT'!$AM$2:$AM$68606,"JAN-APRIL 2025",'MASTER TT'!$J$2:$J$68606,"&gt;=1"))</f>
        <v>0</v>
      </c>
      <c r="P190" s="79">
        <f>(COUNTIFS('MASTER TT'!$E$2:$E$68606,$A$2:$A$7563,'MASTER TT'!$B$2:$B$68606,"TUESDAY",'MASTER TT'!$C$2:$C$68606,"1300-1*",'MASTER TT'!$AM$2:$AM$68606,"JAN-APRIL 2026",'MASTER TT'!$J$2:$J$68606,"&gt;=1"))</f>
        <v>0</v>
      </c>
      <c r="Q190" s="79">
        <f>(COUNTIFS('MASTER TT'!$E$2:$E$68606,$A$2:$A$7563,'MASTER TT'!$B$2:$B$68606,"TUESDAY",'MASTER TT'!$C$2:$C$68606,"14*-1*",'MASTER TT'!$AM$2:$AM$68606,"JAN-APRIL 2026",'MASTER TT'!$J$2:$J$68606,"&gt;=1"))</f>
        <v>0</v>
      </c>
      <c r="R190" s="79">
        <f>(COUNTIFS('MASTER TT'!$E$2:$E$68606,$A$2:$A$7563,'MASTER TT'!$B$2:$B$68606,"TUESDAY",'MASTER TT'!$C$2:$C$68606,"17*-*",'MASTER TT'!$AM$2:$AM$68606,"SEP-DEC  2025",'MASTER TT'!$J$2:$J$68606,"&gt;=1"))</f>
        <v>0</v>
      </c>
      <c r="S190" s="79">
        <f>(COUNTIFS('MASTER TT'!$E$2:$E$68606,$A$2:$A$7563,'MASTER TT'!$B$2:$B$68606,"WEDNESDAY",'MASTER TT'!$C$2:$C$68606,"08*-1*",'MASTER TT'!$AM$2:$AM$68606,"JAN-APRIL 2026",'MASTER TT'!$J$2:$J$68606,"&gt;=1"))</f>
        <v>0</v>
      </c>
      <c r="T190" s="79">
        <f>(COUNTIFS('MASTER TT'!$E$2:$E$68606,$A$2:$A$7563,'MASTER TT'!$B$2:$B$68606,"WEDNESDAY",'MASTER TT'!$C$2:$C$68606,"1100-1*",'MASTER TT'!$AM$2:$AM$68606,"JAN-APRIL 2026",'MASTER TT'!$J$2:$J$68606,"&gt;=1"))</f>
        <v>0</v>
      </c>
      <c r="U190" s="79">
        <f>(COUNTIFS('MASTER TT'!$E$2:$E$68606,$A$2:$A$7563,'MASTER TT'!$B$2:$B$68606,"MONDAY",'MASTER TT'!$C$2:$C$68606,"1200-1*",'MASTER TT'!$AM$2:$AM$68606,"JAN-APRIL 2025",'MASTER TT'!$J$2:$J$68606,"&gt;=1"))</f>
        <v>0</v>
      </c>
      <c r="V190" s="79">
        <f>(COUNTIFS('MASTER TT'!$E$2:$E$68606,$A$2:$A$7563,'MASTER TT'!$B$2:$B$68606,"MONDAY",'MASTER TT'!$C$2:$C$68606,"1300-1*",'MASTER TT'!$AM$2:$AM$68606,"JAN-APRIL 2025",'MASTER TT'!$J$2:$J$68606,"&gt;=1"))</f>
        <v>0</v>
      </c>
      <c r="W190" s="79">
        <f>(COUNTIFS('MASTER TT'!$E$2:$E$68606,$A$2:$A$7563,'MASTER TT'!$B$2:$B$68606,"WEDNESDAY",'MASTER TT'!$C$2:$C$68606,"14*-1*",'MASTER TT'!$AM$2:$AM$68606,"JAN-APRIL 2026",'MASTER TT'!$J$2:$J$68606,"&gt;=1"))</f>
        <v>0</v>
      </c>
      <c r="X190" s="79">
        <f>(COUNTIFS('MASTER TT'!$E$2:$E$68606,$A$2:$A$7563,'MASTER TT'!$B$2:$B$68606,"WEDNESDAY",'MASTER TT'!$C$2:$C$68606,"17*-*",'MASTER TT'!$AM$2:$AM$68606,"JAN-APRIL 2026",'MASTER TT'!$J$2:$J$68606,"&gt;=1"))</f>
        <v>0</v>
      </c>
      <c r="Y190" s="79">
        <f>(COUNTIFS('MASTER TT'!$E$2:$E$68606,$A$2:$A$7563,'MASTER TT'!$B$2:$B$68606,"THURSDAY",'MASTER TT'!$C$2:$C$68606,"08*-1*",'MASTER TT'!$AM$2:$AM$68606,"JAN-APRIL 2026",'MASTER TT'!$J$2:$J$68606,"&gt;=1"))</f>
        <v>0</v>
      </c>
      <c r="Z190" s="79">
        <f>(COUNTIFS('MASTER TT'!$E$2:$E$68606,$A$2:$A$7563,'MASTER TT'!$B$2:$B$68606,"THURSDAY",'MASTER TT'!$C$2:$C$68606,"1100-1*",'MASTER TT'!$AM$2:$AM$68606,"JAN-APRIL 2026",'MASTER TT'!$J$2:$J$68606,"&gt;=1"))</f>
        <v>0</v>
      </c>
      <c r="AA190" s="79">
        <f>(COUNTIFS('MASTER TT'!$E$2:$E$68606,$A$2:$A$7563,'MASTER TT'!$B$2:$B$68606,"MONDAY",'MASTER TT'!$C$2:$C$68606,"1200-1*",'MASTER TT'!$AM$2:$AM$68606,"JAN-APRIL 2025",'MASTER TT'!$J$2:$J$68606,"&gt;=1"))</f>
        <v>0</v>
      </c>
      <c r="AB190" s="79">
        <f>(COUNTIFS('MASTER TT'!$E$2:$E$68606,$A$2:$A$7563,'MASTER TT'!$B$2:$B$68606,"MONDAY",'MASTER TT'!$C$2:$C$68606,"1300-1*",'MASTER TT'!$AM$2:$AM$68606,"JAN-APRIL 2025",'MASTER TT'!$J$2:$J$68606,"&gt;=1"))</f>
        <v>0</v>
      </c>
      <c r="AC190" s="79">
        <f>(COUNTIFS('MASTER TT'!$E$2:$E$68606,$A$2:$A$7563,'MASTER TT'!$B$2:$B$68606,"THURSDAY",'MASTER TT'!$C$2:$C$68606,"14*-1*",'MASTER TT'!$AM$2:$AM$68606,"JAN-APRIL 2026",'MASTER TT'!$J$2:$J$68606,"&gt;=1"))</f>
        <v>0</v>
      </c>
      <c r="AD190" s="79">
        <f>(COUNTIFS('MASTER TT'!$E$2:$E$68606,$A$2:$A$7563,'MASTER TT'!$B$2:$B$68606,"THURSDAY",'MASTER TT'!$C$2:$C$68606,"17*-*",'MASTER TT'!$AM$2:$AM$68606,"JAN-APRIL 2026",'MASTER TT'!$J$2:$J$68606,"&gt;=1"))</f>
        <v>0</v>
      </c>
      <c r="AE190" s="79">
        <f>(COUNTIFS('MASTER TT'!$E$2:$E$68606,$A$2:$A$7563,'MASTER TT'!$B$2:$B$68606,"FRIDAY",'MASTER TT'!$C$2:$C$68606,"08*-1*",'MASTER TT'!$AM$2:$AM$68606,"JAN-APRIL 2026",'MASTER TT'!$J$2:$J$68606,"&gt;=1"))</f>
        <v>0</v>
      </c>
      <c r="AF190" s="79">
        <f>(COUNTIFS('MASTER TT'!$E$2:$E$68606,$A$2:$A$7563,'MASTER TT'!$B$2:$B$68606,"FRIDAY",'MASTER TT'!$C$2:$C$68606,"1100-1*",'MASTER TT'!$AM$2:$AM$68606,"JAN-APRIL 2026",'MASTER TT'!$J$2:$J$68606,"&gt;=1"))</f>
        <v>0</v>
      </c>
      <c r="AG190" s="79">
        <f>(COUNTIFS('MASTER TT'!$E$2:$E$68606,$A$2:$A$7563,'MASTER TT'!$B$2:$B$68606,"MONDAY",'MASTER TT'!$C$2:$C$68606,"1200-1*",'MASTER TT'!$AM$2:$AM$68606,"JAN-APRIL 2025",'MASTER TT'!$J$2:$J$68606,"&gt;=1"))</f>
        <v>0</v>
      </c>
      <c r="AH190" s="79">
        <f>(COUNTIFS('MASTER TT'!$E$2:$E$68606,$A$2:$A$7563,'MASTER TT'!$B$2:$B$68606,"MONDAY",'MASTER TT'!$C$2:$C$68606,"1300-1*",'MASTER TT'!$AM$2:$AM$68606,"JAN-APRIL 2025",'MASTER TT'!$J$2:$J$68606,"&gt;=1"))</f>
        <v>0</v>
      </c>
      <c r="AI190" s="79">
        <f>(COUNTIFS('MASTER TT'!$E$2:$E$68606,$A$2:$A$7563,'MASTER TT'!$B$2:$B$68606,"FRIDAY",'MASTER TT'!$C$2:$C$68606,"14*-1*",'MASTER TT'!$AM$2:$AM$68606,"JAN-APRIL 2026",'MASTER TT'!$J$2:$J$68606,"&gt;=1"))</f>
        <v>0</v>
      </c>
      <c r="AJ190" s="79">
        <f>(COUNTIFS('MASTER TT'!$E$2:$E$68606,$A$2:$A$7563,'MASTER TT'!$B$2:$B$68606,"FRIDAY",'MASTER TT'!$C$2:$C$68606,"17*-*",'MASTER TT'!$AM$2:$AM$68606,"JAN-APRIL 2026",'MASTER TT'!$J$2:$J$68606,"&gt;=1"))</f>
        <v>0</v>
      </c>
      <c r="AK190" s="79">
        <f>(COUNTIFS('MASTER TT'!$E$2:$E$68606,$A$2:$A$7563,'MASTER TT'!$B$2:$B$68606,"SATURDAY",'MASTER TT'!$C$2:$C$68606,"08*-1*",'MASTER TT'!$AM$2:$AM$68606,"JAN-APRIL 2026",'MASTER TT'!$J$2:$J$68606,"&gt;=1"))</f>
        <v>0</v>
      </c>
      <c r="AL190" s="79">
        <f>(COUNTIFS('MASTER TT'!$E$2:$E$68606,$A$2:$A$7563,'MASTER TT'!$B$2:$B$68606,"SATURDAY",'MASTER TT'!$C$2:$C$68606,"1100-1*",'MASTER TT'!$AM$2:$AM$68606,"JAN-APRIL 2026",'MASTER TT'!$J$2:$J$68606,"&gt;=1"))</f>
        <v>0</v>
      </c>
      <c r="AM190" s="79">
        <f>(COUNTIFS('MASTER TT'!$E$2:$E$68606,$A$2:$A$7563,'MASTER TT'!$B$2:$B$68606,"MONDAY",'MASTER TT'!$C$2:$C$68606,"1200-1*",'MASTER TT'!$AM$2:$AM$68606,"JAN-APRIL 2025",'MASTER TT'!$J$2:$J$68606,"&gt;=1"))</f>
        <v>0</v>
      </c>
      <c r="AN190" s="79">
        <f>(COUNTIFS('MASTER TT'!$E$2:$E$68606,$A$2:$A$7563,'MASTER TT'!$B$2:$B$68606,"MONDAY",'MASTER TT'!$C$2:$C$68606,"1300-1*",'MASTER TT'!$AM$2:$AM$68606,"JAN-APRIL 2025",'MASTER TT'!$J$2:$J$68606,"&gt;=1"))</f>
        <v>0</v>
      </c>
      <c r="AO190" s="79">
        <f>(COUNTIFS('MASTER TT'!$E$2:$E$68606,$A$2:$A$7563,'MASTER TT'!$B$2:$B$68606,"MONDAY",'MASTER TT'!$C$2:$C$68606,"14*-1*",'MASTER TT'!$AM$2:$AM$68606,"MAY-AUG 2025",'MASTER TT'!$J$2:$J$68606,"&gt;=1"))</f>
        <v>0</v>
      </c>
      <c r="AP190" s="79">
        <f>(COUNTIFS('MASTER TT'!$E$2:$E$68606,$A$2:$A$7563,'MASTER TT'!$B$2:$B$68606,"SATURDAY",'MASTER TT'!$C$2:$C$68606,"17*-*",'MASTER TT'!$AM$2:$AM$68606,"JAN-APRIL 2026",'MASTER TT'!$J$2:$J$68606,"&gt;=1"))</f>
        <v>0</v>
      </c>
      <c r="AQ190" s="79">
        <f>(COUNTIFS('MASTER TT'!$E$2:$E$68606,$A$2:$A$7563,'MASTER TT'!$B$2:$B$68606,"SUNDAY",'MASTER TT'!$C$2:$C$68606,"08*-1*",'MASTER TT'!$AM$2:$AM$68606,"JAN-APRIL 2026",'MASTER TT'!$J$2:$J$68606,"&gt;=1"))</f>
        <v>0</v>
      </c>
      <c r="AR190" s="79">
        <f>(COUNTIFS('MASTER TT'!$E$2:$E$68607,$A$2:$A$7563,'MASTER TT'!$B$2:$B$68607,"SUNDAY",'MASTER TT'!$C$2:$C$68607,"1100-1*",'MASTER TT'!$AM$2:$AM$68607,"JAN-APRIL 2026",'MASTER TT'!$J$2:$J$68607,"&gt;=1"))</f>
        <v>0</v>
      </c>
      <c r="AS190" s="79">
        <f>(COUNTIFS('MASTER TT'!$E$2:$E$68606,$A$2:$A$7563,'MASTER TT'!$B$2:$B$68606,"SUNDAY",'MASTER TT'!$C$2:$C$68606,"1200-1*",'MASTER TT'!$AM$2:$AM$68606,"JAN-APRIL 2026",'MASTER TT'!$J$2:$J$68606,"&gt;=1"))</f>
        <v>0</v>
      </c>
      <c r="AT190" s="79">
        <f>(COUNTIFS('MASTER TT'!$E$2:$E$68606,$A$2:$A$7563,'MASTER TT'!$B$2:$B$68606,"SUNDAY",'MASTER TT'!$C$2:$C$68606,"1300-1*",'MASTER TT'!$AM$2:$AM$68606,"JAN-APRIL 2026",'MASTER TT'!$J$2:$J$68606,"&gt;=1"))</f>
        <v>0</v>
      </c>
      <c r="AU190" s="79">
        <f>(COUNTIFS('MASTER TT'!$E$2:$E$68606,$A$2:$A$7563,'MASTER TT'!$B$2:$B$68606,"SUNDAY",'MASTER TT'!$C$2:$C$68606,"14*-1*",'MASTER TT'!$AM$2:$AM$68606,"JAN-APRIL 2026",'MASTER TT'!$J$2:$J$68606,"&gt;=1"))</f>
        <v>0</v>
      </c>
      <c r="AV190" s="79">
        <f>(COUNTIFS('MASTER TT'!$E$2:$E$68606,$A$2:$A$7563,'MASTER TT'!$B$2:$B$68606,"SUNDAY",'MASTER TT'!$C$2:$C$68606,"17*-*",'MASTER TT'!$AM$2:$AM$68606,"JAN-APRIL 2026",'MASTER TT'!$J$2:$J$68606,"&gt;=1"))</f>
        <v>0</v>
      </c>
      <c r="AW190" s="28"/>
      <c r="AX190" s="29"/>
      <c r="AY190" s="28"/>
      <c r="AZ190" s="28"/>
      <c r="BA190" s="28"/>
      <c r="BB190" s="28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1"/>
      <c r="BZ190" s="31"/>
      <c r="CA190" s="30"/>
      <c r="CB190" s="30"/>
      <c r="CC190" s="30"/>
      <c r="CD190" s="30"/>
      <c r="CE190" s="30"/>
      <c r="CF190" s="30"/>
    </row>
    <row r="191" spans="1:84" ht="14.25" customHeight="1">
      <c r="A191" s="129" t="s">
        <v>565</v>
      </c>
      <c r="B191" s="130" t="s">
        <v>510</v>
      </c>
      <c r="C191" s="46"/>
      <c r="D191" s="121"/>
      <c r="E191" s="121"/>
      <c r="F191" s="121" t="s">
        <v>479</v>
      </c>
      <c r="G191" s="79">
        <f>(COUNTIFS('MASTER TT'!$E$2:$E$68606,$A$2:$A$7563,'MASTER TT'!$B$2:$B$68606,"MONDAY",'MASTER TT'!$C$2:$C$68606,"08*-1*",'MASTER TT'!$AM$2:$AM$68606,"JAN-APRIL 2026",'MASTER TT'!$J$2:$J$68606,"&gt;=1"))</f>
        <v>0</v>
      </c>
      <c r="H191" s="79">
        <f>(COUNTIFS('MASTER TT'!$E$2:$E$68602,$A$2:$A$7563,'MASTER TT'!$B$2:$B$68602,"MONDAY",'MASTER TT'!$C$2:$C$68602,"1100-1*",'MASTER TT'!$AM$2:$AM$68602,"JAN-APRIL 2026",'MASTER TT'!$J$2:$J$68602,"&gt;=1"))</f>
        <v>0</v>
      </c>
      <c r="I191" s="79">
        <f>(COUNTIFS('MASTER TT'!$E$2:$E$68606,$A$2:$A$7563,'MASTER TT'!$B$2:$B$68606,"MONDAY",'MASTER TT'!$C$2:$C$68606,"1200-1*",'MASTER TT'!$AM$2:$AM$68606,"JAN-APRIL 2025",'MASTER TT'!$J$2:$J$68606,"&gt;=1"))</f>
        <v>0</v>
      </c>
      <c r="J191" s="79">
        <f>(COUNTIFS('MASTER TT'!$E$2:$E$68606,$A$2:$A$7563,'MASTER TT'!$B$2:$B$68606,"MONDAY",'MASTER TT'!$C$2:$C$68606,"1300-1*",'MASTER TT'!$AM$2:$AM$68606,"JAN-APRIL 2025",'MASTER TT'!$J$2:$J$68606,"&gt;=1"))</f>
        <v>0</v>
      </c>
      <c r="K191" s="79">
        <f>(COUNTIFS('MASTER TT'!$E$2:$E$68606,$A$2:$A$7563,'MASTER TT'!$B$2:$B$68606,"MONDAY",'MASTER TT'!$C$2:$C$68606,"14*-1*",'MASTER TT'!$AM$2:$AM$68606,"JAN-APRIL 2026",'MASTER TT'!$J$2:$J$68606,"&gt;=1"))</f>
        <v>0</v>
      </c>
      <c r="L191" s="79">
        <f>(COUNTIFS('MASTER TT'!$E$2:$E$68606,$A$2:$A$7563,'MASTER TT'!$B$2:$B$68606,"MONDAY",'MASTER TT'!$C$2:$C$68606,"17*-*",'MASTER TT'!$AM$2:$AM$68606,"JAN-APRIL 2026",'MASTER TT'!$J$2:$J$68606,"&gt;=1"))</f>
        <v>0</v>
      </c>
      <c r="M191" s="79">
        <f>(COUNTIFS('MASTER TT'!$E$2:$E$68606,$A$2:$A$7563,'MASTER TT'!$B$2:$B$68606,"TUESDAY",'MASTER TT'!$C$2:$C$68606,"08*-1*",'MASTER TT'!$AM$2:$AM$68606,"JAN-APRIL 2026",'MASTER TT'!$J$2:$J$68606,"&gt;=1"))</f>
        <v>0</v>
      </c>
      <c r="N191" s="79">
        <f>(COUNTIFS('MASTER TT'!$E$2:$E$68606,$A$2:$A$7563,'MASTER TT'!$B$2:$B$68606,"TUESDAY",'MASTER TT'!$C$2:$C$68606,"1100-1*",'MASTER TT'!$AM$2:$AM$68606,"JAN-APRIL 2026",'MASTER TT'!$J$2:$J$68606,"&gt;=1"))</f>
        <v>0</v>
      </c>
      <c r="O191" s="79">
        <f>(COUNTIFS('MASTER TT'!$E$2:$E$68606,$A$2:$A$7563,'MASTER TT'!$B$2:$B$68606,"MONDAY",'MASTER TT'!$C$2:$C$68606,"1200-1*",'MASTER TT'!$AM$2:$AM$68606,"JAN-APRIL 2025",'MASTER TT'!$J$2:$J$68606,"&gt;=1"))</f>
        <v>0</v>
      </c>
      <c r="P191" s="79">
        <f>(COUNTIFS('MASTER TT'!$E$2:$E$68606,$A$2:$A$7563,'MASTER TT'!$B$2:$B$68606,"TUESDAY",'MASTER TT'!$C$2:$C$68606,"1300-1*",'MASTER TT'!$AM$2:$AM$68606,"JAN-APRIL 2026",'MASTER TT'!$J$2:$J$68606,"&gt;=1"))</f>
        <v>0</v>
      </c>
      <c r="Q191" s="79">
        <f>(COUNTIFS('MASTER TT'!$E$2:$E$68606,$A$2:$A$7563,'MASTER TT'!$B$2:$B$68606,"TUESDAY",'MASTER TT'!$C$2:$C$68606,"14*-1*",'MASTER TT'!$AM$2:$AM$68606,"JAN-APRIL 2026",'MASTER TT'!$J$2:$J$68606,"&gt;=1"))</f>
        <v>0</v>
      </c>
      <c r="R191" s="79">
        <f>(COUNTIFS('MASTER TT'!$E$2:$E$68606,$A$2:$A$7563,'MASTER TT'!$B$2:$B$68606,"TUESDAY",'MASTER TT'!$C$2:$C$68606,"17*-*",'MASTER TT'!$AM$2:$AM$68606,"SEP-DEC  2025",'MASTER TT'!$J$2:$J$68606,"&gt;=1"))</f>
        <v>0</v>
      </c>
      <c r="S191" s="79">
        <f>(COUNTIFS('MASTER TT'!$E$2:$E$68606,$A$2:$A$7563,'MASTER TT'!$B$2:$B$68606,"WEDNESDAY",'MASTER TT'!$C$2:$C$68606,"08*-1*",'MASTER TT'!$AM$2:$AM$68606,"JAN-APRIL 2026",'MASTER TT'!$J$2:$J$68606,"&gt;=1"))</f>
        <v>0</v>
      </c>
      <c r="T191" s="79">
        <f>(COUNTIFS('MASTER TT'!$E$2:$E$68606,$A$2:$A$7563,'MASTER TT'!$B$2:$B$68606,"WEDNESDAY",'MASTER TT'!$C$2:$C$68606,"1100-1*",'MASTER TT'!$AM$2:$AM$68606,"JAN-APRIL 2026",'MASTER TT'!$J$2:$J$68606,"&gt;=1"))</f>
        <v>0</v>
      </c>
      <c r="U191" s="79">
        <f>(COUNTIFS('MASTER TT'!$E$2:$E$68606,$A$2:$A$7563,'MASTER TT'!$B$2:$B$68606,"MONDAY",'MASTER TT'!$C$2:$C$68606,"1200-1*",'MASTER TT'!$AM$2:$AM$68606,"JAN-APRIL 2025",'MASTER TT'!$J$2:$J$68606,"&gt;=1"))</f>
        <v>0</v>
      </c>
      <c r="V191" s="79">
        <f>(COUNTIFS('MASTER TT'!$E$2:$E$68606,$A$2:$A$7563,'MASTER TT'!$B$2:$B$68606,"MONDAY",'MASTER TT'!$C$2:$C$68606,"1300-1*",'MASTER TT'!$AM$2:$AM$68606,"JAN-APRIL 2025",'MASTER TT'!$J$2:$J$68606,"&gt;=1"))</f>
        <v>0</v>
      </c>
      <c r="W191" s="79">
        <f>(COUNTIFS('MASTER TT'!$E$2:$E$68606,$A$2:$A$7563,'MASTER TT'!$B$2:$B$68606,"WEDNESDAY",'MASTER TT'!$C$2:$C$68606,"14*-1*",'MASTER TT'!$AM$2:$AM$68606,"JAN-APRIL 2026",'MASTER TT'!$J$2:$J$68606,"&gt;=1"))</f>
        <v>0</v>
      </c>
      <c r="X191" s="79">
        <f>(COUNTIFS('MASTER TT'!$E$2:$E$68606,$A$2:$A$7563,'MASTER TT'!$B$2:$B$68606,"WEDNESDAY",'MASTER TT'!$C$2:$C$68606,"17*-*",'MASTER TT'!$AM$2:$AM$68606,"JAN-APRIL 2026",'MASTER TT'!$J$2:$J$68606,"&gt;=1"))</f>
        <v>0</v>
      </c>
      <c r="Y191" s="79">
        <f>(COUNTIFS('MASTER TT'!$E$2:$E$68606,$A$2:$A$7563,'MASTER TT'!$B$2:$B$68606,"THURSDAY",'MASTER TT'!$C$2:$C$68606,"08*-1*",'MASTER TT'!$AM$2:$AM$68606,"JAN-APRIL 2026",'MASTER TT'!$J$2:$J$68606,"&gt;=1"))</f>
        <v>0</v>
      </c>
      <c r="Z191" s="79">
        <f>(COUNTIFS('MASTER TT'!$E$2:$E$68606,$A$2:$A$7563,'MASTER TT'!$B$2:$B$68606,"THURSDAY",'MASTER TT'!$C$2:$C$68606,"1100-1*",'MASTER TT'!$AM$2:$AM$68606,"JAN-APRIL 2026",'MASTER TT'!$J$2:$J$68606,"&gt;=1"))</f>
        <v>0</v>
      </c>
      <c r="AA191" s="79">
        <f>(COUNTIFS('MASTER TT'!$E$2:$E$68606,$A$2:$A$7563,'MASTER TT'!$B$2:$B$68606,"MONDAY",'MASTER TT'!$C$2:$C$68606,"1200-1*",'MASTER TT'!$AM$2:$AM$68606,"JAN-APRIL 2025",'MASTER TT'!$J$2:$J$68606,"&gt;=1"))</f>
        <v>0</v>
      </c>
      <c r="AB191" s="79">
        <f>(COUNTIFS('MASTER TT'!$E$2:$E$68606,$A$2:$A$7563,'MASTER TT'!$B$2:$B$68606,"MONDAY",'MASTER TT'!$C$2:$C$68606,"1300-1*",'MASTER TT'!$AM$2:$AM$68606,"JAN-APRIL 2025",'MASTER TT'!$J$2:$J$68606,"&gt;=1"))</f>
        <v>0</v>
      </c>
      <c r="AC191" s="79">
        <f>(COUNTIFS('MASTER TT'!$E$2:$E$68606,$A$2:$A$7563,'MASTER TT'!$B$2:$B$68606,"THURSDAY",'MASTER TT'!$C$2:$C$68606,"14*-1*",'MASTER TT'!$AM$2:$AM$68606,"JAN-APRIL 2026",'MASTER TT'!$J$2:$J$68606,"&gt;=1"))</f>
        <v>0</v>
      </c>
      <c r="AD191" s="79">
        <f>(COUNTIFS('MASTER TT'!$E$2:$E$68606,$A$2:$A$7563,'MASTER TT'!$B$2:$B$68606,"THURSDAY",'MASTER TT'!$C$2:$C$68606,"17*-*",'MASTER TT'!$AM$2:$AM$68606,"JAN-APRIL 2026",'MASTER TT'!$J$2:$J$68606,"&gt;=1"))</f>
        <v>0</v>
      </c>
      <c r="AE191" s="79">
        <f>(COUNTIFS('MASTER TT'!$E$2:$E$68606,$A$2:$A$7563,'MASTER TT'!$B$2:$B$68606,"FRIDAY",'MASTER TT'!$C$2:$C$68606,"08*-1*",'MASTER TT'!$AM$2:$AM$68606,"JAN-APRIL 2026",'MASTER TT'!$J$2:$J$68606,"&gt;=1"))</f>
        <v>0</v>
      </c>
      <c r="AF191" s="79">
        <f>(COUNTIFS('MASTER TT'!$E$2:$E$68606,$A$2:$A$7563,'MASTER TT'!$B$2:$B$68606,"FRIDAY",'MASTER TT'!$C$2:$C$68606,"1100-1*",'MASTER TT'!$AM$2:$AM$68606,"JAN-APRIL 2026",'MASTER TT'!$J$2:$J$68606,"&gt;=1"))</f>
        <v>0</v>
      </c>
      <c r="AG191" s="79">
        <f>(COUNTIFS('MASTER TT'!$E$2:$E$68606,$A$2:$A$7563,'MASTER TT'!$B$2:$B$68606,"MONDAY",'MASTER TT'!$C$2:$C$68606,"1200-1*",'MASTER TT'!$AM$2:$AM$68606,"JAN-APRIL 2025",'MASTER TT'!$J$2:$J$68606,"&gt;=1"))</f>
        <v>0</v>
      </c>
      <c r="AH191" s="79">
        <f>(COUNTIFS('MASTER TT'!$E$2:$E$68606,$A$2:$A$7563,'MASTER TT'!$B$2:$B$68606,"MONDAY",'MASTER TT'!$C$2:$C$68606,"1300-1*",'MASTER TT'!$AM$2:$AM$68606,"JAN-APRIL 2025",'MASTER TT'!$J$2:$J$68606,"&gt;=1"))</f>
        <v>0</v>
      </c>
      <c r="AI191" s="79">
        <f>(COUNTIFS('MASTER TT'!$E$2:$E$68606,$A$2:$A$7563,'MASTER TT'!$B$2:$B$68606,"FRIDAY",'MASTER TT'!$C$2:$C$68606,"14*-1*",'MASTER TT'!$AM$2:$AM$68606,"JAN-APRIL 2026",'MASTER TT'!$J$2:$J$68606,"&gt;=1"))</f>
        <v>0</v>
      </c>
      <c r="AJ191" s="79">
        <f>(COUNTIFS('MASTER TT'!$E$2:$E$68606,$A$2:$A$7563,'MASTER TT'!$B$2:$B$68606,"FRIDAY",'MASTER TT'!$C$2:$C$68606,"17*-*",'MASTER TT'!$AM$2:$AM$68606,"JAN-APRIL 2026",'MASTER TT'!$J$2:$J$68606,"&gt;=1"))</f>
        <v>0</v>
      </c>
      <c r="AK191" s="79">
        <f>(COUNTIFS('MASTER TT'!$E$2:$E$68606,$A$2:$A$7563,'MASTER TT'!$B$2:$B$68606,"SATURDAY",'MASTER TT'!$C$2:$C$68606,"08*-1*",'MASTER TT'!$AM$2:$AM$68606,"JAN-APRIL 2026",'MASTER TT'!$J$2:$J$68606,"&gt;=1"))</f>
        <v>0</v>
      </c>
      <c r="AL191" s="79">
        <f>(COUNTIFS('MASTER TT'!$E$2:$E$68606,$A$2:$A$7563,'MASTER TT'!$B$2:$B$68606,"SATURDAY",'MASTER TT'!$C$2:$C$68606,"1100-1*",'MASTER TT'!$AM$2:$AM$68606,"JAN-APRIL 2026",'MASTER TT'!$J$2:$J$68606,"&gt;=1"))</f>
        <v>0</v>
      </c>
      <c r="AM191" s="79">
        <f>(COUNTIFS('MASTER TT'!$E$2:$E$68606,$A$2:$A$7563,'MASTER TT'!$B$2:$B$68606,"MONDAY",'MASTER TT'!$C$2:$C$68606,"1200-1*",'MASTER TT'!$AM$2:$AM$68606,"JAN-APRIL 2025",'MASTER TT'!$J$2:$J$68606,"&gt;=1"))</f>
        <v>0</v>
      </c>
      <c r="AN191" s="79">
        <f>(COUNTIFS('MASTER TT'!$E$2:$E$68606,$A$2:$A$7563,'MASTER TT'!$B$2:$B$68606,"MONDAY",'MASTER TT'!$C$2:$C$68606,"1300-1*",'MASTER TT'!$AM$2:$AM$68606,"JAN-APRIL 2025",'MASTER TT'!$J$2:$J$68606,"&gt;=1"))</f>
        <v>0</v>
      </c>
      <c r="AO191" s="79">
        <f>(COUNTIFS('MASTER TT'!$E$2:$E$68606,$A$2:$A$7563,'MASTER TT'!$B$2:$B$68606,"MONDAY",'MASTER TT'!$C$2:$C$68606,"14*-1*",'MASTER TT'!$AM$2:$AM$68606,"MAY-AUG 2025",'MASTER TT'!$J$2:$J$68606,"&gt;=1"))</f>
        <v>0</v>
      </c>
      <c r="AP191" s="79">
        <f>(COUNTIFS('MASTER TT'!$E$2:$E$68606,$A$2:$A$7563,'MASTER TT'!$B$2:$B$68606,"SATURDAY",'MASTER TT'!$C$2:$C$68606,"17*-*",'MASTER TT'!$AM$2:$AM$68606,"JAN-APRIL 2026",'MASTER TT'!$J$2:$J$68606,"&gt;=1"))</f>
        <v>0</v>
      </c>
      <c r="AQ191" s="79">
        <f>(COUNTIFS('MASTER TT'!$E$2:$E$68606,$A$2:$A$7563,'MASTER TT'!$B$2:$B$68606,"SUNDAY",'MASTER TT'!$C$2:$C$68606,"08*-1*",'MASTER TT'!$AM$2:$AM$68606,"JAN-APRIL 2026",'MASTER TT'!$J$2:$J$68606,"&gt;=1"))</f>
        <v>0</v>
      </c>
      <c r="AR191" s="79">
        <f>(COUNTIFS('MASTER TT'!$E$2:$E$68607,$A$2:$A$7563,'MASTER TT'!$B$2:$B$68607,"SUNDAY",'MASTER TT'!$C$2:$C$68607,"1100-1*",'MASTER TT'!$AM$2:$AM$68607,"JAN-APRIL 2026",'MASTER TT'!$J$2:$J$68607,"&gt;=1"))</f>
        <v>0</v>
      </c>
      <c r="AS191" s="79">
        <f>(COUNTIFS('MASTER TT'!$E$2:$E$68606,$A$2:$A$7563,'MASTER TT'!$B$2:$B$68606,"SUNDAY",'MASTER TT'!$C$2:$C$68606,"1200-1*",'MASTER TT'!$AM$2:$AM$68606,"JAN-APRIL 2026",'MASTER TT'!$J$2:$J$68606,"&gt;=1"))</f>
        <v>0</v>
      </c>
      <c r="AT191" s="79">
        <f>(COUNTIFS('MASTER TT'!$E$2:$E$68606,$A$2:$A$7563,'MASTER TT'!$B$2:$B$68606,"SUNDAY",'MASTER TT'!$C$2:$C$68606,"1300-1*",'MASTER TT'!$AM$2:$AM$68606,"JAN-APRIL 2026",'MASTER TT'!$J$2:$J$68606,"&gt;=1"))</f>
        <v>0</v>
      </c>
      <c r="AU191" s="79">
        <f>(COUNTIFS('MASTER TT'!$E$2:$E$68606,$A$2:$A$7563,'MASTER TT'!$B$2:$B$68606,"SUNDAY",'MASTER TT'!$C$2:$C$68606,"14*-1*",'MASTER TT'!$AM$2:$AM$68606,"JAN-APRIL 2026",'MASTER TT'!$J$2:$J$68606,"&gt;=1"))</f>
        <v>0</v>
      </c>
      <c r="AV191" s="79">
        <f>(COUNTIFS('MASTER TT'!$E$2:$E$68606,$A$2:$A$7563,'MASTER TT'!$B$2:$B$68606,"SUNDAY",'MASTER TT'!$C$2:$C$68606,"17*-*",'MASTER TT'!$AM$2:$AM$68606,"JAN-APRIL 2026",'MASTER TT'!$J$2:$J$68606,"&gt;=1"))</f>
        <v>0</v>
      </c>
      <c r="AW191" s="28"/>
      <c r="AX191" s="29"/>
      <c r="AY191" s="28"/>
      <c r="AZ191" s="28"/>
      <c r="BA191" s="28"/>
      <c r="BB191" s="28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1"/>
      <c r="BZ191" s="31"/>
      <c r="CA191" s="30"/>
      <c r="CB191" s="30"/>
      <c r="CC191" s="30"/>
      <c r="CD191" s="30"/>
      <c r="CE191" s="30"/>
      <c r="CF191" s="30"/>
    </row>
    <row r="192" spans="1:84" ht="14.25" customHeight="1">
      <c r="A192" s="129" t="s">
        <v>566</v>
      </c>
      <c r="B192" s="130" t="s">
        <v>510</v>
      </c>
      <c r="C192" s="46"/>
      <c r="D192" s="121"/>
      <c r="E192" s="121"/>
      <c r="F192" s="121" t="s">
        <v>479</v>
      </c>
      <c r="G192" s="79">
        <f>(COUNTIFS('MASTER TT'!$E$2:$E$68606,$A$2:$A$7563,'MASTER TT'!$B$2:$B$68606,"MONDAY",'MASTER TT'!$C$2:$C$68606,"08*-1*",'MASTER TT'!$AM$2:$AM$68606,"JAN-APRIL 2026",'MASTER TT'!$J$2:$J$68606,"&gt;=1"))</f>
        <v>0</v>
      </c>
      <c r="H192" s="79">
        <f>(COUNTIFS('MASTER TT'!$E$2:$E$68602,$A$2:$A$7563,'MASTER TT'!$B$2:$B$68602,"MONDAY",'MASTER TT'!$C$2:$C$68602,"1100-1*",'MASTER TT'!$AM$2:$AM$68602,"JAN-APRIL 2026",'MASTER TT'!$J$2:$J$68602,"&gt;=1"))</f>
        <v>0</v>
      </c>
      <c r="I192" s="79">
        <f>(COUNTIFS('MASTER TT'!$E$2:$E$68606,$A$2:$A$7563,'MASTER TT'!$B$2:$B$68606,"MONDAY",'MASTER TT'!$C$2:$C$68606,"1200-1*",'MASTER TT'!$AM$2:$AM$68606,"JAN-APRIL 2025",'MASTER TT'!$J$2:$J$68606,"&gt;=1"))</f>
        <v>0</v>
      </c>
      <c r="J192" s="79">
        <f>(COUNTIFS('MASTER TT'!$E$2:$E$68606,$A$2:$A$7563,'MASTER TT'!$B$2:$B$68606,"MONDAY",'MASTER TT'!$C$2:$C$68606,"1300-1*",'MASTER TT'!$AM$2:$AM$68606,"JAN-APRIL 2025",'MASTER TT'!$J$2:$J$68606,"&gt;=1"))</f>
        <v>0</v>
      </c>
      <c r="K192" s="79">
        <f>(COUNTIFS('MASTER TT'!$E$2:$E$68606,$A$2:$A$7563,'MASTER TT'!$B$2:$B$68606,"MONDAY",'MASTER TT'!$C$2:$C$68606,"14*-1*",'MASTER TT'!$AM$2:$AM$68606,"JAN-APRIL 2026",'MASTER TT'!$J$2:$J$68606,"&gt;=1"))</f>
        <v>0</v>
      </c>
      <c r="L192" s="79">
        <f>(COUNTIFS('MASTER TT'!$E$2:$E$68606,$A$2:$A$7563,'MASTER TT'!$B$2:$B$68606,"MONDAY",'MASTER TT'!$C$2:$C$68606,"17*-*",'MASTER TT'!$AM$2:$AM$68606,"JAN-APRIL 2026",'MASTER TT'!$J$2:$J$68606,"&gt;=1"))</f>
        <v>0</v>
      </c>
      <c r="M192" s="79">
        <f>(COUNTIFS('MASTER TT'!$E$2:$E$68606,$A$2:$A$7563,'MASTER TT'!$B$2:$B$68606,"TUESDAY",'MASTER TT'!$C$2:$C$68606,"08*-1*",'MASTER TT'!$AM$2:$AM$68606,"JAN-APRIL 2026",'MASTER TT'!$J$2:$J$68606,"&gt;=1"))</f>
        <v>0</v>
      </c>
      <c r="N192" s="79">
        <f>(COUNTIFS('MASTER TT'!$E$2:$E$68606,$A$2:$A$7563,'MASTER TT'!$B$2:$B$68606,"TUESDAY",'MASTER TT'!$C$2:$C$68606,"1100-1*",'MASTER TT'!$AM$2:$AM$68606,"JAN-APRIL 2026",'MASTER TT'!$J$2:$J$68606,"&gt;=1"))</f>
        <v>0</v>
      </c>
      <c r="O192" s="79">
        <f>(COUNTIFS('MASTER TT'!$E$2:$E$68606,$A$2:$A$7563,'MASTER TT'!$B$2:$B$68606,"MONDAY",'MASTER TT'!$C$2:$C$68606,"1200-1*",'MASTER TT'!$AM$2:$AM$68606,"JAN-APRIL 2025",'MASTER TT'!$J$2:$J$68606,"&gt;=1"))</f>
        <v>0</v>
      </c>
      <c r="P192" s="79">
        <f>(COUNTIFS('MASTER TT'!$E$2:$E$68606,$A$2:$A$7563,'MASTER TT'!$B$2:$B$68606,"TUESDAY",'MASTER TT'!$C$2:$C$68606,"1300-1*",'MASTER TT'!$AM$2:$AM$68606,"JAN-APRIL 2026",'MASTER TT'!$J$2:$J$68606,"&gt;=1"))</f>
        <v>0</v>
      </c>
      <c r="Q192" s="79">
        <f>(COUNTIFS('MASTER TT'!$E$2:$E$68606,$A$2:$A$7563,'MASTER TT'!$B$2:$B$68606,"TUESDAY",'MASTER TT'!$C$2:$C$68606,"14*-1*",'MASTER TT'!$AM$2:$AM$68606,"JAN-APRIL 2026",'MASTER TT'!$J$2:$J$68606,"&gt;=1"))</f>
        <v>0</v>
      </c>
      <c r="R192" s="79">
        <f>(COUNTIFS('MASTER TT'!$E$2:$E$68606,$A$2:$A$7563,'MASTER TT'!$B$2:$B$68606,"TUESDAY",'MASTER TT'!$C$2:$C$68606,"17*-*",'MASTER TT'!$AM$2:$AM$68606,"SEP-DEC  2025",'MASTER TT'!$J$2:$J$68606,"&gt;=1"))</f>
        <v>0</v>
      </c>
      <c r="S192" s="79">
        <f>(COUNTIFS('MASTER TT'!$E$2:$E$68606,$A$2:$A$7563,'MASTER TT'!$B$2:$B$68606,"WEDNESDAY",'MASTER TT'!$C$2:$C$68606,"08*-1*",'MASTER TT'!$AM$2:$AM$68606,"JAN-APRIL 2026",'MASTER TT'!$J$2:$J$68606,"&gt;=1"))</f>
        <v>0</v>
      </c>
      <c r="T192" s="79">
        <f>(COUNTIFS('MASTER TT'!$E$2:$E$68606,$A$2:$A$7563,'MASTER TT'!$B$2:$B$68606,"WEDNESDAY",'MASTER TT'!$C$2:$C$68606,"1100-1*",'MASTER TT'!$AM$2:$AM$68606,"JAN-APRIL 2026",'MASTER TT'!$J$2:$J$68606,"&gt;=1"))</f>
        <v>0</v>
      </c>
      <c r="U192" s="79">
        <f>(COUNTIFS('MASTER TT'!$E$2:$E$68606,$A$2:$A$7563,'MASTER TT'!$B$2:$B$68606,"MONDAY",'MASTER TT'!$C$2:$C$68606,"1200-1*",'MASTER TT'!$AM$2:$AM$68606,"JAN-APRIL 2025",'MASTER TT'!$J$2:$J$68606,"&gt;=1"))</f>
        <v>0</v>
      </c>
      <c r="V192" s="79">
        <f>(COUNTIFS('MASTER TT'!$E$2:$E$68606,$A$2:$A$7563,'MASTER TT'!$B$2:$B$68606,"MONDAY",'MASTER TT'!$C$2:$C$68606,"1300-1*",'MASTER TT'!$AM$2:$AM$68606,"JAN-APRIL 2025",'MASTER TT'!$J$2:$J$68606,"&gt;=1"))</f>
        <v>0</v>
      </c>
      <c r="W192" s="79">
        <f>(COUNTIFS('MASTER TT'!$E$2:$E$68606,$A$2:$A$7563,'MASTER TT'!$B$2:$B$68606,"WEDNESDAY",'MASTER TT'!$C$2:$C$68606,"14*-1*",'MASTER TT'!$AM$2:$AM$68606,"JAN-APRIL 2026",'MASTER TT'!$J$2:$J$68606,"&gt;=1"))</f>
        <v>0</v>
      </c>
      <c r="X192" s="79">
        <f>(COUNTIFS('MASTER TT'!$E$2:$E$68606,$A$2:$A$7563,'MASTER TT'!$B$2:$B$68606,"WEDNESDAY",'MASTER TT'!$C$2:$C$68606,"17*-*",'MASTER TT'!$AM$2:$AM$68606,"JAN-APRIL 2026",'MASTER TT'!$J$2:$J$68606,"&gt;=1"))</f>
        <v>0</v>
      </c>
      <c r="Y192" s="79">
        <f>(COUNTIFS('MASTER TT'!$E$2:$E$68606,$A$2:$A$7563,'MASTER TT'!$B$2:$B$68606,"THURSDAY",'MASTER TT'!$C$2:$C$68606,"08*-1*",'MASTER TT'!$AM$2:$AM$68606,"JAN-APRIL 2026",'MASTER TT'!$J$2:$J$68606,"&gt;=1"))</f>
        <v>0</v>
      </c>
      <c r="Z192" s="79">
        <f>(COUNTIFS('MASTER TT'!$E$2:$E$68606,$A$2:$A$7563,'MASTER TT'!$B$2:$B$68606,"THURSDAY",'MASTER TT'!$C$2:$C$68606,"1100-1*",'MASTER TT'!$AM$2:$AM$68606,"JAN-APRIL 2026",'MASTER TT'!$J$2:$J$68606,"&gt;=1"))</f>
        <v>0</v>
      </c>
      <c r="AA192" s="79">
        <f>(COUNTIFS('MASTER TT'!$E$2:$E$68606,$A$2:$A$7563,'MASTER TT'!$B$2:$B$68606,"MONDAY",'MASTER TT'!$C$2:$C$68606,"1200-1*",'MASTER TT'!$AM$2:$AM$68606,"JAN-APRIL 2025",'MASTER TT'!$J$2:$J$68606,"&gt;=1"))</f>
        <v>0</v>
      </c>
      <c r="AB192" s="79">
        <f>(COUNTIFS('MASTER TT'!$E$2:$E$68606,$A$2:$A$7563,'MASTER TT'!$B$2:$B$68606,"MONDAY",'MASTER TT'!$C$2:$C$68606,"1300-1*",'MASTER TT'!$AM$2:$AM$68606,"JAN-APRIL 2025",'MASTER TT'!$J$2:$J$68606,"&gt;=1"))</f>
        <v>0</v>
      </c>
      <c r="AC192" s="79">
        <f>(COUNTIFS('MASTER TT'!$E$2:$E$68606,$A$2:$A$7563,'MASTER TT'!$B$2:$B$68606,"THURSDAY",'MASTER TT'!$C$2:$C$68606,"14*-1*",'MASTER TT'!$AM$2:$AM$68606,"JAN-APRIL 2026",'MASTER TT'!$J$2:$J$68606,"&gt;=1"))</f>
        <v>0</v>
      </c>
      <c r="AD192" s="79">
        <f>(COUNTIFS('MASTER TT'!$E$2:$E$68606,$A$2:$A$7563,'MASTER TT'!$B$2:$B$68606,"THURSDAY",'MASTER TT'!$C$2:$C$68606,"17*-*",'MASTER TT'!$AM$2:$AM$68606,"JAN-APRIL 2026",'MASTER TT'!$J$2:$J$68606,"&gt;=1"))</f>
        <v>0</v>
      </c>
      <c r="AE192" s="79">
        <f>(COUNTIFS('MASTER TT'!$E$2:$E$68606,$A$2:$A$7563,'MASTER TT'!$B$2:$B$68606,"FRIDAY",'MASTER TT'!$C$2:$C$68606,"08*-1*",'MASTER TT'!$AM$2:$AM$68606,"JAN-APRIL 2026",'MASTER TT'!$J$2:$J$68606,"&gt;=1"))</f>
        <v>0</v>
      </c>
      <c r="AF192" s="79">
        <f>(COUNTIFS('MASTER TT'!$E$2:$E$68606,$A$2:$A$7563,'MASTER TT'!$B$2:$B$68606,"FRIDAY",'MASTER TT'!$C$2:$C$68606,"1100-1*",'MASTER TT'!$AM$2:$AM$68606,"JAN-APRIL 2026",'MASTER TT'!$J$2:$J$68606,"&gt;=1"))</f>
        <v>0</v>
      </c>
      <c r="AG192" s="79">
        <f>(COUNTIFS('MASTER TT'!$E$2:$E$68606,$A$2:$A$7563,'MASTER TT'!$B$2:$B$68606,"MONDAY",'MASTER TT'!$C$2:$C$68606,"1200-1*",'MASTER TT'!$AM$2:$AM$68606,"JAN-APRIL 2025",'MASTER TT'!$J$2:$J$68606,"&gt;=1"))</f>
        <v>0</v>
      </c>
      <c r="AH192" s="79">
        <f>(COUNTIFS('MASTER TT'!$E$2:$E$68606,$A$2:$A$7563,'MASTER TT'!$B$2:$B$68606,"MONDAY",'MASTER TT'!$C$2:$C$68606,"1300-1*",'MASTER TT'!$AM$2:$AM$68606,"JAN-APRIL 2025",'MASTER TT'!$J$2:$J$68606,"&gt;=1"))</f>
        <v>0</v>
      </c>
      <c r="AI192" s="79">
        <f>(COUNTIFS('MASTER TT'!$E$2:$E$68606,$A$2:$A$7563,'MASTER TT'!$B$2:$B$68606,"FRIDAY",'MASTER TT'!$C$2:$C$68606,"14*-1*",'MASTER TT'!$AM$2:$AM$68606,"JAN-APRIL 2026",'MASTER TT'!$J$2:$J$68606,"&gt;=1"))</f>
        <v>0</v>
      </c>
      <c r="AJ192" s="79">
        <f>(COUNTIFS('MASTER TT'!$E$2:$E$68606,$A$2:$A$7563,'MASTER TT'!$B$2:$B$68606,"FRIDAY",'MASTER TT'!$C$2:$C$68606,"17*-*",'MASTER TT'!$AM$2:$AM$68606,"JAN-APRIL 2026",'MASTER TT'!$J$2:$J$68606,"&gt;=1"))</f>
        <v>0</v>
      </c>
      <c r="AK192" s="79">
        <f>(COUNTIFS('MASTER TT'!$E$2:$E$68606,$A$2:$A$7563,'MASTER TT'!$B$2:$B$68606,"SATURDAY",'MASTER TT'!$C$2:$C$68606,"08*-1*",'MASTER TT'!$AM$2:$AM$68606,"JAN-APRIL 2026",'MASTER TT'!$J$2:$J$68606,"&gt;=1"))</f>
        <v>0</v>
      </c>
      <c r="AL192" s="79">
        <f>(COUNTIFS('MASTER TT'!$E$2:$E$68606,$A$2:$A$7563,'MASTER TT'!$B$2:$B$68606,"SATURDAY",'MASTER TT'!$C$2:$C$68606,"1100-1*",'MASTER TT'!$AM$2:$AM$68606,"JAN-APRIL 2026",'MASTER TT'!$J$2:$J$68606,"&gt;=1"))</f>
        <v>0</v>
      </c>
      <c r="AM192" s="79">
        <f>(COUNTIFS('MASTER TT'!$E$2:$E$68606,$A$2:$A$7563,'MASTER TT'!$B$2:$B$68606,"MONDAY",'MASTER TT'!$C$2:$C$68606,"1200-1*",'MASTER TT'!$AM$2:$AM$68606,"JAN-APRIL 2025",'MASTER TT'!$J$2:$J$68606,"&gt;=1"))</f>
        <v>0</v>
      </c>
      <c r="AN192" s="79">
        <f>(COUNTIFS('MASTER TT'!$E$2:$E$68606,$A$2:$A$7563,'MASTER TT'!$B$2:$B$68606,"MONDAY",'MASTER TT'!$C$2:$C$68606,"1300-1*",'MASTER TT'!$AM$2:$AM$68606,"JAN-APRIL 2025",'MASTER TT'!$J$2:$J$68606,"&gt;=1"))</f>
        <v>0</v>
      </c>
      <c r="AO192" s="79">
        <f>(COUNTIFS('MASTER TT'!$E$2:$E$68606,$A$2:$A$7563,'MASTER TT'!$B$2:$B$68606,"MONDAY",'MASTER TT'!$C$2:$C$68606,"14*-1*",'MASTER TT'!$AM$2:$AM$68606,"MAY-AUG 2025",'MASTER TT'!$J$2:$J$68606,"&gt;=1"))</f>
        <v>0</v>
      </c>
      <c r="AP192" s="79">
        <f>(COUNTIFS('MASTER TT'!$E$2:$E$68606,$A$2:$A$7563,'MASTER TT'!$B$2:$B$68606,"SATURDAY",'MASTER TT'!$C$2:$C$68606,"17*-*",'MASTER TT'!$AM$2:$AM$68606,"JAN-APRIL 2026",'MASTER TT'!$J$2:$J$68606,"&gt;=1"))</f>
        <v>0</v>
      </c>
      <c r="AQ192" s="79">
        <f>(COUNTIFS('MASTER TT'!$E$2:$E$68606,$A$2:$A$7563,'MASTER TT'!$B$2:$B$68606,"SUNDAY",'MASTER TT'!$C$2:$C$68606,"08*-1*",'MASTER TT'!$AM$2:$AM$68606,"JAN-APRIL 2026",'MASTER TT'!$J$2:$J$68606,"&gt;=1"))</f>
        <v>0</v>
      </c>
      <c r="AR192" s="79">
        <f>(COUNTIFS('MASTER TT'!$E$2:$E$68607,$A$2:$A$7563,'MASTER TT'!$B$2:$B$68607,"SUNDAY",'MASTER TT'!$C$2:$C$68607,"1100-1*",'MASTER TT'!$AM$2:$AM$68607,"JAN-APRIL 2026",'MASTER TT'!$J$2:$J$68607,"&gt;=1"))</f>
        <v>0</v>
      </c>
      <c r="AS192" s="79">
        <f>(COUNTIFS('MASTER TT'!$E$2:$E$68606,$A$2:$A$7563,'MASTER TT'!$B$2:$B$68606,"SUNDAY",'MASTER TT'!$C$2:$C$68606,"1200-1*",'MASTER TT'!$AM$2:$AM$68606,"JAN-APRIL 2026",'MASTER TT'!$J$2:$J$68606,"&gt;=1"))</f>
        <v>0</v>
      </c>
      <c r="AT192" s="79">
        <f>(COUNTIFS('MASTER TT'!$E$2:$E$68606,$A$2:$A$7563,'MASTER TT'!$B$2:$B$68606,"SUNDAY",'MASTER TT'!$C$2:$C$68606,"1300-1*",'MASTER TT'!$AM$2:$AM$68606,"JAN-APRIL 2026",'MASTER TT'!$J$2:$J$68606,"&gt;=1"))</f>
        <v>0</v>
      </c>
      <c r="AU192" s="79">
        <f>(COUNTIFS('MASTER TT'!$E$2:$E$68606,$A$2:$A$7563,'MASTER TT'!$B$2:$B$68606,"SUNDAY",'MASTER TT'!$C$2:$C$68606,"14*-1*",'MASTER TT'!$AM$2:$AM$68606,"JAN-APRIL 2026",'MASTER TT'!$J$2:$J$68606,"&gt;=1"))</f>
        <v>0</v>
      </c>
      <c r="AV192" s="79">
        <f>(COUNTIFS('MASTER TT'!$E$2:$E$68606,$A$2:$A$7563,'MASTER TT'!$B$2:$B$68606,"SUNDAY",'MASTER TT'!$C$2:$C$68606,"17*-*",'MASTER TT'!$AM$2:$AM$68606,"JAN-APRIL 2026",'MASTER TT'!$J$2:$J$68606,"&gt;=1"))</f>
        <v>0</v>
      </c>
      <c r="AW192" s="28"/>
      <c r="AX192" s="29"/>
      <c r="AY192" s="28"/>
      <c r="AZ192" s="28"/>
      <c r="BA192" s="28"/>
      <c r="BB192" s="28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1"/>
      <c r="BZ192" s="31"/>
      <c r="CA192" s="30"/>
      <c r="CB192" s="30"/>
      <c r="CC192" s="30"/>
      <c r="CD192" s="30"/>
      <c r="CE192" s="30"/>
      <c r="CF192" s="30"/>
    </row>
    <row r="193" spans="1:84" ht="14.25" customHeight="1">
      <c r="A193" s="129" t="s">
        <v>567</v>
      </c>
      <c r="B193" s="130" t="s">
        <v>510</v>
      </c>
      <c r="C193" s="46"/>
      <c r="D193" s="121"/>
      <c r="E193" s="121"/>
      <c r="F193" s="121" t="s">
        <v>479</v>
      </c>
      <c r="G193" s="79">
        <f>(COUNTIFS('MASTER TT'!$E$2:$E$68606,$A$2:$A$7563,'MASTER TT'!$B$2:$B$68606,"MONDAY",'MASTER TT'!$C$2:$C$68606,"08*-1*",'MASTER TT'!$AM$2:$AM$68606,"JAN-APRIL 2026",'MASTER TT'!$J$2:$J$68606,"&gt;=1"))</f>
        <v>0</v>
      </c>
      <c r="H193" s="79">
        <f>(COUNTIFS('MASTER TT'!$E$2:$E$68602,$A$2:$A$7563,'MASTER TT'!$B$2:$B$68602,"MONDAY",'MASTER TT'!$C$2:$C$68602,"1100-1*",'MASTER TT'!$AM$2:$AM$68602,"JAN-APRIL 2026",'MASTER TT'!$J$2:$J$68602,"&gt;=1"))</f>
        <v>0</v>
      </c>
      <c r="I193" s="79">
        <f>(COUNTIFS('MASTER TT'!$E$2:$E$68606,$A$2:$A$7563,'MASTER TT'!$B$2:$B$68606,"MONDAY",'MASTER TT'!$C$2:$C$68606,"1200-1*",'MASTER TT'!$AM$2:$AM$68606,"JAN-APRIL 2025",'MASTER TT'!$J$2:$J$68606,"&gt;=1"))</f>
        <v>0</v>
      </c>
      <c r="J193" s="79">
        <f>(COUNTIFS('MASTER TT'!$E$2:$E$68606,$A$2:$A$7563,'MASTER TT'!$B$2:$B$68606,"MONDAY",'MASTER TT'!$C$2:$C$68606,"1300-1*",'MASTER TT'!$AM$2:$AM$68606,"JAN-APRIL 2025",'MASTER TT'!$J$2:$J$68606,"&gt;=1"))</f>
        <v>0</v>
      </c>
      <c r="K193" s="79">
        <f>(COUNTIFS('MASTER TT'!$E$2:$E$68606,$A$2:$A$7563,'MASTER TT'!$B$2:$B$68606,"MONDAY",'MASTER TT'!$C$2:$C$68606,"14*-1*",'MASTER TT'!$AM$2:$AM$68606,"JAN-APRIL 2026",'MASTER TT'!$J$2:$J$68606,"&gt;=1"))</f>
        <v>0</v>
      </c>
      <c r="L193" s="79">
        <f>(COUNTIFS('MASTER TT'!$E$2:$E$68606,$A$2:$A$7563,'MASTER TT'!$B$2:$B$68606,"MONDAY",'MASTER TT'!$C$2:$C$68606,"17*-*",'MASTER TT'!$AM$2:$AM$68606,"JAN-APRIL 2026",'MASTER TT'!$J$2:$J$68606,"&gt;=1"))</f>
        <v>0</v>
      </c>
      <c r="M193" s="79">
        <f>(COUNTIFS('MASTER TT'!$E$2:$E$68606,$A$2:$A$7563,'MASTER TT'!$B$2:$B$68606,"TUESDAY",'MASTER TT'!$C$2:$C$68606,"08*-1*",'MASTER TT'!$AM$2:$AM$68606,"JAN-APRIL 2026",'MASTER TT'!$J$2:$J$68606,"&gt;=1"))</f>
        <v>0</v>
      </c>
      <c r="N193" s="79">
        <f>(COUNTIFS('MASTER TT'!$E$2:$E$68606,$A$2:$A$7563,'MASTER TT'!$B$2:$B$68606,"TUESDAY",'MASTER TT'!$C$2:$C$68606,"1100-1*",'MASTER TT'!$AM$2:$AM$68606,"JAN-APRIL 2026",'MASTER TT'!$J$2:$J$68606,"&gt;=1"))</f>
        <v>0</v>
      </c>
      <c r="O193" s="79">
        <f>(COUNTIFS('MASTER TT'!$E$2:$E$68606,$A$2:$A$7563,'MASTER TT'!$B$2:$B$68606,"MONDAY",'MASTER TT'!$C$2:$C$68606,"1200-1*",'MASTER TT'!$AM$2:$AM$68606,"JAN-APRIL 2025",'MASTER TT'!$J$2:$J$68606,"&gt;=1"))</f>
        <v>0</v>
      </c>
      <c r="P193" s="79">
        <f>(COUNTIFS('MASTER TT'!$E$2:$E$68606,$A$2:$A$7563,'MASTER TT'!$B$2:$B$68606,"TUESDAY",'MASTER TT'!$C$2:$C$68606,"1300-1*",'MASTER TT'!$AM$2:$AM$68606,"JAN-APRIL 2026",'MASTER TT'!$J$2:$J$68606,"&gt;=1"))</f>
        <v>0</v>
      </c>
      <c r="Q193" s="79">
        <f>(COUNTIFS('MASTER TT'!$E$2:$E$68606,$A$2:$A$7563,'MASTER TT'!$B$2:$B$68606,"TUESDAY",'MASTER TT'!$C$2:$C$68606,"14*-1*",'MASTER TT'!$AM$2:$AM$68606,"JAN-APRIL 2026",'MASTER TT'!$J$2:$J$68606,"&gt;=1"))</f>
        <v>0</v>
      </c>
      <c r="R193" s="79">
        <f>(COUNTIFS('MASTER TT'!$E$2:$E$68606,$A$2:$A$7563,'MASTER TT'!$B$2:$B$68606,"TUESDAY",'MASTER TT'!$C$2:$C$68606,"17*-*",'MASTER TT'!$AM$2:$AM$68606,"SEP-DEC  2025",'MASTER TT'!$J$2:$J$68606,"&gt;=1"))</f>
        <v>0</v>
      </c>
      <c r="S193" s="79">
        <f>(COUNTIFS('MASTER TT'!$E$2:$E$68606,$A$2:$A$7563,'MASTER TT'!$B$2:$B$68606,"WEDNESDAY",'MASTER TT'!$C$2:$C$68606,"08*-1*",'MASTER TT'!$AM$2:$AM$68606,"JAN-APRIL 2026",'MASTER TT'!$J$2:$J$68606,"&gt;=1"))</f>
        <v>0</v>
      </c>
      <c r="T193" s="79">
        <f>(COUNTIFS('MASTER TT'!$E$2:$E$68606,$A$2:$A$7563,'MASTER TT'!$B$2:$B$68606,"WEDNESDAY",'MASTER TT'!$C$2:$C$68606,"1100-1*",'MASTER TT'!$AM$2:$AM$68606,"JAN-APRIL 2026",'MASTER TT'!$J$2:$J$68606,"&gt;=1"))</f>
        <v>0</v>
      </c>
      <c r="U193" s="79">
        <f>(COUNTIFS('MASTER TT'!$E$2:$E$68606,$A$2:$A$7563,'MASTER TT'!$B$2:$B$68606,"MONDAY",'MASTER TT'!$C$2:$C$68606,"1200-1*",'MASTER TT'!$AM$2:$AM$68606,"JAN-APRIL 2025",'MASTER TT'!$J$2:$J$68606,"&gt;=1"))</f>
        <v>0</v>
      </c>
      <c r="V193" s="79">
        <f>(COUNTIFS('MASTER TT'!$E$2:$E$68606,$A$2:$A$7563,'MASTER TT'!$B$2:$B$68606,"MONDAY",'MASTER TT'!$C$2:$C$68606,"1300-1*",'MASTER TT'!$AM$2:$AM$68606,"JAN-APRIL 2025",'MASTER TT'!$J$2:$J$68606,"&gt;=1"))</f>
        <v>0</v>
      </c>
      <c r="W193" s="79">
        <f>(COUNTIFS('MASTER TT'!$E$2:$E$68606,$A$2:$A$7563,'MASTER TT'!$B$2:$B$68606,"WEDNESDAY",'MASTER TT'!$C$2:$C$68606,"14*-1*",'MASTER TT'!$AM$2:$AM$68606,"JAN-APRIL 2026",'MASTER TT'!$J$2:$J$68606,"&gt;=1"))</f>
        <v>0</v>
      </c>
      <c r="X193" s="79">
        <f>(COUNTIFS('MASTER TT'!$E$2:$E$68606,$A$2:$A$7563,'MASTER TT'!$B$2:$B$68606,"WEDNESDAY",'MASTER TT'!$C$2:$C$68606,"17*-*",'MASTER TT'!$AM$2:$AM$68606,"JAN-APRIL 2026",'MASTER TT'!$J$2:$J$68606,"&gt;=1"))</f>
        <v>0</v>
      </c>
      <c r="Y193" s="79">
        <f>(COUNTIFS('MASTER TT'!$E$2:$E$68606,$A$2:$A$7563,'MASTER TT'!$B$2:$B$68606,"THURSDAY",'MASTER TT'!$C$2:$C$68606,"08*-1*",'MASTER TT'!$AM$2:$AM$68606,"JAN-APRIL 2026",'MASTER TT'!$J$2:$J$68606,"&gt;=1"))</f>
        <v>0</v>
      </c>
      <c r="Z193" s="79">
        <f>(COUNTIFS('MASTER TT'!$E$2:$E$68606,$A$2:$A$7563,'MASTER TT'!$B$2:$B$68606,"THURSDAY",'MASTER TT'!$C$2:$C$68606,"1100-1*",'MASTER TT'!$AM$2:$AM$68606,"JAN-APRIL 2026",'MASTER TT'!$J$2:$J$68606,"&gt;=1"))</f>
        <v>0</v>
      </c>
      <c r="AA193" s="79">
        <f>(COUNTIFS('MASTER TT'!$E$2:$E$68606,$A$2:$A$7563,'MASTER TT'!$B$2:$B$68606,"MONDAY",'MASTER TT'!$C$2:$C$68606,"1200-1*",'MASTER TT'!$AM$2:$AM$68606,"JAN-APRIL 2025",'MASTER TT'!$J$2:$J$68606,"&gt;=1"))</f>
        <v>0</v>
      </c>
      <c r="AB193" s="79">
        <f>(COUNTIFS('MASTER TT'!$E$2:$E$68606,$A$2:$A$7563,'MASTER TT'!$B$2:$B$68606,"MONDAY",'MASTER TT'!$C$2:$C$68606,"1300-1*",'MASTER TT'!$AM$2:$AM$68606,"JAN-APRIL 2025",'MASTER TT'!$J$2:$J$68606,"&gt;=1"))</f>
        <v>0</v>
      </c>
      <c r="AC193" s="79">
        <f>(COUNTIFS('MASTER TT'!$E$2:$E$68606,$A$2:$A$7563,'MASTER TT'!$B$2:$B$68606,"THURSDAY",'MASTER TT'!$C$2:$C$68606,"14*-1*",'MASTER TT'!$AM$2:$AM$68606,"JAN-APRIL 2026",'MASTER TT'!$J$2:$J$68606,"&gt;=1"))</f>
        <v>0</v>
      </c>
      <c r="AD193" s="79">
        <f>(COUNTIFS('MASTER TT'!$E$2:$E$68606,$A$2:$A$7563,'MASTER TT'!$B$2:$B$68606,"THURSDAY",'MASTER TT'!$C$2:$C$68606,"17*-*",'MASTER TT'!$AM$2:$AM$68606,"JAN-APRIL 2026",'MASTER TT'!$J$2:$J$68606,"&gt;=1"))</f>
        <v>0</v>
      </c>
      <c r="AE193" s="79">
        <f>(COUNTIFS('MASTER TT'!$E$2:$E$68606,$A$2:$A$7563,'MASTER TT'!$B$2:$B$68606,"FRIDAY",'MASTER TT'!$C$2:$C$68606,"08*-1*",'MASTER TT'!$AM$2:$AM$68606,"JAN-APRIL 2026",'MASTER TT'!$J$2:$J$68606,"&gt;=1"))</f>
        <v>0</v>
      </c>
      <c r="AF193" s="79">
        <f>(COUNTIFS('MASTER TT'!$E$2:$E$68606,$A$2:$A$7563,'MASTER TT'!$B$2:$B$68606,"FRIDAY",'MASTER TT'!$C$2:$C$68606,"1100-1*",'MASTER TT'!$AM$2:$AM$68606,"JAN-APRIL 2026",'MASTER TT'!$J$2:$J$68606,"&gt;=1"))</f>
        <v>0</v>
      </c>
      <c r="AG193" s="79">
        <f>(COUNTIFS('MASTER TT'!$E$2:$E$68606,$A$2:$A$7563,'MASTER TT'!$B$2:$B$68606,"MONDAY",'MASTER TT'!$C$2:$C$68606,"1200-1*",'MASTER TT'!$AM$2:$AM$68606,"JAN-APRIL 2025",'MASTER TT'!$J$2:$J$68606,"&gt;=1"))</f>
        <v>0</v>
      </c>
      <c r="AH193" s="79">
        <f>(COUNTIFS('MASTER TT'!$E$2:$E$68606,$A$2:$A$7563,'MASTER TT'!$B$2:$B$68606,"MONDAY",'MASTER TT'!$C$2:$C$68606,"1300-1*",'MASTER TT'!$AM$2:$AM$68606,"JAN-APRIL 2025",'MASTER TT'!$J$2:$J$68606,"&gt;=1"))</f>
        <v>0</v>
      </c>
      <c r="AI193" s="79">
        <f>(COUNTIFS('MASTER TT'!$E$2:$E$68606,$A$2:$A$7563,'MASTER TT'!$B$2:$B$68606,"FRIDAY",'MASTER TT'!$C$2:$C$68606,"14*-1*",'MASTER TT'!$AM$2:$AM$68606,"JAN-APRIL 2026",'MASTER TT'!$J$2:$J$68606,"&gt;=1"))</f>
        <v>0</v>
      </c>
      <c r="AJ193" s="79">
        <f>(COUNTIFS('MASTER TT'!$E$2:$E$68606,$A$2:$A$7563,'MASTER TT'!$B$2:$B$68606,"FRIDAY",'MASTER TT'!$C$2:$C$68606,"17*-*",'MASTER TT'!$AM$2:$AM$68606,"JAN-APRIL 2026",'MASTER TT'!$J$2:$J$68606,"&gt;=1"))</f>
        <v>0</v>
      </c>
      <c r="AK193" s="79">
        <f>(COUNTIFS('MASTER TT'!$E$2:$E$68606,$A$2:$A$7563,'MASTER TT'!$B$2:$B$68606,"SATURDAY",'MASTER TT'!$C$2:$C$68606,"08*-1*",'MASTER TT'!$AM$2:$AM$68606,"JAN-APRIL 2026",'MASTER TT'!$J$2:$J$68606,"&gt;=1"))</f>
        <v>0</v>
      </c>
      <c r="AL193" s="79">
        <f>(COUNTIFS('MASTER TT'!$E$2:$E$68606,$A$2:$A$7563,'MASTER TT'!$B$2:$B$68606,"SATURDAY",'MASTER TT'!$C$2:$C$68606,"1100-1*",'MASTER TT'!$AM$2:$AM$68606,"JAN-APRIL 2026",'MASTER TT'!$J$2:$J$68606,"&gt;=1"))</f>
        <v>0</v>
      </c>
      <c r="AM193" s="79">
        <f>(COUNTIFS('MASTER TT'!$E$2:$E$68606,$A$2:$A$7563,'MASTER TT'!$B$2:$B$68606,"MONDAY",'MASTER TT'!$C$2:$C$68606,"1200-1*",'MASTER TT'!$AM$2:$AM$68606,"JAN-APRIL 2025",'MASTER TT'!$J$2:$J$68606,"&gt;=1"))</f>
        <v>0</v>
      </c>
      <c r="AN193" s="79">
        <f>(COUNTIFS('MASTER TT'!$E$2:$E$68606,$A$2:$A$7563,'MASTER TT'!$B$2:$B$68606,"MONDAY",'MASTER TT'!$C$2:$C$68606,"1300-1*",'MASTER TT'!$AM$2:$AM$68606,"JAN-APRIL 2025",'MASTER TT'!$J$2:$J$68606,"&gt;=1"))</f>
        <v>0</v>
      </c>
      <c r="AO193" s="79">
        <f>(COUNTIFS('MASTER TT'!$E$2:$E$68606,$A$2:$A$7563,'MASTER TT'!$B$2:$B$68606,"MONDAY",'MASTER TT'!$C$2:$C$68606,"14*-1*",'MASTER TT'!$AM$2:$AM$68606,"MAY-AUG 2025",'MASTER TT'!$J$2:$J$68606,"&gt;=1"))</f>
        <v>0</v>
      </c>
      <c r="AP193" s="79">
        <f>(COUNTIFS('MASTER TT'!$E$2:$E$68606,$A$2:$A$7563,'MASTER TT'!$B$2:$B$68606,"SATURDAY",'MASTER TT'!$C$2:$C$68606,"17*-*",'MASTER TT'!$AM$2:$AM$68606,"JAN-APRIL 2026",'MASTER TT'!$J$2:$J$68606,"&gt;=1"))</f>
        <v>0</v>
      </c>
      <c r="AQ193" s="79">
        <f>(COUNTIFS('MASTER TT'!$E$2:$E$68606,$A$2:$A$7563,'MASTER TT'!$B$2:$B$68606,"SUNDAY",'MASTER TT'!$C$2:$C$68606,"08*-1*",'MASTER TT'!$AM$2:$AM$68606,"JAN-APRIL 2026",'MASTER TT'!$J$2:$J$68606,"&gt;=1"))</f>
        <v>0</v>
      </c>
      <c r="AR193" s="79">
        <f>(COUNTIFS('MASTER TT'!$E$2:$E$68607,$A$2:$A$7563,'MASTER TT'!$B$2:$B$68607,"SUNDAY",'MASTER TT'!$C$2:$C$68607,"1100-1*",'MASTER TT'!$AM$2:$AM$68607,"JAN-APRIL 2026",'MASTER TT'!$J$2:$J$68607,"&gt;=1"))</f>
        <v>0</v>
      </c>
      <c r="AS193" s="79">
        <f>(COUNTIFS('MASTER TT'!$E$2:$E$68606,$A$2:$A$7563,'MASTER TT'!$B$2:$B$68606,"SUNDAY",'MASTER TT'!$C$2:$C$68606,"1200-1*",'MASTER TT'!$AM$2:$AM$68606,"JAN-APRIL 2026",'MASTER TT'!$J$2:$J$68606,"&gt;=1"))</f>
        <v>0</v>
      </c>
      <c r="AT193" s="79">
        <f>(COUNTIFS('MASTER TT'!$E$2:$E$68606,$A$2:$A$7563,'MASTER TT'!$B$2:$B$68606,"SUNDAY",'MASTER TT'!$C$2:$C$68606,"1300-1*",'MASTER TT'!$AM$2:$AM$68606,"JAN-APRIL 2026",'MASTER TT'!$J$2:$J$68606,"&gt;=1"))</f>
        <v>0</v>
      </c>
      <c r="AU193" s="79">
        <f>(COUNTIFS('MASTER TT'!$E$2:$E$68606,$A$2:$A$7563,'MASTER TT'!$B$2:$B$68606,"SUNDAY",'MASTER TT'!$C$2:$C$68606,"14*-1*",'MASTER TT'!$AM$2:$AM$68606,"JAN-APRIL 2026",'MASTER TT'!$J$2:$J$68606,"&gt;=1"))</f>
        <v>0</v>
      </c>
      <c r="AV193" s="79">
        <f>(COUNTIFS('MASTER TT'!$E$2:$E$68606,$A$2:$A$7563,'MASTER TT'!$B$2:$B$68606,"SUNDAY",'MASTER TT'!$C$2:$C$68606,"17*-*",'MASTER TT'!$AM$2:$AM$68606,"JAN-APRIL 2026",'MASTER TT'!$J$2:$J$68606,"&gt;=1"))</f>
        <v>0</v>
      </c>
      <c r="AW193" s="28"/>
      <c r="AX193" s="29"/>
      <c r="AY193" s="28"/>
      <c r="AZ193" s="28"/>
      <c r="BA193" s="28"/>
      <c r="BB193" s="28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1"/>
      <c r="BZ193" s="31"/>
      <c r="CA193" s="30"/>
      <c r="CB193" s="30"/>
      <c r="CC193" s="30"/>
      <c r="CD193" s="30"/>
      <c r="CE193" s="30"/>
      <c r="CF193" s="30"/>
    </row>
    <row r="194" spans="1:84" ht="14.25" customHeight="1">
      <c r="A194" s="129" t="s">
        <v>568</v>
      </c>
      <c r="B194" s="130" t="s">
        <v>510</v>
      </c>
      <c r="C194" s="46"/>
      <c r="D194" s="121"/>
      <c r="E194" s="121"/>
      <c r="F194" s="121" t="s">
        <v>479</v>
      </c>
      <c r="G194" s="79">
        <f>(COUNTIFS('MASTER TT'!$E$2:$E$68606,$A$2:$A$7563,'MASTER TT'!$B$2:$B$68606,"MONDAY",'MASTER TT'!$C$2:$C$68606,"08*-1*",'MASTER TT'!$AM$2:$AM$68606,"JAN-APRIL 2026",'MASTER TT'!$J$2:$J$68606,"&gt;=1"))</f>
        <v>0</v>
      </c>
      <c r="H194" s="79">
        <f>(COUNTIFS('MASTER TT'!$E$2:$E$68602,$A$2:$A$7563,'MASTER TT'!$B$2:$B$68602,"MONDAY",'MASTER TT'!$C$2:$C$68602,"1100-1*",'MASTER TT'!$AM$2:$AM$68602,"JAN-APRIL 2026",'MASTER TT'!$J$2:$J$68602,"&gt;=1"))</f>
        <v>0</v>
      </c>
      <c r="I194" s="79">
        <f>(COUNTIFS('MASTER TT'!$E$2:$E$68606,$A$2:$A$7563,'MASTER TT'!$B$2:$B$68606,"MONDAY",'MASTER TT'!$C$2:$C$68606,"1200-1*",'MASTER TT'!$AM$2:$AM$68606,"JAN-APRIL 2025",'MASTER TT'!$J$2:$J$68606,"&gt;=1"))</f>
        <v>0</v>
      </c>
      <c r="J194" s="79">
        <f>(COUNTIFS('MASTER TT'!$E$2:$E$68606,$A$2:$A$7563,'MASTER TT'!$B$2:$B$68606,"MONDAY",'MASTER TT'!$C$2:$C$68606,"1300-1*",'MASTER TT'!$AM$2:$AM$68606,"JAN-APRIL 2025",'MASTER TT'!$J$2:$J$68606,"&gt;=1"))</f>
        <v>0</v>
      </c>
      <c r="K194" s="79">
        <f>(COUNTIFS('MASTER TT'!$E$2:$E$68606,$A$2:$A$7563,'MASTER TT'!$B$2:$B$68606,"MONDAY",'MASTER TT'!$C$2:$C$68606,"14*-1*",'MASTER TT'!$AM$2:$AM$68606,"JAN-APRIL 2026",'MASTER TT'!$J$2:$J$68606,"&gt;=1"))</f>
        <v>0</v>
      </c>
      <c r="L194" s="79">
        <f>(COUNTIFS('MASTER TT'!$E$2:$E$68606,$A$2:$A$7563,'MASTER TT'!$B$2:$B$68606,"MONDAY",'MASTER TT'!$C$2:$C$68606,"17*-*",'MASTER TT'!$AM$2:$AM$68606,"JAN-APRIL 2026",'MASTER TT'!$J$2:$J$68606,"&gt;=1"))</f>
        <v>0</v>
      </c>
      <c r="M194" s="79">
        <f>(COUNTIFS('MASTER TT'!$E$2:$E$68606,$A$2:$A$7563,'MASTER TT'!$B$2:$B$68606,"TUESDAY",'MASTER TT'!$C$2:$C$68606,"08*-1*",'MASTER TT'!$AM$2:$AM$68606,"JAN-APRIL 2026",'MASTER TT'!$J$2:$J$68606,"&gt;=1"))</f>
        <v>0</v>
      </c>
      <c r="N194" s="79">
        <f>(COUNTIFS('MASTER TT'!$E$2:$E$68606,$A$2:$A$7563,'MASTER TT'!$B$2:$B$68606,"TUESDAY",'MASTER TT'!$C$2:$C$68606,"1100-1*",'MASTER TT'!$AM$2:$AM$68606,"JAN-APRIL 2026",'MASTER TT'!$J$2:$J$68606,"&gt;=1"))</f>
        <v>0</v>
      </c>
      <c r="O194" s="79">
        <f>(COUNTIFS('MASTER TT'!$E$2:$E$68606,$A$2:$A$7563,'MASTER TT'!$B$2:$B$68606,"MONDAY",'MASTER TT'!$C$2:$C$68606,"1200-1*",'MASTER TT'!$AM$2:$AM$68606,"JAN-APRIL 2025",'MASTER TT'!$J$2:$J$68606,"&gt;=1"))</f>
        <v>0</v>
      </c>
      <c r="P194" s="79">
        <f>(COUNTIFS('MASTER TT'!$E$2:$E$68606,$A$2:$A$7563,'MASTER TT'!$B$2:$B$68606,"TUESDAY",'MASTER TT'!$C$2:$C$68606,"1300-1*",'MASTER TT'!$AM$2:$AM$68606,"JAN-APRIL 2026",'MASTER TT'!$J$2:$J$68606,"&gt;=1"))</f>
        <v>0</v>
      </c>
      <c r="Q194" s="79">
        <f>(COUNTIFS('MASTER TT'!$E$2:$E$68606,$A$2:$A$7563,'MASTER TT'!$B$2:$B$68606,"TUESDAY",'MASTER TT'!$C$2:$C$68606,"14*-1*",'MASTER TT'!$AM$2:$AM$68606,"JAN-APRIL 2026",'MASTER TT'!$J$2:$J$68606,"&gt;=1"))</f>
        <v>0</v>
      </c>
      <c r="R194" s="79">
        <f>(COUNTIFS('MASTER TT'!$E$2:$E$68606,$A$2:$A$7563,'MASTER TT'!$B$2:$B$68606,"TUESDAY",'MASTER TT'!$C$2:$C$68606,"17*-*",'MASTER TT'!$AM$2:$AM$68606,"SEP-DEC  2025",'MASTER TT'!$J$2:$J$68606,"&gt;=1"))</f>
        <v>0</v>
      </c>
      <c r="S194" s="79">
        <f>(COUNTIFS('MASTER TT'!$E$2:$E$68606,$A$2:$A$7563,'MASTER TT'!$B$2:$B$68606,"WEDNESDAY",'MASTER TT'!$C$2:$C$68606,"08*-1*",'MASTER TT'!$AM$2:$AM$68606,"JAN-APRIL 2026",'MASTER TT'!$J$2:$J$68606,"&gt;=1"))</f>
        <v>0</v>
      </c>
      <c r="T194" s="79">
        <f>(COUNTIFS('MASTER TT'!$E$2:$E$68606,$A$2:$A$7563,'MASTER TT'!$B$2:$B$68606,"WEDNESDAY",'MASTER TT'!$C$2:$C$68606,"1100-1*",'MASTER TT'!$AM$2:$AM$68606,"JAN-APRIL 2026",'MASTER TT'!$J$2:$J$68606,"&gt;=1"))</f>
        <v>0</v>
      </c>
      <c r="U194" s="79">
        <f>(COUNTIFS('MASTER TT'!$E$2:$E$68606,$A$2:$A$7563,'MASTER TT'!$B$2:$B$68606,"MONDAY",'MASTER TT'!$C$2:$C$68606,"1200-1*",'MASTER TT'!$AM$2:$AM$68606,"JAN-APRIL 2025",'MASTER TT'!$J$2:$J$68606,"&gt;=1"))</f>
        <v>0</v>
      </c>
      <c r="V194" s="79">
        <f>(COUNTIFS('MASTER TT'!$E$2:$E$68606,$A$2:$A$7563,'MASTER TT'!$B$2:$B$68606,"MONDAY",'MASTER TT'!$C$2:$C$68606,"1300-1*",'MASTER TT'!$AM$2:$AM$68606,"JAN-APRIL 2025",'MASTER TT'!$J$2:$J$68606,"&gt;=1"))</f>
        <v>0</v>
      </c>
      <c r="W194" s="79">
        <f>(COUNTIFS('MASTER TT'!$E$2:$E$68606,$A$2:$A$7563,'MASTER TT'!$B$2:$B$68606,"WEDNESDAY",'MASTER TT'!$C$2:$C$68606,"14*-1*",'MASTER TT'!$AM$2:$AM$68606,"JAN-APRIL 2026",'MASTER TT'!$J$2:$J$68606,"&gt;=1"))</f>
        <v>0</v>
      </c>
      <c r="X194" s="79">
        <f>(COUNTIFS('MASTER TT'!$E$2:$E$68606,$A$2:$A$7563,'MASTER TT'!$B$2:$B$68606,"WEDNESDAY",'MASTER TT'!$C$2:$C$68606,"17*-*",'MASTER TT'!$AM$2:$AM$68606,"JAN-APRIL 2026",'MASTER TT'!$J$2:$J$68606,"&gt;=1"))</f>
        <v>0</v>
      </c>
      <c r="Y194" s="79">
        <f>(COUNTIFS('MASTER TT'!$E$2:$E$68606,$A$2:$A$7563,'MASTER TT'!$B$2:$B$68606,"THURSDAY",'MASTER TT'!$C$2:$C$68606,"08*-1*",'MASTER TT'!$AM$2:$AM$68606,"JAN-APRIL 2026",'MASTER TT'!$J$2:$J$68606,"&gt;=1"))</f>
        <v>0</v>
      </c>
      <c r="Z194" s="79">
        <f>(COUNTIFS('MASTER TT'!$E$2:$E$68606,$A$2:$A$7563,'MASTER TT'!$B$2:$B$68606,"THURSDAY",'MASTER TT'!$C$2:$C$68606,"1100-1*",'MASTER TT'!$AM$2:$AM$68606,"JAN-APRIL 2026",'MASTER TT'!$J$2:$J$68606,"&gt;=1"))</f>
        <v>0</v>
      </c>
      <c r="AA194" s="79">
        <f>(COUNTIFS('MASTER TT'!$E$2:$E$68606,$A$2:$A$7563,'MASTER TT'!$B$2:$B$68606,"MONDAY",'MASTER TT'!$C$2:$C$68606,"1200-1*",'MASTER TT'!$AM$2:$AM$68606,"JAN-APRIL 2025",'MASTER TT'!$J$2:$J$68606,"&gt;=1"))</f>
        <v>0</v>
      </c>
      <c r="AB194" s="79">
        <f>(COUNTIFS('MASTER TT'!$E$2:$E$68606,$A$2:$A$7563,'MASTER TT'!$B$2:$B$68606,"MONDAY",'MASTER TT'!$C$2:$C$68606,"1300-1*",'MASTER TT'!$AM$2:$AM$68606,"JAN-APRIL 2025",'MASTER TT'!$J$2:$J$68606,"&gt;=1"))</f>
        <v>0</v>
      </c>
      <c r="AC194" s="79">
        <f>(COUNTIFS('MASTER TT'!$E$2:$E$68606,$A$2:$A$7563,'MASTER TT'!$B$2:$B$68606,"THURSDAY",'MASTER TT'!$C$2:$C$68606,"14*-1*",'MASTER TT'!$AM$2:$AM$68606,"JAN-APRIL 2026",'MASTER TT'!$J$2:$J$68606,"&gt;=1"))</f>
        <v>0</v>
      </c>
      <c r="AD194" s="79">
        <f>(COUNTIFS('MASTER TT'!$E$2:$E$68606,$A$2:$A$7563,'MASTER TT'!$B$2:$B$68606,"THURSDAY",'MASTER TT'!$C$2:$C$68606,"17*-*",'MASTER TT'!$AM$2:$AM$68606,"JAN-APRIL 2026",'MASTER TT'!$J$2:$J$68606,"&gt;=1"))</f>
        <v>0</v>
      </c>
      <c r="AE194" s="79">
        <f>(COUNTIFS('MASTER TT'!$E$2:$E$68606,$A$2:$A$7563,'MASTER TT'!$B$2:$B$68606,"FRIDAY",'MASTER TT'!$C$2:$C$68606,"08*-1*",'MASTER TT'!$AM$2:$AM$68606,"JAN-APRIL 2026",'MASTER TT'!$J$2:$J$68606,"&gt;=1"))</f>
        <v>0</v>
      </c>
      <c r="AF194" s="79">
        <f>(COUNTIFS('MASTER TT'!$E$2:$E$68606,$A$2:$A$7563,'MASTER TT'!$B$2:$B$68606,"FRIDAY",'MASTER TT'!$C$2:$C$68606,"1100-1*",'MASTER TT'!$AM$2:$AM$68606,"JAN-APRIL 2026",'MASTER TT'!$J$2:$J$68606,"&gt;=1"))</f>
        <v>0</v>
      </c>
      <c r="AG194" s="79">
        <f>(COUNTIFS('MASTER TT'!$E$2:$E$68606,$A$2:$A$7563,'MASTER TT'!$B$2:$B$68606,"MONDAY",'MASTER TT'!$C$2:$C$68606,"1200-1*",'MASTER TT'!$AM$2:$AM$68606,"JAN-APRIL 2025",'MASTER TT'!$J$2:$J$68606,"&gt;=1"))</f>
        <v>0</v>
      </c>
      <c r="AH194" s="79">
        <f>(COUNTIFS('MASTER TT'!$E$2:$E$68606,$A$2:$A$7563,'MASTER TT'!$B$2:$B$68606,"MONDAY",'MASTER TT'!$C$2:$C$68606,"1300-1*",'MASTER TT'!$AM$2:$AM$68606,"JAN-APRIL 2025",'MASTER TT'!$J$2:$J$68606,"&gt;=1"))</f>
        <v>0</v>
      </c>
      <c r="AI194" s="79">
        <f>(COUNTIFS('MASTER TT'!$E$2:$E$68606,$A$2:$A$7563,'MASTER TT'!$B$2:$B$68606,"FRIDAY",'MASTER TT'!$C$2:$C$68606,"14*-1*",'MASTER TT'!$AM$2:$AM$68606,"JAN-APRIL 2026",'MASTER TT'!$J$2:$J$68606,"&gt;=1"))</f>
        <v>0</v>
      </c>
      <c r="AJ194" s="79">
        <f>(COUNTIFS('MASTER TT'!$E$2:$E$68606,$A$2:$A$7563,'MASTER TT'!$B$2:$B$68606,"FRIDAY",'MASTER TT'!$C$2:$C$68606,"17*-*",'MASTER TT'!$AM$2:$AM$68606,"JAN-APRIL 2026",'MASTER TT'!$J$2:$J$68606,"&gt;=1"))</f>
        <v>0</v>
      </c>
      <c r="AK194" s="79">
        <f>(COUNTIFS('MASTER TT'!$E$2:$E$68606,$A$2:$A$7563,'MASTER TT'!$B$2:$B$68606,"SATURDAY",'MASTER TT'!$C$2:$C$68606,"08*-1*",'MASTER TT'!$AM$2:$AM$68606,"JAN-APRIL 2026",'MASTER TT'!$J$2:$J$68606,"&gt;=1"))</f>
        <v>0</v>
      </c>
      <c r="AL194" s="79">
        <f>(COUNTIFS('MASTER TT'!$E$2:$E$68606,$A$2:$A$7563,'MASTER TT'!$B$2:$B$68606,"SATURDAY",'MASTER TT'!$C$2:$C$68606,"1100-1*",'MASTER TT'!$AM$2:$AM$68606,"JAN-APRIL 2026",'MASTER TT'!$J$2:$J$68606,"&gt;=1"))</f>
        <v>0</v>
      </c>
      <c r="AM194" s="79">
        <f>(COUNTIFS('MASTER TT'!$E$2:$E$68606,$A$2:$A$7563,'MASTER TT'!$B$2:$B$68606,"MONDAY",'MASTER TT'!$C$2:$C$68606,"1200-1*",'MASTER TT'!$AM$2:$AM$68606,"JAN-APRIL 2025",'MASTER TT'!$J$2:$J$68606,"&gt;=1"))</f>
        <v>0</v>
      </c>
      <c r="AN194" s="79">
        <f>(COUNTIFS('MASTER TT'!$E$2:$E$68606,$A$2:$A$7563,'MASTER TT'!$B$2:$B$68606,"MONDAY",'MASTER TT'!$C$2:$C$68606,"1300-1*",'MASTER TT'!$AM$2:$AM$68606,"JAN-APRIL 2025",'MASTER TT'!$J$2:$J$68606,"&gt;=1"))</f>
        <v>0</v>
      </c>
      <c r="AO194" s="79">
        <f>(COUNTIFS('MASTER TT'!$E$2:$E$68606,$A$2:$A$7563,'MASTER TT'!$B$2:$B$68606,"MONDAY",'MASTER TT'!$C$2:$C$68606,"14*-1*",'MASTER TT'!$AM$2:$AM$68606,"MAY-AUG 2025",'MASTER TT'!$J$2:$J$68606,"&gt;=1"))</f>
        <v>0</v>
      </c>
      <c r="AP194" s="79">
        <f>(COUNTIFS('MASTER TT'!$E$2:$E$68606,$A$2:$A$7563,'MASTER TT'!$B$2:$B$68606,"SATURDAY",'MASTER TT'!$C$2:$C$68606,"17*-*",'MASTER TT'!$AM$2:$AM$68606,"JAN-APRIL 2026",'MASTER TT'!$J$2:$J$68606,"&gt;=1"))</f>
        <v>0</v>
      </c>
      <c r="AQ194" s="79">
        <f>(COUNTIFS('MASTER TT'!$E$2:$E$68606,$A$2:$A$7563,'MASTER TT'!$B$2:$B$68606,"SUNDAY",'MASTER TT'!$C$2:$C$68606,"08*-1*",'MASTER TT'!$AM$2:$AM$68606,"JAN-APRIL 2026",'MASTER TT'!$J$2:$J$68606,"&gt;=1"))</f>
        <v>0</v>
      </c>
      <c r="AR194" s="79">
        <f>(COUNTIFS('MASTER TT'!$E$2:$E$68607,$A$2:$A$7563,'MASTER TT'!$B$2:$B$68607,"SUNDAY",'MASTER TT'!$C$2:$C$68607,"1100-1*",'MASTER TT'!$AM$2:$AM$68607,"JAN-APRIL 2026",'MASTER TT'!$J$2:$J$68607,"&gt;=1"))</f>
        <v>0</v>
      </c>
      <c r="AS194" s="79">
        <f>(COUNTIFS('MASTER TT'!$E$2:$E$68606,$A$2:$A$7563,'MASTER TT'!$B$2:$B$68606,"SUNDAY",'MASTER TT'!$C$2:$C$68606,"1200-1*",'MASTER TT'!$AM$2:$AM$68606,"JAN-APRIL 2026",'MASTER TT'!$J$2:$J$68606,"&gt;=1"))</f>
        <v>0</v>
      </c>
      <c r="AT194" s="79">
        <f>(COUNTIFS('MASTER TT'!$E$2:$E$68606,$A$2:$A$7563,'MASTER TT'!$B$2:$B$68606,"SUNDAY",'MASTER TT'!$C$2:$C$68606,"1300-1*",'MASTER TT'!$AM$2:$AM$68606,"JAN-APRIL 2026",'MASTER TT'!$J$2:$J$68606,"&gt;=1"))</f>
        <v>0</v>
      </c>
      <c r="AU194" s="79">
        <f>(COUNTIFS('MASTER TT'!$E$2:$E$68606,$A$2:$A$7563,'MASTER TT'!$B$2:$B$68606,"SUNDAY",'MASTER TT'!$C$2:$C$68606,"14*-1*",'MASTER TT'!$AM$2:$AM$68606,"JAN-APRIL 2026",'MASTER TT'!$J$2:$J$68606,"&gt;=1"))</f>
        <v>0</v>
      </c>
      <c r="AV194" s="79">
        <f>(COUNTIFS('MASTER TT'!$E$2:$E$68606,$A$2:$A$7563,'MASTER TT'!$B$2:$B$68606,"SUNDAY",'MASTER TT'!$C$2:$C$68606,"17*-*",'MASTER TT'!$AM$2:$AM$68606,"JAN-APRIL 2026",'MASTER TT'!$J$2:$J$68606,"&gt;=1"))</f>
        <v>0</v>
      </c>
      <c r="AW194" s="28"/>
      <c r="AX194" s="29"/>
      <c r="AY194" s="28"/>
      <c r="AZ194" s="28"/>
      <c r="BA194" s="28"/>
      <c r="BB194" s="28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1"/>
      <c r="BZ194" s="31"/>
      <c r="CA194" s="30"/>
      <c r="CB194" s="30"/>
      <c r="CC194" s="30"/>
      <c r="CD194" s="30"/>
      <c r="CE194" s="30"/>
      <c r="CF194" s="30"/>
    </row>
    <row r="195" spans="1:84" ht="14.25" customHeight="1">
      <c r="A195" s="129" t="s">
        <v>569</v>
      </c>
      <c r="B195" s="130" t="s">
        <v>510</v>
      </c>
      <c r="C195" s="46"/>
      <c r="D195" s="121"/>
      <c r="E195" s="121"/>
      <c r="F195" s="121" t="s">
        <v>479</v>
      </c>
      <c r="G195" s="79">
        <f>(COUNTIFS('MASTER TT'!$E$2:$E$68606,$A$2:$A$7563,'MASTER TT'!$B$2:$B$68606,"MONDAY",'MASTER TT'!$C$2:$C$68606,"08*-1*",'MASTER TT'!$AM$2:$AM$68606,"JAN-APRIL 2026",'MASTER TT'!$J$2:$J$68606,"&gt;=1"))</f>
        <v>0</v>
      </c>
      <c r="H195" s="79">
        <f>(COUNTIFS('MASTER TT'!$E$2:$E$68602,$A$2:$A$7563,'MASTER TT'!$B$2:$B$68602,"MONDAY",'MASTER TT'!$C$2:$C$68602,"1100-1*",'MASTER TT'!$AM$2:$AM$68602,"JAN-APRIL 2026",'MASTER TT'!$J$2:$J$68602,"&gt;=1"))</f>
        <v>0</v>
      </c>
      <c r="I195" s="79">
        <f>(COUNTIFS('MASTER TT'!$E$2:$E$68606,$A$2:$A$7563,'MASTER TT'!$B$2:$B$68606,"MONDAY",'MASTER TT'!$C$2:$C$68606,"1200-1*",'MASTER TT'!$AM$2:$AM$68606,"JAN-APRIL 2025",'MASTER TT'!$J$2:$J$68606,"&gt;=1"))</f>
        <v>0</v>
      </c>
      <c r="J195" s="79">
        <f>(COUNTIFS('MASTER TT'!$E$2:$E$68606,$A$2:$A$7563,'MASTER TT'!$B$2:$B$68606,"MONDAY",'MASTER TT'!$C$2:$C$68606,"1300-1*",'MASTER TT'!$AM$2:$AM$68606,"JAN-APRIL 2025",'MASTER TT'!$J$2:$J$68606,"&gt;=1"))</f>
        <v>0</v>
      </c>
      <c r="K195" s="79">
        <f>(COUNTIFS('MASTER TT'!$E$2:$E$68606,$A$2:$A$7563,'MASTER TT'!$B$2:$B$68606,"MONDAY",'MASTER TT'!$C$2:$C$68606,"14*-1*",'MASTER TT'!$AM$2:$AM$68606,"JAN-APRIL 2026",'MASTER TT'!$J$2:$J$68606,"&gt;=1"))</f>
        <v>0</v>
      </c>
      <c r="L195" s="79">
        <f>(COUNTIFS('MASTER TT'!$E$2:$E$68606,$A$2:$A$7563,'MASTER TT'!$B$2:$B$68606,"MONDAY",'MASTER TT'!$C$2:$C$68606,"17*-*",'MASTER TT'!$AM$2:$AM$68606,"JAN-APRIL 2026",'MASTER TT'!$J$2:$J$68606,"&gt;=1"))</f>
        <v>0</v>
      </c>
      <c r="M195" s="79">
        <f>(COUNTIFS('MASTER TT'!$E$2:$E$68606,$A$2:$A$7563,'MASTER TT'!$B$2:$B$68606,"TUESDAY",'MASTER TT'!$C$2:$C$68606,"08*-1*",'MASTER TT'!$AM$2:$AM$68606,"JAN-APRIL 2026",'MASTER TT'!$J$2:$J$68606,"&gt;=1"))</f>
        <v>0</v>
      </c>
      <c r="N195" s="79">
        <f>(COUNTIFS('MASTER TT'!$E$2:$E$68606,$A$2:$A$7563,'MASTER TT'!$B$2:$B$68606,"TUESDAY",'MASTER TT'!$C$2:$C$68606,"1100-1*",'MASTER TT'!$AM$2:$AM$68606,"JAN-APRIL 2026",'MASTER TT'!$J$2:$J$68606,"&gt;=1"))</f>
        <v>0</v>
      </c>
      <c r="O195" s="79">
        <f>(COUNTIFS('MASTER TT'!$E$2:$E$68606,$A$2:$A$7563,'MASTER TT'!$B$2:$B$68606,"MONDAY",'MASTER TT'!$C$2:$C$68606,"1200-1*",'MASTER TT'!$AM$2:$AM$68606,"JAN-APRIL 2025",'MASTER TT'!$J$2:$J$68606,"&gt;=1"))</f>
        <v>0</v>
      </c>
      <c r="P195" s="79">
        <f>(COUNTIFS('MASTER TT'!$E$2:$E$68606,$A$2:$A$7563,'MASTER TT'!$B$2:$B$68606,"TUESDAY",'MASTER TT'!$C$2:$C$68606,"1300-1*",'MASTER TT'!$AM$2:$AM$68606,"JAN-APRIL 2026",'MASTER TT'!$J$2:$J$68606,"&gt;=1"))</f>
        <v>0</v>
      </c>
      <c r="Q195" s="79">
        <f>(COUNTIFS('MASTER TT'!$E$2:$E$68606,$A$2:$A$7563,'MASTER TT'!$B$2:$B$68606,"TUESDAY",'MASTER TT'!$C$2:$C$68606,"14*-1*",'MASTER TT'!$AM$2:$AM$68606,"JAN-APRIL 2026",'MASTER TT'!$J$2:$J$68606,"&gt;=1"))</f>
        <v>0</v>
      </c>
      <c r="R195" s="79">
        <f>(COUNTIFS('MASTER TT'!$E$2:$E$68606,$A$2:$A$7563,'MASTER TT'!$B$2:$B$68606,"TUESDAY",'MASTER TT'!$C$2:$C$68606,"17*-*",'MASTER TT'!$AM$2:$AM$68606,"SEP-DEC  2025",'MASTER TT'!$J$2:$J$68606,"&gt;=1"))</f>
        <v>0</v>
      </c>
      <c r="S195" s="79">
        <f>(COUNTIFS('MASTER TT'!$E$2:$E$68606,$A$2:$A$7563,'MASTER TT'!$B$2:$B$68606,"WEDNESDAY",'MASTER TT'!$C$2:$C$68606,"08*-1*",'MASTER TT'!$AM$2:$AM$68606,"JAN-APRIL 2026",'MASTER TT'!$J$2:$J$68606,"&gt;=1"))</f>
        <v>0</v>
      </c>
      <c r="T195" s="79">
        <f>(COUNTIFS('MASTER TT'!$E$2:$E$68606,$A$2:$A$7563,'MASTER TT'!$B$2:$B$68606,"WEDNESDAY",'MASTER TT'!$C$2:$C$68606,"1100-1*",'MASTER TT'!$AM$2:$AM$68606,"JAN-APRIL 2026",'MASTER TT'!$J$2:$J$68606,"&gt;=1"))</f>
        <v>0</v>
      </c>
      <c r="U195" s="79">
        <f>(COUNTIFS('MASTER TT'!$E$2:$E$68606,$A$2:$A$7563,'MASTER TT'!$B$2:$B$68606,"MONDAY",'MASTER TT'!$C$2:$C$68606,"1200-1*",'MASTER TT'!$AM$2:$AM$68606,"JAN-APRIL 2025",'MASTER TT'!$J$2:$J$68606,"&gt;=1"))</f>
        <v>0</v>
      </c>
      <c r="V195" s="79">
        <f>(COUNTIFS('MASTER TT'!$E$2:$E$68606,$A$2:$A$7563,'MASTER TT'!$B$2:$B$68606,"MONDAY",'MASTER TT'!$C$2:$C$68606,"1300-1*",'MASTER TT'!$AM$2:$AM$68606,"JAN-APRIL 2025",'MASTER TT'!$J$2:$J$68606,"&gt;=1"))</f>
        <v>0</v>
      </c>
      <c r="W195" s="79">
        <f>(COUNTIFS('MASTER TT'!$E$2:$E$68606,$A$2:$A$7563,'MASTER TT'!$B$2:$B$68606,"WEDNESDAY",'MASTER TT'!$C$2:$C$68606,"14*-1*",'MASTER TT'!$AM$2:$AM$68606,"JAN-APRIL 2026",'MASTER TT'!$J$2:$J$68606,"&gt;=1"))</f>
        <v>0</v>
      </c>
      <c r="X195" s="79">
        <f>(COUNTIFS('MASTER TT'!$E$2:$E$68606,$A$2:$A$7563,'MASTER TT'!$B$2:$B$68606,"WEDNESDAY",'MASTER TT'!$C$2:$C$68606,"17*-*",'MASTER TT'!$AM$2:$AM$68606,"JAN-APRIL 2026",'MASTER TT'!$J$2:$J$68606,"&gt;=1"))</f>
        <v>0</v>
      </c>
      <c r="Y195" s="79">
        <f>(COUNTIFS('MASTER TT'!$E$2:$E$68606,$A$2:$A$7563,'MASTER TT'!$B$2:$B$68606,"THURSDAY",'MASTER TT'!$C$2:$C$68606,"08*-1*",'MASTER TT'!$AM$2:$AM$68606,"JAN-APRIL 2026",'MASTER TT'!$J$2:$J$68606,"&gt;=1"))</f>
        <v>0</v>
      </c>
      <c r="Z195" s="79">
        <f>(COUNTIFS('MASTER TT'!$E$2:$E$68606,$A$2:$A$7563,'MASTER TT'!$B$2:$B$68606,"THURSDAY",'MASTER TT'!$C$2:$C$68606,"1100-1*",'MASTER TT'!$AM$2:$AM$68606,"JAN-APRIL 2026",'MASTER TT'!$J$2:$J$68606,"&gt;=1"))</f>
        <v>0</v>
      </c>
      <c r="AA195" s="79">
        <f>(COUNTIFS('MASTER TT'!$E$2:$E$68606,$A$2:$A$7563,'MASTER TT'!$B$2:$B$68606,"MONDAY",'MASTER TT'!$C$2:$C$68606,"1200-1*",'MASTER TT'!$AM$2:$AM$68606,"JAN-APRIL 2025",'MASTER TT'!$J$2:$J$68606,"&gt;=1"))</f>
        <v>0</v>
      </c>
      <c r="AB195" s="79">
        <f>(COUNTIFS('MASTER TT'!$E$2:$E$68606,$A$2:$A$7563,'MASTER TT'!$B$2:$B$68606,"MONDAY",'MASTER TT'!$C$2:$C$68606,"1300-1*",'MASTER TT'!$AM$2:$AM$68606,"JAN-APRIL 2025",'MASTER TT'!$J$2:$J$68606,"&gt;=1"))</f>
        <v>0</v>
      </c>
      <c r="AC195" s="79">
        <f>(COUNTIFS('MASTER TT'!$E$2:$E$68606,$A$2:$A$7563,'MASTER TT'!$B$2:$B$68606,"THURSDAY",'MASTER TT'!$C$2:$C$68606,"14*-1*",'MASTER TT'!$AM$2:$AM$68606,"JAN-APRIL 2026",'MASTER TT'!$J$2:$J$68606,"&gt;=1"))</f>
        <v>0</v>
      </c>
      <c r="AD195" s="79">
        <f>(COUNTIFS('MASTER TT'!$E$2:$E$68606,$A$2:$A$7563,'MASTER TT'!$B$2:$B$68606,"THURSDAY",'MASTER TT'!$C$2:$C$68606,"17*-*",'MASTER TT'!$AM$2:$AM$68606,"JAN-APRIL 2026",'MASTER TT'!$J$2:$J$68606,"&gt;=1"))</f>
        <v>0</v>
      </c>
      <c r="AE195" s="79">
        <f>(COUNTIFS('MASTER TT'!$E$2:$E$68606,$A$2:$A$7563,'MASTER TT'!$B$2:$B$68606,"FRIDAY",'MASTER TT'!$C$2:$C$68606,"08*-1*",'MASTER TT'!$AM$2:$AM$68606,"JAN-APRIL 2026",'MASTER TT'!$J$2:$J$68606,"&gt;=1"))</f>
        <v>0</v>
      </c>
      <c r="AF195" s="79">
        <f>(COUNTIFS('MASTER TT'!$E$2:$E$68606,$A$2:$A$7563,'MASTER TT'!$B$2:$B$68606,"FRIDAY",'MASTER TT'!$C$2:$C$68606,"1100-1*",'MASTER TT'!$AM$2:$AM$68606,"JAN-APRIL 2026",'MASTER TT'!$J$2:$J$68606,"&gt;=1"))</f>
        <v>0</v>
      </c>
      <c r="AG195" s="79">
        <f>(COUNTIFS('MASTER TT'!$E$2:$E$68606,$A$2:$A$7563,'MASTER TT'!$B$2:$B$68606,"MONDAY",'MASTER TT'!$C$2:$C$68606,"1200-1*",'MASTER TT'!$AM$2:$AM$68606,"JAN-APRIL 2025",'MASTER TT'!$J$2:$J$68606,"&gt;=1"))</f>
        <v>0</v>
      </c>
      <c r="AH195" s="79">
        <f>(COUNTIFS('MASTER TT'!$E$2:$E$68606,$A$2:$A$7563,'MASTER TT'!$B$2:$B$68606,"MONDAY",'MASTER TT'!$C$2:$C$68606,"1300-1*",'MASTER TT'!$AM$2:$AM$68606,"JAN-APRIL 2025",'MASTER TT'!$J$2:$J$68606,"&gt;=1"))</f>
        <v>0</v>
      </c>
      <c r="AI195" s="79">
        <f>(COUNTIFS('MASTER TT'!$E$2:$E$68606,$A$2:$A$7563,'MASTER TT'!$B$2:$B$68606,"FRIDAY",'MASTER TT'!$C$2:$C$68606,"14*-1*",'MASTER TT'!$AM$2:$AM$68606,"JAN-APRIL 2026",'MASTER TT'!$J$2:$J$68606,"&gt;=1"))</f>
        <v>0</v>
      </c>
      <c r="AJ195" s="79">
        <f>(COUNTIFS('MASTER TT'!$E$2:$E$68606,$A$2:$A$7563,'MASTER TT'!$B$2:$B$68606,"FRIDAY",'MASTER TT'!$C$2:$C$68606,"17*-*",'MASTER TT'!$AM$2:$AM$68606,"JAN-APRIL 2026",'MASTER TT'!$J$2:$J$68606,"&gt;=1"))</f>
        <v>0</v>
      </c>
      <c r="AK195" s="79">
        <f>(COUNTIFS('MASTER TT'!$E$2:$E$68606,$A$2:$A$7563,'MASTER TT'!$B$2:$B$68606,"SATURDAY",'MASTER TT'!$C$2:$C$68606,"08*-1*",'MASTER TT'!$AM$2:$AM$68606,"JAN-APRIL 2026",'MASTER TT'!$J$2:$J$68606,"&gt;=1"))</f>
        <v>0</v>
      </c>
      <c r="AL195" s="79">
        <f>(COUNTIFS('MASTER TT'!$E$2:$E$68606,$A$2:$A$7563,'MASTER TT'!$B$2:$B$68606,"SATURDAY",'MASTER TT'!$C$2:$C$68606,"1100-1*",'MASTER TT'!$AM$2:$AM$68606,"JAN-APRIL 2026",'MASTER TT'!$J$2:$J$68606,"&gt;=1"))</f>
        <v>0</v>
      </c>
      <c r="AM195" s="79">
        <f>(COUNTIFS('MASTER TT'!$E$2:$E$68606,$A$2:$A$7563,'MASTER TT'!$B$2:$B$68606,"MONDAY",'MASTER TT'!$C$2:$C$68606,"1200-1*",'MASTER TT'!$AM$2:$AM$68606,"JAN-APRIL 2025",'MASTER TT'!$J$2:$J$68606,"&gt;=1"))</f>
        <v>0</v>
      </c>
      <c r="AN195" s="79">
        <f>(COUNTIFS('MASTER TT'!$E$2:$E$68606,$A$2:$A$7563,'MASTER TT'!$B$2:$B$68606,"MONDAY",'MASTER TT'!$C$2:$C$68606,"1300-1*",'MASTER TT'!$AM$2:$AM$68606,"JAN-APRIL 2025",'MASTER TT'!$J$2:$J$68606,"&gt;=1"))</f>
        <v>0</v>
      </c>
      <c r="AO195" s="79">
        <f>(COUNTIFS('MASTER TT'!$E$2:$E$68606,$A$2:$A$7563,'MASTER TT'!$B$2:$B$68606,"MONDAY",'MASTER TT'!$C$2:$C$68606,"14*-1*",'MASTER TT'!$AM$2:$AM$68606,"MAY-AUG 2025",'MASTER TT'!$J$2:$J$68606,"&gt;=1"))</f>
        <v>0</v>
      </c>
      <c r="AP195" s="79">
        <f>(COUNTIFS('MASTER TT'!$E$2:$E$68606,$A$2:$A$7563,'MASTER TT'!$B$2:$B$68606,"SATURDAY",'MASTER TT'!$C$2:$C$68606,"17*-*",'MASTER TT'!$AM$2:$AM$68606,"JAN-APRIL 2026",'MASTER TT'!$J$2:$J$68606,"&gt;=1"))</f>
        <v>0</v>
      </c>
      <c r="AQ195" s="79">
        <f>(COUNTIFS('MASTER TT'!$E$2:$E$68606,$A$2:$A$7563,'MASTER TT'!$B$2:$B$68606,"SUNDAY",'MASTER TT'!$C$2:$C$68606,"08*-1*",'MASTER TT'!$AM$2:$AM$68606,"JAN-APRIL 2026",'MASTER TT'!$J$2:$J$68606,"&gt;=1"))</f>
        <v>0</v>
      </c>
      <c r="AR195" s="79">
        <f>(COUNTIFS('MASTER TT'!$E$2:$E$68607,$A$2:$A$7563,'MASTER TT'!$B$2:$B$68607,"SUNDAY",'MASTER TT'!$C$2:$C$68607,"1100-1*",'MASTER TT'!$AM$2:$AM$68607,"JAN-APRIL 2026",'MASTER TT'!$J$2:$J$68607,"&gt;=1"))</f>
        <v>0</v>
      </c>
      <c r="AS195" s="79">
        <f>(COUNTIFS('MASTER TT'!$E$2:$E$68606,$A$2:$A$7563,'MASTER TT'!$B$2:$B$68606,"SUNDAY",'MASTER TT'!$C$2:$C$68606,"1200-1*",'MASTER TT'!$AM$2:$AM$68606,"JAN-APRIL 2026",'MASTER TT'!$J$2:$J$68606,"&gt;=1"))</f>
        <v>0</v>
      </c>
      <c r="AT195" s="79">
        <f>(COUNTIFS('MASTER TT'!$E$2:$E$68606,$A$2:$A$7563,'MASTER TT'!$B$2:$B$68606,"SUNDAY",'MASTER TT'!$C$2:$C$68606,"1300-1*",'MASTER TT'!$AM$2:$AM$68606,"JAN-APRIL 2026",'MASTER TT'!$J$2:$J$68606,"&gt;=1"))</f>
        <v>0</v>
      </c>
      <c r="AU195" s="79">
        <f>(COUNTIFS('MASTER TT'!$E$2:$E$68606,$A$2:$A$7563,'MASTER TT'!$B$2:$B$68606,"SUNDAY",'MASTER TT'!$C$2:$C$68606,"14*-1*",'MASTER TT'!$AM$2:$AM$68606,"JAN-APRIL 2026",'MASTER TT'!$J$2:$J$68606,"&gt;=1"))</f>
        <v>0</v>
      </c>
      <c r="AV195" s="79">
        <f>(COUNTIFS('MASTER TT'!$E$2:$E$68606,$A$2:$A$7563,'MASTER TT'!$B$2:$B$68606,"SUNDAY",'MASTER TT'!$C$2:$C$68606,"17*-*",'MASTER TT'!$AM$2:$AM$68606,"JAN-APRIL 2026",'MASTER TT'!$J$2:$J$68606,"&gt;=1"))</f>
        <v>0</v>
      </c>
      <c r="AW195" s="28"/>
      <c r="AX195" s="29"/>
      <c r="AY195" s="28"/>
      <c r="AZ195" s="28"/>
      <c r="BA195" s="28"/>
      <c r="BB195" s="28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1"/>
      <c r="BZ195" s="31"/>
      <c r="CA195" s="30"/>
      <c r="CB195" s="30"/>
      <c r="CC195" s="30"/>
      <c r="CD195" s="30"/>
      <c r="CE195" s="30"/>
      <c r="CF195" s="30"/>
    </row>
    <row r="196" spans="1:84" ht="14.25" customHeight="1">
      <c r="A196" s="129" t="s">
        <v>570</v>
      </c>
      <c r="B196" s="130" t="s">
        <v>510</v>
      </c>
      <c r="C196" s="46"/>
      <c r="D196" s="121"/>
      <c r="E196" s="121"/>
      <c r="F196" s="121" t="s">
        <v>479</v>
      </c>
      <c r="G196" s="79">
        <f>(COUNTIFS('MASTER TT'!$E$2:$E$68606,$A$2:$A$7563,'MASTER TT'!$B$2:$B$68606,"MONDAY",'MASTER TT'!$C$2:$C$68606,"08*-1*",'MASTER TT'!$AM$2:$AM$68606,"JAN-APRIL 2026",'MASTER TT'!$J$2:$J$68606,"&gt;=1"))</f>
        <v>0</v>
      </c>
      <c r="H196" s="79">
        <f>(COUNTIFS('MASTER TT'!$E$2:$E$68602,$A$2:$A$7563,'MASTER TT'!$B$2:$B$68602,"MONDAY",'MASTER TT'!$C$2:$C$68602,"1100-1*",'MASTER TT'!$AM$2:$AM$68602,"JAN-APRIL 2026",'MASTER TT'!$J$2:$J$68602,"&gt;=1"))</f>
        <v>0</v>
      </c>
      <c r="I196" s="79">
        <f>(COUNTIFS('MASTER TT'!$E$2:$E$68606,$A$2:$A$7563,'MASTER TT'!$B$2:$B$68606,"MONDAY",'MASTER TT'!$C$2:$C$68606,"1200-1*",'MASTER TT'!$AM$2:$AM$68606,"JAN-APRIL 2025",'MASTER TT'!$J$2:$J$68606,"&gt;=1"))</f>
        <v>0</v>
      </c>
      <c r="J196" s="79">
        <f>(COUNTIFS('MASTER TT'!$E$2:$E$68606,$A$2:$A$7563,'MASTER TT'!$B$2:$B$68606,"MONDAY",'MASTER TT'!$C$2:$C$68606,"1300-1*",'MASTER TT'!$AM$2:$AM$68606,"JAN-APRIL 2025",'MASTER TT'!$J$2:$J$68606,"&gt;=1"))</f>
        <v>0</v>
      </c>
      <c r="K196" s="79">
        <f>(COUNTIFS('MASTER TT'!$E$2:$E$68606,$A$2:$A$7563,'MASTER TT'!$B$2:$B$68606,"MONDAY",'MASTER TT'!$C$2:$C$68606,"14*-1*",'MASTER TT'!$AM$2:$AM$68606,"JAN-APRIL 2026",'MASTER TT'!$J$2:$J$68606,"&gt;=1"))</f>
        <v>0</v>
      </c>
      <c r="L196" s="79">
        <f>(COUNTIFS('MASTER TT'!$E$2:$E$68606,$A$2:$A$7563,'MASTER TT'!$B$2:$B$68606,"MONDAY",'MASTER TT'!$C$2:$C$68606,"17*-*",'MASTER TT'!$AM$2:$AM$68606,"JAN-APRIL 2026",'MASTER TT'!$J$2:$J$68606,"&gt;=1"))</f>
        <v>0</v>
      </c>
      <c r="M196" s="79">
        <f>(COUNTIFS('MASTER TT'!$E$2:$E$68606,$A$2:$A$7563,'MASTER TT'!$B$2:$B$68606,"TUESDAY",'MASTER TT'!$C$2:$C$68606,"08*-1*",'MASTER TT'!$AM$2:$AM$68606,"JAN-APRIL 2026",'MASTER TT'!$J$2:$J$68606,"&gt;=1"))</f>
        <v>0</v>
      </c>
      <c r="N196" s="79">
        <f>(COUNTIFS('MASTER TT'!$E$2:$E$68606,$A$2:$A$7563,'MASTER TT'!$B$2:$B$68606,"TUESDAY",'MASTER TT'!$C$2:$C$68606,"1100-1*",'MASTER TT'!$AM$2:$AM$68606,"JAN-APRIL 2026",'MASTER TT'!$J$2:$J$68606,"&gt;=1"))</f>
        <v>0</v>
      </c>
      <c r="O196" s="79">
        <f>(COUNTIFS('MASTER TT'!$E$2:$E$68606,$A$2:$A$7563,'MASTER TT'!$B$2:$B$68606,"MONDAY",'MASTER TT'!$C$2:$C$68606,"1200-1*",'MASTER TT'!$AM$2:$AM$68606,"JAN-APRIL 2025",'MASTER TT'!$J$2:$J$68606,"&gt;=1"))</f>
        <v>0</v>
      </c>
      <c r="P196" s="79">
        <f>(COUNTIFS('MASTER TT'!$E$2:$E$68606,$A$2:$A$7563,'MASTER TT'!$B$2:$B$68606,"TUESDAY",'MASTER TT'!$C$2:$C$68606,"1300-1*",'MASTER TT'!$AM$2:$AM$68606,"JAN-APRIL 2026",'MASTER TT'!$J$2:$J$68606,"&gt;=1"))</f>
        <v>0</v>
      </c>
      <c r="Q196" s="79">
        <f>(COUNTIFS('MASTER TT'!$E$2:$E$68606,$A$2:$A$7563,'MASTER TT'!$B$2:$B$68606,"TUESDAY",'MASTER TT'!$C$2:$C$68606,"14*-1*",'MASTER TT'!$AM$2:$AM$68606,"JAN-APRIL 2026",'MASTER TT'!$J$2:$J$68606,"&gt;=1"))</f>
        <v>0</v>
      </c>
      <c r="R196" s="79">
        <f>(COUNTIFS('MASTER TT'!$E$2:$E$68606,$A$2:$A$7563,'MASTER TT'!$B$2:$B$68606,"TUESDAY",'MASTER TT'!$C$2:$C$68606,"17*-*",'MASTER TT'!$AM$2:$AM$68606,"SEP-DEC  2025",'MASTER TT'!$J$2:$J$68606,"&gt;=1"))</f>
        <v>0</v>
      </c>
      <c r="S196" s="79">
        <f>(COUNTIFS('MASTER TT'!$E$2:$E$68606,$A$2:$A$7563,'MASTER TT'!$B$2:$B$68606,"WEDNESDAY",'MASTER TT'!$C$2:$C$68606,"08*-1*",'MASTER TT'!$AM$2:$AM$68606,"JAN-APRIL 2026",'MASTER TT'!$J$2:$J$68606,"&gt;=1"))</f>
        <v>0</v>
      </c>
      <c r="T196" s="79">
        <f>(COUNTIFS('MASTER TT'!$E$2:$E$68606,$A$2:$A$7563,'MASTER TT'!$B$2:$B$68606,"WEDNESDAY",'MASTER TT'!$C$2:$C$68606,"1100-1*",'MASTER TT'!$AM$2:$AM$68606,"JAN-APRIL 2026",'MASTER TT'!$J$2:$J$68606,"&gt;=1"))</f>
        <v>0</v>
      </c>
      <c r="U196" s="79">
        <f>(COUNTIFS('MASTER TT'!$E$2:$E$68606,$A$2:$A$7563,'MASTER TT'!$B$2:$B$68606,"MONDAY",'MASTER TT'!$C$2:$C$68606,"1200-1*",'MASTER TT'!$AM$2:$AM$68606,"JAN-APRIL 2025",'MASTER TT'!$J$2:$J$68606,"&gt;=1"))</f>
        <v>0</v>
      </c>
      <c r="V196" s="79">
        <f>(COUNTIFS('MASTER TT'!$E$2:$E$68606,$A$2:$A$7563,'MASTER TT'!$B$2:$B$68606,"MONDAY",'MASTER TT'!$C$2:$C$68606,"1300-1*",'MASTER TT'!$AM$2:$AM$68606,"JAN-APRIL 2025",'MASTER TT'!$J$2:$J$68606,"&gt;=1"))</f>
        <v>0</v>
      </c>
      <c r="W196" s="79">
        <f>(COUNTIFS('MASTER TT'!$E$2:$E$68606,$A$2:$A$7563,'MASTER TT'!$B$2:$B$68606,"WEDNESDAY",'MASTER TT'!$C$2:$C$68606,"14*-1*",'MASTER TT'!$AM$2:$AM$68606,"JAN-APRIL 2026",'MASTER TT'!$J$2:$J$68606,"&gt;=1"))</f>
        <v>0</v>
      </c>
      <c r="X196" s="79">
        <f>(COUNTIFS('MASTER TT'!$E$2:$E$68606,$A$2:$A$7563,'MASTER TT'!$B$2:$B$68606,"WEDNESDAY",'MASTER TT'!$C$2:$C$68606,"17*-*",'MASTER TT'!$AM$2:$AM$68606,"JAN-APRIL 2026",'MASTER TT'!$J$2:$J$68606,"&gt;=1"))</f>
        <v>0</v>
      </c>
      <c r="Y196" s="79">
        <f>(COUNTIFS('MASTER TT'!$E$2:$E$68606,$A$2:$A$7563,'MASTER TT'!$B$2:$B$68606,"THURSDAY",'MASTER TT'!$C$2:$C$68606,"08*-1*",'MASTER TT'!$AM$2:$AM$68606,"JAN-APRIL 2026",'MASTER TT'!$J$2:$J$68606,"&gt;=1"))</f>
        <v>0</v>
      </c>
      <c r="Z196" s="79">
        <f>(COUNTIFS('MASTER TT'!$E$2:$E$68606,$A$2:$A$7563,'MASTER TT'!$B$2:$B$68606,"THURSDAY",'MASTER TT'!$C$2:$C$68606,"1100-1*",'MASTER TT'!$AM$2:$AM$68606,"JAN-APRIL 2026",'MASTER TT'!$J$2:$J$68606,"&gt;=1"))</f>
        <v>0</v>
      </c>
      <c r="AA196" s="79">
        <f>(COUNTIFS('MASTER TT'!$E$2:$E$68606,$A$2:$A$7563,'MASTER TT'!$B$2:$B$68606,"MONDAY",'MASTER TT'!$C$2:$C$68606,"1200-1*",'MASTER TT'!$AM$2:$AM$68606,"JAN-APRIL 2025",'MASTER TT'!$J$2:$J$68606,"&gt;=1"))</f>
        <v>0</v>
      </c>
      <c r="AB196" s="79">
        <f>(COUNTIFS('MASTER TT'!$E$2:$E$68606,$A$2:$A$7563,'MASTER TT'!$B$2:$B$68606,"MONDAY",'MASTER TT'!$C$2:$C$68606,"1300-1*",'MASTER TT'!$AM$2:$AM$68606,"JAN-APRIL 2025",'MASTER TT'!$J$2:$J$68606,"&gt;=1"))</f>
        <v>0</v>
      </c>
      <c r="AC196" s="79">
        <f>(COUNTIFS('MASTER TT'!$E$2:$E$68606,$A$2:$A$7563,'MASTER TT'!$B$2:$B$68606,"THURSDAY",'MASTER TT'!$C$2:$C$68606,"14*-1*",'MASTER TT'!$AM$2:$AM$68606,"JAN-APRIL 2026",'MASTER TT'!$J$2:$J$68606,"&gt;=1"))</f>
        <v>0</v>
      </c>
      <c r="AD196" s="79">
        <f>(COUNTIFS('MASTER TT'!$E$2:$E$68606,$A$2:$A$7563,'MASTER TT'!$B$2:$B$68606,"THURSDAY",'MASTER TT'!$C$2:$C$68606,"17*-*",'MASTER TT'!$AM$2:$AM$68606,"JAN-APRIL 2026",'MASTER TT'!$J$2:$J$68606,"&gt;=1"))</f>
        <v>0</v>
      </c>
      <c r="AE196" s="79">
        <f>(COUNTIFS('MASTER TT'!$E$2:$E$68606,$A$2:$A$7563,'MASTER TT'!$B$2:$B$68606,"FRIDAY",'MASTER TT'!$C$2:$C$68606,"08*-1*",'MASTER TT'!$AM$2:$AM$68606,"JAN-APRIL 2026",'MASTER TT'!$J$2:$J$68606,"&gt;=1"))</f>
        <v>0</v>
      </c>
      <c r="AF196" s="79">
        <f>(COUNTIFS('MASTER TT'!$E$2:$E$68606,$A$2:$A$7563,'MASTER TT'!$B$2:$B$68606,"FRIDAY",'MASTER TT'!$C$2:$C$68606,"1100-1*",'MASTER TT'!$AM$2:$AM$68606,"JAN-APRIL 2026",'MASTER TT'!$J$2:$J$68606,"&gt;=1"))</f>
        <v>0</v>
      </c>
      <c r="AG196" s="79">
        <f>(COUNTIFS('MASTER TT'!$E$2:$E$68606,$A$2:$A$7563,'MASTER TT'!$B$2:$B$68606,"MONDAY",'MASTER TT'!$C$2:$C$68606,"1200-1*",'MASTER TT'!$AM$2:$AM$68606,"JAN-APRIL 2025",'MASTER TT'!$J$2:$J$68606,"&gt;=1"))</f>
        <v>0</v>
      </c>
      <c r="AH196" s="79">
        <f>(COUNTIFS('MASTER TT'!$E$2:$E$68606,$A$2:$A$7563,'MASTER TT'!$B$2:$B$68606,"MONDAY",'MASTER TT'!$C$2:$C$68606,"1300-1*",'MASTER TT'!$AM$2:$AM$68606,"JAN-APRIL 2025",'MASTER TT'!$J$2:$J$68606,"&gt;=1"))</f>
        <v>0</v>
      </c>
      <c r="AI196" s="79">
        <f>(COUNTIFS('MASTER TT'!$E$2:$E$68606,$A$2:$A$7563,'MASTER TT'!$B$2:$B$68606,"FRIDAY",'MASTER TT'!$C$2:$C$68606,"14*-1*",'MASTER TT'!$AM$2:$AM$68606,"JAN-APRIL 2026",'MASTER TT'!$J$2:$J$68606,"&gt;=1"))</f>
        <v>0</v>
      </c>
      <c r="AJ196" s="79">
        <f>(COUNTIFS('MASTER TT'!$E$2:$E$68606,$A$2:$A$7563,'MASTER TT'!$B$2:$B$68606,"FRIDAY",'MASTER TT'!$C$2:$C$68606,"17*-*",'MASTER TT'!$AM$2:$AM$68606,"JAN-APRIL 2026",'MASTER TT'!$J$2:$J$68606,"&gt;=1"))</f>
        <v>0</v>
      </c>
      <c r="AK196" s="79">
        <f>(COUNTIFS('MASTER TT'!$E$2:$E$68606,$A$2:$A$7563,'MASTER TT'!$B$2:$B$68606,"SATURDAY",'MASTER TT'!$C$2:$C$68606,"08*-1*",'MASTER TT'!$AM$2:$AM$68606,"JAN-APRIL 2026",'MASTER TT'!$J$2:$J$68606,"&gt;=1"))</f>
        <v>0</v>
      </c>
      <c r="AL196" s="79">
        <f>(COUNTIFS('MASTER TT'!$E$2:$E$68606,$A$2:$A$7563,'MASTER TT'!$B$2:$B$68606,"SATURDAY",'MASTER TT'!$C$2:$C$68606,"1100-1*",'MASTER TT'!$AM$2:$AM$68606,"JAN-APRIL 2026",'MASTER TT'!$J$2:$J$68606,"&gt;=1"))</f>
        <v>0</v>
      </c>
      <c r="AM196" s="79">
        <f>(COUNTIFS('MASTER TT'!$E$2:$E$68606,$A$2:$A$7563,'MASTER TT'!$B$2:$B$68606,"MONDAY",'MASTER TT'!$C$2:$C$68606,"1200-1*",'MASTER TT'!$AM$2:$AM$68606,"JAN-APRIL 2025",'MASTER TT'!$J$2:$J$68606,"&gt;=1"))</f>
        <v>0</v>
      </c>
      <c r="AN196" s="79">
        <f>(COUNTIFS('MASTER TT'!$E$2:$E$68606,$A$2:$A$7563,'MASTER TT'!$B$2:$B$68606,"MONDAY",'MASTER TT'!$C$2:$C$68606,"1300-1*",'MASTER TT'!$AM$2:$AM$68606,"JAN-APRIL 2025",'MASTER TT'!$J$2:$J$68606,"&gt;=1"))</f>
        <v>0</v>
      </c>
      <c r="AO196" s="79">
        <f>(COUNTIFS('MASTER TT'!$E$2:$E$68606,$A$2:$A$7563,'MASTER TT'!$B$2:$B$68606,"MONDAY",'MASTER TT'!$C$2:$C$68606,"14*-1*",'MASTER TT'!$AM$2:$AM$68606,"MAY-AUG 2025",'MASTER TT'!$J$2:$J$68606,"&gt;=1"))</f>
        <v>0</v>
      </c>
      <c r="AP196" s="79">
        <f>(COUNTIFS('MASTER TT'!$E$2:$E$68606,$A$2:$A$7563,'MASTER TT'!$B$2:$B$68606,"SATURDAY",'MASTER TT'!$C$2:$C$68606,"17*-*",'MASTER TT'!$AM$2:$AM$68606,"JAN-APRIL 2026",'MASTER TT'!$J$2:$J$68606,"&gt;=1"))</f>
        <v>0</v>
      </c>
      <c r="AQ196" s="79">
        <f>(COUNTIFS('MASTER TT'!$E$2:$E$68606,$A$2:$A$7563,'MASTER TT'!$B$2:$B$68606,"SUNDAY",'MASTER TT'!$C$2:$C$68606,"08*-1*",'MASTER TT'!$AM$2:$AM$68606,"JAN-APRIL 2026",'MASTER TT'!$J$2:$J$68606,"&gt;=1"))</f>
        <v>0</v>
      </c>
      <c r="AR196" s="79">
        <f>(COUNTIFS('MASTER TT'!$E$2:$E$68607,$A$2:$A$7563,'MASTER TT'!$B$2:$B$68607,"SUNDAY",'MASTER TT'!$C$2:$C$68607,"1100-1*",'MASTER TT'!$AM$2:$AM$68607,"JAN-APRIL 2026",'MASTER TT'!$J$2:$J$68607,"&gt;=1"))</f>
        <v>0</v>
      </c>
      <c r="AS196" s="79">
        <f>(COUNTIFS('MASTER TT'!$E$2:$E$68606,$A$2:$A$7563,'MASTER TT'!$B$2:$B$68606,"SUNDAY",'MASTER TT'!$C$2:$C$68606,"1200-1*",'MASTER TT'!$AM$2:$AM$68606,"JAN-APRIL 2026",'MASTER TT'!$J$2:$J$68606,"&gt;=1"))</f>
        <v>0</v>
      </c>
      <c r="AT196" s="79">
        <f>(COUNTIFS('MASTER TT'!$E$2:$E$68606,$A$2:$A$7563,'MASTER TT'!$B$2:$B$68606,"SUNDAY",'MASTER TT'!$C$2:$C$68606,"1300-1*",'MASTER TT'!$AM$2:$AM$68606,"JAN-APRIL 2026",'MASTER TT'!$J$2:$J$68606,"&gt;=1"))</f>
        <v>0</v>
      </c>
      <c r="AU196" s="79">
        <f>(COUNTIFS('MASTER TT'!$E$2:$E$68606,$A$2:$A$7563,'MASTER TT'!$B$2:$B$68606,"SUNDAY",'MASTER TT'!$C$2:$C$68606,"14*-1*",'MASTER TT'!$AM$2:$AM$68606,"JAN-APRIL 2026",'MASTER TT'!$J$2:$J$68606,"&gt;=1"))</f>
        <v>0</v>
      </c>
      <c r="AV196" s="79">
        <f>(COUNTIFS('MASTER TT'!$E$2:$E$68606,$A$2:$A$7563,'MASTER TT'!$B$2:$B$68606,"SUNDAY",'MASTER TT'!$C$2:$C$68606,"17*-*",'MASTER TT'!$AM$2:$AM$68606,"JAN-APRIL 2026",'MASTER TT'!$J$2:$J$68606,"&gt;=1"))</f>
        <v>0</v>
      </c>
      <c r="AW196" s="28"/>
      <c r="AX196" s="29"/>
      <c r="AY196" s="28"/>
      <c r="AZ196" s="28"/>
      <c r="BA196" s="28"/>
      <c r="BB196" s="28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1"/>
      <c r="BZ196" s="31"/>
      <c r="CA196" s="30"/>
      <c r="CB196" s="30"/>
      <c r="CC196" s="30"/>
      <c r="CD196" s="30"/>
      <c r="CE196" s="30"/>
      <c r="CF196" s="30"/>
    </row>
    <row r="197" spans="1:84" ht="14.25" customHeight="1">
      <c r="A197" s="129" t="s">
        <v>571</v>
      </c>
      <c r="B197" s="130" t="s">
        <v>510</v>
      </c>
      <c r="C197" s="46"/>
      <c r="D197" s="121"/>
      <c r="E197" s="121"/>
      <c r="F197" s="121" t="s">
        <v>479</v>
      </c>
      <c r="G197" s="79">
        <f>(COUNTIFS('MASTER TT'!$E$2:$E$68606,$A$2:$A$7563,'MASTER TT'!$B$2:$B$68606,"MONDAY",'MASTER TT'!$C$2:$C$68606,"08*-1*",'MASTER TT'!$AM$2:$AM$68606,"JAN-APRIL 2026",'MASTER TT'!$J$2:$J$68606,"&gt;=1"))</f>
        <v>0</v>
      </c>
      <c r="H197" s="79">
        <f>(COUNTIFS('MASTER TT'!$E$2:$E$68602,$A$2:$A$7563,'MASTER TT'!$B$2:$B$68602,"MONDAY",'MASTER TT'!$C$2:$C$68602,"1100-1*",'MASTER TT'!$AM$2:$AM$68602,"JAN-APRIL 2026",'MASTER TT'!$J$2:$J$68602,"&gt;=1"))</f>
        <v>0</v>
      </c>
      <c r="I197" s="79">
        <f>(COUNTIFS('MASTER TT'!$E$2:$E$68606,$A$2:$A$7563,'MASTER TT'!$B$2:$B$68606,"MONDAY",'MASTER TT'!$C$2:$C$68606,"1200-1*",'MASTER TT'!$AM$2:$AM$68606,"JAN-APRIL 2025",'MASTER TT'!$J$2:$J$68606,"&gt;=1"))</f>
        <v>0</v>
      </c>
      <c r="J197" s="79">
        <f>(COUNTIFS('MASTER TT'!$E$2:$E$68606,$A$2:$A$7563,'MASTER TT'!$B$2:$B$68606,"MONDAY",'MASTER TT'!$C$2:$C$68606,"1300-1*",'MASTER TT'!$AM$2:$AM$68606,"JAN-APRIL 2025",'MASTER TT'!$J$2:$J$68606,"&gt;=1"))</f>
        <v>0</v>
      </c>
      <c r="K197" s="79">
        <f>(COUNTIFS('MASTER TT'!$E$2:$E$68606,$A$2:$A$7563,'MASTER TT'!$B$2:$B$68606,"MONDAY",'MASTER TT'!$C$2:$C$68606,"14*-1*",'MASTER TT'!$AM$2:$AM$68606,"JAN-APRIL 2026",'MASTER TT'!$J$2:$J$68606,"&gt;=1"))</f>
        <v>0</v>
      </c>
      <c r="L197" s="79">
        <f>(COUNTIFS('MASTER TT'!$E$2:$E$68606,$A$2:$A$7563,'MASTER TT'!$B$2:$B$68606,"MONDAY",'MASTER TT'!$C$2:$C$68606,"17*-*",'MASTER TT'!$AM$2:$AM$68606,"JAN-APRIL 2026",'MASTER TT'!$J$2:$J$68606,"&gt;=1"))</f>
        <v>0</v>
      </c>
      <c r="M197" s="79">
        <f>(COUNTIFS('MASTER TT'!$E$2:$E$68606,$A$2:$A$7563,'MASTER TT'!$B$2:$B$68606,"TUESDAY",'MASTER TT'!$C$2:$C$68606,"08*-1*",'MASTER TT'!$AM$2:$AM$68606,"JAN-APRIL 2026",'MASTER TT'!$J$2:$J$68606,"&gt;=1"))</f>
        <v>0</v>
      </c>
      <c r="N197" s="79">
        <f>(COUNTIFS('MASTER TT'!$E$2:$E$68606,$A$2:$A$7563,'MASTER TT'!$B$2:$B$68606,"TUESDAY",'MASTER TT'!$C$2:$C$68606,"1100-1*",'MASTER TT'!$AM$2:$AM$68606,"JAN-APRIL 2026",'MASTER TT'!$J$2:$J$68606,"&gt;=1"))</f>
        <v>0</v>
      </c>
      <c r="O197" s="79">
        <f>(COUNTIFS('MASTER TT'!$E$2:$E$68606,$A$2:$A$7563,'MASTER TT'!$B$2:$B$68606,"MONDAY",'MASTER TT'!$C$2:$C$68606,"1200-1*",'MASTER TT'!$AM$2:$AM$68606,"JAN-APRIL 2025",'MASTER TT'!$J$2:$J$68606,"&gt;=1"))</f>
        <v>0</v>
      </c>
      <c r="P197" s="79">
        <f>(COUNTIFS('MASTER TT'!$E$2:$E$68606,$A$2:$A$7563,'MASTER TT'!$B$2:$B$68606,"TUESDAY",'MASTER TT'!$C$2:$C$68606,"1300-1*",'MASTER TT'!$AM$2:$AM$68606,"JAN-APRIL 2026",'MASTER TT'!$J$2:$J$68606,"&gt;=1"))</f>
        <v>0</v>
      </c>
      <c r="Q197" s="79">
        <f>(COUNTIFS('MASTER TT'!$E$2:$E$68606,$A$2:$A$7563,'MASTER TT'!$B$2:$B$68606,"TUESDAY",'MASTER TT'!$C$2:$C$68606,"14*-1*",'MASTER TT'!$AM$2:$AM$68606,"JAN-APRIL 2026",'MASTER TT'!$J$2:$J$68606,"&gt;=1"))</f>
        <v>0</v>
      </c>
      <c r="R197" s="79">
        <f>(COUNTIFS('MASTER TT'!$E$2:$E$68606,$A$2:$A$7563,'MASTER TT'!$B$2:$B$68606,"TUESDAY",'MASTER TT'!$C$2:$C$68606,"17*-*",'MASTER TT'!$AM$2:$AM$68606,"SEP-DEC  2025",'MASTER TT'!$J$2:$J$68606,"&gt;=1"))</f>
        <v>0</v>
      </c>
      <c r="S197" s="79">
        <f>(COUNTIFS('MASTER TT'!$E$2:$E$68606,$A$2:$A$7563,'MASTER TT'!$B$2:$B$68606,"WEDNESDAY",'MASTER TT'!$C$2:$C$68606,"08*-1*",'MASTER TT'!$AM$2:$AM$68606,"JAN-APRIL 2026",'MASTER TT'!$J$2:$J$68606,"&gt;=1"))</f>
        <v>0</v>
      </c>
      <c r="T197" s="79">
        <f>(COUNTIFS('MASTER TT'!$E$2:$E$68606,$A$2:$A$7563,'MASTER TT'!$B$2:$B$68606,"WEDNESDAY",'MASTER TT'!$C$2:$C$68606,"1100-1*",'MASTER TT'!$AM$2:$AM$68606,"JAN-APRIL 2026",'MASTER TT'!$J$2:$J$68606,"&gt;=1"))</f>
        <v>0</v>
      </c>
      <c r="U197" s="79">
        <f>(COUNTIFS('MASTER TT'!$E$2:$E$68606,$A$2:$A$7563,'MASTER TT'!$B$2:$B$68606,"MONDAY",'MASTER TT'!$C$2:$C$68606,"1200-1*",'MASTER TT'!$AM$2:$AM$68606,"JAN-APRIL 2025",'MASTER TT'!$J$2:$J$68606,"&gt;=1"))</f>
        <v>0</v>
      </c>
      <c r="V197" s="79">
        <f>(COUNTIFS('MASTER TT'!$E$2:$E$68606,$A$2:$A$7563,'MASTER TT'!$B$2:$B$68606,"MONDAY",'MASTER TT'!$C$2:$C$68606,"1300-1*",'MASTER TT'!$AM$2:$AM$68606,"JAN-APRIL 2025",'MASTER TT'!$J$2:$J$68606,"&gt;=1"))</f>
        <v>0</v>
      </c>
      <c r="W197" s="79">
        <f>(COUNTIFS('MASTER TT'!$E$2:$E$68606,$A$2:$A$7563,'MASTER TT'!$B$2:$B$68606,"WEDNESDAY",'MASTER TT'!$C$2:$C$68606,"14*-1*",'MASTER TT'!$AM$2:$AM$68606,"JAN-APRIL 2026",'MASTER TT'!$J$2:$J$68606,"&gt;=1"))</f>
        <v>0</v>
      </c>
      <c r="X197" s="79">
        <f>(COUNTIFS('MASTER TT'!$E$2:$E$68606,$A$2:$A$7563,'MASTER TT'!$B$2:$B$68606,"WEDNESDAY",'MASTER TT'!$C$2:$C$68606,"17*-*",'MASTER TT'!$AM$2:$AM$68606,"JAN-APRIL 2026",'MASTER TT'!$J$2:$J$68606,"&gt;=1"))</f>
        <v>0</v>
      </c>
      <c r="Y197" s="79">
        <f>(COUNTIFS('MASTER TT'!$E$2:$E$68606,$A$2:$A$7563,'MASTER TT'!$B$2:$B$68606,"THURSDAY",'MASTER TT'!$C$2:$C$68606,"08*-1*",'MASTER TT'!$AM$2:$AM$68606,"JAN-APRIL 2026",'MASTER TT'!$J$2:$J$68606,"&gt;=1"))</f>
        <v>0</v>
      </c>
      <c r="Z197" s="79">
        <f>(COUNTIFS('MASTER TT'!$E$2:$E$68606,$A$2:$A$7563,'MASTER TT'!$B$2:$B$68606,"THURSDAY",'MASTER TT'!$C$2:$C$68606,"1100-1*",'MASTER TT'!$AM$2:$AM$68606,"JAN-APRIL 2026",'MASTER TT'!$J$2:$J$68606,"&gt;=1"))</f>
        <v>0</v>
      </c>
      <c r="AA197" s="79">
        <f>(COUNTIFS('MASTER TT'!$E$2:$E$68606,$A$2:$A$7563,'MASTER TT'!$B$2:$B$68606,"MONDAY",'MASTER TT'!$C$2:$C$68606,"1200-1*",'MASTER TT'!$AM$2:$AM$68606,"JAN-APRIL 2025",'MASTER TT'!$J$2:$J$68606,"&gt;=1"))</f>
        <v>0</v>
      </c>
      <c r="AB197" s="79">
        <f>(COUNTIFS('MASTER TT'!$E$2:$E$68606,$A$2:$A$7563,'MASTER TT'!$B$2:$B$68606,"MONDAY",'MASTER TT'!$C$2:$C$68606,"1300-1*",'MASTER TT'!$AM$2:$AM$68606,"JAN-APRIL 2025",'MASTER TT'!$J$2:$J$68606,"&gt;=1"))</f>
        <v>0</v>
      </c>
      <c r="AC197" s="79">
        <f>(COUNTIFS('MASTER TT'!$E$2:$E$68606,$A$2:$A$7563,'MASTER TT'!$B$2:$B$68606,"THURSDAY",'MASTER TT'!$C$2:$C$68606,"14*-1*",'MASTER TT'!$AM$2:$AM$68606,"JAN-APRIL 2026",'MASTER TT'!$J$2:$J$68606,"&gt;=1"))</f>
        <v>0</v>
      </c>
      <c r="AD197" s="79">
        <f>(COUNTIFS('MASTER TT'!$E$2:$E$68606,$A$2:$A$7563,'MASTER TT'!$B$2:$B$68606,"THURSDAY",'MASTER TT'!$C$2:$C$68606,"17*-*",'MASTER TT'!$AM$2:$AM$68606,"JAN-APRIL 2026",'MASTER TT'!$J$2:$J$68606,"&gt;=1"))</f>
        <v>0</v>
      </c>
      <c r="AE197" s="79">
        <f>(COUNTIFS('MASTER TT'!$E$2:$E$68606,$A$2:$A$7563,'MASTER TT'!$B$2:$B$68606,"FRIDAY",'MASTER TT'!$C$2:$C$68606,"08*-1*",'MASTER TT'!$AM$2:$AM$68606,"JAN-APRIL 2026",'MASTER TT'!$J$2:$J$68606,"&gt;=1"))</f>
        <v>0</v>
      </c>
      <c r="AF197" s="79">
        <f>(COUNTIFS('MASTER TT'!$E$2:$E$68606,$A$2:$A$7563,'MASTER TT'!$B$2:$B$68606,"FRIDAY",'MASTER TT'!$C$2:$C$68606,"1100-1*",'MASTER TT'!$AM$2:$AM$68606,"JAN-APRIL 2026",'MASTER TT'!$J$2:$J$68606,"&gt;=1"))</f>
        <v>0</v>
      </c>
      <c r="AG197" s="79">
        <f>(COUNTIFS('MASTER TT'!$E$2:$E$68606,$A$2:$A$7563,'MASTER TT'!$B$2:$B$68606,"MONDAY",'MASTER TT'!$C$2:$C$68606,"1200-1*",'MASTER TT'!$AM$2:$AM$68606,"JAN-APRIL 2025",'MASTER TT'!$J$2:$J$68606,"&gt;=1"))</f>
        <v>0</v>
      </c>
      <c r="AH197" s="79">
        <f>(COUNTIFS('MASTER TT'!$E$2:$E$68606,$A$2:$A$7563,'MASTER TT'!$B$2:$B$68606,"MONDAY",'MASTER TT'!$C$2:$C$68606,"1300-1*",'MASTER TT'!$AM$2:$AM$68606,"JAN-APRIL 2025",'MASTER TT'!$J$2:$J$68606,"&gt;=1"))</f>
        <v>0</v>
      </c>
      <c r="AI197" s="79">
        <f>(COUNTIFS('MASTER TT'!$E$2:$E$68606,$A$2:$A$7563,'MASTER TT'!$B$2:$B$68606,"FRIDAY",'MASTER TT'!$C$2:$C$68606,"14*-1*",'MASTER TT'!$AM$2:$AM$68606,"JAN-APRIL 2026",'MASTER TT'!$J$2:$J$68606,"&gt;=1"))</f>
        <v>0</v>
      </c>
      <c r="AJ197" s="79">
        <f>(COUNTIFS('MASTER TT'!$E$2:$E$68606,$A$2:$A$7563,'MASTER TT'!$B$2:$B$68606,"FRIDAY",'MASTER TT'!$C$2:$C$68606,"17*-*",'MASTER TT'!$AM$2:$AM$68606,"JAN-APRIL 2026",'MASTER TT'!$J$2:$J$68606,"&gt;=1"))</f>
        <v>0</v>
      </c>
      <c r="AK197" s="79">
        <f>(COUNTIFS('MASTER TT'!$E$2:$E$68606,$A$2:$A$7563,'MASTER TT'!$B$2:$B$68606,"SATURDAY",'MASTER TT'!$C$2:$C$68606,"08*-1*",'MASTER TT'!$AM$2:$AM$68606,"JAN-APRIL 2026",'MASTER TT'!$J$2:$J$68606,"&gt;=1"))</f>
        <v>0</v>
      </c>
      <c r="AL197" s="79">
        <f>(COUNTIFS('MASTER TT'!$E$2:$E$68606,$A$2:$A$7563,'MASTER TT'!$B$2:$B$68606,"SATURDAY",'MASTER TT'!$C$2:$C$68606,"1100-1*",'MASTER TT'!$AM$2:$AM$68606,"JAN-APRIL 2026",'MASTER TT'!$J$2:$J$68606,"&gt;=1"))</f>
        <v>0</v>
      </c>
      <c r="AM197" s="79">
        <f>(COUNTIFS('MASTER TT'!$E$2:$E$68606,$A$2:$A$7563,'MASTER TT'!$B$2:$B$68606,"MONDAY",'MASTER TT'!$C$2:$C$68606,"1200-1*",'MASTER TT'!$AM$2:$AM$68606,"JAN-APRIL 2025",'MASTER TT'!$J$2:$J$68606,"&gt;=1"))</f>
        <v>0</v>
      </c>
      <c r="AN197" s="79">
        <f>(COUNTIFS('MASTER TT'!$E$2:$E$68606,$A$2:$A$7563,'MASTER TT'!$B$2:$B$68606,"MONDAY",'MASTER TT'!$C$2:$C$68606,"1300-1*",'MASTER TT'!$AM$2:$AM$68606,"JAN-APRIL 2025",'MASTER TT'!$J$2:$J$68606,"&gt;=1"))</f>
        <v>0</v>
      </c>
      <c r="AO197" s="79">
        <f>(COUNTIFS('MASTER TT'!$E$2:$E$68606,$A$2:$A$7563,'MASTER TT'!$B$2:$B$68606,"MONDAY",'MASTER TT'!$C$2:$C$68606,"14*-1*",'MASTER TT'!$AM$2:$AM$68606,"MAY-AUG 2025",'MASTER TT'!$J$2:$J$68606,"&gt;=1"))</f>
        <v>0</v>
      </c>
      <c r="AP197" s="79">
        <f>(COUNTIFS('MASTER TT'!$E$2:$E$68606,$A$2:$A$7563,'MASTER TT'!$B$2:$B$68606,"SATURDAY",'MASTER TT'!$C$2:$C$68606,"17*-*",'MASTER TT'!$AM$2:$AM$68606,"JAN-APRIL 2026",'MASTER TT'!$J$2:$J$68606,"&gt;=1"))</f>
        <v>0</v>
      </c>
      <c r="AQ197" s="79">
        <f>(COUNTIFS('MASTER TT'!$E$2:$E$68606,$A$2:$A$7563,'MASTER TT'!$B$2:$B$68606,"SUNDAY",'MASTER TT'!$C$2:$C$68606,"08*-1*",'MASTER TT'!$AM$2:$AM$68606,"JAN-APRIL 2026",'MASTER TT'!$J$2:$J$68606,"&gt;=1"))</f>
        <v>0</v>
      </c>
      <c r="AR197" s="79">
        <f>(COUNTIFS('MASTER TT'!$E$2:$E$68607,$A$2:$A$7563,'MASTER TT'!$B$2:$B$68607,"SUNDAY",'MASTER TT'!$C$2:$C$68607,"1100-1*",'MASTER TT'!$AM$2:$AM$68607,"JAN-APRIL 2026",'MASTER TT'!$J$2:$J$68607,"&gt;=1"))</f>
        <v>0</v>
      </c>
      <c r="AS197" s="79">
        <f>(COUNTIFS('MASTER TT'!$E$2:$E$68606,$A$2:$A$7563,'MASTER TT'!$B$2:$B$68606,"SUNDAY",'MASTER TT'!$C$2:$C$68606,"1200-1*",'MASTER TT'!$AM$2:$AM$68606,"JAN-APRIL 2026",'MASTER TT'!$J$2:$J$68606,"&gt;=1"))</f>
        <v>0</v>
      </c>
      <c r="AT197" s="79">
        <f>(COUNTIFS('MASTER TT'!$E$2:$E$68606,$A$2:$A$7563,'MASTER TT'!$B$2:$B$68606,"SUNDAY",'MASTER TT'!$C$2:$C$68606,"1300-1*",'MASTER TT'!$AM$2:$AM$68606,"JAN-APRIL 2026",'MASTER TT'!$J$2:$J$68606,"&gt;=1"))</f>
        <v>0</v>
      </c>
      <c r="AU197" s="79">
        <f>(COUNTIFS('MASTER TT'!$E$2:$E$68606,$A$2:$A$7563,'MASTER TT'!$B$2:$B$68606,"SUNDAY",'MASTER TT'!$C$2:$C$68606,"14*-1*",'MASTER TT'!$AM$2:$AM$68606,"JAN-APRIL 2026",'MASTER TT'!$J$2:$J$68606,"&gt;=1"))</f>
        <v>0</v>
      </c>
      <c r="AV197" s="79">
        <f>(COUNTIFS('MASTER TT'!$E$2:$E$68606,$A$2:$A$7563,'MASTER TT'!$B$2:$B$68606,"SUNDAY",'MASTER TT'!$C$2:$C$68606,"17*-*",'MASTER TT'!$AM$2:$AM$68606,"JAN-APRIL 2026",'MASTER TT'!$J$2:$J$68606,"&gt;=1"))</f>
        <v>0</v>
      </c>
      <c r="AW197" s="28"/>
      <c r="AX197" s="29"/>
      <c r="AY197" s="28"/>
      <c r="AZ197" s="28"/>
      <c r="BA197" s="28"/>
      <c r="BB197" s="28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1"/>
      <c r="BZ197" s="31"/>
      <c r="CA197" s="30"/>
      <c r="CB197" s="30"/>
      <c r="CC197" s="30"/>
      <c r="CD197" s="30"/>
      <c r="CE197" s="30"/>
      <c r="CF197" s="30"/>
    </row>
    <row r="198" spans="1:84" ht="14.25" customHeight="1">
      <c r="A198" s="129" t="s">
        <v>572</v>
      </c>
      <c r="B198" s="130" t="s">
        <v>510</v>
      </c>
      <c r="C198" s="46"/>
      <c r="D198" s="121"/>
      <c r="E198" s="121"/>
      <c r="F198" s="121" t="s">
        <v>479</v>
      </c>
      <c r="G198" s="79">
        <f>(COUNTIFS('MASTER TT'!$E$2:$E$68606,$A$2:$A$7563,'MASTER TT'!$B$2:$B$68606,"MONDAY",'MASTER TT'!$C$2:$C$68606,"08*-1*",'MASTER TT'!$AM$2:$AM$68606,"JAN-APRIL 2026",'MASTER TT'!$J$2:$J$68606,"&gt;=1"))</f>
        <v>0</v>
      </c>
      <c r="H198" s="79">
        <f>(COUNTIFS('MASTER TT'!$E$2:$E$68602,$A$2:$A$7563,'MASTER TT'!$B$2:$B$68602,"MONDAY",'MASTER TT'!$C$2:$C$68602,"1100-1*",'MASTER TT'!$AM$2:$AM$68602,"JAN-APRIL 2026",'MASTER TT'!$J$2:$J$68602,"&gt;=1"))</f>
        <v>0</v>
      </c>
      <c r="I198" s="79">
        <f>(COUNTIFS('MASTER TT'!$E$2:$E$68606,$A$2:$A$7563,'MASTER TT'!$B$2:$B$68606,"MONDAY",'MASTER TT'!$C$2:$C$68606,"1200-1*",'MASTER TT'!$AM$2:$AM$68606,"JAN-APRIL 2025",'MASTER TT'!$J$2:$J$68606,"&gt;=1"))</f>
        <v>0</v>
      </c>
      <c r="J198" s="79">
        <f>(COUNTIFS('MASTER TT'!$E$2:$E$68606,$A$2:$A$7563,'MASTER TT'!$B$2:$B$68606,"MONDAY",'MASTER TT'!$C$2:$C$68606,"1300-1*",'MASTER TT'!$AM$2:$AM$68606,"JAN-APRIL 2025",'MASTER TT'!$J$2:$J$68606,"&gt;=1"))</f>
        <v>0</v>
      </c>
      <c r="K198" s="79">
        <f>(COUNTIFS('MASTER TT'!$E$2:$E$68606,$A$2:$A$7563,'MASTER TT'!$B$2:$B$68606,"MONDAY",'MASTER TT'!$C$2:$C$68606,"14*-1*",'MASTER TT'!$AM$2:$AM$68606,"JAN-APRIL 2026",'MASTER TT'!$J$2:$J$68606,"&gt;=1"))</f>
        <v>0</v>
      </c>
      <c r="L198" s="79">
        <f>(COUNTIFS('MASTER TT'!$E$2:$E$68606,$A$2:$A$7563,'MASTER TT'!$B$2:$B$68606,"MONDAY",'MASTER TT'!$C$2:$C$68606,"17*-*",'MASTER TT'!$AM$2:$AM$68606,"JAN-APRIL 2026",'MASTER TT'!$J$2:$J$68606,"&gt;=1"))</f>
        <v>0</v>
      </c>
      <c r="M198" s="79">
        <f>(COUNTIFS('MASTER TT'!$E$2:$E$68606,$A$2:$A$7563,'MASTER TT'!$B$2:$B$68606,"TUESDAY",'MASTER TT'!$C$2:$C$68606,"08*-1*",'MASTER TT'!$AM$2:$AM$68606,"JAN-APRIL 2026",'MASTER TT'!$J$2:$J$68606,"&gt;=1"))</f>
        <v>0</v>
      </c>
      <c r="N198" s="79">
        <f>(COUNTIFS('MASTER TT'!$E$2:$E$68606,$A$2:$A$7563,'MASTER TT'!$B$2:$B$68606,"TUESDAY",'MASTER TT'!$C$2:$C$68606,"1100-1*",'MASTER TT'!$AM$2:$AM$68606,"JAN-APRIL 2026",'MASTER TT'!$J$2:$J$68606,"&gt;=1"))</f>
        <v>0</v>
      </c>
      <c r="O198" s="79">
        <f>(COUNTIFS('MASTER TT'!$E$2:$E$68606,$A$2:$A$7563,'MASTER TT'!$B$2:$B$68606,"MONDAY",'MASTER TT'!$C$2:$C$68606,"1200-1*",'MASTER TT'!$AM$2:$AM$68606,"JAN-APRIL 2025",'MASTER TT'!$J$2:$J$68606,"&gt;=1"))</f>
        <v>0</v>
      </c>
      <c r="P198" s="79">
        <f>(COUNTIFS('MASTER TT'!$E$2:$E$68606,$A$2:$A$7563,'MASTER TT'!$B$2:$B$68606,"TUESDAY",'MASTER TT'!$C$2:$C$68606,"1300-1*",'MASTER TT'!$AM$2:$AM$68606,"JAN-APRIL 2026",'MASTER TT'!$J$2:$J$68606,"&gt;=1"))</f>
        <v>0</v>
      </c>
      <c r="Q198" s="79">
        <f>(COUNTIFS('MASTER TT'!$E$2:$E$68606,$A$2:$A$7563,'MASTER TT'!$B$2:$B$68606,"TUESDAY",'MASTER TT'!$C$2:$C$68606,"14*-1*",'MASTER TT'!$AM$2:$AM$68606,"JAN-APRIL 2026",'MASTER TT'!$J$2:$J$68606,"&gt;=1"))</f>
        <v>0</v>
      </c>
      <c r="R198" s="79">
        <f>(COUNTIFS('MASTER TT'!$E$2:$E$68606,$A$2:$A$7563,'MASTER TT'!$B$2:$B$68606,"TUESDAY",'MASTER TT'!$C$2:$C$68606,"17*-*",'MASTER TT'!$AM$2:$AM$68606,"SEP-DEC  2025",'MASTER TT'!$J$2:$J$68606,"&gt;=1"))</f>
        <v>0</v>
      </c>
      <c r="S198" s="79">
        <f>(COUNTIFS('MASTER TT'!$E$2:$E$68606,$A$2:$A$7563,'MASTER TT'!$B$2:$B$68606,"WEDNESDAY",'MASTER TT'!$C$2:$C$68606,"08*-1*",'MASTER TT'!$AM$2:$AM$68606,"JAN-APRIL 2026",'MASTER TT'!$J$2:$J$68606,"&gt;=1"))</f>
        <v>0</v>
      </c>
      <c r="T198" s="79">
        <f>(COUNTIFS('MASTER TT'!$E$2:$E$68606,$A$2:$A$7563,'MASTER TT'!$B$2:$B$68606,"WEDNESDAY",'MASTER TT'!$C$2:$C$68606,"1100-1*",'MASTER TT'!$AM$2:$AM$68606,"JAN-APRIL 2026",'MASTER TT'!$J$2:$J$68606,"&gt;=1"))</f>
        <v>0</v>
      </c>
      <c r="U198" s="79">
        <f>(COUNTIFS('MASTER TT'!$E$2:$E$68606,$A$2:$A$7563,'MASTER TT'!$B$2:$B$68606,"MONDAY",'MASTER TT'!$C$2:$C$68606,"1200-1*",'MASTER TT'!$AM$2:$AM$68606,"JAN-APRIL 2025",'MASTER TT'!$J$2:$J$68606,"&gt;=1"))</f>
        <v>0</v>
      </c>
      <c r="V198" s="79">
        <f>(COUNTIFS('MASTER TT'!$E$2:$E$68606,$A$2:$A$7563,'MASTER TT'!$B$2:$B$68606,"MONDAY",'MASTER TT'!$C$2:$C$68606,"1300-1*",'MASTER TT'!$AM$2:$AM$68606,"JAN-APRIL 2025",'MASTER TT'!$J$2:$J$68606,"&gt;=1"))</f>
        <v>0</v>
      </c>
      <c r="W198" s="79">
        <f>(COUNTIFS('MASTER TT'!$E$2:$E$68606,$A$2:$A$7563,'MASTER TT'!$B$2:$B$68606,"WEDNESDAY",'MASTER TT'!$C$2:$C$68606,"14*-1*",'MASTER TT'!$AM$2:$AM$68606,"JAN-APRIL 2026",'MASTER TT'!$J$2:$J$68606,"&gt;=1"))</f>
        <v>0</v>
      </c>
      <c r="X198" s="79">
        <f>(COUNTIFS('MASTER TT'!$E$2:$E$68606,$A$2:$A$7563,'MASTER TT'!$B$2:$B$68606,"WEDNESDAY",'MASTER TT'!$C$2:$C$68606,"17*-*",'MASTER TT'!$AM$2:$AM$68606,"JAN-APRIL 2026",'MASTER TT'!$J$2:$J$68606,"&gt;=1"))</f>
        <v>0</v>
      </c>
      <c r="Y198" s="79">
        <f>(COUNTIFS('MASTER TT'!$E$2:$E$68606,$A$2:$A$7563,'MASTER TT'!$B$2:$B$68606,"THURSDAY",'MASTER TT'!$C$2:$C$68606,"08*-1*",'MASTER TT'!$AM$2:$AM$68606,"JAN-APRIL 2026",'MASTER TT'!$J$2:$J$68606,"&gt;=1"))</f>
        <v>0</v>
      </c>
      <c r="Z198" s="79">
        <f>(COUNTIFS('MASTER TT'!$E$2:$E$68606,$A$2:$A$7563,'MASTER TT'!$B$2:$B$68606,"THURSDAY",'MASTER TT'!$C$2:$C$68606,"1100-1*",'MASTER TT'!$AM$2:$AM$68606,"JAN-APRIL 2026",'MASTER TT'!$J$2:$J$68606,"&gt;=1"))</f>
        <v>0</v>
      </c>
      <c r="AA198" s="79">
        <f>(COUNTIFS('MASTER TT'!$E$2:$E$68606,$A$2:$A$7563,'MASTER TT'!$B$2:$B$68606,"MONDAY",'MASTER TT'!$C$2:$C$68606,"1200-1*",'MASTER TT'!$AM$2:$AM$68606,"JAN-APRIL 2025",'MASTER TT'!$J$2:$J$68606,"&gt;=1"))</f>
        <v>0</v>
      </c>
      <c r="AB198" s="79">
        <f>(COUNTIFS('MASTER TT'!$E$2:$E$68606,$A$2:$A$7563,'MASTER TT'!$B$2:$B$68606,"MONDAY",'MASTER TT'!$C$2:$C$68606,"1300-1*",'MASTER TT'!$AM$2:$AM$68606,"JAN-APRIL 2025",'MASTER TT'!$J$2:$J$68606,"&gt;=1"))</f>
        <v>0</v>
      </c>
      <c r="AC198" s="79">
        <f>(COUNTIFS('MASTER TT'!$E$2:$E$68606,$A$2:$A$7563,'MASTER TT'!$B$2:$B$68606,"THURSDAY",'MASTER TT'!$C$2:$C$68606,"14*-1*",'MASTER TT'!$AM$2:$AM$68606,"JAN-APRIL 2026",'MASTER TT'!$J$2:$J$68606,"&gt;=1"))</f>
        <v>0</v>
      </c>
      <c r="AD198" s="79">
        <f>(COUNTIFS('MASTER TT'!$E$2:$E$68606,$A$2:$A$7563,'MASTER TT'!$B$2:$B$68606,"THURSDAY",'MASTER TT'!$C$2:$C$68606,"17*-*",'MASTER TT'!$AM$2:$AM$68606,"JAN-APRIL 2026",'MASTER TT'!$J$2:$J$68606,"&gt;=1"))</f>
        <v>0</v>
      </c>
      <c r="AE198" s="79">
        <f>(COUNTIFS('MASTER TT'!$E$2:$E$68606,$A$2:$A$7563,'MASTER TT'!$B$2:$B$68606,"FRIDAY",'MASTER TT'!$C$2:$C$68606,"08*-1*",'MASTER TT'!$AM$2:$AM$68606,"JAN-APRIL 2026",'MASTER TT'!$J$2:$J$68606,"&gt;=1"))</f>
        <v>0</v>
      </c>
      <c r="AF198" s="79">
        <f>(COUNTIFS('MASTER TT'!$E$2:$E$68606,$A$2:$A$7563,'MASTER TT'!$B$2:$B$68606,"FRIDAY",'MASTER TT'!$C$2:$C$68606,"1100-1*",'MASTER TT'!$AM$2:$AM$68606,"JAN-APRIL 2026",'MASTER TT'!$J$2:$J$68606,"&gt;=1"))</f>
        <v>0</v>
      </c>
      <c r="AG198" s="79">
        <f>(COUNTIFS('MASTER TT'!$E$2:$E$68606,$A$2:$A$7563,'MASTER TT'!$B$2:$B$68606,"MONDAY",'MASTER TT'!$C$2:$C$68606,"1200-1*",'MASTER TT'!$AM$2:$AM$68606,"JAN-APRIL 2025",'MASTER TT'!$J$2:$J$68606,"&gt;=1"))</f>
        <v>0</v>
      </c>
      <c r="AH198" s="79">
        <f>(COUNTIFS('MASTER TT'!$E$2:$E$68606,$A$2:$A$7563,'MASTER TT'!$B$2:$B$68606,"MONDAY",'MASTER TT'!$C$2:$C$68606,"1300-1*",'MASTER TT'!$AM$2:$AM$68606,"JAN-APRIL 2025",'MASTER TT'!$J$2:$J$68606,"&gt;=1"))</f>
        <v>0</v>
      </c>
      <c r="AI198" s="79">
        <f>(COUNTIFS('MASTER TT'!$E$2:$E$68606,$A$2:$A$7563,'MASTER TT'!$B$2:$B$68606,"FRIDAY",'MASTER TT'!$C$2:$C$68606,"14*-1*",'MASTER TT'!$AM$2:$AM$68606,"JAN-APRIL 2026",'MASTER TT'!$J$2:$J$68606,"&gt;=1"))</f>
        <v>0</v>
      </c>
      <c r="AJ198" s="79">
        <f>(COUNTIFS('MASTER TT'!$E$2:$E$68606,$A$2:$A$7563,'MASTER TT'!$B$2:$B$68606,"FRIDAY",'MASTER TT'!$C$2:$C$68606,"17*-*",'MASTER TT'!$AM$2:$AM$68606,"JAN-APRIL 2026",'MASTER TT'!$J$2:$J$68606,"&gt;=1"))</f>
        <v>0</v>
      </c>
      <c r="AK198" s="79">
        <f>(COUNTIFS('MASTER TT'!$E$2:$E$68606,$A$2:$A$7563,'MASTER TT'!$B$2:$B$68606,"SATURDAY",'MASTER TT'!$C$2:$C$68606,"08*-1*",'MASTER TT'!$AM$2:$AM$68606,"JAN-APRIL 2026",'MASTER TT'!$J$2:$J$68606,"&gt;=1"))</f>
        <v>0</v>
      </c>
      <c r="AL198" s="79">
        <f>(COUNTIFS('MASTER TT'!$E$2:$E$68606,$A$2:$A$7563,'MASTER TT'!$B$2:$B$68606,"SATURDAY",'MASTER TT'!$C$2:$C$68606,"1100-1*",'MASTER TT'!$AM$2:$AM$68606,"JAN-APRIL 2026",'MASTER TT'!$J$2:$J$68606,"&gt;=1"))</f>
        <v>0</v>
      </c>
      <c r="AM198" s="79">
        <f>(COUNTIFS('MASTER TT'!$E$2:$E$68606,$A$2:$A$7563,'MASTER TT'!$B$2:$B$68606,"MONDAY",'MASTER TT'!$C$2:$C$68606,"1200-1*",'MASTER TT'!$AM$2:$AM$68606,"JAN-APRIL 2025",'MASTER TT'!$J$2:$J$68606,"&gt;=1"))</f>
        <v>0</v>
      </c>
      <c r="AN198" s="79">
        <f>(COUNTIFS('MASTER TT'!$E$2:$E$68606,$A$2:$A$7563,'MASTER TT'!$B$2:$B$68606,"MONDAY",'MASTER TT'!$C$2:$C$68606,"1300-1*",'MASTER TT'!$AM$2:$AM$68606,"JAN-APRIL 2025",'MASTER TT'!$J$2:$J$68606,"&gt;=1"))</f>
        <v>0</v>
      </c>
      <c r="AO198" s="79">
        <f>(COUNTIFS('MASTER TT'!$E$2:$E$68606,$A$2:$A$7563,'MASTER TT'!$B$2:$B$68606,"MONDAY",'MASTER TT'!$C$2:$C$68606,"14*-1*",'MASTER TT'!$AM$2:$AM$68606,"MAY-AUG 2025",'MASTER TT'!$J$2:$J$68606,"&gt;=1"))</f>
        <v>0</v>
      </c>
      <c r="AP198" s="79">
        <f>(COUNTIFS('MASTER TT'!$E$2:$E$68606,$A$2:$A$7563,'MASTER TT'!$B$2:$B$68606,"SATURDAY",'MASTER TT'!$C$2:$C$68606,"17*-*",'MASTER TT'!$AM$2:$AM$68606,"JAN-APRIL 2026",'MASTER TT'!$J$2:$J$68606,"&gt;=1"))</f>
        <v>0</v>
      </c>
      <c r="AQ198" s="79">
        <f>(COUNTIFS('MASTER TT'!$E$2:$E$68606,$A$2:$A$7563,'MASTER TT'!$B$2:$B$68606,"SUNDAY",'MASTER TT'!$C$2:$C$68606,"08*-1*",'MASTER TT'!$AM$2:$AM$68606,"JAN-APRIL 2026",'MASTER TT'!$J$2:$J$68606,"&gt;=1"))</f>
        <v>0</v>
      </c>
      <c r="AR198" s="79">
        <f>(COUNTIFS('MASTER TT'!$E$2:$E$68607,$A$2:$A$7563,'MASTER TT'!$B$2:$B$68607,"SUNDAY",'MASTER TT'!$C$2:$C$68607,"1100-1*",'MASTER TT'!$AM$2:$AM$68607,"JAN-APRIL 2026",'MASTER TT'!$J$2:$J$68607,"&gt;=1"))</f>
        <v>0</v>
      </c>
      <c r="AS198" s="79">
        <f>(COUNTIFS('MASTER TT'!$E$2:$E$68606,$A$2:$A$7563,'MASTER TT'!$B$2:$B$68606,"SUNDAY",'MASTER TT'!$C$2:$C$68606,"1200-1*",'MASTER TT'!$AM$2:$AM$68606,"JAN-APRIL 2026",'MASTER TT'!$J$2:$J$68606,"&gt;=1"))</f>
        <v>0</v>
      </c>
      <c r="AT198" s="79">
        <f>(COUNTIFS('MASTER TT'!$E$2:$E$68606,$A$2:$A$7563,'MASTER TT'!$B$2:$B$68606,"SUNDAY",'MASTER TT'!$C$2:$C$68606,"1300-1*",'MASTER TT'!$AM$2:$AM$68606,"JAN-APRIL 2026",'MASTER TT'!$J$2:$J$68606,"&gt;=1"))</f>
        <v>0</v>
      </c>
      <c r="AU198" s="79">
        <f>(COUNTIFS('MASTER TT'!$E$2:$E$68606,$A$2:$A$7563,'MASTER TT'!$B$2:$B$68606,"SUNDAY",'MASTER TT'!$C$2:$C$68606,"14*-1*",'MASTER TT'!$AM$2:$AM$68606,"JAN-APRIL 2026",'MASTER TT'!$J$2:$J$68606,"&gt;=1"))</f>
        <v>0</v>
      </c>
      <c r="AV198" s="79">
        <f>(COUNTIFS('MASTER TT'!$E$2:$E$68606,$A$2:$A$7563,'MASTER TT'!$B$2:$B$68606,"SUNDAY",'MASTER TT'!$C$2:$C$68606,"17*-*",'MASTER TT'!$AM$2:$AM$68606,"JAN-APRIL 2026",'MASTER TT'!$J$2:$J$68606,"&gt;=1"))</f>
        <v>0</v>
      </c>
      <c r="AW198" s="28"/>
      <c r="AX198" s="29"/>
      <c r="AY198" s="28"/>
      <c r="AZ198" s="28"/>
      <c r="BA198" s="28"/>
      <c r="BB198" s="28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1"/>
      <c r="BZ198" s="31"/>
      <c r="CA198" s="30"/>
      <c r="CB198" s="30"/>
      <c r="CC198" s="30"/>
      <c r="CD198" s="30"/>
      <c r="CE198" s="30"/>
      <c r="CF198" s="30"/>
    </row>
    <row r="199" spans="1:84" ht="14.25" customHeight="1">
      <c r="A199" s="129" t="s">
        <v>573</v>
      </c>
      <c r="B199" s="130" t="s">
        <v>510</v>
      </c>
      <c r="C199" s="46"/>
      <c r="D199" s="121"/>
      <c r="E199" s="121"/>
      <c r="F199" s="121" t="s">
        <v>479</v>
      </c>
      <c r="G199" s="79">
        <f>(COUNTIFS('MASTER TT'!$E$2:$E$68606,$A$2:$A$7563,'MASTER TT'!$B$2:$B$68606,"MONDAY",'MASTER TT'!$C$2:$C$68606,"08*-1*",'MASTER TT'!$AM$2:$AM$68606,"JAN-APRIL 2026",'MASTER TT'!$J$2:$J$68606,"&gt;=1"))</f>
        <v>0</v>
      </c>
      <c r="H199" s="79">
        <f>(COUNTIFS('MASTER TT'!$E$2:$E$68602,$A$2:$A$7563,'MASTER TT'!$B$2:$B$68602,"MONDAY",'MASTER TT'!$C$2:$C$68602,"1100-1*",'MASTER TT'!$AM$2:$AM$68602,"JAN-APRIL 2026",'MASTER TT'!$J$2:$J$68602,"&gt;=1"))</f>
        <v>0</v>
      </c>
      <c r="I199" s="79">
        <f>(COUNTIFS('MASTER TT'!$E$2:$E$68606,$A$2:$A$7563,'MASTER TT'!$B$2:$B$68606,"MONDAY",'MASTER TT'!$C$2:$C$68606,"1200-1*",'MASTER TT'!$AM$2:$AM$68606,"JAN-APRIL 2025",'MASTER TT'!$J$2:$J$68606,"&gt;=1"))</f>
        <v>0</v>
      </c>
      <c r="J199" s="79">
        <f>(COUNTIFS('MASTER TT'!$E$2:$E$68606,$A$2:$A$7563,'MASTER TT'!$B$2:$B$68606,"MONDAY",'MASTER TT'!$C$2:$C$68606,"1300-1*",'MASTER TT'!$AM$2:$AM$68606,"JAN-APRIL 2025",'MASTER TT'!$J$2:$J$68606,"&gt;=1"))</f>
        <v>0</v>
      </c>
      <c r="K199" s="79">
        <f>(COUNTIFS('MASTER TT'!$E$2:$E$68606,$A$2:$A$7563,'MASTER TT'!$B$2:$B$68606,"MONDAY",'MASTER TT'!$C$2:$C$68606,"14*-1*",'MASTER TT'!$AM$2:$AM$68606,"JAN-APRIL 2026",'MASTER TT'!$J$2:$J$68606,"&gt;=1"))</f>
        <v>0</v>
      </c>
      <c r="L199" s="79">
        <f>(COUNTIFS('MASTER TT'!$E$2:$E$68606,$A$2:$A$7563,'MASTER TT'!$B$2:$B$68606,"MONDAY",'MASTER TT'!$C$2:$C$68606,"17*-*",'MASTER TT'!$AM$2:$AM$68606,"JAN-APRIL 2026",'MASTER TT'!$J$2:$J$68606,"&gt;=1"))</f>
        <v>0</v>
      </c>
      <c r="M199" s="79">
        <f>(COUNTIFS('MASTER TT'!$E$2:$E$68606,$A$2:$A$7563,'MASTER TT'!$B$2:$B$68606,"TUESDAY",'MASTER TT'!$C$2:$C$68606,"08*-1*",'MASTER TT'!$AM$2:$AM$68606,"JAN-APRIL 2026",'MASTER TT'!$J$2:$J$68606,"&gt;=1"))</f>
        <v>0</v>
      </c>
      <c r="N199" s="79">
        <f>(COUNTIFS('MASTER TT'!$E$2:$E$68606,$A$2:$A$7563,'MASTER TT'!$B$2:$B$68606,"TUESDAY",'MASTER TT'!$C$2:$C$68606,"1100-1*",'MASTER TT'!$AM$2:$AM$68606,"JAN-APRIL 2026",'MASTER TT'!$J$2:$J$68606,"&gt;=1"))</f>
        <v>0</v>
      </c>
      <c r="O199" s="79">
        <f>(COUNTIFS('MASTER TT'!$E$2:$E$68606,$A$2:$A$7563,'MASTER TT'!$B$2:$B$68606,"MONDAY",'MASTER TT'!$C$2:$C$68606,"1200-1*",'MASTER TT'!$AM$2:$AM$68606,"JAN-APRIL 2025",'MASTER TT'!$J$2:$J$68606,"&gt;=1"))</f>
        <v>0</v>
      </c>
      <c r="P199" s="79">
        <f>(COUNTIFS('MASTER TT'!$E$2:$E$68606,$A$2:$A$7563,'MASTER TT'!$B$2:$B$68606,"TUESDAY",'MASTER TT'!$C$2:$C$68606,"1300-1*",'MASTER TT'!$AM$2:$AM$68606,"JAN-APRIL 2026",'MASTER TT'!$J$2:$J$68606,"&gt;=1"))</f>
        <v>0</v>
      </c>
      <c r="Q199" s="79">
        <f>(COUNTIFS('MASTER TT'!$E$2:$E$68606,$A$2:$A$7563,'MASTER TT'!$B$2:$B$68606,"TUESDAY",'MASTER TT'!$C$2:$C$68606,"14*-1*",'MASTER TT'!$AM$2:$AM$68606,"JAN-APRIL 2026",'MASTER TT'!$J$2:$J$68606,"&gt;=1"))</f>
        <v>0</v>
      </c>
      <c r="R199" s="79">
        <f>(COUNTIFS('MASTER TT'!$E$2:$E$68606,$A$2:$A$7563,'MASTER TT'!$B$2:$B$68606,"TUESDAY",'MASTER TT'!$C$2:$C$68606,"17*-*",'MASTER TT'!$AM$2:$AM$68606,"SEP-DEC  2025",'MASTER TT'!$J$2:$J$68606,"&gt;=1"))</f>
        <v>0</v>
      </c>
      <c r="S199" s="79">
        <f>(COUNTIFS('MASTER TT'!$E$2:$E$68606,$A$2:$A$7563,'MASTER TT'!$B$2:$B$68606,"WEDNESDAY",'MASTER TT'!$C$2:$C$68606,"08*-1*",'MASTER TT'!$AM$2:$AM$68606,"JAN-APRIL 2026",'MASTER TT'!$J$2:$J$68606,"&gt;=1"))</f>
        <v>0</v>
      </c>
      <c r="T199" s="79">
        <f>(COUNTIFS('MASTER TT'!$E$2:$E$68606,$A$2:$A$7563,'MASTER TT'!$B$2:$B$68606,"WEDNESDAY",'MASTER TT'!$C$2:$C$68606,"1100-1*",'MASTER TT'!$AM$2:$AM$68606,"JAN-APRIL 2026",'MASTER TT'!$J$2:$J$68606,"&gt;=1"))</f>
        <v>0</v>
      </c>
      <c r="U199" s="79">
        <f>(COUNTIFS('MASTER TT'!$E$2:$E$68606,$A$2:$A$7563,'MASTER TT'!$B$2:$B$68606,"MONDAY",'MASTER TT'!$C$2:$C$68606,"1200-1*",'MASTER TT'!$AM$2:$AM$68606,"JAN-APRIL 2025",'MASTER TT'!$J$2:$J$68606,"&gt;=1"))</f>
        <v>0</v>
      </c>
      <c r="V199" s="79">
        <f>(COUNTIFS('MASTER TT'!$E$2:$E$68606,$A$2:$A$7563,'MASTER TT'!$B$2:$B$68606,"MONDAY",'MASTER TT'!$C$2:$C$68606,"1300-1*",'MASTER TT'!$AM$2:$AM$68606,"JAN-APRIL 2025",'MASTER TT'!$J$2:$J$68606,"&gt;=1"))</f>
        <v>0</v>
      </c>
      <c r="W199" s="79">
        <f>(COUNTIFS('MASTER TT'!$E$2:$E$68606,$A$2:$A$7563,'MASTER TT'!$B$2:$B$68606,"WEDNESDAY",'MASTER TT'!$C$2:$C$68606,"14*-1*",'MASTER TT'!$AM$2:$AM$68606,"JAN-APRIL 2026",'MASTER TT'!$J$2:$J$68606,"&gt;=1"))</f>
        <v>0</v>
      </c>
      <c r="X199" s="79">
        <f>(COUNTIFS('MASTER TT'!$E$2:$E$68606,$A$2:$A$7563,'MASTER TT'!$B$2:$B$68606,"WEDNESDAY",'MASTER TT'!$C$2:$C$68606,"17*-*",'MASTER TT'!$AM$2:$AM$68606,"JAN-APRIL 2026",'MASTER TT'!$J$2:$J$68606,"&gt;=1"))</f>
        <v>0</v>
      </c>
      <c r="Y199" s="79">
        <f>(COUNTIFS('MASTER TT'!$E$2:$E$68606,$A$2:$A$7563,'MASTER TT'!$B$2:$B$68606,"THURSDAY",'MASTER TT'!$C$2:$C$68606,"08*-1*",'MASTER TT'!$AM$2:$AM$68606,"JAN-APRIL 2026",'MASTER TT'!$J$2:$J$68606,"&gt;=1"))</f>
        <v>0</v>
      </c>
      <c r="Z199" s="79">
        <f>(COUNTIFS('MASTER TT'!$E$2:$E$68606,$A$2:$A$7563,'MASTER TT'!$B$2:$B$68606,"THURSDAY",'MASTER TT'!$C$2:$C$68606,"1100-1*",'MASTER TT'!$AM$2:$AM$68606,"JAN-APRIL 2026",'MASTER TT'!$J$2:$J$68606,"&gt;=1"))</f>
        <v>0</v>
      </c>
      <c r="AA199" s="79">
        <f>(COUNTIFS('MASTER TT'!$E$2:$E$68606,$A$2:$A$7563,'MASTER TT'!$B$2:$B$68606,"MONDAY",'MASTER TT'!$C$2:$C$68606,"1200-1*",'MASTER TT'!$AM$2:$AM$68606,"JAN-APRIL 2025",'MASTER TT'!$J$2:$J$68606,"&gt;=1"))</f>
        <v>0</v>
      </c>
      <c r="AB199" s="79">
        <f>(COUNTIFS('MASTER TT'!$E$2:$E$68606,$A$2:$A$7563,'MASTER TT'!$B$2:$B$68606,"MONDAY",'MASTER TT'!$C$2:$C$68606,"1300-1*",'MASTER TT'!$AM$2:$AM$68606,"JAN-APRIL 2025",'MASTER TT'!$J$2:$J$68606,"&gt;=1"))</f>
        <v>0</v>
      </c>
      <c r="AC199" s="79">
        <f>(COUNTIFS('MASTER TT'!$E$2:$E$68606,$A$2:$A$7563,'MASTER TT'!$B$2:$B$68606,"THURSDAY",'MASTER TT'!$C$2:$C$68606,"14*-1*",'MASTER TT'!$AM$2:$AM$68606,"JAN-APRIL 2026",'MASTER TT'!$J$2:$J$68606,"&gt;=1"))</f>
        <v>0</v>
      </c>
      <c r="AD199" s="79">
        <f>(COUNTIFS('MASTER TT'!$E$2:$E$68606,$A$2:$A$7563,'MASTER TT'!$B$2:$B$68606,"THURSDAY",'MASTER TT'!$C$2:$C$68606,"17*-*",'MASTER TT'!$AM$2:$AM$68606,"JAN-APRIL 2026",'MASTER TT'!$J$2:$J$68606,"&gt;=1"))</f>
        <v>0</v>
      </c>
      <c r="AE199" s="79">
        <f>(COUNTIFS('MASTER TT'!$E$2:$E$68606,$A$2:$A$7563,'MASTER TT'!$B$2:$B$68606,"FRIDAY",'MASTER TT'!$C$2:$C$68606,"08*-1*",'MASTER TT'!$AM$2:$AM$68606,"JAN-APRIL 2026",'MASTER TT'!$J$2:$J$68606,"&gt;=1"))</f>
        <v>0</v>
      </c>
      <c r="AF199" s="79">
        <f>(COUNTIFS('MASTER TT'!$E$2:$E$68606,$A$2:$A$7563,'MASTER TT'!$B$2:$B$68606,"FRIDAY",'MASTER TT'!$C$2:$C$68606,"1100-1*",'MASTER TT'!$AM$2:$AM$68606,"JAN-APRIL 2026",'MASTER TT'!$J$2:$J$68606,"&gt;=1"))</f>
        <v>0</v>
      </c>
      <c r="AG199" s="79">
        <f>(COUNTIFS('MASTER TT'!$E$2:$E$68606,$A$2:$A$7563,'MASTER TT'!$B$2:$B$68606,"MONDAY",'MASTER TT'!$C$2:$C$68606,"1200-1*",'MASTER TT'!$AM$2:$AM$68606,"JAN-APRIL 2025",'MASTER TT'!$J$2:$J$68606,"&gt;=1"))</f>
        <v>0</v>
      </c>
      <c r="AH199" s="79">
        <f>(COUNTIFS('MASTER TT'!$E$2:$E$68606,$A$2:$A$7563,'MASTER TT'!$B$2:$B$68606,"MONDAY",'MASTER TT'!$C$2:$C$68606,"1300-1*",'MASTER TT'!$AM$2:$AM$68606,"JAN-APRIL 2025",'MASTER TT'!$J$2:$J$68606,"&gt;=1"))</f>
        <v>0</v>
      </c>
      <c r="AI199" s="79">
        <f>(COUNTIFS('MASTER TT'!$E$2:$E$68606,$A$2:$A$7563,'MASTER TT'!$B$2:$B$68606,"FRIDAY",'MASTER TT'!$C$2:$C$68606,"14*-1*",'MASTER TT'!$AM$2:$AM$68606,"JAN-APRIL 2026",'MASTER TT'!$J$2:$J$68606,"&gt;=1"))</f>
        <v>0</v>
      </c>
      <c r="AJ199" s="79">
        <f>(COUNTIFS('MASTER TT'!$E$2:$E$68606,$A$2:$A$7563,'MASTER TT'!$B$2:$B$68606,"FRIDAY",'MASTER TT'!$C$2:$C$68606,"17*-*",'MASTER TT'!$AM$2:$AM$68606,"JAN-APRIL 2026",'MASTER TT'!$J$2:$J$68606,"&gt;=1"))</f>
        <v>0</v>
      </c>
      <c r="AK199" s="79">
        <f>(COUNTIFS('MASTER TT'!$E$2:$E$68606,$A$2:$A$7563,'MASTER TT'!$B$2:$B$68606,"SATURDAY",'MASTER TT'!$C$2:$C$68606,"08*-1*",'MASTER TT'!$AM$2:$AM$68606,"JAN-APRIL 2026",'MASTER TT'!$J$2:$J$68606,"&gt;=1"))</f>
        <v>0</v>
      </c>
      <c r="AL199" s="79">
        <f>(COUNTIFS('MASTER TT'!$E$2:$E$68606,$A$2:$A$7563,'MASTER TT'!$B$2:$B$68606,"SATURDAY",'MASTER TT'!$C$2:$C$68606,"1100-1*",'MASTER TT'!$AM$2:$AM$68606,"JAN-APRIL 2026",'MASTER TT'!$J$2:$J$68606,"&gt;=1"))</f>
        <v>0</v>
      </c>
      <c r="AM199" s="79">
        <f>(COUNTIFS('MASTER TT'!$E$2:$E$68606,$A$2:$A$7563,'MASTER TT'!$B$2:$B$68606,"MONDAY",'MASTER TT'!$C$2:$C$68606,"1200-1*",'MASTER TT'!$AM$2:$AM$68606,"JAN-APRIL 2025",'MASTER TT'!$J$2:$J$68606,"&gt;=1"))</f>
        <v>0</v>
      </c>
      <c r="AN199" s="79">
        <f>(COUNTIFS('MASTER TT'!$E$2:$E$68606,$A$2:$A$7563,'MASTER TT'!$B$2:$B$68606,"MONDAY",'MASTER TT'!$C$2:$C$68606,"1300-1*",'MASTER TT'!$AM$2:$AM$68606,"JAN-APRIL 2025",'MASTER TT'!$J$2:$J$68606,"&gt;=1"))</f>
        <v>0</v>
      </c>
      <c r="AO199" s="79">
        <f>(COUNTIFS('MASTER TT'!$E$2:$E$68606,$A$2:$A$7563,'MASTER TT'!$B$2:$B$68606,"MONDAY",'MASTER TT'!$C$2:$C$68606,"14*-1*",'MASTER TT'!$AM$2:$AM$68606,"MAY-AUG 2025",'MASTER TT'!$J$2:$J$68606,"&gt;=1"))</f>
        <v>0</v>
      </c>
      <c r="AP199" s="79">
        <f>(COUNTIFS('MASTER TT'!$E$2:$E$68606,$A$2:$A$7563,'MASTER TT'!$B$2:$B$68606,"SATURDAY",'MASTER TT'!$C$2:$C$68606,"17*-*",'MASTER TT'!$AM$2:$AM$68606,"JAN-APRIL 2026",'MASTER TT'!$J$2:$J$68606,"&gt;=1"))</f>
        <v>0</v>
      </c>
      <c r="AQ199" s="79">
        <f>(COUNTIFS('MASTER TT'!$E$2:$E$68606,$A$2:$A$7563,'MASTER TT'!$B$2:$B$68606,"SUNDAY",'MASTER TT'!$C$2:$C$68606,"08*-1*",'MASTER TT'!$AM$2:$AM$68606,"JAN-APRIL 2026",'MASTER TT'!$J$2:$J$68606,"&gt;=1"))</f>
        <v>0</v>
      </c>
      <c r="AR199" s="79">
        <f>(COUNTIFS('MASTER TT'!$E$2:$E$68607,$A$2:$A$7563,'MASTER TT'!$B$2:$B$68607,"SUNDAY",'MASTER TT'!$C$2:$C$68607,"1100-1*",'MASTER TT'!$AM$2:$AM$68607,"JAN-APRIL 2026",'MASTER TT'!$J$2:$J$68607,"&gt;=1"))</f>
        <v>0</v>
      </c>
      <c r="AS199" s="79">
        <f>(COUNTIFS('MASTER TT'!$E$2:$E$68606,$A$2:$A$7563,'MASTER TT'!$B$2:$B$68606,"SUNDAY",'MASTER TT'!$C$2:$C$68606,"1200-1*",'MASTER TT'!$AM$2:$AM$68606,"JAN-APRIL 2026",'MASTER TT'!$J$2:$J$68606,"&gt;=1"))</f>
        <v>0</v>
      </c>
      <c r="AT199" s="79">
        <f>(COUNTIFS('MASTER TT'!$E$2:$E$68606,$A$2:$A$7563,'MASTER TT'!$B$2:$B$68606,"SUNDAY",'MASTER TT'!$C$2:$C$68606,"1300-1*",'MASTER TT'!$AM$2:$AM$68606,"JAN-APRIL 2026",'MASTER TT'!$J$2:$J$68606,"&gt;=1"))</f>
        <v>0</v>
      </c>
      <c r="AU199" s="79">
        <f>(COUNTIFS('MASTER TT'!$E$2:$E$68606,$A$2:$A$7563,'MASTER TT'!$B$2:$B$68606,"SUNDAY",'MASTER TT'!$C$2:$C$68606,"14*-1*",'MASTER TT'!$AM$2:$AM$68606,"JAN-APRIL 2026",'MASTER TT'!$J$2:$J$68606,"&gt;=1"))</f>
        <v>0</v>
      </c>
      <c r="AV199" s="79">
        <f>(COUNTIFS('MASTER TT'!$E$2:$E$68606,$A$2:$A$7563,'MASTER TT'!$B$2:$B$68606,"SUNDAY",'MASTER TT'!$C$2:$C$68606,"17*-*",'MASTER TT'!$AM$2:$AM$68606,"JAN-APRIL 2026",'MASTER TT'!$J$2:$J$68606,"&gt;=1"))</f>
        <v>0</v>
      </c>
      <c r="AW199" s="28"/>
      <c r="AX199" s="29"/>
      <c r="AY199" s="28"/>
      <c r="AZ199" s="28"/>
      <c r="BA199" s="28"/>
      <c r="BB199" s="28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1"/>
      <c r="BZ199" s="31"/>
      <c r="CA199" s="30"/>
      <c r="CB199" s="30"/>
      <c r="CC199" s="30"/>
      <c r="CD199" s="30"/>
      <c r="CE199" s="30"/>
      <c r="CF199" s="30"/>
    </row>
    <row r="200" spans="1:84" ht="14.25" customHeight="1">
      <c r="A200" s="129" t="s">
        <v>574</v>
      </c>
      <c r="B200" s="130" t="s">
        <v>510</v>
      </c>
      <c r="C200" s="46"/>
      <c r="D200" s="121"/>
      <c r="E200" s="121"/>
      <c r="F200" s="121" t="s">
        <v>479</v>
      </c>
      <c r="G200" s="79">
        <f>(COUNTIFS('MASTER TT'!$E$2:$E$68606,$A$2:$A$7563,'MASTER TT'!$B$2:$B$68606,"MONDAY",'MASTER TT'!$C$2:$C$68606,"08*-1*",'MASTER TT'!$AM$2:$AM$68606,"JAN-APRIL 2026",'MASTER TT'!$J$2:$J$68606,"&gt;=1"))</f>
        <v>0</v>
      </c>
      <c r="H200" s="79">
        <f>(COUNTIFS('MASTER TT'!$E$2:$E$68602,$A$2:$A$7563,'MASTER TT'!$B$2:$B$68602,"MONDAY",'MASTER TT'!$C$2:$C$68602,"1100-1*",'MASTER TT'!$AM$2:$AM$68602,"JAN-APRIL 2026",'MASTER TT'!$J$2:$J$68602,"&gt;=1"))</f>
        <v>0</v>
      </c>
      <c r="I200" s="79">
        <f>(COUNTIFS('MASTER TT'!$E$2:$E$68606,$A$2:$A$7563,'MASTER TT'!$B$2:$B$68606,"MONDAY",'MASTER TT'!$C$2:$C$68606,"1200-1*",'MASTER TT'!$AM$2:$AM$68606,"JAN-APRIL 2025",'MASTER TT'!$J$2:$J$68606,"&gt;=1"))</f>
        <v>0</v>
      </c>
      <c r="J200" s="79">
        <f>(COUNTIFS('MASTER TT'!$E$2:$E$68606,$A$2:$A$7563,'MASTER TT'!$B$2:$B$68606,"MONDAY",'MASTER TT'!$C$2:$C$68606,"1300-1*",'MASTER TT'!$AM$2:$AM$68606,"JAN-APRIL 2025",'MASTER TT'!$J$2:$J$68606,"&gt;=1"))</f>
        <v>0</v>
      </c>
      <c r="K200" s="79">
        <f>(COUNTIFS('MASTER TT'!$E$2:$E$68606,$A$2:$A$7563,'MASTER TT'!$B$2:$B$68606,"MONDAY",'MASTER TT'!$C$2:$C$68606,"14*-1*",'MASTER TT'!$AM$2:$AM$68606,"JAN-APRIL 2026",'MASTER TT'!$J$2:$J$68606,"&gt;=1"))</f>
        <v>0</v>
      </c>
      <c r="L200" s="79">
        <f>(COUNTIFS('MASTER TT'!$E$2:$E$68606,$A$2:$A$7563,'MASTER TT'!$B$2:$B$68606,"MONDAY",'MASTER TT'!$C$2:$C$68606,"17*-*",'MASTER TT'!$AM$2:$AM$68606,"JAN-APRIL 2026",'MASTER TT'!$J$2:$J$68606,"&gt;=1"))</f>
        <v>0</v>
      </c>
      <c r="M200" s="79">
        <f>(COUNTIFS('MASTER TT'!$E$2:$E$68606,$A$2:$A$7563,'MASTER TT'!$B$2:$B$68606,"TUESDAY",'MASTER TT'!$C$2:$C$68606,"08*-1*",'MASTER TT'!$AM$2:$AM$68606,"JAN-APRIL 2026",'MASTER TT'!$J$2:$J$68606,"&gt;=1"))</f>
        <v>0</v>
      </c>
      <c r="N200" s="79">
        <f>(COUNTIFS('MASTER TT'!$E$2:$E$68606,$A$2:$A$7563,'MASTER TT'!$B$2:$B$68606,"TUESDAY",'MASTER TT'!$C$2:$C$68606,"1100-1*",'MASTER TT'!$AM$2:$AM$68606,"JAN-APRIL 2026",'MASTER TT'!$J$2:$J$68606,"&gt;=1"))</f>
        <v>0</v>
      </c>
      <c r="O200" s="79">
        <f>(COUNTIFS('MASTER TT'!$E$2:$E$68606,$A$2:$A$7563,'MASTER TT'!$B$2:$B$68606,"MONDAY",'MASTER TT'!$C$2:$C$68606,"1200-1*",'MASTER TT'!$AM$2:$AM$68606,"JAN-APRIL 2025",'MASTER TT'!$J$2:$J$68606,"&gt;=1"))</f>
        <v>0</v>
      </c>
      <c r="P200" s="79">
        <f>(COUNTIFS('MASTER TT'!$E$2:$E$68606,$A$2:$A$7563,'MASTER TT'!$B$2:$B$68606,"TUESDAY",'MASTER TT'!$C$2:$C$68606,"1300-1*",'MASTER TT'!$AM$2:$AM$68606,"JAN-APRIL 2026",'MASTER TT'!$J$2:$J$68606,"&gt;=1"))</f>
        <v>0</v>
      </c>
      <c r="Q200" s="79">
        <f>(COUNTIFS('MASTER TT'!$E$2:$E$68606,$A$2:$A$7563,'MASTER TT'!$B$2:$B$68606,"TUESDAY",'MASTER TT'!$C$2:$C$68606,"14*-1*",'MASTER TT'!$AM$2:$AM$68606,"JAN-APRIL 2026",'MASTER TT'!$J$2:$J$68606,"&gt;=1"))</f>
        <v>0</v>
      </c>
      <c r="R200" s="79">
        <f>(COUNTIFS('MASTER TT'!$E$2:$E$68606,$A$2:$A$7563,'MASTER TT'!$B$2:$B$68606,"TUESDAY",'MASTER TT'!$C$2:$C$68606,"17*-*",'MASTER TT'!$AM$2:$AM$68606,"SEP-DEC  2025",'MASTER TT'!$J$2:$J$68606,"&gt;=1"))</f>
        <v>0</v>
      </c>
      <c r="S200" s="79">
        <f>(COUNTIFS('MASTER TT'!$E$2:$E$68606,$A$2:$A$7563,'MASTER TT'!$B$2:$B$68606,"WEDNESDAY",'MASTER TT'!$C$2:$C$68606,"08*-1*",'MASTER TT'!$AM$2:$AM$68606,"JAN-APRIL 2026",'MASTER TT'!$J$2:$J$68606,"&gt;=1"))</f>
        <v>0</v>
      </c>
      <c r="T200" s="79">
        <f>(COUNTIFS('MASTER TT'!$E$2:$E$68606,$A$2:$A$7563,'MASTER TT'!$B$2:$B$68606,"WEDNESDAY",'MASTER TT'!$C$2:$C$68606,"1100-1*",'MASTER TT'!$AM$2:$AM$68606,"JAN-APRIL 2026",'MASTER TT'!$J$2:$J$68606,"&gt;=1"))</f>
        <v>0</v>
      </c>
      <c r="U200" s="79">
        <f>(COUNTIFS('MASTER TT'!$E$2:$E$68606,$A$2:$A$7563,'MASTER TT'!$B$2:$B$68606,"MONDAY",'MASTER TT'!$C$2:$C$68606,"1200-1*",'MASTER TT'!$AM$2:$AM$68606,"JAN-APRIL 2025",'MASTER TT'!$J$2:$J$68606,"&gt;=1"))</f>
        <v>0</v>
      </c>
      <c r="V200" s="79">
        <f>(COUNTIFS('MASTER TT'!$E$2:$E$68606,$A$2:$A$7563,'MASTER TT'!$B$2:$B$68606,"MONDAY",'MASTER TT'!$C$2:$C$68606,"1300-1*",'MASTER TT'!$AM$2:$AM$68606,"JAN-APRIL 2025",'MASTER TT'!$J$2:$J$68606,"&gt;=1"))</f>
        <v>0</v>
      </c>
      <c r="W200" s="79">
        <f>(COUNTIFS('MASTER TT'!$E$2:$E$68606,$A$2:$A$7563,'MASTER TT'!$B$2:$B$68606,"WEDNESDAY",'MASTER TT'!$C$2:$C$68606,"14*-1*",'MASTER TT'!$AM$2:$AM$68606,"JAN-APRIL 2026",'MASTER TT'!$J$2:$J$68606,"&gt;=1"))</f>
        <v>0</v>
      </c>
      <c r="X200" s="79">
        <f>(COUNTIFS('MASTER TT'!$E$2:$E$68606,$A$2:$A$7563,'MASTER TT'!$B$2:$B$68606,"WEDNESDAY",'MASTER TT'!$C$2:$C$68606,"17*-*",'MASTER TT'!$AM$2:$AM$68606,"JAN-APRIL 2026",'MASTER TT'!$J$2:$J$68606,"&gt;=1"))</f>
        <v>0</v>
      </c>
      <c r="Y200" s="79">
        <f>(COUNTIFS('MASTER TT'!$E$2:$E$68606,$A$2:$A$7563,'MASTER TT'!$B$2:$B$68606,"THURSDAY",'MASTER TT'!$C$2:$C$68606,"08*-1*",'MASTER TT'!$AM$2:$AM$68606,"JAN-APRIL 2026",'MASTER TT'!$J$2:$J$68606,"&gt;=1"))</f>
        <v>0</v>
      </c>
      <c r="Z200" s="79">
        <f>(COUNTIFS('MASTER TT'!$E$2:$E$68606,$A$2:$A$7563,'MASTER TT'!$B$2:$B$68606,"THURSDAY",'MASTER TT'!$C$2:$C$68606,"1100-1*",'MASTER TT'!$AM$2:$AM$68606,"JAN-APRIL 2026",'MASTER TT'!$J$2:$J$68606,"&gt;=1"))</f>
        <v>0</v>
      </c>
      <c r="AA200" s="79">
        <f>(COUNTIFS('MASTER TT'!$E$2:$E$68606,$A$2:$A$7563,'MASTER TT'!$B$2:$B$68606,"MONDAY",'MASTER TT'!$C$2:$C$68606,"1200-1*",'MASTER TT'!$AM$2:$AM$68606,"JAN-APRIL 2025",'MASTER TT'!$J$2:$J$68606,"&gt;=1"))</f>
        <v>0</v>
      </c>
      <c r="AB200" s="79">
        <f>(COUNTIFS('MASTER TT'!$E$2:$E$68606,$A$2:$A$7563,'MASTER TT'!$B$2:$B$68606,"MONDAY",'MASTER TT'!$C$2:$C$68606,"1300-1*",'MASTER TT'!$AM$2:$AM$68606,"JAN-APRIL 2025",'MASTER TT'!$J$2:$J$68606,"&gt;=1"))</f>
        <v>0</v>
      </c>
      <c r="AC200" s="79">
        <f>(COUNTIFS('MASTER TT'!$E$2:$E$68606,$A$2:$A$7563,'MASTER TT'!$B$2:$B$68606,"THURSDAY",'MASTER TT'!$C$2:$C$68606,"14*-1*",'MASTER TT'!$AM$2:$AM$68606,"JAN-APRIL 2026",'MASTER TT'!$J$2:$J$68606,"&gt;=1"))</f>
        <v>0</v>
      </c>
      <c r="AD200" s="79">
        <f>(COUNTIFS('MASTER TT'!$E$2:$E$68606,$A$2:$A$7563,'MASTER TT'!$B$2:$B$68606,"THURSDAY",'MASTER TT'!$C$2:$C$68606,"17*-*",'MASTER TT'!$AM$2:$AM$68606,"JAN-APRIL 2026",'MASTER TT'!$J$2:$J$68606,"&gt;=1"))</f>
        <v>0</v>
      </c>
      <c r="AE200" s="79">
        <f>(COUNTIFS('MASTER TT'!$E$2:$E$68606,$A$2:$A$7563,'MASTER TT'!$B$2:$B$68606,"FRIDAY",'MASTER TT'!$C$2:$C$68606,"08*-1*",'MASTER TT'!$AM$2:$AM$68606,"JAN-APRIL 2026",'MASTER TT'!$J$2:$J$68606,"&gt;=1"))</f>
        <v>0</v>
      </c>
      <c r="AF200" s="79">
        <f>(COUNTIFS('MASTER TT'!$E$2:$E$68606,$A$2:$A$7563,'MASTER TT'!$B$2:$B$68606,"FRIDAY",'MASTER TT'!$C$2:$C$68606,"1100-1*",'MASTER TT'!$AM$2:$AM$68606,"JAN-APRIL 2026",'MASTER TT'!$J$2:$J$68606,"&gt;=1"))</f>
        <v>0</v>
      </c>
      <c r="AG200" s="79">
        <f>(COUNTIFS('MASTER TT'!$E$2:$E$68606,$A$2:$A$7563,'MASTER TT'!$B$2:$B$68606,"MONDAY",'MASTER TT'!$C$2:$C$68606,"1200-1*",'MASTER TT'!$AM$2:$AM$68606,"JAN-APRIL 2025",'MASTER TT'!$J$2:$J$68606,"&gt;=1"))</f>
        <v>0</v>
      </c>
      <c r="AH200" s="79">
        <f>(COUNTIFS('MASTER TT'!$E$2:$E$68606,$A$2:$A$7563,'MASTER TT'!$B$2:$B$68606,"MONDAY",'MASTER TT'!$C$2:$C$68606,"1300-1*",'MASTER TT'!$AM$2:$AM$68606,"JAN-APRIL 2025",'MASTER TT'!$J$2:$J$68606,"&gt;=1"))</f>
        <v>0</v>
      </c>
      <c r="AI200" s="79">
        <f>(COUNTIFS('MASTER TT'!$E$2:$E$68606,$A$2:$A$7563,'MASTER TT'!$B$2:$B$68606,"FRIDAY",'MASTER TT'!$C$2:$C$68606,"14*-1*",'MASTER TT'!$AM$2:$AM$68606,"JAN-APRIL 2026",'MASTER TT'!$J$2:$J$68606,"&gt;=1"))</f>
        <v>0</v>
      </c>
      <c r="AJ200" s="79">
        <f>(COUNTIFS('MASTER TT'!$E$2:$E$68606,$A$2:$A$7563,'MASTER TT'!$B$2:$B$68606,"FRIDAY",'MASTER TT'!$C$2:$C$68606,"17*-*",'MASTER TT'!$AM$2:$AM$68606,"JAN-APRIL 2026",'MASTER TT'!$J$2:$J$68606,"&gt;=1"))</f>
        <v>0</v>
      </c>
      <c r="AK200" s="79">
        <f>(COUNTIFS('MASTER TT'!$E$2:$E$68606,$A$2:$A$7563,'MASTER TT'!$B$2:$B$68606,"SATURDAY",'MASTER TT'!$C$2:$C$68606,"08*-1*",'MASTER TT'!$AM$2:$AM$68606,"JAN-APRIL 2026",'MASTER TT'!$J$2:$J$68606,"&gt;=1"))</f>
        <v>0</v>
      </c>
      <c r="AL200" s="79">
        <f>(COUNTIFS('MASTER TT'!$E$2:$E$68606,$A$2:$A$7563,'MASTER TT'!$B$2:$B$68606,"SATURDAY",'MASTER TT'!$C$2:$C$68606,"1100-1*",'MASTER TT'!$AM$2:$AM$68606,"JAN-APRIL 2026",'MASTER TT'!$J$2:$J$68606,"&gt;=1"))</f>
        <v>0</v>
      </c>
      <c r="AM200" s="79">
        <f>(COUNTIFS('MASTER TT'!$E$2:$E$68606,$A$2:$A$7563,'MASTER TT'!$B$2:$B$68606,"MONDAY",'MASTER TT'!$C$2:$C$68606,"1200-1*",'MASTER TT'!$AM$2:$AM$68606,"JAN-APRIL 2025",'MASTER TT'!$J$2:$J$68606,"&gt;=1"))</f>
        <v>0</v>
      </c>
      <c r="AN200" s="79">
        <f>(COUNTIFS('MASTER TT'!$E$2:$E$68606,$A$2:$A$7563,'MASTER TT'!$B$2:$B$68606,"MONDAY",'MASTER TT'!$C$2:$C$68606,"1300-1*",'MASTER TT'!$AM$2:$AM$68606,"JAN-APRIL 2025",'MASTER TT'!$J$2:$J$68606,"&gt;=1"))</f>
        <v>0</v>
      </c>
      <c r="AO200" s="79">
        <f>(COUNTIFS('MASTER TT'!$E$2:$E$68606,$A$2:$A$7563,'MASTER TT'!$B$2:$B$68606,"MONDAY",'MASTER TT'!$C$2:$C$68606,"14*-1*",'MASTER TT'!$AM$2:$AM$68606,"MAY-AUG 2025",'MASTER TT'!$J$2:$J$68606,"&gt;=1"))</f>
        <v>0</v>
      </c>
      <c r="AP200" s="79">
        <f>(COUNTIFS('MASTER TT'!$E$2:$E$68606,$A$2:$A$7563,'MASTER TT'!$B$2:$B$68606,"SATURDAY",'MASTER TT'!$C$2:$C$68606,"17*-*",'MASTER TT'!$AM$2:$AM$68606,"JAN-APRIL 2026",'MASTER TT'!$J$2:$J$68606,"&gt;=1"))</f>
        <v>0</v>
      </c>
      <c r="AQ200" s="79">
        <f>(COUNTIFS('MASTER TT'!$E$2:$E$68606,$A$2:$A$7563,'MASTER TT'!$B$2:$B$68606,"SUNDAY",'MASTER TT'!$C$2:$C$68606,"08*-1*",'MASTER TT'!$AM$2:$AM$68606,"JAN-APRIL 2026",'MASTER TT'!$J$2:$J$68606,"&gt;=1"))</f>
        <v>0</v>
      </c>
      <c r="AR200" s="79">
        <f>(COUNTIFS('MASTER TT'!$E$2:$E$68607,$A$2:$A$7563,'MASTER TT'!$B$2:$B$68607,"SUNDAY",'MASTER TT'!$C$2:$C$68607,"1100-1*",'MASTER TT'!$AM$2:$AM$68607,"JAN-APRIL 2026",'MASTER TT'!$J$2:$J$68607,"&gt;=1"))</f>
        <v>0</v>
      </c>
      <c r="AS200" s="79">
        <f>(COUNTIFS('MASTER TT'!$E$2:$E$68606,$A$2:$A$7563,'MASTER TT'!$B$2:$B$68606,"SUNDAY",'MASTER TT'!$C$2:$C$68606,"1200-1*",'MASTER TT'!$AM$2:$AM$68606,"JAN-APRIL 2026",'MASTER TT'!$J$2:$J$68606,"&gt;=1"))</f>
        <v>0</v>
      </c>
      <c r="AT200" s="79">
        <f>(COUNTIFS('MASTER TT'!$E$2:$E$68606,$A$2:$A$7563,'MASTER TT'!$B$2:$B$68606,"SUNDAY",'MASTER TT'!$C$2:$C$68606,"1300-1*",'MASTER TT'!$AM$2:$AM$68606,"JAN-APRIL 2026",'MASTER TT'!$J$2:$J$68606,"&gt;=1"))</f>
        <v>0</v>
      </c>
      <c r="AU200" s="79">
        <f>(COUNTIFS('MASTER TT'!$E$2:$E$68606,$A$2:$A$7563,'MASTER TT'!$B$2:$B$68606,"SUNDAY",'MASTER TT'!$C$2:$C$68606,"14*-1*",'MASTER TT'!$AM$2:$AM$68606,"JAN-APRIL 2026",'MASTER TT'!$J$2:$J$68606,"&gt;=1"))</f>
        <v>0</v>
      </c>
      <c r="AV200" s="79">
        <f>(COUNTIFS('MASTER TT'!$E$2:$E$68606,$A$2:$A$7563,'MASTER TT'!$B$2:$B$68606,"SUNDAY",'MASTER TT'!$C$2:$C$68606,"17*-*",'MASTER TT'!$AM$2:$AM$68606,"JAN-APRIL 2026",'MASTER TT'!$J$2:$J$68606,"&gt;=1"))</f>
        <v>0</v>
      </c>
      <c r="AW200" s="28"/>
      <c r="AX200" s="29"/>
      <c r="AY200" s="28"/>
      <c r="AZ200" s="28"/>
      <c r="BA200" s="28"/>
      <c r="BB200" s="28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1"/>
      <c r="BZ200" s="31"/>
      <c r="CA200" s="30"/>
      <c r="CB200" s="30"/>
      <c r="CC200" s="30"/>
      <c r="CD200" s="30"/>
      <c r="CE200" s="30"/>
      <c r="CF200" s="30"/>
    </row>
    <row r="201" spans="1:84" ht="14.25" customHeight="1">
      <c r="A201" s="129" t="s">
        <v>575</v>
      </c>
      <c r="B201" s="130" t="s">
        <v>510</v>
      </c>
      <c r="C201" s="46"/>
      <c r="D201" s="121"/>
      <c r="E201" s="121"/>
      <c r="F201" s="121" t="s">
        <v>479</v>
      </c>
      <c r="G201" s="79">
        <f>(COUNTIFS('MASTER TT'!$E$2:$E$68606,$A$2:$A$7563,'MASTER TT'!$B$2:$B$68606,"MONDAY",'MASTER TT'!$C$2:$C$68606,"08*-1*",'MASTER TT'!$AM$2:$AM$68606,"JAN-APRIL 2026",'MASTER TT'!$J$2:$J$68606,"&gt;=1"))</f>
        <v>0</v>
      </c>
      <c r="H201" s="79">
        <f>(COUNTIFS('MASTER TT'!$E$2:$E$68602,$A$2:$A$7563,'MASTER TT'!$B$2:$B$68602,"MONDAY",'MASTER TT'!$C$2:$C$68602,"1100-1*",'MASTER TT'!$AM$2:$AM$68602,"JAN-APRIL 2026",'MASTER TT'!$J$2:$J$68602,"&gt;=1"))</f>
        <v>0</v>
      </c>
      <c r="I201" s="79">
        <f>(COUNTIFS('MASTER TT'!$E$2:$E$68606,$A$2:$A$7563,'MASTER TT'!$B$2:$B$68606,"MONDAY",'MASTER TT'!$C$2:$C$68606,"1200-1*",'MASTER TT'!$AM$2:$AM$68606,"JAN-APRIL 2025",'MASTER TT'!$J$2:$J$68606,"&gt;=1"))</f>
        <v>0</v>
      </c>
      <c r="J201" s="79">
        <f>(COUNTIFS('MASTER TT'!$E$2:$E$68606,$A$2:$A$7563,'MASTER TT'!$B$2:$B$68606,"MONDAY",'MASTER TT'!$C$2:$C$68606,"1300-1*",'MASTER TT'!$AM$2:$AM$68606,"JAN-APRIL 2025",'MASTER TT'!$J$2:$J$68606,"&gt;=1"))</f>
        <v>0</v>
      </c>
      <c r="K201" s="79">
        <f>(COUNTIFS('MASTER TT'!$E$2:$E$68606,$A$2:$A$7563,'MASTER TT'!$B$2:$B$68606,"MONDAY",'MASTER TT'!$C$2:$C$68606,"14*-1*",'MASTER TT'!$AM$2:$AM$68606,"JAN-APRIL 2026",'MASTER TT'!$J$2:$J$68606,"&gt;=1"))</f>
        <v>0</v>
      </c>
      <c r="L201" s="79">
        <f>(COUNTIFS('MASTER TT'!$E$2:$E$68606,$A$2:$A$7563,'MASTER TT'!$B$2:$B$68606,"MONDAY",'MASTER TT'!$C$2:$C$68606,"17*-*",'MASTER TT'!$AM$2:$AM$68606,"JAN-APRIL 2026",'MASTER TT'!$J$2:$J$68606,"&gt;=1"))</f>
        <v>0</v>
      </c>
      <c r="M201" s="79">
        <f>(COUNTIFS('MASTER TT'!$E$2:$E$68606,$A$2:$A$7563,'MASTER TT'!$B$2:$B$68606,"TUESDAY",'MASTER TT'!$C$2:$C$68606,"08*-1*",'MASTER TT'!$AM$2:$AM$68606,"JAN-APRIL 2026",'MASTER TT'!$J$2:$J$68606,"&gt;=1"))</f>
        <v>0</v>
      </c>
      <c r="N201" s="79">
        <f>(COUNTIFS('MASTER TT'!$E$2:$E$68606,$A$2:$A$7563,'MASTER TT'!$B$2:$B$68606,"TUESDAY",'MASTER TT'!$C$2:$C$68606,"1100-1*",'MASTER TT'!$AM$2:$AM$68606,"JAN-APRIL 2026",'MASTER TT'!$J$2:$J$68606,"&gt;=1"))</f>
        <v>0</v>
      </c>
      <c r="O201" s="79">
        <f>(COUNTIFS('MASTER TT'!$E$2:$E$68606,$A$2:$A$7563,'MASTER TT'!$B$2:$B$68606,"MONDAY",'MASTER TT'!$C$2:$C$68606,"1200-1*",'MASTER TT'!$AM$2:$AM$68606,"JAN-APRIL 2025",'MASTER TT'!$J$2:$J$68606,"&gt;=1"))</f>
        <v>0</v>
      </c>
      <c r="P201" s="79">
        <f>(COUNTIFS('MASTER TT'!$E$2:$E$68606,$A$2:$A$7563,'MASTER TT'!$B$2:$B$68606,"TUESDAY",'MASTER TT'!$C$2:$C$68606,"1300-1*",'MASTER TT'!$AM$2:$AM$68606,"JAN-APRIL 2026",'MASTER TT'!$J$2:$J$68606,"&gt;=1"))</f>
        <v>0</v>
      </c>
      <c r="Q201" s="79">
        <f>(COUNTIFS('MASTER TT'!$E$2:$E$68606,$A$2:$A$7563,'MASTER TT'!$B$2:$B$68606,"TUESDAY",'MASTER TT'!$C$2:$C$68606,"14*-1*",'MASTER TT'!$AM$2:$AM$68606,"JAN-APRIL 2026",'MASTER TT'!$J$2:$J$68606,"&gt;=1"))</f>
        <v>0</v>
      </c>
      <c r="R201" s="79">
        <f>(COUNTIFS('MASTER TT'!$E$2:$E$68606,$A$2:$A$7563,'MASTER TT'!$B$2:$B$68606,"TUESDAY",'MASTER TT'!$C$2:$C$68606,"17*-*",'MASTER TT'!$AM$2:$AM$68606,"SEP-DEC  2025",'MASTER TT'!$J$2:$J$68606,"&gt;=1"))</f>
        <v>0</v>
      </c>
      <c r="S201" s="79">
        <f>(COUNTIFS('MASTER TT'!$E$2:$E$68606,$A$2:$A$7563,'MASTER TT'!$B$2:$B$68606,"WEDNESDAY",'MASTER TT'!$C$2:$C$68606,"08*-1*",'MASTER TT'!$AM$2:$AM$68606,"JAN-APRIL 2026",'MASTER TT'!$J$2:$J$68606,"&gt;=1"))</f>
        <v>0</v>
      </c>
      <c r="T201" s="79">
        <f>(COUNTIFS('MASTER TT'!$E$2:$E$68606,$A$2:$A$7563,'MASTER TT'!$B$2:$B$68606,"WEDNESDAY",'MASTER TT'!$C$2:$C$68606,"1100-1*",'MASTER TT'!$AM$2:$AM$68606,"JAN-APRIL 2026",'MASTER TT'!$J$2:$J$68606,"&gt;=1"))</f>
        <v>0</v>
      </c>
      <c r="U201" s="79">
        <f>(COUNTIFS('MASTER TT'!$E$2:$E$68606,$A$2:$A$7563,'MASTER TT'!$B$2:$B$68606,"MONDAY",'MASTER TT'!$C$2:$C$68606,"1200-1*",'MASTER TT'!$AM$2:$AM$68606,"JAN-APRIL 2025",'MASTER TT'!$J$2:$J$68606,"&gt;=1"))</f>
        <v>0</v>
      </c>
      <c r="V201" s="79">
        <f>(COUNTIFS('MASTER TT'!$E$2:$E$68606,$A$2:$A$7563,'MASTER TT'!$B$2:$B$68606,"MONDAY",'MASTER TT'!$C$2:$C$68606,"1300-1*",'MASTER TT'!$AM$2:$AM$68606,"JAN-APRIL 2025",'MASTER TT'!$J$2:$J$68606,"&gt;=1"))</f>
        <v>0</v>
      </c>
      <c r="W201" s="79">
        <f>(COUNTIFS('MASTER TT'!$E$2:$E$68606,$A$2:$A$7563,'MASTER TT'!$B$2:$B$68606,"WEDNESDAY",'MASTER TT'!$C$2:$C$68606,"14*-1*",'MASTER TT'!$AM$2:$AM$68606,"JAN-APRIL 2026",'MASTER TT'!$J$2:$J$68606,"&gt;=1"))</f>
        <v>0</v>
      </c>
      <c r="X201" s="79">
        <f>(COUNTIFS('MASTER TT'!$E$2:$E$68606,$A$2:$A$7563,'MASTER TT'!$B$2:$B$68606,"WEDNESDAY",'MASTER TT'!$C$2:$C$68606,"17*-*",'MASTER TT'!$AM$2:$AM$68606,"JAN-APRIL 2026",'MASTER TT'!$J$2:$J$68606,"&gt;=1"))</f>
        <v>0</v>
      </c>
      <c r="Y201" s="79">
        <f>(COUNTIFS('MASTER TT'!$E$2:$E$68606,$A$2:$A$7563,'MASTER TT'!$B$2:$B$68606,"THURSDAY",'MASTER TT'!$C$2:$C$68606,"08*-1*",'MASTER TT'!$AM$2:$AM$68606,"JAN-APRIL 2026",'MASTER TT'!$J$2:$J$68606,"&gt;=1"))</f>
        <v>0</v>
      </c>
      <c r="Z201" s="79">
        <f>(COUNTIFS('MASTER TT'!$E$2:$E$68606,$A$2:$A$7563,'MASTER TT'!$B$2:$B$68606,"THURSDAY",'MASTER TT'!$C$2:$C$68606,"1100-1*",'MASTER TT'!$AM$2:$AM$68606,"JAN-APRIL 2026",'MASTER TT'!$J$2:$J$68606,"&gt;=1"))</f>
        <v>0</v>
      </c>
      <c r="AA201" s="79">
        <f>(COUNTIFS('MASTER TT'!$E$2:$E$68606,$A$2:$A$7563,'MASTER TT'!$B$2:$B$68606,"MONDAY",'MASTER TT'!$C$2:$C$68606,"1200-1*",'MASTER TT'!$AM$2:$AM$68606,"JAN-APRIL 2025",'MASTER TT'!$J$2:$J$68606,"&gt;=1"))</f>
        <v>0</v>
      </c>
      <c r="AB201" s="79">
        <f>(COUNTIFS('MASTER TT'!$E$2:$E$68606,$A$2:$A$7563,'MASTER TT'!$B$2:$B$68606,"MONDAY",'MASTER TT'!$C$2:$C$68606,"1300-1*",'MASTER TT'!$AM$2:$AM$68606,"JAN-APRIL 2025",'MASTER TT'!$J$2:$J$68606,"&gt;=1"))</f>
        <v>0</v>
      </c>
      <c r="AC201" s="79">
        <f>(COUNTIFS('MASTER TT'!$E$2:$E$68606,$A$2:$A$7563,'MASTER TT'!$B$2:$B$68606,"THURSDAY",'MASTER TT'!$C$2:$C$68606,"14*-1*",'MASTER TT'!$AM$2:$AM$68606,"JAN-APRIL 2026",'MASTER TT'!$J$2:$J$68606,"&gt;=1"))</f>
        <v>0</v>
      </c>
      <c r="AD201" s="79">
        <f>(COUNTIFS('MASTER TT'!$E$2:$E$68606,$A$2:$A$7563,'MASTER TT'!$B$2:$B$68606,"THURSDAY",'MASTER TT'!$C$2:$C$68606,"17*-*",'MASTER TT'!$AM$2:$AM$68606,"JAN-APRIL 2026",'MASTER TT'!$J$2:$J$68606,"&gt;=1"))</f>
        <v>0</v>
      </c>
      <c r="AE201" s="79">
        <f>(COUNTIFS('MASTER TT'!$E$2:$E$68606,$A$2:$A$7563,'MASTER TT'!$B$2:$B$68606,"FRIDAY",'MASTER TT'!$C$2:$C$68606,"08*-1*",'MASTER TT'!$AM$2:$AM$68606,"JAN-APRIL 2026",'MASTER TT'!$J$2:$J$68606,"&gt;=1"))</f>
        <v>0</v>
      </c>
      <c r="AF201" s="79">
        <f>(COUNTIFS('MASTER TT'!$E$2:$E$68606,$A$2:$A$7563,'MASTER TT'!$B$2:$B$68606,"FRIDAY",'MASTER TT'!$C$2:$C$68606,"1100-1*",'MASTER TT'!$AM$2:$AM$68606,"JAN-APRIL 2026",'MASTER TT'!$J$2:$J$68606,"&gt;=1"))</f>
        <v>0</v>
      </c>
      <c r="AG201" s="79">
        <f>(COUNTIFS('MASTER TT'!$E$2:$E$68606,$A$2:$A$7563,'MASTER TT'!$B$2:$B$68606,"MONDAY",'MASTER TT'!$C$2:$C$68606,"1200-1*",'MASTER TT'!$AM$2:$AM$68606,"JAN-APRIL 2025",'MASTER TT'!$J$2:$J$68606,"&gt;=1"))</f>
        <v>0</v>
      </c>
      <c r="AH201" s="79">
        <f>(COUNTIFS('MASTER TT'!$E$2:$E$68606,$A$2:$A$7563,'MASTER TT'!$B$2:$B$68606,"MONDAY",'MASTER TT'!$C$2:$C$68606,"1300-1*",'MASTER TT'!$AM$2:$AM$68606,"JAN-APRIL 2025",'MASTER TT'!$J$2:$J$68606,"&gt;=1"))</f>
        <v>0</v>
      </c>
      <c r="AI201" s="79">
        <f>(COUNTIFS('MASTER TT'!$E$2:$E$68606,$A$2:$A$7563,'MASTER TT'!$B$2:$B$68606,"FRIDAY",'MASTER TT'!$C$2:$C$68606,"14*-1*",'MASTER TT'!$AM$2:$AM$68606,"JAN-APRIL 2026",'MASTER TT'!$J$2:$J$68606,"&gt;=1"))</f>
        <v>0</v>
      </c>
      <c r="AJ201" s="79">
        <f>(COUNTIFS('MASTER TT'!$E$2:$E$68606,$A$2:$A$7563,'MASTER TT'!$B$2:$B$68606,"FRIDAY",'MASTER TT'!$C$2:$C$68606,"17*-*",'MASTER TT'!$AM$2:$AM$68606,"JAN-APRIL 2026",'MASTER TT'!$J$2:$J$68606,"&gt;=1"))</f>
        <v>0</v>
      </c>
      <c r="AK201" s="79">
        <f>(COUNTIFS('MASTER TT'!$E$2:$E$68606,$A$2:$A$7563,'MASTER TT'!$B$2:$B$68606,"SATURDAY",'MASTER TT'!$C$2:$C$68606,"08*-1*",'MASTER TT'!$AM$2:$AM$68606,"JAN-APRIL 2026",'MASTER TT'!$J$2:$J$68606,"&gt;=1"))</f>
        <v>0</v>
      </c>
      <c r="AL201" s="79">
        <f>(COUNTIFS('MASTER TT'!$E$2:$E$68606,$A$2:$A$7563,'MASTER TT'!$B$2:$B$68606,"SATURDAY",'MASTER TT'!$C$2:$C$68606,"1100-1*",'MASTER TT'!$AM$2:$AM$68606,"JAN-APRIL 2026",'MASTER TT'!$J$2:$J$68606,"&gt;=1"))</f>
        <v>0</v>
      </c>
      <c r="AM201" s="79">
        <f>(COUNTIFS('MASTER TT'!$E$2:$E$68606,$A$2:$A$7563,'MASTER TT'!$B$2:$B$68606,"MONDAY",'MASTER TT'!$C$2:$C$68606,"1200-1*",'MASTER TT'!$AM$2:$AM$68606,"JAN-APRIL 2025",'MASTER TT'!$J$2:$J$68606,"&gt;=1"))</f>
        <v>0</v>
      </c>
      <c r="AN201" s="79">
        <f>(COUNTIFS('MASTER TT'!$E$2:$E$68606,$A$2:$A$7563,'MASTER TT'!$B$2:$B$68606,"MONDAY",'MASTER TT'!$C$2:$C$68606,"1300-1*",'MASTER TT'!$AM$2:$AM$68606,"JAN-APRIL 2025",'MASTER TT'!$J$2:$J$68606,"&gt;=1"))</f>
        <v>0</v>
      </c>
      <c r="AO201" s="79">
        <f>(COUNTIFS('MASTER TT'!$E$2:$E$68606,$A$2:$A$7563,'MASTER TT'!$B$2:$B$68606,"MONDAY",'MASTER TT'!$C$2:$C$68606,"14*-1*",'MASTER TT'!$AM$2:$AM$68606,"MAY-AUG 2025",'MASTER TT'!$J$2:$J$68606,"&gt;=1"))</f>
        <v>0</v>
      </c>
      <c r="AP201" s="79">
        <f>(COUNTIFS('MASTER TT'!$E$2:$E$68606,$A$2:$A$7563,'MASTER TT'!$B$2:$B$68606,"SATURDAY",'MASTER TT'!$C$2:$C$68606,"17*-*",'MASTER TT'!$AM$2:$AM$68606,"JAN-APRIL 2026",'MASTER TT'!$J$2:$J$68606,"&gt;=1"))</f>
        <v>0</v>
      </c>
      <c r="AQ201" s="79">
        <f>(COUNTIFS('MASTER TT'!$E$2:$E$68606,$A$2:$A$7563,'MASTER TT'!$B$2:$B$68606,"SUNDAY",'MASTER TT'!$C$2:$C$68606,"08*-1*",'MASTER TT'!$AM$2:$AM$68606,"JAN-APRIL 2026",'MASTER TT'!$J$2:$J$68606,"&gt;=1"))</f>
        <v>0</v>
      </c>
      <c r="AR201" s="79">
        <f>(COUNTIFS('MASTER TT'!$E$2:$E$68607,$A$2:$A$7563,'MASTER TT'!$B$2:$B$68607,"SUNDAY",'MASTER TT'!$C$2:$C$68607,"1100-1*",'MASTER TT'!$AM$2:$AM$68607,"JAN-APRIL 2026",'MASTER TT'!$J$2:$J$68607,"&gt;=1"))</f>
        <v>0</v>
      </c>
      <c r="AS201" s="79">
        <f>(COUNTIFS('MASTER TT'!$E$2:$E$68606,$A$2:$A$7563,'MASTER TT'!$B$2:$B$68606,"SUNDAY",'MASTER TT'!$C$2:$C$68606,"1200-1*",'MASTER TT'!$AM$2:$AM$68606,"JAN-APRIL 2026",'MASTER TT'!$J$2:$J$68606,"&gt;=1"))</f>
        <v>0</v>
      </c>
      <c r="AT201" s="79">
        <f>(COUNTIFS('MASTER TT'!$E$2:$E$68606,$A$2:$A$7563,'MASTER TT'!$B$2:$B$68606,"SUNDAY",'MASTER TT'!$C$2:$C$68606,"1300-1*",'MASTER TT'!$AM$2:$AM$68606,"JAN-APRIL 2026",'MASTER TT'!$J$2:$J$68606,"&gt;=1"))</f>
        <v>0</v>
      </c>
      <c r="AU201" s="79">
        <f>(COUNTIFS('MASTER TT'!$E$2:$E$68606,$A$2:$A$7563,'MASTER TT'!$B$2:$B$68606,"SUNDAY",'MASTER TT'!$C$2:$C$68606,"14*-1*",'MASTER TT'!$AM$2:$AM$68606,"JAN-APRIL 2026",'MASTER TT'!$J$2:$J$68606,"&gt;=1"))</f>
        <v>0</v>
      </c>
      <c r="AV201" s="79">
        <f>(COUNTIFS('MASTER TT'!$E$2:$E$68606,$A$2:$A$7563,'MASTER TT'!$B$2:$B$68606,"SUNDAY",'MASTER TT'!$C$2:$C$68606,"17*-*",'MASTER TT'!$AM$2:$AM$68606,"JAN-APRIL 2026",'MASTER TT'!$J$2:$J$68606,"&gt;=1"))</f>
        <v>0</v>
      </c>
      <c r="AW201" s="28"/>
      <c r="AX201" s="29"/>
      <c r="AY201" s="28"/>
      <c r="AZ201" s="28"/>
      <c r="BA201" s="28"/>
      <c r="BB201" s="28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1"/>
      <c r="BZ201" s="31"/>
      <c r="CA201" s="30"/>
      <c r="CB201" s="30"/>
      <c r="CC201" s="30"/>
      <c r="CD201" s="30"/>
      <c r="CE201" s="30"/>
      <c r="CF201" s="30"/>
    </row>
    <row r="202" spans="1:84" ht="14.25" customHeight="1">
      <c r="A202" s="129" t="s">
        <v>576</v>
      </c>
      <c r="B202" s="130" t="s">
        <v>510</v>
      </c>
      <c r="C202" s="46"/>
      <c r="D202" s="121"/>
      <c r="E202" s="121"/>
      <c r="F202" s="121" t="s">
        <v>479</v>
      </c>
      <c r="G202" s="79">
        <f>(COUNTIFS('MASTER TT'!$E$2:$E$68606,$A$2:$A$7563,'MASTER TT'!$B$2:$B$68606,"MONDAY",'MASTER TT'!$C$2:$C$68606,"08*-1*",'MASTER TT'!$AM$2:$AM$68606,"JAN-APRIL 2026",'MASTER TT'!$J$2:$J$68606,"&gt;=1"))</f>
        <v>0</v>
      </c>
      <c r="H202" s="79">
        <f>(COUNTIFS('MASTER TT'!$E$2:$E$68602,$A$2:$A$7563,'MASTER TT'!$B$2:$B$68602,"MONDAY",'MASTER TT'!$C$2:$C$68602,"1100-1*",'MASTER TT'!$AM$2:$AM$68602,"JAN-APRIL 2026",'MASTER TT'!$J$2:$J$68602,"&gt;=1"))</f>
        <v>0</v>
      </c>
      <c r="I202" s="79">
        <f>(COUNTIFS('MASTER TT'!$E$2:$E$68606,$A$2:$A$7563,'MASTER TT'!$B$2:$B$68606,"MONDAY",'MASTER TT'!$C$2:$C$68606,"1200-1*",'MASTER TT'!$AM$2:$AM$68606,"JAN-APRIL 2025",'MASTER TT'!$J$2:$J$68606,"&gt;=1"))</f>
        <v>0</v>
      </c>
      <c r="J202" s="79">
        <f>(COUNTIFS('MASTER TT'!$E$2:$E$68606,$A$2:$A$7563,'MASTER TT'!$B$2:$B$68606,"MONDAY",'MASTER TT'!$C$2:$C$68606,"1300-1*",'MASTER TT'!$AM$2:$AM$68606,"JAN-APRIL 2025",'MASTER TT'!$J$2:$J$68606,"&gt;=1"))</f>
        <v>0</v>
      </c>
      <c r="K202" s="79">
        <f>(COUNTIFS('MASTER TT'!$E$2:$E$68606,$A$2:$A$7563,'MASTER TT'!$B$2:$B$68606,"MONDAY",'MASTER TT'!$C$2:$C$68606,"14*-1*",'MASTER TT'!$AM$2:$AM$68606,"JAN-APRIL 2026",'MASTER TT'!$J$2:$J$68606,"&gt;=1"))</f>
        <v>0</v>
      </c>
      <c r="L202" s="79">
        <f>(COUNTIFS('MASTER TT'!$E$2:$E$68606,$A$2:$A$7563,'MASTER TT'!$B$2:$B$68606,"MONDAY",'MASTER TT'!$C$2:$C$68606,"17*-*",'MASTER TT'!$AM$2:$AM$68606,"JAN-APRIL 2026",'MASTER TT'!$J$2:$J$68606,"&gt;=1"))</f>
        <v>0</v>
      </c>
      <c r="M202" s="79">
        <f>(COUNTIFS('MASTER TT'!$E$2:$E$68606,$A$2:$A$7563,'MASTER TT'!$B$2:$B$68606,"TUESDAY",'MASTER TT'!$C$2:$C$68606,"08*-1*",'MASTER TT'!$AM$2:$AM$68606,"JAN-APRIL 2026",'MASTER TT'!$J$2:$J$68606,"&gt;=1"))</f>
        <v>0</v>
      </c>
      <c r="N202" s="79">
        <f>(COUNTIFS('MASTER TT'!$E$2:$E$68606,$A$2:$A$7563,'MASTER TT'!$B$2:$B$68606,"TUESDAY",'MASTER TT'!$C$2:$C$68606,"1100-1*",'MASTER TT'!$AM$2:$AM$68606,"JAN-APRIL 2026",'MASTER TT'!$J$2:$J$68606,"&gt;=1"))</f>
        <v>0</v>
      </c>
      <c r="O202" s="79">
        <f>(COUNTIFS('MASTER TT'!$E$2:$E$68606,$A$2:$A$7563,'MASTER TT'!$B$2:$B$68606,"MONDAY",'MASTER TT'!$C$2:$C$68606,"1200-1*",'MASTER TT'!$AM$2:$AM$68606,"JAN-APRIL 2025",'MASTER TT'!$J$2:$J$68606,"&gt;=1"))</f>
        <v>0</v>
      </c>
      <c r="P202" s="79">
        <f>(COUNTIFS('MASTER TT'!$E$2:$E$68606,$A$2:$A$7563,'MASTER TT'!$B$2:$B$68606,"TUESDAY",'MASTER TT'!$C$2:$C$68606,"1300-1*",'MASTER TT'!$AM$2:$AM$68606,"JAN-APRIL 2026",'MASTER TT'!$J$2:$J$68606,"&gt;=1"))</f>
        <v>0</v>
      </c>
      <c r="Q202" s="79">
        <f>(COUNTIFS('MASTER TT'!$E$2:$E$68606,$A$2:$A$7563,'MASTER TT'!$B$2:$B$68606,"TUESDAY",'MASTER TT'!$C$2:$C$68606,"14*-1*",'MASTER TT'!$AM$2:$AM$68606,"JAN-APRIL 2026",'MASTER TT'!$J$2:$J$68606,"&gt;=1"))</f>
        <v>0</v>
      </c>
      <c r="R202" s="79">
        <f>(COUNTIFS('MASTER TT'!$E$2:$E$68606,$A$2:$A$7563,'MASTER TT'!$B$2:$B$68606,"TUESDAY",'MASTER TT'!$C$2:$C$68606,"17*-*",'MASTER TT'!$AM$2:$AM$68606,"SEP-DEC  2025",'MASTER TT'!$J$2:$J$68606,"&gt;=1"))</f>
        <v>0</v>
      </c>
      <c r="S202" s="79">
        <f>(COUNTIFS('MASTER TT'!$E$2:$E$68606,$A$2:$A$7563,'MASTER TT'!$B$2:$B$68606,"WEDNESDAY",'MASTER TT'!$C$2:$C$68606,"08*-1*",'MASTER TT'!$AM$2:$AM$68606,"JAN-APRIL 2026",'MASTER TT'!$J$2:$J$68606,"&gt;=1"))</f>
        <v>0</v>
      </c>
      <c r="T202" s="79">
        <f>(COUNTIFS('MASTER TT'!$E$2:$E$68606,$A$2:$A$7563,'MASTER TT'!$B$2:$B$68606,"WEDNESDAY",'MASTER TT'!$C$2:$C$68606,"1100-1*",'MASTER TT'!$AM$2:$AM$68606,"JAN-APRIL 2026",'MASTER TT'!$J$2:$J$68606,"&gt;=1"))</f>
        <v>0</v>
      </c>
      <c r="U202" s="79">
        <f>(COUNTIFS('MASTER TT'!$E$2:$E$68606,$A$2:$A$7563,'MASTER TT'!$B$2:$B$68606,"MONDAY",'MASTER TT'!$C$2:$C$68606,"1200-1*",'MASTER TT'!$AM$2:$AM$68606,"JAN-APRIL 2025",'MASTER TT'!$J$2:$J$68606,"&gt;=1"))</f>
        <v>0</v>
      </c>
      <c r="V202" s="79">
        <f>(COUNTIFS('MASTER TT'!$E$2:$E$68606,$A$2:$A$7563,'MASTER TT'!$B$2:$B$68606,"MONDAY",'MASTER TT'!$C$2:$C$68606,"1300-1*",'MASTER TT'!$AM$2:$AM$68606,"JAN-APRIL 2025",'MASTER TT'!$J$2:$J$68606,"&gt;=1"))</f>
        <v>0</v>
      </c>
      <c r="W202" s="79">
        <f>(COUNTIFS('MASTER TT'!$E$2:$E$68606,$A$2:$A$7563,'MASTER TT'!$B$2:$B$68606,"WEDNESDAY",'MASTER TT'!$C$2:$C$68606,"14*-1*",'MASTER TT'!$AM$2:$AM$68606,"JAN-APRIL 2026",'MASTER TT'!$J$2:$J$68606,"&gt;=1"))</f>
        <v>0</v>
      </c>
      <c r="X202" s="79">
        <f>(COUNTIFS('MASTER TT'!$E$2:$E$68606,$A$2:$A$7563,'MASTER TT'!$B$2:$B$68606,"WEDNESDAY",'MASTER TT'!$C$2:$C$68606,"17*-*",'MASTER TT'!$AM$2:$AM$68606,"JAN-APRIL 2026",'MASTER TT'!$J$2:$J$68606,"&gt;=1"))</f>
        <v>0</v>
      </c>
      <c r="Y202" s="79">
        <f>(COUNTIFS('MASTER TT'!$E$2:$E$68606,$A$2:$A$7563,'MASTER TT'!$B$2:$B$68606,"THURSDAY",'MASTER TT'!$C$2:$C$68606,"08*-1*",'MASTER TT'!$AM$2:$AM$68606,"JAN-APRIL 2026",'MASTER TT'!$J$2:$J$68606,"&gt;=1"))</f>
        <v>0</v>
      </c>
      <c r="Z202" s="79">
        <f>(COUNTIFS('MASTER TT'!$E$2:$E$68606,$A$2:$A$7563,'MASTER TT'!$B$2:$B$68606,"THURSDAY",'MASTER TT'!$C$2:$C$68606,"1100-1*",'MASTER TT'!$AM$2:$AM$68606,"JAN-APRIL 2026",'MASTER TT'!$J$2:$J$68606,"&gt;=1"))</f>
        <v>0</v>
      </c>
      <c r="AA202" s="79">
        <f>(COUNTIFS('MASTER TT'!$E$2:$E$68606,$A$2:$A$7563,'MASTER TT'!$B$2:$B$68606,"MONDAY",'MASTER TT'!$C$2:$C$68606,"1200-1*",'MASTER TT'!$AM$2:$AM$68606,"JAN-APRIL 2025",'MASTER TT'!$J$2:$J$68606,"&gt;=1"))</f>
        <v>0</v>
      </c>
      <c r="AB202" s="79">
        <f>(COUNTIFS('MASTER TT'!$E$2:$E$68606,$A$2:$A$7563,'MASTER TT'!$B$2:$B$68606,"MONDAY",'MASTER TT'!$C$2:$C$68606,"1300-1*",'MASTER TT'!$AM$2:$AM$68606,"JAN-APRIL 2025",'MASTER TT'!$J$2:$J$68606,"&gt;=1"))</f>
        <v>0</v>
      </c>
      <c r="AC202" s="79">
        <f>(COUNTIFS('MASTER TT'!$E$2:$E$68606,$A$2:$A$7563,'MASTER TT'!$B$2:$B$68606,"THURSDAY",'MASTER TT'!$C$2:$C$68606,"14*-1*",'MASTER TT'!$AM$2:$AM$68606,"JAN-APRIL 2026",'MASTER TT'!$J$2:$J$68606,"&gt;=1"))</f>
        <v>0</v>
      </c>
      <c r="AD202" s="79">
        <f>(COUNTIFS('MASTER TT'!$E$2:$E$68606,$A$2:$A$7563,'MASTER TT'!$B$2:$B$68606,"THURSDAY",'MASTER TT'!$C$2:$C$68606,"17*-*",'MASTER TT'!$AM$2:$AM$68606,"JAN-APRIL 2026",'MASTER TT'!$J$2:$J$68606,"&gt;=1"))</f>
        <v>0</v>
      </c>
      <c r="AE202" s="79">
        <f>(COUNTIFS('MASTER TT'!$E$2:$E$68606,$A$2:$A$7563,'MASTER TT'!$B$2:$B$68606,"FRIDAY",'MASTER TT'!$C$2:$C$68606,"08*-1*",'MASTER TT'!$AM$2:$AM$68606,"JAN-APRIL 2026",'MASTER TT'!$J$2:$J$68606,"&gt;=1"))</f>
        <v>0</v>
      </c>
      <c r="AF202" s="79">
        <f>(COUNTIFS('MASTER TT'!$E$2:$E$68606,$A$2:$A$7563,'MASTER TT'!$B$2:$B$68606,"FRIDAY",'MASTER TT'!$C$2:$C$68606,"1100-1*",'MASTER TT'!$AM$2:$AM$68606,"JAN-APRIL 2026",'MASTER TT'!$J$2:$J$68606,"&gt;=1"))</f>
        <v>0</v>
      </c>
      <c r="AG202" s="79">
        <f>(COUNTIFS('MASTER TT'!$E$2:$E$68606,$A$2:$A$7563,'MASTER TT'!$B$2:$B$68606,"MONDAY",'MASTER TT'!$C$2:$C$68606,"1200-1*",'MASTER TT'!$AM$2:$AM$68606,"JAN-APRIL 2025",'MASTER TT'!$J$2:$J$68606,"&gt;=1"))</f>
        <v>0</v>
      </c>
      <c r="AH202" s="79">
        <f>(COUNTIFS('MASTER TT'!$E$2:$E$68606,$A$2:$A$7563,'MASTER TT'!$B$2:$B$68606,"MONDAY",'MASTER TT'!$C$2:$C$68606,"1300-1*",'MASTER TT'!$AM$2:$AM$68606,"JAN-APRIL 2025",'MASTER TT'!$J$2:$J$68606,"&gt;=1"))</f>
        <v>0</v>
      </c>
      <c r="AI202" s="79">
        <f>(COUNTIFS('MASTER TT'!$E$2:$E$68606,$A$2:$A$7563,'MASTER TT'!$B$2:$B$68606,"FRIDAY",'MASTER TT'!$C$2:$C$68606,"14*-1*",'MASTER TT'!$AM$2:$AM$68606,"JAN-APRIL 2026",'MASTER TT'!$J$2:$J$68606,"&gt;=1"))</f>
        <v>0</v>
      </c>
      <c r="AJ202" s="79">
        <f>(COUNTIFS('MASTER TT'!$E$2:$E$68606,$A$2:$A$7563,'MASTER TT'!$B$2:$B$68606,"FRIDAY",'MASTER TT'!$C$2:$C$68606,"17*-*",'MASTER TT'!$AM$2:$AM$68606,"JAN-APRIL 2026",'MASTER TT'!$J$2:$J$68606,"&gt;=1"))</f>
        <v>0</v>
      </c>
      <c r="AK202" s="79">
        <f>(COUNTIFS('MASTER TT'!$E$2:$E$68606,$A$2:$A$7563,'MASTER TT'!$B$2:$B$68606,"SATURDAY",'MASTER TT'!$C$2:$C$68606,"08*-1*",'MASTER TT'!$AM$2:$AM$68606,"JAN-APRIL 2026",'MASTER TT'!$J$2:$J$68606,"&gt;=1"))</f>
        <v>0</v>
      </c>
      <c r="AL202" s="79">
        <f>(COUNTIFS('MASTER TT'!$E$2:$E$68606,$A$2:$A$7563,'MASTER TT'!$B$2:$B$68606,"SATURDAY",'MASTER TT'!$C$2:$C$68606,"1100-1*",'MASTER TT'!$AM$2:$AM$68606,"JAN-APRIL 2026",'MASTER TT'!$J$2:$J$68606,"&gt;=1"))</f>
        <v>0</v>
      </c>
      <c r="AM202" s="79">
        <f>(COUNTIFS('MASTER TT'!$E$2:$E$68606,$A$2:$A$7563,'MASTER TT'!$B$2:$B$68606,"MONDAY",'MASTER TT'!$C$2:$C$68606,"1200-1*",'MASTER TT'!$AM$2:$AM$68606,"JAN-APRIL 2025",'MASTER TT'!$J$2:$J$68606,"&gt;=1"))</f>
        <v>0</v>
      </c>
      <c r="AN202" s="79">
        <f>(COUNTIFS('MASTER TT'!$E$2:$E$68606,$A$2:$A$7563,'MASTER TT'!$B$2:$B$68606,"MONDAY",'MASTER TT'!$C$2:$C$68606,"1300-1*",'MASTER TT'!$AM$2:$AM$68606,"JAN-APRIL 2025",'MASTER TT'!$J$2:$J$68606,"&gt;=1"))</f>
        <v>0</v>
      </c>
      <c r="AO202" s="79">
        <f>(COUNTIFS('MASTER TT'!$E$2:$E$68606,$A$2:$A$7563,'MASTER TT'!$B$2:$B$68606,"MONDAY",'MASTER TT'!$C$2:$C$68606,"14*-1*",'MASTER TT'!$AM$2:$AM$68606,"MAY-AUG 2025",'MASTER TT'!$J$2:$J$68606,"&gt;=1"))</f>
        <v>0</v>
      </c>
      <c r="AP202" s="79">
        <f>(COUNTIFS('MASTER TT'!$E$2:$E$68606,$A$2:$A$7563,'MASTER TT'!$B$2:$B$68606,"SATURDAY",'MASTER TT'!$C$2:$C$68606,"17*-*",'MASTER TT'!$AM$2:$AM$68606,"JAN-APRIL 2026",'MASTER TT'!$J$2:$J$68606,"&gt;=1"))</f>
        <v>0</v>
      </c>
      <c r="AQ202" s="79">
        <f>(COUNTIFS('MASTER TT'!$E$2:$E$68606,$A$2:$A$7563,'MASTER TT'!$B$2:$B$68606,"SUNDAY",'MASTER TT'!$C$2:$C$68606,"08*-1*",'MASTER TT'!$AM$2:$AM$68606,"JAN-APRIL 2026",'MASTER TT'!$J$2:$J$68606,"&gt;=1"))</f>
        <v>0</v>
      </c>
      <c r="AR202" s="79">
        <f>(COUNTIFS('MASTER TT'!$E$2:$E$68607,$A$2:$A$7563,'MASTER TT'!$B$2:$B$68607,"SUNDAY",'MASTER TT'!$C$2:$C$68607,"1100-1*",'MASTER TT'!$AM$2:$AM$68607,"JAN-APRIL 2026",'MASTER TT'!$J$2:$J$68607,"&gt;=1"))</f>
        <v>0</v>
      </c>
      <c r="AS202" s="79">
        <f>(COUNTIFS('MASTER TT'!$E$2:$E$68606,$A$2:$A$7563,'MASTER TT'!$B$2:$B$68606,"SUNDAY",'MASTER TT'!$C$2:$C$68606,"1200-1*",'MASTER TT'!$AM$2:$AM$68606,"JAN-APRIL 2026",'MASTER TT'!$J$2:$J$68606,"&gt;=1"))</f>
        <v>0</v>
      </c>
      <c r="AT202" s="79">
        <f>(COUNTIFS('MASTER TT'!$E$2:$E$68606,$A$2:$A$7563,'MASTER TT'!$B$2:$B$68606,"SUNDAY",'MASTER TT'!$C$2:$C$68606,"1300-1*",'MASTER TT'!$AM$2:$AM$68606,"JAN-APRIL 2026",'MASTER TT'!$J$2:$J$68606,"&gt;=1"))</f>
        <v>0</v>
      </c>
      <c r="AU202" s="79">
        <f>(COUNTIFS('MASTER TT'!$E$2:$E$68606,$A$2:$A$7563,'MASTER TT'!$B$2:$B$68606,"SUNDAY",'MASTER TT'!$C$2:$C$68606,"14*-1*",'MASTER TT'!$AM$2:$AM$68606,"JAN-APRIL 2026",'MASTER TT'!$J$2:$J$68606,"&gt;=1"))</f>
        <v>0</v>
      </c>
      <c r="AV202" s="79">
        <f>(COUNTIFS('MASTER TT'!$E$2:$E$68606,$A$2:$A$7563,'MASTER TT'!$B$2:$B$68606,"SUNDAY",'MASTER TT'!$C$2:$C$68606,"17*-*",'MASTER TT'!$AM$2:$AM$68606,"JAN-APRIL 2026",'MASTER TT'!$J$2:$J$68606,"&gt;=1"))</f>
        <v>0</v>
      </c>
      <c r="AW202" s="28"/>
      <c r="AX202" s="29"/>
      <c r="AY202" s="28"/>
      <c r="AZ202" s="28"/>
      <c r="BA202" s="28"/>
      <c r="BB202" s="28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1"/>
      <c r="BZ202" s="31"/>
      <c r="CA202" s="30"/>
      <c r="CB202" s="30"/>
      <c r="CC202" s="30"/>
      <c r="CD202" s="30"/>
      <c r="CE202" s="30"/>
      <c r="CF202" s="30"/>
    </row>
    <row r="203" spans="1:84" ht="14.25" customHeight="1">
      <c r="A203" s="129" t="s">
        <v>577</v>
      </c>
      <c r="B203" s="130" t="s">
        <v>510</v>
      </c>
      <c r="C203" s="46"/>
      <c r="D203" s="121"/>
      <c r="E203" s="121"/>
      <c r="F203" s="121" t="s">
        <v>479</v>
      </c>
      <c r="G203" s="79">
        <f>(COUNTIFS('MASTER TT'!$E$2:$E$68606,$A$2:$A$7563,'MASTER TT'!$B$2:$B$68606,"MONDAY",'MASTER TT'!$C$2:$C$68606,"08*-1*",'MASTER TT'!$AM$2:$AM$68606,"JAN-APRIL 2026",'MASTER TT'!$J$2:$J$68606,"&gt;=1"))</f>
        <v>0</v>
      </c>
      <c r="H203" s="79">
        <f>(COUNTIFS('MASTER TT'!$E$2:$E$68602,$A$2:$A$7563,'MASTER TT'!$B$2:$B$68602,"MONDAY",'MASTER TT'!$C$2:$C$68602,"1100-1*",'MASTER TT'!$AM$2:$AM$68602,"JAN-APRIL 2026",'MASTER TT'!$J$2:$J$68602,"&gt;=1"))</f>
        <v>0</v>
      </c>
      <c r="I203" s="79">
        <f>(COUNTIFS('MASTER TT'!$E$2:$E$68606,$A$2:$A$7563,'MASTER TT'!$B$2:$B$68606,"MONDAY",'MASTER TT'!$C$2:$C$68606,"1200-1*",'MASTER TT'!$AM$2:$AM$68606,"JAN-APRIL 2025",'MASTER TT'!$J$2:$J$68606,"&gt;=1"))</f>
        <v>0</v>
      </c>
      <c r="J203" s="79">
        <f>(COUNTIFS('MASTER TT'!$E$2:$E$68606,$A$2:$A$7563,'MASTER TT'!$B$2:$B$68606,"MONDAY",'MASTER TT'!$C$2:$C$68606,"1300-1*",'MASTER TT'!$AM$2:$AM$68606,"JAN-APRIL 2025",'MASTER TT'!$J$2:$J$68606,"&gt;=1"))</f>
        <v>0</v>
      </c>
      <c r="K203" s="79">
        <f>(COUNTIFS('MASTER TT'!$E$2:$E$68606,$A$2:$A$7563,'MASTER TT'!$B$2:$B$68606,"MONDAY",'MASTER TT'!$C$2:$C$68606,"14*-1*",'MASTER TT'!$AM$2:$AM$68606,"JAN-APRIL 2026",'MASTER TT'!$J$2:$J$68606,"&gt;=1"))</f>
        <v>0</v>
      </c>
      <c r="L203" s="79">
        <f>(COUNTIFS('MASTER TT'!$E$2:$E$68606,$A$2:$A$7563,'MASTER TT'!$B$2:$B$68606,"MONDAY",'MASTER TT'!$C$2:$C$68606,"17*-*",'MASTER TT'!$AM$2:$AM$68606,"JAN-APRIL 2026",'MASTER TT'!$J$2:$J$68606,"&gt;=1"))</f>
        <v>0</v>
      </c>
      <c r="M203" s="79">
        <f>(COUNTIFS('MASTER TT'!$E$2:$E$68606,$A$2:$A$7563,'MASTER TT'!$B$2:$B$68606,"TUESDAY",'MASTER TT'!$C$2:$C$68606,"08*-1*",'MASTER TT'!$AM$2:$AM$68606,"JAN-APRIL 2026",'MASTER TT'!$J$2:$J$68606,"&gt;=1"))</f>
        <v>0</v>
      </c>
      <c r="N203" s="79">
        <f>(COUNTIFS('MASTER TT'!$E$2:$E$68606,$A$2:$A$7563,'MASTER TT'!$B$2:$B$68606,"TUESDAY",'MASTER TT'!$C$2:$C$68606,"1100-1*",'MASTER TT'!$AM$2:$AM$68606,"JAN-APRIL 2026",'MASTER TT'!$J$2:$J$68606,"&gt;=1"))</f>
        <v>0</v>
      </c>
      <c r="O203" s="79">
        <f>(COUNTIFS('MASTER TT'!$E$2:$E$68606,$A$2:$A$7563,'MASTER TT'!$B$2:$B$68606,"MONDAY",'MASTER TT'!$C$2:$C$68606,"1200-1*",'MASTER TT'!$AM$2:$AM$68606,"JAN-APRIL 2025",'MASTER TT'!$J$2:$J$68606,"&gt;=1"))</f>
        <v>0</v>
      </c>
      <c r="P203" s="79">
        <f>(COUNTIFS('MASTER TT'!$E$2:$E$68606,$A$2:$A$7563,'MASTER TT'!$B$2:$B$68606,"TUESDAY",'MASTER TT'!$C$2:$C$68606,"1300-1*",'MASTER TT'!$AM$2:$AM$68606,"JAN-APRIL 2026",'MASTER TT'!$J$2:$J$68606,"&gt;=1"))</f>
        <v>0</v>
      </c>
      <c r="Q203" s="79">
        <f>(COUNTIFS('MASTER TT'!$E$2:$E$68606,$A$2:$A$7563,'MASTER TT'!$B$2:$B$68606,"TUESDAY",'MASTER TT'!$C$2:$C$68606,"14*-1*",'MASTER TT'!$AM$2:$AM$68606,"JAN-APRIL 2026",'MASTER TT'!$J$2:$J$68606,"&gt;=1"))</f>
        <v>0</v>
      </c>
      <c r="R203" s="79">
        <f>(COUNTIFS('MASTER TT'!$E$2:$E$68606,$A$2:$A$7563,'MASTER TT'!$B$2:$B$68606,"TUESDAY",'MASTER TT'!$C$2:$C$68606,"17*-*",'MASTER TT'!$AM$2:$AM$68606,"SEP-DEC  2025",'MASTER TT'!$J$2:$J$68606,"&gt;=1"))</f>
        <v>0</v>
      </c>
      <c r="S203" s="79">
        <f>(COUNTIFS('MASTER TT'!$E$2:$E$68606,$A$2:$A$7563,'MASTER TT'!$B$2:$B$68606,"WEDNESDAY",'MASTER TT'!$C$2:$C$68606,"08*-1*",'MASTER TT'!$AM$2:$AM$68606,"JAN-APRIL 2026",'MASTER TT'!$J$2:$J$68606,"&gt;=1"))</f>
        <v>0</v>
      </c>
      <c r="T203" s="79">
        <f>(COUNTIFS('MASTER TT'!$E$2:$E$68606,$A$2:$A$7563,'MASTER TT'!$B$2:$B$68606,"WEDNESDAY",'MASTER TT'!$C$2:$C$68606,"1100-1*",'MASTER TT'!$AM$2:$AM$68606,"JAN-APRIL 2026",'MASTER TT'!$J$2:$J$68606,"&gt;=1"))</f>
        <v>0</v>
      </c>
      <c r="U203" s="79">
        <f>(COUNTIFS('MASTER TT'!$E$2:$E$68606,$A$2:$A$7563,'MASTER TT'!$B$2:$B$68606,"MONDAY",'MASTER TT'!$C$2:$C$68606,"1200-1*",'MASTER TT'!$AM$2:$AM$68606,"JAN-APRIL 2025",'MASTER TT'!$J$2:$J$68606,"&gt;=1"))</f>
        <v>0</v>
      </c>
      <c r="V203" s="79">
        <f>(COUNTIFS('MASTER TT'!$E$2:$E$68606,$A$2:$A$7563,'MASTER TT'!$B$2:$B$68606,"MONDAY",'MASTER TT'!$C$2:$C$68606,"1300-1*",'MASTER TT'!$AM$2:$AM$68606,"JAN-APRIL 2025",'MASTER TT'!$J$2:$J$68606,"&gt;=1"))</f>
        <v>0</v>
      </c>
      <c r="W203" s="79">
        <f>(COUNTIFS('MASTER TT'!$E$2:$E$68606,$A$2:$A$7563,'MASTER TT'!$B$2:$B$68606,"WEDNESDAY",'MASTER TT'!$C$2:$C$68606,"14*-1*",'MASTER TT'!$AM$2:$AM$68606,"JAN-APRIL 2026",'MASTER TT'!$J$2:$J$68606,"&gt;=1"))</f>
        <v>0</v>
      </c>
      <c r="X203" s="79">
        <f>(COUNTIFS('MASTER TT'!$E$2:$E$68606,$A$2:$A$7563,'MASTER TT'!$B$2:$B$68606,"WEDNESDAY",'MASTER TT'!$C$2:$C$68606,"17*-*",'MASTER TT'!$AM$2:$AM$68606,"JAN-APRIL 2026",'MASTER TT'!$J$2:$J$68606,"&gt;=1"))</f>
        <v>0</v>
      </c>
      <c r="Y203" s="79">
        <f>(COUNTIFS('MASTER TT'!$E$2:$E$68606,$A$2:$A$7563,'MASTER TT'!$B$2:$B$68606,"THURSDAY",'MASTER TT'!$C$2:$C$68606,"08*-1*",'MASTER TT'!$AM$2:$AM$68606,"JAN-APRIL 2026",'MASTER TT'!$J$2:$J$68606,"&gt;=1"))</f>
        <v>0</v>
      </c>
      <c r="Z203" s="79">
        <f>(COUNTIFS('MASTER TT'!$E$2:$E$68606,$A$2:$A$7563,'MASTER TT'!$B$2:$B$68606,"THURSDAY",'MASTER TT'!$C$2:$C$68606,"1100-1*",'MASTER TT'!$AM$2:$AM$68606,"JAN-APRIL 2026",'MASTER TT'!$J$2:$J$68606,"&gt;=1"))</f>
        <v>0</v>
      </c>
      <c r="AA203" s="79">
        <f>(COUNTIFS('MASTER TT'!$E$2:$E$68606,$A$2:$A$7563,'MASTER TT'!$B$2:$B$68606,"MONDAY",'MASTER TT'!$C$2:$C$68606,"1200-1*",'MASTER TT'!$AM$2:$AM$68606,"JAN-APRIL 2025",'MASTER TT'!$J$2:$J$68606,"&gt;=1"))</f>
        <v>0</v>
      </c>
      <c r="AB203" s="79">
        <f>(COUNTIFS('MASTER TT'!$E$2:$E$68606,$A$2:$A$7563,'MASTER TT'!$B$2:$B$68606,"MONDAY",'MASTER TT'!$C$2:$C$68606,"1300-1*",'MASTER TT'!$AM$2:$AM$68606,"JAN-APRIL 2025",'MASTER TT'!$J$2:$J$68606,"&gt;=1"))</f>
        <v>0</v>
      </c>
      <c r="AC203" s="79">
        <f>(COUNTIFS('MASTER TT'!$E$2:$E$68606,$A$2:$A$7563,'MASTER TT'!$B$2:$B$68606,"THURSDAY",'MASTER TT'!$C$2:$C$68606,"14*-1*",'MASTER TT'!$AM$2:$AM$68606,"JAN-APRIL 2026",'MASTER TT'!$J$2:$J$68606,"&gt;=1"))</f>
        <v>0</v>
      </c>
      <c r="AD203" s="79">
        <f>(COUNTIFS('MASTER TT'!$E$2:$E$68606,$A$2:$A$7563,'MASTER TT'!$B$2:$B$68606,"THURSDAY",'MASTER TT'!$C$2:$C$68606,"17*-*",'MASTER TT'!$AM$2:$AM$68606,"JAN-APRIL 2026",'MASTER TT'!$J$2:$J$68606,"&gt;=1"))</f>
        <v>0</v>
      </c>
      <c r="AE203" s="79">
        <f>(COUNTIFS('MASTER TT'!$E$2:$E$68606,$A$2:$A$7563,'MASTER TT'!$B$2:$B$68606,"FRIDAY",'MASTER TT'!$C$2:$C$68606,"08*-1*",'MASTER TT'!$AM$2:$AM$68606,"JAN-APRIL 2026",'MASTER TT'!$J$2:$J$68606,"&gt;=1"))</f>
        <v>0</v>
      </c>
      <c r="AF203" s="79">
        <f>(COUNTIFS('MASTER TT'!$E$2:$E$68606,$A$2:$A$7563,'MASTER TT'!$B$2:$B$68606,"FRIDAY",'MASTER TT'!$C$2:$C$68606,"1100-1*",'MASTER TT'!$AM$2:$AM$68606,"JAN-APRIL 2026",'MASTER TT'!$J$2:$J$68606,"&gt;=1"))</f>
        <v>0</v>
      </c>
      <c r="AG203" s="79">
        <f>(COUNTIFS('MASTER TT'!$E$2:$E$68606,$A$2:$A$7563,'MASTER TT'!$B$2:$B$68606,"MONDAY",'MASTER TT'!$C$2:$C$68606,"1200-1*",'MASTER TT'!$AM$2:$AM$68606,"JAN-APRIL 2025",'MASTER TT'!$J$2:$J$68606,"&gt;=1"))</f>
        <v>0</v>
      </c>
      <c r="AH203" s="79">
        <f>(COUNTIFS('MASTER TT'!$E$2:$E$68606,$A$2:$A$7563,'MASTER TT'!$B$2:$B$68606,"MONDAY",'MASTER TT'!$C$2:$C$68606,"1300-1*",'MASTER TT'!$AM$2:$AM$68606,"JAN-APRIL 2025",'MASTER TT'!$J$2:$J$68606,"&gt;=1"))</f>
        <v>0</v>
      </c>
      <c r="AI203" s="79">
        <f>(COUNTIFS('MASTER TT'!$E$2:$E$68606,$A$2:$A$7563,'MASTER TT'!$B$2:$B$68606,"FRIDAY",'MASTER TT'!$C$2:$C$68606,"14*-1*",'MASTER TT'!$AM$2:$AM$68606,"JAN-APRIL 2026",'MASTER TT'!$J$2:$J$68606,"&gt;=1"))</f>
        <v>0</v>
      </c>
      <c r="AJ203" s="79">
        <f>(COUNTIFS('MASTER TT'!$E$2:$E$68606,$A$2:$A$7563,'MASTER TT'!$B$2:$B$68606,"FRIDAY",'MASTER TT'!$C$2:$C$68606,"17*-*",'MASTER TT'!$AM$2:$AM$68606,"JAN-APRIL 2026",'MASTER TT'!$J$2:$J$68606,"&gt;=1"))</f>
        <v>0</v>
      </c>
      <c r="AK203" s="79">
        <f>(COUNTIFS('MASTER TT'!$E$2:$E$68606,$A$2:$A$7563,'MASTER TT'!$B$2:$B$68606,"SATURDAY",'MASTER TT'!$C$2:$C$68606,"08*-1*",'MASTER TT'!$AM$2:$AM$68606,"JAN-APRIL 2026",'MASTER TT'!$J$2:$J$68606,"&gt;=1"))</f>
        <v>0</v>
      </c>
      <c r="AL203" s="79">
        <f>(COUNTIFS('MASTER TT'!$E$2:$E$68606,$A$2:$A$7563,'MASTER TT'!$B$2:$B$68606,"SATURDAY",'MASTER TT'!$C$2:$C$68606,"1100-1*",'MASTER TT'!$AM$2:$AM$68606,"JAN-APRIL 2026",'MASTER TT'!$J$2:$J$68606,"&gt;=1"))</f>
        <v>0</v>
      </c>
      <c r="AM203" s="79">
        <f>(COUNTIFS('MASTER TT'!$E$2:$E$68606,$A$2:$A$7563,'MASTER TT'!$B$2:$B$68606,"MONDAY",'MASTER TT'!$C$2:$C$68606,"1200-1*",'MASTER TT'!$AM$2:$AM$68606,"JAN-APRIL 2025",'MASTER TT'!$J$2:$J$68606,"&gt;=1"))</f>
        <v>0</v>
      </c>
      <c r="AN203" s="79">
        <f>(COUNTIFS('MASTER TT'!$E$2:$E$68606,$A$2:$A$7563,'MASTER TT'!$B$2:$B$68606,"MONDAY",'MASTER TT'!$C$2:$C$68606,"1300-1*",'MASTER TT'!$AM$2:$AM$68606,"JAN-APRIL 2025",'MASTER TT'!$J$2:$J$68606,"&gt;=1"))</f>
        <v>0</v>
      </c>
      <c r="AO203" s="79">
        <f>(COUNTIFS('MASTER TT'!$E$2:$E$68606,$A$2:$A$7563,'MASTER TT'!$B$2:$B$68606,"MONDAY",'MASTER TT'!$C$2:$C$68606,"14*-1*",'MASTER TT'!$AM$2:$AM$68606,"MAY-AUG 2025",'MASTER TT'!$J$2:$J$68606,"&gt;=1"))</f>
        <v>0</v>
      </c>
      <c r="AP203" s="79">
        <f>(COUNTIFS('MASTER TT'!$E$2:$E$68606,$A$2:$A$7563,'MASTER TT'!$B$2:$B$68606,"SATURDAY",'MASTER TT'!$C$2:$C$68606,"17*-*",'MASTER TT'!$AM$2:$AM$68606,"JAN-APRIL 2026",'MASTER TT'!$J$2:$J$68606,"&gt;=1"))</f>
        <v>0</v>
      </c>
      <c r="AQ203" s="79">
        <f>(COUNTIFS('MASTER TT'!$E$2:$E$68606,$A$2:$A$7563,'MASTER TT'!$B$2:$B$68606,"SUNDAY",'MASTER TT'!$C$2:$C$68606,"08*-1*",'MASTER TT'!$AM$2:$AM$68606,"JAN-APRIL 2026",'MASTER TT'!$J$2:$J$68606,"&gt;=1"))</f>
        <v>0</v>
      </c>
      <c r="AR203" s="79">
        <f>(COUNTIFS('MASTER TT'!$E$2:$E$68607,$A$2:$A$7563,'MASTER TT'!$B$2:$B$68607,"SUNDAY",'MASTER TT'!$C$2:$C$68607,"1100-1*",'MASTER TT'!$AM$2:$AM$68607,"JAN-APRIL 2026",'MASTER TT'!$J$2:$J$68607,"&gt;=1"))</f>
        <v>0</v>
      </c>
      <c r="AS203" s="79">
        <f>(COUNTIFS('MASTER TT'!$E$2:$E$68606,$A$2:$A$7563,'MASTER TT'!$B$2:$B$68606,"SUNDAY",'MASTER TT'!$C$2:$C$68606,"1200-1*",'MASTER TT'!$AM$2:$AM$68606,"JAN-APRIL 2026",'MASTER TT'!$J$2:$J$68606,"&gt;=1"))</f>
        <v>0</v>
      </c>
      <c r="AT203" s="79">
        <f>(COUNTIFS('MASTER TT'!$E$2:$E$68606,$A$2:$A$7563,'MASTER TT'!$B$2:$B$68606,"SUNDAY",'MASTER TT'!$C$2:$C$68606,"1300-1*",'MASTER TT'!$AM$2:$AM$68606,"JAN-APRIL 2026",'MASTER TT'!$J$2:$J$68606,"&gt;=1"))</f>
        <v>0</v>
      </c>
      <c r="AU203" s="79">
        <f>(COUNTIFS('MASTER TT'!$E$2:$E$68606,$A$2:$A$7563,'MASTER TT'!$B$2:$B$68606,"SUNDAY",'MASTER TT'!$C$2:$C$68606,"14*-1*",'MASTER TT'!$AM$2:$AM$68606,"JAN-APRIL 2026",'MASTER TT'!$J$2:$J$68606,"&gt;=1"))</f>
        <v>0</v>
      </c>
      <c r="AV203" s="79">
        <f>(COUNTIFS('MASTER TT'!$E$2:$E$68606,$A$2:$A$7563,'MASTER TT'!$B$2:$B$68606,"SUNDAY",'MASTER TT'!$C$2:$C$68606,"17*-*",'MASTER TT'!$AM$2:$AM$68606,"JAN-APRIL 2026",'MASTER TT'!$J$2:$J$68606,"&gt;=1"))</f>
        <v>0</v>
      </c>
      <c r="AW203" s="28"/>
      <c r="AX203" s="29"/>
      <c r="AY203" s="28"/>
      <c r="AZ203" s="28"/>
      <c r="BA203" s="28"/>
      <c r="BB203" s="28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1"/>
      <c r="BZ203" s="31"/>
      <c r="CA203" s="30"/>
      <c r="CB203" s="30"/>
      <c r="CC203" s="30"/>
      <c r="CD203" s="30"/>
      <c r="CE203" s="30"/>
      <c r="CF203" s="30"/>
    </row>
    <row r="204" spans="1:84" ht="14.25" customHeight="1">
      <c r="A204" s="129" t="s">
        <v>578</v>
      </c>
      <c r="B204" s="130" t="s">
        <v>510</v>
      </c>
      <c r="C204" s="46"/>
      <c r="D204" s="121"/>
      <c r="E204" s="121"/>
      <c r="F204" s="121" t="s">
        <v>479</v>
      </c>
      <c r="G204" s="79">
        <f>(COUNTIFS('MASTER TT'!$E$2:$E$68606,$A$2:$A$7563,'MASTER TT'!$B$2:$B$68606,"MONDAY",'MASTER TT'!$C$2:$C$68606,"08*-1*",'MASTER TT'!$AM$2:$AM$68606,"JAN-APRIL 2026",'MASTER TT'!$J$2:$J$68606,"&gt;=1"))</f>
        <v>0</v>
      </c>
      <c r="H204" s="79">
        <f>(COUNTIFS('MASTER TT'!$E$2:$E$68602,$A$2:$A$7563,'MASTER TT'!$B$2:$B$68602,"MONDAY",'MASTER TT'!$C$2:$C$68602,"1100-1*",'MASTER TT'!$AM$2:$AM$68602,"JAN-APRIL 2026",'MASTER TT'!$J$2:$J$68602,"&gt;=1"))</f>
        <v>0</v>
      </c>
      <c r="I204" s="79">
        <f>(COUNTIFS('MASTER TT'!$E$2:$E$68606,$A$2:$A$7563,'MASTER TT'!$B$2:$B$68606,"MONDAY",'MASTER TT'!$C$2:$C$68606,"1200-1*",'MASTER TT'!$AM$2:$AM$68606,"JAN-APRIL 2025",'MASTER TT'!$J$2:$J$68606,"&gt;=1"))</f>
        <v>0</v>
      </c>
      <c r="J204" s="79">
        <f>(COUNTIFS('MASTER TT'!$E$2:$E$68606,$A$2:$A$7563,'MASTER TT'!$B$2:$B$68606,"MONDAY",'MASTER TT'!$C$2:$C$68606,"1300-1*",'MASTER TT'!$AM$2:$AM$68606,"JAN-APRIL 2025",'MASTER TT'!$J$2:$J$68606,"&gt;=1"))</f>
        <v>0</v>
      </c>
      <c r="K204" s="79">
        <f>(COUNTIFS('MASTER TT'!$E$2:$E$68606,$A$2:$A$7563,'MASTER TT'!$B$2:$B$68606,"MONDAY",'MASTER TT'!$C$2:$C$68606,"14*-1*",'MASTER TT'!$AM$2:$AM$68606,"JAN-APRIL 2026",'MASTER TT'!$J$2:$J$68606,"&gt;=1"))</f>
        <v>0</v>
      </c>
      <c r="L204" s="79">
        <f>(COUNTIFS('MASTER TT'!$E$2:$E$68606,$A$2:$A$7563,'MASTER TT'!$B$2:$B$68606,"MONDAY",'MASTER TT'!$C$2:$C$68606,"17*-*",'MASTER TT'!$AM$2:$AM$68606,"JAN-APRIL 2026",'MASTER TT'!$J$2:$J$68606,"&gt;=1"))</f>
        <v>0</v>
      </c>
      <c r="M204" s="79">
        <f>(COUNTIFS('MASTER TT'!$E$2:$E$68606,$A$2:$A$7563,'MASTER TT'!$B$2:$B$68606,"TUESDAY",'MASTER TT'!$C$2:$C$68606,"08*-1*",'MASTER TT'!$AM$2:$AM$68606,"JAN-APRIL 2026",'MASTER TT'!$J$2:$J$68606,"&gt;=1"))</f>
        <v>0</v>
      </c>
      <c r="N204" s="79">
        <f>(COUNTIFS('MASTER TT'!$E$2:$E$68606,$A$2:$A$7563,'MASTER TT'!$B$2:$B$68606,"TUESDAY",'MASTER TT'!$C$2:$C$68606,"1100-1*",'MASTER TT'!$AM$2:$AM$68606,"JAN-APRIL 2026",'MASTER TT'!$J$2:$J$68606,"&gt;=1"))</f>
        <v>0</v>
      </c>
      <c r="O204" s="79">
        <f>(COUNTIFS('MASTER TT'!$E$2:$E$68606,$A$2:$A$7563,'MASTER TT'!$B$2:$B$68606,"MONDAY",'MASTER TT'!$C$2:$C$68606,"1200-1*",'MASTER TT'!$AM$2:$AM$68606,"JAN-APRIL 2025",'MASTER TT'!$J$2:$J$68606,"&gt;=1"))</f>
        <v>0</v>
      </c>
      <c r="P204" s="79">
        <f>(COUNTIFS('MASTER TT'!$E$2:$E$68606,$A$2:$A$7563,'MASTER TT'!$B$2:$B$68606,"TUESDAY",'MASTER TT'!$C$2:$C$68606,"1300-1*",'MASTER TT'!$AM$2:$AM$68606,"JAN-APRIL 2026",'MASTER TT'!$J$2:$J$68606,"&gt;=1"))</f>
        <v>0</v>
      </c>
      <c r="Q204" s="79">
        <f>(COUNTIFS('MASTER TT'!$E$2:$E$68606,$A$2:$A$7563,'MASTER TT'!$B$2:$B$68606,"TUESDAY",'MASTER TT'!$C$2:$C$68606,"14*-1*",'MASTER TT'!$AM$2:$AM$68606,"JAN-APRIL 2026",'MASTER TT'!$J$2:$J$68606,"&gt;=1"))</f>
        <v>0</v>
      </c>
      <c r="R204" s="79">
        <f>(COUNTIFS('MASTER TT'!$E$2:$E$68606,$A$2:$A$7563,'MASTER TT'!$B$2:$B$68606,"TUESDAY",'MASTER TT'!$C$2:$C$68606,"17*-*",'MASTER TT'!$AM$2:$AM$68606,"SEP-DEC  2025",'MASTER TT'!$J$2:$J$68606,"&gt;=1"))</f>
        <v>0</v>
      </c>
      <c r="S204" s="79">
        <f>(COUNTIFS('MASTER TT'!$E$2:$E$68606,$A$2:$A$7563,'MASTER TT'!$B$2:$B$68606,"WEDNESDAY",'MASTER TT'!$C$2:$C$68606,"08*-1*",'MASTER TT'!$AM$2:$AM$68606,"JAN-APRIL 2026",'MASTER TT'!$J$2:$J$68606,"&gt;=1"))</f>
        <v>0</v>
      </c>
      <c r="T204" s="79">
        <f>(COUNTIFS('MASTER TT'!$E$2:$E$68606,$A$2:$A$7563,'MASTER TT'!$B$2:$B$68606,"WEDNESDAY",'MASTER TT'!$C$2:$C$68606,"1100-1*",'MASTER TT'!$AM$2:$AM$68606,"JAN-APRIL 2026",'MASTER TT'!$J$2:$J$68606,"&gt;=1"))</f>
        <v>0</v>
      </c>
      <c r="U204" s="79">
        <f>(COUNTIFS('MASTER TT'!$E$2:$E$68606,$A$2:$A$7563,'MASTER TT'!$B$2:$B$68606,"MONDAY",'MASTER TT'!$C$2:$C$68606,"1200-1*",'MASTER TT'!$AM$2:$AM$68606,"JAN-APRIL 2025",'MASTER TT'!$J$2:$J$68606,"&gt;=1"))</f>
        <v>0</v>
      </c>
      <c r="V204" s="79">
        <f>(COUNTIFS('MASTER TT'!$E$2:$E$68606,$A$2:$A$7563,'MASTER TT'!$B$2:$B$68606,"MONDAY",'MASTER TT'!$C$2:$C$68606,"1300-1*",'MASTER TT'!$AM$2:$AM$68606,"JAN-APRIL 2025",'MASTER TT'!$J$2:$J$68606,"&gt;=1"))</f>
        <v>0</v>
      </c>
      <c r="W204" s="79">
        <f>(COUNTIFS('MASTER TT'!$E$2:$E$68606,$A$2:$A$7563,'MASTER TT'!$B$2:$B$68606,"WEDNESDAY",'MASTER TT'!$C$2:$C$68606,"14*-1*",'MASTER TT'!$AM$2:$AM$68606,"JAN-APRIL 2026",'MASTER TT'!$J$2:$J$68606,"&gt;=1"))</f>
        <v>0</v>
      </c>
      <c r="X204" s="79">
        <f>(COUNTIFS('MASTER TT'!$E$2:$E$68606,$A$2:$A$7563,'MASTER TT'!$B$2:$B$68606,"WEDNESDAY",'MASTER TT'!$C$2:$C$68606,"17*-*",'MASTER TT'!$AM$2:$AM$68606,"JAN-APRIL 2026",'MASTER TT'!$J$2:$J$68606,"&gt;=1"))</f>
        <v>0</v>
      </c>
      <c r="Y204" s="79">
        <f>(COUNTIFS('MASTER TT'!$E$2:$E$68606,$A$2:$A$7563,'MASTER TT'!$B$2:$B$68606,"THURSDAY",'MASTER TT'!$C$2:$C$68606,"08*-1*",'MASTER TT'!$AM$2:$AM$68606,"JAN-APRIL 2026",'MASTER TT'!$J$2:$J$68606,"&gt;=1"))</f>
        <v>0</v>
      </c>
      <c r="Z204" s="79">
        <f>(COUNTIFS('MASTER TT'!$E$2:$E$68606,$A$2:$A$7563,'MASTER TT'!$B$2:$B$68606,"THURSDAY",'MASTER TT'!$C$2:$C$68606,"1100-1*",'MASTER TT'!$AM$2:$AM$68606,"JAN-APRIL 2026",'MASTER TT'!$J$2:$J$68606,"&gt;=1"))</f>
        <v>0</v>
      </c>
      <c r="AA204" s="79">
        <f>(COUNTIFS('MASTER TT'!$E$2:$E$68606,$A$2:$A$7563,'MASTER TT'!$B$2:$B$68606,"MONDAY",'MASTER TT'!$C$2:$C$68606,"1200-1*",'MASTER TT'!$AM$2:$AM$68606,"JAN-APRIL 2025",'MASTER TT'!$J$2:$J$68606,"&gt;=1"))</f>
        <v>0</v>
      </c>
      <c r="AB204" s="79">
        <f>(COUNTIFS('MASTER TT'!$E$2:$E$68606,$A$2:$A$7563,'MASTER TT'!$B$2:$B$68606,"MONDAY",'MASTER TT'!$C$2:$C$68606,"1300-1*",'MASTER TT'!$AM$2:$AM$68606,"JAN-APRIL 2025",'MASTER TT'!$J$2:$J$68606,"&gt;=1"))</f>
        <v>0</v>
      </c>
      <c r="AC204" s="79">
        <f>(COUNTIFS('MASTER TT'!$E$2:$E$68606,$A$2:$A$7563,'MASTER TT'!$B$2:$B$68606,"THURSDAY",'MASTER TT'!$C$2:$C$68606,"14*-1*",'MASTER TT'!$AM$2:$AM$68606,"JAN-APRIL 2026",'MASTER TT'!$J$2:$J$68606,"&gt;=1"))</f>
        <v>0</v>
      </c>
      <c r="AD204" s="79">
        <f>(COUNTIFS('MASTER TT'!$E$2:$E$68606,$A$2:$A$7563,'MASTER TT'!$B$2:$B$68606,"THURSDAY",'MASTER TT'!$C$2:$C$68606,"17*-*",'MASTER TT'!$AM$2:$AM$68606,"JAN-APRIL 2026",'MASTER TT'!$J$2:$J$68606,"&gt;=1"))</f>
        <v>0</v>
      </c>
      <c r="AE204" s="79">
        <f>(COUNTIFS('MASTER TT'!$E$2:$E$68606,$A$2:$A$7563,'MASTER TT'!$B$2:$B$68606,"FRIDAY",'MASTER TT'!$C$2:$C$68606,"08*-1*",'MASTER TT'!$AM$2:$AM$68606,"JAN-APRIL 2026",'MASTER TT'!$J$2:$J$68606,"&gt;=1"))</f>
        <v>0</v>
      </c>
      <c r="AF204" s="79">
        <f>(COUNTIFS('MASTER TT'!$E$2:$E$68606,$A$2:$A$7563,'MASTER TT'!$B$2:$B$68606,"FRIDAY",'MASTER TT'!$C$2:$C$68606,"1100-1*",'MASTER TT'!$AM$2:$AM$68606,"JAN-APRIL 2026",'MASTER TT'!$J$2:$J$68606,"&gt;=1"))</f>
        <v>0</v>
      </c>
      <c r="AG204" s="79">
        <f>(COUNTIFS('MASTER TT'!$E$2:$E$68606,$A$2:$A$7563,'MASTER TT'!$B$2:$B$68606,"MONDAY",'MASTER TT'!$C$2:$C$68606,"1200-1*",'MASTER TT'!$AM$2:$AM$68606,"JAN-APRIL 2025",'MASTER TT'!$J$2:$J$68606,"&gt;=1"))</f>
        <v>0</v>
      </c>
      <c r="AH204" s="79">
        <f>(COUNTIFS('MASTER TT'!$E$2:$E$68606,$A$2:$A$7563,'MASTER TT'!$B$2:$B$68606,"MONDAY",'MASTER TT'!$C$2:$C$68606,"1300-1*",'MASTER TT'!$AM$2:$AM$68606,"JAN-APRIL 2025",'MASTER TT'!$J$2:$J$68606,"&gt;=1"))</f>
        <v>0</v>
      </c>
      <c r="AI204" s="79">
        <f>(COUNTIFS('MASTER TT'!$E$2:$E$68606,$A$2:$A$7563,'MASTER TT'!$B$2:$B$68606,"FRIDAY",'MASTER TT'!$C$2:$C$68606,"14*-1*",'MASTER TT'!$AM$2:$AM$68606,"JAN-APRIL 2026",'MASTER TT'!$J$2:$J$68606,"&gt;=1"))</f>
        <v>0</v>
      </c>
      <c r="AJ204" s="79">
        <f>(COUNTIFS('MASTER TT'!$E$2:$E$68606,$A$2:$A$7563,'MASTER TT'!$B$2:$B$68606,"FRIDAY",'MASTER TT'!$C$2:$C$68606,"17*-*",'MASTER TT'!$AM$2:$AM$68606,"JAN-APRIL 2026",'MASTER TT'!$J$2:$J$68606,"&gt;=1"))</f>
        <v>0</v>
      </c>
      <c r="AK204" s="79">
        <f>(COUNTIFS('MASTER TT'!$E$2:$E$68606,$A$2:$A$7563,'MASTER TT'!$B$2:$B$68606,"SATURDAY",'MASTER TT'!$C$2:$C$68606,"08*-1*",'MASTER TT'!$AM$2:$AM$68606,"JAN-APRIL 2026",'MASTER TT'!$J$2:$J$68606,"&gt;=1"))</f>
        <v>0</v>
      </c>
      <c r="AL204" s="79">
        <f>(COUNTIFS('MASTER TT'!$E$2:$E$68606,$A$2:$A$7563,'MASTER TT'!$B$2:$B$68606,"SATURDAY",'MASTER TT'!$C$2:$C$68606,"1100-1*",'MASTER TT'!$AM$2:$AM$68606,"JAN-APRIL 2026",'MASTER TT'!$J$2:$J$68606,"&gt;=1"))</f>
        <v>0</v>
      </c>
      <c r="AM204" s="79">
        <f>(COUNTIFS('MASTER TT'!$E$2:$E$68606,$A$2:$A$7563,'MASTER TT'!$B$2:$B$68606,"MONDAY",'MASTER TT'!$C$2:$C$68606,"1200-1*",'MASTER TT'!$AM$2:$AM$68606,"JAN-APRIL 2025",'MASTER TT'!$J$2:$J$68606,"&gt;=1"))</f>
        <v>0</v>
      </c>
      <c r="AN204" s="79">
        <f>(COUNTIFS('MASTER TT'!$E$2:$E$68606,$A$2:$A$7563,'MASTER TT'!$B$2:$B$68606,"MONDAY",'MASTER TT'!$C$2:$C$68606,"1300-1*",'MASTER TT'!$AM$2:$AM$68606,"JAN-APRIL 2025",'MASTER TT'!$J$2:$J$68606,"&gt;=1"))</f>
        <v>0</v>
      </c>
      <c r="AO204" s="79">
        <f>(COUNTIFS('MASTER TT'!$E$2:$E$68606,$A$2:$A$7563,'MASTER TT'!$B$2:$B$68606,"MONDAY",'MASTER TT'!$C$2:$C$68606,"14*-1*",'MASTER TT'!$AM$2:$AM$68606,"MAY-AUG 2025",'MASTER TT'!$J$2:$J$68606,"&gt;=1"))</f>
        <v>0</v>
      </c>
      <c r="AP204" s="79">
        <f>(COUNTIFS('MASTER TT'!$E$2:$E$68606,$A$2:$A$7563,'MASTER TT'!$B$2:$B$68606,"SATURDAY",'MASTER TT'!$C$2:$C$68606,"17*-*",'MASTER TT'!$AM$2:$AM$68606,"JAN-APRIL 2026",'MASTER TT'!$J$2:$J$68606,"&gt;=1"))</f>
        <v>0</v>
      </c>
      <c r="AQ204" s="79">
        <f>(COUNTIFS('MASTER TT'!$E$2:$E$68606,$A$2:$A$7563,'MASTER TT'!$B$2:$B$68606,"SUNDAY",'MASTER TT'!$C$2:$C$68606,"08*-1*",'MASTER TT'!$AM$2:$AM$68606,"JAN-APRIL 2026",'MASTER TT'!$J$2:$J$68606,"&gt;=1"))</f>
        <v>0</v>
      </c>
      <c r="AR204" s="79">
        <f>(COUNTIFS('MASTER TT'!$E$2:$E$68607,$A$2:$A$7563,'MASTER TT'!$B$2:$B$68607,"SUNDAY",'MASTER TT'!$C$2:$C$68607,"1100-1*",'MASTER TT'!$AM$2:$AM$68607,"JAN-APRIL 2026",'MASTER TT'!$J$2:$J$68607,"&gt;=1"))</f>
        <v>0</v>
      </c>
      <c r="AS204" s="79">
        <f>(COUNTIFS('MASTER TT'!$E$2:$E$68606,$A$2:$A$7563,'MASTER TT'!$B$2:$B$68606,"SUNDAY",'MASTER TT'!$C$2:$C$68606,"1200-1*",'MASTER TT'!$AM$2:$AM$68606,"JAN-APRIL 2026",'MASTER TT'!$J$2:$J$68606,"&gt;=1"))</f>
        <v>0</v>
      </c>
      <c r="AT204" s="79">
        <f>(COUNTIFS('MASTER TT'!$E$2:$E$68606,$A$2:$A$7563,'MASTER TT'!$B$2:$B$68606,"SUNDAY",'MASTER TT'!$C$2:$C$68606,"1300-1*",'MASTER TT'!$AM$2:$AM$68606,"JAN-APRIL 2026",'MASTER TT'!$J$2:$J$68606,"&gt;=1"))</f>
        <v>0</v>
      </c>
      <c r="AU204" s="79">
        <f>(COUNTIFS('MASTER TT'!$E$2:$E$68606,$A$2:$A$7563,'MASTER TT'!$B$2:$B$68606,"SUNDAY",'MASTER TT'!$C$2:$C$68606,"14*-1*",'MASTER TT'!$AM$2:$AM$68606,"JAN-APRIL 2026",'MASTER TT'!$J$2:$J$68606,"&gt;=1"))</f>
        <v>0</v>
      </c>
      <c r="AV204" s="79">
        <f>(COUNTIFS('MASTER TT'!$E$2:$E$68606,$A$2:$A$7563,'MASTER TT'!$B$2:$B$68606,"SUNDAY",'MASTER TT'!$C$2:$C$68606,"17*-*",'MASTER TT'!$AM$2:$AM$68606,"JAN-APRIL 2026",'MASTER TT'!$J$2:$J$68606,"&gt;=1"))</f>
        <v>0</v>
      </c>
      <c r="AW204" s="28"/>
      <c r="AX204" s="29"/>
      <c r="AY204" s="28"/>
      <c r="AZ204" s="28"/>
      <c r="BA204" s="28"/>
      <c r="BB204" s="28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1"/>
      <c r="BZ204" s="31"/>
      <c r="CA204" s="30"/>
      <c r="CB204" s="30"/>
      <c r="CC204" s="30"/>
      <c r="CD204" s="30"/>
      <c r="CE204" s="30"/>
      <c r="CF204" s="30"/>
    </row>
    <row r="205" spans="1:84" ht="14.25" customHeight="1">
      <c r="A205" s="129" t="s">
        <v>579</v>
      </c>
      <c r="B205" s="130" t="s">
        <v>510</v>
      </c>
      <c r="C205" s="46"/>
      <c r="D205" s="121"/>
      <c r="E205" s="121"/>
      <c r="F205" s="121" t="s">
        <v>479</v>
      </c>
      <c r="G205" s="79">
        <f>(COUNTIFS('MASTER TT'!$E$2:$E$68606,$A$2:$A$7563,'MASTER TT'!$B$2:$B$68606,"MONDAY",'MASTER TT'!$C$2:$C$68606,"08*-1*",'MASTER TT'!$AM$2:$AM$68606,"JAN-APRIL 2026",'MASTER TT'!$J$2:$J$68606,"&gt;=1"))</f>
        <v>0</v>
      </c>
      <c r="H205" s="79">
        <f>(COUNTIFS('MASTER TT'!$E$2:$E$68602,$A$2:$A$7563,'MASTER TT'!$B$2:$B$68602,"MONDAY",'MASTER TT'!$C$2:$C$68602,"1100-1*",'MASTER TT'!$AM$2:$AM$68602,"JAN-APRIL 2026",'MASTER TT'!$J$2:$J$68602,"&gt;=1"))</f>
        <v>0</v>
      </c>
      <c r="I205" s="79">
        <f>(COUNTIFS('MASTER TT'!$E$2:$E$68606,$A$2:$A$7563,'MASTER TT'!$B$2:$B$68606,"MONDAY",'MASTER TT'!$C$2:$C$68606,"1200-1*",'MASTER TT'!$AM$2:$AM$68606,"JAN-APRIL 2025",'MASTER TT'!$J$2:$J$68606,"&gt;=1"))</f>
        <v>0</v>
      </c>
      <c r="J205" s="79">
        <f>(COUNTIFS('MASTER TT'!$E$2:$E$68606,$A$2:$A$7563,'MASTER TT'!$B$2:$B$68606,"MONDAY",'MASTER TT'!$C$2:$C$68606,"1300-1*",'MASTER TT'!$AM$2:$AM$68606,"JAN-APRIL 2025",'MASTER TT'!$J$2:$J$68606,"&gt;=1"))</f>
        <v>0</v>
      </c>
      <c r="K205" s="79">
        <f>(COUNTIFS('MASTER TT'!$E$2:$E$68606,$A$2:$A$7563,'MASTER TT'!$B$2:$B$68606,"MONDAY",'MASTER TT'!$C$2:$C$68606,"14*-1*",'MASTER TT'!$AM$2:$AM$68606,"JAN-APRIL 2026",'MASTER TT'!$J$2:$J$68606,"&gt;=1"))</f>
        <v>0</v>
      </c>
      <c r="L205" s="79">
        <f>(COUNTIFS('MASTER TT'!$E$2:$E$68606,$A$2:$A$7563,'MASTER TT'!$B$2:$B$68606,"MONDAY",'MASTER TT'!$C$2:$C$68606,"17*-*",'MASTER TT'!$AM$2:$AM$68606,"JAN-APRIL 2026",'MASTER TT'!$J$2:$J$68606,"&gt;=1"))</f>
        <v>0</v>
      </c>
      <c r="M205" s="79">
        <f>(COUNTIFS('MASTER TT'!$E$2:$E$68606,$A$2:$A$7563,'MASTER TT'!$B$2:$B$68606,"TUESDAY",'MASTER TT'!$C$2:$C$68606,"08*-1*",'MASTER TT'!$AM$2:$AM$68606,"JAN-APRIL 2026",'MASTER TT'!$J$2:$J$68606,"&gt;=1"))</f>
        <v>0</v>
      </c>
      <c r="N205" s="79">
        <f>(COUNTIFS('MASTER TT'!$E$2:$E$68606,$A$2:$A$7563,'MASTER TT'!$B$2:$B$68606,"TUESDAY",'MASTER TT'!$C$2:$C$68606,"1100-1*",'MASTER TT'!$AM$2:$AM$68606,"JAN-APRIL 2026",'MASTER TT'!$J$2:$J$68606,"&gt;=1"))</f>
        <v>0</v>
      </c>
      <c r="O205" s="79">
        <f>(COUNTIFS('MASTER TT'!$E$2:$E$68606,$A$2:$A$7563,'MASTER TT'!$B$2:$B$68606,"MONDAY",'MASTER TT'!$C$2:$C$68606,"1200-1*",'MASTER TT'!$AM$2:$AM$68606,"JAN-APRIL 2025",'MASTER TT'!$J$2:$J$68606,"&gt;=1"))</f>
        <v>0</v>
      </c>
      <c r="P205" s="79">
        <f>(COUNTIFS('MASTER TT'!$E$2:$E$68606,$A$2:$A$7563,'MASTER TT'!$B$2:$B$68606,"TUESDAY",'MASTER TT'!$C$2:$C$68606,"1300-1*",'MASTER TT'!$AM$2:$AM$68606,"JAN-APRIL 2026",'MASTER TT'!$J$2:$J$68606,"&gt;=1"))</f>
        <v>0</v>
      </c>
      <c r="Q205" s="79">
        <f>(COUNTIFS('MASTER TT'!$E$2:$E$68606,$A$2:$A$7563,'MASTER TT'!$B$2:$B$68606,"TUESDAY",'MASTER TT'!$C$2:$C$68606,"14*-1*",'MASTER TT'!$AM$2:$AM$68606,"JAN-APRIL 2026",'MASTER TT'!$J$2:$J$68606,"&gt;=1"))</f>
        <v>0</v>
      </c>
      <c r="R205" s="79">
        <f>(COUNTIFS('MASTER TT'!$E$2:$E$68606,$A$2:$A$7563,'MASTER TT'!$B$2:$B$68606,"TUESDAY",'MASTER TT'!$C$2:$C$68606,"17*-*",'MASTER TT'!$AM$2:$AM$68606,"SEP-DEC  2025",'MASTER TT'!$J$2:$J$68606,"&gt;=1"))</f>
        <v>0</v>
      </c>
      <c r="S205" s="79">
        <f>(COUNTIFS('MASTER TT'!$E$2:$E$68606,$A$2:$A$7563,'MASTER TT'!$B$2:$B$68606,"WEDNESDAY",'MASTER TT'!$C$2:$C$68606,"08*-1*",'MASTER TT'!$AM$2:$AM$68606,"JAN-APRIL 2026",'MASTER TT'!$J$2:$J$68606,"&gt;=1"))</f>
        <v>0</v>
      </c>
      <c r="T205" s="79">
        <f>(COUNTIFS('MASTER TT'!$E$2:$E$68606,$A$2:$A$7563,'MASTER TT'!$B$2:$B$68606,"WEDNESDAY",'MASTER TT'!$C$2:$C$68606,"1100-1*",'MASTER TT'!$AM$2:$AM$68606,"JAN-APRIL 2026",'MASTER TT'!$J$2:$J$68606,"&gt;=1"))</f>
        <v>0</v>
      </c>
      <c r="U205" s="79">
        <f>(COUNTIFS('MASTER TT'!$E$2:$E$68606,$A$2:$A$7563,'MASTER TT'!$B$2:$B$68606,"MONDAY",'MASTER TT'!$C$2:$C$68606,"1200-1*",'MASTER TT'!$AM$2:$AM$68606,"JAN-APRIL 2025",'MASTER TT'!$J$2:$J$68606,"&gt;=1"))</f>
        <v>0</v>
      </c>
      <c r="V205" s="79">
        <f>(COUNTIFS('MASTER TT'!$E$2:$E$68606,$A$2:$A$7563,'MASTER TT'!$B$2:$B$68606,"MONDAY",'MASTER TT'!$C$2:$C$68606,"1300-1*",'MASTER TT'!$AM$2:$AM$68606,"JAN-APRIL 2025",'MASTER TT'!$J$2:$J$68606,"&gt;=1"))</f>
        <v>0</v>
      </c>
      <c r="W205" s="79">
        <f>(COUNTIFS('MASTER TT'!$E$2:$E$68606,$A$2:$A$7563,'MASTER TT'!$B$2:$B$68606,"WEDNESDAY",'MASTER TT'!$C$2:$C$68606,"14*-1*",'MASTER TT'!$AM$2:$AM$68606,"JAN-APRIL 2026",'MASTER TT'!$J$2:$J$68606,"&gt;=1"))</f>
        <v>0</v>
      </c>
      <c r="X205" s="79">
        <f>(COUNTIFS('MASTER TT'!$E$2:$E$68606,$A$2:$A$7563,'MASTER TT'!$B$2:$B$68606,"WEDNESDAY",'MASTER TT'!$C$2:$C$68606,"17*-*",'MASTER TT'!$AM$2:$AM$68606,"JAN-APRIL 2026",'MASTER TT'!$J$2:$J$68606,"&gt;=1"))</f>
        <v>0</v>
      </c>
      <c r="Y205" s="79">
        <f>(COUNTIFS('MASTER TT'!$E$2:$E$68606,$A$2:$A$7563,'MASTER TT'!$B$2:$B$68606,"THURSDAY",'MASTER TT'!$C$2:$C$68606,"08*-1*",'MASTER TT'!$AM$2:$AM$68606,"JAN-APRIL 2026",'MASTER TT'!$J$2:$J$68606,"&gt;=1"))</f>
        <v>0</v>
      </c>
      <c r="Z205" s="79">
        <f>(COUNTIFS('MASTER TT'!$E$2:$E$68606,$A$2:$A$7563,'MASTER TT'!$B$2:$B$68606,"THURSDAY",'MASTER TT'!$C$2:$C$68606,"1100-1*",'MASTER TT'!$AM$2:$AM$68606,"JAN-APRIL 2026",'MASTER TT'!$J$2:$J$68606,"&gt;=1"))</f>
        <v>0</v>
      </c>
      <c r="AA205" s="79">
        <f>(COUNTIFS('MASTER TT'!$E$2:$E$68606,$A$2:$A$7563,'MASTER TT'!$B$2:$B$68606,"MONDAY",'MASTER TT'!$C$2:$C$68606,"1200-1*",'MASTER TT'!$AM$2:$AM$68606,"JAN-APRIL 2025",'MASTER TT'!$J$2:$J$68606,"&gt;=1"))</f>
        <v>0</v>
      </c>
      <c r="AB205" s="79">
        <f>(COUNTIFS('MASTER TT'!$E$2:$E$68606,$A$2:$A$7563,'MASTER TT'!$B$2:$B$68606,"MONDAY",'MASTER TT'!$C$2:$C$68606,"1300-1*",'MASTER TT'!$AM$2:$AM$68606,"JAN-APRIL 2025",'MASTER TT'!$J$2:$J$68606,"&gt;=1"))</f>
        <v>0</v>
      </c>
      <c r="AC205" s="79">
        <f>(COUNTIFS('MASTER TT'!$E$2:$E$68606,$A$2:$A$7563,'MASTER TT'!$B$2:$B$68606,"THURSDAY",'MASTER TT'!$C$2:$C$68606,"14*-1*",'MASTER TT'!$AM$2:$AM$68606,"JAN-APRIL 2026",'MASTER TT'!$J$2:$J$68606,"&gt;=1"))</f>
        <v>0</v>
      </c>
      <c r="AD205" s="79">
        <f>(COUNTIFS('MASTER TT'!$E$2:$E$68606,$A$2:$A$7563,'MASTER TT'!$B$2:$B$68606,"THURSDAY",'MASTER TT'!$C$2:$C$68606,"17*-*",'MASTER TT'!$AM$2:$AM$68606,"JAN-APRIL 2026",'MASTER TT'!$J$2:$J$68606,"&gt;=1"))</f>
        <v>0</v>
      </c>
      <c r="AE205" s="79">
        <f>(COUNTIFS('MASTER TT'!$E$2:$E$68606,$A$2:$A$7563,'MASTER TT'!$B$2:$B$68606,"FRIDAY",'MASTER TT'!$C$2:$C$68606,"08*-1*",'MASTER TT'!$AM$2:$AM$68606,"JAN-APRIL 2026",'MASTER TT'!$J$2:$J$68606,"&gt;=1"))</f>
        <v>0</v>
      </c>
      <c r="AF205" s="79">
        <f>(COUNTIFS('MASTER TT'!$E$2:$E$68606,$A$2:$A$7563,'MASTER TT'!$B$2:$B$68606,"FRIDAY",'MASTER TT'!$C$2:$C$68606,"1100-1*",'MASTER TT'!$AM$2:$AM$68606,"JAN-APRIL 2026",'MASTER TT'!$J$2:$J$68606,"&gt;=1"))</f>
        <v>0</v>
      </c>
      <c r="AG205" s="79">
        <f>(COUNTIFS('MASTER TT'!$E$2:$E$68606,$A$2:$A$7563,'MASTER TT'!$B$2:$B$68606,"MONDAY",'MASTER TT'!$C$2:$C$68606,"1200-1*",'MASTER TT'!$AM$2:$AM$68606,"JAN-APRIL 2025",'MASTER TT'!$J$2:$J$68606,"&gt;=1"))</f>
        <v>0</v>
      </c>
      <c r="AH205" s="79">
        <f>(COUNTIFS('MASTER TT'!$E$2:$E$68606,$A$2:$A$7563,'MASTER TT'!$B$2:$B$68606,"MONDAY",'MASTER TT'!$C$2:$C$68606,"1300-1*",'MASTER TT'!$AM$2:$AM$68606,"JAN-APRIL 2025",'MASTER TT'!$J$2:$J$68606,"&gt;=1"))</f>
        <v>0</v>
      </c>
      <c r="AI205" s="79">
        <f>(COUNTIFS('MASTER TT'!$E$2:$E$68606,$A$2:$A$7563,'MASTER TT'!$B$2:$B$68606,"FRIDAY",'MASTER TT'!$C$2:$C$68606,"14*-1*",'MASTER TT'!$AM$2:$AM$68606,"JAN-APRIL 2026",'MASTER TT'!$J$2:$J$68606,"&gt;=1"))</f>
        <v>0</v>
      </c>
      <c r="AJ205" s="79">
        <f>(COUNTIFS('MASTER TT'!$E$2:$E$68606,$A$2:$A$7563,'MASTER TT'!$B$2:$B$68606,"FRIDAY",'MASTER TT'!$C$2:$C$68606,"17*-*",'MASTER TT'!$AM$2:$AM$68606,"JAN-APRIL 2026",'MASTER TT'!$J$2:$J$68606,"&gt;=1"))</f>
        <v>0</v>
      </c>
      <c r="AK205" s="79">
        <f>(COUNTIFS('MASTER TT'!$E$2:$E$68606,$A$2:$A$7563,'MASTER TT'!$B$2:$B$68606,"SATURDAY",'MASTER TT'!$C$2:$C$68606,"08*-1*",'MASTER TT'!$AM$2:$AM$68606,"JAN-APRIL 2026",'MASTER TT'!$J$2:$J$68606,"&gt;=1"))</f>
        <v>0</v>
      </c>
      <c r="AL205" s="79">
        <f>(COUNTIFS('MASTER TT'!$E$2:$E$68606,$A$2:$A$7563,'MASTER TT'!$B$2:$B$68606,"SATURDAY",'MASTER TT'!$C$2:$C$68606,"1100-1*",'MASTER TT'!$AM$2:$AM$68606,"JAN-APRIL 2026",'MASTER TT'!$J$2:$J$68606,"&gt;=1"))</f>
        <v>0</v>
      </c>
      <c r="AM205" s="79">
        <f>(COUNTIFS('MASTER TT'!$E$2:$E$68606,$A$2:$A$7563,'MASTER TT'!$B$2:$B$68606,"MONDAY",'MASTER TT'!$C$2:$C$68606,"1200-1*",'MASTER TT'!$AM$2:$AM$68606,"JAN-APRIL 2025",'MASTER TT'!$J$2:$J$68606,"&gt;=1"))</f>
        <v>0</v>
      </c>
      <c r="AN205" s="79">
        <f>(COUNTIFS('MASTER TT'!$E$2:$E$68606,$A$2:$A$7563,'MASTER TT'!$B$2:$B$68606,"MONDAY",'MASTER TT'!$C$2:$C$68606,"1300-1*",'MASTER TT'!$AM$2:$AM$68606,"JAN-APRIL 2025",'MASTER TT'!$J$2:$J$68606,"&gt;=1"))</f>
        <v>0</v>
      </c>
      <c r="AO205" s="79">
        <f>(COUNTIFS('MASTER TT'!$E$2:$E$68606,$A$2:$A$7563,'MASTER TT'!$B$2:$B$68606,"MONDAY",'MASTER TT'!$C$2:$C$68606,"14*-1*",'MASTER TT'!$AM$2:$AM$68606,"MAY-AUG 2025",'MASTER TT'!$J$2:$J$68606,"&gt;=1"))</f>
        <v>0</v>
      </c>
      <c r="AP205" s="79">
        <f>(COUNTIFS('MASTER TT'!$E$2:$E$68606,$A$2:$A$7563,'MASTER TT'!$B$2:$B$68606,"SATURDAY",'MASTER TT'!$C$2:$C$68606,"17*-*",'MASTER TT'!$AM$2:$AM$68606,"JAN-APRIL 2026",'MASTER TT'!$J$2:$J$68606,"&gt;=1"))</f>
        <v>0</v>
      </c>
      <c r="AQ205" s="79">
        <f>(COUNTIFS('MASTER TT'!$E$2:$E$68606,$A$2:$A$7563,'MASTER TT'!$B$2:$B$68606,"SUNDAY",'MASTER TT'!$C$2:$C$68606,"08*-1*",'MASTER TT'!$AM$2:$AM$68606,"JAN-APRIL 2026",'MASTER TT'!$J$2:$J$68606,"&gt;=1"))</f>
        <v>0</v>
      </c>
      <c r="AR205" s="79">
        <f>(COUNTIFS('MASTER TT'!$E$2:$E$68607,$A$2:$A$7563,'MASTER TT'!$B$2:$B$68607,"SUNDAY",'MASTER TT'!$C$2:$C$68607,"1100-1*",'MASTER TT'!$AM$2:$AM$68607,"JAN-APRIL 2026",'MASTER TT'!$J$2:$J$68607,"&gt;=1"))</f>
        <v>0</v>
      </c>
      <c r="AS205" s="79">
        <f>(COUNTIFS('MASTER TT'!$E$2:$E$68606,$A$2:$A$7563,'MASTER TT'!$B$2:$B$68606,"SUNDAY",'MASTER TT'!$C$2:$C$68606,"1200-1*",'MASTER TT'!$AM$2:$AM$68606,"JAN-APRIL 2026",'MASTER TT'!$J$2:$J$68606,"&gt;=1"))</f>
        <v>0</v>
      </c>
      <c r="AT205" s="79">
        <f>(COUNTIFS('MASTER TT'!$E$2:$E$68606,$A$2:$A$7563,'MASTER TT'!$B$2:$B$68606,"SUNDAY",'MASTER TT'!$C$2:$C$68606,"1300-1*",'MASTER TT'!$AM$2:$AM$68606,"JAN-APRIL 2026",'MASTER TT'!$J$2:$J$68606,"&gt;=1"))</f>
        <v>0</v>
      </c>
      <c r="AU205" s="79">
        <f>(COUNTIFS('MASTER TT'!$E$2:$E$68606,$A$2:$A$7563,'MASTER TT'!$B$2:$B$68606,"SUNDAY",'MASTER TT'!$C$2:$C$68606,"14*-1*",'MASTER TT'!$AM$2:$AM$68606,"JAN-APRIL 2026",'MASTER TT'!$J$2:$J$68606,"&gt;=1"))</f>
        <v>0</v>
      </c>
      <c r="AV205" s="79">
        <f>(COUNTIFS('MASTER TT'!$E$2:$E$68606,$A$2:$A$7563,'MASTER TT'!$B$2:$B$68606,"SUNDAY",'MASTER TT'!$C$2:$C$68606,"17*-*",'MASTER TT'!$AM$2:$AM$68606,"JAN-APRIL 2026",'MASTER TT'!$J$2:$J$68606,"&gt;=1"))</f>
        <v>0</v>
      </c>
      <c r="AW205" s="28"/>
      <c r="AX205" s="29"/>
      <c r="AY205" s="28"/>
      <c r="AZ205" s="28"/>
      <c r="BA205" s="28"/>
      <c r="BB205" s="28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1"/>
      <c r="BZ205" s="31"/>
      <c r="CA205" s="30"/>
      <c r="CB205" s="30"/>
      <c r="CC205" s="30"/>
      <c r="CD205" s="30"/>
      <c r="CE205" s="30"/>
      <c r="CF205" s="30"/>
    </row>
    <row r="206" spans="1:84" ht="14.25" customHeight="1">
      <c r="A206" s="129" t="s">
        <v>580</v>
      </c>
      <c r="B206" s="130" t="s">
        <v>510</v>
      </c>
      <c r="C206" s="46"/>
      <c r="D206" s="121"/>
      <c r="E206" s="121"/>
      <c r="F206" s="121" t="s">
        <v>479</v>
      </c>
      <c r="G206" s="79">
        <f>(COUNTIFS('MASTER TT'!$E$2:$E$68606,$A$2:$A$7563,'MASTER TT'!$B$2:$B$68606,"MONDAY",'MASTER TT'!$C$2:$C$68606,"08*-1*",'MASTER TT'!$AM$2:$AM$68606,"JAN-APRIL 2026",'MASTER TT'!$J$2:$J$68606,"&gt;=1"))</f>
        <v>0</v>
      </c>
      <c r="H206" s="79">
        <f>(COUNTIFS('MASTER TT'!$E$2:$E$68602,$A$2:$A$7563,'MASTER TT'!$B$2:$B$68602,"MONDAY",'MASTER TT'!$C$2:$C$68602,"1100-1*",'MASTER TT'!$AM$2:$AM$68602,"JAN-APRIL 2026",'MASTER TT'!$J$2:$J$68602,"&gt;=1"))</f>
        <v>0</v>
      </c>
      <c r="I206" s="79">
        <f>(COUNTIFS('MASTER TT'!$E$2:$E$68606,$A$2:$A$7563,'MASTER TT'!$B$2:$B$68606,"MONDAY",'MASTER TT'!$C$2:$C$68606,"1200-1*",'MASTER TT'!$AM$2:$AM$68606,"JAN-APRIL 2025",'MASTER TT'!$J$2:$J$68606,"&gt;=1"))</f>
        <v>0</v>
      </c>
      <c r="J206" s="79">
        <f>(COUNTIFS('MASTER TT'!$E$2:$E$68606,$A$2:$A$7563,'MASTER TT'!$B$2:$B$68606,"MONDAY",'MASTER TT'!$C$2:$C$68606,"1300-1*",'MASTER TT'!$AM$2:$AM$68606,"JAN-APRIL 2025",'MASTER TT'!$J$2:$J$68606,"&gt;=1"))</f>
        <v>0</v>
      </c>
      <c r="K206" s="79">
        <f>(COUNTIFS('MASTER TT'!$E$2:$E$68606,$A$2:$A$7563,'MASTER TT'!$B$2:$B$68606,"MONDAY",'MASTER TT'!$C$2:$C$68606,"14*-1*",'MASTER TT'!$AM$2:$AM$68606,"JAN-APRIL 2026",'MASTER TT'!$J$2:$J$68606,"&gt;=1"))</f>
        <v>0</v>
      </c>
      <c r="L206" s="79">
        <f>(COUNTIFS('MASTER TT'!$E$2:$E$68606,$A$2:$A$7563,'MASTER TT'!$B$2:$B$68606,"MONDAY",'MASTER TT'!$C$2:$C$68606,"17*-*",'MASTER TT'!$AM$2:$AM$68606,"JAN-APRIL 2026",'MASTER TT'!$J$2:$J$68606,"&gt;=1"))</f>
        <v>0</v>
      </c>
      <c r="M206" s="79">
        <f>(COUNTIFS('MASTER TT'!$E$2:$E$68606,$A$2:$A$7563,'MASTER TT'!$B$2:$B$68606,"TUESDAY",'MASTER TT'!$C$2:$C$68606,"08*-1*",'MASTER TT'!$AM$2:$AM$68606,"JAN-APRIL 2026",'MASTER TT'!$J$2:$J$68606,"&gt;=1"))</f>
        <v>0</v>
      </c>
      <c r="N206" s="79">
        <f>(COUNTIFS('MASTER TT'!$E$2:$E$68606,$A$2:$A$7563,'MASTER TT'!$B$2:$B$68606,"TUESDAY",'MASTER TT'!$C$2:$C$68606,"1100-1*",'MASTER TT'!$AM$2:$AM$68606,"JAN-APRIL 2026",'MASTER TT'!$J$2:$J$68606,"&gt;=1"))</f>
        <v>0</v>
      </c>
      <c r="O206" s="79">
        <f>(COUNTIFS('MASTER TT'!$E$2:$E$68606,$A$2:$A$7563,'MASTER TT'!$B$2:$B$68606,"MONDAY",'MASTER TT'!$C$2:$C$68606,"1200-1*",'MASTER TT'!$AM$2:$AM$68606,"JAN-APRIL 2025",'MASTER TT'!$J$2:$J$68606,"&gt;=1"))</f>
        <v>0</v>
      </c>
      <c r="P206" s="79">
        <f>(COUNTIFS('MASTER TT'!$E$2:$E$68606,$A$2:$A$7563,'MASTER TT'!$B$2:$B$68606,"TUESDAY",'MASTER TT'!$C$2:$C$68606,"1300-1*",'MASTER TT'!$AM$2:$AM$68606,"JAN-APRIL 2026",'MASTER TT'!$J$2:$J$68606,"&gt;=1"))</f>
        <v>0</v>
      </c>
      <c r="Q206" s="79">
        <f>(COUNTIFS('MASTER TT'!$E$2:$E$68606,$A$2:$A$7563,'MASTER TT'!$B$2:$B$68606,"TUESDAY",'MASTER TT'!$C$2:$C$68606,"14*-1*",'MASTER TT'!$AM$2:$AM$68606,"JAN-APRIL 2026",'MASTER TT'!$J$2:$J$68606,"&gt;=1"))</f>
        <v>0</v>
      </c>
      <c r="R206" s="79">
        <f>(COUNTIFS('MASTER TT'!$E$2:$E$68606,$A$2:$A$7563,'MASTER TT'!$B$2:$B$68606,"TUESDAY",'MASTER TT'!$C$2:$C$68606,"17*-*",'MASTER TT'!$AM$2:$AM$68606,"SEP-DEC  2025",'MASTER TT'!$J$2:$J$68606,"&gt;=1"))</f>
        <v>0</v>
      </c>
      <c r="S206" s="79">
        <f>(COUNTIFS('MASTER TT'!$E$2:$E$68606,$A$2:$A$7563,'MASTER TT'!$B$2:$B$68606,"WEDNESDAY",'MASTER TT'!$C$2:$C$68606,"08*-1*",'MASTER TT'!$AM$2:$AM$68606,"JAN-APRIL 2026",'MASTER TT'!$J$2:$J$68606,"&gt;=1"))</f>
        <v>0</v>
      </c>
      <c r="T206" s="79">
        <f>(COUNTIFS('MASTER TT'!$E$2:$E$68606,$A$2:$A$7563,'MASTER TT'!$B$2:$B$68606,"WEDNESDAY",'MASTER TT'!$C$2:$C$68606,"1100-1*",'MASTER TT'!$AM$2:$AM$68606,"JAN-APRIL 2026",'MASTER TT'!$J$2:$J$68606,"&gt;=1"))</f>
        <v>0</v>
      </c>
      <c r="U206" s="79">
        <f>(COUNTIFS('MASTER TT'!$E$2:$E$68606,$A$2:$A$7563,'MASTER TT'!$B$2:$B$68606,"MONDAY",'MASTER TT'!$C$2:$C$68606,"1200-1*",'MASTER TT'!$AM$2:$AM$68606,"JAN-APRIL 2025",'MASTER TT'!$J$2:$J$68606,"&gt;=1"))</f>
        <v>0</v>
      </c>
      <c r="V206" s="79">
        <f>(COUNTIFS('MASTER TT'!$E$2:$E$68606,$A$2:$A$7563,'MASTER TT'!$B$2:$B$68606,"MONDAY",'MASTER TT'!$C$2:$C$68606,"1300-1*",'MASTER TT'!$AM$2:$AM$68606,"JAN-APRIL 2025",'MASTER TT'!$J$2:$J$68606,"&gt;=1"))</f>
        <v>0</v>
      </c>
      <c r="W206" s="79">
        <f>(COUNTIFS('MASTER TT'!$E$2:$E$68606,$A$2:$A$7563,'MASTER TT'!$B$2:$B$68606,"WEDNESDAY",'MASTER TT'!$C$2:$C$68606,"14*-1*",'MASTER TT'!$AM$2:$AM$68606,"JAN-APRIL 2026",'MASTER TT'!$J$2:$J$68606,"&gt;=1"))</f>
        <v>0</v>
      </c>
      <c r="X206" s="79">
        <f>(COUNTIFS('MASTER TT'!$E$2:$E$68606,$A$2:$A$7563,'MASTER TT'!$B$2:$B$68606,"WEDNESDAY",'MASTER TT'!$C$2:$C$68606,"17*-*",'MASTER TT'!$AM$2:$AM$68606,"JAN-APRIL 2026",'MASTER TT'!$J$2:$J$68606,"&gt;=1"))</f>
        <v>0</v>
      </c>
      <c r="Y206" s="79">
        <f>(COUNTIFS('MASTER TT'!$E$2:$E$68606,$A$2:$A$7563,'MASTER TT'!$B$2:$B$68606,"THURSDAY",'MASTER TT'!$C$2:$C$68606,"08*-1*",'MASTER TT'!$AM$2:$AM$68606,"JAN-APRIL 2026",'MASTER TT'!$J$2:$J$68606,"&gt;=1"))</f>
        <v>0</v>
      </c>
      <c r="Z206" s="79">
        <f>(COUNTIFS('MASTER TT'!$E$2:$E$68606,$A$2:$A$7563,'MASTER TT'!$B$2:$B$68606,"THURSDAY",'MASTER TT'!$C$2:$C$68606,"1100-1*",'MASTER TT'!$AM$2:$AM$68606,"JAN-APRIL 2026",'MASTER TT'!$J$2:$J$68606,"&gt;=1"))</f>
        <v>0</v>
      </c>
      <c r="AA206" s="79">
        <f>(COUNTIFS('MASTER TT'!$E$2:$E$68606,$A$2:$A$7563,'MASTER TT'!$B$2:$B$68606,"MONDAY",'MASTER TT'!$C$2:$C$68606,"1200-1*",'MASTER TT'!$AM$2:$AM$68606,"JAN-APRIL 2025",'MASTER TT'!$J$2:$J$68606,"&gt;=1"))</f>
        <v>0</v>
      </c>
      <c r="AB206" s="79">
        <f>(COUNTIFS('MASTER TT'!$E$2:$E$68606,$A$2:$A$7563,'MASTER TT'!$B$2:$B$68606,"MONDAY",'MASTER TT'!$C$2:$C$68606,"1300-1*",'MASTER TT'!$AM$2:$AM$68606,"JAN-APRIL 2025",'MASTER TT'!$J$2:$J$68606,"&gt;=1"))</f>
        <v>0</v>
      </c>
      <c r="AC206" s="79">
        <f>(COUNTIFS('MASTER TT'!$E$2:$E$68606,$A$2:$A$7563,'MASTER TT'!$B$2:$B$68606,"THURSDAY",'MASTER TT'!$C$2:$C$68606,"14*-1*",'MASTER TT'!$AM$2:$AM$68606,"JAN-APRIL 2026",'MASTER TT'!$J$2:$J$68606,"&gt;=1"))</f>
        <v>0</v>
      </c>
      <c r="AD206" s="79">
        <f>(COUNTIFS('MASTER TT'!$E$2:$E$68606,$A$2:$A$7563,'MASTER TT'!$B$2:$B$68606,"THURSDAY",'MASTER TT'!$C$2:$C$68606,"17*-*",'MASTER TT'!$AM$2:$AM$68606,"JAN-APRIL 2026",'MASTER TT'!$J$2:$J$68606,"&gt;=1"))</f>
        <v>0</v>
      </c>
      <c r="AE206" s="79">
        <f>(COUNTIFS('MASTER TT'!$E$2:$E$68606,$A$2:$A$7563,'MASTER TT'!$B$2:$B$68606,"FRIDAY",'MASTER TT'!$C$2:$C$68606,"08*-1*",'MASTER TT'!$AM$2:$AM$68606,"JAN-APRIL 2026",'MASTER TT'!$J$2:$J$68606,"&gt;=1"))</f>
        <v>0</v>
      </c>
      <c r="AF206" s="79">
        <f>(COUNTIFS('MASTER TT'!$E$2:$E$68606,$A$2:$A$7563,'MASTER TT'!$B$2:$B$68606,"FRIDAY",'MASTER TT'!$C$2:$C$68606,"1100-1*",'MASTER TT'!$AM$2:$AM$68606,"JAN-APRIL 2026",'MASTER TT'!$J$2:$J$68606,"&gt;=1"))</f>
        <v>0</v>
      </c>
      <c r="AG206" s="79">
        <f>(COUNTIFS('MASTER TT'!$E$2:$E$68606,$A$2:$A$7563,'MASTER TT'!$B$2:$B$68606,"MONDAY",'MASTER TT'!$C$2:$C$68606,"1200-1*",'MASTER TT'!$AM$2:$AM$68606,"JAN-APRIL 2025",'MASTER TT'!$J$2:$J$68606,"&gt;=1"))</f>
        <v>0</v>
      </c>
      <c r="AH206" s="79">
        <f>(COUNTIFS('MASTER TT'!$E$2:$E$68606,$A$2:$A$7563,'MASTER TT'!$B$2:$B$68606,"MONDAY",'MASTER TT'!$C$2:$C$68606,"1300-1*",'MASTER TT'!$AM$2:$AM$68606,"JAN-APRIL 2025",'MASTER TT'!$J$2:$J$68606,"&gt;=1"))</f>
        <v>0</v>
      </c>
      <c r="AI206" s="79">
        <f>(COUNTIFS('MASTER TT'!$E$2:$E$68606,$A$2:$A$7563,'MASTER TT'!$B$2:$B$68606,"FRIDAY",'MASTER TT'!$C$2:$C$68606,"14*-1*",'MASTER TT'!$AM$2:$AM$68606,"JAN-APRIL 2026",'MASTER TT'!$J$2:$J$68606,"&gt;=1"))</f>
        <v>0</v>
      </c>
      <c r="AJ206" s="79">
        <f>(COUNTIFS('MASTER TT'!$E$2:$E$68606,$A$2:$A$7563,'MASTER TT'!$B$2:$B$68606,"FRIDAY",'MASTER TT'!$C$2:$C$68606,"17*-*",'MASTER TT'!$AM$2:$AM$68606,"JAN-APRIL 2026",'MASTER TT'!$J$2:$J$68606,"&gt;=1"))</f>
        <v>0</v>
      </c>
      <c r="AK206" s="79">
        <f>(COUNTIFS('MASTER TT'!$E$2:$E$68606,$A$2:$A$7563,'MASTER TT'!$B$2:$B$68606,"SATURDAY",'MASTER TT'!$C$2:$C$68606,"08*-1*",'MASTER TT'!$AM$2:$AM$68606,"JAN-APRIL 2026",'MASTER TT'!$J$2:$J$68606,"&gt;=1"))</f>
        <v>0</v>
      </c>
      <c r="AL206" s="79">
        <f>(COUNTIFS('MASTER TT'!$E$2:$E$68606,$A$2:$A$7563,'MASTER TT'!$B$2:$B$68606,"SATURDAY",'MASTER TT'!$C$2:$C$68606,"1100-1*",'MASTER TT'!$AM$2:$AM$68606,"JAN-APRIL 2026",'MASTER TT'!$J$2:$J$68606,"&gt;=1"))</f>
        <v>0</v>
      </c>
      <c r="AM206" s="79">
        <f>(COUNTIFS('MASTER TT'!$E$2:$E$68606,$A$2:$A$7563,'MASTER TT'!$B$2:$B$68606,"MONDAY",'MASTER TT'!$C$2:$C$68606,"1200-1*",'MASTER TT'!$AM$2:$AM$68606,"JAN-APRIL 2025",'MASTER TT'!$J$2:$J$68606,"&gt;=1"))</f>
        <v>0</v>
      </c>
      <c r="AN206" s="79">
        <f>(COUNTIFS('MASTER TT'!$E$2:$E$68606,$A$2:$A$7563,'MASTER TT'!$B$2:$B$68606,"MONDAY",'MASTER TT'!$C$2:$C$68606,"1300-1*",'MASTER TT'!$AM$2:$AM$68606,"JAN-APRIL 2025",'MASTER TT'!$J$2:$J$68606,"&gt;=1"))</f>
        <v>0</v>
      </c>
      <c r="AO206" s="79">
        <f>(COUNTIFS('MASTER TT'!$E$2:$E$68606,$A$2:$A$7563,'MASTER TT'!$B$2:$B$68606,"MONDAY",'MASTER TT'!$C$2:$C$68606,"14*-1*",'MASTER TT'!$AM$2:$AM$68606,"MAY-AUG 2025",'MASTER TT'!$J$2:$J$68606,"&gt;=1"))</f>
        <v>0</v>
      </c>
      <c r="AP206" s="79">
        <f>(COUNTIFS('MASTER TT'!$E$2:$E$68606,$A$2:$A$7563,'MASTER TT'!$B$2:$B$68606,"SATURDAY",'MASTER TT'!$C$2:$C$68606,"17*-*",'MASTER TT'!$AM$2:$AM$68606,"JAN-APRIL 2026",'MASTER TT'!$J$2:$J$68606,"&gt;=1"))</f>
        <v>0</v>
      </c>
      <c r="AQ206" s="79">
        <f>(COUNTIFS('MASTER TT'!$E$2:$E$68606,$A$2:$A$7563,'MASTER TT'!$B$2:$B$68606,"SUNDAY",'MASTER TT'!$C$2:$C$68606,"08*-1*",'MASTER TT'!$AM$2:$AM$68606,"JAN-APRIL 2026",'MASTER TT'!$J$2:$J$68606,"&gt;=1"))</f>
        <v>0</v>
      </c>
      <c r="AR206" s="79">
        <f>(COUNTIFS('MASTER TT'!$E$2:$E$68607,$A$2:$A$7563,'MASTER TT'!$B$2:$B$68607,"SUNDAY",'MASTER TT'!$C$2:$C$68607,"1100-1*",'MASTER TT'!$AM$2:$AM$68607,"JAN-APRIL 2026",'MASTER TT'!$J$2:$J$68607,"&gt;=1"))</f>
        <v>0</v>
      </c>
      <c r="AS206" s="79">
        <f>(COUNTIFS('MASTER TT'!$E$2:$E$68606,$A$2:$A$7563,'MASTER TT'!$B$2:$B$68606,"SUNDAY",'MASTER TT'!$C$2:$C$68606,"1200-1*",'MASTER TT'!$AM$2:$AM$68606,"JAN-APRIL 2026",'MASTER TT'!$J$2:$J$68606,"&gt;=1"))</f>
        <v>0</v>
      </c>
      <c r="AT206" s="79">
        <f>(COUNTIFS('MASTER TT'!$E$2:$E$68606,$A$2:$A$7563,'MASTER TT'!$B$2:$B$68606,"SUNDAY",'MASTER TT'!$C$2:$C$68606,"1300-1*",'MASTER TT'!$AM$2:$AM$68606,"JAN-APRIL 2026",'MASTER TT'!$J$2:$J$68606,"&gt;=1"))</f>
        <v>0</v>
      </c>
      <c r="AU206" s="79">
        <f>(COUNTIFS('MASTER TT'!$E$2:$E$68606,$A$2:$A$7563,'MASTER TT'!$B$2:$B$68606,"SUNDAY",'MASTER TT'!$C$2:$C$68606,"14*-1*",'MASTER TT'!$AM$2:$AM$68606,"JAN-APRIL 2026",'MASTER TT'!$J$2:$J$68606,"&gt;=1"))</f>
        <v>0</v>
      </c>
      <c r="AV206" s="79">
        <f>(COUNTIFS('MASTER TT'!$E$2:$E$68606,$A$2:$A$7563,'MASTER TT'!$B$2:$B$68606,"SUNDAY",'MASTER TT'!$C$2:$C$68606,"17*-*",'MASTER TT'!$AM$2:$AM$68606,"JAN-APRIL 2026",'MASTER TT'!$J$2:$J$68606,"&gt;=1"))</f>
        <v>0</v>
      </c>
      <c r="AW206" s="28"/>
      <c r="AX206" s="29"/>
      <c r="AY206" s="28"/>
      <c r="AZ206" s="28"/>
      <c r="BA206" s="28"/>
      <c r="BB206" s="28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1"/>
      <c r="BZ206" s="31"/>
      <c r="CA206" s="30"/>
      <c r="CB206" s="30"/>
      <c r="CC206" s="30"/>
      <c r="CD206" s="30"/>
      <c r="CE206" s="30"/>
      <c r="CF206" s="30"/>
    </row>
    <row r="207" spans="1:84" ht="14.25" customHeight="1">
      <c r="A207" s="129" t="s">
        <v>581</v>
      </c>
      <c r="B207" s="130" t="s">
        <v>510</v>
      </c>
      <c r="C207" s="46"/>
      <c r="D207" s="121"/>
      <c r="E207" s="121"/>
      <c r="F207" s="121" t="s">
        <v>479</v>
      </c>
      <c r="G207" s="79">
        <f>(COUNTIFS('MASTER TT'!$E$2:$E$68606,$A$2:$A$7563,'MASTER TT'!$B$2:$B$68606,"MONDAY",'MASTER TT'!$C$2:$C$68606,"08*-1*",'MASTER TT'!$AM$2:$AM$68606,"JAN-APRIL 2026",'MASTER TT'!$J$2:$J$68606,"&gt;=1"))</f>
        <v>0</v>
      </c>
      <c r="H207" s="79">
        <f>(COUNTIFS('MASTER TT'!$E$2:$E$68602,$A$2:$A$7563,'MASTER TT'!$B$2:$B$68602,"MONDAY",'MASTER TT'!$C$2:$C$68602,"1100-1*",'MASTER TT'!$AM$2:$AM$68602,"JAN-APRIL 2026",'MASTER TT'!$J$2:$J$68602,"&gt;=1"))</f>
        <v>0</v>
      </c>
      <c r="I207" s="79">
        <f>(COUNTIFS('MASTER TT'!$E$2:$E$68606,$A$2:$A$7563,'MASTER TT'!$B$2:$B$68606,"MONDAY",'MASTER TT'!$C$2:$C$68606,"1200-1*",'MASTER TT'!$AM$2:$AM$68606,"JAN-APRIL 2025",'MASTER TT'!$J$2:$J$68606,"&gt;=1"))</f>
        <v>0</v>
      </c>
      <c r="J207" s="79">
        <f>(COUNTIFS('MASTER TT'!$E$2:$E$68606,$A$2:$A$7563,'MASTER TT'!$B$2:$B$68606,"MONDAY",'MASTER TT'!$C$2:$C$68606,"1300-1*",'MASTER TT'!$AM$2:$AM$68606,"JAN-APRIL 2025",'MASTER TT'!$J$2:$J$68606,"&gt;=1"))</f>
        <v>0</v>
      </c>
      <c r="K207" s="79">
        <f>(COUNTIFS('MASTER TT'!$E$2:$E$68606,$A$2:$A$7563,'MASTER TT'!$B$2:$B$68606,"MONDAY",'MASTER TT'!$C$2:$C$68606,"14*-1*",'MASTER TT'!$AM$2:$AM$68606,"JAN-APRIL 2026",'MASTER TT'!$J$2:$J$68606,"&gt;=1"))</f>
        <v>0</v>
      </c>
      <c r="L207" s="79">
        <f>(COUNTIFS('MASTER TT'!$E$2:$E$68606,$A$2:$A$7563,'MASTER TT'!$B$2:$B$68606,"MONDAY",'MASTER TT'!$C$2:$C$68606,"17*-*",'MASTER TT'!$AM$2:$AM$68606,"JAN-APRIL 2026",'MASTER TT'!$J$2:$J$68606,"&gt;=1"))</f>
        <v>0</v>
      </c>
      <c r="M207" s="79">
        <f>(COUNTIFS('MASTER TT'!$E$2:$E$68606,$A$2:$A$7563,'MASTER TT'!$B$2:$B$68606,"TUESDAY",'MASTER TT'!$C$2:$C$68606,"08*-1*",'MASTER TT'!$AM$2:$AM$68606,"JAN-APRIL 2026",'MASTER TT'!$J$2:$J$68606,"&gt;=1"))</f>
        <v>0</v>
      </c>
      <c r="N207" s="79">
        <f>(COUNTIFS('MASTER TT'!$E$2:$E$68606,$A$2:$A$7563,'MASTER TT'!$B$2:$B$68606,"TUESDAY",'MASTER TT'!$C$2:$C$68606,"1100-1*",'MASTER TT'!$AM$2:$AM$68606,"JAN-APRIL 2026",'MASTER TT'!$J$2:$J$68606,"&gt;=1"))</f>
        <v>0</v>
      </c>
      <c r="O207" s="79">
        <f>(COUNTIFS('MASTER TT'!$E$2:$E$68606,$A$2:$A$7563,'MASTER TT'!$B$2:$B$68606,"MONDAY",'MASTER TT'!$C$2:$C$68606,"1200-1*",'MASTER TT'!$AM$2:$AM$68606,"JAN-APRIL 2025",'MASTER TT'!$J$2:$J$68606,"&gt;=1"))</f>
        <v>0</v>
      </c>
      <c r="P207" s="79">
        <f>(COUNTIFS('MASTER TT'!$E$2:$E$68606,$A$2:$A$7563,'MASTER TT'!$B$2:$B$68606,"TUESDAY",'MASTER TT'!$C$2:$C$68606,"1300-1*",'MASTER TT'!$AM$2:$AM$68606,"JAN-APRIL 2026",'MASTER TT'!$J$2:$J$68606,"&gt;=1"))</f>
        <v>0</v>
      </c>
      <c r="Q207" s="79">
        <f>(COUNTIFS('MASTER TT'!$E$2:$E$68606,$A$2:$A$7563,'MASTER TT'!$B$2:$B$68606,"TUESDAY",'MASTER TT'!$C$2:$C$68606,"14*-1*",'MASTER TT'!$AM$2:$AM$68606,"JAN-APRIL 2026",'MASTER TT'!$J$2:$J$68606,"&gt;=1"))</f>
        <v>0</v>
      </c>
      <c r="R207" s="79">
        <f>(COUNTIFS('MASTER TT'!$E$2:$E$68606,$A$2:$A$7563,'MASTER TT'!$B$2:$B$68606,"TUESDAY",'MASTER TT'!$C$2:$C$68606,"17*-*",'MASTER TT'!$AM$2:$AM$68606,"SEP-DEC  2025",'MASTER TT'!$J$2:$J$68606,"&gt;=1"))</f>
        <v>0</v>
      </c>
      <c r="S207" s="79">
        <f>(COUNTIFS('MASTER TT'!$E$2:$E$68606,$A$2:$A$7563,'MASTER TT'!$B$2:$B$68606,"WEDNESDAY",'MASTER TT'!$C$2:$C$68606,"08*-1*",'MASTER TT'!$AM$2:$AM$68606,"JAN-APRIL 2026",'MASTER TT'!$J$2:$J$68606,"&gt;=1"))</f>
        <v>0</v>
      </c>
      <c r="T207" s="79">
        <f>(COUNTIFS('MASTER TT'!$E$2:$E$68606,$A$2:$A$7563,'MASTER TT'!$B$2:$B$68606,"WEDNESDAY",'MASTER TT'!$C$2:$C$68606,"1100-1*",'MASTER TT'!$AM$2:$AM$68606,"JAN-APRIL 2026",'MASTER TT'!$J$2:$J$68606,"&gt;=1"))</f>
        <v>0</v>
      </c>
      <c r="U207" s="79">
        <f>(COUNTIFS('MASTER TT'!$E$2:$E$68606,$A$2:$A$7563,'MASTER TT'!$B$2:$B$68606,"MONDAY",'MASTER TT'!$C$2:$C$68606,"1200-1*",'MASTER TT'!$AM$2:$AM$68606,"JAN-APRIL 2025",'MASTER TT'!$J$2:$J$68606,"&gt;=1"))</f>
        <v>0</v>
      </c>
      <c r="V207" s="79">
        <f>(COUNTIFS('MASTER TT'!$E$2:$E$68606,$A$2:$A$7563,'MASTER TT'!$B$2:$B$68606,"MONDAY",'MASTER TT'!$C$2:$C$68606,"1300-1*",'MASTER TT'!$AM$2:$AM$68606,"JAN-APRIL 2025",'MASTER TT'!$J$2:$J$68606,"&gt;=1"))</f>
        <v>0</v>
      </c>
      <c r="W207" s="79">
        <f>(COUNTIFS('MASTER TT'!$E$2:$E$68606,$A$2:$A$7563,'MASTER TT'!$B$2:$B$68606,"WEDNESDAY",'MASTER TT'!$C$2:$C$68606,"14*-1*",'MASTER TT'!$AM$2:$AM$68606,"JAN-APRIL 2026",'MASTER TT'!$J$2:$J$68606,"&gt;=1"))</f>
        <v>0</v>
      </c>
      <c r="X207" s="79">
        <f>(COUNTIFS('MASTER TT'!$E$2:$E$68606,$A$2:$A$7563,'MASTER TT'!$B$2:$B$68606,"WEDNESDAY",'MASTER TT'!$C$2:$C$68606,"17*-*",'MASTER TT'!$AM$2:$AM$68606,"JAN-APRIL 2026",'MASTER TT'!$J$2:$J$68606,"&gt;=1"))</f>
        <v>0</v>
      </c>
      <c r="Y207" s="79">
        <f>(COUNTIFS('MASTER TT'!$E$2:$E$68606,$A$2:$A$7563,'MASTER TT'!$B$2:$B$68606,"THURSDAY",'MASTER TT'!$C$2:$C$68606,"08*-1*",'MASTER TT'!$AM$2:$AM$68606,"JAN-APRIL 2026",'MASTER TT'!$J$2:$J$68606,"&gt;=1"))</f>
        <v>0</v>
      </c>
      <c r="Z207" s="79">
        <f>(COUNTIFS('MASTER TT'!$E$2:$E$68606,$A$2:$A$7563,'MASTER TT'!$B$2:$B$68606,"THURSDAY",'MASTER TT'!$C$2:$C$68606,"1100-1*",'MASTER TT'!$AM$2:$AM$68606,"JAN-APRIL 2026",'MASTER TT'!$J$2:$J$68606,"&gt;=1"))</f>
        <v>0</v>
      </c>
      <c r="AA207" s="79">
        <f>(COUNTIFS('MASTER TT'!$E$2:$E$68606,$A$2:$A$7563,'MASTER TT'!$B$2:$B$68606,"MONDAY",'MASTER TT'!$C$2:$C$68606,"1200-1*",'MASTER TT'!$AM$2:$AM$68606,"JAN-APRIL 2025",'MASTER TT'!$J$2:$J$68606,"&gt;=1"))</f>
        <v>0</v>
      </c>
      <c r="AB207" s="79">
        <f>(COUNTIFS('MASTER TT'!$E$2:$E$68606,$A$2:$A$7563,'MASTER TT'!$B$2:$B$68606,"MONDAY",'MASTER TT'!$C$2:$C$68606,"1300-1*",'MASTER TT'!$AM$2:$AM$68606,"JAN-APRIL 2025",'MASTER TT'!$J$2:$J$68606,"&gt;=1"))</f>
        <v>0</v>
      </c>
      <c r="AC207" s="79">
        <f>(COUNTIFS('MASTER TT'!$E$2:$E$68606,$A$2:$A$7563,'MASTER TT'!$B$2:$B$68606,"THURSDAY",'MASTER TT'!$C$2:$C$68606,"14*-1*",'MASTER TT'!$AM$2:$AM$68606,"JAN-APRIL 2026",'MASTER TT'!$J$2:$J$68606,"&gt;=1"))</f>
        <v>0</v>
      </c>
      <c r="AD207" s="79">
        <f>(COUNTIFS('MASTER TT'!$E$2:$E$68606,$A$2:$A$7563,'MASTER TT'!$B$2:$B$68606,"THURSDAY",'MASTER TT'!$C$2:$C$68606,"17*-*",'MASTER TT'!$AM$2:$AM$68606,"JAN-APRIL 2026",'MASTER TT'!$J$2:$J$68606,"&gt;=1"))</f>
        <v>0</v>
      </c>
      <c r="AE207" s="79">
        <f>(COUNTIFS('MASTER TT'!$E$2:$E$68606,$A$2:$A$7563,'MASTER TT'!$B$2:$B$68606,"FRIDAY",'MASTER TT'!$C$2:$C$68606,"08*-1*",'MASTER TT'!$AM$2:$AM$68606,"JAN-APRIL 2026",'MASTER TT'!$J$2:$J$68606,"&gt;=1"))</f>
        <v>0</v>
      </c>
      <c r="AF207" s="79">
        <f>(COUNTIFS('MASTER TT'!$E$2:$E$68606,$A$2:$A$7563,'MASTER TT'!$B$2:$B$68606,"FRIDAY",'MASTER TT'!$C$2:$C$68606,"1100-1*",'MASTER TT'!$AM$2:$AM$68606,"JAN-APRIL 2026",'MASTER TT'!$J$2:$J$68606,"&gt;=1"))</f>
        <v>0</v>
      </c>
      <c r="AG207" s="79">
        <f>(COUNTIFS('MASTER TT'!$E$2:$E$68606,$A$2:$A$7563,'MASTER TT'!$B$2:$B$68606,"MONDAY",'MASTER TT'!$C$2:$C$68606,"1200-1*",'MASTER TT'!$AM$2:$AM$68606,"JAN-APRIL 2025",'MASTER TT'!$J$2:$J$68606,"&gt;=1"))</f>
        <v>0</v>
      </c>
      <c r="AH207" s="79">
        <f>(COUNTIFS('MASTER TT'!$E$2:$E$68606,$A$2:$A$7563,'MASTER TT'!$B$2:$B$68606,"MONDAY",'MASTER TT'!$C$2:$C$68606,"1300-1*",'MASTER TT'!$AM$2:$AM$68606,"JAN-APRIL 2025",'MASTER TT'!$J$2:$J$68606,"&gt;=1"))</f>
        <v>0</v>
      </c>
      <c r="AI207" s="79">
        <f>(COUNTIFS('MASTER TT'!$E$2:$E$68606,$A$2:$A$7563,'MASTER TT'!$B$2:$B$68606,"FRIDAY",'MASTER TT'!$C$2:$C$68606,"14*-1*",'MASTER TT'!$AM$2:$AM$68606,"JAN-APRIL 2026",'MASTER TT'!$J$2:$J$68606,"&gt;=1"))</f>
        <v>0</v>
      </c>
      <c r="AJ207" s="79">
        <f>(COUNTIFS('MASTER TT'!$E$2:$E$68606,$A$2:$A$7563,'MASTER TT'!$B$2:$B$68606,"FRIDAY",'MASTER TT'!$C$2:$C$68606,"17*-*",'MASTER TT'!$AM$2:$AM$68606,"JAN-APRIL 2026",'MASTER TT'!$J$2:$J$68606,"&gt;=1"))</f>
        <v>0</v>
      </c>
      <c r="AK207" s="79">
        <f>(COUNTIFS('MASTER TT'!$E$2:$E$68606,$A$2:$A$7563,'MASTER TT'!$B$2:$B$68606,"SATURDAY",'MASTER TT'!$C$2:$C$68606,"08*-1*",'MASTER TT'!$AM$2:$AM$68606,"JAN-APRIL 2026",'MASTER TT'!$J$2:$J$68606,"&gt;=1"))</f>
        <v>0</v>
      </c>
      <c r="AL207" s="79">
        <f>(COUNTIFS('MASTER TT'!$E$2:$E$68606,$A$2:$A$7563,'MASTER TT'!$B$2:$B$68606,"SATURDAY",'MASTER TT'!$C$2:$C$68606,"1100-1*",'MASTER TT'!$AM$2:$AM$68606,"JAN-APRIL 2026",'MASTER TT'!$J$2:$J$68606,"&gt;=1"))</f>
        <v>0</v>
      </c>
      <c r="AM207" s="79">
        <f>(COUNTIFS('MASTER TT'!$E$2:$E$68606,$A$2:$A$7563,'MASTER TT'!$B$2:$B$68606,"MONDAY",'MASTER TT'!$C$2:$C$68606,"1200-1*",'MASTER TT'!$AM$2:$AM$68606,"JAN-APRIL 2025",'MASTER TT'!$J$2:$J$68606,"&gt;=1"))</f>
        <v>0</v>
      </c>
      <c r="AN207" s="79">
        <f>(COUNTIFS('MASTER TT'!$E$2:$E$68606,$A$2:$A$7563,'MASTER TT'!$B$2:$B$68606,"MONDAY",'MASTER TT'!$C$2:$C$68606,"1300-1*",'MASTER TT'!$AM$2:$AM$68606,"JAN-APRIL 2025",'MASTER TT'!$J$2:$J$68606,"&gt;=1"))</f>
        <v>0</v>
      </c>
      <c r="AO207" s="79">
        <f>(COUNTIFS('MASTER TT'!$E$2:$E$68606,$A$2:$A$7563,'MASTER TT'!$B$2:$B$68606,"MONDAY",'MASTER TT'!$C$2:$C$68606,"14*-1*",'MASTER TT'!$AM$2:$AM$68606,"MAY-AUG 2025",'MASTER TT'!$J$2:$J$68606,"&gt;=1"))</f>
        <v>0</v>
      </c>
      <c r="AP207" s="79">
        <f>(COUNTIFS('MASTER TT'!$E$2:$E$68606,$A$2:$A$7563,'MASTER TT'!$B$2:$B$68606,"SATURDAY",'MASTER TT'!$C$2:$C$68606,"17*-*",'MASTER TT'!$AM$2:$AM$68606,"JAN-APRIL 2026",'MASTER TT'!$J$2:$J$68606,"&gt;=1"))</f>
        <v>0</v>
      </c>
      <c r="AQ207" s="79">
        <f>(COUNTIFS('MASTER TT'!$E$2:$E$68606,$A$2:$A$7563,'MASTER TT'!$B$2:$B$68606,"SUNDAY",'MASTER TT'!$C$2:$C$68606,"08*-1*",'MASTER TT'!$AM$2:$AM$68606,"JAN-APRIL 2026",'MASTER TT'!$J$2:$J$68606,"&gt;=1"))</f>
        <v>0</v>
      </c>
      <c r="AR207" s="79">
        <f>(COUNTIFS('MASTER TT'!$E$2:$E$68607,$A$2:$A$7563,'MASTER TT'!$B$2:$B$68607,"SUNDAY",'MASTER TT'!$C$2:$C$68607,"1100-1*",'MASTER TT'!$AM$2:$AM$68607,"JAN-APRIL 2026",'MASTER TT'!$J$2:$J$68607,"&gt;=1"))</f>
        <v>0</v>
      </c>
      <c r="AS207" s="79">
        <f>(COUNTIFS('MASTER TT'!$E$2:$E$68606,$A$2:$A$7563,'MASTER TT'!$B$2:$B$68606,"SUNDAY",'MASTER TT'!$C$2:$C$68606,"1200-1*",'MASTER TT'!$AM$2:$AM$68606,"JAN-APRIL 2026",'MASTER TT'!$J$2:$J$68606,"&gt;=1"))</f>
        <v>0</v>
      </c>
      <c r="AT207" s="79">
        <f>(COUNTIFS('MASTER TT'!$E$2:$E$68606,$A$2:$A$7563,'MASTER TT'!$B$2:$B$68606,"SUNDAY",'MASTER TT'!$C$2:$C$68606,"1300-1*",'MASTER TT'!$AM$2:$AM$68606,"JAN-APRIL 2026",'MASTER TT'!$J$2:$J$68606,"&gt;=1"))</f>
        <v>0</v>
      </c>
      <c r="AU207" s="79">
        <f>(COUNTIFS('MASTER TT'!$E$2:$E$68606,$A$2:$A$7563,'MASTER TT'!$B$2:$B$68606,"SUNDAY",'MASTER TT'!$C$2:$C$68606,"14*-1*",'MASTER TT'!$AM$2:$AM$68606,"JAN-APRIL 2026",'MASTER TT'!$J$2:$J$68606,"&gt;=1"))</f>
        <v>0</v>
      </c>
      <c r="AV207" s="79">
        <f>(COUNTIFS('MASTER TT'!$E$2:$E$68606,$A$2:$A$7563,'MASTER TT'!$B$2:$B$68606,"SUNDAY",'MASTER TT'!$C$2:$C$68606,"17*-*",'MASTER TT'!$AM$2:$AM$68606,"JAN-APRIL 2026",'MASTER TT'!$J$2:$J$68606,"&gt;=1"))</f>
        <v>0</v>
      </c>
      <c r="AW207" s="28"/>
      <c r="AX207" s="29"/>
      <c r="AY207" s="28"/>
      <c r="AZ207" s="28"/>
      <c r="BA207" s="28"/>
      <c r="BB207" s="28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1"/>
      <c r="BZ207" s="31"/>
      <c r="CA207" s="30"/>
      <c r="CB207" s="30"/>
      <c r="CC207" s="30"/>
      <c r="CD207" s="30"/>
      <c r="CE207" s="30"/>
      <c r="CF207" s="30"/>
    </row>
    <row r="208" spans="1:84" ht="14.25" customHeight="1">
      <c r="A208" s="129" t="s">
        <v>582</v>
      </c>
      <c r="B208" s="130" t="s">
        <v>510</v>
      </c>
      <c r="C208" s="46"/>
      <c r="D208" s="121"/>
      <c r="E208" s="121"/>
      <c r="F208" s="121" t="s">
        <v>479</v>
      </c>
      <c r="G208" s="79">
        <f>(COUNTIFS('MASTER TT'!$E$2:$E$68606,$A$2:$A$7563,'MASTER TT'!$B$2:$B$68606,"MONDAY",'MASTER TT'!$C$2:$C$68606,"08*-1*",'MASTER TT'!$AM$2:$AM$68606,"JAN-APRIL 2026",'MASTER TT'!$J$2:$J$68606,"&gt;=1"))</f>
        <v>0</v>
      </c>
      <c r="H208" s="79">
        <f>(COUNTIFS('MASTER TT'!$E$2:$E$68602,$A$2:$A$7563,'MASTER TT'!$B$2:$B$68602,"MONDAY",'MASTER TT'!$C$2:$C$68602,"1100-1*",'MASTER TT'!$AM$2:$AM$68602,"JAN-APRIL 2026",'MASTER TT'!$J$2:$J$68602,"&gt;=1"))</f>
        <v>0</v>
      </c>
      <c r="I208" s="79">
        <f>(COUNTIFS('MASTER TT'!$E$2:$E$68606,$A$2:$A$7563,'MASTER TT'!$B$2:$B$68606,"MONDAY",'MASTER TT'!$C$2:$C$68606,"1200-1*",'MASTER TT'!$AM$2:$AM$68606,"JAN-APRIL 2025",'MASTER TT'!$J$2:$J$68606,"&gt;=1"))</f>
        <v>0</v>
      </c>
      <c r="J208" s="79">
        <f>(COUNTIFS('MASTER TT'!$E$2:$E$68606,$A$2:$A$7563,'MASTER TT'!$B$2:$B$68606,"MONDAY",'MASTER TT'!$C$2:$C$68606,"1300-1*",'MASTER TT'!$AM$2:$AM$68606,"JAN-APRIL 2025",'MASTER TT'!$J$2:$J$68606,"&gt;=1"))</f>
        <v>0</v>
      </c>
      <c r="K208" s="79">
        <f>(COUNTIFS('MASTER TT'!$E$2:$E$68606,$A$2:$A$7563,'MASTER TT'!$B$2:$B$68606,"MONDAY",'MASTER TT'!$C$2:$C$68606,"14*-1*",'MASTER TT'!$AM$2:$AM$68606,"JAN-APRIL 2026",'MASTER TT'!$J$2:$J$68606,"&gt;=1"))</f>
        <v>0</v>
      </c>
      <c r="L208" s="79">
        <f>(COUNTIFS('MASTER TT'!$E$2:$E$68606,$A$2:$A$7563,'MASTER TT'!$B$2:$B$68606,"MONDAY",'MASTER TT'!$C$2:$C$68606,"17*-*",'MASTER TT'!$AM$2:$AM$68606,"JAN-APRIL 2026",'MASTER TT'!$J$2:$J$68606,"&gt;=1"))</f>
        <v>0</v>
      </c>
      <c r="M208" s="79">
        <f>(COUNTIFS('MASTER TT'!$E$2:$E$68606,$A$2:$A$7563,'MASTER TT'!$B$2:$B$68606,"TUESDAY",'MASTER TT'!$C$2:$C$68606,"08*-1*",'MASTER TT'!$AM$2:$AM$68606,"JAN-APRIL 2026",'MASTER TT'!$J$2:$J$68606,"&gt;=1"))</f>
        <v>0</v>
      </c>
      <c r="N208" s="79">
        <f>(COUNTIFS('MASTER TT'!$E$2:$E$68606,$A$2:$A$7563,'MASTER TT'!$B$2:$B$68606,"TUESDAY",'MASTER TT'!$C$2:$C$68606,"1100-1*",'MASTER TT'!$AM$2:$AM$68606,"JAN-APRIL 2026",'MASTER TT'!$J$2:$J$68606,"&gt;=1"))</f>
        <v>0</v>
      </c>
      <c r="O208" s="79">
        <f>(COUNTIFS('MASTER TT'!$E$2:$E$68606,$A$2:$A$7563,'MASTER TT'!$B$2:$B$68606,"MONDAY",'MASTER TT'!$C$2:$C$68606,"1200-1*",'MASTER TT'!$AM$2:$AM$68606,"JAN-APRIL 2025",'MASTER TT'!$J$2:$J$68606,"&gt;=1"))</f>
        <v>0</v>
      </c>
      <c r="P208" s="79">
        <f>(COUNTIFS('MASTER TT'!$E$2:$E$68606,$A$2:$A$7563,'MASTER TT'!$B$2:$B$68606,"TUESDAY",'MASTER TT'!$C$2:$C$68606,"1300-1*",'MASTER TT'!$AM$2:$AM$68606,"JAN-APRIL 2026",'MASTER TT'!$J$2:$J$68606,"&gt;=1"))</f>
        <v>0</v>
      </c>
      <c r="Q208" s="79">
        <f>(COUNTIFS('MASTER TT'!$E$2:$E$68606,$A$2:$A$7563,'MASTER TT'!$B$2:$B$68606,"TUESDAY",'MASTER TT'!$C$2:$C$68606,"14*-1*",'MASTER TT'!$AM$2:$AM$68606,"JAN-APRIL 2026",'MASTER TT'!$J$2:$J$68606,"&gt;=1"))</f>
        <v>0</v>
      </c>
      <c r="R208" s="79">
        <f>(COUNTIFS('MASTER TT'!$E$2:$E$68606,$A$2:$A$7563,'MASTER TT'!$B$2:$B$68606,"TUESDAY",'MASTER TT'!$C$2:$C$68606,"17*-*",'MASTER TT'!$AM$2:$AM$68606,"SEP-DEC  2025",'MASTER TT'!$J$2:$J$68606,"&gt;=1"))</f>
        <v>0</v>
      </c>
      <c r="S208" s="79">
        <f>(COUNTIFS('MASTER TT'!$E$2:$E$68606,$A$2:$A$7563,'MASTER TT'!$B$2:$B$68606,"WEDNESDAY",'MASTER TT'!$C$2:$C$68606,"08*-1*",'MASTER TT'!$AM$2:$AM$68606,"JAN-APRIL 2026",'MASTER TT'!$J$2:$J$68606,"&gt;=1"))</f>
        <v>0</v>
      </c>
      <c r="T208" s="79">
        <f>(COUNTIFS('MASTER TT'!$E$2:$E$68606,$A$2:$A$7563,'MASTER TT'!$B$2:$B$68606,"WEDNESDAY",'MASTER TT'!$C$2:$C$68606,"1100-1*",'MASTER TT'!$AM$2:$AM$68606,"JAN-APRIL 2026",'MASTER TT'!$J$2:$J$68606,"&gt;=1"))</f>
        <v>0</v>
      </c>
      <c r="U208" s="79">
        <f>(COUNTIFS('MASTER TT'!$E$2:$E$68606,$A$2:$A$7563,'MASTER TT'!$B$2:$B$68606,"MONDAY",'MASTER TT'!$C$2:$C$68606,"1200-1*",'MASTER TT'!$AM$2:$AM$68606,"JAN-APRIL 2025",'MASTER TT'!$J$2:$J$68606,"&gt;=1"))</f>
        <v>0</v>
      </c>
      <c r="V208" s="79">
        <f>(COUNTIFS('MASTER TT'!$E$2:$E$68606,$A$2:$A$7563,'MASTER TT'!$B$2:$B$68606,"MONDAY",'MASTER TT'!$C$2:$C$68606,"1300-1*",'MASTER TT'!$AM$2:$AM$68606,"JAN-APRIL 2025",'MASTER TT'!$J$2:$J$68606,"&gt;=1"))</f>
        <v>0</v>
      </c>
      <c r="W208" s="79">
        <f>(COUNTIFS('MASTER TT'!$E$2:$E$68606,$A$2:$A$7563,'MASTER TT'!$B$2:$B$68606,"WEDNESDAY",'MASTER TT'!$C$2:$C$68606,"14*-1*",'MASTER TT'!$AM$2:$AM$68606,"JAN-APRIL 2026",'MASTER TT'!$J$2:$J$68606,"&gt;=1"))</f>
        <v>0</v>
      </c>
      <c r="X208" s="79">
        <f>(COUNTIFS('MASTER TT'!$E$2:$E$68606,$A$2:$A$7563,'MASTER TT'!$B$2:$B$68606,"WEDNESDAY",'MASTER TT'!$C$2:$C$68606,"17*-*",'MASTER TT'!$AM$2:$AM$68606,"JAN-APRIL 2026",'MASTER TT'!$J$2:$J$68606,"&gt;=1"))</f>
        <v>0</v>
      </c>
      <c r="Y208" s="79">
        <f>(COUNTIFS('MASTER TT'!$E$2:$E$68606,$A$2:$A$7563,'MASTER TT'!$B$2:$B$68606,"THURSDAY",'MASTER TT'!$C$2:$C$68606,"08*-1*",'MASTER TT'!$AM$2:$AM$68606,"JAN-APRIL 2026",'MASTER TT'!$J$2:$J$68606,"&gt;=1"))</f>
        <v>0</v>
      </c>
      <c r="Z208" s="79">
        <f>(COUNTIFS('MASTER TT'!$E$2:$E$68606,$A$2:$A$7563,'MASTER TT'!$B$2:$B$68606,"THURSDAY",'MASTER TT'!$C$2:$C$68606,"1100-1*",'MASTER TT'!$AM$2:$AM$68606,"JAN-APRIL 2026",'MASTER TT'!$J$2:$J$68606,"&gt;=1"))</f>
        <v>0</v>
      </c>
      <c r="AA208" s="79">
        <f>(COUNTIFS('MASTER TT'!$E$2:$E$68606,$A$2:$A$7563,'MASTER TT'!$B$2:$B$68606,"MONDAY",'MASTER TT'!$C$2:$C$68606,"1200-1*",'MASTER TT'!$AM$2:$AM$68606,"JAN-APRIL 2025",'MASTER TT'!$J$2:$J$68606,"&gt;=1"))</f>
        <v>0</v>
      </c>
      <c r="AB208" s="79">
        <f>(COUNTIFS('MASTER TT'!$E$2:$E$68606,$A$2:$A$7563,'MASTER TT'!$B$2:$B$68606,"MONDAY",'MASTER TT'!$C$2:$C$68606,"1300-1*",'MASTER TT'!$AM$2:$AM$68606,"JAN-APRIL 2025",'MASTER TT'!$J$2:$J$68606,"&gt;=1"))</f>
        <v>0</v>
      </c>
      <c r="AC208" s="79">
        <f>(COUNTIFS('MASTER TT'!$E$2:$E$68606,$A$2:$A$7563,'MASTER TT'!$B$2:$B$68606,"THURSDAY",'MASTER TT'!$C$2:$C$68606,"14*-1*",'MASTER TT'!$AM$2:$AM$68606,"JAN-APRIL 2026",'MASTER TT'!$J$2:$J$68606,"&gt;=1"))</f>
        <v>0</v>
      </c>
      <c r="AD208" s="79">
        <f>(COUNTIFS('MASTER TT'!$E$2:$E$68606,$A$2:$A$7563,'MASTER TT'!$B$2:$B$68606,"THURSDAY",'MASTER TT'!$C$2:$C$68606,"17*-*",'MASTER TT'!$AM$2:$AM$68606,"JAN-APRIL 2026",'MASTER TT'!$J$2:$J$68606,"&gt;=1"))</f>
        <v>0</v>
      </c>
      <c r="AE208" s="79">
        <f>(COUNTIFS('MASTER TT'!$E$2:$E$68606,$A$2:$A$7563,'MASTER TT'!$B$2:$B$68606,"FRIDAY",'MASTER TT'!$C$2:$C$68606,"08*-1*",'MASTER TT'!$AM$2:$AM$68606,"JAN-APRIL 2026",'MASTER TT'!$J$2:$J$68606,"&gt;=1"))</f>
        <v>0</v>
      </c>
      <c r="AF208" s="79">
        <f>(COUNTIFS('MASTER TT'!$E$2:$E$68606,$A$2:$A$7563,'MASTER TT'!$B$2:$B$68606,"FRIDAY",'MASTER TT'!$C$2:$C$68606,"1100-1*",'MASTER TT'!$AM$2:$AM$68606,"JAN-APRIL 2026",'MASTER TT'!$J$2:$J$68606,"&gt;=1"))</f>
        <v>0</v>
      </c>
      <c r="AG208" s="79">
        <f>(COUNTIFS('MASTER TT'!$E$2:$E$68606,$A$2:$A$7563,'MASTER TT'!$B$2:$B$68606,"MONDAY",'MASTER TT'!$C$2:$C$68606,"1200-1*",'MASTER TT'!$AM$2:$AM$68606,"JAN-APRIL 2025",'MASTER TT'!$J$2:$J$68606,"&gt;=1"))</f>
        <v>0</v>
      </c>
      <c r="AH208" s="79">
        <f>(COUNTIFS('MASTER TT'!$E$2:$E$68606,$A$2:$A$7563,'MASTER TT'!$B$2:$B$68606,"MONDAY",'MASTER TT'!$C$2:$C$68606,"1300-1*",'MASTER TT'!$AM$2:$AM$68606,"JAN-APRIL 2025",'MASTER TT'!$J$2:$J$68606,"&gt;=1"))</f>
        <v>0</v>
      </c>
      <c r="AI208" s="79">
        <f>(COUNTIFS('MASTER TT'!$E$2:$E$68606,$A$2:$A$7563,'MASTER TT'!$B$2:$B$68606,"FRIDAY",'MASTER TT'!$C$2:$C$68606,"14*-1*",'MASTER TT'!$AM$2:$AM$68606,"JAN-APRIL 2026",'MASTER TT'!$J$2:$J$68606,"&gt;=1"))</f>
        <v>0</v>
      </c>
      <c r="AJ208" s="79">
        <f>(COUNTIFS('MASTER TT'!$E$2:$E$68606,$A$2:$A$7563,'MASTER TT'!$B$2:$B$68606,"FRIDAY",'MASTER TT'!$C$2:$C$68606,"17*-*",'MASTER TT'!$AM$2:$AM$68606,"JAN-APRIL 2026",'MASTER TT'!$J$2:$J$68606,"&gt;=1"))</f>
        <v>0</v>
      </c>
      <c r="AK208" s="79">
        <f>(COUNTIFS('MASTER TT'!$E$2:$E$68606,$A$2:$A$7563,'MASTER TT'!$B$2:$B$68606,"SATURDAY",'MASTER TT'!$C$2:$C$68606,"08*-1*",'MASTER TT'!$AM$2:$AM$68606,"JAN-APRIL 2026",'MASTER TT'!$J$2:$J$68606,"&gt;=1"))</f>
        <v>0</v>
      </c>
      <c r="AL208" s="79">
        <f>(COUNTIFS('MASTER TT'!$E$2:$E$68606,$A$2:$A$7563,'MASTER TT'!$B$2:$B$68606,"SATURDAY",'MASTER TT'!$C$2:$C$68606,"1100-1*",'MASTER TT'!$AM$2:$AM$68606,"JAN-APRIL 2026",'MASTER TT'!$J$2:$J$68606,"&gt;=1"))</f>
        <v>0</v>
      </c>
      <c r="AM208" s="79">
        <f>(COUNTIFS('MASTER TT'!$E$2:$E$68606,$A$2:$A$7563,'MASTER TT'!$B$2:$B$68606,"MONDAY",'MASTER TT'!$C$2:$C$68606,"1200-1*",'MASTER TT'!$AM$2:$AM$68606,"JAN-APRIL 2025",'MASTER TT'!$J$2:$J$68606,"&gt;=1"))</f>
        <v>0</v>
      </c>
      <c r="AN208" s="79">
        <f>(COUNTIFS('MASTER TT'!$E$2:$E$68606,$A$2:$A$7563,'MASTER TT'!$B$2:$B$68606,"MONDAY",'MASTER TT'!$C$2:$C$68606,"1300-1*",'MASTER TT'!$AM$2:$AM$68606,"JAN-APRIL 2025",'MASTER TT'!$J$2:$J$68606,"&gt;=1"))</f>
        <v>0</v>
      </c>
      <c r="AO208" s="79">
        <f>(COUNTIFS('MASTER TT'!$E$2:$E$68606,$A$2:$A$7563,'MASTER TT'!$B$2:$B$68606,"MONDAY",'MASTER TT'!$C$2:$C$68606,"14*-1*",'MASTER TT'!$AM$2:$AM$68606,"MAY-AUG 2025",'MASTER TT'!$J$2:$J$68606,"&gt;=1"))</f>
        <v>0</v>
      </c>
      <c r="AP208" s="79">
        <f>(COUNTIFS('MASTER TT'!$E$2:$E$68606,$A$2:$A$7563,'MASTER TT'!$B$2:$B$68606,"SATURDAY",'MASTER TT'!$C$2:$C$68606,"17*-*",'MASTER TT'!$AM$2:$AM$68606,"JAN-APRIL 2026",'MASTER TT'!$J$2:$J$68606,"&gt;=1"))</f>
        <v>0</v>
      </c>
      <c r="AQ208" s="79">
        <f>(COUNTIFS('MASTER TT'!$E$2:$E$68606,$A$2:$A$7563,'MASTER TT'!$B$2:$B$68606,"SUNDAY",'MASTER TT'!$C$2:$C$68606,"08*-1*",'MASTER TT'!$AM$2:$AM$68606,"JAN-APRIL 2026",'MASTER TT'!$J$2:$J$68606,"&gt;=1"))</f>
        <v>0</v>
      </c>
      <c r="AR208" s="79">
        <f>(COUNTIFS('MASTER TT'!$E$2:$E$68607,$A$2:$A$7563,'MASTER TT'!$B$2:$B$68607,"SUNDAY",'MASTER TT'!$C$2:$C$68607,"1100-1*",'MASTER TT'!$AM$2:$AM$68607,"JAN-APRIL 2026",'MASTER TT'!$J$2:$J$68607,"&gt;=1"))</f>
        <v>0</v>
      </c>
      <c r="AS208" s="79">
        <f>(COUNTIFS('MASTER TT'!$E$2:$E$68606,$A$2:$A$7563,'MASTER TT'!$B$2:$B$68606,"SUNDAY",'MASTER TT'!$C$2:$C$68606,"1200-1*",'MASTER TT'!$AM$2:$AM$68606,"JAN-APRIL 2026",'MASTER TT'!$J$2:$J$68606,"&gt;=1"))</f>
        <v>0</v>
      </c>
      <c r="AT208" s="79">
        <f>(COUNTIFS('MASTER TT'!$E$2:$E$68606,$A$2:$A$7563,'MASTER TT'!$B$2:$B$68606,"SUNDAY",'MASTER TT'!$C$2:$C$68606,"1300-1*",'MASTER TT'!$AM$2:$AM$68606,"JAN-APRIL 2026",'MASTER TT'!$J$2:$J$68606,"&gt;=1"))</f>
        <v>0</v>
      </c>
      <c r="AU208" s="79">
        <f>(COUNTIFS('MASTER TT'!$E$2:$E$68606,$A$2:$A$7563,'MASTER TT'!$B$2:$B$68606,"SUNDAY",'MASTER TT'!$C$2:$C$68606,"14*-1*",'MASTER TT'!$AM$2:$AM$68606,"JAN-APRIL 2026",'MASTER TT'!$J$2:$J$68606,"&gt;=1"))</f>
        <v>0</v>
      </c>
      <c r="AV208" s="79">
        <f>(COUNTIFS('MASTER TT'!$E$2:$E$68606,$A$2:$A$7563,'MASTER TT'!$B$2:$B$68606,"SUNDAY",'MASTER TT'!$C$2:$C$68606,"17*-*",'MASTER TT'!$AM$2:$AM$68606,"JAN-APRIL 2026",'MASTER TT'!$J$2:$J$68606,"&gt;=1"))</f>
        <v>0</v>
      </c>
      <c r="AW208" s="28"/>
      <c r="AX208" s="29"/>
      <c r="AY208" s="28"/>
      <c r="AZ208" s="28"/>
      <c r="BA208" s="28"/>
      <c r="BB208" s="28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1"/>
      <c r="BZ208" s="31"/>
      <c r="CA208" s="30"/>
      <c r="CB208" s="30"/>
      <c r="CC208" s="30"/>
      <c r="CD208" s="30"/>
      <c r="CE208" s="30"/>
      <c r="CF208" s="30"/>
    </row>
    <row r="209" spans="1:84" ht="14.25" customHeight="1">
      <c r="A209" s="129" t="s">
        <v>583</v>
      </c>
      <c r="B209" s="130" t="s">
        <v>510</v>
      </c>
      <c r="C209" s="46"/>
      <c r="D209" s="121"/>
      <c r="E209" s="121"/>
      <c r="F209" s="121" t="s">
        <v>479</v>
      </c>
      <c r="G209" s="79">
        <f>(COUNTIFS('MASTER TT'!$E$2:$E$68606,$A$2:$A$7563,'MASTER TT'!$B$2:$B$68606,"MONDAY",'MASTER TT'!$C$2:$C$68606,"08*-1*",'MASTER TT'!$AM$2:$AM$68606,"JAN-APRIL 2026",'MASTER TT'!$J$2:$J$68606,"&gt;=1"))</f>
        <v>0</v>
      </c>
      <c r="H209" s="79">
        <f>(COUNTIFS('MASTER TT'!$E$2:$E$68602,$A$2:$A$7563,'MASTER TT'!$B$2:$B$68602,"MONDAY",'MASTER TT'!$C$2:$C$68602,"1100-1*",'MASTER TT'!$AM$2:$AM$68602,"JAN-APRIL 2026",'MASTER TT'!$J$2:$J$68602,"&gt;=1"))</f>
        <v>0</v>
      </c>
      <c r="I209" s="79">
        <f>(COUNTIFS('MASTER TT'!$E$2:$E$68606,$A$2:$A$7563,'MASTER TT'!$B$2:$B$68606,"MONDAY",'MASTER TT'!$C$2:$C$68606,"1200-1*",'MASTER TT'!$AM$2:$AM$68606,"JAN-APRIL 2025",'MASTER TT'!$J$2:$J$68606,"&gt;=1"))</f>
        <v>0</v>
      </c>
      <c r="J209" s="79">
        <f>(COUNTIFS('MASTER TT'!$E$2:$E$68606,$A$2:$A$7563,'MASTER TT'!$B$2:$B$68606,"MONDAY",'MASTER TT'!$C$2:$C$68606,"1300-1*",'MASTER TT'!$AM$2:$AM$68606,"JAN-APRIL 2025",'MASTER TT'!$J$2:$J$68606,"&gt;=1"))</f>
        <v>0</v>
      </c>
      <c r="K209" s="79">
        <f>(COUNTIFS('MASTER TT'!$E$2:$E$68606,$A$2:$A$7563,'MASTER TT'!$B$2:$B$68606,"MONDAY",'MASTER TT'!$C$2:$C$68606,"14*-1*",'MASTER TT'!$AM$2:$AM$68606,"JAN-APRIL 2026",'MASTER TT'!$J$2:$J$68606,"&gt;=1"))</f>
        <v>0</v>
      </c>
      <c r="L209" s="79">
        <f>(COUNTIFS('MASTER TT'!$E$2:$E$68606,$A$2:$A$7563,'MASTER TT'!$B$2:$B$68606,"MONDAY",'MASTER TT'!$C$2:$C$68606,"17*-*",'MASTER TT'!$AM$2:$AM$68606,"JAN-APRIL 2026",'MASTER TT'!$J$2:$J$68606,"&gt;=1"))</f>
        <v>0</v>
      </c>
      <c r="M209" s="79">
        <f>(COUNTIFS('MASTER TT'!$E$2:$E$68606,$A$2:$A$7563,'MASTER TT'!$B$2:$B$68606,"TUESDAY",'MASTER TT'!$C$2:$C$68606,"08*-1*",'MASTER TT'!$AM$2:$AM$68606,"JAN-APRIL 2026",'MASTER TT'!$J$2:$J$68606,"&gt;=1"))</f>
        <v>0</v>
      </c>
      <c r="N209" s="79">
        <f>(COUNTIFS('MASTER TT'!$E$2:$E$68606,$A$2:$A$7563,'MASTER TT'!$B$2:$B$68606,"TUESDAY",'MASTER TT'!$C$2:$C$68606,"1100-1*",'MASTER TT'!$AM$2:$AM$68606,"JAN-APRIL 2026",'MASTER TT'!$J$2:$J$68606,"&gt;=1"))</f>
        <v>0</v>
      </c>
      <c r="O209" s="79">
        <f>(COUNTIFS('MASTER TT'!$E$2:$E$68606,$A$2:$A$7563,'MASTER TT'!$B$2:$B$68606,"MONDAY",'MASTER TT'!$C$2:$C$68606,"1200-1*",'MASTER TT'!$AM$2:$AM$68606,"JAN-APRIL 2025",'MASTER TT'!$J$2:$J$68606,"&gt;=1"))</f>
        <v>0</v>
      </c>
      <c r="P209" s="79">
        <f>(COUNTIFS('MASTER TT'!$E$2:$E$68606,$A$2:$A$7563,'MASTER TT'!$B$2:$B$68606,"TUESDAY",'MASTER TT'!$C$2:$C$68606,"1300-1*",'MASTER TT'!$AM$2:$AM$68606,"JAN-APRIL 2026",'MASTER TT'!$J$2:$J$68606,"&gt;=1"))</f>
        <v>0</v>
      </c>
      <c r="Q209" s="79">
        <f>(COUNTIFS('MASTER TT'!$E$2:$E$68606,$A$2:$A$7563,'MASTER TT'!$B$2:$B$68606,"TUESDAY",'MASTER TT'!$C$2:$C$68606,"14*-1*",'MASTER TT'!$AM$2:$AM$68606,"JAN-APRIL 2026",'MASTER TT'!$J$2:$J$68606,"&gt;=1"))</f>
        <v>0</v>
      </c>
      <c r="R209" s="79">
        <f>(COUNTIFS('MASTER TT'!$E$2:$E$68606,$A$2:$A$7563,'MASTER TT'!$B$2:$B$68606,"TUESDAY",'MASTER TT'!$C$2:$C$68606,"17*-*",'MASTER TT'!$AM$2:$AM$68606,"SEP-DEC  2025",'MASTER TT'!$J$2:$J$68606,"&gt;=1"))</f>
        <v>0</v>
      </c>
      <c r="S209" s="79">
        <f>(COUNTIFS('MASTER TT'!$E$2:$E$68606,$A$2:$A$7563,'MASTER TT'!$B$2:$B$68606,"WEDNESDAY",'MASTER TT'!$C$2:$C$68606,"08*-1*",'MASTER TT'!$AM$2:$AM$68606,"JAN-APRIL 2026",'MASTER TT'!$J$2:$J$68606,"&gt;=1"))</f>
        <v>0</v>
      </c>
      <c r="T209" s="79">
        <f>(COUNTIFS('MASTER TT'!$E$2:$E$68606,$A$2:$A$7563,'MASTER TT'!$B$2:$B$68606,"WEDNESDAY",'MASTER TT'!$C$2:$C$68606,"1100-1*",'MASTER TT'!$AM$2:$AM$68606,"JAN-APRIL 2026",'MASTER TT'!$J$2:$J$68606,"&gt;=1"))</f>
        <v>0</v>
      </c>
      <c r="U209" s="79">
        <f>(COUNTIFS('MASTER TT'!$E$2:$E$68606,$A$2:$A$7563,'MASTER TT'!$B$2:$B$68606,"MONDAY",'MASTER TT'!$C$2:$C$68606,"1200-1*",'MASTER TT'!$AM$2:$AM$68606,"JAN-APRIL 2025",'MASTER TT'!$J$2:$J$68606,"&gt;=1"))</f>
        <v>0</v>
      </c>
      <c r="V209" s="79">
        <f>(COUNTIFS('MASTER TT'!$E$2:$E$68606,$A$2:$A$7563,'MASTER TT'!$B$2:$B$68606,"MONDAY",'MASTER TT'!$C$2:$C$68606,"1300-1*",'MASTER TT'!$AM$2:$AM$68606,"JAN-APRIL 2025",'MASTER TT'!$J$2:$J$68606,"&gt;=1"))</f>
        <v>0</v>
      </c>
      <c r="W209" s="79">
        <f>(COUNTIFS('MASTER TT'!$E$2:$E$68606,$A$2:$A$7563,'MASTER TT'!$B$2:$B$68606,"WEDNESDAY",'MASTER TT'!$C$2:$C$68606,"14*-1*",'MASTER TT'!$AM$2:$AM$68606,"JAN-APRIL 2026",'MASTER TT'!$J$2:$J$68606,"&gt;=1"))</f>
        <v>0</v>
      </c>
      <c r="X209" s="79">
        <f>(COUNTIFS('MASTER TT'!$E$2:$E$68606,$A$2:$A$7563,'MASTER TT'!$B$2:$B$68606,"WEDNESDAY",'MASTER TT'!$C$2:$C$68606,"17*-*",'MASTER TT'!$AM$2:$AM$68606,"JAN-APRIL 2026",'MASTER TT'!$J$2:$J$68606,"&gt;=1"))</f>
        <v>0</v>
      </c>
      <c r="Y209" s="79">
        <f>(COUNTIFS('MASTER TT'!$E$2:$E$68606,$A$2:$A$7563,'MASTER TT'!$B$2:$B$68606,"THURSDAY",'MASTER TT'!$C$2:$C$68606,"08*-1*",'MASTER TT'!$AM$2:$AM$68606,"JAN-APRIL 2026",'MASTER TT'!$J$2:$J$68606,"&gt;=1"))</f>
        <v>0</v>
      </c>
      <c r="Z209" s="79">
        <f>(COUNTIFS('MASTER TT'!$E$2:$E$68606,$A$2:$A$7563,'MASTER TT'!$B$2:$B$68606,"THURSDAY",'MASTER TT'!$C$2:$C$68606,"1100-1*",'MASTER TT'!$AM$2:$AM$68606,"JAN-APRIL 2026",'MASTER TT'!$J$2:$J$68606,"&gt;=1"))</f>
        <v>0</v>
      </c>
      <c r="AA209" s="79">
        <f>(COUNTIFS('MASTER TT'!$E$2:$E$68606,$A$2:$A$7563,'MASTER TT'!$B$2:$B$68606,"MONDAY",'MASTER TT'!$C$2:$C$68606,"1200-1*",'MASTER TT'!$AM$2:$AM$68606,"JAN-APRIL 2025",'MASTER TT'!$J$2:$J$68606,"&gt;=1"))</f>
        <v>0</v>
      </c>
      <c r="AB209" s="79">
        <f>(COUNTIFS('MASTER TT'!$E$2:$E$68606,$A$2:$A$7563,'MASTER TT'!$B$2:$B$68606,"MONDAY",'MASTER TT'!$C$2:$C$68606,"1300-1*",'MASTER TT'!$AM$2:$AM$68606,"JAN-APRIL 2025",'MASTER TT'!$J$2:$J$68606,"&gt;=1"))</f>
        <v>0</v>
      </c>
      <c r="AC209" s="79">
        <f>(COUNTIFS('MASTER TT'!$E$2:$E$68606,$A$2:$A$7563,'MASTER TT'!$B$2:$B$68606,"THURSDAY",'MASTER TT'!$C$2:$C$68606,"14*-1*",'MASTER TT'!$AM$2:$AM$68606,"JAN-APRIL 2026",'MASTER TT'!$J$2:$J$68606,"&gt;=1"))</f>
        <v>0</v>
      </c>
      <c r="AD209" s="79">
        <f>(COUNTIFS('MASTER TT'!$E$2:$E$68606,$A$2:$A$7563,'MASTER TT'!$B$2:$B$68606,"THURSDAY",'MASTER TT'!$C$2:$C$68606,"17*-*",'MASTER TT'!$AM$2:$AM$68606,"JAN-APRIL 2026",'MASTER TT'!$J$2:$J$68606,"&gt;=1"))</f>
        <v>0</v>
      </c>
      <c r="AE209" s="79">
        <f>(COUNTIFS('MASTER TT'!$E$2:$E$68606,$A$2:$A$7563,'MASTER TT'!$B$2:$B$68606,"FRIDAY",'MASTER TT'!$C$2:$C$68606,"08*-1*",'MASTER TT'!$AM$2:$AM$68606,"JAN-APRIL 2026",'MASTER TT'!$J$2:$J$68606,"&gt;=1"))</f>
        <v>0</v>
      </c>
      <c r="AF209" s="79">
        <f>(COUNTIFS('MASTER TT'!$E$2:$E$68606,$A$2:$A$7563,'MASTER TT'!$B$2:$B$68606,"FRIDAY",'MASTER TT'!$C$2:$C$68606,"1100-1*",'MASTER TT'!$AM$2:$AM$68606,"JAN-APRIL 2026",'MASTER TT'!$J$2:$J$68606,"&gt;=1"))</f>
        <v>0</v>
      </c>
      <c r="AG209" s="79">
        <f>(COUNTIFS('MASTER TT'!$E$2:$E$68606,$A$2:$A$7563,'MASTER TT'!$B$2:$B$68606,"MONDAY",'MASTER TT'!$C$2:$C$68606,"1200-1*",'MASTER TT'!$AM$2:$AM$68606,"JAN-APRIL 2025",'MASTER TT'!$J$2:$J$68606,"&gt;=1"))</f>
        <v>0</v>
      </c>
      <c r="AH209" s="79">
        <f>(COUNTIFS('MASTER TT'!$E$2:$E$68606,$A$2:$A$7563,'MASTER TT'!$B$2:$B$68606,"MONDAY",'MASTER TT'!$C$2:$C$68606,"1300-1*",'MASTER TT'!$AM$2:$AM$68606,"JAN-APRIL 2025",'MASTER TT'!$J$2:$J$68606,"&gt;=1"))</f>
        <v>0</v>
      </c>
      <c r="AI209" s="79">
        <f>(COUNTIFS('MASTER TT'!$E$2:$E$68606,$A$2:$A$7563,'MASTER TT'!$B$2:$B$68606,"FRIDAY",'MASTER TT'!$C$2:$C$68606,"14*-1*",'MASTER TT'!$AM$2:$AM$68606,"JAN-APRIL 2026",'MASTER TT'!$J$2:$J$68606,"&gt;=1"))</f>
        <v>0</v>
      </c>
      <c r="AJ209" s="79">
        <f>(COUNTIFS('MASTER TT'!$E$2:$E$68606,$A$2:$A$7563,'MASTER TT'!$B$2:$B$68606,"FRIDAY",'MASTER TT'!$C$2:$C$68606,"17*-*",'MASTER TT'!$AM$2:$AM$68606,"JAN-APRIL 2026",'MASTER TT'!$J$2:$J$68606,"&gt;=1"))</f>
        <v>0</v>
      </c>
      <c r="AK209" s="79">
        <f>(COUNTIFS('MASTER TT'!$E$2:$E$68606,$A$2:$A$7563,'MASTER TT'!$B$2:$B$68606,"SATURDAY",'MASTER TT'!$C$2:$C$68606,"08*-1*",'MASTER TT'!$AM$2:$AM$68606,"JAN-APRIL 2026",'MASTER TT'!$J$2:$J$68606,"&gt;=1"))</f>
        <v>0</v>
      </c>
      <c r="AL209" s="79">
        <f>(COUNTIFS('MASTER TT'!$E$2:$E$68606,$A$2:$A$7563,'MASTER TT'!$B$2:$B$68606,"SATURDAY",'MASTER TT'!$C$2:$C$68606,"1100-1*",'MASTER TT'!$AM$2:$AM$68606,"JAN-APRIL 2026",'MASTER TT'!$J$2:$J$68606,"&gt;=1"))</f>
        <v>0</v>
      </c>
      <c r="AM209" s="79">
        <f>(COUNTIFS('MASTER TT'!$E$2:$E$68606,$A$2:$A$7563,'MASTER TT'!$B$2:$B$68606,"MONDAY",'MASTER TT'!$C$2:$C$68606,"1200-1*",'MASTER TT'!$AM$2:$AM$68606,"JAN-APRIL 2025",'MASTER TT'!$J$2:$J$68606,"&gt;=1"))</f>
        <v>0</v>
      </c>
      <c r="AN209" s="79">
        <f>(COUNTIFS('MASTER TT'!$E$2:$E$68606,$A$2:$A$7563,'MASTER TT'!$B$2:$B$68606,"MONDAY",'MASTER TT'!$C$2:$C$68606,"1300-1*",'MASTER TT'!$AM$2:$AM$68606,"JAN-APRIL 2025",'MASTER TT'!$J$2:$J$68606,"&gt;=1"))</f>
        <v>0</v>
      </c>
      <c r="AO209" s="79">
        <f>(COUNTIFS('MASTER TT'!$E$2:$E$68606,$A$2:$A$7563,'MASTER TT'!$B$2:$B$68606,"MONDAY",'MASTER TT'!$C$2:$C$68606,"14*-1*",'MASTER TT'!$AM$2:$AM$68606,"MAY-AUG 2025",'MASTER TT'!$J$2:$J$68606,"&gt;=1"))</f>
        <v>0</v>
      </c>
      <c r="AP209" s="79">
        <f>(COUNTIFS('MASTER TT'!$E$2:$E$68606,$A$2:$A$7563,'MASTER TT'!$B$2:$B$68606,"SATURDAY",'MASTER TT'!$C$2:$C$68606,"17*-*",'MASTER TT'!$AM$2:$AM$68606,"JAN-APRIL 2026",'MASTER TT'!$J$2:$J$68606,"&gt;=1"))</f>
        <v>0</v>
      </c>
      <c r="AQ209" s="79">
        <f>(COUNTIFS('MASTER TT'!$E$2:$E$68606,$A$2:$A$7563,'MASTER TT'!$B$2:$B$68606,"SUNDAY",'MASTER TT'!$C$2:$C$68606,"08*-1*",'MASTER TT'!$AM$2:$AM$68606,"JAN-APRIL 2026",'MASTER TT'!$J$2:$J$68606,"&gt;=1"))</f>
        <v>0</v>
      </c>
      <c r="AR209" s="79">
        <f>(COUNTIFS('MASTER TT'!$E$2:$E$68607,$A$2:$A$7563,'MASTER TT'!$B$2:$B$68607,"SUNDAY",'MASTER TT'!$C$2:$C$68607,"1100-1*",'MASTER TT'!$AM$2:$AM$68607,"JAN-APRIL 2026",'MASTER TT'!$J$2:$J$68607,"&gt;=1"))</f>
        <v>0</v>
      </c>
      <c r="AS209" s="79">
        <f>(COUNTIFS('MASTER TT'!$E$2:$E$68606,$A$2:$A$7563,'MASTER TT'!$B$2:$B$68606,"SUNDAY",'MASTER TT'!$C$2:$C$68606,"1200-1*",'MASTER TT'!$AM$2:$AM$68606,"JAN-APRIL 2026",'MASTER TT'!$J$2:$J$68606,"&gt;=1"))</f>
        <v>0</v>
      </c>
      <c r="AT209" s="79">
        <f>(COUNTIFS('MASTER TT'!$E$2:$E$68606,$A$2:$A$7563,'MASTER TT'!$B$2:$B$68606,"SUNDAY",'MASTER TT'!$C$2:$C$68606,"1300-1*",'MASTER TT'!$AM$2:$AM$68606,"JAN-APRIL 2026",'MASTER TT'!$J$2:$J$68606,"&gt;=1"))</f>
        <v>0</v>
      </c>
      <c r="AU209" s="79">
        <f>(COUNTIFS('MASTER TT'!$E$2:$E$68606,$A$2:$A$7563,'MASTER TT'!$B$2:$B$68606,"SUNDAY",'MASTER TT'!$C$2:$C$68606,"14*-1*",'MASTER TT'!$AM$2:$AM$68606,"JAN-APRIL 2026",'MASTER TT'!$J$2:$J$68606,"&gt;=1"))</f>
        <v>0</v>
      </c>
      <c r="AV209" s="79">
        <f>(COUNTIFS('MASTER TT'!$E$2:$E$68606,$A$2:$A$7563,'MASTER TT'!$B$2:$B$68606,"SUNDAY",'MASTER TT'!$C$2:$C$68606,"17*-*",'MASTER TT'!$AM$2:$AM$68606,"JAN-APRIL 2026",'MASTER TT'!$J$2:$J$68606,"&gt;=1"))</f>
        <v>0</v>
      </c>
      <c r="AW209" s="28"/>
      <c r="AX209" s="29"/>
      <c r="AY209" s="28"/>
      <c r="AZ209" s="28"/>
      <c r="BA209" s="28"/>
      <c r="BB209" s="28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1"/>
      <c r="BZ209" s="31"/>
      <c r="CA209" s="30"/>
      <c r="CB209" s="30"/>
      <c r="CC209" s="30"/>
      <c r="CD209" s="30"/>
      <c r="CE209" s="30"/>
      <c r="CF209" s="30"/>
    </row>
    <row r="210" spans="1:84" ht="14.25" customHeight="1">
      <c r="A210" s="129" t="s">
        <v>584</v>
      </c>
      <c r="B210" s="130" t="s">
        <v>510</v>
      </c>
      <c r="C210" s="46"/>
      <c r="D210" s="121"/>
      <c r="E210" s="121"/>
      <c r="F210" s="121" t="s">
        <v>479</v>
      </c>
      <c r="G210" s="79">
        <f>(COUNTIFS('MASTER TT'!$E$2:$E$68606,$A$2:$A$7563,'MASTER TT'!$B$2:$B$68606,"MONDAY",'MASTER TT'!$C$2:$C$68606,"08*-1*",'MASTER TT'!$AM$2:$AM$68606,"JAN-APRIL 2026",'MASTER TT'!$J$2:$J$68606,"&gt;=1"))</f>
        <v>0</v>
      </c>
      <c r="H210" s="79">
        <f>(COUNTIFS('MASTER TT'!$E$2:$E$68602,$A$2:$A$7563,'MASTER TT'!$B$2:$B$68602,"MONDAY",'MASTER TT'!$C$2:$C$68602,"1100-1*",'MASTER TT'!$AM$2:$AM$68602,"JAN-APRIL 2026",'MASTER TT'!$J$2:$J$68602,"&gt;=1"))</f>
        <v>0</v>
      </c>
      <c r="I210" s="79">
        <f>(COUNTIFS('MASTER TT'!$E$2:$E$68606,$A$2:$A$7563,'MASTER TT'!$B$2:$B$68606,"MONDAY",'MASTER TT'!$C$2:$C$68606,"1200-1*",'MASTER TT'!$AM$2:$AM$68606,"JAN-APRIL 2025",'MASTER TT'!$J$2:$J$68606,"&gt;=1"))</f>
        <v>0</v>
      </c>
      <c r="J210" s="79">
        <f>(COUNTIFS('MASTER TT'!$E$2:$E$68606,$A$2:$A$7563,'MASTER TT'!$B$2:$B$68606,"MONDAY",'MASTER TT'!$C$2:$C$68606,"1300-1*",'MASTER TT'!$AM$2:$AM$68606,"JAN-APRIL 2025",'MASTER TT'!$J$2:$J$68606,"&gt;=1"))</f>
        <v>0</v>
      </c>
      <c r="K210" s="79">
        <f>(COUNTIFS('MASTER TT'!$E$2:$E$68606,$A$2:$A$7563,'MASTER TT'!$B$2:$B$68606,"MONDAY",'MASTER TT'!$C$2:$C$68606,"14*-1*",'MASTER TT'!$AM$2:$AM$68606,"JAN-APRIL 2026",'MASTER TT'!$J$2:$J$68606,"&gt;=1"))</f>
        <v>0</v>
      </c>
      <c r="L210" s="79">
        <f>(COUNTIFS('MASTER TT'!$E$2:$E$68606,$A$2:$A$7563,'MASTER TT'!$B$2:$B$68606,"MONDAY",'MASTER TT'!$C$2:$C$68606,"17*-*",'MASTER TT'!$AM$2:$AM$68606,"JAN-APRIL 2026",'MASTER TT'!$J$2:$J$68606,"&gt;=1"))</f>
        <v>0</v>
      </c>
      <c r="M210" s="79">
        <f>(COUNTIFS('MASTER TT'!$E$2:$E$68606,$A$2:$A$7563,'MASTER TT'!$B$2:$B$68606,"TUESDAY",'MASTER TT'!$C$2:$C$68606,"08*-1*",'MASTER TT'!$AM$2:$AM$68606,"JAN-APRIL 2026",'MASTER TT'!$J$2:$J$68606,"&gt;=1"))</f>
        <v>0</v>
      </c>
      <c r="N210" s="79">
        <f>(COUNTIFS('MASTER TT'!$E$2:$E$68606,$A$2:$A$7563,'MASTER TT'!$B$2:$B$68606,"TUESDAY",'MASTER TT'!$C$2:$C$68606,"1100-1*",'MASTER TT'!$AM$2:$AM$68606,"JAN-APRIL 2026",'MASTER TT'!$J$2:$J$68606,"&gt;=1"))</f>
        <v>0</v>
      </c>
      <c r="O210" s="79">
        <f>(COUNTIFS('MASTER TT'!$E$2:$E$68606,$A$2:$A$7563,'MASTER TT'!$B$2:$B$68606,"MONDAY",'MASTER TT'!$C$2:$C$68606,"1200-1*",'MASTER TT'!$AM$2:$AM$68606,"JAN-APRIL 2025",'MASTER TT'!$J$2:$J$68606,"&gt;=1"))</f>
        <v>0</v>
      </c>
      <c r="P210" s="79">
        <f>(COUNTIFS('MASTER TT'!$E$2:$E$68606,$A$2:$A$7563,'MASTER TT'!$B$2:$B$68606,"TUESDAY",'MASTER TT'!$C$2:$C$68606,"1300-1*",'MASTER TT'!$AM$2:$AM$68606,"JAN-APRIL 2026",'MASTER TT'!$J$2:$J$68606,"&gt;=1"))</f>
        <v>0</v>
      </c>
      <c r="Q210" s="79">
        <f>(COUNTIFS('MASTER TT'!$E$2:$E$68606,$A$2:$A$7563,'MASTER TT'!$B$2:$B$68606,"TUESDAY",'MASTER TT'!$C$2:$C$68606,"14*-1*",'MASTER TT'!$AM$2:$AM$68606,"JAN-APRIL 2026",'MASTER TT'!$J$2:$J$68606,"&gt;=1"))</f>
        <v>0</v>
      </c>
      <c r="R210" s="79">
        <f>(COUNTIFS('MASTER TT'!$E$2:$E$68606,$A$2:$A$7563,'MASTER TT'!$B$2:$B$68606,"TUESDAY",'MASTER TT'!$C$2:$C$68606,"17*-*",'MASTER TT'!$AM$2:$AM$68606,"SEP-DEC  2025",'MASTER TT'!$J$2:$J$68606,"&gt;=1"))</f>
        <v>0</v>
      </c>
      <c r="S210" s="79">
        <f>(COUNTIFS('MASTER TT'!$E$2:$E$68606,$A$2:$A$7563,'MASTER TT'!$B$2:$B$68606,"WEDNESDAY",'MASTER TT'!$C$2:$C$68606,"08*-1*",'MASTER TT'!$AM$2:$AM$68606,"JAN-APRIL 2026",'MASTER TT'!$J$2:$J$68606,"&gt;=1"))</f>
        <v>0</v>
      </c>
      <c r="T210" s="79">
        <f>(COUNTIFS('MASTER TT'!$E$2:$E$68606,$A$2:$A$7563,'MASTER TT'!$B$2:$B$68606,"WEDNESDAY",'MASTER TT'!$C$2:$C$68606,"1100-1*",'MASTER TT'!$AM$2:$AM$68606,"JAN-APRIL 2026",'MASTER TT'!$J$2:$J$68606,"&gt;=1"))</f>
        <v>0</v>
      </c>
      <c r="U210" s="79">
        <f>(COUNTIFS('MASTER TT'!$E$2:$E$68606,$A$2:$A$7563,'MASTER TT'!$B$2:$B$68606,"MONDAY",'MASTER TT'!$C$2:$C$68606,"1200-1*",'MASTER TT'!$AM$2:$AM$68606,"JAN-APRIL 2025",'MASTER TT'!$J$2:$J$68606,"&gt;=1"))</f>
        <v>0</v>
      </c>
      <c r="V210" s="79">
        <f>(COUNTIFS('MASTER TT'!$E$2:$E$68606,$A$2:$A$7563,'MASTER TT'!$B$2:$B$68606,"MONDAY",'MASTER TT'!$C$2:$C$68606,"1300-1*",'MASTER TT'!$AM$2:$AM$68606,"JAN-APRIL 2025",'MASTER TT'!$J$2:$J$68606,"&gt;=1"))</f>
        <v>0</v>
      </c>
      <c r="W210" s="79">
        <f>(COUNTIFS('MASTER TT'!$E$2:$E$68606,$A$2:$A$7563,'MASTER TT'!$B$2:$B$68606,"WEDNESDAY",'MASTER TT'!$C$2:$C$68606,"14*-1*",'MASTER TT'!$AM$2:$AM$68606,"JAN-APRIL 2026",'MASTER TT'!$J$2:$J$68606,"&gt;=1"))</f>
        <v>0</v>
      </c>
      <c r="X210" s="79">
        <f>(COUNTIFS('MASTER TT'!$E$2:$E$68606,$A$2:$A$7563,'MASTER TT'!$B$2:$B$68606,"WEDNESDAY",'MASTER TT'!$C$2:$C$68606,"17*-*",'MASTER TT'!$AM$2:$AM$68606,"JAN-APRIL 2026",'MASTER TT'!$J$2:$J$68606,"&gt;=1"))</f>
        <v>0</v>
      </c>
      <c r="Y210" s="79">
        <f>(COUNTIFS('MASTER TT'!$E$2:$E$68606,$A$2:$A$7563,'MASTER TT'!$B$2:$B$68606,"THURSDAY",'MASTER TT'!$C$2:$C$68606,"08*-1*",'MASTER TT'!$AM$2:$AM$68606,"JAN-APRIL 2026",'MASTER TT'!$J$2:$J$68606,"&gt;=1"))</f>
        <v>0</v>
      </c>
      <c r="Z210" s="79">
        <f>(COUNTIFS('MASTER TT'!$E$2:$E$68606,$A$2:$A$7563,'MASTER TT'!$B$2:$B$68606,"THURSDAY",'MASTER TT'!$C$2:$C$68606,"1100-1*",'MASTER TT'!$AM$2:$AM$68606,"JAN-APRIL 2026",'MASTER TT'!$J$2:$J$68606,"&gt;=1"))</f>
        <v>0</v>
      </c>
      <c r="AA210" s="79">
        <f>(COUNTIFS('MASTER TT'!$E$2:$E$68606,$A$2:$A$7563,'MASTER TT'!$B$2:$B$68606,"MONDAY",'MASTER TT'!$C$2:$C$68606,"1200-1*",'MASTER TT'!$AM$2:$AM$68606,"JAN-APRIL 2025",'MASTER TT'!$J$2:$J$68606,"&gt;=1"))</f>
        <v>0</v>
      </c>
      <c r="AB210" s="79">
        <f>(COUNTIFS('MASTER TT'!$E$2:$E$68606,$A$2:$A$7563,'MASTER TT'!$B$2:$B$68606,"MONDAY",'MASTER TT'!$C$2:$C$68606,"1300-1*",'MASTER TT'!$AM$2:$AM$68606,"JAN-APRIL 2025",'MASTER TT'!$J$2:$J$68606,"&gt;=1"))</f>
        <v>0</v>
      </c>
      <c r="AC210" s="79">
        <f>(COUNTIFS('MASTER TT'!$E$2:$E$68606,$A$2:$A$7563,'MASTER TT'!$B$2:$B$68606,"THURSDAY",'MASTER TT'!$C$2:$C$68606,"14*-1*",'MASTER TT'!$AM$2:$AM$68606,"JAN-APRIL 2026",'MASTER TT'!$J$2:$J$68606,"&gt;=1"))</f>
        <v>0</v>
      </c>
      <c r="AD210" s="79">
        <f>(COUNTIFS('MASTER TT'!$E$2:$E$68606,$A$2:$A$7563,'MASTER TT'!$B$2:$B$68606,"THURSDAY",'MASTER TT'!$C$2:$C$68606,"17*-*",'MASTER TT'!$AM$2:$AM$68606,"JAN-APRIL 2026",'MASTER TT'!$J$2:$J$68606,"&gt;=1"))</f>
        <v>0</v>
      </c>
      <c r="AE210" s="79">
        <f>(COUNTIFS('MASTER TT'!$E$2:$E$68606,$A$2:$A$7563,'MASTER TT'!$B$2:$B$68606,"FRIDAY",'MASTER TT'!$C$2:$C$68606,"08*-1*",'MASTER TT'!$AM$2:$AM$68606,"JAN-APRIL 2026",'MASTER TT'!$J$2:$J$68606,"&gt;=1"))</f>
        <v>0</v>
      </c>
      <c r="AF210" s="79">
        <f>(COUNTIFS('MASTER TT'!$E$2:$E$68606,$A$2:$A$7563,'MASTER TT'!$B$2:$B$68606,"FRIDAY",'MASTER TT'!$C$2:$C$68606,"1100-1*",'MASTER TT'!$AM$2:$AM$68606,"JAN-APRIL 2026",'MASTER TT'!$J$2:$J$68606,"&gt;=1"))</f>
        <v>0</v>
      </c>
      <c r="AG210" s="79">
        <f>(COUNTIFS('MASTER TT'!$E$2:$E$68606,$A$2:$A$7563,'MASTER TT'!$B$2:$B$68606,"MONDAY",'MASTER TT'!$C$2:$C$68606,"1200-1*",'MASTER TT'!$AM$2:$AM$68606,"JAN-APRIL 2025",'MASTER TT'!$J$2:$J$68606,"&gt;=1"))</f>
        <v>0</v>
      </c>
      <c r="AH210" s="79">
        <f>(COUNTIFS('MASTER TT'!$E$2:$E$68606,$A$2:$A$7563,'MASTER TT'!$B$2:$B$68606,"MONDAY",'MASTER TT'!$C$2:$C$68606,"1300-1*",'MASTER TT'!$AM$2:$AM$68606,"JAN-APRIL 2025",'MASTER TT'!$J$2:$J$68606,"&gt;=1"))</f>
        <v>0</v>
      </c>
      <c r="AI210" s="79">
        <f>(COUNTIFS('MASTER TT'!$E$2:$E$68606,$A$2:$A$7563,'MASTER TT'!$B$2:$B$68606,"FRIDAY",'MASTER TT'!$C$2:$C$68606,"14*-1*",'MASTER TT'!$AM$2:$AM$68606,"JAN-APRIL 2026",'MASTER TT'!$J$2:$J$68606,"&gt;=1"))</f>
        <v>0</v>
      </c>
      <c r="AJ210" s="79">
        <f>(COUNTIFS('MASTER TT'!$E$2:$E$68606,$A$2:$A$7563,'MASTER TT'!$B$2:$B$68606,"FRIDAY",'MASTER TT'!$C$2:$C$68606,"17*-*",'MASTER TT'!$AM$2:$AM$68606,"JAN-APRIL 2026",'MASTER TT'!$J$2:$J$68606,"&gt;=1"))</f>
        <v>0</v>
      </c>
      <c r="AK210" s="79">
        <f>(COUNTIFS('MASTER TT'!$E$2:$E$68606,$A$2:$A$7563,'MASTER TT'!$B$2:$B$68606,"SATURDAY",'MASTER TT'!$C$2:$C$68606,"08*-1*",'MASTER TT'!$AM$2:$AM$68606,"JAN-APRIL 2026",'MASTER TT'!$J$2:$J$68606,"&gt;=1"))</f>
        <v>0</v>
      </c>
      <c r="AL210" s="79">
        <f>(COUNTIFS('MASTER TT'!$E$2:$E$68606,$A$2:$A$7563,'MASTER TT'!$B$2:$B$68606,"SATURDAY",'MASTER TT'!$C$2:$C$68606,"1100-1*",'MASTER TT'!$AM$2:$AM$68606,"JAN-APRIL 2026",'MASTER TT'!$J$2:$J$68606,"&gt;=1"))</f>
        <v>0</v>
      </c>
      <c r="AM210" s="79">
        <f>(COUNTIFS('MASTER TT'!$E$2:$E$68606,$A$2:$A$7563,'MASTER TT'!$B$2:$B$68606,"MONDAY",'MASTER TT'!$C$2:$C$68606,"1200-1*",'MASTER TT'!$AM$2:$AM$68606,"JAN-APRIL 2025",'MASTER TT'!$J$2:$J$68606,"&gt;=1"))</f>
        <v>0</v>
      </c>
      <c r="AN210" s="79">
        <f>(COUNTIFS('MASTER TT'!$E$2:$E$68606,$A$2:$A$7563,'MASTER TT'!$B$2:$B$68606,"MONDAY",'MASTER TT'!$C$2:$C$68606,"1300-1*",'MASTER TT'!$AM$2:$AM$68606,"JAN-APRIL 2025",'MASTER TT'!$J$2:$J$68606,"&gt;=1"))</f>
        <v>0</v>
      </c>
      <c r="AO210" s="79">
        <f>(COUNTIFS('MASTER TT'!$E$2:$E$68606,$A$2:$A$7563,'MASTER TT'!$B$2:$B$68606,"MONDAY",'MASTER TT'!$C$2:$C$68606,"14*-1*",'MASTER TT'!$AM$2:$AM$68606,"MAY-AUG 2025",'MASTER TT'!$J$2:$J$68606,"&gt;=1"))</f>
        <v>0</v>
      </c>
      <c r="AP210" s="79">
        <f>(COUNTIFS('MASTER TT'!$E$2:$E$68606,$A$2:$A$7563,'MASTER TT'!$B$2:$B$68606,"SATURDAY",'MASTER TT'!$C$2:$C$68606,"17*-*",'MASTER TT'!$AM$2:$AM$68606,"JAN-APRIL 2026",'MASTER TT'!$J$2:$J$68606,"&gt;=1"))</f>
        <v>0</v>
      </c>
      <c r="AQ210" s="79">
        <f>(COUNTIFS('MASTER TT'!$E$2:$E$68606,$A$2:$A$7563,'MASTER TT'!$B$2:$B$68606,"SUNDAY",'MASTER TT'!$C$2:$C$68606,"08*-1*",'MASTER TT'!$AM$2:$AM$68606,"JAN-APRIL 2026",'MASTER TT'!$J$2:$J$68606,"&gt;=1"))</f>
        <v>0</v>
      </c>
      <c r="AR210" s="79">
        <f>(COUNTIFS('MASTER TT'!$E$2:$E$68607,$A$2:$A$7563,'MASTER TT'!$B$2:$B$68607,"SUNDAY",'MASTER TT'!$C$2:$C$68607,"1100-1*",'MASTER TT'!$AM$2:$AM$68607,"JAN-APRIL 2026",'MASTER TT'!$J$2:$J$68607,"&gt;=1"))</f>
        <v>0</v>
      </c>
      <c r="AS210" s="79">
        <f>(COUNTIFS('MASTER TT'!$E$2:$E$68606,$A$2:$A$7563,'MASTER TT'!$B$2:$B$68606,"SUNDAY",'MASTER TT'!$C$2:$C$68606,"1200-1*",'MASTER TT'!$AM$2:$AM$68606,"JAN-APRIL 2026",'MASTER TT'!$J$2:$J$68606,"&gt;=1"))</f>
        <v>0</v>
      </c>
      <c r="AT210" s="79">
        <f>(COUNTIFS('MASTER TT'!$E$2:$E$68606,$A$2:$A$7563,'MASTER TT'!$B$2:$B$68606,"SUNDAY",'MASTER TT'!$C$2:$C$68606,"1300-1*",'MASTER TT'!$AM$2:$AM$68606,"JAN-APRIL 2026",'MASTER TT'!$J$2:$J$68606,"&gt;=1"))</f>
        <v>0</v>
      </c>
      <c r="AU210" s="79">
        <f>(COUNTIFS('MASTER TT'!$E$2:$E$68606,$A$2:$A$7563,'MASTER TT'!$B$2:$B$68606,"SUNDAY",'MASTER TT'!$C$2:$C$68606,"14*-1*",'MASTER TT'!$AM$2:$AM$68606,"JAN-APRIL 2026",'MASTER TT'!$J$2:$J$68606,"&gt;=1"))</f>
        <v>0</v>
      </c>
      <c r="AV210" s="79">
        <f>(COUNTIFS('MASTER TT'!$E$2:$E$68606,$A$2:$A$7563,'MASTER TT'!$B$2:$B$68606,"SUNDAY",'MASTER TT'!$C$2:$C$68606,"17*-*",'MASTER TT'!$AM$2:$AM$68606,"JAN-APRIL 2026",'MASTER TT'!$J$2:$J$68606,"&gt;=1"))</f>
        <v>0</v>
      </c>
      <c r="AW210" s="28"/>
      <c r="AX210" s="29"/>
      <c r="AY210" s="28"/>
      <c r="AZ210" s="28"/>
      <c r="BA210" s="28"/>
      <c r="BB210" s="28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1"/>
      <c r="BZ210" s="31"/>
      <c r="CA210" s="30"/>
      <c r="CB210" s="30"/>
      <c r="CC210" s="30"/>
      <c r="CD210" s="30"/>
      <c r="CE210" s="30"/>
      <c r="CF210" s="30"/>
    </row>
    <row r="211" spans="1:84" ht="14.25" customHeight="1">
      <c r="A211" s="129" t="s">
        <v>585</v>
      </c>
      <c r="B211" s="130" t="s">
        <v>510</v>
      </c>
      <c r="C211" s="46"/>
      <c r="D211" s="121"/>
      <c r="E211" s="121"/>
      <c r="F211" s="121" t="s">
        <v>479</v>
      </c>
      <c r="G211" s="79">
        <f>(COUNTIFS('MASTER TT'!$E$2:$E$68606,$A$2:$A$7563,'MASTER TT'!$B$2:$B$68606,"MONDAY",'MASTER TT'!$C$2:$C$68606,"08*-1*",'MASTER TT'!$AM$2:$AM$68606,"JAN-APRIL 2026",'MASTER TT'!$J$2:$J$68606,"&gt;=1"))</f>
        <v>0</v>
      </c>
      <c r="H211" s="79">
        <f>(COUNTIFS('MASTER TT'!$E$2:$E$68602,$A$2:$A$7563,'MASTER TT'!$B$2:$B$68602,"MONDAY",'MASTER TT'!$C$2:$C$68602,"1100-1*",'MASTER TT'!$AM$2:$AM$68602,"JAN-APRIL 2026",'MASTER TT'!$J$2:$J$68602,"&gt;=1"))</f>
        <v>0</v>
      </c>
      <c r="I211" s="79">
        <f>(COUNTIFS('MASTER TT'!$E$2:$E$68606,$A$2:$A$7563,'MASTER TT'!$B$2:$B$68606,"MONDAY",'MASTER TT'!$C$2:$C$68606,"1200-1*",'MASTER TT'!$AM$2:$AM$68606,"JAN-APRIL 2025",'MASTER TT'!$J$2:$J$68606,"&gt;=1"))</f>
        <v>0</v>
      </c>
      <c r="J211" s="79">
        <f>(COUNTIFS('MASTER TT'!$E$2:$E$68606,$A$2:$A$7563,'MASTER TT'!$B$2:$B$68606,"MONDAY",'MASTER TT'!$C$2:$C$68606,"1300-1*",'MASTER TT'!$AM$2:$AM$68606,"JAN-APRIL 2025",'MASTER TT'!$J$2:$J$68606,"&gt;=1"))</f>
        <v>0</v>
      </c>
      <c r="K211" s="79">
        <f>(COUNTIFS('MASTER TT'!$E$2:$E$68606,$A$2:$A$7563,'MASTER TT'!$B$2:$B$68606,"MONDAY",'MASTER TT'!$C$2:$C$68606,"14*-1*",'MASTER TT'!$AM$2:$AM$68606,"JAN-APRIL 2026",'MASTER TT'!$J$2:$J$68606,"&gt;=1"))</f>
        <v>0</v>
      </c>
      <c r="L211" s="79">
        <f>(COUNTIFS('MASTER TT'!$E$2:$E$68606,$A$2:$A$7563,'MASTER TT'!$B$2:$B$68606,"MONDAY",'MASTER TT'!$C$2:$C$68606,"17*-*",'MASTER TT'!$AM$2:$AM$68606,"JAN-APRIL 2026",'MASTER TT'!$J$2:$J$68606,"&gt;=1"))</f>
        <v>0</v>
      </c>
      <c r="M211" s="79">
        <f>(COUNTIFS('MASTER TT'!$E$2:$E$68606,$A$2:$A$7563,'MASTER TT'!$B$2:$B$68606,"TUESDAY",'MASTER TT'!$C$2:$C$68606,"08*-1*",'MASTER TT'!$AM$2:$AM$68606,"JAN-APRIL 2026",'MASTER TT'!$J$2:$J$68606,"&gt;=1"))</f>
        <v>0</v>
      </c>
      <c r="N211" s="79">
        <f>(COUNTIFS('MASTER TT'!$E$2:$E$68606,$A$2:$A$7563,'MASTER TT'!$B$2:$B$68606,"TUESDAY",'MASTER TT'!$C$2:$C$68606,"1100-1*",'MASTER TT'!$AM$2:$AM$68606,"JAN-APRIL 2026",'MASTER TT'!$J$2:$J$68606,"&gt;=1"))</f>
        <v>0</v>
      </c>
      <c r="O211" s="79">
        <f>(COUNTIFS('MASTER TT'!$E$2:$E$68606,$A$2:$A$7563,'MASTER TT'!$B$2:$B$68606,"MONDAY",'MASTER TT'!$C$2:$C$68606,"1200-1*",'MASTER TT'!$AM$2:$AM$68606,"JAN-APRIL 2025",'MASTER TT'!$J$2:$J$68606,"&gt;=1"))</f>
        <v>0</v>
      </c>
      <c r="P211" s="79">
        <f>(COUNTIFS('MASTER TT'!$E$2:$E$68606,$A$2:$A$7563,'MASTER TT'!$B$2:$B$68606,"TUESDAY",'MASTER TT'!$C$2:$C$68606,"1300-1*",'MASTER TT'!$AM$2:$AM$68606,"JAN-APRIL 2026",'MASTER TT'!$J$2:$J$68606,"&gt;=1"))</f>
        <v>0</v>
      </c>
      <c r="Q211" s="79">
        <f>(COUNTIFS('MASTER TT'!$E$2:$E$68606,$A$2:$A$7563,'MASTER TT'!$B$2:$B$68606,"TUESDAY",'MASTER TT'!$C$2:$C$68606,"14*-1*",'MASTER TT'!$AM$2:$AM$68606,"JAN-APRIL 2026",'MASTER TT'!$J$2:$J$68606,"&gt;=1"))</f>
        <v>0</v>
      </c>
      <c r="R211" s="79">
        <f>(COUNTIFS('MASTER TT'!$E$2:$E$68606,$A$2:$A$7563,'MASTER TT'!$B$2:$B$68606,"TUESDAY",'MASTER TT'!$C$2:$C$68606,"17*-*",'MASTER TT'!$AM$2:$AM$68606,"SEP-DEC  2025",'MASTER TT'!$J$2:$J$68606,"&gt;=1"))</f>
        <v>0</v>
      </c>
      <c r="S211" s="79">
        <f>(COUNTIFS('MASTER TT'!$E$2:$E$68606,$A$2:$A$7563,'MASTER TT'!$B$2:$B$68606,"WEDNESDAY",'MASTER TT'!$C$2:$C$68606,"08*-1*",'MASTER TT'!$AM$2:$AM$68606,"JAN-APRIL 2026",'MASTER TT'!$J$2:$J$68606,"&gt;=1"))</f>
        <v>0</v>
      </c>
      <c r="T211" s="79">
        <f>(COUNTIFS('MASTER TT'!$E$2:$E$68606,$A$2:$A$7563,'MASTER TT'!$B$2:$B$68606,"WEDNESDAY",'MASTER TT'!$C$2:$C$68606,"1100-1*",'MASTER TT'!$AM$2:$AM$68606,"JAN-APRIL 2026",'MASTER TT'!$J$2:$J$68606,"&gt;=1"))</f>
        <v>0</v>
      </c>
      <c r="U211" s="79">
        <f>(COUNTIFS('MASTER TT'!$E$2:$E$68606,$A$2:$A$7563,'MASTER TT'!$B$2:$B$68606,"MONDAY",'MASTER TT'!$C$2:$C$68606,"1200-1*",'MASTER TT'!$AM$2:$AM$68606,"JAN-APRIL 2025",'MASTER TT'!$J$2:$J$68606,"&gt;=1"))</f>
        <v>0</v>
      </c>
      <c r="V211" s="79">
        <f>(COUNTIFS('MASTER TT'!$E$2:$E$68606,$A$2:$A$7563,'MASTER TT'!$B$2:$B$68606,"MONDAY",'MASTER TT'!$C$2:$C$68606,"1300-1*",'MASTER TT'!$AM$2:$AM$68606,"JAN-APRIL 2025",'MASTER TT'!$J$2:$J$68606,"&gt;=1"))</f>
        <v>0</v>
      </c>
      <c r="W211" s="79">
        <f>(COUNTIFS('MASTER TT'!$E$2:$E$68606,$A$2:$A$7563,'MASTER TT'!$B$2:$B$68606,"WEDNESDAY",'MASTER TT'!$C$2:$C$68606,"14*-1*",'MASTER TT'!$AM$2:$AM$68606,"JAN-APRIL 2026",'MASTER TT'!$J$2:$J$68606,"&gt;=1"))</f>
        <v>0</v>
      </c>
      <c r="X211" s="79">
        <f>(COUNTIFS('MASTER TT'!$E$2:$E$68606,$A$2:$A$7563,'MASTER TT'!$B$2:$B$68606,"WEDNESDAY",'MASTER TT'!$C$2:$C$68606,"17*-*",'MASTER TT'!$AM$2:$AM$68606,"JAN-APRIL 2026",'MASTER TT'!$J$2:$J$68606,"&gt;=1"))</f>
        <v>0</v>
      </c>
      <c r="Y211" s="79">
        <f>(COUNTIFS('MASTER TT'!$E$2:$E$68606,$A$2:$A$7563,'MASTER TT'!$B$2:$B$68606,"THURSDAY",'MASTER TT'!$C$2:$C$68606,"08*-1*",'MASTER TT'!$AM$2:$AM$68606,"JAN-APRIL 2026",'MASTER TT'!$J$2:$J$68606,"&gt;=1"))</f>
        <v>0</v>
      </c>
      <c r="Z211" s="79">
        <f>(COUNTIFS('MASTER TT'!$E$2:$E$68606,$A$2:$A$7563,'MASTER TT'!$B$2:$B$68606,"THURSDAY",'MASTER TT'!$C$2:$C$68606,"1100-1*",'MASTER TT'!$AM$2:$AM$68606,"JAN-APRIL 2026",'MASTER TT'!$J$2:$J$68606,"&gt;=1"))</f>
        <v>0</v>
      </c>
      <c r="AA211" s="79">
        <f>(COUNTIFS('MASTER TT'!$E$2:$E$68606,$A$2:$A$7563,'MASTER TT'!$B$2:$B$68606,"MONDAY",'MASTER TT'!$C$2:$C$68606,"1200-1*",'MASTER TT'!$AM$2:$AM$68606,"JAN-APRIL 2025",'MASTER TT'!$J$2:$J$68606,"&gt;=1"))</f>
        <v>0</v>
      </c>
      <c r="AB211" s="79">
        <f>(COUNTIFS('MASTER TT'!$E$2:$E$68606,$A$2:$A$7563,'MASTER TT'!$B$2:$B$68606,"MONDAY",'MASTER TT'!$C$2:$C$68606,"1300-1*",'MASTER TT'!$AM$2:$AM$68606,"JAN-APRIL 2025",'MASTER TT'!$J$2:$J$68606,"&gt;=1"))</f>
        <v>0</v>
      </c>
      <c r="AC211" s="79">
        <f>(COUNTIFS('MASTER TT'!$E$2:$E$68606,$A$2:$A$7563,'MASTER TT'!$B$2:$B$68606,"THURSDAY",'MASTER TT'!$C$2:$C$68606,"14*-1*",'MASTER TT'!$AM$2:$AM$68606,"JAN-APRIL 2026",'MASTER TT'!$J$2:$J$68606,"&gt;=1"))</f>
        <v>0</v>
      </c>
      <c r="AD211" s="79">
        <f>(COUNTIFS('MASTER TT'!$E$2:$E$68606,$A$2:$A$7563,'MASTER TT'!$B$2:$B$68606,"THURSDAY",'MASTER TT'!$C$2:$C$68606,"17*-*",'MASTER TT'!$AM$2:$AM$68606,"JAN-APRIL 2026",'MASTER TT'!$J$2:$J$68606,"&gt;=1"))</f>
        <v>0</v>
      </c>
      <c r="AE211" s="79">
        <f>(COUNTIFS('MASTER TT'!$E$2:$E$68606,$A$2:$A$7563,'MASTER TT'!$B$2:$B$68606,"FRIDAY",'MASTER TT'!$C$2:$C$68606,"08*-1*",'MASTER TT'!$AM$2:$AM$68606,"JAN-APRIL 2026",'MASTER TT'!$J$2:$J$68606,"&gt;=1"))</f>
        <v>0</v>
      </c>
      <c r="AF211" s="79">
        <f>(COUNTIFS('MASTER TT'!$E$2:$E$68606,$A$2:$A$7563,'MASTER TT'!$B$2:$B$68606,"FRIDAY",'MASTER TT'!$C$2:$C$68606,"1100-1*",'MASTER TT'!$AM$2:$AM$68606,"JAN-APRIL 2026",'MASTER TT'!$J$2:$J$68606,"&gt;=1"))</f>
        <v>0</v>
      </c>
      <c r="AG211" s="79">
        <f>(COUNTIFS('MASTER TT'!$E$2:$E$68606,$A$2:$A$7563,'MASTER TT'!$B$2:$B$68606,"MONDAY",'MASTER TT'!$C$2:$C$68606,"1200-1*",'MASTER TT'!$AM$2:$AM$68606,"JAN-APRIL 2025",'MASTER TT'!$J$2:$J$68606,"&gt;=1"))</f>
        <v>0</v>
      </c>
      <c r="AH211" s="79">
        <f>(COUNTIFS('MASTER TT'!$E$2:$E$68606,$A$2:$A$7563,'MASTER TT'!$B$2:$B$68606,"MONDAY",'MASTER TT'!$C$2:$C$68606,"1300-1*",'MASTER TT'!$AM$2:$AM$68606,"JAN-APRIL 2025",'MASTER TT'!$J$2:$J$68606,"&gt;=1"))</f>
        <v>0</v>
      </c>
      <c r="AI211" s="79">
        <f>(COUNTIFS('MASTER TT'!$E$2:$E$68606,$A$2:$A$7563,'MASTER TT'!$B$2:$B$68606,"FRIDAY",'MASTER TT'!$C$2:$C$68606,"14*-1*",'MASTER TT'!$AM$2:$AM$68606,"JAN-APRIL 2026",'MASTER TT'!$J$2:$J$68606,"&gt;=1"))</f>
        <v>0</v>
      </c>
      <c r="AJ211" s="79">
        <f>(COUNTIFS('MASTER TT'!$E$2:$E$68606,$A$2:$A$7563,'MASTER TT'!$B$2:$B$68606,"FRIDAY",'MASTER TT'!$C$2:$C$68606,"17*-*",'MASTER TT'!$AM$2:$AM$68606,"JAN-APRIL 2026",'MASTER TT'!$J$2:$J$68606,"&gt;=1"))</f>
        <v>0</v>
      </c>
      <c r="AK211" s="79">
        <f>(COUNTIFS('MASTER TT'!$E$2:$E$68606,$A$2:$A$7563,'MASTER TT'!$B$2:$B$68606,"SATURDAY",'MASTER TT'!$C$2:$C$68606,"08*-1*",'MASTER TT'!$AM$2:$AM$68606,"JAN-APRIL 2026",'MASTER TT'!$J$2:$J$68606,"&gt;=1"))</f>
        <v>0</v>
      </c>
      <c r="AL211" s="79">
        <f>(COUNTIFS('MASTER TT'!$E$2:$E$68606,$A$2:$A$7563,'MASTER TT'!$B$2:$B$68606,"SATURDAY",'MASTER TT'!$C$2:$C$68606,"1100-1*",'MASTER TT'!$AM$2:$AM$68606,"JAN-APRIL 2026",'MASTER TT'!$J$2:$J$68606,"&gt;=1"))</f>
        <v>0</v>
      </c>
      <c r="AM211" s="79">
        <f>(COUNTIFS('MASTER TT'!$E$2:$E$68606,$A$2:$A$7563,'MASTER TT'!$B$2:$B$68606,"MONDAY",'MASTER TT'!$C$2:$C$68606,"1200-1*",'MASTER TT'!$AM$2:$AM$68606,"JAN-APRIL 2025",'MASTER TT'!$J$2:$J$68606,"&gt;=1"))</f>
        <v>0</v>
      </c>
      <c r="AN211" s="79">
        <f>(COUNTIFS('MASTER TT'!$E$2:$E$68606,$A$2:$A$7563,'MASTER TT'!$B$2:$B$68606,"MONDAY",'MASTER TT'!$C$2:$C$68606,"1300-1*",'MASTER TT'!$AM$2:$AM$68606,"JAN-APRIL 2025",'MASTER TT'!$J$2:$J$68606,"&gt;=1"))</f>
        <v>0</v>
      </c>
      <c r="AO211" s="79">
        <f>(COUNTIFS('MASTER TT'!$E$2:$E$68606,$A$2:$A$7563,'MASTER TT'!$B$2:$B$68606,"MONDAY",'MASTER TT'!$C$2:$C$68606,"14*-1*",'MASTER TT'!$AM$2:$AM$68606,"MAY-AUG 2025",'MASTER TT'!$J$2:$J$68606,"&gt;=1"))</f>
        <v>0</v>
      </c>
      <c r="AP211" s="79">
        <f>(COUNTIFS('MASTER TT'!$E$2:$E$68606,$A$2:$A$7563,'MASTER TT'!$B$2:$B$68606,"SATURDAY",'MASTER TT'!$C$2:$C$68606,"17*-*",'MASTER TT'!$AM$2:$AM$68606,"JAN-APRIL 2026",'MASTER TT'!$J$2:$J$68606,"&gt;=1"))</f>
        <v>0</v>
      </c>
      <c r="AQ211" s="79">
        <f>(COUNTIFS('MASTER TT'!$E$2:$E$68606,$A$2:$A$7563,'MASTER TT'!$B$2:$B$68606,"SUNDAY",'MASTER TT'!$C$2:$C$68606,"08*-1*",'MASTER TT'!$AM$2:$AM$68606,"JAN-APRIL 2026",'MASTER TT'!$J$2:$J$68606,"&gt;=1"))</f>
        <v>0</v>
      </c>
      <c r="AR211" s="79">
        <f>(COUNTIFS('MASTER TT'!$E$2:$E$68607,$A$2:$A$7563,'MASTER TT'!$B$2:$B$68607,"SUNDAY",'MASTER TT'!$C$2:$C$68607,"1100-1*",'MASTER TT'!$AM$2:$AM$68607,"JAN-APRIL 2026",'MASTER TT'!$J$2:$J$68607,"&gt;=1"))</f>
        <v>0</v>
      </c>
      <c r="AS211" s="79">
        <f>(COUNTIFS('MASTER TT'!$E$2:$E$68606,$A$2:$A$7563,'MASTER TT'!$B$2:$B$68606,"SUNDAY",'MASTER TT'!$C$2:$C$68606,"1200-1*",'MASTER TT'!$AM$2:$AM$68606,"JAN-APRIL 2026",'MASTER TT'!$J$2:$J$68606,"&gt;=1"))</f>
        <v>0</v>
      </c>
      <c r="AT211" s="79">
        <f>(COUNTIFS('MASTER TT'!$E$2:$E$68606,$A$2:$A$7563,'MASTER TT'!$B$2:$B$68606,"SUNDAY",'MASTER TT'!$C$2:$C$68606,"1300-1*",'MASTER TT'!$AM$2:$AM$68606,"JAN-APRIL 2026",'MASTER TT'!$J$2:$J$68606,"&gt;=1"))</f>
        <v>0</v>
      </c>
      <c r="AU211" s="79">
        <f>(COUNTIFS('MASTER TT'!$E$2:$E$68606,$A$2:$A$7563,'MASTER TT'!$B$2:$B$68606,"SUNDAY",'MASTER TT'!$C$2:$C$68606,"14*-1*",'MASTER TT'!$AM$2:$AM$68606,"JAN-APRIL 2026",'MASTER TT'!$J$2:$J$68606,"&gt;=1"))</f>
        <v>0</v>
      </c>
      <c r="AV211" s="79">
        <f>(COUNTIFS('MASTER TT'!$E$2:$E$68606,$A$2:$A$7563,'MASTER TT'!$B$2:$B$68606,"SUNDAY",'MASTER TT'!$C$2:$C$68606,"17*-*",'MASTER TT'!$AM$2:$AM$68606,"JAN-APRIL 2026",'MASTER TT'!$J$2:$J$68606,"&gt;=1"))</f>
        <v>0</v>
      </c>
      <c r="AW211" s="28"/>
      <c r="AX211" s="29"/>
      <c r="AY211" s="28"/>
      <c r="AZ211" s="28"/>
      <c r="BA211" s="28"/>
      <c r="BB211" s="28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1"/>
      <c r="BZ211" s="31"/>
      <c r="CA211" s="30"/>
      <c r="CB211" s="30"/>
      <c r="CC211" s="30"/>
      <c r="CD211" s="30"/>
      <c r="CE211" s="30"/>
      <c r="CF211" s="30"/>
    </row>
    <row r="212" spans="1:84" ht="14.25" customHeight="1">
      <c r="A212" s="129" t="s">
        <v>586</v>
      </c>
      <c r="B212" s="130" t="s">
        <v>510</v>
      </c>
      <c r="C212" s="46"/>
      <c r="D212" s="121"/>
      <c r="E212" s="121"/>
      <c r="F212" s="121" t="s">
        <v>479</v>
      </c>
      <c r="G212" s="79">
        <f>(COUNTIFS('MASTER TT'!$E$2:$E$68606,$A$2:$A$7563,'MASTER TT'!$B$2:$B$68606,"MONDAY",'MASTER TT'!$C$2:$C$68606,"08*-1*",'MASTER TT'!$AM$2:$AM$68606,"JAN-APRIL 2026",'MASTER TT'!$J$2:$J$68606,"&gt;=1"))</f>
        <v>0</v>
      </c>
      <c r="H212" s="79">
        <f>(COUNTIFS('MASTER TT'!$E$2:$E$68602,$A$2:$A$7563,'MASTER TT'!$B$2:$B$68602,"MONDAY",'MASTER TT'!$C$2:$C$68602,"1100-1*",'MASTER TT'!$AM$2:$AM$68602,"JAN-APRIL 2026",'MASTER TT'!$J$2:$J$68602,"&gt;=1"))</f>
        <v>0</v>
      </c>
      <c r="I212" s="79">
        <f>(COUNTIFS('MASTER TT'!$E$2:$E$68606,$A$2:$A$7563,'MASTER TT'!$B$2:$B$68606,"MONDAY",'MASTER TT'!$C$2:$C$68606,"1200-1*",'MASTER TT'!$AM$2:$AM$68606,"JAN-APRIL 2025",'MASTER TT'!$J$2:$J$68606,"&gt;=1"))</f>
        <v>0</v>
      </c>
      <c r="J212" s="79">
        <f>(COUNTIFS('MASTER TT'!$E$2:$E$68606,$A$2:$A$7563,'MASTER TT'!$B$2:$B$68606,"MONDAY",'MASTER TT'!$C$2:$C$68606,"1300-1*",'MASTER TT'!$AM$2:$AM$68606,"JAN-APRIL 2025",'MASTER TT'!$J$2:$J$68606,"&gt;=1"))</f>
        <v>0</v>
      </c>
      <c r="K212" s="79">
        <f>(COUNTIFS('MASTER TT'!$E$2:$E$68606,$A$2:$A$7563,'MASTER TT'!$B$2:$B$68606,"MONDAY",'MASTER TT'!$C$2:$C$68606,"14*-1*",'MASTER TT'!$AM$2:$AM$68606,"JAN-APRIL 2026",'MASTER TT'!$J$2:$J$68606,"&gt;=1"))</f>
        <v>0</v>
      </c>
      <c r="L212" s="79">
        <f>(COUNTIFS('MASTER TT'!$E$2:$E$68606,$A$2:$A$7563,'MASTER TT'!$B$2:$B$68606,"MONDAY",'MASTER TT'!$C$2:$C$68606,"17*-*",'MASTER TT'!$AM$2:$AM$68606,"JAN-APRIL 2026",'MASTER TT'!$J$2:$J$68606,"&gt;=1"))</f>
        <v>0</v>
      </c>
      <c r="M212" s="79">
        <f>(COUNTIFS('MASTER TT'!$E$2:$E$68606,$A$2:$A$7563,'MASTER TT'!$B$2:$B$68606,"TUESDAY",'MASTER TT'!$C$2:$C$68606,"08*-1*",'MASTER TT'!$AM$2:$AM$68606,"JAN-APRIL 2026",'MASTER TT'!$J$2:$J$68606,"&gt;=1"))</f>
        <v>0</v>
      </c>
      <c r="N212" s="79">
        <f>(COUNTIFS('MASTER TT'!$E$2:$E$68606,$A$2:$A$7563,'MASTER TT'!$B$2:$B$68606,"TUESDAY",'MASTER TT'!$C$2:$C$68606,"1100-1*",'MASTER TT'!$AM$2:$AM$68606,"JAN-APRIL 2026",'MASTER TT'!$J$2:$J$68606,"&gt;=1"))</f>
        <v>0</v>
      </c>
      <c r="O212" s="79">
        <f>(COUNTIFS('MASTER TT'!$E$2:$E$68606,$A$2:$A$7563,'MASTER TT'!$B$2:$B$68606,"MONDAY",'MASTER TT'!$C$2:$C$68606,"1200-1*",'MASTER TT'!$AM$2:$AM$68606,"JAN-APRIL 2025",'MASTER TT'!$J$2:$J$68606,"&gt;=1"))</f>
        <v>0</v>
      </c>
      <c r="P212" s="79">
        <f>(COUNTIFS('MASTER TT'!$E$2:$E$68606,$A$2:$A$7563,'MASTER TT'!$B$2:$B$68606,"TUESDAY",'MASTER TT'!$C$2:$C$68606,"1300-1*",'MASTER TT'!$AM$2:$AM$68606,"JAN-APRIL 2026",'MASTER TT'!$J$2:$J$68606,"&gt;=1"))</f>
        <v>0</v>
      </c>
      <c r="Q212" s="79">
        <f>(COUNTIFS('MASTER TT'!$E$2:$E$68606,$A$2:$A$7563,'MASTER TT'!$B$2:$B$68606,"TUESDAY",'MASTER TT'!$C$2:$C$68606,"14*-1*",'MASTER TT'!$AM$2:$AM$68606,"JAN-APRIL 2026",'MASTER TT'!$J$2:$J$68606,"&gt;=1"))</f>
        <v>0</v>
      </c>
      <c r="R212" s="79">
        <f>(COUNTIFS('MASTER TT'!$E$2:$E$68606,$A$2:$A$7563,'MASTER TT'!$B$2:$B$68606,"TUESDAY",'MASTER TT'!$C$2:$C$68606,"17*-*",'MASTER TT'!$AM$2:$AM$68606,"SEP-DEC  2025",'MASTER TT'!$J$2:$J$68606,"&gt;=1"))</f>
        <v>0</v>
      </c>
      <c r="S212" s="79">
        <f>(COUNTIFS('MASTER TT'!$E$2:$E$68606,$A$2:$A$7563,'MASTER TT'!$B$2:$B$68606,"WEDNESDAY",'MASTER TT'!$C$2:$C$68606,"08*-1*",'MASTER TT'!$AM$2:$AM$68606,"JAN-APRIL 2026",'MASTER TT'!$J$2:$J$68606,"&gt;=1"))</f>
        <v>0</v>
      </c>
      <c r="T212" s="79">
        <f>(COUNTIFS('MASTER TT'!$E$2:$E$68606,$A$2:$A$7563,'MASTER TT'!$B$2:$B$68606,"WEDNESDAY",'MASTER TT'!$C$2:$C$68606,"1100-1*",'MASTER TT'!$AM$2:$AM$68606,"JAN-APRIL 2026",'MASTER TT'!$J$2:$J$68606,"&gt;=1"))</f>
        <v>0</v>
      </c>
      <c r="U212" s="79">
        <f>(COUNTIFS('MASTER TT'!$E$2:$E$68606,$A$2:$A$7563,'MASTER TT'!$B$2:$B$68606,"MONDAY",'MASTER TT'!$C$2:$C$68606,"1200-1*",'MASTER TT'!$AM$2:$AM$68606,"JAN-APRIL 2025",'MASTER TT'!$J$2:$J$68606,"&gt;=1"))</f>
        <v>0</v>
      </c>
      <c r="V212" s="79">
        <f>(COUNTIFS('MASTER TT'!$E$2:$E$68606,$A$2:$A$7563,'MASTER TT'!$B$2:$B$68606,"MONDAY",'MASTER TT'!$C$2:$C$68606,"1300-1*",'MASTER TT'!$AM$2:$AM$68606,"JAN-APRIL 2025",'MASTER TT'!$J$2:$J$68606,"&gt;=1"))</f>
        <v>0</v>
      </c>
      <c r="W212" s="79">
        <f>(COUNTIFS('MASTER TT'!$E$2:$E$68606,$A$2:$A$7563,'MASTER TT'!$B$2:$B$68606,"WEDNESDAY",'MASTER TT'!$C$2:$C$68606,"14*-1*",'MASTER TT'!$AM$2:$AM$68606,"JAN-APRIL 2026",'MASTER TT'!$J$2:$J$68606,"&gt;=1"))</f>
        <v>0</v>
      </c>
      <c r="X212" s="79">
        <f>(COUNTIFS('MASTER TT'!$E$2:$E$68606,$A$2:$A$7563,'MASTER TT'!$B$2:$B$68606,"WEDNESDAY",'MASTER TT'!$C$2:$C$68606,"17*-*",'MASTER TT'!$AM$2:$AM$68606,"JAN-APRIL 2026",'MASTER TT'!$J$2:$J$68606,"&gt;=1"))</f>
        <v>0</v>
      </c>
      <c r="Y212" s="79">
        <f>(COUNTIFS('MASTER TT'!$E$2:$E$68606,$A$2:$A$7563,'MASTER TT'!$B$2:$B$68606,"THURSDAY",'MASTER TT'!$C$2:$C$68606,"08*-1*",'MASTER TT'!$AM$2:$AM$68606,"JAN-APRIL 2026",'MASTER TT'!$J$2:$J$68606,"&gt;=1"))</f>
        <v>0</v>
      </c>
      <c r="Z212" s="79">
        <f>(COUNTIFS('MASTER TT'!$E$2:$E$68606,$A$2:$A$7563,'MASTER TT'!$B$2:$B$68606,"THURSDAY",'MASTER TT'!$C$2:$C$68606,"1100-1*",'MASTER TT'!$AM$2:$AM$68606,"JAN-APRIL 2026",'MASTER TT'!$J$2:$J$68606,"&gt;=1"))</f>
        <v>0</v>
      </c>
      <c r="AA212" s="79">
        <f>(COUNTIFS('MASTER TT'!$E$2:$E$68606,$A$2:$A$7563,'MASTER TT'!$B$2:$B$68606,"MONDAY",'MASTER TT'!$C$2:$C$68606,"1200-1*",'MASTER TT'!$AM$2:$AM$68606,"JAN-APRIL 2025",'MASTER TT'!$J$2:$J$68606,"&gt;=1"))</f>
        <v>0</v>
      </c>
      <c r="AB212" s="79">
        <f>(COUNTIFS('MASTER TT'!$E$2:$E$68606,$A$2:$A$7563,'MASTER TT'!$B$2:$B$68606,"MONDAY",'MASTER TT'!$C$2:$C$68606,"1300-1*",'MASTER TT'!$AM$2:$AM$68606,"JAN-APRIL 2025",'MASTER TT'!$J$2:$J$68606,"&gt;=1"))</f>
        <v>0</v>
      </c>
      <c r="AC212" s="79">
        <f>(COUNTIFS('MASTER TT'!$E$2:$E$68606,$A$2:$A$7563,'MASTER TT'!$B$2:$B$68606,"THURSDAY",'MASTER TT'!$C$2:$C$68606,"14*-1*",'MASTER TT'!$AM$2:$AM$68606,"JAN-APRIL 2026",'MASTER TT'!$J$2:$J$68606,"&gt;=1"))</f>
        <v>0</v>
      </c>
      <c r="AD212" s="79">
        <f>(COUNTIFS('MASTER TT'!$E$2:$E$68606,$A$2:$A$7563,'MASTER TT'!$B$2:$B$68606,"THURSDAY",'MASTER TT'!$C$2:$C$68606,"17*-*",'MASTER TT'!$AM$2:$AM$68606,"JAN-APRIL 2026",'MASTER TT'!$J$2:$J$68606,"&gt;=1"))</f>
        <v>0</v>
      </c>
      <c r="AE212" s="79">
        <f>(COUNTIFS('MASTER TT'!$E$2:$E$68606,$A$2:$A$7563,'MASTER TT'!$B$2:$B$68606,"FRIDAY",'MASTER TT'!$C$2:$C$68606,"08*-1*",'MASTER TT'!$AM$2:$AM$68606,"JAN-APRIL 2026",'MASTER TT'!$J$2:$J$68606,"&gt;=1"))</f>
        <v>0</v>
      </c>
      <c r="AF212" s="79">
        <f>(COUNTIFS('MASTER TT'!$E$2:$E$68606,$A$2:$A$7563,'MASTER TT'!$B$2:$B$68606,"FRIDAY",'MASTER TT'!$C$2:$C$68606,"1100-1*",'MASTER TT'!$AM$2:$AM$68606,"JAN-APRIL 2026",'MASTER TT'!$J$2:$J$68606,"&gt;=1"))</f>
        <v>0</v>
      </c>
      <c r="AG212" s="79">
        <f>(COUNTIFS('MASTER TT'!$E$2:$E$68606,$A$2:$A$7563,'MASTER TT'!$B$2:$B$68606,"MONDAY",'MASTER TT'!$C$2:$C$68606,"1200-1*",'MASTER TT'!$AM$2:$AM$68606,"JAN-APRIL 2025",'MASTER TT'!$J$2:$J$68606,"&gt;=1"))</f>
        <v>0</v>
      </c>
      <c r="AH212" s="79">
        <f>(COUNTIFS('MASTER TT'!$E$2:$E$68606,$A$2:$A$7563,'MASTER TT'!$B$2:$B$68606,"MONDAY",'MASTER TT'!$C$2:$C$68606,"1300-1*",'MASTER TT'!$AM$2:$AM$68606,"JAN-APRIL 2025",'MASTER TT'!$J$2:$J$68606,"&gt;=1"))</f>
        <v>0</v>
      </c>
      <c r="AI212" s="79">
        <f>(COUNTIFS('MASTER TT'!$E$2:$E$68606,$A$2:$A$7563,'MASTER TT'!$B$2:$B$68606,"FRIDAY",'MASTER TT'!$C$2:$C$68606,"14*-1*",'MASTER TT'!$AM$2:$AM$68606,"JAN-APRIL 2026",'MASTER TT'!$J$2:$J$68606,"&gt;=1"))</f>
        <v>0</v>
      </c>
      <c r="AJ212" s="79">
        <f>(COUNTIFS('MASTER TT'!$E$2:$E$68606,$A$2:$A$7563,'MASTER TT'!$B$2:$B$68606,"FRIDAY",'MASTER TT'!$C$2:$C$68606,"17*-*",'MASTER TT'!$AM$2:$AM$68606,"JAN-APRIL 2026",'MASTER TT'!$J$2:$J$68606,"&gt;=1"))</f>
        <v>0</v>
      </c>
      <c r="AK212" s="79">
        <f>(COUNTIFS('MASTER TT'!$E$2:$E$68606,$A$2:$A$7563,'MASTER TT'!$B$2:$B$68606,"SATURDAY",'MASTER TT'!$C$2:$C$68606,"08*-1*",'MASTER TT'!$AM$2:$AM$68606,"JAN-APRIL 2026",'MASTER TT'!$J$2:$J$68606,"&gt;=1"))</f>
        <v>0</v>
      </c>
      <c r="AL212" s="79">
        <f>(COUNTIFS('MASTER TT'!$E$2:$E$68606,$A$2:$A$7563,'MASTER TT'!$B$2:$B$68606,"SATURDAY",'MASTER TT'!$C$2:$C$68606,"1100-1*",'MASTER TT'!$AM$2:$AM$68606,"JAN-APRIL 2026",'MASTER TT'!$J$2:$J$68606,"&gt;=1"))</f>
        <v>0</v>
      </c>
      <c r="AM212" s="79">
        <f>(COUNTIFS('MASTER TT'!$E$2:$E$68606,$A$2:$A$7563,'MASTER TT'!$B$2:$B$68606,"MONDAY",'MASTER TT'!$C$2:$C$68606,"1200-1*",'MASTER TT'!$AM$2:$AM$68606,"JAN-APRIL 2025",'MASTER TT'!$J$2:$J$68606,"&gt;=1"))</f>
        <v>0</v>
      </c>
      <c r="AN212" s="79">
        <f>(COUNTIFS('MASTER TT'!$E$2:$E$68606,$A$2:$A$7563,'MASTER TT'!$B$2:$B$68606,"MONDAY",'MASTER TT'!$C$2:$C$68606,"1300-1*",'MASTER TT'!$AM$2:$AM$68606,"JAN-APRIL 2025",'MASTER TT'!$J$2:$J$68606,"&gt;=1"))</f>
        <v>0</v>
      </c>
      <c r="AO212" s="79">
        <f>(COUNTIFS('MASTER TT'!$E$2:$E$68606,$A$2:$A$7563,'MASTER TT'!$B$2:$B$68606,"MONDAY",'MASTER TT'!$C$2:$C$68606,"14*-1*",'MASTER TT'!$AM$2:$AM$68606,"MAY-AUG 2025",'MASTER TT'!$J$2:$J$68606,"&gt;=1"))</f>
        <v>0</v>
      </c>
      <c r="AP212" s="79">
        <f>(COUNTIFS('MASTER TT'!$E$2:$E$68606,$A$2:$A$7563,'MASTER TT'!$B$2:$B$68606,"SATURDAY",'MASTER TT'!$C$2:$C$68606,"17*-*",'MASTER TT'!$AM$2:$AM$68606,"JAN-APRIL 2026",'MASTER TT'!$J$2:$J$68606,"&gt;=1"))</f>
        <v>0</v>
      </c>
      <c r="AQ212" s="79">
        <f>(COUNTIFS('MASTER TT'!$E$2:$E$68606,$A$2:$A$7563,'MASTER TT'!$B$2:$B$68606,"SUNDAY",'MASTER TT'!$C$2:$C$68606,"08*-1*",'MASTER TT'!$AM$2:$AM$68606,"JAN-APRIL 2026",'MASTER TT'!$J$2:$J$68606,"&gt;=1"))</f>
        <v>0</v>
      </c>
      <c r="AR212" s="79">
        <f>(COUNTIFS('MASTER TT'!$E$2:$E$68607,$A$2:$A$7563,'MASTER TT'!$B$2:$B$68607,"SUNDAY",'MASTER TT'!$C$2:$C$68607,"1100-1*",'MASTER TT'!$AM$2:$AM$68607,"JAN-APRIL 2026",'MASTER TT'!$J$2:$J$68607,"&gt;=1"))</f>
        <v>0</v>
      </c>
      <c r="AS212" s="79">
        <f>(COUNTIFS('MASTER TT'!$E$2:$E$68606,$A$2:$A$7563,'MASTER TT'!$B$2:$B$68606,"SUNDAY",'MASTER TT'!$C$2:$C$68606,"1200-1*",'MASTER TT'!$AM$2:$AM$68606,"JAN-APRIL 2026",'MASTER TT'!$J$2:$J$68606,"&gt;=1"))</f>
        <v>0</v>
      </c>
      <c r="AT212" s="79">
        <f>(COUNTIFS('MASTER TT'!$E$2:$E$68606,$A$2:$A$7563,'MASTER TT'!$B$2:$B$68606,"SUNDAY",'MASTER TT'!$C$2:$C$68606,"1300-1*",'MASTER TT'!$AM$2:$AM$68606,"JAN-APRIL 2026",'MASTER TT'!$J$2:$J$68606,"&gt;=1"))</f>
        <v>0</v>
      </c>
      <c r="AU212" s="79">
        <f>(COUNTIFS('MASTER TT'!$E$2:$E$68606,$A$2:$A$7563,'MASTER TT'!$B$2:$B$68606,"SUNDAY",'MASTER TT'!$C$2:$C$68606,"14*-1*",'MASTER TT'!$AM$2:$AM$68606,"JAN-APRIL 2026",'MASTER TT'!$J$2:$J$68606,"&gt;=1"))</f>
        <v>0</v>
      </c>
      <c r="AV212" s="79">
        <f>(COUNTIFS('MASTER TT'!$E$2:$E$68606,$A$2:$A$7563,'MASTER TT'!$B$2:$B$68606,"SUNDAY",'MASTER TT'!$C$2:$C$68606,"17*-*",'MASTER TT'!$AM$2:$AM$68606,"JAN-APRIL 2026",'MASTER TT'!$J$2:$J$68606,"&gt;=1"))</f>
        <v>0</v>
      </c>
      <c r="AW212" s="28"/>
      <c r="AX212" s="29"/>
      <c r="AY212" s="28"/>
      <c r="AZ212" s="28"/>
      <c r="BA212" s="28"/>
      <c r="BB212" s="28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1"/>
      <c r="BZ212" s="31"/>
      <c r="CA212" s="30"/>
      <c r="CB212" s="30"/>
      <c r="CC212" s="30"/>
      <c r="CD212" s="30"/>
      <c r="CE212" s="30"/>
      <c r="CF212" s="30"/>
    </row>
    <row r="213" spans="1:84" ht="14.25" customHeight="1">
      <c r="A213" s="129" t="s">
        <v>587</v>
      </c>
      <c r="B213" s="130" t="s">
        <v>510</v>
      </c>
      <c r="C213" s="46"/>
      <c r="D213" s="121"/>
      <c r="E213" s="121"/>
      <c r="F213" s="121" t="s">
        <v>479</v>
      </c>
      <c r="G213" s="79">
        <f>(COUNTIFS('MASTER TT'!$E$2:$E$68606,$A$2:$A$7563,'MASTER TT'!$B$2:$B$68606,"MONDAY",'MASTER TT'!$C$2:$C$68606,"08*-1*",'MASTER TT'!$AM$2:$AM$68606,"JAN-APRIL 2026",'MASTER TT'!$J$2:$J$68606,"&gt;=1"))</f>
        <v>0</v>
      </c>
      <c r="H213" s="79">
        <f>(COUNTIFS('MASTER TT'!$E$2:$E$68602,$A$2:$A$7563,'MASTER TT'!$B$2:$B$68602,"MONDAY",'MASTER TT'!$C$2:$C$68602,"1100-1*",'MASTER TT'!$AM$2:$AM$68602,"JAN-APRIL 2026",'MASTER TT'!$J$2:$J$68602,"&gt;=1"))</f>
        <v>0</v>
      </c>
      <c r="I213" s="79">
        <f>(COUNTIFS('MASTER TT'!$E$2:$E$68606,$A$2:$A$7563,'MASTER TT'!$B$2:$B$68606,"MONDAY",'MASTER TT'!$C$2:$C$68606,"1200-1*",'MASTER TT'!$AM$2:$AM$68606,"JAN-APRIL 2025",'MASTER TT'!$J$2:$J$68606,"&gt;=1"))</f>
        <v>0</v>
      </c>
      <c r="J213" s="79">
        <f>(COUNTIFS('MASTER TT'!$E$2:$E$68606,$A$2:$A$7563,'MASTER TT'!$B$2:$B$68606,"MONDAY",'MASTER TT'!$C$2:$C$68606,"1300-1*",'MASTER TT'!$AM$2:$AM$68606,"JAN-APRIL 2025",'MASTER TT'!$J$2:$J$68606,"&gt;=1"))</f>
        <v>0</v>
      </c>
      <c r="K213" s="79">
        <f>(COUNTIFS('MASTER TT'!$E$2:$E$68606,$A$2:$A$7563,'MASTER TT'!$B$2:$B$68606,"MONDAY",'MASTER TT'!$C$2:$C$68606,"14*-1*",'MASTER TT'!$AM$2:$AM$68606,"JAN-APRIL 2026",'MASTER TT'!$J$2:$J$68606,"&gt;=1"))</f>
        <v>0</v>
      </c>
      <c r="L213" s="79">
        <f>(COUNTIFS('MASTER TT'!$E$2:$E$68606,$A$2:$A$7563,'MASTER TT'!$B$2:$B$68606,"MONDAY",'MASTER TT'!$C$2:$C$68606,"17*-*",'MASTER TT'!$AM$2:$AM$68606,"JAN-APRIL 2026",'MASTER TT'!$J$2:$J$68606,"&gt;=1"))</f>
        <v>0</v>
      </c>
      <c r="M213" s="79">
        <f>(COUNTIFS('MASTER TT'!$E$2:$E$68606,$A$2:$A$7563,'MASTER TT'!$B$2:$B$68606,"TUESDAY",'MASTER TT'!$C$2:$C$68606,"08*-1*",'MASTER TT'!$AM$2:$AM$68606,"JAN-APRIL 2026",'MASTER TT'!$J$2:$J$68606,"&gt;=1"))</f>
        <v>0</v>
      </c>
      <c r="N213" s="79">
        <f>(COUNTIFS('MASTER TT'!$E$2:$E$68606,$A$2:$A$7563,'MASTER TT'!$B$2:$B$68606,"TUESDAY",'MASTER TT'!$C$2:$C$68606,"1100-1*",'MASTER TT'!$AM$2:$AM$68606,"JAN-APRIL 2026",'MASTER TT'!$J$2:$J$68606,"&gt;=1"))</f>
        <v>0</v>
      </c>
      <c r="O213" s="79">
        <f>(COUNTIFS('MASTER TT'!$E$2:$E$68606,$A$2:$A$7563,'MASTER TT'!$B$2:$B$68606,"MONDAY",'MASTER TT'!$C$2:$C$68606,"1200-1*",'MASTER TT'!$AM$2:$AM$68606,"JAN-APRIL 2025",'MASTER TT'!$J$2:$J$68606,"&gt;=1"))</f>
        <v>0</v>
      </c>
      <c r="P213" s="79">
        <f>(COUNTIFS('MASTER TT'!$E$2:$E$68606,$A$2:$A$7563,'MASTER TT'!$B$2:$B$68606,"TUESDAY",'MASTER TT'!$C$2:$C$68606,"1300-1*",'MASTER TT'!$AM$2:$AM$68606,"JAN-APRIL 2026",'MASTER TT'!$J$2:$J$68606,"&gt;=1"))</f>
        <v>0</v>
      </c>
      <c r="Q213" s="79">
        <f>(COUNTIFS('MASTER TT'!$E$2:$E$68606,$A$2:$A$7563,'MASTER TT'!$B$2:$B$68606,"TUESDAY",'MASTER TT'!$C$2:$C$68606,"14*-1*",'MASTER TT'!$AM$2:$AM$68606,"JAN-APRIL 2026",'MASTER TT'!$J$2:$J$68606,"&gt;=1"))</f>
        <v>0</v>
      </c>
      <c r="R213" s="79">
        <f>(COUNTIFS('MASTER TT'!$E$2:$E$68606,$A$2:$A$7563,'MASTER TT'!$B$2:$B$68606,"TUESDAY",'MASTER TT'!$C$2:$C$68606,"17*-*",'MASTER TT'!$AM$2:$AM$68606,"SEP-DEC  2025",'MASTER TT'!$J$2:$J$68606,"&gt;=1"))</f>
        <v>0</v>
      </c>
      <c r="S213" s="79">
        <f>(COUNTIFS('MASTER TT'!$E$2:$E$68606,$A$2:$A$7563,'MASTER TT'!$B$2:$B$68606,"WEDNESDAY",'MASTER TT'!$C$2:$C$68606,"08*-1*",'MASTER TT'!$AM$2:$AM$68606,"JAN-APRIL 2026",'MASTER TT'!$J$2:$J$68606,"&gt;=1"))</f>
        <v>0</v>
      </c>
      <c r="T213" s="79">
        <f>(COUNTIFS('MASTER TT'!$E$2:$E$68606,$A$2:$A$7563,'MASTER TT'!$B$2:$B$68606,"WEDNESDAY",'MASTER TT'!$C$2:$C$68606,"1100-1*",'MASTER TT'!$AM$2:$AM$68606,"JAN-APRIL 2026",'MASTER TT'!$J$2:$J$68606,"&gt;=1"))</f>
        <v>0</v>
      </c>
      <c r="U213" s="79">
        <f>(COUNTIFS('MASTER TT'!$E$2:$E$68606,$A$2:$A$7563,'MASTER TT'!$B$2:$B$68606,"MONDAY",'MASTER TT'!$C$2:$C$68606,"1200-1*",'MASTER TT'!$AM$2:$AM$68606,"JAN-APRIL 2025",'MASTER TT'!$J$2:$J$68606,"&gt;=1"))</f>
        <v>0</v>
      </c>
      <c r="V213" s="79">
        <f>(COUNTIFS('MASTER TT'!$E$2:$E$68606,$A$2:$A$7563,'MASTER TT'!$B$2:$B$68606,"MONDAY",'MASTER TT'!$C$2:$C$68606,"1300-1*",'MASTER TT'!$AM$2:$AM$68606,"JAN-APRIL 2025",'MASTER TT'!$J$2:$J$68606,"&gt;=1"))</f>
        <v>0</v>
      </c>
      <c r="W213" s="79">
        <f>(COUNTIFS('MASTER TT'!$E$2:$E$68606,$A$2:$A$7563,'MASTER TT'!$B$2:$B$68606,"WEDNESDAY",'MASTER TT'!$C$2:$C$68606,"14*-1*",'MASTER TT'!$AM$2:$AM$68606,"JAN-APRIL 2026",'MASTER TT'!$J$2:$J$68606,"&gt;=1"))</f>
        <v>0</v>
      </c>
      <c r="X213" s="79">
        <f>(COUNTIFS('MASTER TT'!$E$2:$E$68606,$A$2:$A$7563,'MASTER TT'!$B$2:$B$68606,"WEDNESDAY",'MASTER TT'!$C$2:$C$68606,"17*-*",'MASTER TT'!$AM$2:$AM$68606,"JAN-APRIL 2026",'MASTER TT'!$J$2:$J$68606,"&gt;=1"))</f>
        <v>0</v>
      </c>
      <c r="Y213" s="79">
        <f>(COUNTIFS('MASTER TT'!$E$2:$E$68606,$A$2:$A$7563,'MASTER TT'!$B$2:$B$68606,"THURSDAY",'MASTER TT'!$C$2:$C$68606,"08*-1*",'MASTER TT'!$AM$2:$AM$68606,"JAN-APRIL 2026",'MASTER TT'!$J$2:$J$68606,"&gt;=1"))</f>
        <v>0</v>
      </c>
      <c r="Z213" s="79">
        <f>(COUNTIFS('MASTER TT'!$E$2:$E$68606,$A$2:$A$7563,'MASTER TT'!$B$2:$B$68606,"THURSDAY",'MASTER TT'!$C$2:$C$68606,"1100-1*",'MASTER TT'!$AM$2:$AM$68606,"JAN-APRIL 2026",'MASTER TT'!$J$2:$J$68606,"&gt;=1"))</f>
        <v>0</v>
      </c>
      <c r="AA213" s="79">
        <f>(COUNTIFS('MASTER TT'!$E$2:$E$68606,$A$2:$A$7563,'MASTER TT'!$B$2:$B$68606,"MONDAY",'MASTER TT'!$C$2:$C$68606,"1200-1*",'MASTER TT'!$AM$2:$AM$68606,"JAN-APRIL 2025",'MASTER TT'!$J$2:$J$68606,"&gt;=1"))</f>
        <v>0</v>
      </c>
      <c r="AB213" s="79">
        <f>(COUNTIFS('MASTER TT'!$E$2:$E$68606,$A$2:$A$7563,'MASTER TT'!$B$2:$B$68606,"MONDAY",'MASTER TT'!$C$2:$C$68606,"1300-1*",'MASTER TT'!$AM$2:$AM$68606,"JAN-APRIL 2025",'MASTER TT'!$J$2:$J$68606,"&gt;=1"))</f>
        <v>0</v>
      </c>
      <c r="AC213" s="79">
        <f>(COUNTIFS('MASTER TT'!$E$2:$E$68606,$A$2:$A$7563,'MASTER TT'!$B$2:$B$68606,"THURSDAY",'MASTER TT'!$C$2:$C$68606,"14*-1*",'MASTER TT'!$AM$2:$AM$68606,"JAN-APRIL 2026",'MASTER TT'!$J$2:$J$68606,"&gt;=1"))</f>
        <v>0</v>
      </c>
      <c r="AD213" s="79">
        <f>(COUNTIFS('MASTER TT'!$E$2:$E$68606,$A$2:$A$7563,'MASTER TT'!$B$2:$B$68606,"THURSDAY",'MASTER TT'!$C$2:$C$68606,"17*-*",'MASTER TT'!$AM$2:$AM$68606,"JAN-APRIL 2026",'MASTER TT'!$J$2:$J$68606,"&gt;=1"))</f>
        <v>0</v>
      </c>
      <c r="AE213" s="79">
        <f>(COUNTIFS('MASTER TT'!$E$2:$E$68606,$A$2:$A$7563,'MASTER TT'!$B$2:$B$68606,"FRIDAY",'MASTER TT'!$C$2:$C$68606,"08*-1*",'MASTER TT'!$AM$2:$AM$68606,"JAN-APRIL 2026",'MASTER TT'!$J$2:$J$68606,"&gt;=1"))</f>
        <v>0</v>
      </c>
      <c r="AF213" s="79">
        <f>(COUNTIFS('MASTER TT'!$E$2:$E$68606,$A$2:$A$7563,'MASTER TT'!$B$2:$B$68606,"FRIDAY",'MASTER TT'!$C$2:$C$68606,"1100-1*",'MASTER TT'!$AM$2:$AM$68606,"JAN-APRIL 2026",'MASTER TT'!$J$2:$J$68606,"&gt;=1"))</f>
        <v>0</v>
      </c>
      <c r="AG213" s="79">
        <f>(COUNTIFS('MASTER TT'!$E$2:$E$68606,$A$2:$A$7563,'MASTER TT'!$B$2:$B$68606,"MONDAY",'MASTER TT'!$C$2:$C$68606,"1200-1*",'MASTER TT'!$AM$2:$AM$68606,"JAN-APRIL 2025",'MASTER TT'!$J$2:$J$68606,"&gt;=1"))</f>
        <v>0</v>
      </c>
      <c r="AH213" s="79">
        <f>(COUNTIFS('MASTER TT'!$E$2:$E$68606,$A$2:$A$7563,'MASTER TT'!$B$2:$B$68606,"MONDAY",'MASTER TT'!$C$2:$C$68606,"1300-1*",'MASTER TT'!$AM$2:$AM$68606,"JAN-APRIL 2025",'MASTER TT'!$J$2:$J$68606,"&gt;=1"))</f>
        <v>0</v>
      </c>
      <c r="AI213" s="79">
        <f>(COUNTIFS('MASTER TT'!$E$2:$E$68606,$A$2:$A$7563,'MASTER TT'!$B$2:$B$68606,"FRIDAY",'MASTER TT'!$C$2:$C$68606,"14*-1*",'MASTER TT'!$AM$2:$AM$68606,"JAN-APRIL 2026",'MASTER TT'!$J$2:$J$68606,"&gt;=1"))</f>
        <v>0</v>
      </c>
      <c r="AJ213" s="79">
        <f>(COUNTIFS('MASTER TT'!$E$2:$E$68606,$A$2:$A$7563,'MASTER TT'!$B$2:$B$68606,"FRIDAY",'MASTER TT'!$C$2:$C$68606,"17*-*",'MASTER TT'!$AM$2:$AM$68606,"JAN-APRIL 2026",'MASTER TT'!$J$2:$J$68606,"&gt;=1"))</f>
        <v>0</v>
      </c>
      <c r="AK213" s="79">
        <f>(COUNTIFS('MASTER TT'!$E$2:$E$68606,$A$2:$A$7563,'MASTER TT'!$B$2:$B$68606,"SATURDAY",'MASTER TT'!$C$2:$C$68606,"08*-1*",'MASTER TT'!$AM$2:$AM$68606,"JAN-APRIL 2026",'MASTER TT'!$J$2:$J$68606,"&gt;=1"))</f>
        <v>0</v>
      </c>
      <c r="AL213" s="79">
        <f>(COUNTIFS('MASTER TT'!$E$2:$E$68606,$A$2:$A$7563,'MASTER TT'!$B$2:$B$68606,"SATURDAY",'MASTER TT'!$C$2:$C$68606,"1100-1*",'MASTER TT'!$AM$2:$AM$68606,"JAN-APRIL 2026",'MASTER TT'!$J$2:$J$68606,"&gt;=1"))</f>
        <v>0</v>
      </c>
      <c r="AM213" s="79">
        <f>(COUNTIFS('MASTER TT'!$E$2:$E$68606,$A$2:$A$7563,'MASTER TT'!$B$2:$B$68606,"MONDAY",'MASTER TT'!$C$2:$C$68606,"1200-1*",'MASTER TT'!$AM$2:$AM$68606,"JAN-APRIL 2025",'MASTER TT'!$J$2:$J$68606,"&gt;=1"))</f>
        <v>0</v>
      </c>
      <c r="AN213" s="79">
        <f>(COUNTIFS('MASTER TT'!$E$2:$E$68606,$A$2:$A$7563,'MASTER TT'!$B$2:$B$68606,"MONDAY",'MASTER TT'!$C$2:$C$68606,"1300-1*",'MASTER TT'!$AM$2:$AM$68606,"JAN-APRIL 2025",'MASTER TT'!$J$2:$J$68606,"&gt;=1"))</f>
        <v>0</v>
      </c>
      <c r="AO213" s="79">
        <f>(COUNTIFS('MASTER TT'!$E$2:$E$68606,$A$2:$A$7563,'MASTER TT'!$B$2:$B$68606,"MONDAY",'MASTER TT'!$C$2:$C$68606,"14*-1*",'MASTER TT'!$AM$2:$AM$68606,"MAY-AUG 2025",'MASTER TT'!$J$2:$J$68606,"&gt;=1"))</f>
        <v>0</v>
      </c>
      <c r="AP213" s="79">
        <f>(COUNTIFS('MASTER TT'!$E$2:$E$68606,$A$2:$A$7563,'MASTER TT'!$B$2:$B$68606,"SATURDAY",'MASTER TT'!$C$2:$C$68606,"17*-*",'MASTER TT'!$AM$2:$AM$68606,"JAN-APRIL 2026",'MASTER TT'!$J$2:$J$68606,"&gt;=1"))</f>
        <v>0</v>
      </c>
      <c r="AQ213" s="79">
        <f>(COUNTIFS('MASTER TT'!$E$2:$E$68606,$A$2:$A$7563,'MASTER TT'!$B$2:$B$68606,"SUNDAY",'MASTER TT'!$C$2:$C$68606,"08*-1*",'MASTER TT'!$AM$2:$AM$68606,"JAN-APRIL 2026",'MASTER TT'!$J$2:$J$68606,"&gt;=1"))</f>
        <v>0</v>
      </c>
      <c r="AR213" s="79">
        <f>(COUNTIFS('MASTER TT'!$E$2:$E$68607,$A$2:$A$7563,'MASTER TT'!$B$2:$B$68607,"SUNDAY",'MASTER TT'!$C$2:$C$68607,"1100-1*",'MASTER TT'!$AM$2:$AM$68607,"JAN-APRIL 2026",'MASTER TT'!$J$2:$J$68607,"&gt;=1"))</f>
        <v>0</v>
      </c>
      <c r="AS213" s="79">
        <f>(COUNTIFS('MASTER TT'!$E$2:$E$68606,$A$2:$A$7563,'MASTER TT'!$B$2:$B$68606,"SUNDAY",'MASTER TT'!$C$2:$C$68606,"1200-1*",'MASTER TT'!$AM$2:$AM$68606,"JAN-APRIL 2026",'MASTER TT'!$J$2:$J$68606,"&gt;=1"))</f>
        <v>0</v>
      </c>
      <c r="AT213" s="79">
        <f>(COUNTIFS('MASTER TT'!$E$2:$E$68606,$A$2:$A$7563,'MASTER TT'!$B$2:$B$68606,"SUNDAY",'MASTER TT'!$C$2:$C$68606,"1300-1*",'MASTER TT'!$AM$2:$AM$68606,"JAN-APRIL 2026",'MASTER TT'!$J$2:$J$68606,"&gt;=1"))</f>
        <v>0</v>
      </c>
      <c r="AU213" s="79">
        <f>(COUNTIFS('MASTER TT'!$E$2:$E$68606,$A$2:$A$7563,'MASTER TT'!$B$2:$B$68606,"SUNDAY",'MASTER TT'!$C$2:$C$68606,"14*-1*",'MASTER TT'!$AM$2:$AM$68606,"JAN-APRIL 2026",'MASTER TT'!$J$2:$J$68606,"&gt;=1"))</f>
        <v>0</v>
      </c>
      <c r="AV213" s="79">
        <f>(COUNTIFS('MASTER TT'!$E$2:$E$68606,$A$2:$A$7563,'MASTER TT'!$B$2:$B$68606,"SUNDAY",'MASTER TT'!$C$2:$C$68606,"17*-*",'MASTER TT'!$AM$2:$AM$68606,"JAN-APRIL 2026",'MASTER TT'!$J$2:$J$68606,"&gt;=1"))</f>
        <v>0</v>
      </c>
      <c r="AW213" s="28"/>
      <c r="AX213" s="29"/>
      <c r="AY213" s="28"/>
      <c r="AZ213" s="28"/>
      <c r="BA213" s="28"/>
      <c r="BB213" s="28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1"/>
      <c r="BZ213" s="31"/>
      <c r="CA213" s="30"/>
      <c r="CB213" s="30"/>
      <c r="CC213" s="30"/>
      <c r="CD213" s="30"/>
      <c r="CE213" s="30"/>
      <c r="CF213" s="30"/>
    </row>
    <row r="214" spans="1:84" ht="14.25" customHeight="1">
      <c r="A214" s="129" t="s">
        <v>588</v>
      </c>
      <c r="B214" s="130" t="s">
        <v>510</v>
      </c>
      <c r="C214" s="46"/>
      <c r="D214" s="121"/>
      <c r="E214" s="121"/>
      <c r="F214" s="121" t="s">
        <v>479</v>
      </c>
      <c r="G214" s="79">
        <f>(COUNTIFS('MASTER TT'!$E$2:$E$68606,$A$2:$A$7563,'MASTER TT'!$B$2:$B$68606,"MONDAY",'MASTER TT'!$C$2:$C$68606,"08*-1*",'MASTER TT'!$AM$2:$AM$68606,"JAN-APRIL 2026",'MASTER TT'!$J$2:$J$68606,"&gt;=1"))</f>
        <v>0</v>
      </c>
      <c r="H214" s="79">
        <f>(COUNTIFS('MASTER TT'!$E$2:$E$68602,$A$2:$A$7563,'MASTER TT'!$B$2:$B$68602,"MONDAY",'MASTER TT'!$C$2:$C$68602,"1100-1*",'MASTER TT'!$AM$2:$AM$68602,"JAN-APRIL 2026",'MASTER TT'!$J$2:$J$68602,"&gt;=1"))</f>
        <v>0</v>
      </c>
      <c r="I214" s="79">
        <f>(COUNTIFS('MASTER TT'!$E$2:$E$68606,$A$2:$A$7563,'MASTER TT'!$B$2:$B$68606,"MONDAY",'MASTER TT'!$C$2:$C$68606,"1200-1*",'MASTER TT'!$AM$2:$AM$68606,"JAN-APRIL 2025",'MASTER TT'!$J$2:$J$68606,"&gt;=1"))</f>
        <v>0</v>
      </c>
      <c r="J214" s="79">
        <f>(COUNTIFS('MASTER TT'!$E$2:$E$68606,$A$2:$A$7563,'MASTER TT'!$B$2:$B$68606,"MONDAY",'MASTER TT'!$C$2:$C$68606,"1300-1*",'MASTER TT'!$AM$2:$AM$68606,"JAN-APRIL 2025",'MASTER TT'!$J$2:$J$68606,"&gt;=1"))</f>
        <v>0</v>
      </c>
      <c r="K214" s="79">
        <f>(COUNTIFS('MASTER TT'!$E$2:$E$68606,$A$2:$A$7563,'MASTER TT'!$B$2:$B$68606,"MONDAY",'MASTER TT'!$C$2:$C$68606,"14*-1*",'MASTER TT'!$AM$2:$AM$68606,"JAN-APRIL 2026",'MASTER TT'!$J$2:$J$68606,"&gt;=1"))</f>
        <v>0</v>
      </c>
      <c r="L214" s="79">
        <f>(COUNTIFS('MASTER TT'!$E$2:$E$68606,$A$2:$A$7563,'MASTER TT'!$B$2:$B$68606,"MONDAY",'MASTER TT'!$C$2:$C$68606,"17*-*",'MASTER TT'!$AM$2:$AM$68606,"JAN-APRIL 2026",'MASTER TT'!$J$2:$J$68606,"&gt;=1"))</f>
        <v>0</v>
      </c>
      <c r="M214" s="79">
        <f>(COUNTIFS('MASTER TT'!$E$2:$E$68606,$A$2:$A$7563,'MASTER TT'!$B$2:$B$68606,"TUESDAY",'MASTER TT'!$C$2:$C$68606,"08*-1*",'MASTER TT'!$AM$2:$AM$68606,"JAN-APRIL 2026",'MASTER TT'!$J$2:$J$68606,"&gt;=1"))</f>
        <v>0</v>
      </c>
      <c r="N214" s="79">
        <f>(COUNTIFS('MASTER TT'!$E$2:$E$68606,$A$2:$A$7563,'MASTER TT'!$B$2:$B$68606,"TUESDAY",'MASTER TT'!$C$2:$C$68606,"1100-1*",'MASTER TT'!$AM$2:$AM$68606,"JAN-APRIL 2026",'MASTER TT'!$J$2:$J$68606,"&gt;=1"))</f>
        <v>0</v>
      </c>
      <c r="O214" s="79">
        <f>(COUNTIFS('MASTER TT'!$E$2:$E$68606,$A$2:$A$7563,'MASTER TT'!$B$2:$B$68606,"MONDAY",'MASTER TT'!$C$2:$C$68606,"1200-1*",'MASTER TT'!$AM$2:$AM$68606,"JAN-APRIL 2025",'MASTER TT'!$J$2:$J$68606,"&gt;=1"))</f>
        <v>0</v>
      </c>
      <c r="P214" s="79">
        <f>(COUNTIFS('MASTER TT'!$E$2:$E$68606,$A$2:$A$7563,'MASTER TT'!$B$2:$B$68606,"TUESDAY",'MASTER TT'!$C$2:$C$68606,"1300-1*",'MASTER TT'!$AM$2:$AM$68606,"JAN-APRIL 2026",'MASTER TT'!$J$2:$J$68606,"&gt;=1"))</f>
        <v>0</v>
      </c>
      <c r="Q214" s="79">
        <f>(COUNTIFS('MASTER TT'!$E$2:$E$68606,$A$2:$A$7563,'MASTER TT'!$B$2:$B$68606,"TUESDAY",'MASTER TT'!$C$2:$C$68606,"14*-1*",'MASTER TT'!$AM$2:$AM$68606,"JAN-APRIL 2026",'MASTER TT'!$J$2:$J$68606,"&gt;=1"))</f>
        <v>0</v>
      </c>
      <c r="R214" s="79">
        <f>(COUNTIFS('MASTER TT'!$E$2:$E$68606,$A$2:$A$7563,'MASTER TT'!$B$2:$B$68606,"TUESDAY",'MASTER TT'!$C$2:$C$68606,"17*-*",'MASTER TT'!$AM$2:$AM$68606,"SEP-DEC  2025",'MASTER TT'!$J$2:$J$68606,"&gt;=1"))</f>
        <v>0</v>
      </c>
      <c r="S214" s="79">
        <f>(COUNTIFS('MASTER TT'!$E$2:$E$68606,$A$2:$A$7563,'MASTER TT'!$B$2:$B$68606,"WEDNESDAY",'MASTER TT'!$C$2:$C$68606,"08*-1*",'MASTER TT'!$AM$2:$AM$68606,"JAN-APRIL 2026",'MASTER TT'!$J$2:$J$68606,"&gt;=1"))</f>
        <v>0</v>
      </c>
      <c r="T214" s="79">
        <f>(COUNTIFS('MASTER TT'!$E$2:$E$68606,$A$2:$A$7563,'MASTER TT'!$B$2:$B$68606,"WEDNESDAY",'MASTER TT'!$C$2:$C$68606,"1100-1*",'MASTER TT'!$AM$2:$AM$68606,"JAN-APRIL 2026",'MASTER TT'!$J$2:$J$68606,"&gt;=1"))</f>
        <v>0</v>
      </c>
      <c r="U214" s="79">
        <f>(COUNTIFS('MASTER TT'!$E$2:$E$68606,$A$2:$A$7563,'MASTER TT'!$B$2:$B$68606,"MONDAY",'MASTER TT'!$C$2:$C$68606,"1200-1*",'MASTER TT'!$AM$2:$AM$68606,"JAN-APRIL 2025",'MASTER TT'!$J$2:$J$68606,"&gt;=1"))</f>
        <v>0</v>
      </c>
      <c r="V214" s="79">
        <f>(COUNTIFS('MASTER TT'!$E$2:$E$68606,$A$2:$A$7563,'MASTER TT'!$B$2:$B$68606,"MONDAY",'MASTER TT'!$C$2:$C$68606,"1300-1*",'MASTER TT'!$AM$2:$AM$68606,"JAN-APRIL 2025",'MASTER TT'!$J$2:$J$68606,"&gt;=1"))</f>
        <v>0</v>
      </c>
      <c r="W214" s="79">
        <f>(COUNTIFS('MASTER TT'!$E$2:$E$68606,$A$2:$A$7563,'MASTER TT'!$B$2:$B$68606,"WEDNESDAY",'MASTER TT'!$C$2:$C$68606,"14*-1*",'MASTER TT'!$AM$2:$AM$68606,"JAN-APRIL 2026",'MASTER TT'!$J$2:$J$68606,"&gt;=1"))</f>
        <v>0</v>
      </c>
      <c r="X214" s="79">
        <f>(COUNTIFS('MASTER TT'!$E$2:$E$68606,$A$2:$A$7563,'MASTER TT'!$B$2:$B$68606,"WEDNESDAY",'MASTER TT'!$C$2:$C$68606,"17*-*",'MASTER TT'!$AM$2:$AM$68606,"JAN-APRIL 2026",'MASTER TT'!$J$2:$J$68606,"&gt;=1"))</f>
        <v>0</v>
      </c>
      <c r="Y214" s="79">
        <f>(COUNTIFS('MASTER TT'!$E$2:$E$68606,$A$2:$A$7563,'MASTER TT'!$B$2:$B$68606,"THURSDAY",'MASTER TT'!$C$2:$C$68606,"08*-1*",'MASTER TT'!$AM$2:$AM$68606,"JAN-APRIL 2026",'MASTER TT'!$J$2:$J$68606,"&gt;=1"))</f>
        <v>0</v>
      </c>
      <c r="Z214" s="79">
        <f>(COUNTIFS('MASTER TT'!$E$2:$E$68606,$A$2:$A$7563,'MASTER TT'!$B$2:$B$68606,"THURSDAY",'MASTER TT'!$C$2:$C$68606,"1100-1*",'MASTER TT'!$AM$2:$AM$68606,"JAN-APRIL 2026",'MASTER TT'!$J$2:$J$68606,"&gt;=1"))</f>
        <v>0</v>
      </c>
      <c r="AA214" s="79">
        <f>(COUNTIFS('MASTER TT'!$E$2:$E$68606,$A$2:$A$7563,'MASTER TT'!$B$2:$B$68606,"MONDAY",'MASTER TT'!$C$2:$C$68606,"1200-1*",'MASTER TT'!$AM$2:$AM$68606,"JAN-APRIL 2025",'MASTER TT'!$J$2:$J$68606,"&gt;=1"))</f>
        <v>0</v>
      </c>
      <c r="AB214" s="79">
        <f>(COUNTIFS('MASTER TT'!$E$2:$E$68606,$A$2:$A$7563,'MASTER TT'!$B$2:$B$68606,"MONDAY",'MASTER TT'!$C$2:$C$68606,"1300-1*",'MASTER TT'!$AM$2:$AM$68606,"JAN-APRIL 2025",'MASTER TT'!$J$2:$J$68606,"&gt;=1"))</f>
        <v>0</v>
      </c>
      <c r="AC214" s="79">
        <f>(COUNTIFS('MASTER TT'!$E$2:$E$68606,$A$2:$A$7563,'MASTER TT'!$B$2:$B$68606,"THURSDAY",'MASTER TT'!$C$2:$C$68606,"14*-1*",'MASTER TT'!$AM$2:$AM$68606,"JAN-APRIL 2026",'MASTER TT'!$J$2:$J$68606,"&gt;=1"))</f>
        <v>0</v>
      </c>
      <c r="AD214" s="79">
        <f>(COUNTIFS('MASTER TT'!$E$2:$E$68606,$A$2:$A$7563,'MASTER TT'!$B$2:$B$68606,"THURSDAY",'MASTER TT'!$C$2:$C$68606,"17*-*",'MASTER TT'!$AM$2:$AM$68606,"JAN-APRIL 2026",'MASTER TT'!$J$2:$J$68606,"&gt;=1"))</f>
        <v>0</v>
      </c>
      <c r="AE214" s="79">
        <f>(COUNTIFS('MASTER TT'!$E$2:$E$68606,$A$2:$A$7563,'MASTER TT'!$B$2:$B$68606,"FRIDAY",'MASTER TT'!$C$2:$C$68606,"08*-1*",'MASTER TT'!$AM$2:$AM$68606,"JAN-APRIL 2026",'MASTER TT'!$J$2:$J$68606,"&gt;=1"))</f>
        <v>0</v>
      </c>
      <c r="AF214" s="79">
        <f>(COUNTIFS('MASTER TT'!$E$2:$E$68606,$A$2:$A$7563,'MASTER TT'!$B$2:$B$68606,"FRIDAY",'MASTER TT'!$C$2:$C$68606,"1100-1*",'MASTER TT'!$AM$2:$AM$68606,"JAN-APRIL 2026",'MASTER TT'!$J$2:$J$68606,"&gt;=1"))</f>
        <v>0</v>
      </c>
      <c r="AG214" s="79">
        <f>(COUNTIFS('MASTER TT'!$E$2:$E$68606,$A$2:$A$7563,'MASTER TT'!$B$2:$B$68606,"MONDAY",'MASTER TT'!$C$2:$C$68606,"1200-1*",'MASTER TT'!$AM$2:$AM$68606,"JAN-APRIL 2025",'MASTER TT'!$J$2:$J$68606,"&gt;=1"))</f>
        <v>0</v>
      </c>
      <c r="AH214" s="79">
        <f>(COUNTIFS('MASTER TT'!$E$2:$E$68606,$A$2:$A$7563,'MASTER TT'!$B$2:$B$68606,"MONDAY",'MASTER TT'!$C$2:$C$68606,"1300-1*",'MASTER TT'!$AM$2:$AM$68606,"JAN-APRIL 2025",'MASTER TT'!$J$2:$J$68606,"&gt;=1"))</f>
        <v>0</v>
      </c>
      <c r="AI214" s="79">
        <f>(COUNTIFS('MASTER TT'!$E$2:$E$68606,$A$2:$A$7563,'MASTER TT'!$B$2:$B$68606,"FRIDAY",'MASTER TT'!$C$2:$C$68606,"14*-1*",'MASTER TT'!$AM$2:$AM$68606,"JAN-APRIL 2026",'MASTER TT'!$J$2:$J$68606,"&gt;=1"))</f>
        <v>0</v>
      </c>
      <c r="AJ214" s="79">
        <f>(COUNTIFS('MASTER TT'!$E$2:$E$68606,$A$2:$A$7563,'MASTER TT'!$B$2:$B$68606,"FRIDAY",'MASTER TT'!$C$2:$C$68606,"17*-*",'MASTER TT'!$AM$2:$AM$68606,"JAN-APRIL 2026",'MASTER TT'!$J$2:$J$68606,"&gt;=1"))</f>
        <v>0</v>
      </c>
      <c r="AK214" s="79">
        <f>(COUNTIFS('MASTER TT'!$E$2:$E$68606,$A$2:$A$7563,'MASTER TT'!$B$2:$B$68606,"SATURDAY",'MASTER TT'!$C$2:$C$68606,"08*-1*",'MASTER TT'!$AM$2:$AM$68606,"JAN-APRIL 2026",'MASTER TT'!$J$2:$J$68606,"&gt;=1"))</f>
        <v>0</v>
      </c>
      <c r="AL214" s="79">
        <f>(COUNTIFS('MASTER TT'!$E$2:$E$68606,$A$2:$A$7563,'MASTER TT'!$B$2:$B$68606,"SATURDAY",'MASTER TT'!$C$2:$C$68606,"1100-1*",'MASTER TT'!$AM$2:$AM$68606,"JAN-APRIL 2026",'MASTER TT'!$J$2:$J$68606,"&gt;=1"))</f>
        <v>0</v>
      </c>
      <c r="AM214" s="79">
        <f>(COUNTIFS('MASTER TT'!$E$2:$E$68606,$A$2:$A$7563,'MASTER TT'!$B$2:$B$68606,"MONDAY",'MASTER TT'!$C$2:$C$68606,"1200-1*",'MASTER TT'!$AM$2:$AM$68606,"JAN-APRIL 2025",'MASTER TT'!$J$2:$J$68606,"&gt;=1"))</f>
        <v>0</v>
      </c>
      <c r="AN214" s="79">
        <f>(COUNTIFS('MASTER TT'!$E$2:$E$68606,$A$2:$A$7563,'MASTER TT'!$B$2:$B$68606,"MONDAY",'MASTER TT'!$C$2:$C$68606,"1300-1*",'MASTER TT'!$AM$2:$AM$68606,"JAN-APRIL 2025",'MASTER TT'!$J$2:$J$68606,"&gt;=1"))</f>
        <v>0</v>
      </c>
      <c r="AO214" s="79">
        <f>(COUNTIFS('MASTER TT'!$E$2:$E$68606,$A$2:$A$7563,'MASTER TT'!$B$2:$B$68606,"MONDAY",'MASTER TT'!$C$2:$C$68606,"14*-1*",'MASTER TT'!$AM$2:$AM$68606,"MAY-AUG 2025",'MASTER TT'!$J$2:$J$68606,"&gt;=1"))</f>
        <v>0</v>
      </c>
      <c r="AP214" s="79">
        <f>(COUNTIFS('MASTER TT'!$E$2:$E$68606,$A$2:$A$7563,'MASTER TT'!$B$2:$B$68606,"SATURDAY",'MASTER TT'!$C$2:$C$68606,"17*-*",'MASTER TT'!$AM$2:$AM$68606,"JAN-APRIL 2026",'MASTER TT'!$J$2:$J$68606,"&gt;=1"))</f>
        <v>0</v>
      </c>
      <c r="AQ214" s="79">
        <f>(COUNTIFS('MASTER TT'!$E$2:$E$68606,$A$2:$A$7563,'MASTER TT'!$B$2:$B$68606,"SUNDAY",'MASTER TT'!$C$2:$C$68606,"08*-1*",'MASTER TT'!$AM$2:$AM$68606,"JAN-APRIL 2026",'MASTER TT'!$J$2:$J$68606,"&gt;=1"))</f>
        <v>0</v>
      </c>
      <c r="AR214" s="79">
        <f>(COUNTIFS('MASTER TT'!$E$2:$E$68607,$A$2:$A$7563,'MASTER TT'!$B$2:$B$68607,"SUNDAY",'MASTER TT'!$C$2:$C$68607,"1100-1*",'MASTER TT'!$AM$2:$AM$68607,"JAN-APRIL 2026",'MASTER TT'!$J$2:$J$68607,"&gt;=1"))</f>
        <v>0</v>
      </c>
      <c r="AS214" s="79">
        <f>(COUNTIFS('MASTER TT'!$E$2:$E$68606,$A$2:$A$7563,'MASTER TT'!$B$2:$B$68606,"SUNDAY",'MASTER TT'!$C$2:$C$68606,"1200-1*",'MASTER TT'!$AM$2:$AM$68606,"JAN-APRIL 2026",'MASTER TT'!$J$2:$J$68606,"&gt;=1"))</f>
        <v>0</v>
      </c>
      <c r="AT214" s="79">
        <f>(COUNTIFS('MASTER TT'!$E$2:$E$68606,$A$2:$A$7563,'MASTER TT'!$B$2:$B$68606,"SUNDAY",'MASTER TT'!$C$2:$C$68606,"1300-1*",'MASTER TT'!$AM$2:$AM$68606,"JAN-APRIL 2026",'MASTER TT'!$J$2:$J$68606,"&gt;=1"))</f>
        <v>0</v>
      </c>
      <c r="AU214" s="79">
        <f>(COUNTIFS('MASTER TT'!$E$2:$E$68606,$A$2:$A$7563,'MASTER TT'!$B$2:$B$68606,"SUNDAY",'MASTER TT'!$C$2:$C$68606,"14*-1*",'MASTER TT'!$AM$2:$AM$68606,"JAN-APRIL 2026",'MASTER TT'!$J$2:$J$68606,"&gt;=1"))</f>
        <v>0</v>
      </c>
      <c r="AV214" s="79">
        <f>(COUNTIFS('MASTER TT'!$E$2:$E$68606,$A$2:$A$7563,'MASTER TT'!$B$2:$B$68606,"SUNDAY",'MASTER TT'!$C$2:$C$68606,"17*-*",'MASTER TT'!$AM$2:$AM$68606,"JAN-APRIL 2026",'MASTER TT'!$J$2:$J$68606,"&gt;=1"))</f>
        <v>0</v>
      </c>
      <c r="AW214" s="28"/>
      <c r="AX214" s="29"/>
      <c r="AY214" s="28"/>
      <c r="AZ214" s="28"/>
      <c r="BA214" s="28"/>
      <c r="BB214" s="28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1"/>
      <c r="BZ214" s="31"/>
      <c r="CA214" s="30"/>
      <c r="CB214" s="30"/>
      <c r="CC214" s="30"/>
      <c r="CD214" s="30"/>
      <c r="CE214" s="30"/>
      <c r="CF214" s="30"/>
    </row>
    <row r="215" spans="1:84" ht="14.25" customHeight="1">
      <c r="A215" s="126" t="s">
        <v>508</v>
      </c>
      <c r="B215" s="130" t="s">
        <v>510</v>
      </c>
      <c r="C215" s="26"/>
      <c r="D215" s="25"/>
      <c r="E215" s="106"/>
      <c r="F215" s="106"/>
      <c r="G215" s="68" t="s">
        <v>369</v>
      </c>
      <c r="H215" s="68" t="s">
        <v>370</v>
      </c>
      <c r="I215" s="68" t="s">
        <v>371</v>
      </c>
      <c r="J215" s="68" t="s">
        <v>372</v>
      </c>
      <c r="K215" s="68" t="s">
        <v>373</v>
      </c>
      <c r="L215" s="68" t="s">
        <v>374</v>
      </c>
      <c r="M215" s="68" t="s">
        <v>369</v>
      </c>
      <c r="N215" s="68" t="s">
        <v>370</v>
      </c>
      <c r="O215" s="68" t="s">
        <v>371</v>
      </c>
      <c r="P215" s="68" t="s">
        <v>372</v>
      </c>
      <c r="Q215" s="68" t="s">
        <v>373</v>
      </c>
      <c r="R215" s="68" t="s">
        <v>374</v>
      </c>
      <c r="S215" s="68" t="s">
        <v>369</v>
      </c>
      <c r="T215" s="68" t="s">
        <v>370</v>
      </c>
      <c r="U215" s="68" t="s">
        <v>371</v>
      </c>
      <c r="V215" s="68" t="s">
        <v>372</v>
      </c>
      <c r="W215" s="68" t="s">
        <v>373</v>
      </c>
      <c r="X215" s="68" t="s">
        <v>374</v>
      </c>
      <c r="Y215" s="68" t="s">
        <v>369</v>
      </c>
      <c r="Z215" s="68" t="s">
        <v>370</v>
      </c>
      <c r="AA215" s="68" t="s">
        <v>371</v>
      </c>
      <c r="AB215" s="68" t="s">
        <v>372</v>
      </c>
      <c r="AC215" s="68" t="s">
        <v>373</v>
      </c>
      <c r="AD215" s="68" t="s">
        <v>374</v>
      </c>
      <c r="AE215" s="68" t="s">
        <v>369</v>
      </c>
      <c r="AF215" s="68" t="s">
        <v>370</v>
      </c>
      <c r="AG215" s="68" t="s">
        <v>371</v>
      </c>
      <c r="AH215" s="68" t="s">
        <v>372</v>
      </c>
      <c r="AI215" s="68" t="s">
        <v>373</v>
      </c>
      <c r="AJ215" s="68" t="s">
        <v>374</v>
      </c>
      <c r="AK215" s="68" t="s">
        <v>369</v>
      </c>
      <c r="AL215" s="68" t="s">
        <v>370</v>
      </c>
      <c r="AM215" s="68" t="s">
        <v>371</v>
      </c>
      <c r="AN215" s="68" t="s">
        <v>372</v>
      </c>
      <c r="AO215" s="68" t="s">
        <v>373</v>
      </c>
      <c r="AP215" s="68" t="s">
        <v>374</v>
      </c>
      <c r="AQ215" s="68" t="s">
        <v>369</v>
      </c>
      <c r="AR215" s="68" t="s">
        <v>370</v>
      </c>
      <c r="AS215" s="68" t="s">
        <v>371</v>
      </c>
      <c r="AT215" s="68" t="s">
        <v>372</v>
      </c>
      <c r="AU215" s="68" t="s">
        <v>373</v>
      </c>
      <c r="AV215" s="68" t="s">
        <v>374</v>
      </c>
      <c r="AW215" s="28"/>
      <c r="AX215" s="28"/>
      <c r="AY215" s="28"/>
      <c r="AZ215" s="28"/>
      <c r="BA215" s="28"/>
      <c r="BB215" s="28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1"/>
      <c r="BZ215" s="31"/>
      <c r="CA215" s="30"/>
      <c r="CB215" s="30"/>
      <c r="CC215" s="30"/>
      <c r="CD215" s="30"/>
      <c r="CE215" s="30"/>
      <c r="CF215" s="30"/>
    </row>
    <row r="216" spans="1:84" ht="14.25" customHeight="1">
      <c r="A216" s="122" t="s">
        <v>589</v>
      </c>
      <c r="B216" s="130" t="s">
        <v>510</v>
      </c>
      <c r="C216" s="131"/>
      <c r="D216" s="102"/>
      <c r="E216" s="102"/>
      <c r="F216" s="102" t="s">
        <v>454</v>
      </c>
      <c r="G216" s="79">
        <f>(COUNTIFS('MASTER TT'!$E$2:$E$68606,$A$2:$A$7563,'MASTER TT'!$B$2:$B$68606,"MONDAY",'MASTER TT'!$C$2:$C$68606,"08*-1*",'MASTER TT'!$AM$2:$AM$68606,"JAN-APRIL 2026",'MASTER TT'!$J$2:$J$68606,"&gt;=1"))</f>
        <v>0</v>
      </c>
      <c r="H216" s="79">
        <f>(COUNTIFS('MASTER TT'!$E$2:$E$68602,$A$2:$A$7563,'MASTER TT'!$B$2:$B$68602,"MONDAY",'MASTER TT'!$C$2:$C$68602,"1100-1*",'MASTER TT'!$AM$2:$AM$68602,"JAN-APRIL 2026",'MASTER TT'!$J$2:$J$68602,"&gt;=1"))</f>
        <v>0</v>
      </c>
      <c r="I216" s="79">
        <f>(COUNTIFS('MASTER TT'!$E$2:$E$68606,$A$2:$A$7563,'MASTER TT'!$B$2:$B$68606,"MONDAY",'MASTER TT'!$C$2:$C$68606,"1200-1*",'MASTER TT'!$AM$2:$AM$68606,"JAN-APRIL 2025",'MASTER TT'!$J$2:$J$68606,"&gt;=1"))</f>
        <v>0</v>
      </c>
      <c r="J216" s="79">
        <f>(COUNTIFS('MASTER TT'!$E$2:$E$68606,$A$2:$A$7563,'MASTER TT'!$B$2:$B$68606,"MONDAY",'MASTER TT'!$C$2:$C$68606,"1300-1*",'MASTER TT'!$AM$2:$AM$68606,"JAN-APRIL 2025",'MASTER TT'!$J$2:$J$68606,"&gt;=1"))</f>
        <v>0</v>
      </c>
      <c r="K216" s="79">
        <f>(COUNTIFS('MASTER TT'!$E$2:$E$68606,$A$2:$A$7563,'MASTER TT'!$B$2:$B$68606,"MONDAY",'MASTER TT'!$C$2:$C$68606,"14*-1*",'MASTER TT'!$AM$2:$AM$68606,"JAN-APRIL 2026",'MASTER TT'!$J$2:$J$68606,"&gt;=1"))</f>
        <v>0</v>
      </c>
      <c r="L216" s="79">
        <f>(COUNTIFS('MASTER TT'!$E$2:$E$68606,$A$2:$A$7563,'MASTER TT'!$B$2:$B$68606,"MONDAY",'MASTER TT'!$C$2:$C$68606,"17*-*",'MASTER TT'!$AM$2:$AM$68606,"JAN-APRIL 2026",'MASTER TT'!$J$2:$J$68606,"&gt;=1"))</f>
        <v>0</v>
      </c>
      <c r="M216" s="79">
        <f>(COUNTIFS('MASTER TT'!$E$2:$E$68606,$A$2:$A$7563,'MASTER TT'!$B$2:$B$68606,"TUESDAY",'MASTER TT'!$C$2:$C$68606,"08*-1*",'MASTER TT'!$AM$2:$AM$68606,"JAN-APRIL 2026",'MASTER TT'!$J$2:$J$68606,"&gt;=1"))</f>
        <v>0</v>
      </c>
      <c r="N216" s="79">
        <f>(COUNTIFS('MASTER TT'!$E$2:$E$68606,$A$2:$A$7563,'MASTER TT'!$B$2:$B$68606,"TUESDAY",'MASTER TT'!$C$2:$C$68606,"1100-1*",'MASTER TT'!$AM$2:$AM$68606,"JAN-APRIL 2026",'MASTER TT'!$J$2:$J$68606,"&gt;=1"))</f>
        <v>0</v>
      </c>
      <c r="O216" s="79">
        <f>(COUNTIFS('MASTER TT'!$E$2:$E$68606,$A$2:$A$7563,'MASTER TT'!$B$2:$B$68606,"MONDAY",'MASTER TT'!$C$2:$C$68606,"1200-1*",'MASTER TT'!$AM$2:$AM$68606,"JAN-APRIL 2025",'MASTER TT'!$J$2:$J$68606,"&gt;=1"))</f>
        <v>0</v>
      </c>
      <c r="P216" s="79">
        <f>(COUNTIFS('MASTER TT'!$E$2:$E$68606,$A$2:$A$7563,'MASTER TT'!$B$2:$B$68606,"TUESDAY",'MASTER TT'!$C$2:$C$68606,"1300-1*",'MASTER TT'!$AM$2:$AM$68606,"JAN-APRIL 2026",'MASTER TT'!$J$2:$J$68606,"&gt;=1"))</f>
        <v>0</v>
      </c>
      <c r="Q216" s="79">
        <f>(COUNTIFS('MASTER TT'!$E$2:$E$68606,$A$2:$A$7563,'MASTER TT'!$B$2:$B$68606,"TUESDAY",'MASTER TT'!$C$2:$C$68606,"14*-1*",'MASTER TT'!$AM$2:$AM$68606,"JAN-APRIL 2026",'MASTER TT'!$J$2:$J$68606,"&gt;=1"))</f>
        <v>0</v>
      </c>
      <c r="R216" s="79">
        <f>(COUNTIFS('MASTER TT'!$E$2:$E$68606,$A$2:$A$7563,'MASTER TT'!$B$2:$B$68606,"TUESDAY",'MASTER TT'!$C$2:$C$68606,"17*-*",'MASTER TT'!$AM$2:$AM$68606,"SEP-DEC  2025",'MASTER TT'!$J$2:$J$68606,"&gt;=1"))</f>
        <v>0</v>
      </c>
      <c r="S216" s="79">
        <f>(COUNTIFS('MASTER TT'!$E$2:$E$68606,$A$2:$A$7563,'MASTER TT'!$B$2:$B$68606,"WEDNESDAY",'MASTER TT'!$C$2:$C$68606,"08*-1*",'MASTER TT'!$AM$2:$AM$68606,"JAN-APRIL 2026",'MASTER TT'!$J$2:$J$68606,"&gt;=1"))</f>
        <v>0</v>
      </c>
      <c r="T216" s="79">
        <f>(COUNTIFS('MASTER TT'!$E$2:$E$68606,$A$2:$A$7563,'MASTER TT'!$B$2:$B$68606,"WEDNESDAY",'MASTER TT'!$C$2:$C$68606,"1100-1*",'MASTER TT'!$AM$2:$AM$68606,"JAN-APRIL 2026",'MASTER TT'!$J$2:$J$68606,"&gt;=1"))</f>
        <v>0</v>
      </c>
      <c r="U216" s="79">
        <f>(COUNTIFS('MASTER TT'!$E$2:$E$68606,$A$2:$A$7563,'MASTER TT'!$B$2:$B$68606,"MONDAY",'MASTER TT'!$C$2:$C$68606,"1200-1*",'MASTER TT'!$AM$2:$AM$68606,"JAN-APRIL 2025",'MASTER TT'!$J$2:$J$68606,"&gt;=1"))</f>
        <v>0</v>
      </c>
      <c r="V216" s="79">
        <f>(COUNTIFS('MASTER TT'!$E$2:$E$68606,$A$2:$A$7563,'MASTER TT'!$B$2:$B$68606,"MONDAY",'MASTER TT'!$C$2:$C$68606,"1300-1*",'MASTER TT'!$AM$2:$AM$68606,"JAN-APRIL 2025",'MASTER TT'!$J$2:$J$68606,"&gt;=1"))</f>
        <v>0</v>
      </c>
      <c r="W216" s="79">
        <f>(COUNTIFS('MASTER TT'!$E$2:$E$68606,$A$2:$A$7563,'MASTER TT'!$B$2:$B$68606,"WEDNESDAY",'MASTER TT'!$C$2:$C$68606,"14*-1*",'MASTER TT'!$AM$2:$AM$68606,"JAN-APRIL 2026",'MASTER TT'!$J$2:$J$68606,"&gt;=1"))</f>
        <v>0</v>
      </c>
      <c r="X216" s="79">
        <f>(COUNTIFS('MASTER TT'!$E$2:$E$68606,$A$2:$A$7563,'MASTER TT'!$B$2:$B$68606,"WEDNESDAY",'MASTER TT'!$C$2:$C$68606,"17*-*",'MASTER TT'!$AM$2:$AM$68606,"JAN-APRIL 2026",'MASTER TT'!$J$2:$J$68606,"&gt;=1"))</f>
        <v>0</v>
      </c>
      <c r="Y216" s="79">
        <f>(COUNTIFS('MASTER TT'!$E$2:$E$68606,$A$2:$A$7563,'MASTER TT'!$B$2:$B$68606,"THURSDAY",'MASTER TT'!$C$2:$C$68606,"08*-1*",'MASTER TT'!$AM$2:$AM$68606,"JAN-APRIL 2026",'MASTER TT'!$J$2:$J$68606,"&gt;=1"))</f>
        <v>0</v>
      </c>
      <c r="Z216" s="79">
        <f>(COUNTIFS('MASTER TT'!$E$2:$E$68606,$A$2:$A$7563,'MASTER TT'!$B$2:$B$68606,"THURSDAY",'MASTER TT'!$C$2:$C$68606,"1100-1*",'MASTER TT'!$AM$2:$AM$68606,"JAN-APRIL 2026",'MASTER TT'!$J$2:$J$68606,"&gt;=1"))</f>
        <v>0</v>
      </c>
      <c r="AA216" s="79">
        <f>(COUNTIFS('MASTER TT'!$E$2:$E$68606,$A$2:$A$7563,'MASTER TT'!$B$2:$B$68606,"MONDAY",'MASTER TT'!$C$2:$C$68606,"1200-1*",'MASTER TT'!$AM$2:$AM$68606,"JAN-APRIL 2025",'MASTER TT'!$J$2:$J$68606,"&gt;=1"))</f>
        <v>0</v>
      </c>
      <c r="AB216" s="79">
        <f>(COUNTIFS('MASTER TT'!$E$2:$E$68606,$A$2:$A$7563,'MASTER TT'!$B$2:$B$68606,"MONDAY",'MASTER TT'!$C$2:$C$68606,"1300-1*",'MASTER TT'!$AM$2:$AM$68606,"JAN-APRIL 2025",'MASTER TT'!$J$2:$J$68606,"&gt;=1"))</f>
        <v>0</v>
      </c>
      <c r="AC216" s="79">
        <f>(COUNTIFS('MASTER TT'!$E$2:$E$68606,$A$2:$A$7563,'MASTER TT'!$B$2:$B$68606,"THURSDAY",'MASTER TT'!$C$2:$C$68606,"14*-1*",'MASTER TT'!$AM$2:$AM$68606,"JAN-APRIL 2026",'MASTER TT'!$J$2:$J$68606,"&gt;=1"))</f>
        <v>0</v>
      </c>
      <c r="AD216" s="79">
        <f>(COUNTIFS('MASTER TT'!$E$2:$E$68606,$A$2:$A$7563,'MASTER TT'!$B$2:$B$68606,"THURSDAY",'MASTER TT'!$C$2:$C$68606,"17*-*",'MASTER TT'!$AM$2:$AM$68606,"JAN-APRIL 2026",'MASTER TT'!$J$2:$J$68606,"&gt;=1"))</f>
        <v>0</v>
      </c>
      <c r="AE216" s="79">
        <f>(COUNTIFS('MASTER TT'!$E$2:$E$68606,$A$2:$A$7563,'MASTER TT'!$B$2:$B$68606,"FRIDAY",'MASTER TT'!$C$2:$C$68606,"08*-1*",'MASTER TT'!$AM$2:$AM$68606,"JAN-APRIL 2026",'MASTER TT'!$J$2:$J$68606,"&gt;=1"))</f>
        <v>0</v>
      </c>
      <c r="AF216" s="79">
        <f>(COUNTIFS('MASTER TT'!$E$2:$E$68606,$A$2:$A$7563,'MASTER TT'!$B$2:$B$68606,"FRIDAY",'MASTER TT'!$C$2:$C$68606,"1100-1*",'MASTER TT'!$AM$2:$AM$68606,"JAN-APRIL 2026",'MASTER TT'!$J$2:$J$68606,"&gt;=1"))</f>
        <v>0</v>
      </c>
      <c r="AG216" s="79">
        <f>(COUNTIFS('MASTER TT'!$E$2:$E$68606,$A$2:$A$7563,'MASTER TT'!$B$2:$B$68606,"MONDAY",'MASTER TT'!$C$2:$C$68606,"1200-1*",'MASTER TT'!$AM$2:$AM$68606,"JAN-APRIL 2025",'MASTER TT'!$J$2:$J$68606,"&gt;=1"))</f>
        <v>0</v>
      </c>
      <c r="AH216" s="79">
        <f>(COUNTIFS('MASTER TT'!$E$2:$E$68606,$A$2:$A$7563,'MASTER TT'!$B$2:$B$68606,"MONDAY",'MASTER TT'!$C$2:$C$68606,"1300-1*",'MASTER TT'!$AM$2:$AM$68606,"JAN-APRIL 2025",'MASTER TT'!$J$2:$J$68606,"&gt;=1"))</f>
        <v>0</v>
      </c>
      <c r="AI216" s="79">
        <f>(COUNTIFS('MASTER TT'!$E$2:$E$68606,$A$2:$A$7563,'MASTER TT'!$B$2:$B$68606,"FRIDAY",'MASTER TT'!$C$2:$C$68606,"14*-1*",'MASTER TT'!$AM$2:$AM$68606,"JAN-APRIL 2026",'MASTER TT'!$J$2:$J$68606,"&gt;=1"))</f>
        <v>0</v>
      </c>
      <c r="AJ216" s="79">
        <f>(COUNTIFS('MASTER TT'!$E$2:$E$68606,$A$2:$A$7563,'MASTER TT'!$B$2:$B$68606,"FRIDAY",'MASTER TT'!$C$2:$C$68606,"17*-*",'MASTER TT'!$AM$2:$AM$68606,"JAN-APRIL 2026",'MASTER TT'!$J$2:$J$68606,"&gt;=1"))</f>
        <v>0</v>
      </c>
      <c r="AK216" s="79">
        <f>(COUNTIFS('MASTER TT'!$E$2:$E$68606,$A$2:$A$7563,'MASTER TT'!$B$2:$B$68606,"SATURDAY",'MASTER TT'!$C$2:$C$68606,"08*-1*",'MASTER TT'!$AM$2:$AM$68606,"JAN-APRIL 2026",'MASTER TT'!$J$2:$J$68606,"&gt;=1"))</f>
        <v>0</v>
      </c>
      <c r="AL216" s="79">
        <f>(COUNTIFS('MASTER TT'!$E$2:$E$68606,$A$2:$A$7563,'MASTER TT'!$B$2:$B$68606,"SATURDAY",'MASTER TT'!$C$2:$C$68606,"1100-1*",'MASTER TT'!$AM$2:$AM$68606,"JAN-APRIL 2026",'MASTER TT'!$J$2:$J$68606,"&gt;=1"))</f>
        <v>0</v>
      </c>
      <c r="AM216" s="79">
        <f>(COUNTIFS('MASTER TT'!$E$2:$E$68606,$A$2:$A$7563,'MASTER TT'!$B$2:$B$68606,"MONDAY",'MASTER TT'!$C$2:$C$68606,"1200-1*",'MASTER TT'!$AM$2:$AM$68606,"JAN-APRIL 2025",'MASTER TT'!$J$2:$J$68606,"&gt;=1"))</f>
        <v>0</v>
      </c>
      <c r="AN216" s="79">
        <f>(COUNTIFS('MASTER TT'!$E$2:$E$68606,$A$2:$A$7563,'MASTER TT'!$B$2:$B$68606,"MONDAY",'MASTER TT'!$C$2:$C$68606,"1300-1*",'MASTER TT'!$AM$2:$AM$68606,"JAN-APRIL 2025",'MASTER TT'!$J$2:$J$68606,"&gt;=1"))</f>
        <v>0</v>
      </c>
      <c r="AO216" s="79">
        <f>(COUNTIFS('MASTER TT'!$E$2:$E$68606,$A$2:$A$7563,'MASTER TT'!$B$2:$B$68606,"MONDAY",'MASTER TT'!$C$2:$C$68606,"14*-1*",'MASTER TT'!$AM$2:$AM$68606,"MAY-AUG 2025",'MASTER TT'!$J$2:$J$68606,"&gt;=1"))</f>
        <v>0</v>
      </c>
      <c r="AP216" s="79">
        <f>(COUNTIFS('MASTER TT'!$E$2:$E$68606,$A$2:$A$7563,'MASTER TT'!$B$2:$B$68606,"SATURDAY",'MASTER TT'!$C$2:$C$68606,"17*-*",'MASTER TT'!$AM$2:$AM$68606,"JAN-APRIL 2026",'MASTER TT'!$J$2:$J$68606,"&gt;=1"))</f>
        <v>0</v>
      </c>
      <c r="AQ216" s="79">
        <f>(COUNTIFS('MASTER TT'!$E$2:$E$68606,$A$2:$A$7563,'MASTER TT'!$B$2:$B$68606,"SUNDAY",'MASTER TT'!$C$2:$C$68606,"08*-1*",'MASTER TT'!$AM$2:$AM$68606,"JAN-APRIL 2026",'MASTER TT'!$J$2:$J$68606,"&gt;=1"))</f>
        <v>0</v>
      </c>
      <c r="AR216" s="79">
        <f>(COUNTIFS('MASTER TT'!$E$2:$E$68607,$A$2:$A$7563,'MASTER TT'!$B$2:$B$68607,"SUNDAY",'MASTER TT'!$C$2:$C$68607,"1100-1*",'MASTER TT'!$AM$2:$AM$68607,"JAN-APRIL 2026",'MASTER TT'!$J$2:$J$68607,"&gt;=1"))</f>
        <v>0</v>
      </c>
      <c r="AS216" s="79">
        <f>(COUNTIFS('MASTER TT'!$E$2:$E$68606,$A$2:$A$7563,'MASTER TT'!$B$2:$B$68606,"SUNDAY",'MASTER TT'!$C$2:$C$68606,"1200-1*",'MASTER TT'!$AM$2:$AM$68606,"JAN-APRIL 2026",'MASTER TT'!$J$2:$J$68606,"&gt;=1"))</f>
        <v>0</v>
      </c>
      <c r="AT216" s="79">
        <f>(COUNTIFS('MASTER TT'!$E$2:$E$68606,$A$2:$A$7563,'MASTER TT'!$B$2:$B$68606,"SUNDAY",'MASTER TT'!$C$2:$C$68606,"1300-1*",'MASTER TT'!$AM$2:$AM$68606,"JAN-APRIL 2026",'MASTER TT'!$J$2:$J$68606,"&gt;=1"))</f>
        <v>0</v>
      </c>
      <c r="AU216" s="79">
        <f>(COUNTIFS('MASTER TT'!$E$2:$E$68606,$A$2:$A$7563,'MASTER TT'!$B$2:$B$68606,"SUNDAY",'MASTER TT'!$C$2:$C$68606,"14*-1*",'MASTER TT'!$AM$2:$AM$68606,"JAN-APRIL 2026",'MASTER TT'!$J$2:$J$68606,"&gt;=1"))</f>
        <v>0</v>
      </c>
      <c r="AV216" s="79">
        <f>(COUNTIFS('MASTER TT'!$E$2:$E$68606,$A$2:$A$7563,'MASTER TT'!$B$2:$B$68606,"SUNDAY",'MASTER TT'!$C$2:$C$68606,"17*-*",'MASTER TT'!$AM$2:$AM$68606,"JAN-APRIL 2026",'MASTER TT'!$J$2:$J$68606,"&gt;=1"))</f>
        <v>0</v>
      </c>
      <c r="AW216" s="28"/>
      <c r="AX216" s="29"/>
      <c r="AY216" s="28"/>
      <c r="AZ216" s="28"/>
      <c r="BA216" s="28"/>
      <c r="BB216" s="28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1"/>
      <c r="BZ216" s="31"/>
      <c r="CA216" s="30"/>
      <c r="CB216" s="30"/>
      <c r="CC216" s="30"/>
      <c r="CD216" s="30"/>
      <c r="CE216" s="30"/>
      <c r="CF216" s="30"/>
    </row>
    <row r="217" spans="1:84" ht="14.25" customHeight="1">
      <c r="A217" s="122" t="s">
        <v>590</v>
      </c>
      <c r="B217" s="130" t="s">
        <v>510</v>
      </c>
      <c r="C217" s="131"/>
      <c r="D217" s="102"/>
      <c r="E217" s="102"/>
      <c r="F217" s="102" t="s">
        <v>454</v>
      </c>
      <c r="G217" s="79">
        <f>(COUNTIFS('MASTER TT'!$E$2:$E$587,$A$2:$A$7563,'MASTER TT'!$B$2:$B$587,"MONDAY",'MASTER TT'!$C$2:$C$587,"08*-1*",'MASTER TT'!$AM$2:$AM$587,"MAY-AUG 2025",'MASTER TT'!$J$2:$J$587,"&gt;=1"))</f>
        <v>0</v>
      </c>
      <c r="H217" s="79">
        <f>(COUNTIFS('MASTER TT'!$E$2:$E$587,$A$2:$A$7563,'MASTER TT'!$B$2:$B$587,"MONDAY",'MASTER TT'!$C$2:$C$587,"1100-1*",'MASTER TT'!$AM$2:$AM$587,"MAY-AUG 2025",'MASTER TT'!$J$2:$J$587,"&gt;=1"))</f>
        <v>0</v>
      </c>
      <c r="I217" s="79">
        <f>(COUNTIFS('MASTER TT'!$E$2:$E$587,$A$2:$A$7563,'MASTER TT'!$B$2:$B$587,"MONDAY",'MASTER TT'!$C$2:$C$587,"1200-1*",'MASTER TT'!$AM$2:$AM$587,"JAN-APRIL 2025",'MASTER TT'!$J$2:$J$587,"&gt;=1"))</f>
        <v>0</v>
      </c>
      <c r="J217" s="79">
        <f>(COUNTIFS('MASTER TT'!$E$2:$E$587,$A$2:$A$7563,'MASTER TT'!$B$2:$B$587,"MONDAY",'MASTER TT'!$C$2:$C$587,"1300-1*",'MASTER TT'!$AM$2:$AM$587,"JAN-APRIL 2025",'MASTER TT'!$J$2:$J$587,"&gt;=1"))</f>
        <v>0</v>
      </c>
      <c r="K217" s="79">
        <f>(COUNTIFS('MASTER TT'!$E$2:$E$587,$A$2:$A$7563,'MASTER TT'!$B$2:$B$587,"MONDAY",'MASTER TT'!$C$2:$C$587,"14*-1*",'MASTER TT'!$AM$2:$AM$587,"MAY-AUG 2025",'MASTER TT'!$J$2:$J$587,"&gt;=1"))</f>
        <v>0</v>
      </c>
      <c r="L217" s="79">
        <f>(COUNTIFS('MASTER TT'!$E$2:$E$587,$A$2:$A$7563,'MASTER TT'!$B$2:$B$587,"MONDAY",'MASTER TT'!$C$2:$C$587,"17*-*",'MASTER TT'!$AM$2:$AM$587,"JAN-APRIL 2025",'MASTER TT'!$J$2:$J$587,"&gt;=1"))</f>
        <v>0</v>
      </c>
      <c r="M217" s="79">
        <f>(COUNTIFS('MASTER TT'!$E$2:$E$587,$A$2:$A$7563,'MASTER TT'!$B$2:$B$587,"TUESDAY",'MASTER TT'!$C$2:$C$587,"0800-1*",'MASTER TT'!$AM$2:$AM$587,"MAY-AUG 2025",'MASTER TT'!$J$2:$J$587,"&gt;=1"))</f>
        <v>0</v>
      </c>
      <c r="N217" s="79">
        <f>(COUNTIFS('MASTER TT'!$E$2:$E$587,$A$2:$A$7563,'MASTER TT'!$B$2:$B$587,"TUESDAY",'MASTER TT'!$C$2:$C$587,"1100-1*",'MASTER TT'!$AM$2:$AM$587,"JMAY-AUG 2025",'MASTER TT'!$J$2:$J$587,"&gt;=1"))</f>
        <v>0</v>
      </c>
      <c r="O217" s="79">
        <f>(COUNTIFS('MASTER TT'!$E$2:$E$587,$A$2:$A$7563,'MASTER TT'!$B$2:$B$587,"TUESDAY",'MASTER TT'!$C$2:$C$587,"1200-1*",'MASTER TT'!$AM$2:$AM$587,"JAN-APRIL 2025",'MASTER TT'!$J$2:$J$587,"&gt;=1"))</f>
        <v>0</v>
      </c>
      <c r="P217" s="79">
        <f>(COUNTIFS('MASTER TT'!$E$2:$E$587,$A$2:$A$7563,'MASTER TT'!$B$2:$B$587,"TUESDAY",'MASTER TT'!$C$2:$C$587,"1300-1*",'MASTER TT'!$AM$2:$AM$587,"MAY-AUG 2025",'MASTER TT'!$J$2:$J$587,"&gt;=1"))</f>
        <v>0</v>
      </c>
      <c r="Q217" s="79">
        <f>(COUNTIFS('MASTER TT'!$E$2:$E$587,$A$2:$A$7563,'MASTER TT'!$B$2:$B$587,"TUESDAY",'MASTER TT'!$C$2:$C$587,"1400-1*",'MASTER TT'!$AM$2:$AM$587,"MAY-AUG 2025",'MASTER TT'!$J$2:$J$587,"&gt;=1"))</f>
        <v>0</v>
      </c>
      <c r="R217" s="79">
        <f>(COUNTIFS('MASTER TT'!$E$2:$E$587,$A$2:$A$7563,'MASTER TT'!$B$2:$B$587,"TUESDAY",'MASTER TT'!$C$2:$C$587,"17*-2*",'MASTER TT'!$AM$2:$AM$587,"MAY-AUG 2025",'MASTER TT'!$J$2:$J$587,"&gt;=1"))</f>
        <v>0</v>
      </c>
      <c r="S21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1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1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1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1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1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1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1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1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1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1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1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17" s="79" t="e">
        <f>(COUNTIFS('MASTER TT'!$E$2:$E$68682,$A$2:$A$7563,'MASTER TT'!$B$2:$B$68682,"FRIDAY",'MASTER TT'!$C$2:$C$68682,"0800-1*",'MASTER TT'!$AM$2:$AM$587,"MAY-AUG 2025",'MASTER TT'!$J$2:$J$68682,"&gt;=1"))</f>
        <v>#VALUE!</v>
      </c>
      <c r="AF217" s="79" t="e">
        <f>(COUNTIFS('MASTER TT'!$E$2:$E$68682,$A$2:$A$7563,'MASTER TT'!$B$2:$B$68682,"FRIDAY",'MASTER TT'!$C$2:$C$68682,"1100-1*",'MASTER TT'!$AM$2:$AM$587,"MAY-AUG 2025",'MASTER TT'!$J$2:$J$68682,"&gt;=1"))</f>
        <v>#VALUE!</v>
      </c>
      <c r="AG21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1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17" s="79" t="e">
        <f>(COUNTIFS('MASTER TT'!$E$2:$E$68682,$A$2:$A$7563,'MASTER TT'!$B$2:$B$68682,"FRIDAY",'MASTER TT'!$C$2:$C$68682,"1400-1*",'MASTER TT'!$AM$2:$AM$587,"MAY-AUG 2025",'MASTER TT'!$J$2:$J$68682,"&gt;=1"))</f>
        <v>#VALUE!</v>
      </c>
      <c r="AJ217" s="79" t="e">
        <f>(COUNTIFS('MASTER TT'!$E$2:$E$68682,$A$2:$A$7563,'MASTER TT'!$B$2:$B$68682,"FRIDAY",'MASTER TT'!$C$2:$C$68682,"17*-2*",'MASTER TT'!$AM$2:$AM$587,"MAY-AUG 2025",'MASTER TT'!$J$2:$J$68682,"&gt;=1"))</f>
        <v>#VALUE!</v>
      </c>
      <c r="AK21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1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17" s="79">
        <f>(COUNTIFS('MASTER TT'!$E$2:$E$68682,$A$2:$A$7563,'MASTER TT'!$B$2:$B$68682,"SATURDAY",'MASTER TT'!$C$2:$C$68682,"1200-1*",'MASTER TT'!$J$2:$J$68682,"&gt;=1"))</f>
        <v>0</v>
      </c>
      <c r="AN217" s="79">
        <f>(COUNTIFS('MASTER TT'!$E$2:$E$68682,$A$2:$A$7563,'MASTER TT'!$B$2:$B$68682,"SATURDAY",'MASTER TT'!$C$2:$C$68682,"1300-1*",'MASTER TT'!$J$2:$J$68682,"&gt;=1"))</f>
        <v>0</v>
      </c>
      <c r="AO217" s="79">
        <f>(COUNTIFS('MASTER TT'!$E$2:$E$68682,$A$2:$A$7563,'MASTER TT'!$B$2:$B$68682,"SATURDAY",'MASTER TT'!$C$2:$C$68682,"14*-1*",'MASTER TT'!$J$2:$J$68682,"&gt;=1"))</f>
        <v>0</v>
      </c>
      <c r="AP21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17" s="79" t="e">
        <f>(COUNTIFS('MASTER TT'!$E$2:$E$68682,$A$2:$A$7563,'MASTER TT'!$B$2:$B$68682,"SUNDAY",'MASTER TT'!$C$2:$C$68682,"0800-1*",'MASTER TT'!$AM$2:$AM$587,"MAY-AUG 2025",'MASTER TT'!$J$2:$J$68682,"&gt;=1"))</f>
        <v>#VALUE!</v>
      </c>
      <c r="AR217" s="79" t="e">
        <f>(COUNTIFS('MASTER TT'!$E$2:$E$68682,$A$2:$A$7563,'MASTER TT'!$B$2:$B$68682,"SUNDAY",'MASTER TT'!$C$2:$C$68682,"1100-1*",'MASTER TT'!$AM$2:$AM$587,"MAY-AUG 2025",'MASTER TT'!$J$2:$J$68682,"&gt;=1"))</f>
        <v>#VALUE!</v>
      </c>
      <c r="AS217" s="79" t="e">
        <f>(COUNTIFS('MASTER TT'!$E$2:$E$68682,$A$2:$A$7563,'MASTER TT'!$B$2:$B$68682,"SUNDAY",'MASTER TT'!$C$2:$C$68682,"1200-1*",'MASTER TT'!$AM$2:$AM$587,"MAY-AUG 2025",'MASTER TT'!$J$2:$J$68682,"&gt;=1"))</f>
        <v>#VALUE!</v>
      </c>
      <c r="AT217" s="79" t="e">
        <f>(COUNTIFS('MASTER TT'!$E$2:$E$68682,$A$2:$A$7563,'MASTER TT'!$B$2:$B$68682,"SUNDAY",'MASTER TT'!$C$2:$C$68682,"1300-1*",'MASTER TT'!$AM$2:$AM$587,"MAY-AUG 2025",'MASTER TT'!$J$2:$J$68682,"&gt;=1"))</f>
        <v>#VALUE!</v>
      </c>
      <c r="AU217" s="79" t="e">
        <f>(COUNTIFS('MASTER TT'!$E$2:$E$68682,$A$2:$A$7563,'MASTER TT'!$B$2:$B$68682,"SUNDAY",'MASTER TT'!$C$2:$C$68682,"1400-1*",'MASTER TT'!$AM$2:$AM$587,"MAY-AUG 2025",'MASTER TT'!$J$2:$J$68682,"&gt;=1"))</f>
        <v>#VALUE!</v>
      </c>
      <c r="AV217" s="79" t="e">
        <f>(COUNTIFS('MASTER TT'!$E$2:$E$68682,$A$2:$A$7563,'MASTER TT'!$B$2:$B$68682,"SUNDAY",'MASTER TT'!$C$2:$C$68682,"17*-2*",'MASTER TT'!$AM$2:$AM$587,"MAY-AUG 2025",'MASTER TT'!$J$2:$J$68682,"&gt;=1"))</f>
        <v>#VALUE!</v>
      </c>
      <c r="AW217" s="28"/>
      <c r="AX217" s="29"/>
      <c r="AY217" s="28"/>
      <c r="AZ217" s="28"/>
      <c r="BA217" s="28"/>
      <c r="BB217" s="28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1"/>
      <c r="BZ217" s="31"/>
      <c r="CA217" s="30"/>
      <c r="CB217" s="30"/>
      <c r="CC217" s="30"/>
      <c r="CD217" s="30"/>
      <c r="CE217" s="30"/>
      <c r="CF217" s="30"/>
    </row>
    <row r="218" spans="1:84" ht="14.25" customHeight="1">
      <c r="A218" s="122" t="s">
        <v>591</v>
      </c>
      <c r="B218" s="130" t="s">
        <v>510</v>
      </c>
      <c r="C218" s="131"/>
      <c r="D218" s="102"/>
      <c r="E218" s="102"/>
      <c r="F218" s="102" t="s">
        <v>454</v>
      </c>
      <c r="G218" s="79">
        <f>(COUNTIFS('MASTER TT'!$E$2:$E$587,$A$2:$A$7563,'MASTER TT'!$B$2:$B$587,"MONDAY",'MASTER TT'!$C$2:$C$587,"08*-1*",'MASTER TT'!$AM$2:$AM$587,"MAY-AUG 2025",'MASTER TT'!$J$2:$J$587,"&gt;=1"))</f>
        <v>0</v>
      </c>
      <c r="H218" s="79">
        <f>(COUNTIFS('MASTER TT'!$E$2:$E$587,$A$2:$A$7563,'MASTER TT'!$B$2:$B$587,"MONDAY",'MASTER TT'!$C$2:$C$587,"1100-1*",'MASTER TT'!$AM$2:$AM$587,"MAY-AUG 2025",'MASTER TT'!$J$2:$J$587,"&gt;=1"))</f>
        <v>0</v>
      </c>
      <c r="I218" s="79">
        <f>(COUNTIFS('MASTER TT'!$E$2:$E$587,$A$2:$A$7563,'MASTER TT'!$B$2:$B$587,"MONDAY",'MASTER TT'!$C$2:$C$587,"1200-1*",'MASTER TT'!$AM$2:$AM$587,"JAN-APRIL 2025",'MASTER TT'!$J$2:$J$587,"&gt;=1"))</f>
        <v>0</v>
      </c>
      <c r="J218" s="79">
        <f>(COUNTIFS('MASTER TT'!$E$2:$E$587,$A$2:$A$7563,'MASTER TT'!$B$2:$B$587,"MONDAY",'MASTER TT'!$C$2:$C$587,"1300-1*",'MASTER TT'!$AM$2:$AM$587,"JAN-APRIL 2025",'MASTER TT'!$J$2:$J$587,"&gt;=1"))</f>
        <v>0</v>
      </c>
      <c r="K218" s="79">
        <f>(COUNTIFS('MASTER TT'!$E$2:$E$587,$A$2:$A$7563,'MASTER TT'!$B$2:$B$587,"MONDAY",'MASTER TT'!$C$2:$C$587,"14*-1*",'MASTER TT'!$AM$2:$AM$587,"MAY-AUG 2025",'MASTER TT'!$J$2:$J$587,"&gt;=1"))</f>
        <v>0</v>
      </c>
      <c r="L218" s="79">
        <f>(COUNTIFS('MASTER TT'!$E$2:$E$587,$A$2:$A$7563,'MASTER TT'!$B$2:$B$587,"MONDAY",'MASTER TT'!$C$2:$C$587,"17*-*",'MASTER TT'!$AM$2:$AM$587,"JAN-APRIL 2025",'MASTER TT'!$J$2:$J$587,"&gt;=1"))</f>
        <v>0</v>
      </c>
      <c r="M218" s="79">
        <f>(COUNTIFS('MASTER TT'!$E$2:$E$587,$A$2:$A$7563,'MASTER TT'!$B$2:$B$587,"TUESDAY",'MASTER TT'!$C$2:$C$587,"0800-1*",'MASTER TT'!$AM$2:$AM$587,"MAY-AUG 2025",'MASTER TT'!$J$2:$J$587,"&gt;=1"))</f>
        <v>0</v>
      </c>
      <c r="N218" s="79">
        <f>(COUNTIFS('MASTER TT'!$E$2:$E$587,$A$2:$A$7563,'MASTER TT'!$B$2:$B$587,"TUESDAY",'MASTER TT'!$C$2:$C$587,"1100-1*",'MASTER TT'!$AM$2:$AM$587,"JMAY-AUG 2025",'MASTER TT'!$J$2:$J$587,"&gt;=1"))</f>
        <v>0</v>
      </c>
      <c r="O218" s="79">
        <f>(COUNTIFS('MASTER TT'!$E$2:$E$587,$A$2:$A$7563,'MASTER TT'!$B$2:$B$587,"TUESDAY",'MASTER TT'!$C$2:$C$587,"1200-1*",'MASTER TT'!$AM$2:$AM$587,"JAN-APRIL 2025",'MASTER TT'!$J$2:$J$587,"&gt;=1"))</f>
        <v>0</v>
      </c>
      <c r="P218" s="79">
        <f>(COUNTIFS('MASTER TT'!$E$2:$E$587,$A$2:$A$7563,'MASTER TT'!$B$2:$B$587,"TUESDAY",'MASTER TT'!$C$2:$C$587,"1300-1*",'MASTER TT'!$AM$2:$AM$587,"MAY-AUG 2025",'MASTER TT'!$J$2:$J$587,"&gt;=1"))</f>
        <v>0</v>
      </c>
      <c r="Q218" s="79">
        <f>(COUNTIFS('MASTER TT'!$E$2:$E$587,$A$2:$A$7563,'MASTER TT'!$B$2:$B$587,"TUESDAY",'MASTER TT'!$C$2:$C$587,"1400-1*",'MASTER TT'!$AM$2:$AM$587,"MAY-AUG 2025",'MASTER TT'!$J$2:$J$587,"&gt;=1"))</f>
        <v>0</v>
      </c>
      <c r="R218" s="79">
        <f>(COUNTIFS('MASTER TT'!$E$2:$E$587,$A$2:$A$7563,'MASTER TT'!$B$2:$B$587,"TUESDAY",'MASTER TT'!$C$2:$C$587,"17*-2*",'MASTER TT'!$AM$2:$AM$587,"MAY-AUG 2025",'MASTER TT'!$J$2:$J$587,"&gt;=1"))</f>
        <v>0</v>
      </c>
      <c r="S21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1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1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1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1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1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1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1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1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1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1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1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18" s="79" t="e">
        <f>(COUNTIFS('MASTER TT'!$E$2:$E$68682,$A$2:$A$7563,'MASTER TT'!$B$2:$B$68682,"FRIDAY",'MASTER TT'!$C$2:$C$68682,"0800-1*",'MASTER TT'!$AM$2:$AM$587,"MAY-AUG 2025",'MASTER TT'!$J$2:$J$68682,"&gt;=1"))</f>
        <v>#VALUE!</v>
      </c>
      <c r="AF218" s="79" t="e">
        <f>(COUNTIFS('MASTER TT'!$E$2:$E$68682,$A$2:$A$7563,'MASTER TT'!$B$2:$B$68682,"FRIDAY",'MASTER TT'!$C$2:$C$68682,"1100-1*",'MASTER TT'!$AM$2:$AM$587,"MAY-AUG 2025",'MASTER TT'!$J$2:$J$68682,"&gt;=1"))</f>
        <v>#VALUE!</v>
      </c>
      <c r="AG21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1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18" s="79" t="e">
        <f>(COUNTIFS('MASTER TT'!$E$2:$E$68682,$A$2:$A$7563,'MASTER TT'!$B$2:$B$68682,"FRIDAY",'MASTER TT'!$C$2:$C$68682,"1400-1*",'MASTER TT'!$AM$2:$AM$587,"MAY-AUG 2025",'MASTER TT'!$J$2:$J$68682,"&gt;=1"))</f>
        <v>#VALUE!</v>
      </c>
      <c r="AJ218" s="79" t="e">
        <f>(COUNTIFS('MASTER TT'!$E$2:$E$68682,$A$2:$A$7563,'MASTER TT'!$B$2:$B$68682,"FRIDAY",'MASTER TT'!$C$2:$C$68682,"17*-2*",'MASTER TT'!$AM$2:$AM$587,"MAY-AUG 2025",'MASTER TT'!$J$2:$J$68682,"&gt;=1"))</f>
        <v>#VALUE!</v>
      </c>
      <c r="AK21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1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18" s="79">
        <f>(COUNTIFS('MASTER TT'!$E$2:$E$68682,$A$2:$A$7563,'MASTER TT'!$B$2:$B$68682,"SATURDAY",'MASTER TT'!$C$2:$C$68682,"1200-1*",'MASTER TT'!$J$2:$J$68682,"&gt;=1"))</f>
        <v>0</v>
      </c>
      <c r="AN218" s="79">
        <f>(COUNTIFS('MASTER TT'!$E$2:$E$68682,$A$2:$A$7563,'MASTER TT'!$B$2:$B$68682,"SATURDAY",'MASTER TT'!$C$2:$C$68682,"1300-1*",'MASTER TT'!$J$2:$J$68682,"&gt;=1"))</f>
        <v>0</v>
      </c>
      <c r="AO218" s="79">
        <f>(COUNTIFS('MASTER TT'!$E$2:$E$68682,$A$2:$A$7563,'MASTER TT'!$B$2:$B$68682,"SATURDAY",'MASTER TT'!$C$2:$C$68682,"14*-1*",'MASTER TT'!$J$2:$J$68682,"&gt;=1"))</f>
        <v>0</v>
      </c>
      <c r="AP21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18" s="79" t="e">
        <f>(COUNTIFS('MASTER TT'!$E$2:$E$68682,$A$2:$A$7563,'MASTER TT'!$B$2:$B$68682,"SUNDAY",'MASTER TT'!$C$2:$C$68682,"0800-1*",'MASTER TT'!$AM$2:$AM$587,"MAY-AUG 2025",'MASTER TT'!$J$2:$J$68682,"&gt;=1"))</f>
        <v>#VALUE!</v>
      </c>
      <c r="AR218" s="79" t="e">
        <f>(COUNTIFS('MASTER TT'!$E$2:$E$68682,$A$2:$A$7563,'MASTER TT'!$B$2:$B$68682,"SUNDAY",'MASTER TT'!$C$2:$C$68682,"1100-1*",'MASTER TT'!$AM$2:$AM$587,"MAY-AUG 2025",'MASTER TT'!$J$2:$J$68682,"&gt;=1"))</f>
        <v>#VALUE!</v>
      </c>
      <c r="AS218" s="79" t="e">
        <f>(COUNTIFS('MASTER TT'!$E$2:$E$68682,$A$2:$A$7563,'MASTER TT'!$B$2:$B$68682,"SUNDAY",'MASTER TT'!$C$2:$C$68682,"1200-1*",'MASTER TT'!$AM$2:$AM$587,"MAY-AUG 2025",'MASTER TT'!$J$2:$J$68682,"&gt;=1"))</f>
        <v>#VALUE!</v>
      </c>
      <c r="AT218" s="79" t="e">
        <f>(COUNTIFS('MASTER TT'!$E$2:$E$68682,$A$2:$A$7563,'MASTER TT'!$B$2:$B$68682,"SUNDAY",'MASTER TT'!$C$2:$C$68682,"1300-1*",'MASTER TT'!$AM$2:$AM$587,"MAY-AUG 2025",'MASTER TT'!$J$2:$J$68682,"&gt;=1"))</f>
        <v>#VALUE!</v>
      </c>
      <c r="AU218" s="79" t="e">
        <f>(COUNTIFS('MASTER TT'!$E$2:$E$68682,$A$2:$A$7563,'MASTER TT'!$B$2:$B$68682,"SUNDAY",'MASTER TT'!$C$2:$C$68682,"1400-1*",'MASTER TT'!$AM$2:$AM$587,"MAY-AUG 2025",'MASTER TT'!$J$2:$J$68682,"&gt;=1"))</f>
        <v>#VALUE!</v>
      </c>
      <c r="AV218" s="79" t="e">
        <f>(COUNTIFS('MASTER TT'!$E$2:$E$68682,$A$2:$A$7563,'MASTER TT'!$B$2:$B$68682,"SUNDAY",'MASTER TT'!$C$2:$C$68682,"17*-2*",'MASTER TT'!$AM$2:$AM$587,"MAY-AUG 2025",'MASTER TT'!$J$2:$J$68682,"&gt;=1"))</f>
        <v>#VALUE!</v>
      </c>
      <c r="AW218" s="28"/>
      <c r="AX218" s="29"/>
      <c r="AY218" s="28"/>
      <c r="AZ218" s="28"/>
      <c r="BA218" s="28"/>
      <c r="BB218" s="28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1"/>
      <c r="BZ218" s="31"/>
      <c r="CA218" s="30"/>
      <c r="CB218" s="30"/>
      <c r="CC218" s="30"/>
      <c r="CD218" s="30"/>
      <c r="CE218" s="30"/>
      <c r="CF218" s="30"/>
    </row>
    <row r="219" spans="1:84" ht="14.25" customHeight="1">
      <c r="A219" s="122" t="s">
        <v>592</v>
      </c>
      <c r="B219" s="130" t="s">
        <v>510</v>
      </c>
      <c r="C219" s="131"/>
      <c r="D219" s="102"/>
      <c r="E219" s="102"/>
      <c r="F219" s="102" t="s">
        <v>454</v>
      </c>
      <c r="G219" s="79">
        <f>(COUNTIFS('MASTER TT'!$E$2:$E$587,$A$2:$A$7563,'MASTER TT'!$B$2:$B$587,"MONDAY",'MASTER TT'!$C$2:$C$587,"08*-1*",'MASTER TT'!$AM$2:$AM$587,"MAY-AUG 2025",'MASTER TT'!$J$2:$J$587,"&gt;=1"))</f>
        <v>0</v>
      </c>
      <c r="H219" s="79">
        <f>(COUNTIFS('MASTER TT'!$E$2:$E$587,$A$2:$A$7563,'MASTER TT'!$B$2:$B$587,"MONDAY",'MASTER TT'!$C$2:$C$587,"1100-1*",'MASTER TT'!$AM$2:$AM$587,"MAY-AUG 2025",'MASTER TT'!$J$2:$J$587,"&gt;=1"))</f>
        <v>0</v>
      </c>
      <c r="I219" s="79">
        <f>(COUNTIFS('MASTER TT'!$E$2:$E$587,$A$2:$A$7563,'MASTER TT'!$B$2:$B$587,"MONDAY",'MASTER TT'!$C$2:$C$587,"1200-1*",'MASTER TT'!$AM$2:$AM$587,"JAN-APRIL 2025",'MASTER TT'!$J$2:$J$587,"&gt;=1"))</f>
        <v>0</v>
      </c>
      <c r="J219" s="79">
        <f>(COUNTIFS('MASTER TT'!$E$2:$E$587,$A$2:$A$7563,'MASTER TT'!$B$2:$B$587,"MONDAY",'MASTER TT'!$C$2:$C$587,"1300-1*",'MASTER TT'!$AM$2:$AM$587,"JAN-APRIL 2025",'MASTER TT'!$J$2:$J$587,"&gt;=1"))</f>
        <v>0</v>
      </c>
      <c r="K219" s="79">
        <f>(COUNTIFS('MASTER TT'!$E$2:$E$587,$A$2:$A$7563,'MASTER TT'!$B$2:$B$587,"MONDAY",'MASTER TT'!$C$2:$C$587,"14*-1*",'MASTER TT'!$AM$2:$AM$587,"MAY-AUG 2025",'MASTER TT'!$J$2:$J$587,"&gt;=1"))</f>
        <v>0</v>
      </c>
      <c r="L219" s="79">
        <f>(COUNTIFS('MASTER TT'!$E$2:$E$587,$A$2:$A$7563,'MASTER TT'!$B$2:$B$587,"MONDAY",'MASTER TT'!$C$2:$C$587,"17*-*",'MASTER TT'!$AM$2:$AM$587,"JAN-APRIL 2025",'MASTER TT'!$J$2:$J$587,"&gt;=1"))</f>
        <v>0</v>
      </c>
      <c r="M219" s="79">
        <f>(COUNTIFS('MASTER TT'!$E$2:$E$587,$A$2:$A$7563,'MASTER TT'!$B$2:$B$587,"TUESDAY",'MASTER TT'!$C$2:$C$587,"0800-1*",'MASTER TT'!$AM$2:$AM$587,"MAY-AUG 2025",'MASTER TT'!$J$2:$J$587,"&gt;=1"))</f>
        <v>0</v>
      </c>
      <c r="N219" s="79">
        <f>(COUNTIFS('MASTER TT'!$E$2:$E$587,$A$2:$A$7563,'MASTER TT'!$B$2:$B$587,"TUESDAY",'MASTER TT'!$C$2:$C$587,"1100-1*",'MASTER TT'!$AM$2:$AM$587,"JMAY-AUG 2025",'MASTER TT'!$J$2:$J$587,"&gt;=1"))</f>
        <v>0</v>
      </c>
      <c r="O219" s="79">
        <f>(COUNTIFS('MASTER TT'!$E$2:$E$587,$A$2:$A$7563,'MASTER TT'!$B$2:$B$587,"TUESDAY",'MASTER TT'!$C$2:$C$587,"1200-1*",'MASTER TT'!$AM$2:$AM$587,"JAN-APRIL 2025",'MASTER TT'!$J$2:$J$587,"&gt;=1"))</f>
        <v>0</v>
      </c>
      <c r="P219" s="79">
        <f>(COUNTIFS('MASTER TT'!$E$2:$E$587,$A$2:$A$7563,'MASTER TT'!$B$2:$B$587,"TUESDAY",'MASTER TT'!$C$2:$C$587,"1300-1*",'MASTER TT'!$AM$2:$AM$587,"MAY-AUG 2025",'MASTER TT'!$J$2:$J$587,"&gt;=1"))</f>
        <v>0</v>
      </c>
      <c r="Q219" s="79">
        <f>(COUNTIFS('MASTER TT'!$E$2:$E$587,$A$2:$A$7563,'MASTER TT'!$B$2:$B$587,"TUESDAY",'MASTER TT'!$C$2:$C$587,"1400-1*",'MASTER TT'!$AM$2:$AM$587,"MAY-AUG 2025",'MASTER TT'!$J$2:$J$587,"&gt;=1"))</f>
        <v>0</v>
      </c>
      <c r="R219" s="79">
        <f>(COUNTIFS('MASTER TT'!$E$2:$E$587,$A$2:$A$7563,'MASTER TT'!$B$2:$B$587,"TUESDAY",'MASTER TT'!$C$2:$C$587,"17*-2*",'MASTER TT'!$AM$2:$AM$587,"MAY-AUG 2025",'MASTER TT'!$J$2:$J$587,"&gt;=1"))</f>
        <v>0</v>
      </c>
      <c r="S21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1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1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1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1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1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1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1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1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1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1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1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19" s="79" t="e">
        <f>(COUNTIFS('MASTER TT'!$E$2:$E$68682,$A$2:$A$7563,'MASTER TT'!$B$2:$B$68682,"FRIDAY",'MASTER TT'!$C$2:$C$68682,"0800-1*",'MASTER TT'!$AM$2:$AM$587,"MAY-AUG 2025",'MASTER TT'!$J$2:$J$68682,"&gt;=1"))</f>
        <v>#VALUE!</v>
      </c>
      <c r="AF219" s="79" t="e">
        <f>(COUNTIFS('MASTER TT'!$E$2:$E$68682,$A$2:$A$7563,'MASTER TT'!$B$2:$B$68682,"FRIDAY",'MASTER TT'!$C$2:$C$68682,"1100-1*",'MASTER TT'!$AM$2:$AM$587,"MAY-AUG 2025",'MASTER TT'!$J$2:$J$68682,"&gt;=1"))</f>
        <v>#VALUE!</v>
      </c>
      <c r="AG21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1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19" s="79" t="e">
        <f>(COUNTIFS('MASTER TT'!$E$2:$E$68682,$A$2:$A$7563,'MASTER TT'!$B$2:$B$68682,"FRIDAY",'MASTER TT'!$C$2:$C$68682,"1400-1*",'MASTER TT'!$AM$2:$AM$587,"MAY-AUG 2025",'MASTER TT'!$J$2:$J$68682,"&gt;=1"))</f>
        <v>#VALUE!</v>
      </c>
      <c r="AJ219" s="79" t="e">
        <f>(COUNTIFS('MASTER TT'!$E$2:$E$68682,$A$2:$A$7563,'MASTER TT'!$B$2:$B$68682,"FRIDAY",'MASTER TT'!$C$2:$C$68682,"17*-2*",'MASTER TT'!$AM$2:$AM$587,"MAY-AUG 2025",'MASTER TT'!$J$2:$J$68682,"&gt;=1"))</f>
        <v>#VALUE!</v>
      </c>
      <c r="AK21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1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19" s="79">
        <f>(COUNTIFS('MASTER TT'!$E$2:$E$68682,$A$2:$A$7563,'MASTER TT'!$B$2:$B$68682,"SATURDAY",'MASTER TT'!$C$2:$C$68682,"1200-1*",'MASTER TT'!$J$2:$J$68682,"&gt;=1"))</f>
        <v>0</v>
      </c>
      <c r="AN219" s="79">
        <f>(COUNTIFS('MASTER TT'!$E$2:$E$68682,$A$2:$A$7563,'MASTER TT'!$B$2:$B$68682,"SATURDAY",'MASTER TT'!$C$2:$C$68682,"1300-1*",'MASTER TT'!$J$2:$J$68682,"&gt;=1"))</f>
        <v>0</v>
      </c>
      <c r="AO219" s="79">
        <f>(COUNTIFS('MASTER TT'!$E$2:$E$68682,$A$2:$A$7563,'MASTER TT'!$B$2:$B$68682,"SATURDAY",'MASTER TT'!$C$2:$C$68682,"14*-1*",'MASTER TT'!$J$2:$J$68682,"&gt;=1"))</f>
        <v>0</v>
      </c>
      <c r="AP21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19" s="79" t="e">
        <f>(COUNTIFS('MASTER TT'!$E$2:$E$68682,$A$2:$A$7563,'MASTER TT'!$B$2:$B$68682,"SUNDAY",'MASTER TT'!$C$2:$C$68682,"0800-1*",'MASTER TT'!$AM$2:$AM$587,"MAY-AUG 2025",'MASTER TT'!$J$2:$J$68682,"&gt;=1"))</f>
        <v>#VALUE!</v>
      </c>
      <c r="AR219" s="79" t="e">
        <f>(COUNTIFS('MASTER TT'!$E$2:$E$68682,$A$2:$A$7563,'MASTER TT'!$B$2:$B$68682,"SUNDAY",'MASTER TT'!$C$2:$C$68682,"1100-1*",'MASTER TT'!$AM$2:$AM$587,"MAY-AUG 2025",'MASTER TT'!$J$2:$J$68682,"&gt;=1"))</f>
        <v>#VALUE!</v>
      </c>
      <c r="AS219" s="79" t="e">
        <f>(COUNTIFS('MASTER TT'!$E$2:$E$68682,$A$2:$A$7563,'MASTER TT'!$B$2:$B$68682,"SUNDAY",'MASTER TT'!$C$2:$C$68682,"1200-1*",'MASTER TT'!$AM$2:$AM$587,"MAY-AUG 2025",'MASTER TT'!$J$2:$J$68682,"&gt;=1"))</f>
        <v>#VALUE!</v>
      </c>
      <c r="AT219" s="79" t="e">
        <f>(COUNTIFS('MASTER TT'!$E$2:$E$68682,$A$2:$A$7563,'MASTER TT'!$B$2:$B$68682,"SUNDAY",'MASTER TT'!$C$2:$C$68682,"1300-1*",'MASTER TT'!$AM$2:$AM$587,"MAY-AUG 2025",'MASTER TT'!$J$2:$J$68682,"&gt;=1"))</f>
        <v>#VALUE!</v>
      </c>
      <c r="AU219" s="79" t="e">
        <f>(COUNTIFS('MASTER TT'!$E$2:$E$68682,$A$2:$A$7563,'MASTER TT'!$B$2:$B$68682,"SUNDAY",'MASTER TT'!$C$2:$C$68682,"1400-1*",'MASTER TT'!$AM$2:$AM$587,"MAY-AUG 2025",'MASTER TT'!$J$2:$J$68682,"&gt;=1"))</f>
        <v>#VALUE!</v>
      </c>
      <c r="AV219" s="79" t="e">
        <f>(COUNTIFS('MASTER TT'!$E$2:$E$68682,$A$2:$A$7563,'MASTER TT'!$B$2:$B$68682,"SUNDAY",'MASTER TT'!$C$2:$C$68682,"17*-2*",'MASTER TT'!$AM$2:$AM$587,"MAY-AUG 2025",'MASTER TT'!$J$2:$J$68682,"&gt;=1"))</f>
        <v>#VALUE!</v>
      </c>
      <c r="AW219" s="28"/>
      <c r="AX219" s="29"/>
      <c r="AY219" s="28"/>
      <c r="AZ219" s="28"/>
      <c r="BA219" s="28"/>
      <c r="BB219" s="28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1"/>
      <c r="BZ219" s="31"/>
      <c r="CA219" s="30"/>
      <c r="CB219" s="30"/>
      <c r="CC219" s="30"/>
      <c r="CD219" s="30"/>
      <c r="CE219" s="30"/>
      <c r="CF219" s="30"/>
    </row>
    <row r="220" spans="1:84" ht="14.25" customHeight="1">
      <c r="A220" s="122" t="s">
        <v>593</v>
      </c>
      <c r="B220" s="130" t="s">
        <v>510</v>
      </c>
      <c r="C220" s="131"/>
      <c r="D220" s="102"/>
      <c r="E220" s="102"/>
      <c r="F220" s="102" t="s">
        <v>454</v>
      </c>
      <c r="G220" s="79">
        <f>(COUNTIFS('MASTER TT'!$E$2:$E$587,$A$2:$A$7563,'MASTER TT'!$B$2:$B$587,"MONDAY",'MASTER TT'!$C$2:$C$587,"08*-1*",'MASTER TT'!$AM$2:$AM$587,"MAY-AUG 2025",'MASTER TT'!$J$2:$J$587,"&gt;=1"))</f>
        <v>0</v>
      </c>
      <c r="H220" s="79">
        <f>(COUNTIFS('MASTER TT'!$E$2:$E$587,$A$2:$A$7563,'MASTER TT'!$B$2:$B$587,"MONDAY",'MASTER TT'!$C$2:$C$587,"1100-1*",'MASTER TT'!$AM$2:$AM$587,"MAY-AUG 2025",'MASTER TT'!$J$2:$J$587,"&gt;=1"))</f>
        <v>0</v>
      </c>
      <c r="I220" s="79">
        <f>(COUNTIFS('MASTER TT'!$E$2:$E$587,$A$2:$A$7563,'MASTER TT'!$B$2:$B$587,"MONDAY",'MASTER TT'!$C$2:$C$587,"1200-1*",'MASTER TT'!$AM$2:$AM$587,"JAN-APRIL 2025",'MASTER TT'!$J$2:$J$587,"&gt;=1"))</f>
        <v>0</v>
      </c>
      <c r="J220" s="79">
        <f>(COUNTIFS('MASTER TT'!$E$2:$E$587,$A$2:$A$7563,'MASTER TT'!$B$2:$B$587,"MONDAY",'MASTER TT'!$C$2:$C$587,"1300-1*",'MASTER TT'!$AM$2:$AM$587,"JAN-APRIL 2025",'MASTER TT'!$J$2:$J$587,"&gt;=1"))</f>
        <v>0</v>
      </c>
      <c r="K220" s="79">
        <f>(COUNTIFS('MASTER TT'!$E$2:$E$587,$A$2:$A$7563,'MASTER TT'!$B$2:$B$587,"MONDAY",'MASTER TT'!$C$2:$C$587,"14*-1*",'MASTER TT'!$AM$2:$AM$587,"MAY-AUG 2025",'MASTER TT'!$J$2:$J$587,"&gt;=1"))</f>
        <v>0</v>
      </c>
      <c r="L220" s="79">
        <f>(COUNTIFS('MASTER TT'!$E$2:$E$587,$A$2:$A$7563,'MASTER TT'!$B$2:$B$587,"MONDAY",'MASTER TT'!$C$2:$C$587,"17*-*",'MASTER TT'!$AM$2:$AM$587,"JAN-APRIL 2025",'MASTER TT'!$J$2:$J$587,"&gt;=1"))</f>
        <v>0</v>
      </c>
      <c r="M220" s="79">
        <f>(COUNTIFS('MASTER TT'!$E$2:$E$587,$A$2:$A$7563,'MASTER TT'!$B$2:$B$587,"TUESDAY",'MASTER TT'!$C$2:$C$587,"0800-1*",'MASTER TT'!$AM$2:$AM$587,"MAY-AUG 2025",'MASTER TT'!$J$2:$J$587,"&gt;=1"))</f>
        <v>0</v>
      </c>
      <c r="N220" s="79">
        <f>(COUNTIFS('MASTER TT'!$E$2:$E$587,$A$2:$A$7563,'MASTER TT'!$B$2:$B$587,"TUESDAY",'MASTER TT'!$C$2:$C$587,"1100-1*",'MASTER TT'!$AM$2:$AM$587,"JMAY-AUG 2025",'MASTER TT'!$J$2:$J$587,"&gt;=1"))</f>
        <v>0</v>
      </c>
      <c r="O220" s="79">
        <f>(COUNTIFS('MASTER TT'!$E$2:$E$587,$A$2:$A$7563,'MASTER TT'!$B$2:$B$587,"TUESDAY",'MASTER TT'!$C$2:$C$587,"1200-1*",'MASTER TT'!$AM$2:$AM$587,"JAN-APRIL 2025",'MASTER TT'!$J$2:$J$587,"&gt;=1"))</f>
        <v>0</v>
      </c>
      <c r="P220" s="79">
        <f>(COUNTIFS('MASTER TT'!$E$2:$E$587,$A$2:$A$7563,'MASTER TT'!$B$2:$B$587,"TUESDAY",'MASTER TT'!$C$2:$C$587,"1300-1*",'MASTER TT'!$AM$2:$AM$587,"MAY-AUG 2025",'MASTER TT'!$J$2:$J$587,"&gt;=1"))</f>
        <v>0</v>
      </c>
      <c r="Q220" s="79">
        <f>(COUNTIFS('MASTER TT'!$E$2:$E$587,$A$2:$A$7563,'MASTER TT'!$B$2:$B$587,"TUESDAY",'MASTER TT'!$C$2:$C$587,"1400-1*",'MASTER TT'!$AM$2:$AM$587,"MAY-AUG 2025",'MASTER TT'!$J$2:$J$587,"&gt;=1"))</f>
        <v>0</v>
      </c>
      <c r="R220" s="79">
        <f>(COUNTIFS('MASTER TT'!$E$2:$E$587,$A$2:$A$7563,'MASTER TT'!$B$2:$B$587,"TUESDAY",'MASTER TT'!$C$2:$C$587,"17*-2*",'MASTER TT'!$AM$2:$AM$587,"MAY-AUG 2025",'MASTER TT'!$J$2:$J$587,"&gt;=1"))</f>
        <v>0</v>
      </c>
      <c r="S22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0" s="79" t="e">
        <f>(COUNTIFS('MASTER TT'!$E$2:$E$68682,$A$2:$A$7563,'MASTER TT'!$B$2:$B$68682,"FRIDAY",'MASTER TT'!$C$2:$C$68682,"0800-1*",'MASTER TT'!$AM$2:$AM$587,"MAY-AUG 2025",'MASTER TT'!$J$2:$J$68682,"&gt;=1"))</f>
        <v>#VALUE!</v>
      </c>
      <c r="AF220" s="79" t="e">
        <f>(COUNTIFS('MASTER TT'!$E$2:$E$68682,$A$2:$A$7563,'MASTER TT'!$B$2:$B$68682,"FRIDAY",'MASTER TT'!$C$2:$C$68682,"1100-1*",'MASTER TT'!$AM$2:$AM$587,"MAY-AUG 2025",'MASTER TT'!$J$2:$J$68682,"&gt;=1"))</f>
        <v>#VALUE!</v>
      </c>
      <c r="AG22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0" s="79" t="e">
        <f>(COUNTIFS('MASTER TT'!$E$2:$E$68682,$A$2:$A$7563,'MASTER TT'!$B$2:$B$68682,"FRIDAY",'MASTER TT'!$C$2:$C$68682,"1400-1*",'MASTER TT'!$AM$2:$AM$587,"MAY-AUG 2025",'MASTER TT'!$J$2:$J$68682,"&gt;=1"))</f>
        <v>#VALUE!</v>
      </c>
      <c r="AJ220" s="79" t="e">
        <f>(COUNTIFS('MASTER TT'!$E$2:$E$68682,$A$2:$A$7563,'MASTER TT'!$B$2:$B$68682,"FRIDAY",'MASTER TT'!$C$2:$C$68682,"17*-2*",'MASTER TT'!$AM$2:$AM$587,"MAY-AUG 2025",'MASTER TT'!$J$2:$J$68682,"&gt;=1"))</f>
        <v>#VALUE!</v>
      </c>
      <c r="AK22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0" s="79">
        <f>(COUNTIFS('MASTER TT'!$E$2:$E$68682,$A$2:$A$7563,'MASTER TT'!$B$2:$B$68682,"SATURDAY",'MASTER TT'!$C$2:$C$68682,"1200-1*",'MASTER TT'!$J$2:$J$68682,"&gt;=1"))</f>
        <v>0</v>
      </c>
      <c r="AN220" s="79">
        <f>(COUNTIFS('MASTER TT'!$E$2:$E$68682,$A$2:$A$7563,'MASTER TT'!$B$2:$B$68682,"SATURDAY",'MASTER TT'!$C$2:$C$68682,"1300-1*",'MASTER TT'!$J$2:$J$68682,"&gt;=1"))</f>
        <v>0</v>
      </c>
      <c r="AO220" s="79">
        <f>(COUNTIFS('MASTER TT'!$E$2:$E$68682,$A$2:$A$7563,'MASTER TT'!$B$2:$B$68682,"SATURDAY",'MASTER TT'!$C$2:$C$68682,"14*-1*",'MASTER TT'!$J$2:$J$68682,"&gt;=1"))</f>
        <v>0</v>
      </c>
      <c r="AP22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0" s="79" t="e">
        <f>(COUNTIFS('MASTER TT'!$E$2:$E$68682,$A$2:$A$7563,'MASTER TT'!$B$2:$B$68682,"SUNDAY",'MASTER TT'!$C$2:$C$68682,"0800-1*",'MASTER TT'!$AM$2:$AM$587,"MAY-AUG 2025",'MASTER TT'!$J$2:$J$68682,"&gt;=1"))</f>
        <v>#VALUE!</v>
      </c>
      <c r="AR220" s="79" t="e">
        <f>(COUNTIFS('MASTER TT'!$E$2:$E$68682,$A$2:$A$7563,'MASTER TT'!$B$2:$B$68682,"SUNDAY",'MASTER TT'!$C$2:$C$68682,"1100-1*",'MASTER TT'!$AM$2:$AM$587,"MAY-AUG 2025",'MASTER TT'!$J$2:$J$68682,"&gt;=1"))</f>
        <v>#VALUE!</v>
      </c>
      <c r="AS220" s="79" t="e">
        <f>(COUNTIFS('MASTER TT'!$E$2:$E$68682,$A$2:$A$7563,'MASTER TT'!$B$2:$B$68682,"SUNDAY",'MASTER TT'!$C$2:$C$68682,"1200-1*",'MASTER TT'!$AM$2:$AM$587,"MAY-AUG 2025",'MASTER TT'!$J$2:$J$68682,"&gt;=1"))</f>
        <v>#VALUE!</v>
      </c>
      <c r="AT220" s="79" t="e">
        <f>(COUNTIFS('MASTER TT'!$E$2:$E$68682,$A$2:$A$7563,'MASTER TT'!$B$2:$B$68682,"SUNDAY",'MASTER TT'!$C$2:$C$68682,"1300-1*",'MASTER TT'!$AM$2:$AM$587,"MAY-AUG 2025",'MASTER TT'!$J$2:$J$68682,"&gt;=1"))</f>
        <v>#VALUE!</v>
      </c>
      <c r="AU220" s="79" t="e">
        <f>(COUNTIFS('MASTER TT'!$E$2:$E$68682,$A$2:$A$7563,'MASTER TT'!$B$2:$B$68682,"SUNDAY",'MASTER TT'!$C$2:$C$68682,"1400-1*",'MASTER TT'!$AM$2:$AM$587,"MAY-AUG 2025",'MASTER TT'!$J$2:$J$68682,"&gt;=1"))</f>
        <v>#VALUE!</v>
      </c>
      <c r="AV220" s="79" t="e">
        <f>(COUNTIFS('MASTER TT'!$E$2:$E$68682,$A$2:$A$7563,'MASTER TT'!$B$2:$B$68682,"SUNDAY",'MASTER TT'!$C$2:$C$68682,"17*-2*",'MASTER TT'!$AM$2:$AM$587,"MAY-AUG 2025",'MASTER TT'!$J$2:$J$68682,"&gt;=1"))</f>
        <v>#VALUE!</v>
      </c>
      <c r="AW220" s="28"/>
      <c r="AX220" s="29"/>
      <c r="AY220" s="28"/>
      <c r="AZ220" s="28"/>
      <c r="BA220" s="28"/>
      <c r="BB220" s="28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1"/>
      <c r="BZ220" s="31"/>
      <c r="CA220" s="30"/>
      <c r="CB220" s="30"/>
      <c r="CC220" s="30"/>
      <c r="CD220" s="30"/>
      <c r="CE220" s="30"/>
      <c r="CF220" s="30"/>
    </row>
    <row r="221" spans="1:84" ht="14.25" customHeight="1">
      <c r="A221" s="122" t="s">
        <v>594</v>
      </c>
      <c r="B221" s="130" t="s">
        <v>510</v>
      </c>
      <c r="C221" s="131"/>
      <c r="D221" s="102"/>
      <c r="E221" s="102"/>
      <c r="F221" s="102" t="s">
        <v>454</v>
      </c>
      <c r="G221" s="79">
        <f>(COUNTIFS('MASTER TT'!$E$2:$E$587,$A$2:$A$7563,'MASTER TT'!$B$2:$B$587,"MONDAY",'MASTER TT'!$C$2:$C$587,"08*-1*",'MASTER TT'!$AM$2:$AM$587,"MAY-AUG 2025",'MASTER TT'!$J$2:$J$587,"&gt;=1"))</f>
        <v>0</v>
      </c>
      <c r="H221" s="79">
        <f>(COUNTIFS('MASTER TT'!$E$2:$E$587,$A$2:$A$7563,'MASTER TT'!$B$2:$B$587,"MONDAY",'MASTER TT'!$C$2:$C$587,"1100-1*",'MASTER TT'!$AM$2:$AM$587,"MAY-AUG 2025",'MASTER TT'!$J$2:$J$587,"&gt;=1"))</f>
        <v>0</v>
      </c>
      <c r="I221" s="79">
        <f>(COUNTIFS('MASTER TT'!$E$2:$E$587,$A$2:$A$7563,'MASTER TT'!$B$2:$B$587,"MONDAY",'MASTER TT'!$C$2:$C$587,"1200-1*",'MASTER TT'!$AM$2:$AM$587,"JAN-APRIL 2025",'MASTER TT'!$J$2:$J$587,"&gt;=1"))</f>
        <v>0</v>
      </c>
      <c r="J221" s="79">
        <f>(COUNTIFS('MASTER TT'!$E$2:$E$587,$A$2:$A$7563,'MASTER TT'!$B$2:$B$587,"MONDAY",'MASTER TT'!$C$2:$C$587,"1300-1*",'MASTER TT'!$AM$2:$AM$587,"JAN-APRIL 2025",'MASTER TT'!$J$2:$J$587,"&gt;=1"))</f>
        <v>0</v>
      </c>
      <c r="K221" s="79">
        <f>(COUNTIFS('MASTER TT'!$E$2:$E$587,$A$2:$A$7563,'MASTER TT'!$B$2:$B$587,"MONDAY",'MASTER TT'!$C$2:$C$587,"14*-1*",'MASTER TT'!$AM$2:$AM$587,"MAY-AUG 2025",'MASTER TT'!$J$2:$J$587,"&gt;=1"))</f>
        <v>0</v>
      </c>
      <c r="L221" s="79">
        <f>(COUNTIFS('MASTER TT'!$E$2:$E$587,$A$2:$A$7563,'MASTER TT'!$B$2:$B$587,"MONDAY",'MASTER TT'!$C$2:$C$587,"17*-*",'MASTER TT'!$AM$2:$AM$587,"JAN-APRIL 2025",'MASTER TT'!$J$2:$J$587,"&gt;=1"))</f>
        <v>0</v>
      </c>
      <c r="M221" s="79">
        <f>(COUNTIFS('MASTER TT'!$E$2:$E$587,$A$2:$A$7563,'MASTER TT'!$B$2:$B$587,"TUESDAY",'MASTER TT'!$C$2:$C$587,"0800-1*",'MASTER TT'!$AM$2:$AM$587,"MAY-AUG 2025",'MASTER TT'!$J$2:$J$587,"&gt;=1"))</f>
        <v>0</v>
      </c>
      <c r="N221" s="79">
        <f>(COUNTIFS('MASTER TT'!$E$2:$E$587,$A$2:$A$7563,'MASTER TT'!$B$2:$B$587,"TUESDAY",'MASTER TT'!$C$2:$C$587,"1100-1*",'MASTER TT'!$AM$2:$AM$587,"JMAY-AUG 2025",'MASTER TT'!$J$2:$J$587,"&gt;=1"))</f>
        <v>0</v>
      </c>
      <c r="O221" s="79">
        <f>(COUNTIFS('MASTER TT'!$E$2:$E$587,$A$2:$A$7563,'MASTER TT'!$B$2:$B$587,"TUESDAY",'MASTER TT'!$C$2:$C$587,"1200-1*",'MASTER TT'!$AM$2:$AM$587,"JAN-APRIL 2025",'MASTER TT'!$J$2:$J$587,"&gt;=1"))</f>
        <v>0</v>
      </c>
      <c r="P221" s="79">
        <f>(COUNTIFS('MASTER TT'!$E$2:$E$587,$A$2:$A$7563,'MASTER TT'!$B$2:$B$587,"TUESDAY",'MASTER TT'!$C$2:$C$587,"1300-1*",'MASTER TT'!$AM$2:$AM$587,"MAY-AUG 2025",'MASTER TT'!$J$2:$J$587,"&gt;=1"))</f>
        <v>0</v>
      </c>
      <c r="Q221" s="79">
        <f>(COUNTIFS('MASTER TT'!$E$2:$E$587,$A$2:$A$7563,'MASTER TT'!$B$2:$B$587,"TUESDAY",'MASTER TT'!$C$2:$C$587,"1400-1*",'MASTER TT'!$AM$2:$AM$587,"MAY-AUG 2025",'MASTER TT'!$J$2:$J$587,"&gt;=1"))</f>
        <v>0</v>
      </c>
      <c r="R221" s="79">
        <f>(COUNTIFS('MASTER TT'!$E$2:$E$587,$A$2:$A$7563,'MASTER TT'!$B$2:$B$587,"TUESDAY",'MASTER TT'!$C$2:$C$587,"17*-2*",'MASTER TT'!$AM$2:$AM$587,"MAY-AUG 2025",'MASTER TT'!$J$2:$J$587,"&gt;=1"))</f>
        <v>0</v>
      </c>
      <c r="S22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1" s="79" t="e">
        <f>(COUNTIFS('MASTER TT'!$E$2:$E$68682,$A$2:$A$7563,'MASTER TT'!$B$2:$B$68682,"FRIDAY",'MASTER TT'!$C$2:$C$68682,"0800-1*",'MASTER TT'!$AM$2:$AM$587,"MAY-AUG 2025",'MASTER TT'!$J$2:$J$68682,"&gt;=1"))</f>
        <v>#VALUE!</v>
      </c>
      <c r="AF221" s="79" t="e">
        <f>(COUNTIFS('MASTER TT'!$E$2:$E$68682,$A$2:$A$7563,'MASTER TT'!$B$2:$B$68682,"FRIDAY",'MASTER TT'!$C$2:$C$68682,"1100-1*",'MASTER TT'!$AM$2:$AM$587,"MAY-AUG 2025",'MASTER TT'!$J$2:$J$68682,"&gt;=1"))</f>
        <v>#VALUE!</v>
      </c>
      <c r="AG22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1" s="79" t="e">
        <f>(COUNTIFS('MASTER TT'!$E$2:$E$68682,$A$2:$A$7563,'MASTER TT'!$B$2:$B$68682,"FRIDAY",'MASTER TT'!$C$2:$C$68682,"1400-1*",'MASTER TT'!$AM$2:$AM$587,"MAY-AUG 2025",'MASTER TT'!$J$2:$J$68682,"&gt;=1"))</f>
        <v>#VALUE!</v>
      </c>
      <c r="AJ221" s="79" t="e">
        <f>(COUNTIFS('MASTER TT'!$E$2:$E$68682,$A$2:$A$7563,'MASTER TT'!$B$2:$B$68682,"FRIDAY",'MASTER TT'!$C$2:$C$68682,"17*-2*",'MASTER TT'!$AM$2:$AM$587,"MAY-AUG 2025",'MASTER TT'!$J$2:$J$68682,"&gt;=1"))</f>
        <v>#VALUE!</v>
      </c>
      <c r="AK22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1" s="79">
        <f>(COUNTIFS('MASTER TT'!$E$2:$E$68682,$A$2:$A$7563,'MASTER TT'!$B$2:$B$68682,"SATURDAY",'MASTER TT'!$C$2:$C$68682,"1200-1*",'MASTER TT'!$J$2:$J$68682,"&gt;=1"))</f>
        <v>0</v>
      </c>
      <c r="AN221" s="79">
        <f>(COUNTIFS('MASTER TT'!$E$2:$E$68682,$A$2:$A$7563,'MASTER TT'!$B$2:$B$68682,"SATURDAY",'MASTER TT'!$C$2:$C$68682,"1300-1*",'MASTER TT'!$J$2:$J$68682,"&gt;=1"))</f>
        <v>0</v>
      </c>
      <c r="AO221" s="79">
        <f>(COUNTIFS('MASTER TT'!$E$2:$E$68682,$A$2:$A$7563,'MASTER TT'!$B$2:$B$68682,"SATURDAY",'MASTER TT'!$C$2:$C$68682,"14*-1*",'MASTER TT'!$J$2:$J$68682,"&gt;=1"))</f>
        <v>0</v>
      </c>
      <c r="AP22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1" s="79" t="e">
        <f>(COUNTIFS('MASTER TT'!$E$2:$E$68682,$A$2:$A$7563,'MASTER TT'!$B$2:$B$68682,"SUNDAY",'MASTER TT'!$C$2:$C$68682,"0800-1*",'MASTER TT'!$AM$2:$AM$587,"MAY-AUG 2025",'MASTER TT'!$J$2:$J$68682,"&gt;=1"))</f>
        <v>#VALUE!</v>
      </c>
      <c r="AR221" s="79" t="e">
        <f>(COUNTIFS('MASTER TT'!$E$2:$E$68682,$A$2:$A$7563,'MASTER TT'!$B$2:$B$68682,"SUNDAY",'MASTER TT'!$C$2:$C$68682,"1100-1*",'MASTER TT'!$AM$2:$AM$587,"MAY-AUG 2025",'MASTER TT'!$J$2:$J$68682,"&gt;=1"))</f>
        <v>#VALUE!</v>
      </c>
      <c r="AS221" s="79" t="e">
        <f>(COUNTIFS('MASTER TT'!$E$2:$E$68682,$A$2:$A$7563,'MASTER TT'!$B$2:$B$68682,"SUNDAY",'MASTER TT'!$C$2:$C$68682,"1200-1*",'MASTER TT'!$AM$2:$AM$587,"MAY-AUG 2025",'MASTER TT'!$J$2:$J$68682,"&gt;=1"))</f>
        <v>#VALUE!</v>
      </c>
      <c r="AT221" s="79" t="e">
        <f>(COUNTIFS('MASTER TT'!$E$2:$E$68682,$A$2:$A$7563,'MASTER TT'!$B$2:$B$68682,"SUNDAY",'MASTER TT'!$C$2:$C$68682,"1300-1*",'MASTER TT'!$AM$2:$AM$587,"MAY-AUG 2025",'MASTER TT'!$J$2:$J$68682,"&gt;=1"))</f>
        <v>#VALUE!</v>
      </c>
      <c r="AU221" s="79" t="e">
        <f>(COUNTIFS('MASTER TT'!$E$2:$E$68682,$A$2:$A$7563,'MASTER TT'!$B$2:$B$68682,"SUNDAY",'MASTER TT'!$C$2:$C$68682,"1400-1*",'MASTER TT'!$AM$2:$AM$587,"MAY-AUG 2025",'MASTER TT'!$J$2:$J$68682,"&gt;=1"))</f>
        <v>#VALUE!</v>
      </c>
      <c r="AV221" s="79" t="e">
        <f>(COUNTIFS('MASTER TT'!$E$2:$E$68682,$A$2:$A$7563,'MASTER TT'!$B$2:$B$68682,"SUNDAY",'MASTER TT'!$C$2:$C$68682,"17*-2*",'MASTER TT'!$AM$2:$AM$587,"MAY-AUG 2025",'MASTER TT'!$J$2:$J$68682,"&gt;=1"))</f>
        <v>#VALUE!</v>
      </c>
      <c r="AW221" s="28"/>
      <c r="AX221" s="29"/>
      <c r="AY221" s="28"/>
      <c r="AZ221" s="28"/>
      <c r="BA221" s="28"/>
      <c r="BB221" s="28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1"/>
      <c r="BZ221" s="31"/>
      <c r="CA221" s="30"/>
      <c r="CB221" s="30"/>
      <c r="CC221" s="30"/>
      <c r="CD221" s="30"/>
      <c r="CE221" s="30"/>
      <c r="CF221" s="30"/>
    </row>
    <row r="222" spans="1:84" ht="14.25" customHeight="1">
      <c r="A222" s="122" t="s">
        <v>595</v>
      </c>
      <c r="B222" s="130" t="s">
        <v>510</v>
      </c>
      <c r="C222" s="131"/>
      <c r="D222" s="102"/>
      <c r="E222" s="102"/>
      <c r="F222" s="102" t="s">
        <v>454</v>
      </c>
      <c r="G222" s="79">
        <f>(COUNTIFS('MASTER TT'!$E$2:$E$587,$A$2:$A$7563,'MASTER TT'!$B$2:$B$587,"MONDAY",'MASTER TT'!$C$2:$C$587,"08*-1*",'MASTER TT'!$AM$2:$AM$587,"MAY-AUG 2025",'MASTER TT'!$J$2:$J$587,"&gt;=1"))</f>
        <v>0</v>
      </c>
      <c r="H222" s="79">
        <f>(COUNTIFS('MASTER TT'!$E$2:$E$587,$A$2:$A$7563,'MASTER TT'!$B$2:$B$587,"MONDAY",'MASTER TT'!$C$2:$C$587,"1100-1*",'MASTER TT'!$AM$2:$AM$587,"MAY-AUG 2025",'MASTER TT'!$J$2:$J$587,"&gt;=1"))</f>
        <v>0</v>
      </c>
      <c r="I222" s="79">
        <f>(COUNTIFS('MASTER TT'!$E$2:$E$587,$A$2:$A$7563,'MASTER TT'!$B$2:$B$587,"MONDAY",'MASTER TT'!$C$2:$C$587,"1200-1*",'MASTER TT'!$AM$2:$AM$587,"JAN-APRIL 2025",'MASTER TT'!$J$2:$J$587,"&gt;=1"))</f>
        <v>0</v>
      </c>
      <c r="J222" s="79">
        <f>(COUNTIFS('MASTER TT'!$E$2:$E$587,$A$2:$A$7563,'MASTER TT'!$B$2:$B$587,"MONDAY",'MASTER TT'!$C$2:$C$587,"1300-1*",'MASTER TT'!$AM$2:$AM$587,"JAN-APRIL 2025",'MASTER TT'!$J$2:$J$587,"&gt;=1"))</f>
        <v>0</v>
      </c>
      <c r="K222" s="79">
        <f>(COUNTIFS('MASTER TT'!$E$2:$E$587,$A$2:$A$7563,'MASTER TT'!$B$2:$B$587,"MONDAY",'MASTER TT'!$C$2:$C$587,"14*-1*",'MASTER TT'!$AM$2:$AM$587,"MAY-AUG 2025",'MASTER TT'!$J$2:$J$587,"&gt;=1"))</f>
        <v>0</v>
      </c>
      <c r="L222" s="79">
        <f>(COUNTIFS('MASTER TT'!$E$2:$E$587,$A$2:$A$7563,'MASTER TT'!$B$2:$B$587,"MONDAY",'MASTER TT'!$C$2:$C$587,"17*-*",'MASTER TT'!$AM$2:$AM$587,"JAN-APRIL 2025",'MASTER TT'!$J$2:$J$587,"&gt;=1"))</f>
        <v>0</v>
      </c>
      <c r="M222" s="79">
        <f>(COUNTIFS('MASTER TT'!$E$2:$E$587,$A$2:$A$7563,'MASTER TT'!$B$2:$B$587,"TUESDAY",'MASTER TT'!$C$2:$C$587,"0800-1*",'MASTER TT'!$AM$2:$AM$587,"MAY-AUG 2025",'MASTER TT'!$J$2:$J$587,"&gt;=1"))</f>
        <v>0</v>
      </c>
      <c r="N222" s="79">
        <f>(COUNTIFS('MASTER TT'!$E$2:$E$587,$A$2:$A$7563,'MASTER TT'!$B$2:$B$587,"TUESDAY",'MASTER TT'!$C$2:$C$587,"1100-1*",'MASTER TT'!$AM$2:$AM$587,"JMAY-AUG 2025",'MASTER TT'!$J$2:$J$587,"&gt;=1"))</f>
        <v>0</v>
      </c>
      <c r="O222" s="79">
        <f>(COUNTIFS('MASTER TT'!$E$2:$E$587,$A$2:$A$7563,'MASTER TT'!$B$2:$B$587,"TUESDAY",'MASTER TT'!$C$2:$C$587,"1200-1*",'MASTER TT'!$AM$2:$AM$587,"JAN-APRIL 2025",'MASTER TT'!$J$2:$J$587,"&gt;=1"))</f>
        <v>0</v>
      </c>
      <c r="P222" s="79">
        <f>(COUNTIFS('MASTER TT'!$E$2:$E$587,$A$2:$A$7563,'MASTER TT'!$B$2:$B$587,"TUESDAY",'MASTER TT'!$C$2:$C$587,"1300-1*",'MASTER TT'!$AM$2:$AM$587,"MAY-AUG 2025",'MASTER TT'!$J$2:$J$587,"&gt;=1"))</f>
        <v>0</v>
      </c>
      <c r="Q222" s="79">
        <f>(COUNTIFS('MASTER TT'!$E$2:$E$587,$A$2:$A$7563,'MASTER TT'!$B$2:$B$587,"TUESDAY",'MASTER TT'!$C$2:$C$587,"1400-1*",'MASTER TT'!$AM$2:$AM$587,"MAY-AUG 2025",'MASTER TT'!$J$2:$J$587,"&gt;=1"))</f>
        <v>0</v>
      </c>
      <c r="R222" s="79">
        <f>(COUNTIFS('MASTER TT'!$E$2:$E$587,$A$2:$A$7563,'MASTER TT'!$B$2:$B$587,"TUESDAY",'MASTER TT'!$C$2:$C$587,"17*-2*",'MASTER TT'!$AM$2:$AM$587,"MAY-AUG 2025",'MASTER TT'!$J$2:$J$587,"&gt;=1"))</f>
        <v>0</v>
      </c>
      <c r="S22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2" s="79" t="e">
        <f>(COUNTIFS('MASTER TT'!$E$2:$E$68682,$A$2:$A$7563,'MASTER TT'!$B$2:$B$68682,"FRIDAY",'MASTER TT'!$C$2:$C$68682,"0800-1*",'MASTER TT'!$AM$2:$AM$587,"MAY-AUG 2025",'MASTER TT'!$J$2:$J$68682,"&gt;=1"))</f>
        <v>#VALUE!</v>
      </c>
      <c r="AF222" s="79" t="e">
        <f>(COUNTIFS('MASTER TT'!$E$2:$E$68682,$A$2:$A$7563,'MASTER TT'!$B$2:$B$68682,"FRIDAY",'MASTER TT'!$C$2:$C$68682,"1100-1*",'MASTER TT'!$AM$2:$AM$587,"MAY-AUG 2025",'MASTER TT'!$J$2:$J$68682,"&gt;=1"))</f>
        <v>#VALUE!</v>
      </c>
      <c r="AG22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2" s="79" t="e">
        <f>(COUNTIFS('MASTER TT'!$E$2:$E$68682,$A$2:$A$7563,'MASTER TT'!$B$2:$B$68682,"FRIDAY",'MASTER TT'!$C$2:$C$68682,"1400-1*",'MASTER TT'!$AM$2:$AM$587,"MAY-AUG 2025",'MASTER TT'!$J$2:$J$68682,"&gt;=1"))</f>
        <v>#VALUE!</v>
      </c>
      <c r="AJ222" s="79" t="e">
        <f>(COUNTIFS('MASTER TT'!$E$2:$E$68682,$A$2:$A$7563,'MASTER TT'!$B$2:$B$68682,"FRIDAY",'MASTER TT'!$C$2:$C$68682,"17*-2*",'MASTER TT'!$AM$2:$AM$587,"MAY-AUG 2025",'MASTER TT'!$J$2:$J$68682,"&gt;=1"))</f>
        <v>#VALUE!</v>
      </c>
      <c r="AK22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2" s="79">
        <f>(COUNTIFS('MASTER TT'!$E$2:$E$68682,$A$2:$A$7563,'MASTER TT'!$B$2:$B$68682,"SATURDAY",'MASTER TT'!$C$2:$C$68682,"1200-1*",'MASTER TT'!$J$2:$J$68682,"&gt;=1"))</f>
        <v>0</v>
      </c>
      <c r="AN222" s="79">
        <f>(COUNTIFS('MASTER TT'!$E$2:$E$68682,$A$2:$A$7563,'MASTER TT'!$B$2:$B$68682,"SATURDAY",'MASTER TT'!$C$2:$C$68682,"1300-1*",'MASTER TT'!$J$2:$J$68682,"&gt;=1"))</f>
        <v>0</v>
      </c>
      <c r="AO222" s="79">
        <f>(COUNTIFS('MASTER TT'!$E$2:$E$68682,$A$2:$A$7563,'MASTER TT'!$B$2:$B$68682,"SATURDAY",'MASTER TT'!$C$2:$C$68682,"14*-1*",'MASTER TT'!$J$2:$J$68682,"&gt;=1"))</f>
        <v>0</v>
      </c>
      <c r="AP22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2" s="79" t="e">
        <f>(COUNTIFS('MASTER TT'!$E$2:$E$68682,$A$2:$A$7563,'MASTER TT'!$B$2:$B$68682,"SUNDAY",'MASTER TT'!$C$2:$C$68682,"0800-1*",'MASTER TT'!$AM$2:$AM$587,"MAY-AUG 2025",'MASTER TT'!$J$2:$J$68682,"&gt;=1"))</f>
        <v>#VALUE!</v>
      </c>
      <c r="AR222" s="79" t="e">
        <f>(COUNTIFS('MASTER TT'!$E$2:$E$68682,$A$2:$A$7563,'MASTER TT'!$B$2:$B$68682,"SUNDAY",'MASTER TT'!$C$2:$C$68682,"1100-1*",'MASTER TT'!$AM$2:$AM$587,"MAY-AUG 2025",'MASTER TT'!$J$2:$J$68682,"&gt;=1"))</f>
        <v>#VALUE!</v>
      </c>
      <c r="AS222" s="79" t="e">
        <f>(COUNTIFS('MASTER TT'!$E$2:$E$68682,$A$2:$A$7563,'MASTER TT'!$B$2:$B$68682,"SUNDAY",'MASTER TT'!$C$2:$C$68682,"1200-1*",'MASTER TT'!$AM$2:$AM$587,"MAY-AUG 2025",'MASTER TT'!$J$2:$J$68682,"&gt;=1"))</f>
        <v>#VALUE!</v>
      </c>
      <c r="AT222" s="79" t="e">
        <f>(COUNTIFS('MASTER TT'!$E$2:$E$68682,$A$2:$A$7563,'MASTER TT'!$B$2:$B$68682,"SUNDAY",'MASTER TT'!$C$2:$C$68682,"1300-1*",'MASTER TT'!$AM$2:$AM$587,"MAY-AUG 2025",'MASTER TT'!$J$2:$J$68682,"&gt;=1"))</f>
        <v>#VALUE!</v>
      </c>
      <c r="AU222" s="79" t="e">
        <f>(COUNTIFS('MASTER TT'!$E$2:$E$68682,$A$2:$A$7563,'MASTER TT'!$B$2:$B$68682,"SUNDAY",'MASTER TT'!$C$2:$C$68682,"1400-1*",'MASTER TT'!$AM$2:$AM$587,"MAY-AUG 2025",'MASTER TT'!$J$2:$J$68682,"&gt;=1"))</f>
        <v>#VALUE!</v>
      </c>
      <c r="AV222" s="79" t="e">
        <f>(COUNTIFS('MASTER TT'!$E$2:$E$68682,$A$2:$A$7563,'MASTER TT'!$B$2:$B$68682,"SUNDAY",'MASTER TT'!$C$2:$C$68682,"17*-2*",'MASTER TT'!$AM$2:$AM$587,"MAY-AUG 2025",'MASTER TT'!$J$2:$J$68682,"&gt;=1"))</f>
        <v>#VALUE!</v>
      </c>
      <c r="AW222" s="28"/>
      <c r="AX222" s="29"/>
      <c r="AY222" s="28"/>
      <c r="AZ222" s="28"/>
      <c r="BA222" s="28"/>
      <c r="BB222" s="28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1"/>
      <c r="BZ222" s="31"/>
      <c r="CA222" s="30"/>
      <c r="CB222" s="30"/>
      <c r="CC222" s="30"/>
      <c r="CD222" s="30"/>
      <c r="CE222" s="30"/>
      <c r="CF222" s="30"/>
    </row>
    <row r="223" spans="1:84" ht="14.25" customHeight="1">
      <c r="A223" s="122" t="s">
        <v>596</v>
      </c>
      <c r="B223" s="130" t="s">
        <v>510</v>
      </c>
      <c r="C223" s="131"/>
      <c r="D223" s="102"/>
      <c r="E223" s="102"/>
      <c r="F223" s="102" t="s">
        <v>454</v>
      </c>
      <c r="G223" s="79">
        <f>(COUNTIFS('MASTER TT'!$E$2:$E$587,$A$2:$A$7563,'MASTER TT'!$B$2:$B$587,"MONDAY",'MASTER TT'!$C$2:$C$587,"08*-1*",'MASTER TT'!$AM$2:$AM$587,"MAY-AUG 2025",'MASTER TT'!$J$2:$J$587,"&gt;=1"))</f>
        <v>0</v>
      </c>
      <c r="H223" s="79">
        <f>(COUNTIFS('MASTER TT'!$E$2:$E$587,$A$2:$A$7563,'MASTER TT'!$B$2:$B$587,"MONDAY",'MASTER TT'!$C$2:$C$587,"1100-1*",'MASTER TT'!$AM$2:$AM$587,"MAY-AUG 2025",'MASTER TT'!$J$2:$J$587,"&gt;=1"))</f>
        <v>0</v>
      </c>
      <c r="I223" s="79">
        <f>(COUNTIFS('MASTER TT'!$E$2:$E$587,$A$2:$A$7563,'MASTER TT'!$B$2:$B$587,"MONDAY",'MASTER TT'!$C$2:$C$587,"1200-1*",'MASTER TT'!$AM$2:$AM$587,"JAN-APRIL 2025",'MASTER TT'!$J$2:$J$587,"&gt;=1"))</f>
        <v>0</v>
      </c>
      <c r="J223" s="79">
        <f>(COUNTIFS('MASTER TT'!$E$2:$E$587,$A$2:$A$7563,'MASTER TT'!$B$2:$B$587,"MONDAY",'MASTER TT'!$C$2:$C$587,"1300-1*",'MASTER TT'!$AM$2:$AM$587,"JAN-APRIL 2025",'MASTER TT'!$J$2:$J$587,"&gt;=1"))</f>
        <v>0</v>
      </c>
      <c r="K223" s="79">
        <f>(COUNTIFS('MASTER TT'!$E$2:$E$587,$A$2:$A$7563,'MASTER TT'!$B$2:$B$587,"MONDAY",'MASTER TT'!$C$2:$C$587,"14*-1*",'MASTER TT'!$AM$2:$AM$587,"MAY-AUG 2025",'MASTER TT'!$J$2:$J$587,"&gt;=1"))</f>
        <v>0</v>
      </c>
      <c r="L223" s="79">
        <f>(COUNTIFS('MASTER TT'!$E$2:$E$587,$A$2:$A$7563,'MASTER TT'!$B$2:$B$587,"MONDAY",'MASTER TT'!$C$2:$C$587,"17*-*",'MASTER TT'!$AM$2:$AM$587,"JAN-APRIL 2025",'MASTER TT'!$J$2:$J$587,"&gt;=1"))</f>
        <v>0</v>
      </c>
      <c r="M223" s="79">
        <f>(COUNTIFS('MASTER TT'!$E$2:$E$587,$A$2:$A$7563,'MASTER TT'!$B$2:$B$587,"TUESDAY",'MASTER TT'!$C$2:$C$587,"0800-1*",'MASTER TT'!$AM$2:$AM$587,"MAY-AUG 2025",'MASTER TT'!$J$2:$J$587,"&gt;=1"))</f>
        <v>0</v>
      </c>
      <c r="N223" s="79">
        <f>(COUNTIFS('MASTER TT'!$E$2:$E$587,$A$2:$A$7563,'MASTER TT'!$B$2:$B$587,"TUESDAY",'MASTER TT'!$C$2:$C$587,"1100-1*",'MASTER TT'!$AM$2:$AM$587,"JMAY-AUG 2025",'MASTER TT'!$J$2:$J$587,"&gt;=1"))</f>
        <v>0</v>
      </c>
      <c r="O223" s="79">
        <f>(COUNTIFS('MASTER TT'!$E$2:$E$587,$A$2:$A$7563,'MASTER TT'!$B$2:$B$587,"TUESDAY",'MASTER TT'!$C$2:$C$587,"1200-1*",'MASTER TT'!$AM$2:$AM$587,"JAN-APRIL 2025",'MASTER TT'!$J$2:$J$587,"&gt;=1"))</f>
        <v>0</v>
      </c>
      <c r="P223" s="79">
        <f>(COUNTIFS('MASTER TT'!$E$2:$E$587,$A$2:$A$7563,'MASTER TT'!$B$2:$B$587,"TUESDAY",'MASTER TT'!$C$2:$C$587,"1300-1*",'MASTER TT'!$AM$2:$AM$587,"MAY-AUG 2025",'MASTER TT'!$J$2:$J$587,"&gt;=1"))</f>
        <v>0</v>
      </c>
      <c r="Q223" s="79">
        <f>(COUNTIFS('MASTER TT'!$E$2:$E$587,$A$2:$A$7563,'MASTER TT'!$B$2:$B$587,"TUESDAY",'MASTER TT'!$C$2:$C$587,"1400-1*",'MASTER TT'!$AM$2:$AM$587,"MAY-AUG 2025",'MASTER TT'!$J$2:$J$587,"&gt;=1"))</f>
        <v>0</v>
      </c>
      <c r="R223" s="79">
        <f>(COUNTIFS('MASTER TT'!$E$2:$E$587,$A$2:$A$7563,'MASTER TT'!$B$2:$B$587,"TUESDAY",'MASTER TT'!$C$2:$C$587,"17*-2*",'MASTER TT'!$AM$2:$AM$587,"MAY-AUG 2025",'MASTER TT'!$J$2:$J$587,"&gt;=1"))</f>
        <v>0</v>
      </c>
      <c r="S22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3" s="79" t="e">
        <f>(COUNTIFS('MASTER TT'!$E$2:$E$68682,$A$2:$A$7563,'MASTER TT'!$B$2:$B$68682,"FRIDAY",'MASTER TT'!$C$2:$C$68682,"0800-1*",'MASTER TT'!$AM$2:$AM$587,"MAY-AUG 2025",'MASTER TT'!$J$2:$J$68682,"&gt;=1"))</f>
        <v>#VALUE!</v>
      </c>
      <c r="AF223" s="79" t="e">
        <f>(COUNTIFS('MASTER TT'!$E$2:$E$68682,$A$2:$A$7563,'MASTER TT'!$B$2:$B$68682,"FRIDAY",'MASTER TT'!$C$2:$C$68682,"1100-1*",'MASTER TT'!$AM$2:$AM$587,"MAY-AUG 2025",'MASTER TT'!$J$2:$J$68682,"&gt;=1"))</f>
        <v>#VALUE!</v>
      </c>
      <c r="AG22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3" s="79" t="e">
        <f>(COUNTIFS('MASTER TT'!$E$2:$E$68682,$A$2:$A$7563,'MASTER TT'!$B$2:$B$68682,"FRIDAY",'MASTER TT'!$C$2:$C$68682,"1400-1*",'MASTER TT'!$AM$2:$AM$587,"MAY-AUG 2025",'MASTER TT'!$J$2:$J$68682,"&gt;=1"))</f>
        <v>#VALUE!</v>
      </c>
      <c r="AJ223" s="79" t="e">
        <f>(COUNTIFS('MASTER TT'!$E$2:$E$68682,$A$2:$A$7563,'MASTER TT'!$B$2:$B$68682,"FRIDAY",'MASTER TT'!$C$2:$C$68682,"17*-2*",'MASTER TT'!$AM$2:$AM$587,"MAY-AUG 2025",'MASTER TT'!$J$2:$J$68682,"&gt;=1"))</f>
        <v>#VALUE!</v>
      </c>
      <c r="AK22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3" s="79">
        <f>(COUNTIFS('MASTER TT'!$E$2:$E$68682,$A$2:$A$7563,'MASTER TT'!$B$2:$B$68682,"SATURDAY",'MASTER TT'!$C$2:$C$68682,"1200-1*",'MASTER TT'!$J$2:$J$68682,"&gt;=1"))</f>
        <v>0</v>
      </c>
      <c r="AN223" s="79">
        <f>(COUNTIFS('MASTER TT'!$E$2:$E$68682,$A$2:$A$7563,'MASTER TT'!$B$2:$B$68682,"SATURDAY",'MASTER TT'!$C$2:$C$68682,"1300-1*",'MASTER TT'!$J$2:$J$68682,"&gt;=1"))</f>
        <v>0</v>
      </c>
      <c r="AO223" s="79">
        <f>(COUNTIFS('MASTER TT'!$E$2:$E$68682,$A$2:$A$7563,'MASTER TT'!$B$2:$B$68682,"SATURDAY",'MASTER TT'!$C$2:$C$68682,"14*-1*",'MASTER TT'!$J$2:$J$68682,"&gt;=1"))</f>
        <v>0</v>
      </c>
      <c r="AP22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3" s="79" t="e">
        <f>(COUNTIFS('MASTER TT'!$E$2:$E$68682,$A$2:$A$7563,'MASTER TT'!$B$2:$B$68682,"SUNDAY",'MASTER TT'!$C$2:$C$68682,"0800-1*",'MASTER TT'!$AM$2:$AM$587,"MAY-AUG 2025",'MASTER TT'!$J$2:$J$68682,"&gt;=1"))</f>
        <v>#VALUE!</v>
      </c>
      <c r="AR223" s="79" t="e">
        <f>(COUNTIFS('MASTER TT'!$E$2:$E$68682,$A$2:$A$7563,'MASTER TT'!$B$2:$B$68682,"SUNDAY",'MASTER TT'!$C$2:$C$68682,"1100-1*",'MASTER TT'!$AM$2:$AM$587,"MAY-AUG 2025",'MASTER TT'!$J$2:$J$68682,"&gt;=1"))</f>
        <v>#VALUE!</v>
      </c>
      <c r="AS223" s="79" t="e">
        <f>(COUNTIFS('MASTER TT'!$E$2:$E$68682,$A$2:$A$7563,'MASTER TT'!$B$2:$B$68682,"SUNDAY",'MASTER TT'!$C$2:$C$68682,"1200-1*",'MASTER TT'!$AM$2:$AM$587,"MAY-AUG 2025",'MASTER TT'!$J$2:$J$68682,"&gt;=1"))</f>
        <v>#VALUE!</v>
      </c>
      <c r="AT223" s="79" t="e">
        <f>(COUNTIFS('MASTER TT'!$E$2:$E$68682,$A$2:$A$7563,'MASTER TT'!$B$2:$B$68682,"SUNDAY",'MASTER TT'!$C$2:$C$68682,"1300-1*",'MASTER TT'!$AM$2:$AM$587,"MAY-AUG 2025",'MASTER TT'!$J$2:$J$68682,"&gt;=1"))</f>
        <v>#VALUE!</v>
      </c>
      <c r="AU223" s="79" t="e">
        <f>(COUNTIFS('MASTER TT'!$E$2:$E$68682,$A$2:$A$7563,'MASTER TT'!$B$2:$B$68682,"SUNDAY",'MASTER TT'!$C$2:$C$68682,"1400-1*",'MASTER TT'!$AM$2:$AM$587,"MAY-AUG 2025",'MASTER TT'!$J$2:$J$68682,"&gt;=1"))</f>
        <v>#VALUE!</v>
      </c>
      <c r="AV223" s="79" t="e">
        <f>(COUNTIFS('MASTER TT'!$E$2:$E$68682,$A$2:$A$7563,'MASTER TT'!$B$2:$B$68682,"SUNDAY",'MASTER TT'!$C$2:$C$68682,"17*-2*",'MASTER TT'!$AM$2:$AM$587,"MAY-AUG 2025",'MASTER TT'!$J$2:$J$68682,"&gt;=1"))</f>
        <v>#VALUE!</v>
      </c>
      <c r="AW223" s="28"/>
      <c r="AX223" s="29"/>
      <c r="AY223" s="28"/>
      <c r="AZ223" s="28"/>
      <c r="BA223" s="28"/>
      <c r="BB223" s="28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1"/>
      <c r="BZ223" s="31"/>
      <c r="CA223" s="30"/>
      <c r="CB223" s="30"/>
      <c r="CC223" s="30"/>
      <c r="CD223" s="30"/>
      <c r="CE223" s="30"/>
      <c r="CF223" s="30"/>
    </row>
    <row r="224" spans="1:84" ht="14.25" customHeight="1">
      <c r="A224" s="122" t="s">
        <v>597</v>
      </c>
      <c r="B224" s="130" t="s">
        <v>510</v>
      </c>
      <c r="C224" s="131"/>
      <c r="D224" s="102"/>
      <c r="E224" s="102"/>
      <c r="F224" s="102" t="s">
        <v>454</v>
      </c>
      <c r="G224" s="79">
        <f>(COUNTIFS('MASTER TT'!$E$2:$E$587,$A$2:$A$7563,'MASTER TT'!$B$2:$B$587,"MONDAY",'MASTER TT'!$C$2:$C$587,"08*-1*",'MASTER TT'!$AM$2:$AM$587,"MAY-AUG 2025",'MASTER TT'!$J$2:$J$587,"&gt;=1"))</f>
        <v>0</v>
      </c>
      <c r="H224" s="79">
        <f>(COUNTIFS('MASTER TT'!$E$2:$E$587,$A$2:$A$7563,'MASTER TT'!$B$2:$B$587,"MONDAY",'MASTER TT'!$C$2:$C$587,"1100-1*",'MASTER TT'!$AM$2:$AM$587,"MAY-AUG 2025",'MASTER TT'!$J$2:$J$587,"&gt;=1"))</f>
        <v>0</v>
      </c>
      <c r="I224" s="79">
        <f>(COUNTIFS('MASTER TT'!$E$2:$E$587,$A$2:$A$7563,'MASTER TT'!$B$2:$B$587,"MONDAY",'MASTER TT'!$C$2:$C$587,"1200-1*",'MASTER TT'!$AM$2:$AM$587,"JAN-APRIL 2025",'MASTER TT'!$J$2:$J$587,"&gt;=1"))</f>
        <v>0</v>
      </c>
      <c r="J224" s="79">
        <f>(COUNTIFS('MASTER TT'!$E$2:$E$587,$A$2:$A$7563,'MASTER TT'!$B$2:$B$587,"MONDAY",'MASTER TT'!$C$2:$C$587,"1300-1*",'MASTER TT'!$AM$2:$AM$587,"JAN-APRIL 2025",'MASTER TT'!$J$2:$J$587,"&gt;=1"))</f>
        <v>0</v>
      </c>
      <c r="K224" s="79">
        <f>(COUNTIFS('MASTER TT'!$E$2:$E$587,$A$2:$A$7563,'MASTER TT'!$B$2:$B$587,"MONDAY",'MASTER TT'!$C$2:$C$587,"14*-1*",'MASTER TT'!$AM$2:$AM$587,"MAY-AUG 2025",'MASTER TT'!$J$2:$J$587,"&gt;=1"))</f>
        <v>0</v>
      </c>
      <c r="L224" s="79">
        <f>(COUNTIFS('MASTER TT'!$E$2:$E$587,$A$2:$A$7563,'MASTER TT'!$B$2:$B$587,"MONDAY",'MASTER TT'!$C$2:$C$587,"17*-*",'MASTER TT'!$AM$2:$AM$587,"JAN-APRIL 2025",'MASTER TT'!$J$2:$J$587,"&gt;=1"))</f>
        <v>0</v>
      </c>
      <c r="M224" s="79">
        <f>(COUNTIFS('MASTER TT'!$E$2:$E$587,$A$2:$A$7563,'MASTER TT'!$B$2:$B$587,"TUESDAY",'MASTER TT'!$C$2:$C$587,"0800-1*",'MASTER TT'!$AM$2:$AM$587,"MAY-AUG 2025",'MASTER TT'!$J$2:$J$587,"&gt;=1"))</f>
        <v>0</v>
      </c>
      <c r="N224" s="79">
        <f>(COUNTIFS('MASTER TT'!$E$2:$E$587,$A$2:$A$7563,'MASTER TT'!$B$2:$B$587,"TUESDAY",'MASTER TT'!$C$2:$C$587,"1100-1*",'MASTER TT'!$AM$2:$AM$587,"JMAY-AUG 2025",'MASTER TT'!$J$2:$J$587,"&gt;=1"))</f>
        <v>0</v>
      </c>
      <c r="O224" s="79">
        <f>(COUNTIFS('MASTER TT'!$E$2:$E$587,$A$2:$A$7563,'MASTER TT'!$B$2:$B$587,"TUESDAY",'MASTER TT'!$C$2:$C$587,"1200-1*",'MASTER TT'!$AM$2:$AM$587,"JAN-APRIL 2025",'MASTER TT'!$J$2:$J$587,"&gt;=1"))</f>
        <v>0</v>
      </c>
      <c r="P224" s="79">
        <f>(COUNTIFS('MASTER TT'!$E$2:$E$587,$A$2:$A$7563,'MASTER TT'!$B$2:$B$587,"TUESDAY",'MASTER TT'!$C$2:$C$587,"1300-1*",'MASTER TT'!$AM$2:$AM$587,"MAY-AUG 2025",'MASTER TT'!$J$2:$J$587,"&gt;=1"))</f>
        <v>0</v>
      </c>
      <c r="Q224" s="79">
        <f>(COUNTIFS('MASTER TT'!$E$2:$E$587,$A$2:$A$7563,'MASTER TT'!$B$2:$B$587,"TUESDAY",'MASTER TT'!$C$2:$C$587,"1400-1*",'MASTER TT'!$AM$2:$AM$587,"MAY-AUG 2025",'MASTER TT'!$J$2:$J$587,"&gt;=1"))</f>
        <v>0</v>
      </c>
      <c r="R224" s="79">
        <f>(COUNTIFS('MASTER TT'!$E$2:$E$587,$A$2:$A$7563,'MASTER TT'!$B$2:$B$587,"TUESDAY",'MASTER TT'!$C$2:$C$587,"17*-2*",'MASTER TT'!$AM$2:$AM$587,"MAY-AUG 2025",'MASTER TT'!$J$2:$J$587,"&gt;=1"))</f>
        <v>0</v>
      </c>
      <c r="S22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4" s="79" t="e">
        <f>(COUNTIFS('MASTER TT'!$E$2:$E$68682,$A$2:$A$7563,'MASTER TT'!$B$2:$B$68682,"FRIDAY",'MASTER TT'!$C$2:$C$68682,"0800-1*",'MASTER TT'!$AM$2:$AM$587,"MAY-AUG 2025",'MASTER TT'!$J$2:$J$68682,"&gt;=1"))</f>
        <v>#VALUE!</v>
      </c>
      <c r="AF224" s="79" t="e">
        <f>(COUNTIFS('MASTER TT'!$E$2:$E$68682,$A$2:$A$7563,'MASTER TT'!$B$2:$B$68682,"FRIDAY",'MASTER TT'!$C$2:$C$68682,"1100-1*",'MASTER TT'!$AM$2:$AM$587,"MAY-AUG 2025",'MASTER TT'!$J$2:$J$68682,"&gt;=1"))</f>
        <v>#VALUE!</v>
      </c>
      <c r="AG22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4" s="79" t="e">
        <f>(COUNTIFS('MASTER TT'!$E$2:$E$68682,$A$2:$A$7563,'MASTER TT'!$B$2:$B$68682,"FRIDAY",'MASTER TT'!$C$2:$C$68682,"1400-1*",'MASTER TT'!$AM$2:$AM$587,"MAY-AUG 2025",'MASTER TT'!$J$2:$J$68682,"&gt;=1"))</f>
        <v>#VALUE!</v>
      </c>
      <c r="AJ224" s="79" t="e">
        <f>(COUNTIFS('MASTER TT'!$E$2:$E$68682,$A$2:$A$7563,'MASTER TT'!$B$2:$B$68682,"FRIDAY",'MASTER TT'!$C$2:$C$68682,"17*-2*",'MASTER TT'!$AM$2:$AM$587,"MAY-AUG 2025",'MASTER TT'!$J$2:$J$68682,"&gt;=1"))</f>
        <v>#VALUE!</v>
      </c>
      <c r="AK22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4" s="79">
        <f>(COUNTIFS('MASTER TT'!$E$2:$E$68682,$A$2:$A$7563,'MASTER TT'!$B$2:$B$68682,"SATURDAY",'MASTER TT'!$C$2:$C$68682,"1200-1*",'MASTER TT'!$J$2:$J$68682,"&gt;=1"))</f>
        <v>0</v>
      </c>
      <c r="AN224" s="79">
        <f>(COUNTIFS('MASTER TT'!$E$2:$E$68682,$A$2:$A$7563,'MASTER TT'!$B$2:$B$68682,"SATURDAY",'MASTER TT'!$C$2:$C$68682,"1300-1*",'MASTER TT'!$J$2:$J$68682,"&gt;=1"))</f>
        <v>0</v>
      </c>
      <c r="AO224" s="79">
        <f>(COUNTIFS('MASTER TT'!$E$2:$E$68682,$A$2:$A$7563,'MASTER TT'!$B$2:$B$68682,"SATURDAY",'MASTER TT'!$C$2:$C$68682,"14*-1*",'MASTER TT'!$J$2:$J$68682,"&gt;=1"))</f>
        <v>0</v>
      </c>
      <c r="AP22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4" s="79" t="e">
        <f>(COUNTIFS('MASTER TT'!$E$2:$E$68682,$A$2:$A$7563,'MASTER TT'!$B$2:$B$68682,"SUNDAY",'MASTER TT'!$C$2:$C$68682,"0800-1*",'MASTER TT'!$AM$2:$AM$587,"MAY-AUG 2025",'MASTER TT'!$J$2:$J$68682,"&gt;=1"))</f>
        <v>#VALUE!</v>
      </c>
      <c r="AR224" s="79" t="e">
        <f>(COUNTIFS('MASTER TT'!$E$2:$E$68682,$A$2:$A$7563,'MASTER TT'!$B$2:$B$68682,"SUNDAY",'MASTER TT'!$C$2:$C$68682,"1100-1*",'MASTER TT'!$AM$2:$AM$587,"MAY-AUG 2025",'MASTER TT'!$J$2:$J$68682,"&gt;=1"))</f>
        <v>#VALUE!</v>
      </c>
      <c r="AS224" s="79" t="e">
        <f>(COUNTIFS('MASTER TT'!$E$2:$E$68682,$A$2:$A$7563,'MASTER TT'!$B$2:$B$68682,"SUNDAY",'MASTER TT'!$C$2:$C$68682,"1200-1*",'MASTER TT'!$AM$2:$AM$587,"MAY-AUG 2025",'MASTER TT'!$J$2:$J$68682,"&gt;=1"))</f>
        <v>#VALUE!</v>
      </c>
      <c r="AT224" s="79" t="e">
        <f>(COUNTIFS('MASTER TT'!$E$2:$E$68682,$A$2:$A$7563,'MASTER TT'!$B$2:$B$68682,"SUNDAY",'MASTER TT'!$C$2:$C$68682,"1300-1*",'MASTER TT'!$AM$2:$AM$587,"MAY-AUG 2025",'MASTER TT'!$J$2:$J$68682,"&gt;=1"))</f>
        <v>#VALUE!</v>
      </c>
      <c r="AU224" s="79" t="e">
        <f>(COUNTIFS('MASTER TT'!$E$2:$E$68682,$A$2:$A$7563,'MASTER TT'!$B$2:$B$68682,"SUNDAY",'MASTER TT'!$C$2:$C$68682,"1400-1*",'MASTER TT'!$AM$2:$AM$587,"MAY-AUG 2025",'MASTER TT'!$J$2:$J$68682,"&gt;=1"))</f>
        <v>#VALUE!</v>
      </c>
      <c r="AV224" s="79" t="e">
        <f>(COUNTIFS('MASTER TT'!$E$2:$E$68682,$A$2:$A$7563,'MASTER TT'!$B$2:$B$68682,"SUNDAY",'MASTER TT'!$C$2:$C$68682,"17*-2*",'MASTER TT'!$AM$2:$AM$587,"MAY-AUG 2025",'MASTER TT'!$J$2:$J$68682,"&gt;=1"))</f>
        <v>#VALUE!</v>
      </c>
      <c r="AW224" s="28"/>
      <c r="AX224" s="29"/>
      <c r="AY224" s="28"/>
      <c r="AZ224" s="28"/>
      <c r="BA224" s="28"/>
      <c r="BB224" s="28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1"/>
      <c r="BZ224" s="31"/>
      <c r="CA224" s="30"/>
      <c r="CB224" s="30"/>
      <c r="CC224" s="30"/>
      <c r="CD224" s="30"/>
      <c r="CE224" s="30"/>
      <c r="CF224" s="30"/>
    </row>
    <row r="225" spans="1:84" ht="14.25" customHeight="1">
      <c r="A225" s="122" t="s">
        <v>598</v>
      </c>
      <c r="B225" s="130" t="s">
        <v>510</v>
      </c>
      <c r="C225" s="131"/>
      <c r="D225" s="102"/>
      <c r="E225" s="102"/>
      <c r="F225" s="102" t="s">
        <v>454</v>
      </c>
      <c r="G225" s="79">
        <f>(COUNTIFS('MASTER TT'!$E$2:$E$587,$A$2:$A$7563,'MASTER TT'!$B$2:$B$587,"MONDAY",'MASTER TT'!$C$2:$C$587,"08*-1*",'MASTER TT'!$AM$2:$AM$587,"MAY-AUG 2025",'MASTER TT'!$J$2:$J$587,"&gt;=1"))</f>
        <v>0</v>
      </c>
      <c r="H225" s="79">
        <f>(COUNTIFS('MASTER TT'!$E$2:$E$587,$A$2:$A$7563,'MASTER TT'!$B$2:$B$587,"MONDAY",'MASTER TT'!$C$2:$C$587,"1100-1*",'MASTER TT'!$AM$2:$AM$587,"MAY-AUG 2025",'MASTER TT'!$J$2:$J$587,"&gt;=1"))</f>
        <v>0</v>
      </c>
      <c r="I225" s="79">
        <f>(COUNTIFS('MASTER TT'!$E$2:$E$587,$A$2:$A$7563,'MASTER TT'!$B$2:$B$587,"MONDAY",'MASTER TT'!$C$2:$C$587,"1200-1*",'MASTER TT'!$AM$2:$AM$587,"JAN-APRIL 2025",'MASTER TT'!$J$2:$J$587,"&gt;=1"))</f>
        <v>0</v>
      </c>
      <c r="J225" s="79">
        <f>(COUNTIFS('MASTER TT'!$E$2:$E$587,$A$2:$A$7563,'MASTER TT'!$B$2:$B$587,"MONDAY",'MASTER TT'!$C$2:$C$587,"1300-1*",'MASTER TT'!$AM$2:$AM$587,"JAN-APRIL 2025",'MASTER TT'!$J$2:$J$587,"&gt;=1"))</f>
        <v>0</v>
      </c>
      <c r="K225" s="79">
        <f>(COUNTIFS('MASTER TT'!$E$2:$E$587,$A$2:$A$7563,'MASTER TT'!$B$2:$B$587,"MONDAY",'MASTER TT'!$C$2:$C$587,"14*-1*",'MASTER TT'!$AM$2:$AM$587,"MAY-AUG 2025",'MASTER TT'!$J$2:$J$587,"&gt;=1"))</f>
        <v>0</v>
      </c>
      <c r="L225" s="79">
        <f>(COUNTIFS('MASTER TT'!$E$2:$E$587,$A$2:$A$7563,'MASTER TT'!$B$2:$B$587,"MONDAY",'MASTER TT'!$C$2:$C$587,"17*-*",'MASTER TT'!$AM$2:$AM$587,"JAN-APRIL 2025",'MASTER TT'!$J$2:$J$587,"&gt;=1"))</f>
        <v>0</v>
      </c>
      <c r="M225" s="79">
        <f>(COUNTIFS('MASTER TT'!$E$2:$E$587,$A$2:$A$7563,'MASTER TT'!$B$2:$B$587,"TUESDAY",'MASTER TT'!$C$2:$C$587,"0800-1*",'MASTER TT'!$AM$2:$AM$587,"MAY-AUG 2025",'MASTER TT'!$J$2:$J$587,"&gt;=1"))</f>
        <v>0</v>
      </c>
      <c r="N225" s="79">
        <f>(COUNTIFS('MASTER TT'!$E$2:$E$587,$A$2:$A$7563,'MASTER TT'!$B$2:$B$587,"TUESDAY",'MASTER TT'!$C$2:$C$587,"1100-1*",'MASTER TT'!$AM$2:$AM$587,"JMAY-AUG 2025",'MASTER TT'!$J$2:$J$587,"&gt;=1"))</f>
        <v>0</v>
      </c>
      <c r="O225" s="79">
        <f>(COUNTIFS('MASTER TT'!$E$2:$E$587,$A$2:$A$7563,'MASTER TT'!$B$2:$B$587,"TUESDAY",'MASTER TT'!$C$2:$C$587,"1200-1*",'MASTER TT'!$AM$2:$AM$587,"JAN-APRIL 2025",'MASTER TT'!$J$2:$J$587,"&gt;=1"))</f>
        <v>0</v>
      </c>
      <c r="P225" s="79">
        <f>(COUNTIFS('MASTER TT'!$E$2:$E$587,$A$2:$A$7563,'MASTER TT'!$B$2:$B$587,"TUESDAY",'MASTER TT'!$C$2:$C$587,"1300-1*",'MASTER TT'!$AM$2:$AM$587,"MAY-AUG 2025",'MASTER TT'!$J$2:$J$587,"&gt;=1"))</f>
        <v>0</v>
      </c>
      <c r="Q225" s="79">
        <f>(COUNTIFS('MASTER TT'!$E$2:$E$587,$A$2:$A$7563,'MASTER TT'!$B$2:$B$587,"TUESDAY",'MASTER TT'!$C$2:$C$587,"1400-1*",'MASTER TT'!$AM$2:$AM$587,"MAY-AUG 2025",'MASTER TT'!$J$2:$J$587,"&gt;=1"))</f>
        <v>0</v>
      </c>
      <c r="R225" s="79">
        <f>(COUNTIFS('MASTER TT'!$E$2:$E$587,$A$2:$A$7563,'MASTER TT'!$B$2:$B$587,"TUESDAY",'MASTER TT'!$C$2:$C$587,"17*-2*",'MASTER TT'!$AM$2:$AM$587,"MAY-AUG 2025",'MASTER TT'!$J$2:$J$587,"&gt;=1"))</f>
        <v>0</v>
      </c>
      <c r="S22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5" s="79" t="e">
        <f>(COUNTIFS('MASTER TT'!$E$2:$E$68682,$A$2:$A$7563,'MASTER TT'!$B$2:$B$68682,"FRIDAY",'MASTER TT'!$C$2:$C$68682,"0800-1*",'MASTER TT'!$AM$2:$AM$587,"MAY-AUG 2025",'MASTER TT'!$J$2:$J$68682,"&gt;=1"))</f>
        <v>#VALUE!</v>
      </c>
      <c r="AF225" s="79" t="e">
        <f>(COUNTIFS('MASTER TT'!$E$2:$E$68682,$A$2:$A$7563,'MASTER TT'!$B$2:$B$68682,"FRIDAY",'MASTER TT'!$C$2:$C$68682,"1100-1*",'MASTER TT'!$AM$2:$AM$587,"MAY-AUG 2025",'MASTER TT'!$J$2:$J$68682,"&gt;=1"))</f>
        <v>#VALUE!</v>
      </c>
      <c r="AG22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5" s="79" t="e">
        <f>(COUNTIFS('MASTER TT'!$E$2:$E$68682,$A$2:$A$7563,'MASTER TT'!$B$2:$B$68682,"FRIDAY",'MASTER TT'!$C$2:$C$68682,"1400-1*",'MASTER TT'!$AM$2:$AM$587,"MAY-AUG 2025",'MASTER TT'!$J$2:$J$68682,"&gt;=1"))</f>
        <v>#VALUE!</v>
      </c>
      <c r="AJ225" s="79" t="e">
        <f>(COUNTIFS('MASTER TT'!$E$2:$E$68682,$A$2:$A$7563,'MASTER TT'!$B$2:$B$68682,"FRIDAY",'MASTER TT'!$C$2:$C$68682,"17*-2*",'MASTER TT'!$AM$2:$AM$587,"MAY-AUG 2025",'MASTER TT'!$J$2:$J$68682,"&gt;=1"))</f>
        <v>#VALUE!</v>
      </c>
      <c r="AK22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5" s="79">
        <f>(COUNTIFS('MASTER TT'!$E$2:$E$68682,$A$2:$A$7563,'MASTER TT'!$B$2:$B$68682,"SATURDAY",'MASTER TT'!$C$2:$C$68682,"1200-1*",'MASTER TT'!$J$2:$J$68682,"&gt;=1"))</f>
        <v>0</v>
      </c>
      <c r="AN225" s="79">
        <f>(COUNTIFS('MASTER TT'!$E$2:$E$68682,$A$2:$A$7563,'MASTER TT'!$B$2:$B$68682,"SATURDAY",'MASTER TT'!$C$2:$C$68682,"1300-1*",'MASTER TT'!$J$2:$J$68682,"&gt;=1"))</f>
        <v>0</v>
      </c>
      <c r="AO225" s="79">
        <f>(COUNTIFS('MASTER TT'!$E$2:$E$68682,$A$2:$A$7563,'MASTER TT'!$B$2:$B$68682,"SATURDAY",'MASTER TT'!$C$2:$C$68682,"14*-1*",'MASTER TT'!$J$2:$J$68682,"&gt;=1"))</f>
        <v>0</v>
      </c>
      <c r="AP22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5" s="79" t="e">
        <f>(COUNTIFS('MASTER TT'!$E$2:$E$68682,$A$2:$A$7563,'MASTER TT'!$B$2:$B$68682,"SUNDAY",'MASTER TT'!$C$2:$C$68682,"0800-1*",'MASTER TT'!$AM$2:$AM$587,"MAY-AUG 2025",'MASTER TT'!$J$2:$J$68682,"&gt;=1"))</f>
        <v>#VALUE!</v>
      </c>
      <c r="AR225" s="79" t="e">
        <f>(COUNTIFS('MASTER TT'!$E$2:$E$68682,$A$2:$A$7563,'MASTER TT'!$B$2:$B$68682,"SUNDAY",'MASTER TT'!$C$2:$C$68682,"1100-1*",'MASTER TT'!$AM$2:$AM$587,"MAY-AUG 2025",'MASTER TT'!$J$2:$J$68682,"&gt;=1"))</f>
        <v>#VALUE!</v>
      </c>
      <c r="AS225" s="79" t="e">
        <f>(COUNTIFS('MASTER TT'!$E$2:$E$68682,$A$2:$A$7563,'MASTER TT'!$B$2:$B$68682,"SUNDAY",'MASTER TT'!$C$2:$C$68682,"1200-1*",'MASTER TT'!$AM$2:$AM$587,"MAY-AUG 2025",'MASTER TT'!$J$2:$J$68682,"&gt;=1"))</f>
        <v>#VALUE!</v>
      </c>
      <c r="AT225" s="79" t="e">
        <f>(COUNTIFS('MASTER TT'!$E$2:$E$68682,$A$2:$A$7563,'MASTER TT'!$B$2:$B$68682,"SUNDAY",'MASTER TT'!$C$2:$C$68682,"1300-1*",'MASTER TT'!$AM$2:$AM$587,"MAY-AUG 2025",'MASTER TT'!$J$2:$J$68682,"&gt;=1"))</f>
        <v>#VALUE!</v>
      </c>
      <c r="AU225" s="79" t="e">
        <f>(COUNTIFS('MASTER TT'!$E$2:$E$68682,$A$2:$A$7563,'MASTER TT'!$B$2:$B$68682,"SUNDAY",'MASTER TT'!$C$2:$C$68682,"1400-1*",'MASTER TT'!$AM$2:$AM$587,"MAY-AUG 2025",'MASTER TT'!$J$2:$J$68682,"&gt;=1"))</f>
        <v>#VALUE!</v>
      </c>
      <c r="AV225" s="79" t="e">
        <f>(COUNTIFS('MASTER TT'!$E$2:$E$68682,$A$2:$A$7563,'MASTER TT'!$B$2:$B$68682,"SUNDAY",'MASTER TT'!$C$2:$C$68682,"17*-2*",'MASTER TT'!$AM$2:$AM$587,"MAY-AUG 2025",'MASTER TT'!$J$2:$J$68682,"&gt;=1"))</f>
        <v>#VALUE!</v>
      </c>
      <c r="AW225" s="28"/>
      <c r="AX225" s="29"/>
      <c r="AY225" s="28"/>
      <c r="AZ225" s="28"/>
      <c r="BA225" s="28"/>
      <c r="BB225" s="28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1"/>
      <c r="BZ225" s="31"/>
      <c r="CA225" s="30"/>
      <c r="CB225" s="30"/>
      <c r="CC225" s="30"/>
      <c r="CD225" s="30"/>
      <c r="CE225" s="30"/>
      <c r="CF225" s="30"/>
    </row>
    <row r="226" spans="1:84" ht="14.25" customHeight="1">
      <c r="A226" s="122" t="s">
        <v>599</v>
      </c>
      <c r="B226" s="130" t="s">
        <v>510</v>
      </c>
      <c r="C226" s="131"/>
      <c r="D226" s="102"/>
      <c r="E226" s="102"/>
      <c r="F226" s="102" t="s">
        <v>454</v>
      </c>
      <c r="G226" s="79">
        <f>(COUNTIFS('MASTER TT'!$E$2:$E$587,$A$2:$A$7563,'MASTER TT'!$B$2:$B$587,"MONDAY",'MASTER TT'!$C$2:$C$587,"08*-1*",'MASTER TT'!$AM$2:$AM$587,"MAY-AUG 2025",'MASTER TT'!$J$2:$J$587,"&gt;=1"))</f>
        <v>0</v>
      </c>
      <c r="H226" s="79">
        <f>(COUNTIFS('MASTER TT'!$E$2:$E$587,$A$2:$A$7563,'MASTER TT'!$B$2:$B$587,"MONDAY",'MASTER TT'!$C$2:$C$587,"1100-1*",'MASTER TT'!$AM$2:$AM$587,"MAY-AUG 2025",'MASTER TT'!$J$2:$J$587,"&gt;=1"))</f>
        <v>0</v>
      </c>
      <c r="I226" s="79">
        <f>(COUNTIFS('MASTER TT'!$E$2:$E$587,$A$2:$A$7563,'MASTER TT'!$B$2:$B$587,"MONDAY",'MASTER TT'!$C$2:$C$587,"1200-1*",'MASTER TT'!$AM$2:$AM$587,"JAN-APRIL 2025",'MASTER TT'!$J$2:$J$587,"&gt;=1"))</f>
        <v>0</v>
      </c>
      <c r="J226" s="79">
        <f>(COUNTIFS('MASTER TT'!$E$2:$E$587,$A$2:$A$7563,'MASTER TT'!$B$2:$B$587,"MONDAY",'MASTER TT'!$C$2:$C$587,"1300-1*",'MASTER TT'!$AM$2:$AM$587,"JAN-APRIL 2025",'MASTER TT'!$J$2:$J$587,"&gt;=1"))</f>
        <v>0</v>
      </c>
      <c r="K226" s="79">
        <f>(COUNTIFS('MASTER TT'!$E$2:$E$587,$A$2:$A$7563,'MASTER TT'!$B$2:$B$587,"MONDAY",'MASTER TT'!$C$2:$C$587,"14*-1*",'MASTER TT'!$AM$2:$AM$587,"MAY-AUG 2025",'MASTER TT'!$J$2:$J$587,"&gt;=1"))</f>
        <v>0</v>
      </c>
      <c r="L226" s="79">
        <f>(COUNTIFS('MASTER TT'!$E$2:$E$587,$A$2:$A$7563,'MASTER TT'!$B$2:$B$587,"MONDAY",'MASTER TT'!$C$2:$C$587,"17*-*",'MASTER TT'!$AM$2:$AM$587,"JAN-APRIL 2025",'MASTER TT'!$J$2:$J$587,"&gt;=1"))</f>
        <v>0</v>
      </c>
      <c r="M226" s="79">
        <f>(COUNTIFS('MASTER TT'!$E$2:$E$587,$A$2:$A$7563,'MASTER TT'!$B$2:$B$587,"TUESDAY",'MASTER TT'!$C$2:$C$587,"0800-1*",'MASTER TT'!$AM$2:$AM$587,"MAY-AUG 2025",'MASTER TT'!$J$2:$J$587,"&gt;=1"))</f>
        <v>0</v>
      </c>
      <c r="N226" s="79">
        <f>(COUNTIFS('MASTER TT'!$E$2:$E$587,$A$2:$A$7563,'MASTER TT'!$B$2:$B$587,"TUESDAY",'MASTER TT'!$C$2:$C$587,"1100-1*",'MASTER TT'!$AM$2:$AM$587,"JMAY-AUG 2025",'MASTER TT'!$J$2:$J$587,"&gt;=1"))</f>
        <v>0</v>
      </c>
      <c r="O226" s="79">
        <f>(COUNTIFS('MASTER TT'!$E$2:$E$587,$A$2:$A$7563,'MASTER TT'!$B$2:$B$587,"TUESDAY",'MASTER TT'!$C$2:$C$587,"1200-1*",'MASTER TT'!$AM$2:$AM$587,"JAN-APRIL 2025",'MASTER TT'!$J$2:$J$587,"&gt;=1"))</f>
        <v>0</v>
      </c>
      <c r="P226" s="79">
        <f>(COUNTIFS('MASTER TT'!$E$2:$E$587,$A$2:$A$7563,'MASTER TT'!$B$2:$B$587,"TUESDAY",'MASTER TT'!$C$2:$C$587,"1300-1*",'MASTER TT'!$AM$2:$AM$587,"MAY-AUG 2025",'MASTER TT'!$J$2:$J$587,"&gt;=1"))</f>
        <v>0</v>
      </c>
      <c r="Q226" s="79">
        <f>(COUNTIFS('MASTER TT'!$E$2:$E$587,$A$2:$A$7563,'MASTER TT'!$B$2:$B$587,"TUESDAY",'MASTER TT'!$C$2:$C$587,"1400-1*",'MASTER TT'!$AM$2:$AM$587,"MAY-AUG 2025",'MASTER TT'!$J$2:$J$587,"&gt;=1"))</f>
        <v>0</v>
      </c>
      <c r="R226" s="79">
        <f>(COUNTIFS('MASTER TT'!$E$2:$E$587,$A$2:$A$7563,'MASTER TT'!$B$2:$B$587,"TUESDAY",'MASTER TT'!$C$2:$C$587,"17*-2*",'MASTER TT'!$AM$2:$AM$587,"MAY-AUG 2025",'MASTER TT'!$J$2:$J$587,"&gt;=1"))</f>
        <v>0</v>
      </c>
      <c r="S22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6" s="79" t="e">
        <f>(COUNTIFS('MASTER TT'!$E$2:$E$68682,$A$2:$A$7563,'MASTER TT'!$B$2:$B$68682,"FRIDAY",'MASTER TT'!$C$2:$C$68682,"0800-1*",'MASTER TT'!$AM$2:$AM$587,"MAY-AUG 2025",'MASTER TT'!$J$2:$J$68682,"&gt;=1"))</f>
        <v>#VALUE!</v>
      </c>
      <c r="AF226" s="79" t="e">
        <f>(COUNTIFS('MASTER TT'!$E$2:$E$68682,$A$2:$A$7563,'MASTER TT'!$B$2:$B$68682,"FRIDAY",'MASTER TT'!$C$2:$C$68682,"1100-1*",'MASTER TT'!$AM$2:$AM$587,"MAY-AUG 2025",'MASTER TT'!$J$2:$J$68682,"&gt;=1"))</f>
        <v>#VALUE!</v>
      </c>
      <c r="AG22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6" s="79" t="e">
        <f>(COUNTIFS('MASTER TT'!$E$2:$E$68682,$A$2:$A$7563,'MASTER TT'!$B$2:$B$68682,"FRIDAY",'MASTER TT'!$C$2:$C$68682,"1400-1*",'MASTER TT'!$AM$2:$AM$587,"MAY-AUG 2025",'MASTER TT'!$J$2:$J$68682,"&gt;=1"))</f>
        <v>#VALUE!</v>
      </c>
      <c r="AJ226" s="79" t="e">
        <f>(COUNTIFS('MASTER TT'!$E$2:$E$68682,$A$2:$A$7563,'MASTER TT'!$B$2:$B$68682,"FRIDAY",'MASTER TT'!$C$2:$C$68682,"17*-2*",'MASTER TT'!$AM$2:$AM$587,"MAY-AUG 2025",'MASTER TT'!$J$2:$J$68682,"&gt;=1"))</f>
        <v>#VALUE!</v>
      </c>
      <c r="AK22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6" s="79">
        <f>(COUNTIFS('MASTER TT'!$E$2:$E$68682,$A$2:$A$7563,'MASTER TT'!$B$2:$B$68682,"SATURDAY",'MASTER TT'!$C$2:$C$68682,"1200-1*",'MASTER TT'!$J$2:$J$68682,"&gt;=1"))</f>
        <v>0</v>
      </c>
      <c r="AN226" s="79">
        <f>(COUNTIFS('MASTER TT'!$E$2:$E$68682,$A$2:$A$7563,'MASTER TT'!$B$2:$B$68682,"SATURDAY",'MASTER TT'!$C$2:$C$68682,"1300-1*",'MASTER TT'!$J$2:$J$68682,"&gt;=1"))</f>
        <v>0</v>
      </c>
      <c r="AO226" s="79">
        <f>(COUNTIFS('MASTER TT'!$E$2:$E$68682,$A$2:$A$7563,'MASTER TT'!$B$2:$B$68682,"SATURDAY",'MASTER TT'!$C$2:$C$68682,"14*-1*",'MASTER TT'!$J$2:$J$68682,"&gt;=1"))</f>
        <v>0</v>
      </c>
      <c r="AP22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6" s="79" t="e">
        <f>(COUNTIFS('MASTER TT'!$E$2:$E$68682,$A$2:$A$7563,'MASTER TT'!$B$2:$B$68682,"SUNDAY",'MASTER TT'!$C$2:$C$68682,"0800-1*",'MASTER TT'!$AM$2:$AM$587,"MAY-AUG 2025",'MASTER TT'!$J$2:$J$68682,"&gt;=1"))</f>
        <v>#VALUE!</v>
      </c>
      <c r="AR226" s="79" t="e">
        <f>(COUNTIFS('MASTER TT'!$E$2:$E$68682,$A$2:$A$7563,'MASTER TT'!$B$2:$B$68682,"SUNDAY",'MASTER TT'!$C$2:$C$68682,"1100-1*",'MASTER TT'!$AM$2:$AM$587,"MAY-AUG 2025",'MASTER TT'!$J$2:$J$68682,"&gt;=1"))</f>
        <v>#VALUE!</v>
      </c>
      <c r="AS226" s="79" t="e">
        <f>(COUNTIFS('MASTER TT'!$E$2:$E$68682,$A$2:$A$7563,'MASTER TT'!$B$2:$B$68682,"SUNDAY",'MASTER TT'!$C$2:$C$68682,"1200-1*",'MASTER TT'!$AM$2:$AM$587,"MAY-AUG 2025",'MASTER TT'!$J$2:$J$68682,"&gt;=1"))</f>
        <v>#VALUE!</v>
      </c>
      <c r="AT226" s="79" t="e">
        <f>(COUNTIFS('MASTER TT'!$E$2:$E$68682,$A$2:$A$7563,'MASTER TT'!$B$2:$B$68682,"SUNDAY",'MASTER TT'!$C$2:$C$68682,"1300-1*",'MASTER TT'!$AM$2:$AM$587,"MAY-AUG 2025",'MASTER TT'!$J$2:$J$68682,"&gt;=1"))</f>
        <v>#VALUE!</v>
      </c>
      <c r="AU226" s="79" t="e">
        <f>(COUNTIFS('MASTER TT'!$E$2:$E$68682,$A$2:$A$7563,'MASTER TT'!$B$2:$B$68682,"SUNDAY",'MASTER TT'!$C$2:$C$68682,"1400-1*",'MASTER TT'!$AM$2:$AM$587,"MAY-AUG 2025",'MASTER TT'!$J$2:$J$68682,"&gt;=1"))</f>
        <v>#VALUE!</v>
      </c>
      <c r="AV226" s="79" t="e">
        <f>(COUNTIFS('MASTER TT'!$E$2:$E$68682,$A$2:$A$7563,'MASTER TT'!$B$2:$B$68682,"SUNDAY",'MASTER TT'!$C$2:$C$68682,"17*-2*",'MASTER TT'!$AM$2:$AM$587,"MAY-AUG 2025",'MASTER TT'!$J$2:$J$68682,"&gt;=1"))</f>
        <v>#VALUE!</v>
      </c>
      <c r="AW226" s="28"/>
      <c r="AX226" s="29"/>
      <c r="AY226" s="28"/>
      <c r="AZ226" s="28"/>
      <c r="BA226" s="28"/>
      <c r="BB226" s="28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1"/>
      <c r="BZ226" s="31"/>
      <c r="CA226" s="30"/>
      <c r="CB226" s="30"/>
      <c r="CC226" s="30"/>
      <c r="CD226" s="30"/>
      <c r="CE226" s="30"/>
      <c r="CF226" s="30"/>
    </row>
    <row r="227" spans="1:84" ht="14.25" customHeight="1">
      <c r="A227" s="122" t="s">
        <v>600</v>
      </c>
      <c r="B227" s="130" t="s">
        <v>510</v>
      </c>
      <c r="C227" s="131"/>
      <c r="D227" s="102"/>
      <c r="E227" s="102"/>
      <c r="F227" s="102" t="s">
        <v>454</v>
      </c>
      <c r="G227" s="79">
        <f>(COUNTIFS('MASTER TT'!$E$2:$E$587,$A$2:$A$7563,'MASTER TT'!$B$2:$B$587,"MONDAY",'MASTER TT'!$C$2:$C$587,"08*-1*",'MASTER TT'!$AM$2:$AM$587,"MAY-AUG 2025",'MASTER TT'!$J$2:$J$587,"&gt;=1"))</f>
        <v>0</v>
      </c>
      <c r="H227" s="79">
        <f>(COUNTIFS('MASTER TT'!$E$2:$E$587,$A$2:$A$7563,'MASTER TT'!$B$2:$B$587,"MONDAY",'MASTER TT'!$C$2:$C$587,"1100-1*",'MASTER TT'!$AM$2:$AM$587,"MAY-AUG 2025",'MASTER TT'!$J$2:$J$587,"&gt;=1"))</f>
        <v>0</v>
      </c>
      <c r="I227" s="79">
        <f>(COUNTIFS('MASTER TT'!$E$2:$E$587,$A$2:$A$7563,'MASTER TT'!$B$2:$B$587,"MONDAY",'MASTER TT'!$C$2:$C$587,"1200-1*",'MASTER TT'!$AM$2:$AM$587,"JAN-APRIL 2025",'MASTER TT'!$J$2:$J$587,"&gt;=1"))</f>
        <v>0</v>
      </c>
      <c r="J227" s="79">
        <f>(COUNTIFS('MASTER TT'!$E$2:$E$587,$A$2:$A$7563,'MASTER TT'!$B$2:$B$587,"MONDAY",'MASTER TT'!$C$2:$C$587,"1300-1*",'MASTER TT'!$AM$2:$AM$587,"JAN-APRIL 2025",'MASTER TT'!$J$2:$J$587,"&gt;=1"))</f>
        <v>0</v>
      </c>
      <c r="K227" s="79">
        <f>(COUNTIFS('MASTER TT'!$E$2:$E$587,$A$2:$A$7563,'MASTER TT'!$B$2:$B$587,"MONDAY",'MASTER TT'!$C$2:$C$587,"14*-1*",'MASTER TT'!$AM$2:$AM$587,"MAY-AUG 2025",'MASTER TT'!$J$2:$J$587,"&gt;=1"))</f>
        <v>0</v>
      </c>
      <c r="L227" s="79">
        <f>(COUNTIFS('MASTER TT'!$E$2:$E$587,$A$2:$A$7563,'MASTER TT'!$B$2:$B$587,"MONDAY",'MASTER TT'!$C$2:$C$587,"17*-*",'MASTER TT'!$AM$2:$AM$587,"JAN-APRIL 2025",'MASTER TT'!$J$2:$J$587,"&gt;=1"))</f>
        <v>0</v>
      </c>
      <c r="M227" s="79">
        <f>(COUNTIFS('MASTER TT'!$E$2:$E$587,$A$2:$A$7563,'MASTER TT'!$B$2:$B$587,"TUESDAY",'MASTER TT'!$C$2:$C$587,"0800-1*",'MASTER TT'!$AM$2:$AM$587,"MAY-AUG 2025",'MASTER TT'!$J$2:$J$587,"&gt;=1"))</f>
        <v>0</v>
      </c>
      <c r="N227" s="79">
        <f>(COUNTIFS('MASTER TT'!$E$2:$E$587,$A$2:$A$7563,'MASTER TT'!$B$2:$B$587,"TUESDAY",'MASTER TT'!$C$2:$C$587,"1100-1*",'MASTER TT'!$AM$2:$AM$587,"JMAY-AUG 2025",'MASTER TT'!$J$2:$J$587,"&gt;=1"))</f>
        <v>0</v>
      </c>
      <c r="O227" s="79">
        <f>(COUNTIFS('MASTER TT'!$E$2:$E$587,$A$2:$A$7563,'MASTER TT'!$B$2:$B$587,"TUESDAY",'MASTER TT'!$C$2:$C$587,"1200-1*",'MASTER TT'!$AM$2:$AM$587,"JAN-APRIL 2025",'MASTER TT'!$J$2:$J$587,"&gt;=1"))</f>
        <v>0</v>
      </c>
      <c r="P227" s="79">
        <f>(COUNTIFS('MASTER TT'!$E$2:$E$587,$A$2:$A$7563,'MASTER TT'!$B$2:$B$587,"TUESDAY",'MASTER TT'!$C$2:$C$587,"1300-1*",'MASTER TT'!$AM$2:$AM$587,"MAY-AUG 2025",'MASTER TT'!$J$2:$J$587,"&gt;=1"))</f>
        <v>0</v>
      </c>
      <c r="Q227" s="79">
        <f>(COUNTIFS('MASTER TT'!$E$2:$E$587,$A$2:$A$7563,'MASTER TT'!$B$2:$B$587,"TUESDAY",'MASTER TT'!$C$2:$C$587,"1400-1*",'MASTER TT'!$AM$2:$AM$587,"MAY-AUG 2025",'MASTER TT'!$J$2:$J$587,"&gt;=1"))</f>
        <v>0</v>
      </c>
      <c r="R227" s="79">
        <f>(COUNTIFS('MASTER TT'!$E$2:$E$587,$A$2:$A$7563,'MASTER TT'!$B$2:$B$587,"TUESDAY",'MASTER TT'!$C$2:$C$587,"17*-2*",'MASTER TT'!$AM$2:$AM$587,"MAY-AUG 2025",'MASTER TT'!$J$2:$J$587,"&gt;=1"))</f>
        <v>0</v>
      </c>
      <c r="S22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7" s="79" t="e">
        <f>(COUNTIFS('MASTER TT'!$E$2:$E$68682,$A$2:$A$7563,'MASTER TT'!$B$2:$B$68682,"FRIDAY",'MASTER TT'!$C$2:$C$68682,"0800-1*",'MASTER TT'!$AM$2:$AM$587,"MAY-AUG 2025",'MASTER TT'!$J$2:$J$68682,"&gt;=1"))</f>
        <v>#VALUE!</v>
      </c>
      <c r="AF227" s="79" t="e">
        <f>(COUNTIFS('MASTER TT'!$E$2:$E$68682,$A$2:$A$7563,'MASTER TT'!$B$2:$B$68682,"FRIDAY",'MASTER TT'!$C$2:$C$68682,"1100-1*",'MASTER TT'!$AM$2:$AM$587,"MAY-AUG 2025",'MASTER TT'!$J$2:$J$68682,"&gt;=1"))</f>
        <v>#VALUE!</v>
      </c>
      <c r="AG22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7" s="79" t="e">
        <f>(COUNTIFS('MASTER TT'!$E$2:$E$68682,$A$2:$A$7563,'MASTER TT'!$B$2:$B$68682,"FRIDAY",'MASTER TT'!$C$2:$C$68682,"1400-1*",'MASTER TT'!$AM$2:$AM$587,"MAY-AUG 2025",'MASTER TT'!$J$2:$J$68682,"&gt;=1"))</f>
        <v>#VALUE!</v>
      </c>
      <c r="AJ227" s="79" t="e">
        <f>(COUNTIFS('MASTER TT'!$E$2:$E$68682,$A$2:$A$7563,'MASTER TT'!$B$2:$B$68682,"FRIDAY",'MASTER TT'!$C$2:$C$68682,"17*-2*",'MASTER TT'!$AM$2:$AM$587,"MAY-AUG 2025",'MASTER TT'!$J$2:$J$68682,"&gt;=1"))</f>
        <v>#VALUE!</v>
      </c>
      <c r="AK22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7" s="79">
        <f>(COUNTIFS('MASTER TT'!$E$2:$E$68682,$A$2:$A$7563,'MASTER TT'!$B$2:$B$68682,"SATURDAY",'MASTER TT'!$C$2:$C$68682,"1200-1*",'MASTER TT'!$J$2:$J$68682,"&gt;=1"))</f>
        <v>0</v>
      </c>
      <c r="AN227" s="79">
        <f>(COUNTIFS('MASTER TT'!$E$2:$E$68682,$A$2:$A$7563,'MASTER TT'!$B$2:$B$68682,"SATURDAY",'MASTER TT'!$C$2:$C$68682,"1300-1*",'MASTER TT'!$J$2:$J$68682,"&gt;=1"))</f>
        <v>0</v>
      </c>
      <c r="AO227" s="79">
        <f>(COUNTIFS('MASTER TT'!$E$2:$E$68682,$A$2:$A$7563,'MASTER TT'!$B$2:$B$68682,"SATURDAY",'MASTER TT'!$C$2:$C$68682,"14*-1*",'MASTER TT'!$J$2:$J$68682,"&gt;=1"))</f>
        <v>0</v>
      </c>
      <c r="AP22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7" s="79" t="e">
        <f>(COUNTIFS('MASTER TT'!$E$2:$E$68682,$A$2:$A$7563,'MASTER TT'!$B$2:$B$68682,"SUNDAY",'MASTER TT'!$C$2:$C$68682,"0800-1*",'MASTER TT'!$AM$2:$AM$587,"MAY-AUG 2025",'MASTER TT'!$J$2:$J$68682,"&gt;=1"))</f>
        <v>#VALUE!</v>
      </c>
      <c r="AR227" s="79" t="e">
        <f>(COUNTIFS('MASTER TT'!$E$2:$E$68682,$A$2:$A$7563,'MASTER TT'!$B$2:$B$68682,"SUNDAY",'MASTER TT'!$C$2:$C$68682,"1100-1*",'MASTER TT'!$AM$2:$AM$587,"MAY-AUG 2025",'MASTER TT'!$J$2:$J$68682,"&gt;=1"))</f>
        <v>#VALUE!</v>
      </c>
      <c r="AS227" s="79" t="e">
        <f>(COUNTIFS('MASTER TT'!$E$2:$E$68682,$A$2:$A$7563,'MASTER TT'!$B$2:$B$68682,"SUNDAY",'MASTER TT'!$C$2:$C$68682,"1200-1*",'MASTER TT'!$AM$2:$AM$587,"MAY-AUG 2025",'MASTER TT'!$J$2:$J$68682,"&gt;=1"))</f>
        <v>#VALUE!</v>
      </c>
      <c r="AT227" s="79" t="e">
        <f>(COUNTIFS('MASTER TT'!$E$2:$E$68682,$A$2:$A$7563,'MASTER TT'!$B$2:$B$68682,"SUNDAY",'MASTER TT'!$C$2:$C$68682,"1300-1*",'MASTER TT'!$AM$2:$AM$587,"MAY-AUG 2025",'MASTER TT'!$J$2:$J$68682,"&gt;=1"))</f>
        <v>#VALUE!</v>
      </c>
      <c r="AU227" s="79" t="e">
        <f>(COUNTIFS('MASTER TT'!$E$2:$E$68682,$A$2:$A$7563,'MASTER TT'!$B$2:$B$68682,"SUNDAY",'MASTER TT'!$C$2:$C$68682,"1400-1*",'MASTER TT'!$AM$2:$AM$587,"MAY-AUG 2025",'MASTER TT'!$J$2:$J$68682,"&gt;=1"))</f>
        <v>#VALUE!</v>
      </c>
      <c r="AV227" s="79" t="e">
        <f>(COUNTIFS('MASTER TT'!$E$2:$E$68682,$A$2:$A$7563,'MASTER TT'!$B$2:$B$68682,"SUNDAY",'MASTER TT'!$C$2:$C$68682,"17*-2*",'MASTER TT'!$AM$2:$AM$587,"MAY-AUG 2025",'MASTER TT'!$J$2:$J$68682,"&gt;=1"))</f>
        <v>#VALUE!</v>
      </c>
      <c r="AW227" s="28"/>
      <c r="AX227" s="29"/>
      <c r="AY227" s="28"/>
      <c r="AZ227" s="28"/>
      <c r="BA227" s="28"/>
      <c r="BB227" s="28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1"/>
      <c r="BZ227" s="31"/>
      <c r="CA227" s="30"/>
      <c r="CB227" s="30"/>
      <c r="CC227" s="30"/>
      <c r="CD227" s="30"/>
      <c r="CE227" s="30"/>
      <c r="CF227" s="30"/>
    </row>
    <row r="228" spans="1:84" ht="14.25" customHeight="1">
      <c r="A228" s="122" t="s">
        <v>601</v>
      </c>
      <c r="B228" s="130" t="s">
        <v>510</v>
      </c>
      <c r="C228" s="131"/>
      <c r="D228" s="102"/>
      <c r="E228" s="102"/>
      <c r="F228" s="102" t="s">
        <v>454</v>
      </c>
      <c r="G228" s="79">
        <f>(COUNTIFS('MASTER TT'!$E$2:$E$587,$A$2:$A$7563,'MASTER TT'!$B$2:$B$587,"MONDAY",'MASTER TT'!$C$2:$C$587,"08*-1*",'MASTER TT'!$AM$2:$AM$587,"MAY-AUG 2025",'MASTER TT'!$J$2:$J$587,"&gt;=1"))</f>
        <v>0</v>
      </c>
      <c r="H228" s="79">
        <f>(COUNTIFS('MASTER TT'!$E$2:$E$587,$A$2:$A$7563,'MASTER TT'!$B$2:$B$587,"MONDAY",'MASTER TT'!$C$2:$C$587,"1100-1*",'MASTER TT'!$AM$2:$AM$587,"MAY-AUG 2025",'MASTER TT'!$J$2:$J$587,"&gt;=1"))</f>
        <v>0</v>
      </c>
      <c r="I228" s="79">
        <f>(COUNTIFS('MASTER TT'!$E$2:$E$587,$A$2:$A$7563,'MASTER TT'!$B$2:$B$587,"MONDAY",'MASTER TT'!$C$2:$C$587,"1200-1*",'MASTER TT'!$AM$2:$AM$587,"JAN-APRIL 2025",'MASTER TT'!$J$2:$J$587,"&gt;=1"))</f>
        <v>0</v>
      </c>
      <c r="J228" s="79">
        <f>(COUNTIFS('MASTER TT'!$E$2:$E$587,$A$2:$A$7563,'MASTER TT'!$B$2:$B$587,"MONDAY",'MASTER TT'!$C$2:$C$587,"1300-1*",'MASTER TT'!$AM$2:$AM$587,"JAN-APRIL 2025",'MASTER TT'!$J$2:$J$587,"&gt;=1"))</f>
        <v>0</v>
      </c>
      <c r="K228" s="79">
        <f>(COUNTIFS('MASTER TT'!$E$2:$E$587,$A$2:$A$7563,'MASTER TT'!$B$2:$B$587,"MONDAY",'MASTER TT'!$C$2:$C$587,"14*-1*",'MASTER TT'!$AM$2:$AM$587,"MAY-AUG 2025",'MASTER TT'!$J$2:$J$587,"&gt;=1"))</f>
        <v>0</v>
      </c>
      <c r="L228" s="79">
        <f>(COUNTIFS('MASTER TT'!$E$2:$E$587,$A$2:$A$7563,'MASTER TT'!$B$2:$B$587,"MONDAY",'MASTER TT'!$C$2:$C$587,"17*-*",'MASTER TT'!$AM$2:$AM$587,"JAN-APRIL 2025",'MASTER TT'!$J$2:$J$587,"&gt;=1"))</f>
        <v>0</v>
      </c>
      <c r="M228" s="79">
        <f>(COUNTIFS('MASTER TT'!$E$2:$E$587,$A$2:$A$7563,'MASTER TT'!$B$2:$B$587,"TUESDAY",'MASTER TT'!$C$2:$C$587,"0800-1*",'MASTER TT'!$AM$2:$AM$587,"MAY-AUG 2025",'MASTER TT'!$J$2:$J$587,"&gt;=1"))</f>
        <v>0</v>
      </c>
      <c r="N228" s="79">
        <f>(COUNTIFS('MASTER TT'!$E$2:$E$587,$A$2:$A$7563,'MASTER TT'!$B$2:$B$587,"TUESDAY",'MASTER TT'!$C$2:$C$587,"1100-1*",'MASTER TT'!$AM$2:$AM$587,"JMAY-AUG 2025",'MASTER TT'!$J$2:$J$587,"&gt;=1"))</f>
        <v>0</v>
      </c>
      <c r="O228" s="79">
        <f>(COUNTIFS('MASTER TT'!$E$2:$E$587,$A$2:$A$7563,'MASTER TT'!$B$2:$B$587,"TUESDAY",'MASTER TT'!$C$2:$C$587,"1200-1*",'MASTER TT'!$AM$2:$AM$587,"JAN-APRIL 2025",'MASTER TT'!$J$2:$J$587,"&gt;=1"))</f>
        <v>0</v>
      </c>
      <c r="P228" s="79">
        <f>(COUNTIFS('MASTER TT'!$E$2:$E$587,$A$2:$A$7563,'MASTER TT'!$B$2:$B$587,"TUESDAY",'MASTER TT'!$C$2:$C$587,"1300-1*",'MASTER TT'!$AM$2:$AM$587,"MAY-AUG 2025",'MASTER TT'!$J$2:$J$587,"&gt;=1"))</f>
        <v>0</v>
      </c>
      <c r="Q228" s="79">
        <f>(COUNTIFS('MASTER TT'!$E$2:$E$587,$A$2:$A$7563,'MASTER TT'!$B$2:$B$587,"TUESDAY",'MASTER TT'!$C$2:$C$587,"1400-1*",'MASTER TT'!$AM$2:$AM$587,"MAY-AUG 2025",'MASTER TT'!$J$2:$J$587,"&gt;=1"))</f>
        <v>0</v>
      </c>
      <c r="R228" s="79">
        <f>(COUNTIFS('MASTER TT'!$E$2:$E$587,$A$2:$A$7563,'MASTER TT'!$B$2:$B$587,"TUESDAY",'MASTER TT'!$C$2:$C$587,"17*-2*",'MASTER TT'!$AM$2:$AM$587,"MAY-AUG 2025",'MASTER TT'!$J$2:$J$587,"&gt;=1"))</f>
        <v>0</v>
      </c>
      <c r="S22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8" s="79" t="e">
        <f>(COUNTIFS('MASTER TT'!$E$2:$E$68682,$A$2:$A$7563,'MASTER TT'!$B$2:$B$68682,"FRIDAY",'MASTER TT'!$C$2:$C$68682,"0800-1*",'MASTER TT'!$AM$2:$AM$587,"MAY-AUG 2025",'MASTER TT'!$J$2:$J$68682,"&gt;=1"))</f>
        <v>#VALUE!</v>
      </c>
      <c r="AF228" s="79" t="e">
        <f>(COUNTIFS('MASTER TT'!$E$2:$E$68682,$A$2:$A$7563,'MASTER TT'!$B$2:$B$68682,"FRIDAY",'MASTER TT'!$C$2:$C$68682,"1100-1*",'MASTER TT'!$AM$2:$AM$587,"MAY-AUG 2025",'MASTER TT'!$J$2:$J$68682,"&gt;=1"))</f>
        <v>#VALUE!</v>
      </c>
      <c r="AG22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8" s="79" t="e">
        <f>(COUNTIFS('MASTER TT'!$E$2:$E$68682,$A$2:$A$7563,'MASTER TT'!$B$2:$B$68682,"FRIDAY",'MASTER TT'!$C$2:$C$68682,"1400-1*",'MASTER TT'!$AM$2:$AM$587,"MAY-AUG 2025",'MASTER TT'!$J$2:$J$68682,"&gt;=1"))</f>
        <v>#VALUE!</v>
      </c>
      <c r="AJ228" s="79" t="e">
        <f>(COUNTIFS('MASTER TT'!$E$2:$E$68682,$A$2:$A$7563,'MASTER TT'!$B$2:$B$68682,"FRIDAY",'MASTER TT'!$C$2:$C$68682,"17*-2*",'MASTER TT'!$AM$2:$AM$587,"MAY-AUG 2025",'MASTER TT'!$J$2:$J$68682,"&gt;=1"))</f>
        <v>#VALUE!</v>
      </c>
      <c r="AK22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8" s="79">
        <f>(COUNTIFS('MASTER TT'!$E$2:$E$68682,$A$2:$A$7563,'MASTER TT'!$B$2:$B$68682,"SATURDAY",'MASTER TT'!$C$2:$C$68682,"1200-1*",'MASTER TT'!$J$2:$J$68682,"&gt;=1"))</f>
        <v>0</v>
      </c>
      <c r="AN228" s="79">
        <f>(COUNTIFS('MASTER TT'!$E$2:$E$68682,$A$2:$A$7563,'MASTER TT'!$B$2:$B$68682,"SATURDAY",'MASTER TT'!$C$2:$C$68682,"1300-1*",'MASTER TT'!$J$2:$J$68682,"&gt;=1"))</f>
        <v>0</v>
      </c>
      <c r="AO228" s="79">
        <f>(COUNTIFS('MASTER TT'!$E$2:$E$68682,$A$2:$A$7563,'MASTER TT'!$B$2:$B$68682,"SATURDAY",'MASTER TT'!$C$2:$C$68682,"14*-1*",'MASTER TT'!$J$2:$J$68682,"&gt;=1"))</f>
        <v>0</v>
      </c>
      <c r="AP22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8" s="79" t="e">
        <f>(COUNTIFS('MASTER TT'!$E$2:$E$68682,$A$2:$A$7563,'MASTER TT'!$B$2:$B$68682,"SUNDAY",'MASTER TT'!$C$2:$C$68682,"0800-1*",'MASTER TT'!$AM$2:$AM$587,"MAY-AUG 2025",'MASTER TT'!$J$2:$J$68682,"&gt;=1"))</f>
        <v>#VALUE!</v>
      </c>
      <c r="AR228" s="79" t="e">
        <f>(COUNTIFS('MASTER TT'!$E$2:$E$68682,$A$2:$A$7563,'MASTER TT'!$B$2:$B$68682,"SUNDAY",'MASTER TT'!$C$2:$C$68682,"1100-1*",'MASTER TT'!$AM$2:$AM$587,"MAY-AUG 2025",'MASTER TT'!$J$2:$J$68682,"&gt;=1"))</f>
        <v>#VALUE!</v>
      </c>
      <c r="AS228" s="79" t="e">
        <f>(COUNTIFS('MASTER TT'!$E$2:$E$68682,$A$2:$A$7563,'MASTER TT'!$B$2:$B$68682,"SUNDAY",'MASTER TT'!$C$2:$C$68682,"1200-1*",'MASTER TT'!$AM$2:$AM$587,"MAY-AUG 2025",'MASTER TT'!$J$2:$J$68682,"&gt;=1"))</f>
        <v>#VALUE!</v>
      </c>
      <c r="AT228" s="79" t="e">
        <f>(COUNTIFS('MASTER TT'!$E$2:$E$68682,$A$2:$A$7563,'MASTER TT'!$B$2:$B$68682,"SUNDAY",'MASTER TT'!$C$2:$C$68682,"1300-1*",'MASTER TT'!$AM$2:$AM$587,"MAY-AUG 2025",'MASTER TT'!$J$2:$J$68682,"&gt;=1"))</f>
        <v>#VALUE!</v>
      </c>
      <c r="AU228" s="79" t="e">
        <f>(COUNTIFS('MASTER TT'!$E$2:$E$68682,$A$2:$A$7563,'MASTER TT'!$B$2:$B$68682,"SUNDAY",'MASTER TT'!$C$2:$C$68682,"1400-1*",'MASTER TT'!$AM$2:$AM$587,"MAY-AUG 2025",'MASTER TT'!$J$2:$J$68682,"&gt;=1"))</f>
        <v>#VALUE!</v>
      </c>
      <c r="AV228" s="79" t="e">
        <f>(COUNTIFS('MASTER TT'!$E$2:$E$68682,$A$2:$A$7563,'MASTER TT'!$B$2:$B$68682,"SUNDAY",'MASTER TT'!$C$2:$C$68682,"17*-2*",'MASTER TT'!$AM$2:$AM$587,"MAY-AUG 2025",'MASTER TT'!$J$2:$J$68682,"&gt;=1"))</f>
        <v>#VALUE!</v>
      </c>
      <c r="AW228" s="28"/>
      <c r="AX228" s="29"/>
      <c r="AY228" s="28"/>
      <c r="AZ228" s="28"/>
      <c r="BA228" s="28"/>
      <c r="BB228" s="28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1"/>
      <c r="BZ228" s="31"/>
      <c r="CA228" s="30"/>
      <c r="CB228" s="30"/>
      <c r="CC228" s="30"/>
      <c r="CD228" s="30"/>
      <c r="CE228" s="30"/>
      <c r="CF228" s="30"/>
    </row>
    <row r="229" spans="1:84" ht="14.25" customHeight="1">
      <c r="A229" s="122" t="s">
        <v>602</v>
      </c>
      <c r="B229" s="130" t="s">
        <v>510</v>
      </c>
      <c r="C229" s="131"/>
      <c r="D229" s="102"/>
      <c r="E229" s="102"/>
      <c r="F229" s="102" t="s">
        <v>454</v>
      </c>
      <c r="G229" s="79">
        <f>(COUNTIFS('MASTER TT'!$E$2:$E$587,$A$2:$A$7563,'MASTER TT'!$B$2:$B$587,"MONDAY",'MASTER TT'!$C$2:$C$587,"08*-1*",'MASTER TT'!$AM$2:$AM$587,"MAY-AUG 2025",'MASTER TT'!$J$2:$J$587,"&gt;=1"))</f>
        <v>0</v>
      </c>
      <c r="H229" s="79">
        <f>(COUNTIFS('MASTER TT'!$E$2:$E$587,$A$2:$A$7563,'MASTER TT'!$B$2:$B$587,"MONDAY",'MASTER TT'!$C$2:$C$587,"1100-1*",'MASTER TT'!$AM$2:$AM$587,"MAY-AUG 2025",'MASTER TT'!$J$2:$J$587,"&gt;=1"))</f>
        <v>0</v>
      </c>
      <c r="I229" s="79">
        <f>(COUNTIFS('MASTER TT'!$E$2:$E$587,$A$2:$A$7563,'MASTER TT'!$B$2:$B$587,"MONDAY",'MASTER TT'!$C$2:$C$587,"1200-1*",'MASTER TT'!$AM$2:$AM$587,"JAN-APRIL 2025",'MASTER TT'!$J$2:$J$587,"&gt;=1"))</f>
        <v>0</v>
      </c>
      <c r="J229" s="79">
        <f>(COUNTIFS('MASTER TT'!$E$2:$E$587,$A$2:$A$7563,'MASTER TT'!$B$2:$B$587,"MONDAY",'MASTER TT'!$C$2:$C$587,"1300-1*",'MASTER TT'!$AM$2:$AM$587,"JAN-APRIL 2025",'MASTER TT'!$J$2:$J$587,"&gt;=1"))</f>
        <v>0</v>
      </c>
      <c r="K229" s="79">
        <f>(COUNTIFS('MASTER TT'!$E$2:$E$587,$A$2:$A$7563,'MASTER TT'!$B$2:$B$587,"MONDAY",'MASTER TT'!$C$2:$C$587,"14*-1*",'MASTER TT'!$AM$2:$AM$587,"MAY-AUG 2025",'MASTER TT'!$J$2:$J$587,"&gt;=1"))</f>
        <v>0</v>
      </c>
      <c r="L229" s="79">
        <f>(COUNTIFS('MASTER TT'!$E$2:$E$587,$A$2:$A$7563,'MASTER TT'!$B$2:$B$587,"MONDAY",'MASTER TT'!$C$2:$C$587,"17*-*",'MASTER TT'!$AM$2:$AM$587,"JAN-APRIL 2025",'MASTER TT'!$J$2:$J$587,"&gt;=1"))</f>
        <v>0</v>
      </c>
      <c r="M229" s="79">
        <f>(COUNTIFS('MASTER TT'!$E$2:$E$587,$A$2:$A$7563,'MASTER TT'!$B$2:$B$587,"TUESDAY",'MASTER TT'!$C$2:$C$587,"0800-1*",'MASTER TT'!$AM$2:$AM$587,"MAY-AUG 2025",'MASTER TT'!$J$2:$J$587,"&gt;=1"))</f>
        <v>0</v>
      </c>
      <c r="N229" s="79">
        <f>(COUNTIFS('MASTER TT'!$E$2:$E$587,$A$2:$A$7563,'MASTER TT'!$B$2:$B$587,"TUESDAY",'MASTER TT'!$C$2:$C$587,"1100-1*",'MASTER TT'!$AM$2:$AM$587,"JMAY-AUG 2025",'MASTER TT'!$J$2:$J$587,"&gt;=1"))</f>
        <v>0</v>
      </c>
      <c r="O229" s="79">
        <f>(COUNTIFS('MASTER TT'!$E$2:$E$587,$A$2:$A$7563,'MASTER TT'!$B$2:$B$587,"TUESDAY",'MASTER TT'!$C$2:$C$587,"1200-1*",'MASTER TT'!$AM$2:$AM$587,"JAN-APRIL 2025",'MASTER TT'!$J$2:$J$587,"&gt;=1"))</f>
        <v>0</v>
      </c>
      <c r="P229" s="79">
        <f>(COUNTIFS('MASTER TT'!$E$2:$E$587,$A$2:$A$7563,'MASTER TT'!$B$2:$B$587,"TUESDAY",'MASTER TT'!$C$2:$C$587,"1300-1*",'MASTER TT'!$AM$2:$AM$587,"MAY-AUG 2025",'MASTER TT'!$J$2:$J$587,"&gt;=1"))</f>
        <v>0</v>
      </c>
      <c r="Q229" s="79">
        <f>(COUNTIFS('MASTER TT'!$E$2:$E$587,$A$2:$A$7563,'MASTER TT'!$B$2:$B$587,"TUESDAY",'MASTER TT'!$C$2:$C$587,"1400-1*",'MASTER TT'!$AM$2:$AM$587,"MAY-AUG 2025",'MASTER TT'!$J$2:$J$587,"&gt;=1"))</f>
        <v>0</v>
      </c>
      <c r="R229" s="79">
        <f>(COUNTIFS('MASTER TT'!$E$2:$E$587,$A$2:$A$7563,'MASTER TT'!$B$2:$B$587,"TUESDAY",'MASTER TT'!$C$2:$C$587,"17*-2*",'MASTER TT'!$AM$2:$AM$587,"MAY-AUG 2025",'MASTER TT'!$J$2:$J$587,"&gt;=1"))</f>
        <v>0</v>
      </c>
      <c r="S22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2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2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2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2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2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2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2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2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2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2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2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29" s="79" t="e">
        <f>(COUNTIFS('MASTER TT'!$E$2:$E$68682,$A$2:$A$7563,'MASTER TT'!$B$2:$B$68682,"FRIDAY",'MASTER TT'!$C$2:$C$68682,"0800-1*",'MASTER TT'!$AM$2:$AM$587,"MAY-AUG 2025",'MASTER TT'!$J$2:$J$68682,"&gt;=1"))</f>
        <v>#VALUE!</v>
      </c>
      <c r="AF229" s="79" t="e">
        <f>(COUNTIFS('MASTER TT'!$E$2:$E$68682,$A$2:$A$7563,'MASTER TT'!$B$2:$B$68682,"FRIDAY",'MASTER TT'!$C$2:$C$68682,"1100-1*",'MASTER TT'!$AM$2:$AM$587,"MAY-AUG 2025",'MASTER TT'!$J$2:$J$68682,"&gt;=1"))</f>
        <v>#VALUE!</v>
      </c>
      <c r="AG22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2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29" s="79" t="e">
        <f>(COUNTIFS('MASTER TT'!$E$2:$E$68682,$A$2:$A$7563,'MASTER TT'!$B$2:$B$68682,"FRIDAY",'MASTER TT'!$C$2:$C$68682,"1400-1*",'MASTER TT'!$AM$2:$AM$587,"MAY-AUG 2025",'MASTER TT'!$J$2:$J$68682,"&gt;=1"))</f>
        <v>#VALUE!</v>
      </c>
      <c r="AJ229" s="79" t="e">
        <f>(COUNTIFS('MASTER TT'!$E$2:$E$68682,$A$2:$A$7563,'MASTER TT'!$B$2:$B$68682,"FRIDAY",'MASTER TT'!$C$2:$C$68682,"17*-2*",'MASTER TT'!$AM$2:$AM$587,"MAY-AUG 2025",'MASTER TT'!$J$2:$J$68682,"&gt;=1"))</f>
        <v>#VALUE!</v>
      </c>
      <c r="AK22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2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29" s="79">
        <f>(COUNTIFS('MASTER TT'!$E$2:$E$68682,$A$2:$A$7563,'MASTER TT'!$B$2:$B$68682,"SATURDAY",'MASTER TT'!$C$2:$C$68682,"1200-1*",'MASTER TT'!$J$2:$J$68682,"&gt;=1"))</f>
        <v>0</v>
      </c>
      <c r="AN229" s="79">
        <f>(COUNTIFS('MASTER TT'!$E$2:$E$68682,$A$2:$A$7563,'MASTER TT'!$B$2:$B$68682,"SATURDAY",'MASTER TT'!$C$2:$C$68682,"1300-1*",'MASTER TT'!$J$2:$J$68682,"&gt;=1"))</f>
        <v>0</v>
      </c>
      <c r="AO229" s="79">
        <f>(COUNTIFS('MASTER TT'!$E$2:$E$68682,$A$2:$A$7563,'MASTER TT'!$B$2:$B$68682,"SATURDAY",'MASTER TT'!$C$2:$C$68682,"14*-1*",'MASTER TT'!$J$2:$J$68682,"&gt;=1"))</f>
        <v>0</v>
      </c>
      <c r="AP22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29" s="79" t="e">
        <f>(COUNTIFS('MASTER TT'!$E$2:$E$68682,$A$2:$A$7563,'MASTER TT'!$B$2:$B$68682,"SUNDAY",'MASTER TT'!$C$2:$C$68682,"0800-1*",'MASTER TT'!$AM$2:$AM$587,"MAY-AUG 2025",'MASTER TT'!$J$2:$J$68682,"&gt;=1"))</f>
        <v>#VALUE!</v>
      </c>
      <c r="AR229" s="79" t="e">
        <f>(COUNTIFS('MASTER TT'!$E$2:$E$68682,$A$2:$A$7563,'MASTER TT'!$B$2:$B$68682,"SUNDAY",'MASTER TT'!$C$2:$C$68682,"1100-1*",'MASTER TT'!$AM$2:$AM$587,"MAY-AUG 2025",'MASTER TT'!$J$2:$J$68682,"&gt;=1"))</f>
        <v>#VALUE!</v>
      </c>
      <c r="AS229" s="79" t="e">
        <f>(COUNTIFS('MASTER TT'!$E$2:$E$68682,$A$2:$A$7563,'MASTER TT'!$B$2:$B$68682,"SUNDAY",'MASTER TT'!$C$2:$C$68682,"1200-1*",'MASTER TT'!$AM$2:$AM$587,"MAY-AUG 2025",'MASTER TT'!$J$2:$J$68682,"&gt;=1"))</f>
        <v>#VALUE!</v>
      </c>
      <c r="AT229" s="79" t="e">
        <f>(COUNTIFS('MASTER TT'!$E$2:$E$68682,$A$2:$A$7563,'MASTER TT'!$B$2:$B$68682,"SUNDAY",'MASTER TT'!$C$2:$C$68682,"1300-1*",'MASTER TT'!$AM$2:$AM$587,"MAY-AUG 2025",'MASTER TT'!$J$2:$J$68682,"&gt;=1"))</f>
        <v>#VALUE!</v>
      </c>
      <c r="AU229" s="79" t="e">
        <f>(COUNTIFS('MASTER TT'!$E$2:$E$68682,$A$2:$A$7563,'MASTER TT'!$B$2:$B$68682,"SUNDAY",'MASTER TT'!$C$2:$C$68682,"1400-1*",'MASTER TT'!$AM$2:$AM$587,"MAY-AUG 2025",'MASTER TT'!$J$2:$J$68682,"&gt;=1"))</f>
        <v>#VALUE!</v>
      </c>
      <c r="AV229" s="79" t="e">
        <f>(COUNTIFS('MASTER TT'!$E$2:$E$68682,$A$2:$A$7563,'MASTER TT'!$B$2:$B$68682,"SUNDAY",'MASTER TT'!$C$2:$C$68682,"17*-2*",'MASTER TT'!$AM$2:$AM$587,"MAY-AUG 2025",'MASTER TT'!$J$2:$J$68682,"&gt;=1"))</f>
        <v>#VALUE!</v>
      </c>
      <c r="AW229" s="28"/>
      <c r="AX229" s="29"/>
      <c r="AY229" s="28"/>
      <c r="AZ229" s="28"/>
      <c r="BA229" s="28"/>
      <c r="BB229" s="28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1"/>
      <c r="BZ229" s="31"/>
      <c r="CA229" s="30"/>
      <c r="CB229" s="30"/>
      <c r="CC229" s="30"/>
      <c r="CD229" s="30"/>
      <c r="CE229" s="30"/>
      <c r="CF229" s="30"/>
    </row>
    <row r="230" spans="1:84" ht="14.25" customHeight="1">
      <c r="A230" s="122" t="s">
        <v>603</v>
      </c>
      <c r="B230" s="130" t="s">
        <v>510</v>
      </c>
      <c r="C230" s="131"/>
      <c r="D230" s="102"/>
      <c r="E230" s="102"/>
      <c r="F230" s="102" t="s">
        <v>454</v>
      </c>
      <c r="G230" s="79">
        <f>(COUNTIFS('MASTER TT'!$E$2:$E$587,$A$2:$A$7563,'MASTER TT'!$B$2:$B$587,"MONDAY",'MASTER TT'!$C$2:$C$587,"08*-1*",'MASTER TT'!$AM$2:$AM$587,"MAY-AUG 2025",'MASTER TT'!$J$2:$J$587,"&gt;=1"))</f>
        <v>0</v>
      </c>
      <c r="H230" s="79">
        <f>(COUNTIFS('MASTER TT'!$E$2:$E$587,$A$2:$A$7563,'MASTER TT'!$B$2:$B$587,"MONDAY",'MASTER TT'!$C$2:$C$587,"1100-1*",'MASTER TT'!$AM$2:$AM$587,"MAY-AUG 2025",'MASTER TT'!$J$2:$J$587,"&gt;=1"))</f>
        <v>0</v>
      </c>
      <c r="I230" s="79">
        <f>(COUNTIFS('MASTER TT'!$E$2:$E$587,$A$2:$A$7563,'MASTER TT'!$B$2:$B$587,"MONDAY",'MASTER TT'!$C$2:$C$587,"1200-1*",'MASTER TT'!$AM$2:$AM$587,"JAN-APRIL 2025",'MASTER TT'!$J$2:$J$587,"&gt;=1"))</f>
        <v>0</v>
      </c>
      <c r="J230" s="79">
        <f>(COUNTIFS('MASTER TT'!$E$2:$E$587,$A$2:$A$7563,'MASTER TT'!$B$2:$B$587,"MONDAY",'MASTER TT'!$C$2:$C$587,"1300-1*",'MASTER TT'!$AM$2:$AM$587,"JAN-APRIL 2025",'MASTER TT'!$J$2:$J$587,"&gt;=1"))</f>
        <v>0</v>
      </c>
      <c r="K230" s="79">
        <f>(COUNTIFS('MASTER TT'!$E$2:$E$587,$A$2:$A$7563,'MASTER TT'!$B$2:$B$587,"MONDAY",'MASTER TT'!$C$2:$C$587,"14*-1*",'MASTER TT'!$AM$2:$AM$587,"MAY-AUG 2025",'MASTER TT'!$J$2:$J$587,"&gt;=1"))</f>
        <v>0</v>
      </c>
      <c r="L230" s="79">
        <f>(COUNTIFS('MASTER TT'!$E$2:$E$587,$A$2:$A$7563,'MASTER TT'!$B$2:$B$587,"MONDAY",'MASTER TT'!$C$2:$C$587,"17*-*",'MASTER TT'!$AM$2:$AM$587,"JAN-APRIL 2025",'MASTER TT'!$J$2:$J$587,"&gt;=1"))</f>
        <v>0</v>
      </c>
      <c r="M230" s="79">
        <f>(COUNTIFS('MASTER TT'!$E$2:$E$587,$A$2:$A$7563,'MASTER TT'!$B$2:$B$587,"TUESDAY",'MASTER TT'!$C$2:$C$587,"0800-1*",'MASTER TT'!$AM$2:$AM$587,"MAY-AUG 2025",'MASTER TT'!$J$2:$J$587,"&gt;=1"))</f>
        <v>0</v>
      </c>
      <c r="N230" s="79">
        <f>(COUNTIFS('MASTER TT'!$E$2:$E$587,$A$2:$A$7563,'MASTER TT'!$B$2:$B$587,"TUESDAY",'MASTER TT'!$C$2:$C$587,"1100-1*",'MASTER TT'!$AM$2:$AM$587,"JMAY-AUG 2025",'MASTER TT'!$J$2:$J$587,"&gt;=1"))</f>
        <v>0</v>
      </c>
      <c r="O230" s="79">
        <f>(COUNTIFS('MASTER TT'!$E$2:$E$587,$A$2:$A$7563,'MASTER TT'!$B$2:$B$587,"TUESDAY",'MASTER TT'!$C$2:$C$587,"1200-1*",'MASTER TT'!$AM$2:$AM$587,"JAN-APRIL 2025",'MASTER TT'!$J$2:$J$587,"&gt;=1"))</f>
        <v>0</v>
      </c>
      <c r="P230" s="79">
        <f>(COUNTIFS('MASTER TT'!$E$2:$E$587,$A$2:$A$7563,'MASTER TT'!$B$2:$B$587,"TUESDAY",'MASTER TT'!$C$2:$C$587,"1300-1*",'MASTER TT'!$AM$2:$AM$587,"MAY-AUG 2025",'MASTER TT'!$J$2:$J$587,"&gt;=1"))</f>
        <v>0</v>
      </c>
      <c r="Q230" s="79">
        <f>(COUNTIFS('MASTER TT'!$E$2:$E$587,$A$2:$A$7563,'MASTER TT'!$B$2:$B$587,"TUESDAY",'MASTER TT'!$C$2:$C$587,"1400-1*",'MASTER TT'!$AM$2:$AM$587,"MAY-AUG 2025",'MASTER TT'!$J$2:$J$587,"&gt;=1"))</f>
        <v>0</v>
      </c>
      <c r="R230" s="79">
        <f>(COUNTIFS('MASTER TT'!$E$2:$E$587,$A$2:$A$7563,'MASTER TT'!$B$2:$B$587,"TUESDAY",'MASTER TT'!$C$2:$C$587,"17*-2*",'MASTER TT'!$AM$2:$AM$587,"MAY-AUG 2025",'MASTER TT'!$J$2:$J$587,"&gt;=1"))</f>
        <v>0</v>
      </c>
      <c r="S23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0" s="79" t="e">
        <f>(COUNTIFS('MASTER TT'!$E$2:$E$68682,$A$2:$A$7563,'MASTER TT'!$B$2:$B$68682,"FRIDAY",'MASTER TT'!$C$2:$C$68682,"0800-1*",'MASTER TT'!$AM$2:$AM$587,"MAY-AUG 2025",'MASTER TT'!$J$2:$J$68682,"&gt;=1"))</f>
        <v>#VALUE!</v>
      </c>
      <c r="AF230" s="79" t="e">
        <f>(COUNTIFS('MASTER TT'!$E$2:$E$68682,$A$2:$A$7563,'MASTER TT'!$B$2:$B$68682,"FRIDAY",'MASTER TT'!$C$2:$C$68682,"1100-1*",'MASTER TT'!$AM$2:$AM$587,"MAY-AUG 2025",'MASTER TT'!$J$2:$J$68682,"&gt;=1"))</f>
        <v>#VALUE!</v>
      </c>
      <c r="AG23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0" s="79" t="e">
        <f>(COUNTIFS('MASTER TT'!$E$2:$E$68682,$A$2:$A$7563,'MASTER TT'!$B$2:$B$68682,"FRIDAY",'MASTER TT'!$C$2:$C$68682,"1400-1*",'MASTER TT'!$AM$2:$AM$587,"MAY-AUG 2025",'MASTER TT'!$J$2:$J$68682,"&gt;=1"))</f>
        <v>#VALUE!</v>
      </c>
      <c r="AJ230" s="79" t="e">
        <f>(COUNTIFS('MASTER TT'!$E$2:$E$68682,$A$2:$A$7563,'MASTER TT'!$B$2:$B$68682,"FRIDAY",'MASTER TT'!$C$2:$C$68682,"17*-2*",'MASTER TT'!$AM$2:$AM$587,"MAY-AUG 2025",'MASTER TT'!$J$2:$J$68682,"&gt;=1"))</f>
        <v>#VALUE!</v>
      </c>
      <c r="AK23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0" s="79">
        <f>(COUNTIFS('MASTER TT'!$E$2:$E$68682,$A$2:$A$7563,'MASTER TT'!$B$2:$B$68682,"SATURDAY",'MASTER TT'!$C$2:$C$68682,"1200-1*",'MASTER TT'!$J$2:$J$68682,"&gt;=1"))</f>
        <v>0</v>
      </c>
      <c r="AN230" s="79">
        <f>(COUNTIFS('MASTER TT'!$E$2:$E$68682,$A$2:$A$7563,'MASTER TT'!$B$2:$B$68682,"SATURDAY",'MASTER TT'!$C$2:$C$68682,"1300-1*",'MASTER TT'!$J$2:$J$68682,"&gt;=1"))</f>
        <v>0</v>
      </c>
      <c r="AO230" s="79">
        <f>(COUNTIFS('MASTER TT'!$E$2:$E$68682,$A$2:$A$7563,'MASTER TT'!$B$2:$B$68682,"SATURDAY",'MASTER TT'!$C$2:$C$68682,"14*-1*",'MASTER TT'!$J$2:$J$68682,"&gt;=1"))</f>
        <v>0</v>
      </c>
      <c r="AP23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0" s="79" t="e">
        <f>(COUNTIFS('MASTER TT'!$E$2:$E$68682,$A$2:$A$7563,'MASTER TT'!$B$2:$B$68682,"SUNDAY",'MASTER TT'!$C$2:$C$68682,"0800-1*",'MASTER TT'!$AM$2:$AM$587,"MAY-AUG 2025",'MASTER TT'!$J$2:$J$68682,"&gt;=1"))</f>
        <v>#VALUE!</v>
      </c>
      <c r="AR230" s="79" t="e">
        <f>(COUNTIFS('MASTER TT'!$E$2:$E$68682,$A$2:$A$7563,'MASTER TT'!$B$2:$B$68682,"SUNDAY",'MASTER TT'!$C$2:$C$68682,"1100-1*",'MASTER TT'!$AM$2:$AM$587,"MAY-AUG 2025",'MASTER TT'!$J$2:$J$68682,"&gt;=1"))</f>
        <v>#VALUE!</v>
      </c>
      <c r="AS230" s="79" t="e">
        <f>(COUNTIFS('MASTER TT'!$E$2:$E$68682,$A$2:$A$7563,'MASTER TT'!$B$2:$B$68682,"SUNDAY",'MASTER TT'!$C$2:$C$68682,"1200-1*",'MASTER TT'!$AM$2:$AM$587,"MAY-AUG 2025",'MASTER TT'!$J$2:$J$68682,"&gt;=1"))</f>
        <v>#VALUE!</v>
      </c>
      <c r="AT230" s="79" t="e">
        <f>(COUNTIFS('MASTER TT'!$E$2:$E$68682,$A$2:$A$7563,'MASTER TT'!$B$2:$B$68682,"SUNDAY",'MASTER TT'!$C$2:$C$68682,"1300-1*",'MASTER TT'!$AM$2:$AM$587,"MAY-AUG 2025",'MASTER TT'!$J$2:$J$68682,"&gt;=1"))</f>
        <v>#VALUE!</v>
      </c>
      <c r="AU230" s="79" t="e">
        <f>(COUNTIFS('MASTER TT'!$E$2:$E$68682,$A$2:$A$7563,'MASTER TT'!$B$2:$B$68682,"SUNDAY",'MASTER TT'!$C$2:$C$68682,"1400-1*",'MASTER TT'!$AM$2:$AM$587,"MAY-AUG 2025",'MASTER TT'!$J$2:$J$68682,"&gt;=1"))</f>
        <v>#VALUE!</v>
      </c>
      <c r="AV230" s="79" t="e">
        <f>(COUNTIFS('MASTER TT'!$E$2:$E$68682,$A$2:$A$7563,'MASTER TT'!$B$2:$B$68682,"SUNDAY",'MASTER TT'!$C$2:$C$68682,"17*-2*",'MASTER TT'!$AM$2:$AM$587,"MAY-AUG 2025",'MASTER TT'!$J$2:$J$68682,"&gt;=1"))</f>
        <v>#VALUE!</v>
      </c>
      <c r="AW230" s="28"/>
      <c r="AX230" s="29"/>
      <c r="AY230" s="28"/>
      <c r="AZ230" s="28"/>
      <c r="BA230" s="28"/>
      <c r="BB230" s="28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1"/>
      <c r="BZ230" s="31"/>
      <c r="CA230" s="30"/>
      <c r="CB230" s="30"/>
      <c r="CC230" s="30"/>
      <c r="CD230" s="30"/>
      <c r="CE230" s="30"/>
      <c r="CF230" s="30"/>
    </row>
    <row r="231" spans="1:84" ht="14.25" customHeight="1">
      <c r="A231" s="122" t="s">
        <v>604</v>
      </c>
      <c r="B231" s="130" t="s">
        <v>510</v>
      </c>
      <c r="C231" s="131"/>
      <c r="D231" s="102"/>
      <c r="E231" s="102"/>
      <c r="F231" s="102" t="s">
        <v>454</v>
      </c>
      <c r="G231" s="79">
        <f>(COUNTIFS('MASTER TT'!$E$2:$E$587,$A$2:$A$7563,'MASTER TT'!$B$2:$B$587,"MONDAY",'MASTER TT'!$C$2:$C$587,"08*-1*",'MASTER TT'!$AM$2:$AM$587,"MAY-AUG 2025",'MASTER TT'!$J$2:$J$587,"&gt;=1"))</f>
        <v>0</v>
      </c>
      <c r="H231" s="79">
        <f>(COUNTIFS('MASTER TT'!$E$2:$E$587,$A$2:$A$7563,'MASTER TT'!$B$2:$B$587,"MONDAY",'MASTER TT'!$C$2:$C$587,"1100-1*",'MASTER TT'!$AM$2:$AM$587,"MAY-AUG 2025",'MASTER TT'!$J$2:$J$587,"&gt;=1"))</f>
        <v>0</v>
      </c>
      <c r="I231" s="79">
        <f>(COUNTIFS('MASTER TT'!$E$2:$E$587,$A$2:$A$7563,'MASTER TT'!$B$2:$B$587,"MONDAY",'MASTER TT'!$C$2:$C$587,"1200-1*",'MASTER TT'!$AM$2:$AM$587,"JAN-APRIL 2025",'MASTER TT'!$J$2:$J$587,"&gt;=1"))</f>
        <v>0</v>
      </c>
      <c r="J231" s="79">
        <f>(COUNTIFS('MASTER TT'!$E$2:$E$587,$A$2:$A$7563,'MASTER TT'!$B$2:$B$587,"MONDAY",'MASTER TT'!$C$2:$C$587,"1300-1*",'MASTER TT'!$AM$2:$AM$587,"JAN-APRIL 2025",'MASTER TT'!$J$2:$J$587,"&gt;=1"))</f>
        <v>0</v>
      </c>
      <c r="K231" s="79">
        <f>(COUNTIFS('MASTER TT'!$E$2:$E$587,$A$2:$A$7563,'MASTER TT'!$B$2:$B$587,"MONDAY",'MASTER TT'!$C$2:$C$587,"14*-1*",'MASTER TT'!$AM$2:$AM$587,"MAY-AUG 2025",'MASTER TT'!$J$2:$J$587,"&gt;=1"))</f>
        <v>0</v>
      </c>
      <c r="L231" s="79">
        <f>(COUNTIFS('MASTER TT'!$E$2:$E$587,$A$2:$A$7563,'MASTER TT'!$B$2:$B$587,"MONDAY",'MASTER TT'!$C$2:$C$587,"17*-*",'MASTER TT'!$AM$2:$AM$587,"JAN-APRIL 2025",'MASTER TT'!$J$2:$J$587,"&gt;=1"))</f>
        <v>0</v>
      </c>
      <c r="M231" s="79">
        <f>(COUNTIFS('MASTER TT'!$E$2:$E$587,$A$2:$A$7563,'MASTER TT'!$B$2:$B$587,"TUESDAY",'MASTER TT'!$C$2:$C$587,"0800-1*",'MASTER TT'!$AM$2:$AM$587,"MAY-AUG 2025",'MASTER TT'!$J$2:$J$587,"&gt;=1"))</f>
        <v>0</v>
      </c>
      <c r="N231" s="79">
        <f>(COUNTIFS('MASTER TT'!$E$2:$E$587,$A$2:$A$7563,'MASTER TT'!$B$2:$B$587,"TUESDAY",'MASTER TT'!$C$2:$C$587,"1100-1*",'MASTER TT'!$AM$2:$AM$587,"JMAY-AUG 2025",'MASTER TT'!$J$2:$J$587,"&gt;=1"))</f>
        <v>0</v>
      </c>
      <c r="O231" s="79">
        <f>(COUNTIFS('MASTER TT'!$E$2:$E$587,$A$2:$A$7563,'MASTER TT'!$B$2:$B$587,"TUESDAY",'MASTER TT'!$C$2:$C$587,"1200-1*",'MASTER TT'!$AM$2:$AM$587,"JAN-APRIL 2025",'MASTER TT'!$J$2:$J$587,"&gt;=1"))</f>
        <v>0</v>
      </c>
      <c r="P231" s="79">
        <f>(COUNTIFS('MASTER TT'!$E$2:$E$587,$A$2:$A$7563,'MASTER TT'!$B$2:$B$587,"TUESDAY",'MASTER TT'!$C$2:$C$587,"1300-1*",'MASTER TT'!$AM$2:$AM$587,"MAY-AUG 2025",'MASTER TT'!$J$2:$J$587,"&gt;=1"))</f>
        <v>0</v>
      </c>
      <c r="Q231" s="79">
        <f>(COUNTIFS('MASTER TT'!$E$2:$E$587,$A$2:$A$7563,'MASTER TT'!$B$2:$B$587,"TUESDAY",'MASTER TT'!$C$2:$C$587,"1400-1*",'MASTER TT'!$AM$2:$AM$587,"MAY-AUG 2025",'MASTER TT'!$J$2:$J$587,"&gt;=1"))</f>
        <v>0</v>
      </c>
      <c r="R231" s="79">
        <f>(COUNTIFS('MASTER TT'!$E$2:$E$587,$A$2:$A$7563,'MASTER TT'!$B$2:$B$587,"TUESDAY",'MASTER TT'!$C$2:$C$587,"17*-2*",'MASTER TT'!$AM$2:$AM$587,"MAY-AUG 2025",'MASTER TT'!$J$2:$J$587,"&gt;=1"))</f>
        <v>0</v>
      </c>
      <c r="S23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1" s="79" t="e">
        <f>(COUNTIFS('MASTER TT'!$E$2:$E$68682,$A$2:$A$7563,'MASTER TT'!$B$2:$B$68682,"FRIDAY",'MASTER TT'!$C$2:$C$68682,"0800-1*",'MASTER TT'!$AM$2:$AM$587,"MAY-AUG 2025",'MASTER TT'!$J$2:$J$68682,"&gt;=1"))</f>
        <v>#VALUE!</v>
      </c>
      <c r="AF231" s="79" t="e">
        <f>(COUNTIFS('MASTER TT'!$E$2:$E$68682,$A$2:$A$7563,'MASTER TT'!$B$2:$B$68682,"FRIDAY",'MASTER TT'!$C$2:$C$68682,"1100-1*",'MASTER TT'!$AM$2:$AM$587,"MAY-AUG 2025",'MASTER TT'!$J$2:$J$68682,"&gt;=1"))</f>
        <v>#VALUE!</v>
      </c>
      <c r="AG23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1" s="79" t="e">
        <f>(COUNTIFS('MASTER TT'!$E$2:$E$68682,$A$2:$A$7563,'MASTER TT'!$B$2:$B$68682,"FRIDAY",'MASTER TT'!$C$2:$C$68682,"1400-1*",'MASTER TT'!$AM$2:$AM$587,"MAY-AUG 2025",'MASTER TT'!$J$2:$J$68682,"&gt;=1"))</f>
        <v>#VALUE!</v>
      </c>
      <c r="AJ231" s="79" t="e">
        <f>(COUNTIFS('MASTER TT'!$E$2:$E$68682,$A$2:$A$7563,'MASTER TT'!$B$2:$B$68682,"FRIDAY",'MASTER TT'!$C$2:$C$68682,"17*-2*",'MASTER TT'!$AM$2:$AM$587,"MAY-AUG 2025",'MASTER TT'!$J$2:$J$68682,"&gt;=1"))</f>
        <v>#VALUE!</v>
      </c>
      <c r="AK23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1" s="79">
        <f>(COUNTIFS('MASTER TT'!$E$2:$E$68682,$A$2:$A$7563,'MASTER TT'!$B$2:$B$68682,"SATURDAY",'MASTER TT'!$C$2:$C$68682,"1200-1*",'MASTER TT'!$J$2:$J$68682,"&gt;=1"))</f>
        <v>0</v>
      </c>
      <c r="AN231" s="79">
        <f>(COUNTIFS('MASTER TT'!$E$2:$E$68682,$A$2:$A$7563,'MASTER TT'!$B$2:$B$68682,"SATURDAY",'MASTER TT'!$C$2:$C$68682,"1300-1*",'MASTER TT'!$J$2:$J$68682,"&gt;=1"))</f>
        <v>0</v>
      </c>
      <c r="AO231" s="79">
        <f>(COUNTIFS('MASTER TT'!$E$2:$E$68682,$A$2:$A$7563,'MASTER TT'!$B$2:$B$68682,"SATURDAY",'MASTER TT'!$C$2:$C$68682,"14*-1*",'MASTER TT'!$J$2:$J$68682,"&gt;=1"))</f>
        <v>0</v>
      </c>
      <c r="AP23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1" s="79" t="e">
        <f>(COUNTIFS('MASTER TT'!$E$2:$E$68682,$A$2:$A$7563,'MASTER TT'!$B$2:$B$68682,"SUNDAY",'MASTER TT'!$C$2:$C$68682,"0800-1*",'MASTER TT'!$AM$2:$AM$587,"MAY-AUG 2025",'MASTER TT'!$J$2:$J$68682,"&gt;=1"))</f>
        <v>#VALUE!</v>
      </c>
      <c r="AR231" s="79" t="e">
        <f>(COUNTIFS('MASTER TT'!$E$2:$E$68682,$A$2:$A$7563,'MASTER TT'!$B$2:$B$68682,"SUNDAY",'MASTER TT'!$C$2:$C$68682,"1100-1*",'MASTER TT'!$AM$2:$AM$587,"MAY-AUG 2025",'MASTER TT'!$J$2:$J$68682,"&gt;=1"))</f>
        <v>#VALUE!</v>
      </c>
      <c r="AS231" s="79" t="e">
        <f>(COUNTIFS('MASTER TT'!$E$2:$E$68682,$A$2:$A$7563,'MASTER TT'!$B$2:$B$68682,"SUNDAY",'MASTER TT'!$C$2:$C$68682,"1200-1*",'MASTER TT'!$AM$2:$AM$587,"MAY-AUG 2025",'MASTER TT'!$J$2:$J$68682,"&gt;=1"))</f>
        <v>#VALUE!</v>
      </c>
      <c r="AT231" s="79" t="e">
        <f>(COUNTIFS('MASTER TT'!$E$2:$E$68682,$A$2:$A$7563,'MASTER TT'!$B$2:$B$68682,"SUNDAY",'MASTER TT'!$C$2:$C$68682,"1300-1*",'MASTER TT'!$AM$2:$AM$587,"MAY-AUG 2025",'MASTER TT'!$J$2:$J$68682,"&gt;=1"))</f>
        <v>#VALUE!</v>
      </c>
      <c r="AU231" s="79" t="e">
        <f>(COUNTIFS('MASTER TT'!$E$2:$E$68682,$A$2:$A$7563,'MASTER TT'!$B$2:$B$68682,"SUNDAY",'MASTER TT'!$C$2:$C$68682,"1400-1*",'MASTER TT'!$AM$2:$AM$587,"MAY-AUG 2025",'MASTER TT'!$J$2:$J$68682,"&gt;=1"))</f>
        <v>#VALUE!</v>
      </c>
      <c r="AV231" s="79" t="e">
        <f>(COUNTIFS('MASTER TT'!$E$2:$E$68682,$A$2:$A$7563,'MASTER TT'!$B$2:$B$68682,"SUNDAY",'MASTER TT'!$C$2:$C$68682,"17*-2*",'MASTER TT'!$AM$2:$AM$587,"MAY-AUG 2025",'MASTER TT'!$J$2:$J$68682,"&gt;=1"))</f>
        <v>#VALUE!</v>
      </c>
      <c r="AW231" s="28"/>
      <c r="AX231" s="29"/>
      <c r="AY231" s="28"/>
      <c r="AZ231" s="28"/>
      <c r="BA231" s="28"/>
      <c r="BB231" s="28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1"/>
      <c r="BZ231" s="31"/>
      <c r="CA231" s="30"/>
      <c r="CB231" s="30"/>
      <c r="CC231" s="30"/>
      <c r="CD231" s="30"/>
      <c r="CE231" s="30"/>
      <c r="CF231" s="30"/>
    </row>
    <row r="232" spans="1:84" ht="14.25" customHeight="1">
      <c r="A232" s="122" t="s">
        <v>605</v>
      </c>
      <c r="B232" s="130" t="s">
        <v>510</v>
      </c>
      <c r="C232" s="131"/>
      <c r="D232" s="102"/>
      <c r="E232" s="102"/>
      <c r="F232" s="102" t="s">
        <v>454</v>
      </c>
      <c r="G232" s="79">
        <f>(COUNTIFS('MASTER TT'!$E$2:$E$587,$A$2:$A$7563,'MASTER TT'!$B$2:$B$587,"MONDAY",'MASTER TT'!$C$2:$C$587,"08*-1*",'MASTER TT'!$AM$2:$AM$587,"MAY-AUG 2025",'MASTER TT'!$J$2:$J$587,"&gt;=1"))</f>
        <v>0</v>
      </c>
      <c r="H232" s="79">
        <f>(COUNTIFS('MASTER TT'!$E$2:$E$587,$A$2:$A$7563,'MASTER TT'!$B$2:$B$587,"MONDAY",'MASTER TT'!$C$2:$C$587,"1100-1*",'MASTER TT'!$AM$2:$AM$587,"MAY-AUG 2025",'MASTER TT'!$J$2:$J$587,"&gt;=1"))</f>
        <v>0</v>
      </c>
      <c r="I232" s="79">
        <f>(COUNTIFS('MASTER TT'!$E$2:$E$587,$A$2:$A$7563,'MASTER TT'!$B$2:$B$587,"MONDAY",'MASTER TT'!$C$2:$C$587,"1200-1*",'MASTER TT'!$AM$2:$AM$587,"JAN-APRIL 2025",'MASTER TT'!$J$2:$J$587,"&gt;=1"))</f>
        <v>0</v>
      </c>
      <c r="J232" s="79">
        <f>(COUNTIFS('MASTER TT'!$E$2:$E$587,$A$2:$A$7563,'MASTER TT'!$B$2:$B$587,"MONDAY",'MASTER TT'!$C$2:$C$587,"1300-1*",'MASTER TT'!$AM$2:$AM$587,"JAN-APRIL 2025",'MASTER TT'!$J$2:$J$587,"&gt;=1"))</f>
        <v>0</v>
      </c>
      <c r="K232" s="79">
        <f>(COUNTIFS('MASTER TT'!$E$2:$E$587,$A$2:$A$7563,'MASTER TT'!$B$2:$B$587,"MONDAY",'MASTER TT'!$C$2:$C$587,"14*-1*",'MASTER TT'!$AM$2:$AM$587,"MAY-AUG 2025",'MASTER TT'!$J$2:$J$587,"&gt;=1"))</f>
        <v>0</v>
      </c>
      <c r="L232" s="79">
        <f>(COUNTIFS('MASTER TT'!$E$2:$E$587,$A$2:$A$7563,'MASTER TT'!$B$2:$B$587,"MONDAY",'MASTER TT'!$C$2:$C$587,"17*-*",'MASTER TT'!$AM$2:$AM$587,"JAN-APRIL 2025",'MASTER TT'!$J$2:$J$587,"&gt;=1"))</f>
        <v>0</v>
      </c>
      <c r="M232" s="79">
        <f>(COUNTIFS('MASTER TT'!$E$2:$E$587,$A$2:$A$7563,'MASTER TT'!$B$2:$B$587,"TUESDAY",'MASTER TT'!$C$2:$C$587,"0800-1*",'MASTER TT'!$AM$2:$AM$587,"MAY-AUG 2025",'MASTER TT'!$J$2:$J$587,"&gt;=1"))</f>
        <v>0</v>
      </c>
      <c r="N232" s="79">
        <f>(COUNTIFS('MASTER TT'!$E$2:$E$587,$A$2:$A$7563,'MASTER TT'!$B$2:$B$587,"TUESDAY",'MASTER TT'!$C$2:$C$587,"1100-1*",'MASTER TT'!$AM$2:$AM$587,"JMAY-AUG 2025",'MASTER TT'!$J$2:$J$587,"&gt;=1"))</f>
        <v>0</v>
      </c>
      <c r="O232" s="79">
        <f>(COUNTIFS('MASTER TT'!$E$2:$E$587,$A$2:$A$7563,'MASTER TT'!$B$2:$B$587,"TUESDAY",'MASTER TT'!$C$2:$C$587,"1200-1*",'MASTER TT'!$AM$2:$AM$587,"JAN-APRIL 2025",'MASTER TT'!$J$2:$J$587,"&gt;=1"))</f>
        <v>0</v>
      </c>
      <c r="P232" s="79">
        <f>(COUNTIFS('MASTER TT'!$E$2:$E$587,$A$2:$A$7563,'MASTER TT'!$B$2:$B$587,"TUESDAY",'MASTER TT'!$C$2:$C$587,"1300-1*",'MASTER TT'!$AM$2:$AM$587,"MAY-AUG 2025",'MASTER TT'!$J$2:$J$587,"&gt;=1"))</f>
        <v>0</v>
      </c>
      <c r="Q232" s="79">
        <f>(COUNTIFS('MASTER TT'!$E$2:$E$587,$A$2:$A$7563,'MASTER TT'!$B$2:$B$587,"TUESDAY",'MASTER TT'!$C$2:$C$587,"1400-1*",'MASTER TT'!$AM$2:$AM$587,"MAY-AUG 2025",'MASTER TT'!$J$2:$J$587,"&gt;=1"))</f>
        <v>0</v>
      </c>
      <c r="R232" s="79">
        <f>(COUNTIFS('MASTER TT'!$E$2:$E$587,$A$2:$A$7563,'MASTER TT'!$B$2:$B$587,"TUESDAY",'MASTER TT'!$C$2:$C$587,"17*-2*",'MASTER TT'!$AM$2:$AM$587,"MAY-AUG 2025",'MASTER TT'!$J$2:$J$587,"&gt;=1"))</f>
        <v>0</v>
      </c>
      <c r="S23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2" s="79" t="e">
        <f>(COUNTIFS('MASTER TT'!$E$2:$E$68682,$A$2:$A$7563,'MASTER TT'!$B$2:$B$68682,"FRIDAY",'MASTER TT'!$C$2:$C$68682,"0800-1*",'MASTER TT'!$AM$2:$AM$587,"MAY-AUG 2025",'MASTER TT'!$J$2:$J$68682,"&gt;=1"))</f>
        <v>#VALUE!</v>
      </c>
      <c r="AF232" s="79" t="e">
        <f>(COUNTIFS('MASTER TT'!$E$2:$E$68682,$A$2:$A$7563,'MASTER TT'!$B$2:$B$68682,"FRIDAY",'MASTER TT'!$C$2:$C$68682,"1100-1*",'MASTER TT'!$AM$2:$AM$587,"MAY-AUG 2025",'MASTER TT'!$J$2:$J$68682,"&gt;=1"))</f>
        <v>#VALUE!</v>
      </c>
      <c r="AG23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2" s="79" t="e">
        <f>(COUNTIFS('MASTER TT'!$E$2:$E$68682,$A$2:$A$7563,'MASTER TT'!$B$2:$B$68682,"FRIDAY",'MASTER TT'!$C$2:$C$68682,"1400-1*",'MASTER TT'!$AM$2:$AM$587,"MAY-AUG 2025",'MASTER TT'!$J$2:$J$68682,"&gt;=1"))</f>
        <v>#VALUE!</v>
      </c>
      <c r="AJ232" s="79" t="e">
        <f>(COUNTIFS('MASTER TT'!$E$2:$E$68682,$A$2:$A$7563,'MASTER TT'!$B$2:$B$68682,"FRIDAY",'MASTER TT'!$C$2:$C$68682,"17*-2*",'MASTER TT'!$AM$2:$AM$587,"MAY-AUG 2025",'MASTER TT'!$J$2:$J$68682,"&gt;=1"))</f>
        <v>#VALUE!</v>
      </c>
      <c r="AK23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2" s="79">
        <f>(COUNTIFS('MASTER TT'!$E$2:$E$68682,$A$2:$A$7563,'MASTER TT'!$B$2:$B$68682,"SATURDAY",'MASTER TT'!$C$2:$C$68682,"1200-1*",'MASTER TT'!$J$2:$J$68682,"&gt;=1"))</f>
        <v>0</v>
      </c>
      <c r="AN232" s="79">
        <f>(COUNTIFS('MASTER TT'!$E$2:$E$68682,$A$2:$A$7563,'MASTER TT'!$B$2:$B$68682,"SATURDAY",'MASTER TT'!$C$2:$C$68682,"1300-1*",'MASTER TT'!$J$2:$J$68682,"&gt;=1"))</f>
        <v>0</v>
      </c>
      <c r="AO232" s="79">
        <f>(COUNTIFS('MASTER TT'!$E$2:$E$68682,$A$2:$A$7563,'MASTER TT'!$B$2:$B$68682,"SATURDAY",'MASTER TT'!$C$2:$C$68682,"14*-1*",'MASTER TT'!$J$2:$J$68682,"&gt;=1"))</f>
        <v>0</v>
      </c>
      <c r="AP23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2" s="79" t="e">
        <f>(COUNTIFS('MASTER TT'!$E$2:$E$68682,$A$2:$A$7563,'MASTER TT'!$B$2:$B$68682,"SUNDAY",'MASTER TT'!$C$2:$C$68682,"0800-1*",'MASTER TT'!$AM$2:$AM$587,"MAY-AUG 2025",'MASTER TT'!$J$2:$J$68682,"&gt;=1"))</f>
        <v>#VALUE!</v>
      </c>
      <c r="AR232" s="79" t="e">
        <f>(COUNTIFS('MASTER TT'!$E$2:$E$68682,$A$2:$A$7563,'MASTER TT'!$B$2:$B$68682,"SUNDAY",'MASTER TT'!$C$2:$C$68682,"1100-1*",'MASTER TT'!$AM$2:$AM$587,"MAY-AUG 2025",'MASTER TT'!$J$2:$J$68682,"&gt;=1"))</f>
        <v>#VALUE!</v>
      </c>
      <c r="AS232" s="79" t="e">
        <f>(COUNTIFS('MASTER TT'!$E$2:$E$68682,$A$2:$A$7563,'MASTER TT'!$B$2:$B$68682,"SUNDAY",'MASTER TT'!$C$2:$C$68682,"1200-1*",'MASTER TT'!$AM$2:$AM$587,"MAY-AUG 2025",'MASTER TT'!$J$2:$J$68682,"&gt;=1"))</f>
        <v>#VALUE!</v>
      </c>
      <c r="AT232" s="79" t="e">
        <f>(COUNTIFS('MASTER TT'!$E$2:$E$68682,$A$2:$A$7563,'MASTER TT'!$B$2:$B$68682,"SUNDAY",'MASTER TT'!$C$2:$C$68682,"1300-1*",'MASTER TT'!$AM$2:$AM$587,"MAY-AUG 2025",'MASTER TT'!$J$2:$J$68682,"&gt;=1"))</f>
        <v>#VALUE!</v>
      </c>
      <c r="AU232" s="79" t="e">
        <f>(COUNTIFS('MASTER TT'!$E$2:$E$68682,$A$2:$A$7563,'MASTER TT'!$B$2:$B$68682,"SUNDAY",'MASTER TT'!$C$2:$C$68682,"1400-1*",'MASTER TT'!$AM$2:$AM$587,"MAY-AUG 2025",'MASTER TT'!$J$2:$J$68682,"&gt;=1"))</f>
        <v>#VALUE!</v>
      </c>
      <c r="AV232" s="79" t="e">
        <f>(COUNTIFS('MASTER TT'!$E$2:$E$68682,$A$2:$A$7563,'MASTER TT'!$B$2:$B$68682,"SUNDAY",'MASTER TT'!$C$2:$C$68682,"17*-2*",'MASTER TT'!$AM$2:$AM$587,"MAY-AUG 2025",'MASTER TT'!$J$2:$J$68682,"&gt;=1"))</f>
        <v>#VALUE!</v>
      </c>
      <c r="AW232" s="28"/>
      <c r="AX232" s="29"/>
      <c r="AY232" s="28"/>
      <c r="AZ232" s="28"/>
      <c r="BA232" s="28"/>
      <c r="BB232" s="28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1"/>
      <c r="BZ232" s="31"/>
      <c r="CA232" s="30"/>
      <c r="CB232" s="30"/>
      <c r="CC232" s="30"/>
      <c r="CD232" s="30"/>
      <c r="CE232" s="30"/>
      <c r="CF232" s="30"/>
    </row>
    <row r="233" spans="1:84" ht="14.25" customHeight="1">
      <c r="A233" s="122" t="s">
        <v>606</v>
      </c>
      <c r="B233" s="130" t="s">
        <v>510</v>
      </c>
      <c r="C233" s="131"/>
      <c r="D233" s="102"/>
      <c r="E233" s="102"/>
      <c r="F233" s="102" t="s">
        <v>454</v>
      </c>
      <c r="G233" s="79">
        <f>(COUNTIFS('MASTER TT'!$E$2:$E$587,$A$2:$A$7563,'MASTER TT'!$B$2:$B$587,"MONDAY",'MASTER TT'!$C$2:$C$587,"08*-1*",'MASTER TT'!$AM$2:$AM$587,"MAY-AUG 2025",'MASTER TT'!$J$2:$J$587,"&gt;=1"))</f>
        <v>0</v>
      </c>
      <c r="H233" s="79">
        <f>(COUNTIFS('MASTER TT'!$E$2:$E$587,$A$2:$A$7563,'MASTER TT'!$B$2:$B$587,"MONDAY",'MASTER TT'!$C$2:$C$587,"1100-1*",'MASTER TT'!$AM$2:$AM$587,"MAY-AUG 2025",'MASTER TT'!$J$2:$J$587,"&gt;=1"))</f>
        <v>0</v>
      </c>
      <c r="I233" s="79">
        <f>(COUNTIFS('MASTER TT'!$E$2:$E$587,$A$2:$A$7563,'MASTER TT'!$B$2:$B$587,"MONDAY",'MASTER TT'!$C$2:$C$587,"1200-1*",'MASTER TT'!$AM$2:$AM$587,"JAN-APRIL 2025",'MASTER TT'!$J$2:$J$587,"&gt;=1"))</f>
        <v>0</v>
      </c>
      <c r="J233" s="79">
        <f>(COUNTIFS('MASTER TT'!$E$2:$E$587,$A$2:$A$7563,'MASTER TT'!$B$2:$B$587,"MONDAY",'MASTER TT'!$C$2:$C$587,"1300-1*",'MASTER TT'!$AM$2:$AM$587,"JAN-APRIL 2025",'MASTER TT'!$J$2:$J$587,"&gt;=1"))</f>
        <v>0</v>
      </c>
      <c r="K233" s="79">
        <f>(COUNTIFS('MASTER TT'!$E$2:$E$587,$A$2:$A$7563,'MASTER TT'!$B$2:$B$587,"MONDAY",'MASTER TT'!$C$2:$C$587,"14*-1*",'MASTER TT'!$AM$2:$AM$587,"MAY-AUG 2025",'MASTER TT'!$J$2:$J$587,"&gt;=1"))</f>
        <v>0</v>
      </c>
      <c r="L233" s="79">
        <f>(COUNTIFS('MASTER TT'!$E$2:$E$587,$A$2:$A$7563,'MASTER TT'!$B$2:$B$587,"MONDAY",'MASTER TT'!$C$2:$C$587,"17*-*",'MASTER TT'!$AM$2:$AM$587,"JAN-APRIL 2025",'MASTER TT'!$J$2:$J$587,"&gt;=1"))</f>
        <v>0</v>
      </c>
      <c r="M233" s="79">
        <f>(COUNTIFS('MASTER TT'!$E$2:$E$587,$A$2:$A$7563,'MASTER TT'!$B$2:$B$587,"TUESDAY",'MASTER TT'!$C$2:$C$587,"0800-1*",'MASTER TT'!$AM$2:$AM$587,"MAY-AUG 2025",'MASTER TT'!$J$2:$J$587,"&gt;=1"))</f>
        <v>0</v>
      </c>
      <c r="N233" s="79">
        <f>(COUNTIFS('MASTER TT'!$E$2:$E$587,$A$2:$A$7563,'MASTER TT'!$B$2:$B$587,"TUESDAY",'MASTER TT'!$C$2:$C$587,"1100-1*",'MASTER TT'!$AM$2:$AM$587,"JMAY-AUG 2025",'MASTER TT'!$J$2:$J$587,"&gt;=1"))</f>
        <v>0</v>
      </c>
      <c r="O233" s="79">
        <f>(COUNTIFS('MASTER TT'!$E$2:$E$587,$A$2:$A$7563,'MASTER TT'!$B$2:$B$587,"TUESDAY",'MASTER TT'!$C$2:$C$587,"1200-1*",'MASTER TT'!$AM$2:$AM$587,"JAN-APRIL 2025",'MASTER TT'!$J$2:$J$587,"&gt;=1"))</f>
        <v>0</v>
      </c>
      <c r="P233" s="79">
        <f>(COUNTIFS('MASTER TT'!$E$2:$E$587,$A$2:$A$7563,'MASTER TT'!$B$2:$B$587,"TUESDAY",'MASTER TT'!$C$2:$C$587,"1300-1*",'MASTER TT'!$AM$2:$AM$587,"MAY-AUG 2025",'MASTER TT'!$J$2:$J$587,"&gt;=1"))</f>
        <v>0</v>
      </c>
      <c r="Q233" s="79">
        <f>(COUNTIFS('MASTER TT'!$E$2:$E$587,$A$2:$A$7563,'MASTER TT'!$B$2:$B$587,"TUESDAY",'MASTER TT'!$C$2:$C$587,"1400-1*",'MASTER TT'!$AM$2:$AM$587,"MAY-AUG 2025",'MASTER TT'!$J$2:$J$587,"&gt;=1"))</f>
        <v>0</v>
      </c>
      <c r="R233" s="79">
        <f>(COUNTIFS('MASTER TT'!$E$2:$E$587,$A$2:$A$7563,'MASTER TT'!$B$2:$B$587,"TUESDAY",'MASTER TT'!$C$2:$C$587,"17*-2*",'MASTER TT'!$AM$2:$AM$587,"MAY-AUG 2025",'MASTER TT'!$J$2:$J$587,"&gt;=1"))</f>
        <v>0</v>
      </c>
      <c r="S23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3" s="79" t="e">
        <f>(COUNTIFS('MASTER TT'!$E$2:$E$68682,$A$2:$A$7563,'MASTER TT'!$B$2:$B$68682,"FRIDAY",'MASTER TT'!$C$2:$C$68682,"0800-1*",'MASTER TT'!$AM$2:$AM$587,"MAY-AUG 2025",'MASTER TT'!$J$2:$J$68682,"&gt;=1"))</f>
        <v>#VALUE!</v>
      </c>
      <c r="AF233" s="79" t="e">
        <f>(COUNTIFS('MASTER TT'!$E$2:$E$68682,$A$2:$A$7563,'MASTER TT'!$B$2:$B$68682,"FRIDAY",'MASTER TT'!$C$2:$C$68682,"1100-1*",'MASTER TT'!$AM$2:$AM$587,"MAY-AUG 2025",'MASTER TT'!$J$2:$J$68682,"&gt;=1"))</f>
        <v>#VALUE!</v>
      </c>
      <c r="AG23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3" s="79" t="e">
        <f>(COUNTIFS('MASTER TT'!$E$2:$E$68682,$A$2:$A$7563,'MASTER TT'!$B$2:$B$68682,"FRIDAY",'MASTER TT'!$C$2:$C$68682,"1400-1*",'MASTER TT'!$AM$2:$AM$587,"MAY-AUG 2025",'MASTER TT'!$J$2:$J$68682,"&gt;=1"))</f>
        <v>#VALUE!</v>
      </c>
      <c r="AJ233" s="79" t="e">
        <f>(COUNTIFS('MASTER TT'!$E$2:$E$68682,$A$2:$A$7563,'MASTER TT'!$B$2:$B$68682,"FRIDAY",'MASTER TT'!$C$2:$C$68682,"17*-2*",'MASTER TT'!$AM$2:$AM$587,"MAY-AUG 2025",'MASTER TT'!$J$2:$J$68682,"&gt;=1"))</f>
        <v>#VALUE!</v>
      </c>
      <c r="AK23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3" s="79">
        <f>(COUNTIFS('MASTER TT'!$E$2:$E$68682,$A$2:$A$7563,'MASTER TT'!$B$2:$B$68682,"SATURDAY",'MASTER TT'!$C$2:$C$68682,"1200-1*",'MASTER TT'!$J$2:$J$68682,"&gt;=1"))</f>
        <v>0</v>
      </c>
      <c r="AN233" s="79">
        <f>(COUNTIFS('MASTER TT'!$E$2:$E$68682,$A$2:$A$7563,'MASTER TT'!$B$2:$B$68682,"SATURDAY",'MASTER TT'!$C$2:$C$68682,"1300-1*",'MASTER TT'!$J$2:$J$68682,"&gt;=1"))</f>
        <v>0</v>
      </c>
      <c r="AO233" s="79">
        <f>(COUNTIFS('MASTER TT'!$E$2:$E$68682,$A$2:$A$7563,'MASTER TT'!$B$2:$B$68682,"SATURDAY",'MASTER TT'!$C$2:$C$68682,"14*-1*",'MASTER TT'!$J$2:$J$68682,"&gt;=1"))</f>
        <v>0</v>
      </c>
      <c r="AP23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3" s="79" t="e">
        <f>(COUNTIFS('MASTER TT'!$E$2:$E$68682,$A$2:$A$7563,'MASTER TT'!$B$2:$B$68682,"SUNDAY",'MASTER TT'!$C$2:$C$68682,"0800-1*",'MASTER TT'!$AM$2:$AM$587,"MAY-AUG 2025",'MASTER TT'!$J$2:$J$68682,"&gt;=1"))</f>
        <v>#VALUE!</v>
      </c>
      <c r="AR233" s="79" t="e">
        <f>(COUNTIFS('MASTER TT'!$E$2:$E$68682,$A$2:$A$7563,'MASTER TT'!$B$2:$B$68682,"SUNDAY",'MASTER TT'!$C$2:$C$68682,"1100-1*",'MASTER TT'!$AM$2:$AM$587,"MAY-AUG 2025",'MASTER TT'!$J$2:$J$68682,"&gt;=1"))</f>
        <v>#VALUE!</v>
      </c>
      <c r="AS233" s="79" t="e">
        <f>(COUNTIFS('MASTER TT'!$E$2:$E$68682,$A$2:$A$7563,'MASTER TT'!$B$2:$B$68682,"SUNDAY",'MASTER TT'!$C$2:$C$68682,"1200-1*",'MASTER TT'!$AM$2:$AM$587,"MAY-AUG 2025",'MASTER TT'!$J$2:$J$68682,"&gt;=1"))</f>
        <v>#VALUE!</v>
      </c>
      <c r="AT233" s="79" t="e">
        <f>(COUNTIFS('MASTER TT'!$E$2:$E$68682,$A$2:$A$7563,'MASTER TT'!$B$2:$B$68682,"SUNDAY",'MASTER TT'!$C$2:$C$68682,"1300-1*",'MASTER TT'!$AM$2:$AM$587,"MAY-AUG 2025",'MASTER TT'!$J$2:$J$68682,"&gt;=1"))</f>
        <v>#VALUE!</v>
      </c>
      <c r="AU233" s="79" t="e">
        <f>(COUNTIFS('MASTER TT'!$E$2:$E$68682,$A$2:$A$7563,'MASTER TT'!$B$2:$B$68682,"SUNDAY",'MASTER TT'!$C$2:$C$68682,"1400-1*",'MASTER TT'!$AM$2:$AM$587,"MAY-AUG 2025",'MASTER TT'!$J$2:$J$68682,"&gt;=1"))</f>
        <v>#VALUE!</v>
      </c>
      <c r="AV233" s="79" t="e">
        <f>(COUNTIFS('MASTER TT'!$E$2:$E$68682,$A$2:$A$7563,'MASTER TT'!$B$2:$B$68682,"SUNDAY",'MASTER TT'!$C$2:$C$68682,"17*-2*",'MASTER TT'!$AM$2:$AM$587,"MAY-AUG 2025",'MASTER TT'!$J$2:$J$68682,"&gt;=1"))</f>
        <v>#VALUE!</v>
      </c>
      <c r="AW233" s="28"/>
      <c r="AX233" s="29"/>
      <c r="AY233" s="28"/>
      <c r="AZ233" s="28"/>
      <c r="BA233" s="28"/>
      <c r="BB233" s="28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1"/>
      <c r="BZ233" s="31"/>
      <c r="CA233" s="30"/>
      <c r="CB233" s="30"/>
      <c r="CC233" s="30"/>
      <c r="CD233" s="30"/>
      <c r="CE233" s="30"/>
      <c r="CF233" s="30"/>
    </row>
    <row r="234" spans="1:84" ht="14.25" customHeight="1">
      <c r="A234" s="122" t="s">
        <v>607</v>
      </c>
      <c r="B234" s="130" t="s">
        <v>510</v>
      </c>
      <c r="C234" s="131"/>
      <c r="D234" s="102"/>
      <c r="E234" s="102"/>
      <c r="F234" s="102" t="s">
        <v>454</v>
      </c>
      <c r="G234" s="79">
        <f>(COUNTIFS('MASTER TT'!$E$2:$E$587,$A$2:$A$7563,'MASTER TT'!$B$2:$B$587,"MONDAY",'MASTER TT'!$C$2:$C$587,"08*-1*",'MASTER TT'!$AM$2:$AM$587,"MAY-AUG 2025",'MASTER TT'!$J$2:$J$587,"&gt;=1"))</f>
        <v>0</v>
      </c>
      <c r="H234" s="79">
        <f>(COUNTIFS('MASTER TT'!$E$2:$E$587,$A$2:$A$7563,'MASTER TT'!$B$2:$B$587,"MONDAY",'MASTER TT'!$C$2:$C$587,"1100-1*",'MASTER TT'!$AM$2:$AM$587,"MAY-AUG 2025",'MASTER TT'!$J$2:$J$587,"&gt;=1"))</f>
        <v>0</v>
      </c>
      <c r="I234" s="79">
        <f>(COUNTIFS('MASTER TT'!$E$2:$E$587,$A$2:$A$7563,'MASTER TT'!$B$2:$B$587,"MONDAY",'MASTER TT'!$C$2:$C$587,"1200-1*",'MASTER TT'!$AM$2:$AM$587,"JAN-APRIL 2025",'MASTER TT'!$J$2:$J$587,"&gt;=1"))</f>
        <v>0</v>
      </c>
      <c r="J234" s="79">
        <f>(COUNTIFS('MASTER TT'!$E$2:$E$587,$A$2:$A$7563,'MASTER TT'!$B$2:$B$587,"MONDAY",'MASTER TT'!$C$2:$C$587,"1300-1*",'MASTER TT'!$AM$2:$AM$587,"JAN-APRIL 2025",'MASTER TT'!$J$2:$J$587,"&gt;=1"))</f>
        <v>0</v>
      </c>
      <c r="K234" s="79">
        <f>(COUNTIFS('MASTER TT'!$E$2:$E$587,$A$2:$A$7563,'MASTER TT'!$B$2:$B$587,"MONDAY",'MASTER TT'!$C$2:$C$587,"14*-1*",'MASTER TT'!$AM$2:$AM$587,"MAY-AUG 2025",'MASTER TT'!$J$2:$J$587,"&gt;=1"))</f>
        <v>0</v>
      </c>
      <c r="L234" s="79">
        <f>(COUNTIFS('MASTER TT'!$E$2:$E$587,$A$2:$A$7563,'MASTER TT'!$B$2:$B$587,"MONDAY",'MASTER TT'!$C$2:$C$587,"17*-*",'MASTER TT'!$AM$2:$AM$587,"JAN-APRIL 2025",'MASTER TT'!$J$2:$J$587,"&gt;=1"))</f>
        <v>0</v>
      </c>
      <c r="M234" s="79">
        <f>(COUNTIFS('MASTER TT'!$E$2:$E$587,$A$2:$A$7563,'MASTER TT'!$B$2:$B$587,"TUESDAY",'MASTER TT'!$C$2:$C$587,"0800-1*",'MASTER TT'!$AM$2:$AM$587,"MAY-AUG 2025",'MASTER TT'!$J$2:$J$587,"&gt;=1"))</f>
        <v>0</v>
      </c>
      <c r="N234" s="79">
        <f>(COUNTIFS('MASTER TT'!$E$2:$E$587,$A$2:$A$7563,'MASTER TT'!$B$2:$B$587,"TUESDAY",'MASTER TT'!$C$2:$C$587,"1100-1*",'MASTER TT'!$AM$2:$AM$587,"JMAY-AUG 2025",'MASTER TT'!$J$2:$J$587,"&gt;=1"))</f>
        <v>0</v>
      </c>
      <c r="O234" s="79">
        <f>(COUNTIFS('MASTER TT'!$E$2:$E$587,$A$2:$A$7563,'MASTER TT'!$B$2:$B$587,"TUESDAY",'MASTER TT'!$C$2:$C$587,"1200-1*",'MASTER TT'!$AM$2:$AM$587,"JAN-APRIL 2025",'MASTER TT'!$J$2:$J$587,"&gt;=1"))</f>
        <v>0</v>
      </c>
      <c r="P234" s="79">
        <f>(COUNTIFS('MASTER TT'!$E$2:$E$587,$A$2:$A$7563,'MASTER TT'!$B$2:$B$587,"TUESDAY",'MASTER TT'!$C$2:$C$587,"1300-1*",'MASTER TT'!$AM$2:$AM$587,"MAY-AUG 2025",'MASTER TT'!$J$2:$J$587,"&gt;=1"))</f>
        <v>0</v>
      </c>
      <c r="Q234" s="79">
        <f>(COUNTIFS('MASTER TT'!$E$2:$E$587,$A$2:$A$7563,'MASTER TT'!$B$2:$B$587,"TUESDAY",'MASTER TT'!$C$2:$C$587,"1400-1*",'MASTER TT'!$AM$2:$AM$587,"MAY-AUG 2025",'MASTER TT'!$J$2:$J$587,"&gt;=1"))</f>
        <v>0</v>
      </c>
      <c r="R234" s="79">
        <f>(COUNTIFS('MASTER TT'!$E$2:$E$587,$A$2:$A$7563,'MASTER TT'!$B$2:$B$587,"TUESDAY",'MASTER TT'!$C$2:$C$587,"17*-2*",'MASTER TT'!$AM$2:$AM$587,"MAY-AUG 2025",'MASTER TT'!$J$2:$J$587,"&gt;=1"))</f>
        <v>0</v>
      </c>
      <c r="S23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4" s="79" t="e">
        <f>(COUNTIFS('MASTER TT'!$E$2:$E$68682,$A$2:$A$7563,'MASTER TT'!$B$2:$B$68682,"FRIDAY",'MASTER TT'!$C$2:$C$68682,"0800-1*",'MASTER TT'!$AM$2:$AM$587,"MAY-AUG 2025",'MASTER TT'!$J$2:$J$68682,"&gt;=1"))</f>
        <v>#VALUE!</v>
      </c>
      <c r="AF234" s="79" t="e">
        <f>(COUNTIFS('MASTER TT'!$E$2:$E$68682,$A$2:$A$7563,'MASTER TT'!$B$2:$B$68682,"FRIDAY",'MASTER TT'!$C$2:$C$68682,"1100-1*",'MASTER TT'!$AM$2:$AM$587,"MAY-AUG 2025",'MASTER TT'!$J$2:$J$68682,"&gt;=1"))</f>
        <v>#VALUE!</v>
      </c>
      <c r="AG23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4" s="79" t="e">
        <f>(COUNTIFS('MASTER TT'!$E$2:$E$68682,$A$2:$A$7563,'MASTER TT'!$B$2:$B$68682,"FRIDAY",'MASTER TT'!$C$2:$C$68682,"1400-1*",'MASTER TT'!$AM$2:$AM$587,"MAY-AUG 2025",'MASTER TT'!$J$2:$J$68682,"&gt;=1"))</f>
        <v>#VALUE!</v>
      </c>
      <c r="AJ234" s="79" t="e">
        <f>(COUNTIFS('MASTER TT'!$E$2:$E$68682,$A$2:$A$7563,'MASTER TT'!$B$2:$B$68682,"FRIDAY",'MASTER TT'!$C$2:$C$68682,"17*-2*",'MASTER TT'!$AM$2:$AM$587,"MAY-AUG 2025",'MASTER TT'!$J$2:$J$68682,"&gt;=1"))</f>
        <v>#VALUE!</v>
      </c>
      <c r="AK23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4" s="79">
        <f>(COUNTIFS('MASTER TT'!$E$2:$E$68682,$A$2:$A$7563,'MASTER TT'!$B$2:$B$68682,"SATURDAY",'MASTER TT'!$C$2:$C$68682,"1200-1*",'MASTER TT'!$J$2:$J$68682,"&gt;=1"))</f>
        <v>0</v>
      </c>
      <c r="AN234" s="79">
        <f>(COUNTIFS('MASTER TT'!$E$2:$E$68682,$A$2:$A$7563,'MASTER TT'!$B$2:$B$68682,"SATURDAY",'MASTER TT'!$C$2:$C$68682,"1300-1*",'MASTER TT'!$J$2:$J$68682,"&gt;=1"))</f>
        <v>0</v>
      </c>
      <c r="AO234" s="79">
        <f>(COUNTIFS('MASTER TT'!$E$2:$E$68682,$A$2:$A$7563,'MASTER TT'!$B$2:$B$68682,"SATURDAY",'MASTER TT'!$C$2:$C$68682,"14*-1*",'MASTER TT'!$J$2:$J$68682,"&gt;=1"))</f>
        <v>0</v>
      </c>
      <c r="AP23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4" s="79" t="e">
        <f>(COUNTIFS('MASTER TT'!$E$2:$E$68682,$A$2:$A$7563,'MASTER TT'!$B$2:$B$68682,"SUNDAY",'MASTER TT'!$C$2:$C$68682,"0800-1*",'MASTER TT'!$AM$2:$AM$587,"MAY-AUG 2025",'MASTER TT'!$J$2:$J$68682,"&gt;=1"))</f>
        <v>#VALUE!</v>
      </c>
      <c r="AR234" s="79" t="e">
        <f>(COUNTIFS('MASTER TT'!$E$2:$E$68682,$A$2:$A$7563,'MASTER TT'!$B$2:$B$68682,"SUNDAY",'MASTER TT'!$C$2:$C$68682,"1100-1*",'MASTER TT'!$AM$2:$AM$587,"MAY-AUG 2025",'MASTER TT'!$J$2:$J$68682,"&gt;=1"))</f>
        <v>#VALUE!</v>
      </c>
      <c r="AS234" s="79" t="e">
        <f>(COUNTIFS('MASTER TT'!$E$2:$E$68682,$A$2:$A$7563,'MASTER TT'!$B$2:$B$68682,"SUNDAY",'MASTER TT'!$C$2:$C$68682,"1200-1*",'MASTER TT'!$AM$2:$AM$587,"MAY-AUG 2025",'MASTER TT'!$J$2:$J$68682,"&gt;=1"))</f>
        <v>#VALUE!</v>
      </c>
      <c r="AT234" s="79" t="e">
        <f>(COUNTIFS('MASTER TT'!$E$2:$E$68682,$A$2:$A$7563,'MASTER TT'!$B$2:$B$68682,"SUNDAY",'MASTER TT'!$C$2:$C$68682,"1300-1*",'MASTER TT'!$AM$2:$AM$587,"MAY-AUG 2025",'MASTER TT'!$J$2:$J$68682,"&gt;=1"))</f>
        <v>#VALUE!</v>
      </c>
      <c r="AU234" s="79" t="e">
        <f>(COUNTIFS('MASTER TT'!$E$2:$E$68682,$A$2:$A$7563,'MASTER TT'!$B$2:$B$68682,"SUNDAY",'MASTER TT'!$C$2:$C$68682,"1400-1*",'MASTER TT'!$AM$2:$AM$587,"MAY-AUG 2025",'MASTER TT'!$J$2:$J$68682,"&gt;=1"))</f>
        <v>#VALUE!</v>
      </c>
      <c r="AV234" s="79" t="e">
        <f>(COUNTIFS('MASTER TT'!$E$2:$E$68682,$A$2:$A$7563,'MASTER TT'!$B$2:$B$68682,"SUNDAY",'MASTER TT'!$C$2:$C$68682,"17*-2*",'MASTER TT'!$AM$2:$AM$587,"MAY-AUG 2025",'MASTER TT'!$J$2:$J$68682,"&gt;=1"))</f>
        <v>#VALUE!</v>
      </c>
      <c r="AW234" s="28"/>
      <c r="AX234" s="29"/>
      <c r="AY234" s="28"/>
      <c r="AZ234" s="28"/>
      <c r="BA234" s="28"/>
      <c r="BB234" s="28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1"/>
      <c r="BZ234" s="31"/>
      <c r="CA234" s="30"/>
      <c r="CB234" s="30"/>
      <c r="CC234" s="30"/>
      <c r="CD234" s="30"/>
      <c r="CE234" s="30"/>
      <c r="CF234" s="30"/>
    </row>
    <row r="235" spans="1:84" ht="14.25" customHeight="1">
      <c r="A235" s="122" t="s">
        <v>608</v>
      </c>
      <c r="B235" s="130" t="s">
        <v>510</v>
      </c>
      <c r="C235" s="131"/>
      <c r="D235" s="102"/>
      <c r="E235" s="102"/>
      <c r="F235" s="102" t="s">
        <v>454</v>
      </c>
      <c r="G235" s="79">
        <f>(COUNTIFS('MASTER TT'!$E$2:$E$587,$A$2:$A$7563,'MASTER TT'!$B$2:$B$587,"MONDAY",'MASTER TT'!$C$2:$C$587,"08*-1*",'MASTER TT'!$AM$2:$AM$587,"MAY-AUG 2025",'MASTER TT'!$J$2:$J$587,"&gt;=1"))</f>
        <v>0</v>
      </c>
      <c r="H235" s="79">
        <f>(COUNTIFS('MASTER TT'!$E$2:$E$587,$A$2:$A$7563,'MASTER TT'!$B$2:$B$587,"MONDAY",'MASTER TT'!$C$2:$C$587,"1100-1*",'MASTER TT'!$AM$2:$AM$587,"MAY-AUG 2025",'MASTER TT'!$J$2:$J$587,"&gt;=1"))</f>
        <v>0</v>
      </c>
      <c r="I235" s="79">
        <f>(COUNTIFS('MASTER TT'!$E$2:$E$587,$A$2:$A$7563,'MASTER TT'!$B$2:$B$587,"MONDAY",'MASTER TT'!$C$2:$C$587,"1200-1*",'MASTER TT'!$AM$2:$AM$587,"JAN-APRIL 2025",'MASTER TT'!$J$2:$J$587,"&gt;=1"))</f>
        <v>0</v>
      </c>
      <c r="J235" s="79">
        <f>(COUNTIFS('MASTER TT'!$E$2:$E$587,$A$2:$A$7563,'MASTER TT'!$B$2:$B$587,"MONDAY",'MASTER TT'!$C$2:$C$587,"1300-1*",'MASTER TT'!$AM$2:$AM$587,"JAN-APRIL 2025",'MASTER TT'!$J$2:$J$587,"&gt;=1"))</f>
        <v>0</v>
      </c>
      <c r="K235" s="79">
        <f>(COUNTIFS('MASTER TT'!$E$2:$E$587,$A$2:$A$7563,'MASTER TT'!$B$2:$B$587,"MONDAY",'MASTER TT'!$C$2:$C$587,"14*-1*",'MASTER TT'!$AM$2:$AM$587,"MAY-AUG 2025",'MASTER TT'!$J$2:$J$587,"&gt;=1"))</f>
        <v>0</v>
      </c>
      <c r="L235" s="79">
        <f>(COUNTIFS('MASTER TT'!$E$2:$E$587,$A$2:$A$7563,'MASTER TT'!$B$2:$B$587,"MONDAY",'MASTER TT'!$C$2:$C$587,"17*-*",'MASTER TT'!$AM$2:$AM$587,"JAN-APRIL 2025",'MASTER TT'!$J$2:$J$587,"&gt;=1"))</f>
        <v>0</v>
      </c>
      <c r="M235" s="79">
        <f>(COUNTIFS('MASTER TT'!$E$2:$E$587,$A$2:$A$7563,'MASTER TT'!$B$2:$B$587,"TUESDAY",'MASTER TT'!$C$2:$C$587,"0800-1*",'MASTER TT'!$AM$2:$AM$587,"MAY-AUG 2025",'MASTER TT'!$J$2:$J$587,"&gt;=1"))</f>
        <v>0</v>
      </c>
      <c r="N235" s="79">
        <f>(COUNTIFS('MASTER TT'!$E$2:$E$587,$A$2:$A$7563,'MASTER TT'!$B$2:$B$587,"TUESDAY",'MASTER TT'!$C$2:$C$587,"1100-1*",'MASTER TT'!$AM$2:$AM$587,"JMAY-AUG 2025",'MASTER TT'!$J$2:$J$587,"&gt;=1"))</f>
        <v>0</v>
      </c>
      <c r="O235" s="79">
        <f>(COUNTIFS('MASTER TT'!$E$2:$E$587,$A$2:$A$7563,'MASTER TT'!$B$2:$B$587,"TUESDAY",'MASTER TT'!$C$2:$C$587,"1200-1*",'MASTER TT'!$AM$2:$AM$587,"JAN-APRIL 2025",'MASTER TT'!$J$2:$J$587,"&gt;=1"))</f>
        <v>0</v>
      </c>
      <c r="P235" s="79">
        <f>(COUNTIFS('MASTER TT'!$E$2:$E$587,$A$2:$A$7563,'MASTER TT'!$B$2:$B$587,"TUESDAY",'MASTER TT'!$C$2:$C$587,"1300-1*",'MASTER TT'!$AM$2:$AM$587,"MAY-AUG 2025",'MASTER TT'!$J$2:$J$587,"&gt;=1"))</f>
        <v>0</v>
      </c>
      <c r="Q235" s="79">
        <f>(COUNTIFS('MASTER TT'!$E$2:$E$587,$A$2:$A$7563,'MASTER TT'!$B$2:$B$587,"TUESDAY",'MASTER TT'!$C$2:$C$587,"1400-1*",'MASTER TT'!$AM$2:$AM$587,"MAY-AUG 2025",'MASTER TT'!$J$2:$J$587,"&gt;=1"))</f>
        <v>0</v>
      </c>
      <c r="R235" s="79">
        <f>(COUNTIFS('MASTER TT'!$E$2:$E$587,$A$2:$A$7563,'MASTER TT'!$B$2:$B$587,"TUESDAY",'MASTER TT'!$C$2:$C$587,"17*-2*",'MASTER TT'!$AM$2:$AM$587,"MAY-AUG 2025",'MASTER TT'!$J$2:$J$587,"&gt;=1"))</f>
        <v>0</v>
      </c>
      <c r="S23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5" s="79" t="e">
        <f>(COUNTIFS('MASTER TT'!$E$2:$E$68682,$A$2:$A$7563,'MASTER TT'!$B$2:$B$68682,"FRIDAY",'MASTER TT'!$C$2:$C$68682,"0800-1*",'MASTER TT'!$AM$2:$AM$587,"MAY-AUG 2025",'MASTER TT'!$J$2:$J$68682,"&gt;=1"))</f>
        <v>#VALUE!</v>
      </c>
      <c r="AF235" s="79" t="e">
        <f>(COUNTIFS('MASTER TT'!$E$2:$E$68682,$A$2:$A$7563,'MASTER TT'!$B$2:$B$68682,"FRIDAY",'MASTER TT'!$C$2:$C$68682,"1100-1*",'MASTER TT'!$AM$2:$AM$587,"MAY-AUG 2025",'MASTER TT'!$J$2:$J$68682,"&gt;=1"))</f>
        <v>#VALUE!</v>
      </c>
      <c r="AG23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5" s="79" t="e">
        <f>(COUNTIFS('MASTER TT'!$E$2:$E$68682,$A$2:$A$7563,'MASTER TT'!$B$2:$B$68682,"FRIDAY",'MASTER TT'!$C$2:$C$68682,"1400-1*",'MASTER TT'!$AM$2:$AM$587,"MAY-AUG 2025",'MASTER TT'!$J$2:$J$68682,"&gt;=1"))</f>
        <v>#VALUE!</v>
      </c>
      <c r="AJ235" s="79" t="e">
        <f>(COUNTIFS('MASTER TT'!$E$2:$E$68682,$A$2:$A$7563,'MASTER TT'!$B$2:$B$68682,"FRIDAY",'MASTER TT'!$C$2:$C$68682,"17*-2*",'MASTER TT'!$AM$2:$AM$587,"MAY-AUG 2025",'MASTER TT'!$J$2:$J$68682,"&gt;=1"))</f>
        <v>#VALUE!</v>
      </c>
      <c r="AK23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5" s="79">
        <f>(COUNTIFS('MASTER TT'!$E$2:$E$68682,$A$2:$A$7563,'MASTER TT'!$B$2:$B$68682,"SATURDAY",'MASTER TT'!$C$2:$C$68682,"1200-1*",'MASTER TT'!$J$2:$J$68682,"&gt;=1"))</f>
        <v>0</v>
      </c>
      <c r="AN235" s="79">
        <f>(COUNTIFS('MASTER TT'!$E$2:$E$68682,$A$2:$A$7563,'MASTER TT'!$B$2:$B$68682,"SATURDAY",'MASTER TT'!$C$2:$C$68682,"1300-1*",'MASTER TT'!$J$2:$J$68682,"&gt;=1"))</f>
        <v>0</v>
      </c>
      <c r="AO235" s="79">
        <f>(COUNTIFS('MASTER TT'!$E$2:$E$68682,$A$2:$A$7563,'MASTER TT'!$B$2:$B$68682,"SATURDAY",'MASTER TT'!$C$2:$C$68682,"14*-1*",'MASTER TT'!$J$2:$J$68682,"&gt;=1"))</f>
        <v>0</v>
      </c>
      <c r="AP23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5" s="79" t="e">
        <f>(COUNTIFS('MASTER TT'!$E$2:$E$68682,$A$2:$A$7563,'MASTER TT'!$B$2:$B$68682,"SUNDAY",'MASTER TT'!$C$2:$C$68682,"0800-1*",'MASTER TT'!$AM$2:$AM$587,"MAY-AUG 2025",'MASTER TT'!$J$2:$J$68682,"&gt;=1"))</f>
        <v>#VALUE!</v>
      </c>
      <c r="AR235" s="79" t="e">
        <f>(COUNTIFS('MASTER TT'!$E$2:$E$68682,$A$2:$A$7563,'MASTER TT'!$B$2:$B$68682,"SUNDAY",'MASTER TT'!$C$2:$C$68682,"1100-1*",'MASTER TT'!$AM$2:$AM$587,"MAY-AUG 2025",'MASTER TT'!$J$2:$J$68682,"&gt;=1"))</f>
        <v>#VALUE!</v>
      </c>
      <c r="AS235" s="79" t="e">
        <f>(COUNTIFS('MASTER TT'!$E$2:$E$68682,$A$2:$A$7563,'MASTER TT'!$B$2:$B$68682,"SUNDAY",'MASTER TT'!$C$2:$C$68682,"1200-1*",'MASTER TT'!$AM$2:$AM$587,"MAY-AUG 2025",'MASTER TT'!$J$2:$J$68682,"&gt;=1"))</f>
        <v>#VALUE!</v>
      </c>
      <c r="AT235" s="79" t="e">
        <f>(COUNTIFS('MASTER TT'!$E$2:$E$68682,$A$2:$A$7563,'MASTER TT'!$B$2:$B$68682,"SUNDAY",'MASTER TT'!$C$2:$C$68682,"1300-1*",'MASTER TT'!$AM$2:$AM$587,"MAY-AUG 2025",'MASTER TT'!$J$2:$J$68682,"&gt;=1"))</f>
        <v>#VALUE!</v>
      </c>
      <c r="AU235" s="79" t="e">
        <f>(COUNTIFS('MASTER TT'!$E$2:$E$68682,$A$2:$A$7563,'MASTER TT'!$B$2:$B$68682,"SUNDAY",'MASTER TT'!$C$2:$C$68682,"1400-1*",'MASTER TT'!$AM$2:$AM$587,"MAY-AUG 2025",'MASTER TT'!$J$2:$J$68682,"&gt;=1"))</f>
        <v>#VALUE!</v>
      </c>
      <c r="AV235" s="79" t="e">
        <f>(COUNTIFS('MASTER TT'!$E$2:$E$68682,$A$2:$A$7563,'MASTER TT'!$B$2:$B$68682,"SUNDAY",'MASTER TT'!$C$2:$C$68682,"17*-2*",'MASTER TT'!$AM$2:$AM$587,"MAY-AUG 2025",'MASTER TT'!$J$2:$J$68682,"&gt;=1"))</f>
        <v>#VALUE!</v>
      </c>
      <c r="AW235" s="28"/>
      <c r="AX235" s="29"/>
      <c r="AY235" s="28"/>
      <c r="AZ235" s="28"/>
      <c r="BA235" s="28"/>
      <c r="BB235" s="28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1"/>
      <c r="BZ235" s="31"/>
      <c r="CA235" s="30"/>
      <c r="CB235" s="30"/>
      <c r="CC235" s="30"/>
      <c r="CD235" s="30"/>
      <c r="CE235" s="30"/>
      <c r="CF235" s="30"/>
    </row>
    <row r="236" spans="1:84" ht="14.25" customHeight="1">
      <c r="A236" s="122" t="s">
        <v>609</v>
      </c>
      <c r="B236" s="130" t="s">
        <v>510</v>
      </c>
      <c r="C236" s="131"/>
      <c r="D236" s="102"/>
      <c r="E236" s="102"/>
      <c r="F236" s="102" t="s">
        <v>454</v>
      </c>
      <c r="G236" s="79">
        <f>(COUNTIFS('MASTER TT'!$E$2:$E$587,$A$2:$A$7563,'MASTER TT'!$B$2:$B$587,"MONDAY",'MASTER TT'!$C$2:$C$587,"08*-1*",'MASTER TT'!$AM$2:$AM$587,"MAY-AUG 2025",'MASTER TT'!$J$2:$J$587,"&gt;=1"))</f>
        <v>0</v>
      </c>
      <c r="H236" s="79">
        <f>(COUNTIFS('MASTER TT'!$E$2:$E$587,$A$2:$A$7563,'MASTER TT'!$B$2:$B$587,"MONDAY",'MASTER TT'!$C$2:$C$587,"1100-1*",'MASTER TT'!$AM$2:$AM$587,"MAY-AUG 2025",'MASTER TT'!$J$2:$J$587,"&gt;=1"))</f>
        <v>0</v>
      </c>
      <c r="I236" s="79">
        <f>(COUNTIFS('MASTER TT'!$E$2:$E$587,$A$2:$A$7563,'MASTER TT'!$B$2:$B$587,"MONDAY",'MASTER TT'!$C$2:$C$587,"1200-1*",'MASTER TT'!$AM$2:$AM$587,"JAN-APRIL 2025",'MASTER TT'!$J$2:$J$587,"&gt;=1"))</f>
        <v>0</v>
      </c>
      <c r="J236" s="79">
        <f>(COUNTIFS('MASTER TT'!$E$2:$E$587,$A$2:$A$7563,'MASTER TT'!$B$2:$B$587,"MONDAY",'MASTER TT'!$C$2:$C$587,"1300-1*",'MASTER TT'!$AM$2:$AM$587,"JAN-APRIL 2025",'MASTER TT'!$J$2:$J$587,"&gt;=1"))</f>
        <v>0</v>
      </c>
      <c r="K236" s="79">
        <f>(COUNTIFS('MASTER TT'!$E$2:$E$587,$A$2:$A$7563,'MASTER TT'!$B$2:$B$587,"MONDAY",'MASTER TT'!$C$2:$C$587,"14*-1*",'MASTER TT'!$AM$2:$AM$587,"MAY-AUG 2025",'MASTER TT'!$J$2:$J$587,"&gt;=1"))</f>
        <v>0</v>
      </c>
      <c r="L236" s="79">
        <f>(COUNTIFS('MASTER TT'!$E$2:$E$587,$A$2:$A$7563,'MASTER TT'!$B$2:$B$587,"MONDAY",'MASTER TT'!$C$2:$C$587,"17*-*",'MASTER TT'!$AM$2:$AM$587,"JAN-APRIL 2025",'MASTER TT'!$J$2:$J$587,"&gt;=1"))</f>
        <v>0</v>
      </c>
      <c r="M236" s="79">
        <f>(COUNTIFS('MASTER TT'!$E$2:$E$587,$A$2:$A$7563,'MASTER TT'!$B$2:$B$587,"TUESDAY",'MASTER TT'!$C$2:$C$587,"0800-1*",'MASTER TT'!$AM$2:$AM$587,"MAY-AUG 2025",'MASTER TT'!$J$2:$J$587,"&gt;=1"))</f>
        <v>0</v>
      </c>
      <c r="N236" s="79">
        <f>(COUNTIFS('MASTER TT'!$E$2:$E$587,$A$2:$A$7563,'MASTER TT'!$B$2:$B$587,"TUESDAY",'MASTER TT'!$C$2:$C$587,"1100-1*",'MASTER TT'!$AM$2:$AM$587,"JMAY-AUG 2025",'MASTER TT'!$J$2:$J$587,"&gt;=1"))</f>
        <v>0</v>
      </c>
      <c r="O236" s="79">
        <f>(COUNTIFS('MASTER TT'!$E$2:$E$587,$A$2:$A$7563,'MASTER TT'!$B$2:$B$587,"TUESDAY",'MASTER TT'!$C$2:$C$587,"1200-1*",'MASTER TT'!$AM$2:$AM$587,"JAN-APRIL 2025",'MASTER TT'!$J$2:$J$587,"&gt;=1"))</f>
        <v>0</v>
      </c>
      <c r="P236" s="79">
        <f>(COUNTIFS('MASTER TT'!$E$2:$E$587,$A$2:$A$7563,'MASTER TT'!$B$2:$B$587,"TUESDAY",'MASTER TT'!$C$2:$C$587,"1300-1*",'MASTER TT'!$AM$2:$AM$587,"MAY-AUG 2025",'MASTER TT'!$J$2:$J$587,"&gt;=1"))</f>
        <v>0</v>
      </c>
      <c r="Q236" s="79">
        <f>(COUNTIFS('MASTER TT'!$E$2:$E$587,$A$2:$A$7563,'MASTER TT'!$B$2:$B$587,"TUESDAY",'MASTER TT'!$C$2:$C$587,"1400-1*",'MASTER TT'!$AM$2:$AM$587,"MAY-AUG 2025",'MASTER TT'!$J$2:$J$587,"&gt;=1"))</f>
        <v>0</v>
      </c>
      <c r="R236" s="79">
        <f>(COUNTIFS('MASTER TT'!$E$2:$E$587,$A$2:$A$7563,'MASTER TT'!$B$2:$B$587,"TUESDAY",'MASTER TT'!$C$2:$C$587,"17*-2*",'MASTER TT'!$AM$2:$AM$587,"MAY-AUG 2025",'MASTER TT'!$J$2:$J$587,"&gt;=1"))</f>
        <v>0</v>
      </c>
      <c r="S23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6" s="79" t="e">
        <f>(COUNTIFS('MASTER TT'!$E$2:$E$68682,$A$2:$A$7563,'MASTER TT'!$B$2:$B$68682,"FRIDAY",'MASTER TT'!$C$2:$C$68682,"0800-1*",'MASTER TT'!$AM$2:$AM$587,"MAY-AUG 2025",'MASTER TT'!$J$2:$J$68682,"&gt;=1"))</f>
        <v>#VALUE!</v>
      </c>
      <c r="AF236" s="79" t="e">
        <f>(COUNTIFS('MASTER TT'!$E$2:$E$68682,$A$2:$A$7563,'MASTER TT'!$B$2:$B$68682,"FRIDAY",'MASTER TT'!$C$2:$C$68682,"1100-1*",'MASTER TT'!$AM$2:$AM$587,"MAY-AUG 2025",'MASTER TT'!$J$2:$J$68682,"&gt;=1"))</f>
        <v>#VALUE!</v>
      </c>
      <c r="AG23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6" s="79" t="e">
        <f>(COUNTIFS('MASTER TT'!$E$2:$E$68682,$A$2:$A$7563,'MASTER TT'!$B$2:$B$68682,"FRIDAY",'MASTER TT'!$C$2:$C$68682,"1400-1*",'MASTER TT'!$AM$2:$AM$587,"MAY-AUG 2025",'MASTER TT'!$J$2:$J$68682,"&gt;=1"))</f>
        <v>#VALUE!</v>
      </c>
      <c r="AJ236" s="79" t="e">
        <f>(COUNTIFS('MASTER TT'!$E$2:$E$68682,$A$2:$A$7563,'MASTER TT'!$B$2:$B$68682,"FRIDAY",'MASTER TT'!$C$2:$C$68682,"17*-2*",'MASTER TT'!$AM$2:$AM$587,"MAY-AUG 2025",'MASTER TT'!$J$2:$J$68682,"&gt;=1"))</f>
        <v>#VALUE!</v>
      </c>
      <c r="AK23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6" s="79">
        <f>(COUNTIFS('MASTER TT'!$E$2:$E$68682,$A$2:$A$7563,'MASTER TT'!$B$2:$B$68682,"SATURDAY",'MASTER TT'!$C$2:$C$68682,"1200-1*",'MASTER TT'!$J$2:$J$68682,"&gt;=1"))</f>
        <v>0</v>
      </c>
      <c r="AN236" s="79">
        <f>(COUNTIFS('MASTER TT'!$E$2:$E$68682,$A$2:$A$7563,'MASTER TT'!$B$2:$B$68682,"SATURDAY",'MASTER TT'!$C$2:$C$68682,"1300-1*",'MASTER TT'!$J$2:$J$68682,"&gt;=1"))</f>
        <v>0</v>
      </c>
      <c r="AO236" s="79">
        <f>(COUNTIFS('MASTER TT'!$E$2:$E$68682,$A$2:$A$7563,'MASTER TT'!$B$2:$B$68682,"SATURDAY",'MASTER TT'!$C$2:$C$68682,"14*-1*",'MASTER TT'!$J$2:$J$68682,"&gt;=1"))</f>
        <v>0</v>
      </c>
      <c r="AP23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6" s="79" t="e">
        <f>(COUNTIFS('MASTER TT'!$E$2:$E$68682,$A$2:$A$7563,'MASTER TT'!$B$2:$B$68682,"SUNDAY",'MASTER TT'!$C$2:$C$68682,"0800-1*",'MASTER TT'!$AM$2:$AM$587,"MAY-AUG 2025",'MASTER TT'!$J$2:$J$68682,"&gt;=1"))</f>
        <v>#VALUE!</v>
      </c>
      <c r="AR236" s="79" t="e">
        <f>(COUNTIFS('MASTER TT'!$E$2:$E$68682,$A$2:$A$7563,'MASTER TT'!$B$2:$B$68682,"SUNDAY",'MASTER TT'!$C$2:$C$68682,"1100-1*",'MASTER TT'!$AM$2:$AM$587,"MAY-AUG 2025",'MASTER TT'!$J$2:$J$68682,"&gt;=1"))</f>
        <v>#VALUE!</v>
      </c>
      <c r="AS236" s="79" t="e">
        <f>(COUNTIFS('MASTER TT'!$E$2:$E$68682,$A$2:$A$7563,'MASTER TT'!$B$2:$B$68682,"SUNDAY",'MASTER TT'!$C$2:$C$68682,"1200-1*",'MASTER TT'!$AM$2:$AM$587,"MAY-AUG 2025",'MASTER TT'!$J$2:$J$68682,"&gt;=1"))</f>
        <v>#VALUE!</v>
      </c>
      <c r="AT236" s="79" t="e">
        <f>(COUNTIFS('MASTER TT'!$E$2:$E$68682,$A$2:$A$7563,'MASTER TT'!$B$2:$B$68682,"SUNDAY",'MASTER TT'!$C$2:$C$68682,"1300-1*",'MASTER TT'!$AM$2:$AM$587,"MAY-AUG 2025",'MASTER TT'!$J$2:$J$68682,"&gt;=1"))</f>
        <v>#VALUE!</v>
      </c>
      <c r="AU236" s="79" t="e">
        <f>(COUNTIFS('MASTER TT'!$E$2:$E$68682,$A$2:$A$7563,'MASTER TT'!$B$2:$B$68682,"SUNDAY",'MASTER TT'!$C$2:$C$68682,"1400-1*",'MASTER TT'!$AM$2:$AM$587,"MAY-AUG 2025",'MASTER TT'!$J$2:$J$68682,"&gt;=1"))</f>
        <v>#VALUE!</v>
      </c>
      <c r="AV236" s="79" t="e">
        <f>(COUNTIFS('MASTER TT'!$E$2:$E$68682,$A$2:$A$7563,'MASTER TT'!$B$2:$B$68682,"SUNDAY",'MASTER TT'!$C$2:$C$68682,"17*-2*",'MASTER TT'!$AM$2:$AM$587,"MAY-AUG 2025",'MASTER TT'!$J$2:$J$68682,"&gt;=1"))</f>
        <v>#VALUE!</v>
      </c>
      <c r="AW236" s="28"/>
      <c r="AX236" s="29"/>
      <c r="AY236" s="28"/>
      <c r="AZ236" s="28"/>
      <c r="BA236" s="28"/>
      <c r="BB236" s="28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1"/>
      <c r="BZ236" s="31"/>
      <c r="CA236" s="30"/>
      <c r="CB236" s="30"/>
      <c r="CC236" s="30"/>
      <c r="CD236" s="30"/>
      <c r="CE236" s="30"/>
      <c r="CF236" s="30"/>
    </row>
    <row r="237" spans="1:84" ht="14.25" customHeight="1">
      <c r="A237" s="122" t="s">
        <v>610</v>
      </c>
      <c r="B237" s="130" t="s">
        <v>510</v>
      </c>
      <c r="C237" s="131"/>
      <c r="D237" s="102"/>
      <c r="E237" s="102"/>
      <c r="F237" s="102" t="s">
        <v>454</v>
      </c>
      <c r="G237" s="79">
        <f>(COUNTIFS('MASTER TT'!$E$2:$E$587,$A$2:$A$7563,'MASTER TT'!$B$2:$B$587,"MONDAY",'MASTER TT'!$C$2:$C$587,"08*-1*",'MASTER TT'!$AM$2:$AM$587,"MAY-AUG 2025",'MASTER TT'!$J$2:$J$587,"&gt;=1"))</f>
        <v>0</v>
      </c>
      <c r="H237" s="79">
        <f>(COUNTIFS('MASTER TT'!$E$2:$E$587,$A$2:$A$7563,'MASTER TT'!$B$2:$B$587,"MONDAY",'MASTER TT'!$C$2:$C$587,"1100-1*",'MASTER TT'!$AM$2:$AM$587,"MAY-AUG 2025",'MASTER TT'!$J$2:$J$587,"&gt;=1"))</f>
        <v>0</v>
      </c>
      <c r="I237" s="79">
        <f>(COUNTIFS('MASTER TT'!$E$2:$E$587,$A$2:$A$7563,'MASTER TT'!$B$2:$B$587,"MONDAY",'MASTER TT'!$C$2:$C$587,"1200-1*",'MASTER TT'!$AM$2:$AM$587,"JAN-APRIL 2025",'MASTER TT'!$J$2:$J$587,"&gt;=1"))</f>
        <v>0</v>
      </c>
      <c r="J237" s="79">
        <f>(COUNTIFS('MASTER TT'!$E$2:$E$587,$A$2:$A$7563,'MASTER TT'!$B$2:$B$587,"MONDAY",'MASTER TT'!$C$2:$C$587,"1300-1*",'MASTER TT'!$AM$2:$AM$587,"JAN-APRIL 2025",'MASTER TT'!$J$2:$J$587,"&gt;=1"))</f>
        <v>0</v>
      </c>
      <c r="K237" s="79">
        <f>(COUNTIFS('MASTER TT'!$E$2:$E$587,$A$2:$A$7563,'MASTER TT'!$B$2:$B$587,"MONDAY",'MASTER TT'!$C$2:$C$587,"14*-1*",'MASTER TT'!$AM$2:$AM$587,"MAY-AUG 2025",'MASTER TT'!$J$2:$J$587,"&gt;=1"))</f>
        <v>0</v>
      </c>
      <c r="L237" s="79">
        <f>(COUNTIFS('MASTER TT'!$E$2:$E$587,$A$2:$A$7563,'MASTER TT'!$B$2:$B$587,"MONDAY",'MASTER TT'!$C$2:$C$587,"17*-*",'MASTER TT'!$AM$2:$AM$587,"JAN-APRIL 2025",'MASTER TT'!$J$2:$J$587,"&gt;=1"))</f>
        <v>0</v>
      </c>
      <c r="M237" s="79">
        <f>(COUNTIFS('MASTER TT'!$E$2:$E$587,$A$2:$A$7563,'MASTER TT'!$B$2:$B$587,"TUESDAY",'MASTER TT'!$C$2:$C$587,"0800-1*",'MASTER TT'!$AM$2:$AM$587,"MAY-AUG 2025",'MASTER TT'!$J$2:$J$587,"&gt;=1"))</f>
        <v>0</v>
      </c>
      <c r="N237" s="79">
        <f>(COUNTIFS('MASTER TT'!$E$2:$E$587,$A$2:$A$7563,'MASTER TT'!$B$2:$B$587,"TUESDAY",'MASTER TT'!$C$2:$C$587,"1100-1*",'MASTER TT'!$AM$2:$AM$587,"JMAY-AUG 2025",'MASTER TT'!$J$2:$J$587,"&gt;=1"))</f>
        <v>0</v>
      </c>
      <c r="O237" s="79">
        <f>(COUNTIFS('MASTER TT'!$E$2:$E$587,$A$2:$A$7563,'MASTER TT'!$B$2:$B$587,"TUESDAY",'MASTER TT'!$C$2:$C$587,"1200-1*",'MASTER TT'!$AM$2:$AM$587,"JAN-APRIL 2025",'MASTER TT'!$J$2:$J$587,"&gt;=1"))</f>
        <v>0</v>
      </c>
      <c r="P237" s="79">
        <f>(COUNTIFS('MASTER TT'!$E$2:$E$587,$A$2:$A$7563,'MASTER TT'!$B$2:$B$587,"TUESDAY",'MASTER TT'!$C$2:$C$587,"1300-1*",'MASTER TT'!$AM$2:$AM$587,"MAY-AUG 2025",'MASTER TT'!$J$2:$J$587,"&gt;=1"))</f>
        <v>0</v>
      </c>
      <c r="Q237" s="79">
        <f>(COUNTIFS('MASTER TT'!$E$2:$E$587,$A$2:$A$7563,'MASTER TT'!$B$2:$B$587,"TUESDAY",'MASTER TT'!$C$2:$C$587,"1400-1*",'MASTER TT'!$AM$2:$AM$587,"MAY-AUG 2025",'MASTER TT'!$J$2:$J$587,"&gt;=1"))</f>
        <v>0</v>
      </c>
      <c r="R237" s="79">
        <f>(COUNTIFS('MASTER TT'!$E$2:$E$587,$A$2:$A$7563,'MASTER TT'!$B$2:$B$587,"TUESDAY",'MASTER TT'!$C$2:$C$587,"17*-2*",'MASTER TT'!$AM$2:$AM$587,"MAY-AUG 2025",'MASTER TT'!$J$2:$J$587,"&gt;=1"))</f>
        <v>0</v>
      </c>
      <c r="S23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7" s="79" t="e">
        <f>(COUNTIFS('MASTER TT'!$E$2:$E$68682,$A$2:$A$7563,'MASTER TT'!$B$2:$B$68682,"FRIDAY",'MASTER TT'!$C$2:$C$68682,"0800-1*",'MASTER TT'!$AM$2:$AM$587,"MAY-AUG 2025",'MASTER TT'!$J$2:$J$68682,"&gt;=1"))</f>
        <v>#VALUE!</v>
      </c>
      <c r="AF237" s="79" t="e">
        <f>(COUNTIFS('MASTER TT'!$E$2:$E$68682,$A$2:$A$7563,'MASTER TT'!$B$2:$B$68682,"FRIDAY",'MASTER TT'!$C$2:$C$68682,"1100-1*",'MASTER TT'!$AM$2:$AM$587,"MAY-AUG 2025",'MASTER TT'!$J$2:$J$68682,"&gt;=1"))</f>
        <v>#VALUE!</v>
      </c>
      <c r="AG23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7" s="79" t="e">
        <f>(COUNTIFS('MASTER TT'!$E$2:$E$68682,$A$2:$A$7563,'MASTER TT'!$B$2:$B$68682,"FRIDAY",'MASTER TT'!$C$2:$C$68682,"1400-1*",'MASTER TT'!$AM$2:$AM$587,"MAY-AUG 2025",'MASTER TT'!$J$2:$J$68682,"&gt;=1"))</f>
        <v>#VALUE!</v>
      </c>
      <c r="AJ237" s="79" t="e">
        <f>(COUNTIFS('MASTER TT'!$E$2:$E$68682,$A$2:$A$7563,'MASTER TT'!$B$2:$B$68682,"FRIDAY",'MASTER TT'!$C$2:$C$68682,"17*-2*",'MASTER TT'!$AM$2:$AM$587,"MAY-AUG 2025",'MASTER TT'!$J$2:$J$68682,"&gt;=1"))</f>
        <v>#VALUE!</v>
      </c>
      <c r="AK23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7" s="79">
        <f>(COUNTIFS('MASTER TT'!$E$2:$E$68682,$A$2:$A$7563,'MASTER TT'!$B$2:$B$68682,"SATURDAY",'MASTER TT'!$C$2:$C$68682,"1200-1*",'MASTER TT'!$J$2:$J$68682,"&gt;=1"))</f>
        <v>0</v>
      </c>
      <c r="AN237" s="79">
        <f>(COUNTIFS('MASTER TT'!$E$2:$E$68682,$A$2:$A$7563,'MASTER TT'!$B$2:$B$68682,"SATURDAY",'MASTER TT'!$C$2:$C$68682,"1300-1*",'MASTER TT'!$J$2:$J$68682,"&gt;=1"))</f>
        <v>0</v>
      </c>
      <c r="AO237" s="79">
        <f>(COUNTIFS('MASTER TT'!$E$2:$E$68682,$A$2:$A$7563,'MASTER TT'!$B$2:$B$68682,"SATURDAY",'MASTER TT'!$C$2:$C$68682,"14*-1*",'MASTER TT'!$J$2:$J$68682,"&gt;=1"))</f>
        <v>0</v>
      </c>
      <c r="AP23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7" s="79" t="e">
        <f>(COUNTIFS('MASTER TT'!$E$2:$E$68682,$A$2:$A$7563,'MASTER TT'!$B$2:$B$68682,"SUNDAY",'MASTER TT'!$C$2:$C$68682,"0800-1*",'MASTER TT'!$AM$2:$AM$587,"MAY-AUG 2025",'MASTER TT'!$J$2:$J$68682,"&gt;=1"))</f>
        <v>#VALUE!</v>
      </c>
      <c r="AR237" s="79" t="e">
        <f>(COUNTIFS('MASTER TT'!$E$2:$E$68682,$A$2:$A$7563,'MASTER TT'!$B$2:$B$68682,"SUNDAY",'MASTER TT'!$C$2:$C$68682,"1100-1*",'MASTER TT'!$AM$2:$AM$587,"MAY-AUG 2025",'MASTER TT'!$J$2:$J$68682,"&gt;=1"))</f>
        <v>#VALUE!</v>
      </c>
      <c r="AS237" s="79" t="e">
        <f>(COUNTIFS('MASTER TT'!$E$2:$E$68682,$A$2:$A$7563,'MASTER TT'!$B$2:$B$68682,"SUNDAY",'MASTER TT'!$C$2:$C$68682,"1200-1*",'MASTER TT'!$AM$2:$AM$587,"MAY-AUG 2025",'MASTER TT'!$J$2:$J$68682,"&gt;=1"))</f>
        <v>#VALUE!</v>
      </c>
      <c r="AT237" s="79" t="e">
        <f>(COUNTIFS('MASTER TT'!$E$2:$E$68682,$A$2:$A$7563,'MASTER TT'!$B$2:$B$68682,"SUNDAY",'MASTER TT'!$C$2:$C$68682,"1300-1*",'MASTER TT'!$AM$2:$AM$587,"MAY-AUG 2025",'MASTER TT'!$J$2:$J$68682,"&gt;=1"))</f>
        <v>#VALUE!</v>
      </c>
      <c r="AU237" s="79" t="e">
        <f>(COUNTIFS('MASTER TT'!$E$2:$E$68682,$A$2:$A$7563,'MASTER TT'!$B$2:$B$68682,"SUNDAY",'MASTER TT'!$C$2:$C$68682,"1400-1*",'MASTER TT'!$AM$2:$AM$587,"MAY-AUG 2025",'MASTER TT'!$J$2:$J$68682,"&gt;=1"))</f>
        <v>#VALUE!</v>
      </c>
      <c r="AV237" s="79" t="e">
        <f>(COUNTIFS('MASTER TT'!$E$2:$E$68682,$A$2:$A$7563,'MASTER TT'!$B$2:$B$68682,"SUNDAY",'MASTER TT'!$C$2:$C$68682,"17*-2*",'MASTER TT'!$AM$2:$AM$587,"MAY-AUG 2025",'MASTER TT'!$J$2:$J$68682,"&gt;=1"))</f>
        <v>#VALUE!</v>
      </c>
      <c r="AW237" s="28"/>
      <c r="AX237" s="29"/>
      <c r="AY237" s="28"/>
      <c r="AZ237" s="28"/>
      <c r="BA237" s="28"/>
      <c r="BB237" s="28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1"/>
      <c r="BZ237" s="31"/>
      <c r="CA237" s="30"/>
      <c r="CB237" s="30"/>
      <c r="CC237" s="30"/>
      <c r="CD237" s="30"/>
      <c r="CE237" s="30"/>
      <c r="CF237" s="30"/>
    </row>
    <row r="238" spans="1:84" ht="14.25" customHeight="1">
      <c r="A238" s="122" t="s">
        <v>611</v>
      </c>
      <c r="B238" s="130" t="s">
        <v>510</v>
      </c>
      <c r="C238" s="131"/>
      <c r="D238" s="102"/>
      <c r="E238" s="102"/>
      <c r="F238" s="102" t="s">
        <v>454</v>
      </c>
      <c r="G238" s="79">
        <f>(COUNTIFS('MASTER TT'!$E$2:$E$587,$A$2:$A$7563,'MASTER TT'!$B$2:$B$587,"MONDAY",'MASTER TT'!$C$2:$C$587,"08*-1*",'MASTER TT'!$AM$2:$AM$587,"MAY-AUG 2025",'MASTER TT'!$J$2:$J$587,"&gt;=1"))</f>
        <v>0</v>
      </c>
      <c r="H238" s="79">
        <f>(COUNTIFS('MASTER TT'!$E$2:$E$587,$A$2:$A$7563,'MASTER TT'!$B$2:$B$587,"MONDAY",'MASTER TT'!$C$2:$C$587,"1100-1*",'MASTER TT'!$AM$2:$AM$587,"MAY-AUG 2025",'MASTER TT'!$J$2:$J$587,"&gt;=1"))</f>
        <v>0</v>
      </c>
      <c r="I238" s="79">
        <f>(COUNTIFS('MASTER TT'!$E$2:$E$587,$A$2:$A$7563,'MASTER TT'!$B$2:$B$587,"MONDAY",'MASTER TT'!$C$2:$C$587,"1200-1*",'MASTER TT'!$AM$2:$AM$587,"JAN-APRIL 2025",'MASTER TT'!$J$2:$J$587,"&gt;=1"))</f>
        <v>0</v>
      </c>
      <c r="J238" s="79">
        <f>(COUNTIFS('MASTER TT'!$E$2:$E$587,$A$2:$A$7563,'MASTER TT'!$B$2:$B$587,"MONDAY",'MASTER TT'!$C$2:$C$587,"1300-1*",'MASTER TT'!$AM$2:$AM$587,"JAN-APRIL 2025",'MASTER TT'!$J$2:$J$587,"&gt;=1"))</f>
        <v>0</v>
      </c>
      <c r="K238" s="79">
        <f>(COUNTIFS('MASTER TT'!$E$2:$E$587,$A$2:$A$7563,'MASTER TT'!$B$2:$B$587,"MONDAY",'MASTER TT'!$C$2:$C$587,"14*-1*",'MASTER TT'!$AM$2:$AM$587,"MAY-AUG 2025",'MASTER TT'!$J$2:$J$587,"&gt;=1"))</f>
        <v>0</v>
      </c>
      <c r="L238" s="79">
        <f>(COUNTIFS('MASTER TT'!$E$2:$E$587,$A$2:$A$7563,'MASTER TT'!$B$2:$B$587,"MONDAY",'MASTER TT'!$C$2:$C$587,"17*-*",'MASTER TT'!$AM$2:$AM$587,"JAN-APRIL 2025",'MASTER TT'!$J$2:$J$587,"&gt;=1"))</f>
        <v>0</v>
      </c>
      <c r="M238" s="79">
        <f>(COUNTIFS('MASTER TT'!$E$2:$E$587,$A$2:$A$7563,'MASTER TT'!$B$2:$B$587,"TUESDAY",'MASTER TT'!$C$2:$C$587,"0800-1*",'MASTER TT'!$AM$2:$AM$587,"MAY-AUG 2025",'MASTER TT'!$J$2:$J$587,"&gt;=1"))</f>
        <v>0</v>
      </c>
      <c r="N238" s="79">
        <f>(COUNTIFS('MASTER TT'!$E$2:$E$587,$A$2:$A$7563,'MASTER TT'!$B$2:$B$587,"TUESDAY",'MASTER TT'!$C$2:$C$587,"1100-1*",'MASTER TT'!$AM$2:$AM$587,"JMAY-AUG 2025",'MASTER TT'!$J$2:$J$587,"&gt;=1"))</f>
        <v>0</v>
      </c>
      <c r="O238" s="79">
        <f>(COUNTIFS('MASTER TT'!$E$2:$E$587,$A$2:$A$7563,'MASTER TT'!$B$2:$B$587,"TUESDAY",'MASTER TT'!$C$2:$C$587,"1200-1*",'MASTER TT'!$AM$2:$AM$587,"JAN-APRIL 2025",'MASTER TT'!$J$2:$J$587,"&gt;=1"))</f>
        <v>0</v>
      </c>
      <c r="P238" s="79">
        <f>(COUNTIFS('MASTER TT'!$E$2:$E$587,$A$2:$A$7563,'MASTER TT'!$B$2:$B$587,"TUESDAY",'MASTER TT'!$C$2:$C$587,"1300-1*",'MASTER TT'!$AM$2:$AM$587,"MAY-AUG 2025",'MASTER TT'!$J$2:$J$587,"&gt;=1"))</f>
        <v>0</v>
      </c>
      <c r="Q238" s="79">
        <f>(COUNTIFS('MASTER TT'!$E$2:$E$587,$A$2:$A$7563,'MASTER TT'!$B$2:$B$587,"TUESDAY",'MASTER TT'!$C$2:$C$587,"1400-1*",'MASTER TT'!$AM$2:$AM$587,"MAY-AUG 2025",'MASTER TT'!$J$2:$J$587,"&gt;=1"))</f>
        <v>0</v>
      </c>
      <c r="R238" s="79">
        <f>(COUNTIFS('MASTER TT'!$E$2:$E$587,$A$2:$A$7563,'MASTER TT'!$B$2:$B$587,"TUESDAY",'MASTER TT'!$C$2:$C$587,"17*-2*",'MASTER TT'!$AM$2:$AM$587,"MAY-AUG 2025",'MASTER TT'!$J$2:$J$587,"&gt;=1"))</f>
        <v>0</v>
      </c>
      <c r="S23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8" s="79" t="e">
        <f>(COUNTIFS('MASTER TT'!$E$2:$E$68682,$A$2:$A$7563,'MASTER TT'!$B$2:$B$68682,"FRIDAY",'MASTER TT'!$C$2:$C$68682,"0800-1*",'MASTER TT'!$AM$2:$AM$587,"MAY-AUG 2025",'MASTER TT'!$J$2:$J$68682,"&gt;=1"))</f>
        <v>#VALUE!</v>
      </c>
      <c r="AF238" s="79" t="e">
        <f>(COUNTIFS('MASTER TT'!$E$2:$E$68682,$A$2:$A$7563,'MASTER TT'!$B$2:$B$68682,"FRIDAY",'MASTER TT'!$C$2:$C$68682,"1100-1*",'MASTER TT'!$AM$2:$AM$587,"MAY-AUG 2025",'MASTER TT'!$J$2:$J$68682,"&gt;=1"))</f>
        <v>#VALUE!</v>
      </c>
      <c r="AG23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8" s="79" t="e">
        <f>(COUNTIFS('MASTER TT'!$E$2:$E$68682,$A$2:$A$7563,'MASTER TT'!$B$2:$B$68682,"FRIDAY",'MASTER TT'!$C$2:$C$68682,"1400-1*",'MASTER TT'!$AM$2:$AM$587,"MAY-AUG 2025",'MASTER TT'!$J$2:$J$68682,"&gt;=1"))</f>
        <v>#VALUE!</v>
      </c>
      <c r="AJ238" s="79" t="e">
        <f>(COUNTIFS('MASTER TT'!$E$2:$E$68682,$A$2:$A$7563,'MASTER TT'!$B$2:$B$68682,"FRIDAY",'MASTER TT'!$C$2:$C$68682,"17*-2*",'MASTER TT'!$AM$2:$AM$587,"MAY-AUG 2025",'MASTER TT'!$J$2:$J$68682,"&gt;=1"))</f>
        <v>#VALUE!</v>
      </c>
      <c r="AK23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8" s="79">
        <f>(COUNTIFS('MASTER TT'!$E$2:$E$68682,$A$2:$A$7563,'MASTER TT'!$B$2:$B$68682,"SATURDAY",'MASTER TT'!$C$2:$C$68682,"1200-1*",'MASTER TT'!$J$2:$J$68682,"&gt;=1"))</f>
        <v>0</v>
      </c>
      <c r="AN238" s="79">
        <f>(COUNTIFS('MASTER TT'!$E$2:$E$68682,$A$2:$A$7563,'MASTER TT'!$B$2:$B$68682,"SATURDAY",'MASTER TT'!$C$2:$C$68682,"1300-1*",'MASTER TT'!$J$2:$J$68682,"&gt;=1"))</f>
        <v>0</v>
      </c>
      <c r="AO238" s="79">
        <f>(COUNTIFS('MASTER TT'!$E$2:$E$68682,$A$2:$A$7563,'MASTER TT'!$B$2:$B$68682,"SATURDAY",'MASTER TT'!$C$2:$C$68682,"14*-1*",'MASTER TT'!$J$2:$J$68682,"&gt;=1"))</f>
        <v>0</v>
      </c>
      <c r="AP23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8" s="79" t="e">
        <f>(COUNTIFS('MASTER TT'!$E$2:$E$68682,$A$2:$A$7563,'MASTER TT'!$B$2:$B$68682,"SUNDAY",'MASTER TT'!$C$2:$C$68682,"0800-1*",'MASTER TT'!$AM$2:$AM$587,"MAY-AUG 2025",'MASTER TT'!$J$2:$J$68682,"&gt;=1"))</f>
        <v>#VALUE!</v>
      </c>
      <c r="AR238" s="79" t="e">
        <f>(COUNTIFS('MASTER TT'!$E$2:$E$68682,$A$2:$A$7563,'MASTER TT'!$B$2:$B$68682,"SUNDAY",'MASTER TT'!$C$2:$C$68682,"1100-1*",'MASTER TT'!$AM$2:$AM$587,"MAY-AUG 2025",'MASTER TT'!$J$2:$J$68682,"&gt;=1"))</f>
        <v>#VALUE!</v>
      </c>
      <c r="AS238" s="79" t="e">
        <f>(COUNTIFS('MASTER TT'!$E$2:$E$68682,$A$2:$A$7563,'MASTER TT'!$B$2:$B$68682,"SUNDAY",'MASTER TT'!$C$2:$C$68682,"1200-1*",'MASTER TT'!$AM$2:$AM$587,"MAY-AUG 2025",'MASTER TT'!$J$2:$J$68682,"&gt;=1"))</f>
        <v>#VALUE!</v>
      </c>
      <c r="AT238" s="79" t="e">
        <f>(COUNTIFS('MASTER TT'!$E$2:$E$68682,$A$2:$A$7563,'MASTER TT'!$B$2:$B$68682,"SUNDAY",'MASTER TT'!$C$2:$C$68682,"1300-1*",'MASTER TT'!$AM$2:$AM$587,"MAY-AUG 2025",'MASTER TT'!$J$2:$J$68682,"&gt;=1"))</f>
        <v>#VALUE!</v>
      </c>
      <c r="AU238" s="79" t="e">
        <f>(COUNTIFS('MASTER TT'!$E$2:$E$68682,$A$2:$A$7563,'MASTER TT'!$B$2:$B$68682,"SUNDAY",'MASTER TT'!$C$2:$C$68682,"1400-1*",'MASTER TT'!$AM$2:$AM$587,"MAY-AUG 2025",'MASTER TT'!$J$2:$J$68682,"&gt;=1"))</f>
        <v>#VALUE!</v>
      </c>
      <c r="AV238" s="79" t="e">
        <f>(COUNTIFS('MASTER TT'!$E$2:$E$68682,$A$2:$A$7563,'MASTER TT'!$B$2:$B$68682,"SUNDAY",'MASTER TT'!$C$2:$C$68682,"17*-2*",'MASTER TT'!$AM$2:$AM$587,"MAY-AUG 2025",'MASTER TT'!$J$2:$J$68682,"&gt;=1"))</f>
        <v>#VALUE!</v>
      </c>
      <c r="AW238" s="28"/>
      <c r="AX238" s="29"/>
      <c r="AY238" s="28"/>
      <c r="AZ238" s="28"/>
      <c r="BA238" s="28"/>
      <c r="BB238" s="28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1"/>
      <c r="BZ238" s="31"/>
      <c r="CA238" s="30"/>
      <c r="CB238" s="30"/>
      <c r="CC238" s="30"/>
      <c r="CD238" s="30"/>
      <c r="CE238" s="30"/>
      <c r="CF238" s="30"/>
    </row>
    <row r="239" spans="1:84" ht="14.25" customHeight="1">
      <c r="A239" s="122" t="s">
        <v>612</v>
      </c>
      <c r="B239" s="130" t="s">
        <v>510</v>
      </c>
      <c r="C239" s="131"/>
      <c r="D239" s="102"/>
      <c r="E239" s="102"/>
      <c r="F239" s="102" t="s">
        <v>454</v>
      </c>
      <c r="G239" s="79">
        <f>(COUNTIFS('MASTER TT'!$E$2:$E$587,$A$2:$A$7563,'MASTER TT'!$B$2:$B$587,"MONDAY",'MASTER TT'!$C$2:$C$587,"08*-1*",'MASTER TT'!$AM$2:$AM$587,"MAY-AUG 2025",'MASTER TT'!$J$2:$J$587,"&gt;=1"))</f>
        <v>0</v>
      </c>
      <c r="H239" s="79">
        <f>(COUNTIFS('MASTER TT'!$E$2:$E$587,$A$2:$A$7563,'MASTER TT'!$B$2:$B$587,"MONDAY",'MASTER TT'!$C$2:$C$587,"1100-1*",'MASTER TT'!$AM$2:$AM$587,"MAY-AUG 2025",'MASTER TT'!$J$2:$J$587,"&gt;=1"))</f>
        <v>0</v>
      </c>
      <c r="I239" s="79">
        <f>(COUNTIFS('MASTER TT'!$E$2:$E$587,$A$2:$A$7563,'MASTER TT'!$B$2:$B$587,"MONDAY",'MASTER TT'!$C$2:$C$587,"1200-1*",'MASTER TT'!$AM$2:$AM$587,"JAN-APRIL 2025",'MASTER TT'!$J$2:$J$587,"&gt;=1"))</f>
        <v>0</v>
      </c>
      <c r="J239" s="79">
        <f>(COUNTIFS('MASTER TT'!$E$2:$E$587,$A$2:$A$7563,'MASTER TT'!$B$2:$B$587,"MONDAY",'MASTER TT'!$C$2:$C$587,"1300-1*",'MASTER TT'!$AM$2:$AM$587,"JAN-APRIL 2025",'MASTER TT'!$J$2:$J$587,"&gt;=1"))</f>
        <v>0</v>
      </c>
      <c r="K239" s="79">
        <f>(COUNTIFS('MASTER TT'!$E$2:$E$587,$A$2:$A$7563,'MASTER TT'!$B$2:$B$587,"MONDAY",'MASTER TT'!$C$2:$C$587,"14*-1*",'MASTER TT'!$AM$2:$AM$587,"MAY-AUG 2025",'MASTER TT'!$J$2:$J$587,"&gt;=1"))</f>
        <v>0</v>
      </c>
      <c r="L239" s="79">
        <f>(COUNTIFS('MASTER TT'!$E$2:$E$587,$A$2:$A$7563,'MASTER TT'!$B$2:$B$587,"MONDAY",'MASTER TT'!$C$2:$C$587,"17*-*",'MASTER TT'!$AM$2:$AM$587,"JAN-APRIL 2025",'MASTER TT'!$J$2:$J$587,"&gt;=1"))</f>
        <v>0</v>
      </c>
      <c r="M239" s="79">
        <f>(COUNTIFS('MASTER TT'!$E$2:$E$587,$A$2:$A$7563,'MASTER TT'!$B$2:$B$587,"TUESDAY",'MASTER TT'!$C$2:$C$587,"0800-1*",'MASTER TT'!$AM$2:$AM$587,"MAY-AUG 2025",'MASTER TT'!$J$2:$J$587,"&gt;=1"))</f>
        <v>0</v>
      </c>
      <c r="N239" s="79">
        <f>(COUNTIFS('MASTER TT'!$E$2:$E$587,$A$2:$A$7563,'MASTER TT'!$B$2:$B$587,"TUESDAY",'MASTER TT'!$C$2:$C$587,"1100-1*",'MASTER TT'!$AM$2:$AM$587,"JMAY-AUG 2025",'MASTER TT'!$J$2:$J$587,"&gt;=1"))</f>
        <v>0</v>
      </c>
      <c r="O239" s="79">
        <f>(COUNTIFS('MASTER TT'!$E$2:$E$587,$A$2:$A$7563,'MASTER TT'!$B$2:$B$587,"TUESDAY",'MASTER TT'!$C$2:$C$587,"1200-1*",'MASTER TT'!$AM$2:$AM$587,"JAN-APRIL 2025",'MASTER TT'!$J$2:$J$587,"&gt;=1"))</f>
        <v>0</v>
      </c>
      <c r="P239" s="79">
        <f>(COUNTIFS('MASTER TT'!$E$2:$E$587,$A$2:$A$7563,'MASTER TT'!$B$2:$B$587,"TUESDAY",'MASTER TT'!$C$2:$C$587,"1300-1*",'MASTER TT'!$AM$2:$AM$587,"MAY-AUG 2025",'MASTER TT'!$J$2:$J$587,"&gt;=1"))</f>
        <v>0</v>
      </c>
      <c r="Q239" s="79">
        <f>(COUNTIFS('MASTER TT'!$E$2:$E$587,$A$2:$A$7563,'MASTER TT'!$B$2:$B$587,"TUESDAY",'MASTER TT'!$C$2:$C$587,"1400-1*",'MASTER TT'!$AM$2:$AM$587,"MAY-AUG 2025",'MASTER TT'!$J$2:$J$587,"&gt;=1"))</f>
        <v>0</v>
      </c>
      <c r="R239" s="79">
        <f>(COUNTIFS('MASTER TT'!$E$2:$E$587,$A$2:$A$7563,'MASTER TT'!$B$2:$B$587,"TUESDAY",'MASTER TT'!$C$2:$C$587,"17*-2*",'MASTER TT'!$AM$2:$AM$587,"MAY-AUG 2025",'MASTER TT'!$J$2:$J$587,"&gt;=1"))</f>
        <v>0</v>
      </c>
      <c r="S23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3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3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3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3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3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3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3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3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3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3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3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39" s="79" t="e">
        <f>(COUNTIFS('MASTER TT'!$E$2:$E$68682,$A$2:$A$7563,'MASTER TT'!$B$2:$B$68682,"FRIDAY",'MASTER TT'!$C$2:$C$68682,"0800-1*",'MASTER TT'!$AM$2:$AM$587,"MAY-AUG 2025",'MASTER TT'!$J$2:$J$68682,"&gt;=1"))</f>
        <v>#VALUE!</v>
      </c>
      <c r="AF239" s="79" t="e">
        <f>(COUNTIFS('MASTER TT'!$E$2:$E$68682,$A$2:$A$7563,'MASTER TT'!$B$2:$B$68682,"FRIDAY",'MASTER TT'!$C$2:$C$68682,"1100-1*",'MASTER TT'!$AM$2:$AM$587,"MAY-AUG 2025",'MASTER TT'!$J$2:$J$68682,"&gt;=1"))</f>
        <v>#VALUE!</v>
      </c>
      <c r="AG23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3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39" s="79" t="e">
        <f>(COUNTIFS('MASTER TT'!$E$2:$E$68682,$A$2:$A$7563,'MASTER TT'!$B$2:$B$68682,"FRIDAY",'MASTER TT'!$C$2:$C$68682,"1400-1*",'MASTER TT'!$AM$2:$AM$587,"MAY-AUG 2025",'MASTER TT'!$J$2:$J$68682,"&gt;=1"))</f>
        <v>#VALUE!</v>
      </c>
      <c r="AJ239" s="79" t="e">
        <f>(COUNTIFS('MASTER TT'!$E$2:$E$68682,$A$2:$A$7563,'MASTER TT'!$B$2:$B$68682,"FRIDAY",'MASTER TT'!$C$2:$C$68682,"17*-2*",'MASTER TT'!$AM$2:$AM$587,"MAY-AUG 2025",'MASTER TT'!$J$2:$J$68682,"&gt;=1"))</f>
        <v>#VALUE!</v>
      </c>
      <c r="AK23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3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39" s="79">
        <f>(COUNTIFS('MASTER TT'!$E$2:$E$68682,$A$2:$A$7563,'MASTER TT'!$B$2:$B$68682,"SATURDAY",'MASTER TT'!$C$2:$C$68682,"1200-1*",'MASTER TT'!$J$2:$J$68682,"&gt;=1"))</f>
        <v>0</v>
      </c>
      <c r="AN239" s="79">
        <f>(COUNTIFS('MASTER TT'!$E$2:$E$68682,$A$2:$A$7563,'MASTER TT'!$B$2:$B$68682,"SATURDAY",'MASTER TT'!$C$2:$C$68682,"1300-1*",'MASTER TT'!$J$2:$J$68682,"&gt;=1"))</f>
        <v>0</v>
      </c>
      <c r="AO239" s="79">
        <f>(COUNTIFS('MASTER TT'!$E$2:$E$68682,$A$2:$A$7563,'MASTER TT'!$B$2:$B$68682,"SATURDAY",'MASTER TT'!$C$2:$C$68682,"14*-1*",'MASTER TT'!$J$2:$J$68682,"&gt;=1"))</f>
        <v>0</v>
      </c>
      <c r="AP23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39" s="79" t="e">
        <f>(COUNTIFS('MASTER TT'!$E$2:$E$68682,$A$2:$A$7563,'MASTER TT'!$B$2:$B$68682,"SUNDAY",'MASTER TT'!$C$2:$C$68682,"0800-1*",'MASTER TT'!$AM$2:$AM$587,"MAY-AUG 2025",'MASTER TT'!$J$2:$J$68682,"&gt;=1"))</f>
        <v>#VALUE!</v>
      </c>
      <c r="AR239" s="79" t="e">
        <f>(COUNTIFS('MASTER TT'!$E$2:$E$68682,$A$2:$A$7563,'MASTER TT'!$B$2:$B$68682,"SUNDAY",'MASTER TT'!$C$2:$C$68682,"1100-1*",'MASTER TT'!$AM$2:$AM$587,"MAY-AUG 2025",'MASTER TT'!$J$2:$J$68682,"&gt;=1"))</f>
        <v>#VALUE!</v>
      </c>
      <c r="AS239" s="79" t="e">
        <f>(COUNTIFS('MASTER TT'!$E$2:$E$68682,$A$2:$A$7563,'MASTER TT'!$B$2:$B$68682,"SUNDAY",'MASTER TT'!$C$2:$C$68682,"1200-1*",'MASTER TT'!$AM$2:$AM$587,"MAY-AUG 2025",'MASTER TT'!$J$2:$J$68682,"&gt;=1"))</f>
        <v>#VALUE!</v>
      </c>
      <c r="AT239" s="79" t="e">
        <f>(COUNTIFS('MASTER TT'!$E$2:$E$68682,$A$2:$A$7563,'MASTER TT'!$B$2:$B$68682,"SUNDAY",'MASTER TT'!$C$2:$C$68682,"1300-1*",'MASTER TT'!$AM$2:$AM$587,"MAY-AUG 2025",'MASTER TT'!$J$2:$J$68682,"&gt;=1"))</f>
        <v>#VALUE!</v>
      </c>
      <c r="AU239" s="79" t="e">
        <f>(COUNTIFS('MASTER TT'!$E$2:$E$68682,$A$2:$A$7563,'MASTER TT'!$B$2:$B$68682,"SUNDAY",'MASTER TT'!$C$2:$C$68682,"1400-1*",'MASTER TT'!$AM$2:$AM$587,"MAY-AUG 2025",'MASTER TT'!$J$2:$J$68682,"&gt;=1"))</f>
        <v>#VALUE!</v>
      </c>
      <c r="AV239" s="79" t="e">
        <f>(COUNTIFS('MASTER TT'!$E$2:$E$68682,$A$2:$A$7563,'MASTER TT'!$B$2:$B$68682,"SUNDAY",'MASTER TT'!$C$2:$C$68682,"17*-2*",'MASTER TT'!$AM$2:$AM$587,"MAY-AUG 2025",'MASTER TT'!$J$2:$J$68682,"&gt;=1"))</f>
        <v>#VALUE!</v>
      </c>
      <c r="AW239" s="28"/>
      <c r="AX239" s="29"/>
      <c r="AY239" s="28"/>
      <c r="AZ239" s="28"/>
      <c r="BA239" s="28"/>
      <c r="BB239" s="28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1"/>
      <c r="BZ239" s="31"/>
      <c r="CA239" s="30"/>
      <c r="CB239" s="30"/>
      <c r="CC239" s="30"/>
      <c r="CD239" s="30"/>
      <c r="CE239" s="30"/>
      <c r="CF239" s="30"/>
    </row>
    <row r="240" spans="1:84" ht="14.25" customHeight="1">
      <c r="A240" s="122" t="s">
        <v>613</v>
      </c>
      <c r="B240" s="130" t="s">
        <v>510</v>
      </c>
      <c r="C240" s="131"/>
      <c r="D240" s="102"/>
      <c r="E240" s="102"/>
      <c r="F240" s="102" t="s">
        <v>454</v>
      </c>
      <c r="G240" s="79">
        <f>(COUNTIFS('MASTER TT'!$E$2:$E$587,$A$2:$A$7563,'MASTER TT'!$B$2:$B$587,"MONDAY",'MASTER TT'!$C$2:$C$587,"08*-1*",'MASTER TT'!$AM$2:$AM$587,"MAY-AUG 2025",'MASTER TT'!$J$2:$J$587,"&gt;=1"))</f>
        <v>0</v>
      </c>
      <c r="H240" s="79">
        <f>(COUNTIFS('MASTER TT'!$E$2:$E$587,$A$2:$A$7563,'MASTER TT'!$B$2:$B$587,"MONDAY",'MASTER TT'!$C$2:$C$587,"1100-1*",'MASTER TT'!$AM$2:$AM$587,"MAY-AUG 2025",'MASTER TT'!$J$2:$J$587,"&gt;=1"))</f>
        <v>0</v>
      </c>
      <c r="I240" s="79">
        <f>(COUNTIFS('MASTER TT'!$E$2:$E$587,$A$2:$A$7563,'MASTER TT'!$B$2:$B$587,"MONDAY",'MASTER TT'!$C$2:$C$587,"1200-1*",'MASTER TT'!$AM$2:$AM$587,"JAN-APRIL 2025",'MASTER TT'!$J$2:$J$587,"&gt;=1"))</f>
        <v>0</v>
      </c>
      <c r="J240" s="79">
        <f>(COUNTIFS('MASTER TT'!$E$2:$E$587,$A$2:$A$7563,'MASTER TT'!$B$2:$B$587,"MONDAY",'MASTER TT'!$C$2:$C$587,"1300-1*",'MASTER TT'!$AM$2:$AM$587,"JAN-APRIL 2025",'MASTER TT'!$J$2:$J$587,"&gt;=1"))</f>
        <v>0</v>
      </c>
      <c r="K240" s="79">
        <f>(COUNTIFS('MASTER TT'!$E$2:$E$587,$A$2:$A$7563,'MASTER TT'!$B$2:$B$587,"MONDAY",'MASTER TT'!$C$2:$C$587,"14*-1*",'MASTER TT'!$AM$2:$AM$587,"MAY-AUG 2025",'MASTER TT'!$J$2:$J$587,"&gt;=1"))</f>
        <v>0</v>
      </c>
      <c r="L240" s="79">
        <f>(COUNTIFS('MASTER TT'!$E$2:$E$587,$A$2:$A$7563,'MASTER TT'!$B$2:$B$587,"MONDAY",'MASTER TT'!$C$2:$C$587,"17*-*",'MASTER TT'!$AM$2:$AM$587,"JAN-APRIL 2025",'MASTER TT'!$J$2:$J$587,"&gt;=1"))</f>
        <v>0</v>
      </c>
      <c r="M240" s="79">
        <f>(COUNTIFS('MASTER TT'!$E$2:$E$587,$A$2:$A$7563,'MASTER TT'!$B$2:$B$587,"TUESDAY",'MASTER TT'!$C$2:$C$587,"0800-1*",'MASTER TT'!$AM$2:$AM$587,"MAY-AUG 2025",'MASTER TT'!$J$2:$J$587,"&gt;=1"))</f>
        <v>0</v>
      </c>
      <c r="N240" s="79">
        <f>(COUNTIFS('MASTER TT'!$E$2:$E$587,$A$2:$A$7563,'MASTER TT'!$B$2:$B$587,"TUESDAY",'MASTER TT'!$C$2:$C$587,"1100-1*",'MASTER TT'!$AM$2:$AM$587,"JMAY-AUG 2025",'MASTER TT'!$J$2:$J$587,"&gt;=1"))</f>
        <v>0</v>
      </c>
      <c r="O240" s="79">
        <f>(COUNTIFS('MASTER TT'!$E$2:$E$587,$A$2:$A$7563,'MASTER TT'!$B$2:$B$587,"TUESDAY",'MASTER TT'!$C$2:$C$587,"1200-1*",'MASTER TT'!$AM$2:$AM$587,"JAN-APRIL 2025",'MASTER TT'!$J$2:$J$587,"&gt;=1"))</f>
        <v>0</v>
      </c>
      <c r="P240" s="79">
        <f>(COUNTIFS('MASTER TT'!$E$2:$E$587,$A$2:$A$7563,'MASTER TT'!$B$2:$B$587,"TUESDAY",'MASTER TT'!$C$2:$C$587,"1300-1*",'MASTER TT'!$AM$2:$AM$587,"MAY-AUG 2025",'MASTER TT'!$J$2:$J$587,"&gt;=1"))</f>
        <v>0</v>
      </c>
      <c r="Q240" s="79">
        <f>(COUNTIFS('MASTER TT'!$E$2:$E$587,$A$2:$A$7563,'MASTER TT'!$B$2:$B$587,"TUESDAY",'MASTER TT'!$C$2:$C$587,"1400-1*",'MASTER TT'!$AM$2:$AM$587,"MAY-AUG 2025",'MASTER TT'!$J$2:$J$587,"&gt;=1"))</f>
        <v>0</v>
      </c>
      <c r="R240" s="79">
        <f>(COUNTIFS('MASTER TT'!$E$2:$E$587,$A$2:$A$7563,'MASTER TT'!$B$2:$B$587,"TUESDAY",'MASTER TT'!$C$2:$C$587,"17*-2*",'MASTER TT'!$AM$2:$AM$587,"MAY-AUG 2025",'MASTER TT'!$J$2:$J$587,"&gt;=1"))</f>
        <v>0</v>
      </c>
      <c r="S24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0" s="79" t="e">
        <f>(COUNTIFS('MASTER TT'!$E$2:$E$68682,$A$2:$A$7563,'MASTER TT'!$B$2:$B$68682,"FRIDAY",'MASTER TT'!$C$2:$C$68682,"0800-1*",'MASTER TT'!$AM$2:$AM$587,"MAY-AUG 2025",'MASTER TT'!$J$2:$J$68682,"&gt;=1"))</f>
        <v>#VALUE!</v>
      </c>
      <c r="AF240" s="79" t="e">
        <f>(COUNTIFS('MASTER TT'!$E$2:$E$68682,$A$2:$A$7563,'MASTER TT'!$B$2:$B$68682,"FRIDAY",'MASTER TT'!$C$2:$C$68682,"1100-1*",'MASTER TT'!$AM$2:$AM$587,"MAY-AUG 2025",'MASTER TT'!$J$2:$J$68682,"&gt;=1"))</f>
        <v>#VALUE!</v>
      </c>
      <c r="AG24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0" s="79" t="e">
        <f>(COUNTIFS('MASTER TT'!$E$2:$E$68682,$A$2:$A$7563,'MASTER TT'!$B$2:$B$68682,"FRIDAY",'MASTER TT'!$C$2:$C$68682,"1400-1*",'MASTER TT'!$AM$2:$AM$587,"MAY-AUG 2025",'MASTER TT'!$J$2:$J$68682,"&gt;=1"))</f>
        <v>#VALUE!</v>
      </c>
      <c r="AJ240" s="79" t="e">
        <f>(COUNTIFS('MASTER TT'!$E$2:$E$68682,$A$2:$A$7563,'MASTER TT'!$B$2:$B$68682,"FRIDAY",'MASTER TT'!$C$2:$C$68682,"17*-2*",'MASTER TT'!$AM$2:$AM$587,"MAY-AUG 2025",'MASTER TT'!$J$2:$J$68682,"&gt;=1"))</f>
        <v>#VALUE!</v>
      </c>
      <c r="AK24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0" s="79">
        <f>(COUNTIFS('MASTER TT'!$E$2:$E$68682,$A$2:$A$7563,'MASTER TT'!$B$2:$B$68682,"SATURDAY",'MASTER TT'!$C$2:$C$68682,"1200-1*",'MASTER TT'!$J$2:$J$68682,"&gt;=1"))</f>
        <v>0</v>
      </c>
      <c r="AN240" s="79">
        <f>(COUNTIFS('MASTER TT'!$E$2:$E$68682,$A$2:$A$7563,'MASTER TT'!$B$2:$B$68682,"SATURDAY",'MASTER TT'!$C$2:$C$68682,"1300-1*",'MASTER TT'!$J$2:$J$68682,"&gt;=1"))</f>
        <v>0</v>
      </c>
      <c r="AO240" s="79">
        <f>(COUNTIFS('MASTER TT'!$E$2:$E$68682,$A$2:$A$7563,'MASTER TT'!$B$2:$B$68682,"SATURDAY",'MASTER TT'!$C$2:$C$68682,"14*-1*",'MASTER TT'!$J$2:$J$68682,"&gt;=1"))</f>
        <v>0</v>
      </c>
      <c r="AP24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0" s="79" t="e">
        <f>(COUNTIFS('MASTER TT'!$E$2:$E$68682,$A$2:$A$7563,'MASTER TT'!$B$2:$B$68682,"SUNDAY",'MASTER TT'!$C$2:$C$68682,"0800-1*",'MASTER TT'!$AM$2:$AM$587,"MAY-AUG 2025",'MASTER TT'!$J$2:$J$68682,"&gt;=1"))</f>
        <v>#VALUE!</v>
      </c>
      <c r="AR240" s="79" t="e">
        <f>(COUNTIFS('MASTER TT'!$E$2:$E$68682,$A$2:$A$7563,'MASTER TT'!$B$2:$B$68682,"SUNDAY",'MASTER TT'!$C$2:$C$68682,"1100-1*",'MASTER TT'!$AM$2:$AM$587,"MAY-AUG 2025",'MASTER TT'!$J$2:$J$68682,"&gt;=1"))</f>
        <v>#VALUE!</v>
      </c>
      <c r="AS240" s="79" t="e">
        <f>(COUNTIFS('MASTER TT'!$E$2:$E$68682,$A$2:$A$7563,'MASTER TT'!$B$2:$B$68682,"SUNDAY",'MASTER TT'!$C$2:$C$68682,"1200-1*",'MASTER TT'!$AM$2:$AM$587,"MAY-AUG 2025",'MASTER TT'!$J$2:$J$68682,"&gt;=1"))</f>
        <v>#VALUE!</v>
      </c>
      <c r="AT240" s="79" t="e">
        <f>(COUNTIFS('MASTER TT'!$E$2:$E$68682,$A$2:$A$7563,'MASTER TT'!$B$2:$B$68682,"SUNDAY",'MASTER TT'!$C$2:$C$68682,"1300-1*",'MASTER TT'!$AM$2:$AM$587,"MAY-AUG 2025",'MASTER TT'!$J$2:$J$68682,"&gt;=1"))</f>
        <v>#VALUE!</v>
      </c>
      <c r="AU240" s="79" t="e">
        <f>(COUNTIFS('MASTER TT'!$E$2:$E$68682,$A$2:$A$7563,'MASTER TT'!$B$2:$B$68682,"SUNDAY",'MASTER TT'!$C$2:$C$68682,"1400-1*",'MASTER TT'!$AM$2:$AM$587,"MAY-AUG 2025",'MASTER TT'!$J$2:$J$68682,"&gt;=1"))</f>
        <v>#VALUE!</v>
      </c>
      <c r="AV240" s="79" t="e">
        <f>(COUNTIFS('MASTER TT'!$E$2:$E$68682,$A$2:$A$7563,'MASTER TT'!$B$2:$B$68682,"SUNDAY",'MASTER TT'!$C$2:$C$68682,"17*-2*",'MASTER TT'!$AM$2:$AM$587,"MAY-AUG 2025",'MASTER TT'!$J$2:$J$68682,"&gt;=1"))</f>
        <v>#VALUE!</v>
      </c>
      <c r="AW240" s="28"/>
      <c r="AX240" s="29"/>
      <c r="AY240" s="28"/>
      <c r="AZ240" s="28"/>
      <c r="BA240" s="28"/>
      <c r="BB240" s="28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1"/>
      <c r="BZ240" s="31"/>
      <c r="CA240" s="30"/>
      <c r="CB240" s="30"/>
      <c r="CC240" s="30"/>
      <c r="CD240" s="30"/>
      <c r="CE240" s="30"/>
      <c r="CF240" s="30"/>
    </row>
    <row r="241" spans="1:84" ht="14.25" customHeight="1">
      <c r="A241" s="122" t="s">
        <v>614</v>
      </c>
      <c r="B241" s="130" t="s">
        <v>510</v>
      </c>
      <c r="C241" s="131"/>
      <c r="D241" s="102"/>
      <c r="E241" s="102"/>
      <c r="F241" s="102" t="s">
        <v>454</v>
      </c>
      <c r="G241" s="79">
        <f>(COUNTIFS('MASTER TT'!$E$2:$E$587,$A$2:$A$7563,'MASTER TT'!$B$2:$B$587,"MONDAY",'MASTER TT'!$C$2:$C$587,"08*-1*",'MASTER TT'!$AM$2:$AM$587,"MAY-AUG 2025",'MASTER TT'!$J$2:$J$587,"&gt;=1"))</f>
        <v>0</v>
      </c>
      <c r="H241" s="79">
        <f>(COUNTIFS('MASTER TT'!$E$2:$E$587,$A$2:$A$7563,'MASTER TT'!$B$2:$B$587,"MONDAY",'MASTER TT'!$C$2:$C$587,"1100-1*",'MASTER TT'!$AM$2:$AM$587,"MAY-AUG 2025",'MASTER TT'!$J$2:$J$587,"&gt;=1"))</f>
        <v>0</v>
      </c>
      <c r="I241" s="79">
        <f>(COUNTIFS('MASTER TT'!$E$2:$E$587,$A$2:$A$7563,'MASTER TT'!$B$2:$B$587,"MONDAY",'MASTER TT'!$C$2:$C$587,"1200-1*",'MASTER TT'!$AM$2:$AM$587,"JAN-APRIL 2025",'MASTER TT'!$J$2:$J$587,"&gt;=1"))</f>
        <v>0</v>
      </c>
      <c r="J241" s="79">
        <f>(COUNTIFS('MASTER TT'!$E$2:$E$587,$A$2:$A$7563,'MASTER TT'!$B$2:$B$587,"MONDAY",'MASTER TT'!$C$2:$C$587,"1300-1*",'MASTER TT'!$AM$2:$AM$587,"JAN-APRIL 2025",'MASTER TT'!$J$2:$J$587,"&gt;=1"))</f>
        <v>0</v>
      </c>
      <c r="K241" s="79">
        <f>(COUNTIFS('MASTER TT'!$E$2:$E$587,$A$2:$A$7563,'MASTER TT'!$B$2:$B$587,"MONDAY",'MASTER TT'!$C$2:$C$587,"14*-1*",'MASTER TT'!$AM$2:$AM$587,"MAY-AUG 2025",'MASTER TT'!$J$2:$J$587,"&gt;=1"))</f>
        <v>0</v>
      </c>
      <c r="L241" s="79">
        <f>(COUNTIFS('MASTER TT'!$E$2:$E$587,$A$2:$A$7563,'MASTER TT'!$B$2:$B$587,"MONDAY",'MASTER TT'!$C$2:$C$587,"17*-*",'MASTER TT'!$AM$2:$AM$587,"JAN-APRIL 2025",'MASTER TT'!$J$2:$J$587,"&gt;=1"))</f>
        <v>0</v>
      </c>
      <c r="M241" s="79">
        <f>(COUNTIFS('MASTER TT'!$E$2:$E$587,$A$2:$A$7563,'MASTER TT'!$B$2:$B$587,"TUESDAY",'MASTER TT'!$C$2:$C$587,"0800-1*",'MASTER TT'!$AM$2:$AM$587,"MAY-AUG 2025",'MASTER TT'!$J$2:$J$587,"&gt;=1"))</f>
        <v>0</v>
      </c>
      <c r="N241" s="79">
        <f>(COUNTIFS('MASTER TT'!$E$2:$E$587,$A$2:$A$7563,'MASTER TT'!$B$2:$B$587,"TUESDAY",'MASTER TT'!$C$2:$C$587,"1100-1*",'MASTER TT'!$AM$2:$AM$587,"JMAY-AUG 2025",'MASTER TT'!$J$2:$J$587,"&gt;=1"))</f>
        <v>0</v>
      </c>
      <c r="O241" s="79">
        <f>(COUNTIFS('MASTER TT'!$E$2:$E$587,$A$2:$A$7563,'MASTER TT'!$B$2:$B$587,"TUESDAY",'MASTER TT'!$C$2:$C$587,"1200-1*",'MASTER TT'!$AM$2:$AM$587,"JAN-APRIL 2025",'MASTER TT'!$J$2:$J$587,"&gt;=1"))</f>
        <v>0</v>
      </c>
      <c r="P241" s="79">
        <f>(COUNTIFS('MASTER TT'!$E$2:$E$587,$A$2:$A$7563,'MASTER TT'!$B$2:$B$587,"TUESDAY",'MASTER TT'!$C$2:$C$587,"1300-1*",'MASTER TT'!$AM$2:$AM$587,"MAY-AUG 2025",'MASTER TT'!$J$2:$J$587,"&gt;=1"))</f>
        <v>0</v>
      </c>
      <c r="Q241" s="79">
        <f>(COUNTIFS('MASTER TT'!$E$2:$E$587,$A$2:$A$7563,'MASTER TT'!$B$2:$B$587,"TUESDAY",'MASTER TT'!$C$2:$C$587,"1400-1*",'MASTER TT'!$AM$2:$AM$587,"MAY-AUG 2025",'MASTER TT'!$J$2:$J$587,"&gt;=1"))</f>
        <v>0</v>
      </c>
      <c r="R241" s="79">
        <f>(COUNTIFS('MASTER TT'!$E$2:$E$587,$A$2:$A$7563,'MASTER TT'!$B$2:$B$587,"TUESDAY",'MASTER TT'!$C$2:$C$587,"17*-2*",'MASTER TT'!$AM$2:$AM$587,"MAY-AUG 2025",'MASTER TT'!$J$2:$J$587,"&gt;=1"))</f>
        <v>0</v>
      </c>
      <c r="S24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1" s="79" t="e">
        <f>(COUNTIFS('MASTER TT'!$E$2:$E$68682,$A$2:$A$7563,'MASTER TT'!$B$2:$B$68682,"FRIDAY",'MASTER TT'!$C$2:$C$68682,"0800-1*",'MASTER TT'!$AM$2:$AM$587,"MAY-AUG 2025",'MASTER TT'!$J$2:$J$68682,"&gt;=1"))</f>
        <v>#VALUE!</v>
      </c>
      <c r="AF241" s="79" t="e">
        <f>(COUNTIFS('MASTER TT'!$E$2:$E$68682,$A$2:$A$7563,'MASTER TT'!$B$2:$B$68682,"FRIDAY",'MASTER TT'!$C$2:$C$68682,"1100-1*",'MASTER TT'!$AM$2:$AM$587,"MAY-AUG 2025",'MASTER TT'!$J$2:$J$68682,"&gt;=1"))</f>
        <v>#VALUE!</v>
      </c>
      <c r="AG24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1" s="79" t="e">
        <f>(COUNTIFS('MASTER TT'!$E$2:$E$68682,$A$2:$A$7563,'MASTER TT'!$B$2:$B$68682,"FRIDAY",'MASTER TT'!$C$2:$C$68682,"1400-1*",'MASTER TT'!$AM$2:$AM$587,"MAY-AUG 2025",'MASTER TT'!$J$2:$J$68682,"&gt;=1"))</f>
        <v>#VALUE!</v>
      </c>
      <c r="AJ241" s="79" t="e">
        <f>(COUNTIFS('MASTER TT'!$E$2:$E$68682,$A$2:$A$7563,'MASTER TT'!$B$2:$B$68682,"FRIDAY",'MASTER TT'!$C$2:$C$68682,"17*-2*",'MASTER TT'!$AM$2:$AM$587,"MAY-AUG 2025",'MASTER TT'!$J$2:$J$68682,"&gt;=1"))</f>
        <v>#VALUE!</v>
      </c>
      <c r="AK24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1" s="79">
        <f>(COUNTIFS('MASTER TT'!$E$2:$E$68682,$A$2:$A$7563,'MASTER TT'!$B$2:$B$68682,"SATURDAY",'MASTER TT'!$C$2:$C$68682,"1200-1*",'MASTER TT'!$J$2:$J$68682,"&gt;=1"))</f>
        <v>0</v>
      </c>
      <c r="AN241" s="79">
        <f>(COUNTIFS('MASTER TT'!$E$2:$E$68682,$A$2:$A$7563,'MASTER TT'!$B$2:$B$68682,"SATURDAY",'MASTER TT'!$C$2:$C$68682,"1300-1*",'MASTER TT'!$J$2:$J$68682,"&gt;=1"))</f>
        <v>0</v>
      </c>
      <c r="AO241" s="79">
        <f>(COUNTIFS('MASTER TT'!$E$2:$E$68682,$A$2:$A$7563,'MASTER TT'!$B$2:$B$68682,"SATURDAY",'MASTER TT'!$C$2:$C$68682,"14*-1*",'MASTER TT'!$J$2:$J$68682,"&gt;=1"))</f>
        <v>0</v>
      </c>
      <c r="AP24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1" s="79" t="e">
        <f>(COUNTIFS('MASTER TT'!$E$2:$E$68682,$A$2:$A$7563,'MASTER TT'!$B$2:$B$68682,"SUNDAY",'MASTER TT'!$C$2:$C$68682,"0800-1*",'MASTER TT'!$AM$2:$AM$587,"MAY-AUG 2025",'MASTER TT'!$J$2:$J$68682,"&gt;=1"))</f>
        <v>#VALUE!</v>
      </c>
      <c r="AR241" s="79" t="e">
        <f>(COUNTIFS('MASTER TT'!$E$2:$E$68682,$A$2:$A$7563,'MASTER TT'!$B$2:$B$68682,"SUNDAY",'MASTER TT'!$C$2:$C$68682,"1100-1*",'MASTER TT'!$AM$2:$AM$587,"MAY-AUG 2025",'MASTER TT'!$J$2:$J$68682,"&gt;=1"))</f>
        <v>#VALUE!</v>
      </c>
      <c r="AS241" s="79" t="e">
        <f>(COUNTIFS('MASTER TT'!$E$2:$E$68682,$A$2:$A$7563,'MASTER TT'!$B$2:$B$68682,"SUNDAY",'MASTER TT'!$C$2:$C$68682,"1200-1*",'MASTER TT'!$AM$2:$AM$587,"MAY-AUG 2025",'MASTER TT'!$J$2:$J$68682,"&gt;=1"))</f>
        <v>#VALUE!</v>
      </c>
      <c r="AT241" s="79" t="e">
        <f>(COUNTIFS('MASTER TT'!$E$2:$E$68682,$A$2:$A$7563,'MASTER TT'!$B$2:$B$68682,"SUNDAY",'MASTER TT'!$C$2:$C$68682,"1300-1*",'MASTER TT'!$AM$2:$AM$587,"MAY-AUG 2025",'MASTER TT'!$J$2:$J$68682,"&gt;=1"))</f>
        <v>#VALUE!</v>
      </c>
      <c r="AU241" s="79" t="e">
        <f>(COUNTIFS('MASTER TT'!$E$2:$E$68682,$A$2:$A$7563,'MASTER TT'!$B$2:$B$68682,"SUNDAY",'MASTER TT'!$C$2:$C$68682,"1400-1*",'MASTER TT'!$AM$2:$AM$587,"MAY-AUG 2025",'MASTER TT'!$J$2:$J$68682,"&gt;=1"))</f>
        <v>#VALUE!</v>
      </c>
      <c r="AV241" s="79" t="e">
        <f>(COUNTIFS('MASTER TT'!$E$2:$E$68682,$A$2:$A$7563,'MASTER TT'!$B$2:$B$68682,"SUNDAY",'MASTER TT'!$C$2:$C$68682,"17*-2*",'MASTER TT'!$AM$2:$AM$587,"MAY-AUG 2025",'MASTER TT'!$J$2:$J$68682,"&gt;=1"))</f>
        <v>#VALUE!</v>
      </c>
      <c r="AW241" s="28"/>
      <c r="AX241" s="29"/>
      <c r="AY241" s="28"/>
      <c r="AZ241" s="28"/>
      <c r="BA241" s="28"/>
      <c r="BB241" s="28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1"/>
      <c r="BZ241" s="31"/>
      <c r="CA241" s="30"/>
      <c r="CB241" s="30"/>
      <c r="CC241" s="30"/>
      <c r="CD241" s="30"/>
      <c r="CE241" s="30"/>
      <c r="CF241" s="30"/>
    </row>
    <row r="242" spans="1:84" ht="14.25" customHeight="1">
      <c r="A242" s="122" t="s">
        <v>615</v>
      </c>
      <c r="B242" s="130" t="s">
        <v>510</v>
      </c>
      <c r="C242" s="131"/>
      <c r="D242" s="102"/>
      <c r="E242" s="102"/>
      <c r="F242" s="102" t="s">
        <v>454</v>
      </c>
      <c r="G242" s="79">
        <f>(COUNTIFS('MASTER TT'!$E$2:$E$587,$A$2:$A$7563,'MASTER TT'!$B$2:$B$587,"MONDAY",'MASTER TT'!$C$2:$C$587,"08*-1*",'MASTER TT'!$AM$2:$AM$587,"MAY-AUG 2025",'MASTER TT'!$J$2:$J$587,"&gt;=1"))</f>
        <v>0</v>
      </c>
      <c r="H242" s="79">
        <f>(COUNTIFS('MASTER TT'!$E$2:$E$587,$A$2:$A$7563,'MASTER TT'!$B$2:$B$587,"MONDAY",'MASTER TT'!$C$2:$C$587,"1100-1*",'MASTER TT'!$AM$2:$AM$587,"MAY-AUG 2025",'MASTER TT'!$J$2:$J$587,"&gt;=1"))</f>
        <v>0</v>
      </c>
      <c r="I242" s="79">
        <f>(COUNTIFS('MASTER TT'!$E$2:$E$587,$A$2:$A$7563,'MASTER TT'!$B$2:$B$587,"MONDAY",'MASTER TT'!$C$2:$C$587,"1200-1*",'MASTER TT'!$AM$2:$AM$587,"JAN-APRIL 2025",'MASTER TT'!$J$2:$J$587,"&gt;=1"))</f>
        <v>0</v>
      </c>
      <c r="J242" s="79">
        <f>(COUNTIFS('MASTER TT'!$E$2:$E$587,$A$2:$A$7563,'MASTER TT'!$B$2:$B$587,"MONDAY",'MASTER TT'!$C$2:$C$587,"1300-1*",'MASTER TT'!$AM$2:$AM$587,"JAN-APRIL 2025",'MASTER TT'!$J$2:$J$587,"&gt;=1"))</f>
        <v>0</v>
      </c>
      <c r="K242" s="79">
        <f>(COUNTIFS('MASTER TT'!$E$2:$E$587,$A$2:$A$7563,'MASTER TT'!$B$2:$B$587,"MONDAY",'MASTER TT'!$C$2:$C$587,"14*-1*",'MASTER TT'!$AM$2:$AM$587,"MAY-AUG 2025",'MASTER TT'!$J$2:$J$587,"&gt;=1"))</f>
        <v>0</v>
      </c>
      <c r="L242" s="79">
        <f>(COUNTIFS('MASTER TT'!$E$2:$E$587,$A$2:$A$7563,'MASTER TT'!$B$2:$B$587,"MONDAY",'MASTER TT'!$C$2:$C$587,"17*-*",'MASTER TT'!$AM$2:$AM$587,"JAN-APRIL 2025",'MASTER TT'!$J$2:$J$587,"&gt;=1"))</f>
        <v>0</v>
      </c>
      <c r="M242" s="79">
        <f>(COUNTIFS('MASTER TT'!$E$2:$E$587,$A$2:$A$7563,'MASTER TT'!$B$2:$B$587,"TUESDAY",'MASTER TT'!$C$2:$C$587,"0800-1*",'MASTER TT'!$AM$2:$AM$587,"MAY-AUG 2025",'MASTER TT'!$J$2:$J$587,"&gt;=1"))</f>
        <v>0</v>
      </c>
      <c r="N242" s="79">
        <f>(COUNTIFS('MASTER TT'!$E$2:$E$587,$A$2:$A$7563,'MASTER TT'!$B$2:$B$587,"TUESDAY",'MASTER TT'!$C$2:$C$587,"1100-1*",'MASTER TT'!$AM$2:$AM$587,"JMAY-AUG 2025",'MASTER TT'!$J$2:$J$587,"&gt;=1"))</f>
        <v>0</v>
      </c>
      <c r="O242" s="79">
        <f>(COUNTIFS('MASTER TT'!$E$2:$E$587,$A$2:$A$7563,'MASTER TT'!$B$2:$B$587,"TUESDAY",'MASTER TT'!$C$2:$C$587,"1200-1*",'MASTER TT'!$AM$2:$AM$587,"JAN-APRIL 2025",'MASTER TT'!$J$2:$J$587,"&gt;=1"))</f>
        <v>0</v>
      </c>
      <c r="P242" s="79">
        <f>(COUNTIFS('MASTER TT'!$E$2:$E$587,$A$2:$A$7563,'MASTER TT'!$B$2:$B$587,"TUESDAY",'MASTER TT'!$C$2:$C$587,"1300-1*",'MASTER TT'!$AM$2:$AM$587,"MAY-AUG 2025",'MASTER TT'!$J$2:$J$587,"&gt;=1"))</f>
        <v>0</v>
      </c>
      <c r="Q242" s="79">
        <f>(COUNTIFS('MASTER TT'!$E$2:$E$587,$A$2:$A$7563,'MASTER TT'!$B$2:$B$587,"TUESDAY",'MASTER TT'!$C$2:$C$587,"1400-1*",'MASTER TT'!$AM$2:$AM$587,"MAY-AUG 2025",'MASTER TT'!$J$2:$J$587,"&gt;=1"))</f>
        <v>0</v>
      </c>
      <c r="R242" s="79">
        <f>(COUNTIFS('MASTER TT'!$E$2:$E$587,$A$2:$A$7563,'MASTER TT'!$B$2:$B$587,"TUESDAY",'MASTER TT'!$C$2:$C$587,"17*-2*",'MASTER TT'!$AM$2:$AM$587,"MAY-AUG 2025",'MASTER TT'!$J$2:$J$587,"&gt;=1"))</f>
        <v>0</v>
      </c>
      <c r="S24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2" s="79" t="e">
        <f>(COUNTIFS('MASTER TT'!$E$2:$E$68682,$A$2:$A$7563,'MASTER TT'!$B$2:$B$68682,"FRIDAY",'MASTER TT'!$C$2:$C$68682,"0800-1*",'MASTER TT'!$AM$2:$AM$587,"MAY-AUG 2025",'MASTER TT'!$J$2:$J$68682,"&gt;=1"))</f>
        <v>#VALUE!</v>
      </c>
      <c r="AF242" s="79" t="e">
        <f>(COUNTIFS('MASTER TT'!$E$2:$E$68682,$A$2:$A$7563,'MASTER TT'!$B$2:$B$68682,"FRIDAY",'MASTER TT'!$C$2:$C$68682,"1100-1*",'MASTER TT'!$AM$2:$AM$587,"MAY-AUG 2025",'MASTER TT'!$J$2:$J$68682,"&gt;=1"))</f>
        <v>#VALUE!</v>
      </c>
      <c r="AG24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2" s="79" t="e">
        <f>(COUNTIFS('MASTER TT'!$E$2:$E$68682,$A$2:$A$7563,'MASTER TT'!$B$2:$B$68682,"FRIDAY",'MASTER TT'!$C$2:$C$68682,"1400-1*",'MASTER TT'!$AM$2:$AM$587,"MAY-AUG 2025",'MASTER TT'!$J$2:$J$68682,"&gt;=1"))</f>
        <v>#VALUE!</v>
      </c>
      <c r="AJ242" s="79" t="e">
        <f>(COUNTIFS('MASTER TT'!$E$2:$E$68682,$A$2:$A$7563,'MASTER TT'!$B$2:$B$68682,"FRIDAY",'MASTER TT'!$C$2:$C$68682,"17*-2*",'MASTER TT'!$AM$2:$AM$587,"MAY-AUG 2025",'MASTER TT'!$J$2:$J$68682,"&gt;=1"))</f>
        <v>#VALUE!</v>
      </c>
      <c r="AK24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2" s="79">
        <f>(COUNTIFS('MASTER TT'!$E$2:$E$68682,$A$2:$A$7563,'MASTER TT'!$B$2:$B$68682,"SATURDAY",'MASTER TT'!$C$2:$C$68682,"1200-1*",'MASTER TT'!$J$2:$J$68682,"&gt;=1"))</f>
        <v>0</v>
      </c>
      <c r="AN242" s="79">
        <f>(COUNTIFS('MASTER TT'!$E$2:$E$68682,$A$2:$A$7563,'MASTER TT'!$B$2:$B$68682,"SATURDAY",'MASTER TT'!$C$2:$C$68682,"1300-1*",'MASTER TT'!$J$2:$J$68682,"&gt;=1"))</f>
        <v>0</v>
      </c>
      <c r="AO242" s="79">
        <f>(COUNTIFS('MASTER TT'!$E$2:$E$68682,$A$2:$A$7563,'MASTER TT'!$B$2:$B$68682,"SATURDAY",'MASTER TT'!$C$2:$C$68682,"14*-1*",'MASTER TT'!$J$2:$J$68682,"&gt;=1"))</f>
        <v>0</v>
      </c>
      <c r="AP24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2" s="79" t="e">
        <f>(COUNTIFS('MASTER TT'!$E$2:$E$68682,$A$2:$A$7563,'MASTER TT'!$B$2:$B$68682,"SUNDAY",'MASTER TT'!$C$2:$C$68682,"0800-1*",'MASTER TT'!$AM$2:$AM$587,"MAY-AUG 2025",'MASTER TT'!$J$2:$J$68682,"&gt;=1"))</f>
        <v>#VALUE!</v>
      </c>
      <c r="AR242" s="79" t="e">
        <f>(COUNTIFS('MASTER TT'!$E$2:$E$68682,$A$2:$A$7563,'MASTER TT'!$B$2:$B$68682,"SUNDAY",'MASTER TT'!$C$2:$C$68682,"1100-1*",'MASTER TT'!$AM$2:$AM$587,"MAY-AUG 2025",'MASTER TT'!$J$2:$J$68682,"&gt;=1"))</f>
        <v>#VALUE!</v>
      </c>
      <c r="AS242" s="79" t="e">
        <f>(COUNTIFS('MASTER TT'!$E$2:$E$68682,$A$2:$A$7563,'MASTER TT'!$B$2:$B$68682,"SUNDAY",'MASTER TT'!$C$2:$C$68682,"1200-1*",'MASTER TT'!$AM$2:$AM$587,"MAY-AUG 2025",'MASTER TT'!$J$2:$J$68682,"&gt;=1"))</f>
        <v>#VALUE!</v>
      </c>
      <c r="AT242" s="79" t="e">
        <f>(COUNTIFS('MASTER TT'!$E$2:$E$68682,$A$2:$A$7563,'MASTER TT'!$B$2:$B$68682,"SUNDAY",'MASTER TT'!$C$2:$C$68682,"1300-1*",'MASTER TT'!$AM$2:$AM$587,"MAY-AUG 2025",'MASTER TT'!$J$2:$J$68682,"&gt;=1"))</f>
        <v>#VALUE!</v>
      </c>
      <c r="AU242" s="79" t="e">
        <f>(COUNTIFS('MASTER TT'!$E$2:$E$68682,$A$2:$A$7563,'MASTER TT'!$B$2:$B$68682,"SUNDAY",'MASTER TT'!$C$2:$C$68682,"1400-1*",'MASTER TT'!$AM$2:$AM$587,"MAY-AUG 2025",'MASTER TT'!$J$2:$J$68682,"&gt;=1"))</f>
        <v>#VALUE!</v>
      </c>
      <c r="AV242" s="79" t="e">
        <f>(COUNTIFS('MASTER TT'!$E$2:$E$68682,$A$2:$A$7563,'MASTER TT'!$B$2:$B$68682,"SUNDAY",'MASTER TT'!$C$2:$C$68682,"17*-2*",'MASTER TT'!$AM$2:$AM$587,"MAY-AUG 2025",'MASTER TT'!$J$2:$J$68682,"&gt;=1"))</f>
        <v>#VALUE!</v>
      </c>
      <c r="AW242" s="28"/>
      <c r="AX242" s="29"/>
      <c r="AY242" s="28"/>
      <c r="AZ242" s="28"/>
      <c r="BA242" s="28"/>
      <c r="BB242" s="28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1"/>
      <c r="BZ242" s="31"/>
      <c r="CA242" s="30"/>
      <c r="CB242" s="30"/>
      <c r="CC242" s="30"/>
      <c r="CD242" s="30"/>
      <c r="CE242" s="30"/>
      <c r="CF242" s="30"/>
    </row>
    <row r="243" spans="1:84" ht="14.25" customHeight="1">
      <c r="A243" s="122" t="s">
        <v>616</v>
      </c>
      <c r="B243" s="130" t="s">
        <v>510</v>
      </c>
      <c r="C243" s="131"/>
      <c r="D243" s="102"/>
      <c r="E243" s="102"/>
      <c r="F243" s="102" t="s">
        <v>454</v>
      </c>
      <c r="G243" s="79">
        <f>(COUNTIFS('MASTER TT'!$E$2:$E$587,$A$2:$A$7563,'MASTER TT'!$B$2:$B$587,"MONDAY",'MASTER TT'!$C$2:$C$587,"08*-1*",'MASTER TT'!$AM$2:$AM$587,"MAY-AUG 2025",'MASTER TT'!$J$2:$J$587,"&gt;=1"))</f>
        <v>0</v>
      </c>
      <c r="H243" s="79">
        <f>(COUNTIFS('MASTER TT'!$E$2:$E$587,$A$2:$A$7563,'MASTER TT'!$B$2:$B$587,"MONDAY",'MASTER TT'!$C$2:$C$587,"1100-1*",'MASTER TT'!$AM$2:$AM$587,"MAY-AUG 2025",'MASTER TT'!$J$2:$J$587,"&gt;=1"))</f>
        <v>0</v>
      </c>
      <c r="I243" s="79">
        <f>(COUNTIFS('MASTER TT'!$E$2:$E$587,$A$2:$A$7563,'MASTER TT'!$B$2:$B$587,"MONDAY",'MASTER TT'!$C$2:$C$587,"1200-1*",'MASTER TT'!$AM$2:$AM$587,"JAN-APRIL 2025",'MASTER TT'!$J$2:$J$587,"&gt;=1"))</f>
        <v>0</v>
      </c>
      <c r="J243" s="79">
        <f>(COUNTIFS('MASTER TT'!$E$2:$E$587,$A$2:$A$7563,'MASTER TT'!$B$2:$B$587,"MONDAY",'MASTER TT'!$C$2:$C$587,"1300-1*",'MASTER TT'!$AM$2:$AM$587,"JAN-APRIL 2025",'MASTER TT'!$J$2:$J$587,"&gt;=1"))</f>
        <v>0</v>
      </c>
      <c r="K243" s="79">
        <f>(COUNTIFS('MASTER TT'!$E$2:$E$587,$A$2:$A$7563,'MASTER TT'!$B$2:$B$587,"MONDAY",'MASTER TT'!$C$2:$C$587,"14*-1*",'MASTER TT'!$AM$2:$AM$587,"MAY-AUG 2025",'MASTER TT'!$J$2:$J$587,"&gt;=1"))</f>
        <v>0</v>
      </c>
      <c r="L243" s="79">
        <f>(COUNTIFS('MASTER TT'!$E$2:$E$587,$A$2:$A$7563,'MASTER TT'!$B$2:$B$587,"MONDAY",'MASTER TT'!$C$2:$C$587,"17*-*",'MASTER TT'!$AM$2:$AM$587,"JAN-APRIL 2025",'MASTER TT'!$J$2:$J$587,"&gt;=1"))</f>
        <v>0</v>
      </c>
      <c r="M243" s="79">
        <f>(COUNTIFS('MASTER TT'!$E$2:$E$587,$A$2:$A$7563,'MASTER TT'!$B$2:$B$587,"TUESDAY",'MASTER TT'!$C$2:$C$587,"0800-1*",'MASTER TT'!$AM$2:$AM$587,"MAY-AUG 2025",'MASTER TT'!$J$2:$J$587,"&gt;=1"))</f>
        <v>0</v>
      </c>
      <c r="N243" s="79">
        <f>(COUNTIFS('MASTER TT'!$E$2:$E$587,$A$2:$A$7563,'MASTER TT'!$B$2:$B$587,"TUESDAY",'MASTER TT'!$C$2:$C$587,"1100-1*",'MASTER TT'!$AM$2:$AM$587,"JMAY-AUG 2025",'MASTER TT'!$J$2:$J$587,"&gt;=1"))</f>
        <v>0</v>
      </c>
      <c r="O243" s="79">
        <f>(COUNTIFS('MASTER TT'!$E$2:$E$587,$A$2:$A$7563,'MASTER TT'!$B$2:$B$587,"TUESDAY",'MASTER TT'!$C$2:$C$587,"1200-1*",'MASTER TT'!$AM$2:$AM$587,"JAN-APRIL 2025",'MASTER TT'!$J$2:$J$587,"&gt;=1"))</f>
        <v>0</v>
      </c>
      <c r="P243" s="79">
        <f>(COUNTIFS('MASTER TT'!$E$2:$E$587,$A$2:$A$7563,'MASTER TT'!$B$2:$B$587,"TUESDAY",'MASTER TT'!$C$2:$C$587,"1300-1*",'MASTER TT'!$AM$2:$AM$587,"MAY-AUG 2025",'MASTER TT'!$J$2:$J$587,"&gt;=1"))</f>
        <v>0</v>
      </c>
      <c r="Q243" s="79">
        <f>(COUNTIFS('MASTER TT'!$E$2:$E$587,$A$2:$A$7563,'MASTER TT'!$B$2:$B$587,"TUESDAY",'MASTER TT'!$C$2:$C$587,"1400-1*",'MASTER TT'!$AM$2:$AM$587,"MAY-AUG 2025",'MASTER TT'!$J$2:$J$587,"&gt;=1"))</f>
        <v>0</v>
      </c>
      <c r="R243" s="79">
        <f>(COUNTIFS('MASTER TT'!$E$2:$E$587,$A$2:$A$7563,'MASTER TT'!$B$2:$B$587,"TUESDAY",'MASTER TT'!$C$2:$C$587,"17*-2*",'MASTER TT'!$AM$2:$AM$587,"MAY-AUG 2025",'MASTER TT'!$J$2:$J$587,"&gt;=1"))</f>
        <v>0</v>
      </c>
      <c r="S24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3" s="79" t="e">
        <f>(COUNTIFS('MASTER TT'!$E$2:$E$68682,$A$2:$A$7563,'MASTER TT'!$B$2:$B$68682,"FRIDAY",'MASTER TT'!$C$2:$C$68682,"0800-1*",'MASTER TT'!$AM$2:$AM$587,"MAY-AUG 2025",'MASTER TT'!$J$2:$J$68682,"&gt;=1"))</f>
        <v>#VALUE!</v>
      </c>
      <c r="AF243" s="79" t="e">
        <f>(COUNTIFS('MASTER TT'!$E$2:$E$68682,$A$2:$A$7563,'MASTER TT'!$B$2:$B$68682,"FRIDAY",'MASTER TT'!$C$2:$C$68682,"1100-1*",'MASTER TT'!$AM$2:$AM$587,"MAY-AUG 2025",'MASTER TT'!$J$2:$J$68682,"&gt;=1"))</f>
        <v>#VALUE!</v>
      </c>
      <c r="AG24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3" s="79" t="e">
        <f>(COUNTIFS('MASTER TT'!$E$2:$E$68682,$A$2:$A$7563,'MASTER TT'!$B$2:$B$68682,"FRIDAY",'MASTER TT'!$C$2:$C$68682,"1400-1*",'MASTER TT'!$AM$2:$AM$587,"MAY-AUG 2025",'MASTER TT'!$J$2:$J$68682,"&gt;=1"))</f>
        <v>#VALUE!</v>
      </c>
      <c r="AJ243" s="79" t="e">
        <f>(COUNTIFS('MASTER TT'!$E$2:$E$68682,$A$2:$A$7563,'MASTER TT'!$B$2:$B$68682,"FRIDAY",'MASTER TT'!$C$2:$C$68682,"17*-2*",'MASTER TT'!$AM$2:$AM$587,"MAY-AUG 2025",'MASTER TT'!$J$2:$J$68682,"&gt;=1"))</f>
        <v>#VALUE!</v>
      </c>
      <c r="AK24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3" s="79">
        <f>(COUNTIFS('MASTER TT'!$E$2:$E$68682,$A$2:$A$7563,'MASTER TT'!$B$2:$B$68682,"SATURDAY",'MASTER TT'!$C$2:$C$68682,"1200-1*",'MASTER TT'!$J$2:$J$68682,"&gt;=1"))</f>
        <v>0</v>
      </c>
      <c r="AN243" s="79">
        <f>(COUNTIFS('MASTER TT'!$E$2:$E$68682,$A$2:$A$7563,'MASTER TT'!$B$2:$B$68682,"SATURDAY",'MASTER TT'!$C$2:$C$68682,"1300-1*",'MASTER TT'!$J$2:$J$68682,"&gt;=1"))</f>
        <v>0</v>
      </c>
      <c r="AO243" s="79">
        <f>(COUNTIFS('MASTER TT'!$E$2:$E$68682,$A$2:$A$7563,'MASTER TT'!$B$2:$B$68682,"SATURDAY",'MASTER TT'!$C$2:$C$68682,"14*-1*",'MASTER TT'!$J$2:$J$68682,"&gt;=1"))</f>
        <v>0</v>
      </c>
      <c r="AP24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3" s="79" t="e">
        <f>(COUNTIFS('MASTER TT'!$E$2:$E$68682,$A$2:$A$7563,'MASTER TT'!$B$2:$B$68682,"SUNDAY",'MASTER TT'!$C$2:$C$68682,"0800-1*",'MASTER TT'!$AM$2:$AM$587,"MAY-AUG 2025",'MASTER TT'!$J$2:$J$68682,"&gt;=1"))</f>
        <v>#VALUE!</v>
      </c>
      <c r="AR243" s="79" t="e">
        <f>(COUNTIFS('MASTER TT'!$E$2:$E$68682,$A$2:$A$7563,'MASTER TT'!$B$2:$B$68682,"SUNDAY",'MASTER TT'!$C$2:$C$68682,"1100-1*",'MASTER TT'!$AM$2:$AM$587,"MAY-AUG 2025",'MASTER TT'!$J$2:$J$68682,"&gt;=1"))</f>
        <v>#VALUE!</v>
      </c>
      <c r="AS243" s="79" t="e">
        <f>(COUNTIFS('MASTER TT'!$E$2:$E$68682,$A$2:$A$7563,'MASTER TT'!$B$2:$B$68682,"SUNDAY",'MASTER TT'!$C$2:$C$68682,"1200-1*",'MASTER TT'!$AM$2:$AM$587,"MAY-AUG 2025",'MASTER TT'!$J$2:$J$68682,"&gt;=1"))</f>
        <v>#VALUE!</v>
      </c>
      <c r="AT243" s="79" t="e">
        <f>(COUNTIFS('MASTER TT'!$E$2:$E$68682,$A$2:$A$7563,'MASTER TT'!$B$2:$B$68682,"SUNDAY",'MASTER TT'!$C$2:$C$68682,"1300-1*",'MASTER TT'!$AM$2:$AM$587,"MAY-AUG 2025",'MASTER TT'!$J$2:$J$68682,"&gt;=1"))</f>
        <v>#VALUE!</v>
      </c>
      <c r="AU243" s="79" t="e">
        <f>(COUNTIFS('MASTER TT'!$E$2:$E$68682,$A$2:$A$7563,'MASTER TT'!$B$2:$B$68682,"SUNDAY",'MASTER TT'!$C$2:$C$68682,"1400-1*",'MASTER TT'!$AM$2:$AM$587,"MAY-AUG 2025",'MASTER TT'!$J$2:$J$68682,"&gt;=1"))</f>
        <v>#VALUE!</v>
      </c>
      <c r="AV243" s="79" t="e">
        <f>(COUNTIFS('MASTER TT'!$E$2:$E$68682,$A$2:$A$7563,'MASTER TT'!$B$2:$B$68682,"SUNDAY",'MASTER TT'!$C$2:$C$68682,"17*-2*",'MASTER TT'!$AM$2:$AM$587,"MAY-AUG 2025",'MASTER TT'!$J$2:$J$68682,"&gt;=1"))</f>
        <v>#VALUE!</v>
      </c>
      <c r="AW243" s="28"/>
      <c r="AX243" s="29"/>
      <c r="AY243" s="28"/>
      <c r="AZ243" s="28"/>
      <c r="BA243" s="28"/>
      <c r="BB243" s="28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1"/>
      <c r="BZ243" s="31"/>
      <c r="CA243" s="30"/>
      <c r="CB243" s="30"/>
      <c r="CC243" s="30"/>
      <c r="CD243" s="30"/>
      <c r="CE243" s="30"/>
      <c r="CF243" s="30"/>
    </row>
    <row r="244" spans="1:84" ht="14.25" customHeight="1">
      <c r="A244" s="122" t="s">
        <v>617</v>
      </c>
      <c r="B244" s="130" t="s">
        <v>510</v>
      </c>
      <c r="C244" s="131"/>
      <c r="D244" s="102"/>
      <c r="E244" s="102"/>
      <c r="F244" s="102" t="s">
        <v>454</v>
      </c>
      <c r="G244" s="79">
        <f>(COUNTIFS('MASTER TT'!$E$2:$E$587,$A$2:$A$7563,'MASTER TT'!$B$2:$B$587,"MONDAY",'MASTER TT'!$C$2:$C$587,"08*-1*",'MASTER TT'!$AM$2:$AM$587,"MAY-AUG 2025",'MASTER TT'!$J$2:$J$587,"&gt;=1"))</f>
        <v>0</v>
      </c>
      <c r="H244" s="79">
        <f>(COUNTIFS('MASTER TT'!$E$2:$E$587,$A$2:$A$7563,'MASTER TT'!$B$2:$B$587,"MONDAY",'MASTER TT'!$C$2:$C$587,"1100-1*",'MASTER TT'!$AM$2:$AM$587,"MAY-AUG 2025",'MASTER TT'!$J$2:$J$587,"&gt;=1"))</f>
        <v>0</v>
      </c>
      <c r="I244" s="79">
        <f>(COUNTIFS('MASTER TT'!$E$2:$E$587,$A$2:$A$7563,'MASTER TT'!$B$2:$B$587,"MONDAY",'MASTER TT'!$C$2:$C$587,"1200-1*",'MASTER TT'!$AM$2:$AM$587,"JAN-APRIL 2025",'MASTER TT'!$J$2:$J$587,"&gt;=1"))</f>
        <v>0</v>
      </c>
      <c r="J244" s="79">
        <f>(COUNTIFS('MASTER TT'!$E$2:$E$587,$A$2:$A$7563,'MASTER TT'!$B$2:$B$587,"MONDAY",'MASTER TT'!$C$2:$C$587,"1300-1*",'MASTER TT'!$AM$2:$AM$587,"JAN-APRIL 2025",'MASTER TT'!$J$2:$J$587,"&gt;=1"))</f>
        <v>0</v>
      </c>
      <c r="K244" s="79">
        <f>(COUNTIFS('MASTER TT'!$E$2:$E$587,$A$2:$A$7563,'MASTER TT'!$B$2:$B$587,"MONDAY",'MASTER TT'!$C$2:$C$587,"14*-1*",'MASTER TT'!$AM$2:$AM$587,"MAY-AUG 2025",'MASTER TT'!$J$2:$J$587,"&gt;=1"))</f>
        <v>0</v>
      </c>
      <c r="L244" s="79">
        <f>(COUNTIFS('MASTER TT'!$E$2:$E$587,$A$2:$A$7563,'MASTER TT'!$B$2:$B$587,"MONDAY",'MASTER TT'!$C$2:$C$587,"17*-*",'MASTER TT'!$AM$2:$AM$587,"JAN-APRIL 2025",'MASTER TT'!$J$2:$J$587,"&gt;=1"))</f>
        <v>0</v>
      </c>
      <c r="M244" s="79">
        <f>(COUNTIFS('MASTER TT'!$E$2:$E$587,$A$2:$A$7563,'MASTER TT'!$B$2:$B$587,"TUESDAY",'MASTER TT'!$C$2:$C$587,"0800-1*",'MASTER TT'!$AM$2:$AM$587,"MAY-AUG 2025",'MASTER TT'!$J$2:$J$587,"&gt;=1"))</f>
        <v>0</v>
      </c>
      <c r="N244" s="79">
        <f>(COUNTIFS('MASTER TT'!$E$2:$E$587,$A$2:$A$7563,'MASTER TT'!$B$2:$B$587,"TUESDAY",'MASTER TT'!$C$2:$C$587,"1100-1*",'MASTER TT'!$AM$2:$AM$587,"JMAY-AUG 2025",'MASTER TT'!$J$2:$J$587,"&gt;=1"))</f>
        <v>0</v>
      </c>
      <c r="O244" s="79">
        <f>(COUNTIFS('MASTER TT'!$E$2:$E$587,$A$2:$A$7563,'MASTER TT'!$B$2:$B$587,"TUESDAY",'MASTER TT'!$C$2:$C$587,"1200-1*",'MASTER TT'!$AM$2:$AM$587,"JAN-APRIL 2025",'MASTER TT'!$J$2:$J$587,"&gt;=1"))</f>
        <v>0</v>
      </c>
      <c r="P244" s="79">
        <f>(COUNTIFS('MASTER TT'!$E$2:$E$587,$A$2:$A$7563,'MASTER TT'!$B$2:$B$587,"TUESDAY",'MASTER TT'!$C$2:$C$587,"1300-1*",'MASTER TT'!$AM$2:$AM$587,"MAY-AUG 2025",'MASTER TT'!$J$2:$J$587,"&gt;=1"))</f>
        <v>0</v>
      </c>
      <c r="Q244" s="79">
        <f>(COUNTIFS('MASTER TT'!$E$2:$E$587,$A$2:$A$7563,'MASTER TT'!$B$2:$B$587,"TUESDAY",'MASTER TT'!$C$2:$C$587,"1400-1*",'MASTER TT'!$AM$2:$AM$587,"MAY-AUG 2025",'MASTER TT'!$J$2:$J$587,"&gt;=1"))</f>
        <v>0</v>
      </c>
      <c r="R244" s="79">
        <f>(COUNTIFS('MASTER TT'!$E$2:$E$587,$A$2:$A$7563,'MASTER TT'!$B$2:$B$587,"TUESDAY",'MASTER TT'!$C$2:$C$587,"17*-2*",'MASTER TT'!$AM$2:$AM$587,"MAY-AUG 2025",'MASTER TT'!$J$2:$J$587,"&gt;=1"))</f>
        <v>0</v>
      </c>
      <c r="S24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4" s="79" t="e">
        <f>(COUNTIFS('MASTER TT'!$E$2:$E$68682,$A$2:$A$7563,'MASTER TT'!$B$2:$B$68682,"FRIDAY",'MASTER TT'!$C$2:$C$68682,"0800-1*",'MASTER TT'!$AM$2:$AM$587,"MAY-AUG 2025",'MASTER TT'!$J$2:$J$68682,"&gt;=1"))</f>
        <v>#VALUE!</v>
      </c>
      <c r="AF244" s="79" t="e">
        <f>(COUNTIFS('MASTER TT'!$E$2:$E$68682,$A$2:$A$7563,'MASTER TT'!$B$2:$B$68682,"FRIDAY",'MASTER TT'!$C$2:$C$68682,"1100-1*",'MASTER TT'!$AM$2:$AM$587,"MAY-AUG 2025",'MASTER TT'!$J$2:$J$68682,"&gt;=1"))</f>
        <v>#VALUE!</v>
      </c>
      <c r="AG24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4" s="79" t="e">
        <f>(COUNTIFS('MASTER TT'!$E$2:$E$68682,$A$2:$A$7563,'MASTER TT'!$B$2:$B$68682,"FRIDAY",'MASTER TT'!$C$2:$C$68682,"1400-1*",'MASTER TT'!$AM$2:$AM$587,"MAY-AUG 2025",'MASTER TT'!$J$2:$J$68682,"&gt;=1"))</f>
        <v>#VALUE!</v>
      </c>
      <c r="AJ244" s="79" t="e">
        <f>(COUNTIFS('MASTER TT'!$E$2:$E$68682,$A$2:$A$7563,'MASTER TT'!$B$2:$B$68682,"FRIDAY",'MASTER TT'!$C$2:$C$68682,"17*-2*",'MASTER TT'!$AM$2:$AM$587,"MAY-AUG 2025",'MASTER TT'!$J$2:$J$68682,"&gt;=1"))</f>
        <v>#VALUE!</v>
      </c>
      <c r="AK24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4" s="79">
        <f>(COUNTIFS('MASTER TT'!$E$2:$E$68682,$A$2:$A$7563,'MASTER TT'!$B$2:$B$68682,"SATURDAY",'MASTER TT'!$C$2:$C$68682,"1200-1*",'MASTER TT'!$J$2:$J$68682,"&gt;=1"))</f>
        <v>0</v>
      </c>
      <c r="AN244" s="79">
        <f>(COUNTIFS('MASTER TT'!$E$2:$E$68682,$A$2:$A$7563,'MASTER TT'!$B$2:$B$68682,"SATURDAY",'MASTER TT'!$C$2:$C$68682,"1300-1*",'MASTER TT'!$J$2:$J$68682,"&gt;=1"))</f>
        <v>0</v>
      </c>
      <c r="AO244" s="79">
        <f>(COUNTIFS('MASTER TT'!$E$2:$E$68682,$A$2:$A$7563,'MASTER TT'!$B$2:$B$68682,"SATURDAY",'MASTER TT'!$C$2:$C$68682,"14*-1*",'MASTER TT'!$J$2:$J$68682,"&gt;=1"))</f>
        <v>0</v>
      </c>
      <c r="AP24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4" s="79" t="e">
        <f>(COUNTIFS('MASTER TT'!$E$2:$E$68682,$A$2:$A$7563,'MASTER TT'!$B$2:$B$68682,"SUNDAY",'MASTER TT'!$C$2:$C$68682,"0800-1*",'MASTER TT'!$AM$2:$AM$587,"MAY-AUG 2025",'MASTER TT'!$J$2:$J$68682,"&gt;=1"))</f>
        <v>#VALUE!</v>
      </c>
      <c r="AR244" s="79" t="e">
        <f>(COUNTIFS('MASTER TT'!$E$2:$E$68682,$A$2:$A$7563,'MASTER TT'!$B$2:$B$68682,"SUNDAY",'MASTER TT'!$C$2:$C$68682,"1100-1*",'MASTER TT'!$AM$2:$AM$587,"MAY-AUG 2025",'MASTER TT'!$J$2:$J$68682,"&gt;=1"))</f>
        <v>#VALUE!</v>
      </c>
      <c r="AS244" s="79" t="e">
        <f>(COUNTIFS('MASTER TT'!$E$2:$E$68682,$A$2:$A$7563,'MASTER TT'!$B$2:$B$68682,"SUNDAY",'MASTER TT'!$C$2:$C$68682,"1200-1*",'MASTER TT'!$AM$2:$AM$587,"MAY-AUG 2025",'MASTER TT'!$J$2:$J$68682,"&gt;=1"))</f>
        <v>#VALUE!</v>
      </c>
      <c r="AT244" s="79" t="e">
        <f>(COUNTIFS('MASTER TT'!$E$2:$E$68682,$A$2:$A$7563,'MASTER TT'!$B$2:$B$68682,"SUNDAY",'MASTER TT'!$C$2:$C$68682,"1300-1*",'MASTER TT'!$AM$2:$AM$587,"MAY-AUG 2025",'MASTER TT'!$J$2:$J$68682,"&gt;=1"))</f>
        <v>#VALUE!</v>
      </c>
      <c r="AU244" s="79" t="e">
        <f>(COUNTIFS('MASTER TT'!$E$2:$E$68682,$A$2:$A$7563,'MASTER TT'!$B$2:$B$68682,"SUNDAY",'MASTER TT'!$C$2:$C$68682,"1400-1*",'MASTER TT'!$AM$2:$AM$587,"MAY-AUG 2025",'MASTER TT'!$J$2:$J$68682,"&gt;=1"))</f>
        <v>#VALUE!</v>
      </c>
      <c r="AV244" s="79" t="e">
        <f>(COUNTIFS('MASTER TT'!$E$2:$E$68682,$A$2:$A$7563,'MASTER TT'!$B$2:$B$68682,"SUNDAY",'MASTER TT'!$C$2:$C$68682,"17*-2*",'MASTER TT'!$AM$2:$AM$587,"MAY-AUG 2025",'MASTER TT'!$J$2:$J$68682,"&gt;=1"))</f>
        <v>#VALUE!</v>
      </c>
      <c r="AW244" s="28"/>
      <c r="AX244" s="29"/>
      <c r="AY244" s="28"/>
      <c r="AZ244" s="28"/>
      <c r="BA244" s="28"/>
      <c r="BB244" s="28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1"/>
      <c r="BZ244" s="31"/>
      <c r="CA244" s="30"/>
      <c r="CB244" s="30"/>
      <c r="CC244" s="30"/>
      <c r="CD244" s="30"/>
      <c r="CE244" s="30"/>
      <c r="CF244" s="30"/>
    </row>
    <row r="245" spans="1:84" ht="14.25" customHeight="1">
      <c r="A245" s="122" t="s">
        <v>618</v>
      </c>
      <c r="B245" s="130" t="s">
        <v>510</v>
      </c>
      <c r="C245" s="131"/>
      <c r="D245" s="102"/>
      <c r="E245" s="102"/>
      <c r="F245" s="102" t="s">
        <v>454</v>
      </c>
      <c r="G245" s="79">
        <f>(COUNTIFS('MASTER TT'!$E$2:$E$587,$A$2:$A$7563,'MASTER TT'!$B$2:$B$587,"MONDAY",'MASTER TT'!$C$2:$C$587,"08*-1*",'MASTER TT'!$AM$2:$AM$587,"MAY-AUG 2025",'MASTER TT'!$J$2:$J$587,"&gt;=1"))</f>
        <v>0</v>
      </c>
      <c r="H245" s="79">
        <f>(COUNTIFS('MASTER TT'!$E$2:$E$587,$A$2:$A$7563,'MASTER TT'!$B$2:$B$587,"MONDAY",'MASTER TT'!$C$2:$C$587,"1100-1*",'MASTER TT'!$AM$2:$AM$587,"MAY-AUG 2025",'MASTER TT'!$J$2:$J$587,"&gt;=1"))</f>
        <v>0</v>
      </c>
      <c r="I245" s="79">
        <f>(COUNTIFS('MASTER TT'!$E$2:$E$587,$A$2:$A$7563,'MASTER TT'!$B$2:$B$587,"MONDAY",'MASTER TT'!$C$2:$C$587,"1200-1*",'MASTER TT'!$AM$2:$AM$587,"JAN-APRIL 2025",'MASTER TT'!$J$2:$J$587,"&gt;=1"))</f>
        <v>0</v>
      </c>
      <c r="J245" s="79">
        <f>(COUNTIFS('MASTER TT'!$E$2:$E$587,$A$2:$A$7563,'MASTER TT'!$B$2:$B$587,"MONDAY",'MASTER TT'!$C$2:$C$587,"1300-1*",'MASTER TT'!$AM$2:$AM$587,"JAN-APRIL 2025",'MASTER TT'!$J$2:$J$587,"&gt;=1"))</f>
        <v>0</v>
      </c>
      <c r="K245" s="79">
        <f>(COUNTIFS('MASTER TT'!$E$2:$E$587,$A$2:$A$7563,'MASTER TT'!$B$2:$B$587,"MONDAY",'MASTER TT'!$C$2:$C$587,"14*-1*",'MASTER TT'!$AM$2:$AM$587,"MAY-AUG 2025",'MASTER TT'!$J$2:$J$587,"&gt;=1"))</f>
        <v>0</v>
      </c>
      <c r="L245" s="79">
        <f>(COUNTIFS('MASTER TT'!$E$2:$E$587,$A$2:$A$7563,'MASTER TT'!$B$2:$B$587,"MONDAY",'MASTER TT'!$C$2:$C$587,"17*-*",'MASTER TT'!$AM$2:$AM$587,"JAN-APRIL 2025",'MASTER TT'!$J$2:$J$587,"&gt;=1"))</f>
        <v>0</v>
      </c>
      <c r="M245" s="79">
        <f>(COUNTIFS('MASTER TT'!$E$2:$E$587,$A$2:$A$7563,'MASTER TT'!$B$2:$B$587,"TUESDAY",'MASTER TT'!$C$2:$C$587,"0800-1*",'MASTER TT'!$AM$2:$AM$587,"MAY-AUG 2025",'MASTER TT'!$J$2:$J$587,"&gt;=1"))</f>
        <v>0</v>
      </c>
      <c r="N245" s="79">
        <f>(COUNTIFS('MASTER TT'!$E$2:$E$587,$A$2:$A$7563,'MASTER TT'!$B$2:$B$587,"TUESDAY",'MASTER TT'!$C$2:$C$587,"1100-1*",'MASTER TT'!$AM$2:$AM$587,"JMAY-AUG 2025",'MASTER TT'!$J$2:$J$587,"&gt;=1"))</f>
        <v>0</v>
      </c>
      <c r="O245" s="79">
        <f>(COUNTIFS('MASTER TT'!$E$2:$E$587,$A$2:$A$7563,'MASTER TT'!$B$2:$B$587,"TUESDAY",'MASTER TT'!$C$2:$C$587,"1200-1*",'MASTER TT'!$AM$2:$AM$587,"JAN-APRIL 2025",'MASTER TT'!$J$2:$J$587,"&gt;=1"))</f>
        <v>0</v>
      </c>
      <c r="P245" s="79">
        <f>(COUNTIFS('MASTER TT'!$E$2:$E$587,$A$2:$A$7563,'MASTER TT'!$B$2:$B$587,"TUESDAY",'MASTER TT'!$C$2:$C$587,"1300-1*",'MASTER TT'!$AM$2:$AM$587,"MAY-AUG 2025",'MASTER TT'!$J$2:$J$587,"&gt;=1"))</f>
        <v>0</v>
      </c>
      <c r="Q245" s="79">
        <f>(COUNTIFS('MASTER TT'!$E$2:$E$587,$A$2:$A$7563,'MASTER TT'!$B$2:$B$587,"TUESDAY",'MASTER TT'!$C$2:$C$587,"1400-1*",'MASTER TT'!$AM$2:$AM$587,"MAY-AUG 2025",'MASTER TT'!$J$2:$J$587,"&gt;=1"))</f>
        <v>0</v>
      </c>
      <c r="R245" s="79">
        <f>(COUNTIFS('MASTER TT'!$E$2:$E$587,$A$2:$A$7563,'MASTER TT'!$B$2:$B$587,"TUESDAY",'MASTER TT'!$C$2:$C$587,"17*-2*",'MASTER TT'!$AM$2:$AM$587,"MAY-AUG 2025",'MASTER TT'!$J$2:$J$587,"&gt;=1"))</f>
        <v>0</v>
      </c>
      <c r="S24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5" s="79" t="e">
        <f>(COUNTIFS('MASTER TT'!$E$2:$E$68682,$A$2:$A$7563,'MASTER TT'!$B$2:$B$68682,"FRIDAY",'MASTER TT'!$C$2:$C$68682,"0800-1*",'MASTER TT'!$AM$2:$AM$587,"MAY-AUG 2025",'MASTER TT'!$J$2:$J$68682,"&gt;=1"))</f>
        <v>#VALUE!</v>
      </c>
      <c r="AF245" s="79" t="e">
        <f>(COUNTIFS('MASTER TT'!$E$2:$E$68682,$A$2:$A$7563,'MASTER TT'!$B$2:$B$68682,"FRIDAY",'MASTER TT'!$C$2:$C$68682,"1100-1*",'MASTER TT'!$AM$2:$AM$587,"MAY-AUG 2025",'MASTER TT'!$J$2:$J$68682,"&gt;=1"))</f>
        <v>#VALUE!</v>
      </c>
      <c r="AG24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5" s="79" t="e">
        <f>(COUNTIFS('MASTER TT'!$E$2:$E$68682,$A$2:$A$7563,'MASTER TT'!$B$2:$B$68682,"FRIDAY",'MASTER TT'!$C$2:$C$68682,"1400-1*",'MASTER TT'!$AM$2:$AM$587,"MAY-AUG 2025",'MASTER TT'!$J$2:$J$68682,"&gt;=1"))</f>
        <v>#VALUE!</v>
      </c>
      <c r="AJ245" s="79" t="e">
        <f>(COUNTIFS('MASTER TT'!$E$2:$E$68682,$A$2:$A$7563,'MASTER TT'!$B$2:$B$68682,"FRIDAY",'MASTER TT'!$C$2:$C$68682,"17*-2*",'MASTER TT'!$AM$2:$AM$587,"MAY-AUG 2025",'MASTER TT'!$J$2:$J$68682,"&gt;=1"))</f>
        <v>#VALUE!</v>
      </c>
      <c r="AK24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5" s="79">
        <f>(COUNTIFS('MASTER TT'!$E$2:$E$68682,$A$2:$A$7563,'MASTER TT'!$B$2:$B$68682,"SATURDAY",'MASTER TT'!$C$2:$C$68682,"1200-1*",'MASTER TT'!$J$2:$J$68682,"&gt;=1"))</f>
        <v>0</v>
      </c>
      <c r="AN245" s="79">
        <f>(COUNTIFS('MASTER TT'!$E$2:$E$68682,$A$2:$A$7563,'MASTER TT'!$B$2:$B$68682,"SATURDAY",'MASTER TT'!$C$2:$C$68682,"1300-1*",'MASTER TT'!$J$2:$J$68682,"&gt;=1"))</f>
        <v>0</v>
      </c>
      <c r="AO245" s="79">
        <f>(COUNTIFS('MASTER TT'!$E$2:$E$68682,$A$2:$A$7563,'MASTER TT'!$B$2:$B$68682,"SATURDAY",'MASTER TT'!$C$2:$C$68682,"14*-1*",'MASTER TT'!$J$2:$J$68682,"&gt;=1"))</f>
        <v>0</v>
      </c>
      <c r="AP24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5" s="79" t="e">
        <f>(COUNTIFS('MASTER TT'!$E$2:$E$68682,$A$2:$A$7563,'MASTER TT'!$B$2:$B$68682,"SUNDAY",'MASTER TT'!$C$2:$C$68682,"0800-1*",'MASTER TT'!$AM$2:$AM$587,"MAY-AUG 2025",'MASTER TT'!$J$2:$J$68682,"&gt;=1"))</f>
        <v>#VALUE!</v>
      </c>
      <c r="AR245" s="79" t="e">
        <f>(COUNTIFS('MASTER TT'!$E$2:$E$68682,$A$2:$A$7563,'MASTER TT'!$B$2:$B$68682,"SUNDAY",'MASTER TT'!$C$2:$C$68682,"1100-1*",'MASTER TT'!$AM$2:$AM$587,"MAY-AUG 2025",'MASTER TT'!$J$2:$J$68682,"&gt;=1"))</f>
        <v>#VALUE!</v>
      </c>
      <c r="AS245" s="79" t="e">
        <f>(COUNTIFS('MASTER TT'!$E$2:$E$68682,$A$2:$A$7563,'MASTER TT'!$B$2:$B$68682,"SUNDAY",'MASTER TT'!$C$2:$C$68682,"1200-1*",'MASTER TT'!$AM$2:$AM$587,"MAY-AUG 2025",'MASTER TT'!$J$2:$J$68682,"&gt;=1"))</f>
        <v>#VALUE!</v>
      </c>
      <c r="AT245" s="79" t="e">
        <f>(COUNTIFS('MASTER TT'!$E$2:$E$68682,$A$2:$A$7563,'MASTER TT'!$B$2:$B$68682,"SUNDAY",'MASTER TT'!$C$2:$C$68682,"1300-1*",'MASTER TT'!$AM$2:$AM$587,"MAY-AUG 2025",'MASTER TT'!$J$2:$J$68682,"&gt;=1"))</f>
        <v>#VALUE!</v>
      </c>
      <c r="AU245" s="79" t="e">
        <f>(COUNTIFS('MASTER TT'!$E$2:$E$68682,$A$2:$A$7563,'MASTER TT'!$B$2:$B$68682,"SUNDAY",'MASTER TT'!$C$2:$C$68682,"1400-1*",'MASTER TT'!$AM$2:$AM$587,"MAY-AUG 2025",'MASTER TT'!$J$2:$J$68682,"&gt;=1"))</f>
        <v>#VALUE!</v>
      </c>
      <c r="AV245" s="79" t="e">
        <f>(COUNTIFS('MASTER TT'!$E$2:$E$68682,$A$2:$A$7563,'MASTER TT'!$B$2:$B$68682,"SUNDAY",'MASTER TT'!$C$2:$C$68682,"17*-2*",'MASTER TT'!$AM$2:$AM$587,"MAY-AUG 2025",'MASTER TT'!$J$2:$J$68682,"&gt;=1"))</f>
        <v>#VALUE!</v>
      </c>
      <c r="AW245" s="28"/>
      <c r="AX245" s="29"/>
      <c r="AY245" s="28"/>
      <c r="AZ245" s="28"/>
      <c r="BA245" s="28"/>
      <c r="BB245" s="28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1"/>
      <c r="BZ245" s="31"/>
      <c r="CA245" s="30"/>
      <c r="CB245" s="30"/>
      <c r="CC245" s="30"/>
      <c r="CD245" s="30"/>
      <c r="CE245" s="30"/>
      <c r="CF245" s="30"/>
    </row>
    <row r="246" spans="1:84" ht="14.25" customHeight="1">
      <c r="A246" s="122" t="s">
        <v>619</v>
      </c>
      <c r="B246" s="130" t="s">
        <v>510</v>
      </c>
      <c r="C246" s="131"/>
      <c r="D246" s="102"/>
      <c r="E246" s="102"/>
      <c r="F246" s="102" t="s">
        <v>454</v>
      </c>
      <c r="G246" s="79">
        <f>(COUNTIFS('MASTER TT'!$E$2:$E$587,$A$2:$A$7563,'MASTER TT'!$B$2:$B$587,"MONDAY",'MASTER TT'!$C$2:$C$587,"08*-1*",'MASTER TT'!$AM$2:$AM$587,"MAY-AUG 2025",'MASTER TT'!$J$2:$J$587,"&gt;=1"))</f>
        <v>0</v>
      </c>
      <c r="H246" s="79">
        <f>(COUNTIFS('MASTER TT'!$E$2:$E$587,$A$2:$A$7563,'MASTER TT'!$B$2:$B$587,"MONDAY",'MASTER TT'!$C$2:$C$587,"1100-1*",'MASTER TT'!$AM$2:$AM$587,"MAY-AUG 2025",'MASTER TT'!$J$2:$J$587,"&gt;=1"))</f>
        <v>0</v>
      </c>
      <c r="I246" s="79">
        <f>(COUNTIFS('MASTER TT'!$E$2:$E$587,$A$2:$A$7563,'MASTER TT'!$B$2:$B$587,"MONDAY",'MASTER TT'!$C$2:$C$587,"1200-1*",'MASTER TT'!$AM$2:$AM$587,"JAN-APRIL 2025",'MASTER TT'!$J$2:$J$587,"&gt;=1"))</f>
        <v>0</v>
      </c>
      <c r="J246" s="79">
        <f>(COUNTIFS('MASTER TT'!$E$2:$E$587,$A$2:$A$7563,'MASTER TT'!$B$2:$B$587,"MONDAY",'MASTER TT'!$C$2:$C$587,"1300-1*",'MASTER TT'!$AM$2:$AM$587,"JAN-APRIL 2025",'MASTER TT'!$J$2:$J$587,"&gt;=1"))</f>
        <v>0</v>
      </c>
      <c r="K246" s="79">
        <f>(COUNTIFS('MASTER TT'!$E$2:$E$587,$A$2:$A$7563,'MASTER TT'!$B$2:$B$587,"MONDAY",'MASTER TT'!$C$2:$C$587,"14*-1*",'MASTER TT'!$AM$2:$AM$587,"MAY-AUG 2025",'MASTER TT'!$J$2:$J$587,"&gt;=1"))</f>
        <v>0</v>
      </c>
      <c r="L246" s="79">
        <f>(COUNTIFS('MASTER TT'!$E$2:$E$587,$A$2:$A$7563,'MASTER TT'!$B$2:$B$587,"MONDAY",'MASTER TT'!$C$2:$C$587,"17*-*",'MASTER TT'!$AM$2:$AM$587,"JAN-APRIL 2025",'MASTER TT'!$J$2:$J$587,"&gt;=1"))</f>
        <v>0</v>
      </c>
      <c r="M246" s="79">
        <f>(COUNTIFS('MASTER TT'!$E$2:$E$587,$A$2:$A$7563,'MASTER TT'!$B$2:$B$587,"TUESDAY",'MASTER TT'!$C$2:$C$587,"0800-1*",'MASTER TT'!$AM$2:$AM$587,"MAY-AUG 2025",'MASTER TT'!$J$2:$J$587,"&gt;=1"))</f>
        <v>0</v>
      </c>
      <c r="N246" s="79">
        <f>(COUNTIFS('MASTER TT'!$E$2:$E$587,$A$2:$A$7563,'MASTER TT'!$B$2:$B$587,"TUESDAY",'MASTER TT'!$C$2:$C$587,"1100-1*",'MASTER TT'!$AM$2:$AM$587,"JMAY-AUG 2025",'MASTER TT'!$J$2:$J$587,"&gt;=1"))</f>
        <v>0</v>
      </c>
      <c r="O246" s="79">
        <f>(COUNTIFS('MASTER TT'!$E$2:$E$587,$A$2:$A$7563,'MASTER TT'!$B$2:$B$587,"TUESDAY",'MASTER TT'!$C$2:$C$587,"1200-1*",'MASTER TT'!$AM$2:$AM$587,"JAN-APRIL 2025",'MASTER TT'!$J$2:$J$587,"&gt;=1"))</f>
        <v>0</v>
      </c>
      <c r="P246" s="79">
        <f>(COUNTIFS('MASTER TT'!$E$2:$E$587,$A$2:$A$7563,'MASTER TT'!$B$2:$B$587,"TUESDAY",'MASTER TT'!$C$2:$C$587,"1300-1*",'MASTER TT'!$AM$2:$AM$587,"MAY-AUG 2025",'MASTER TT'!$J$2:$J$587,"&gt;=1"))</f>
        <v>0</v>
      </c>
      <c r="Q246" s="79">
        <f>(COUNTIFS('MASTER TT'!$E$2:$E$587,$A$2:$A$7563,'MASTER TT'!$B$2:$B$587,"TUESDAY",'MASTER TT'!$C$2:$C$587,"1400-1*",'MASTER TT'!$AM$2:$AM$587,"MAY-AUG 2025",'MASTER TT'!$J$2:$J$587,"&gt;=1"))</f>
        <v>0</v>
      </c>
      <c r="R246" s="79">
        <f>(COUNTIFS('MASTER TT'!$E$2:$E$587,$A$2:$A$7563,'MASTER TT'!$B$2:$B$587,"TUESDAY",'MASTER TT'!$C$2:$C$587,"17*-2*",'MASTER TT'!$AM$2:$AM$587,"MAY-AUG 2025",'MASTER TT'!$J$2:$J$587,"&gt;=1"))</f>
        <v>0</v>
      </c>
      <c r="S24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6" s="79" t="e">
        <f>(COUNTIFS('MASTER TT'!$E$2:$E$68682,$A$2:$A$7563,'MASTER TT'!$B$2:$B$68682,"FRIDAY",'MASTER TT'!$C$2:$C$68682,"0800-1*",'MASTER TT'!$AM$2:$AM$587,"MAY-AUG 2025",'MASTER TT'!$J$2:$J$68682,"&gt;=1"))</f>
        <v>#VALUE!</v>
      </c>
      <c r="AF246" s="79" t="e">
        <f>(COUNTIFS('MASTER TT'!$E$2:$E$68682,$A$2:$A$7563,'MASTER TT'!$B$2:$B$68682,"FRIDAY",'MASTER TT'!$C$2:$C$68682,"1100-1*",'MASTER TT'!$AM$2:$AM$587,"MAY-AUG 2025",'MASTER TT'!$J$2:$J$68682,"&gt;=1"))</f>
        <v>#VALUE!</v>
      </c>
      <c r="AG24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6" s="79" t="e">
        <f>(COUNTIFS('MASTER TT'!$E$2:$E$68682,$A$2:$A$7563,'MASTER TT'!$B$2:$B$68682,"FRIDAY",'MASTER TT'!$C$2:$C$68682,"1400-1*",'MASTER TT'!$AM$2:$AM$587,"MAY-AUG 2025",'MASTER TT'!$J$2:$J$68682,"&gt;=1"))</f>
        <v>#VALUE!</v>
      </c>
      <c r="AJ246" s="79" t="e">
        <f>(COUNTIFS('MASTER TT'!$E$2:$E$68682,$A$2:$A$7563,'MASTER TT'!$B$2:$B$68682,"FRIDAY",'MASTER TT'!$C$2:$C$68682,"17*-2*",'MASTER TT'!$AM$2:$AM$587,"MAY-AUG 2025",'MASTER TT'!$J$2:$J$68682,"&gt;=1"))</f>
        <v>#VALUE!</v>
      </c>
      <c r="AK24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6" s="79">
        <f>(COUNTIFS('MASTER TT'!$E$2:$E$68682,$A$2:$A$7563,'MASTER TT'!$B$2:$B$68682,"SATURDAY",'MASTER TT'!$C$2:$C$68682,"1200-1*",'MASTER TT'!$J$2:$J$68682,"&gt;=1"))</f>
        <v>0</v>
      </c>
      <c r="AN246" s="79">
        <f>(COUNTIFS('MASTER TT'!$E$2:$E$68682,$A$2:$A$7563,'MASTER TT'!$B$2:$B$68682,"SATURDAY",'MASTER TT'!$C$2:$C$68682,"1300-1*",'MASTER TT'!$J$2:$J$68682,"&gt;=1"))</f>
        <v>0</v>
      </c>
      <c r="AO246" s="79">
        <f>(COUNTIFS('MASTER TT'!$E$2:$E$68682,$A$2:$A$7563,'MASTER TT'!$B$2:$B$68682,"SATURDAY",'MASTER TT'!$C$2:$C$68682,"14*-1*",'MASTER TT'!$J$2:$J$68682,"&gt;=1"))</f>
        <v>0</v>
      </c>
      <c r="AP24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6" s="79" t="e">
        <f>(COUNTIFS('MASTER TT'!$E$2:$E$68682,$A$2:$A$7563,'MASTER TT'!$B$2:$B$68682,"SUNDAY",'MASTER TT'!$C$2:$C$68682,"0800-1*",'MASTER TT'!$AM$2:$AM$587,"MAY-AUG 2025",'MASTER TT'!$J$2:$J$68682,"&gt;=1"))</f>
        <v>#VALUE!</v>
      </c>
      <c r="AR246" s="79" t="e">
        <f>(COUNTIFS('MASTER TT'!$E$2:$E$68682,$A$2:$A$7563,'MASTER TT'!$B$2:$B$68682,"SUNDAY",'MASTER TT'!$C$2:$C$68682,"1100-1*",'MASTER TT'!$AM$2:$AM$587,"MAY-AUG 2025",'MASTER TT'!$J$2:$J$68682,"&gt;=1"))</f>
        <v>#VALUE!</v>
      </c>
      <c r="AS246" s="79" t="e">
        <f>(COUNTIFS('MASTER TT'!$E$2:$E$68682,$A$2:$A$7563,'MASTER TT'!$B$2:$B$68682,"SUNDAY",'MASTER TT'!$C$2:$C$68682,"1200-1*",'MASTER TT'!$AM$2:$AM$587,"MAY-AUG 2025",'MASTER TT'!$J$2:$J$68682,"&gt;=1"))</f>
        <v>#VALUE!</v>
      </c>
      <c r="AT246" s="79" t="e">
        <f>(COUNTIFS('MASTER TT'!$E$2:$E$68682,$A$2:$A$7563,'MASTER TT'!$B$2:$B$68682,"SUNDAY",'MASTER TT'!$C$2:$C$68682,"1300-1*",'MASTER TT'!$AM$2:$AM$587,"MAY-AUG 2025",'MASTER TT'!$J$2:$J$68682,"&gt;=1"))</f>
        <v>#VALUE!</v>
      </c>
      <c r="AU246" s="79" t="e">
        <f>(COUNTIFS('MASTER TT'!$E$2:$E$68682,$A$2:$A$7563,'MASTER TT'!$B$2:$B$68682,"SUNDAY",'MASTER TT'!$C$2:$C$68682,"1400-1*",'MASTER TT'!$AM$2:$AM$587,"MAY-AUG 2025",'MASTER TT'!$J$2:$J$68682,"&gt;=1"))</f>
        <v>#VALUE!</v>
      </c>
      <c r="AV246" s="79" t="e">
        <f>(COUNTIFS('MASTER TT'!$E$2:$E$68682,$A$2:$A$7563,'MASTER TT'!$B$2:$B$68682,"SUNDAY",'MASTER TT'!$C$2:$C$68682,"17*-2*",'MASTER TT'!$AM$2:$AM$587,"MAY-AUG 2025",'MASTER TT'!$J$2:$J$68682,"&gt;=1"))</f>
        <v>#VALUE!</v>
      </c>
      <c r="AW246" s="28"/>
      <c r="AX246" s="29"/>
      <c r="AY246" s="28"/>
      <c r="AZ246" s="28"/>
      <c r="BA246" s="28"/>
      <c r="BB246" s="28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1"/>
      <c r="BZ246" s="31"/>
      <c r="CA246" s="30"/>
      <c r="CB246" s="30"/>
      <c r="CC246" s="30"/>
      <c r="CD246" s="30"/>
      <c r="CE246" s="30"/>
      <c r="CF246" s="30"/>
    </row>
    <row r="247" spans="1:84" ht="14.25" customHeight="1">
      <c r="A247" s="122" t="s">
        <v>620</v>
      </c>
      <c r="B247" s="130" t="s">
        <v>510</v>
      </c>
      <c r="C247" s="131"/>
      <c r="D247" s="102"/>
      <c r="E247" s="102"/>
      <c r="F247" s="102" t="s">
        <v>454</v>
      </c>
      <c r="G247" s="79">
        <f>(COUNTIFS('MASTER TT'!$E$2:$E$587,$A$2:$A$7563,'MASTER TT'!$B$2:$B$587,"MONDAY",'MASTER TT'!$C$2:$C$587,"08*-1*",'MASTER TT'!$AM$2:$AM$587,"MAY-AUG 2025",'MASTER TT'!$J$2:$J$587,"&gt;=1"))</f>
        <v>0</v>
      </c>
      <c r="H247" s="79">
        <f>(COUNTIFS('MASTER TT'!$E$2:$E$587,$A$2:$A$7563,'MASTER TT'!$B$2:$B$587,"MONDAY",'MASTER TT'!$C$2:$C$587,"1100-1*",'MASTER TT'!$AM$2:$AM$587,"MAY-AUG 2025",'MASTER TT'!$J$2:$J$587,"&gt;=1"))</f>
        <v>0</v>
      </c>
      <c r="I247" s="79">
        <f>(COUNTIFS('MASTER TT'!$E$2:$E$587,$A$2:$A$7563,'MASTER TT'!$B$2:$B$587,"MONDAY",'MASTER TT'!$C$2:$C$587,"1200-1*",'MASTER TT'!$AM$2:$AM$587,"JAN-APRIL 2025",'MASTER TT'!$J$2:$J$587,"&gt;=1"))</f>
        <v>0</v>
      </c>
      <c r="J247" s="79">
        <f>(COUNTIFS('MASTER TT'!$E$2:$E$587,$A$2:$A$7563,'MASTER TT'!$B$2:$B$587,"MONDAY",'MASTER TT'!$C$2:$C$587,"1300-1*",'MASTER TT'!$AM$2:$AM$587,"JAN-APRIL 2025",'MASTER TT'!$J$2:$J$587,"&gt;=1"))</f>
        <v>0</v>
      </c>
      <c r="K247" s="79">
        <f>(COUNTIFS('MASTER TT'!$E$2:$E$587,$A$2:$A$7563,'MASTER TT'!$B$2:$B$587,"MONDAY",'MASTER TT'!$C$2:$C$587,"14*-1*",'MASTER TT'!$AM$2:$AM$587,"MAY-AUG 2025",'MASTER TT'!$J$2:$J$587,"&gt;=1"))</f>
        <v>0</v>
      </c>
      <c r="L247" s="79">
        <f>(COUNTIFS('MASTER TT'!$E$2:$E$587,$A$2:$A$7563,'MASTER TT'!$B$2:$B$587,"MONDAY",'MASTER TT'!$C$2:$C$587,"17*-*",'MASTER TT'!$AM$2:$AM$587,"JAN-APRIL 2025",'MASTER TT'!$J$2:$J$587,"&gt;=1"))</f>
        <v>0</v>
      </c>
      <c r="M247" s="79">
        <f>(COUNTIFS('MASTER TT'!$E$2:$E$587,$A$2:$A$7563,'MASTER TT'!$B$2:$B$587,"TUESDAY",'MASTER TT'!$C$2:$C$587,"0800-1*",'MASTER TT'!$AM$2:$AM$587,"MAY-AUG 2025",'MASTER TT'!$J$2:$J$587,"&gt;=1"))</f>
        <v>0</v>
      </c>
      <c r="N247" s="79">
        <f>(COUNTIFS('MASTER TT'!$E$2:$E$587,$A$2:$A$7563,'MASTER TT'!$B$2:$B$587,"TUESDAY",'MASTER TT'!$C$2:$C$587,"1100-1*",'MASTER TT'!$AM$2:$AM$587,"JMAY-AUG 2025",'MASTER TT'!$J$2:$J$587,"&gt;=1"))</f>
        <v>0</v>
      </c>
      <c r="O247" s="79">
        <f>(COUNTIFS('MASTER TT'!$E$2:$E$587,$A$2:$A$7563,'MASTER TT'!$B$2:$B$587,"TUESDAY",'MASTER TT'!$C$2:$C$587,"1200-1*",'MASTER TT'!$AM$2:$AM$587,"JAN-APRIL 2025",'MASTER TT'!$J$2:$J$587,"&gt;=1"))</f>
        <v>0</v>
      </c>
      <c r="P247" s="79">
        <f>(COUNTIFS('MASTER TT'!$E$2:$E$587,$A$2:$A$7563,'MASTER TT'!$B$2:$B$587,"TUESDAY",'MASTER TT'!$C$2:$C$587,"1300-1*",'MASTER TT'!$AM$2:$AM$587,"MAY-AUG 2025",'MASTER TT'!$J$2:$J$587,"&gt;=1"))</f>
        <v>0</v>
      </c>
      <c r="Q247" s="79">
        <f>(COUNTIFS('MASTER TT'!$E$2:$E$587,$A$2:$A$7563,'MASTER TT'!$B$2:$B$587,"TUESDAY",'MASTER TT'!$C$2:$C$587,"1400-1*",'MASTER TT'!$AM$2:$AM$587,"MAY-AUG 2025",'MASTER TT'!$J$2:$J$587,"&gt;=1"))</f>
        <v>0</v>
      </c>
      <c r="R247" s="79">
        <f>(COUNTIFS('MASTER TT'!$E$2:$E$587,$A$2:$A$7563,'MASTER TT'!$B$2:$B$587,"TUESDAY",'MASTER TT'!$C$2:$C$587,"17*-2*",'MASTER TT'!$AM$2:$AM$587,"MAY-AUG 2025",'MASTER TT'!$J$2:$J$587,"&gt;=1"))</f>
        <v>0</v>
      </c>
      <c r="S24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7" s="79" t="e">
        <f>(COUNTIFS('MASTER TT'!$E$2:$E$68682,$A$2:$A$7563,'MASTER TT'!$B$2:$B$68682,"FRIDAY",'MASTER TT'!$C$2:$C$68682,"0800-1*",'MASTER TT'!$AM$2:$AM$587,"MAY-AUG 2025",'MASTER TT'!$J$2:$J$68682,"&gt;=1"))</f>
        <v>#VALUE!</v>
      </c>
      <c r="AF247" s="79" t="e">
        <f>(COUNTIFS('MASTER TT'!$E$2:$E$68682,$A$2:$A$7563,'MASTER TT'!$B$2:$B$68682,"FRIDAY",'MASTER TT'!$C$2:$C$68682,"1100-1*",'MASTER TT'!$AM$2:$AM$587,"MAY-AUG 2025",'MASTER TT'!$J$2:$J$68682,"&gt;=1"))</f>
        <v>#VALUE!</v>
      </c>
      <c r="AG24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7" s="79" t="e">
        <f>(COUNTIFS('MASTER TT'!$E$2:$E$68682,$A$2:$A$7563,'MASTER TT'!$B$2:$B$68682,"FRIDAY",'MASTER TT'!$C$2:$C$68682,"1400-1*",'MASTER TT'!$AM$2:$AM$587,"MAY-AUG 2025",'MASTER TT'!$J$2:$J$68682,"&gt;=1"))</f>
        <v>#VALUE!</v>
      </c>
      <c r="AJ247" s="79" t="e">
        <f>(COUNTIFS('MASTER TT'!$E$2:$E$68682,$A$2:$A$7563,'MASTER TT'!$B$2:$B$68682,"FRIDAY",'MASTER TT'!$C$2:$C$68682,"17*-2*",'MASTER TT'!$AM$2:$AM$587,"MAY-AUG 2025",'MASTER TT'!$J$2:$J$68682,"&gt;=1"))</f>
        <v>#VALUE!</v>
      </c>
      <c r="AK24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7" s="79">
        <f>(COUNTIFS('MASTER TT'!$E$2:$E$68682,$A$2:$A$7563,'MASTER TT'!$B$2:$B$68682,"SATURDAY",'MASTER TT'!$C$2:$C$68682,"1200-1*",'MASTER TT'!$J$2:$J$68682,"&gt;=1"))</f>
        <v>0</v>
      </c>
      <c r="AN247" s="79">
        <f>(COUNTIFS('MASTER TT'!$E$2:$E$68682,$A$2:$A$7563,'MASTER TT'!$B$2:$B$68682,"SATURDAY",'MASTER TT'!$C$2:$C$68682,"1300-1*",'MASTER TT'!$J$2:$J$68682,"&gt;=1"))</f>
        <v>0</v>
      </c>
      <c r="AO247" s="79">
        <f>(COUNTIFS('MASTER TT'!$E$2:$E$68682,$A$2:$A$7563,'MASTER TT'!$B$2:$B$68682,"SATURDAY",'MASTER TT'!$C$2:$C$68682,"14*-1*",'MASTER TT'!$J$2:$J$68682,"&gt;=1"))</f>
        <v>0</v>
      </c>
      <c r="AP24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7" s="79" t="e">
        <f>(COUNTIFS('MASTER TT'!$E$2:$E$68682,$A$2:$A$7563,'MASTER TT'!$B$2:$B$68682,"SUNDAY",'MASTER TT'!$C$2:$C$68682,"0800-1*",'MASTER TT'!$AM$2:$AM$587,"MAY-AUG 2025",'MASTER TT'!$J$2:$J$68682,"&gt;=1"))</f>
        <v>#VALUE!</v>
      </c>
      <c r="AR247" s="79" t="e">
        <f>(COUNTIFS('MASTER TT'!$E$2:$E$68682,$A$2:$A$7563,'MASTER TT'!$B$2:$B$68682,"SUNDAY",'MASTER TT'!$C$2:$C$68682,"1100-1*",'MASTER TT'!$AM$2:$AM$587,"MAY-AUG 2025",'MASTER TT'!$J$2:$J$68682,"&gt;=1"))</f>
        <v>#VALUE!</v>
      </c>
      <c r="AS247" s="79" t="e">
        <f>(COUNTIFS('MASTER TT'!$E$2:$E$68682,$A$2:$A$7563,'MASTER TT'!$B$2:$B$68682,"SUNDAY",'MASTER TT'!$C$2:$C$68682,"1200-1*",'MASTER TT'!$AM$2:$AM$587,"MAY-AUG 2025",'MASTER TT'!$J$2:$J$68682,"&gt;=1"))</f>
        <v>#VALUE!</v>
      </c>
      <c r="AT247" s="79" t="e">
        <f>(COUNTIFS('MASTER TT'!$E$2:$E$68682,$A$2:$A$7563,'MASTER TT'!$B$2:$B$68682,"SUNDAY",'MASTER TT'!$C$2:$C$68682,"1300-1*",'MASTER TT'!$AM$2:$AM$587,"MAY-AUG 2025",'MASTER TT'!$J$2:$J$68682,"&gt;=1"))</f>
        <v>#VALUE!</v>
      </c>
      <c r="AU247" s="79" t="e">
        <f>(COUNTIFS('MASTER TT'!$E$2:$E$68682,$A$2:$A$7563,'MASTER TT'!$B$2:$B$68682,"SUNDAY",'MASTER TT'!$C$2:$C$68682,"1400-1*",'MASTER TT'!$AM$2:$AM$587,"MAY-AUG 2025",'MASTER TT'!$J$2:$J$68682,"&gt;=1"))</f>
        <v>#VALUE!</v>
      </c>
      <c r="AV247" s="79" t="e">
        <f>(COUNTIFS('MASTER TT'!$E$2:$E$68682,$A$2:$A$7563,'MASTER TT'!$B$2:$B$68682,"SUNDAY",'MASTER TT'!$C$2:$C$68682,"17*-2*",'MASTER TT'!$AM$2:$AM$587,"MAY-AUG 2025",'MASTER TT'!$J$2:$J$68682,"&gt;=1"))</f>
        <v>#VALUE!</v>
      </c>
      <c r="AW247" s="28"/>
      <c r="AX247" s="29"/>
      <c r="AY247" s="28"/>
      <c r="AZ247" s="28"/>
      <c r="BA247" s="28"/>
      <c r="BB247" s="28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1"/>
      <c r="BZ247" s="31"/>
      <c r="CA247" s="30"/>
      <c r="CB247" s="30"/>
      <c r="CC247" s="30"/>
      <c r="CD247" s="30"/>
      <c r="CE247" s="30"/>
      <c r="CF247" s="30"/>
    </row>
    <row r="248" spans="1:84" ht="14.25" customHeight="1">
      <c r="A248" s="122" t="s">
        <v>621</v>
      </c>
      <c r="B248" s="130" t="s">
        <v>510</v>
      </c>
      <c r="C248" s="131"/>
      <c r="D248" s="102"/>
      <c r="E248" s="102"/>
      <c r="F248" s="102" t="s">
        <v>454</v>
      </c>
      <c r="G248" s="79">
        <f>(COUNTIFS('MASTER TT'!$E$2:$E$587,$A$2:$A$7563,'MASTER TT'!$B$2:$B$587,"MONDAY",'MASTER TT'!$C$2:$C$587,"08*-1*",'MASTER TT'!$AM$2:$AM$587,"MAY-AUG 2025",'MASTER TT'!$J$2:$J$587,"&gt;=1"))</f>
        <v>0</v>
      </c>
      <c r="H248" s="79">
        <f>(COUNTIFS('MASTER TT'!$E$2:$E$587,$A$2:$A$7563,'MASTER TT'!$B$2:$B$587,"MONDAY",'MASTER TT'!$C$2:$C$587,"1100-1*",'MASTER TT'!$AM$2:$AM$587,"MAY-AUG 2025",'MASTER TT'!$J$2:$J$587,"&gt;=1"))</f>
        <v>0</v>
      </c>
      <c r="I248" s="79">
        <f>(COUNTIFS('MASTER TT'!$E$2:$E$587,$A$2:$A$7563,'MASTER TT'!$B$2:$B$587,"MONDAY",'MASTER TT'!$C$2:$C$587,"1200-1*",'MASTER TT'!$AM$2:$AM$587,"JAN-APRIL 2025",'MASTER TT'!$J$2:$J$587,"&gt;=1"))</f>
        <v>0</v>
      </c>
      <c r="J248" s="79">
        <f>(COUNTIFS('MASTER TT'!$E$2:$E$587,$A$2:$A$7563,'MASTER TT'!$B$2:$B$587,"MONDAY",'MASTER TT'!$C$2:$C$587,"1300-1*",'MASTER TT'!$AM$2:$AM$587,"JAN-APRIL 2025",'MASTER TT'!$J$2:$J$587,"&gt;=1"))</f>
        <v>0</v>
      </c>
      <c r="K248" s="79">
        <f>(COUNTIFS('MASTER TT'!$E$2:$E$587,$A$2:$A$7563,'MASTER TT'!$B$2:$B$587,"MONDAY",'MASTER TT'!$C$2:$C$587,"14*-1*",'MASTER TT'!$AM$2:$AM$587,"MAY-AUG 2025",'MASTER TT'!$J$2:$J$587,"&gt;=1"))</f>
        <v>0</v>
      </c>
      <c r="L248" s="79">
        <f>(COUNTIFS('MASTER TT'!$E$2:$E$587,$A$2:$A$7563,'MASTER TT'!$B$2:$B$587,"MONDAY",'MASTER TT'!$C$2:$C$587,"17*-*",'MASTER TT'!$AM$2:$AM$587,"JAN-APRIL 2025",'MASTER TT'!$J$2:$J$587,"&gt;=1"))</f>
        <v>0</v>
      </c>
      <c r="M248" s="79">
        <f>(COUNTIFS('MASTER TT'!$E$2:$E$587,$A$2:$A$7563,'MASTER TT'!$B$2:$B$587,"TUESDAY",'MASTER TT'!$C$2:$C$587,"0800-1*",'MASTER TT'!$AM$2:$AM$587,"MAY-AUG 2025",'MASTER TT'!$J$2:$J$587,"&gt;=1"))</f>
        <v>0</v>
      </c>
      <c r="N248" s="79">
        <f>(COUNTIFS('MASTER TT'!$E$2:$E$587,$A$2:$A$7563,'MASTER TT'!$B$2:$B$587,"TUESDAY",'MASTER TT'!$C$2:$C$587,"1100-1*",'MASTER TT'!$AM$2:$AM$587,"JMAY-AUG 2025",'MASTER TT'!$J$2:$J$587,"&gt;=1"))</f>
        <v>0</v>
      </c>
      <c r="O248" s="79">
        <f>(COUNTIFS('MASTER TT'!$E$2:$E$587,$A$2:$A$7563,'MASTER TT'!$B$2:$B$587,"TUESDAY",'MASTER TT'!$C$2:$C$587,"1200-1*",'MASTER TT'!$AM$2:$AM$587,"JAN-APRIL 2025",'MASTER TT'!$J$2:$J$587,"&gt;=1"))</f>
        <v>0</v>
      </c>
      <c r="P248" s="79">
        <f>(COUNTIFS('MASTER TT'!$E$2:$E$587,$A$2:$A$7563,'MASTER TT'!$B$2:$B$587,"TUESDAY",'MASTER TT'!$C$2:$C$587,"1300-1*",'MASTER TT'!$AM$2:$AM$587,"MAY-AUG 2025",'MASTER TT'!$J$2:$J$587,"&gt;=1"))</f>
        <v>0</v>
      </c>
      <c r="Q248" s="79">
        <f>(COUNTIFS('MASTER TT'!$E$2:$E$587,$A$2:$A$7563,'MASTER TT'!$B$2:$B$587,"TUESDAY",'MASTER TT'!$C$2:$C$587,"1400-1*",'MASTER TT'!$AM$2:$AM$587,"MAY-AUG 2025",'MASTER TT'!$J$2:$J$587,"&gt;=1"))</f>
        <v>0</v>
      </c>
      <c r="R248" s="79">
        <f>(COUNTIFS('MASTER TT'!$E$2:$E$587,$A$2:$A$7563,'MASTER TT'!$B$2:$B$587,"TUESDAY",'MASTER TT'!$C$2:$C$587,"17*-2*",'MASTER TT'!$AM$2:$AM$587,"MAY-AUG 2025",'MASTER TT'!$J$2:$J$587,"&gt;=1"))</f>
        <v>0</v>
      </c>
      <c r="S24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8" s="79" t="e">
        <f>(COUNTIFS('MASTER TT'!$E$2:$E$68682,$A$2:$A$7563,'MASTER TT'!$B$2:$B$68682,"FRIDAY",'MASTER TT'!$C$2:$C$68682,"0800-1*",'MASTER TT'!$AM$2:$AM$587,"MAY-AUG 2025",'MASTER TT'!$J$2:$J$68682,"&gt;=1"))</f>
        <v>#VALUE!</v>
      </c>
      <c r="AF248" s="79" t="e">
        <f>(COUNTIFS('MASTER TT'!$E$2:$E$68682,$A$2:$A$7563,'MASTER TT'!$B$2:$B$68682,"FRIDAY",'MASTER TT'!$C$2:$C$68682,"1100-1*",'MASTER TT'!$AM$2:$AM$587,"MAY-AUG 2025",'MASTER TT'!$J$2:$J$68682,"&gt;=1"))</f>
        <v>#VALUE!</v>
      </c>
      <c r="AG24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8" s="79" t="e">
        <f>(COUNTIFS('MASTER TT'!$E$2:$E$68682,$A$2:$A$7563,'MASTER TT'!$B$2:$B$68682,"FRIDAY",'MASTER TT'!$C$2:$C$68682,"1400-1*",'MASTER TT'!$AM$2:$AM$587,"MAY-AUG 2025",'MASTER TT'!$J$2:$J$68682,"&gt;=1"))</f>
        <v>#VALUE!</v>
      </c>
      <c r="AJ248" s="79" t="e">
        <f>(COUNTIFS('MASTER TT'!$E$2:$E$68682,$A$2:$A$7563,'MASTER TT'!$B$2:$B$68682,"FRIDAY",'MASTER TT'!$C$2:$C$68682,"17*-2*",'MASTER TT'!$AM$2:$AM$587,"MAY-AUG 2025",'MASTER TT'!$J$2:$J$68682,"&gt;=1"))</f>
        <v>#VALUE!</v>
      </c>
      <c r="AK24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8" s="79">
        <f>(COUNTIFS('MASTER TT'!$E$2:$E$68682,$A$2:$A$7563,'MASTER TT'!$B$2:$B$68682,"SATURDAY",'MASTER TT'!$C$2:$C$68682,"1200-1*",'MASTER TT'!$J$2:$J$68682,"&gt;=1"))</f>
        <v>0</v>
      </c>
      <c r="AN248" s="79">
        <f>(COUNTIFS('MASTER TT'!$E$2:$E$68682,$A$2:$A$7563,'MASTER TT'!$B$2:$B$68682,"SATURDAY",'MASTER TT'!$C$2:$C$68682,"1300-1*",'MASTER TT'!$J$2:$J$68682,"&gt;=1"))</f>
        <v>0</v>
      </c>
      <c r="AO248" s="79">
        <f>(COUNTIFS('MASTER TT'!$E$2:$E$68682,$A$2:$A$7563,'MASTER TT'!$B$2:$B$68682,"SATURDAY",'MASTER TT'!$C$2:$C$68682,"14*-1*",'MASTER TT'!$J$2:$J$68682,"&gt;=1"))</f>
        <v>0</v>
      </c>
      <c r="AP24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8" s="79" t="e">
        <f>(COUNTIFS('MASTER TT'!$E$2:$E$68682,$A$2:$A$7563,'MASTER TT'!$B$2:$B$68682,"SUNDAY",'MASTER TT'!$C$2:$C$68682,"0800-1*",'MASTER TT'!$AM$2:$AM$587,"MAY-AUG 2025",'MASTER TT'!$J$2:$J$68682,"&gt;=1"))</f>
        <v>#VALUE!</v>
      </c>
      <c r="AR248" s="79" t="e">
        <f>(COUNTIFS('MASTER TT'!$E$2:$E$68682,$A$2:$A$7563,'MASTER TT'!$B$2:$B$68682,"SUNDAY",'MASTER TT'!$C$2:$C$68682,"1100-1*",'MASTER TT'!$AM$2:$AM$587,"MAY-AUG 2025",'MASTER TT'!$J$2:$J$68682,"&gt;=1"))</f>
        <v>#VALUE!</v>
      </c>
      <c r="AS248" s="79" t="e">
        <f>(COUNTIFS('MASTER TT'!$E$2:$E$68682,$A$2:$A$7563,'MASTER TT'!$B$2:$B$68682,"SUNDAY",'MASTER TT'!$C$2:$C$68682,"1200-1*",'MASTER TT'!$AM$2:$AM$587,"MAY-AUG 2025",'MASTER TT'!$J$2:$J$68682,"&gt;=1"))</f>
        <v>#VALUE!</v>
      </c>
      <c r="AT248" s="79" t="e">
        <f>(COUNTIFS('MASTER TT'!$E$2:$E$68682,$A$2:$A$7563,'MASTER TT'!$B$2:$B$68682,"SUNDAY",'MASTER TT'!$C$2:$C$68682,"1300-1*",'MASTER TT'!$AM$2:$AM$587,"MAY-AUG 2025",'MASTER TT'!$J$2:$J$68682,"&gt;=1"))</f>
        <v>#VALUE!</v>
      </c>
      <c r="AU248" s="79" t="e">
        <f>(COUNTIFS('MASTER TT'!$E$2:$E$68682,$A$2:$A$7563,'MASTER TT'!$B$2:$B$68682,"SUNDAY",'MASTER TT'!$C$2:$C$68682,"1400-1*",'MASTER TT'!$AM$2:$AM$587,"MAY-AUG 2025",'MASTER TT'!$J$2:$J$68682,"&gt;=1"))</f>
        <v>#VALUE!</v>
      </c>
      <c r="AV248" s="79" t="e">
        <f>(COUNTIFS('MASTER TT'!$E$2:$E$68682,$A$2:$A$7563,'MASTER TT'!$B$2:$B$68682,"SUNDAY",'MASTER TT'!$C$2:$C$68682,"17*-2*",'MASTER TT'!$AM$2:$AM$587,"MAY-AUG 2025",'MASTER TT'!$J$2:$J$68682,"&gt;=1"))</f>
        <v>#VALUE!</v>
      </c>
      <c r="AW248" s="28"/>
      <c r="AX248" s="29"/>
      <c r="AY248" s="28"/>
      <c r="AZ248" s="28"/>
      <c r="BA248" s="28"/>
      <c r="BB248" s="28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1"/>
      <c r="BZ248" s="31"/>
      <c r="CA248" s="30"/>
      <c r="CB248" s="30"/>
      <c r="CC248" s="30"/>
      <c r="CD248" s="30"/>
      <c r="CE248" s="30"/>
      <c r="CF248" s="30"/>
    </row>
    <row r="249" spans="1:84" ht="14.25" customHeight="1">
      <c r="A249" s="122" t="s">
        <v>622</v>
      </c>
      <c r="B249" s="130" t="s">
        <v>510</v>
      </c>
      <c r="C249" s="131"/>
      <c r="D249" s="102"/>
      <c r="E249" s="102"/>
      <c r="F249" s="102" t="s">
        <v>454</v>
      </c>
      <c r="G249" s="79">
        <f>(COUNTIFS('MASTER TT'!$E$2:$E$587,$A$2:$A$7563,'MASTER TT'!$B$2:$B$587,"MONDAY",'MASTER TT'!$C$2:$C$587,"08*-1*",'MASTER TT'!$AM$2:$AM$587,"MAY-AUG 2025",'MASTER TT'!$J$2:$J$587,"&gt;=1"))</f>
        <v>0</v>
      </c>
      <c r="H249" s="79">
        <f>(COUNTIFS('MASTER TT'!$E$2:$E$587,$A$2:$A$7563,'MASTER TT'!$B$2:$B$587,"MONDAY",'MASTER TT'!$C$2:$C$587,"1100-1*",'MASTER TT'!$AM$2:$AM$587,"MAY-AUG 2025",'MASTER TT'!$J$2:$J$587,"&gt;=1"))</f>
        <v>0</v>
      </c>
      <c r="I249" s="79">
        <f>(COUNTIFS('MASTER TT'!$E$2:$E$587,$A$2:$A$7563,'MASTER TT'!$B$2:$B$587,"MONDAY",'MASTER TT'!$C$2:$C$587,"1200-1*",'MASTER TT'!$AM$2:$AM$587,"JAN-APRIL 2025",'MASTER TT'!$J$2:$J$587,"&gt;=1"))</f>
        <v>0</v>
      </c>
      <c r="J249" s="79">
        <f>(COUNTIFS('MASTER TT'!$E$2:$E$587,$A$2:$A$7563,'MASTER TT'!$B$2:$B$587,"MONDAY",'MASTER TT'!$C$2:$C$587,"1300-1*",'MASTER TT'!$AM$2:$AM$587,"JAN-APRIL 2025",'MASTER TT'!$J$2:$J$587,"&gt;=1"))</f>
        <v>0</v>
      </c>
      <c r="K249" s="79">
        <f>(COUNTIFS('MASTER TT'!$E$2:$E$587,$A$2:$A$7563,'MASTER TT'!$B$2:$B$587,"MONDAY",'MASTER TT'!$C$2:$C$587,"14*-1*",'MASTER TT'!$AM$2:$AM$587,"MAY-AUG 2025",'MASTER TT'!$J$2:$J$587,"&gt;=1"))</f>
        <v>0</v>
      </c>
      <c r="L249" s="79">
        <f>(COUNTIFS('MASTER TT'!$E$2:$E$587,$A$2:$A$7563,'MASTER TT'!$B$2:$B$587,"MONDAY",'MASTER TT'!$C$2:$C$587,"17*-*",'MASTER TT'!$AM$2:$AM$587,"JAN-APRIL 2025",'MASTER TT'!$J$2:$J$587,"&gt;=1"))</f>
        <v>0</v>
      </c>
      <c r="M249" s="79">
        <f>(COUNTIFS('MASTER TT'!$E$2:$E$587,$A$2:$A$7563,'MASTER TT'!$B$2:$B$587,"TUESDAY",'MASTER TT'!$C$2:$C$587,"0800-1*",'MASTER TT'!$AM$2:$AM$587,"MAY-AUG 2025",'MASTER TT'!$J$2:$J$587,"&gt;=1"))</f>
        <v>0</v>
      </c>
      <c r="N249" s="79">
        <f>(COUNTIFS('MASTER TT'!$E$2:$E$587,$A$2:$A$7563,'MASTER TT'!$B$2:$B$587,"TUESDAY",'MASTER TT'!$C$2:$C$587,"1100-1*",'MASTER TT'!$AM$2:$AM$587,"JMAY-AUG 2025",'MASTER TT'!$J$2:$J$587,"&gt;=1"))</f>
        <v>0</v>
      </c>
      <c r="O249" s="79">
        <f>(COUNTIFS('MASTER TT'!$E$2:$E$587,$A$2:$A$7563,'MASTER TT'!$B$2:$B$587,"TUESDAY",'MASTER TT'!$C$2:$C$587,"1200-1*",'MASTER TT'!$AM$2:$AM$587,"JAN-APRIL 2025",'MASTER TT'!$J$2:$J$587,"&gt;=1"))</f>
        <v>0</v>
      </c>
      <c r="P249" s="79">
        <f>(COUNTIFS('MASTER TT'!$E$2:$E$587,$A$2:$A$7563,'MASTER TT'!$B$2:$B$587,"TUESDAY",'MASTER TT'!$C$2:$C$587,"1300-1*",'MASTER TT'!$AM$2:$AM$587,"MAY-AUG 2025",'MASTER TT'!$J$2:$J$587,"&gt;=1"))</f>
        <v>0</v>
      </c>
      <c r="Q249" s="79">
        <f>(COUNTIFS('MASTER TT'!$E$2:$E$587,$A$2:$A$7563,'MASTER TT'!$B$2:$B$587,"TUESDAY",'MASTER TT'!$C$2:$C$587,"1400-1*",'MASTER TT'!$AM$2:$AM$587,"MAY-AUG 2025",'MASTER TT'!$J$2:$J$587,"&gt;=1"))</f>
        <v>0</v>
      </c>
      <c r="R249" s="79">
        <f>(COUNTIFS('MASTER TT'!$E$2:$E$587,$A$2:$A$7563,'MASTER TT'!$B$2:$B$587,"TUESDAY",'MASTER TT'!$C$2:$C$587,"17*-2*",'MASTER TT'!$AM$2:$AM$587,"MAY-AUG 2025",'MASTER TT'!$J$2:$J$587,"&gt;=1"))</f>
        <v>0</v>
      </c>
      <c r="S24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4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4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4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4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4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4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4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4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4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4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4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49" s="79" t="e">
        <f>(COUNTIFS('MASTER TT'!$E$2:$E$68682,$A$2:$A$7563,'MASTER TT'!$B$2:$B$68682,"FRIDAY",'MASTER TT'!$C$2:$C$68682,"0800-1*",'MASTER TT'!$AM$2:$AM$587,"MAY-AUG 2025",'MASTER TT'!$J$2:$J$68682,"&gt;=1"))</f>
        <v>#VALUE!</v>
      </c>
      <c r="AF249" s="79" t="e">
        <f>(COUNTIFS('MASTER TT'!$E$2:$E$68682,$A$2:$A$7563,'MASTER TT'!$B$2:$B$68682,"FRIDAY",'MASTER TT'!$C$2:$C$68682,"1100-1*",'MASTER TT'!$AM$2:$AM$587,"MAY-AUG 2025",'MASTER TT'!$J$2:$J$68682,"&gt;=1"))</f>
        <v>#VALUE!</v>
      </c>
      <c r="AG24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4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49" s="79" t="e">
        <f>(COUNTIFS('MASTER TT'!$E$2:$E$68682,$A$2:$A$7563,'MASTER TT'!$B$2:$B$68682,"FRIDAY",'MASTER TT'!$C$2:$C$68682,"1400-1*",'MASTER TT'!$AM$2:$AM$587,"MAY-AUG 2025",'MASTER TT'!$J$2:$J$68682,"&gt;=1"))</f>
        <v>#VALUE!</v>
      </c>
      <c r="AJ249" s="79" t="e">
        <f>(COUNTIFS('MASTER TT'!$E$2:$E$68682,$A$2:$A$7563,'MASTER TT'!$B$2:$B$68682,"FRIDAY",'MASTER TT'!$C$2:$C$68682,"17*-2*",'MASTER TT'!$AM$2:$AM$587,"MAY-AUG 2025",'MASTER TT'!$J$2:$J$68682,"&gt;=1"))</f>
        <v>#VALUE!</v>
      </c>
      <c r="AK24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4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49" s="79">
        <f>(COUNTIFS('MASTER TT'!$E$2:$E$68682,$A$2:$A$7563,'MASTER TT'!$B$2:$B$68682,"SATURDAY",'MASTER TT'!$C$2:$C$68682,"1200-1*",'MASTER TT'!$J$2:$J$68682,"&gt;=1"))</f>
        <v>0</v>
      </c>
      <c r="AN249" s="79">
        <f>(COUNTIFS('MASTER TT'!$E$2:$E$68682,$A$2:$A$7563,'MASTER TT'!$B$2:$B$68682,"SATURDAY",'MASTER TT'!$C$2:$C$68682,"1300-1*",'MASTER TT'!$J$2:$J$68682,"&gt;=1"))</f>
        <v>0</v>
      </c>
      <c r="AO249" s="79">
        <f>(COUNTIFS('MASTER TT'!$E$2:$E$68682,$A$2:$A$7563,'MASTER TT'!$B$2:$B$68682,"SATURDAY",'MASTER TT'!$C$2:$C$68682,"14*-1*",'MASTER TT'!$J$2:$J$68682,"&gt;=1"))</f>
        <v>0</v>
      </c>
      <c r="AP24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49" s="79" t="e">
        <f>(COUNTIFS('MASTER TT'!$E$2:$E$68682,$A$2:$A$7563,'MASTER TT'!$B$2:$B$68682,"SUNDAY",'MASTER TT'!$C$2:$C$68682,"0800-1*",'MASTER TT'!$AM$2:$AM$587,"MAY-AUG 2025",'MASTER TT'!$J$2:$J$68682,"&gt;=1"))</f>
        <v>#VALUE!</v>
      </c>
      <c r="AR249" s="79" t="e">
        <f>(COUNTIFS('MASTER TT'!$E$2:$E$68682,$A$2:$A$7563,'MASTER TT'!$B$2:$B$68682,"SUNDAY",'MASTER TT'!$C$2:$C$68682,"1100-1*",'MASTER TT'!$AM$2:$AM$587,"MAY-AUG 2025",'MASTER TT'!$J$2:$J$68682,"&gt;=1"))</f>
        <v>#VALUE!</v>
      </c>
      <c r="AS249" s="79" t="e">
        <f>(COUNTIFS('MASTER TT'!$E$2:$E$68682,$A$2:$A$7563,'MASTER TT'!$B$2:$B$68682,"SUNDAY",'MASTER TT'!$C$2:$C$68682,"1200-1*",'MASTER TT'!$AM$2:$AM$587,"MAY-AUG 2025",'MASTER TT'!$J$2:$J$68682,"&gt;=1"))</f>
        <v>#VALUE!</v>
      </c>
      <c r="AT249" s="79" t="e">
        <f>(COUNTIFS('MASTER TT'!$E$2:$E$68682,$A$2:$A$7563,'MASTER TT'!$B$2:$B$68682,"SUNDAY",'MASTER TT'!$C$2:$C$68682,"1300-1*",'MASTER TT'!$AM$2:$AM$587,"MAY-AUG 2025",'MASTER TT'!$J$2:$J$68682,"&gt;=1"))</f>
        <v>#VALUE!</v>
      </c>
      <c r="AU249" s="79" t="e">
        <f>(COUNTIFS('MASTER TT'!$E$2:$E$68682,$A$2:$A$7563,'MASTER TT'!$B$2:$B$68682,"SUNDAY",'MASTER TT'!$C$2:$C$68682,"1400-1*",'MASTER TT'!$AM$2:$AM$587,"MAY-AUG 2025",'MASTER TT'!$J$2:$J$68682,"&gt;=1"))</f>
        <v>#VALUE!</v>
      </c>
      <c r="AV249" s="79" t="e">
        <f>(COUNTIFS('MASTER TT'!$E$2:$E$68682,$A$2:$A$7563,'MASTER TT'!$B$2:$B$68682,"SUNDAY",'MASTER TT'!$C$2:$C$68682,"17*-2*",'MASTER TT'!$AM$2:$AM$587,"MAY-AUG 2025",'MASTER TT'!$J$2:$J$68682,"&gt;=1"))</f>
        <v>#VALUE!</v>
      </c>
      <c r="AW249" s="28"/>
      <c r="AX249" s="29"/>
      <c r="AY249" s="28"/>
      <c r="AZ249" s="28"/>
      <c r="BA249" s="28"/>
      <c r="BB249" s="28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1"/>
      <c r="BZ249" s="31"/>
      <c r="CA249" s="30"/>
      <c r="CB249" s="30"/>
      <c r="CC249" s="30"/>
      <c r="CD249" s="30"/>
      <c r="CE249" s="30"/>
      <c r="CF249" s="30"/>
    </row>
    <row r="250" spans="1:84" ht="14.25" customHeight="1">
      <c r="A250" s="122" t="s">
        <v>623</v>
      </c>
      <c r="B250" s="130" t="s">
        <v>510</v>
      </c>
      <c r="C250" s="131"/>
      <c r="D250" s="102"/>
      <c r="E250" s="102"/>
      <c r="F250" s="102" t="s">
        <v>454</v>
      </c>
      <c r="G250" s="79">
        <f>(COUNTIFS('MASTER TT'!$E$2:$E$587,$A$2:$A$7563,'MASTER TT'!$B$2:$B$587,"MONDAY",'MASTER TT'!$C$2:$C$587,"08*-1*",'MASTER TT'!$AM$2:$AM$587,"MAY-AUG 2025",'MASTER TT'!$J$2:$J$587,"&gt;=1"))</f>
        <v>0</v>
      </c>
      <c r="H250" s="79">
        <f>(COUNTIFS('MASTER TT'!$E$2:$E$587,$A$2:$A$7563,'MASTER TT'!$B$2:$B$587,"MONDAY",'MASTER TT'!$C$2:$C$587,"1100-1*",'MASTER TT'!$AM$2:$AM$587,"MAY-AUG 2025",'MASTER TT'!$J$2:$J$587,"&gt;=1"))</f>
        <v>0</v>
      </c>
      <c r="I250" s="79">
        <f>(COUNTIFS('MASTER TT'!$E$2:$E$587,$A$2:$A$7563,'MASTER TT'!$B$2:$B$587,"MONDAY",'MASTER TT'!$C$2:$C$587,"1200-1*",'MASTER TT'!$AM$2:$AM$587,"JAN-APRIL 2025",'MASTER TT'!$J$2:$J$587,"&gt;=1"))</f>
        <v>0</v>
      </c>
      <c r="J250" s="79">
        <f>(COUNTIFS('MASTER TT'!$E$2:$E$587,$A$2:$A$7563,'MASTER TT'!$B$2:$B$587,"MONDAY",'MASTER TT'!$C$2:$C$587,"1300-1*",'MASTER TT'!$AM$2:$AM$587,"JAN-APRIL 2025",'MASTER TT'!$J$2:$J$587,"&gt;=1"))</f>
        <v>0</v>
      </c>
      <c r="K250" s="79">
        <f>(COUNTIFS('MASTER TT'!$E$2:$E$587,$A$2:$A$7563,'MASTER TT'!$B$2:$B$587,"MONDAY",'MASTER TT'!$C$2:$C$587,"14*-1*",'MASTER TT'!$AM$2:$AM$587,"MAY-AUG 2025",'MASTER TT'!$J$2:$J$587,"&gt;=1"))</f>
        <v>0</v>
      </c>
      <c r="L250" s="79">
        <f>(COUNTIFS('MASTER TT'!$E$2:$E$587,$A$2:$A$7563,'MASTER TT'!$B$2:$B$587,"MONDAY",'MASTER TT'!$C$2:$C$587,"17*-*",'MASTER TT'!$AM$2:$AM$587,"JAN-APRIL 2025",'MASTER TT'!$J$2:$J$587,"&gt;=1"))</f>
        <v>0</v>
      </c>
      <c r="M250" s="79">
        <f>(COUNTIFS('MASTER TT'!$E$2:$E$587,$A$2:$A$7563,'MASTER TT'!$B$2:$B$587,"TUESDAY",'MASTER TT'!$C$2:$C$587,"0800-1*",'MASTER TT'!$AM$2:$AM$587,"MAY-AUG 2025",'MASTER TT'!$J$2:$J$587,"&gt;=1"))</f>
        <v>0</v>
      </c>
      <c r="N250" s="79">
        <f>(COUNTIFS('MASTER TT'!$E$2:$E$587,$A$2:$A$7563,'MASTER TT'!$B$2:$B$587,"TUESDAY",'MASTER TT'!$C$2:$C$587,"1100-1*",'MASTER TT'!$AM$2:$AM$587,"JMAY-AUG 2025",'MASTER TT'!$J$2:$J$587,"&gt;=1"))</f>
        <v>0</v>
      </c>
      <c r="O250" s="79">
        <f>(COUNTIFS('MASTER TT'!$E$2:$E$587,$A$2:$A$7563,'MASTER TT'!$B$2:$B$587,"TUESDAY",'MASTER TT'!$C$2:$C$587,"1200-1*",'MASTER TT'!$AM$2:$AM$587,"JAN-APRIL 2025",'MASTER TT'!$J$2:$J$587,"&gt;=1"))</f>
        <v>0</v>
      </c>
      <c r="P250" s="79">
        <f>(COUNTIFS('MASTER TT'!$E$2:$E$587,$A$2:$A$7563,'MASTER TT'!$B$2:$B$587,"TUESDAY",'MASTER TT'!$C$2:$C$587,"1300-1*",'MASTER TT'!$AM$2:$AM$587,"MAY-AUG 2025",'MASTER TT'!$J$2:$J$587,"&gt;=1"))</f>
        <v>0</v>
      </c>
      <c r="Q250" s="79">
        <f>(COUNTIFS('MASTER TT'!$E$2:$E$587,$A$2:$A$7563,'MASTER TT'!$B$2:$B$587,"TUESDAY",'MASTER TT'!$C$2:$C$587,"1400-1*",'MASTER TT'!$AM$2:$AM$587,"MAY-AUG 2025",'MASTER TT'!$J$2:$J$587,"&gt;=1"))</f>
        <v>0</v>
      </c>
      <c r="R250" s="79">
        <f>(COUNTIFS('MASTER TT'!$E$2:$E$587,$A$2:$A$7563,'MASTER TT'!$B$2:$B$587,"TUESDAY",'MASTER TT'!$C$2:$C$587,"17*-2*",'MASTER TT'!$AM$2:$AM$587,"MAY-AUG 2025",'MASTER TT'!$J$2:$J$587,"&gt;=1"))</f>
        <v>0</v>
      </c>
      <c r="S25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0" s="79" t="e">
        <f>(COUNTIFS('MASTER TT'!$E$2:$E$68682,$A$2:$A$7563,'MASTER TT'!$B$2:$B$68682,"FRIDAY",'MASTER TT'!$C$2:$C$68682,"0800-1*",'MASTER TT'!$AM$2:$AM$587,"MAY-AUG 2025",'MASTER TT'!$J$2:$J$68682,"&gt;=1"))</f>
        <v>#VALUE!</v>
      </c>
      <c r="AF250" s="79" t="e">
        <f>(COUNTIFS('MASTER TT'!$E$2:$E$68682,$A$2:$A$7563,'MASTER TT'!$B$2:$B$68682,"FRIDAY",'MASTER TT'!$C$2:$C$68682,"1100-1*",'MASTER TT'!$AM$2:$AM$587,"MAY-AUG 2025",'MASTER TT'!$J$2:$J$68682,"&gt;=1"))</f>
        <v>#VALUE!</v>
      </c>
      <c r="AG25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0" s="79" t="e">
        <f>(COUNTIFS('MASTER TT'!$E$2:$E$68682,$A$2:$A$7563,'MASTER TT'!$B$2:$B$68682,"FRIDAY",'MASTER TT'!$C$2:$C$68682,"1400-1*",'MASTER TT'!$AM$2:$AM$587,"MAY-AUG 2025",'MASTER TT'!$J$2:$J$68682,"&gt;=1"))</f>
        <v>#VALUE!</v>
      </c>
      <c r="AJ250" s="79" t="e">
        <f>(COUNTIFS('MASTER TT'!$E$2:$E$68682,$A$2:$A$7563,'MASTER TT'!$B$2:$B$68682,"FRIDAY",'MASTER TT'!$C$2:$C$68682,"17*-2*",'MASTER TT'!$AM$2:$AM$587,"MAY-AUG 2025",'MASTER TT'!$J$2:$J$68682,"&gt;=1"))</f>
        <v>#VALUE!</v>
      </c>
      <c r="AK25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0" s="79">
        <f>(COUNTIFS('MASTER TT'!$E$2:$E$68682,$A$2:$A$7563,'MASTER TT'!$B$2:$B$68682,"SATURDAY",'MASTER TT'!$C$2:$C$68682,"1200-1*",'MASTER TT'!$J$2:$J$68682,"&gt;=1"))</f>
        <v>0</v>
      </c>
      <c r="AN250" s="79">
        <f>(COUNTIFS('MASTER TT'!$E$2:$E$68682,$A$2:$A$7563,'MASTER TT'!$B$2:$B$68682,"SATURDAY",'MASTER TT'!$C$2:$C$68682,"1300-1*",'MASTER TT'!$J$2:$J$68682,"&gt;=1"))</f>
        <v>0</v>
      </c>
      <c r="AO250" s="79">
        <f>(COUNTIFS('MASTER TT'!$E$2:$E$68682,$A$2:$A$7563,'MASTER TT'!$B$2:$B$68682,"SATURDAY",'MASTER TT'!$C$2:$C$68682,"14*-1*",'MASTER TT'!$J$2:$J$68682,"&gt;=1"))</f>
        <v>0</v>
      </c>
      <c r="AP25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0" s="79" t="e">
        <f>(COUNTIFS('MASTER TT'!$E$2:$E$68682,$A$2:$A$7563,'MASTER TT'!$B$2:$B$68682,"SUNDAY",'MASTER TT'!$C$2:$C$68682,"0800-1*",'MASTER TT'!$AM$2:$AM$587,"MAY-AUG 2025",'MASTER TT'!$J$2:$J$68682,"&gt;=1"))</f>
        <v>#VALUE!</v>
      </c>
      <c r="AR250" s="79" t="e">
        <f>(COUNTIFS('MASTER TT'!$E$2:$E$68682,$A$2:$A$7563,'MASTER TT'!$B$2:$B$68682,"SUNDAY",'MASTER TT'!$C$2:$C$68682,"1100-1*",'MASTER TT'!$AM$2:$AM$587,"MAY-AUG 2025",'MASTER TT'!$J$2:$J$68682,"&gt;=1"))</f>
        <v>#VALUE!</v>
      </c>
      <c r="AS250" s="79" t="e">
        <f>(COUNTIFS('MASTER TT'!$E$2:$E$68682,$A$2:$A$7563,'MASTER TT'!$B$2:$B$68682,"SUNDAY",'MASTER TT'!$C$2:$C$68682,"1200-1*",'MASTER TT'!$AM$2:$AM$587,"MAY-AUG 2025",'MASTER TT'!$J$2:$J$68682,"&gt;=1"))</f>
        <v>#VALUE!</v>
      </c>
      <c r="AT250" s="79" t="e">
        <f>(COUNTIFS('MASTER TT'!$E$2:$E$68682,$A$2:$A$7563,'MASTER TT'!$B$2:$B$68682,"SUNDAY",'MASTER TT'!$C$2:$C$68682,"1300-1*",'MASTER TT'!$AM$2:$AM$587,"MAY-AUG 2025",'MASTER TT'!$J$2:$J$68682,"&gt;=1"))</f>
        <v>#VALUE!</v>
      </c>
      <c r="AU250" s="79" t="e">
        <f>(COUNTIFS('MASTER TT'!$E$2:$E$68682,$A$2:$A$7563,'MASTER TT'!$B$2:$B$68682,"SUNDAY",'MASTER TT'!$C$2:$C$68682,"1400-1*",'MASTER TT'!$AM$2:$AM$587,"MAY-AUG 2025",'MASTER TT'!$J$2:$J$68682,"&gt;=1"))</f>
        <v>#VALUE!</v>
      </c>
      <c r="AV250" s="79" t="e">
        <f>(COUNTIFS('MASTER TT'!$E$2:$E$68682,$A$2:$A$7563,'MASTER TT'!$B$2:$B$68682,"SUNDAY",'MASTER TT'!$C$2:$C$68682,"17*-2*",'MASTER TT'!$AM$2:$AM$587,"MAY-AUG 2025",'MASTER TT'!$J$2:$J$68682,"&gt;=1"))</f>
        <v>#VALUE!</v>
      </c>
      <c r="AW250" s="28"/>
      <c r="AX250" s="29"/>
      <c r="AY250" s="28"/>
      <c r="AZ250" s="28"/>
      <c r="BA250" s="28"/>
      <c r="BB250" s="28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1"/>
      <c r="BZ250" s="31"/>
      <c r="CA250" s="30"/>
      <c r="CB250" s="30"/>
      <c r="CC250" s="30"/>
      <c r="CD250" s="30"/>
      <c r="CE250" s="30"/>
      <c r="CF250" s="30"/>
    </row>
    <row r="251" spans="1:84" ht="14.25" customHeight="1">
      <c r="A251" s="122" t="s">
        <v>624</v>
      </c>
      <c r="B251" s="130" t="s">
        <v>510</v>
      </c>
      <c r="C251" s="131"/>
      <c r="D251" s="102"/>
      <c r="E251" s="102"/>
      <c r="F251" s="102" t="s">
        <v>454</v>
      </c>
      <c r="G251" s="79">
        <f>(COUNTIFS('MASTER TT'!$E$2:$E$587,$A$2:$A$7563,'MASTER TT'!$B$2:$B$587,"MONDAY",'MASTER TT'!$C$2:$C$587,"08*-1*",'MASTER TT'!$AM$2:$AM$587,"MAY-AUG 2025",'MASTER TT'!$J$2:$J$587,"&gt;=1"))</f>
        <v>0</v>
      </c>
      <c r="H251" s="79">
        <f>(COUNTIFS('MASTER TT'!$E$2:$E$587,$A$2:$A$7563,'MASTER TT'!$B$2:$B$587,"MONDAY",'MASTER TT'!$C$2:$C$587,"1100-1*",'MASTER TT'!$AM$2:$AM$587,"MAY-AUG 2025",'MASTER TT'!$J$2:$J$587,"&gt;=1"))</f>
        <v>0</v>
      </c>
      <c r="I251" s="79">
        <f>(COUNTIFS('MASTER TT'!$E$2:$E$587,$A$2:$A$7563,'MASTER TT'!$B$2:$B$587,"MONDAY",'MASTER TT'!$C$2:$C$587,"1200-1*",'MASTER TT'!$AM$2:$AM$587,"JAN-APRIL 2025",'MASTER TT'!$J$2:$J$587,"&gt;=1"))</f>
        <v>0</v>
      </c>
      <c r="J251" s="79">
        <f>(COUNTIFS('MASTER TT'!$E$2:$E$587,$A$2:$A$7563,'MASTER TT'!$B$2:$B$587,"MONDAY",'MASTER TT'!$C$2:$C$587,"1300-1*",'MASTER TT'!$AM$2:$AM$587,"JAN-APRIL 2025",'MASTER TT'!$J$2:$J$587,"&gt;=1"))</f>
        <v>0</v>
      </c>
      <c r="K251" s="79">
        <f>(COUNTIFS('MASTER TT'!$E$2:$E$587,$A$2:$A$7563,'MASTER TT'!$B$2:$B$587,"MONDAY",'MASTER TT'!$C$2:$C$587,"14*-1*",'MASTER TT'!$AM$2:$AM$587,"MAY-AUG 2025",'MASTER TT'!$J$2:$J$587,"&gt;=1"))</f>
        <v>0</v>
      </c>
      <c r="L251" s="79">
        <f>(COUNTIFS('MASTER TT'!$E$2:$E$587,$A$2:$A$7563,'MASTER TT'!$B$2:$B$587,"MONDAY",'MASTER TT'!$C$2:$C$587,"17*-*",'MASTER TT'!$AM$2:$AM$587,"JAN-APRIL 2025",'MASTER TT'!$J$2:$J$587,"&gt;=1"))</f>
        <v>0</v>
      </c>
      <c r="M251" s="79">
        <f>(COUNTIFS('MASTER TT'!$E$2:$E$587,$A$2:$A$7563,'MASTER TT'!$B$2:$B$587,"TUESDAY",'MASTER TT'!$C$2:$C$587,"0800-1*",'MASTER TT'!$AM$2:$AM$587,"MAY-AUG 2025",'MASTER TT'!$J$2:$J$587,"&gt;=1"))</f>
        <v>0</v>
      </c>
      <c r="N251" s="79">
        <f>(COUNTIFS('MASTER TT'!$E$2:$E$587,$A$2:$A$7563,'MASTER TT'!$B$2:$B$587,"TUESDAY",'MASTER TT'!$C$2:$C$587,"1100-1*",'MASTER TT'!$AM$2:$AM$587,"JMAY-AUG 2025",'MASTER TT'!$J$2:$J$587,"&gt;=1"))</f>
        <v>0</v>
      </c>
      <c r="O251" s="79">
        <f>(COUNTIFS('MASTER TT'!$E$2:$E$587,$A$2:$A$7563,'MASTER TT'!$B$2:$B$587,"TUESDAY",'MASTER TT'!$C$2:$C$587,"1200-1*",'MASTER TT'!$AM$2:$AM$587,"JAN-APRIL 2025",'MASTER TT'!$J$2:$J$587,"&gt;=1"))</f>
        <v>0</v>
      </c>
      <c r="P251" s="79">
        <f>(COUNTIFS('MASTER TT'!$E$2:$E$587,$A$2:$A$7563,'MASTER TT'!$B$2:$B$587,"TUESDAY",'MASTER TT'!$C$2:$C$587,"1300-1*",'MASTER TT'!$AM$2:$AM$587,"MAY-AUG 2025",'MASTER TT'!$J$2:$J$587,"&gt;=1"))</f>
        <v>0</v>
      </c>
      <c r="Q251" s="79">
        <f>(COUNTIFS('MASTER TT'!$E$2:$E$587,$A$2:$A$7563,'MASTER TT'!$B$2:$B$587,"TUESDAY",'MASTER TT'!$C$2:$C$587,"1400-1*",'MASTER TT'!$AM$2:$AM$587,"MAY-AUG 2025",'MASTER TT'!$J$2:$J$587,"&gt;=1"))</f>
        <v>0</v>
      </c>
      <c r="R251" s="79">
        <f>(COUNTIFS('MASTER TT'!$E$2:$E$587,$A$2:$A$7563,'MASTER TT'!$B$2:$B$587,"TUESDAY",'MASTER TT'!$C$2:$C$587,"17*-2*",'MASTER TT'!$AM$2:$AM$587,"MAY-AUG 2025",'MASTER TT'!$J$2:$J$587,"&gt;=1"))</f>
        <v>0</v>
      </c>
      <c r="S25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1" s="79" t="e">
        <f>(COUNTIFS('MASTER TT'!$E$2:$E$68682,$A$2:$A$7563,'MASTER TT'!$B$2:$B$68682,"FRIDAY",'MASTER TT'!$C$2:$C$68682,"0800-1*",'MASTER TT'!$AM$2:$AM$587,"MAY-AUG 2025",'MASTER TT'!$J$2:$J$68682,"&gt;=1"))</f>
        <v>#VALUE!</v>
      </c>
      <c r="AF251" s="79" t="e">
        <f>(COUNTIFS('MASTER TT'!$E$2:$E$68682,$A$2:$A$7563,'MASTER TT'!$B$2:$B$68682,"FRIDAY",'MASTER TT'!$C$2:$C$68682,"1100-1*",'MASTER TT'!$AM$2:$AM$587,"MAY-AUG 2025",'MASTER TT'!$J$2:$J$68682,"&gt;=1"))</f>
        <v>#VALUE!</v>
      </c>
      <c r="AG25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1" s="79" t="e">
        <f>(COUNTIFS('MASTER TT'!$E$2:$E$68682,$A$2:$A$7563,'MASTER TT'!$B$2:$B$68682,"FRIDAY",'MASTER TT'!$C$2:$C$68682,"1400-1*",'MASTER TT'!$AM$2:$AM$587,"MAY-AUG 2025",'MASTER TT'!$J$2:$J$68682,"&gt;=1"))</f>
        <v>#VALUE!</v>
      </c>
      <c r="AJ251" s="79" t="e">
        <f>(COUNTIFS('MASTER TT'!$E$2:$E$68682,$A$2:$A$7563,'MASTER TT'!$B$2:$B$68682,"FRIDAY",'MASTER TT'!$C$2:$C$68682,"17*-2*",'MASTER TT'!$AM$2:$AM$587,"MAY-AUG 2025",'MASTER TT'!$J$2:$J$68682,"&gt;=1"))</f>
        <v>#VALUE!</v>
      </c>
      <c r="AK25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1" s="79">
        <f>(COUNTIFS('MASTER TT'!$E$2:$E$68682,$A$2:$A$7563,'MASTER TT'!$B$2:$B$68682,"SATURDAY",'MASTER TT'!$C$2:$C$68682,"1200-1*",'MASTER TT'!$J$2:$J$68682,"&gt;=1"))</f>
        <v>0</v>
      </c>
      <c r="AN251" s="79">
        <f>(COUNTIFS('MASTER TT'!$E$2:$E$68682,$A$2:$A$7563,'MASTER TT'!$B$2:$B$68682,"SATURDAY",'MASTER TT'!$C$2:$C$68682,"1300-1*",'MASTER TT'!$J$2:$J$68682,"&gt;=1"))</f>
        <v>0</v>
      </c>
      <c r="AO251" s="79">
        <f>(COUNTIFS('MASTER TT'!$E$2:$E$68682,$A$2:$A$7563,'MASTER TT'!$B$2:$B$68682,"SATURDAY",'MASTER TT'!$C$2:$C$68682,"14*-1*",'MASTER TT'!$J$2:$J$68682,"&gt;=1"))</f>
        <v>0</v>
      </c>
      <c r="AP25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1" s="79" t="e">
        <f>(COUNTIFS('MASTER TT'!$E$2:$E$68682,$A$2:$A$7563,'MASTER TT'!$B$2:$B$68682,"SUNDAY",'MASTER TT'!$C$2:$C$68682,"0800-1*",'MASTER TT'!$AM$2:$AM$587,"MAY-AUG 2025",'MASTER TT'!$J$2:$J$68682,"&gt;=1"))</f>
        <v>#VALUE!</v>
      </c>
      <c r="AR251" s="79" t="e">
        <f>(COUNTIFS('MASTER TT'!$E$2:$E$68682,$A$2:$A$7563,'MASTER TT'!$B$2:$B$68682,"SUNDAY",'MASTER TT'!$C$2:$C$68682,"1100-1*",'MASTER TT'!$AM$2:$AM$587,"MAY-AUG 2025",'MASTER TT'!$J$2:$J$68682,"&gt;=1"))</f>
        <v>#VALUE!</v>
      </c>
      <c r="AS251" s="79" t="e">
        <f>(COUNTIFS('MASTER TT'!$E$2:$E$68682,$A$2:$A$7563,'MASTER TT'!$B$2:$B$68682,"SUNDAY",'MASTER TT'!$C$2:$C$68682,"1200-1*",'MASTER TT'!$AM$2:$AM$587,"MAY-AUG 2025",'MASTER TT'!$J$2:$J$68682,"&gt;=1"))</f>
        <v>#VALUE!</v>
      </c>
      <c r="AT251" s="79" t="e">
        <f>(COUNTIFS('MASTER TT'!$E$2:$E$68682,$A$2:$A$7563,'MASTER TT'!$B$2:$B$68682,"SUNDAY",'MASTER TT'!$C$2:$C$68682,"1300-1*",'MASTER TT'!$AM$2:$AM$587,"MAY-AUG 2025",'MASTER TT'!$J$2:$J$68682,"&gt;=1"))</f>
        <v>#VALUE!</v>
      </c>
      <c r="AU251" s="79" t="e">
        <f>(COUNTIFS('MASTER TT'!$E$2:$E$68682,$A$2:$A$7563,'MASTER TT'!$B$2:$B$68682,"SUNDAY",'MASTER TT'!$C$2:$C$68682,"1400-1*",'MASTER TT'!$AM$2:$AM$587,"MAY-AUG 2025",'MASTER TT'!$J$2:$J$68682,"&gt;=1"))</f>
        <v>#VALUE!</v>
      </c>
      <c r="AV251" s="79" t="e">
        <f>(COUNTIFS('MASTER TT'!$E$2:$E$68682,$A$2:$A$7563,'MASTER TT'!$B$2:$B$68682,"SUNDAY",'MASTER TT'!$C$2:$C$68682,"17*-2*",'MASTER TT'!$AM$2:$AM$587,"MAY-AUG 2025",'MASTER TT'!$J$2:$J$68682,"&gt;=1"))</f>
        <v>#VALUE!</v>
      </c>
      <c r="AW251" s="28"/>
      <c r="AX251" s="29"/>
      <c r="AY251" s="28"/>
      <c r="AZ251" s="28"/>
      <c r="BA251" s="28"/>
      <c r="BB251" s="28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1"/>
      <c r="BZ251" s="31"/>
      <c r="CA251" s="30"/>
      <c r="CB251" s="30"/>
      <c r="CC251" s="30"/>
      <c r="CD251" s="30"/>
      <c r="CE251" s="30"/>
      <c r="CF251" s="30"/>
    </row>
    <row r="252" spans="1:84" ht="14.25" customHeight="1">
      <c r="A252" s="122" t="s">
        <v>625</v>
      </c>
      <c r="B252" s="130" t="s">
        <v>510</v>
      </c>
      <c r="C252" s="131"/>
      <c r="D252" s="102"/>
      <c r="E252" s="102"/>
      <c r="F252" s="102" t="s">
        <v>454</v>
      </c>
      <c r="G252" s="79">
        <f>(COUNTIFS('MASTER TT'!$E$2:$E$587,$A$2:$A$7563,'MASTER TT'!$B$2:$B$587,"MONDAY",'MASTER TT'!$C$2:$C$587,"08*-1*",'MASTER TT'!$AM$2:$AM$587,"MAY-AUG 2025",'MASTER TT'!$J$2:$J$587,"&gt;=1"))</f>
        <v>0</v>
      </c>
      <c r="H252" s="79">
        <f>(COUNTIFS('MASTER TT'!$E$2:$E$587,$A$2:$A$7563,'MASTER TT'!$B$2:$B$587,"MONDAY",'MASTER TT'!$C$2:$C$587,"1100-1*",'MASTER TT'!$AM$2:$AM$587,"MAY-AUG 2025",'MASTER TT'!$J$2:$J$587,"&gt;=1"))</f>
        <v>0</v>
      </c>
      <c r="I252" s="79">
        <f>(COUNTIFS('MASTER TT'!$E$2:$E$587,$A$2:$A$7563,'MASTER TT'!$B$2:$B$587,"MONDAY",'MASTER TT'!$C$2:$C$587,"1200-1*",'MASTER TT'!$AM$2:$AM$587,"JAN-APRIL 2025",'MASTER TT'!$J$2:$J$587,"&gt;=1"))</f>
        <v>0</v>
      </c>
      <c r="J252" s="79">
        <f>(COUNTIFS('MASTER TT'!$E$2:$E$587,$A$2:$A$7563,'MASTER TT'!$B$2:$B$587,"MONDAY",'MASTER TT'!$C$2:$C$587,"1300-1*",'MASTER TT'!$AM$2:$AM$587,"JAN-APRIL 2025",'MASTER TT'!$J$2:$J$587,"&gt;=1"))</f>
        <v>0</v>
      </c>
      <c r="K252" s="79">
        <f>(COUNTIFS('MASTER TT'!$E$2:$E$587,$A$2:$A$7563,'MASTER TT'!$B$2:$B$587,"MONDAY",'MASTER TT'!$C$2:$C$587,"14*-1*",'MASTER TT'!$AM$2:$AM$587,"MAY-AUG 2025",'MASTER TT'!$J$2:$J$587,"&gt;=1"))</f>
        <v>0</v>
      </c>
      <c r="L252" s="79">
        <f>(COUNTIFS('MASTER TT'!$E$2:$E$587,$A$2:$A$7563,'MASTER TT'!$B$2:$B$587,"MONDAY",'MASTER TT'!$C$2:$C$587,"17*-*",'MASTER TT'!$AM$2:$AM$587,"JAN-APRIL 2025",'MASTER TT'!$J$2:$J$587,"&gt;=1"))</f>
        <v>0</v>
      </c>
      <c r="M252" s="79">
        <f>(COUNTIFS('MASTER TT'!$E$2:$E$587,$A$2:$A$7563,'MASTER TT'!$B$2:$B$587,"TUESDAY",'MASTER TT'!$C$2:$C$587,"0800-1*",'MASTER TT'!$AM$2:$AM$587,"MAY-AUG 2025",'MASTER TT'!$J$2:$J$587,"&gt;=1"))</f>
        <v>0</v>
      </c>
      <c r="N252" s="79">
        <f>(COUNTIFS('MASTER TT'!$E$2:$E$587,$A$2:$A$7563,'MASTER TT'!$B$2:$B$587,"TUESDAY",'MASTER TT'!$C$2:$C$587,"1100-1*",'MASTER TT'!$AM$2:$AM$587,"JMAY-AUG 2025",'MASTER TT'!$J$2:$J$587,"&gt;=1"))</f>
        <v>0</v>
      </c>
      <c r="O252" s="79">
        <f>(COUNTIFS('MASTER TT'!$E$2:$E$587,$A$2:$A$7563,'MASTER TT'!$B$2:$B$587,"TUESDAY",'MASTER TT'!$C$2:$C$587,"1200-1*",'MASTER TT'!$AM$2:$AM$587,"JAN-APRIL 2025",'MASTER TT'!$J$2:$J$587,"&gt;=1"))</f>
        <v>0</v>
      </c>
      <c r="P252" s="79">
        <f>(COUNTIFS('MASTER TT'!$E$2:$E$587,$A$2:$A$7563,'MASTER TT'!$B$2:$B$587,"TUESDAY",'MASTER TT'!$C$2:$C$587,"1300-1*",'MASTER TT'!$AM$2:$AM$587,"MAY-AUG 2025",'MASTER TT'!$J$2:$J$587,"&gt;=1"))</f>
        <v>0</v>
      </c>
      <c r="Q252" s="79">
        <f>(COUNTIFS('MASTER TT'!$E$2:$E$587,$A$2:$A$7563,'MASTER TT'!$B$2:$B$587,"TUESDAY",'MASTER TT'!$C$2:$C$587,"1400-1*",'MASTER TT'!$AM$2:$AM$587,"MAY-AUG 2025",'MASTER TT'!$J$2:$J$587,"&gt;=1"))</f>
        <v>0</v>
      </c>
      <c r="R252" s="79">
        <f>(COUNTIFS('MASTER TT'!$E$2:$E$587,$A$2:$A$7563,'MASTER TT'!$B$2:$B$587,"TUESDAY",'MASTER TT'!$C$2:$C$587,"17*-2*",'MASTER TT'!$AM$2:$AM$587,"MAY-AUG 2025",'MASTER TT'!$J$2:$J$587,"&gt;=1"))</f>
        <v>0</v>
      </c>
      <c r="S25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2" s="79" t="e">
        <f>(COUNTIFS('MASTER TT'!$E$2:$E$68682,$A$2:$A$7563,'MASTER TT'!$B$2:$B$68682,"FRIDAY",'MASTER TT'!$C$2:$C$68682,"0800-1*",'MASTER TT'!$AM$2:$AM$587,"MAY-AUG 2025",'MASTER TT'!$J$2:$J$68682,"&gt;=1"))</f>
        <v>#VALUE!</v>
      </c>
      <c r="AF252" s="79" t="e">
        <f>(COUNTIFS('MASTER TT'!$E$2:$E$68682,$A$2:$A$7563,'MASTER TT'!$B$2:$B$68682,"FRIDAY",'MASTER TT'!$C$2:$C$68682,"1100-1*",'MASTER TT'!$AM$2:$AM$587,"MAY-AUG 2025",'MASTER TT'!$J$2:$J$68682,"&gt;=1"))</f>
        <v>#VALUE!</v>
      </c>
      <c r="AG25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2" s="79" t="e">
        <f>(COUNTIFS('MASTER TT'!$E$2:$E$68682,$A$2:$A$7563,'MASTER TT'!$B$2:$B$68682,"FRIDAY",'MASTER TT'!$C$2:$C$68682,"1400-1*",'MASTER TT'!$AM$2:$AM$587,"MAY-AUG 2025",'MASTER TT'!$J$2:$J$68682,"&gt;=1"))</f>
        <v>#VALUE!</v>
      </c>
      <c r="AJ252" s="79" t="e">
        <f>(COUNTIFS('MASTER TT'!$E$2:$E$68682,$A$2:$A$7563,'MASTER TT'!$B$2:$B$68682,"FRIDAY",'MASTER TT'!$C$2:$C$68682,"17*-2*",'MASTER TT'!$AM$2:$AM$587,"MAY-AUG 2025",'MASTER TT'!$J$2:$J$68682,"&gt;=1"))</f>
        <v>#VALUE!</v>
      </c>
      <c r="AK25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2" s="79">
        <f>(COUNTIFS('MASTER TT'!$E$2:$E$68682,$A$2:$A$7563,'MASTER TT'!$B$2:$B$68682,"SATURDAY",'MASTER TT'!$C$2:$C$68682,"1200-1*",'MASTER TT'!$J$2:$J$68682,"&gt;=1"))</f>
        <v>0</v>
      </c>
      <c r="AN252" s="79">
        <f>(COUNTIFS('MASTER TT'!$E$2:$E$68682,$A$2:$A$7563,'MASTER TT'!$B$2:$B$68682,"SATURDAY",'MASTER TT'!$C$2:$C$68682,"1300-1*",'MASTER TT'!$J$2:$J$68682,"&gt;=1"))</f>
        <v>0</v>
      </c>
      <c r="AO252" s="79">
        <f>(COUNTIFS('MASTER TT'!$E$2:$E$68682,$A$2:$A$7563,'MASTER TT'!$B$2:$B$68682,"SATURDAY",'MASTER TT'!$C$2:$C$68682,"14*-1*",'MASTER TT'!$J$2:$J$68682,"&gt;=1"))</f>
        <v>0</v>
      </c>
      <c r="AP25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2" s="79" t="e">
        <f>(COUNTIFS('MASTER TT'!$E$2:$E$68682,$A$2:$A$7563,'MASTER TT'!$B$2:$B$68682,"SUNDAY",'MASTER TT'!$C$2:$C$68682,"0800-1*",'MASTER TT'!$AM$2:$AM$587,"MAY-AUG 2025",'MASTER TT'!$J$2:$J$68682,"&gt;=1"))</f>
        <v>#VALUE!</v>
      </c>
      <c r="AR252" s="79" t="e">
        <f>(COUNTIFS('MASTER TT'!$E$2:$E$68682,$A$2:$A$7563,'MASTER TT'!$B$2:$B$68682,"SUNDAY",'MASTER TT'!$C$2:$C$68682,"1100-1*",'MASTER TT'!$AM$2:$AM$587,"MAY-AUG 2025",'MASTER TT'!$J$2:$J$68682,"&gt;=1"))</f>
        <v>#VALUE!</v>
      </c>
      <c r="AS252" s="79" t="e">
        <f>(COUNTIFS('MASTER TT'!$E$2:$E$68682,$A$2:$A$7563,'MASTER TT'!$B$2:$B$68682,"SUNDAY",'MASTER TT'!$C$2:$C$68682,"1200-1*",'MASTER TT'!$AM$2:$AM$587,"MAY-AUG 2025",'MASTER TT'!$J$2:$J$68682,"&gt;=1"))</f>
        <v>#VALUE!</v>
      </c>
      <c r="AT252" s="79" t="e">
        <f>(COUNTIFS('MASTER TT'!$E$2:$E$68682,$A$2:$A$7563,'MASTER TT'!$B$2:$B$68682,"SUNDAY",'MASTER TT'!$C$2:$C$68682,"1300-1*",'MASTER TT'!$AM$2:$AM$587,"MAY-AUG 2025",'MASTER TT'!$J$2:$J$68682,"&gt;=1"))</f>
        <v>#VALUE!</v>
      </c>
      <c r="AU252" s="79" t="e">
        <f>(COUNTIFS('MASTER TT'!$E$2:$E$68682,$A$2:$A$7563,'MASTER TT'!$B$2:$B$68682,"SUNDAY",'MASTER TT'!$C$2:$C$68682,"1400-1*",'MASTER TT'!$AM$2:$AM$587,"MAY-AUG 2025",'MASTER TT'!$J$2:$J$68682,"&gt;=1"))</f>
        <v>#VALUE!</v>
      </c>
      <c r="AV252" s="79" t="e">
        <f>(COUNTIFS('MASTER TT'!$E$2:$E$68682,$A$2:$A$7563,'MASTER TT'!$B$2:$B$68682,"SUNDAY",'MASTER TT'!$C$2:$C$68682,"17*-2*",'MASTER TT'!$AM$2:$AM$587,"MAY-AUG 2025",'MASTER TT'!$J$2:$J$68682,"&gt;=1"))</f>
        <v>#VALUE!</v>
      </c>
      <c r="AW252" s="28"/>
      <c r="AX252" s="29"/>
      <c r="AY252" s="28"/>
      <c r="AZ252" s="28"/>
      <c r="BA252" s="28"/>
      <c r="BB252" s="28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1"/>
      <c r="BZ252" s="31"/>
      <c r="CA252" s="30"/>
      <c r="CB252" s="30"/>
      <c r="CC252" s="30"/>
      <c r="CD252" s="30"/>
      <c r="CE252" s="30"/>
      <c r="CF252" s="30"/>
    </row>
    <row r="253" spans="1:84" ht="14.25" customHeight="1">
      <c r="A253" s="122" t="s">
        <v>626</v>
      </c>
      <c r="B253" s="130" t="s">
        <v>510</v>
      </c>
      <c r="C253" s="131"/>
      <c r="D253" s="102"/>
      <c r="E253" s="102"/>
      <c r="F253" s="102" t="s">
        <v>454</v>
      </c>
      <c r="G253" s="79">
        <f>(COUNTIFS('MASTER TT'!$E$2:$E$587,$A$2:$A$7563,'MASTER TT'!$B$2:$B$587,"MONDAY",'MASTER TT'!$C$2:$C$587,"08*-1*",'MASTER TT'!$AM$2:$AM$587,"MAY-AUG 2025",'MASTER TT'!$J$2:$J$587,"&gt;=1"))</f>
        <v>0</v>
      </c>
      <c r="H253" s="79">
        <f>(COUNTIFS('MASTER TT'!$E$2:$E$587,$A$2:$A$7563,'MASTER TT'!$B$2:$B$587,"MONDAY",'MASTER TT'!$C$2:$C$587,"1100-1*",'MASTER TT'!$AM$2:$AM$587,"MAY-AUG 2025",'MASTER TT'!$J$2:$J$587,"&gt;=1"))</f>
        <v>0</v>
      </c>
      <c r="I253" s="79">
        <f>(COUNTIFS('MASTER TT'!$E$2:$E$587,$A$2:$A$7563,'MASTER TT'!$B$2:$B$587,"MONDAY",'MASTER TT'!$C$2:$C$587,"1200-1*",'MASTER TT'!$AM$2:$AM$587,"JAN-APRIL 2025",'MASTER TT'!$J$2:$J$587,"&gt;=1"))</f>
        <v>0</v>
      </c>
      <c r="J253" s="79">
        <f>(COUNTIFS('MASTER TT'!$E$2:$E$587,$A$2:$A$7563,'MASTER TT'!$B$2:$B$587,"MONDAY",'MASTER TT'!$C$2:$C$587,"1300-1*",'MASTER TT'!$AM$2:$AM$587,"JAN-APRIL 2025",'MASTER TT'!$J$2:$J$587,"&gt;=1"))</f>
        <v>0</v>
      </c>
      <c r="K253" s="79">
        <f>(COUNTIFS('MASTER TT'!$E$2:$E$587,$A$2:$A$7563,'MASTER TT'!$B$2:$B$587,"MONDAY",'MASTER TT'!$C$2:$C$587,"14*-1*",'MASTER TT'!$AM$2:$AM$587,"MAY-AUG 2025",'MASTER TT'!$J$2:$J$587,"&gt;=1"))</f>
        <v>0</v>
      </c>
      <c r="L253" s="79">
        <f>(COUNTIFS('MASTER TT'!$E$2:$E$587,$A$2:$A$7563,'MASTER TT'!$B$2:$B$587,"MONDAY",'MASTER TT'!$C$2:$C$587,"17*-*",'MASTER TT'!$AM$2:$AM$587,"JAN-APRIL 2025",'MASTER TT'!$J$2:$J$587,"&gt;=1"))</f>
        <v>0</v>
      </c>
      <c r="M253" s="79">
        <f>(COUNTIFS('MASTER TT'!$E$2:$E$587,$A$2:$A$7563,'MASTER TT'!$B$2:$B$587,"TUESDAY",'MASTER TT'!$C$2:$C$587,"0800-1*",'MASTER TT'!$AM$2:$AM$587,"MAY-AUG 2025",'MASTER TT'!$J$2:$J$587,"&gt;=1"))</f>
        <v>0</v>
      </c>
      <c r="N253" s="79">
        <f>(COUNTIFS('MASTER TT'!$E$2:$E$587,$A$2:$A$7563,'MASTER TT'!$B$2:$B$587,"TUESDAY",'MASTER TT'!$C$2:$C$587,"1100-1*",'MASTER TT'!$AM$2:$AM$587,"JMAY-AUG 2025",'MASTER TT'!$J$2:$J$587,"&gt;=1"))</f>
        <v>0</v>
      </c>
      <c r="O253" s="79">
        <f>(COUNTIFS('MASTER TT'!$E$2:$E$587,$A$2:$A$7563,'MASTER TT'!$B$2:$B$587,"TUESDAY",'MASTER TT'!$C$2:$C$587,"1200-1*",'MASTER TT'!$AM$2:$AM$587,"JAN-APRIL 2025",'MASTER TT'!$J$2:$J$587,"&gt;=1"))</f>
        <v>0</v>
      </c>
      <c r="P253" s="79">
        <f>(COUNTIFS('MASTER TT'!$E$2:$E$587,$A$2:$A$7563,'MASTER TT'!$B$2:$B$587,"TUESDAY",'MASTER TT'!$C$2:$C$587,"1300-1*",'MASTER TT'!$AM$2:$AM$587,"MAY-AUG 2025",'MASTER TT'!$J$2:$J$587,"&gt;=1"))</f>
        <v>0</v>
      </c>
      <c r="Q253" s="79">
        <f>(COUNTIFS('MASTER TT'!$E$2:$E$587,$A$2:$A$7563,'MASTER TT'!$B$2:$B$587,"TUESDAY",'MASTER TT'!$C$2:$C$587,"1400-1*",'MASTER TT'!$AM$2:$AM$587,"MAY-AUG 2025",'MASTER TT'!$J$2:$J$587,"&gt;=1"))</f>
        <v>0</v>
      </c>
      <c r="R253" s="79">
        <f>(COUNTIFS('MASTER TT'!$E$2:$E$587,$A$2:$A$7563,'MASTER TT'!$B$2:$B$587,"TUESDAY",'MASTER TT'!$C$2:$C$587,"17*-2*",'MASTER TT'!$AM$2:$AM$587,"MAY-AUG 2025",'MASTER TT'!$J$2:$J$587,"&gt;=1"))</f>
        <v>0</v>
      </c>
      <c r="S25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3" s="79" t="e">
        <f>(COUNTIFS('MASTER TT'!$E$2:$E$68682,$A$2:$A$7563,'MASTER TT'!$B$2:$B$68682,"FRIDAY",'MASTER TT'!$C$2:$C$68682,"0800-1*",'MASTER TT'!$AM$2:$AM$587,"MAY-AUG 2025",'MASTER TT'!$J$2:$J$68682,"&gt;=1"))</f>
        <v>#VALUE!</v>
      </c>
      <c r="AF253" s="79" t="e">
        <f>(COUNTIFS('MASTER TT'!$E$2:$E$68682,$A$2:$A$7563,'MASTER TT'!$B$2:$B$68682,"FRIDAY",'MASTER TT'!$C$2:$C$68682,"1100-1*",'MASTER TT'!$AM$2:$AM$587,"MAY-AUG 2025",'MASTER TT'!$J$2:$J$68682,"&gt;=1"))</f>
        <v>#VALUE!</v>
      </c>
      <c r="AG25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3" s="79" t="e">
        <f>(COUNTIFS('MASTER TT'!$E$2:$E$68682,$A$2:$A$7563,'MASTER TT'!$B$2:$B$68682,"FRIDAY",'MASTER TT'!$C$2:$C$68682,"1400-1*",'MASTER TT'!$AM$2:$AM$587,"MAY-AUG 2025",'MASTER TT'!$J$2:$J$68682,"&gt;=1"))</f>
        <v>#VALUE!</v>
      </c>
      <c r="AJ253" s="79" t="e">
        <f>(COUNTIFS('MASTER TT'!$E$2:$E$68682,$A$2:$A$7563,'MASTER TT'!$B$2:$B$68682,"FRIDAY",'MASTER TT'!$C$2:$C$68682,"17*-2*",'MASTER TT'!$AM$2:$AM$587,"MAY-AUG 2025",'MASTER TT'!$J$2:$J$68682,"&gt;=1"))</f>
        <v>#VALUE!</v>
      </c>
      <c r="AK25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3" s="79">
        <f>(COUNTIFS('MASTER TT'!$E$2:$E$68682,$A$2:$A$7563,'MASTER TT'!$B$2:$B$68682,"SATURDAY",'MASTER TT'!$C$2:$C$68682,"1200-1*",'MASTER TT'!$J$2:$J$68682,"&gt;=1"))</f>
        <v>0</v>
      </c>
      <c r="AN253" s="79">
        <f>(COUNTIFS('MASTER TT'!$E$2:$E$68682,$A$2:$A$7563,'MASTER TT'!$B$2:$B$68682,"SATURDAY",'MASTER TT'!$C$2:$C$68682,"1300-1*",'MASTER TT'!$J$2:$J$68682,"&gt;=1"))</f>
        <v>0</v>
      </c>
      <c r="AO253" s="79">
        <f>(COUNTIFS('MASTER TT'!$E$2:$E$68682,$A$2:$A$7563,'MASTER TT'!$B$2:$B$68682,"SATURDAY",'MASTER TT'!$C$2:$C$68682,"14*-1*",'MASTER TT'!$J$2:$J$68682,"&gt;=1"))</f>
        <v>0</v>
      </c>
      <c r="AP25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3" s="79" t="e">
        <f>(COUNTIFS('MASTER TT'!$E$2:$E$68682,$A$2:$A$7563,'MASTER TT'!$B$2:$B$68682,"SUNDAY",'MASTER TT'!$C$2:$C$68682,"0800-1*",'MASTER TT'!$AM$2:$AM$587,"MAY-AUG 2025",'MASTER TT'!$J$2:$J$68682,"&gt;=1"))</f>
        <v>#VALUE!</v>
      </c>
      <c r="AR253" s="79" t="e">
        <f>(COUNTIFS('MASTER TT'!$E$2:$E$68682,$A$2:$A$7563,'MASTER TT'!$B$2:$B$68682,"SUNDAY",'MASTER TT'!$C$2:$C$68682,"1100-1*",'MASTER TT'!$AM$2:$AM$587,"MAY-AUG 2025",'MASTER TT'!$J$2:$J$68682,"&gt;=1"))</f>
        <v>#VALUE!</v>
      </c>
      <c r="AS253" s="79" t="e">
        <f>(COUNTIFS('MASTER TT'!$E$2:$E$68682,$A$2:$A$7563,'MASTER TT'!$B$2:$B$68682,"SUNDAY",'MASTER TT'!$C$2:$C$68682,"1200-1*",'MASTER TT'!$AM$2:$AM$587,"MAY-AUG 2025",'MASTER TT'!$J$2:$J$68682,"&gt;=1"))</f>
        <v>#VALUE!</v>
      </c>
      <c r="AT253" s="79" t="e">
        <f>(COUNTIFS('MASTER TT'!$E$2:$E$68682,$A$2:$A$7563,'MASTER TT'!$B$2:$B$68682,"SUNDAY",'MASTER TT'!$C$2:$C$68682,"1300-1*",'MASTER TT'!$AM$2:$AM$587,"MAY-AUG 2025",'MASTER TT'!$J$2:$J$68682,"&gt;=1"))</f>
        <v>#VALUE!</v>
      </c>
      <c r="AU253" s="79" t="e">
        <f>(COUNTIFS('MASTER TT'!$E$2:$E$68682,$A$2:$A$7563,'MASTER TT'!$B$2:$B$68682,"SUNDAY",'MASTER TT'!$C$2:$C$68682,"1400-1*",'MASTER TT'!$AM$2:$AM$587,"MAY-AUG 2025",'MASTER TT'!$J$2:$J$68682,"&gt;=1"))</f>
        <v>#VALUE!</v>
      </c>
      <c r="AV253" s="79" t="e">
        <f>(COUNTIFS('MASTER TT'!$E$2:$E$68682,$A$2:$A$7563,'MASTER TT'!$B$2:$B$68682,"SUNDAY",'MASTER TT'!$C$2:$C$68682,"17*-2*",'MASTER TT'!$AM$2:$AM$587,"MAY-AUG 2025",'MASTER TT'!$J$2:$J$68682,"&gt;=1"))</f>
        <v>#VALUE!</v>
      </c>
      <c r="AW253" s="28"/>
      <c r="AX253" s="29"/>
      <c r="AY253" s="28"/>
      <c r="AZ253" s="28"/>
      <c r="BA253" s="28"/>
      <c r="BB253" s="28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1"/>
      <c r="BZ253" s="31"/>
      <c r="CA253" s="30"/>
      <c r="CB253" s="30"/>
      <c r="CC253" s="30"/>
      <c r="CD253" s="30"/>
      <c r="CE253" s="30"/>
      <c r="CF253" s="30"/>
    </row>
    <row r="254" spans="1:84" ht="14.25" customHeight="1">
      <c r="A254" s="122" t="s">
        <v>627</v>
      </c>
      <c r="B254" s="130" t="s">
        <v>510</v>
      </c>
      <c r="C254" s="131"/>
      <c r="D254" s="102"/>
      <c r="E254" s="102"/>
      <c r="F254" s="102" t="s">
        <v>454</v>
      </c>
      <c r="G254" s="79">
        <f>(COUNTIFS('MASTER TT'!$E$2:$E$587,$A$2:$A$7563,'MASTER TT'!$B$2:$B$587,"MONDAY",'MASTER TT'!$C$2:$C$587,"08*-1*",'MASTER TT'!$AM$2:$AM$587,"MAY-AUG 2025",'MASTER TT'!$J$2:$J$587,"&gt;=1"))</f>
        <v>0</v>
      </c>
      <c r="H254" s="79">
        <f>(COUNTIFS('MASTER TT'!$E$2:$E$587,$A$2:$A$7563,'MASTER TT'!$B$2:$B$587,"MONDAY",'MASTER TT'!$C$2:$C$587,"1100-1*",'MASTER TT'!$AM$2:$AM$587,"MAY-AUG 2025",'MASTER TT'!$J$2:$J$587,"&gt;=1"))</f>
        <v>0</v>
      </c>
      <c r="I254" s="79">
        <f>(COUNTIFS('MASTER TT'!$E$2:$E$587,$A$2:$A$7563,'MASTER TT'!$B$2:$B$587,"MONDAY",'MASTER TT'!$C$2:$C$587,"1200-1*",'MASTER TT'!$AM$2:$AM$587,"JAN-APRIL 2025",'MASTER TT'!$J$2:$J$587,"&gt;=1"))</f>
        <v>0</v>
      </c>
      <c r="J254" s="79">
        <f>(COUNTIFS('MASTER TT'!$E$2:$E$587,$A$2:$A$7563,'MASTER TT'!$B$2:$B$587,"MONDAY",'MASTER TT'!$C$2:$C$587,"1300-1*",'MASTER TT'!$AM$2:$AM$587,"JAN-APRIL 2025",'MASTER TT'!$J$2:$J$587,"&gt;=1"))</f>
        <v>0</v>
      </c>
      <c r="K254" s="79">
        <f>(COUNTIFS('MASTER TT'!$E$2:$E$587,$A$2:$A$7563,'MASTER TT'!$B$2:$B$587,"MONDAY",'MASTER TT'!$C$2:$C$587,"14*-1*",'MASTER TT'!$AM$2:$AM$587,"MAY-AUG 2025",'MASTER TT'!$J$2:$J$587,"&gt;=1"))</f>
        <v>0</v>
      </c>
      <c r="L254" s="79">
        <f>(COUNTIFS('MASTER TT'!$E$2:$E$587,$A$2:$A$7563,'MASTER TT'!$B$2:$B$587,"MONDAY",'MASTER TT'!$C$2:$C$587,"17*-*",'MASTER TT'!$AM$2:$AM$587,"JAN-APRIL 2025",'MASTER TT'!$J$2:$J$587,"&gt;=1"))</f>
        <v>0</v>
      </c>
      <c r="M254" s="79">
        <f>(COUNTIFS('MASTER TT'!$E$2:$E$587,$A$2:$A$7563,'MASTER TT'!$B$2:$B$587,"TUESDAY",'MASTER TT'!$C$2:$C$587,"0800-1*",'MASTER TT'!$AM$2:$AM$587,"MAY-AUG 2025",'MASTER TT'!$J$2:$J$587,"&gt;=1"))</f>
        <v>0</v>
      </c>
      <c r="N254" s="79">
        <f>(COUNTIFS('MASTER TT'!$E$2:$E$587,$A$2:$A$7563,'MASTER TT'!$B$2:$B$587,"TUESDAY",'MASTER TT'!$C$2:$C$587,"1100-1*",'MASTER TT'!$AM$2:$AM$587,"JMAY-AUG 2025",'MASTER TT'!$J$2:$J$587,"&gt;=1"))</f>
        <v>0</v>
      </c>
      <c r="O254" s="79">
        <f>(COUNTIFS('MASTER TT'!$E$2:$E$587,$A$2:$A$7563,'MASTER TT'!$B$2:$B$587,"TUESDAY",'MASTER TT'!$C$2:$C$587,"1200-1*",'MASTER TT'!$AM$2:$AM$587,"JAN-APRIL 2025",'MASTER TT'!$J$2:$J$587,"&gt;=1"))</f>
        <v>0</v>
      </c>
      <c r="P254" s="79">
        <f>(COUNTIFS('MASTER TT'!$E$2:$E$587,$A$2:$A$7563,'MASTER TT'!$B$2:$B$587,"TUESDAY",'MASTER TT'!$C$2:$C$587,"1300-1*",'MASTER TT'!$AM$2:$AM$587,"MAY-AUG 2025",'MASTER TT'!$J$2:$J$587,"&gt;=1"))</f>
        <v>0</v>
      </c>
      <c r="Q254" s="79">
        <f>(COUNTIFS('MASTER TT'!$E$2:$E$587,$A$2:$A$7563,'MASTER TT'!$B$2:$B$587,"TUESDAY",'MASTER TT'!$C$2:$C$587,"1400-1*",'MASTER TT'!$AM$2:$AM$587,"MAY-AUG 2025",'MASTER TT'!$J$2:$J$587,"&gt;=1"))</f>
        <v>0</v>
      </c>
      <c r="R254" s="79">
        <f>(COUNTIFS('MASTER TT'!$E$2:$E$587,$A$2:$A$7563,'MASTER TT'!$B$2:$B$587,"TUESDAY",'MASTER TT'!$C$2:$C$587,"17*-2*",'MASTER TT'!$AM$2:$AM$587,"MAY-AUG 2025",'MASTER TT'!$J$2:$J$587,"&gt;=1"))</f>
        <v>0</v>
      </c>
      <c r="S25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4" s="79" t="e">
        <f>(COUNTIFS('MASTER TT'!$E$2:$E$68682,$A$2:$A$7563,'MASTER TT'!$B$2:$B$68682,"FRIDAY",'MASTER TT'!$C$2:$C$68682,"0800-1*",'MASTER TT'!$AM$2:$AM$587,"MAY-AUG 2025",'MASTER TT'!$J$2:$J$68682,"&gt;=1"))</f>
        <v>#VALUE!</v>
      </c>
      <c r="AF254" s="79" t="e">
        <f>(COUNTIFS('MASTER TT'!$E$2:$E$68682,$A$2:$A$7563,'MASTER TT'!$B$2:$B$68682,"FRIDAY",'MASTER TT'!$C$2:$C$68682,"1100-1*",'MASTER TT'!$AM$2:$AM$587,"MAY-AUG 2025",'MASTER TT'!$J$2:$J$68682,"&gt;=1"))</f>
        <v>#VALUE!</v>
      </c>
      <c r="AG25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4" s="79" t="e">
        <f>(COUNTIFS('MASTER TT'!$E$2:$E$68682,$A$2:$A$7563,'MASTER TT'!$B$2:$B$68682,"FRIDAY",'MASTER TT'!$C$2:$C$68682,"1400-1*",'MASTER TT'!$AM$2:$AM$587,"MAY-AUG 2025",'MASTER TT'!$J$2:$J$68682,"&gt;=1"))</f>
        <v>#VALUE!</v>
      </c>
      <c r="AJ254" s="79" t="e">
        <f>(COUNTIFS('MASTER TT'!$E$2:$E$68682,$A$2:$A$7563,'MASTER TT'!$B$2:$B$68682,"FRIDAY",'MASTER TT'!$C$2:$C$68682,"17*-2*",'MASTER TT'!$AM$2:$AM$587,"MAY-AUG 2025",'MASTER TT'!$J$2:$J$68682,"&gt;=1"))</f>
        <v>#VALUE!</v>
      </c>
      <c r="AK25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4" s="79">
        <f>(COUNTIFS('MASTER TT'!$E$2:$E$68682,$A$2:$A$7563,'MASTER TT'!$B$2:$B$68682,"SATURDAY",'MASTER TT'!$C$2:$C$68682,"1200-1*",'MASTER TT'!$J$2:$J$68682,"&gt;=1"))</f>
        <v>0</v>
      </c>
      <c r="AN254" s="79">
        <f>(COUNTIFS('MASTER TT'!$E$2:$E$68682,$A$2:$A$7563,'MASTER TT'!$B$2:$B$68682,"SATURDAY",'MASTER TT'!$C$2:$C$68682,"1300-1*",'MASTER TT'!$J$2:$J$68682,"&gt;=1"))</f>
        <v>0</v>
      </c>
      <c r="AO254" s="79">
        <f>(COUNTIFS('MASTER TT'!$E$2:$E$68682,$A$2:$A$7563,'MASTER TT'!$B$2:$B$68682,"SATURDAY",'MASTER TT'!$C$2:$C$68682,"14*-1*",'MASTER TT'!$J$2:$J$68682,"&gt;=1"))</f>
        <v>0</v>
      </c>
      <c r="AP25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4" s="79" t="e">
        <f>(COUNTIFS('MASTER TT'!$E$2:$E$68682,$A$2:$A$7563,'MASTER TT'!$B$2:$B$68682,"SUNDAY",'MASTER TT'!$C$2:$C$68682,"0800-1*",'MASTER TT'!$AM$2:$AM$587,"MAY-AUG 2025",'MASTER TT'!$J$2:$J$68682,"&gt;=1"))</f>
        <v>#VALUE!</v>
      </c>
      <c r="AR254" s="79" t="e">
        <f>(COUNTIFS('MASTER TT'!$E$2:$E$68682,$A$2:$A$7563,'MASTER TT'!$B$2:$B$68682,"SUNDAY",'MASTER TT'!$C$2:$C$68682,"1100-1*",'MASTER TT'!$AM$2:$AM$587,"MAY-AUG 2025",'MASTER TT'!$J$2:$J$68682,"&gt;=1"))</f>
        <v>#VALUE!</v>
      </c>
      <c r="AS254" s="79" t="e">
        <f>(COUNTIFS('MASTER TT'!$E$2:$E$68682,$A$2:$A$7563,'MASTER TT'!$B$2:$B$68682,"SUNDAY",'MASTER TT'!$C$2:$C$68682,"1200-1*",'MASTER TT'!$AM$2:$AM$587,"MAY-AUG 2025",'MASTER TT'!$J$2:$J$68682,"&gt;=1"))</f>
        <v>#VALUE!</v>
      </c>
      <c r="AT254" s="79" t="e">
        <f>(COUNTIFS('MASTER TT'!$E$2:$E$68682,$A$2:$A$7563,'MASTER TT'!$B$2:$B$68682,"SUNDAY",'MASTER TT'!$C$2:$C$68682,"1300-1*",'MASTER TT'!$AM$2:$AM$587,"MAY-AUG 2025",'MASTER TT'!$J$2:$J$68682,"&gt;=1"))</f>
        <v>#VALUE!</v>
      </c>
      <c r="AU254" s="79" t="e">
        <f>(COUNTIFS('MASTER TT'!$E$2:$E$68682,$A$2:$A$7563,'MASTER TT'!$B$2:$B$68682,"SUNDAY",'MASTER TT'!$C$2:$C$68682,"1400-1*",'MASTER TT'!$AM$2:$AM$587,"MAY-AUG 2025",'MASTER TT'!$J$2:$J$68682,"&gt;=1"))</f>
        <v>#VALUE!</v>
      </c>
      <c r="AV254" s="79" t="e">
        <f>(COUNTIFS('MASTER TT'!$E$2:$E$68682,$A$2:$A$7563,'MASTER TT'!$B$2:$B$68682,"SUNDAY",'MASTER TT'!$C$2:$C$68682,"17*-2*",'MASTER TT'!$AM$2:$AM$587,"MAY-AUG 2025",'MASTER TT'!$J$2:$J$68682,"&gt;=1"))</f>
        <v>#VALUE!</v>
      </c>
      <c r="AW254" s="28"/>
      <c r="AX254" s="29"/>
      <c r="AY254" s="28"/>
      <c r="AZ254" s="28"/>
      <c r="BA254" s="28"/>
      <c r="BB254" s="28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1"/>
      <c r="BZ254" s="31"/>
      <c r="CA254" s="30"/>
      <c r="CB254" s="30"/>
      <c r="CC254" s="30"/>
      <c r="CD254" s="30"/>
      <c r="CE254" s="30"/>
      <c r="CF254" s="30"/>
    </row>
    <row r="255" spans="1:84" ht="14.25" customHeight="1">
      <c r="A255" s="122" t="s">
        <v>628</v>
      </c>
      <c r="B255" s="130" t="s">
        <v>510</v>
      </c>
      <c r="C255" s="131"/>
      <c r="D255" s="102"/>
      <c r="E255" s="102"/>
      <c r="F255" s="102" t="s">
        <v>454</v>
      </c>
      <c r="G255" s="79">
        <f>(COUNTIFS('MASTER TT'!$E$2:$E$587,$A$2:$A$7563,'MASTER TT'!$B$2:$B$587,"MONDAY",'MASTER TT'!$C$2:$C$587,"08*-1*",'MASTER TT'!$AM$2:$AM$587,"MAY-AUG 2025",'MASTER TT'!$J$2:$J$587,"&gt;=1"))</f>
        <v>0</v>
      </c>
      <c r="H255" s="79">
        <f>(COUNTIFS('MASTER TT'!$E$2:$E$587,$A$2:$A$7563,'MASTER TT'!$B$2:$B$587,"MONDAY",'MASTER TT'!$C$2:$C$587,"1100-1*",'MASTER TT'!$AM$2:$AM$587,"MAY-AUG 2025",'MASTER TT'!$J$2:$J$587,"&gt;=1"))</f>
        <v>0</v>
      </c>
      <c r="I255" s="79">
        <f>(COUNTIFS('MASTER TT'!$E$2:$E$587,$A$2:$A$7563,'MASTER TT'!$B$2:$B$587,"MONDAY",'MASTER TT'!$C$2:$C$587,"1200-1*",'MASTER TT'!$AM$2:$AM$587,"JAN-APRIL 2025",'MASTER TT'!$J$2:$J$587,"&gt;=1"))</f>
        <v>0</v>
      </c>
      <c r="J255" s="79">
        <f>(COUNTIFS('MASTER TT'!$E$2:$E$587,$A$2:$A$7563,'MASTER TT'!$B$2:$B$587,"MONDAY",'MASTER TT'!$C$2:$C$587,"1300-1*",'MASTER TT'!$AM$2:$AM$587,"JAN-APRIL 2025",'MASTER TT'!$J$2:$J$587,"&gt;=1"))</f>
        <v>0</v>
      </c>
      <c r="K255" s="79">
        <f>(COUNTIFS('MASTER TT'!$E$2:$E$587,$A$2:$A$7563,'MASTER TT'!$B$2:$B$587,"MONDAY",'MASTER TT'!$C$2:$C$587,"14*-1*",'MASTER TT'!$AM$2:$AM$587,"MAY-AUG 2025",'MASTER TT'!$J$2:$J$587,"&gt;=1"))</f>
        <v>0</v>
      </c>
      <c r="L255" s="79">
        <f>(COUNTIFS('MASTER TT'!$E$2:$E$587,$A$2:$A$7563,'MASTER TT'!$B$2:$B$587,"MONDAY",'MASTER TT'!$C$2:$C$587,"17*-*",'MASTER TT'!$AM$2:$AM$587,"JAN-APRIL 2025",'MASTER TT'!$J$2:$J$587,"&gt;=1"))</f>
        <v>0</v>
      </c>
      <c r="M255" s="79">
        <f>(COUNTIFS('MASTER TT'!$E$2:$E$587,$A$2:$A$7563,'MASTER TT'!$B$2:$B$587,"TUESDAY",'MASTER TT'!$C$2:$C$587,"0800-1*",'MASTER TT'!$AM$2:$AM$587,"MAY-AUG 2025",'MASTER TT'!$J$2:$J$587,"&gt;=1"))</f>
        <v>0</v>
      </c>
      <c r="N255" s="79">
        <f>(COUNTIFS('MASTER TT'!$E$2:$E$587,$A$2:$A$7563,'MASTER TT'!$B$2:$B$587,"TUESDAY",'MASTER TT'!$C$2:$C$587,"1100-1*",'MASTER TT'!$AM$2:$AM$587,"JMAY-AUG 2025",'MASTER TT'!$J$2:$J$587,"&gt;=1"))</f>
        <v>0</v>
      </c>
      <c r="O255" s="79">
        <f>(COUNTIFS('MASTER TT'!$E$2:$E$587,$A$2:$A$7563,'MASTER TT'!$B$2:$B$587,"TUESDAY",'MASTER TT'!$C$2:$C$587,"1200-1*",'MASTER TT'!$AM$2:$AM$587,"JAN-APRIL 2025",'MASTER TT'!$J$2:$J$587,"&gt;=1"))</f>
        <v>0</v>
      </c>
      <c r="P255" s="79">
        <f>(COUNTIFS('MASTER TT'!$E$2:$E$587,$A$2:$A$7563,'MASTER TT'!$B$2:$B$587,"TUESDAY",'MASTER TT'!$C$2:$C$587,"1300-1*",'MASTER TT'!$AM$2:$AM$587,"MAY-AUG 2025",'MASTER TT'!$J$2:$J$587,"&gt;=1"))</f>
        <v>0</v>
      </c>
      <c r="Q255" s="79">
        <f>(COUNTIFS('MASTER TT'!$E$2:$E$587,$A$2:$A$7563,'MASTER TT'!$B$2:$B$587,"TUESDAY",'MASTER TT'!$C$2:$C$587,"1400-1*",'MASTER TT'!$AM$2:$AM$587,"MAY-AUG 2025",'MASTER TT'!$J$2:$J$587,"&gt;=1"))</f>
        <v>0</v>
      </c>
      <c r="R255" s="79">
        <f>(COUNTIFS('MASTER TT'!$E$2:$E$587,$A$2:$A$7563,'MASTER TT'!$B$2:$B$587,"TUESDAY",'MASTER TT'!$C$2:$C$587,"17*-2*",'MASTER TT'!$AM$2:$AM$587,"MAY-AUG 2025",'MASTER TT'!$J$2:$J$587,"&gt;=1"))</f>
        <v>0</v>
      </c>
      <c r="S25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5" s="79" t="e">
        <f>(COUNTIFS('MASTER TT'!$E$2:$E$68682,$A$2:$A$7563,'MASTER TT'!$B$2:$B$68682,"FRIDAY",'MASTER TT'!$C$2:$C$68682,"0800-1*",'MASTER TT'!$AM$2:$AM$587,"MAY-AUG 2025",'MASTER TT'!$J$2:$J$68682,"&gt;=1"))</f>
        <v>#VALUE!</v>
      </c>
      <c r="AF255" s="79" t="e">
        <f>(COUNTIFS('MASTER TT'!$E$2:$E$68682,$A$2:$A$7563,'MASTER TT'!$B$2:$B$68682,"FRIDAY",'MASTER TT'!$C$2:$C$68682,"1100-1*",'MASTER TT'!$AM$2:$AM$587,"MAY-AUG 2025",'MASTER TT'!$J$2:$J$68682,"&gt;=1"))</f>
        <v>#VALUE!</v>
      </c>
      <c r="AG25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5" s="79" t="e">
        <f>(COUNTIFS('MASTER TT'!$E$2:$E$68682,$A$2:$A$7563,'MASTER TT'!$B$2:$B$68682,"FRIDAY",'MASTER TT'!$C$2:$C$68682,"1400-1*",'MASTER TT'!$AM$2:$AM$587,"MAY-AUG 2025",'MASTER TT'!$J$2:$J$68682,"&gt;=1"))</f>
        <v>#VALUE!</v>
      </c>
      <c r="AJ255" s="79" t="e">
        <f>(COUNTIFS('MASTER TT'!$E$2:$E$68682,$A$2:$A$7563,'MASTER TT'!$B$2:$B$68682,"FRIDAY",'MASTER TT'!$C$2:$C$68682,"17*-2*",'MASTER TT'!$AM$2:$AM$587,"MAY-AUG 2025",'MASTER TT'!$J$2:$J$68682,"&gt;=1"))</f>
        <v>#VALUE!</v>
      </c>
      <c r="AK25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5" s="79">
        <f>(COUNTIFS('MASTER TT'!$E$2:$E$68682,$A$2:$A$7563,'MASTER TT'!$B$2:$B$68682,"SATURDAY",'MASTER TT'!$C$2:$C$68682,"1200-1*",'MASTER TT'!$J$2:$J$68682,"&gt;=1"))</f>
        <v>0</v>
      </c>
      <c r="AN255" s="79">
        <f>(COUNTIFS('MASTER TT'!$E$2:$E$68682,$A$2:$A$7563,'MASTER TT'!$B$2:$B$68682,"SATURDAY",'MASTER TT'!$C$2:$C$68682,"1300-1*",'MASTER TT'!$J$2:$J$68682,"&gt;=1"))</f>
        <v>0</v>
      </c>
      <c r="AO255" s="79">
        <f>(COUNTIFS('MASTER TT'!$E$2:$E$68682,$A$2:$A$7563,'MASTER TT'!$B$2:$B$68682,"SATURDAY",'MASTER TT'!$C$2:$C$68682,"14*-1*",'MASTER TT'!$J$2:$J$68682,"&gt;=1"))</f>
        <v>0</v>
      </c>
      <c r="AP25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5" s="79" t="e">
        <f>(COUNTIFS('MASTER TT'!$E$2:$E$68682,$A$2:$A$7563,'MASTER TT'!$B$2:$B$68682,"SUNDAY",'MASTER TT'!$C$2:$C$68682,"0800-1*",'MASTER TT'!$AM$2:$AM$587,"MAY-AUG 2025",'MASTER TT'!$J$2:$J$68682,"&gt;=1"))</f>
        <v>#VALUE!</v>
      </c>
      <c r="AR255" s="79" t="e">
        <f>(COUNTIFS('MASTER TT'!$E$2:$E$68682,$A$2:$A$7563,'MASTER TT'!$B$2:$B$68682,"SUNDAY",'MASTER TT'!$C$2:$C$68682,"1100-1*",'MASTER TT'!$AM$2:$AM$587,"MAY-AUG 2025",'MASTER TT'!$J$2:$J$68682,"&gt;=1"))</f>
        <v>#VALUE!</v>
      </c>
      <c r="AS255" s="79" t="e">
        <f>(COUNTIFS('MASTER TT'!$E$2:$E$68682,$A$2:$A$7563,'MASTER TT'!$B$2:$B$68682,"SUNDAY",'MASTER TT'!$C$2:$C$68682,"1200-1*",'MASTER TT'!$AM$2:$AM$587,"MAY-AUG 2025",'MASTER TT'!$J$2:$J$68682,"&gt;=1"))</f>
        <v>#VALUE!</v>
      </c>
      <c r="AT255" s="79" t="e">
        <f>(COUNTIFS('MASTER TT'!$E$2:$E$68682,$A$2:$A$7563,'MASTER TT'!$B$2:$B$68682,"SUNDAY",'MASTER TT'!$C$2:$C$68682,"1300-1*",'MASTER TT'!$AM$2:$AM$587,"MAY-AUG 2025",'MASTER TT'!$J$2:$J$68682,"&gt;=1"))</f>
        <v>#VALUE!</v>
      </c>
      <c r="AU255" s="79" t="e">
        <f>(COUNTIFS('MASTER TT'!$E$2:$E$68682,$A$2:$A$7563,'MASTER TT'!$B$2:$B$68682,"SUNDAY",'MASTER TT'!$C$2:$C$68682,"1400-1*",'MASTER TT'!$AM$2:$AM$587,"MAY-AUG 2025",'MASTER TT'!$J$2:$J$68682,"&gt;=1"))</f>
        <v>#VALUE!</v>
      </c>
      <c r="AV255" s="79" t="e">
        <f>(COUNTIFS('MASTER TT'!$E$2:$E$68682,$A$2:$A$7563,'MASTER TT'!$B$2:$B$68682,"SUNDAY",'MASTER TT'!$C$2:$C$68682,"17*-2*",'MASTER TT'!$AM$2:$AM$587,"MAY-AUG 2025",'MASTER TT'!$J$2:$J$68682,"&gt;=1"))</f>
        <v>#VALUE!</v>
      </c>
      <c r="AW255" s="28"/>
      <c r="AX255" s="29"/>
      <c r="AY255" s="28"/>
      <c r="AZ255" s="28"/>
      <c r="BA255" s="28"/>
      <c r="BB255" s="28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1"/>
      <c r="BZ255" s="31"/>
      <c r="CA255" s="30"/>
      <c r="CB255" s="30"/>
      <c r="CC255" s="30"/>
      <c r="CD255" s="30"/>
      <c r="CE255" s="30"/>
      <c r="CF255" s="30"/>
    </row>
    <row r="256" spans="1:84" ht="14.25" customHeight="1">
      <c r="A256" s="122" t="s">
        <v>629</v>
      </c>
      <c r="B256" s="130" t="s">
        <v>510</v>
      </c>
      <c r="C256" s="131"/>
      <c r="D256" s="102"/>
      <c r="E256" s="102"/>
      <c r="F256" s="102" t="s">
        <v>454</v>
      </c>
      <c r="G256" s="79">
        <f>(COUNTIFS('MASTER TT'!$E$2:$E$587,$A$2:$A$7563,'MASTER TT'!$B$2:$B$587,"MONDAY",'MASTER TT'!$C$2:$C$587,"08*-1*",'MASTER TT'!$AM$2:$AM$587,"MAY-AUG 2025",'MASTER TT'!$J$2:$J$587,"&gt;=1"))</f>
        <v>0</v>
      </c>
      <c r="H256" s="79">
        <f>(COUNTIFS('MASTER TT'!$E$2:$E$587,$A$2:$A$7563,'MASTER TT'!$B$2:$B$587,"MONDAY",'MASTER TT'!$C$2:$C$587,"1100-1*",'MASTER TT'!$AM$2:$AM$587,"MAY-AUG 2025",'MASTER TT'!$J$2:$J$587,"&gt;=1"))</f>
        <v>0</v>
      </c>
      <c r="I256" s="79">
        <f>(COUNTIFS('MASTER TT'!$E$2:$E$587,$A$2:$A$7563,'MASTER TT'!$B$2:$B$587,"MONDAY",'MASTER TT'!$C$2:$C$587,"1200-1*",'MASTER TT'!$AM$2:$AM$587,"JAN-APRIL 2025",'MASTER TT'!$J$2:$J$587,"&gt;=1"))</f>
        <v>0</v>
      </c>
      <c r="J256" s="79">
        <f>(COUNTIFS('MASTER TT'!$E$2:$E$587,$A$2:$A$7563,'MASTER TT'!$B$2:$B$587,"MONDAY",'MASTER TT'!$C$2:$C$587,"1300-1*",'MASTER TT'!$AM$2:$AM$587,"JAN-APRIL 2025",'MASTER TT'!$J$2:$J$587,"&gt;=1"))</f>
        <v>0</v>
      </c>
      <c r="K256" s="79">
        <f>(COUNTIFS('MASTER TT'!$E$2:$E$587,$A$2:$A$7563,'MASTER TT'!$B$2:$B$587,"MONDAY",'MASTER TT'!$C$2:$C$587,"14*-1*",'MASTER TT'!$AM$2:$AM$587,"MAY-AUG 2025",'MASTER TT'!$J$2:$J$587,"&gt;=1"))</f>
        <v>0</v>
      </c>
      <c r="L256" s="79">
        <f>(COUNTIFS('MASTER TT'!$E$2:$E$587,$A$2:$A$7563,'MASTER TT'!$B$2:$B$587,"MONDAY",'MASTER TT'!$C$2:$C$587,"17*-*",'MASTER TT'!$AM$2:$AM$587,"JAN-APRIL 2025",'MASTER TT'!$J$2:$J$587,"&gt;=1"))</f>
        <v>0</v>
      </c>
      <c r="M256" s="79">
        <f>(COUNTIFS('MASTER TT'!$E$2:$E$587,$A$2:$A$7563,'MASTER TT'!$B$2:$B$587,"TUESDAY",'MASTER TT'!$C$2:$C$587,"0800-1*",'MASTER TT'!$AM$2:$AM$587,"MAY-AUG 2025",'MASTER TT'!$J$2:$J$587,"&gt;=1"))</f>
        <v>0</v>
      </c>
      <c r="N256" s="79">
        <f>(COUNTIFS('MASTER TT'!$E$2:$E$587,$A$2:$A$7563,'MASTER TT'!$B$2:$B$587,"TUESDAY",'MASTER TT'!$C$2:$C$587,"1100-1*",'MASTER TT'!$AM$2:$AM$587,"JMAY-AUG 2025",'MASTER TT'!$J$2:$J$587,"&gt;=1"))</f>
        <v>0</v>
      </c>
      <c r="O256" s="79">
        <f>(COUNTIFS('MASTER TT'!$E$2:$E$587,$A$2:$A$7563,'MASTER TT'!$B$2:$B$587,"TUESDAY",'MASTER TT'!$C$2:$C$587,"1200-1*",'MASTER TT'!$AM$2:$AM$587,"JAN-APRIL 2025",'MASTER TT'!$J$2:$J$587,"&gt;=1"))</f>
        <v>0</v>
      </c>
      <c r="P256" s="79">
        <f>(COUNTIFS('MASTER TT'!$E$2:$E$587,$A$2:$A$7563,'MASTER TT'!$B$2:$B$587,"TUESDAY",'MASTER TT'!$C$2:$C$587,"1300-1*",'MASTER TT'!$AM$2:$AM$587,"MAY-AUG 2025",'MASTER TT'!$J$2:$J$587,"&gt;=1"))</f>
        <v>0</v>
      </c>
      <c r="Q256" s="79">
        <f>(COUNTIFS('MASTER TT'!$E$2:$E$587,$A$2:$A$7563,'MASTER TT'!$B$2:$B$587,"TUESDAY",'MASTER TT'!$C$2:$C$587,"1400-1*",'MASTER TT'!$AM$2:$AM$587,"MAY-AUG 2025",'MASTER TT'!$J$2:$J$587,"&gt;=1"))</f>
        <v>0</v>
      </c>
      <c r="R256" s="79">
        <f>(COUNTIFS('MASTER TT'!$E$2:$E$587,$A$2:$A$7563,'MASTER TT'!$B$2:$B$587,"TUESDAY",'MASTER TT'!$C$2:$C$587,"17*-2*",'MASTER TT'!$AM$2:$AM$587,"MAY-AUG 2025",'MASTER TT'!$J$2:$J$587,"&gt;=1"))</f>
        <v>0</v>
      </c>
      <c r="S25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6" s="79" t="e">
        <f>(COUNTIFS('MASTER TT'!$E$2:$E$68682,$A$2:$A$7563,'MASTER TT'!$B$2:$B$68682,"FRIDAY",'MASTER TT'!$C$2:$C$68682,"0800-1*",'MASTER TT'!$AM$2:$AM$587,"MAY-AUG 2025",'MASTER TT'!$J$2:$J$68682,"&gt;=1"))</f>
        <v>#VALUE!</v>
      </c>
      <c r="AF256" s="79" t="e">
        <f>(COUNTIFS('MASTER TT'!$E$2:$E$68682,$A$2:$A$7563,'MASTER TT'!$B$2:$B$68682,"FRIDAY",'MASTER TT'!$C$2:$C$68682,"1100-1*",'MASTER TT'!$AM$2:$AM$587,"MAY-AUG 2025",'MASTER TT'!$J$2:$J$68682,"&gt;=1"))</f>
        <v>#VALUE!</v>
      </c>
      <c r="AG25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6" s="79" t="e">
        <f>(COUNTIFS('MASTER TT'!$E$2:$E$68682,$A$2:$A$7563,'MASTER TT'!$B$2:$B$68682,"FRIDAY",'MASTER TT'!$C$2:$C$68682,"1400-1*",'MASTER TT'!$AM$2:$AM$587,"MAY-AUG 2025",'MASTER TT'!$J$2:$J$68682,"&gt;=1"))</f>
        <v>#VALUE!</v>
      </c>
      <c r="AJ256" s="79" t="e">
        <f>(COUNTIFS('MASTER TT'!$E$2:$E$68682,$A$2:$A$7563,'MASTER TT'!$B$2:$B$68682,"FRIDAY",'MASTER TT'!$C$2:$C$68682,"17*-2*",'MASTER TT'!$AM$2:$AM$587,"MAY-AUG 2025",'MASTER TT'!$J$2:$J$68682,"&gt;=1"))</f>
        <v>#VALUE!</v>
      </c>
      <c r="AK25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6" s="79">
        <f>(COUNTIFS('MASTER TT'!$E$2:$E$68682,$A$2:$A$7563,'MASTER TT'!$B$2:$B$68682,"SATURDAY",'MASTER TT'!$C$2:$C$68682,"1200-1*",'MASTER TT'!$J$2:$J$68682,"&gt;=1"))</f>
        <v>0</v>
      </c>
      <c r="AN256" s="79">
        <f>(COUNTIFS('MASTER TT'!$E$2:$E$68682,$A$2:$A$7563,'MASTER TT'!$B$2:$B$68682,"SATURDAY",'MASTER TT'!$C$2:$C$68682,"1300-1*",'MASTER TT'!$J$2:$J$68682,"&gt;=1"))</f>
        <v>0</v>
      </c>
      <c r="AO256" s="79">
        <f>(COUNTIFS('MASTER TT'!$E$2:$E$68682,$A$2:$A$7563,'MASTER TT'!$B$2:$B$68682,"SATURDAY",'MASTER TT'!$C$2:$C$68682,"14*-1*",'MASTER TT'!$J$2:$J$68682,"&gt;=1"))</f>
        <v>0</v>
      </c>
      <c r="AP25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6" s="79" t="e">
        <f>(COUNTIFS('MASTER TT'!$E$2:$E$68682,$A$2:$A$7563,'MASTER TT'!$B$2:$B$68682,"SUNDAY",'MASTER TT'!$C$2:$C$68682,"0800-1*",'MASTER TT'!$AM$2:$AM$587,"MAY-AUG 2025",'MASTER TT'!$J$2:$J$68682,"&gt;=1"))</f>
        <v>#VALUE!</v>
      </c>
      <c r="AR256" s="79" t="e">
        <f>(COUNTIFS('MASTER TT'!$E$2:$E$68682,$A$2:$A$7563,'MASTER TT'!$B$2:$B$68682,"SUNDAY",'MASTER TT'!$C$2:$C$68682,"1100-1*",'MASTER TT'!$AM$2:$AM$587,"MAY-AUG 2025",'MASTER TT'!$J$2:$J$68682,"&gt;=1"))</f>
        <v>#VALUE!</v>
      </c>
      <c r="AS256" s="79" t="e">
        <f>(COUNTIFS('MASTER TT'!$E$2:$E$68682,$A$2:$A$7563,'MASTER TT'!$B$2:$B$68682,"SUNDAY",'MASTER TT'!$C$2:$C$68682,"1200-1*",'MASTER TT'!$AM$2:$AM$587,"MAY-AUG 2025",'MASTER TT'!$J$2:$J$68682,"&gt;=1"))</f>
        <v>#VALUE!</v>
      </c>
      <c r="AT256" s="79" t="e">
        <f>(COUNTIFS('MASTER TT'!$E$2:$E$68682,$A$2:$A$7563,'MASTER TT'!$B$2:$B$68682,"SUNDAY",'MASTER TT'!$C$2:$C$68682,"1300-1*",'MASTER TT'!$AM$2:$AM$587,"MAY-AUG 2025",'MASTER TT'!$J$2:$J$68682,"&gt;=1"))</f>
        <v>#VALUE!</v>
      </c>
      <c r="AU256" s="79" t="e">
        <f>(COUNTIFS('MASTER TT'!$E$2:$E$68682,$A$2:$A$7563,'MASTER TT'!$B$2:$B$68682,"SUNDAY",'MASTER TT'!$C$2:$C$68682,"1400-1*",'MASTER TT'!$AM$2:$AM$587,"MAY-AUG 2025",'MASTER TT'!$J$2:$J$68682,"&gt;=1"))</f>
        <v>#VALUE!</v>
      </c>
      <c r="AV256" s="79" t="e">
        <f>(COUNTIFS('MASTER TT'!$E$2:$E$68682,$A$2:$A$7563,'MASTER TT'!$B$2:$B$68682,"SUNDAY",'MASTER TT'!$C$2:$C$68682,"17*-2*",'MASTER TT'!$AM$2:$AM$587,"MAY-AUG 2025",'MASTER TT'!$J$2:$J$68682,"&gt;=1"))</f>
        <v>#VALUE!</v>
      </c>
      <c r="AW256" s="28"/>
      <c r="AX256" s="29"/>
      <c r="AY256" s="28"/>
      <c r="AZ256" s="28"/>
      <c r="BA256" s="28"/>
      <c r="BB256" s="28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1"/>
      <c r="BZ256" s="31"/>
      <c r="CA256" s="30"/>
      <c r="CB256" s="30"/>
      <c r="CC256" s="30"/>
      <c r="CD256" s="30"/>
      <c r="CE256" s="30"/>
      <c r="CF256" s="30"/>
    </row>
    <row r="257" spans="1:84" ht="14.25" customHeight="1">
      <c r="A257" s="122" t="s">
        <v>630</v>
      </c>
      <c r="B257" s="130" t="s">
        <v>510</v>
      </c>
      <c r="C257" s="131"/>
      <c r="D257" s="102"/>
      <c r="E257" s="102"/>
      <c r="F257" s="102" t="s">
        <v>454</v>
      </c>
      <c r="G257" s="79">
        <f>(COUNTIFS('MASTER TT'!$E$2:$E$587,$A$2:$A$7563,'MASTER TT'!$B$2:$B$587,"MONDAY",'MASTER TT'!$C$2:$C$587,"08*-1*",'MASTER TT'!$AM$2:$AM$587,"MAY-AUG 2025",'MASTER TT'!$J$2:$J$587,"&gt;=1"))</f>
        <v>0</v>
      </c>
      <c r="H257" s="79">
        <f>(COUNTIFS('MASTER TT'!$E$2:$E$587,$A$2:$A$7563,'MASTER TT'!$B$2:$B$587,"MONDAY",'MASTER TT'!$C$2:$C$587,"1100-1*",'MASTER TT'!$AM$2:$AM$587,"MAY-AUG 2025",'MASTER TT'!$J$2:$J$587,"&gt;=1"))</f>
        <v>0</v>
      </c>
      <c r="I257" s="79">
        <f>(COUNTIFS('MASTER TT'!$E$2:$E$587,$A$2:$A$7563,'MASTER TT'!$B$2:$B$587,"MONDAY",'MASTER TT'!$C$2:$C$587,"1200-1*",'MASTER TT'!$AM$2:$AM$587,"JAN-APRIL 2025",'MASTER TT'!$J$2:$J$587,"&gt;=1"))</f>
        <v>0</v>
      </c>
      <c r="J257" s="79">
        <f>(COUNTIFS('MASTER TT'!$E$2:$E$587,$A$2:$A$7563,'MASTER TT'!$B$2:$B$587,"MONDAY",'MASTER TT'!$C$2:$C$587,"1300-1*",'MASTER TT'!$AM$2:$AM$587,"JAN-APRIL 2025",'MASTER TT'!$J$2:$J$587,"&gt;=1"))</f>
        <v>0</v>
      </c>
      <c r="K257" s="79">
        <f>(COUNTIFS('MASTER TT'!$E$2:$E$587,$A$2:$A$7563,'MASTER TT'!$B$2:$B$587,"MONDAY",'MASTER TT'!$C$2:$C$587,"14*-1*",'MASTER TT'!$AM$2:$AM$587,"MAY-AUG 2025",'MASTER TT'!$J$2:$J$587,"&gt;=1"))</f>
        <v>0</v>
      </c>
      <c r="L257" s="79">
        <f>(COUNTIFS('MASTER TT'!$E$2:$E$587,$A$2:$A$7563,'MASTER TT'!$B$2:$B$587,"MONDAY",'MASTER TT'!$C$2:$C$587,"17*-*",'MASTER TT'!$AM$2:$AM$587,"JAN-APRIL 2025",'MASTER TT'!$J$2:$J$587,"&gt;=1"))</f>
        <v>0</v>
      </c>
      <c r="M257" s="79">
        <f>(COUNTIFS('MASTER TT'!$E$2:$E$587,$A$2:$A$7563,'MASTER TT'!$B$2:$B$587,"TUESDAY",'MASTER TT'!$C$2:$C$587,"0800-1*",'MASTER TT'!$AM$2:$AM$587,"MAY-AUG 2025",'MASTER TT'!$J$2:$J$587,"&gt;=1"))</f>
        <v>0</v>
      </c>
      <c r="N257" s="79">
        <f>(COUNTIFS('MASTER TT'!$E$2:$E$587,$A$2:$A$7563,'MASTER TT'!$B$2:$B$587,"TUESDAY",'MASTER TT'!$C$2:$C$587,"1100-1*",'MASTER TT'!$AM$2:$AM$587,"JMAY-AUG 2025",'MASTER TT'!$J$2:$J$587,"&gt;=1"))</f>
        <v>0</v>
      </c>
      <c r="O257" s="79">
        <f>(COUNTIFS('MASTER TT'!$E$2:$E$587,$A$2:$A$7563,'MASTER TT'!$B$2:$B$587,"TUESDAY",'MASTER TT'!$C$2:$C$587,"1200-1*",'MASTER TT'!$AM$2:$AM$587,"JAN-APRIL 2025",'MASTER TT'!$J$2:$J$587,"&gt;=1"))</f>
        <v>0</v>
      </c>
      <c r="P257" s="79">
        <f>(COUNTIFS('MASTER TT'!$E$2:$E$587,$A$2:$A$7563,'MASTER TT'!$B$2:$B$587,"TUESDAY",'MASTER TT'!$C$2:$C$587,"1300-1*",'MASTER TT'!$AM$2:$AM$587,"MAY-AUG 2025",'MASTER TT'!$J$2:$J$587,"&gt;=1"))</f>
        <v>0</v>
      </c>
      <c r="Q257" s="79">
        <f>(COUNTIFS('MASTER TT'!$E$2:$E$587,$A$2:$A$7563,'MASTER TT'!$B$2:$B$587,"TUESDAY",'MASTER TT'!$C$2:$C$587,"1400-1*",'MASTER TT'!$AM$2:$AM$587,"MAY-AUG 2025",'MASTER TT'!$J$2:$J$587,"&gt;=1"))</f>
        <v>0</v>
      </c>
      <c r="R257" s="79">
        <f>(COUNTIFS('MASTER TT'!$E$2:$E$587,$A$2:$A$7563,'MASTER TT'!$B$2:$B$587,"TUESDAY",'MASTER TT'!$C$2:$C$587,"17*-2*",'MASTER TT'!$AM$2:$AM$587,"MAY-AUG 2025",'MASTER TT'!$J$2:$J$587,"&gt;=1"))</f>
        <v>0</v>
      </c>
      <c r="S25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7" s="79" t="e">
        <f>(COUNTIFS('MASTER TT'!$E$2:$E$68682,$A$2:$A$7563,'MASTER TT'!$B$2:$B$68682,"FRIDAY",'MASTER TT'!$C$2:$C$68682,"0800-1*",'MASTER TT'!$AM$2:$AM$587,"MAY-AUG 2025",'MASTER TT'!$J$2:$J$68682,"&gt;=1"))</f>
        <v>#VALUE!</v>
      </c>
      <c r="AF257" s="79" t="e">
        <f>(COUNTIFS('MASTER TT'!$E$2:$E$68682,$A$2:$A$7563,'MASTER TT'!$B$2:$B$68682,"FRIDAY",'MASTER TT'!$C$2:$C$68682,"1100-1*",'MASTER TT'!$AM$2:$AM$587,"MAY-AUG 2025",'MASTER TT'!$J$2:$J$68682,"&gt;=1"))</f>
        <v>#VALUE!</v>
      </c>
      <c r="AG25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7" s="79" t="e">
        <f>(COUNTIFS('MASTER TT'!$E$2:$E$68682,$A$2:$A$7563,'MASTER TT'!$B$2:$B$68682,"FRIDAY",'MASTER TT'!$C$2:$C$68682,"1400-1*",'MASTER TT'!$AM$2:$AM$587,"MAY-AUG 2025",'MASTER TT'!$J$2:$J$68682,"&gt;=1"))</f>
        <v>#VALUE!</v>
      </c>
      <c r="AJ257" s="79" t="e">
        <f>(COUNTIFS('MASTER TT'!$E$2:$E$68682,$A$2:$A$7563,'MASTER TT'!$B$2:$B$68682,"FRIDAY",'MASTER TT'!$C$2:$C$68682,"17*-2*",'MASTER TT'!$AM$2:$AM$587,"MAY-AUG 2025",'MASTER TT'!$J$2:$J$68682,"&gt;=1"))</f>
        <v>#VALUE!</v>
      </c>
      <c r="AK25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7" s="79">
        <f>(COUNTIFS('MASTER TT'!$E$2:$E$68682,$A$2:$A$7563,'MASTER TT'!$B$2:$B$68682,"SATURDAY",'MASTER TT'!$C$2:$C$68682,"1200-1*",'MASTER TT'!$J$2:$J$68682,"&gt;=1"))</f>
        <v>0</v>
      </c>
      <c r="AN257" s="79">
        <f>(COUNTIFS('MASTER TT'!$E$2:$E$68682,$A$2:$A$7563,'MASTER TT'!$B$2:$B$68682,"SATURDAY",'MASTER TT'!$C$2:$C$68682,"1300-1*",'MASTER TT'!$J$2:$J$68682,"&gt;=1"))</f>
        <v>0</v>
      </c>
      <c r="AO257" s="79">
        <f>(COUNTIFS('MASTER TT'!$E$2:$E$68682,$A$2:$A$7563,'MASTER TT'!$B$2:$B$68682,"SATURDAY",'MASTER TT'!$C$2:$C$68682,"14*-1*",'MASTER TT'!$J$2:$J$68682,"&gt;=1"))</f>
        <v>0</v>
      </c>
      <c r="AP25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7" s="79" t="e">
        <f>(COUNTIFS('MASTER TT'!$E$2:$E$68682,$A$2:$A$7563,'MASTER TT'!$B$2:$B$68682,"SUNDAY",'MASTER TT'!$C$2:$C$68682,"0800-1*",'MASTER TT'!$AM$2:$AM$587,"MAY-AUG 2025",'MASTER TT'!$J$2:$J$68682,"&gt;=1"))</f>
        <v>#VALUE!</v>
      </c>
      <c r="AR257" s="79" t="e">
        <f>(COUNTIFS('MASTER TT'!$E$2:$E$68682,$A$2:$A$7563,'MASTER TT'!$B$2:$B$68682,"SUNDAY",'MASTER TT'!$C$2:$C$68682,"1100-1*",'MASTER TT'!$AM$2:$AM$587,"MAY-AUG 2025",'MASTER TT'!$J$2:$J$68682,"&gt;=1"))</f>
        <v>#VALUE!</v>
      </c>
      <c r="AS257" s="79" t="e">
        <f>(COUNTIFS('MASTER TT'!$E$2:$E$68682,$A$2:$A$7563,'MASTER TT'!$B$2:$B$68682,"SUNDAY",'MASTER TT'!$C$2:$C$68682,"1200-1*",'MASTER TT'!$AM$2:$AM$587,"MAY-AUG 2025",'MASTER TT'!$J$2:$J$68682,"&gt;=1"))</f>
        <v>#VALUE!</v>
      </c>
      <c r="AT257" s="79" t="e">
        <f>(COUNTIFS('MASTER TT'!$E$2:$E$68682,$A$2:$A$7563,'MASTER TT'!$B$2:$B$68682,"SUNDAY",'MASTER TT'!$C$2:$C$68682,"1300-1*",'MASTER TT'!$AM$2:$AM$587,"MAY-AUG 2025",'MASTER TT'!$J$2:$J$68682,"&gt;=1"))</f>
        <v>#VALUE!</v>
      </c>
      <c r="AU257" s="79" t="e">
        <f>(COUNTIFS('MASTER TT'!$E$2:$E$68682,$A$2:$A$7563,'MASTER TT'!$B$2:$B$68682,"SUNDAY",'MASTER TT'!$C$2:$C$68682,"1400-1*",'MASTER TT'!$AM$2:$AM$587,"MAY-AUG 2025",'MASTER TT'!$J$2:$J$68682,"&gt;=1"))</f>
        <v>#VALUE!</v>
      </c>
      <c r="AV257" s="79" t="e">
        <f>(COUNTIFS('MASTER TT'!$E$2:$E$68682,$A$2:$A$7563,'MASTER TT'!$B$2:$B$68682,"SUNDAY",'MASTER TT'!$C$2:$C$68682,"17*-2*",'MASTER TT'!$AM$2:$AM$587,"MAY-AUG 2025",'MASTER TT'!$J$2:$J$68682,"&gt;=1"))</f>
        <v>#VALUE!</v>
      </c>
      <c r="AW257" s="28"/>
      <c r="AX257" s="29"/>
      <c r="AY257" s="28"/>
      <c r="AZ257" s="28"/>
      <c r="BA257" s="28"/>
      <c r="BB257" s="28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1"/>
      <c r="BZ257" s="31"/>
      <c r="CA257" s="30"/>
      <c r="CB257" s="30"/>
      <c r="CC257" s="30"/>
      <c r="CD257" s="30"/>
      <c r="CE257" s="30"/>
      <c r="CF257" s="30"/>
    </row>
    <row r="258" spans="1:84" ht="14.25" customHeight="1">
      <c r="A258" s="122" t="s">
        <v>631</v>
      </c>
      <c r="B258" s="130" t="s">
        <v>510</v>
      </c>
      <c r="C258" s="131"/>
      <c r="D258" s="102"/>
      <c r="E258" s="102"/>
      <c r="F258" s="102" t="s">
        <v>454</v>
      </c>
      <c r="G258" s="79">
        <f>(COUNTIFS('MASTER TT'!$E$2:$E$587,$A$2:$A$7563,'MASTER TT'!$B$2:$B$587,"MONDAY",'MASTER TT'!$C$2:$C$587,"08*-1*",'MASTER TT'!$AM$2:$AM$587,"MAY-AUG 2025",'MASTER TT'!$J$2:$J$587,"&gt;=1"))</f>
        <v>0</v>
      </c>
      <c r="H258" s="79">
        <f>(COUNTIFS('MASTER TT'!$E$2:$E$587,$A$2:$A$7563,'MASTER TT'!$B$2:$B$587,"MONDAY",'MASTER TT'!$C$2:$C$587,"1100-1*",'MASTER TT'!$AM$2:$AM$587,"MAY-AUG 2025",'MASTER TT'!$J$2:$J$587,"&gt;=1"))</f>
        <v>0</v>
      </c>
      <c r="I258" s="79">
        <f>(COUNTIFS('MASTER TT'!$E$2:$E$587,$A$2:$A$7563,'MASTER TT'!$B$2:$B$587,"MONDAY",'MASTER TT'!$C$2:$C$587,"1200-1*",'MASTER TT'!$AM$2:$AM$587,"JAN-APRIL 2025",'MASTER TT'!$J$2:$J$587,"&gt;=1"))</f>
        <v>0</v>
      </c>
      <c r="J258" s="79">
        <f>(COUNTIFS('MASTER TT'!$E$2:$E$587,$A$2:$A$7563,'MASTER TT'!$B$2:$B$587,"MONDAY",'MASTER TT'!$C$2:$C$587,"1300-1*",'MASTER TT'!$AM$2:$AM$587,"JAN-APRIL 2025",'MASTER TT'!$J$2:$J$587,"&gt;=1"))</f>
        <v>0</v>
      </c>
      <c r="K258" s="79">
        <f>(COUNTIFS('MASTER TT'!$E$2:$E$587,$A$2:$A$7563,'MASTER TT'!$B$2:$B$587,"MONDAY",'MASTER TT'!$C$2:$C$587,"14*-1*",'MASTER TT'!$AM$2:$AM$587,"MAY-AUG 2025",'MASTER TT'!$J$2:$J$587,"&gt;=1"))</f>
        <v>0</v>
      </c>
      <c r="L258" s="79">
        <f>(COUNTIFS('MASTER TT'!$E$2:$E$587,$A$2:$A$7563,'MASTER TT'!$B$2:$B$587,"MONDAY",'MASTER TT'!$C$2:$C$587,"17*-*",'MASTER TT'!$AM$2:$AM$587,"JAN-APRIL 2025",'MASTER TT'!$J$2:$J$587,"&gt;=1"))</f>
        <v>0</v>
      </c>
      <c r="M258" s="79">
        <f>(COUNTIFS('MASTER TT'!$E$2:$E$587,$A$2:$A$7563,'MASTER TT'!$B$2:$B$587,"TUESDAY",'MASTER TT'!$C$2:$C$587,"0800-1*",'MASTER TT'!$AM$2:$AM$587,"MAY-AUG 2025",'MASTER TT'!$J$2:$J$587,"&gt;=1"))</f>
        <v>0</v>
      </c>
      <c r="N258" s="79">
        <f>(COUNTIFS('MASTER TT'!$E$2:$E$587,$A$2:$A$7563,'MASTER TT'!$B$2:$B$587,"TUESDAY",'MASTER TT'!$C$2:$C$587,"1100-1*",'MASTER TT'!$AM$2:$AM$587,"JMAY-AUG 2025",'MASTER TT'!$J$2:$J$587,"&gt;=1"))</f>
        <v>0</v>
      </c>
      <c r="O258" s="79">
        <f>(COUNTIFS('MASTER TT'!$E$2:$E$587,$A$2:$A$7563,'MASTER TT'!$B$2:$B$587,"TUESDAY",'MASTER TT'!$C$2:$C$587,"1200-1*",'MASTER TT'!$AM$2:$AM$587,"JAN-APRIL 2025",'MASTER TT'!$J$2:$J$587,"&gt;=1"))</f>
        <v>0</v>
      </c>
      <c r="P258" s="79">
        <f>(COUNTIFS('MASTER TT'!$E$2:$E$587,$A$2:$A$7563,'MASTER TT'!$B$2:$B$587,"TUESDAY",'MASTER TT'!$C$2:$C$587,"1300-1*",'MASTER TT'!$AM$2:$AM$587,"MAY-AUG 2025",'MASTER TT'!$J$2:$J$587,"&gt;=1"))</f>
        <v>0</v>
      </c>
      <c r="Q258" s="79">
        <f>(COUNTIFS('MASTER TT'!$E$2:$E$587,$A$2:$A$7563,'MASTER TT'!$B$2:$B$587,"TUESDAY",'MASTER TT'!$C$2:$C$587,"1400-1*",'MASTER TT'!$AM$2:$AM$587,"MAY-AUG 2025",'MASTER TT'!$J$2:$J$587,"&gt;=1"))</f>
        <v>0</v>
      </c>
      <c r="R258" s="79">
        <f>(COUNTIFS('MASTER TT'!$E$2:$E$587,$A$2:$A$7563,'MASTER TT'!$B$2:$B$587,"TUESDAY",'MASTER TT'!$C$2:$C$587,"17*-2*",'MASTER TT'!$AM$2:$AM$587,"MAY-AUG 2025",'MASTER TT'!$J$2:$J$587,"&gt;=1"))</f>
        <v>0</v>
      </c>
      <c r="S25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8" s="79" t="e">
        <f>(COUNTIFS('MASTER TT'!$E$2:$E$68682,$A$2:$A$7563,'MASTER TT'!$B$2:$B$68682,"FRIDAY",'MASTER TT'!$C$2:$C$68682,"0800-1*",'MASTER TT'!$AM$2:$AM$587,"MAY-AUG 2025",'MASTER TT'!$J$2:$J$68682,"&gt;=1"))</f>
        <v>#VALUE!</v>
      </c>
      <c r="AF258" s="79" t="e">
        <f>(COUNTIFS('MASTER TT'!$E$2:$E$68682,$A$2:$A$7563,'MASTER TT'!$B$2:$B$68682,"FRIDAY",'MASTER TT'!$C$2:$C$68682,"1100-1*",'MASTER TT'!$AM$2:$AM$587,"MAY-AUG 2025",'MASTER TT'!$J$2:$J$68682,"&gt;=1"))</f>
        <v>#VALUE!</v>
      </c>
      <c r="AG25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8" s="79" t="e">
        <f>(COUNTIFS('MASTER TT'!$E$2:$E$68682,$A$2:$A$7563,'MASTER TT'!$B$2:$B$68682,"FRIDAY",'MASTER TT'!$C$2:$C$68682,"1400-1*",'MASTER TT'!$AM$2:$AM$587,"MAY-AUG 2025",'MASTER TT'!$J$2:$J$68682,"&gt;=1"))</f>
        <v>#VALUE!</v>
      </c>
      <c r="AJ258" s="79" t="e">
        <f>(COUNTIFS('MASTER TT'!$E$2:$E$68682,$A$2:$A$7563,'MASTER TT'!$B$2:$B$68682,"FRIDAY",'MASTER TT'!$C$2:$C$68682,"17*-2*",'MASTER TT'!$AM$2:$AM$587,"MAY-AUG 2025",'MASTER TT'!$J$2:$J$68682,"&gt;=1"))</f>
        <v>#VALUE!</v>
      </c>
      <c r="AK25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8" s="79">
        <f>(COUNTIFS('MASTER TT'!$E$2:$E$68682,$A$2:$A$7563,'MASTER TT'!$B$2:$B$68682,"SATURDAY",'MASTER TT'!$C$2:$C$68682,"1200-1*",'MASTER TT'!$J$2:$J$68682,"&gt;=1"))</f>
        <v>0</v>
      </c>
      <c r="AN258" s="79">
        <f>(COUNTIFS('MASTER TT'!$E$2:$E$68682,$A$2:$A$7563,'MASTER TT'!$B$2:$B$68682,"SATURDAY",'MASTER TT'!$C$2:$C$68682,"1300-1*",'MASTER TT'!$J$2:$J$68682,"&gt;=1"))</f>
        <v>0</v>
      </c>
      <c r="AO258" s="79">
        <f>(COUNTIFS('MASTER TT'!$E$2:$E$68682,$A$2:$A$7563,'MASTER TT'!$B$2:$B$68682,"SATURDAY",'MASTER TT'!$C$2:$C$68682,"14*-1*",'MASTER TT'!$J$2:$J$68682,"&gt;=1"))</f>
        <v>0</v>
      </c>
      <c r="AP25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8" s="79" t="e">
        <f>(COUNTIFS('MASTER TT'!$E$2:$E$68682,$A$2:$A$7563,'MASTER TT'!$B$2:$B$68682,"SUNDAY",'MASTER TT'!$C$2:$C$68682,"0800-1*",'MASTER TT'!$AM$2:$AM$587,"MAY-AUG 2025",'MASTER TT'!$J$2:$J$68682,"&gt;=1"))</f>
        <v>#VALUE!</v>
      </c>
      <c r="AR258" s="79" t="e">
        <f>(COUNTIFS('MASTER TT'!$E$2:$E$68682,$A$2:$A$7563,'MASTER TT'!$B$2:$B$68682,"SUNDAY",'MASTER TT'!$C$2:$C$68682,"1100-1*",'MASTER TT'!$AM$2:$AM$587,"MAY-AUG 2025",'MASTER TT'!$J$2:$J$68682,"&gt;=1"))</f>
        <v>#VALUE!</v>
      </c>
      <c r="AS258" s="79" t="e">
        <f>(COUNTIFS('MASTER TT'!$E$2:$E$68682,$A$2:$A$7563,'MASTER TT'!$B$2:$B$68682,"SUNDAY",'MASTER TT'!$C$2:$C$68682,"1200-1*",'MASTER TT'!$AM$2:$AM$587,"MAY-AUG 2025",'MASTER TT'!$J$2:$J$68682,"&gt;=1"))</f>
        <v>#VALUE!</v>
      </c>
      <c r="AT258" s="79" t="e">
        <f>(COUNTIFS('MASTER TT'!$E$2:$E$68682,$A$2:$A$7563,'MASTER TT'!$B$2:$B$68682,"SUNDAY",'MASTER TT'!$C$2:$C$68682,"1300-1*",'MASTER TT'!$AM$2:$AM$587,"MAY-AUG 2025",'MASTER TT'!$J$2:$J$68682,"&gt;=1"))</f>
        <v>#VALUE!</v>
      </c>
      <c r="AU258" s="79" t="e">
        <f>(COUNTIFS('MASTER TT'!$E$2:$E$68682,$A$2:$A$7563,'MASTER TT'!$B$2:$B$68682,"SUNDAY",'MASTER TT'!$C$2:$C$68682,"1400-1*",'MASTER TT'!$AM$2:$AM$587,"MAY-AUG 2025",'MASTER TT'!$J$2:$J$68682,"&gt;=1"))</f>
        <v>#VALUE!</v>
      </c>
      <c r="AV258" s="79" t="e">
        <f>(COUNTIFS('MASTER TT'!$E$2:$E$68682,$A$2:$A$7563,'MASTER TT'!$B$2:$B$68682,"SUNDAY",'MASTER TT'!$C$2:$C$68682,"17*-2*",'MASTER TT'!$AM$2:$AM$587,"MAY-AUG 2025",'MASTER TT'!$J$2:$J$68682,"&gt;=1"))</f>
        <v>#VALUE!</v>
      </c>
      <c r="AW258" s="28"/>
      <c r="AX258" s="29"/>
      <c r="AY258" s="28"/>
      <c r="AZ258" s="28"/>
      <c r="BA258" s="28"/>
      <c r="BB258" s="28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1"/>
      <c r="BZ258" s="31"/>
      <c r="CA258" s="30"/>
      <c r="CB258" s="30"/>
      <c r="CC258" s="30"/>
      <c r="CD258" s="30"/>
      <c r="CE258" s="30"/>
      <c r="CF258" s="30"/>
    </row>
    <row r="259" spans="1:84" ht="14.25" customHeight="1">
      <c r="A259" s="122" t="s">
        <v>632</v>
      </c>
      <c r="B259" s="130" t="s">
        <v>510</v>
      </c>
      <c r="C259" s="131"/>
      <c r="D259" s="102"/>
      <c r="E259" s="102"/>
      <c r="F259" s="102" t="s">
        <v>454</v>
      </c>
      <c r="G259" s="79">
        <f>(COUNTIFS('MASTER TT'!$E$2:$E$587,$A$2:$A$7563,'MASTER TT'!$B$2:$B$587,"MONDAY",'MASTER TT'!$C$2:$C$587,"08*-1*",'MASTER TT'!$AM$2:$AM$587,"MAY-AUG 2025",'MASTER TT'!$J$2:$J$587,"&gt;=1"))</f>
        <v>0</v>
      </c>
      <c r="H259" s="79">
        <f>(COUNTIFS('MASTER TT'!$E$2:$E$587,$A$2:$A$7563,'MASTER TT'!$B$2:$B$587,"MONDAY",'MASTER TT'!$C$2:$C$587,"1100-1*",'MASTER TT'!$AM$2:$AM$587,"MAY-AUG 2025",'MASTER TT'!$J$2:$J$587,"&gt;=1"))</f>
        <v>0</v>
      </c>
      <c r="I259" s="79">
        <f>(COUNTIFS('MASTER TT'!$E$2:$E$587,$A$2:$A$7563,'MASTER TT'!$B$2:$B$587,"MONDAY",'MASTER TT'!$C$2:$C$587,"1200-1*",'MASTER TT'!$AM$2:$AM$587,"JAN-APRIL 2025",'MASTER TT'!$J$2:$J$587,"&gt;=1"))</f>
        <v>0</v>
      </c>
      <c r="J259" s="79">
        <f>(COUNTIFS('MASTER TT'!$E$2:$E$587,$A$2:$A$7563,'MASTER TT'!$B$2:$B$587,"MONDAY",'MASTER TT'!$C$2:$C$587,"1300-1*",'MASTER TT'!$AM$2:$AM$587,"JAN-APRIL 2025",'MASTER TT'!$J$2:$J$587,"&gt;=1"))</f>
        <v>0</v>
      </c>
      <c r="K259" s="79">
        <f>(COUNTIFS('MASTER TT'!$E$2:$E$587,$A$2:$A$7563,'MASTER TT'!$B$2:$B$587,"MONDAY",'MASTER TT'!$C$2:$C$587,"14*-1*",'MASTER TT'!$AM$2:$AM$587,"MAY-AUG 2025",'MASTER TT'!$J$2:$J$587,"&gt;=1"))</f>
        <v>0</v>
      </c>
      <c r="L259" s="79">
        <f>(COUNTIFS('MASTER TT'!$E$2:$E$587,$A$2:$A$7563,'MASTER TT'!$B$2:$B$587,"MONDAY",'MASTER TT'!$C$2:$C$587,"17*-*",'MASTER TT'!$AM$2:$AM$587,"JAN-APRIL 2025",'MASTER TT'!$J$2:$J$587,"&gt;=1"))</f>
        <v>0</v>
      </c>
      <c r="M259" s="79">
        <f>(COUNTIFS('MASTER TT'!$E$2:$E$587,$A$2:$A$7563,'MASTER TT'!$B$2:$B$587,"TUESDAY",'MASTER TT'!$C$2:$C$587,"0800-1*",'MASTER TT'!$AM$2:$AM$587,"MAY-AUG 2025",'MASTER TT'!$J$2:$J$587,"&gt;=1"))</f>
        <v>0</v>
      </c>
      <c r="N259" s="79">
        <f>(COUNTIFS('MASTER TT'!$E$2:$E$587,$A$2:$A$7563,'MASTER TT'!$B$2:$B$587,"TUESDAY",'MASTER TT'!$C$2:$C$587,"1100-1*",'MASTER TT'!$AM$2:$AM$587,"JMAY-AUG 2025",'MASTER TT'!$J$2:$J$587,"&gt;=1"))</f>
        <v>0</v>
      </c>
      <c r="O259" s="79">
        <f>(COUNTIFS('MASTER TT'!$E$2:$E$587,$A$2:$A$7563,'MASTER TT'!$B$2:$B$587,"TUESDAY",'MASTER TT'!$C$2:$C$587,"1200-1*",'MASTER TT'!$AM$2:$AM$587,"JAN-APRIL 2025",'MASTER TT'!$J$2:$J$587,"&gt;=1"))</f>
        <v>0</v>
      </c>
      <c r="P259" s="79">
        <f>(COUNTIFS('MASTER TT'!$E$2:$E$587,$A$2:$A$7563,'MASTER TT'!$B$2:$B$587,"TUESDAY",'MASTER TT'!$C$2:$C$587,"1300-1*",'MASTER TT'!$AM$2:$AM$587,"MAY-AUG 2025",'MASTER TT'!$J$2:$J$587,"&gt;=1"))</f>
        <v>0</v>
      </c>
      <c r="Q259" s="79">
        <f>(COUNTIFS('MASTER TT'!$E$2:$E$587,$A$2:$A$7563,'MASTER TT'!$B$2:$B$587,"TUESDAY",'MASTER TT'!$C$2:$C$587,"1400-1*",'MASTER TT'!$AM$2:$AM$587,"MAY-AUG 2025",'MASTER TT'!$J$2:$J$587,"&gt;=1"))</f>
        <v>0</v>
      </c>
      <c r="R259" s="79">
        <f>(COUNTIFS('MASTER TT'!$E$2:$E$587,$A$2:$A$7563,'MASTER TT'!$B$2:$B$587,"TUESDAY",'MASTER TT'!$C$2:$C$587,"17*-2*",'MASTER TT'!$AM$2:$AM$587,"MAY-AUG 2025",'MASTER TT'!$J$2:$J$587,"&gt;=1"))</f>
        <v>0</v>
      </c>
      <c r="S25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5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5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5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5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5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5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5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5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5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5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5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59" s="79" t="e">
        <f>(COUNTIFS('MASTER TT'!$E$2:$E$68682,$A$2:$A$7563,'MASTER TT'!$B$2:$B$68682,"FRIDAY",'MASTER TT'!$C$2:$C$68682,"0800-1*",'MASTER TT'!$AM$2:$AM$587,"MAY-AUG 2025",'MASTER TT'!$J$2:$J$68682,"&gt;=1"))</f>
        <v>#VALUE!</v>
      </c>
      <c r="AF259" s="79" t="e">
        <f>(COUNTIFS('MASTER TT'!$E$2:$E$68682,$A$2:$A$7563,'MASTER TT'!$B$2:$B$68682,"FRIDAY",'MASTER TT'!$C$2:$C$68682,"1100-1*",'MASTER TT'!$AM$2:$AM$587,"MAY-AUG 2025",'MASTER TT'!$J$2:$J$68682,"&gt;=1"))</f>
        <v>#VALUE!</v>
      </c>
      <c r="AG25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5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59" s="79" t="e">
        <f>(COUNTIFS('MASTER TT'!$E$2:$E$68682,$A$2:$A$7563,'MASTER TT'!$B$2:$B$68682,"FRIDAY",'MASTER TT'!$C$2:$C$68682,"1400-1*",'MASTER TT'!$AM$2:$AM$587,"MAY-AUG 2025",'MASTER TT'!$J$2:$J$68682,"&gt;=1"))</f>
        <v>#VALUE!</v>
      </c>
      <c r="AJ259" s="79" t="e">
        <f>(COUNTIFS('MASTER TT'!$E$2:$E$68682,$A$2:$A$7563,'MASTER TT'!$B$2:$B$68682,"FRIDAY",'MASTER TT'!$C$2:$C$68682,"17*-2*",'MASTER TT'!$AM$2:$AM$587,"MAY-AUG 2025",'MASTER TT'!$J$2:$J$68682,"&gt;=1"))</f>
        <v>#VALUE!</v>
      </c>
      <c r="AK25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5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59" s="79">
        <f>(COUNTIFS('MASTER TT'!$E$2:$E$68682,$A$2:$A$7563,'MASTER TT'!$B$2:$B$68682,"SATURDAY",'MASTER TT'!$C$2:$C$68682,"1200-1*",'MASTER TT'!$J$2:$J$68682,"&gt;=1"))</f>
        <v>0</v>
      </c>
      <c r="AN259" s="79">
        <f>(COUNTIFS('MASTER TT'!$E$2:$E$68682,$A$2:$A$7563,'MASTER TT'!$B$2:$B$68682,"SATURDAY",'MASTER TT'!$C$2:$C$68682,"1300-1*",'MASTER TT'!$J$2:$J$68682,"&gt;=1"))</f>
        <v>0</v>
      </c>
      <c r="AO259" s="79">
        <f>(COUNTIFS('MASTER TT'!$E$2:$E$68682,$A$2:$A$7563,'MASTER TT'!$B$2:$B$68682,"SATURDAY",'MASTER TT'!$C$2:$C$68682,"14*-1*",'MASTER TT'!$J$2:$J$68682,"&gt;=1"))</f>
        <v>0</v>
      </c>
      <c r="AP25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59" s="79" t="e">
        <f>(COUNTIFS('MASTER TT'!$E$2:$E$68682,$A$2:$A$7563,'MASTER TT'!$B$2:$B$68682,"SUNDAY",'MASTER TT'!$C$2:$C$68682,"0800-1*",'MASTER TT'!$AM$2:$AM$587,"MAY-AUG 2025",'MASTER TT'!$J$2:$J$68682,"&gt;=1"))</f>
        <v>#VALUE!</v>
      </c>
      <c r="AR259" s="79" t="e">
        <f>(COUNTIFS('MASTER TT'!$E$2:$E$68682,$A$2:$A$7563,'MASTER TT'!$B$2:$B$68682,"SUNDAY",'MASTER TT'!$C$2:$C$68682,"1100-1*",'MASTER TT'!$AM$2:$AM$587,"MAY-AUG 2025",'MASTER TT'!$J$2:$J$68682,"&gt;=1"))</f>
        <v>#VALUE!</v>
      </c>
      <c r="AS259" s="79" t="e">
        <f>(COUNTIFS('MASTER TT'!$E$2:$E$68682,$A$2:$A$7563,'MASTER TT'!$B$2:$B$68682,"SUNDAY",'MASTER TT'!$C$2:$C$68682,"1200-1*",'MASTER TT'!$AM$2:$AM$587,"MAY-AUG 2025",'MASTER TT'!$J$2:$J$68682,"&gt;=1"))</f>
        <v>#VALUE!</v>
      </c>
      <c r="AT259" s="79" t="e">
        <f>(COUNTIFS('MASTER TT'!$E$2:$E$68682,$A$2:$A$7563,'MASTER TT'!$B$2:$B$68682,"SUNDAY",'MASTER TT'!$C$2:$C$68682,"1300-1*",'MASTER TT'!$AM$2:$AM$587,"MAY-AUG 2025",'MASTER TT'!$J$2:$J$68682,"&gt;=1"))</f>
        <v>#VALUE!</v>
      </c>
      <c r="AU259" s="79" t="e">
        <f>(COUNTIFS('MASTER TT'!$E$2:$E$68682,$A$2:$A$7563,'MASTER TT'!$B$2:$B$68682,"SUNDAY",'MASTER TT'!$C$2:$C$68682,"1400-1*",'MASTER TT'!$AM$2:$AM$587,"MAY-AUG 2025",'MASTER TT'!$J$2:$J$68682,"&gt;=1"))</f>
        <v>#VALUE!</v>
      </c>
      <c r="AV259" s="79" t="e">
        <f>(COUNTIFS('MASTER TT'!$E$2:$E$68682,$A$2:$A$7563,'MASTER TT'!$B$2:$B$68682,"SUNDAY",'MASTER TT'!$C$2:$C$68682,"17*-2*",'MASTER TT'!$AM$2:$AM$587,"MAY-AUG 2025",'MASTER TT'!$J$2:$J$68682,"&gt;=1"))</f>
        <v>#VALUE!</v>
      </c>
      <c r="AW259" s="28"/>
      <c r="AX259" s="29"/>
      <c r="AY259" s="28"/>
      <c r="AZ259" s="28"/>
      <c r="BA259" s="28"/>
      <c r="BB259" s="28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1"/>
      <c r="BZ259" s="31"/>
      <c r="CA259" s="30"/>
      <c r="CB259" s="30"/>
      <c r="CC259" s="30"/>
      <c r="CD259" s="30"/>
      <c r="CE259" s="30"/>
      <c r="CF259" s="30"/>
    </row>
    <row r="260" spans="1:84" ht="14.25" customHeight="1">
      <c r="A260" s="122" t="s">
        <v>633</v>
      </c>
      <c r="B260" s="130" t="s">
        <v>510</v>
      </c>
      <c r="C260" s="131"/>
      <c r="D260" s="102"/>
      <c r="E260" s="102"/>
      <c r="F260" s="102" t="s">
        <v>454</v>
      </c>
      <c r="G260" s="79">
        <f>(COUNTIFS('MASTER TT'!$E$2:$E$587,$A$2:$A$7563,'MASTER TT'!$B$2:$B$587,"MONDAY",'MASTER TT'!$C$2:$C$587,"08*-1*",'MASTER TT'!$AM$2:$AM$587,"MAY-AUG 2025",'MASTER TT'!$J$2:$J$587,"&gt;=1"))</f>
        <v>0</v>
      </c>
      <c r="H260" s="79">
        <f>(COUNTIFS('MASTER TT'!$E$2:$E$587,$A$2:$A$7563,'MASTER TT'!$B$2:$B$587,"MONDAY",'MASTER TT'!$C$2:$C$587,"1100-1*",'MASTER TT'!$AM$2:$AM$587,"MAY-AUG 2025",'MASTER TT'!$J$2:$J$587,"&gt;=1"))</f>
        <v>0</v>
      </c>
      <c r="I260" s="79">
        <f>(COUNTIFS('MASTER TT'!$E$2:$E$587,$A$2:$A$7563,'MASTER TT'!$B$2:$B$587,"MONDAY",'MASTER TT'!$C$2:$C$587,"1200-1*",'MASTER TT'!$AM$2:$AM$587,"JAN-APRIL 2025",'MASTER TT'!$J$2:$J$587,"&gt;=1"))</f>
        <v>0</v>
      </c>
      <c r="J260" s="79">
        <f>(COUNTIFS('MASTER TT'!$E$2:$E$587,$A$2:$A$7563,'MASTER TT'!$B$2:$B$587,"MONDAY",'MASTER TT'!$C$2:$C$587,"1300-1*",'MASTER TT'!$AM$2:$AM$587,"JAN-APRIL 2025",'MASTER TT'!$J$2:$J$587,"&gt;=1"))</f>
        <v>0</v>
      </c>
      <c r="K260" s="79">
        <f>(COUNTIFS('MASTER TT'!$E$2:$E$587,$A$2:$A$7563,'MASTER TT'!$B$2:$B$587,"MONDAY",'MASTER TT'!$C$2:$C$587,"14*-1*",'MASTER TT'!$AM$2:$AM$587,"MAY-AUG 2025",'MASTER TT'!$J$2:$J$587,"&gt;=1"))</f>
        <v>0</v>
      </c>
      <c r="L260" s="79">
        <f>(COUNTIFS('MASTER TT'!$E$2:$E$587,$A$2:$A$7563,'MASTER TT'!$B$2:$B$587,"MONDAY",'MASTER TT'!$C$2:$C$587,"17*-*",'MASTER TT'!$AM$2:$AM$587,"JAN-APRIL 2025",'MASTER TT'!$J$2:$J$587,"&gt;=1"))</f>
        <v>0</v>
      </c>
      <c r="M260" s="79">
        <f>(COUNTIFS('MASTER TT'!$E$2:$E$587,$A$2:$A$7563,'MASTER TT'!$B$2:$B$587,"TUESDAY",'MASTER TT'!$C$2:$C$587,"0800-1*",'MASTER TT'!$AM$2:$AM$587,"MAY-AUG 2025",'MASTER TT'!$J$2:$J$587,"&gt;=1"))</f>
        <v>0</v>
      </c>
      <c r="N260" s="79">
        <f>(COUNTIFS('MASTER TT'!$E$2:$E$587,$A$2:$A$7563,'MASTER TT'!$B$2:$B$587,"TUESDAY",'MASTER TT'!$C$2:$C$587,"1100-1*",'MASTER TT'!$AM$2:$AM$587,"JMAY-AUG 2025",'MASTER TT'!$J$2:$J$587,"&gt;=1"))</f>
        <v>0</v>
      </c>
      <c r="O260" s="79">
        <f>(COUNTIFS('MASTER TT'!$E$2:$E$587,$A$2:$A$7563,'MASTER TT'!$B$2:$B$587,"TUESDAY",'MASTER TT'!$C$2:$C$587,"1200-1*",'MASTER TT'!$AM$2:$AM$587,"JAN-APRIL 2025",'MASTER TT'!$J$2:$J$587,"&gt;=1"))</f>
        <v>0</v>
      </c>
      <c r="P260" s="79">
        <f>(COUNTIFS('MASTER TT'!$E$2:$E$587,$A$2:$A$7563,'MASTER TT'!$B$2:$B$587,"TUESDAY",'MASTER TT'!$C$2:$C$587,"1300-1*",'MASTER TT'!$AM$2:$AM$587,"MAY-AUG 2025",'MASTER TT'!$J$2:$J$587,"&gt;=1"))</f>
        <v>0</v>
      </c>
      <c r="Q260" s="79">
        <f>(COUNTIFS('MASTER TT'!$E$2:$E$587,$A$2:$A$7563,'MASTER TT'!$B$2:$B$587,"TUESDAY",'MASTER TT'!$C$2:$C$587,"1400-1*",'MASTER TT'!$AM$2:$AM$587,"MAY-AUG 2025",'MASTER TT'!$J$2:$J$587,"&gt;=1"))</f>
        <v>0</v>
      </c>
      <c r="R260" s="79">
        <f>(COUNTIFS('MASTER TT'!$E$2:$E$587,$A$2:$A$7563,'MASTER TT'!$B$2:$B$587,"TUESDAY",'MASTER TT'!$C$2:$C$587,"17*-2*",'MASTER TT'!$AM$2:$AM$587,"MAY-AUG 2025",'MASTER TT'!$J$2:$J$587,"&gt;=1"))</f>
        <v>0</v>
      </c>
      <c r="S26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0" s="79" t="e">
        <f>(COUNTIFS('MASTER TT'!$E$2:$E$68682,$A$2:$A$7563,'MASTER TT'!$B$2:$B$68682,"FRIDAY",'MASTER TT'!$C$2:$C$68682,"0800-1*",'MASTER TT'!$AM$2:$AM$587,"MAY-AUG 2025",'MASTER TT'!$J$2:$J$68682,"&gt;=1"))</f>
        <v>#VALUE!</v>
      </c>
      <c r="AF260" s="79" t="e">
        <f>(COUNTIFS('MASTER TT'!$E$2:$E$68682,$A$2:$A$7563,'MASTER TT'!$B$2:$B$68682,"FRIDAY",'MASTER TT'!$C$2:$C$68682,"1100-1*",'MASTER TT'!$AM$2:$AM$587,"MAY-AUG 2025",'MASTER TT'!$J$2:$J$68682,"&gt;=1"))</f>
        <v>#VALUE!</v>
      </c>
      <c r="AG26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0" s="79" t="e">
        <f>(COUNTIFS('MASTER TT'!$E$2:$E$68682,$A$2:$A$7563,'MASTER TT'!$B$2:$B$68682,"FRIDAY",'MASTER TT'!$C$2:$C$68682,"1400-1*",'MASTER TT'!$AM$2:$AM$587,"MAY-AUG 2025",'MASTER TT'!$J$2:$J$68682,"&gt;=1"))</f>
        <v>#VALUE!</v>
      </c>
      <c r="AJ260" s="79" t="e">
        <f>(COUNTIFS('MASTER TT'!$E$2:$E$68682,$A$2:$A$7563,'MASTER TT'!$B$2:$B$68682,"FRIDAY",'MASTER TT'!$C$2:$C$68682,"17*-2*",'MASTER TT'!$AM$2:$AM$587,"MAY-AUG 2025",'MASTER TT'!$J$2:$J$68682,"&gt;=1"))</f>
        <v>#VALUE!</v>
      </c>
      <c r="AK26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0" s="79">
        <f>(COUNTIFS('MASTER TT'!$E$2:$E$68682,$A$2:$A$7563,'MASTER TT'!$B$2:$B$68682,"SATURDAY",'MASTER TT'!$C$2:$C$68682,"1200-1*",'MASTER TT'!$J$2:$J$68682,"&gt;=1"))</f>
        <v>0</v>
      </c>
      <c r="AN260" s="79">
        <f>(COUNTIFS('MASTER TT'!$E$2:$E$68682,$A$2:$A$7563,'MASTER TT'!$B$2:$B$68682,"SATURDAY",'MASTER TT'!$C$2:$C$68682,"1300-1*",'MASTER TT'!$J$2:$J$68682,"&gt;=1"))</f>
        <v>0</v>
      </c>
      <c r="AO260" s="79">
        <f>(COUNTIFS('MASTER TT'!$E$2:$E$68682,$A$2:$A$7563,'MASTER TT'!$B$2:$B$68682,"SATURDAY",'MASTER TT'!$C$2:$C$68682,"14*-1*",'MASTER TT'!$J$2:$J$68682,"&gt;=1"))</f>
        <v>0</v>
      </c>
      <c r="AP26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0" s="79" t="e">
        <f>(COUNTIFS('MASTER TT'!$E$2:$E$68682,$A$2:$A$7563,'MASTER TT'!$B$2:$B$68682,"SUNDAY",'MASTER TT'!$C$2:$C$68682,"0800-1*",'MASTER TT'!$AM$2:$AM$587,"MAY-AUG 2025",'MASTER TT'!$J$2:$J$68682,"&gt;=1"))</f>
        <v>#VALUE!</v>
      </c>
      <c r="AR260" s="79" t="e">
        <f>(COUNTIFS('MASTER TT'!$E$2:$E$68682,$A$2:$A$7563,'MASTER TT'!$B$2:$B$68682,"SUNDAY",'MASTER TT'!$C$2:$C$68682,"1100-1*",'MASTER TT'!$AM$2:$AM$587,"MAY-AUG 2025",'MASTER TT'!$J$2:$J$68682,"&gt;=1"))</f>
        <v>#VALUE!</v>
      </c>
      <c r="AS260" s="79" t="e">
        <f>(COUNTIFS('MASTER TT'!$E$2:$E$68682,$A$2:$A$7563,'MASTER TT'!$B$2:$B$68682,"SUNDAY",'MASTER TT'!$C$2:$C$68682,"1200-1*",'MASTER TT'!$AM$2:$AM$587,"MAY-AUG 2025",'MASTER TT'!$J$2:$J$68682,"&gt;=1"))</f>
        <v>#VALUE!</v>
      </c>
      <c r="AT260" s="79" t="e">
        <f>(COUNTIFS('MASTER TT'!$E$2:$E$68682,$A$2:$A$7563,'MASTER TT'!$B$2:$B$68682,"SUNDAY",'MASTER TT'!$C$2:$C$68682,"1300-1*",'MASTER TT'!$AM$2:$AM$587,"MAY-AUG 2025",'MASTER TT'!$J$2:$J$68682,"&gt;=1"))</f>
        <v>#VALUE!</v>
      </c>
      <c r="AU260" s="79" t="e">
        <f>(COUNTIFS('MASTER TT'!$E$2:$E$68682,$A$2:$A$7563,'MASTER TT'!$B$2:$B$68682,"SUNDAY",'MASTER TT'!$C$2:$C$68682,"1400-1*",'MASTER TT'!$AM$2:$AM$587,"MAY-AUG 2025",'MASTER TT'!$J$2:$J$68682,"&gt;=1"))</f>
        <v>#VALUE!</v>
      </c>
      <c r="AV260" s="79" t="e">
        <f>(COUNTIFS('MASTER TT'!$E$2:$E$68682,$A$2:$A$7563,'MASTER TT'!$B$2:$B$68682,"SUNDAY",'MASTER TT'!$C$2:$C$68682,"17*-2*",'MASTER TT'!$AM$2:$AM$587,"MAY-AUG 2025",'MASTER TT'!$J$2:$J$68682,"&gt;=1"))</f>
        <v>#VALUE!</v>
      </c>
      <c r="AW260" s="28"/>
      <c r="AX260" s="29"/>
      <c r="AY260" s="28"/>
      <c r="AZ260" s="28"/>
      <c r="BA260" s="28"/>
      <c r="BB260" s="28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1"/>
      <c r="BZ260" s="31"/>
      <c r="CA260" s="30"/>
      <c r="CB260" s="30"/>
      <c r="CC260" s="30"/>
      <c r="CD260" s="30"/>
      <c r="CE260" s="30"/>
      <c r="CF260" s="30"/>
    </row>
    <row r="261" spans="1:84" ht="14.25" customHeight="1">
      <c r="A261" s="122" t="s">
        <v>634</v>
      </c>
      <c r="B261" s="130" t="s">
        <v>510</v>
      </c>
      <c r="C261" s="131"/>
      <c r="D261" s="102"/>
      <c r="E261" s="102"/>
      <c r="F261" s="102" t="s">
        <v>454</v>
      </c>
      <c r="G261" s="79">
        <f>(COUNTIFS('MASTER TT'!$E$2:$E$587,$A$2:$A$7563,'MASTER TT'!$B$2:$B$587,"MONDAY",'MASTER TT'!$C$2:$C$587,"08*-1*",'MASTER TT'!$AM$2:$AM$587,"MAY-AUG 2025",'MASTER TT'!$J$2:$J$587,"&gt;=1"))</f>
        <v>0</v>
      </c>
      <c r="H261" s="79">
        <f>(COUNTIFS('MASTER TT'!$E$2:$E$587,$A$2:$A$7563,'MASTER TT'!$B$2:$B$587,"MONDAY",'MASTER TT'!$C$2:$C$587,"1100-1*",'MASTER TT'!$AM$2:$AM$587,"MAY-AUG 2025",'MASTER TT'!$J$2:$J$587,"&gt;=1"))</f>
        <v>0</v>
      </c>
      <c r="I261" s="79">
        <f>(COUNTIFS('MASTER TT'!$E$2:$E$587,$A$2:$A$7563,'MASTER TT'!$B$2:$B$587,"MONDAY",'MASTER TT'!$C$2:$C$587,"1200-1*",'MASTER TT'!$AM$2:$AM$587,"JAN-APRIL 2025",'MASTER TT'!$J$2:$J$587,"&gt;=1"))</f>
        <v>0</v>
      </c>
      <c r="J261" s="79">
        <f>(COUNTIFS('MASTER TT'!$E$2:$E$587,$A$2:$A$7563,'MASTER TT'!$B$2:$B$587,"MONDAY",'MASTER TT'!$C$2:$C$587,"1300-1*",'MASTER TT'!$AM$2:$AM$587,"JAN-APRIL 2025",'MASTER TT'!$J$2:$J$587,"&gt;=1"))</f>
        <v>0</v>
      </c>
      <c r="K261" s="79">
        <f>(COUNTIFS('MASTER TT'!$E$2:$E$587,$A$2:$A$7563,'MASTER TT'!$B$2:$B$587,"MONDAY",'MASTER TT'!$C$2:$C$587,"14*-1*",'MASTER TT'!$AM$2:$AM$587,"MAY-AUG 2025",'MASTER TT'!$J$2:$J$587,"&gt;=1"))</f>
        <v>0</v>
      </c>
      <c r="L261" s="79">
        <f>(COUNTIFS('MASTER TT'!$E$2:$E$587,$A$2:$A$7563,'MASTER TT'!$B$2:$B$587,"MONDAY",'MASTER TT'!$C$2:$C$587,"17*-*",'MASTER TT'!$AM$2:$AM$587,"JAN-APRIL 2025",'MASTER TT'!$J$2:$J$587,"&gt;=1"))</f>
        <v>0</v>
      </c>
      <c r="M261" s="79">
        <f>(COUNTIFS('MASTER TT'!$E$2:$E$587,$A$2:$A$7563,'MASTER TT'!$B$2:$B$587,"TUESDAY",'MASTER TT'!$C$2:$C$587,"0800-1*",'MASTER TT'!$AM$2:$AM$587,"MAY-AUG 2025",'MASTER TT'!$J$2:$J$587,"&gt;=1"))</f>
        <v>0</v>
      </c>
      <c r="N261" s="79">
        <f>(COUNTIFS('MASTER TT'!$E$2:$E$587,$A$2:$A$7563,'MASTER TT'!$B$2:$B$587,"TUESDAY",'MASTER TT'!$C$2:$C$587,"1100-1*",'MASTER TT'!$AM$2:$AM$587,"JMAY-AUG 2025",'MASTER TT'!$J$2:$J$587,"&gt;=1"))</f>
        <v>0</v>
      </c>
      <c r="O261" s="79">
        <f>(COUNTIFS('MASTER TT'!$E$2:$E$587,$A$2:$A$7563,'MASTER TT'!$B$2:$B$587,"TUESDAY",'MASTER TT'!$C$2:$C$587,"1200-1*",'MASTER TT'!$AM$2:$AM$587,"JAN-APRIL 2025",'MASTER TT'!$J$2:$J$587,"&gt;=1"))</f>
        <v>0</v>
      </c>
      <c r="P261" s="79">
        <f>(COUNTIFS('MASTER TT'!$E$2:$E$587,$A$2:$A$7563,'MASTER TT'!$B$2:$B$587,"TUESDAY",'MASTER TT'!$C$2:$C$587,"1300-1*",'MASTER TT'!$AM$2:$AM$587,"MAY-AUG 2025",'MASTER TT'!$J$2:$J$587,"&gt;=1"))</f>
        <v>0</v>
      </c>
      <c r="Q261" s="79">
        <f>(COUNTIFS('MASTER TT'!$E$2:$E$587,$A$2:$A$7563,'MASTER TT'!$B$2:$B$587,"TUESDAY",'MASTER TT'!$C$2:$C$587,"1400-1*",'MASTER TT'!$AM$2:$AM$587,"MAY-AUG 2025",'MASTER TT'!$J$2:$J$587,"&gt;=1"))</f>
        <v>0</v>
      </c>
      <c r="R261" s="79">
        <f>(COUNTIFS('MASTER TT'!$E$2:$E$587,$A$2:$A$7563,'MASTER TT'!$B$2:$B$587,"TUESDAY",'MASTER TT'!$C$2:$C$587,"17*-2*",'MASTER TT'!$AM$2:$AM$587,"MAY-AUG 2025",'MASTER TT'!$J$2:$J$587,"&gt;=1"))</f>
        <v>0</v>
      </c>
      <c r="S26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1" s="79" t="e">
        <f>(COUNTIFS('MASTER TT'!$E$2:$E$68682,$A$2:$A$7563,'MASTER TT'!$B$2:$B$68682,"FRIDAY",'MASTER TT'!$C$2:$C$68682,"0800-1*",'MASTER TT'!$AM$2:$AM$587,"MAY-AUG 2025",'MASTER TT'!$J$2:$J$68682,"&gt;=1"))</f>
        <v>#VALUE!</v>
      </c>
      <c r="AF261" s="79" t="e">
        <f>(COUNTIFS('MASTER TT'!$E$2:$E$68682,$A$2:$A$7563,'MASTER TT'!$B$2:$B$68682,"FRIDAY",'MASTER TT'!$C$2:$C$68682,"1100-1*",'MASTER TT'!$AM$2:$AM$587,"MAY-AUG 2025",'MASTER TT'!$J$2:$J$68682,"&gt;=1"))</f>
        <v>#VALUE!</v>
      </c>
      <c r="AG26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1" s="79" t="e">
        <f>(COUNTIFS('MASTER TT'!$E$2:$E$68682,$A$2:$A$7563,'MASTER TT'!$B$2:$B$68682,"FRIDAY",'MASTER TT'!$C$2:$C$68682,"1400-1*",'MASTER TT'!$AM$2:$AM$587,"MAY-AUG 2025",'MASTER TT'!$J$2:$J$68682,"&gt;=1"))</f>
        <v>#VALUE!</v>
      </c>
      <c r="AJ261" s="79" t="e">
        <f>(COUNTIFS('MASTER TT'!$E$2:$E$68682,$A$2:$A$7563,'MASTER TT'!$B$2:$B$68682,"FRIDAY",'MASTER TT'!$C$2:$C$68682,"17*-2*",'MASTER TT'!$AM$2:$AM$587,"MAY-AUG 2025",'MASTER TT'!$J$2:$J$68682,"&gt;=1"))</f>
        <v>#VALUE!</v>
      </c>
      <c r="AK26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1" s="79">
        <f>(COUNTIFS('MASTER TT'!$E$2:$E$68682,$A$2:$A$7563,'MASTER TT'!$B$2:$B$68682,"SATURDAY",'MASTER TT'!$C$2:$C$68682,"1200-1*",'MASTER TT'!$J$2:$J$68682,"&gt;=1"))</f>
        <v>0</v>
      </c>
      <c r="AN261" s="79">
        <f>(COUNTIFS('MASTER TT'!$E$2:$E$68682,$A$2:$A$7563,'MASTER TT'!$B$2:$B$68682,"SATURDAY",'MASTER TT'!$C$2:$C$68682,"1300-1*",'MASTER TT'!$J$2:$J$68682,"&gt;=1"))</f>
        <v>0</v>
      </c>
      <c r="AO261" s="79">
        <f>(COUNTIFS('MASTER TT'!$E$2:$E$68682,$A$2:$A$7563,'MASTER TT'!$B$2:$B$68682,"SATURDAY",'MASTER TT'!$C$2:$C$68682,"14*-1*",'MASTER TT'!$J$2:$J$68682,"&gt;=1"))</f>
        <v>0</v>
      </c>
      <c r="AP26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1" s="79" t="e">
        <f>(COUNTIFS('MASTER TT'!$E$2:$E$68682,$A$2:$A$7563,'MASTER TT'!$B$2:$B$68682,"SUNDAY",'MASTER TT'!$C$2:$C$68682,"0800-1*",'MASTER TT'!$AM$2:$AM$587,"MAY-AUG 2025",'MASTER TT'!$J$2:$J$68682,"&gt;=1"))</f>
        <v>#VALUE!</v>
      </c>
      <c r="AR261" s="79" t="e">
        <f>(COUNTIFS('MASTER TT'!$E$2:$E$68682,$A$2:$A$7563,'MASTER TT'!$B$2:$B$68682,"SUNDAY",'MASTER TT'!$C$2:$C$68682,"1100-1*",'MASTER TT'!$AM$2:$AM$587,"MAY-AUG 2025",'MASTER TT'!$J$2:$J$68682,"&gt;=1"))</f>
        <v>#VALUE!</v>
      </c>
      <c r="AS261" s="79" t="e">
        <f>(COUNTIFS('MASTER TT'!$E$2:$E$68682,$A$2:$A$7563,'MASTER TT'!$B$2:$B$68682,"SUNDAY",'MASTER TT'!$C$2:$C$68682,"1200-1*",'MASTER TT'!$AM$2:$AM$587,"MAY-AUG 2025",'MASTER TT'!$J$2:$J$68682,"&gt;=1"))</f>
        <v>#VALUE!</v>
      </c>
      <c r="AT261" s="79" t="e">
        <f>(COUNTIFS('MASTER TT'!$E$2:$E$68682,$A$2:$A$7563,'MASTER TT'!$B$2:$B$68682,"SUNDAY",'MASTER TT'!$C$2:$C$68682,"1300-1*",'MASTER TT'!$AM$2:$AM$587,"MAY-AUG 2025",'MASTER TT'!$J$2:$J$68682,"&gt;=1"))</f>
        <v>#VALUE!</v>
      </c>
      <c r="AU261" s="79" t="e">
        <f>(COUNTIFS('MASTER TT'!$E$2:$E$68682,$A$2:$A$7563,'MASTER TT'!$B$2:$B$68682,"SUNDAY",'MASTER TT'!$C$2:$C$68682,"1400-1*",'MASTER TT'!$AM$2:$AM$587,"MAY-AUG 2025",'MASTER TT'!$J$2:$J$68682,"&gt;=1"))</f>
        <v>#VALUE!</v>
      </c>
      <c r="AV261" s="79" t="e">
        <f>(COUNTIFS('MASTER TT'!$E$2:$E$68682,$A$2:$A$7563,'MASTER TT'!$B$2:$B$68682,"SUNDAY",'MASTER TT'!$C$2:$C$68682,"17*-2*",'MASTER TT'!$AM$2:$AM$587,"MAY-AUG 2025",'MASTER TT'!$J$2:$J$68682,"&gt;=1"))</f>
        <v>#VALUE!</v>
      </c>
      <c r="AW261" s="28"/>
      <c r="AX261" s="29"/>
      <c r="AY261" s="28"/>
      <c r="AZ261" s="28"/>
      <c r="BA261" s="28"/>
      <c r="BB261" s="28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1"/>
      <c r="BZ261" s="31"/>
      <c r="CA261" s="30"/>
      <c r="CB261" s="30"/>
      <c r="CC261" s="30"/>
      <c r="CD261" s="30"/>
      <c r="CE261" s="30"/>
      <c r="CF261" s="30"/>
    </row>
    <row r="262" spans="1:84" ht="14.25" customHeight="1">
      <c r="A262" s="122" t="s">
        <v>635</v>
      </c>
      <c r="B262" s="130" t="s">
        <v>510</v>
      </c>
      <c r="C262" s="131"/>
      <c r="D262" s="102"/>
      <c r="E262" s="102"/>
      <c r="F262" s="102" t="s">
        <v>454</v>
      </c>
      <c r="G262" s="79">
        <f>(COUNTIFS('MASTER TT'!$E$2:$E$587,$A$2:$A$7563,'MASTER TT'!$B$2:$B$587,"MONDAY",'MASTER TT'!$C$2:$C$587,"08*-1*",'MASTER TT'!$AM$2:$AM$587,"MAY-AUG 2025",'MASTER TT'!$J$2:$J$587,"&gt;=1"))</f>
        <v>0</v>
      </c>
      <c r="H262" s="79">
        <f>(COUNTIFS('MASTER TT'!$E$2:$E$587,$A$2:$A$7563,'MASTER TT'!$B$2:$B$587,"MONDAY",'MASTER TT'!$C$2:$C$587,"1100-1*",'MASTER TT'!$AM$2:$AM$587,"MAY-AUG 2025",'MASTER TT'!$J$2:$J$587,"&gt;=1"))</f>
        <v>0</v>
      </c>
      <c r="I262" s="79">
        <f>(COUNTIFS('MASTER TT'!$E$2:$E$587,$A$2:$A$7563,'MASTER TT'!$B$2:$B$587,"MONDAY",'MASTER TT'!$C$2:$C$587,"1200-1*",'MASTER TT'!$AM$2:$AM$587,"JAN-APRIL 2025",'MASTER TT'!$J$2:$J$587,"&gt;=1"))</f>
        <v>0</v>
      </c>
      <c r="J262" s="79">
        <f>(COUNTIFS('MASTER TT'!$E$2:$E$587,$A$2:$A$7563,'MASTER TT'!$B$2:$B$587,"MONDAY",'MASTER TT'!$C$2:$C$587,"1300-1*",'MASTER TT'!$AM$2:$AM$587,"JAN-APRIL 2025",'MASTER TT'!$J$2:$J$587,"&gt;=1"))</f>
        <v>0</v>
      </c>
      <c r="K262" s="79">
        <f>(COUNTIFS('MASTER TT'!$E$2:$E$587,$A$2:$A$7563,'MASTER TT'!$B$2:$B$587,"MONDAY",'MASTER TT'!$C$2:$C$587,"14*-1*",'MASTER TT'!$AM$2:$AM$587,"MAY-AUG 2025",'MASTER TT'!$J$2:$J$587,"&gt;=1"))</f>
        <v>0</v>
      </c>
      <c r="L262" s="79">
        <f>(COUNTIFS('MASTER TT'!$E$2:$E$587,$A$2:$A$7563,'MASTER TT'!$B$2:$B$587,"MONDAY",'MASTER TT'!$C$2:$C$587,"17*-*",'MASTER TT'!$AM$2:$AM$587,"JAN-APRIL 2025",'MASTER TT'!$J$2:$J$587,"&gt;=1"))</f>
        <v>0</v>
      </c>
      <c r="M262" s="79">
        <f>(COUNTIFS('MASTER TT'!$E$2:$E$587,$A$2:$A$7563,'MASTER TT'!$B$2:$B$587,"TUESDAY",'MASTER TT'!$C$2:$C$587,"0800-1*",'MASTER TT'!$AM$2:$AM$587,"MAY-AUG 2025",'MASTER TT'!$J$2:$J$587,"&gt;=1"))</f>
        <v>0</v>
      </c>
      <c r="N262" s="79">
        <f>(COUNTIFS('MASTER TT'!$E$2:$E$587,$A$2:$A$7563,'MASTER TT'!$B$2:$B$587,"TUESDAY",'MASTER TT'!$C$2:$C$587,"1100-1*",'MASTER TT'!$AM$2:$AM$587,"JMAY-AUG 2025",'MASTER TT'!$J$2:$J$587,"&gt;=1"))</f>
        <v>0</v>
      </c>
      <c r="O262" s="79">
        <f>(COUNTIFS('MASTER TT'!$E$2:$E$587,$A$2:$A$7563,'MASTER TT'!$B$2:$B$587,"TUESDAY",'MASTER TT'!$C$2:$C$587,"1200-1*",'MASTER TT'!$AM$2:$AM$587,"JAN-APRIL 2025",'MASTER TT'!$J$2:$J$587,"&gt;=1"))</f>
        <v>0</v>
      </c>
      <c r="P262" s="79">
        <f>(COUNTIFS('MASTER TT'!$E$2:$E$587,$A$2:$A$7563,'MASTER TT'!$B$2:$B$587,"TUESDAY",'MASTER TT'!$C$2:$C$587,"1300-1*",'MASTER TT'!$AM$2:$AM$587,"MAY-AUG 2025",'MASTER TT'!$J$2:$J$587,"&gt;=1"))</f>
        <v>0</v>
      </c>
      <c r="Q262" s="79">
        <f>(COUNTIFS('MASTER TT'!$E$2:$E$587,$A$2:$A$7563,'MASTER TT'!$B$2:$B$587,"TUESDAY",'MASTER TT'!$C$2:$C$587,"1400-1*",'MASTER TT'!$AM$2:$AM$587,"MAY-AUG 2025",'MASTER TT'!$J$2:$J$587,"&gt;=1"))</f>
        <v>0</v>
      </c>
      <c r="R262" s="79">
        <f>(COUNTIFS('MASTER TT'!$E$2:$E$587,$A$2:$A$7563,'MASTER TT'!$B$2:$B$587,"TUESDAY",'MASTER TT'!$C$2:$C$587,"17*-2*",'MASTER TT'!$AM$2:$AM$587,"MAY-AUG 2025",'MASTER TT'!$J$2:$J$587,"&gt;=1"))</f>
        <v>0</v>
      </c>
      <c r="S26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2" s="79" t="e">
        <f>(COUNTIFS('MASTER TT'!$E$2:$E$68682,$A$2:$A$7563,'MASTER TT'!$B$2:$B$68682,"FRIDAY",'MASTER TT'!$C$2:$C$68682,"0800-1*",'MASTER TT'!$AM$2:$AM$587,"MAY-AUG 2025",'MASTER TT'!$J$2:$J$68682,"&gt;=1"))</f>
        <v>#VALUE!</v>
      </c>
      <c r="AF262" s="79" t="e">
        <f>(COUNTIFS('MASTER TT'!$E$2:$E$68682,$A$2:$A$7563,'MASTER TT'!$B$2:$B$68682,"FRIDAY",'MASTER TT'!$C$2:$C$68682,"1100-1*",'MASTER TT'!$AM$2:$AM$587,"MAY-AUG 2025",'MASTER TT'!$J$2:$J$68682,"&gt;=1"))</f>
        <v>#VALUE!</v>
      </c>
      <c r="AG26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2" s="79" t="e">
        <f>(COUNTIFS('MASTER TT'!$E$2:$E$68682,$A$2:$A$7563,'MASTER TT'!$B$2:$B$68682,"FRIDAY",'MASTER TT'!$C$2:$C$68682,"1400-1*",'MASTER TT'!$AM$2:$AM$587,"MAY-AUG 2025",'MASTER TT'!$J$2:$J$68682,"&gt;=1"))</f>
        <v>#VALUE!</v>
      </c>
      <c r="AJ262" s="79" t="e">
        <f>(COUNTIFS('MASTER TT'!$E$2:$E$68682,$A$2:$A$7563,'MASTER TT'!$B$2:$B$68682,"FRIDAY",'MASTER TT'!$C$2:$C$68682,"17*-2*",'MASTER TT'!$AM$2:$AM$587,"MAY-AUG 2025",'MASTER TT'!$J$2:$J$68682,"&gt;=1"))</f>
        <v>#VALUE!</v>
      </c>
      <c r="AK26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2" s="79">
        <f>(COUNTIFS('MASTER TT'!$E$2:$E$68682,$A$2:$A$7563,'MASTER TT'!$B$2:$B$68682,"SATURDAY",'MASTER TT'!$C$2:$C$68682,"1200-1*",'MASTER TT'!$J$2:$J$68682,"&gt;=1"))</f>
        <v>0</v>
      </c>
      <c r="AN262" s="79">
        <f>(COUNTIFS('MASTER TT'!$E$2:$E$68682,$A$2:$A$7563,'MASTER TT'!$B$2:$B$68682,"SATURDAY",'MASTER TT'!$C$2:$C$68682,"1300-1*",'MASTER TT'!$J$2:$J$68682,"&gt;=1"))</f>
        <v>0</v>
      </c>
      <c r="AO262" s="79">
        <f>(COUNTIFS('MASTER TT'!$E$2:$E$68682,$A$2:$A$7563,'MASTER TT'!$B$2:$B$68682,"SATURDAY",'MASTER TT'!$C$2:$C$68682,"14*-1*",'MASTER TT'!$J$2:$J$68682,"&gt;=1"))</f>
        <v>0</v>
      </c>
      <c r="AP26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2" s="79" t="e">
        <f>(COUNTIFS('MASTER TT'!$E$2:$E$68682,$A$2:$A$7563,'MASTER TT'!$B$2:$B$68682,"SUNDAY",'MASTER TT'!$C$2:$C$68682,"0800-1*",'MASTER TT'!$AM$2:$AM$587,"MAY-AUG 2025",'MASTER TT'!$J$2:$J$68682,"&gt;=1"))</f>
        <v>#VALUE!</v>
      </c>
      <c r="AR262" s="79" t="e">
        <f>(COUNTIFS('MASTER TT'!$E$2:$E$68682,$A$2:$A$7563,'MASTER TT'!$B$2:$B$68682,"SUNDAY",'MASTER TT'!$C$2:$C$68682,"1100-1*",'MASTER TT'!$AM$2:$AM$587,"MAY-AUG 2025",'MASTER TT'!$J$2:$J$68682,"&gt;=1"))</f>
        <v>#VALUE!</v>
      </c>
      <c r="AS262" s="79" t="e">
        <f>(COUNTIFS('MASTER TT'!$E$2:$E$68682,$A$2:$A$7563,'MASTER TT'!$B$2:$B$68682,"SUNDAY",'MASTER TT'!$C$2:$C$68682,"1200-1*",'MASTER TT'!$AM$2:$AM$587,"MAY-AUG 2025",'MASTER TT'!$J$2:$J$68682,"&gt;=1"))</f>
        <v>#VALUE!</v>
      </c>
      <c r="AT262" s="79" t="e">
        <f>(COUNTIFS('MASTER TT'!$E$2:$E$68682,$A$2:$A$7563,'MASTER TT'!$B$2:$B$68682,"SUNDAY",'MASTER TT'!$C$2:$C$68682,"1300-1*",'MASTER TT'!$AM$2:$AM$587,"MAY-AUG 2025",'MASTER TT'!$J$2:$J$68682,"&gt;=1"))</f>
        <v>#VALUE!</v>
      </c>
      <c r="AU262" s="79" t="e">
        <f>(COUNTIFS('MASTER TT'!$E$2:$E$68682,$A$2:$A$7563,'MASTER TT'!$B$2:$B$68682,"SUNDAY",'MASTER TT'!$C$2:$C$68682,"1400-1*",'MASTER TT'!$AM$2:$AM$587,"MAY-AUG 2025",'MASTER TT'!$J$2:$J$68682,"&gt;=1"))</f>
        <v>#VALUE!</v>
      </c>
      <c r="AV262" s="79" t="e">
        <f>(COUNTIFS('MASTER TT'!$E$2:$E$68682,$A$2:$A$7563,'MASTER TT'!$B$2:$B$68682,"SUNDAY",'MASTER TT'!$C$2:$C$68682,"17*-2*",'MASTER TT'!$AM$2:$AM$587,"MAY-AUG 2025",'MASTER TT'!$J$2:$J$68682,"&gt;=1"))</f>
        <v>#VALUE!</v>
      </c>
      <c r="AW262" s="28"/>
      <c r="AX262" s="29"/>
      <c r="AY262" s="28"/>
      <c r="AZ262" s="28"/>
      <c r="BA262" s="28"/>
      <c r="BB262" s="28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1"/>
      <c r="BZ262" s="31"/>
      <c r="CA262" s="30"/>
      <c r="CB262" s="30"/>
      <c r="CC262" s="30"/>
      <c r="CD262" s="30"/>
      <c r="CE262" s="30"/>
      <c r="CF262" s="30"/>
    </row>
    <row r="263" spans="1:84" ht="14.25" customHeight="1">
      <c r="A263" s="122" t="s">
        <v>636</v>
      </c>
      <c r="B263" s="130" t="s">
        <v>510</v>
      </c>
      <c r="C263" s="131"/>
      <c r="D263" s="102"/>
      <c r="E263" s="102"/>
      <c r="F263" s="102" t="s">
        <v>454</v>
      </c>
      <c r="G263" s="79">
        <f>(COUNTIFS('MASTER TT'!$E$2:$E$587,$A$2:$A$7563,'MASTER TT'!$B$2:$B$587,"MONDAY",'MASTER TT'!$C$2:$C$587,"08*-1*",'MASTER TT'!$AM$2:$AM$587,"MAY-AUG 2025",'MASTER TT'!$J$2:$J$587,"&gt;=1"))</f>
        <v>0</v>
      </c>
      <c r="H263" s="79">
        <f>(COUNTIFS('MASTER TT'!$E$2:$E$587,$A$2:$A$7563,'MASTER TT'!$B$2:$B$587,"MONDAY",'MASTER TT'!$C$2:$C$587,"1100-1*",'MASTER TT'!$AM$2:$AM$587,"MAY-AUG 2025",'MASTER TT'!$J$2:$J$587,"&gt;=1"))</f>
        <v>0</v>
      </c>
      <c r="I263" s="79">
        <f>(COUNTIFS('MASTER TT'!$E$2:$E$587,$A$2:$A$7563,'MASTER TT'!$B$2:$B$587,"MONDAY",'MASTER TT'!$C$2:$C$587,"1200-1*",'MASTER TT'!$AM$2:$AM$587,"JAN-APRIL 2025",'MASTER TT'!$J$2:$J$587,"&gt;=1"))</f>
        <v>0</v>
      </c>
      <c r="J263" s="79">
        <f>(COUNTIFS('MASTER TT'!$E$2:$E$587,$A$2:$A$7563,'MASTER TT'!$B$2:$B$587,"MONDAY",'MASTER TT'!$C$2:$C$587,"1300-1*",'MASTER TT'!$AM$2:$AM$587,"JAN-APRIL 2025",'MASTER TT'!$J$2:$J$587,"&gt;=1"))</f>
        <v>0</v>
      </c>
      <c r="K263" s="79">
        <f>(COUNTIFS('MASTER TT'!$E$2:$E$587,$A$2:$A$7563,'MASTER TT'!$B$2:$B$587,"MONDAY",'MASTER TT'!$C$2:$C$587,"14*-1*",'MASTER TT'!$AM$2:$AM$587,"MAY-AUG 2025",'MASTER TT'!$J$2:$J$587,"&gt;=1"))</f>
        <v>0</v>
      </c>
      <c r="L263" s="79">
        <f>(COUNTIFS('MASTER TT'!$E$2:$E$587,$A$2:$A$7563,'MASTER TT'!$B$2:$B$587,"MONDAY",'MASTER TT'!$C$2:$C$587,"17*-*",'MASTER TT'!$AM$2:$AM$587,"JAN-APRIL 2025",'MASTER TT'!$J$2:$J$587,"&gt;=1"))</f>
        <v>0</v>
      </c>
      <c r="M263" s="79">
        <f>(COUNTIFS('MASTER TT'!$E$2:$E$587,$A$2:$A$7563,'MASTER TT'!$B$2:$B$587,"TUESDAY",'MASTER TT'!$C$2:$C$587,"0800-1*",'MASTER TT'!$AM$2:$AM$587,"MAY-AUG 2025",'MASTER TT'!$J$2:$J$587,"&gt;=1"))</f>
        <v>0</v>
      </c>
      <c r="N263" s="79">
        <f>(COUNTIFS('MASTER TT'!$E$2:$E$587,$A$2:$A$7563,'MASTER TT'!$B$2:$B$587,"TUESDAY",'MASTER TT'!$C$2:$C$587,"1100-1*",'MASTER TT'!$AM$2:$AM$587,"JMAY-AUG 2025",'MASTER TT'!$J$2:$J$587,"&gt;=1"))</f>
        <v>0</v>
      </c>
      <c r="O263" s="79">
        <f>(COUNTIFS('MASTER TT'!$E$2:$E$587,$A$2:$A$7563,'MASTER TT'!$B$2:$B$587,"TUESDAY",'MASTER TT'!$C$2:$C$587,"1200-1*",'MASTER TT'!$AM$2:$AM$587,"JAN-APRIL 2025",'MASTER TT'!$J$2:$J$587,"&gt;=1"))</f>
        <v>0</v>
      </c>
      <c r="P263" s="79">
        <f>(COUNTIFS('MASTER TT'!$E$2:$E$587,$A$2:$A$7563,'MASTER TT'!$B$2:$B$587,"TUESDAY",'MASTER TT'!$C$2:$C$587,"1300-1*",'MASTER TT'!$AM$2:$AM$587,"MAY-AUG 2025",'MASTER TT'!$J$2:$J$587,"&gt;=1"))</f>
        <v>0</v>
      </c>
      <c r="Q263" s="79">
        <f>(COUNTIFS('MASTER TT'!$E$2:$E$587,$A$2:$A$7563,'MASTER TT'!$B$2:$B$587,"TUESDAY",'MASTER TT'!$C$2:$C$587,"1400-1*",'MASTER TT'!$AM$2:$AM$587,"MAY-AUG 2025",'MASTER TT'!$J$2:$J$587,"&gt;=1"))</f>
        <v>0</v>
      </c>
      <c r="R263" s="79">
        <f>(COUNTIFS('MASTER TT'!$E$2:$E$587,$A$2:$A$7563,'MASTER TT'!$B$2:$B$587,"TUESDAY",'MASTER TT'!$C$2:$C$587,"17*-2*",'MASTER TT'!$AM$2:$AM$587,"MAY-AUG 2025",'MASTER TT'!$J$2:$J$587,"&gt;=1"))</f>
        <v>0</v>
      </c>
      <c r="S26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3" s="79" t="e">
        <f>(COUNTIFS('MASTER TT'!$E$2:$E$68682,$A$2:$A$7563,'MASTER TT'!$B$2:$B$68682,"FRIDAY",'MASTER TT'!$C$2:$C$68682,"0800-1*",'MASTER TT'!$AM$2:$AM$587,"MAY-AUG 2025",'MASTER TT'!$J$2:$J$68682,"&gt;=1"))</f>
        <v>#VALUE!</v>
      </c>
      <c r="AF263" s="79" t="e">
        <f>(COUNTIFS('MASTER TT'!$E$2:$E$68682,$A$2:$A$7563,'MASTER TT'!$B$2:$B$68682,"FRIDAY",'MASTER TT'!$C$2:$C$68682,"1100-1*",'MASTER TT'!$AM$2:$AM$587,"MAY-AUG 2025",'MASTER TT'!$J$2:$J$68682,"&gt;=1"))</f>
        <v>#VALUE!</v>
      </c>
      <c r="AG26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3" s="79" t="e">
        <f>(COUNTIFS('MASTER TT'!$E$2:$E$68682,$A$2:$A$7563,'MASTER TT'!$B$2:$B$68682,"FRIDAY",'MASTER TT'!$C$2:$C$68682,"1400-1*",'MASTER TT'!$AM$2:$AM$587,"MAY-AUG 2025",'MASTER TT'!$J$2:$J$68682,"&gt;=1"))</f>
        <v>#VALUE!</v>
      </c>
      <c r="AJ263" s="79" t="e">
        <f>(COUNTIFS('MASTER TT'!$E$2:$E$68682,$A$2:$A$7563,'MASTER TT'!$B$2:$B$68682,"FRIDAY",'MASTER TT'!$C$2:$C$68682,"17*-2*",'MASTER TT'!$AM$2:$AM$587,"MAY-AUG 2025",'MASTER TT'!$J$2:$J$68682,"&gt;=1"))</f>
        <v>#VALUE!</v>
      </c>
      <c r="AK26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3" s="79">
        <f>(COUNTIFS('MASTER TT'!$E$2:$E$68682,$A$2:$A$7563,'MASTER TT'!$B$2:$B$68682,"SATURDAY",'MASTER TT'!$C$2:$C$68682,"1200-1*",'MASTER TT'!$J$2:$J$68682,"&gt;=1"))</f>
        <v>0</v>
      </c>
      <c r="AN263" s="79">
        <f>(COUNTIFS('MASTER TT'!$E$2:$E$68682,$A$2:$A$7563,'MASTER TT'!$B$2:$B$68682,"SATURDAY",'MASTER TT'!$C$2:$C$68682,"1300-1*",'MASTER TT'!$J$2:$J$68682,"&gt;=1"))</f>
        <v>0</v>
      </c>
      <c r="AO263" s="79">
        <f>(COUNTIFS('MASTER TT'!$E$2:$E$68682,$A$2:$A$7563,'MASTER TT'!$B$2:$B$68682,"SATURDAY",'MASTER TT'!$C$2:$C$68682,"14*-1*",'MASTER TT'!$J$2:$J$68682,"&gt;=1"))</f>
        <v>0</v>
      </c>
      <c r="AP26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3" s="79" t="e">
        <f>(COUNTIFS('MASTER TT'!$E$2:$E$68682,$A$2:$A$7563,'MASTER TT'!$B$2:$B$68682,"SUNDAY",'MASTER TT'!$C$2:$C$68682,"0800-1*",'MASTER TT'!$AM$2:$AM$587,"MAY-AUG 2025",'MASTER TT'!$J$2:$J$68682,"&gt;=1"))</f>
        <v>#VALUE!</v>
      </c>
      <c r="AR263" s="79" t="e">
        <f>(COUNTIFS('MASTER TT'!$E$2:$E$68682,$A$2:$A$7563,'MASTER TT'!$B$2:$B$68682,"SUNDAY",'MASTER TT'!$C$2:$C$68682,"1100-1*",'MASTER TT'!$AM$2:$AM$587,"MAY-AUG 2025",'MASTER TT'!$J$2:$J$68682,"&gt;=1"))</f>
        <v>#VALUE!</v>
      </c>
      <c r="AS263" s="79" t="e">
        <f>(COUNTIFS('MASTER TT'!$E$2:$E$68682,$A$2:$A$7563,'MASTER TT'!$B$2:$B$68682,"SUNDAY",'MASTER TT'!$C$2:$C$68682,"1200-1*",'MASTER TT'!$AM$2:$AM$587,"MAY-AUG 2025",'MASTER TT'!$J$2:$J$68682,"&gt;=1"))</f>
        <v>#VALUE!</v>
      </c>
      <c r="AT263" s="79" t="e">
        <f>(COUNTIFS('MASTER TT'!$E$2:$E$68682,$A$2:$A$7563,'MASTER TT'!$B$2:$B$68682,"SUNDAY",'MASTER TT'!$C$2:$C$68682,"1300-1*",'MASTER TT'!$AM$2:$AM$587,"MAY-AUG 2025",'MASTER TT'!$J$2:$J$68682,"&gt;=1"))</f>
        <v>#VALUE!</v>
      </c>
      <c r="AU263" s="79" t="e">
        <f>(COUNTIFS('MASTER TT'!$E$2:$E$68682,$A$2:$A$7563,'MASTER TT'!$B$2:$B$68682,"SUNDAY",'MASTER TT'!$C$2:$C$68682,"1400-1*",'MASTER TT'!$AM$2:$AM$587,"MAY-AUG 2025",'MASTER TT'!$J$2:$J$68682,"&gt;=1"))</f>
        <v>#VALUE!</v>
      </c>
      <c r="AV263" s="79" t="e">
        <f>(COUNTIFS('MASTER TT'!$E$2:$E$68682,$A$2:$A$7563,'MASTER TT'!$B$2:$B$68682,"SUNDAY",'MASTER TT'!$C$2:$C$68682,"17*-2*",'MASTER TT'!$AM$2:$AM$587,"MAY-AUG 2025",'MASTER TT'!$J$2:$J$68682,"&gt;=1"))</f>
        <v>#VALUE!</v>
      </c>
      <c r="AW263" s="28"/>
      <c r="AX263" s="29"/>
      <c r="AY263" s="28"/>
      <c r="AZ263" s="28"/>
      <c r="BA263" s="28"/>
      <c r="BB263" s="28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1"/>
      <c r="BZ263" s="31"/>
      <c r="CA263" s="30"/>
      <c r="CB263" s="30"/>
      <c r="CC263" s="30"/>
      <c r="CD263" s="30"/>
      <c r="CE263" s="30"/>
      <c r="CF263" s="30"/>
    </row>
    <row r="264" spans="1:84" ht="14.25" customHeight="1">
      <c r="A264" s="122" t="s">
        <v>637</v>
      </c>
      <c r="B264" s="130" t="s">
        <v>510</v>
      </c>
      <c r="C264" s="131"/>
      <c r="D264" s="102"/>
      <c r="E264" s="102"/>
      <c r="F264" s="102" t="s">
        <v>454</v>
      </c>
      <c r="G264" s="79">
        <f>(COUNTIFS('MASTER TT'!$E$2:$E$587,$A$2:$A$7563,'MASTER TT'!$B$2:$B$587,"MONDAY",'MASTER TT'!$C$2:$C$587,"08*-1*",'MASTER TT'!$AM$2:$AM$587,"MAY-AUG 2025",'MASTER TT'!$J$2:$J$587,"&gt;=1"))</f>
        <v>0</v>
      </c>
      <c r="H264" s="79">
        <f>(COUNTIFS('MASTER TT'!$E$2:$E$587,$A$2:$A$7563,'MASTER TT'!$B$2:$B$587,"MONDAY",'MASTER TT'!$C$2:$C$587,"1100-1*",'MASTER TT'!$AM$2:$AM$587,"MAY-AUG 2025",'MASTER TT'!$J$2:$J$587,"&gt;=1"))</f>
        <v>0</v>
      </c>
      <c r="I264" s="79">
        <f>(COUNTIFS('MASTER TT'!$E$2:$E$587,$A$2:$A$7563,'MASTER TT'!$B$2:$B$587,"MONDAY",'MASTER TT'!$C$2:$C$587,"1200-1*",'MASTER TT'!$AM$2:$AM$587,"JAN-APRIL 2025",'MASTER TT'!$J$2:$J$587,"&gt;=1"))</f>
        <v>0</v>
      </c>
      <c r="J264" s="79">
        <f>(COUNTIFS('MASTER TT'!$E$2:$E$587,$A$2:$A$7563,'MASTER TT'!$B$2:$B$587,"MONDAY",'MASTER TT'!$C$2:$C$587,"1300-1*",'MASTER TT'!$AM$2:$AM$587,"JAN-APRIL 2025",'MASTER TT'!$J$2:$J$587,"&gt;=1"))</f>
        <v>0</v>
      </c>
      <c r="K264" s="79">
        <f>(COUNTIFS('MASTER TT'!$E$2:$E$587,$A$2:$A$7563,'MASTER TT'!$B$2:$B$587,"MONDAY",'MASTER TT'!$C$2:$C$587,"14*-1*",'MASTER TT'!$AM$2:$AM$587,"MAY-AUG 2025",'MASTER TT'!$J$2:$J$587,"&gt;=1"))</f>
        <v>0</v>
      </c>
      <c r="L264" s="79">
        <f>(COUNTIFS('MASTER TT'!$E$2:$E$587,$A$2:$A$7563,'MASTER TT'!$B$2:$B$587,"MONDAY",'MASTER TT'!$C$2:$C$587,"17*-*",'MASTER TT'!$AM$2:$AM$587,"JAN-APRIL 2025",'MASTER TT'!$J$2:$J$587,"&gt;=1"))</f>
        <v>0</v>
      </c>
      <c r="M264" s="79">
        <f>(COUNTIFS('MASTER TT'!$E$2:$E$587,$A$2:$A$7563,'MASTER TT'!$B$2:$B$587,"TUESDAY",'MASTER TT'!$C$2:$C$587,"0800-1*",'MASTER TT'!$AM$2:$AM$587,"MAY-AUG 2025",'MASTER TT'!$J$2:$J$587,"&gt;=1"))</f>
        <v>0</v>
      </c>
      <c r="N264" s="79">
        <f>(COUNTIFS('MASTER TT'!$E$2:$E$587,$A$2:$A$7563,'MASTER TT'!$B$2:$B$587,"TUESDAY",'MASTER TT'!$C$2:$C$587,"1100-1*",'MASTER TT'!$AM$2:$AM$587,"JMAY-AUG 2025",'MASTER TT'!$J$2:$J$587,"&gt;=1"))</f>
        <v>0</v>
      </c>
      <c r="O264" s="79">
        <f>(COUNTIFS('MASTER TT'!$E$2:$E$587,$A$2:$A$7563,'MASTER TT'!$B$2:$B$587,"TUESDAY",'MASTER TT'!$C$2:$C$587,"1200-1*",'MASTER TT'!$AM$2:$AM$587,"JAN-APRIL 2025",'MASTER TT'!$J$2:$J$587,"&gt;=1"))</f>
        <v>0</v>
      </c>
      <c r="P264" s="79">
        <f>(COUNTIFS('MASTER TT'!$E$2:$E$587,$A$2:$A$7563,'MASTER TT'!$B$2:$B$587,"TUESDAY",'MASTER TT'!$C$2:$C$587,"1300-1*",'MASTER TT'!$AM$2:$AM$587,"MAY-AUG 2025",'MASTER TT'!$J$2:$J$587,"&gt;=1"))</f>
        <v>0</v>
      </c>
      <c r="Q264" s="79">
        <f>(COUNTIFS('MASTER TT'!$E$2:$E$587,$A$2:$A$7563,'MASTER TT'!$B$2:$B$587,"TUESDAY",'MASTER TT'!$C$2:$C$587,"1400-1*",'MASTER TT'!$AM$2:$AM$587,"MAY-AUG 2025",'MASTER TT'!$J$2:$J$587,"&gt;=1"))</f>
        <v>0</v>
      </c>
      <c r="R264" s="79">
        <f>(COUNTIFS('MASTER TT'!$E$2:$E$587,$A$2:$A$7563,'MASTER TT'!$B$2:$B$587,"TUESDAY",'MASTER TT'!$C$2:$C$587,"17*-2*",'MASTER TT'!$AM$2:$AM$587,"MAY-AUG 2025",'MASTER TT'!$J$2:$J$587,"&gt;=1"))</f>
        <v>0</v>
      </c>
      <c r="S26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4" s="79" t="e">
        <f>(COUNTIFS('MASTER TT'!$E$2:$E$68682,$A$2:$A$7563,'MASTER TT'!$B$2:$B$68682,"FRIDAY",'MASTER TT'!$C$2:$C$68682,"0800-1*",'MASTER TT'!$AM$2:$AM$587,"MAY-AUG 2025",'MASTER TT'!$J$2:$J$68682,"&gt;=1"))</f>
        <v>#VALUE!</v>
      </c>
      <c r="AF264" s="79" t="e">
        <f>(COUNTIFS('MASTER TT'!$E$2:$E$68682,$A$2:$A$7563,'MASTER TT'!$B$2:$B$68682,"FRIDAY",'MASTER TT'!$C$2:$C$68682,"1100-1*",'MASTER TT'!$AM$2:$AM$587,"MAY-AUG 2025",'MASTER TT'!$J$2:$J$68682,"&gt;=1"))</f>
        <v>#VALUE!</v>
      </c>
      <c r="AG26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4" s="79" t="e">
        <f>(COUNTIFS('MASTER TT'!$E$2:$E$68682,$A$2:$A$7563,'MASTER TT'!$B$2:$B$68682,"FRIDAY",'MASTER TT'!$C$2:$C$68682,"1400-1*",'MASTER TT'!$AM$2:$AM$587,"MAY-AUG 2025",'MASTER TT'!$J$2:$J$68682,"&gt;=1"))</f>
        <v>#VALUE!</v>
      </c>
      <c r="AJ264" s="79" t="e">
        <f>(COUNTIFS('MASTER TT'!$E$2:$E$68682,$A$2:$A$7563,'MASTER TT'!$B$2:$B$68682,"FRIDAY",'MASTER TT'!$C$2:$C$68682,"17*-2*",'MASTER TT'!$AM$2:$AM$587,"MAY-AUG 2025",'MASTER TT'!$J$2:$J$68682,"&gt;=1"))</f>
        <v>#VALUE!</v>
      </c>
      <c r="AK26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4" s="79">
        <f>(COUNTIFS('MASTER TT'!$E$2:$E$68682,$A$2:$A$7563,'MASTER TT'!$B$2:$B$68682,"SATURDAY",'MASTER TT'!$C$2:$C$68682,"1200-1*",'MASTER TT'!$J$2:$J$68682,"&gt;=1"))</f>
        <v>0</v>
      </c>
      <c r="AN264" s="79">
        <f>(COUNTIFS('MASTER TT'!$E$2:$E$68682,$A$2:$A$7563,'MASTER TT'!$B$2:$B$68682,"SATURDAY",'MASTER TT'!$C$2:$C$68682,"1300-1*",'MASTER TT'!$J$2:$J$68682,"&gt;=1"))</f>
        <v>0</v>
      </c>
      <c r="AO264" s="79">
        <f>(COUNTIFS('MASTER TT'!$E$2:$E$68682,$A$2:$A$7563,'MASTER TT'!$B$2:$B$68682,"SATURDAY",'MASTER TT'!$C$2:$C$68682,"14*-1*",'MASTER TT'!$J$2:$J$68682,"&gt;=1"))</f>
        <v>0</v>
      </c>
      <c r="AP26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4" s="79" t="e">
        <f>(COUNTIFS('MASTER TT'!$E$2:$E$68682,$A$2:$A$7563,'MASTER TT'!$B$2:$B$68682,"SUNDAY",'MASTER TT'!$C$2:$C$68682,"0800-1*",'MASTER TT'!$AM$2:$AM$587,"MAY-AUG 2025",'MASTER TT'!$J$2:$J$68682,"&gt;=1"))</f>
        <v>#VALUE!</v>
      </c>
      <c r="AR264" s="79" t="e">
        <f>(COUNTIFS('MASTER TT'!$E$2:$E$68682,$A$2:$A$7563,'MASTER TT'!$B$2:$B$68682,"SUNDAY",'MASTER TT'!$C$2:$C$68682,"1100-1*",'MASTER TT'!$AM$2:$AM$587,"MAY-AUG 2025",'MASTER TT'!$J$2:$J$68682,"&gt;=1"))</f>
        <v>#VALUE!</v>
      </c>
      <c r="AS264" s="79" t="e">
        <f>(COUNTIFS('MASTER TT'!$E$2:$E$68682,$A$2:$A$7563,'MASTER TT'!$B$2:$B$68682,"SUNDAY",'MASTER TT'!$C$2:$C$68682,"1200-1*",'MASTER TT'!$AM$2:$AM$587,"MAY-AUG 2025",'MASTER TT'!$J$2:$J$68682,"&gt;=1"))</f>
        <v>#VALUE!</v>
      </c>
      <c r="AT264" s="79" t="e">
        <f>(COUNTIFS('MASTER TT'!$E$2:$E$68682,$A$2:$A$7563,'MASTER TT'!$B$2:$B$68682,"SUNDAY",'MASTER TT'!$C$2:$C$68682,"1300-1*",'MASTER TT'!$AM$2:$AM$587,"MAY-AUG 2025",'MASTER TT'!$J$2:$J$68682,"&gt;=1"))</f>
        <v>#VALUE!</v>
      </c>
      <c r="AU264" s="79" t="e">
        <f>(COUNTIFS('MASTER TT'!$E$2:$E$68682,$A$2:$A$7563,'MASTER TT'!$B$2:$B$68682,"SUNDAY",'MASTER TT'!$C$2:$C$68682,"1400-1*",'MASTER TT'!$AM$2:$AM$587,"MAY-AUG 2025",'MASTER TT'!$J$2:$J$68682,"&gt;=1"))</f>
        <v>#VALUE!</v>
      </c>
      <c r="AV264" s="79" t="e">
        <f>(COUNTIFS('MASTER TT'!$E$2:$E$68682,$A$2:$A$7563,'MASTER TT'!$B$2:$B$68682,"SUNDAY",'MASTER TT'!$C$2:$C$68682,"17*-2*",'MASTER TT'!$AM$2:$AM$587,"MAY-AUG 2025",'MASTER TT'!$J$2:$J$68682,"&gt;=1"))</f>
        <v>#VALUE!</v>
      </c>
      <c r="AW264" s="28"/>
      <c r="AX264" s="29"/>
      <c r="AY264" s="28"/>
      <c r="AZ264" s="28"/>
      <c r="BA264" s="28"/>
      <c r="BB264" s="28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1"/>
      <c r="BZ264" s="31"/>
      <c r="CA264" s="30"/>
      <c r="CB264" s="30"/>
      <c r="CC264" s="30"/>
      <c r="CD264" s="30"/>
      <c r="CE264" s="30"/>
      <c r="CF264" s="30"/>
    </row>
    <row r="265" spans="1:84" ht="14.25" customHeight="1">
      <c r="A265" s="122" t="s">
        <v>638</v>
      </c>
      <c r="B265" s="130" t="s">
        <v>510</v>
      </c>
      <c r="C265" s="131"/>
      <c r="D265" s="102"/>
      <c r="E265" s="102"/>
      <c r="F265" s="102" t="s">
        <v>454</v>
      </c>
      <c r="G265" s="79">
        <f>(COUNTIFS('MASTER TT'!$E$2:$E$587,$A$2:$A$7563,'MASTER TT'!$B$2:$B$587,"MONDAY",'MASTER TT'!$C$2:$C$587,"08*-1*",'MASTER TT'!$AM$2:$AM$587,"MAY-AUG 2025",'MASTER TT'!$J$2:$J$587,"&gt;=1"))</f>
        <v>0</v>
      </c>
      <c r="H265" s="79">
        <f>(COUNTIFS('MASTER TT'!$E$2:$E$587,$A$2:$A$7563,'MASTER TT'!$B$2:$B$587,"MONDAY",'MASTER TT'!$C$2:$C$587,"1100-1*",'MASTER TT'!$AM$2:$AM$587,"MAY-AUG 2025",'MASTER TT'!$J$2:$J$587,"&gt;=1"))</f>
        <v>0</v>
      </c>
      <c r="I265" s="79">
        <f>(COUNTIFS('MASTER TT'!$E$2:$E$587,$A$2:$A$7563,'MASTER TT'!$B$2:$B$587,"MONDAY",'MASTER TT'!$C$2:$C$587,"1200-1*",'MASTER TT'!$AM$2:$AM$587,"JAN-APRIL 2025",'MASTER TT'!$J$2:$J$587,"&gt;=1"))</f>
        <v>0</v>
      </c>
      <c r="J265" s="79">
        <f>(COUNTIFS('MASTER TT'!$E$2:$E$587,$A$2:$A$7563,'MASTER TT'!$B$2:$B$587,"MONDAY",'MASTER TT'!$C$2:$C$587,"1300-1*",'MASTER TT'!$AM$2:$AM$587,"JAN-APRIL 2025",'MASTER TT'!$J$2:$J$587,"&gt;=1"))</f>
        <v>0</v>
      </c>
      <c r="K265" s="79">
        <f>(COUNTIFS('MASTER TT'!$E$2:$E$587,$A$2:$A$7563,'MASTER TT'!$B$2:$B$587,"MONDAY",'MASTER TT'!$C$2:$C$587,"14*-1*",'MASTER TT'!$AM$2:$AM$587,"MAY-AUG 2025",'MASTER TT'!$J$2:$J$587,"&gt;=1"))</f>
        <v>0</v>
      </c>
      <c r="L265" s="79">
        <f>(COUNTIFS('MASTER TT'!$E$2:$E$587,$A$2:$A$7563,'MASTER TT'!$B$2:$B$587,"MONDAY",'MASTER TT'!$C$2:$C$587,"17*-*",'MASTER TT'!$AM$2:$AM$587,"JAN-APRIL 2025",'MASTER TT'!$J$2:$J$587,"&gt;=1"))</f>
        <v>0</v>
      </c>
      <c r="M265" s="79">
        <f>(COUNTIFS('MASTER TT'!$E$2:$E$587,$A$2:$A$7563,'MASTER TT'!$B$2:$B$587,"TUESDAY",'MASTER TT'!$C$2:$C$587,"0800-1*",'MASTER TT'!$AM$2:$AM$587,"MAY-AUG 2025",'MASTER TT'!$J$2:$J$587,"&gt;=1"))</f>
        <v>0</v>
      </c>
      <c r="N265" s="79">
        <f>(COUNTIFS('MASTER TT'!$E$2:$E$587,$A$2:$A$7563,'MASTER TT'!$B$2:$B$587,"TUESDAY",'MASTER TT'!$C$2:$C$587,"1100-1*",'MASTER TT'!$AM$2:$AM$587,"JMAY-AUG 2025",'MASTER TT'!$J$2:$J$587,"&gt;=1"))</f>
        <v>0</v>
      </c>
      <c r="O265" s="79">
        <f>(COUNTIFS('MASTER TT'!$E$2:$E$587,$A$2:$A$7563,'MASTER TT'!$B$2:$B$587,"TUESDAY",'MASTER TT'!$C$2:$C$587,"1200-1*",'MASTER TT'!$AM$2:$AM$587,"JAN-APRIL 2025",'MASTER TT'!$J$2:$J$587,"&gt;=1"))</f>
        <v>0</v>
      </c>
      <c r="P265" s="79">
        <f>(COUNTIFS('MASTER TT'!$E$2:$E$587,$A$2:$A$7563,'MASTER TT'!$B$2:$B$587,"TUESDAY",'MASTER TT'!$C$2:$C$587,"1300-1*",'MASTER TT'!$AM$2:$AM$587,"MAY-AUG 2025",'MASTER TT'!$J$2:$J$587,"&gt;=1"))</f>
        <v>0</v>
      </c>
      <c r="Q265" s="79">
        <f>(COUNTIFS('MASTER TT'!$E$2:$E$587,$A$2:$A$7563,'MASTER TT'!$B$2:$B$587,"TUESDAY",'MASTER TT'!$C$2:$C$587,"1400-1*",'MASTER TT'!$AM$2:$AM$587,"MAY-AUG 2025",'MASTER TT'!$J$2:$J$587,"&gt;=1"))</f>
        <v>0</v>
      </c>
      <c r="R265" s="79">
        <f>(COUNTIFS('MASTER TT'!$E$2:$E$587,$A$2:$A$7563,'MASTER TT'!$B$2:$B$587,"TUESDAY",'MASTER TT'!$C$2:$C$587,"17*-2*",'MASTER TT'!$AM$2:$AM$587,"MAY-AUG 2025",'MASTER TT'!$J$2:$J$587,"&gt;=1"))</f>
        <v>0</v>
      </c>
      <c r="S26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5" s="79" t="e">
        <f>(COUNTIFS('MASTER TT'!$E$2:$E$68682,$A$2:$A$7563,'MASTER TT'!$B$2:$B$68682,"FRIDAY",'MASTER TT'!$C$2:$C$68682,"0800-1*",'MASTER TT'!$AM$2:$AM$587,"MAY-AUG 2025",'MASTER TT'!$J$2:$J$68682,"&gt;=1"))</f>
        <v>#VALUE!</v>
      </c>
      <c r="AF265" s="79" t="e">
        <f>(COUNTIFS('MASTER TT'!$E$2:$E$68682,$A$2:$A$7563,'MASTER TT'!$B$2:$B$68682,"FRIDAY",'MASTER TT'!$C$2:$C$68682,"1100-1*",'MASTER TT'!$AM$2:$AM$587,"MAY-AUG 2025",'MASTER TT'!$J$2:$J$68682,"&gt;=1"))</f>
        <v>#VALUE!</v>
      </c>
      <c r="AG26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5" s="79" t="e">
        <f>(COUNTIFS('MASTER TT'!$E$2:$E$68682,$A$2:$A$7563,'MASTER TT'!$B$2:$B$68682,"FRIDAY",'MASTER TT'!$C$2:$C$68682,"1400-1*",'MASTER TT'!$AM$2:$AM$587,"MAY-AUG 2025",'MASTER TT'!$J$2:$J$68682,"&gt;=1"))</f>
        <v>#VALUE!</v>
      </c>
      <c r="AJ265" s="79" t="e">
        <f>(COUNTIFS('MASTER TT'!$E$2:$E$68682,$A$2:$A$7563,'MASTER TT'!$B$2:$B$68682,"FRIDAY",'MASTER TT'!$C$2:$C$68682,"17*-2*",'MASTER TT'!$AM$2:$AM$587,"MAY-AUG 2025",'MASTER TT'!$J$2:$J$68682,"&gt;=1"))</f>
        <v>#VALUE!</v>
      </c>
      <c r="AK26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5" s="79">
        <f>(COUNTIFS('MASTER TT'!$E$2:$E$68682,$A$2:$A$7563,'MASTER TT'!$B$2:$B$68682,"SATURDAY",'MASTER TT'!$C$2:$C$68682,"1200-1*",'MASTER TT'!$J$2:$J$68682,"&gt;=1"))</f>
        <v>0</v>
      </c>
      <c r="AN265" s="79">
        <f>(COUNTIFS('MASTER TT'!$E$2:$E$68682,$A$2:$A$7563,'MASTER TT'!$B$2:$B$68682,"SATURDAY",'MASTER TT'!$C$2:$C$68682,"1300-1*",'MASTER TT'!$J$2:$J$68682,"&gt;=1"))</f>
        <v>0</v>
      </c>
      <c r="AO265" s="79">
        <f>(COUNTIFS('MASTER TT'!$E$2:$E$68682,$A$2:$A$7563,'MASTER TT'!$B$2:$B$68682,"SATURDAY",'MASTER TT'!$C$2:$C$68682,"14*-1*",'MASTER TT'!$J$2:$J$68682,"&gt;=1"))</f>
        <v>0</v>
      </c>
      <c r="AP26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5" s="79" t="e">
        <f>(COUNTIFS('MASTER TT'!$E$2:$E$68682,$A$2:$A$7563,'MASTER TT'!$B$2:$B$68682,"SUNDAY",'MASTER TT'!$C$2:$C$68682,"0800-1*",'MASTER TT'!$AM$2:$AM$587,"MAY-AUG 2025",'MASTER TT'!$J$2:$J$68682,"&gt;=1"))</f>
        <v>#VALUE!</v>
      </c>
      <c r="AR265" s="79" t="e">
        <f>(COUNTIFS('MASTER TT'!$E$2:$E$68682,$A$2:$A$7563,'MASTER TT'!$B$2:$B$68682,"SUNDAY",'MASTER TT'!$C$2:$C$68682,"1100-1*",'MASTER TT'!$AM$2:$AM$587,"MAY-AUG 2025",'MASTER TT'!$J$2:$J$68682,"&gt;=1"))</f>
        <v>#VALUE!</v>
      </c>
      <c r="AS265" s="79" t="e">
        <f>(COUNTIFS('MASTER TT'!$E$2:$E$68682,$A$2:$A$7563,'MASTER TT'!$B$2:$B$68682,"SUNDAY",'MASTER TT'!$C$2:$C$68682,"1200-1*",'MASTER TT'!$AM$2:$AM$587,"MAY-AUG 2025",'MASTER TT'!$J$2:$J$68682,"&gt;=1"))</f>
        <v>#VALUE!</v>
      </c>
      <c r="AT265" s="79" t="e">
        <f>(COUNTIFS('MASTER TT'!$E$2:$E$68682,$A$2:$A$7563,'MASTER TT'!$B$2:$B$68682,"SUNDAY",'MASTER TT'!$C$2:$C$68682,"1300-1*",'MASTER TT'!$AM$2:$AM$587,"MAY-AUG 2025",'MASTER TT'!$J$2:$J$68682,"&gt;=1"))</f>
        <v>#VALUE!</v>
      </c>
      <c r="AU265" s="79" t="e">
        <f>(COUNTIFS('MASTER TT'!$E$2:$E$68682,$A$2:$A$7563,'MASTER TT'!$B$2:$B$68682,"SUNDAY",'MASTER TT'!$C$2:$C$68682,"1400-1*",'MASTER TT'!$AM$2:$AM$587,"MAY-AUG 2025",'MASTER TT'!$J$2:$J$68682,"&gt;=1"))</f>
        <v>#VALUE!</v>
      </c>
      <c r="AV265" s="79" t="e">
        <f>(COUNTIFS('MASTER TT'!$E$2:$E$68682,$A$2:$A$7563,'MASTER TT'!$B$2:$B$68682,"SUNDAY",'MASTER TT'!$C$2:$C$68682,"17*-2*",'MASTER TT'!$AM$2:$AM$587,"MAY-AUG 2025",'MASTER TT'!$J$2:$J$68682,"&gt;=1"))</f>
        <v>#VALUE!</v>
      </c>
      <c r="AW265" s="28"/>
      <c r="AX265" s="29"/>
      <c r="AY265" s="28"/>
      <c r="AZ265" s="28"/>
      <c r="BA265" s="28"/>
      <c r="BB265" s="28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1"/>
      <c r="BZ265" s="31"/>
      <c r="CA265" s="30"/>
      <c r="CB265" s="30"/>
      <c r="CC265" s="30"/>
      <c r="CD265" s="30"/>
      <c r="CE265" s="30"/>
      <c r="CF265" s="30"/>
    </row>
    <row r="266" spans="1:84" ht="14.25" customHeight="1">
      <c r="A266" s="122" t="s">
        <v>639</v>
      </c>
      <c r="B266" s="130" t="s">
        <v>510</v>
      </c>
      <c r="C266" s="131"/>
      <c r="D266" s="102"/>
      <c r="E266" s="102"/>
      <c r="F266" s="102" t="s">
        <v>454</v>
      </c>
      <c r="G266" s="79">
        <f>(COUNTIFS('MASTER TT'!$E$2:$E$587,$A$2:$A$7563,'MASTER TT'!$B$2:$B$587,"MONDAY",'MASTER TT'!$C$2:$C$587,"08*-1*",'MASTER TT'!$AM$2:$AM$587,"MAY-AUG 2025",'MASTER TT'!$J$2:$J$587,"&gt;=1"))</f>
        <v>0</v>
      </c>
      <c r="H266" s="79">
        <f>(COUNTIFS('MASTER TT'!$E$2:$E$587,$A$2:$A$7563,'MASTER TT'!$B$2:$B$587,"MONDAY",'MASTER TT'!$C$2:$C$587,"1100-1*",'MASTER TT'!$AM$2:$AM$587,"MAY-AUG 2025",'MASTER TT'!$J$2:$J$587,"&gt;=1"))</f>
        <v>0</v>
      </c>
      <c r="I266" s="79">
        <f>(COUNTIFS('MASTER TT'!$E$2:$E$587,$A$2:$A$7563,'MASTER TT'!$B$2:$B$587,"MONDAY",'MASTER TT'!$C$2:$C$587,"1200-1*",'MASTER TT'!$AM$2:$AM$587,"JAN-APRIL 2025",'MASTER TT'!$J$2:$J$587,"&gt;=1"))</f>
        <v>0</v>
      </c>
      <c r="J266" s="79">
        <f>(COUNTIFS('MASTER TT'!$E$2:$E$587,$A$2:$A$7563,'MASTER TT'!$B$2:$B$587,"MONDAY",'MASTER TT'!$C$2:$C$587,"1300-1*",'MASTER TT'!$AM$2:$AM$587,"JAN-APRIL 2025",'MASTER TT'!$J$2:$J$587,"&gt;=1"))</f>
        <v>0</v>
      </c>
      <c r="K266" s="79">
        <f>(COUNTIFS('MASTER TT'!$E$2:$E$587,$A$2:$A$7563,'MASTER TT'!$B$2:$B$587,"MONDAY",'MASTER TT'!$C$2:$C$587,"14*-1*",'MASTER TT'!$AM$2:$AM$587,"MAY-AUG 2025",'MASTER TT'!$J$2:$J$587,"&gt;=1"))</f>
        <v>0</v>
      </c>
      <c r="L266" s="79">
        <f>(COUNTIFS('MASTER TT'!$E$2:$E$587,$A$2:$A$7563,'MASTER TT'!$B$2:$B$587,"MONDAY",'MASTER TT'!$C$2:$C$587,"17*-*",'MASTER TT'!$AM$2:$AM$587,"JAN-APRIL 2025",'MASTER TT'!$J$2:$J$587,"&gt;=1"))</f>
        <v>0</v>
      </c>
      <c r="M266" s="79">
        <f>(COUNTIFS('MASTER TT'!$E$2:$E$587,$A$2:$A$7563,'MASTER TT'!$B$2:$B$587,"TUESDAY",'MASTER TT'!$C$2:$C$587,"0800-1*",'MASTER TT'!$AM$2:$AM$587,"MAY-AUG 2025",'MASTER TT'!$J$2:$J$587,"&gt;=1"))</f>
        <v>0</v>
      </c>
      <c r="N266" s="79">
        <f>(COUNTIFS('MASTER TT'!$E$2:$E$587,$A$2:$A$7563,'MASTER TT'!$B$2:$B$587,"TUESDAY",'MASTER TT'!$C$2:$C$587,"1100-1*",'MASTER TT'!$AM$2:$AM$587,"JMAY-AUG 2025",'MASTER TT'!$J$2:$J$587,"&gt;=1"))</f>
        <v>0</v>
      </c>
      <c r="O266" s="79">
        <f>(COUNTIFS('MASTER TT'!$E$2:$E$587,$A$2:$A$7563,'MASTER TT'!$B$2:$B$587,"TUESDAY",'MASTER TT'!$C$2:$C$587,"1200-1*",'MASTER TT'!$AM$2:$AM$587,"JAN-APRIL 2025",'MASTER TT'!$J$2:$J$587,"&gt;=1"))</f>
        <v>0</v>
      </c>
      <c r="P266" s="79">
        <f>(COUNTIFS('MASTER TT'!$E$2:$E$587,$A$2:$A$7563,'MASTER TT'!$B$2:$B$587,"TUESDAY",'MASTER TT'!$C$2:$C$587,"1300-1*",'MASTER TT'!$AM$2:$AM$587,"MAY-AUG 2025",'MASTER TT'!$J$2:$J$587,"&gt;=1"))</f>
        <v>0</v>
      </c>
      <c r="Q266" s="79">
        <f>(COUNTIFS('MASTER TT'!$E$2:$E$587,$A$2:$A$7563,'MASTER TT'!$B$2:$B$587,"TUESDAY",'MASTER TT'!$C$2:$C$587,"1400-1*",'MASTER TT'!$AM$2:$AM$587,"MAY-AUG 2025",'MASTER TT'!$J$2:$J$587,"&gt;=1"))</f>
        <v>0</v>
      </c>
      <c r="R266" s="79">
        <f>(COUNTIFS('MASTER TT'!$E$2:$E$587,$A$2:$A$7563,'MASTER TT'!$B$2:$B$587,"TUESDAY",'MASTER TT'!$C$2:$C$587,"17*-2*",'MASTER TT'!$AM$2:$AM$587,"MAY-AUG 2025",'MASTER TT'!$J$2:$J$587,"&gt;=1"))</f>
        <v>0</v>
      </c>
      <c r="S26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6" s="79" t="e">
        <f>(COUNTIFS('MASTER TT'!$E$2:$E$68682,$A$2:$A$7563,'MASTER TT'!$B$2:$B$68682,"FRIDAY",'MASTER TT'!$C$2:$C$68682,"0800-1*",'MASTER TT'!$AM$2:$AM$587,"MAY-AUG 2025",'MASTER TT'!$J$2:$J$68682,"&gt;=1"))</f>
        <v>#VALUE!</v>
      </c>
      <c r="AF266" s="79" t="e">
        <f>(COUNTIFS('MASTER TT'!$E$2:$E$68682,$A$2:$A$7563,'MASTER TT'!$B$2:$B$68682,"FRIDAY",'MASTER TT'!$C$2:$C$68682,"1100-1*",'MASTER TT'!$AM$2:$AM$587,"MAY-AUG 2025",'MASTER TT'!$J$2:$J$68682,"&gt;=1"))</f>
        <v>#VALUE!</v>
      </c>
      <c r="AG26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6" s="79" t="e">
        <f>(COUNTIFS('MASTER TT'!$E$2:$E$68682,$A$2:$A$7563,'MASTER TT'!$B$2:$B$68682,"FRIDAY",'MASTER TT'!$C$2:$C$68682,"1400-1*",'MASTER TT'!$AM$2:$AM$587,"MAY-AUG 2025",'MASTER TT'!$J$2:$J$68682,"&gt;=1"))</f>
        <v>#VALUE!</v>
      </c>
      <c r="AJ266" s="79" t="e">
        <f>(COUNTIFS('MASTER TT'!$E$2:$E$68682,$A$2:$A$7563,'MASTER TT'!$B$2:$B$68682,"FRIDAY",'MASTER TT'!$C$2:$C$68682,"17*-2*",'MASTER TT'!$AM$2:$AM$587,"MAY-AUG 2025",'MASTER TT'!$J$2:$J$68682,"&gt;=1"))</f>
        <v>#VALUE!</v>
      </c>
      <c r="AK26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6" s="79">
        <f>(COUNTIFS('MASTER TT'!$E$2:$E$68682,$A$2:$A$7563,'MASTER TT'!$B$2:$B$68682,"SATURDAY",'MASTER TT'!$C$2:$C$68682,"1200-1*",'MASTER TT'!$J$2:$J$68682,"&gt;=1"))</f>
        <v>0</v>
      </c>
      <c r="AN266" s="79">
        <f>(COUNTIFS('MASTER TT'!$E$2:$E$68682,$A$2:$A$7563,'MASTER TT'!$B$2:$B$68682,"SATURDAY",'MASTER TT'!$C$2:$C$68682,"1300-1*",'MASTER TT'!$J$2:$J$68682,"&gt;=1"))</f>
        <v>0</v>
      </c>
      <c r="AO266" s="79">
        <f>(COUNTIFS('MASTER TT'!$E$2:$E$68682,$A$2:$A$7563,'MASTER TT'!$B$2:$B$68682,"SATURDAY",'MASTER TT'!$C$2:$C$68682,"14*-1*",'MASTER TT'!$J$2:$J$68682,"&gt;=1"))</f>
        <v>0</v>
      </c>
      <c r="AP26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6" s="79" t="e">
        <f>(COUNTIFS('MASTER TT'!$E$2:$E$68682,$A$2:$A$7563,'MASTER TT'!$B$2:$B$68682,"SUNDAY",'MASTER TT'!$C$2:$C$68682,"0800-1*",'MASTER TT'!$AM$2:$AM$587,"MAY-AUG 2025",'MASTER TT'!$J$2:$J$68682,"&gt;=1"))</f>
        <v>#VALUE!</v>
      </c>
      <c r="AR266" s="79" t="e">
        <f>(COUNTIFS('MASTER TT'!$E$2:$E$68682,$A$2:$A$7563,'MASTER TT'!$B$2:$B$68682,"SUNDAY",'MASTER TT'!$C$2:$C$68682,"1100-1*",'MASTER TT'!$AM$2:$AM$587,"MAY-AUG 2025",'MASTER TT'!$J$2:$J$68682,"&gt;=1"))</f>
        <v>#VALUE!</v>
      </c>
      <c r="AS266" s="79" t="e">
        <f>(COUNTIFS('MASTER TT'!$E$2:$E$68682,$A$2:$A$7563,'MASTER TT'!$B$2:$B$68682,"SUNDAY",'MASTER TT'!$C$2:$C$68682,"1200-1*",'MASTER TT'!$AM$2:$AM$587,"MAY-AUG 2025",'MASTER TT'!$J$2:$J$68682,"&gt;=1"))</f>
        <v>#VALUE!</v>
      </c>
      <c r="AT266" s="79" t="e">
        <f>(COUNTIFS('MASTER TT'!$E$2:$E$68682,$A$2:$A$7563,'MASTER TT'!$B$2:$B$68682,"SUNDAY",'MASTER TT'!$C$2:$C$68682,"1300-1*",'MASTER TT'!$AM$2:$AM$587,"MAY-AUG 2025",'MASTER TT'!$J$2:$J$68682,"&gt;=1"))</f>
        <v>#VALUE!</v>
      </c>
      <c r="AU266" s="79" t="e">
        <f>(COUNTIFS('MASTER TT'!$E$2:$E$68682,$A$2:$A$7563,'MASTER TT'!$B$2:$B$68682,"SUNDAY",'MASTER TT'!$C$2:$C$68682,"1400-1*",'MASTER TT'!$AM$2:$AM$587,"MAY-AUG 2025",'MASTER TT'!$J$2:$J$68682,"&gt;=1"))</f>
        <v>#VALUE!</v>
      </c>
      <c r="AV266" s="79" t="e">
        <f>(COUNTIFS('MASTER TT'!$E$2:$E$68682,$A$2:$A$7563,'MASTER TT'!$B$2:$B$68682,"SUNDAY",'MASTER TT'!$C$2:$C$68682,"17*-2*",'MASTER TT'!$AM$2:$AM$587,"MAY-AUG 2025",'MASTER TT'!$J$2:$J$68682,"&gt;=1"))</f>
        <v>#VALUE!</v>
      </c>
      <c r="AW266" s="28"/>
      <c r="AX266" s="29"/>
      <c r="AY266" s="28"/>
      <c r="AZ266" s="28"/>
      <c r="BA266" s="28"/>
      <c r="BB266" s="28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1"/>
      <c r="BZ266" s="31"/>
      <c r="CA266" s="30"/>
      <c r="CB266" s="30"/>
      <c r="CC266" s="30"/>
      <c r="CD266" s="30"/>
      <c r="CE266" s="30"/>
      <c r="CF266" s="30"/>
    </row>
    <row r="267" spans="1:84" ht="14.25" customHeight="1">
      <c r="A267" s="122" t="s">
        <v>640</v>
      </c>
      <c r="B267" s="130" t="s">
        <v>510</v>
      </c>
      <c r="C267" s="131"/>
      <c r="D267" s="102"/>
      <c r="E267" s="102"/>
      <c r="F267" s="102" t="s">
        <v>454</v>
      </c>
      <c r="G267" s="79">
        <f>(COUNTIFS('MASTER TT'!$E$2:$E$587,$A$2:$A$7563,'MASTER TT'!$B$2:$B$587,"MONDAY",'MASTER TT'!$C$2:$C$587,"08*-1*",'MASTER TT'!$AM$2:$AM$587,"MAY-AUG 2025",'MASTER TT'!$J$2:$J$587,"&gt;=1"))</f>
        <v>0</v>
      </c>
      <c r="H267" s="79">
        <f>(COUNTIFS('MASTER TT'!$E$2:$E$587,$A$2:$A$7563,'MASTER TT'!$B$2:$B$587,"MONDAY",'MASTER TT'!$C$2:$C$587,"1100-1*",'MASTER TT'!$AM$2:$AM$587,"MAY-AUG 2025",'MASTER TT'!$J$2:$J$587,"&gt;=1"))</f>
        <v>0</v>
      </c>
      <c r="I267" s="79">
        <f>(COUNTIFS('MASTER TT'!$E$2:$E$587,$A$2:$A$7563,'MASTER TT'!$B$2:$B$587,"MONDAY",'MASTER TT'!$C$2:$C$587,"1200-1*",'MASTER TT'!$AM$2:$AM$587,"JAN-APRIL 2025",'MASTER TT'!$J$2:$J$587,"&gt;=1"))</f>
        <v>0</v>
      </c>
      <c r="J267" s="79">
        <f>(COUNTIFS('MASTER TT'!$E$2:$E$587,$A$2:$A$7563,'MASTER TT'!$B$2:$B$587,"MONDAY",'MASTER TT'!$C$2:$C$587,"1300-1*",'MASTER TT'!$AM$2:$AM$587,"JAN-APRIL 2025",'MASTER TT'!$J$2:$J$587,"&gt;=1"))</f>
        <v>0</v>
      </c>
      <c r="K267" s="79">
        <f>(COUNTIFS('MASTER TT'!$E$2:$E$587,$A$2:$A$7563,'MASTER TT'!$B$2:$B$587,"MONDAY",'MASTER TT'!$C$2:$C$587,"14*-1*",'MASTER TT'!$AM$2:$AM$587,"MAY-AUG 2025",'MASTER TT'!$J$2:$J$587,"&gt;=1"))</f>
        <v>0</v>
      </c>
      <c r="L267" s="79">
        <f>(COUNTIFS('MASTER TT'!$E$2:$E$587,$A$2:$A$7563,'MASTER TT'!$B$2:$B$587,"MONDAY",'MASTER TT'!$C$2:$C$587,"17*-*",'MASTER TT'!$AM$2:$AM$587,"JAN-APRIL 2025",'MASTER TT'!$J$2:$J$587,"&gt;=1"))</f>
        <v>0</v>
      </c>
      <c r="M267" s="79">
        <f>(COUNTIFS('MASTER TT'!$E$2:$E$587,$A$2:$A$7563,'MASTER TT'!$B$2:$B$587,"TUESDAY",'MASTER TT'!$C$2:$C$587,"0800-1*",'MASTER TT'!$AM$2:$AM$587,"MAY-AUG 2025",'MASTER TT'!$J$2:$J$587,"&gt;=1"))</f>
        <v>0</v>
      </c>
      <c r="N267" s="79">
        <f>(COUNTIFS('MASTER TT'!$E$2:$E$587,$A$2:$A$7563,'MASTER TT'!$B$2:$B$587,"TUESDAY",'MASTER TT'!$C$2:$C$587,"1100-1*",'MASTER TT'!$AM$2:$AM$587,"JMAY-AUG 2025",'MASTER TT'!$J$2:$J$587,"&gt;=1"))</f>
        <v>0</v>
      </c>
      <c r="O267" s="79">
        <f>(COUNTIFS('MASTER TT'!$E$2:$E$587,$A$2:$A$7563,'MASTER TT'!$B$2:$B$587,"TUESDAY",'MASTER TT'!$C$2:$C$587,"1200-1*",'MASTER TT'!$AM$2:$AM$587,"JAN-APRIL 2025",'MASTER TT'!$J$2:$J$587,"&gt;=1"))</f>
        <v>0</v>
      </c>
      <c r="P267" s="79">
        <f>(COUNTIFS('MASTER TT'!$E$2:$E$587,$A$2:$A$7563,'MASTER TT'!$B$2:$B$587,"TUESDAY",'MASTER TT'!$C$2:$C$587,"1300-1*",'MASTER TT'!$AM$2:$AM$587,"MAY-AUG 2025",'MASTER TT'!$J$2:$J$587,"&gt;=1"))</f>
        <v>0</v>
      </c>
      <c r="Q267" s="79">
        <f>(COUNTIFS('MASTER TT'!$E$2:$E$587,$A$2:$A$7563,'MASTER TT'!$B$2:$B$587,"TUESDAY",'MASTER TT'!$C$2:$C$587,"1400-1*",'MASTER TT'!$AM$2:$AM$587,"MAY-AUG 2025",'MASTER TT'!$J$2:$J$587,"&gt;=1"))</f>
        <v>0</v>
      </c>
      <c r="R267" s="79">
        <f>(COUNTIFS('MASTER TT'!$E$2:$E$587,$A$2:$A$7563,'MASTER TT'!$B$2:$B$587,"TUESDAY",'MASTER TT'!$C$2:$C$587,"17*-2*",'MASTER TT'!$AM$2:$AM$587,"MAY-AUG 2025",'MASTER TT'!$J$2:$J$587,"&gt;=1"))</f>
        <v>0</v>
      </c>
      <c r="S26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7" s="79" t="e">
        <f>(COUNTIFS('MASTER TT'!$E$2:$E$68682,$A$2:$A$7563,'MASTER TT'!$B$2:$B$68682,"FRIDAY",'MASTER TT'!$C$2:$C$68682,"0800-1*",'MASTER TT'!$AM$2:$AM$587,"MAY-AUG 2025",'MASTER TT'!$J$2:$J$68682,"&gt;=1"))</f>
        <v>#VALUE!</v>
      </c>
      <c r="AF267" s="79" t="e">
        <f>(COUNTIFS('MASTER TT'!$E$2:$E$68682,$A$2:$A$7563,'MASTER TT'!$B$2:$B$68682,"FRIDAY",'MASTER TT'!$C$2:$C$68682,"1100-1*",'MASTER TT'!$AM$2:$AM$587,"MAY-AUG 2025",'MASTER TT'!$J$2:$J$68682,"&gt;=1"))</f>
        <v>#VALUE!</v>
      </c>
      <c r="AG26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7" s="79" t="e">
        <f>(COUNTIFS('MASTER TT'!$E$2:$E$68682,$A$2:$A$7563,'MASTER TT'!$B$2:$B$68682,"FRIDAY",'MASTER TT'!$C$2:$C$68682,"1400-1*",'MASTER TT'!$AM$2:$AM$587,"MAY-AUG 2025",'MASTER TT'!$J$2:$J$68682,"&gt;=1"))</f>
        <v>#VALUE!</v>
      </c>
      <c r="AJ267" s="79" t="e">
        <f>(COUNTIFS('MASTER TT'!$E$2:$E$68682,$A$2:$A$7563,'MASTER TT'!$B$2:$B$68682,"FRIDAY",'MASTER TT'!$C$2:$C$68682,"17*-2*",'MASTER TT'!$AM$2:$AM$587,"MAY-AUG 2025",'MASTER TT'!$J$2:$J$68682,"&gt;=1"))</f>
        <v>#VALUE!</v>
      </c>
      <c r="AK26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7" s="79">
        <f>(COUNTIFS('MASTER TT'!$E$2:$E$68682,$A$2:$A$7563,'MASTER TT'!$B$2:$B$68682,"SATURDAY",'MASTER TT'!$C$2:$C$68682,"1200-1*",'MASTER TT'!$J$2:$J$68682,"&gt;=1"))</f>
        <v>0</v>
      </c>
      <c r="AN267" s="79">
        <f>(COUNTIFS('MASTER TT'!$E$2:$E$68682,$A$2:$A$7563,'MASTER TT'!$B$2:$B$68682,"SATURDAY",'MASTER TT'!$C$2:$C$68682,"1300-1*",'MASTER TT'!$J$2:$J$68682,"&gt;=1"))</f>
        <v>0</v>
      </c>
      <c r="AO267" s="79">
        <f>(COUNTIFS('MASTER TT'!$E$2:$E$68682,$A$2:$A$7563,'MASTER TT'!$B$2:$B$68682,"SATURDAY",'MASTER TT'!$C$2:$C$68682,"14*-1*",'MASTER TT'!$J$2:$J$68682,"&gt;=1"))</f>
        <v>0</v>
      </c>
      <c r="AP26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7" s="79" t="e">
        <f>(COUNTIFS('MASTER TT'!$E$2:$E$68682,$A$2:$A$7563,'MASTER TT'!$B$2:$B$68682,"SUNDAY",'MASTER TT'!$C$2:$C$68682,"0800-1*",'MASTER TT'!$AM$2:$AM$587,"MAY-AUG 2025",'MASTER TT'!$J$2:$J$68682,"&gt;=1"))</f>
        <v>#VALUE!</v>
      </c>
      <c r="AR267" s="79" t="e">
        <f>(COUNTIFS('MASTER TT'!$E$2:$E$68682,$A$2:$A$7563,'MASTER TT'!$B$2:$B$68682,"SUNDAY",'MASTER TT'!$C$2:$C$68682,"1100-1*",'MASTER TT'!$AM$2:$AM$587,"MAY-AUG 2025",'MASTER TT'!$J$2:$J$68682,"&gt;=1"))</f>
        <v>#VALUE!</v>
      </c>
      <c r="AS267" s="79" t="e">
        <f>(COUNTIFS('MASTER TT'!$E$2:$E$68682,$A$2:$A$7563,'MASTER TT'!$B$2:$B$68682,"SUNDAY",'MASTER TT'!$C$2:$C$68682,"1200-1*",'MASTER TT'!$AM$2:$AM$587,"MAY-AUG 2025",'MASTER TT'!$J$2:$J$68682,"&gt;=1"))</f>
        <v>#VALUE!</v>
      </c>
      <c r="AT267" s="79" t="e">
        <f>(COUNTIFS('MASTER TT'!$E$2:$E$68682,$A$2:$A$7563,'MASTER TT'!$B$2:$B$68682,"SUNDAY",'MASTER TT'!$C$2:$C$68682,"1300-1*",'MASTER TT'!$AM$2:$AM$587,"MAY-AUG 2025",'MASTER TT'!$J$2:$J$68682,"&gt;=1"))</f>
        <v>#VALUE!</v>
      </c>
      <c r="AU267" s="79" t="e">
        <f>(COUNTIFS('MASTER TT'!$E$2:$E$68682,$A$2:$A$7563,'MASTER TT'!$B$2:$B$68682,"SUNDAY",'MASTER TT'!$C$2:$C$68682,"1400-1*",'MASTER TT'!$AM$2:$AM$587,"MAY-AUG 2025",'MASTER TT'!$J$2:$J$68682,"&gt;=1"))</f>
        <v>#VALUE!</v>
      </c>
      <c r="AV267" s="79" t="e">
        <f>(COUNTIFS('MASTER TT'!$E$2:$E$68682,$A$2:$A$7563,'MASTER TT'!$B$2:$B$68682,"SUNDAY",'MASTER TT'!$C$2:$C$68682,"17*-2*",'MASTER TT'!$AM$2:$AM$587,"MAY-AUG 2025",'MASTER TT'!$J$2:$J$68682,"&gt;=1"))</f>
        <v>#VALUE!</v>
      </c>
      <c r="AW267" s="28"/>
      <c r="AX267" s="29"/>
      <c r="AY267" s="28"/>
      <c r="AZ267" s="28"/>
      <c r="BA267" s="28"/>
      <c r="BB267" s="28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1"/>
      <c r="BZ267" s="31"/>
      <c r="CA267" s="30"/>
      <c r="CB267" s="30"/>
      <c r="CC267" s="30"/>
      <c r="CD267" s="30"/>
      <c r="CE267" s="30"/>
      <c r="CF267" s="30"/>
    </row>
    <row r="268" spans="1:84" ht="14.25" customHeight="1">
      <c r="A268" s="122" t="s">
        <v>641</v>
      </c>
      <c r="B268" s="130" t="s">
        <v>510</v>
      </c>
      <c r="C268" s="131"/>
      <c r="D268" s="102"/>
      <c r="E268" s="102"/>
      <c r="F268" s="102" t="s">
        <v>454</v>
      </c>
      <c r="G268" s="79">
        <f>(COUNTIFS('MASTER TT'!$E$2:$E$587,$A$2:$A$7563,'MASTER TT'!$B$2:$B$587,"MONDAY",'MASTER TT'!$C$2:$C$587,"08*-1*",'MASTER TT'!$AM$2:$AM$587,"MAY-AUG 2025",'MASTER TT'!$J$2:$J$587,"&gt;=1"))</f>
        <v>0</v>
      </c>
      <c r="H268" s="79">
        <f>(COUNTIFS('MASTER TT'!$E$2:$E$587,$A$2:$A$7563,'MASTER TT'!$B$2:$B$587,"MONDAY",'MASTER TT'!$C$2:$C$587,"1100-1*",'MASTER TT'!$AM$2:$AM$587,"MAY-AUG 2025",'MASTER TT'!$J$2:$J$587,"&gt;=1"))</f>
        <v>0</v>
      </c>
      <c r="I268" s="79">
        <f>(COUNTIFS('MASTER TT'!$E$2:$E$587,$A$2:$A$7563,'MASTER TT'!$B$2:$B$587,"MONDAY",'MASTER TT'!$C$2:$C$587,"1200-1*",'MASTER TT'!$AM$2:$AM$587,"JAN-APRIL 2025",'MASTER TT'!$J$2:$J$587,"&gt;=1"))</f>
        <v>0</v>
      </c>
      <c r="J268" s="79">
        <f>(COUNTIFS('MASTER TT'!$E$2:$E$587,$A$2:$A$7563,'MASTER TT'!$B$2:$B$587,"MONDAY",'MASTER TT'!$C$2:$C$587,"1300-1*",'MASTER TT'!$AM$2:$AM$587,"JAN-APRIL 2025",'MASTER TT'!$J$2:$J$587,"&gt;=1"))</f>
        <v>0</v>
      </c>
      <c r="K268" s="79">
        <f>(COUNTIFS('MASTER TT'!$E$2:$E$587,$A$2:$A$7563,'MASTER TT'!$B$2:$B$587,"MONDAY",'MASTER TT'!$C$2:$C$587,"14*-1*",'MASTER TT'!$AM$2:$AM$587,"MAY-AUG 2025",'MASTER TT'!$J$2:$J$587,"&gt;=1"))</f>
        <v>0</v>
      </c>
      <c r="L268" s="79">
        <f>(COUNTIFS('MASTER TT'!$E$2:$E$587,$A$2:$A$7563,'MASTER TT'!$B$2:$B$587,"MONDAY",'MASTER TT'!$C$2:$C$587,"17*-*",'MASTER TT'!$AM$2:$AM$587,"JAN-APRIL 2025",'MASTER TT'!$J$2:$J$587,"&gt;=1"))</f>
        <v>0</v>
      </c>
      <c r="M268" s="79">
        <f>(COUNTIFS('MASTER TT'!$E$2:$E$587,$A$2:$A$7563,'MASTER TT'!$B$2:$B$587,"TUESDAY",'MASTER TT'!$C$2:$C$587,"0800-1*",'MASTER TT'!$AM$2:$AM$587,"MAY-AUG 2025",'MASTER TT'!$J$2:$J$587,"&gt;=1"))</f>
        <v>0</v>
      </c>
      <c r="N268" s="79">
        <f>(COUNTIFS('MASTER TT'!$E$2:$E$587,$A$2:$A$7563,'MASTER TT'!$B$2:$B$587,"TUESDAY",'MASTER TT'!$C$2:$C$587,"1100-1*",'MASTER TT'!$AM$2:$AM$587,"JMAY-AUG 2025",'MASTER TT'!$J$2:$J$587,"&gt;=1"))</f>
        <v>0</v>
      </c>
      <c r="O268" s="79">
        <f>(COUNTIFS('MASTER TT'!$E$2:$E$587,$A$2:$A$7563,'MASTER TT'!$B$2:$B$587,"TUESDAY",'MASTER TT'!$C$2:$C$587,"1200-1*",'MASTER TT'!$AM$2:$AM$587,"JAN-APRIL 2025",'MASTER TT'!$J$2:$J$587,"&gt;=1"))</f>
        <v>0</v>
      </c>
      <c r="P268" s="79">
        <f>(COUNTIFS('MASTER TT'!$E$2:$E$587,$A$2:$A$7563,'MASTER TT'!$B$2:$B$587,"TUESDAY",'MASTER TT'!$C$2:$C$587,"1300-1*",'MASTER TT'!$AM$2:$AM$587,"MAY-AUG 2025",'MASTER TT'!$J$2:$J$587,"&gt;=1"))</f>
        <v>0</v>
      </c>
      <c r="Q268" s="79">
        <f>(COUNTIFS('MASTER TT'!$E$2:$E$587,$A$2:$A$7563,'MASTER TT'!$B$2:$B$587,"TUESDAY",'MASTER TT'!$C$2:$C$587,"1400-1*",'MASTER TT'!$AM$2:$AM$587,"MAY-AUG 2025",'MASTER TT'!$J$2:$J$587,"&gt;=1"))</f>
        <v>0</v>
      </c>
      <c r="R268" s="79">
        <f>(COUNTIFS('MASTER TT'!$E$2:$E$587,$A$2:$A$7563,'MASTER TT'!$B$2:$B$587,"TUESDAY",'MASTER TT'!$C$2:$C$587,"17*-2*",'MASTER TT'!$AM$2:$AM$587,"MAY-AUG 2025",'MASTER TT'!$J$2:$J$587,"&gt;=1"))</f>
        <v>0</v>
      </c>
      <c r="S26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8" s="79" t="e">
        <f>(COUNTIFS('MASTER TT'!$E$2:$E$68682,$A$2:$A$7563,'MASTER TT'!$B$2:$B$68682,"FRIDAY",'MASTER TT'!$C$2:$C$68682,"0800-1*",'MASTER TT'!$AM$2:$AM$587,"MAY-AUG 2025",'MASTER TT'!$J$2:$J$68682,"&gt;=1"))</f>
        <v>#VALUE!</v>
      </c>
      <c r="AF268" s="79" t="e">
        <f>(COUNTIFS('MASTER TT'!$E$2:$E$68682,$A$2:$A$7563,'MASTER TT'!$B$2:$B$68682,"FRIDAY",'MASTER TT'!$C$2:$C$68682,"1100-1*",'MASTER TT'!$AM$2:$AM$587,"MAY-AUG 2025",'MASTER TT'!$J$2:$J$68682,"&gt;=1"))</f>
        <v>#VALUE!</v>
      </c>
      <c r="AG26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8" s="79" t="e">
        <f>(COUNTIFS('MASTER TT'!$E$2:$E$68682,$A$2:$A$7563,'MASTER TT'!$B$2:$B$68682,"FRIDAY",'MASTER TT'!$C$2:$C$68682,"1400-1*",'MASTER TT'!$AM$2:$AM$587,"MAY-AUG 2025",'MASTER TT'!$J$2:$J$68682,"&gt;=1"))</f>
        <v>#VALUE!</v>
      </c>
      <c r="AJ268" s="79" t="e">
        <f>(COUNTIFS('MASTER TT'!$E$2:$E$68682,$A$2:$A$7563,'MASTER TT'!$B$2:$B$68682,"FRIDAY",'MASTER TT'!$C$2:$C$68682,"17*-2*",'MASTER TT'!$AM$2:$AM$587,"MAY-AUG 2025",'MASTER TT'!$J$2:$J$68682,"&gt;=1"))</f>
        <v>#VALUE!</v>
      </c>
      <c r="AK26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8" s="79">
        <f>(COUNTIFS('MASTER TT'!$E$2:$E$68682,$A$2:$A$7563,'MASTER TT'!$B$2:$B$68682,"SATURDAY",'MASTER TT'!$C$2:$C$68682,"1200-1*",'MASTER TT'!$J$2:$J$68682,"&gt;=1"))</f>
        <v>0</v>
      </c>
      <c r="AN268" s="79">
        <f>(COUNTIFS('MASTER TT'!$E$2:$E$68682,$A$2:$A$7563,'MASTER TT'!$B$2:$B$68682,"SATURDAY",'MASTER TT'!$C$2:$C$68682,"1300-1*",'MASTER TT'!$J$2:$J$68682,"&gt;=1"))</f>
        <v>0</v>
      </c>
      <c r="AO268" s="79">
        <f>(COUNTIFS('MASTER TT'!$E$2:$E$68682,$A$2:$A$7563,'MASTER TT'!$B$2:$B$68682,"SATURDAY",'MASTER TT'!$C$2:$C$68682,"14*-1*",'MASTER TT'!$J$2:$J$68682,"&gt;=1"))</f>
        <v>0</v>
      </c>
      <c r="AP26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8" s="79" t="e">
        <f>(COUNTIFS('MASTER TT'!$E$2:$E$68682,$A$2:$A$7563,'MASTER TT'!$B$2:$B$68682,"SUNDAY",'MASTER TT'!$C$2:$C$68682,"0800-1*",'MASTER TT'!$AM$2:$AM$587,"MAY-AUG 2025",'MASTER TT'!$J$2:$J$68682,"&gt;=1"))</f>
        <v>#VALUE!</v>
      </c>
      <c r="AR268" s="79" t="e">
        <f>(COUNTIFS('MASTER TT'!$E$2:$E$68682,$A$2:$A$7563,'MASTER TT'!$B$2:$B$68682,"SUNDAY",'MASTER TT'!$C$2:$C$68682,"1100-1*",'MASTER TT'!$AM$2:$AM$587,"MAY-AUG 2025",'MASTER TT'!$J$2:$J$68682,"&gt;=1"))</f>
        <v>#VALUE!</v>
      </c>
      <c r="AS268" s="79" t="e">
        <f>(COUNTIFS('MASTER TT'!$E$2:$E$68682,$A$2:$A$7563,'MASTER TT'!$B$2:$B$68682,"SUNDAY",'MASTER TT'!$C$2:$C$68682,"1200-1*",'MASTER TT'!$AM$2:$AM$587,"MAY-AUG 2025",'MASTER TT'!$J$2:$J$68682,"&gt;=1"))</f>
        <v>#VALUE!</v>
      </c>
      <c r="AT268" s="79" t="e">
        <f>(COUNTIFS('MASTER TT'!$E$2:$E$68682,$A$2:$A$7563,'MASTER TT'!$B$2:$B$68682,"SUNDAY",'MASTER TT'!$C$2:$C$68682,"1300-1*",'MASTER TT'!$AM$2:$AM$587,"MAY-AUG 2025",'MASTER TT'!$J$2:$J$68682,"&gt;=1"))</f>
        <v>#VALUE!</v>
      </c>
      <c r="AU268" s="79" t="e">
        <f>(COUNTIFS('MASTER TT'!$E$2:$E$68682,$A$2:$A$7563,'MASTER TT'!$B$2:$B$68682,"SUNDAY",'MASTER TT'!$C$2:$C$68682,"1400-1*",'MASTER TT'!$AM$2:$AM$587,"MAY-AUG 2025",'MASTER TT'!$J$2:$J$68682,"&gt;=1"))</f>
        <v>#VALUE!</v>
      </c>
      <c r="AV268" s="79" t="e">
        <f>(COUNTIFS('MASTER TT'!$E$2:$E$68682,$A$2:$A$7563,'MASTER TT'!$B$2:$B$68682,"SUNDAY",'MASTER TT'!$C$2:$C$68682,"17*-2*",'MASTER TT'!$AM$2:$AM$587,"MAY-AUG 2025",'MASTER TT'!$J$2:$J$68682,"&gt;=1"))</f>
        <v>#VALUE!</v>
      </c>
      <c r="AW268" s="28"/>
      <c r="AX268" s="29"/>
      <c r="AY268" s="28"/>
      <c r="AZ268" s="28"/>
      <c r="BA268" s="28"/>
      <c r="BB268" s="28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1"/>
      <c r="BZ268" s="31"/>
      <c r="CA268" s="30"/>
      <c r="CB268" s="30"/>
      <c r="CC268" s="30"/>
      <c r="CD268" s="30"/>
      <c r="CE268" s="30"/>
      <c r="CF268" s="30"/>
    </row>
    <row r="269" spans="1:84" ht="14.25" customHeight="1">
      <c r="A269" s="122" t="s">
        <v>642</v>
      </c>
      <c r="B269" s="130" t="s">
        <v>510</v>
      </c>
      <c r="C269" s="131"/>
      <c r="D269" s="102"/>
      <c r="E269" s="102"/>
      <c r="F269" s="102" t="s">
        <v>454</v>
      </c>
      <c r="G269" s="79">
        <f>(COUNTIFS('MASTER TT'!$E$2:$E$587,$A$2:$A$7563,'MASTER TT'!$B$2:$B$587,"MONDAY",'MASTER TT'!$C$2:$C$587,"08*-1*",'MASTER TT'!$AM$2:$AM$587,"MAY-AUG 2025",'MASTER TT'!$J$2:$J$587,"&gt;=1"))</f>
        <v>0</v>
      </c>
      <c r="H269" s="79">
        <f>(COUNTIFS('MASTER TT'!$E$2:$E$587,$A$2:$A$7563,'MASTER TT'!$B$2:$B$587,"MONDAY",'MASTER TT'!$C$2:$C$587,"1100-1*",'MASTER TT'!$AM$2:$AM$587,"MAY-AUG 2025",'MASTER TT'!$J$2:$J$587,"&gt;=1"))</f>
        <v>0</v>
      </c>
      <c r="I269" s="79">
        <f>(COUNTIFS('MASTER TT'!$E$2:$E$587,$A$2:$A$7563,'MASTER TT'!$B$2:$B$587,"MONDAY",'MASTER TT'!$C$2:$C$587,"1200-1*",'MASTER TT'!$AM$2:$AM$587,"JAN-APRIL 2025",'MASTER TT'!$J$2:$J$587,"&gt;=1"))</f>
        <v>0</v>
      </c>
      <c r="J269" s="79">
        <f>(COUNTIFS('MASTER TT'!$E$2:$E$587,$A$2:$A$7563,'MASTER TT'!$B$2:$B$587,"MONDAY",'MASTER TT'!$C$2:$C$587,"1300-1*",'MASTER TT'!$AM$2:$AM$587,"JAN-APRIL 2025",'MASTER TT'!$J$2:$J$587,"&gt;=1"))</f>
        <v>0</v>
      </c>
      <c r="K269" s="79">
        <f>(COUNTIFS('MASTER TT'!$E$2:$E$587,$A$2:$A$7563,'MASTER TT'!$B$2:$B$587,"MONDAY",'MASTER TT'!$C$2:$C$587,"14*-1*",'MASTER TT'!$AM$2:$AM$587,"MAY-AUG 2025",'MASTER TT'!$J$2:$J$587,"&gt;=1"))</f>
        <v>0</v>
      </c>
      <c r="L269" s="79">
        <f>(COUNTIFS('MASTER TT'!$E$2:$E$587,$A$2:$A$7563,'MASTER TT'!$B$2:$B$587,"MONDAY",'MASTER TT'!$C$2:$C$587,"17*-*",'MASTER TT'!$AM$2:$AM$587,"JAN-APRIL 2025",'MASTER TT'!$J$2:$J$587,"&gt;=1"))</f>
        <v>0</v>
      </c>
      <c r="M269" s="79">
        <f>(COUNTIFS('MASTER TT'!$E$2:$E$587,$A$2:$A$7563,'MASTER TT'!$B$2:$B$587,"TUESDAY",'MASTER TT'!$C$2:$C$587,"0800-1*",'MASTER TT'!$AM$2:$AM$587,"MAY-AUG 2025",'MASTER TT'!$J$2:$J$587,"&gt;=1"))</f>
        <v>0</v>
      </c>
      <c r="N269" s="79">
        <f>(COUNTIFS('MASTER TT'!$E$2:$E$587,$A$2:$A$7563,'MASTER TT'!$B$2:$B$587,"TUESDAY",'MASTER TT'!$C$2:$C$587,"1100-1*",'MASTER TT'!$AM$2:$AM$587,"JMAY-AUG 2025",'MASTER TT'!$J$2:$J$587,"&gt;=1"))</f>
        <v>0</v>
      </c>
      <c r="O269" s="79">
        <f>(COUNTIFS('MASTER TT'!$E$2:$E$587,$A$2:$A$7563,'MASTER TT'!$B$2:$B$587,"TUESDAY",'MASTER TT'!$C$2:$C$587,"1200-1*",'MASTER TT'!$AM$2:$AM$587,"JAN-APRIL 2025",'MASTER TT'!$J$2:$J$587,"&gt;=1"))</f>
        <v>0</v>
      </c>
      <c r="P269" s="79">
        <f>(COUNTIFS('MASTER TT'!$E$2:$E$587,$A$2:$A$7563,'MASTER TT'!$B$2:$B$587,"TUESDAY",'MASTER TT'!$C$2:$C$587,"1300-1*",'MASTER TT'!$AM$2:$AM$587,"MAY-AUG 2025",'MASTER TT'!$J$2:$J$587,"&gt;=1"))</f>
        <v>0</v>
      </c>
      <c r="Q269" s="79">
        <f>(COUNTIFS('MASTER TT'!$E$2:$E$587,$A$2:$A$7563,'MASTER TT'!$B$2:$B$587,"TUESDAY",'MASTER TT'!$C$2:$C$587,"1400-1*",'MASTER TT'!$AM$2:$AM$587,"MAY-AUG 2025",'MASTER TT'!$J$2:$J$587,"&gt;=1"))</f>
        <v>0</v>
      </c>
      <c r="R269" s="79">
        <f>(COUNTIFS('MASTER TT'!$E$2:$E$587,$A$2:$A$7563,'MASTER TT'!$B$2:$B$587,"TUESDAY",'MASTER TT'!$C$2:$C$587,"17*-2*",'MASTER TT'!$AM$2:$AM$587,"MAY-AUG 2025",'MASTER TT'!$J$2:$J$587,"&gt;=1"))</f>
        <v>0</v>
      </c>
      <c r="S26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6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6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6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6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6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6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6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6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6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6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6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69" s="79" t="e">
        <f>(COUNTIFS('MASTER TT'!$E$2:$E$68682,$A$2:$A$7563,'MASTER TT'!$B$2:$B$68682,"FRIDAY",'MASTER TT'!$C$2:$C$68682,"0800-1*",'MASTER TT'!$AM$2:$AM$587,"MAY-AUG 2025",'MASTER TT'!$J$2:$J$68682,"&gt;=1"))</f>
        <v>#VALUE!</v>
      </c>
      <c r="AF269" s="79" t="e">
        <f>(COUNTIFS('MASTER TT'!$E$2:$E$68682,$A$2:$A$7563,'MASTER TT'!$B$2:$B$68682,"FRIDAY",'MASTER TT'!$C$2:$C$68682,"1100-1*",'MASTER TT'!$AM$2:$AM$587,"MAY-AUG 2025",'MASTER TT'!$J$2:$J$68682,"&gt;=1"))</f>
        <v>#VALUE!</v>
      </c>
      <c r="AG26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6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69" s="79" t="e">
        <f>(COUNTIFS('MASTER TT'!$E$2:$E$68682,$A$2:$A$7563,'MASTER TT'!$B$2:$B$68682,"FRIDAY",'MASTER TT'!$C$2:$C$68682,"1400-1*",'MASTER TT'!$AM$2:$AM$587,"MAY-AUG 2025",'MASTER TT'!$J$2:$J$68682,"&gt;=1"))</f>
        <v>#VALUE!</v>
      </c>
      <c r="AJ269" s="79" t="e">
        <f>(COUNTIFS('MASTER TT'!$E$2:$E$68682,$A$2:$A$7563,'MASTER TT'!$B$2:$B$68682,"FRIDAY",'MASTER TT'!$C$2:$C$68682,"17*-2*",'MASTER TT'!$AM$2:$AM$587,"MAY-AUG 2025",'MASTER TT'!$J$2:$J$68682,"&gt;=1"))</f>
        <v>#VALUE!</v>
      </c>
      <c r="AK26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6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69" s="79">
        <f>(COUNTIFS('MASTER TT'!$E$2:$E$68682,$A$2:$A$7563,'MASTER TT'!$B$2:$B$68682,"SATURDAY",'MASTER TT'!$C$2:$C$68682,"1200-1*",'MASTER TT'!$J$2:$J$68682,"&gt;=1"))</f>
        <v>0</v>
      </c>
      <c r="AN269" s="79">
        <f>(COUNTIFS('MASTER TT'!$E$2:$E$68682,$A$2:$A$7563,'MASTER TT'!$B$2:$B$68682,"SATURDAY",'MASTER TT'!$C$2:$C$68682,"1300-1*",'MASTER TT'!$J$2:$J$68682,"&gt;=1"))</f>
        <v>0</v>
      </c>
      <c r="AO269" s="79">
        <f>(COUNTIFS('MASTER TT'!$E$2:$E$68682,$A$2:$A$7563,'MASTER TT'!$B$2:$B$68682,"SATURDAY",'MASTER TT'!$C$2:$C$68682,"14*-1*",'MASTER TT'!$J$2:$J$68682,"&gt;=1"))</f>
        <v>0</v>
      </c>
      <c r="AP26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69" s="79" t="e">
        <f>(COUNTIFS('MASTER TT'!$E$2:$E$68682,$A$2:$A$7563,'MASTER TT'!$B$2:$B$68682,"SUNDAY",'MASTER TT'!$C$2:$C$68682,"0800-1*",'MASTER TT'!$AM$2:$AM$587,"MAY-AUG 2025",'MASTER TT'!$J$2:$J$68682,"&gt;=1"))</f>
        <v>#VALUE!</v>
      </c>
      <c r="AR269" s="79" t="e">
        <f>(COUNTIFS('MASTER TT'!$E$2:$E$68682,$A$2:$A$7563,'MASTER TT'!$B$2:$B$68682,"SUNDAY",'MASTER TT'!$C$2:$C$68682,"1100-1*",'MASTER TT'!$AM$2:$AM$587,"MAY-AUG 2025",'MASTER TT'!$J$2:$J$68682,"&gt;=1"))</f>
        <v>#VALUE!</v>
      </c>
      <c r="AS269" s="79" t="e">
        <f>(COUNTIFS('MASTER TT'!$E$2:$E$68682,$A$2:$A$7563,'MASTER TT'!$B$2:$B$68682,"SUNDAY",'MASTER TT'!$C$2:$C$68682,"1200-1*",'MASTER TT'!$AM$2:$AM$587,"MAY-AUG 2025",'MASTER TT'!$J$2:$J$68682,"&gt;=1"))</f>
        <v>#VALUE!</v>
      </c>
      <c r="AT269" s="79" t="e">
        <f>(COUNTIFS('MASTER TT'!$E$2:$E$68682,$A$2:$A$7563,'MASTER TT'!$B$2:$B$68682,"SUNDAY",'MASTER TT'!$C$2:$C$68682,"1300-1*",'MASTER TT'!$AM$2:$AM$587,"MAY-AUG 2025",'MASTER TT'!$J$2:$J$68682,"&gt;=1"))</f>
        <v>#VALUE!</v>
      </c>
      <c r="AU269" s="79" t="e">
        <f>(COUNTIFS('MASTER TT'!$E$2:$E$68682,$A$2:$A$7563,'MASTER TT'!$B$2:$B$68682,"SUNDAY",'MASTER TT'!$C$2:$C$68682,"1400-1*",'MASTER TT'!$AM$2:$AM$587,"MAY-AUG 2025",'MASTER TT'!$J$2:$J$68682,"&gt;=1"))</f>
        <v>#VALUE!</v>
      </c>
      <c r="AV269" s="79" t="e">
        <f>(COUNTIFS('MASTER TT'!$E$2:$E$68682,$A$2:$A$7563,'MASTER TT'!$B$2:$B$68682,"SUNDAY",'MASTER TT'!$C$2:$C$68682,"17*-2*",'MASTER TT'!$AM$2:$AM$587,"MAY-AUG 2025",'MASTER TT'!$J$2:$J$68682,"&gt;=1"))</f>
        <v>#VALUE!</v>
      </c>
      <c r="AW269" s="28"/>
      <c r="AX269" s="29"/>
      <c r="AY269" s="28"/>
      <c r="AZ269" s="28"/>
      <c r="BA269" s="28"/>
      <c r="BB269" s="28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1"/>
      <c r="BZ269" s="31"/>
      <c r="CA269" s="30"/>
      <c r="CB269" s="30"/>
      <c r="CC269" s="30"/>
      <c r="CD269" s="30"/>
      <c r="CE269" s="30"/>
      <c r="CF269" s="30"/>
    </row>
    <row r="270" spans="1:84" ht="14.25" customHeight="1">
      <c r="A270" s="122" t="s">
        <v>643</v>
      </c>
      <c r="B270" s="130" t="s">
        <v>510</v>
      </c>
      <c r="C270" s="131"/>
      <c r="D270" s="102"/>
      <c r="E270" s="102"/>
      <c r="F270" s="102" t="s">
        <v>454</v>
      </c>
      <c r="G270" s="79">
        <f>(COUNTIFS('MASTER TT'!$E$2:$E$587,$A$2:$A$7563,'MASTER TT'!$B$2:$B$587,"MONDAY",'MASTER TT'!$C$2:$C$587,"08*-1*",'MASTER TT'!$AM$2:$AM$587,"MAY-AUG 2025",'MASTER TT'!$J$2:$J$587,"&gt;=1"))</f>
        <v>0</v>
      </c>
      <c r="H270" s="79">
        <f>(COUNTIFS('MASTER TT'!$E$2:$E$587,$A$2:$A$7563,'MASTER TT'!$B$2:$B$587,"MONDAY",'MASTER TT'!$C$2:$C$587,"1100-1*",'MASTER TT'!$AM$2:$AM$587,"MAY-AUG 2025",'MASTER TT'!$J$2:$J$587,"&gt;=1"))</f>
        <v>0</v>
      </c>
      <c r="I270" s="79">
        <f>(COUNTIFS('MASTER TT'!$E$2:$E$587,$A$2:$A$7563,'MASTER TT'!$B$2:$B$587,"MONDAY",'MASTER TT'!$C$2:$C$587,"1200-1*",'MASTER TT'!$AM$2:$AM$587,"JAN-APRIL 2025",'MASTER TT'!$J$2:$J$587,"&gt;=1"))</f>
        <v>0</v>
      </c>
      <c r="J270" s="79">
        <f>(COUNTIFS('MASTER TT'!$E$2:$E$587,$A$2:$A$7563,'MASTER TT'!$B$2:$B$587,"MONDAY",'MASTER TT'!$C$2:$C$587,"1300-1*",'MASTER TT'!$AM$2:$AM$587,"JAN-APRIL 2025",'MASTER TT'!$J$2:$J$587,"&gt;=1"))</f>
        <v>0</v>
      </c>
      <c r="K270" s="79">
        <f>(COUNTIFS('MASTER TT'!$E$2:$E$587,$A$2:$A$7563,'MASTER TT'!$B$2:$B$587,"MONDAY",'MASTER TT'!$C$2:$C$587,"14*-1*",'MASTER TT'!$AM$2:$AM$587,"MAY-AUG 2025",'MASTER TT'!$J$2:$J$587,"&gt;=1"))</f>
        <v>0</v>
      </c>
      <c r="L270" s="79">
        <f>(COUNTIFS('MASTER TT'!$E$2:$E$587,$A$2:$A$7563,'MASTER TT'!$B$2:$B$587,"MONDAY",'MASTER TT'!$C$2:$C$587,"17*-*",'MASTER TT'!$AM$2:$AM$587,"JAN-APRIL 2025",'MASTER TT'!$J$2:$J$587,"&gt;=1"))</f>
        <v>0</v>
      </c>
      <c r="M270" s="79">
        <f>(COUNTIFS('MASTER TT'!$E$2:$E$587,$A$2:$A$7563,'MASTER TT'!$B$2:$B$587,"TUESDAY",'MASTER TT'!$C$2:$C$587,"0800-1*",'MASTER TT'!$AM$2:$AM$587,"MAY-AUG 2025",'MASTER TT'!$J$2:$J$587,"&gt;=1"))</f>
        <v>0</v>
      </c>
      <c r="N270" s="79">
        <f>(COUNTIFS('MASTER TT'!$E$2:$E$587,$A$2:$A$7563,'MASTER TT'!$B$2:$B$587,"TUESDAY",'MASTER TT'!$C$2:$C$587,"1100-1*",'MASTER TT'!$AM$2:$AM$587,"JMAY-AUG 2025",'MASTER TT'!$J$2:$J$587,"&gt;=1"))</f>
        <v>0</v>
      </c>
      <c r="O270" s="79">
        <f>(COUNTIFS('MASTER TT'!$E$2:$E$587,$A$2:$A$7563,'MASTER TT'!$B$2:$B$587,"TUESDAY",'MASTER TT'!$C$2:$C$587,"1200-1*",'MASTER TT'!$AM$2:$AM$587,"JAN-APRIL 2025",'MASTER TT'!$J$2:$J$587,"&gt;=1"))</f>
        <v>0</v>
      </c>
      <c r="P270" s="79">
        <f>(COUNTIFS('MASTER TT'!$E$2:$E$587,$A$2:$A$7563,'MASTER TT'!$B$2:$B$587,"TUESDAY",'MASTER TT'!$C$2:$C$587,"1300-1*",'MASTER TT'!$AM$2:$AM$587,"MAY-AUG 2025",'MASTER TT'!$J$2:$J$587,"&gt;=1"))</f>
        <v>0</v>
      </c>
      <c r="Q270" s="79">
        <f>(COUNTIFS('MASTER TT'!$E$2:$E$587,$A$2:$A$7563,'MASTER TT'!$B$2:$B$587,"TUESDAY",'MASTER TT'!$C$2:$C$587,"1400-1*",'MASTER TT'!$AM$2:$AM$587,"MAY-AUG 2025",'MASTER TT'!$J$2:$J$587,"&gt;=1"))</f>
        <v>0</v>
      </c>
      <c r="R270" s="79">
        <f>(COUNTIFS('MASTER TT'!$E$2:$E$587,$A$2:$A$7563,'MASTER TT'!$B$2:$B$587,"TUESDAY",'MASTER TT'!$C$2:$C$587,"17*-2*",'MASTER TT'!$AM$2:$AM$587,"MAY-AUG 2025",'MASTER TT'!$J$2:$J$587,"&gt;=1"))</f>
        <v>0</v>
      </c>
      <c r="S27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0" s="79" t="e">
        <f>(COUNTIFS('MASTER TT'!$E$2:$E$68682,$A$2:$A$7563,'MASTER TT'!$B$2:$B$68682,"FRIDAY",'MASTER TT'!$C$2:$C$68682,"0800-1*",'MASTER TT'!$AM$2:$AM$587,"MAY-AUG 2025",'MASTER TT'!$J$2:$J$68682,"&gt;=1"))</f>
        <v>#VALUE!</v>
      </c>
      <c r="AF270" s="79" t="e">
        <f>(COUNTIFS('MASTER TT'!$E$2:$E$68682,$A$2:$A$7563,'MASTER TT'!$B$2:$B$68682,"FRIDAY",'MASTER TT'!$C$2:$C$68682,"1100-1*",'MASTER TT'!$AM$2:$AM$587,"MAY-AUG 2025",'MASTER TT'!$J$2:$J$68682,"&gt;=1"))</f>
        <v>#VALUE!</v>
      </c>
      <c r="AG27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0" s="79" t="e">
        <f>(COUNTIFS('MASTER TT'!$E$2:$E$68682,$A$2:$A$7563,'MASTER TT'!$B$2:$B$68682,"FRIDAY",'MASTER TT'!$C$2:$C$68682,"1400-1*",'MASTER TT'!$AM$2:$AM$587,"MAY-AUG 2025",'MASTER TT'!$J$2:$J$68682,"&gt;=1"))</f>
        <v>#VALUE!</v>
      </c>
      <c r="AJ270" s="79" t="e">
        <f>(COUNTIFS('MASTER TT'!$E$2:$E$68682,$A$2:$A$7563,'MASTER TT'!$B$2:$B$68682,"FRIDAY",'MASTER TT'!$C$2:$C$68682,"17*-2*",'MASTER TT'!$AM$2:$AM$587,"MAY-AUG 2025",'MASTER TT'!$J$2:$J$68682,"&gt;=1"))</f>
        <v>#VALUE!</v>
      </c>
      <c r="AK27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0" s="79">
        <f>(COUNTIFS('MASTER TT'!$E$2:$E$68682,$A$2:$A$7563,'MASTER TT'!$B$2:$B$68682,"SATURDAY",'MASTER TT'!$C$2:$C$68682,"1200-1*",'MASTER TT'!$J$2:$J$68682,"&gt;=1"))</f>
        <v>0</v>
      </c>
      <c r="AN270" s="79">
        <f>(COUNTIFS('MASTER TT'!$E$2:$E$68682,$A$2:$A$7563,'MASTER TT'!$B$2:$B$68682,"SATURDAY",'MASTER TT'!$C$2:$C$68682,"1300-1*",'MASTER TT'!$J$2:$J$68682,"&gt;=1"))</f>
        <v>0</v>
      </c>
      <c r="AO270" s="79">
        <f>(COUNTIFS('MASTER TT'!$E$2:$E$68682,$A$2:$A$7563,'MASTER TT'!$B$2:$B$68682,"SATURDAY",'MASTER TT'!$C$2:$C$68682,"14*-1*",'MASTER TT'!$J$2:$J$68682,"&gt;=1"))</f>
        <v>0</v>
      </c>
      <c r="AP27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0" s="79" t="e">
        <f>(COUNTIFS('MASTER TT'!$E$2:$E$68682,$A$2:$A$7563,'MASTER TT'!$B$2:$B$68682,"SUNDAY",'MASTER TT'!$C$2:$C$68682,"0800-1*",'MASTER TT'!$AM$2:$AM$587,"MAY-AUG 2025",'MASTER TT'!$J$2:$J$68682,"&gt;=1"))</f>
        <v>#VALUE!</v>
      </c>
      <c r="AR270" s="79" t="e">
        <f>(COUNTIFS('MASTER TT'!$E$2:$E$68682,$A$2:$A$7563,'MASTER TT'!$B$2:$B$68682,"SUNDAY",'MASTER TT'!$C$2:$C$68682,"1100-1*",'MASTER TT'!$AM$2:$AM$587,"MAY-AUG 2025",'MASTER TT'!$J$2:$J$68682,"&gt;=1"))</f>
        <v>#VALUE!</v>
      </c>
      <c r="AS270" s="79" t="e">
        <f>(COUNTIFS('MASTER TT'!$E$2:$E$68682,$A$2:$A$7563,'MASTER TT'!$B$2:$B$68682,"SUNDAY",'MASTER TT'!$C$2:$C$68682,"1200-1*",'MASTER TT'!$AM$2:$AM$587,"MAY-AUG 2025",'MASTER TT'!$J$2:$J$68682,"&gt;=1"))</f>
        <v>#VALUE!</v>
      </c>
      <c r="AT270" s="79" t="e">
        <f>(COUNTIFS('MASTER TT'!$E$2:$E$68682,$A$2:$A$7563,'MASTER TT'!$B$2:$B$68682,"SUNDAY",'MASTER TT'!$C$2:$C$68682,"1300-1*",'MASTER TT'!$AM$2:$AM$587,"MAY-AUG 2025",'MASTER TT'!$J$2:$J$68682,"&gt;=1"))</f>
        <v>#VALUE!</v>
      </c>
      <c r="AU270" s="79" t="e">
        <f>(COUNTIFS('MASTER TT'!$E$2:$E$68682,$A$2:$A$7563,'MASTER TT'!$B$2:$B$68682,"SUNDAY",'MASTER TT'!$C$2:$C$68682,"1400-1*",'MASTER TT'!$AM$2:$AM$587,"MAY-AUG 2025",'MASTER TT'!$J$2:$J$68682,"&gt;=1"))</f>
        <v>#VALUE!</v>
      </c>
      <c r="AV270" s="79" t="e">
        <f>(COUNTIFS('MASTER TT'!$E$2:$E$68682,$A$2:$A$7563,'MASTER TT'!$B$2:$B$68682,"SUNDAY",'MASTER TT'!$C$2:$C$68682,"17*-2*",'MASTER TT'!$AM$2:$AM$587,"MAY-AUG 2025",'MASTER TT'!$J$2:$J$68682,"&gt;=1"))</f>
        <v>#VALUE!</v>
      </c>
      <c r="AW270" s="28"/>
      <c r="AX270" s="29"/>
      <c r="AY270" s="28"/>
      <c r="AZ270" s="28"/>
      <c r="BA270" s="28"/>
      <c r="BB270" s="28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1"/>
      <c r="BZ270" s="31"/>
      <c r="CA270" s="30"/>
      <c r="CB270" s="30"/>
      <c r="CC270" s="30"/>
      <c r="CD270" s="30"/>
      <c r="CE270" s="30"/>
      <c r="CF270" s="30"/>
    </row>
    <row r="271" spans="1:84" ht="14.25" customHeight="1">
      <c r="A271" s="122" t="s">
        <v>644</v>
      </c>
      <c r="B271" s="130" t="s">
        <v>510</v>
      </c>
      <c r="C271" s="131"/>
      <c r="D271" s="102"/>
      <c r="E271" s="102"/>
      <c r="F271" s="102" t="s">
        <v>454</v>
      </c>
      <c r="G271" s="79">
        <f>(COUNTIFS('MASTER TT'!$E$2:$E$587,$A$2:$A$7563,'MASTER TT'!$B$2:$B$587,"MONDAY",'MASTER TT'!$C$2:$C$587,"08*-1*",'MASTER TT'!$AM$2:$AM$587,"MAY-AUG 2025",'MASTER TT'!$J$2:$J$587,"&gt;=1"))</f>
        <v>0</v>
      </c>
      <c r="H271" s="79">
        <f>(COUNTIFS('MASTER TT'!$E$2:$E$587,$A$2:$A$7563,'MASTER TT'!$B$2:$B$587,"MONDAY",'MASTER TT'!$C$2:$C$587,"1100-1*",'MASTER TT'!$AM$2:$AM$587,"MAY-AUG 2025",'MASTER TT'!$J$2:$J$587,"&gt;=1"))</f>
        <v>0</v>
      </c>
      <c r="I271" s="79">
        <f>(COUNTIFS('MASTER TT'!$E$2:$E$587,$A$2:$A$7563,'MASTER TT'!$B$2:$B$587,"MONDAY",'MASTER TT'!$C$2:$C$587,"1200-1*",'MASTER TT'!$AM$2:$AM$587,"JAN-APRIL 2025",'MASTER TT'!$J$2:$J$587,"&gt;=1"))</f>
        <v>0</v>
      </c>
      <c r="J271" s="79">
        <f>(COUNTIFS('MASTER TT'!$E$2:$E$587,$A$2:$A$7563,'MASTER TT'!$B$2:$B$587,"MONDAY",'MASTER TT'!$C$2:$C$587,"1300-1*",'MASTER TT'!$AM$2:$AM$587,"JAN-APRIL 2025",'MASTER TT'!$J$2:$J$587,"&gt;=1"))</f>
        <v>0</v>
      </c>
      <c r="K271" s="79">
        <f>(COUNTIFS('MASTER TT'!$E$2:$E$587,$A$2:$A$7563,'MASTER TT'!$B$2:$B$587,"MONDAY",'MASTER TT'!$C$2:$C$587,"14*-1*",'MASTER TT'!$AM$2:$AM$587,"MAY-AUG 2025",'MASTER TT'!$J$2:$J$587,"&gt;=1"))</f>
        <v>0</v>
      </c>
      <c r="L271" s="79">
        <f>(COUNTIFS('MASTER TT'!$E$2:$E$587,$A$2:$A$7563,'MASTER TT'!$B$2:$B$587,"MONDAY",'MASTER TT'!$C$2:$C$587,"17*-*",'MASTER TT'!$AM$2:$AM$587,"JAN-APRIL 2025",'MASTER TT'!$J$2:$J$587,"&gt;=1"))</f>
        <v>0</v>
      </c>
      <c r="M271" s="79">
        <f>(COUNTIFS('MASTER TT'!$E$2:$E$587,$A$2:$A$7563,'MASTER TT'!$B$2:$B$587,"TUESDAY",'MASTER TT'!$C$2:$C$587,"0800-1*",'MASTER TT'!$AM$2:$AM$587,"MAY-AUG 2025",'MASTER TT'!$J$2:$J$587,"&gt;=1"))</f>
        <v>0</v>
      </c>
      <c r="N271" s="79">
        <f>(COUNTIFS('MASTER TT'!$E$2:$E$587,$A$2:$A$7563,'MASTER TT'!$B$2:$B$587,"TUESDAY",'MASTER TT'!$C$2:$C$587,"1100-1*",'MASTER TT'!$AM$2:$AM$587,"JMAY-AUG 2025",'MASTER TT'!$J$2:$J$587,"&gt;=1"))</f>
        <v>0</v>
      </c>
      <c r="O271" s="79">
        <f>(COUNTIFS('MASTER TT'!$E$2:$E$587,$A$2:$A$7563,'MASTER TT'!$B$2:$B$587,"TUESDAY",'MASTER TT'!$C$2:$C$587,"1200-1*",'MASTER TT'!$AM$2:$AM$587,"JAN-APRIL 2025",'MASTER TT'!$J$2:$J$587,"&gt;=1"))</f>
        <v>0</v>
      </c>
      <c r="P271" s="79">
        <f>(COUNTIFS('MASTER TT'!$E$2:$E$587,$A$2:$A$7563,'MASTER TT'!$B$2:$B$587,"TUESDAY",'MASTER TT'!$C$2:$C$587,"1300-1*",'MASTER TT'!$AM$2:$AM$587,"MAY-AUG 2025",'MASTER TT'!$J$2:$J$587,"&gt;=1"))</f>
        <v>0</v>
      </c>
      <c r="Q271" s="79">
        <f>(COUNTIFS('MASTER TT'!$E$2:$E$587,$A$2:$A$7563,'MASTER TT'!$B$2:$B$587,"TUESDAY",'MASTER TT'!$C$2:$C$587,"1400-1*",'MASTER TT'!$AM$2:$AM$587,"MAY-AUG 2025",'MASTER TT'!$J$2:$J$587,"&gt;=1"))</f>
        <v>0</v>
      </c>
      <c r="R271" s="79">
        <f>(COUNTIFS('MASTER TT'!$E$2:$E$587,$A$2:$A$7563,'MASTER TT'!$B$2:$B$587,"TUESDAY",'MASTER TT'!$C$2:$C$587,"17*-2*",'MASTER TT'!$AM$2:$AM$587,"MAY-AUG 2025",'MASTER TT'!$J$2:$J$587,"&gt;=1"))</f>
        <v>0</v>
      </c>
      <c r="S27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1" s="79" t="e">
        <f>(COUNTIFS('MASTER TT'!$E$2:$E$68682,$A$2:$A$7563,'MASTER TT'!$B$2:$B$68682,"FRIDAY",'MASTER TT'!$C$2:$C$68682,"0800-1*",'MASTER TT'!$AM$2:$AM$587,"MAY-AUG 2025",'MASTER TT'!$J$2:$J$68682,"&gt;=1"))</f>
        <v>#VALUE!</v>
      </c>
      <c r="AF271" s="79" t="e">
        <f>(COUNTIFS('MASTER TT'!$E$2:$E$68682,$A$2:$A$7563,'MASTER TT'!$B$2:$B$68682,"FRIDAY",'MASTER TT'!$C$2:$C$68682,"1100-1*",'MASTER TT'!$AM$2:$AM$587,"MAY-AUG 2025",'MASTER TT'!$J$2:$J$68682,"&gt;=1"))</f>
        <v>#VALUE!</v>
      </c>
      <c r="AG27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1" s="79" t="e">
        <f>(COUNTIFS('MASTER TT'!$E$2:$E$68682,$A$2:$A$7563,'MASTER TT'!$B$2:$B$68682,"FRIDAY",'MASTER TT'!$C$2:$C$68682,"1400-1*",'MASTER TT'!$AM$2:$AM$587,"MAY-AUG 2025",'MASTER TT'!$J$2:$J$68682,"&gt;=1"))</f>
        <v>#VALUE!</v>
      </c>
      <c r="AJ271" s="79" t="e">
        <f>(COUNTIFS('MASTER TT'!$E$2:$E$68682,$A$2:$A$7563,'MASTER TT'!$B$2:$B$68682,"FRIDAY",'MASTER TT'!$C$2:$C$68682,"17*-2*",'MASTER TT'!$AM$2:$AM$587,"MAY-AUG 2025",'MASTER TT'!$J$2:$J$68682,"&gt;=1"))</f>
        <v>#VALUE!</v>
      </c>
      <c r="AK27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1" s="79">
        <f>(COUNTIFS('MASTER TT'!$E$2:$E$68682,$A$2:$A$7563,'MASTER TT'!$B$2:$B$68682,"SATURDAY",'MASTER TT'!$C$2:$C$68682,"1200-1*",'MASTER TT'!$J$2:$J$68682,"&gt;=1"))</f>
        <v>0</v>
      </c>
      <c r="AN271" s="79">
        <f>(COUNTIFS('MASTER TT'!$E$2:$E$68682,$A$2:$A$7563,'MASTER TT'!$B$2:$B$68682,"SATURDAY",'MASTER TT'!$C$2:$C$68682,"1300-1*",'MASTER TT'!$J$2:$J$68682,"&gt;=1"))</f>
        <v>0</v>
      </c>
      <c r="AO271" s="79">
        <f>(COUNTIFS('MASTER TT'!$E$2:$E$68682,$A$2:$A$7563,'MASTER TT'!$B$2:$B$68682,"SATURDAY",'MASTER TT'!$C$2:$C$68682,"14*-1*",'MASTER TT'!$J$2:$J$68682,"&gt;=1"))</f>
        <v>0</v>
      </c>
      <c r="AP27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1" s="79" t="e">
        <f>(COUNTIFS('MASTER TT'!$E$2:$E$68682,$A$2:$A$7563,'MASTER TT'!$B$2:$B$68682,"SUNDAY",'MASTER TT'!$C$2:$C$68682,"0800-1*",'MASTER TT'!$AM$2:$AM$587,"MAY-AUG 2025",'MASTER TT'!$J$2:$J$68682,"&gt;=1"))</f>
        <v>#VALUE!</v>
      </c>
      <c r="AR271" s="79" t="e">
        <f>(COUNTIFS('MASTER TT'!$E$2:$E$68682,$A$2:$A$7563,'MASTER TT'!$B$2:$B$68682,"SUNDAY",'MASTER TT'!$C$2:$C$68682,"1100-1*",'MASTER TT'!$AM$2:$AM$587,"MAY-AUG 2025",'MASTER TT'!$J$2:$J$68682,"&gt;=1"))</f>
        <v>#VALUE!</v>
      </c>
      <c r="AS271" s="79" t="e">
        <f>(COUNTIFS('MASTER TT'!$E$2:$E$68682,$A$2:$A$7563,'MASTER TT'!$B$2:$B$68682,"SUNDAY",'MASTER TT'!$C$2:$C$68682,"1200-1*",'MASTER TT'!$AM$2:$AM$587,"MAY-AUG 2025",'MASTER TT'!$J$2:$J$68682,"&gt;=1"))</f>
        <v>#VALUE!</v>
      </c>
      <c r="AT271" s="79" t="e">
        <f>(COUNTIFS('MASTER TT'!$E$2:$E$68682,$A$2:$A$7563,'MASTER TT'!$B$2:$B$68682,"SUNDAY",'MASTER TT'!$C$2:$C$68682,"1300-1*",'MASTER TT'!$AM$2:$AM$587,"MAY-AUG 2025",'MASTER TT'!$J$2:$J$68682,"&gt;=1"))</f>
        <v>#VALUE!</v>
      </c>
      <c r="AU271" s="79" t="e">
        <f>(COUNTIFS('MASTER TT'!$E$2:$E$68682,$A$2:$A$7563,'MASTER TT'!$B$2:$B$68682,"SUNDAY",'MASTER TT'!$C$2:$C$68682,"1400-1*",'MASTER TT'!$AM$2:$AM$587,"MAY-AUG 2025",'MASTER TT'!$J$2:$J$68682,"&gt;=1"))</f>
        <v>#VALUE!</v>
      </c>
      <c r="AV271" s="79" t="e">
        <f>(COUNTIFS('MASTER TT'!$E$2:$E$68682,$A$2:$A$7563,'MASTER TT'!$B$2:$B$68682,"SUNDAY",'MASTER TT'!$C$2:$C$68682,"17*-2*",'MASTER TT'!$AM$2:$AM$587,"MAY-AUG 2025",'MASTER TT'!$J$2:$J$68682,"&gt;=1"))</f>
        <v>#VALUE!</v>
      </c>
      <c r="AW271" s="28"/>
      <c r="AX271" s="29"/>
      <c r="AY271" s="28"/>
      <c r="AZ271" s="28"/>
      <c r="BA271" s="28"/>
      <c r="BB271" s="28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1"/>
      <c r="BZ271" s="31"/>
      <c r="CA271" s="30"/>
      <c r="CB271" s="30"/>
      <c r="CC271" s="30"/>
      <c r="CD271" s="30"/>
      <c r="CE271" s="30"/>
      <c r="CF271" s="30"/>
    </row>
    <row r="272" spans="1:84" ht="14.25" customHeight="1">
      <c r="A272" s="122" t="s">
        <v>645</v>
      </c>
      <c r="B272" s="130" t="s">
        <v>510</v>
      </c>
      <c r="C272" s="131"/>
      <c r="D272" s="102"/>
      <c r="E272" s="102"/>
      <c r="F272" s="102" t="s">
        <v>454</v>
      </c>
      <c r="G272" s="79">
        <f>(COUNTIFS('MASTER TT'!$E$2:$E$587,$A$2:$A$7563,'MASTER TT'!$B$2:$B$587,"MONDAY",'MASTER TT'!$C$2:$C$587,"08*-1*",'MASTER TT'!$AM$2:$AM$587,"MAY-AUG 2025",'MASTER TT'!$J$2:$J$587,"&gt;=1"))</f>
        <v>0</v>
      </c>
      <c r="H272" s="79">
        <f>(COUNTIFS('MASTER TT'!$E$2:$E$587,$A$2:$A$7563,'MASTER TT'!$B$2:$B$587,"MONDAY",'MASTER TT'!$C$2:$C$587,"1100-1*",'MASTER TT'!$AM$2:$AM$587,"MAY-AUG 2025",'MASTER TT'!$J$2:$J$587,"&gt;=1"))</f>
        <v>0</v>
      </c>
      <c r="I272" s="79">
        <f>(COUNTIFS('MASTER TT'!$E$2:$E$587,$A$2:$A$7563,'MASTER TT'!$B$2:$B$587,"MONDAY",'MASTER TT'!$C$2:$C$587,"1200-1*",'MASTER TT'!$AM$2:$AM$587,"JAN-APRIL 2025",'MASTER TT'!$J$2:$J$587,"&gt;=1"))</f>
        <v>0</v>
      </c>
      <c r="J272" s="79">
        <f>(COUNTIFS('MASTER TT'!$E$2:$E$587,$A$2:$A$7563,'MASTER TT'!$B$2:$B$587,"MONDAY",'MASTER TT'!$C$2:$C$587,"1300-1*",'MASTER TT'!$AM$2:$AM$587,"JAN-APRIL 2025",'MASTER TT'!$J$2:$J$587,"&gt;=1"))</f>
        <v>0</v>
      </c>
      <c r="K272" s="79">
        <f>(COUNTIFS('MASTER TT'!$E$2:$E$587,$A$2:$A$7563,'MASTER TT'!$B$2:$B$587,"MONDAY",'MASTER TT'!$C$2:$C$587,"14*-1*",'MASTER TT'!$AM$2:$AM$587,"MAY-AUG 2025",'MASTER TT'!$J$2:$J$587,"&gt;=1"))</f>
        <v>0</v>
      </c>
      <c r="L272" s="79">
        <f>(COUNTIFS('MASTER TT'!$E$2:$E$587,$A$2:$A$7563,'MASTER TT'!$B$2:$B$587,"MONDAY",'MASTER TT'!$C$2:$C$587,"17*-*",'MASTER TT'!$AM$2:$AM$587,"JAN-APRIL 2025",'MASTER TT'!$J$2:$J$587,"&gt;=1"))</f>
        <v>0</v>
      </c>
      <c r="M272" s="79">
        <f>(COUNTIFS('MASTER TT'!$E$2:$E$587,$A$2:$A$7563,'MASTER TT'!$B$2:$B$587,"TUESDAY",'MASTER TT'!$C$2:$C$587,"0800-1*",'MASTER TT'!$AM$2:$AM$587,"MAY-AUG 2025",'MASTER TT'!$J$2:$J$587,"&gt;=1"))</f>
        <v>0</v>
      </c>
      <c r="N272" s="79">
        <f>(COUNTIFS('MASTER TT'!$E$2:$E$587,$A$2:$A$7563,'MASTER TT'!$B$2:$B$587,"TUESDAY",'MASTER TT'!$C$2:$C$587,"1100-1*",'MASTER TT'!$AM$2:$AM$587,"JMAY-AUG 2025",'MASTER TT'!$J$2:$J$587,"&gt;=1"))</f>
        <v>0</v>
      </c>
      <c r="O272" s="79">
        <f>(COUNTIFS('MASTER TT'!$E$2:$E$587,$A$2:$A$7563,'MASTER TT'!$B$2:$B$587,"TUESDAY",'MASTER TT'!$C$2:$C$587,"1200-1*",'MASTER TT'!$AM$2:$AM$587,"JAN-APRIL 2025",'MASTER TT'!$J$2:$J$587,"&gt;=1"))</f>
        <v>0</v>
      </c>
      <c r="P272" s="79">
        <f>(COUNTIFS('MASTER TT'!$E$2:$E$587,$A$2:$A$7563,'MASTER TT'!$B$2:$B$587,"TUESDAY",'MASTER TT'!$C$2:$C$587,"1300-1*",'MASTER TT'!$AM$2:$AM$587,"MAY-AUG 2025",'MASTER TT'!$J$2:$J$587,"&gt;=1"))</f>
        <v>0</v>
      </c>
      <c r="Q272" s="79">
        <f>(COUNTIFS('MASTER TT'!$E$2:$E$587,$A$2:$A$7563,'MASTER TT'!$B$2:$B$587,"TUESDAY",'MASTER TT'!$C$2:$C$587,"1400-1*",'MASTER TT'!$AM$2:$AM$587,"MAY-AUG 2025",'MASTER TT'!$J$2:$J$587,"&gt;=1"))</f>
        <v>0</v>
      </c>
      <c r="R272" s="79">
        <f>(COUNTIFS('MASTER TT'!$E$2:$E$587,$A$2:$A$7563,'MASTER TT'!$B$2:$B$587,"TUESDAY",'MASTER TT'!$C$2:$C$587,"17*-2*",'MASTER TT'!$AM$2:$AM$587,"MAY-AUG 2025",'MASTER TT'!$J$2:$J$587,"&gt;=1"))</f>
        <v>0</v>
      </c>
      <c r="S27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2" s="79" t="e">
        <f>(COUNTIFS('MASTER TT'!$E$2:$E$68682,$A$2:$A$7563,'MASTER TT'!$B$2:$B$68682,"FRIDAY",'MASTER TT'!$C$2:$C$68682,"0800-1*",'MASTER TT'!$AM$2:$AM$587,"MAY-AUG 2025",'MASTER TT'!$J$2:$J$68682,"&gt;=1"))</f>
        <v>#VALUE!</v>
      </c>
      <c r="AF272" s="79" t="e">
        <f>(COUNTIFS('MASTER TT'!$E$2:$E$68682,$A$2:$A$7563,'MASTER TT'!$B$2:$B$68682,"FRIDAY",'MASTER TT'!$C$2:$C$68682,"1100-1*",'MASTER TT'!$AM$2:$AM$587,"MAY-AUG 2025",'MASTER TT'!$J$2:$J$68682,"&gt;=1"))</f>
        <v>#VALUE!</v>
      </c>
      <c r="AG27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2" s="79" t="e">
        <f>(COUNTIFS('MASTER TT'!$E$2:$E$68682,$A$2:$A$7563,'MASTER TT'!$B$2:$B$68682,"FRIDAY",'MASTER TT'!$C$2:$C$68682,"1400-1*",'MASTER TT'!$AM$2:$AM$587,"MAY-AUG 2025",'MASTER TT'!$J$2:$J$68682,"&gt;=1"))</f>
        <v>#VALUE!</v>
      </c>
      <c r="AJ272" s="79" t="e">
        <f>(COUNTIFS('MASTER TT'!$E$2:$E$68682,$A$2:$A$7563,'MASTER TT'!$B$2:$B$68682,"FRIDAY",'MASTER TT'!$C$2:$C$68682,"17*-2*",'MASTER TT'!$AM$2:$AM$587,"MAY-AUG 2025",'MASTER TT'!$J$2:$J$68682,"&gt;=1"))</f>
        <v>#VALUE!</v>
      </c>
      <c r="AK27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2" s="79">
        <f>(COUNTIFS('MASTER TT'!$E$2:$E$68682,$A$2:$A$7563,'MASTER TT'!$B$2:$B$68682,"SATURDAY",'MASTER TT'!$C$2:$C$68682,"1200-1*",'MASTER TT'!$J$2:$J$68682,"&gt;=1"))</f>
        <v>0</v>
      </c>
      <c r="AN272" s="79">
        <f>(COUNTIFS('MASTER TT'!$E$2:$E$68682,$A$2:$A$7563,'MASTER TT'!$B$2:$B$68682,"SATURDAY",'MASTER TT'!$C$2:$C$68682,"1300-1*",'MASTER TT'!$J$2:$J$68682,"&gt;=1"))</f>
        <v>0</v>
      </c>
      <c r="AO272" s="79">
        <f>(COUNTIFS('MASTER TT'!$E$2:$E$68682,$A$2:$A$7563,'MASTER TT'!$B$2:$B$68682,"SATURDAY",'MASTER TT'!$C$2:$C$68682,"14*-1*",'MASTER TT'!$J$2:$J$68682,"&gt;=1"))</f>
        <v>0</v>
      </c>
      <c r="AP27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2" s="79" t="e">
        <f>(COUNTIFS('MASTER TT'!$E$2:$E$68682,$A$2:$A$7563,'MASTER TT'!$B$2:$B$68682,"SUNDAY",'MASTER TT'!$C$2:$C$68682,"0800-1*",'MASTER TT'!$AM$2:$AM$587,"MAY-AUG 2025",'MASTER TT'!$J$2:$J$68682,"&gt;=1"))</f>
        <v>#VALUE!</v>
      </c>
      <c r="AR272" s="79" t="e">
        <f>(COUNTIFS('MASTER TT'!$E$2:$E$68682,$A$2:$A$7563,'MASTER TT'!$B$2:$B$68682,"SUNDAY",'MASTER TT'!$C$2:$C$68682,"1100-1*",'MASTER TT'!$AM$2:$AM$587,"MAY-AUG 2025",'MASTER TT'!$J$2:$J$68682,"&gt;=1"))</f>
        <v>#VALUE!</v>
      </c>
      <c r="AS272" s="79" t="e">
        <f>(COUNTIFS('MASTER TT'!$E$2:$E$68682,$A$2:$A$7563,'MASTER TT'!$B$2:$B$68682,"SUNDAY",'MASTER TT'!$C$2:$C$68682,"1200-1*",'MASTER TT'!$AM$2:$AM$587,"MAY-AUG 2025",'MASTER TT'!$J$2:$J$68682,"&gt;=1"))</f>
        <v>#VALUE!</v>
      </c>
      <c r="AT272" s="79" t="e">
        <f>(COUNTIFS('MASTER TT'!$E$2:$E$68682,$A$2:$A$7563,'MASTER TT'!$B$2:$B$68682,"SUNDAY",'MASTER TT'!$C$2:$C$68682,"1300-1*",'MASTER TT'!$AM$2:$AM$587,"MAY-AUG 2025",'MASTER TT'!$J$2:$J$68682,"&gt;=1"))</f>
        <v>#VALUE!</v>
      </c>
      <c r="AU272" s="79" t="e">
        <f>(COUNTIFS('MASTER TT'!$E$2:$E$68682,$A$2:$A$7563,'MASTER TT'!$B$2:$B$68682,"SUNDAY",'MASTER TT'!$C$2:$C$68682,"1400-1*",'MASTER TT'!$AM$2:$AM$587,"MAY-AUG 2025",'MASTER TT'!$J$2:$J$68682,"&gt;=1"))</f>
        <v>#VALUE!</v>
      </c>
      <c r="AV272" s="79" t="e">
        <f>(COUNTIFS('MASTER TT'!$E$2:$E$68682,$A$2:$A$7563,'MASTER TT'!$B$2:$B$68682,"SUNDAY",'MASTER TT'!$C$2:$C$68682,"17*-2*",'MASTER TT'!$AM$2:$AM$587,"MAY-AUG 2025",'MASTER TT'!$J$2:$J$68682,"&gt;=1"))</f>
        <v>#VALUE!</v>
      </c>
      <c r="AW272" s="28"/>
      <c r="AX272" s="29"/>
      <c r="AY272" s="28"/>
      <c r="AZ272" s="28"/>
      <c r="BA272" s="28"/>
      <c r="BB272" s="28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1"/>
      <c r="BZ272" s="31"/>
      <c r="CA272" s="30"/>
      <c r="CB272" s="30"/>
      <c r="CC272" s="30"/>
      <c r="CD272" s="30"/>
      <c r="CE272" s="30"/>
      <c r="CF272" s="30"/>
    </row>
    <row r="273" spans="1:84" ht="14.25" customHeight="1">
      <c r="A273" s="122" t="s">
        <v>646</v>
      </c>
      <c r="B273" s="130" t="s">
        <v>510</v>
      </c>
      <c r="C273" s="131"/>
      <c r="D273" s="102"/>
      <c r="E273" s="102"/>
      <c r="F273" s="102" t="s">
        <v>454</v>
      </c>
      <c r="G273" s="79">
        <f>(COUNTIFS('MASTER TT'!$E$2:$E$587,$A$2:$A$7563,'MASTER TT'!$B$2:$B$587,"MONDAY",'MASTER TT'!$C$2:$C$587,"08*-1*",'MASTER TT'!$AM$2:$AM$587,"MAY-AUG 2025",'MASTER TT'!$J$2:$J$587,"&gt;=1"))</f>
        <v>0</v>
      </c>
      <c r="H273" s="79">
        <f>(COUNTIFS('MASTER TT'!$E$2:$E$587,$A$2:$A$7563,'MASTER TT'!$B$2:$B$587,"MONDAY",'MASTER TT'!$C$2:$C$587,"1100-1*",'MASTER TT'!$AM$2:$AM$587,"MAY-AUG 2025",'MASTER TT'!$J$2:$J$587,"&gt;=1"))</f>
        <v>0</v>
      </c>
      <c r="I273" s="79">
        <f>(COUNTIFS('MASTER TT'!$E$2:$E$587,$A$2:$A$7563,'MASTER TT'!$B$2:$B$587,"MONDAY",'MASTER TT'!$C$2:$C$587,"1200-1*",'MASTER TT'!$AM$2:$AM$587,"JAN-APRIL 2025",'MASTER TT'!$J$2:$J$587,"&gt;=1"))</f>
        <v>0</v>
      </c>
      <c r="J273" s="79">
        <f>(COUNTIFS('MASTER TT'!$E$2:$E$587,$A$2:$A$7563,'MASTER TT'!$B$2:$B$587,"MONDAY",'MASTER TT'!$C$2:$C$587,"1300-1*",'MASTER TT'!$AM$2:$AM$587,"JAN-APRIL 2025",'MASTER TT'!$J$2:$J$587,"&gt;=1"))</f>
        <v>0</v>
      </c>
      <c r="K273" s="79">
        <f>(COUNTIFS('MASTER TT'!$E$2:$E$587,$A$2:$A$7563,'MASTER TT'!$B$2:$B$587,"MONDAY",'MASTER TT'!$C$2:$C$587,"14*-1*",'MASTER TT'!$AM$2:$AM$587,"MAY-AUG 2025",'MASTER TT'!$J$2:$J$587,"&gt;=1"))</f>
        <v>0</v>
      </c>
      <c r="L273" s="79">
        <f>(COUNTIFS('MASTER TT'!$E$2:$E$587,$A$2:$A$7563,'MASTER TT'!$B$2:$B$587,"MONDAY",'MASTER TT'!$C$2:$C$587,"17*-*",'MASTER TT'!$AM$2:$AM$587,"JAN-APRIL 2025",'MASTER TT'!$J$2:$J$587,"&gt;=1"))</f>
        <v>0</v>
      </c>
      <c r="M273" s="79">
        <f>(COUNTIFS('MASTER TT'!$E$2:$E$587,$A$2:$A$7563,'MASTER TT'!$B$2:$B$587,"TUESDAY",'MASTER TT'!$C$2:$C$587,"0800-1*",'MASTER TT'!$AM$2:$AM$587,"MAY-AUG 2025",'MASTER TT'!$J$2:$J$587,"&gt;=1"))</f>
        <v>0</v>
      </c>
      <c r="N273" s="79">
        <f>(COUNTIFS('MASTER TT'!$E$2:$E$587,$A$2:$A$7563,'MASTER TT'!$B$2:$B$587,"TUESDAY",'MASTER TT'!$C$2:$C$587,"1100-1*",'MASTER TT'!$AM$2:$AM$587,"JMAY-AUG 2025",'MASTER TT'!$J$2:$J$587,"&gt;=1"))</f>
        <v>0</v>
      </c>
      <c r="O273" s="79">
        <f>(COUNTIFS('MASTER TT'!$E$2:$E$587,$A$2:$A$7563,'MASTER TT'!$B$2:$B$587,"TUESDAY",'MASTER TT'!$C$2:$C$587,"1200-1*",'MASTER TT'!$AM$2:$AM$587,"JAN-APRIL 2025",'MASTER TT'!$J$2:$J$587,"&gt;=1"))</f>
        <v>0</v>
      </c>
      <c r="P273" s="79">
        <f>(COUNTIFS('MASTER TT'!$E$2:$E$587,$A$2:$A$7563,'MASTER TT'!$B$2:$B$587,"TUESDAY",'MASTER TT'!$C$2:$C$587,"1300-1*",'MASTER TT'!$AM$2:$AM$587,"MAY-AUG 2025",'MASTER TT'!$J$2:$J$587,"&gt;=1"))</f>
        <v>0</v>
      </c>
      <c r="Q273" s="79">
        <f>(COUNTIFS('MASTER TT'!$E$2:$E$587,$A$2:$A$7563,'MASTER TT'!$B$2:$B$587,"TUESDAY",'MASTER TT'!$C$2:$C$587,"1400-1*",'MASTER TT'!$AM$2:$AM$587,"MAY-AUG 2025",'MASTER TT'!$J$2:$J$587,"&gt;=1"))</f>
        <v>0</v>
      </c>
      <c r="R273" s="79">
        <f>(COUNTIFS('MASTER TT'!$E$2:$E$587,$A$2:$A$7563,'MASTER TT'!$B$2:$B$587,"TUESDAY",'MASTER TT'!$C$2:$C$587,"17*-2*",'MASTER TT'!$AM$2:$AM$587,"MAY-AUG 2025",'MASTER TT'!$J$2:$J$587,"&gt;=1"))</f>
        <v>0</v>
      </c>
      <c r="S27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3" s="79" t="e">
        <f>(COUNTIFS('MASTER TT'!$E$2:$E$68682,$A$2:$A$7563,'MASTER TT'!$B$2:$B$68682,"FRIDAY",'MASTER TT'!$C$2:$C$68682,"0800-1*",'MASTER TT'!$AM$2:$AM$587,"MAY-AUG 2025",'MASTER TT'!$J$2:$J$68682,"&gt;=1"))</f>
        <v>#VALUE!</v>
      </c>
      <c r="AF273" s="79" t="e">
        <f>(COUNTIFS('MASTER TT'!$E$2:$E$68682,$A$2:$A$7563,'MASTER TT'!$B$2:$B$68682,"FRIDAY",'MASTER TT'!$C$2:$C$68682,"1100-1*",'MASTER TT'!$AM$2:$AM$587,"MAY-AUG 2025",'MASTER TT'!$J$2:$J$68682,"&gt;=1"))</f>
        <v>#VALUE!</v>
      </c>
      <c r="AG27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3" s="79" t="e">
        <f>(COUNTIFS('MASTER TT'!$E$2:$E$68682,$A$2:$A$7563,'MASTER TT'!$B$2:$B$68682,"FRIDAY",'MASTER TT'!$C$2:$C$68682,"1400-1*",'MASTER TT'!$AM$2:$AM$587,"MAY-AUG 2025",'MASTER TT'!$J$2:$J$68682,"&gt;=1"))</f>
        <v>#VALUE!</v>
      </c>
      <c r="AJ273" s="79" t="e">
        <f>(COUNTIFS('MASTER TT'!$E$2:$E$68682,$A$2:$A$7563,'MASTER TT'!$B$2:$B$68682,"FRIDAY",'MASTER TT'!$C$2:$C$68682,"17*-2*",'MASTER TT'!$AM$2:$AM$587,"MAY-AUG 2025",'MASTER TT'!$J$2:$J$68682,"&gt;=1"))</f>
        <v>#VALUE!</v>
      </c>
      <c r="AK27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3" s="79">
        <f>(COUNTIFS('MASTER TT'!$E$2:$E$68682,$A$2:$A$7563,'MASTER TT'!$B$2:$B$68682,"SATURDAY",'MASTER TT'!$C$2:$C$68682,"1200-1*",'MASTER TT'!$J$2:$J$68682,"&gt;=1"))</f>
        <v>0</v>
      </c>
      <c r="AN273" s="79">
        <f>(COUNTIFS('MASTER TT'!$E$2:$E$68682,$A$2:$A$7563,'MASTER TT'!$B$2:$B$68682,"SATURDAY",'MASTER TT'!$C$2:$C$68682,"1300-1*",'MASTER TT'!$J$2:$J$68682,"&gt;=1"))</f>
        <v>0</v>
      </c>
      <c r="AO273" s="79">
        <f>(COUNTIFS('MASTER TT'!$E$2:$E$68682,$A$2:$A$7563,'MASTER TT'!$B$2:$B$68682,"SATURDAY",'MASTER TT'!$C$2:$C$68682,"14*-1*",'MASTER TT'!$J$2:$J$68682,"&gt;=1"))</f>
        <v>0</v>
      </c>
      <c r="AP27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3" s="79" t="e">
        <f>(COUNTIFS('MASTER TT'!$E$2:$E$68682,$A$2:$A$7563,'MASTER TT'!$B$2:$B$68682,"SUNDAY",'MASTER TT'!$C$2:$C$68682,"0800-1*",'MASTER TT'!$AM$2:$AM$587,"MAY-AUG 2025",'MASTER TT'!$J$2:$J$68682,"&gt;=1"))</f>
        <v>#VALUE!</v>
      </c>
      <c r="AR273" s="79" t="e">
        <f>(COUNTIFS('MASTER TT'!$E$2:$E$68682,$A$2:$A$7563,'MASTER TT'!$B$2:$B$68682,"SUNDAY",'MASTER TT'!$C$2:$C$68682,"1100-1*",'MASTER TT'!$AM$2:$AM$587,"MAY-AUG 2025",'MASTER TT'!$J$2:$J$68682,"&gt;=1"))</f>
        <v>#VALUE!</v>
      </c>
      <c r="AS273" s="79" t="e">
        <f>(COUNTIFS('MASTER TT'!$E$2:$E$68682,$A$2:$A$7563,'MASTER TT'!$B$2:$B$68682,"SUNDAY",'MASTER TT'!$C$2:$C$68682,"1200-1*",'MASTER TT'!$AM$2:$AM$587,"MAY-AUG 2025",'MASTER TT'!$J$2:$J$68682,"&gt;=1"))</f>
        <v>#VALUE!</v>
      </c>
      <c r="AT273" s="79" t="e">
        <f>(COUNTIFS('MASTER TT'!$E$2:$E$68682,$A$2:$A$7563,'MASTER TT'!$B$2:$B$68682,"SUNDAY",'MASTER TT'!$C$2:$C$68682,"1300-1*",'MASTER TT'!$AM$2:$AM$587,"MAY-AUG 2025",'MASTER TT'!$J$2:$J$68682,"&gt;=1"))</f>
        <v>#VALUE!</v>
      </c>
      <c r="AU273" s="79" t="e">
        <f>(COUNTIFS('MASTER TT'!$E$2:$E$68682,$A$2:$A$7563,'MASTER TT'!$B$2:$B$68682,"SUNDAY",'MASTER TT'!$C$2:$C$68682,"1400-1*",'MASTER TT'!$AM$2:$AM$587,"MAY-AUG 2025",'MASTER TT'!$J$2:$J$68682,"&gt;=1"))</f>
        <v>#VALUE!</v>
      </c>
      <c r="AV273" s="79" t="e">
        <f>(COUNTIFS('MASTER TT'!$E$2:$E$68682,$A$2:$A$7563,'MASTER TT'!$B$2:$B$68682,"SUNDAY",'MASTER TT'!$C$2:$C$68682,"17*-2*",'MASTER TT'!$AM$2:$AM$587,"MAY-AUG 2025",'MASTER TT'!$J$2:$J$68682,"&gt;=1"))</f>
        <v>#VALUE!</v>
      </c>
      <c r="AW273" s="28"/>
      <c r="AX273" s="29"/>
      <c r="AY273" s="28"/>
      <c r="AZ273" s="28"/>
      <c r="BA273" s="28"/>
      <c r="BB273" s="28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1"/>
      <c r="BZ273" s="31"/>
      <c r="CA273" s="30"/>
      <c r="CB273" s="30"/>
      <c r="CC273" s="30"/>
      <c r="CD273" s="30"/>
      <c r="CE273" s="30"/>
      <c r="CF273" s="30"/>
    </row>
    <row r="274" spans="1:84" ht="14.25" customHeight="1">
      <c r="A274" s="122" t="s">
        <v>647</v>
      </c>
      <c r="B274" s="130" t="s">
        <v>510</v>
      </c>
      <c r="C274" s="131"/>
      <c r="D274" s="102"/>
      <c r="E274" s="102"/>
      <c r="F274" s="102" t="s">
        <v>454</v>
      </c>
      <c r="G274" s="79">
        <f>(COUNTIFS('MASTER TT'!$E$2:$E$587,$A$2:$A$7563,'MASTER TT'!$B$2:$B$587,"MONDAY",'MASTER TT'!$C$2:$C$587,"08*-1*",'MASTER TT'!$AM$2:$AM$587,"MAY-AUG 2025",'MASTER TT'!$J$2:$J$587,"&gt;=1"))</f>
        <v>0</v>
      </c>
      <c r="H274" s="79">
        <f>(COUNTIFS('MASTER TT'!$E$2:$E$587,$A$2:$A$7563,'MASTER TT'!$B$2:$B$587,"MONDAY",'MASTER TT'!$C$2:$C$587,"1100-1*",'MASTER TT'!$AM$2:$AM$587,"MAY-AUG 2025",'MASTER TT'!$J$2:$J$587,"&gt;=1"))</f>
        <v>0</v>
      </c>
      <c r="I274" s="79">
        <f>(COUNTIFS('MASTER TT'!$E$2:$E$587,$A$2:$A$7563,'MASTER TT'!$B$2:$B$587,"MONDAY",'MASTER TT'!$C$2:$C$587,"1200-1*",'MASTER TT'!$AM$2:$AM$587,"JAN-APRIL 2025",'MASTER TT'!$J$2:$J$587,"&gt;=1"))</f>
        <v>0</v>
      </c>
      <c r="J274" s="79">
        <f>(COUNTIFS('MASTER TT'!$E$2:$E$587,$A$2:$A$7563,'MASTER TT'!$B$2:$B$587,"MONDAY",'MASTER TT'!$C$2:$C$587,"1300-1*",'MASTER TT'!$AM$2:$AM$587,"JAN-APRIL 2025",'MASTER TT'!$J$2:$J$587,"&gt;=1"))</f>
        <v>0</v>
      </c>
      <c r="K274" s="79">
        <f>(COUNTIFS('MASTER TT'!$E$2:$E$587,$A$2:$A$7563,'MASTER TT'!$B$2:$B$587,"MONDAY",'MASTER TT'!$C$2:$C$587,"14*-1*",'MASTER TT'!$AM$2:$AM$587,"MAY-AUG 2025",'MASTER TT'!$J$2:$J$587,"&gt;=1"))</f>
        <v>0</v>
      </c>
      <c r="L274" s="79">
        <f>(COUNTIFS('MASTER TT'!$E$2:$E$587,$A$2:$A$7563,'MASTER TT'!$B$2:$B$587,"MONDAY",'MASTER TT'!$C$2:$C$587,"17*-*",'MASTER TT'!$AM$2:$AM$587,"JAN-APRIL 2025",'MASTER TT'!$J$2:$J$587,"&gt;=1"))</f>
        <v>0</v>
      </c>
      <c r="M274" s="79">
        <f>(COUNTIFS('MASTER TT'!$E$2:$E$587,$A$2:$A$7563,'MASTER TT'!$B$2:$B$587,"TUESDAY",'MASTER TT'!$C$2:$C$587,"0800-1*",'MASTER TT'!$AM$2:$AM$587,"MAY-AUG 2025",'MASTER TT'!$J$2:$J$587,"&gt;=1"))</f>
        <v>0</v>
      </c>
      <c r="N274" s="79">
        <f>(COUNTIFS('MASTER TT'!$E$2:$E$587,$A$2:$A$7563,'MASTER TT'!$B$2:$B$587,"TUESDAY",'MASTER TT'!$C$2:$C$587,"1100-1*",'MASTER TT'!$AM$2:$AM$587,"JMAY-AUG 2025",'MASTER TT'!$J$2:$J$587,"&gt;=1"))</f>
        <v>0</v>
      </c>
      <c r="O274" s="79">
        <f>(COUNTIFS('MASTER TT'!$E$2:$E$587,$A$2:$A$7563,'MASTER TT'!$B$2:$B$587,"TUESDAY",'MASTER TT'!$C$2:$C$587,"1200-1*",'MASTER TT'!$AM$2:$AM$587,"JAN-APRIL 2025",'MASTER TT'!$J$2:$J$587,"&gt;=1"))</f>
        <v>0</v>
      </c>
      <c r="P274" s="79">
        <f>(COUNTIFS('MASTER TT'!$E$2:$E$587,$A$2:$A$7563,'MASTER TT'!$B$2:$B$587,"TUESDAY",'MASTER TT'!$C$2:$C$587,"1300-1*",'MASTER TT'!$AM$2:$AM$587,"MAY-AUG 2025",'MASTER TT'!$J$2:$J$587,"&gt;=1"))</f>
        <v>0</v>
      </c>
      <c r="Q274" s="79">
        <f>(COUNTIFS('MASTER TT'!$E$2:$E$587,$A$2:$A$7563,'MASTER TT'!$B$2:$B$587,"TUESDAY",'MASTER TT'!$C$2:$C$587,"1400-1*",'MASTER TT'!$AM$2:$AM$587,"MAY-AUG 2025",'MASTER TT'!$J$2:$J$587,"&gt;=1"))</f>
        <v>0</v>
      </c>
      <c r="R274" s="79">
        <f>(COUNTIFS('MASTER TT'!$E$2:$E$587,$A$2:$A$7563,'MASTER TT'!$B$2:$B$587,"TUESDAY",'MASTER TT'!$C$2:$C$587,"17*-2*",'MASTER TT'!$AM$2:$AM$587,"MAY-AUG 2025",'MASTER TT'!$J$2:$J$587,"&gt;=1"))</f>
        <v>0</v>
      </c>
      <c r="S27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4" s="79" t="e">
        <f>(COUNTIFS('MASTER TT'!$E$2:$E$68682,$A$2:$A$7563,'MASTER TT'!$B$2:$B$68682,"FRIDAY",'MASTER TT'!$C$2:$C$68682,"0800-1*",'MASTER TT'!$AM$2:$AM$587,"MAY-AUG 2025",'MASTER TT'!$J$2:$J$68682,"&gt;=1"))</f>
        <v>#VALUE!</v>
      </c>
      <c r="AF274" s="79" t="e">
        <f>(COUNTIFS('MASTER TT'!$E$2:$E$68682,$A$2:$A$7563,'MASTER TT'!$B$2:$B$68682,"FRIDAY",'MASTER TT'!$C$2:$C$68682,"1100-1*",'MASTER TT'!$AM$2:$AM$587,"MAY-AUG 2025",'MASTER TT'!$J$2:$J$68682,"&gt;=1"))</f>
        <v>#VALUE!</v>
      </c>
      <c r="AG27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4" s="79" t="e">
        <f>(COUNTIFS('MASTER TT'!$E$2:$E$68682,$A$2:$A$7563,'MASTER TT'!$B$2:$B$68682,"FRIDAY",'MASTER TT'!$C$2:$C$68682,"1400-1*",'MASTER TT'!$AM$2:$AM$587,"MAY-AUG 2025",'MASTER TT'!$J$2:$J$68682,"&gt;=1"))</f>
        <v>#VALUE!</v>
      </c>
      <c r="AJ274" s="79" t="e">
        <f>(COUNTIFS('MASTER TT'!$E$2:$E$68682,$A$2:$A$7563,'MASTER TT'!$B$2:$B$68682,"FRIDAY",'MASTER TT'!$C$2:$C$68682,"17*-2*",'MASTER TT'!$AM$2:$AM$587,"MAY-AUG 2025",'MASTER TT'!$J$2:$J$68682,"&gt;=1"))</f>
        <v>#VALUE!</v>
      </c>
      <c r="AK27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4" s="79">
        <f>(COUNTIFS('MASTER TT'!$E$2:$E$68682,$A$2:$A$7563,'MASTER TT'!$B$2:$B$68682,"SATURDAY",'MASTER TT'!$C$2:$C$68682,"1200-1*",'MASTER TT'!$J$2:$J$68682,"&gt;=1"))</f>
        <v>0</v>
      </c>
      <c r="AN274" s="79">
        <f>(COUNTIFS('MASTER TT'!$E$2:$E$68682,$A$2:$A$7563,'MASTER TT'!$B$2:$B$68682,"SATURDAY",'MASTER TT'!$C$2:$C$68682,"1300-1*",'MASTER TT'!$J$2:$J$68682,"&gt;=1"))</f>
        <v>0</v>
      </c>
      <c r="AO274" s="79">
        <f>(COUNTIFS('MASTER TT'!$E$2:$E$68682,$A$2:$A$7563,'MASTER TT'!$B$2:$B$68682,"SATURDAY",'MASTER TT'!$C$2:$C$68682,"14*-1*",'MASTER TT'!$J$2:$J$68682,"&gt;=1"))</f>
        <v>0</v>
      </c>
      <c r="AP27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4" s="79" t="e">
        <f>(COUNTIFS('MASTER TT'!$E$2:$E$68682,$A$2:$A$7563,'MASTER TT'!$B$2:$B$68682,"SUNDAY",'MASTER TT'!$C$2:$C$68682,"0800-1*",'MASTER TT'!$AM$2:$AM$587,"MAY-AUG 2025",'MASTER TT'!$J$2:$J$68682,"&gt;=1"))</f>
        <v>#VALUE!</v>
      </c>
      <c r="AR274" s="79" t="e">
        <f>(COUNTIFS('MASTER TT'!$E$2:$E$68682,$A$2:$A$7563,'MASTER TT'!$B$2:$B$68682,"SUNDAY",'MASTER TT'!$C$2:$C$68682,"1100-1*",'MASTER TT'!$AM$2:$AM$587,"MAY-AUG 2025",'MASTER TT'!$J$2:$J$68682,"&gt;=1"))</f>
        <v>#VALUE!</v>
      </c>
      <c r="AS274" s="79" t="e">
        <f>(COUNTIFS('MASTER TT'!$E$2:$E$68682,$A$2:$A$7563,'MASTER TT'!$B$2:$B$68682,"SUNDAY",'MASTER TT'!$C$2:$C$68682,"1200-1*",'MASTER TT'!$AM$2:$AM$587,"MAY-AUG 2025",'MASTER TT'!$J$2:$J$68682,"&gt;=1"))</f>
        <v>#VALUE!</v>
      </c>
      <c r="AT274" s="79" t="e">
        <f>(COUNTIFS('MASTER TT'!$E$2:$E$68682,$A$2:$A$7563,'MASTER TT'!$B$2:$B$68682,"SUNDAY",'MASTER TT'!$C$2:$C$68682,"1300-1*",'MASTER TT'!$AM$2:$AM$587,"MAY-AUG 2025",'MASTER TT'!$J$2:$J$68682,"&gt;=1"))</f>
        <v>#VALUE!</v>
      </c>
      <c r="AU274" s="79" t="e">
        <f>(COUNTIFS('MASTER TT'!$E$2:$E$68682,$A$2:$A$7563,'MASTER TT'!$B$2:$B$68682,"SUNDAY",'MASTER TT'!$C$2:$C$68682,"1400-1*",'MASTER TT'!$AM$2:$AM$587,"MAY-AUG 2025",'MASTER TT'!$J$2:$J$68682,"&gt;=1"))</f>
        <v>#VALUE!</v>
      </c>
      <c r="AV274" s="79" t="e">
        <f>(COUNTIFS('MASTER TT'!$E$2:$E$68682,$A$2:$A$7563,'MASTER TT'!$B$2:$B$68682,"SUNDAY",'MASTER TT'!$C$2:$C$68682,"17*-2*",'MASTER TT'!$AM$2:$AM$587,"MAY-AUG 2025",'MASTER TT'!$J$2:$J$68682,"&gt;=1"))</f>
        <v>#VALUE!</v>
      </c>
      <c r="AW274" s="28"/>
      <c r="AX274" s="29"/>
      <c r="AY274" s="28"/>
      <c r="AZ274" s="28"/>
      <c r="BA274" s="28"/>
      <c r="BB274" s="28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1"/>
      <c r="BZ274" s="31"/>
      <c r="CA274" s="30"/>
      <c r="CB274" s="30"/>
      <c r="CC274" s="30"/>
      <c r="CD274" s="30"/>
      <c r="CE274" s="30"/>
      <c r="CF274" s="30"/>
    </row>
    <row r="275" spans="1:84" ht="14.25" customHeight="1">
      <c r="A275" s="122" t="s">
        <v>648</v>
      </c>
      <c r="B275" s="130" t="s">
        <v>510</v>
      </c>
      <c r="C275" s="131"/>
      <c r="D275" s="102"/>
      <c r="E275" s="102"/>
      <c r="F275" s="102" t="s">
        <v>454</v>
      </c>
      <c r="G275" s="79">
        <f>(COUNTIFS('MASTER TT'!$E$2:$E$587,$A$2:$A$7563,'MASTER TT'!$B$2:$B$587,"MONDAY",'MASTER TT'!$C$2:$C$587,"08*-1*",'MASTER TT'!$AM$2:$AM$587,"MAY-AUG 2025",'MASTER TT'!$J$2:$J$587,"&gt;=1"))</f>
        <v>0</v>
      </c>
      <c r="H275" s="79">
        <f>(COUNTIFS('MASTER TT'!$E$2:$E$587,$A$2:$A$7563,'MASTER TT'!$B$2:$B$587,"MONDAY",'MASTER TT'!$C$2:$C$587,"1100-1*",'MASTER TT'!$AM$2:$AM$587,"MAY-AUG 2025",'MASTER TT'!$J$2:$J$587,"&gt;=1"))</f>
        <v>0</v>
      </c>
      <c r="I275" s="79">
        <f>(COUNTIFS('MASTER TT'!$E$2:$E$587,$A$2:$A$7563,'MASTER TT'!$B$2:$B$587,"MONDAY",'MASTER TT'!$C$2:$C$587,"1200-1*",'MASTER TT'!$AM$2:$AM$587,"JAN-APRIL 2025",'MASTER TT'!$J$2:$J$587,"&gt;=1"))</f>
        <v>0</v>
      </c>
      <c r="J275" s="79">
        <f>(COUNTIFS('MASTER TT'!$E$2:$E$587,$A$2:$A$7563,'MASTER TT'!$B$2:$B$587,"MONDAY",'MASTER TT'!$C$2:$C$587,"1300-1*",'MASTER TT'!$AM$2:$AM$587,"JAN-APRIL 2025",'MASTER TT'!$J$2:$J$587,"&gt;=1"))</f>
        <v>0</v>
      </c>
      <c r="K275" s="79">
        <f>(COUNTIFS('MASTER TT'!$E$2:$E$587,$A$2:$A$7563,'MASTER TT'!$B$2:$B$587,"MONDAY",'MASTER TT'!$C$2:$C$587,"14*-1*",'MASTER TT'!$AM$2:$AM$587,"MAY-AUG 2025",'MASTER TT'!$J$2:$J$587,"&gt;=1"))</f>
        <v>0</v>
      </c>
      <c r="L275" s="79">
        <f>(COUNTIFS('MASTER TT'!$E$2:$E$587,$A$2:$A$7563,'MASTER TT'!$B$2:$B$587,"MONDAY",'MASTER TT'!$C$2:$C$587,"17*-*",'MASTER TT'!$AM$2:$AM$587,"JAN-APRIL 2025",'MASTER TT'!$J$2:$J$587,"&gt;=1"))</f>
        <v>0</v>
      </c>
      <c r="M275" s="79">
        <f>(COUNTIFS('MASTER TT'!$E$2:$E$587,$A$2:$A$7563,'MASTER TT'!$B$2:$B$587,"TUESDAY",'MASTER TT'!$C$2:$C$587,"0800-1*",'MASTER TT'!$AM$2:$AM$587,"MAY-AUG 2025",'MASTER TT'!$J$2:$J$587,"&gt;=1"))</f>
        <v>0</v>
      </c>
      <c r="N275" s="79">
        <f>(COUNTIFS('MASTER TT'!$E$2:$E$587,$A$2:$A$7563,'MASTER TT'!$B$2:$B$587,"TUESDAY",'MASTER TT'!$C$2:$C$587,"1100-1*",'MASTER TT'!$AM$2:$AM$587,"JMAY-AUG 2025",'MASTER TT'!$J$2:$J$587,"&gt;=1"))</f>
        <v>0</v>
      </c>
      <c r="O275" s="79">
        <f>(COUNTIFS('MASTER TT'!$E$2:$E$587,$A$2:$A$7563,'MASTER TT'!$B$2:$B$587,"TUESDAY",'MASTER TT'!$C$2:$C$587,"1200-1*",'MASTER TT'!$AM$2:$AM$587,"JAN-APRIL 2025",'MASTER TT'!$J$2:$J$587,"&gt;=1"))</f>
        <v>0</v>
      </c>
      <c r="P275" s="79">
        <f>(COUNTIFS('MASTER TT'!$E$2:$E$587,$A$2:$A$7563,'MASTER TT'!$B$2:$B$587,"TUESDAY",'MASTER TT'!$C$2:$C$587,"1300-1*",'MASTER TT'!$AM$2:$AM$587,"MAY-AUG 2025",'MASTER TT'!$J$2:$J$587,"&gt;=1"))</f>
        <v>0</v>
      </c>
      <c r="Q275" s="79">
        <f>(COUNTIFS('MASTER TT'!$E$2:$E$587,$A$2:$A$7563,'MASTER TT'!$B$2:$B$587,"TUESDAY",'MASTER TT'!$C$2:$C$587,"1400-1*",'MASTER TT'!$AM$2:$AM$587,"MAY-AUG 2025",'MASTER TT'!$J$2:$J$587,"&gt;=1"))</f>
        <v>0</v>
      </c>
      <c r="R275" s="79">
        <f>(COUNTIFS('MASTER TT'!$E$2:$E$587,$A$2:$A$7563,'MASTER TT'!$B$2:$B$587,"TUESDAY",'MASTER TT'!$C$2:$C$587,"17*-2*",'MASTER TT'!$AM$2:$AM$587,"MAY-AUG 2025",'MASTER TT'!$J$2:$J$587,"&gt;=1"))</f>
        <v>0</v>
      </c>
      <c r="S27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5" s="79" t="e">
        <f>(COUNTIFS('MASTER TT'!$E$2:$E$68682,$A$2:$A$7563,'MASTER TT'!$B$2:$B$68682,"FRIDAY",'MASTER TT'!$C$2:$C$68682,"0800-1*",'MASTER TT'!$AM$2:$AM$587,"MAY-AUG 2025",'MASTER TT'!$J$2:$J$68682,"&gt;=1"))</f>
        <v>#VALUE!</v>
      </c>
      <c r="AF275" s="79" t="e">
        <f>(COUNTIFS('MASTER TT'!$E$2:$E$68682,$A$2:$A$7563,'MASTER TT'!$B$2:$B$68682,"FRIDAY",'MASTER TT'!$C$2:$C$68682,"1100-1*",'MASTER TT'!$AM$2:$AM$587,"MAY-AUG 2025",'MASTER TT'!$J$2:$J$68682,"&gt;=1"))</f>
        <v>#VALUE!</v>
      </c>
      <c r="AG27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5" s="79" t="e">
        <f>(COUNTIFS('MASTER TT'!$E$2:$E$68682,$A$2:$A$7563,'MASTER TT'!$B$2:$B$68682,"FRIDAY",'MASTER TT'!$C$2:$C$68682,"1400-1*",'MASTER TT'!$AM$2:$AM$587,"MAY-AUG 2025",'MASTER TT'!$J$2:$J$68682,"&gt;=1"))</f>
        <v>#VALUE!</v>
      </c>
      <c r="AJ275" s="79" t="e">
        <f>(COUNTIFS('MASTER TT'!$E$2:$E$68682,$A$2:$A$7563,'MASTER TT'!$B$2:$B$68682,"FRIDAY",'MASTER TT'!$C$2:$C$68682,"17*-2*",'MASTER TT'!$AM$2:$AM$587,"MAY-AUG 2025",'MASTER TT'!$J$2:$J$68682,"&gt;=1"))</f>
        <v>#VALUE!</v>
      </c>
      <c r="AK27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5" s="79">
        <f>(COUNTIFS('MASTER TT'!$E$2:$E$68682,$A$2:$A$7563,'MASTER TT'!$B$2:$B$68682,"SATURDAY",'MASTER TT'!$C$2:$C$68682,"1200-1*",'MASTER TT'!$J$2:$J$68682,"&gt;=1"))</f>
        <v>0</v>
      </c>
      <c r="AN275" s="79">
        <f>(COUNTIFS('MASTER TT'!$E$2:$E$68682,$A$2:$A$7563,'MASTER TT'!$B$2:$B$68682,"SATURDAY",'MASTER TT'!$C$2:$C$68682,"1300-1*",'MASTER TT'!$J$2:$J$68682,"&gt;=1"))</f>
        <v>0</v>
      </c>
      <c r="AO275" s="79">
        <f>(COUNTIFS('MASTER TT'!$E$2:$E$68682,$A$2:$A$7563,'MASTER TT'!$B$2:$B$68682,"SATURDAY",'MASTER TT'!$C$2:$C$68682,"14*-1*",'MASTER TT'!$J$2:$J$68682,"&gt;=1"))</f>
        <v>0</v>
      </c>
      <c r="AP27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5" s="79" t="e">
        <f>(COUNTIFS('MASTER TT'!$E$2:$E$68682,$A$2:$A$7563,'MASTER TT'!$B$2:$B$68682,"SUNDAY",'MASTER TT'!$C$2:$C$68682,"0800-1*",'MASTER TT'!$AM$2:$AM$587,"MAY-AUG 2025",'MASTER TT'!$J$2:$J$68682,"&gt;=1"))</f>
        <v>#VALUE!</v>
      </c>
      <c r="AR275" s="79" t="e">
        <f>(COUNTIFS('MASTER TT'!$E$2:$E$68682,$A$2:$A$7563,'MASTER TT'!$B$2:$B$68682,"SUNDAY",'MASTER TT'!$C$2:$C$68682,"1100-1*",'MASTER TT'!$AM$2:$AM$587,"MAY-AUG 2025",'MASTER TT'!$J$2:$J$68682,"&gt;=1"))</f>
        <v>#VALUE!</v>
      </c>
      <c r="AS275" s="79" t="e">
        <f>(COUNTIFS('MASTER TT'!$E$2:$E$68682,$A$2:$A$7563,'MASTER TT'!$B$2:$B$68682,"SUNDAY",'MASTER TT'!$C$2:$C$68682,"1200-1*",'MASTER TT'!$AM$2:$AM$587,"MAY-AUG 2025",'MASTER TT'!$J$2:$J$68682,"&gt;=1"))</f>
        <v>#VALUE!</v>
      </c>
      <c r="AT275" s="79" t="e">
        <f>(COUNTIFS('MASTER TT'!$E$2:$E$68682,$A$2:$A$7563,'MASTER TT'!$B$2:$B$68682,"SUNDAY",'MASTER TT'!$C$2:$C$68682,"1300-1*",'MASTER TT'!$AM$2:$AM$587,"MAY-AUG 2025",'MASTER TT'!$J$2:$J$68682,"&gt;=1"))</f>
        <v>#VALUE!</v>
      </c>
      <c r="AU275" s="79" t="e">
        <f>(COUNTIFS('MASTER TT'!$E$2:$E$68682,$A$2:$A$7563,'MASTER TT'!$B$2:$B$68682,"SUNDAY",'MASTER TT'!$C$2:$C$68682,"1400-1*",'MASTER TT'!$AM$2:$AM$587,"MAY-AUG 2025",'MASTER TT'!$J$2:$J$68682,"&gt;=1"))</f>
        <v>#VALUE!</v>
      </c>
      <c r="AV275" s="79" t="e">
        <f>(COUNTIFS('MASTER TT'!$E$2:$E$68682,$A$2:$A$7563,'MASTER TT'!$B$2:$B$68682,"SUNDAY",'MASTER TT'!$C$2:$C$68682,"17*-2*",'MASTER TT'!$AM$2:$AM$587,"MAY-AUG 2025",'MASTER TT'!$J$2:$J$68682,"&gt;=1"))</f>
        <v>#VALUE!</v>
      </c>
      <c r="AW275" s="28"/>
      <c r="AX275" s="29"/>
      <c r="AY275" s="28"/>
      <c r="AZ275" s="28"/>
      <c r="BA275" s="28"/>
      <c r="BB275" s="28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1"/>
      <c r="BZ275" s="31"/>
      <c r="CA275" s="30"/>
      <c r="CB275" s="30"/>
      <c r="CC275" s="30"/>
      <c r="CD275" s="30"/>
      <c r="CE275" s="30"/>
      <c r="CF275" s="30"/>
    </row>
    <row r="276" spans="1:84" ht="14.25" customHeight="1">
      <c r="A276" s="126" t="s">
        <v>508</v>
      </c>
      <c r="B276" s="130" t="s">
        <v>510</v>
      </c>
      <c r="C276" s="26"/>
      <c r="D276" s="25"/>
      <c r="E276" s="106"/>
      <c r="F276" s="106"/>
      <c r="G276" s="68" t="s">
        <v>369</v>
      </c>
      <c r="H276" s="68" t="s">
        <v>370</v>
      </c>
      <c r="I276" s="68" t="s">
        <v>371</v>
      </c>
      <c r="J276" s="68" t="s">
        <v>372</v>
      </c>
      <c r="K276" s="68" t="s">
        <v>373</v>
      </c>
      <c r="L276" s="68" t="s">
        <v>374</v>
      </c>
      <c r="M276" s="68" t="s">
        <v>369</v>
      </c>
      <c r="N276" s="68" t="s">
        <v>370</v>
      </c>
      <c r="O276" s="68" t="s">
        <v>371</v>
      </c>
      <c r="P276" s="68" t="s">
        <v>372</v>
      </c>
      <c r="Q276" s="68" t="s">
        <v>373</v>
      </c>
      <c r="R276" s="68" t="s">
        <v>374</v>
      </c>
      <c r="S276" s="68" t="s">
        <v>369</v>
      </c>
      <c r="T276" s="68" t="s">
        <v>370</v>
      </c>
      <c r="U276" s="68" t="s">
        <v>371</v>
      </c>
      <c r="V276" s="68" t="s">
        <v>372</v>
      </c>
      <c r="W276" s="68" t="s">
        <v>373</v>
      </c>
      <c r="X276" s="68" t="s">
        <v>374</v>
      </c>
      <c r="Y276" s="68" t="s">
        <v>369</v>
      </c>
      <c r="Z276" s="68" t="s">
        <v>370</v>
      </c>
      <c r="AA276" s="68" t="s">
        <v>371</v>
      </c>
      <c r="AB276" s="68" t="s">
        <v>372</v>
      </c>
      <c r="AC276" s="68" t="s">
        <v>373</v>
      </c>
      <c r="AD276" s="68" t="s">
        <v>374</v>
      </c>
      <c r="AE276" s="68" t="s">
        <v>369</v>
      </c>
      <c r="AF276" s="68" t="s">
        <v>370</v>
      </c>
      <c r="AG276" s="68" t="s">
        <v>371</v>
      </c>
      <c r="AH276" s="68" t="s">
        <v>372</v>
      </c>
      <c r="AI276" s="68" t="s">
        <v>373</v>
      </c>
      <c r="AJ276" s="68" t="s">
        <v>374</v>
      </c>
      <c r="AK276" s="68" t="s">
        <v>369</v>
      </c>
      <c r="AL276" s="68" t="s">
        <v>370</v>
      </c>
      <c r="AM276" s="68" t="s">
        <v>371</v>
      </c>
      <c r="AN276" s="68" t="s">
        <v>372</v>
      </c>
      <c r="AO276" s="68" t="s">
        <v>373</v>
      </c>
      <c r="AP276" s="68" t="s">
        <v>374</v>
      </c>
      <c r="AQ276" s="68" t="s">
        <v>369</v>
      </c>
      <c r="AR276" s="68" t="s">
        <v>370</v>
      </c>
      <c r="AS276" s="68" t="s">
        <v>371</v>
      </c>
      <c r="AT276" s="68" t="s">
        <v>372</v>
      </c>
      <c r="AU276" s="68" t="s">
        <v>373</v>
      </c>
      <c r="AV276" s="68" t="s">
        <v>374</v>
      </c>
      <c r="AW276" s="28"/>
      <c r="AX276" s="28"/>
      <c r="AY276" s="28"/>
      <c r="AZ276" s="28"/>
      <c r="BA276" s="28"/>
      <c r="BB276" s="28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1"/>
      <c r="BZ276" s="31"/>
      <c r="CA276" s="30"/>
      <c r="CB276" s="30"/>
      <c r="CC276" s="30"/>
      <c r="CD276" s="30"/>
      <c r="CE276" s="30"/>
      <c r="CF276" s="30"/>
    </row>
    <row r="277" spans="1:84" ht="14.25" customHeight="1">
      <c r="A277" s="128" t="s">
        <v>649</v>
      </c>
      <c r="B277" s="130" t="s">
        <v>510</v>
      </c>
      <c r="C277" s="26"/>
      <c r="D277" s="106"/>
      <c r="E277" s="106"/>
      <c r="F277" s="106" t="s">
        <v>60</v>
      </c>
      <c r="G277" s="79">
        <f>(COUNTIFS('MASTER TT'!$E$2:$E$68606,$A$2:$A$7563,'MASTER TT'!$B$2:$B$68606,"MONDAY",'MASTER TT'!$C$2:$C$68606,"08*-1*",'MASTER TT'!$AM$2:$AM$68606,"JAN-APRIL 2026",'MASTER TT'!$J$2:$J$68606,"&gt;=1"))</f>
        <v>0</v>
      </c>
      <c r="H277" s="79">
        <f>(COUNTIFS('MASTER TT'!$E$2:$E$68602,$A$2:$A$7563,'MASTER TT'!$B$2:$B$68602,"MONDAY",'MASTER TT'!$C$2:$C$68602,"1100-1*",'MASTER TT'!$AM$2:$AM$68602,"JAN-APRIL 2026",'MASTER TT'!$J$2:$J$68602,"&gt;=1"))</f>
        <v>0</v>
      </c>
      <c r="I277" s="79">
        <f>(COUNTIFS('MASTER TT'!$E$2:$E$68606,$A$2:$A$7563,'MASTER TT'!$B$2:$B$68606,"MONDAY",'MASTER TT'!$C$2:$C$68606,"1200-1*",'MASTER TT'!$AM$2:$AM$68606,"JAN-APRIL 2025",'MASTER TT'!$J$2:$J$68606,"&gt;=1"))</f>
        <v>0</v>
      </c>
      <c r="J277" s="79">
        <f>(COUNTIFS('MASTER TT'!$E$2:$E$68606,$A$2:$A$7563,'MASTER TT'!$B$2:$B$68606,"MONDAY",'MASTER TT'!$C$2:$C$68606,"1300-1*",'MASTER TT'!$AM$2:$AM$68606,"JAN-APRIL 2025",'MASTER TT'!$J$2:$J$68606,"&gt;=1"))</f>
        <v>0</v>
      </c>
      <c r="K277" s="79">
        <f>(COUNTIFS('MASTER TT'!$E$2:$E$68606,$A$2:$A$7563,'MASTER TT'!$B$2:$B$68606,"MONDAY",'MASTER TT'!$C$2:$C$68606,"14*-1*",'MASTER TT'!$AM$2:$AM$68606,"JAN-APRIL 2026",'MASTER TT'!$J$2:$J$68606,"&gt;=1"))</f>
        <v>0</v>
      </c>
      <c r="L277" s="79">
        <f>(COUNTIFS('MASTER TT'!$E$2:$E$68606,$A$2:$A$7563,'MASTER TT'!$B$2:$B$68606,"MONDAY",'MASTER TT'!$C$2:$C$68606,"17*-*",'MASTER TT'!$AM$2:$AM$68606,"JAN-APRIL 2026",'MASTER TT'!$J$2:$J$68606,"&gt;=1"))</f>
        <v>0</v>
      </c>
      <c r="M277" s="79">
        <f>(COUNTIFS('MASTER TT'!$E$2:$E$68606,$A$2:$A$7563,'MASTER TT'!$B$2:$B$68606,"TUESDAY",'MASTER TT'!$C$2:$C$68606,"08*-1*",'MASTER TT'!$AM$2:$AM$68606,"JAN-APRIL 2026",'MASTER TT'!$J$2:$J$68606,"&gt;=1"))</f>
        <v>0</v>
      </c>
      <c r="N277" s="79">
        <f>(COUNTIFS('MASTER TT'!$E$2:$E$68606,$A$2:$A$7563,'MASTER TT'!$B$2:$B$68606,"TUESDAY",'MASTER TT'!$C$2:$C$68606,"1100-1*",'MASTER TT'!$AM$2:$AM$68606,"JAN-APRIL 2026",'MASTER TT'!$J$2:$J$68606,"&gt;=1"))</f>
        <v>0</v>
      </c>
      <c r="O277" s="79">
        <f>(COUNTIFS('MASTER TT'!$E$2:$E$68606,$A$2:$A$7563,'MASTER TT'!$B$2:$B$68606,"MONDAY",'MASTER TT'!$C$2:$C$68606,"1200-1*",'MASTER TT'!$AM$2:$AM$68606,"JAN-APRIL 2025",'MASTER TT'!$J$2:$J$68606,"&gt;=1"))</f>
        <v>0</v>
      </c>
      <c r="P277" s="79">
        <f>(COUNTIFS('MASTER TT'!$E$2:$E$68606,$A$2:$A$7563,'MASTER TT'!$B$2:$B$68606,"TUESDAY",'MASTER TT'!$C$2:$C$68606,"1300-1*",'MASTER TT'!$AM$2:$AM$68606,"JAN-APRIL 2026",'MASTER TT'!$J$2:$J$68606,"&gt;=1"))</f>
        <v>0</v>
      </c>
      <c r="Q277" s="79">
        <f>(COUNTIFS('MASTER TT'!$E$2:$E$68606,$A$2:$A$7563,'MASTER TT'!$B$2:$B$68606,"TUESDAY",'MASTER TT'!$C$2:$C$68606,"14*-1*",'MASTER TT'!$AM$2:$AM$68606,"JAN-APRIL 2026",'MASTER TT'!$J$2:$J$68606,"&gt;=1"))</f>
        <v>0</v>
      </c>
      <c r="R277" s="79">
        <f>(COUNTIFS('MASTER TT'!$E$2:$E$68606,$A$2:$A$7563,'MASTER TT'!$B$2:$B$68606,"TUESDAY",'MASTER TT'!$C$2:$C$68606,"17*-*",'MASTER TT'!$AM$2:$AM$68606,"SEP-DEC  2025",'MASTER TT'!$J$2:$J$68606,"&gt;=1"))</f>
        <v>0</v>
      </c>
      <c r="S277" s="79">
        <f>(COUNTIFS('MASTER TT'!$E$2:$E$68606,$A$2:$A$7563,'MASTER TT'!$B$2:$B$68606,"WEDNESDAY",'MASTER TT'!$C$2:$C$68606,"08*-1*",'MASTER TT'!$AM$2:$AM$68606,"JAN-APRIL 2026",'MASTER TT'!$J$2:$J$68606,"&gt;=1"))</f>
        <v>0</v>
      </c>
      <c r="T277" s="79">
        <f>(COUNTIFS('MASTER TT'!$E$2:$E$68606,$A$2:$A$7563,'MASTER TT'!$B$2:$B$68606,"WEDNESDAY",'MASTER TT'!$C$2:$C$68606,"1100-1*",'MASTER TT'!$AM$2:$AM$68606,"JAN-APRIL 2026",'MASTER TT'!$J$2:$J$68606,"&gt;=1"))</f>
        <v>0</v>
      </c>
      <c r="U277" s="79">
        <f>(COUNTIFS('MASTER TT'!$E$2:$E$68606,$A$2:$A$7563,'MASTER TT'!$B$2:$B$68606,"MONDAY",'MASTER TT'!$C$2:$C$68606,"1200-1*",'MASTER TT'!$AM$2:$AM$68606,"JAN-APRIL 2025",'MASTER TT'!$J$2:$J$68606,"&gt;=1"))</f>
        <v>0</v>
      </c>
      <c r="V277" s="79">
        <f>(COUNTIFS('MASTER TT'!$E$2:$E$68606,$A$2:$A$7563,'MASTER TT'!$B$2:$B$68606,"MONDAY",'MASTER TT'!$C$2:$C$68606,"1300-1*",'MASTER TT'!$AM$2:$AM$68606,"JAN-APRIL 2025",'MASTER TT'!$J$2:$J$68606,"&gt;=1"))</f>
        <v>0</v>
      </c>
      <c r="W277" s="79">
        <f>(COUNTIFS('MASTER TT'!$E$2:$E$68606,$A$2:$A$7563,'MASTER TT'!$B$2:$B$68606,"WEDNESDAY",'MASTER TT'!$C$2:$C$68606,"14*-1*",'MASTER TT'!$AM$2:$AM$68606,"JAN-APRIL 2026",'MASTER TT'!$J$2:$J$68606,"&gt;=1"))</f>
        <v>0</v>
      </c>
      <c r="X277" s="79">
        <f>(COUNTIFS('MASTER TT'!$E$2:$E$68606,$A$2:$A$7563,'MASTER TT'!$B$2:$B$68606,"WEDNESDAY",'MASTER TT'!$C$2:$C$68606,"17*-*",'MASTER TT'!$AM$2:$AM$68606,"JAN-APRIL 2026",'MASTER TT'!$J$2:$J$68606,"&gt;=1"))</f>
        <v>0</v>
      </c>
      <c r="Y277" s="79">
        <f>(COUNTIFS('MASTER TT'!$E$2:$E$68606,$A$2:$A$7563,'MASTER TT'!$B$2:$B$68606,"THURSDAY",'MASTER TT'!$C$2:$C$68606,"08*-1*",'MASTER TT'!$AM$2:$AM$68606,"JAN-APRIL 2026",'MASTER TT'!$J$2:$J$68606,"&gt;=1"))</f>
        <v>0</v>
      </c>
      <c r="Z277" s="79">
        <f>(COUNTIFS('MASTER TT'!$E$2:$E$68606,$A$2:$A$7563,'MASTER TT'!$B$2:$B$68606,"THURSDAY",'MASTER TT'!$C$2:$C$68606,"1100-1*",'MASTER TT'!$AM$2:$AM$68606,"JAN-APRIL 2026",'MASTER TT'!$J$2:$J$68606,"&gt;=1"))</f>
        <v>0</v>
      </c>
      <c r="AA277" s="79">
        <f>(COUNTIFS('MASTER TT'!$E$2:$E$68606,$A$2:$A$7563,'MASTER TT'!$B$2:$B$68606,"MONDAY",'MASTER TT'!$C$2:$C$68606,"1200-1*",'MASTER TT'!$AM$2:$AM$68606,"JAN-APRIL 2025",'MASTER TT'!$J$2:$J$68606,"&gt;=1"))</f>
        <v>0</v>
      </c>
      <c r="AB277" s="79">
        <f>(COUNTIFS('MASTER TT'!$E$2:$E$68606,$A$2:$A$7563,'MASTER TT'!$B$2:$B$68606,"MONDAY",'MASTER TT'!$C$2:$C$68606,"1300-1*",'MASTER TT'!$AM$2:$AM$68606,"JAN-APRIL 2025",'MASTER TT'!$J$2:$J$68606,"&gt;=1"))</f>
        <v>0</v>
      </c>
      <c r="AC277" s="79">
        <f>(COUNTIFS('MASTER TT'!$E$2:$E$68606,$A$2:$A$7563,'MASTER TT'!$B$2:$B$68606,"THURSDAY",'MASTER TT'!$C$2:$C$68606,"14*-1*",'MASTER TT'!$AM$2:$AM$68606,"JAN-APRIL 2026",'MASTER TT'!$J$2:$J$68606,"&gt;=1"))</f>
        <v>0</v>
      </c>
      <c r="AD277" s="79">
        <f>(COUNTIFS('MASTER TT'!$E$2:$E$68606,$A$2:$A$7563,'MASTER TT'!$B$2:$B$68606,"THURSDAY",'MASTER TT'!$C$2:$C$68606,"17*-*",'MASTER TT'!$AM$2:$AM$68606,"JAN-APRIL 2026",'MASTER TT'!$J$2:$J$68606,"&gt;=1"))</f>
        <v>0</v>
      </c>
      <c r="AE277" s="79">
        <f>(COUNTIFS('MASTER TT'!$E$2:$E$68606,$A$2:$A$7563,'MASTER TT'!$B$2:$B$68606,"FRIDAY",'MASTER TT'!$C$2:$C$68606,"08*-1*",'MASTER TT'!$AM$2:$AM$68606,"JAN-APRIL 2026",'MASTER TT'!$J$2:$J$68606,"&gt;=1"))</f>
        <v>0</v>
      </c>
      <c r="AF277" s="79">
        <f>(COUNTIFS('MASTER TT'!$E$2:$E$68606,$A$2:$A$7563,'MASTER TT'!$B$2:$B$68606,"FRIDAY",'MASTER TT'!$C$2:$C$68606,"1100-1*",'MASTER TT'!$AM$2:$AM$68606,"JAN-APRIL 2026",'MASTER TT'!$J$2:$J$68606,"&gt;=1"))</f>
        <v>0</v>
      </c>
      <c r="AG277" s="79">
        <f>(COUNTIFS('MASTER TT'!$E$2:$E$68606,$A$2:$A$7563,'MASTER TT'!$B$2:$B$68606,"MONDAY",'MASTER TT'!$C$2:$C$68606,"1200-1*",'MASTER TT'!$AM$2:$AM$68606,"JAN-APRIL 2025",'MASTER TT'!$J$2:$J$68606,"&gt;=1"))</f>
        <v>0</v>
      </c>
      <c r="AH277" s="79">
        <f>(COUNTIFS('MASTER TT'!$E$2:$E$68606,$A$2:$A$7563,'MASTER TT'!$B$2:$B$68606,"MONDAY",'MASTER TT'!$C$2:$C$68606,"1300-1*",'MASTER TT'!$AM$2:$AM$68606,"JAN-APRIL 2025",'MASTER TT'!$J$2:$J$68606,"&gt;=1"))</f>
        <v>0</v>
      </c>
      <c r="AI277" s="79">
        <f>(COUNTIFS('MASTER TT'!$E$2:$E$68606,$A$2:$A$7563,'MASTER TT'!$B$2:$B$68606,"FRIDAY",'MASTER TT'!$C$2:$C$68606,"14*-1*",'MASTER TT'!$AM$2:$AM$68606,"JAN-APRIL 2026",'MASTER TT'!$J$2:$J$68606,"&gt;=1"))</f>
        <v>0</v>
      </c>
      <c r="AJ277" s="79">
        <f>(COUNTIFS('MASTER TT'!$E$2:$E$68606,$A$2:$A$7563,'MASTER TT'!$B$2:$B$68606,"FRIDAY",'MASTER TT'!$C$2:$C$68606,"17*-*",'MASTER TT'!$AM$2:$AM$68606,"JAN-APRIL 2026",'MASTER TT'!$J$2:$J$68606,"&gt;=1"))</f>
        <v>0</v>
      </c>
      <c r="AK277" s="79">
        <f>(COUNTIFS('MASTER TT'!$E$2:$E$68606,$A$2:$A$7563,'MASTER TT'!$B$2:$B$68606,"SATURDAY",'MASTER TT'!$C$2:$C$68606,"08*-1*",'MASTER TT'!$AM$2:$AM$68606,"JAN-APRIL 2026",'MASTER TT'!$J$2:$J$68606,"&gt;=1"))</f>
        <v>0</v>
      </c>
      <c r="AL277" s="79">
        <f>(COUNTIFS('MASTER TT'!$E$2:$E$68606,$A$2:$A$7563,'MASTER TT'!$B$2:$B$68606,"SATURDAY",'MASTER TT'!$C$2:$C$68606,"1100-1*",'MASTER TT'!$AM$2:$AM$68606,"JAN-APRIL 2026",'MASTER TT'!$J$2:$J$68606,"&gt;=1"))</f>
        <v>0</v>
      </c>
      <c r="AM277" s="79">
        <f>(COUNTIFS('MASTER TT'!$E$2:$E$68606,$A$2:$A$7563,'MASTER TT'!$B$2:$B$68606,"MONDAY",'MASTER TT'!$C$2:$C$68606,"1200-1*",'MASTER TT'!$AM$2:$AM$68606,"JAN-APRIL 2025",'MASTER TT'!$J$2:$J$68606,"&gt;=1"))</f>
        <v>0</v>
      </c>
      <c r="AN277" s="79">
        <f>(COUNTIFS('MASTER TT'!$E$2:$E$68606,$A$2:$A$7563,'MASTER TT'!$B$2:$B$68606,"MONDAY",'MASTER TT'!$C$2:$C$68606,"1300-1*",'MASTER TT'!$AM$2:$AM$68606,"JAN-APRIL 2025",'MASTER TT'!$J$2:$J$68606,"&gt;=1"))</f>
        <v>0</v>
      </c>
      <c r="AO277" s="79">
        <f>(COUNTIFS('MASTER TT'!$E$2:$E$68606,$A$2:$A$7563,'MASTER TT'!$B$2:$B$68606,"MONDAY",'MASTER TT'!$C$2:$C$68606,"14*-1*",'MASTER TT'!$AM$2:$AM$68606,"MAY-AUG 2025",'MASTER TT'!$J$2:$J$68606,"&gt;=1"))</f>
        <v>0</v>
      </c>
      <c r="AP277" s="79">
        <f>(COUNTIFS('MASTER TT'!$E$2:$E$68606,$A$2:$A$7563,'MASTER TT'!$B$2:$B$68606,"SATURDAY",'MASTER TT'!$C$2:$C$68606,"17*-*",'MASTER TT'!$AM$2:$AM$68606,"JAN-APRIL 2026",'MASTER TT'!$J$2:$J$68606,"&gt;=1"))</f>
        <v>0</v>
      </c>
      <c r="AQ277" s="79">
        <f>(COUNTIFS('MASTER TT'!$E$2:$E$68606,$A$2:$A$7563,'MASTER TT'!$B$2:$B$68606,"SUNDAY",'MASTER TT'!$C$2:$C$68606,"08*-1*",'MASTER TT'!$AM$2:$AM$68606,"JAN-APRIL 2026",'MASTER TT'!$J$2:$J$68606,"&gt;=1"))</f>
        <v>0</v>
      </c>
      <c r="AR277" s="79">
        <f>(COUNTIFS('MASTER TT'!$E$2:$E$68607,$A$2:$A$7563,'MASTER TT'!$B$2:$B$68607,"SUNDAY",'MASTER TT'!$C$2:$C$68607,"1100-1*",'MASTER TT'!$AM$2:$AM$68607,"JAN-APRIL 2026",'MASTER TT'!$J$2:$J$68607,"&gt;=1"))</f>
        <v>0</v>
      </c>
      <c r="AS277" s="79">
        <f>(COUNTIFS('MASTER TT'!$E$2:$E$68606,$A$2:$A$7563,'MASTER TT'!$B$2:$B$68606,"SUNDAY",'MASTER TT'!$C$2:$C$68606,"1200-1*",'MASTER TT'!$AM$2:$AM$68606,"JAN-APRIL 2026",'MASTER TT'!$J$2:$J$68606,"&gt;=1"))</f>
        <v>0</v>
      </c>
      <c r="AT277" s="79">
        <f>(COUNTIFS('MASTER TT'!$E$2:$E$68606,$A$2:$A$7563,'MASTER TT'!$B$2:$B$68606,"SUNDAY",'MASTER TT'!$C$2:$C$68606,"1300-1*",'MASTER TT'!$AM$2:$AM$68606,"JAN-APRIL 2026",'MASTER TT'!$J$2:$J$68606,"&gt;=1"))</f>
        <v>0</v>
      </c>
      <c r="AU277" s="79">
        <f>(COUNTIFS('MASTER TT'!$E$2:$E$68606,$A$2:$A$7563,'MASTER TT'!$B$2:$B$68606,"SUNDAY",'MASTER TT'!$C$2:$C$68606,"14*-1*",'MASTER TT'!$AM$2:$AM$68606,"JAN-APRIL 2026",'MASTER TT'!$J$2:$J$68606,"&gt;=1"))</f>
        <v>0</v>
      </c>
      <c r="AV277" s="79">
        <f>(COUNTIFS('MASTER TT'!$E$2:$E$68606,$A$2:$A$7563,'MASTER TT'!$B$2:$B$68606,"SUNDAY",'MASTER TT'!$C$2:$C$68606,"17*-*",'MASTER TT'!$AM$2:$AM$68606,"JAN-APRIL 2026",'MASTER TT'!$J$2:$J$68606,"&gt;=1"))</f>
        <v>0</v>
      </c>
      <c r="AW277" s="28"/>
      <c r="AX277" s="29"/>
      <c r="AY277" s="28"/>
      <c r="AZ277" s="28"/>
      <c r="BA277" s="28"/>
      <c r="BB277" s="28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1"/>
      <c r="BZ277" s="31"/>
      <c r="CA277" s="30"/>
      <c r="CB277" s="30"/>
      <c r="CC277" s="30"/>
      <c r="CD277" s="30"/>
      <c r="CE277" s="30"/>
      <c r="CF277" s="30"/>
    </row>
    <row r="278" spans="1:84" ht="14.25" customHeight="1">
      <c r="A278" s="128" t="s">
        <v>650</v>
      </c>
      <c r="B278" s="130" t="s">
        <v>510</v>
      </c>
      <c r="C278" s="26"/>
      <c r="D278" s="106"/>
      <c r="E278" s="106"/>
      <c r="F278" s="106" t="s">
        <v>60</v>
      </c>
      <c r="G278" s="79">
        <f>(COUNTIFS('MASTER TT'!$E$2:$E$587,$A$2:$A$7563,'MASTER TT'!$B$2:$B$587,"MONDAY",'MASTER TT'!$C$2:$C$587,"08*-1*",'MASTER TT'!$AM$2:$AM$587,"MAY-AUG 2025",'MASTER TT'!$J$2:$J$587,"&gt;=1"))</f>
        <v>0</v>
      </c>
      <c r="H278" s="79">
        <f>(COUNTIFS('MASTER TT'!$E$2:$E$587,$A$2:$A$7563,'MASTER TT'!$B$2:$B$587,"MONDAY",'MASTER TT'!$C$2:$C$587,"1100-1*",'MASTER TT'!$AM$2:$AM$587,"MAY-AUG 2025",'MASTER TT'!$J$2:$J$587,"&gt;=1"))</f>
        <v>0</v>
      </c>
      <c r="I278" s="79">
        <f>(COUNTIFS('MASTER TT'!$E$2:$E$587,$A$2:$A$7563,'MASTER TT'!$B$2:$B$587,"MONDAY",'MASTER TT'!$C$2:$C$587,"1200-1*",'MASTER TT'!$AM$2:$AM$587,"JAN-APRIL 2025",'MASTER TT'!$J$2:$J$587,"&gt;=1"))</f>
        <v>0</v>
      </c>
      <c r="J278" s="79">
        <f>(COUNTIFS('MASTER TT'!$E$2:$E$587,$A$2:$A$7563,'MASTER TT'!$B$2:$B$587,"MONDAY",'MASTER TT'!$C$2:$C$587,"1300-1*",'MASTER TT'!$AM$2:$AM$587,"JAN-APRIL 2025",'MASTER TT'!$J$2:$J$587,"&gt;=1"))</f>
        <v>0</v>
      </c>
      <c r="K278" s="79">
        <f>(COUNTIFS('MASTER TT'!$E$2:$E$587,$A$2:$A$7563,'MASTER TT'!$B$2:$B$587,"MONDAY",'MASTER TT'!$C$2:$C$587,"14*-1*",'MASTER TT'!$AM$2:$AM$587,"MAY-AUG 2025",'MASTER TT'!$J$2:$J$587,"&gt;=1"))</f>
        <v>0</v>
      </c>
      <c r="L278" s="79">
        <f>(COUNTIFS('MASTER TT'!$E$2:$E$587,$A$2:$A$7563,'MASTER TT'!$B$2:$B$587,"MONDAY",'MASTER TT'!$C$2:$C$587,"17*-*",'MASTER TT'!$AM$2:$AM$587,"JAN-APRIL 2025",'MASTER TT'!$J$2:$J$587,"&gt;=1"))</f>
        <v>0</v>
      </c>
      <c r="M278" s="79">
        <f>(COUNTIFS('MASTER TT'!$E$2:$E$587,$A$2:$A$7563,'MASTER TT'!$B$2:$B$587,"TUESDAY",'MASTER TT'!$C$2:$C$587,"0800-1*",'MASTER TT'!$AM$2:$AM$587,"MAY-AUG 2025",'MASTER TT'!$J$2:$J$587,"&gt;=1"))</f>
        <v>0</v>
      </c>
      <c r="N278" s="79">
        <f>(COUNTIFS('MASTER TT'!$E$2:$E$587,$A$2:$A$7563,'MASTER TT'!$B$2:$B$587,"TUESDAY",'MASTER TT'!$C$2:$C$587,"1100-1*",'MASTER TT'!$AM$2:$AM$587,"JMAY-AUG 2025",'MASTER TT'!$J$2:$J$587,"&gt;=1"))</f>
        <v>0</v>
      </c>
      <c r="O278" s="79">
        <f>(COUNTIFS('MASTER TT'!$E$2:$E$587,$A$2:$A$7563,'MASTER TT'!$B$2:$B$587,"TUESDAY",'MASTER TT'!$C$2:$C$587,"1200-1*",'MASTER TT'!$AM$2:$AM$587,"JAN-APRIL 2025",'MASTER TT'!$J$2:$J$587,"&gt;=1"))</f>
        <v>0</v>
      </c>
      <c r="P278" s="79">
        <f>(COUNTIFS('MASTER TT'!$E$2:$E$587,$A$2:$A$7563,'MASTER TT'!$B$2:$B$587,"TUESDAY",'MASTER TT'!$C$2:$C$587,"1300-1*",'MASTER TT'!$AM$2:$AM$587,"MAY-AUG 2025",'MASTER TT'!$J$2:$J$587,"&gt;=1"))</f>
        <v>0</v>
      </c>
      <c r="Q278" s="79">
        <f>(COUNTIFS('MASTER TT'!$E$2:$E$587,$A$2:$A$7563,'MASTER TT'!$B$2:$B$587,"TUESDAY",'MASTER TT'!$C$2:$C$587,"1400-1*",'MASTER TT'!$AM$2:$AM$587,"MAY-AUG 2025",'MASTER TT'!$J$2:$J$587,"&gt;=1"))</f>
        <v>0</v>
      </c>
      <c r="R278" s="79">
        <f>(COUNTIFS('MASTER TT'!$E$2:$E$587,$A$2:$A$7563,'MASTER TT'!$B$2:$B$587,"TUESDAY",'MASTER TT'!$C$2:$C$587,"17*-2*",'MASTER TT'!$AM$2:$AM$587,"MAY-AUG 2025",'MASTER TT'!$J$2:$J$587,"&gt;=1"))</f>
        <v>0</v>
      </c>
      <c r="S27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8" s="79" t="e">
        <f>(COUNTIFS('MASTER TT'!$E$2:$E$68682,$A$2:$A$7563,'MASTER TT'!$B$2:$B$68682,"FRIDAY",'MASTER TT'!$C$2:$C$68682,"0800-1*",'MASTER TT'!$AM$2:$AM$587,"MAY-AUG 2025",'MASTER TT'!$J$2:$J$68682,"&gt;=1"))</f>
        <v>#VALUE!</v>
      </c>
      <c r="AF278" s="79" t="e">
        <f>(COUNTIFS('MASTER TT'!$E$2:$E$68682,$A$2:$A$7563,'MASTER TT'!$B$2:$B$68682,"FRIDAY",'MASTER TT'!$C$2:$C$68682,"1100-1*",'MASTER TT'!$AM$2:$AM$587,"MAY-AUG 2025",'MASTER TT'!$J$2:$J$68682,"&gt;=1"))</f>
        <v>#VALUE!</v>
      </c>
      <c r="AG27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8" s="79" t="e">
        <f>(COUNTIFS('MASTER TT'!$E$2:$E$68682,$A$2:$A$7563,'MASTER TT'!$B$2:$B$68682,"FRIDAY",'MASTER TT'!$C$2:$C$68682,"1400-1*",'MASTER TT'!$AM$2:$AM$587,"MAY-AUG 2025",'MASTER TT'!$J$2:$J$68682,"&gt;=1"))</f>
        <v>#VALUE!</v>
      </c>
      <c r="AJ278" s="79" t="e">
        <f>(COUNTIFS('MASTER TT'!$E$2:$E$68682,$A$2:$A$7563,'MASTER TT'!$B$2:$B$68682,"FRIDAY",'MASTER TT'!$C$2:$C$68682,"17*-2*",'MASTER TT'!$AM$2:$AM$587,"MAY-AUG 2025",'MASTER TT'!$J$2:$J$68682,"&gt;=1"))</f>
        <v>#VALUE!</v>
      </c>
      <c r="AK27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8" s="79">
        <f>(COUNTIFS('MASTER TT'!$E$2:$E$68682,$A$2:$A$7563,'MASTER TT'!$B$2:$B$68682,"SATURDAY",'MASTER TT'!$C$2:$C$68682,"1200-1*",'MASTER TT'!$J$2:$J$68682,"&gt;=1"))</f>
        <v>0</v>
      </c>
      <c r="AN278" s="79">
        <f>(COUNTIFS('MASTER TT'!$E$2:$E$68682,$A$2:$A$7563,'MASTER TT'!$B$2:$B$68682,"SATURDAY",'MASTER TT'!$C$2:$C$68682,"1300-1*",'MASTER TT'!$J$2:$J$68682,"&gt;=1"))</f>
        <v>0</v>
      </c>
      <c r="AO278" s="79">
        <f>(COUNTIFS('MASTER TT'!$E$2:$E$68682,$A$2:$A$7563,'MASTER TT'!$B$2:$B$68682,"SATURDAY",'MASTER TT'!$C$2:$C$68682,"14*-1*",'MASTER TT'!$J$2:$J$68682,"&gt;=1"))</f>
        <v>0</v>
      </c>
      <c r="AP27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8" s="79" t="e">
        <f>(COUNTIFS('MASTER TT'!$E$2:$E$68682,$A$2:$A$7563,'MASTER TT'!$B$2:$B$68682,"SUNDAY",'MASTER TT'!$C$2:$C$68682,"0800-1*",'MASTER TT'!$AM$2:$AM$587,"MAY-AUG 2025",'MASTER TT'!$J$2:$J$68682,"&gt;=1"))</f>
        <v>#VALUE!</v>
      </c>
      <c r="AR278" s="79" t="e">
        <f>(COUNTIFS('MASTER TT'!$E$2:$E$68682,$A$2:$A$7563,'MASTER TT'!$B$2:$B$68682,"SUNDAY",'MASTER TT'!$C$2:$C$68682,"1100-1*",'MASTER TT'!$AM$2:$AM$587,"MAY-AUG 2025",'MASTER TT'!$J$2:$J$68682,"&gt;=1"))</f>
        <v>#VALUE!</v>
      </c>
      <c r="AS278" s="79" t="e">
        <f>(COUNTIFS('MASTER TT'!$E$2:$E$68682,$A$2:$A$7563,'MASTER TT'!$B$2:$B$68682,"SUNDAY",'MASTER TT'!$C$2:$C$68682,"1200-1*",'MASTER TT'!$AM$2:$AM$587,"MAY-AUG 2025",'MASTER TT'!$J$2:$J$68682,"&gt;=1"))</f>
        <v>#VALUE!</v>
      </c>
      <c r="AT278" s="79" t="e">
        <f>(COUNTIFS('MASTER TT'!$E$2:$E$68682,$A$2:$A$7563,'MASTER TT'!$B$2:$B$68682,"SUNDAY",'MASTER TT'!$C$2:$C$68682,"1300-1*",'MASTER TT'!$AM$2:$AM$587,"MAY-AUG 2025",'MASTER TT'!$J$2:$J$68682,"&gt;=1"))</f>
        <v>#VALUE!</v>
      </c>
      <c r="AU278" s="79" t="e">
        <f>(COUNTIFS('MASTER TT'!$E$2:$E$68682,$A$2:$A$7563,'MASTER TT'!$B$2:$B$68682,"SUNDAY",'MASTER TT'!$C$2:$C$68682,"1400-1*",'MASTER TT'!$AM$2:$AM$587,"MAY-AUG 2025",'MASTER TT'!$J$2:$J$68682,"&gt;=1"))</f>
        <v>#VALUE!</v>
      </c>
      <c r="AV278" s="79" t="e">
        <f>(COUNTIFS('MASTER TT'!$E$2:$E$68682,$A$2:$A$7563,'MASTER TT'!$B$2:$B$68682,"SUNDAY",'MASTER TT'!$C$2:$C$68682,"17*-2*",'MASTER TT'!$AM$2:$AM$587,"MAY-AUG 2025",'MASTER TT'!$J$2:$J$68682,"&gt;=1"))</f>
        <v>#VALUE!</v>
      </c>
      <c r="AW278" s="28"/>
      <c r="AX278" s="29"/>
      <c r="AY278" s="28"/>
      <c r="AZ278" s="28"/>
      <c r="BA278" s="28"/>
      <c r="BB278" s="28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1"/>
      <c r="BZ278" s="31"/>
      <c r="CA278" s="30"/>
      <c r="CB278" s="30"/>
      <c r="CC278" s="30"/>
      <c r="CD278" s="30"/>
      <c r="CE278" s="30"/>
      <c r="CF278" s="30"/>
    </row>
    <row r="279" spans="1:84" ht="14.25" customHeight="1">
      <c r="A279" s="128" t="s">
        <v>651</v>
      </c>
      <c r="B279" s="130" t="s">
        <v>510</v>
      </c>
      <c r="C279" s="26"/>
      <c r="D279" s="106"/>
      <c r="E279" s="106"/>
      <c r="F279" s="106" t="s">
        <v>60</v>
      </c>
      <c r="G279" s="79">
        <f>(COUNTIFS('MASTER TT'!$E$2:$E$587,$A$2:$A$7563,'MASTER TT'!$B$2:$B$587,"MONDAY",'MASTER TT'!$C$2:$C$587,"08*-1*",'MASTER TT'!$AM$2:$AM$587,"MAY-AUG 2025",'MASTER TT'!$J$2:$J$587,"&gt;=1"))</f>
        <v>0</v>
      </c>
      <c r="H279" s="79">
        <f>(COUNTIFS('MASTER TT'!$E$2:$E$587,$A$2:$A$7563,'MASTER TT'!$B$2:$B$587,"MONDAY",'MASTER TT'!$C$2:$C$587,"1100-1*",'MASTER TT'!$AM$2:$AM$587,"MAY-AUG 2025",'MASTER TT'!$J$2:$J$587,"&gt;=1"))</f>
        <v>0</v>
      </c>
      <c r="I279" s="79">
        <f>(COUNTIFS('MASTER TT'!$E$2:$E$587,$A$2:$A$7563,'MASTER TT'!$B$2:$B$587,"MONDAY",'MASTER TT'!$C$2:$C$587,"1200-1*",'MASTER TT'!$AM$2:$AM$587,"JAN-APRIL 2025",'MASTER TT'!$J$2:$J$587,"&gt;=1"))</f>
        <v>0</v>
      </c>
      <c r="J279" s="79">
        <f>(COUNTIFS('MASTER TT'!$E$2:$E$587,$A$2:$A$7563,'MASTER TT'!$B$2:$B$587,"MONDAY",'MASTER TT'!$C$2:$C$587,"1300-1*",'MASTER TT'!$AM$2:$AM$587,"JAN-APRIL 2025",'MASTER TT'!$J$2:$J$587,"&gt;=1"))</f>
        <v>0</v>
      </c>
      <c r="K279" s="79">
        <f>(COUNTIFS('MASTER TT'!$E$2:$E$587,$A$2:$A$7563,'MASTER TT'!$B$2:$B$587,"MONDAY",'MASTER TT'!$C$2:$C$587,"14*-1*",'MASTER TT'!$AM$2:$AM$587,"MAY-AUG 2025",'MASTER TT'!$J$2:$J$587,"&gt;=1"))</f>
        <v>0</v>
      </c>
      <c r="L279" s="79">
        <f>(COUNTIFS('MASTER TT'!$E$2:$E$587,$A$2:$A$7563,'MASTER TT'!$B$2:$B$587,"MONDAY",'MASTER TT'!$C$2:$C$587,"17*-*",'MASTER TT'!$AM$2:$AM$587,"JAN-APRIL 2025",'MASTER TT'!$J$2:$J$587,"&gt;=1"))</f>
        <v>0</v>
      </c>
      <c r="M279" s="79">
        <f>(COUNTIFS('MASTER TT'!$E$2:$E$587,$A$2:$A$7563,'MASTER TT'!$B$2:$B$587,"TUESDAY",'MASTER TT'!$C$2:$C$587,"0800-1*",'MASTER TT'!$AM$2:$AM$587,"MAY-AUG 2025",'MASTER TT'!$J$2:$J$587,"&gt;=1"))</f>
        <v>0</v>
      </c>
      <c r="N279" s="79">
        <f>(COUNTIFS('MASTER TT'!$E$2:$E$587,$A$2:$A$7563,'MASTER TT'!$B$2:$B$587,"TUESDAY",'MASTER TT'!$C$2:$C$587,"1100-1*",'MASTER TT'!$AM$2:$AM$587,"JMAY-AUG 2025",'MASTER TT'!$J$2:$J$587,"&gt;=1"))</f>
        <v>0</v>
      </c>
      <c r="O279" s="79">
        <f>(COUNTIFS('MASTER TT'!$E$2:$E$587,$A$2:$A$7563,'MASTER TT'!$B$2:$B$587,"TUESDAY",'MASTER TT'!$C$2:$C$587,"1200-1*",'MASTER TT'!$AM$2:$AM$587,"JAN-APRIL 2025",'MASTER TT'!$J$2:$J$587,"&gt;=1"))</f>
        <v>0</v>
      </c>
      <c r="P279" s="79">
        <f>(COUNTIFS('MASTER TT'!$E$2:$E$587,$A$2:$A$7563,'MASTER TT'!$B$2:$B$587,"TUESDAY",'MASTER TT'!$C$2:$C$587,"1300-1*",'MASTER TT'!$AM$2:$AM$587,"MAY-AUG 2025",'MASTER TT'!$J$2:$J$587,"&gt;=1"))</f>
        <v>0</v>
      </c>
      <c r="Q279" s="79">
        <f>(COUNTIFS('MASTER TT'!$E$2:$E$587,$A$2:$A$7563,'MASTER TT'!$B$2:$B$587,"TUESDAY",'MASTER TT'!$C$2:$C$587,"1400-1*",'MASTER TT'!$AM$2:$AM$587,"MAY-AUG 2025",'MASTER TT'!$J$2:$J$587,"&gt;=1"))</f>
        <v>0</v>
      </c>
      <c r="R279" s="79">
        <f>(COUNTIFS('MASTER TT'!$E$2:$E$587,$A$2:$A$7563,'MASTER TT'!$B$2:$B$587,"TUESDAY",'MASTER TT'!$C$2:$C$587,"17*-2*",'MASTER TT'!$AM$2:$AM$587,"MAY-AUG 2025",'MASTER TT'!$J$2:$J$587,"&gt;=1"))</f>
        <v>0</v>
      </c>
      <c r="S27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7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7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7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7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7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7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7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7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7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7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7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79" s="79" t="e">
        <f>(COUNTIFS('MASTER TT'!$E$2:$E$68682,$A$2:$A$7563,'MASTER TT'!$B$2:$B$68682,"FRIDAY",'MASTER TT'!$C$2:$C$68682,"0800-1*",'MASTER TT'!$AM$2:$AM$587,"MAY-AUG 2025",'MASTER TT'!$J$2:$J$68682,"&gt;=1"))</f>
        <v>#VALUE!</v>
      </c>
      <c r="AF279" s="79" t="e">
        <f>(COUNTIFS('MASTER TT'!$E$2:$E$68682,$A$2:$A$7563,'MASTER TT'!$B$2:$B$68682,"FRIDAY",'MASTER TT'!$C$2:$C$68682,"1100-1*",'MASTER TT'!$AM$2:$AM$587,"MAY-AUG 2025",'MASTER TT'!$J$2:$J$68682,"&gt;=1"))</f>
        <v>#VALUE!</v>
      </c>
      <c r="AG27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7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79" s="79" t="e">
        <f>(COUNTIFS('MASTER TT'!$E$2:$E$68682,$A$2:$A$7563,'MASTER TT'!$B$2:$B$68682,"FRIDAY",'MASTER TT'!$C$2:$C$68682,"1400-1*",'MASTER TT'!$AM$2:$AM$587,"MAY-AUG 2025",'MASTER TT'!$J$2:$J$68682,"&gt;=1"))</f>
        <v>#VALUE!</v>
      </c>
      <c r="AJ279" s="79" t="e">
        <f>(COUNTIFS('MASTER TT'!$E$2:$E$68682,$A$2:$A$7563,'MASTER TT'!$B$2:$B$68682,"FRIDAY",'MASTER TT'!$C$2:$C$68682,"17*-2*",'MASTER TT'!$AM$2:$AM$587,"MAY-AUG 2025",'MASTER TT'!$J$2:$J$68682,"&gt;=1"))</f>
        <v>#VALUE!</v>
      </c>
      <c r="AK27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7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79" s="79">
        <f>(COUNTIFS('MASTER TT'!$E$2:$E$68682,$A$2:$A$7563,'MASTER TT'!$B$2:$B$68682,"SATURDAY",'MASTER TT'!$C$2:$C$68682,"1200-1*",'MASTER TT'!$J$2:$J$68682,"&gt;=1"))</f>
        <v>0</v>
      </c>
      <c r="AN279" s="79">
        <f>(COUNTIFS('MASTER TT'!$E$2:$E$68682,$A$2:$A$7563,'MASTER TT'!$B$2:$B$68682,"SATURDAY",'MASTER TT'!$C$2:$C$68682,"1300-1*",'MASTER TT'!$J$2:$J$68682,"&gt;=1"))</f>
        <v>0</v>
      </c>
      <c r="AO279" s="79">
        <f>(COUNTIFS('MASTER TT'!$E$2:$E$68682,$A$2:$A$7563,'MASTER TT'!$B$2:$B$68682,"SATURDAY",'MASTER TT'!$C$2:$C$68682,"14*-1*",'MASTER TT'!$J$2:$J$68682,"&gt;=1"))</f>
        <v>0</v>
      </c>
      <c r="AP27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79" s="79" t="e">
        <f>(COUNTIFS('MASTER TT'!$E$2:$E$68682,$A$2:$A$7563,'MASTER TT'!$B$2:$B$68682,"SUNDAY",'MASTER TT'!$C$2:$C$68682,"0800-1*",'MASTER TT'!$AM$2:$AM$587,"MAY-AUG 2025",'MASTER TT'!$J$2:$J$68682,"&gt;=1"))</f>
        <v>#VALUE!</v>
      </c>
      <c r="AR279" s="79" t="e">
        <f>(COUNTIFS('MASTER TT'!$E$2:$E$68682,$A$2:$A$7563,'MASTER TT'!$B$2:$B$68682,"SUNDAY",'MASTER TT'!$C$2:$C$68682,"1100-1*",'MASTER TT'!$AM$2:$AM$587,"MAY-AUG 2025",'MASTER TT'!$J$2:$J$68682,"&gt;=1"))</f>
        <v>#VALUE!</v>
      </c>
      <c r="AS279" s="79" t="e">
        <f>(COUNTIFS('MASTER TT'!$E$2:$E$68682,$A$2:$A$7563,'MASTER TT'!$B$2:$B$68682,"SUNDAY",'MASTER TT'!$C$2:$C$68682,"1200-1*",'MASTER TT'!$AM$2:$AM$587,"MAY-AUG 2025",'MASTER TT'!$J$2:$J$68682,"&gt;=1"))</f>
        <v>#VALUE!</v>
      </c>
      <c r="AT279" s="79" t="e">
        <f>(COUNTIFS('MASTER TT'!$E$2:$E$68682,$A$2:$A$7563,'MASTER TT'!$B$2:$B$68682,"SUNDAY",'MASTER TT'!$C$2:$C$68682,"1300-1*",'MASTER TT'!$AM$2:$AM$587,"MAY-AUG 2025",'MASTER TT'!$J$2:$J$68682,"&gt;=1"))</f>
        <v>#VALUE!</v>
      </c>
      <c r="AU279" s="79" t="e">
        <f>(COUNTIFS('MASTER TT'!$E$2:$E$68682,$A$2:$A$7563,'MASTER TT'!$B$2:$B$68682,"SUNDAY",'MASTER TT'!$C$2:$C$68682,"1400-1*",'MASTER TT'!$AM$2:$AM$587,"MAY-AUG 2025",'MASTER TT'!$J$2:$J$68682,"&gt;=1"))</f>
        <v>#VALUE!</v>
      </c>
      <c r="AV279" s="79" t="e">
        <f>(COUNTIFS('MASTER TT'!$E$2:$E$68682,$A$2:$A$7563,'MASTER TT'!$B$2:$B$68682,"SUNDAY",'MASTER TT'!$C$2:$C$68682,"17*-2*",'MASTER TT'!$AM$2:$AM$587,"MAY-AUG 2025",'MASTER TT'!$J$2:$J$68682,"&gt;=1"))</f>
        <v>#VALUE!</v>
      </c>
      <c r="AW279" s="28"/>
      <c r="AX279" s="29"/>
      <c r="AY279" s="28"/>
      <c r="AZ279" s="28"/>
      <c r="BA279" s="28"/>
      <c r="BB279" s="28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1"/>
      <c r="BZ279" s="31"/>
      <c r="CA279" s="30"/>
      <c r="CB279" s="30"/>
      <c r="CC279" s="30"/>
      <c r="CD279" s="30"/>
      <c r="CE279" s="30"/>
      <c r="CF279" s="30"/>
    </row>
    <row r="280" spans="1:84" ht="14.25" customHeight="1">
      <c r="A280" s="128" t="s">
        <v>652</v>
      </c>
      <c r="B280" s="130" t="s">
        <v>510</v>
      </c>
      <c r="C280" s="26"/>
      <c r="D280" s="106"/>
      <c r="E280" s="106"/>
      <c r="F280" s="106" t="s">
        <v>60</v>
      </c>
      <c r="G280" s="79">
        <f>(COUNTIFS('MASTER TT'!$E$2:$E$587,$A$2:$A$7563,'MASTER TT'!$B$2:$B$587,"MONDAY",'MASTER TT'!$C$2:$C$587,"08*-1*",'MASTER TT'!$AM$2:$AM$587,"MAY-AUG 2025",'MASTER TT'!$J$2:$J$587,"&gt;=1"))</f>
        <v>0</v>
      </c>
      <c r="H280" s="79">
        <f>(COUNTIFS('MASTER TT'!$E$2:$E$587,$A$2:$A$7563,'MASTER TT'!$B$2:$B$587,"MONDAY",'MASTER TT'!$C$2:$C$587,"1100-1*",'MASTER TT'!$AM$2:$AM$587,"MAY-AUG 2025",'MASTER TT'!$J$2:$J$587,"&gt;=1"))</f>
        <v>0</v>
      </c>
      <c r="I280" s="79">
        <f>(COUNTIFS('MASTER TT'!$E$2:$E$587,$A$2:$A$7563,'MASTER TT'!$B$2:$B$587,"MONDAY",'MASTER TT'!$C$2:$C$587,"1200-1*",'MASTER TT'!$AM$2:$AM$587,"JAN-APRIL 2025",'MASTER TT'!$J$2:$J$587,"&gt;=1"))</f>
        <v>0</v>
      </c>
      <c r="J280" s="79">
        <f>(COUNTIFS('MASTER TT'!$E$2:$E$587,$A$2:$A$7563,'MASTER TT'!$B$2:$B$587,"MONDAY",'MASTER TT'!$C$2:$C$587,"1300-1*",'MASTER TT'!$AM$2:$AM$587,"JAN-APRIL 2025",'MASTER TT'!$J$2:$J$587,"&gt;=1"))</f>
        <v>0</v>
      </c>
      <c r="K280" s="79">
        <f>(COUNTIFS('MASTER TT'!$E$2:$E$587,$A$2:$A$7563,'MASTER TT'!$B$2:$B$587,"MONDAY",'MASTER TT'!$C$2:$C$587,"14*-1*",'MASTER TT'!$AM$2:$AM$587,"MAY-AUG 2025",'MASTER TT'!$J$2:$J$587,"&gt;=1"))</f>
        <v>0</v>
      </c>
      <c r="L280" s="79">
        <f>(COUNTIFS('MASTER TT'!$E$2:$E$587,$A$2:$A$7563,'MASTER TT'!$B$2:$B$587,"MONDAY",'MASTER TT'!$C$2:$C$587,"17*-*",'MASTER TT'!$AM$2:$AM$587,"JAN-APRIL 2025",'MASTER TT'!$J$2:$J$587,"&gt;=1"))</f>
        <v>0</v>
      </c>
      <c r="M280" s="79">
        <f>(COUNTIFS('MASTER TT'!$E$2:$E$587,$A$2:$A$7563,'MASTER TT'!$B$2:$B$587,"TUESDAY",'MASTER TT'!$C$2:$C$587,"0800-1*",'MASTER TT'!$AM$2:$AM$587,"MAY-AUG 2025",'MASTER TT'!$J$2:$J$587,"&gt;=1"))</f>
        <v>0</v>
      </c>
      <c r="N280" s="79">
        <f>(COUNTIFS('MASTER TT'!$E$2:$E$587,$A$2:$A$7563,'MASTER TT'!$B$2:$B$587,"TUESDAY",'MASTER TT'!$C$2:$C$587,"1100-1*",'MASTER TT'!$AM$2:$AM$587,"JMAY-AUG 2025",'MASTER TT'!$J$2:$J$587,"&gt;=1"))</f>
        <v>0</v>
      </c>
      <c r="O280" s="79">
        <f>(COUNTIFS('MASTER TT'!$E$2:$E$587,$A$2:$A$7563,'MASTER TT'!$B$2:$B$587,"TUESDAY",'MASTER TT'!$C$2:$C$587,"1200-1*",'MASTER TT'!$AM$2:$AM$587,"JAN-APRIL 2025",'MASTER TT'!$J$2:$J$587,"&gt;=1"))</f>
        <v>0</v>
      </c>
      <c r="P280" s="79">
        <f>(COUNTIFS('MASTER TT'!$E$2:$E$587,$A$2:$A$7563,'MASTER TT'!$B$2:$B$587,"TUESDAY",'MASTER TT'!$C$2:$C$587,"1300-1*",'MASTER TT'!$AM$2:$AM$587,"MAY-AUG 2025",'MASTER TT'!$J$2:$J$587,"&gt;=1"))</f>
        <v>0</v>
      </c>
      <c r="Q280" s="79">
        <f>(COUNTIFS('MASTER TT'!$E$2:$E$587,$A$2:$A$7563,'MASTER TT'!$B$2:$B$587,"TUESDAY",'MASTER TT'!$C$2:$C$587,"1400-1*",'MASTER TT'!$AM$2:$AM$587,"MAY-AUG 2025",'MASTER TT'!$J$2:$J$587,"&gt;=1"))</f>
        <v>0</v>
      </c>
      <c r="R280" s="79">
        <f>(COUNTIFS('MASTER TT'!$E$2:$E$587,$A$2:$A$7563,'MASTER TT'!$B$2:$B$587,"TUESDAY",'MASTER TT'!$C$2:$C$587,"17*-2*",'MASTER TT'!$AM$2:$AM$587,"MAY-AUG 2025",'MASTER TT'!$J$2:$J$587,"&gt;=1"))</f>
        <v>0</v>
      </c>
      <c r="S28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0" s="79" t="e">
        <f>(COUNTIFS('MASTER TT'!$E$2:$E$68682,$A$2:$A$7563,'MASTER TT'!$B$2:$B$68682,"FRIDAY",'MASTER TT'!$C$2:$C$68682,"0800-1*",'MASTER TT'!$AM$2:$AM$587,"MAY-AUG 2025",'MASTER TT'!$J$2:$J$68682,"&gt;=1"))</f>
        <v>#VALUE!</v>
      </c>
      <c r="AF280" s="79" t="e">
        <f>(COUNTIFS('MASTER TT'!$E$2:$E$68682,$A$2:$A$7563,'MASTER TT'!$B$2:$B$68682,"FRIDAY",'MASTER TT'!$C$2:$C$68682,"1100-1*",'MASTER TT'!$AM$2:$AM$587,"MAY-AUG 2025",'MASTER TT'!$J$2:$J$68682,"&gt;=1"))</f>
        <v>#VALUE!</v>
      </c>
      <c r="AG28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0" s="79" t="e">
        <f>(COUNTIFS('MASTER TT'!$E$2:$E$68682,$A$2:$A$7563,'MASTER TT'!$B$2:$B$68682,"FRIDAY",'MASTER TT'!$C$2:$C$68682,"1400-1*",'MASTER TT'!$AM$2:$AM$587,"MAY-AUG 2025",'MASTER TT'!$J$2:$J$68682,"&gt;=1"))</f>
        <v>#VALUE!</v>
      </c>
      <c r="AJ280" s="79" t="e">
        <f>(COUNTIFS('MASTER TT'!$E$2:$E$68682,$A$2:$A$7563,'MASTER TT'!$B$2:$B$68682,"FRIDAY",'MASTER TT'!$C$2:$C$68682,"17*-2*",'MASTER TT'!$AM$2:$AM$587,"MAY-AUG 2025",'MASTER TT'!$J$2:$J$68682,"&gt;=1"))</f>
        <v>#VALUE!</v>
      </c>
      <c r="AK28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0" s="79">
        <f>(COUNTIFS('MASTER TT'!$E$2:$E$68682,$A$2:$A$7563,'MASTER TT'!$B$2:$B$68682,"SATURDAY",'MASTER TT'!$C$2:$C$68682,"1200-1*",'MASTER TT'!$J$2:$J$68682,"&gt;=1"))</f>
        <v>0</v>
      </c>
      <c r="AN280" s="79">
        <f>(COUNTIFS('MASTER TT'!$E$2:$E$68682,$A$2:$A$7563,'MASTER TT'!$B$2:$B$68682,"SATURDAY",'MASTER TT'!$C$2:$C$68682,"1300-1*",'MASTER TT'!$J$2:$J$68682,"&gt;=1"))</f>
        <v>0</v>
      </c>
      <c r="AO280" s="79">
        <f>(COUNTIFS('MASTER TT'!$E$2:$E$68682,$A$2:$A$7563,'MASTER TT'!$B$2:$B$68682,"SATURDAY",'MASTER TT'!$C$2:$C$68682,"14*-1*",'MASTER TT'!$J$2:$J$68682,"&gt;=1"))</f>
        <v>0</v>
      </c>
      <c r="AP28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0" s="79" t="e">
        <f>(COUNTIFS('MASTER TT'!$E$2:$E$68682,$A$2:$A$7563,'MASTER TT'!$B$2:$B$68682,"SUNDAY",'MASTER TT'!$C$2:$C$68682,"0800-1*",'MASTER TT'!$AM$2:$AM$587,"MAY-AUG 2025",'MASTER TT'!$J$2:$J$68682,"&gt;=1"))</f>
        <v>#VALUE!</v>
      </c>
      <c r="AR280" s="79" t="e">
        <f>(COUNTIFS('MASTER TT'!$E$2:$E$68682,$A$2:$A$7563,'MASTER TT'!$B$2:$B$68682,"SUNDAY",'MASTER TT'!$C$2:$C$68682,"1100-1*",'MASTER TT'!$AM$2:$AM$587,"MAY-AUG 2025",'MASTER TT'!$J$2:$J$68682,"&gt;=1"))</f>
        <v>#VALUE!</v>
      </c>
      <c r="AS280" s="79" t="e">
        <f>(COUNTIFS('MASTER TT'!$E$2:$E$68682,$A$2:$A$7563,'MASTER TT'!$B$2:$B$68682,"SUNDAY",'MASTER TT'!$C$2:$C$68682,"1200-1*",'MASTER TT'!$AM$2:$AM$587,"MAY-AUG 2025",'MASTER TT'!$J$2:$J$68682,"&gt;=1"))</f>
        <v>#VALUE!</v>
      </c>
      <c r="AT280" s="79" t="e">
        <f>(COUNTIFS('MASTER TT'!$E$2:$E$68682,$A$2:$A$7563,'MASTER TT'!$B$2:$B$68682,"SUNDAY",'MASTER TT'!$C$2:$C$68682,"1300-1*",'MASTER TT'!$AM$2:$AM$587,"MAY-AUG 2025",'MASTER TT'!$J$2:$J$68682,"&gt;=1"))</f>
        <v>#VALUE!</v>
      </c>
      <c r="AU280" s="79" t="e">
        <f>(COUNTIFS('MASTER TT'!$E$2:$E$68682,$A$2:$A$7563,'MASTER TT'!$B$2:$B$68682,"SUNDAY",'MASTER TT'!$C$2:$C$68682,"1400-1*",'MASTER TT'!$AM$2:$AM$587,"MAY-AUG 2025",'MASTER TT'!$J$2:$J$68682,"&gt;=1"))</f>
        <v>#VALUE!</v>
      </c>
      <c r="AV280" s="79" t="e">
        <f>(COUNTIFS('MASTER TT'!$E$2:$E$68682,$A$2:$A$7563,'MASTER TT'!$B$2:$B$68682,"SUNDAY",'MASTER TT'!$C$2:$C$68682,"17*-2*",'MASTER TT'!$AM$2:$AM$587,"MAY-AUG 2025",'MASTER TT'!$J$2:$J$68682,"&gt;=1"))</f>
        <v>#VALUE!</v>
      </c>
      <c r="AW280" s="28"/>
      <c r="AX280" s="29"/>
      <c r="AY280" s="28"/>
      <c r="AZ280" s="28"/>
      <c r="BA280" s="28"/>
      <c r="BB280" s="28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1"/>
      <c r="BZ280" s="31"/>
      <c r="CA280" s="30"/>
      <c r="CB280" s="30"/>
      <c r="CC280" s="30"/>
      <c r="CD280" s="30"/>
      <c r="CE280" s="30"/>
      <c r="CF280" s="30"/>
    </row>
    <row r="281" spans="1:84" ht="14.25" customHeight="1">
      <c r="A281" s="128" t="s">
        <v>653</v>
      </c>
      <c r="B281" s="130" t="s">
        <v>510</v>
      </c>
      <c r="C281" s="26"/>
      <c r="D281" s="106"/>
      <c r="E281" s="106"/>
      <c r="F281" s="106" t="s">
        <v>60</v>
      </c>
      <c r="G281" s="79">
        <f>(COUNTIFS('MASTER TT'!$E$2:$E$587,$A$2:$A$7563,'MASTER TT'!$B$2:$B$587,"MONDAY",'MASTER TT'!$C$2:$C$587,"08*-1*",'MASTER TT'!$AM$2:$AM$587,"MAY-AUG 2025",'MASTER TT'!$J$2:$J$587,"&gt;=1"))</f>
        <v>0</v>
      </c>
      <c r="H281" s="79">
        <f>(COUNTIFS('MASTER TT'!$E$2:$E$587,$A$2:$A$7563,'MASTER TT'!$B$2:$B$587,"MONDAY",'MASTER TT'!$C$2:$C$587,"1100-1*",'MASTER TT'!$AM$2:$AM$587,"MAY-AUG 2025",'MASTER TT'!$J$2:$J$587,"&gt;=1"))</f>
        <v>0</v>
      </c>
      <c r="I281" s="79">
        <f>(COUNTIFS('MASTER TT'!$E$2:$E$587,$A$2:$A$7563,'MASTER TT'!$B$2:$B$587,"MONDAY",'MASTER TT'!$C$2:$C$587,"1200-1*",'MASTER TT'!$AM$2:$AM$587,"JAN-APRIL 2025",'MASTER TT'!$J$2:$J$587,"&gt;=1"))</f>
        <v>0</v>
      </c>
      <c r="J281" s="79">
        <f>(COUNTIFS('MASTER TT'!$E$2:$E$587,$A$2:$A$7563,'MASTER TT'!$B$2:$B$587,"MONDAY",'MASTER TT'!$C$2:$C$587,"1300-1*",'MASTER TT'!$AM$2:$AM$587,"JAN-APRIL 2025",'MASTER TT'!$J$2:$J$587,"&gt;=1"))</f>
        <v>0</v>
      </c>
      <c r="K281" s="79">
        <f>(COUNTIFS('MASTER TT'!$E$2:$E$587,$A$2:$A$7563,'MASTER TT'!$B$2:$B$587,"MONDAY",'MASTER TT'!$C$2:$C$587,"14*-1*",'MASTER TT'!$AM$2:$AM$587,"MAY-AUG 2025",'MASTER TT'!$J$2:$J$587,"&gt;=1"))</f>
        <v>0</v>
      </c>
      <c r="L281" s="79">
        <f>(COUNTIFS('MASTER TT'!$E$2:$E$587,$A$2:$A$7563,'MASTER TT'!$B$2:$B$587,"MONDAY",'MASTER TT'!$C$2:$C$587,"17*-*",'MASTER TT'!$AM$2:$AM$587,"JAN-APRIL 2025",'MASTER TT'!$J$2:$J$587,"&gt;=1"))</f>
        <v>0</v>
      </c>
      <c r="M281" s="79">
        <f>(COUNTIFS('MASTER TT'!$E$2:$E$587,$A$2:$A$7563,'MASTER TT'!$B$2:$B$587,"TUESDAY",'MASTER TT'!$C$2:$C$587,"0800-1*",'MASTER TT'!$AM$2:$AM$587,"MAY-AUG 2025",'MASTER TT'!$J$2:$J$587,"&gt;=1"))</f>
        <v>0</v>
      </c>
      <c r="N281" s="79">
        <f>(COUNTIFS('MASTER TT'!$E$2:$E$587,$A$2:$A$7563,'MASTER TT'!$B$2:$B$587,"TUESDAY",'MASTER TT'!$C$2:$C$587,"1100-1*",'MASTER TT'!$AM$2:$AM$587,"JMAY-AUG 2025",'MASTER TT'!$J$2:$J$587,"&gt;=1"))</f>
        <v>0</v>
      </c>
      <c r="O281" s="79">
        <f>(COUNTIFS('MASTER TT'!$E$2:$E$587,$A$2:$A$7563,'MASTER TT'!$B$2:$B$587,"TUESDAY",'MASTER TT'!$C$2:$C$587,"1200-1*",'MASTER TT'!$AM$2:$AM$587,"JAN-APRIL 2025",'MASTER TT'!$J$2:$J$587,"&gt;=1"))</f>
        <v>0</v>
      </c>
      <c r="P281" s="79">
        <f>(COUNTIFS('MASTER TT'!$E$2:$E$587,$A$2:$A$7563,'MASTER TT'!$B$2:$B$587,"TUESDAY",'MASTER TT'!$C$2:$C$587,"1300-1*",'MASTER TT'!$AM$2:$AM$587,"MAY-AUG 2025",'MASTER TT'!$J$2:$J$587,"&gt;=1"))</f>
        <v>0</v>
      </c>
      <c r="Q281" s="79">
        <f>(COUNTIFS('MASTER TT'!$E$2:$E$587,$A$2:$A$7563,'MASTER TT'!$B$2:$B$587,"TUESDAY",'MASTER TT'!$C$2:$C$587,"1400-1*",'MASTER TT'!$AM$2:$AM$587,"MAY-AUG 2025",'MASTER TT'!$J$2:$J$587,"&gt;=1"))</f>
        <v>0</v>
      </c>
      <c r="R281" s="79">
        <f>(COUNTIFS('MASTER TT'!$E$2:$E$587,$A$2:$A$7563,'MASTER TT'!$B$2:$B$587,"TUESDAY",'MASTER TT'!$C$2:$C$587,"17*-2*",'MASTER TT'!$AM$2:$AM$587,"MAY-AUG 2025",'MASTER TT'!$J$2:$J$587,"&gt;=1"))</f>
        <v>0</v>
      </c>
      <c r="S28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1" s="79" t="e">
        <f>(COUNTIFS('MASTER TT'!$E$2:$E$68682,$A$2:$A$7563,'MASTER TT'!$B$2:$B$68682,"FRIDAY",'MASTER TT'!$C$2:$C$68682,"0800-1*",'MASTER TT'!$AM$2:$AM$587,"MAY-AUG 2025",'MASTER TT'!$J$2:$J$68682,"&gt;=1"))</f>
        <v>#VALUE!</v>
      </c>
      <c r="AF281" s="79" t="e">
        <f>(COUNTIFS('MASTER TT'!$E$2:$E$68682,$A$2:$A$7563,'MASTER TT'!$B$2:$B$68682,"FRIDAY",'MASTER TT'!$C$2:$C$68682,"1100-1*",'MASTER TT'!$AM$2:$AM$587,"MAY-AUG 2025",'MASTER TT'!$J$2:$J$68682,"&gt;=1"))</f>
        <v>#VALUE!</v>
      </c>
      <c r="AG28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1" s="79" t="e">
        <f>(COUNTIFS('MASTER TT'!$E$2:$E$68682,$A$2:$A$7563,'MASTER TT'!$B$2:$B$68682,"FRIDAY",'MASTER TT'!$C$2:$C$68682,"1400-1*",'MASTER TT'!$AM$2:$AM$587,"MAY-AUG 2025",'MASTER TT'!$J$2:$J$68682,"&gt;=1"))</f>
        <v>#VALUE!</v>
      </c>
      <c r="AJ281" s="79" t="e">
        <f>(COUNTIFS('MASTER TT'!$E$2:$E$68682,$A$2:$A$7563,'MASTER TT'!$B$2:$B$68682,"FRIDAY",'MASTER TT'!$C$2:$C$68682,"17*-2*",'MASTER TT'!$AM$2:$AM$587,"MAY-AUG 2025",'MASTER TT'!$J$2:$J$68682,"&gt;=1"))</f>
        <v>#VALUE!</v>
      </c>
      <c r="AK28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1" s="79">
        <f>(COUNTIFS('MASTER TT'!$E$2:$E$68682,$A$2:$A$7563,'MASTER TT'!$B$2:$B$68682,"SATURDAY",'MASTER TT'!$C$2:$C$68682,"1200-1*",'MASTER TT'!$J$2:$J$68682,"&gt;=1"))</f>
        <v>0</v>
      </c>
      <c r="AN281" s="79">
        <f>(COUNTIFS('MASTER TT'!$E$2:$E$68682,$A$2:$A$7563,'MASTER TT'!$B$2:$B$68682,"SATURDAY",'MASTER TT'!$C$2:$C$68682,"1300-1*",'MASTER TT'!$J$2:$J$68682,"&gt;=1"))</f>
        <v>0</v>
      </c>
      <c r="AO281" s="79">
        <f>(COUNTIFS('MASTER TT'!$E$2:$E$68682,$A$2:$A$7563,'MASTER TT'!$B$2:$B$68682,"SATURDAY",'MASTER TT'!$C$2:$C$68682,"14*-1*",'MASTER TT'!$J$2:$J$68682,"&gt;=1"))</f>
        <v>0</v>
      </c>
      <c r="AP28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1" s="79" t="e">
        <f>(COUNTIFS('MASTER TT'!$E$2:$E$68682,$A$2:$A$7563,'MASTER TT'!$B$2:$B$68682,"SUNDAY",'MASTER TT'!$C$2:$C$68682,"0800-1*",'MASTER TT'!$AM$2:$AM$587,"MAY-AUG 2025",'MASTER TT'!$J$2:$J$68682,"&gt;=1"))</f>
        <v>#VALUE!</v>
      </c>
      <c r="AR281" s="79" t="e">
        <f>(COUNTIFS('MASTER TT'!$E$2:$E$68682,$A$2:$A$7563,'MASTER TT'!$B$2:$B$68682,"SUNDAY",'MASTER TT'!$C$2:$C$68682,"1100-1*",'MASTER TT'!$AM$2:$AM$587,"MAY-AUG 2025",'MASTER TT'!$J$2:$J$68682,"&gt;=1"))</f>
        <v>#VALUE!</v>
      </c>
      <c r="AS281" s="79" t="e">
        <f>(COUNTIFS('MASTER TT'!$E$2:$E$68682,$A$2:$A$7563,'MASTER TT'!$B$2:$B$68682,"SUNDAY",'MASTER TT'!$C$2:$C$68682,"1200-1*",'MASTER TT'!$AM$2:$AM$587,"MAY-AUG 2025",'MASTER TT'!$J$2:$J$68682,"&gt;=1"))</f>
        <v>#VALUE!</v>
      </c>
      <c r="AT281" s="79" t="e">
        <f>(COUNTIFS('MASTER TT'!$E$2:$E$68682,$A$2:$A$7563,'MASTER TT'!$B$2:$B$68682,"SUNDAY",'MASTER TT'!$C$2:$C$68682,"1300-1*",'MASTER TT'!$AM$2:$AM$587,"MAY-AUG 2025",'MASTER TT'!$J$2:$J$68682,"&gt;=1"))</f>
        <v>#VALUE!</v>
      </c>
      <c r="AU281" s="79" t="e">
        <f>(COUNTIFS('MASTER TT'!$E$2:$E$68682,$A$2:$A$7563,'MASTER TT'!$B$2:$B$68682,"SUNDAY",'MASTER TT'!$C$2:$C$68682,"1400-1*",'MASTER TT'!$AM$2:$AM$587,"MAY-AUG 2025",'MASTER TT'!$J$2:$J$68682,"&gt;=1"))</f>
        <v>#VALUE!</v>
      </c>
      <c r="AV281" s="79" t="e">
        <f>(COUNTIFS('MASTER TT'!$E$2:$E$68682,$A$2:$A$7563,'MASTER TT'!$B$2:$B$68682,"SUNDAY",'MASTER TT'!$C$2:$C$68682,"17*-2*",'MASTER TT'!$AM$2:$AM$587,"MAY-AUG 2025",'MASTER TT'!$J$2:$J$68682,"&gt;=1"))</f>
        <v>#VALUE!</v>
      </c>
      <c r="AW281" s="28"/>
      <c r="AX281" s="29"/>
      <c r="AY281" s="28"/>
      <c r="AZ281" s="28"/>
      <c r="BA281" s="28"/>
      <c r="BB281" s="28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1"/>
      <c r="BZ281" s="31"/>
      <c r="CA281" s="30"/>
      <c r="CB281" s="30"/>
      <c r="CC281" s="30"/>
      <c r="CD281" s="30"/>
      <c r="CE281" s="30"/>
      <c r="CF281" s="30"/>
    </row>
    <row r="282" spans="1:84" ht="14.25" customHeight="1">
      <c r="A282" s="128" t="s">
        <v>654</v>
      </c>
      <c r="B282" s="130" t="s">
        <v>510</v>
      </c>
      <c r="C282" s="26"/>
      <c r="D282" s="106"/>
      <c r="E282" s="106"/>
      <c r="F282" s="106" t="s">
        <v>60</v>
      </c>
      <c r="G282" s="79">
        <f>(COUNTIFS('MASTER TT'!$E$2:$E$587,$A$2:$A$7563,'MASTER TT'!$B$2:$B$587,"MONDAY",'MASTER TT'!$C$2:$C$587,"08*-1*",'MASTER TT'!$AM$2:$AM$587,"MAY-AUG 2025",'MASTER TT'!$J$2:$J$587,"&gt;=1"))</f>
        <v>0</v>
      </c>
      <c r="H282" s="79">
        <f>(COUNTIFS('MASTER TT'!$E$2:$E$587,$A$2:$A$7563,'MASTER TT'!$B$2:$B$587,"MONDAY",'MASTER TT'!$C$2:$C$587,"1100-1*",'MASTER TT'!$AM$2:$AM$587,"MAY-AUG 2025",'MASTER TT'!$J$2:$J$587,"&gt;=1"))</f>
        <v>0</v>
      </c>
      <c r="I282" s="79">
        <f>(COUNTIFS('MASTER TT'!$E$2:$E$587,$A$2:$A$7563,'MASTER TT'!$B$2:$B$587,"MONDAY",'MASTER TT'!$C$2:$C$587,"1200-1*",'MASTER TT'!$AM$2:$AM$587,"JAN-APRIL 2025",'MASTER TT'!$J$2:$J$587,"&gt;=1"))</f>
        <v>0</v>
      </c>
      <c r="J282" s="79">
        <f>(COUNTIFS('MASTER TT'!$E$2:$E$587,$A$2:$A$7563,'MASTER TT'!$B$2:$B$587,"MONDAY",'MASTER TT'!$C$2:$C$587,"1300-1*",'MASTER TT'!$AM$2:$AM$587,"JAN-APRIL 2025",'MASTER TT'!$J$2:$J$587,"&gt;=1"))</f>
        <v>0</v>
      </c>
      <c r="K282" s="79">
        <f>(COUNTIFS('MASTER TT'!$E$2:$E$587,$A$2:$A$7563,'MASTER TT'!$B$2:$B$587,"MONDAY",'MASTER TT'!$C$2:$C$587,"14*-1*",'MASTER TT'!$AM$2:$AM$587,"MAY-AUG 2025",'MASTER TT'!$J$2:$J$587,"&gt;=1"))</f>
        <v>0</v>
      </c>
      <c r="L282" s="79">
        <f>(COUNTIFS('MASTER TT'!$E$2:$E$587,$A$2:$A$7563,'MASTER TT'!$B$2:$B$587,"MONDAY",'MASTER TT'!$C$2:$C$587,"17*-*",'MASTER TT'!$AM$2:$AM$587,"JAN-APRIL 2025",'MASTER TT'!$J$2:$J$587,"&gt;=1"))</f>
        <v>0</v>
      </c>
      <c r="M282" s="79">
        <f>(COUNTIFS('MASTER TT'!$E$2:$E$587,$A$2:$A$7563,'MASTER TT'!$B$2:$B$587,"TUESDAY",'MASTER TT'!$C$2:$C$587,"0800-1*",'MASTER TT'!$AM$2:$AM$587,"MAY-AUG 2025",'MASTER TT'!$J$2:$J$587,"&gt;=1"))</f>
        <v>0</v>
      </c>
      <c r="N282" s="79">
        <f>(COUNTIFS('MASTER TT'!$E$2:$E$587,$A$2:$A$7563,'MASTER TT'!$B$2:$B$587,"TUESDAY",'MASTER TT'!$C$2:$C$587,"1100-1*",'MASTER TT'!$AM$2:$AM$587,"JMAY-AUG 2025",'MASTER TT'!$J$2:$J$587,"&gt;=1"))</f>
        <v>0</v>
      </c>
      <c r="O282" s="79">
        <f>(COUNTIFS('MASTER TT'!$E$2:$E$587,$A$2:$A$7563,'MASTER TT'!$B$2:$B$587,"TUESDAY",'MASTER TT'!$C$2:$C$587,"1200-1*",'MASTER TT'!$AM$2:$AM$587,"JAN-APRIL 2025",'MASTER TT'!$J$2:$J$587,"&gt;=1"))</f>
        <v>0</v>
      </c>
      <c r="P282" s="79">
        <f>(COUNTIFS('MASTER TT'!$E$2:$E$587,$A$2:$A$7563,'MASTER TT'!$B$2:$B$587,"TUESDAY",'MASTER TT'!$C$2:$C$587,"1300-1*",'MASTER TT'!$AM$2:$AM$587,"MAY-AUG 2025",'MASTER TT'!$J$2:$J$587,"&gt;=1"))</f>
        <v>0</v>
      </c>
      <c r="Q282" s="79">
        <f>(COUNTIFS('MASTER TT'!$E$2:$E$587,$A$2:$A$7563,'MASTER TT'!$B$2:$B$587,"TUESDAY",'MASTER TT'!$C$2:$C$587,"1400-1*",'MASTER TT'!$AM$2:$AM$587,"MAY-AUG 2025",'MASTER TT'!$J$2:$J$587,"&gt;=1"))</f>
        <v>0</v>
      </c>
      <c r="R282" s="79">
        <f>(COUNTIFS('MASTER TT'!$E$2:$E$587,$A$2:$A$7563,'MASTER TT'!$B$2:$B$587,"TUESDAY",'MASTER TT'!$C$2:$C$587,"17*-2*",'MASTER TT'!$AM$2:$AM$587,"MAY-AUG 2025",'MASTER TT'!$J$2:$J$587,"&gt;=1"))</f>
        <v>0</v>
      </c>
      <c r="S28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2" s="79" t="e">
        <f>(COUNTIFS('MASTER TT'!$E$2:$E$68682,$A$2:$A$7563,'MASTER TT'!$B$2:$B$68682,"FRIDAY",'MASTER TT'!$C$2:$C$68682,"0800-1*",'MASTER TT'!$AM$2:$AM$587,"MAY-AUG 2025",'MASTER TT'!$J$2:$J$68682,"&gt;=1"))</f>
        <v>#VALUE!</v>
      </c>
      <c r="AF282" s="79" t="e">
        <f>(COUNTIFS('MASTER TT'!$E$2:$E$68682,$A$2:$A$7563,'MASTER TT'!$B$2:$B$68682,"FRIDAY",'MASTER TT'!$C$2:$C$68682,"1100-1*",'MASTER TT'!$AM$2:$AM$587,"MAY-AUG 2025",'MASTER TT'!$J$2:$J$68682,"&gt;=1"))</f>
        <v>#VALUE!</v>
      </c>
      <c r="AG28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2" s="79" t="e">
        <f>(COUNTIFS('MASTER TT'!$E$2:$E$68682,$A$2:$A$7563,'MASTER TT'!$B$2:$B$68682,"FRIDAY",'MASTER TT'!$C$2:$C$68682,"1400-1*",'MASTER TT'!$AM$2:$AM$587,"MAY-AUG 2025",'MASTER TT'!$J$2:$J$68682,"&gt;=1"))</f>
        <v>#VALUE!</v>
      </c>
      <c r="AJ282" s="79" t="e">
        <f>(COUNTIFS('MASTER TT'!$E$2:$E$68682,$A$2:$A$7563,'MASTER TT'!$B$2:$B$68682,"FRIDAY",'MASTER TT'!$C$2:$C$68682,"17*-2*",'MASTER TT'!$AM$2:$AM$587,"MAY-AUG 2025",'MASTER TT'!$J$2:$J$68682,"&gt;=1"))</f>
        <v>#VALUE!</v>
      </c>
      <c r="AK28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2" s="79">
        <f>(COUNTIFS('MASTER TT'!$E$2:$E$68682,$A$2:$A$7563,'MASTER TT'!$B$2:$B$68682,"SATURDAY",'MASTER TT'!$C$2:$C$68682,"1200-1*",'MASTER TT'!$J$2:$J$68682,"&gt;=1"))</f>
        <v>0</v>
      </c>
      <c r="AN282" s="79">
        <f>(COUNTIFS('MASTER TT'!$E$2:$E$68682,$A$2:$A$7563,'MASTER TT'!$B$2:$B$68682,"SATURDAY",'MASTER TT'!$C$2:$C$68682,"1300-1*",'MASTER TT'!$J$2:$J$68682,"&gt;=1"))</f>
        <v>0</v>
      </c>
      <c r="AO282" s="79">
        <f>(COUNTIFS('MASTER TT'!$E$2:$E$68682,$A$2:$A$7563,'MASTER TT'!$B$2:$B$68682,"SATURDAY",'MASTER TT'!$C$2:$C$68682,"14*-1*",'MASTER TT'!$J$2:$J$68682,"&gt;=1"))</f>
        <v>0</v>
      </c>
      <c r="AP28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2" s="79" t="e">
        <f>(COUNTIFS('MASTER TT'!$E$2:$E$68682,$A$2:$A$7563,'MASTER TT'!$B$2:$B$68682,"SUNDAY",'MASTER TT'!$C$2:$C$68682,"0800-1*",'MASTER TT'!$AM$2:$AM$587,"MAY-AUG 2025",'MASTER TT'!$J$2:$J$68682,"&gt;=1"))</f>
        <v>#VALUE!</v>
      </c>
      <c r="AR282" s="79" t="e">
        <f>(COUNTIFS('MASTER TT'!$E$2:$E$68682,$A$2:$A$7563,'MASTER TT'!$B$2:$B$68682,"SUNDAY",'MASTER TT'!$C$2:$C$68682,"1100-1*",'MASTER TT'!$AM$2:$AM$587,"MAY-AUG 2025",'MASTER TT'!$J$2:$J$68682,"&gt;=1"))</f>
        <v>#VALUE!</v>
      </c>
      <c r="AS282" s="79" t="e">
        <f>(COUNTIFS('MASTER TT'!$E$2:$E$68682,$A$2:$A$7563,'MASTER TT'!$B$2:$B$68682,"SUNDAY",'MASTER TT'!$C$2:$C$68682,"1200-1*",'MASTER TT'!$AM$2:$AM$587,"MAY-AUG 2025",'MASTER TT'!$J$2:$J$68682,"&gt;=1"))</f>
        <v>#VALUE!</v>
      </c>
      <c r="AT282" s="79" t="e">
        <f>(COUNTIFS('MASTER TT'!$E$2:$E$68682,$A$2:$A$7563,'MASTER TT'!$B$2:$B$68682,"SUNDAY",'MASTER TT'!$C$2:$C$68682,"1300-1*",'MASTER TT'!$AM$2:$AM$587,"MAY-AUG 2025",'MASTER TT'!$J$2:$J$68682,"&gt;=1"))</f>
        <v>#VALUE!</v>
      </c>
      <c r="AU282" s="79" t="e">
        <f>(COUNTIFS('MASTER TT'!$E$2:$E$68682,$A$2:$A$7563,'MASTER TT'!$B$2:$B$68682,"SUNDAY",'MASTER TT'!$C$2:$C$68682,"1400-1*",'MASTER TT'!$AM$2:$AM$587,"MAY-AUG 2025",'MASTER TT'!$J$2:$J$68682,"&gt;=1"))</f>
        <v>#VALUE!</v>
      </c>
      <c r="AV282" s="79" t="e">
        <f>(COUNTIFS('MASTER TT'!$E$2:$E$68682,$A$2:$A$7563,'MASTER TT'!$B$2:$B$68682,"SUNDAY",'MASTER TT'!$C$2:$C$68682,"17*-2*",'MASTER TT'!$AM$2:$AM$587,"MAY-AUG 2025",'MASTER TT'!$J$2:$J$68682,"&gt;=1"))</f>
        <v>#VALUE!</v>
      </c>
      <c r="AW282" s="28"/>
      <c r="AX282" s="29"/>
      <c r="AY282" s="28"/>
      <c r="AZ282" s="28"/>
      <c r="BA282" s="28"/>
      <c r="BB282" s="28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1"/>
      <c r="BZ282" s="31"/>
      <c r="CA282" s="30"/>
      <c r="CB282" s="30"/>
      <c r="CC282" s="30"/>
      <c r="CD282" s="30"/>
      <c r="CE282" s="30"/>
      <c r="CF282" s="30"/>
    </row>
    <row r="283" spans="1:84" ht="14.25" customHeight="1">
      <c r="A283" s="128" t="s">
        <v>655</v>
      </c>
      <c r="B283" s="130" t="s">
        <v>510</v>
      </c>
      <c r="C283" s="26"/>
      <c r="D283" s="106"/>
      <c r="E283" s="106"/>
      <c r="F283" s="106" t="s">
        <v>60</v>
      </c>
      <c r="G283" s="79">
        <f>(COUNTIFS('MASTER TT'!$E$2:$E$587,$A$2:$A$7563,'MASTER TT'!$B$2:$B$587,"MONDAY",'MASTER TT'!$C$2:$C$587,"08*-1*",'MASTER TT'!$AM$2:$AM$587,"MAY-AUG 2025",'MASTER TT'!$J$2:$J$587,"&gt;=1"))</f>
        <v>0</v>
      </c>
      <c r="H283" s="79">
        <f>(COUNTIFS('MASTER TT'!$E$2:$E$587,$A$2:$A$7563,'MASTER TT'!$B$2:$B$587,"MONDAY",'MASTER TT'!$C$2:$C$587,"1100-1*",'MASTER TT'!$AM$2:$AM$587,"MAY-AUG 2025",'MASTER TT'!$J$2:$J$587,"&gt;=1"))</f>
        <v>0</v>
      </c>
      <c r="I283" s="79">
        <f>(COUNTIFS('MASTER TT'!$E$2:$E$587,$A$2:$A$7563,'MASTER TT'!$B$2:$B$587,"MONDAY",'MASTER TT'!$C$2:$C$587,"1200-1*",'MASTER TT'!$AM$2:$AM$587,"JAN-APRIL 2025",'MASTER TT'!$J$2:$J$587,"&gt;=1"))</f>
        <v>0</v>
      </c>
      <c r="J283" s="79">
        <f>(COUNTIFS('MASTER TT'!$E$2:$E$587,$A$2:$A$7563,'MASTER TT'!$B$2:$B$587,"MONDAY",'MASTER TT'!$C$2:$C$587,"1300-1*",'MASTER TT'!$AM$2:$AM$587,"JAN-APRIL 2025",'MASTER TT'!$J$2:$J$587,"&gt;=1"))</f>
        <v>0</v>
      </c>
      <c r="K283" s="79">
        <f>(COUNTIFS('MASTER TT'!$E$2:$E$587,$A$2:$A$7563,'MASTER TT'!$B$2:$B$587,"MONDAY",'MASTER TT'!$C$2:$C$587,"14*-1*",'MASTER TT'!$AM$2:$AM$587,"MAY-AUG 2025",'MASTER TT'!$J$2:$J$587,"&gt;=1"))</f>
        <v>0</v>
      </c>
      <c r="L283" s="79">
        <f>(COUNTIFS('MASTER TT'!$E$2:$E$587,$A$2:$A$7563,'MASTER TT'!$B$2:$B$587,"MONDAY",'MASTER TT'!$C$2:$C$587,"17*-*",'MASTER TT'!$AM$2:$AM$587,"JAN-APRIL 2025",'MASTER TT'!$J$2:$J$587,"&gt;=1"))</f>
        <v>0</v>
      </c>
      <c r="M283" s="79">
        <f>(COUNTIFS('MASTER TT'!$E$2:$E$587,$A$2:$A$7563,'MASTER TT'!$B$2:$B$587,"TUESDAY",'MASTER TT'!$C$2:$C$587,"0800-1*",'MASTER TT'!$AM$2:$AM$587,"MAY-AUG 2025",'MASTER TT'!$J$2:$J$587,"&gt;=1"))</f>
        <v>0</v>
      </c>
      <c r="N283" s="79">
        <f>(COUNTIFS('MASTER TT'!$E$2:$E$587,$A$2:$A$7563,'MASTER TT'!$B$2:$B$587,"TUESDAY",'MASTER TT'!$C$2:$C$587,"1100-1*",'MASTER TT'!$AM$2:$AM$587,"JMAY-AUG 2025",'MASTER TT'!$J$2:$J$587,"&gt;=1"))</f>
        <v>0</v>
      </c>
      <c r="O283" s="79">
        <f>(COUNTIFS('MASTER TT'!$E$2:$E$587,$A$2:$A$7563,'MASTER TT'!$B$2:$B$587,"TUESDAY",'MASTER TT'!$C$2:$C$587,"1200-1*",'MASTER TT'!$AM$2:$AM$587,"JAN-APRIL 2025",'MASTER TT'!$J$2:$J$587,"&gt;=1"))</f>
        <v>0</v>
      </c>
      <c r="P283" s="79">
        <f>(COUNTIFS('MASTER TT'!$E$2:$E$587,$A$2:$A$7563,'MASTER TT'!$B$2:$B$587,"TUESDAY",'MASTER TT'!$C$2:$C$587,"1300-1*",'MASTER TT'!$AM$2:$AM$587,"MAY-AUG 2025",'MASTER TT'!$J$2:$J$587,"&gt;=1"))</f>
        <v>0</v>
      </c>
      <c r="Q283" s="79">
        <f>(COUNTIFS('MASTER TT'!$E$2:$E$587,$A$2:$A$7563,'MASTER TT'!$B$2:$B$587,"TUESDAY",'MASTER TT'!$C$2:$C$587,"1400-1*",'MASTER TT'!$AM$2:$AM$587,"MAY-AUG 2025",'MASTER TT'!$J$2:$J$587,"&gt;=1"))</f>
        <v>0</v>
      </c>
      <c r="R283" s="79">
        <f>(COUNTIFS('MASTER TT'!$E$2:$E$587,$A$2:$A$7563,'MASTER TT'!$B$2:$B$587,"TUESDAY",'MASTER TT'!$C$2:$C$587,"17*-2*",'MASTER TT'!$AM$2:$AM$587,"MAY-AUG 2025",'MASTER TT'!$J$2:$J$587,"&gt;=1"))</f>
        <v>0</v>
      </c>
      <c r="S28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3" s="79" t="e">
        <f>(COUNTIFS('MASTER TT'!$E$2:$E$68682,$A$2:$A$7563,'MASTER TT'!$B$2:$B$68682,"FRIDAY",'MASTER TT'!$C$2:$C$68682,"0800-1*",'MASTER TT'!$AM$2:$AM$587,"MAY-AUG 2025",'MASTER TT'!$J$2:$J$68682,"&gt;=1"))</f>
        <v>#VALUE!</v>
      </c>
      <c r="AF283" s="79" t="e">
        <f>(COUNTIFS('MASTER TT'!$E$2:$E$68682,$A$2:$A$7563,'MASTER TT'!$B$2:$B$68682,"FRIDAY",'MASTER TT'!$C$2:$C$68682,"1100-1*",'MASTER TT'!$AM$2:$AM$587,"MAY-AUG 2025",'MASTER TT'!$J$2:$J$68682,"&gt;=1"))</f>
        <v>#VALUE!</v>
      </c>
      <c r="AG28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3" s="79" t="e">
        <f>(COUNTIFS('MASTER TT'!$E$2:$E$68682,$A$2:$A$7563,'MASTER TT'!$B$2:$B$68682,"FRIDAY",'MASTER TT'!$C$2:$C$68682,"1400-1*",'MASTER TT'!$AM$2:$AM$587,"MAY-AUG 2025",'MASTER TT'!$J$2:$J$68682,"&gt;=1"))</f>
        <v>#VALUE!</v>
      </c>
      <c r="AJ283" s="79" t="e">
        <f>(COUNTIFS('MASTER TT'!$E$2:$E$68682,$A$2:$A$7563,'MASTER TT'!$B$2:$B$68682,"FRIDAY",'MASTER TT'!$C$2:$C$68682,"17*-2*",'MASTER TT'!$AM$2:$AM$587,"MAY-AUG 2025",'MASTER TT'!$J$2:$J$68682,"&gt;=1"))</f>
        <v>#VALUE!</v>
      </c>
      <c r="AK28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3" s="79">
        <f>(COUNTIFS('MASTER TT'!$E$2:$E$68682,$A$2:$A$7563,'MASTER TT'!$B$2:$B$68682,"SATURDAY",'MASTER TT'!$C$2:$C$68682,"1200-1*",'MASTER TT'!$J$2:$J$68682,"&gt;=1"))</f>
        <v>0</v>
      </c>
      <c r="AN283" s="79">
        <f>(COUNTIFS('MASTER TT'!$E$2:$E$68682,$A$2:$A$7563,'MASTER TT'!$B$2:$B$68682,"SATURDAY",'MASTER TT'!$C$2:$C$68682,"1300-1*",'MASTER TT'!$J$2:$J$68682,"&gt;=1"))</f>
        <v>0</v>
      </c>
      <c r="AO283" s="79">
        <f>(COUNTIFS('MASTER TT'!$E$2:$E$68682,$A$2:$A$7563,'MASTER TT'!$B$2:$B$68682,"SATURDAY",'MASTER TT'!$C$2:$C$68682,"14*-1*",'MASTER TT'!$J$2:$J$68682,"&gt;=1"))</f>
        <v>0</v>
      </c>
      <c r="AP28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3" s="79" t="e">
        <f>(COUNTIFS('MASTER TT'!$E$2:$E$68682,$A$2:$A$7563,'MASTER TT'!$B$2:$B$68682,"SUNDAY",'MASTER TT'!$C$2:$C$68682,"0800-1*",'MASTER TT'!$AM$2:$AM$587,"MAY-AUG 2025",'MASTER TT'!$J$2:$J$68682,"&gt;=1"))</f>
        <v>#VALUE!</v>
      </c>
      <c r="AR283" s="79" t="e">
        <f>(COUNTIFS('MASTER TT'!$E$2:$E$68682,$A$2:$A$7563,'MASTER TT'!$B$2:$B$68682,"SUNDAY",'MASTER TT'!$C$2:$C$68682,"1100-1*",'MASTER TT'!$AM$2:$AM$587,"MAY-AUG 2025",'MASTER TT'!$J$2:$J$68682,"&gt;=1"))</f>
        <v>#VALUE!</v>
      </c>
      <c r="AS283" s="79" t="e">
        <f>(COUNTIFS('MASTER TT'!$E$2:$E$68682,$A$2:$A$7563,'MASTER TT'!$B$2:$B$68682,"SUNDAY",'MASTER TT'!$C$2:$C$68682,"1200-1*",'MASTER TT'!$AM$2:$AM$587,"MAY-AUG 2025",'MASTER TT'!$J$2:$J$68682,"&gt;=1"))</f>
        <v>#VALUE!</v>
      </c>
      <c r="AT283" s="79" t="e">
        <f>(COUNTIFS('MASTER TT'!$E$2:$E$68682,$A$2:$A$7563,'MASTER TT'!$B$2:$B$68682,"SUNDAY",'MASTER TT'!$C$2:$C$68682,"1300-1*",'MASTER TT'!$AM$2:$AM$587,"MAY-AUG 2025",'MASTER TT'!$J$2:$J$68682,"&gt;=1"))</f>
        <v>#VALUE!</v>
      </c>
      <c r="AU283" s="79" t="e">
        <f>(COUNTIFS('MASTER TT'!$E$2:$E$68682,$A$2:$A$7563,'MASTER TT'!$B$2:$B$68682,"SUNDAY",'MASTER TT'!$C$2:$C$68682,"1400-1*",'MASTER TT'!$AM$2:$AM$587,"MAY-AUG 2025",'MASTER TT'!$J$2:$J$68682,"&gt;=1"))</f>
        <v>#VALUE!</v>
      </c>
      <c r="AV283" s="79" t="e">
        <f>(COUNTIFS('MASTER TT'!$E$2:$E$68682,$A$2:$A$7563,'MASTER TT'!$B$2:$B$68682,"SUNDAY",'MASTER TT'!$C$2:$C$68682,"17*-2*",'MASTER TT'!$AM$2:$AM$587,"MAY-AUG 2025",'MASTER TT'!$J$2:$J$68682,"&gt;=1"))</f>
        <v>#VALUE!</v>
      </c>
      <c r="AW283" s="28"/>
      <c r="AX283" s="29"/>
      <c r="AY283" s="28"/>
      <c r="AZ283" s="28"/>
      <c r="BA283" s="28"/>
      <c r="BB283" s="28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1"/>
      <c r="BZ283" s="31"/>
      <c r="CA283" s="30"/>
      <c r="CB283" s="30"/>
      <c r="CC283" s="30"/>
      <c r="CD283" s="30"/>
      <c r="CE283" s="30"/>
      <c r="CF283" s="30"/>
    </row>
    <row r="284" spans="1:84" ht="14.25" customHeight="1">
      <c r="A284" s="128" t="s">
        <v>656</v>
      </c>
      <c r="B284" s="130" t="s">
        <v>510</v>
      </c>
      <c r="C284" s="26"/>
      <c r="D284" s="106"/>
      <c r="E284" s="106"/>
      <c r="F284" s="106" t="s">
        <v>60</v>
      </c>
      <c r="G284" s="79">
        <f>(COUNTIFS('MASTER TT'!$E$2:$E$587,$A$2:$A$7563,'MASTER TT'!$B$2:$B$587,"MONDAY",'MASTER TT'!$C$2:$C$587,"08*-1*",'MASTER TT'!$AM$2:$AM$587,"MAY-AUG 2025",'MASTER TT'!$J$2:$J$587,"&gt;=1"))</f>
        <v>0</v>
      </c>
      <c r="H284" s="79">
        <f>(COUNTIFS('MASTER TT'!$E$2:$E$587,$A$2:$A$7563,'MASTER TT'!$B$2:$B$587,"MONDAY",'MASTER TT'!$C$2:$C$587,"1100-1*",'MASTER TT'!$AM$2:$AM$587,"MAY-AUG 2025",'MASTER TT'!$J$2:$J$587,"&gt;=1"))</f>
        <v>0</v>
      </c>
      <c r="I284" s="79">
        <f>(COUNTIFS('MASTER TT'!$E$2:$E$587,$A$2:$A$7563,'MASTER TT'!$B$2:$B$587,"MONDAY",'MASTER TT'!$C$2:$C$587,"1200-1*",'MASTER TT'!$AM$2:$AM$587,"JAN-APRIL 2025",'MASTER TT'!$J$2:$J$587,"&gt;=1"))</f>
        <v>0</v>
      </c>
      <c r="J284" s="79">
        <f>(COUNTIFS('MASTER TT'!$E$2:$E$587,$A$2:$A$7563,'MASTER TT'!$B$2:$B$587,"MONDAY",'MASTER TT'!$C$2:$C$587,"1300-1*",'MASTER TT'!$AM$2:$AM$587,"JAN-APRIL 2025",'MASTER TT'!$J$2:$J$587,"&gt;=1"))</f>
        <v>0</v>
      </c>
      <c r="K284" s="79">
        <f>(COUNTIFS('MASTER TT'!$E$2:$E$587,$A$2:$A$7563,'MASTER TT'!$B$2:$B$587,"MONDAY",'MASTER TT'!$C$2:$C$587,"14*-1*",'MASTER TT'!$AM$2:$AM$587,"MAY-AUG 2025",'MASTER TT'!$J$2:$J$587,"&gt;=1"))</f>
        <v>0</v>
      </c>
      <c r="L284" s="79">
        <f>(COUNTIFS('MASTER TT'!$E$2:$E$587,$A$2:$A$7563,'MASTER TT'!$B$2:$B$587,"MONDAY",'MASTER TT'!$C$2:$C$587,"17*-*",'MASTER TT'!$AM$2:$AM$587,"JAN-APRIL 2025",'MASTER TT'!$J$2:$J$587,"&gt;=1"))</f>
        <v>0</v>
      </c>
      <c r="M284" s="79">
        <f>(COUNTIFS('MASTER TT'!$E$2:$E$587,$A$2:$A$7563,'MASTER TT'!$B$2:$B$587,"TUESDAY",'MASTER TT'!$C$2:$C$587,"0800-1*",'MASTER TT'!$AM$2:$AM$587,"MAY-AUG 2025",'MASTER TT'!$J$2:$J$587,"&gt;=1"))</f>
        <v>0</v>
      </c>
      <c r="N284" s="79">
        <f>(COUNTIFS('MASTER TT'!$E$2:$E$587,$A$2:$A$7563,'MASTER TT'!$B$2:$B$587,"TUESDAY",'MASTER TT'!$C$2:$C$587,"1100-1*",'MASTER TT'!$AM$2:$AM$587,"JMAY-AUG 2025",'MASTER TT'!$J$2:$J$587,"&gt;=1"))</f>
        <v>0</v>
      </c>
      <c r="O284" s="79">
        <f>(COUNTIFS('MASTER TT'!$E$2:$E$587,$A$2:$A$7563,'MASTER TT'!$B$2:$B$587,"TUESDAY",'MASTER TT'!$C$2:$C$587,"1200-1*",'MASTER TT'!$AM$2:$AM$587,"JAN-APRIL 2025",'MASTER TT'!$J$2:$J$587,"&gt;=1"))</f>
        <v>0</v>
      </c>
      <c r="P284" s="79">
        <f>(COUNTIFS('MASTER TT'!$E$2:$E$587,$A$2:$A$7563,'MASTER TT'!$B$2:$B$587,"TUESDAY",'MASTER TT'!$C$2:$C$587,"1300-1*",'MASTER TT'!$AM$2:$AM$587,"MAY-AUG 2025",'MASTER TT'!$J$2:$J$587,"&gt;=1"))</f>
        <v>0</v>
      </c>
      <c r="Q284" s="79">
        <f>(COUNTIFS('MASTER TT'!$E$2:$E$587,$A$2:$A$7563,'MASTER TT'!$B$2:$B$587,"TUESDAY",'MASTER TT'!$C$2:$C$587,"1400-1*",'MASTER TT'!$AM$2:$AM$587,"MAY-AUG 2025",'MASTER TT'!$J$2:$J$587,"&gt;=1"))</f>
        <v>0</v>
      </c>
      <c r="R284" s="79">
        <f>(COUNTIFS('MASTER TT'!$E$2:$E$587,$A$2:$A$7563,'MASTER TT'!$B$2:$B$587,"TUESDAY",'MASTER TT'!$C$2:$C$587,"17*-2*",'MASTER TT'!$AM$2:$AM$587,"MAY-AUG 2025",'MASTER TT'!$J$2:$J$587,"&gt;=1"))</f>
        <v>0</v>
      </c>
      <c r="S28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4" s="79" t="e">
        <f>(COUNTIFS('MASTER TT'!$E$2:$E$68682,$A$2:$A$7563,'MASTER TT'!$B$2:$B$68682,"FRIDAY",'MASTER TT'!$C$2:$C$68682,"0800-1*",'MASTER TT'!$AM$2:$AM$587,"MAY-AUG 2025",'MASTER TT'!$J$2:$J$68682,"&gt;=1"))</f>
        <v>#VALUE!</v>
      </c>
      <c r="AF284" s="79" t="e">
        <f>(COUNTIFS('MASTER TT'!$E$2:$E$68682,$A$2:$A$7563,'MASTER TT'!$B$2:$B$68682,"FRIDAY",'MASTER TT'!$C$2:$C$68682,"1100-1*",'MASTER TT'!$AM$2:$AM$587,"MAY-AUG 2025",'MASTER TT'!$J$2:$J$68682,"&gt;=1"))</f>
        <v>#VALUE!</v>
      </c>
      <c r="AG28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4" s="79" t="e">
        <f>(COUNTIFS('MASTER TT'!$E$2:$E$68682,$A$2:$A$7563,'MASTER TT'!$B$2:$B$68682,"FRIDAY",'MASTER TT'!$C$2:$C$68682,"1400-1*",'MASTER TT'!$AM$2:$AM$587,"MAY-AUG 2025",'MASTER TT'!$J$2:$J$68682,"&gt;=1"))</f>
        <v>#VALUE!</v>
      </c>
      <c r="AJ284" s="79" t="e">
        <f>(COUNTIFS('MASTER TT'!$E$2:$E$68682,$A$2:$A$7563,'MASTER TT'!$B$2:$B$68682,"FRIDAY",'MASTER TT'!$C$2:$C$68682,"17*-2*",'MASTER TT'!$AM$2:$AM$587,"MAY-AUG 2025",'MASTER TT'!$J$2:$J$68682,"&gt;=1"))</f>
        <v>#VALUE!</v>
      </c>
      <c r="AK28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4" s="79">
        <f>(COUNTIFS('MASTER TT'!$E$2:$E$68682,$A$2:$A$7563,'MASTER TT'!$B$2:$B$68682,"SATURDAY",'MASTER TT'!$C$2:$C$68682,"1200-1*",'MASTER TT'!$J$2:$J$68682,"&gt;=1"))</f>
        <v>0</v>
      </c>
      <c r="AN284" s="79">
        <f>(COUNTIFS('MASTER TT'!$E$2:$E$68682,$A$2:$A$7563,'MASTER TT'!$B$2:$B$68682,"SATURDAY",'MASTER TT'!$C$2:$C$68682,"1300-1*",'MASTER TT'!$J$2:$J$68682,"&gt;=1"))</f>
        <v>0</v>
      </c>
      <c r="AO284" s="79">
        <f>(COUNTIFS('MASTER TT'!$E$2:$E$68682,$A$2:$A$7563,'MASTER TT'!$B$2:$B$68682,"SATURDAY",'MASTER TT'!$C$2:$C$68682,"14*-1*",'MASTER TT'!$J$2:$J$68682,"&gt;=1"))</f>
        <v>0</v>
      </c>
      <c r="AP28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4" s="79" t="e">
        <f>(COUNTIFS('MASTER TT'!$E$2:$E$68682,$A$2:$A$7563,'MASTER TT'!$B$2:$B$68682,"SUNDAY",'MASTER TT'!$C$2:$C$68682,"0800-1*",'MASTER TT'!$AM$2:$AM$587,"MAY-AUG 2025",'MASTER TT'!$J$2:$J$68682,"&gt;=1"))</f>
        <v>#VALUE!</v>
      </c>
      <c r="AR284" s="79" t="e">
        <f>(COUNTIFS('MASTER TT'!$E$2:$E$68682,$A$2:$A$7563,'MASTER TT'!$B$2:$B$68682,"SUNDAY",'MASTER TT'!$C$2:$C$68682,"1100-1*",'MASTER TT'!$AM$2:$AM$587,"MAY-AUG 2025",'MASTER TT'!$J$2:$J$68682,"&gt;=1"))</f>
        <v>#VALUE!</v>
      </c>
      <c r="AS284" s="79" t="e">
        <f>(COUNTIFS('MASTER TT'!$E$2:$E$68682,$A$2:$A$7563,'MASTER TT'!$B$2:$B$68682,"SUNDAY",'MASTER TT'!$C$2:$C$68682,"1200-1*",'MASTER TT'!$AM$2:$AM$587,"MAY-AUG 2025",'MASTER TT'!$J$2:$J$68682,"&gt;=1"))</f>
        <v>#VALUE!</v>
      </c>
      <c r="AT284" s="79" t="e">
        <f>(COUNTIFS('MASTER TT'!$E$2:$E$68682,$A$2:$A$7563,'MASTER TT'!$B$2:$B$68682,"SUNDAY",'MASTER TT'!$C$2:$C$68682,"1300-1*",'MASTER TT'!$AM$2:$AM$587,"MAY-AUG 2025",'MASTER TT'!$J$2:$J$68682,"&gt;=1"))</f>
        <v>#VALUE!</v>
      </c>
      <c r="AU284" s="79" t="e">
        <f>(COUNTIFS('MASTER TT'!$E$2:$E$68682,$A$2:$A$7563,'MASTER TT'!$B$2:$B$68682,"SUNDAY",'MASTER TT'!$C$2:$C$68682,"1400-1*",'MASTER TT'!$AM$2:$AM$587,"MAY-AUG 2025",'MASTER TT'!$J$2:$J$68682,"&gt;=1"))</f>
        <v>#VALUE!</v>
      </c>
      <c r="AV284" s="79" t="e">
        <f>(COUNTIFS('MASTER TT'!$E$2:$E$68682,$A$2:$A$7563,'MASTER TT'!$B$2:$B$68682,"SUNDAY",'MASTER TT'!$C$2:$C$68682,"17*-2*",'MASTER TT'!$AM$2:$AM$587,"MAY-AUG 2025",'MASTER TT'!$J$2:$J$68682,"&gt;=1"))</f>
        <v>#VALUE!</v>
      </c>
      <c r="AW284" s="28"/>
      <c r="AX284" s="29"/>
      <c r="AY284" s="28"/>
      <c r="AZ284" s="28"/>
      <c r="BA284" s="28"/>
      <c r="BB284" s="28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1"/>
      <c r="BZ284" s="31"/>
      <c r="CA284" s="30"/>
      <c r="CB284" s="30"/>
      <c r="CC284" s="30"/>
      <c r="CD284" s="30"/>
      <c r="CE284" s="30"/>
      <c r="CF284" s="30"/>
    </row>
    <row r="285" spans="1:84" ht="14.25" customHeight="1">
      <c r="A285" s="128" t="s">
        <v>657</v>
      </c>
      <c r="B285" s="130" t="s">
        <v>510</v>
      </c>
      <c r="C285" s="26"/>
      <c r="D285" s="106"/>
      <c r="E285" s="106"/>
      <c r="F285" s="106" t="s">
        <v>60</v>
      </c>
      <c r="G285" s="79">
        <f>(COUNTIFS('MASTER TT'!$E$2:$E$587,$A$2:$A$7563,'MASTER TT'!$B$2:$B$587,"MONDAY",'MASTER TT'!$C$2:$C$587,"08*-1*",'MASTER TT'!$AM$2:$AM$587,"MAY-AUG 2025",'MASTER TT'!$J$2:$J$587,"&gt;=1"))</f>
        <v>0</v>
      </c>
      <c r="H285" s="79">
        <f>(COUNTIFS('MASTER TT'!$E$2:$E$587,$A$2:$A$7563,'MASTER TT'!$B$2:$B$587,"MONDAY",'MASTER TT'!$C$2:$C$587,"1100-1*",'MASTER TT'!$AM$2:$AM$587,"MAY-AUG 2025",'MASTER TT'!$J$2:$J$587,"&gt;=1"))</f>
        <v>0</v>
      </c>
      <c r="I285" s="79">
        <f>(COUNTIFS('MASTER TT'!$E$2:$E$587,$A$2:$A$7563,'MASTER TT'!$B$2:$B$587,"MONDAY",'MASTER TT'!$C$2:$C$587,"1200-1*",'MASTER TT'!$AM$2:$AM$587,"JAN-APRIL 2025",'MASTER TT'!$J$2:$J$587,"&gt;=1"))</f>
        <v>0</v>
      </c>
      <c r="J285" s="79">
        <f>(COUNTIFS('MASTER TT'!$E$2:$E$587,$A$2:$A$7563,'MASTER TT'!$B$2:$B$587,"MONDAY",'MASTER TT'!$C$2:$C$587,"1300-1*",'MASTER TT'!$AM$2:$AM$587,"JAN-APRIL 2025",'MASTER TT'!$J$2:$J$587,"&gt;=1"))</f>
        <v>0</v>
      </c>
      <c r="K285" s="79">
        <f>(COUNTIFS('MASTER TT'!$E$2:$E$587,$A$2:$A$7563,'MASTER TT'!$B$2:$B$587,"MONDAY",'MASTER TT'!$C$2:$C$587,"14*-1*",'MASTER TT'!$AM$2:$AM$587,"MAY-AUG 2025",'MASTER TT'!$J$2:$J$587,"&gt;=1"))</f>
        <v>0</v>
      </c>
      <c r="L285" s="79">
        <f>(COUNTIFS('MASTER TT'!$E$2:$E$587,$A$2:$A$7563,'MASTER TT'!$B$2:$B$587,"MONDAY",'MASTER TT'!$C$2:$C$587,"17*-*",'MASTER TT'!$AM$2:$AM$587,"JAN-APRIL 2025",'MASTER TT'!$J$2:$J$587,"&gt;=1"))</f>
        <v>0</v>
      </c>
      <c r="M285" s="79">
        <f>(COUNTIFS('MASTER TT'!$E$2:$E$587,$A$2:$A$7563,'MASTER TT'!$B$2:$B$587,"TUESDAY",'MASTER TT'!$C$2:$C$587,"0800-1*",'MASTER TT'!$AM$2:$AM$587,"MAY-AUG 2025",'MASTER TT'!$J$2:$J$587,"&gt;=1"))</f>
        <v>0</v>
      </c>
      <c r="N285" s="79">
        <f>(COUNTIFS('MASTER TT'!$E$2:$E$587,$A$2:$A$7563,'MASTER TT'!$B$2:$B$587,"TUESDAY",'MASTER TT'!$C$2:$C$587,"1100-1*",'MASTER TT'!$AM$2:$AM$587,"JMAY-AUG 2025",'MASTER TT'!$J$2:$J$587,"&gt;=1"))</f>
        <v>0</v>
      </c>
      <c r="O285" s="79">
        <f>(COUNTIFS('MASTER TT'!$E$2:$E$587,$A$2:$A$7563,'MASTER TT'!$B$2:$B$587,"TUESDAY",'MASTER TT'!$C$2:$C$587,"1200-1*",'MASTER TT'!$AM$2:$AM$587,"JAN-APRIL 2025",'MASTER TT'!$J$2:$J$587,"&gt;=1"))</f>
        <v>0</v>
      </c>
      <c r="P285" s="79">
        <f>(COUNTIFS('MASTER TT'!$E$2:$E$587,$A$2:$A$7563,'MASTER TT'!$B$2:$B$587,"TUESDAY",'MASTER TT'!$C$2:$C$587,"1300-1*",'MASTER TT'!$AM$2:$AM$587,"MAY-AUG 2025",'MASTER TT'!$J$2:$J$587,"&gt;=1"))</f>
        <v>0</v>
      </c>
      <c r="Q285" s="79">
        <f>(COUNTIFS('MASTER TT'!$E$2:$E$587,$A$2:$A$7563,'MASTER TT'!$B$2:$B$587,"TUESDAY",'MASTER TT'!$C$2:$C$587,"1400-1*",'MASTER TT'!$AM$2:$AM$587,"MAY-AUG 2025",'MASTER TT'!$J$2:$J$587,"&gt;=1"))</f>
        <v>0</v>
      </c>
      <c r="R285" s="79">
        <f>(COUNTIFS('MASTER TT'!$E$2:$E$587,$A$2:$A$7563,'MASTER TT'!$B$2:$B$587,"TUESDAY",'MASTER TT'!$C$2:$C$587,"17*-2*",'MASTER TT'!$AM$2:$AM$587,"MAY-AUG 2025",'MASTER TT'!$J$2:$J$587,"&gt;=1"))</f>
        <v>0</v>
      </c>
      <c r="S28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5" s="79" t="e">
        <f>(COUNTIFS('MASTER TT'!$E$2:$E$68682,$A$2:$A$7563,'MASTER TT'!$B$2:$B$68682,"FRIDAY",'MASTER TT'!$C$2:$C$68682,"0800-1*",'MASTER TT'!$AM$2:$AM$587,"MAY-AUG 2025",'MASTER TT'!$J$2:$J$68682,"&gt;=1"))</f>
        <v>#VALUE!</v>
      </c>
      <c r="AF285" s="79" t="e">
        <f>(COUNTIFS('MASTER TT'!$E$2:$E$68682,$A$2:$A$7563,'MASTER TT'!$B$2:$B$68682,"FRIDAY",'MASTER TT'!$C$2:$C$68682,"1100-1*",'MASTER TT'!$AM$2:$AM$587,"MAY-AUG 2025",'MASTER TT'!$J$2:$J$68682,"&gt;=1"))</f>
        <v>#VALUE!</v>
      </c>
      <c r="AG28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5" s="79" t="e">
        <f>(COUNTIFS('MASTER TT'!$E$2:$E$68682,$A$2:$A$7563,'MASTER TT'!$B$2:$B$68682,"FRIDAY",'MASTER TT'!$C$2:$C$68682,"1400-1*",'MASTER TT'!$AM$2:$AM$587,"MAY-AUG 2025",'MASTER TT'!$J$2:$J$68682,"&gt;=1"))</f>
        <v>#VALUE!</v>
      </c>
      <c r="AJ285" s="79" t="e">
        <f>(COUNTIFS('MASTER TT'!$E$2:$E$68682,$A$2:$A$7563,'MASTER TT'!$B$2:$B$68682,"FRIDAY",'MASTER TT'!$C$2:$C$68682,"17*-2*",'MASTER TT'!$AM$2:$AM$587,"MAY-AUG 2025",'MASTER TT'!$J$2:$J$68682,"&gt;=1"))</f>
        <v>#VALUE!</v>
      </c>
      <c r="AK28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5" s="79">
        <f>(COUNTIFS('MASTER TT'!$E$2:$E$68682,$A$2:$A$7563,'MASTER TT'!$B$2:$B$68682,"SATURDAY",'MASTER TT'!$C$2:$C$68682,"1200-1*",'MASTER TT'!$J$2:$J$68682,"&gt;=1"))</f>
        <v>0</v>
      </c>
      <c r="AN285" s="79">
        <f>(COUNTIFS('MASTER TT'!$E$2:$E$68682,$A$2:$A$7563,'MASTER TT'!$B$2:$B$68682,"SATURDAY",'MASTER TT'!$C$2:$C$68682,"1300-1*",'MASTER TT'!$J$2:$J$68682,"&gt;=1"))</f>
        <v>0</v>
      </c>
      <c r="AO285" s="79">
        <f>(COUNTIFS('MASTER TT'!$E$2:$E$68682,$A$2:$A$7563,'MASTER TT'!$B$2:$B$68682,"SATURDAY",'MASTER TT'!$C$2:$C$68682,"14*-1*",'MASTER TT'!$J$2:$J$68682,"&gt;=1"))</f>
        <v>0</v>
      </c>
      <c r="AP28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5" s="79" t="e">
        <f>(COUNTIFS('MASTER TT'!$E$2:$E$68682,$A$2:$A$7563,'MASTER TT'!$B$2:$B$68682,"SUNDAY",'MASTER TT'!$C$2:$C$68682,"0800-1*",'MASTER TT'!$AM$2:$AM$587,"MAY-AUG 2025",'MASTER TT'!$J$2:$J$68682,"&gt;=1"))</f>
        <v>#VALUE!</v>
      </c>
      <c r="AR285" s="79" t="e">
        <f>(COUNTIFS('MASTER TT'!$E$2:$E$68682,$A$2:$A$7563,'MASTER TT'!$B$2:$B$68682,"SUNDAY",'MASTER TT'!$C$2:$C$68682,"1100-1*",'MASTER TT'!$AM$2:$AM$587,"MAY-AUG 2025",'MASTER TT'!$J$2:$J$68682,"&gt;=1"))</f>
        <v>#VALUE!</v>
      </c>
      <c r="AS285" s="79" t="e">
        <f>(COUNTIFS('MASTER TT'!$E$2:$E$68682,$A$2:$A$7563,'MASTER TT'!$B$2:$B$68682,"SUNDAY",'MASTER TT'!$C$2:$C$68682,"1200-1*",'MASTER TT'!$AM$2:$AM$587,"MAY-AUG 2025",'MASTER TT'!$J$2:$J$68682,"&gt;=1"))</f>
        <v>#VALUE!</v>
      </c>
      <c r="AT285" s="79" t="e">
        <f>(COUNTIFS('MASTER TT'!$E$2:$E$68682,$A$2:$A$7563,'MASTER TT'!$B$2:$B$68682,"SUNDAY",'MASTER TT'!$C$2:$C$68682,"1300-1*",'MASTER TT'!$AM$2:$AM$587,"MAY-AUG 2025",'MASTER TT'!$J$2:$J$68682,"&gt;=1"))</f>
        <v>#VALUE!</v>
      </c>
      <c r="AU285" s="79" t="e">
        <f>(COUNTIFS('MASTER TT'!$E$2:$E$68682,$A$2:$A$7563,'MASTER TT'!$B$2:$B$68682,"SUNDAY",'MASTER TT'!$C$2:$C$68682,"1400-1*",'MASTER TT'!$AM$2:$AM$587,"MAY-AUG 2025",'MASTER TT'!$J$2:$J$68682,"&gt;=1"))</f>
        <v>#VALUE!</v>
      </c>
      <c r="AV285" s="79" t="e">
        <f>(COUNTIFS('MASTER TT'!$E$2:$E$68682,$A$2:$A$7563,'MASTER TT'!$B$2:$B$68682,"SUNDAY",'MASTER TT'!$C$2:$C$68682,"17*-2*",'MASTER TT'!$AM$2:$AM$587,"MAY-AUG 2025",'MASTER TT'!$J$2:$J$68682,"&gt;=1"))</f>
        <v>#VALUE!</v>
      </c>
      <c r="AW285" s="28"/>
      <c r="AX285" s="29"/>
      <c r="AY285" s="28"/>
      <c r="AZ285" s="28"/>
      <c r="BA285" s="28"/>
      <c r="BB285" s="28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1"/>
      <c r="BZ285" s="31"/>
      <c r="CA285" s="30"/>
      <c r="CB285" s="30"/>
      <c r="CC285" s="30"/>
      <c r="CD285" s="30"/>
      <c r="CE285" s="30"/>
      <c r="CF285" s="30"/>
    </row>
    <row r="286" spans="1:84" ht="14.25" customHeight="1">
      <c r="A286" s="128" t="s">
        <v>658</v>
      </c>
      <c r="B286" s="130" t="s">
        <v>510</v>
      </c>
      <c r="C286" s="26"/>
      <c r="D286" s="106"/>
      <c r="E286" s="106"/>
      <c r="F286" s="106" t="s">
        <v>60</v>
      </c>
      <c r="G286" s="79">
        <f>(COUNTIFS('MASTER TT'!$E$2:$E$587,$A$2:$A$7563,'MASTER TT'!$B$2:$B$587,"MONDAY",'MASTER TT'!$C$2:$C$587,"08*-1*",'MASTER TT'!$AM$2:$AM$587,"MAY-AUG 2025",'MASTER TT'!$J$2:$J$587,"&gt;=1"))</f>
        <v>0</v>
      </c>
      <c r="H286" s="79">
        <f>(COUNTIFS('MASTER TT'!$E$2:$E$587,$A$2:$A$7563,'MASTER TT'!$B$2:$B$587,"MONDAY",'MASTER TT'!$C$2:$C$587,"1100-1*",'MASTER TT'!$AM$2:$AM$587,"MAY-AUG 2025",'MASTER TT'!$J$2:$J$587,"&gt;=1"))</f>
        <v>0</v>
      </c>
      <c r="I286" s="79">
        <f>(COUNTIFS('MASTER TT'!$E$2:$E$587,$A$2:$A$7563,'MASTER TT'!$B$2:$B$587,"MONDAY",'MASTER TT'!$C$2:$C$587,"1200-1*",'MASTER TT'!$AM$2:$AM$587,"JAN-APRIL 2025",'MASTER TT'!$J$2:$J$587,"&gt;=1"))</f>
        <v>0</v>
      </c>
      <c r="J286" s="79">
        <f>(COUNTIFS('MASTER TT'!$E$2:$E$587,$A$2:$A$7563,'MASTER TT'!$B$2:$B$587,"MONDAY",'MASTER TT'!$C$2:$C$587,"1300-1*",'MASTER TT'!$AM$2:$AM$587,"JAN-APRIL 2025",'MASTER TT'!$J$2:$J$587,"&gt;=1"))</f>
        <v>0</v>
      </c>
      <c r="K286" s="79">
        <f>(COUNTIFS('MASTER TT'!$E$2:$E$587,$A$2:$A$7563,'MASTER TT'!$B$2:$B$587,"MONDAY",'MASTER TT'!$C$2:$C$587,"14*-1*",'MASTER TT'!$AM$2:$AM$587,"MAY-AUG 2025",'MASTER TT'!$J$2:$J$587,"&gt;=1"))</f>
        <v>0</v>
      </c>
      <c r="L286" s="79">
        <f>(COUNTIFS('MASTER TT'!$E$2:$E$587,$A$2:$A$7563,'MASTER TT'!$B$2:$B$587,"MONDAY",'MASTER TT'!$C$2:$C$587,"17*-*",'MASTER TT'!$AM$2:$AM$587,"JAN-APRIL 2025",'MASTER TT'!$J$2:$J$587,"&gt;=1"))</f>
        <v>0</v>
      </c>
      <c r="M286" s="79">
        <f>(COUNTIFS('MASTER TT'!$E$2:$E$587,$A$2:$A$7563,'MASTER TT'!$B$2:$B$587,"TUESDAY",'MASTER TT'!$C$2:$C$587,"0800-1*",'MASTER TT'!$AM$2:$AM$587,"MAY-AUG 2025",'MASTER TT'!$J$2:$J$587,"&gt;=1"))</f>
        <v>0</v>
      </c>
      <c r="N286" s="79">
        <f>(COUNTIFS('MASTER TT'!$E$2:$E$587,$A$2:$A$7563,'MASTER TT'!$B$2:$B$587,"TUESDAY",'MASTER TT'!$C$2:$C$587,"1100-1*",'MASTER TT'!$AM$2:$AM$587,"JMAY-AUG 2025",'MASTER TT'!$J$2:$J$587,"&gt;=1"))</f>
        <v>0</v>
      </c>
      <c r="O286" s="79">
        <f>(COUNTIFS('MASTER TT'!$E$2:$E$587,$A$2:$A$7563,'MASTER TT'!$B$2:$B$587,"TUESDAY",'MASTER TT'!$C$2:$C$587,"1200-1*",'MASTER TT'!$AM$2:$AM$587,"JAN-APRIL 2025",'MASTER TT'!$J$2:$J$587,"&gt;=1"))</f>
        <v>0</v>
      </c>
      <c r="P286" s="79">
        <f>(COUNTIFS('MASTER TT'!$E$2:$E$587,$A$2:$A$7563,'MASTER TT'!$B$2:$B$587,"TUESDAY",'MASTER TT'!$C$2:$C$587,"1300-1*",'MASTER TT'!$AM$2:$AM$587,"MAY-AUG 2025",'MASTER TT'!$J$2:$J$587,"&gt;=1"))</f>
        <v>0</v>
      </c>
      <c r="Q286" s="79">
        <f>(COUNTIFS('MASTER TT'!$E$2:$E$587,$A$2:$A$7563,'MASTER TT'!$B$2:$B$587,"TUESDAY",'MASTER TT'!$C$2:$C$587,"1400-1*",'MASTER TT'!$AM$2:$AM$587,"MAY-AUG 2025",'MASTER TT'!$J$2:$J$587,"&gt;=1"))</f>
        <v>0</v>
      </c>
      <c r="R286" s="79">
        <f>(COUNTIFS('MASTER TT'!$E$2:$E$587,$A$2:$A$7563,'MASTER TT'!$B$2:$B$587,"TUESDAY",'MASTER TT'!$C$2:$C$587,"17*-2*",'MASTER TT'!$AM$2:$AM$587,"MAY-AUG 2025",'MASTER TT'!$J$2:$J$587,"&gt;=1"))</f>
        <v>0</v>
      </c>
      <c r="S28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6" s="79" t="e">
        <f>(COUNTIFS('MASTER TT'!$E$2:$E$68682,$A$2:$A$7563,'MASTER TT'!$B$2:$B$68682,"FRIDAY",'MASTER TT'!$C$2:$C$68682,"0800-1*",'MASTER TT'!$AM$2:$AM$587,"MAY-AUG 2025",'MASTER TT'!$J$2:$J$68682,"&gt;=1"))</f>
        <v>#VALUE!</v>
      </c>
      <c r="AF286" s="79" t="e">
        <f>(COUNTIFS('MASTER TT'!$E$2:$E$68682,$A$2:$A$7563,'MASTER TT'!$B$2:$B$68682,"FRIDAY",'MASTER TT'!$C$2:$C$68682,"1100-1*",'MASTER TT'!$AM$2:$AM$587,"MAY-AUG 2025",'MASTER TT'!$J$2:$J$68682,"&gt;=1"))</f>
        <v>#VALUE!</v>
      </c>
      <c r="AG28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6" s="79" t="e">
        <f>(COUNTIFS('MASTER TT'!$E$2:$E$68682,$A$2:$A$7563,'MASTER TT'!$B$2:$B$68682,"FRIDAY",'MASTER TT'!$C$2:$C$68682,"1400-1*",'MASTER TT'!$AM$2:$AM$587,"MAY-AUG 2025",'MASTER TT'!$J$2:$J$68682,"&gt;=1"))</f>
        <v>#VALUE!</v>
      </c>
      <c r="AJ286" s="79" t="e">
        <f>(COUNTIFS('MASTER TT'!$E$2:$E$68682,$A$2:$A$7563,'MASTER TT'!$B$2:$B$68682,"FRIDAY",'MASTER TT'!$C$2:$C$68682,"17*-2*",'MASTER TT'!$AM$2:$AM$587,"MAY-AUG 2025",'MASTER TT'!$J$2:$J$68682,"&gt;=1"))</f>
        <v>#VALUE!</v>
      </c>
      <c r="AK28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6" s="79">
        <f>(COUNTIFS('MASTER TT'!$E$2:$E$68682,$A$2:$A$7563,'MASTER TT'!$B$2:$B$68682,"SATURDAY",'MASTER TT'!$C$2:$C$68682,"1200-1*",'MASTER TT'!$J$2:$J$68682,"&gt;=1"))</f>
        <v>0</v>
      </c>
      <c r="AN286" s="79">
        <f>(COUNTIFS('MASTER TT'!$E$2:$E$68682,$A$2:$A$7563,'MASTER TT'!$B$2:$B$68682,"SATURDAY",'MASTER TT'!$C$2:$C$68682,"1300-1*",'MASTER TT'!$J$2:$J$68682,"&gt;=1"))</f>
        <v>0</v>
      </c>
      <c r="AO286" s="79">
        <f>(COUNTIFS('MASTER TT'!$E$2:$E$68682,$A$2:$A$7563,'MASTER TT'!$B$2:$B$68682,"SATURDAY",'MASTER TT'!$C$2:$C$68682,"14*-1*",'MASTER TT'!$J$2:$J$68682,"&gt;=1"))</f>
        <v>0</v>
      </c>
      <c r="AP28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6" s="79" t="e">
        <f>(COUNTIFS('MASTER TT'!$E$2:$E$68682,$A$2:$A$7563,'MASTER TT'!$B$2:$B$68682,"SUNDAY",'MASTER TT'!$C$2:$C$68682,"0800-1*",'MASTER TT'!$AM$2:$AM$587,"MAY-AUG 2025",'MASTER TT'!$J$2:$J$68682,"&gt;=1"))</f>
        <v>#VALUE!</v>
      </c>
      <c r="AR286" s="79" t="e">
        <f>(COUNTIFS('MASTER TT'!$E$2:$E$68682,$A$2:$A$7563,'MASTER TT'!$B$2:$B$68682,"SUNDAY",'MASTER TT'!$C$2:$C$68682,"1100-1*",'MASTER TT'!$AM$2:$AM$587,"MAY-AUG 2025",'MASTER TT'!$J$2:$J$68682,"&gt;=1"))</f>
        <v>#VALUE!</v>
      </c>
      <c r="AS286" s="79" t="e">
        <f>(COUNTIFS('MASTER TT'!$E$2:$E$68682,$A$2:$A$7563,'MASTER TT'!$B$2:$B$68682,"SUNDAY",'MASTER TT'!$C$2:$C$68682,"1200-1*",'MASTER TT'!$AM$2:$AM$587,"MAY-AUG 2025",'MASTER TT'!$J$2:$J$68682,"&gt;=1"))</f>
        <v>#VALUE!</v>
      </c>
      <c r="AT286" s="79" t="e">
        <f>(COUNTIFS('MASTER TT'!$E$2:$E$68682,$A$2:$A$7563,'MASTER TT'!$B$2:$B$68682,"SUNDAY",'MASTER TT'!$C$2:$C$68682,"1300-1*",'MASTER TT'!$AM$2:$AM$587,"MAY-AUG 2025",'MASTER TT'!$J$2:$J$68682,"&gt;=1"))</f>
        <v>#VALUE!</v>
      </c>
      <c r="AU286" s="79" t="e">
        <f>(COUNTIFS('MASTER TT'!$E$2:$E$68682,$A$2:$A$7563,'MASTER TT'!$B$2:$B$68682,"SUNDAY",'MASTER TT'!$C$2:$C$68682,"1400-1*",'MASTER TT'!$AM$2:$AM$587,"MAY-AUG 2025",'MASTER TT'!$J$2:$J$68682,"&gt;=1"))</f>
        <v>#VALUE!</v>
      </c>
      <c r="AV286" s="79" t="e">
        <f>(COUNTIFS('MASTER TT'!$E$2:$E$68682,$A$2:$A$7563,'MASTER TT'!$B$2:$B$68682,"SUNDAY",'MASTER TT'!$C$2:$C$68682,"17*-2*",'MASTER TT'!$AM$2:$AM$587,"MAY-AUG 2025",'MASTER TT'!$J$2:$J$68682,"&gt;=1"))</f>
        <v>#VALUE!</v>
      </c>
      <c r="AW286" s="28"/>
      <c r="AX286" s="29"/>
      <c r="AY286" s="28"/>
      <c r="AZ286" s="28"/>
      <c r="BA286" s="28"/>
      <c r="BB286" s="28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1"/>
      <c r="BZ286" s="31"/>
      <c r="CA286" s="30"/>
      <c r="CB286" s="30"/>
      <c r="CC286" s="30"/>
      <c r="CD286" s="30"/>
      <c r="CE286" s="30"/>
      <c r="CF286" s="30"/>
    </row>
    <row r="287" spans="1:84" ht="14.25" customHeight="1">
      <c r="A287" s="128" t="s">
        <v>659</v>
      </c>
      <c r="B287" s="130" t="s">
        <v>510</v>
      </c>
      <c r="C287" s="26"/>
      <c r="D287" s="106"/>
      <c r="E287" s="106"/>
      <c r="F287" s="106" t="s">
        <v>60</v>
      </c>
      <c r="G287" s="79">
        <f>(COUNTIFS('MASTER TT'!$E$2:$E$587,$A$2:$A$7563,'MASTER TT'!$B$2:$B$587,"MONDAY",'MASTER TT'!$C$2:$C$587,"08*-1*",'MASTER TT'!$AM$2:$AM$587,"MAY-AUG 2025",'MASTER TT'!$J$2:$J$587,"&gt;=1"))</f>
        <v>0</v>
      </c>
      <c r="H287" s="79">
        <f>(COUNTIFS('MASTER TT'!$E$2:$E$587,$A$2:$A$7563,'MASTER TT'!$B$2:$B$587,"MONDAY",'MASTER TT'!$C$2:$C$587,"1100-1*",'MASTER TT'!$AM$2:$AM$587,"MAY-AUG 2025",'MASTER TT'!$J$2:$J$587,"&gt;=1"))</f>
        <v>0</v>
      </c>
      <c r="I287" s="79">
        <f>(COUNTIFS('MASTER TT'!$E$2:$E$587,$A$2:$A$7563,'MASTER TT'!$B$2:$B$587,"MONDAY",'MASTER TT'!$C$2:$C$587,"1200-1*",'MASTER TT'!$AM$2:$AM$587,"JAN-APRIL 2025",'MASTER TT'!$J$2:$J$587,"&gt;=1"))</f>
        <v>0</v>
      </c>
      <c r="J287" s="79">
        <f>(COUNTIFS('MASTER TT'!$E$2:$E$587,$A$2:$A$7563,'MASTER TT'!$B$2:$B$587,"MONDAY",'MASTER TT'!$C$2:$C$587,"1300-1*",'MASTER TT'!$AM$2:$AM$587,"JAN-APRIL 2025",'MASTER TT'!$J$2:$J$587,"&gt;=1"))</f>
        <v>0</v>
      </c>
      <c r="K287" s="79">
        <f>(COUNTIFS('MASTER TT'!$E$2:$E$587,$A$2:$A$7563,'MASTER TT'!$B$2:$B$587,"MONDAY",'MASTER TT'!$C$2:$C$587,"14*-1*",'MASTER TT'!$AM$2:$AM$587,"MAY-AUG 2025",'MASTER TT'!$J$2:$J$587,"&gt;=1"))</f>
        <v>0</v>
      </c>
      <c r="L287" s="79">
        <f>(COUNTIFS('MASTER TT'!$E$2:$E$587,$A$2:$A$7563,'MASTER TT'!$B$2:$B$587,"MONDAY",'MASTER TT'!$C$2:$C$587,"17*-*",'MASTER TT'!$AM$2:$AM$587,"JAN-APRIL 2025",'MASTER TT'!$J$2:$J$587,"&gt;=1"))</f>
        <v>0</v>
      </c>
      <c r="M287" s="79">
        <f>(COUNTIFS('MASTER TT'!$E$2:$E$587,$A$2:$A$7563,'MASTER TT'!$B$2:$B$587,"TUESDAY",'MASTER TT'!$C$2:$C$587,"0800-1*",'MASTER TT'!$AM$2:$AM$587,"MAY-AUG 2025",'MASTER TT'!$J$2:$J$587,"&gt;=1"))</f>
        <v>0</v>
      </c>
      <c r="N287" s="79">
        <f>(COUNTIFS('MASTER TT'!$E$2:$E$587,$A$2:$A$7563,'MASTER TT'!$B$2:$B$587,"TUESDAY",'MASTER TT'!$C$2:$C$587,"1100-1*",'MASTER TT'!$AM$2:$AM$587,"JMAY-AUG 2025",'MASTER TT'!$J$2:$J$587,"&gt;=1"))</f>
        <v>0</v>
      </c>
      <c r="O287" s="79">
        <f>(COUNTIFS('MASTER TT'!$E$2:$E$587,$A$2:$A$7563,'MASTER TT'!$B$2:$B$587,"TUESDAY",'MASTER TT'!$C$2:$C$587,"1200-1*",'MASTER TT'!$AM$2:$AM$587,"JAN-APRIL 2025",'MASTER TT'!$J$2:$J$587,"&gt;=1"))</f>
        <v>0</v>
      </c>
      <c r="P287" s="79">
        <f>(COUNTIFS('MASTER TT'!$E$2:$E$587,$A$2:$A$7563,'MASTER TT'!$B$2:$B$587,"TUESDAY",'MASTER TT'!$C$2:$C$587,"1300-1*",'MASTER TT'!$AM$2:$AM$587,"MAY-AUG 2025",'MASTER TT'!$J$2:$J$587,"&gt;=1"))</f>
        <v>0</v>
      </c>
      <c r="Q287" s="79">
        <f>(COUNTIFS('MASTER TT'!$E$2:$E$587,$A$2:$A$7563,'MASTER TT'!$B$2:$B$587,"TUESDAY",'MASTER TT'!$C$2:$C$587,"1400-1*",'MASTER TT'!$AM$2:$AM$587,"MAY-AUG 2025",'MASTER TT'!$J$2:$J$587,"&gt;=1"))</f>
        <v>0</v>
      </c>
      <c r="R287" s="79">
        <f>(COUNTIFS('MASTER TT'!$E$2:$E$587,$A$2:$A$7563,'MASTER TT'!$B$2:$B$587,"TUESDAY",'MASTER TT'!$C$2:$C$587,"17*-2*",'MASTER TT'!$AM$2:$AM$587,"MAY-AUG 2025",'MASTER TT'!$J$2:$J$587,"&gt;=1"))</f>
        <v>0</v>
      </c>
      <c r="S28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7" s="79" t="e">
        <f>(COUNTIFS('MASTER TT'!$E$2:$E$68682,$A$2:$A$7563,'MASTER TT'!$B$2:$B$68682,"FRIDAY",'MASTER TT'!$C$2:$C$68682,"0800-1*",'MASTER TT'!$AM$2:$AM$587,"MAY-AUG 2025",'MASTER TT'!$J$2:$J$68682,"&gt;=1"))</f>
        <v>#VALUE!</v>
      </c>
      <c r="AF287" s="79" t="e">
        <f>(COUNTIFS('MASTER TT'!$E$2:$E$68682,$A$2:$A$7563,'MASTER TT'!$B$2:$B$68682,"FRIDAY",'MASTER TT'!$C$2:$C$68682,"1100-1*",'MASTER TT'!$AM$2:$AM$587,"MAY-AUG 2025",'MASTER TT'!$J$2:$J$68682,"&gt;=1"))</f>
        <v>#VALUE!</v>
      </c>
      <c r="AG28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7" s="79" t="e">
        <f>(COUNTIFS('MASTER TT'!$E$2:$E$68682,$A$2:$A$7563,'MASTER TT'!$B$2:$B$68682,"FRIDAY",'MASTER TT'!$C$2:$C$68682,"1400-1*",'MASTER TT'!$AM$2:$AM$587,"MAY-AUG 2025",'MASTER TT'!$J$2:$J$68682,"&gt;=1"))</f>
        <v>#VALUE!</v>
      </c>
      <c r="AJ287" s="79" t="e">
        <f>(COUNTIFS('MASTER TT'!$E$2:$E$68682,$A$2:$A$7563,'MASTER TT'!$B$2:$B$68682,"FRIDAY",'MASTER TT'!$C$2:$C$68682,"17*-2*",'MASTER TT'!$AM$2:$AM$587,"MAY-AUG 2025",'MASTER TT'!$J$2:$J$68682,"&gt;=1"))</f>
        <v>#VALUE!</v>
      </c>
      <c r="AK28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7" s="79">
        <f>(COUNTIFS('MASTER TT'!$E$2:$E$68682,$A$2:$A$7563,'MASTER TT'!$B$2:$B$68682,"SATURDAY",'MASTER TT'!$C$2:$C$68682,"1200-1*",'MASTER TT'!$J$2:$J$68682,"&gt;=1"))</f>
        <v>0</v>
      </c>
      <c r="AN287" s="79">
        <f>(COUNTIFS('MASTER TT'!$E$2:$E$68682,$A$2:$A$7563,'MASTER TT'!$B$2:$B$68682,"SATURDAY",'MASTER TT'!$C$2:$C$68682,"1300-1*",'MASTER TT'!$J$2:$J$68682,"&gt;=1"))</f>
        <v>0</v>
      </c>
      <c r="AO287" s="79">
        <f>(COUNTIFS('MASTER TT'!$E$2:$E$68682,$A$2:$A$7563,'MASTER TT'!$B$2:$B$68682,"SATURDAY",'MASTER TT'!$C$2:$C$68682,"14*-1*",'MASTER TT'!$J$2:$J$68682,"&gt;=1"))</f>
        <v>0</v>
      </c>
      <c r="AP28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7" s="79" t="e">
        <f>(COUNTIFS('MASTER TT'!$E$2:$E$68682,$A$2:$A$7563,'MASTER TT'!$B$2:$B$68682,"SUNDAY",'MASTER TT'!$C$2:$C$68682,"0800-1*",'MASTER TT'!$AM$2:$AM$587,"MAY-AUG 2025",'MASTER TT'!$J$2:$J$68682,"&gt;=1"))</f>
        <v>#VALUE!</v>
      </c>
      <c r="AR287" s="79" t="e">
        <f>(COUNTIFS('MASTER TT'!$E$2:$E$68682,$A$2:$A$7563,'MASTER TT'!$B$2:$B$68682,"SUNDAY",'MASTER TT'!$C$2:$C$68682,"1100-1*",'MASTER TT'!$AM$2:$AM$587,"MAY-AUG 2025",'MASTER TT'!$J$2:$J$68682,"&gt;=1"))</f>
        <v>#VALUE!</v>
      </c>
      <c r="AS287" s="79" t="e">
        <f>(COUNTIFS('MASTER TT'!$E$2:$E$68682,$A$2:$A$7563,'MASTER TT'!$B$2:$B$68682,"SUNDAY",'MASTER TT'!$C$2:$C$68682,"1200-1*",'MASTER TT'!$AM$2:$AM$587,"MAY-AUG 2025",'MASTER TT'!$J$2:$J$68682,"&gt;=1"))</f>
        <v>#VALUE!</v>
      </c>
      <c r="AT287" s="79" t="e">
        <f>(COUNTIFS('MASTER TT'!$E$2:$E$68682,$A$2:$A$7563,'MASTER TT'!$B$2:$B$68682,"SUNDAY",'MASTER TT'!$C$2:$C$68682,"1300-1*",'MASTER TT'!$AM$2:$AM$587,"MAY-AUG 2025",'MASTER TT'!$J$2:$J$68682,"&gt;=1"))</f>
        <v>#VALUE!</v>
      </c>
      <c r="AU287" s="79" t="e">
        <f>(COUNTIFS('MASTER TT'!$E$2:$E$68682,$A$2:$A$7563,'MASTER TT'!$B$2:$B$68682,"SUNDAY",'MASTER TT'!$C$2:$C$68682,"1400-1*",'MASTER TT'!$AM$2:$AM$587,"MAY-AUG 2025",'MASTER TT'!$J$2:$J$68682,"&gt;=1"))</f>
        <v>#VALUE!</v>
      </c>
      <c r="AV287" s="79" t="e">
        <f>(COUNTIFS('MASTER TT'!$E$2:$E$68682,$A$2:$A$7563,'MASTER TT'!$B$2:$B$68682,"SUNDAY",'MASTER TT'!$C$2:$C$68682,"17*-2*",'MASTER TT'!$AM$2:$AM$587,"MAY-AUG 2025",'MASTER TT'!$J$2:$J$68682,"&gt;=1"))</f>
        <v>#VALUE!</v>
      </c>
      <c r="AW287" s="28"/>
      <c r="AX287" s="29"/>
      <c r="AY287" s="28"/>
      <c r="AZ287" s="28"/>
      <c r="BA287" s="28"/>
      <c r="BB287" s="28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1"/>
      <c r="BZ287" s="31"/>
      <c r="CA287" s="30"/>
      <c r="CB287" s="30"/>
      <c r="CC287" s="30"/>
      <c r="CD287" s="30"/>
      <c r="CE287" s="30"/>
      <c r="CF287" s="30"/>
    </row>
    <row r="288" spans="1:84" ht="14.25" customHeight="1">
      <c r="A288" s="128" t="s">
        <v>660</v>
      </c>
      <c r="B288" s="130" t="s">
        <v>510</v>
      </c>
      <c r="C288" s="26"/>
      <c r="D288" s="106"/>
      <c r="E288" s="106"/>
      <c r="F288" s="106" t="s">
        <v>60</v>
      </c>
      <c r="G288" s="79">
        <f>(COUNTIFS('MASTER TT'!$E$2:$E$587,$A$2:$A$7563,'MASTER TT'!$B$2:$B$587,"MONDAY",'MASTER TT'!$C$2:$C$587,"08*-1*",'MASTER TT'!$AM$2:$AM$587,"MAY-AUG 2025",'MASTER TT'!$J$2:$J$587,"&gt;=1"))</f>
        <v>0</v>
      </c>
      <c r="H288" s="79">
        <f>(COUNTIFS('MASTER TT'!$E$2:$E$587,$A$2:$A$7563,'MASTER TT'!$B$2:$B$587,"MONDAY",'MASTER TT'!$C$2:$C$587,"1100-1*",'MASTER TT'!$AM$2:$AM$587,"MAY-AUG 2025",'MASTER TT'!$J$2:$J$587,"&gt;=1"))</f>
        <v>0</v>
      </c>
      <c r="I288" s="79">
        <f>(COUNTIFS('MASTER TT'!$E$2:$E$587,$A$2:$A$7563,'MASTER TT'!$B$2:$B$587,"MONDAY",'MASTER TT'!$C$2:$C$587,"1200-1*",'MASTER TT'!$AM$2:$AM$587,"JAN-APRIL 2025",'MASTER TT'!$J$2:$J$587,"&gt;=1"))</f>
        <v>0</v>
      </c>
      <c r="J288" s="79">
        <f>(COUNTIFS('MASTER TT'!$E$2:$E$587,$A$2:$A$7563,'MASTER TT'!$B$2:$B$587,"MONDAY",'MASTER TT'!$C$2:$C$587,"1300-1*",'MASTER TT'!$AM$2:$AM$587,"JAN-APRIL 2025",'MASTER TT'!$J$2:$J$587,"&gt;=1"))</f>
        <v>0</v>
      </c>
      <c r="K288" s="79">
        <f>(COUNTIFS('MASTER TT'!$E$2:$E$587,$A$2:$A$7563,'MASTER TT'!$B$2:$B$587,"MONDAY",'MASTER TT'!$C$2:$C$587,"14*-1*",'MASTER TT'!$AM$2:$AM$587,"MAY-AUG 2025",'MASTER TT'!$J$2:$J$587,"&gt;=1"))</f>
        <v>0</v>
      </c>
      <c r="L288" s="79">
        <f>(COUNTIFS('MASTER TT'!$E$2:$E$587,$A$2:$A$7563,'MASTER TT'!$B$2:$B$587,"MONDAY",'MASTER TT'!$C$2:$C$587,"17*-*",'MASTER TT'!$AM$2:$AM$587,"JAN-APRIL 2025",'MASTER TT'!$J$2:$J$587,"&gt;=1"))</f>
        <v>0</v>
      </c>
      <c r="M288" s="79">
        <f>(COUNTIFS('MASTER TT'!$E$2:$E$587,$A$2:$A$7563,'MASTER TT'!$B$2:$B$587,"TUESDAY",'MASTER TT'!$C$2:$C$587,"0800-1*",'MASTER TT'!$AM$2:$AM$587,"MAY-AUG 2025",'MASTER TT'!$J$2:$J$587,"&gt;=1"))</f>
        <v>0</v>
      </c>
      <c r="N288" s="79">
        <f>(COUNTIFS('MASTER TT'!$E$2:$E$587,$A$2:$A$7563,'MASTER TT'!$B$2:$B$587,"TUESDAY",'MASTER TT'!$C$2:$C$587,"1100-1*",'MASTER TT'!$AM$2:$AM$587,"JMAY-AUG 2025",'MASTER TT'!$J$2:$J$587,"&gt;=1"))</f>
        <v>0</v>
      </c>
      <c r="O288" s="79">
        <f>(COUNTIFS('MASTER TT'!$E$2:$E$587,$A$2:$A$7563,'MASTER TT'!$B$2:$B$587,"TUESDAY",'MASTER TT'!$C$2:$C$587,"1200-1*",'MASTER TT'!$AM$2:$AM$587,"JAN-APRIL 2025",'MASTER TT'!$J$2:$J$587,"&gt;=1"))</f>
        <v>0</v>
      </c>
      <c r="P288" s="79">
        <f>(COUNTIFS('MASTER TT'!$E$2:$E$587,$A$2:$A$7563,'MASTER TT'!$B$2:$B$587,"TUESDAY",'MASTER TT'!$C$2:$C$587,"1300-1*",'MASTER TT'!$AM$2:$AM$587,"MAY-AUG 2025",'MASTER TT'!$J$2:$J$587,"&gt;=1"))</f>
        <v>0</v>
      </c>
      <c r="Q288" s="79">
        <f>(COUNTIFS('MASTER TT'!$E$2:$E$587,$A$2:$A$7563,'MASTER TT'!$B$2:$B$587,"TUESDAY",'MASTER TT'!$C$2:$C$587,"1400-1*",'MASTER TT'!$AM$2:$AM$587,"MAY-AUG 2025",'MASTER TT'!$J$2:$J$587,"&gt;=1"))</f>
        <v>0</v>
      </c>
      <c r="R288" s="79">
        <f>(COUNTIFS('MASTER TT'!$E$2:$E$587,$A$2:$A$7563,'MASTER TT'!$B$2:$B$587,"TUESDAY",'MASTER TT'!$C$2:$C$587,"17*-2*",'MASTER TT'!$AM$2:$AM$587,"MAY-AUG 2025",'MASTER TT'!$J$2:$J$587,"&gt;=1"))</f>
        <v>0</v>
      </c>
      <c r="S28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8" s="79" t="e">
        <f>(COUNTIFS('MASTER TT'!$E$2:$E$68682,$A$2:$A$7563,'MASTER TT'!$B$2:$B$68682,"FRIDAY",'MASTER TT'!$C$2:$C$68682,"0800-1*",'MASTER TT'!$AM$2:$AM$587,"MAY-AUG 2025",'MASTER TT'!$J$2:$J$68682,"&gt;=1"))</f>
        <v>#VALUE!</v>
      </c>
      <c r="AF288" s="79" t="e">
        <f>(COUNTIFS('MASTER TT'!$E$2:$E$68682,$A$2:$A$7563,'MASTER TT'!$B$2:$B$68682,"FRIDAY",'MASTER TT'!$C$2:$C$68682,"1100-1*",'MASTER TT'!$AM$2:$AM$587,"MAY-AUG 2025",'MASTER TT'!$J$2:$J$68682,"&gt;=1"))</f>
        <v>#VALUE!</v>
      </c>
      <c r="AG28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8" s="79" t="e">
        <f>(COUNTIFS('MASTER TT'!$E$2:$E$68682,$A$2:$A$7563,'MASTER TT'!$B$2:$B$68682,"FRIDAY",'MASTER TT'!$C$2:$C$68682,"1400-1*",'MASTER TT'!$AM$2:$AM$587,"MAY-AUG 2025",'MASTER TT'!$J$2:$J$68682,"&gt;=1"))</f>
        <v>#VALUE!</v>
      </c>
      <c r="AJ288" s="79" t="e">
        <f>(COUNTIFS('MASTER TT'!$E$2:$E$68682,$A$2:$A$7563,'MASTER TT'!$B$2:$B$68682,"FRIDAY",'MASTER TT'!$C$2:$C$68682,"17*-2*",'MASTER TT'!$AM$2:$AM$587,"MAY-AUG 2025",'MASTER TT'!$J$2:$J$68682,"&gt;=1"))</f>
        <v>#VALUE!</v>
      </c>
      <c r="AK28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8" s="79">
        <f>(COUNTIFS('MASTER TT'!$E$2:$E$68682,$A$2:$A$7563,'MASTER TT'!$B$2:$B$68682,"SATURDAY",'MASTER TT'!$C$2:$C$68682,"1200-1*",'MASTER TT'!$J$2:$J$68682,"&gt;=1"))</f>
        <v>0</v>
      </c>
      <c r="AN288" s="79">
        <f>(COUNTIFS('MASTER TT'!$E$2:$E$68682,$A$2:$A$7563,'MASTER TT'!$B$2:$B$68682,"SATURDAY",'MASTER TT'!$C$2:$C$68682,"1300-1*",'MASTER TT'!$J$2:$J$68682,"&gt;=1"))</f>
        <v>0</v>
      </c>
      <c r="AO288" s="79">
        <f>(COUNTIFS('MASTER TT'!$E$2:$E$68682,$A$2:$A$7563,'MASTER TT'!$B$2:$B$68682,"SATURDAY",'MASTER TT'!$C$2:$C$68682,"14*-1*",'MASTER TT'!$J$2:$J$68682,"&gt;=1"))</f>
        <v>0</v>
      </c>
      <c r="AP28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8" s="79" t="e">
        <f>(COUNTIFS('MASTER TT'!$E$2:$E$68682,$A$2:$A$7563,'MASTER TT'!$B$2:$B$68682,"SUNDAY",'MASTER TT'!$C$2:$C$68682,"0800-1*",'MASTER TT'!$AM$2:$AM$587,"MAY-AUG 2025",'MASTER TT'!$J$2:$J$68682,"&gt;=1"))</f>
        <v>#VALUE!</v>
      </c>
      <c r="AR288" s="79" t="e">
        <f>(COUNTIFS('MASTER TT'!$E$2:$E$68682,$A$2:$A$7563,'MASTER TT'!$B$2:$B$68682,"SUNDAY",'MASTER TT'!$C$2:$C$68682,"1100-1*",'MASTER TT'!$AM$2:$AM$587,"MAY-AUG 2025",'MASTER TT'!$J$2:$J$68682,"&gt;=1"))</f>
        <v>#VALUE!</v>
      </c>
      <c r="AS288" s="79" t="e">
        <f>(COUNTIFS('MASTER TT'!$E$2:$E$68682,$A$2:$A$7563,'MASTER TT'!$B$2:$B$68682,"SUNDAY",'MASTER TT'!$C$2:$C$68682,"1200-1*",'MASTER TT'!$AM$2:$AM$587,"MAY-AUG 2025",'MASTER TT'!$J$2:$J$68682,"&gt;=1"))</f>
        <v>#VALUE!</v>
      </c>
      <c r="AT288" s="79" t="e">
        <f>(COUNTIFS('MASTER TT'!$E$2:$E$68682,$A$2:$A$7563,'MASTER TT'!$B$2:$B$68682,"SUNDAY",'MASTER TT'!$C$2:$C$68682,"1300-1*",'MASTER TT'!$AM$2:$AM$587,"MAY-AUG 2025",'MASTER TT'!$J$2:$J$68682,"&gt;=1"))</f>
        <v>#VALUE!</v>
      </c>
      <c r="AU288" s="79" t="e">
        <f>(COUNTIFS('MASTER TT'!$E$2:$E$68682,$A$2:$A$7563,'MASTER TT'!$B$2:$B$68682,"SUNDAY",'MASTER TT'!$C$2:$C$68682,"1400-1*",'MASTER TT'!$AM$2:$AM$587,"MAY-AUG 2025",'MASTER TT'!$J$2:$J$68682,"&gt;=1"))</f>
        <v>#VALUE!</v>
      </c>
      <c r="AV288" s="79" t="e">
        <f>(COUNTIFS('MASTER TT'!$E$2:$E$68682,$A$2:$A$7563,'MASTER TT'!$B$2:$B$68682,"SUNDAY",'MASTER TT'!$C$2:$C$68682,"17*-2*",'MASTER TT'!$AM$2:$AM$587,"MAY-AUG 2025",'MASTER TT'!$J$2:$J$68682,"&gt;=1"))</f>
        <v>#VALUE!</v>
      </c>
      <c r="AW288" s="28"/>
      <c r="AX288" s="29"/>
      <c r="AY288" s="28"/>
      <c r="AZ288" s="28"/>
      <c r="BA288" s="28"/>
      <c r="BB288" s="28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1"/>
      <c r="BZ288" s="31"/>
      <c r="CA288" s="30"/>
      <c r="CB288" s="30"/>
      <c r="CC288" s="30"/>
      <c r="CD288" s="30"/>
      <c r="CE288" s="30"/>
      <c r="CF288" s="30"/>
    </row>
    <row r="289" spans="1:84" ht="14.25" customHeight="1">
      <c r="A289" s="128" t="s">
        <v>661</v>
      </c>
      <c r="B289" s="130" t="s">
        <v>510</v>
      </c>
      <c r="C289" s="26"/>
      <c r="D289" s="106"/>
      <c r="E289" s="106"/>
      <c r="F289" s="106" t="s">
        <v>60</v>
      </c>
      <c r="G289" s="79">
        <f>(COUNTIFS('MASTER TT'!$E$2:$E$587,$A$2:$A$7563,'MASTER TT'!$B$2:$B$587,"MONDAY",'MASTER TT'!$C$2:$C$587,"08*-1*",'MASTER TT'!$AM$2:$AM$587,"MAY-AUG 2025",'MASTER TT'!$J$2:$J$587,"&gt;=1"))</f>
        <v>0</v>
      </c>
      <c r="H289" s="79">
        <f>(COUNTIFS('MASTER TT'!$E$2:$E$587,$A$2:$A$7563,'MASTER TT'!$B$2:$B$587,"MONDAY",'MASTER TT'!$C$2:$C$587,"1100-1*",'MASTER TT'!$AM$2:$AM$587,"MAY-AUG 2025",'MASTER TT'!$J$2:$J$587,"&gt;=1"))</f>
        <v>0</v>
      </c>
      <c r="I289" s="79">
        <f>(COUNTIFS('MASTER TT'!$E$2:$E$587,$A$2:$A$7563,'MASTER TT'!$B$2:$B$587,"MONDAY",'MASTER TT'!$C$2:$C$587,"1200-1*",'MASTER TT'!$AM$2:$AM$587,"JAN-APRIL 2025",'MASTER TT'!$J$2:$J$587,"&gt;=1"))</f>
        <v>0</v>
      </c>
      <c r="J289" s="79">
        <f>(COUNTIFS('MASTER TT'!$E$2:$E$587,$A$2:$A$7563,'MASTER TT'!$B$2:$B$587,"MONDAY",'MASTER TT'!$C$2:$C$587,"1300-1*",'MASTER TT'!$AM$2:$AM$587,"JAN-APRIL 2025",'MASTER TT'!$J$2:$J$587,"&gt;=1"))</f>
        <v>0</v>
      </c>
      <c r="K289" s="79">
        <f>(COUNTIFS('MASTER TT'!$E$2:$E$587,$A$2:$A$7563,'MASTER TT'!$B$2:$B$587,"MONDAY",'MASTER TT'!$C$2:$C$587,"14*-1*",'MASTER TT'!$AM$2:$AM$587,"MAY-AUG 2025",'MASTER TT'!$J$2:$J$587,"&gt;=1"))</f>
        <v>0</v>
      </c>
      <c r="L289" s="79">
        <f>(COUNTIFS('MASTER TT'!$E$2:$E$587,$A$2:$A$7563,'MASTER TT'!$B$2:$B$587,"MONDAY",'MASTER TT'!$C$2:$C$587,"17*-*",'MASTER TT'!$AM$2:$AM$587,"JAN-APRIL 2025",'MASTER TT'!$J$2:$J$587,"&gt;=1"))</f>
        <v>0</v>
      </c>
      <c r="M289" s="79">
        <f>(COUNTIFS('MASTER TT'!$E$2:$E$587,$A$2:$A$7563,'MASTER TT'!$B$2:$B$587,"TUESDAY",'MASTER TT'!$C$2:$C$587,"0800-1*",'MASTER TT'!$AM$2:$AM$587,"MAY-AUG 2025",'MASTER TT'!$J$2:$J$587,"&gt;=1"))</f>
        <v>0</v>
      </c>
      <c r="N289" s="79">
        <f>(COUNTIFS('MASTER TT'!$E$2:$E$587,$A$2:$A$7563,'MASTER TT'!$B$2:$B$587,"TUESDAY",'MASTER TT'!$C$2:$C$587,"1100-1*",'MASTER TT'!$AM$2:$AM$587,"JMAY-AUG 2025",'MASTER TT'!$J$2:$J$587,"&gt;=1"))</f>
        <v>0</v>
      </c>
      <c r="O289" s="79">
        <f>(COUNTIFS('MASTER TT'!$E$2:$E$587,$A$2:$A$7563,'MASTER TT'!$B$2:$B$587,"TUESDAY",'MASTER TT'!$C$2:$C$587,"1200-1*",'MASTER TT'!$AM$2:$AM$587,"JAN-APRIL 2025",'MASTER TT'!$J$2:$J$587,"&gt;=1"))</f>
        <v>0</v>
      </c>
      <c r="P289" s="79">
        <f>(COUNTIFS('MASTER TT'!$E$2:$E$587,$A$2:$A$7563,'MASTER TT'!$B$2:$B$587,"TUESDAY",'MASTER TT'!$C$2:$C$587,"1300-1*",'MASTER TT'!$AM$2:$AM$587,"MAY-AUG 2025",'MASTER TT'!$J$2:$J$587,"&gt;=1"))</f>
        <v>0</v>
      </c>
      <c r="Q289" s="79">
        <f>(COUNTIFS('MASTER TT'!$E$2:$E$587,$A$2:$A$7563,'MASTER TT'!$B$2:$B$587,"TUESDAY",'MASTER TT'!$C$2:$C$587,"1400-1*",'MASTER TT'!$AM$2:$AM$587,"MAY-AUG 2025",'MASTER TT'!$J$2:$J$587,"&gt;=1"))</f>
        <v>0</v>
      </c>
      <c r="R289" s="79">
        <f>(COUNTIFS('MASTER TT'!$E$2:$E$587,$A$2:$A$7563,'MASTER TT'!$B$2:$B$587,"TUESDAY",'MASTER TT'!$C$2:$C$587,"17*-2*",'MASTER TT'!$AM$2:$AM$587,"MAY-AUG 2025",'MASTER TT'!$J$2:$J$587,"&gt;=1"))</f>
        <v>0</v>
      </c>
      <c r="S28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8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8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8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8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8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8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8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8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8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8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8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89" s="79" t="e">
        <f>(COUNTIFS('MASTER TT'!$E$2:$E$68682,$A$2:$A$7563,'MASTER TT'!$B$2:$B$68682,"FRIDAY",'MASTER TT'!$C$2:$C$68682,"0800-1*",'MASTER TT'!$AM$2:$AM$587,"MAY-AUG 2025",'MASTER TT'!$J$2:$J$68682,"&gt;=1"))</f>
        <v>#VALUE!</v>
      </c>
      <c r="AF289" s="79" t="e">
        <f>(COUNTIFS('MASTER TT'!$E$2:$E$68682,$A$2:$A$7563,'MASTER TT'!$B$2:$B$68682,"FRIDAY",'MASTER TT'!$C$2:$C$68682,"1100-1*",'MASTER TT'!$AM$2:$AM$587,"MAY-AUG 2025",'MASTER TT'!$J$2:$J$68682,"&gt;=1"))</f>
        <v>#VALUE!</v>
      </c>
      <c r="AG28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8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89" s="79" t="e">
        <f>(COUNTIFS('MASTER TT'!$E$2:$E$68682,$A$2:$A$7563,'MASTER TT'!$B$2:$B$68682,"FRIDAY",'MASTER TT'!$C$2:$C$68682,"1400-1*",'MASTER TT'!$AM$2:$AM$587,"MAY-AUG 2025",'MASTER TT'!$J$2:$J$68682,"&gt;=1"))</f>
        <v>#VALUE!</v>
      </c>
      <c r="AJ289" s="79" t="e">
        <f>(COUNTIFS('MASTER TT'!$E$2:$E$68682,$A$2:$A$7563,'MASTER TT'!$B$2:$B$68682,"FRIDAY",'MASTER TT'!$C$2:$C$68682,"17*-2*",'MASTER TT'!$AM$2:$AM$587,"MAY-AUG 2025",'MASTER TT'!$J$2:$J$68682,"&gt;=1"))</f>
        <v>#VALUE!</v>
      </c>
      <c r="AK28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8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89" s="79">
        <f>(COUNTIFS('MASTER TT'!$E$2:$E$68682,$A$2:$A$7563,'MASTER TT'!$B$2:$B$68682,"SATURDAY",'MASTER TT'!$C$2:$C$68682,"1200-1*",'MASTER TT'!$J$2:$J$68682,"&gt;=1"))</f>
        <v>0</v>
      </c>
      <c r="AN289" s="79">
        <f>(COUNTIFS('MASTER TT'!$E$2:$E$68682,$A$2:$A$7563,'MASTER TT'!$B$2:$B$68682,"SATURDAY",'MASTER TT'!$C$2:$C$68682,"1300-1*",'MASTER TT'!$J$2:$J$68682,"&gt;=1"))</f>
        <v>0</v>
      </c>
      <c r="AO289" s="79">
        <f>(COUNTIFS('MASTER TT'!$E$2:$E$68682,$A$2:$A$7563,'MASTER TT'!$B$2:$B$68682,"SATURDAY",'MASTER TT'!$C$2:$C$68682,"14*-1*",'MASTER TT'!$J$2:$J$68682,"&gt;=1"))</f>
        <v>0</v>
      </c>
      <c r="AP28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89" s="79" t="e">
        <f>(COUNTIFS('MASTER TT'!$E$2:$E$68682,$A$2:$A$7563,'MASTER TT'!$B$2:$B$68682,"SUNDAY",'MASTER TT'!$C$2:$C$68682,"0800-1*",'MASTER TT'!$AM$2:$AM$587,"MAY-AUG 2025",'MASTER TT'!$J$2:$J$68682,"&gt;=1"))</f>
        <v>#VALUE!</v>
      </c>
      <c r="AR289" s="79" t="e">
        <f>(COUNTIFS('MASTER TT'!$E$2:$E$68682,$A$2:$A$7563,'MASTER TT'!$B$2:$B$68682,"SUNDAY",'MASTER TT'!$C$2:$C$68682,"1100-1*",'MASTER TT'!$AM$2:$AM$587,"MAY-AUG 2025",'MASTER TT'!$J$2:$J$68682,"&gt;=1"))</f>
        <v>#VALUE!</v>
      </c>
      <c r="AS289" s="79" t="e">
        <f>(COUNTIFS('MASTER TT'!$E$2:$E$68682,$A$2:$A$7563,'MASTER TT'!$B$2:$B$68682,"SUNDAY",'MASTER TT'!$C$2:$C$68682,"1200-1*",'MASTER TT'!$AM$2:$AM$587,"MAY-AUG 2025",'MASTER TT'!$J$2:$J$68682,"&gt;=1"))</f>
        <v>#VALUE!</v>
      </c>
      <c r="AT289" s="79" t="e">
        <f>(COUNTIFS('MASTER TT'!$E$2:$E$68682,$A$2:$A$7563,'MASTER TT'!$B$2:$B$68682,"SUNDAY",'MASTER TT'!$C$2:$C$68682,"1300-1*",'MASTER TT'!$AM$2:$AM$587,"MAY-AUG 2025",'MASTER TT'!$J$2:$J$68682,"&gt;=1"))</f>
        <v>#VALUE!</v>
      </c>
      <c r="AU289" s="79" t="e">
        <f>(COUNTIFS('MASTER TT'!$E$2:$E$68682,$A$2:$A$7563,'MASTER TT'!$B$2:$B$68682,"SUNDAY",'MASTER TT'!$C$2:$C$68682,"1400-1*",'MASTER TT'!$AM$2:$AM$587,"MAY-AUG 2025",'MASTER TT'!$J$2:$J$68682,"&gt;=1"))</f>
        <v>#VALUE!</v>
      </c>
      <c r="AV289" s="79" t="e">
        <f>(COUNTIFS('MASTER TT'!$E$2:$E$68682,$A$2:$A$7563,'MASTER TT'!$B$2:$B$68682,"SUNDAY",'MASTER TT'!$C$2:$C$68682,"17*-2*",'MASTER TT'!$AM$2:$AM$587,"MAY-AUG 2025",'MASTER TT'!$J$2:$J$68682,"&gt;=1"))</f>
        <v>#VALUE!</v>
      </c>
      <c r="AW289" s="28"/>
      <c r="AX289" s="29"/>
      <c r="AY289" s="28"/>
      <c r="AZ289" s="28"/>
      <c r="BA289" s="28"/>
      <c r="BB289" s="28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1"/>
      <c r="BZ289" s="31"/>
      <c r="CA289" s="30"/>
      <c r="CB289" s="30"/>
      <c r="CC289" s="30"/>
      <c r="CD289" s="30"/>
      <c r="CE289" s="30"/>
      <c r="CF289" s="30"/>
    </row>
    <row r="290" spans="1:84" ht="14.25" customHeight="1">
      <c r="A290" s="128" t="s">
        <v>662</v>
      </c>
      <c r="B290" s="130" t="s">
        <v>510</v>
      </c>
      <c r="C290" s="26"/>
      <c r="D290" s="106"/>
      <c r="E290" s="106"/>
      <c r="F290" s="106" t="s">
        <v>60</v>
      </c>
      <c r="G290" s="79">
        <f>(COUNTIFS('MASTER TT'!$E$2:$E$587,$A$2:$A$7563,'MASTER TT'!$B$2:$B$587,"MONDAY",'MASTER TT'!$C$2:$C$587,"08*-1*",'MASTER TT'!$AM$2:$AM$587,"MAY-AUG 2025",'MASTER TT'!$J$2:$J$587,"&gt;=1"))</f>
        <v>0</v>
      </c>
      <c r="H290" s="79">
        <f>(COUNTIFS('MASTER TT'!$E$2:$E$587,$A$2:$A$7563,'MASTER TT'!$B$2:$B$587,"MONDAY",'MASTER TT'!$C$2:$C$587,"1100-1*",'MASTER TT'!$AM$2:$AM$587,"MAY-AUG 2025",'MASTER TT'!$J$2:$J$587,"&gt;=1"))</f>
        <v>0</v>
      </c>
      <c r="I290" s="79">
        <f>(COUNTIFS('MASTER TT'!$E$2:$E$587,$A$2:$A$7563,'MASTER TT'!$B$2:$B$587,"MONDAY",'MASTER TT'!$C$2:$C$587,"1200-1*",'MASTER TT'!$AM$2:$AM$587,"JAN-APRIL 2025",'MASTER TT'!$J$2:$J$587,"&gt;=1"))</f>
        <v>0</v>
      </c>
      <c r="J290" s="79">
        <f>(COUNTIFS('MASTER TT'!$E$2:$E$587,$A$2:$A$7563,'MASTER TT'!$B$2:$B$587,"MONDAY",'MASTER TT'!$C$2:$C$587,"1300-1*",'MASTER TT'!$AM$2:$AM$587,"JAN-APRIL 2025",'MASTER TT'!$J$2:$J$587,"&gt;=1"))</f>
        <v>0</v>
      </c>
      <c r="K290" s="79">
        <f>(COUNTIFS('MASTER TT'!$E$2:$E$587,$A$2:$A$7563,'MASTER TT'!$B$2:$B$587,"MONDAY",'MASTER TT'!$C$2:$C$587,"14*-1*",'MASTER TT'!$AM$2:$AM$587,"MAY-AUG 2025",'MASTER TT'!$J$2:$J$587,"&gt;=1"))</f>
        <v>0</v>
      </c>
      <c r="L290" s="79">
        <f>(COUNTIFS('MASTER TT'!$E$2:$E$587,$A$2:$A$7563,'MASTER TT'!$B$2:$B$587,"MONDAY",'MASTER TT'!$C$2:$C$587,"17*-*",'MASTER TT'!$AM$2:$AM$587,"JAN-APRIL 2025",'MASTER TT'!$J$2:$J$587,"&gt;=1"))</f>
        <v>0</v>
      </c>
      <c r="M290" s="79">
        <f>(COUNTIFS('MASTER TT'!$E$2:$E$587,$A$2:$A$7563,'MASTER TT'!$B$2:$B$587,"TUESDAY",'MASTER TT'!$C$2:$C$587,"0800-1*",'MASTER TT'!$AM$2:$AM$587,"MAY-AUG 2025",'MASTER TT'!$J$2:$J$587,"&gt;=1"))</f>
        <v>0</v>
      </c>
      <c r="N290" s="79">
        <f>(COUNTIFS('MASTER TT'!$E$2:$E$587,$A$2:$A$7563,'MASTER TT'!$B$2:$B$587,"TUESDAY",'MASTER TT'!$C$2:$C$587,"1100-1*",'MASTER TT'!$AM$2:$AM$587,"JMAY-AUG 2025",'MASTER TT'!$J$2:$J$587,"&gt;=1"))</f>
        <v>0</v>
      </c>
      <c r="O290" s="79">
        <f>(COUNTIFS('MASTER TT'!$E$2:$E$587,$A$2:$A$7563,'MASTER TT'!$B$2:$B$587,"TUESDAY",'MASTER TT'!$C$2:$C$587,"1200-1*",'MASTER TT'!$AM$2:$AM$587,"JAN-APRIL 2025",'MASTER TT'!$J$2:$J$587,"&gt;=1"))</f>
        <v>0</v>
      </c>
      <c r="P290" s="79">
        <f>(COUNTIFS('MASTER TT'!$E$2:$E$587,$A$2:$A$7563,'MASTER TT'!$B$2:$B$587,"TUESDAY",'MASTER TT'!$C$2:$C$587,"1300-1*",'MASTER TT'!$AM$2:$AM$587,"MAY-AUG 2025",'MASTER TT'!$J$2:$J$587,"&gt;=1"))</f>
        <v>0</v>
      </c>
      <c r="Q290" s="79">
        <f>(COUNTIFS('MASTER TT'!$E$2:$E$587,$A$2:$A$7563,'MASTER TT'!$B$2:$B$587,"TUESDAY",'MASTER TT'!$C$2:$C$587,"1400-1*",'MASTER TT'!$AM$2:$AM$587,"MAY-AUG 2025",'MASTER TT'!$J$2:$J$587,"&gt;=1"))</f>
        <v>0</v>
      </c>
      <c r="R290" s="79">
        <f>(COUNTIFS('MASTER TT'!$E$2:$E$587,$A$2:$A$7563,'MASTER TT'!$B$2:$B$587,"TUESDAY",'MASTER TT'!$C$2:$C$587,"17*-2*",'MASTER TT'!$AM$2:$AM$587,"MAY-AUG 2025",'MASTER TT'!$J$2:$J$587,"&gt;=1"))</f>
        <v>0</v>
      </c>
      <c r="S29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0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0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0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0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0" s="79" t="e">
        <f>(COUNTIFS('MASTER TT'!$E$2:$E$68682,$A$2:$A$7563,'MASTER TT'!$B$2:$B$68682,"FRIDAY",'MASTER TT'!$C$2:$C$68682,"0800-1*",'MASTER TT'!$AM$2:$AM$587,"MAY-AUG 2025",'MASTER TT'!$J$2:$J$68682,"&gt;=1"))</f>
        <v>#VALUE!</v>
      </c>
      <c r="AF290" s="79" t="e">
        <f>(COUNTIFS('MASTER TT'!$E$2:$E$68682,$A$2:$A$7563,'MASTER TT'!$B$2:$B$68682,"FRIDAY",'MASTER TT'!$C$2:$C$68682,"1100-1*",'MASTER TT'!$AM$2:$AM$587,"MAY-AUG 2025",'MASTER TT'!$J$2:$J$68682,"&gt;=1"))</f>
        <v>#VALUE!</v>
      </c>
      <c r="AG29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0" s="79" t="e">
        <f>(COUNTIFS('MASTER TT'!$E$2:$E$68682,$A$2:$A$7563,'MASTER TT'!$B$2:$B$68682,"FRIDAY",'MASTER TT'!$C$2:$C$68682,"1400-1*",'MASTER TT'!$AM$2:$AM$587,"MAY-AUG 2025",'MASTER TT'!$J$2:$J$68682,"&gt;=1"))</f>
        <v>#VALUE!</v>
      </c>
      <c r="AJ290" s="79" t="e">
        <f>(COUNTIFS('MASTER TT'!$E$2:$E$68682,$A$2:$A$7563,'MASTER TT'!$B$2:$B$68682,"FRIDAY",'MASTER TT'!$C$2:$C$68682,"17*-2*",'MASTER TT'!$AM$2:$AM$587,"MAY-AUG 2025",'MASTER TT'!$J$2:$J$68682,"&gt;=1"))</f>
        <v>#VALUE!</v>
      </c>
      <c r="AK29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0" s="79">
        <f>(COUNTIFS('MASTER TT'!$E$2:$E$68682,$A$2:$A$7563,'MASTER TT'!$B$2:$B$68682,"SATURDAY",'MASTER TT'!$C$2:$C$68682,"1200-1*",'MASTER TT'!$J$2:$J$68682,"&gt;=1"))</f>
        <v>0</v>
      </c>
      <c r="AN290" s="79">
        <f>(COUNTIFS('MASTER TT'!$E$2:$E$68682,$A$2:$A$7563,'MASTER TT'!$B$2:$B$68682,"SATURDAY",'MASTER TT'!$C$2:$C$68682,"1300-1*",'MASTER TT'!$J$2:$J$68682,"&gt;=1"))</f>
        <v>0</v>
      </c>
      <c r="AO290" s="79">
        <f>(COUNTIFS('MASTER TT'!$E$2:$E$68682,$A$2:$A$7563,'MASTER TT'!$B$2:$B$68682,"SATURDAY",'MASTER TT'!$C$2:$C$68682,"14*-1*",'MASTER TT'!$J$2:$J$68682,"&gt;=1"))</f>
        <v>0</v>
      </c>
      <c r="AP290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0" s="79" t="e">
        <f>(COUNTIFS('MASTER TT'!$E$2:$E$68682,$A$2:$A$7563,'MASTER TT'!$B$2:$B$68682,"SUNDAY",'MASTER TT'!$C$2:$C$68682,"0800-1*",'MASTER TT'!$AM$2:$AM$587,"MAY-AUG 2025",'MASTER TT'!$J$2:$J$68682,"&gt;=1"))</f>
        <v>#VALUE!</v>
      </c>
      <c r="AR290" s="79" t="e">
        <f>(COUNTIFS('MASTER TT'!$E$2:$E$68682,$A$2:$A$7563,'MASTER TT'!$B$2:$B$68682,"SUNDAY",'MASTER TT'!$C$2:$C$68682,"1100-1*",'MASTER TT'!$AM$2:$AM$587,"MAY-AUG 2025",'MASTER TT'!$J$2:$J$68682,"&gt;=1"))</f>
        <v>#VALUE!</v>
      </c>
      <c r="AS290" s="79" t="e">
        <f>(COUNTIFS('MASTER TT'!$E$2:$E$68682,$A$2:$A$7563,'MASTER TT'!$B$2:$B$68682,"SUNDAY",'MASTER TT'!$C$2:$C$68682,"1200-1*",'MASTER TT'!$AM$2:$AM$587,"MAY-AUG 2025",'MASTER TT'!$J$2:$J$68682,"&gt;=1"))</f>
        <v>#VALUE!</v>
      </c>
      <c r="AT290" s="79" t="e">
        <f>(COUNTIFS('MASTER TT'!$E$2:$E$68682,$A$2:$A$7563,'MASTER TT'!$B$2:$B$68682,"SUNDAY",'MASTER TT'!$C$2:$C$68682,"1300-1*",'MASTER TT'!$AM$2:$AM$587,"MAY-AUG 2025",'MASTER TT'!$J$2:$J$68682,"&gt;=1"))</f>
        <v>#VALUE!</v>
      </c>
      <c r="AU290" s="79" t="e">
        <f>(COUNTIFS('MASTER TT'!$E$2:$E$68682,$A$2:$A$7563,'MASTER TT'!$B$2:$B$68682,"SUNDAY",'MASTER TT'!$C$2:$C$68682,"1400-1*",'MASTER TT'!$AM$2:$AM$587,"MAY-AUG 2025",'MASTER TT'!$J$2:$J$68682,"&gt;=1"))</f>
        <v>#VALUE!</v>
      </c>
      <c r="AV290" s="79" t="e">
        <f>(COUNTIFS('MASTER TT'!$E$2:$E$68682,$A$2:$A$7563,'MASTER TT'!$B$2:$B$68682,"SUNDAY",'MASTER TT'!$C$2:$C$68682,"17*-2*",'MASTER TT'!$AM$2:$AM$587,"MAY-AUG 2025",'MASTER TT'!$J$2:$J$68682,"&gt;=1"))</f>
        <v>#VALUE!</v>
      </c>
      <c r="AW290" s="28"/>
      <c r="AX290" s="29"/>
      <c r="AY290" s="28"/>
      <c r="AZ290" s="28"/>
      <c r="BA290" s="28"/>
      <c r="BB290" s="28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1"/>
      <c r="BZ290" s="31"/>
      <c r="CA290" s="30"/>
      <c r="CB290" s="30"/>
      <c r="CC290" s="30"/>
      <c r="CD290" s="30"/>
      <c r="CE290" s="30"/>
      <c r="CF290" s="30"/>
    </row>
    <row r="291" spans="1:84" ht="14.25" customHeight="1">
      <c r="A291" s="128" t="s">
        <v>663</v>
      </c>
      <c r="B291" s="130" t="s">
        <v>510</v>
      </c>
      <c r="C291" s="26"/>
      <c r="D291" s="106"/>
      <c r="E291" s="106"/>
      <c r="F291" s="106" t="s">
        <v>60</v>
      </c>
      <c r="G291" s="79">
        <f>(COUNTIFS('MASTER TT'!$E$2:$E$587,$A$2:$A$7563,'MASTER TT'!$B$2:$B$587,"MONDAY",'MASTER TT'!$C$2:$C$587,"08*-1*",'MASTER TT'!$AM$2:$AM$587,"MAY-AUG 2025",'MASTER TT'!$J$2:$J$587,"&gt;=1"))</f>
        <v>0</v>
      </c>
      <c r="H291" s="79">
        <f>(COUNTIFS('MASTER TT'!$E$2:$E$587,$A$2:$A$7563,'MASTER TT'!$B$2:$B$587,"MONDAY",'MASTER TT'!$C$2:$C$587,"1100-1*",'MASTER TT'!$AM$2:$AM$587,"MAY-AUG 2025",'MASTER TT'!$J$2:$J$587,"&gt;=1"))</f>
        <v>0</v>
      </c>
      <c r="I291" s="79">
        <f>(COUNTIFS('MASTER TT'!$E$2:$E$587,$A$2:$A$7563,'MASTER TT'!$B$2:$B$587,"MONDAY",'MASTER TT'!$C$2:$C$587,"1200-1*",'MASTER TT'!$AM$2:$AM$587,"JAN-APRIL 2025",'MASTER TT'!$J$2:$J$587,"&gt;=1"))</f>
        <v>0</v>
      </c>
      <c r="J291" s="79">
        <f>(COUNTIFS('MASTER TT'!$E$2:$E$587,$A$2:$A$7563,'MASTER TT'!$B$2:$B$587,"MONDAY",'MASTER TT'!$C$2:$C$587,"1300-1*",'MASTER TT'!$AM$2:$AM$587,"JAN-APRIL 2025",'MASTER TT'!$J$2:$J$587,"&gt;=1"))</f>
        <v>0</v>
      </c>
      <c r="K291" s="79">
        <f>(COUNTIFS('MASTER TT'!$E$2:$E$587,$A$2:$A$7563,'MASTER TT'!$B$2:$B$587,"MONDAY",'MASTER TT'!$C$2:$C$587,"14*-1*",'MASTER TT'!$AM$2:$AM$587,"MAY-AUG 2025",'MASTER TT'!$J$2:$J$587,"&gt;=1"))</f>
        <v>0</v>
      </c>
      <c r="L291" s="79">
        <f>(COUNTIFS('MASTER TT'!$E$2:$E$587,$A$2:$A$7563,'MASTER TT'!$B$2:$B$587,"MONDAY",'MASTER TT'!$C$2:$C$587,"17*-*",'MASTER TT'!$AM$2:$AM$587,"JAN-APRIL 2025",'MASTER TT'!$J$2:$J$587,"&gt;=1"))</f>
        <v>0</v>
      </c>
      <c r="M291" s="79">
        <f>(COUNTIFS('MASTER TT'!$E$2:$E$587,$A$2:$A$7563,'MASTER TT'!$B$2:$B$587,"TUESDAY",'MASTER TT'!$C$2:$C$587,"0800-1*",'MASTER TT'!$AM$2:$AM$587,"MAY-AUG 2025",'MASTER TT'!$J$2:$J$587,"&gt;=1"))</f>
        <v>0</v>
      </c>
      <c r="N291" s="79">
        <f>(COUNTIFS('MASTER TT'!$E$2:$E$587,$A$2:$A$7563,'MASTER TT'!$B$2:$B$587,"TUESDAY",'MASTER TT'!$C$2:$C$587,"1100-1*",'MASTER TT'!$AM$2:$AM$587,"JMAY-AUG 2025",'MASTER TT'!$J$2:$J$587,"&gt;=1"))</f>
        <v>0</v>
      </c>
      <c r="O291" s="79">
        <f>(COUNTIFS('MASTER TT'!$E$2:$E$587,$A$2:$A$7563,'MASTER TT'!$B$2:$B$587,"TUESDAY",'MASTER TT'!$C$2:$C$587,"1200-1*",'MASTER TT'!$AM$2:$AM$587,"JAN-APRIL 2025",'MASTER TT'!$J$2:$J$587,"&gt;=1"))</f>
        <v>0</v>
      </c>
      <c r="P291" s="79">
        <f>(COUNTIFS('MASTER TT'!$E$2:$E$587,$A$2:$A$7563,'MASTER TT'!$B$2:$B$587,"TUESDAY",'MASTER TT'!$C$2:$C$587,"1300-1*",'MASTER TT'!$AM$2:$AM$587,"MAY-AUG 2025",'MASTER TT'!$J$2:$J$587,"&gt;=1"))</f>
        <v>0</v>
      </c>
      <c r="Q291" s="79">
        <f>(COUNTIFS('MASTER TT'!$E$2:$E$587,$A$2:$A$7563,'MASTER TT'!$B$2:$B$587,"TUESDAY",'MASTER TT'!$C$2:$C$587,"1400-1*",'MASTER TT'!$AM$2:$AM$587,"MAY-AUG 2025",'MASTER TT'!$J$2:$J$587,"&gt;=1"))</f>
        <v>0</v>
      </c>
      <c r="R291" s="79">
        <f>(COUNTIFS('MASTER TT'!$E$2:$E$587,$A$2:$A$7563,'MASTER TT'!$B$2:$B$587,"TUESDAY",'MASTER TT'!$C$2:$C$587,"17*-2*",'MASTER TT'!$AM$2:$AM$587,"MAY-AUG 2025",'MASTER TT'!$J$2:$J$587,"&gt;=1"))</f>
        <v>0</v>
      </c>
      <c r="S29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1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1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1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1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1" s="79" t="e">
        <f>(COUNTIFS('MASTER TT'!$E$2:$E$68682,$A$2:$A$7563,'MASTER TT'!$B$2:$B$68682,"FRIDAY",'MASTER TT'!$C$2:$C$68682,"0800-1*",'MASTER TT'!$AM$2:$AM$587,"MAY-AUG 2025",'MASTER TT'!$J$2:$J$68682,"&gt;=1"))</f>
        <v>#VALUE!</v>
      </c>
      <c r="AF291" s="79" t="e">
        <f>(COUNTIFS('MASTER TT'!$E$2:$E$68682,$A$2:$A$7563,'MASTER TT'!$B$2:$B$68682,"FRIDAY",'MASTER TT'!$C$2:$C$68682,"1100-1*",'MASTER TT'!$AM$2:$AM$587,"MAY-AUG 2025",'MASTER TT'!$J$2:$J$68682,"&gt;=1"))</f>
        <v>#VALUE!</v>
      </c>
      <c r="AG29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1" s="79" t="e">
        <f>(COUNTIFS('MASTER TT'!$E$2:$E$68682,$A$2:$A$7563,'MASTER TT'!$B$2:$B$68682,"FRIDAY",'MASTER TT'!$C$2:$C$68682,"1400-1*",'MASTER TT'!$AM$2:$AM$587,"MAY-AUG 2025",'MASTER TT'!$J$2:$J$68682,"&gt;=1"))</f>
        <v>#VALUE!</v>
      </c>
      <c r="AJ291" s="79" t="e">
        <f>(COUNTIFS('MASTER TT'!$E$2:$E$68682,$A$2:$A$7563,'MASTER TT'!$B$2:$B$68682,"FRIDAY",'MASTER TT'!$C$2:$C$68682,"17*-2*",'MASTER TT'!$AM$2:$AM$587,"MAY-AUG 2025",'MASTER TT'!$J$2:$J$68682,"&gt;=1"))</f>
        <v>#VALUE!</v>
      </c>
      <c r="AK29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1" s="79">
        <f>(COUNTIFS('MASTER TT'!$E$2:$E$68682,$A$2:$A$7563,'MASTER TT'!$B$2:$B$68682,"SATURDAY",'MASTER TT'!$C$2:$C$68682,"1200-1*",'MASTER TT'!$J$2:$J$68682,"&gt;=1"))</f>
        <v>0</v>
      </c>
      <c r="AN291" s="79">
        <f>(COUNTIFS('MASTER TT'!$E$2:$E$68682,$A$2:$A$7563,'MASTER TT'!$B$2:$B$68682,"SATURDAY",'MASTER TT'!$C$2:$C$68682,"1300-1*",'MASTER TT'!$J$2:$J$68682,"&gt;=1"))</f>
        <v>0</v>
      </c>
      <c r="AO291" s="79">
        <f>(COUNTIFS('MASTER TT'!$E$2:$E$68682,$A$2:$A$7563,'MASTER TT'!$B$2:$B$68682,"SATURDAY",'MASTER TT'!$C$2:$C$68682,"14*-1*",'MASTER TT'!$J$2:$J$68682,"&gt;=1"))</f>
        <v>0</v>
      </c>
      <c r="AP291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1" s="79" t="e">
        <f>(COUNTIFS('MASTER TT'!$E$2:$E$68682,$A$2:$A$7563,'MASTER TT'!$B$2:$B$68682,"SUNDAY",'MASTER TT'!$C$2:$C$68682,"0800-1*",'MASTER TT'!$AM$2:$AM$587,"MAY-AUG 2025",'MASTER TT'!$J$2:$J$68682,"&gt;=1"))</f>
        <v>#VALUE!</v>
      </c>
      <c r="AR291" s="79" t="e">
        <f>(COUNTIFS('MASTER TT'!$E$2:$E$68682,$A$2:$A$7563,'MASTER TT'!$B$2:$B$68682,"SUNDAY",'MASTER TT'!$C$2:$C$68682,"1100-1*",'MASTER TT'!$AM$2:$AM$587,"MAY-AUG 2025",'MASTER TT'!$J$2:$J$68682,"&gt;=1"))</f>
        <v>#VALUE!</v>
      </c>
      <c r="AS291" s="79" t="e">
        <f>(COUNTIFS('MASTER TT'!$E$2:$E$68682,$A$2:$A$7563,'MASTER TT'!$B$2:$B$68682,"SUNDAY",'MASTER TT'!$C$2:$C$68682,"1200-1*",'MASTER TT'!$AM$2:$AM$587,"MAY-AUG 2025",'MASTER TT'!$J$2:$J$68682,"&gt;=1"))</f>
        <v>#VALUE!</v>
      </c>
      <c r="AT291" s="79" t="e">
        <f>(COUNTIFS('MASTER TT'!$E$2:$E$68682,$A$2:$A$7563,'MASTER TT'!$B$2:$B$68682,"SUNDAY",'MASTER TT'!$C$2:$C$68682,"1300-1*",'MASTER TT'!$AM$2:$AM$587,"MAY-AUG 2025",'MASTER TT'!$J$2:$J$68682,"&gt;=1"))</f>
        <v>#VALUE!</v>
      </c>
      <c r="AU291" s="79" t="e">
        <f>(COUNTIFS('MASTER TT'!$E$2:$E$68682,$A$2:$A$7563,'MASTER TT'!$B$2:$B$68682,"SUNDAY",'MASTER TT'!$C$2:$C$68682,"1400-1*",'MASTER TT'!$AM$2:$AM$587,"MAY-AUG 2025",'MASTER TT'!$J$2:$J$68682,"&gt;=1"))</f>
        <v>#VALUE!</v>
      </c>
      <c r="AV291" s="79" t="e">
        <f>(COUNTIFS('MASTER TT'!$E$2:$E$68682,$A$2:$A$7563,'MASTER TT'!$B$2:$B$68682,"SUNDAY",'MASTER TT'!$C$2:$C$68682,"17*-2*",'MASTER TT'!$AM$2:$AM$587,"MAY-AUG 2025",'MASTER TT'!$J$2:$J$68682,"&gt;=1"))</f>
        <v>#VALUE!</v>
      </c>
      <c r="AW291" s="28"/>
      <c r="AX291" s="29"/>
      <c r="AY291" s="28"/>
      <c r="AZ291" s="28"/>
      <c r="BA291" s="28"/>
      <c r="BB291" s="28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1"/>
      <c r="BZ291" s="31"/>
      <c r="CA291" s="30"/>
      <c r="CB291" s="30"/>
      <c r="CC291" s="30"/>
      <c r="CD291" s="30"/>
      <c r="CE291" s="30"/>
      <c r="CF291" s="30"/>
    </row>
    <row r="292" spans="1:84" ht="14.25" customHeight="1">
      <c r="A292" s="128" t="s">
        <v>664</v>
      </c>
      <c r="B292" s="130" t="s">
        <v>510</v>
      </c>
      <c r="C292" s="26"/>
      <c r="D292" s="106"/>
      <c r="E292" s="106"/>
      <c r="F292" s="106" t="s">
        <v>60</v>
      </c>
      <c r="G292" s="79">
        <f>(COUNTIFS('MASTER TT'!$E$2:$E$587,$A$2:$A$7563,'MASTER TT'!$B$2:$B$587,"MONDAY",'MASTER TT'!$C$2:$C$587,"08*-1*",'MASTER TT'!$AM$2:$AM$587,"MAY-AUG 2025",'MASTER TT'!$J$2:$J$587,"&gt;=1"))</f>
        <v>0</v>
      </c>
      <c r="H292" s="79">
        <f>(COUNTIFS('MASTER TT'!$E$2:$E$587,$A$2:$A$7563,'MASTER TT'!$B$2:$B$587,"MONDAY",'MASTER TT'!$C$2:$C$587,"1100-1*",'MASTER TT'!$AM$2:$AM$587,"MAY-AUG 2025",'MASTER TT'!$J$2:$J$587,"&gt;=1"))</f>
        <v>0</v>
      </c>
      <c r="I292" s="79">
        <f>(COUNTIFS('MASTER TT'!$E$2:$E$587,$A$2:$A$7563,'MASTER TT'!$B$2:$B$587,"MONDAY",'MASTER TT'!$C$2:$C$587,"1200-1*",'MASTER TT'!$AM$2:$AM$587,"JAN-APRIL 2025",'MASTER TT'!$J$2:$J$587,"&gt;=1"))</f>
        <v>0</v>
      </c>
      <c r="J292" s="79">
        <f>(COUNTIFS('MASTER TT'!$E$2:$E$587,$A$2:$A$7563,'MASTER TT'!$B$2:$B$587,"MONDAY",'MASTER TT'!$C$2:$C$587,"1300-1*",'MASTER TT'!$AM$2:$AM$587,"JAN-APRIL 2025",'MASTER TT'!$J$2:$J$587,"&gt;=1"))</f>
        <v>0</v>
      </c>
      <c r="K292" s="79">
        <f>(COUNTIFS('MASTER TT'!$E$2:$E$587,$A$2:$A$7563,'MASTER TT'!$B$2:$B$587,"MONDAY",'MASTER TT'!$C$2:$C$587,"14*-1*",'MASTER TT'!$AM$2:$AM$587,"MAY-AUG 2025",'MASTER TT'!$J$2:$J$587,"&gt;=1"))</f>
        <v>0</v>
      </c>
      <c r="L292" s="79">
        <f>(COUNTIFS('MASTER TT'!$E$2:$E$587,$A$2:$A$7563,'MASTER TT'!$B$2:$B$587,"MONDAY",'MASTER TT'!$C$2:$C$587,"17*-*",'MASTER TT'!$AM$2:$AM$587,"JAN-APRIL 2025",'MASTER TT'!$J$2:$J$587,"&gt;=1"))</f>
        <v>0</v>
      </c>
      <c r="M292" s="79">
        <f>(COUNTIFS('MASTER TT'!$E$2:$E$587,$A$2:$A$7563,'MASTER TT'!$B$2:$B$587,"TUESDAY",'MASTER TT'!$C$2:$C$587,"0800-1*",'MASTER TT'!$AM$2:$AM$587,"MAY-AUG 2025",'MASTER TT'!$J$2:$J$587,"&gt;=1"))</f>
        <v>0</v>
      </c>
      <c r="N292" s="79">
        <f>(COUNTIFS('MASTER TT'!$E$2:$E$587,$A$2:$A$7563,'MASTER TT'!$B$2:$B$587,"TUESDAY",'MASTER TT'!$C$2:$C$587,"1100-1*",'MASTER TT'!$AM$2:$AM$587,"JMAY-AUG 2025",'MASTER TT'!$J$2:$J$587,"&gt;=1"))</f>
        <v>0</v>
      </c>
      <c r="O292" s="79">
        <f>(COUNTIFS('MASTER TT'!$E$2:$E$587,$A$2:$A$7563,'MASTER TT'!$B$2:$B$587,"TUESDAY",'MASTER TT'!$C$2:$C$587,"1200-1*",'MASTER TT'!$AM$2:$AM$587,"JAN-APRIL 2025",'MASTER TT'!$J$2:$J$587,"&gt;=1"))</f>
        <v>0</v>
      </c>
      <c r="P292" s="79">
        <f>(COUNTIFS('MASTER TT'!$E$2:$E$587,$A$2:$A$7563,'MASTER TT'!$B$2:$B$587,"TUESDAY",'MASTER TT'!$C$2:$C$587,"1300-1*",'MASTER TT'!$AM$2:$AM$587,"MAY-AUG 2025",'MASTER TT'!$J$2:$J$587,"&gt;=1"))</f>
        <v>0</v>
      </c>
      <c r="Q292" s="79">
        <f>(COUNTIFS('MASTER TT'!$E$2:$E$587,$A$2:$A$7563,'MASTER TT'!$B$2:$B$587,"TUESDAY",'MASTER TT'!$C$2:$C$587,"1400-1*",'MASTER TT'!$AM$2:$AM$587,"MAY-AUG 2025",'MASTER TT'!$J$2:$J$587,"&gt;=1"))</f>
        <v>0</v>
      </c>
      <c r="R292" s="79">
        <f>(COUNTIFS('MASTER TT'!$E$2:$E$587,$A$2:$A$7563,'MASTER TT'!$B$2:$B$587,"TUESDAY",'MASTER TT'!$C$2:$C$587,"17*-2*",'MASTER TT'!$AM$2:$AM$587,"MAY-AUG 2025",'MASTER TT'!$J$2:$J$587,"&gt;=1"))</f>
        <v>0</v>
      </c>
      <c r="S29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2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2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2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2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2" s="79" t="e">
        <f>(COUNTIFS('MASTER TT'!$E$2:$E$68682,$A$2:$A$7563,'MASTER TT'!$B$2:$B$68682,"FRIDAY",'MASTER TT'!$C$2:$C$68682,"0800-1*",'MASTER TT'!$AM$2:$AM$587,"MAY-AUG 2025",'MASTER TT'!$J$2:$J$68682,"&gt;=1"))</f>
        <v>#VALUE!</v>
      </c>
      <c r="AF292" s="79" t="e">
        <f>(COUNTIFS('MASTER TT'!$E$2:$E$68682,$A$2:$A$7563,'MASTER TT'!$B$2:$B$68682,"FRIDAY",'MASTER TT'!$C$2:$C$68682,"1100-1*",'MASTER TT'!$AM$2:$AM$587,"MAY-AUG 2025",'MASTER TT'!$J$2:$J$68682,"&gt;=1"))</f>
        <v>#VALUE!</v>
      </c>
      <c r="AG29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2" s="79" t="e">
        <f>(COUNTIFS('MASTER TT'!$E$2:$E$68682,$A$2:$A$7563,'MASTER TT'!$B$2:$B$68682,"FRIDAY",'MASTER TT'!$C$2:$C$68682,"1400-1*",'MASTER TT'!$AM$2:$AM$587,"MAY-AUG 2025",'MASTER TT'!$J$2:$J$68682,"&gt;=1"))</f>
        <v>#VALUE!</v>
      </c>
      <c r="AJ292" s="79" t="e">
        <f>(COUNTIFS('MASTER TT'!$E$2:$E$68682,$A$2:$A$7563,'MASTER TT'!$B$2:$B$68682,"FRIDAY",'MASTER TT'!$C$2:$C$68682,"17*-2*",'MASTER TT'!$AM$2:$AM$587,"MAY-AUG 2025",'MASTER TT'!$J$2:$J$68682,"&gt;=1"))</f>
        <v>#VALUE!</v>
      </c>
      <c r="AK29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2" s="79">
        <f>(COUNTIFS('MASTER TT'!$E$2:$E$68682,$A$2:$A$7563,'MASTER TT'!$B$2:$B$68682,"SATURDAY",'MASTER TT'!$C$2:$C$68682,"1200-1*",'MASTER TT'!$J$2:$J$68682,"&gt;=1"))</f>
        <v>0</v>
      </c>
      <c r="AN292" s="79">
        <f>(COUNTIFS('MASTER TT'!$E$2:$E$68682,$A$2:$A$7563,'MASTER TT'!$B$2:$B$68682,"SATURDAY",'MASTER TT'!$C$2:$C$68682,"1300-1*",'MASTER TT'!$J$2:$J$68682,"&gt;=1"))</f>
        <v>0</v>
      </c>
      <c r="AO292" s="79">
        <f>(COUNTIFS('MASTER TT'!$E$2:$E$68682,$A$2:$A$7563,'MASTER TT'!$B$2:$B$68682,"SATURDAY",'MASTER TT'!$C$2:$C$68682,"14*-1*",'MASTER TT'!$J$2:$J$68682,"&gt;=1"))</f>
        <v>0</v>
      </c>
      <c r="AP292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2" s="79" t="e">
        <f>(COUNTIFS('MASTER TT'!$E$2:$E$68682,$A$2:$A$7563,'MASTER TT'!$B$2:$B$68682,"SUNDAY",'MASTER TT'!$C$2:$C$68682,"0800-1*",'MASTER TT'!$AM$2:$AM$587,"MAY-AUG 2025",'MASTER TT'!$J$2:$J$68682,"&gt;=1"))</f>
        <v>#VALUE!</v>
      </c>
      <c r="AR292" s="79" t="e">
        <f>(COUNTIFS('MASTER TT'!$E$2:$E$68682,$A$2:$A$7563,'MASTER TT'!$B$2:$B$68682,"SUNDAY",'MASTER TT'!$C$2:$C$68682,"1100-1*",'MASTER TT'!$AM$2:$AM$587,"MAY-AUG 2025",'MASTER TT'!$J$2:$J$68682,"&gt;=1"))</f>
        <v>#VALUE!</v>
      </c>
      <c r="AS292" s="79" t="e">
        <f>(COUNTIFS('MASTER TT'!$E$2:$E$68682,$A$2:$A$7563,'MASTER TT'!$B$2:$B$68682,"SUNDAY",'MASTER TT'!$C$2:$C$68682,"1200-1*",'MASTER TT'!$AM$2:$AM$587,"MAY-AUG 2025",'MASTER TT'!$J$2:$J$68682,"&gt;=1"))</f>
        <v>#VALUE!</v>
      </c>
      <c r="AT292" s="79" t="e">
        <f>(COUNTIFS('MASTER TT'!$E$2:$E$68682,$A$2:$A$7563,'MASTER TT'!$B$2:$B$68682,"SUNDAY",'MASTER TT'!$C$2:$C$68682,"1300-1*",'MASTER TT'!$AM$2:$AM$587,"MAY-AUG 2025",'MASTER TT'!$J$2:$J$68682,"&gt;=1"))</f>
        <v>#VALUE!</v>
      </c>
      <c r="AU292" s="79" t="e">
        <f>(COUNTIFS('MASTER TT'!$E$2:$E$68682,$A$2:$A$7563,'MASTER TT'!$B$2:$B$68682,"SUNDAY",'MASTER TT'!$C$2:$C$68682,"1400-1*",'MASTER TT'!$AM$2:$AM$587,"MAY-AUG 2025",'MASTER TT'!$J$2:$J$68682,"&gt;=1"))</f>
        <v>#VALUE!</v>
      </c>
      <c r="AV292" s="79" t="e">
        <f>(COUNTIFS('MASTER TT'!$E$2:$E$68682,$A$2:$A$7563,'MASTER TT'!$B$2:$B$68682,"SUNDAY",'MASTER TT'!$C$2:$C$68682,"17*-2*",'MASTER TT'!$AM$2:$AM$587,"MAY-AUG 2025",'MASTER TT'!$J$2:$J$68682,"&gt;=1"))</f>
        <v>#VALUE!</v>
      </c>
      <c r="AW292" s="28"/>
      <c r="AX292" s="29"/>
      <c r="AY292" s="28"/>
      <c r="AZ292" s="28"/>
      <c r="BA292" s="28"/>
      <c r="BB292" s="28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1"/>
      <c r="BZ292" s="31"/>
      <c r="CA292" s="30"/>
      <c r="CB292" s="30"/>
      <c r="CC292" s="30"/>
      <c r="CD292" s="30"/>
      <c r="CE292" s="30"/>
      <c r="CF292" s="30"/>
    </row>
    <row r="293" spans="1:84" ht="14.25" customHeight="1">
      <c r="A293" s="128" t="s">
        <v>665</v>
      </c>
      <c r="B293" s="130" t="s">
        <v>510</v>
      </c>
      <c r="C293" s="26"/>
      <c r="D293" s="106"/>
      <c r="E293" s="106"/>
      <c r="F293" s="106" t="s">
        <v>60</v>
      </c>
      <c r="G293" s="79">
        <f>(COUNTIFS('MASTER TT'!$E$2:$E$587,$A$2:$A$7563,'MASTER TT'!$B$2:$B$587,"MONDAY",'MASTER TT'!$C$2:$C$587,"08*-1*",'MASTER TT'!$AM$2:$AM$587,"MAY-AUG 2025",'MASTER TT'!$J$2:$J$587,"&gt;=1"))</f>
        <v>0</v>
      </c>
      <c r="H293" s="79">
        <f>(COUNTIFS('MASTER TT'!$E$2:$E$587,$A$2:$A$7563,'MASTER TT'!$B$2:$B$587,"MONDAY",'MASTER TT'!$C$2:$C$587,"1100-1*",'MASTER TT'!$AM$2:$AM$587,"MAY-AUG 2025",'MASTER TT'!$J$2:$J$587,"&gt;=1"))</f>
        <v>0</v>
      </c>
      <c r="I293" s="79">
        <f>(COUNTIFS('MASTER TT'!$E$2:$E$587,$A$2:$A$7563,'MASTER TT'!$B$2:$B$587,"MONDAY",'MASTER TT'!$C$2:$C$587,"1200-1*",'MASTER TT'!$AM$2:$AM$587,"JAN-APRIL 2025",'MASTER TT'!$J$2:$J$587,"&gt;=1"))</f>
        <v>0</v>
      </c>
      <c r="J293" s="79">
        <f>(COUNTIFS('MASTER TT'!$E$2:$E$587,$A$2:$A$7563,'MASTER TT'!$B$2:$B$587,"MONDAY",'MASTER TT'!$C$2:$C$587,"1300-1*",'MASTER TT'!$AM$2:$AM$587,"JAN-APRIL 2025",'MASTER TT'!$J$2:$J$587,"&gt;=1"))</f>
        <v>0</v>
      </c>
      <c r="K293" s="79">
        <f>(COUNTIFS('MASTER TT'!$E$2:$E$587,$A$2:$A$7563,'MASTER TT'!$B$2:$B$587,"MONDAY",'MASTER TT'!$C$2:$C$587,"14*-1*",'MASTER TT'!$AM$2:$AM$587,"MAY-AUG 2025",'MASTER TT'!$J$2:$J$587,"&gt;=1"))</f>
        <v>0</v>
      </c>
      <c r="L293" s="79">
        <f>(COUNTIFS('MASTER TT'!$E$2:$E$587,$A$2:$A$7563,'MASTER TT'!$B$2:$B$587,"MONDAY",'MASTER TT'!$C$2:$C$587,"17*-*",'MASTER TT'!$AM$2:$AM$587,"JAN-APRIL 2025",'MASTER TT'!$J$2:$J$587,"&gt;=1"))</f>
        <v>0</v>
      </c>
      <c r="M293" s="79">
        <f>(COUNTIFS('MASTER TT'!$E$2:$E$587,$A$2:$A$7563,'MASTER TT'!$B$2:$B$587,"TUESDAY",'MASTER TT'!$C$2:$C$587,"0800-1*",'MASTER TT'!$AM$2:$AM$587,"MAY-AUG 2025",'MASTER TT'!$J$2:$J$587,"&gt;=1"))</f>
        <v>0</v>
      </c>
      <c r="N293" s="79">
        <f>(COUNTIFS('MASTER TT'!$E$2:$E$587,$A$2:$A$7563,'MASTER TT'!$B$2:$B$587,"TUESDAY",'MASTER TT'!$C$2:$C$587,"1100-1*",'MASTER TT'!$AM$2:$AM$587,"JMAY-AUG 2025",'MASTER TT'!$J$2:$J$587,"&gt;=1"))</f>
        <v>0</v>
      </c>
      <c r="O293" s="79">
        <f>(COUNTIFS('MASTER TT'!$E$2:$E$587,$A$2:$A$7563,'MASTER TT'!$B$2:$B$587,"TUESDAY",'MASTER TT'!$C$2:$C$587,"1200-1*",'MASTER TT'!$AM$2:$AM$587,"JAN-APRIL 2025",'MASTER TT'!$J$2:$J$587,"&gt;=1"))</f>
        <v>0</v>
      </c>
      <c r="P293" s="79">
        <f>(COUNTIFS('MASTER TT'!$E$2:$E$587,$A$2:$A$7563,'MASTER TT'!$B$2:$B$587,"TUESDAY",'MASTER TT'!$C$2:$C$587,"1300-1*",'MASTER TT'!$AM$2:$AM$587,"MAY-AUG 2025",'MASTER TT'!$J$2:$J$587,"&gt;=1"))</f>
        <v>0</v>
      </c>
      <c r="Q293" s="79">
        <f>(COUNTIFS('MASTER TT'!$E$2:$E$587,$A$2:$A$7563,'MASTER TT'!$B$2:$B$587,"TUESDAY",'MASTER TT'!$C$2:$C$587,"1400-1*",'MASTER TT'!$AM$2:$AM$587,"MAY-AUG 2025",'MASTER TT'!$J$2:$J$587,"&gt;=1"))</f>
        <v>0</v>
      </c>
      <c r="R293" s="79">
        <f>(COUNTIFS('MASTER TT'!$E$2:$E$587,$A$2:$A$7563,'MASTER TT'!$B$2:$B$587,"TUESDAY",'MASTER TT'!$C$2:$C$587,"17*-2*",'MASTER TT'!$AM$2:$AM$587,"MAY-AUG 2025",'MASTER TT'!$J$2:$J$587,"&gt;=1"))</f>
        <v>0</v>
      </c>
      <c r="S29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3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3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3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3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3" s="79" t="e">
        <f>(COUNTIFS('MASTER TT'!$E$2:$E$68682,$A$2:$A$7563,'MASTER TT'!$B$2:$B$68682,"FRIDAY",'MASTER TT'!$C$2:$C$68682,"0800-1*",'MASTER TT'!$AM$2:$AM$587,"MAY-AUG 2025",'MASTER TT'!$J$2:$J$68682,"&gt;=1"))</f>
        <v>#VALUE!</v>
      </c>
      <c r="AF293" s="79" t="e">
        <f>(COUNTIFS('MASTER TT'!$E$2:$E$68682,$A$2:$A$7563,'MASTER TT'!$B$2:$B$68682,"FRIDAY",'MASTER TT'!$C$2:$C$68682,"1100-1*",'MASTER TT'!$AM$2:$AM$587,"MAY-AUG 2025",'MASTER TT'!$J$2:$J$68682,"&gt;=1"))</f>
        <v>#VALUE!</v>
      </c>
      <c r="AG29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3" s="79" t="e">
        <f>(COUNTIFS('MASTER TT'!$E$2:$E$68682,$A$2:$A$7563,'MASTER TT'!$B$2:$B$68682,"FRIDAY",'MASTER TT'!$C$2:$C$68682,"1400-1*",'MASTER TT'!$AM$2:$AM$587,"MAY-AUG 2025",'MASTER TT'!$J$2:$J$68682,"&gt;=1"))</f>
        <v>#VALUE!</v>
      </c>
      <c r="AJ293" s="79" t="e">
        <f>(COUNTIFS('MASTER TT'!$E$2:$E$68682,$A$2:$A$7563,'MASTER TT'!$B$2:$B$68682,"FRIDAY",'MASTER TT'!$C$2:$C$68682,"17*-2*",'MASTER TT'!$AM$2:$AM$587,"MAY-AUG 2025",'MASTER TT'!$J$2:$J$68682,"&gt;=1"))</f>
        <v>#VALUE!</v>
      </c>
      <c r="AK29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3" s="79">
        <f>(COUNTIFS('MASTER TT'!$E$2:$E$68682,$A$2:$A$7563,'MASTER TT'!$B$2:$B$68682,"SATURDAY",'MASTER TT'!$C$2:$C$68682,"1200-1*",'MASTER TT'!$J$2:$J$68682,"&gt;=1"))</f>
        <v>0</v>
      </c>
      <c r="AN293" s="79">
        <f>(COUNTIFS('MASTER TT'!$E$2:$E$68682,$A$2:$A$7563,'MASTER TT'!$B$2:$B$68682,"SATURDAY",'MASTER TT'!$C$2:$C$68682,"1300-1*",'MASTER TT'!$J$2:$J$68682,"&gt;=1"))</f>
        <v>0</v>
      </c>
      <c r="AO293" s="79">
        <f>(COUNTIFS('MASTER TT'!$E$2:$E$68682,$A$2:$A$7563,'MASTER TT'!$B$2:$B$68682,"SATURDAY",'MASTER TT'!$C$2:$C$68682,"14*-1*",'MASTER TT'!$J$2:$J$68682,"&gt;=1"))</f>
        <v>0</v>
      </c>
      <c r="AP293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3" s="79" t="e">
        <f>(COUNTIFS('MASTER TT'!$E$2:$E$68682,$A$2:$A$7563,'MASTER TT'!$B$2:$B$68682,"SUNDAY",'MASTER TT'!$C$2:$C$68682,"0800-1*",'MASTER TT'!$AM$2:$AM$587,"MAY-AUG 2025",'MASTER TT'!$J$2:$J$68682,"&gt;=1"))</f>
        <v>#VALUE!</v>
      </c>
      <c r="AR293" s="79" t="e">
        <f>(COUNTIFS('MASTER TT'!$E$2:$E$68682,$A$2:$A$7563,'MASTER TT'!$B$2:$B$68682,"SUNDAY",'MASTER TT'!$C$2:$C$68682,"1100-1*",'MASTER TT'!$AM$2:$AM$587,"MAY-AUG 2025",'MASTER TT'!$J$2:$J$68682,"&gt;=1"))</f>
        <v>#VALUE!</v>
      </c>
      <c r="AS293" s="79" t="e">
        <f>(COUNTIFS('MASTER TT'!$E$2:$E$68682,$A$2:$A$7563,'MASTER TT'!$B$2:$B$68682,"SUNDAY",'MASTER TT'!$C$2:$C$68682,"1200-1*",'MASTER TT'!$AM$2:$AM$587,"MAY-AUG 2025",'MASTER TT'!$J$2:$J$68682,"&gt;=1"))</f>
        <v>#VALUE!</v>
      </c>
      <c r="AT293" s="79" t="e">
        <f>(COUNTIFS('MASTER TT'!$E$2:$E$68682,$A$2:$A$7563,'MASTER TT'!$B$2:$B$68682,"SUNDAY",'MASTER TT'!$C$2:$C$68682,"1300-1*",'MASTER TT'!$AM$2:$AM$587,"MAY-AUG 2025",'MASTER TT'!$J$2:$J$68682,"&gt;=1"))</f>
        <v>#VALUE!</v>
      </c>
      <c r="AU293" s="79" t="e">
        <f>(COUNTIFS('MASTER TT'!$E$2:$E$68682,$A$2:$A$7563,'MASTER TT'!$B$2:$B$68682,"SUNDAY",'MASTER TT'!$C$2:$C$68682,"1400-1*",'MASTER TT'!$AM$2:$AM$587,"MAY-AUG 2025",'MASTER TT'!$J$2:$J$68682,"&gt;=1"))</f>
        <v>#VALUE!</v>
      </c>
      <c r="AV293" s="79" t="e">
        <f>(COUNTIFS('MASTER TT'!$E$2:$E$68682,$A$2:$A$7563,'MASTER TT'!$B$2:$B$68682,"SUNDAY",'MASTER TT'!$C$2:$C$68682,"17*-2*",'MASTER TT'!$AM$2:$AM$587,"MAY-AUG 2025",'MASTER TT'!$J$2:$J$68682,"&gt;=1"))</f>
        <v>#VALUE!</v>
      </c>
      <c r="AW293" s="28"/>
      <c r="AX293" s="29"/>
      <c r="AY293" s="28"/>
      <c r="AZ293" s="28"/>
      <c r="BA293" s="28"/>
      <c r="BB293" s="28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1"/>
      <c r="BZ293" s="31"/>
      <c r="CA293" s="30"/>
      <c r="CB293" s="30"/>
      <c r="CC293" s="30"/>
      <c r="CD293" s="30"/>
      <c r="CE293" s="30"/>
      <c r="CF293" s="30"/>
    </row>
    <row r="294" spans="1:84" ht="14.25" customHeight="1">
      <c r="A294" s="128" t="s">
        <v>666</v>
      </c>
      <c r="B294" s="130" t="s">
        <v>510</v>
      </c>
      <c r="C294" s="26"/>
      <c r="D294" s="106"/>
      <c r="E294" s="106"/>
      <c r="F294" s="106" t="s">
        <v>60</v>
      </c>
      <c r="G294" s="79">
        <f>(COUNTIFS('MASTER TT'!$E$2:$E$587,$A$2:$A$7563,'MASTER TT'!$B$2:$B$587,"MONDAY",'MASTER TT'!$C$2:$C$587,"08*-1*",'MASTER TT'!$AM$2:$AM$587,"MAY-AUG 2025",'MASTER TT'!$J$2:$J$587,"&gt;=1"))</f>
        <v>0</v>
      </c>
      <c r="H294" s="79">
        <f>(COUNTIFS('MASTER TT'!$E$2:$E$587,$A$2:$A$7563,'MASTER TT'!$B$2:$B$587,"MONDAY",'MASTER TT'!$C$2:$C$587,"1100-1*",'MASTER TT'!$AM$2:$AM$587,"MAY-AUG 2025",'MASTER TT'!$J$2:$J$587,"&gt;=1"))</f>
        <v>0</v>
      </c>
      <c r="I294" s="79">
        <f>(COUNTIFS('MASTER TT'!$E$2:$E$587,$A$2:$A$7563,'MASTER TT'!$B$2:$B$587,"MONDAY",'MASTER TT'!$C$2:$C$587,"1200-1*",'MASTER TT'!$AM$2:$AM$587,"JAN-APRIL 2025",'MASTER TT'!$J$2:$J$587,"&gt;=1"))</f>
        <v>0</v>
      </c>
      <c r="J294" s="79">
        <f>(COUNTIFS('MASTER TT'!$E$2:$E$587,$A$2:$A$7563,'MASTER TT'!$B$2:$B$587,"MONDAY",'MASTER TT'!$C$2:$C$587,"1300-1*",'MASTER TT'!$AM$2:$AM$587,"JAN-APRIL 2025",'MASTER TT'!$J$2:$J$587,"&gt;=1"))</f>
        <v>0</v>
      </c>
      <c r="K294" s="79">
        <f>(COUNTIFS('MASTER TT'!$E$2:$E$587,$A$2:$A$7563,'MASTER TT'!$B$2:$B$587,"MONDAY",'MASTER TT'!$C$2:$C$587,"14*-1*",'MASTER TT'!$AM$2:$AM$587,"MAY-AUG 2025",'MASTER TT'!$J$2:$J$587,"&gt;=1"))</f>
        <v>0</v>
      </c>
      <c r="L294" s="79">
        <f>(COUNTIFS('MASTER TT'!$E$2:$E$587,$A$2:$A$7563,'MASTER TT'!$B$2:$B$587,"MONDAY",'MASTER TT'!$C$2:$C$587,"17*-*",'MASTER TT'!$AM$2:$AM$587,"JAN-APRIL 2025",'MASTER TT'!$J$2:$J$587,"&gt;=1"))</f>
        <v>0</v>
      </c>
      <c r="M294" s="79">
        <f>(COUNTIFS('MASTER TT'!$E$2:$E$587,$A$2:$A$7563,'MASTER TT'!$B$2:$B$587,"TUESDAY",'MASTER TT'!$C$2:$C$587,"0800-1*",'MASTER TT'!$AM$2:$AM$587,"MAY-AUG 2025",'MASTER TT'!$J$2:$J$587,"&gt;=1"))</f>
        <v>0</v>
      </c>
      <c r="N294" s="79">
        <f>(COUNTIFS('MASTER TT'!$E$2:$E$587,$A$2:$A$7563,'MASTER TT'!$B$2:$B$587,"TUESDAY",'MASTER TT'!$C$2:$C$587,"1100-1*",'MASTER TT'!$AM$2:$AM$587,"JMAY-AUG 2025",'MASTER TT'!$J$2:$J$587,"&gt;=1"))</f>
        <v>0</v>
      </c>
      <c r="O294" s="79">
        <f>(COUNTIFS('MASTER TT'!$E$2:$E$587,$A$2:$A$7563,'MASTER TT'!$B$2:$B$587,"TUESDAY",'MASTER TT'!$C$2:$C$587,"1200-1*",'MASTER TT'!$AM$2:$AM$587,"JAN-APRIL 2025",'MASTER TT'!$J$2:$J$587,"&gt;=1"))</f>
        <v>0</v>
      </c>
      <c r="P294" s="79">
        <f>(COUNTIFS('MASTER TT'!$E$2:$E$587,$A$2:$A$7563,'MASTER TT'!$B$2:$B$587,"TUESDAY",'MASTER TT'!$C$2:$C$587,"1300-1*",'MASTER TT'!$AM$2:$AM$587,"MAY-AUG 2025",'MASTER TT'!$J$2:$J$587,"&gt;=1"))</f>
        <v>0</v>
      </c>
      <c r="Q294" s="79">
        <f>(COUNTIFS('MASTER TT'!$E$2:$E$587,$A$2:$A$7563,'MASTER TT'!$B$2:$B$587,"TUESDAY",'MASTER TT'!$C$2:$C$587,"1400-1*",'MASTER TT'!$AM$2:$AM$587,"MAY-AUG 2025",'MASTER TT'!$J$2:$J$587,"&gt;=1"))</f>
        <v>0</v>
      </c>
      <c r="R294" s="79">
        <f>(COUNTIFS('MASTER TT'!$E$2:$E$587,$A$2:$A$7563,'MASTER TT'!$B$2:$B$587,"TUESDAY",'MASTER TT'!$C$2:$C$587,"17*-2*",'MASTER TT'!$AM$2:$AM$587,"MAY-AUG 2025",'MASTER TT'!$J$2:$J$587,"&gt;=1"))</f>
        <v>0</v>
      </c>
      <c r="S29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4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4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4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4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4" s="79" t="e">
        <f>(COUNTIFS('MASTER TT'!$E$2:$E$68682,$A$2:$A$7563,'MASTER TT'!$B$2:$B$68682,"FRIDAY",'MASTER TT'!$C$2:$C$68682,"0800-1*",'MASTER TT'!$AM$2:$AM$587,"MAY-AUG 2025",'MASTER TT'!$J$2:$J$68682,"&gt;=1"))</f>
        <v>#VALUE!</v>
      </c>
      <c r="AF294" s="79" t="e">
        <f>(COUNTIFS('MASTER TT'!$E$2:$E$68682,$A$2:$A$7563,'MASTER TT'!$B$2:$B$68682,"FRIDAY",'MASTER TT'!$C$2:$C$68682,"1100-1*",'MASTER TT'!$AM$2:$AM$587,"MAY-AUG 2025",'MASTER TT'!$J$2:$J$68682,"&gt;=1"))</f>
        <v>#VALUE!</v>
      </c>
      <c r="AG29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4" s="79" t="e">
        <f>(COUNTIFS('MASTER TT'!$E$2:$E$68682,$A$2:$A$7563,'MASTER TT'!$B$2:$B$68682,"FRIDAY",'MASTER TT'!$C$2:$C$68682,"1400-1*",'MASTER TT'!$AM$2:$AM$587,"MAY-AUG 2025",'MASTER TT'!$J$2:$J$68682,"&gt;=1"))</f>
        <v>#VALUE!</v>
      </c>
      <c r="AJ294" s="79" t="e">
        <f>(COUNTIFS('MASTER TT'!$E$2:$E$68682,$A$2:$A$7563,'MASTER TT'!$B$2:$B$68682,"FRIDAY",'MASTER TT'!$C$2:$C$68682,"17*-2*",'MASTER TT'!$AM$2:$AM$587,"MAY-AUG 2025",'MASTER TT'!$J$2:$J$68682,"&gt;=1"))</f>
        <v>#VALUE!</v>
      </c>
      <c r="AK29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4" s="79">
        <f>(COUNTIFS('MASTER TT'!$E$2:$E$68682,$A$2:$A$7563,'MASTER TT'!$B$2:$B$68682,"SATURDAY",'MASTER TT'!$C$2:$C$68682,"1200-1*",'MASTER TT'!$J$2:$J$68682,"&gt;=1"))</f>
        <v>0</v>
      </c>
      <c r="AN294" s="79">
        <f>(COUNTIFS('MASTER TT'!$E$2:$E$68682,$A$2:$A$7563,'MASTER TT'!$B$2:$B$68682,"SATURDAY",'MASTER TT'!$C$2:$C$68682,"1300-1*",'MASTER TT'!$J$2:$J$68682,"&gt;=1"))</f>
        <v>0</v>
      </c>
      <c r="AO294" s="79">
        <f>(COUNTIFS('MASTER TT'!$E$2:$E$68682,$A$2:$A$7563,'MASTER TT'!$B$2:$B$68682,"SATURDAY",'MASTER TT'!$C$2:$C$68682,"14*-1*",'MASTER TT'!$J$2:$J$68682,"&gt;=1"))</f>
        <v>0</v>
      </c>
      <c r="AP294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4" s="79" t="e">
        <f>(COUNTIFS('MASTER TT'!$E$2:$E$68682,$A$2:$A$7563,'MASTER TT'!$B$2:$B$68682,"SUNDAY",'MASTER TT'!$C$2:$C$68682,"0800-1*",'MASTER TT'!$AM$2:$AM$587,"MAY-AUG 2025",'MASTER TT'!$J$2:$J$68682,"&gt;=1"))</f>
        <v>#VALUE!</v>
      </c>
      <c r="AR294" s="79" t="e">
        <f>(COUNTIFS('MASTER TT'!$E$2:$E$68682,$A$2:$A$7563,'MASTER TT'!$B$2:$B$68682,"SUNDAY",'MASTER TT'!$C$2:$C$68682,"1100-1*",'MASTER TT'!$AM$2:$AM$587,"MAY-AUG 2025",'MASTER TT'!$J$2:$J$68682,"&gt;=1"))</f>
        <v>#VALUE!</v>
      </c>
      <c r="AS294" s="79" t="e">
        <f>(COUNTIFS('MASTER TT'!$E$2:$E$68682,$A$2:$A$7563,'MASTER TT'!$B$2:$B$68682,"SUNDAY",'MASTER TT'!$C$2:$C$68682,"1200-1*",'MASTER TT'!$AM$2:$AM$587,"MAY-AUG 2025",'MASTER TT'!$J$2:$J$68682,"&gt;=1"))</f>
        <v>#VALUE!</v>
      </c>
      <c r="AT294" s="79" t="e">
        <f>(COUNTIFS('MASTER TT'!$E$2:$E$68682,$A$2:$A$7563,'MASTER TT'!$B$2:$B$68682,"SUNDAY",'MASTER TT'!$C$2:$C$68682,"1300-1*",'MASTER TT'!$AM$2:$AM$587,"MAY-AUG 2025",'MASTER TT'!$J$2:$J$68682,"&gt;=1"))</f>
        <v>#VALUE!</v>
      </c>
      <c r="AU294" s="79" t="e">
        <f>(COUNTIFS('MASTER TT'!$E$2:$E$68682,$A$2:$A$7563,'MASTER TT'!$B$2:$B$68682,"SUNDAY",'MASTER TT'!$C$2:$C$68682,"1400-1*",'MASTER TT'!$AM$2:$AM$587,"MAY-AUG 2025",'MASTER TT'!$J$2:$J$68682,"&gt;=1"))</f>
        <v>#VALUE!</v>
      </c>
      <c r="AV294" s="79" t="e">
        <f>(COUNTIFS('MASTER TT'!$E$2:$E$68682,$A$2:$A$7563,'MASTER TT'!$B$2:$B$68682,"SUNDAY",'MASTER TT'!$C$2:$C$68682,"17*-2*",'MASTER TT'!$AM$2:$AM$587,"MAY-AUG 2025",'MASTER TT'!$J$2:$J$68682,"&gt;=1"))</f>
        <v>#VALUE!</v>
      </c>
      <c r="AW294" s="28"/>
      <c r="AX294" s="29"/>
      <c r="AY294" s="28"/>
      <c r="AZ294" s="28"/>
      <c r="BA294" s="28"/>
      <c r="BB294" s="28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1"/>
      <c r="BZ294" s="31"/>
      <c r="CA294" s="30"/>
      <c r="CB294" s="30"/>
      <c r="CC294" s="30"/>
      <c r="CD294" s="30"/>
      <c r="CE294" s="30"/>
      <c r="CF294" s="30"/>
    </row>
    <row r="295" spans="1:84" ht="14.25" customHeight="1">
      <c r="A295" s="128" t="s">
        <v>667</v>
      </c>
      <c r="B295" s="130" t="s">
        <v>510</v>
      </c>
      <c r="C295" s="26"/>
      <c r="D295" s="106"/>
      <c r="E295" s="106"/>
      <c r="F295" s="106" t="s">
        <v>60</v>
      </c>
      <c r="G295" s="79">
        <f>(COUNTIFS('MASTER TT'!$E$2:$E$587,$A$2:$A$7563,'MASTER TT'!$B$2:$B$587,"MONDAY",'MASTER TT'!$C$2:$C$587,"08*-1*",'MASTER TT'!$AM$2:$AM$587,"MAY-AUG 2025",'MASTER TT'!$J$2:$J$587,"&gt;=1"))</f>
        <v>0</v>
      </c>
      <c r="H295" s="79">
        <f>(COUNTIFS('MASTER TT'!$E$2:$E$587,$A$2:$A$7563,'MASTER TT'!$B$2:$B$587,"MONDAY",'MASTER TT'!$C$2:$C$587,"1100-1*",'MASTER TT'!$AM$2:$AM$587,"MAY-AUG 2025",'MASTER TT'!$J$2:$J$587,"&gt;=1"))</f>
        <v>0</v>
      </c>
      <c r="I295" s="79">
        <f>(COUNTIFS('MASTER TT'!$E$2:$E$587,$A$2:$A$7563,'MASTER TT'!$B$2:$B$587,"MONDAY",'MASTER TT'!$C$2:$C$587,"1200-1*",'MASTER TT'!$AM$2:$AM$587,"JAN-APRIL 2025",'MASTER TT'!$J$2:$J$587,"&gt;=1"))</f>
        <v>0</v>
      </c>
      <c r="J295" s="79">
        <f>(COUNTIFS('MASTER TT'!$E$2:$E$587,$A$2:$A$7563,'MASTER TT'!$B$2:$B$587,"MONDAY",'MASTER TT'!$C$2:$C$587,"1300-1*",'MASTER TT'!$AM$2:$AM$587,"JAN-APRIL 2025",'MASTER TT'!$J$2:$J$587,"&gt;=1"))</f>
        <v>0</v>
      </c>
      <c r="K295" s="79">
        <f>(COUNTIFS('MASTER TT'!$E$2:$E$587,$A$2:$A$7563,'MASTER TT'!$B$2:$B$587,"MONDAY",'MASTER TT'!$C$2:$C$587,"14*-1*",'MASTER TT'!$AM$2:$AM$587,"MAY-AUG 2025",'MASTER TT'!$J$2:$J$587,"&gt;=1"))</f>
        <v>0</v>
      </c>
      <c r="L295" s="79">
        <f>(COUNTIFS('MASTER TT'!$E$2:$E$587,$A$2:$A$7563,'MASTER TT'!$B$2:$B$587,"MONDAY",'MASTER TT'!$C$2:$C$587,"17*-*",'MASTER TT'!$AM$2:$AM$587,"JAN-APRIL 2025",'MASTER TT'!$J$2:$J$587,"&gt;=1"))</f>
        <v>0</v>
      </c>
      <c r="M295" s="79">
        <f>(COUNTIFS('MASTER TT'!$E$2:$E$587,$A$2:$A$7563,'MASTER TT'!$B$2:$B$587,"TUESDAY",'MASTER TT'!$C$2:$C$587,"0800-1*",'MASTER TT'!$AM$2:$AM$587,"MAY-AUG 2025",'MASTER TT'!$J$2:$J$587,"&gt;=1"))</f>
        <v>0</v>
      </c>
      <c r="N295" s="79">
        <f>(COUNTIFS('MASTER TT'!$E$2:$E$587,$A$2:$A$7563,'MASTER TT'!$B$2:$B$587,"TUESDAY",'MASTER TT'!$C$2:$C$587,"1100-1*",'MASTER TT'!$AM$2:$AM$587,"JMAY-AUG 2025",'MASTER TT'!$J$2:$J$587,"&gt;=1"))</f>
        <v>0</v>
      </c>
      <c r="O295" s="79">
        <f>(COUNTIFS('MASTER TT'!$E$2:$E$587,$A$2:$A$7563,'MASTER TT'!$B$2:$B$587,"TUESDAY",'MASTER TT'!$C$2:$C$587,"1200-1*",'MASTER TT'!$AM$2:$AM$587,"JAN-APRIL 2025",'MASTER TT'!$J$2:$J$587,"&gt;=1"))</f>
        <v>0</v>
      </c>
      <c r="P295" s="79">
        <f>(COUNTIFS('MASTER TT'!$E$2:$E$587,$A$2:$A$7563,'MASTER TT'!$B$2:$B$587,"TUESDAY",'MASTER TT'!$C$2:$C$587,"1300-1*",'MASTER TT'!$AM$2:$AM$587,"MAY-AUG 2025",'MASTER TT'!$J$2:$J$587,"&gt;=1"))</f>
        <v>0</v>
      </c>
      <c r="Q295" s="79">
        <f>(COUNTIFS('MASTER TT'!$E$2:$E$587,$A$2:$A$7563,'MASTER TT'!$B$2:$B$587,"TUESDAY",'MASTER TT'!$C$2:$C$587,"1400-1*",'MASTER TT'!$AM$2:$AM$587,"MAY-AUG 2025",'MASTER TT'!$J$2:$J$587,"&gt;=1"))</f>
        <v>0</v>
      </c>
      <c r="R295" s="79">
        <f>(COUNTIFS('MASTER TT'!$E$2:$E$587,$A$2:$A$7563,'MASTER TT'!$B$2:$B$587,"TUESDAY",'MASTER TT'!$C$2:$C$587,"17*-2*",'MASTER TT'!$AM$2:$AM$587,"MAY-AUG 2025",'MASTER TT'!$J$2:$J$587,"&gt;=1"))</f>
        <v>0</v>
      </c>
      <c r="S29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5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5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5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5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5" s="79" t="e">
        <f>(COUNTIFS('MASTER TT'!$E$2:$E$68682,$A$2:$A$7563,'MASTER TT'!$B$2:$B$68682,"FRIDAY",'MASTER TT'!$C$2:$C$68682,"0800-1*",'MASTER TT'!$AM$2:$AM$587,"MAY-AUG 2025",'MASTER TT'!$J$2:$J$68682,"&gt;=1"))</f>
        <v>#VALUE!</v>
      </c>
      <c r="AF295" s="79" t="e">
        <f>(COUNTIFS('MASTER TT'!$E$2:$E$68682,$A$2:$A$7563,'MASTER TT'!$B$2:$B$68682,"FRIDAY",'MASTER TT'!$C$2:$C$68682,"1100-1*",'MASTER TT'!$AM$2:$AM$587,"MAY-AUG 2025",'MASTER TT'!$J$2:$J$68682,"&gt;=1"))</f>
        <v>#VALUE!</v>
      </c>
      <c r="AG29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5" s="79" t="e">
        <f>(COUNTIFS('MASTER TT'!$E$2:$E$68682,$A$2:$A$7563,'MASTER TT'!$B$2:$B$68682,"FRIDAY",'MASTER TT'!$C$2:$C$68682,"1400-1*",'MASTER TT'!$AM$2:$AM$587,"MAY-AUG 2025",'MASTER TT'!$J$2:$J$68682,"&gt;=1"))</f>
        <v>#VALUE!</v>
      </c>
      <c r="AJ295" s="79" t="e">
        <f>(COUNTIFS('MASTER TT'!$E$2:$E$68682,$A$2:$A$7563,'MASTER TT'!$B$2:$B$68682,"FRIDAY",'MASTER TT'!$C$2:$C$68682,"17*-2*",'MASTER TT'!$AM$2:$AM$587,"MAY-AUG 2025",'MASTER TT'!$J$2:$J$68682,"&gt;=1"))</f>
        <v>#VALUE!</v>
      </c>
      <c r="AK29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5" s="79">
        <f>(COUNTIFS('MASTER TT'!$E$2:$E$68682,$A$2:$A$7563,'MASTER TT'!$B$2:$B$68682,"SATURDAY",'MASTER TT'!$C$2:$C$68682,"1200-1*",'MASTER TT'!$J$2:$J$68682,"&gt;=1"))</f>
        <v>0</v>
      </c>
      <c r="AN295" s="79">
        <f>(COUNTIFS('MASTER TT'!$E$2:$E$68682,$A$2:$A$7563,'MASTER TT'!$B$2:$B$68682,"SATURDAY",'MASTER TT'!$C$2:$C$68682,"1300-1*",'MASTER TT'!$J$2:$J$68682,"&gt;=1"))</f>
        <v>0</v>
      </c>
      <c r="AO295" s="79">
        <f>(COUNTIFS('MASTER TT'!$E$2:$E$68682,$A$2:$A$7563,'MASTER TT'!$B$2:$B$68682,"SATURDAY",'MASTER TT'!$C$2:$C$68682,"14*-1*",'MASTER TT'!$J$2:$J$68682,"&gt;=1"))</f>
        <v>0</v>
      </c>
      <c r="AP295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5" s="79" t="e">
        <f>(COUNTIFS('MASTER TT'!$E$2:$E$68682,$A$2:$A$7563,'MASTER TT'!$B$2:$B$68682,"SUNDAY",'MASTER TT'!$C$2:$C$68682,"0800-1*",'MASTER TT'!$AM$2:$AM$587,"MAY-AUG 2025",'MASTER TT'!$J$2:$J$68682,"&gt;=1"))</f>
        <v>#VALUE!</v>
      </c>
      <c r="AR295" s="79" t="e">
        <f>(COUNTIFS('MASTER TT'!$E$2:$E$68682,$A$2:$A$7563,'MASTER TT'!$B$2:$B$68682,"SUNDAY",'MASTER TT'!$C$2:$C$68682,"1100-1*",'MASTER TT'!$AM$2:$AM$587,"MAY-AUG 2025",'MASTER TT'!$J$2:$J$68682,"&gt;=1"))</f>
        <v>#VALUE!</v>
      </c>
      <c r="AS295" s="79" t="e">
        <f>(COUNTIFS('MASTER TT'!$E$2:$E$68682,$A$2:$A$7563,'MASTER TT'!$B$2:$B$68682,"SUNDAY",'MASTER TT'!$C$2:$C$68682,"1200-1*",'MASTER TT'!$AM$2:$AM$587,"MAY-AUG 2025",'MASTER TT'!$J$2:$J$68682,"&gt;=1"))</f>
        <v>#VALUE!</v>
      </c>
      <c r="AT295" s="79" t="e">
        <f>(COUNTIFS('MASTER TT'!$E$2:$E$68682,$A$2:$A$7563,'MASTER TT'!$B$2:$B$68682,"SUNDAY",'MASTER TT'!$C$2:$C$68682,"1300-1*",'MASTER TT'!$AM$2:$AM$587,"MAY-AUG 2025",'MASTER TT'!$J$2:$J$68682,"&gt;=1"))</f>
        <v>#VALUE!</v>
      </c>
      <c r="AU295" s="79" t="e">
        <f>(COUNTIFS('MASTER TT'!$E$2:$E$68682,$A$2:$A$7563,'MASTER TT'!$B$2:$B$68682,"SUNDAY",'MASTER TT'!$C$2:$C$68682,"1400-1*",'MASTER TT'!$AM$2:$AM$587,"MAY-AUG 2025",'MASTER TT'!$J$2:$J$68682,"&gt;=1"))</f>
        <v>#VALUE!</v>
      </c>
      <c r="AV295" s="79" t="e">
        <f>(COUNTIFS('MASTER TT'!$E$2:$E$68682,$A$2:$A$7563,'MASTER TT'!$B$2:$B$68682,"SUNDAY",'MASTER TT'!$C$2:$C$68682,"17*-2*",'MASTER TT'!$AM$2:$AM$587,"MAY-AUG 2025",'MASTER TT'!$J$2:$J$68682,"&gt;=1"))</f>
        <v>#VALUE!</v>
      </c>
      <c r="AW295" s="28"/>
      <c r="AX295" s="29"/>
      <c r="AY295" s="28"/>
      <c r="AZ295" s="28"/>
      <c r="BA295" s="28"/>
      <c r="BB295" s="28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1"/>
      <c r="BZ295" s="31"/>
      <c r="CA295" s="30"/>
      <c r="CB295" s="30"/>
      <c r="CC295" s="30"/>
      <c r="CD295" s="30"/>
      <c r="CE295" s="30"/>
      <c r="CF295" s="30"/>
    </row>
    <row r="296" spans="1:84" ht="14.25" customHeight="1">
      <c r="A296" s="128" t="s">
        <v>668</v>
      </c>
      <c r="B296" s="130" t="s">
        <v>510</v>
      </c>
      <c r="C296" s="26"/>
      <c r="D296" s="106"/>
      <c r="E296" s="106"/>
      <c r="F296" s="106" t="s">
        <v>60</v>
      </c>
      <c r="G296" s="79">
        <f>(COUNTIFS('MASTER TT'!$E$2:$E$587,$A$2:$A$7563,'MASTER TT'!$B$2:$B$587,"MONDAY",'MASTER TT'!$C$2:$C$587,"08*-1*",'MASTER TT'!$AM$2:$AM$587,"MAY-AUG 2025",'MASTER TT'!$J$2:$J$587,"&gt;=1"))</f>
        <v>0</v>
      </c>
      <c r="H296" s="79">
        <f>(COUNTIFS('MASTER TT'!$E$2:$E$587,$A$2:$A$7563,'MASTER TT'!$B$2:$B$587,"MONDAY",'MASTER TT'!$C$2:$C$587,"1100-1*",'MASTER TT'!$AM$2:$AM$587,"MAY-AUG 2025",'MASTER TT'!$J$2:$J$587,"&gt;=1"))</f>
        <v>0</v>
      </c>
      <c r="I296" s="79">
        <f>(COUNTIFS('MASTER TT'!$E$2:$E$587,$A$2:$A$7563,'MASTER TT'!$B$2:$B$587,"MONDAY",'MASTER TT'!$C$2:$C$587,"1200-1*",'MASTER TT'!$AM$2:$AM$587,"JAN-APRIL 2025",'MASTER TT'!$J$2:$J$587,"&gt;=1"))</f>
        <v>0</v>
      </c>
      <c r="J296" s="79">
        <f>(COUNTIFS('MASTER TT'!$E$2:$E$587,$A$2:$A$7563,'MASTER TT'!$B$2:$B$587,"MONDAY",'MASTER TT'!$C$2:$C$587,"1300-1*",'MASTER TT'!$AM$2:$AM$587,"JAN-APRIL 2025",'MASTER TT'!$J$2:$J$587,"&gt;=1"))</f>
        <v>0</v>
      </c>
      <c r="K296" s="79">
        <f>(COUNTIFS('MASTER TT'!$E$2:$E$587,$A$2:$A$7563,'MASTER TT'!$B$2:$B$587,"MONDAY",'MASTER TT'!$C$2:$C$587,"14*-1*",'MASTER TT'!$AM$2:$AM$587,"MAY-AUG 2025",'MASTER TT'!$J$2:$J$587,"&gt;=1"))</f>
        <v>0</v>
      </c>
      <c r="L296" s="79">
        <f>(COUNTIFS('MASTER TT'!$E$2:$E$587,$A$2:$A$7563,'MASTER TT'!$B$2:$B$587,"MONDAY",'MASTER TT'!$C$2:$C$587,"17*-*",'MASTER TT'!$AM$2:$AM$587,"JAN-APRIL 2025",'MASTER TT'!$J$2:$J$587,"&gt;=1"))</f>
        <v>0</v>
      </c>
      <c r="M296" s="79">
        <f>(COUNTIFS('MASTER TT'!$E$2:$E$587,$A$2:$A$7563,'MASTER TT'!$B$2:$B$587,"TUESDAY",'MASTER TT'!$C$2:$C$587,"0800-1*",'MASTER TT'!$AM$2:$AM$587,"MAY-AUG 2025",'MASTER TT'!$J$2:$J$587,"&gt;=1"))</f>
        <v>0</v>
      </c>
      <c r="N296" s="79">
        <f>(COUNTIFS('MASTER TT'!$E$2:$E$587,$A$2:$A$7563,'MASTER TT'!$B$2:$B$587,"TUESDAY",'MASTER TT'!$C$2:$C$587,"1100-1*",'MASTER TT'!$AM$2:$AM$587,"JMAY-AUG 2025",'MASTER TT'!$J$2:$J$587,"&gt;=1"))</f>
        <v>0</v>
      </c>
      <c r="O296" s="79">
        <f>(COUNTIFS('MASTER TT'!$E$2:$E$587,$A$2:$A$7563,'MASTER TT'!$B$2:$B$587,"TUESDAY",'MASTER TT'!$C$2:$C$587,"1200-1*",'MASTER TT'!$AM$2:$AM$587,"JAN-APRIL 2025",'MASTER TT'!$J$2:$J$587,"&gt;=1"))</f>
        <v>0</v>
      </c>
      <c r="P296" s="79">
        <f>(COUNTIFS('MASTER TT'!$E$2:$E$587,$A$2:$A$7563,'MASTER TT'!$B$2:$B$587,"TUESDAY",'MASTER TT'!$C$2:$C$587,"1300-1*",'MASTER TT'!$AM$2:$AM$587,"MAY-AUG 2025",'MASTER TT'!$J$2:$J$587,"&gt;=1"))</f>
        <v>0</v>
      </c>
      <c r="Q296" s="79">
        <f>(COUNTIFS('MASTER TT'!$E$2:$E$587,$A$2:$A$7563,'MASTER TT'!$B$2:$B$587,"TUESDAY",'MASTER TT'!$C$2:$C$587,"1400-1*",'MASTER TT'!$AM$2:$AM$587,"MAY-AUG 2025",'MASTER TT'!$J$2:$J$587,"&gt;=1"))</f>
        <v>0</v>
      </c>
      <c r="R296" s="79">
        <f>(COUNTIFS('MASTER TT'!$E$2:$E$587,$A$2:$A$7563,'MASTER TT'!$B$2:$B$587,"TUESDAY",'MASTER TT'!$C$2:$C$587,"17*-2*",'MASTER TT'!$AM$2:$AM$587,"MAY-AUG 2025",'MASTER TT'!$J$2:$J$587,"&gt;=1"))</f>
        <v>0</v>
      </c>
      <c r="S29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6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6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6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6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6" s="79" t="e">
        <f>(COUNTIFS('MASTER TT'!$E$2:$E$68682,$A$2:$A$7563,'MASTER TT'!$B$2:$B$68682,"FRIDAY",'MASTER TT'!$C$2:$C$68682,"0800-1*",'MASTER TT'!$AM$2:$AM$587,"MAY-AUG 2025",'MASTER TT'!$J$2:$J$68682,"&gt;=1"))</f>
        <v>#VALUE!</v>
      </c>
      <c r="AF296" s="79" t="e">
        <f>(COUNTIFS('MASTER TT'!$E$2:$E$68682,$A$2:$A$7563,'MASTER TT'!$B$2:$B$68682,"FRIDAY",'MASTER TT'!$C$2:$C$68682,"1100-1*",'MASTER TT'!$AM$2:$AM$587,"MAY-AUG 2025",'MASTER TT'!$J$2:$J$68682,"&gt;=1"))</f>
        <v>#VALUE!</v>
      </c>
      <c r="AG29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6" s="79" t="e">
        <f>(COUNTIFS('MASTER TT'!$E$2:$E$68682,$A$2:$A$7563,'MASTER TT'!$B$2:$B$68682,"FRIDAY",'MASTER TT'!$C$2:$C$68682,"1400-1*",'MASTER TT'!$AM$2:$AM$587,"MAY-AUG 2025",'MASTER TT'!$J$2:$J$68682,"&gt;=1"))</f>
        <v>#VALUE!</v>
      </c>
      <c r="AJ296" s="79" t="e">
        <f>(COUNTIFS('MASTER TT'!$E$2:$E$68682,$A$2:$A$7563,'MASTER TT'!$B$2:$B$68682,"FRIDAY",'MASTER TT'!$C$2:$C$68682,"17*-2*",'MASTER TT'!$AM$2:$AM$587,"MAY-AUG 2025",'MASTER TT'!$J$2:$J$68682,"&gt;=1"))</f>
        <v>#VALUE!</v>
      </c>
      <c r="AK29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6" s="79">
        <f>(COUNTIFS('MASTER TT'!$E$2:$E$68682,$A$2:$A$7563,'MASTER TT'!$B$2:$B$68682,"SATURDAY",'MASTER TT'!$C$2:$C$68682,"1200-1*",'MASTER TT'!$J$2:$J$68682,"&gt;=1"))</f>
        <v>0</v>
      </c>
      <c r="AN296" s="79">
        <f>(COUNTIFS('MASTER TT'!$E$2:$E$68682,$A$2:$A$7563,'MASTER TT'!$B$2:$B$68682,"SATURDAY",'MASTER TT'!$C$2:$C$68682,"1300-1*",'MASTER TT'!$J$2:$J$68682,"&gt;=1"))</f>
        <v>0</v>
      </c>
      <c r="AO296" s="79">
        <f>(COUNTIFS('MASTER TT'!$E$2:$E$68682,$A$2:$A$7563,'MASTER TT'!$B$2:$B$68682,"SATURDAY",'MASTER TT'!$C$2:$C$68682,"14*-1*",'MASTER TT'!$J$2:$J$68682,"&gt;=1"))</f>
        <v>0</v>
      </c>
      <c r="AP296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6" s="79" t="e">
        <f>(COUNTIFS('MASTER TT'!$E$2:$E$68682,$A$2:$A$7563,'MASTER TT'!$B$2:$B$68682,"SUNDAY",'MASTER TT'!$C$2:$C$68682,"0800-1*",'MASTER TT'!$AM$2:$AM$587,"MAY-AUG 2025",'MASTER TT'!$J$2:$J$68682,"&gt;=1"))</f>
        <v>#VALUE!</v>
      </c>
      <c r="AR296" s="79" t="e">
        <f>(COUNTIFS('MASTER TT'!$E$2:$E$68682,$A$2:$A$7563,'MASTER TT'!$B$2:$B$68682,"SUNDAY",'MASTER TT'!$C$2:$C$68682,"1100-1*",'MASTER TT'!$AM$2:$AM$587,"MAY-AUG 2025",'MASTER TT'!$J$2:$J$68682,"&gt;=1"))</f>
        <v>#VALUE!</v>
      </c>
      <c r="AS296" s="79" t="e">
        <f>(COUNTIFS('MASTER TT'!$E$2:$E$68682,$A$2:$A$7563,'MASTER TT'!$B$2:$B$68682,"SUNDAY",'MASTER TT'!$C$2:$C$68682,"1200-1*",'MASTER TT'!$AM$2:$AM$587,"MAY-AUG 2025",'MASTER TT'!$J$2:$J$68682,"&gt;=1"))</f>
        <v>#VALUE!</v>
      </c>
      <c r="AT296" s="79" t="e">
        <f>(COUNTIFS('MASTER TT'!$E$2:$E$68682,$A$2:$A$7563,'MASTER TT'!$B$2:$B$68682,"SUNDAY",'MASTER TT'!$C$2:$C$68682,"1300-1*",'MASTER TT'!$AM$2:$AM$587,"MAY-AUG 2025",'MASTER TT'!$J$2:$J$68682,"&gt;=1"))</f>
        <v>#VALUE!</v>
      </c>
      <c r="AU296" s="79" t="e">
        <f>(COUNTIFS('MASTER TT'!$E$2:$E$68682,$A$2:$A$7563,'MASTER TT'!$B$2:$B$68682,"SUNDAY",'MASTER TT'!$C$2:$C$68682,"1400-1*",'MASTER TT'!$AM$2:$AM$587,"MAY-AUG 2025",'MASTER TT'!$J$2:$J$68682,"&gt;=1"))</f>
        <v>#VALUE!</v>
      </c>
      <c r="AV296" s="79" t="e">
        <f>(COUNTIFS('MASTER TT'!$E$2:$E$68682,$A$2:$A$7563,'MASTER TT'!$B$2:$B$68682,"SUNDAY",'MASTER TT'!$C$2:$C$68682,"17*-2*",'MASTER TT'!$AM$2:$AM$587,"MAY-AUG 2025",'MASTER TT'!$J$2:$J$68682,"&gt;=1"))</f>
        <v>#VALUE!</v>
      </c>
      <c r="AW296" s="28"/>
      <c r="AX296" s="29"/>
      <c r="AY296" s="28"/>
      <c r="AZ296" s="28"/>
      <c r="BA296" s="28"/>
      <c r="BB296" s="28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1"/>
      <c r="BZ296" s="31"/>
      <c r="CA296" s="30"/>
      <c r="CB296" s="30"/>
      <c r="CC296" s="30"/>
      <c r="CD296" s="30"/>
      <c r="CE296" s="30"/>
      <c r="CF296" s="30"/>
    </row>
    <row r="297" spans="1:84" ht="14.25" customHeight="1">
      <c r="A297" s="128" t="s">
        <v>669</v>
      </c>
      <c r="B297" s="130" t="s">
        <v>510</v>
      </c>
      <c r="C297" s="26"/>
      <c r="D297" s="106"/>
      <c r="E297" s="106"/>
      <c r="F297" s="106" t="s">
        <v>60</v>
      </c>
      <c r="G297" s="79">
        <f>(COUNTIFS('MASTER TT'!$E$2:$E$587,$A$2:$A$7563,'MASTER TT'!$B$2:$B$587,"MONDAY",'MASTER TT'!$C$2:$C$587,"08*-1*",'MASTER TT'!$AM$2:$AM$587,"MAY-AUG 2025",'MASTER TT'!$J$2:$J$587,"&gt;=1"))</f>
        <v>0</v>
      </c>
      <c r="H297" s="79">
        <f>(COUNTIFS('MASTER TT'!$E$2:$E$587,$A$2:$A$7563,'MASTER TT'!$B$2:$B$587,"MONDAY",'MASTER TT'!$C$2:$C$587,"1100-1*",'MASTER TT'!$AM$2:$AM$587,"MAY-AUG 2025",'MASTER TT'!$J$2:$J$587,"&gt;=1"))</f>
        <v>0</v>
      </c>
      <c r="I297" s="79">
        <f>(COUNTIFS('MASTER TT'!$E$2:$E$587,$A$2:$A$7563,'MASTER TT'!$B$2:$B$587,"MONDAY",'MASTER TT'!$C$2:$C$587,"1200-1*",'MASTER TT'!$AM$2:$AM$587,"JAN-APRIL 2025",'MASTER TT'!$J$2:$J$587,"&gt;=1"))</f>
        <v>0</v>
      </c>
      <c r="J297" s="79">
        <f>(COUNTIFS('MASTER TT'!$E$2:$E$587,$A$2:$A$7563,'MASTER TT'!$B$2:$B$587,"MONDAY",'MASTER TT'!$C$2:$C$587,"1300-1*",'MASTER TT'!$AM$2:$AM$587,"JAN-APRIL 2025",'MASTER TT'!$J$2:$J$587,"&gt;=1"))</f>
        <v>0</v>
      </c>
      <c r="K297" s="79">
        <f>(COUNTIFS('MASTER TT'!$E$2:$E$587,$A$2:$A$7563,'MASTER TT'!$B$2:$B$587,"MONDAY",'MASTER TT'!$C$2:$C$587,"14*-1*",'MASTER TT'!$AM$2:$AM$587,"MAY-AUG 2025",'MASTER TT'!$J$2:$J$587,"&gt;=1"))</f>
        <v>0</v>
      </c>
      <c r="L297" s="79">
        <f>(COUNTIFS('MASTER TT'!$E$2:$E$587,$A$2:$A$7563,'MASTER TT'!$B$2:$B$587,"MONDAY",'MASTER TT'!$C$2:$C$587,"17*-*",'MASTER TT'!$AM$2:$AM$587,"JAN-APRIL 2025",'MASTER TT'!$J$2:$J$587,"&gt;=1"))</f>
        <v>0</v>
      </c>
      <c r="M297" s="79">
        <f>(COUNTIFS('MASTER TT'!$E$2:$E$587,$A$2:$A$7563,'MASTER TT'!$B$2:$B$587,"TUESDAY",'MASTER TT'!$C$2:$C$587,"0800-1*",'MASTER TT'!$AM$2:$AM$587,"MAY-AUG 2025",'MASTER TT'!$J$2:$J$587,"&gt;=1"))</f>
        <v>0</v>
      </c>
      <c r="N297" s="79">
        <f>(COUNTIFS('MASTER TT'!$E$2:$E$587,$A$2:$A$7563,'MASTER TT'!$B$2:$B$587,"TUESDAY",'MASTER TT'!$C$2:$C$587,"1100-1*",'MASTER TT'!$AM$2:$AM$587,"JMAY-AUG 2025",'MASTER TT'!$J$2:$J$587,"&gt;=1"))</f>
        <v>0</v>
      </c>
      <c r="O297" s="79">
        <f>(COUNTIFS('MASTER TT'!$E$2:$E$587,$A$2:$A$7563,'MASTER TT'!$B$2:$B$587,"TUESDAY",'MASTER TT'!$C$2:$C$587,"1200-1*",'MASTER TT'!$AM$2:$AM$587,"JAN-APRIL 2025",'MASTER TT'!$J$2:$J$587,"&gt;=1"))</f>
        <v>0</v>
      </c>
      <c r="P297" s="79">
        <f>(COUNTIFS('MASTER TT'!$E$2:$E$587,$A$2:$A$7563,'MASTER TT'!$B$2:$B$587,"TUESDAY",'MASTER TT'!$C$2:$C$587,"1300-1*",'MASTER TT'!$AM$2:$AM$587,"MAY-AUG 2025",'MASTER TT'!$J$2:$J$587,"&gt;=1"))</f>
        <v>0</v>
      </c>
      <c r="Q297" s="79">
        <f>(COUNTIFS('MASTER TT'!$E$2:$E$587,$A$2:$A$7563,'MASTER TT'!$B$2:$B$587,"TUESDAY",'MASTER TT'!$C$2:$C$587,"1400-1*",'MASTER TT'!$AM$2:$AM$587,"MAY-AUG 2025",'MASTER TT'!$J$2:$J$587,"&gt;=1"))</f>
        <v>0</v>
      </c>
      <c r="R297" s="79">
        <f>(COUNTIFS('MASTER TT'!$E$2:$E$587,$A$2:$A$7563,'MASTER TT'!$B$2:$B$587,"TUESDAY",'MASTER TT'!$C$2:$C$587,"17*-2*",'MASTER TT'!$AM$2:$AM$587,"MAY-AUG 2025",'MASTER TT'!$J$2:$J$587,"&gt;=1"))</f>
        <v>0</v>
      </c>
      <c r="S29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7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7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7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7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7" s="79" t="e">
        <f>(COUNTIFS('MASTER TT'!$E$2:$E$68682,$A$2:$A$7563,'MASTER TT'!$B$2:$B$68682,"FRIDAY",'MASTER TT'!$C$2:$C$68682,"0800-1*",'MASTER TT'!$AM$2:$AM$587,"MAY-AUG 2025",'MASTER TT'!$J$2:$J$68682,"&gt;=1"))</f>
        <v>#VALUE!</v>
      </c>
      <c r="AF297" s="79" t="e">
        <f>(COUNTIFS('MASTER TT'!$E$2:$E$68682,$A$2:$A$7563,'MASTER TT'!$B$2:$B$68682,"FRIDAY",'MASTER TT'!$C$2:$C$68682,"1100-1*",'MASTER TT'!$AM$2:$AM$587,"MAY-AUG 2025",'MASTER TT'!$J$2:$J$68682,"&gt;=1"))</f>
        <v>#VALUE!</v>
      </c>
      <c r="AG29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7" s="79" t="e">
        <f>(COUNTIFS('MASTER TT'!$E$2:$E$68682,$A$2:$A$7563,'MASTER TT'!$B$2:$B$68682,"FRIDAY",'MASTER TT'!$C$2:$C$68682,"1400-1*",'MASTER TT'!$AM$2:$AM$587,"MAY-AUG 2025",'MASTER TT'!$J$2:$J$68682,"&gt;=1"))</f>
        <v>#VALUE!</v>
      </c>
      <c r="AJ297" s="79" t="e">
        <f>(COUNTIFS('MASTER TT'!$E$2:$E$68682,$A$2:$A$7563,'MASTER TT'!$B$2:$B$68682,"FRIDAY",'MASTER TT'!$C$2:$C$68682,"17*-2*",'MASTER TT'!$AM$2:$AM$587,"MAY-AUG 2025",'MASTER TT'!$J$2:$J$68682,"&gt;=1"))</f>
        <v>#VALUE!</v>
      </c>
      <c r="AK29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7" s="79">
        <f>(COUNTIFS('MASTER TT'!$E$2:$E$68682,$A$2:$A$7563,'MASTER TT'!$B$2:$B$68682,"SATURDAY",'MASTER TT'!$C$2:$C$68682,"1200-1*",'MASTER TT'!$J$2:$J$68682,"&gt;=1"))</f>
        <v>0</v>
      </c>
      <c r="AN297" s="79">
        <f>(COUNTIFS('MASTER TT'!$E$2:$E$68682,$A$2:$A$7563,'MASTER TT'!$B$2:$B$68682,"SATURDAY",'MASTER TT'!$C$2:$C$68682,"1300-1*",'MASTER TT'!$J$2:$J$68682,"&gt;=1"))</f>
        <v>0</v>
      </c>
      <c r="AO297" s="79">
        <f>(COUNTIFS('MASTER TT'!$E$2:$E$68682,$A$2:$A$7563,'MASTER TT'!$B$2:$B$68682,"SATURDAY",'MASTER TT'!$C$2:$C$68682,"14*-1*",'MASTER TT'!$J$2:$J$68682,"&gt;=1"))</f>
        <v>0</v>
      </c>
      <c r="AP297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7" s="79" t="e">
        <f>(COUNTIFS('MASTER TT'!$E$2:$E$68682,$A$2:$A$7563,'MASTER TT'!$B$2:$B$68682,"SUNDAY",'MASTER TT'!$C$2:$C$68682,"0800-1*",'MASTER TT'!$AM$2:$AM$587,"MAY-AUG 2025",'MASTER TT'!$J$2:$J$68682,"&gt;=1"))</f>
        <v>#VALUE!</v>
      </c>
      <c r="AR297" s="79" t="e">
        <f>(COUNTIFS('MASTER TT'!$E$2:$E$68682,$A$2:$A$7563,'MASTER TT'!$B$2:$B$68682,"SUNDAY",'MASTER TT'!$C$2:$C$68682,"1100-1*",'MASTER TT'!$AM$2:$AM$587,"MAY-AUG 2025",'MASTER TT'!$J$2:$J$68682,"&gt;=1"))</f>
        <v>#VALUE!</v>
      </c>
      <c r="AS297" s="79" t="e">
        <f>(COUNTIFS('MASTER TT'!$E$2:$E$68682,$A$2:$A$7563,'MASTER TT'!$B$2:$B$68682,"SUNDAY",'MASTER TT'!$C$2:$C$68682,"1200-1*",'MASTER TT'!$AM$2:$AM$587,"MAY-AUG 2025",'MASTER TT'!$J$2:$J$68682,"&gt;=1"))</f>
        <v>#VALUE!</v>
      </c>
      <c r="AT297" s="79" t="e">
        <f>(COUNTIFS('MASTER TT'!$E$2:$E$68682,$A$2:$A$7563,'MASTER TT'!$B$2:$B$68682,"SUNDAY",'MASTER TT'!$C$2:$C$68682,"1300-1*",'MASTER TT'!$AM$2:$AM$587,"MAY-AUG 2025",'MASTER TT'!$J$2:$J$68682,"&gt;=1"))</f>
        <v>#VALUE!</v>
      </c>
      <c r="AU297" s="79" t="e">
        <f>(COUNTIFS('MASTER TT'!$E$2:$E$68682,$A$2:$A$7563,'MASTER TT'!$B$2:$B$68682,"SUNDAY",'MASTER TT'!$C$2:$C$68682,"1400-1*",'MASTER TT'!$AM$2:$AM$587,"MAY-AUG 2025",'MASTER TT'!$J$2:$J$68682,"&gt;=1"))</f>
        <v>#VALUE!</v>
      </c>
      <c r="AV297" s="79" t="e">
        <f>(COUNTIFS('MASTER TT'!$E$2:$E$68682,$A$2:$A$7563,'MASTER TT'!$B$2:$B$68682,"SUNDAY",'MASTER TT'!$C$2:$C$68682,"17*-2*",'MASTER TT'!$AM$2:$AM$587,"MAY-AUG 2025",'MASTER TT'!$J$2:$J$68682,"&gt;=1"))</f>
        <v>#VALUE!</v>
      </c>
      <c r="AW297" s="28"/>
      <c r="AX297" s="29"/>
      <c r="AY297" s="28"/>
      <c r="AZ297" s="28"/>
      <c r="BA297" s="28"/>
      <c r="BB297" s="28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1"/>
      <c r="BZ297" s="31"/>
      <c r="CA297" s="30"/>
      <c r="CB297" s="30"/>
      <c r="CC297" s="30"/>
      <c r="CD297" s="30"/>
      <c r="CE297" s="30"/>
      <c r="CF297" s="30"/>
    </row>
    <row r="298" spans="1:84" ht="14.25" customHeight="1">
      <c r="A298" s="128" t="s">
        <v>670</v>
      </c>
      <c r="B298" s="130" t="s">
        <v>510</v>
      </c>
      <c r="C298" s="26"/>
      <c r="D298" s="106"/>
      <c r="E298" s="106"/>
      <c r="F298" s="106" t="s">
        <v>60</v>
      </c>
      <c r="G298" s="79">
        <f>(COUNTIFS('MASTER TT'!$E$2:$E$587,$A$2:$A$7563,'MASTER TT'!$B$2:$B$587,"MONDAY",'MASTER TT'!$C$2:$C$587,"08*-1*",'MASTER TT'!$AM$2:$AM$587,"MAY-AUG 2025",'MASTER TT'!$J$2:$J$587,"&gt;=1"))</f>
        <v>0</v>
      </c>
      <c r="H298" s="79">
        <f>(COUNTIFS('MASTER TT'!$E$2:$E$587,$A$2:$A$7563,'MASTER TT'!$B$2:$B$587,"MONDAY",'MASTER TT'!$C$2:$C$587,"1100-1*",'MASTER TT'!$AM$2:$AM$587,"MAY-AUG 2025",'MASTER TT'!$J$2:$J$587,"&gt;=1"))</f>
        <v>0</v>
      </c>
      <c r="I298" s="79">
        <f>(COUNTIFS('MASTER TT'!$E$2:$E$587,$A$2:$A$7563,'MASTER TT'!$B$2:$B$587,"MONDAY",'MASTER TT'!$C$2:$C$587,"1200-1*",'MASTER TT'!$AM$2:$AM$587,"JAN-APRIL 2025",'MASTER TT'!$J$2:$J$587,"&gt;=1"))</f>
        <v>0</v>
      </c>
      <c r="J298" s="79">
        <f>(COUNTIFS('MASTER TT'!$E$2:$E$587,$A$2:$A$7563,'MASTER TT'!$B$2:$B$587,"MONDAY",'MASTER TT'!$C$2:$C$587,"1300-1*",'MASTER TT'!$AM$2:$AM$587,"JAN-APRIL 2025",'MASTER TT'!$J$2:$J$587,"&gt;=1"))</f>
        <v>0</v>
      </c>
      <c r="K298" s="79">
        <f>(COUNTIFS('MASTER TT'!$E$2:$E$587,$A$2:$A$7563,'MASTER TT'!$B$2:$B$587,"MONDAY",'MASTER TT'!$C$2:$C$587,"14*-1*",'MASTER TT'!$AM$2:$AM$587,"MAY-AUG 2025",'MASTER TT'!$J$2:$J$587,"&gt;=1"))</f>
        <v>0</v>
      </c>
      <c r="L298" s="79">
        <f>(COUNTIFS('MASTER TT'!$E$2:$E$587,$A$2:$A$7563,'MASTER TT'!$B$2:$B$587,"MONDAY",'MASTER TT'!$C$2:$C$587,"17*-*",'MASTER TT'!$AM$2:$AM$587,"JAN-APRIL 2025",'MASTER TT'!$J$2:$J$587,"&gt;=1"))</f>
        <v>0</v>
      </c>
      <c r="M298" s="79">
        <f>(COUNTIFS('MASTER TT'!$E$2:$E$587,$A$2:$A$7563,'MASTER TT'!$B$2:$B$587,"TUESDAY",'MASTER TT'!$C$2:$C$587,"0800-1*",'MASTER TT'!$AM$2:$AM$587,"MAY-AUG 2025",'MASTER TT'!$J$2:$J$587,"&gt;=1"))</f>
        <v>0</v>
      </c>
      <c r="N298" s="79">
        <f>(COUNTIFS('MASTER TT'!$E$2:$E$587,$A$2:$A$7563,'MASTER TT'!$B$2:$B$587,"TUESDAY",'MASTER TT'!$C$2:$C$587,"1100-1*",'MASTER TT'!$AM$2:$AM$587,"JMAY-AUG 2025",'MASTER TT'!$J$2:$J$587,"&gt;=1"))</f>
        <v>0</v>
      </c>
      <c r="O298" s="79">
        <f>(COUNTIFS('MASTER TT'!$E$2:$E$587,$A$2:$A$7563,'MASTER TT'!$B$2:$B$587,"TUESDAY",'MASTER TT'!$C$2:$C$587,"1200-1*",'MASTER TT'!$AM$2:$AM$587,"JAN-APRIL 2025",'MASTER TT'!$J$2:$J$587,"&gt;=1"))</f>
        <v>0</v>
      </c>
      <c r="P298" s="79">
        <f>(COUNTIFS('MASTER TT'!$E$2:$E$587,$A$2:$A$7563,'MASTER TT'!$B$2:$B$587,"TUESDAY",'MASTER TT'!$C$2:$C$587,"1300-1*",'MASTER TT'!$AM$2:$AM$587,"MAY-AUG 2025",'MASTER TT'!$J$2:$J$587,"&gt;=1"))</f>
        <v>0</v>
      </c>
      <c r="Q298" s="79">
        <f>(COUNTIFS('MASTER TT'!$E$2:$E$587,$A$2:$A$7563,'MASTER TT'!$B$2:$B$587,"TUESDAY",'MASTER TT'!$C$2:$C$587,"1400-1*",'MASTER TT'!$AM$2:$AM$587,"MAY-AUG 2025",'MASTER TT'!$J$2:$J$587,"&gt;=1"))</f>
        <v>0</v>
      </c>
      <c r="R298" s="79">
        <f>(COUNTIFS('MASTER TT'!$E$2:$E$587,$A$2:$A$7563,'MASTER TT'!$B$2:$B$587,"TUESDAY",'MASTER TT'!$C$2:$C$587,"17*-2*",'MASTER TT'!$AM$2:$AM$587,"MAY-AUG 2025",'MASTER TT'!$J$2:$J$587,"&gt;=1"))</f>
        <v>0</v>
      </c>
      <c r="S29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8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8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8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8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8" s="79" t="e">
        <f>(COUNTIFS('MASTER TT'!$E$2:$E$68682,$A$2:$A$7563,'MASTER TT'!$B$2:$B$68682,"FRIDAY",'MASTER TT'!$C$2:$C$68682,"0800-1*",'MASTER TT'!$AM$2:$AM$587,"MAY-AUG 2025",'MASTER TT'!$J$2:$J$68682,"&gt;=1"))</f>
        <v>#VALUE!</v>
      </c>
      <c r="AF298" s="79" t="e">
        <f>(COUNTIFS('MASTER TT'!$E$2:$E$68682,$A$2:$A$7563,'MASTER TT'!$B$2:$B$68682,"FRIDAY",'MASTER TT'!$C$2:$C$68682,"1100-1*",'MASTER TT'!$AM$2:$AM$587,"MAY-AUG 2025",'MASTER TT'!$J$2:$J$68682,"&gt;=1"))</f>
        <v>#VALUE!</v>
      </c>
      <c r="AG29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8" s="79" t="e">
        <f>(COUNTIFS('MASTER TT'!$E$2:$E$68682,$A$2:$A$7563,'MASTER TT'!$B$2:$B$68682,"FRIDAY",'MASTER TT'!$C$2:$C$68682,"1400-1*",'MASTER TT'!$AM$2:$AM$587,"MAY-AUG 2025",'MASTER TT'!$J$2:$J$68682,"&gt;=1"))</f>
        <v>#VALUE!</v>
      </c>
      <c r="AJ298" s="79" t="e">
        <f>(COUNTIFS('MASTER TT'!$E$2:$E$68682,$A$2:$A$7563,'MASTER TT'!$B$2:$B$68682,"FRIDAY",'MASTER TT'!$C$2:$C$68682,"17*-2*",'MASTER TT'!$AM$2:$AM$587,"MAY-AUG 2025",'MASTER TT'!$J$2:$J$68682,"&gt;=1"))</f>
        <v>#VALUE!</v>
      </c>
      <c r="AK29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8" s="79">
        <f>(COUNTIFS('MASTER TT'!$E$2:$E$68682,$A$2:$A$7563,'MASTER TT'!$B$2:$B$68682,"SATURDAY",'MASTER TT'!$C$2:$C$68682,"1200-1*",'MASTER TT'!$J$2:$J$68682,"&gt;=1"))</f>
        <v>0</v>
      </c>
      <c r="AN298" s="79">
        <f>(COUNTIFS('MASTER TT'!$E$2:$E$68682,$A$2:$A$7563,'MASTER TT'!$B$2:$B$68682,"SATURDAY",'MASTER TT'!$C$2:$C$68682,"1300-1*",'MASTER TT'!$J$2:$J$68682,"&gt;=1"))</f>
        <v>0</v>
      </c>
      <c r="AO298" s="79">
        <f>(COUNTIFS('MASTER TT'!$E$2:$E$68682,$A$2:$A$7563,'MASTER TT'!$B$2:$B$68682,"SATURDAY",'MASTER TT'!$C$2:$C$68682,"14*-1*",'MASTER TT'!$J$2:$J$68682,"&gt;=1"))</f>
        <v>0</v>
      </c>
      <c r="AP298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8" s="79" t="e">
        <f>(COUNTIFS('MASTER TT'!$E$2:$E$68682,$A$2:$A$7563,'MASTER TT'!$B$2:$B$68682,"SUNDAY",'MASTER TT'!$C$2:$C$68682,"0800-1*",'MASTER TT'!$AM$2:$AM$587,"MAY-AUG 2025",'MASTER TT'!$J$2:$J$68682,"&gt;=1"))</f>
        <v>#VALUE!</v>
      </c>
      <c r="AR298" s="79" t="e">
        <f>(COUNTIFS('MASTER TT'!$E$2:$E$68682,$A$2:$A$7563,'MASTER TT'!$B$2:$B$68682,"SUNDAY",'MASTER TT'!$C$2:$C$68682,"1100-1*",'MASTER TT'!$AM$2:$AM$587,"MAY-AUG 2025",'MASTER TT'!$J$2:$J$68682,"&gt;=1"))</f>
        <v>#VALUE!</v>
      </c>
      <c r="AS298" s="79" t="e">
        <f>(COUNTIFS('MASTER TT'!$E$2:$E$68682,$A$2:$A$7563,'MASTER TT'!$B$2:$B$68682,"SUNDAY",'MASTER TT'!$C$2:$C$68682,"1200-1*",'MASTER TT'!$AM$2:$AM$587,"MAY-AUG 2025",'MASTER TT'!$J$2:$J$68682,"&gt;=1"))</f>
        <v>#VALUE!</v>
      </c>
      <c r="AT298" s="79" t="e">
        <f>(COUNTIFS('MASTER TT'!$E$2:$E$68682,$A$2:$A$7563,'MASTER TT'!$B$2:$B$68682,"SUNDAY",'MASTER TT'!$C$2:$C$68682,"1300-1*",'MASTER TT'!$AM$2:$AM$587,"MAY-AUG 2025",'MASTER TT'!$J$2:$J$68682,"&gt;=1"))</f>
        <v>#VALUE!</v>
      </c>
      <c r="AU298" s="79" t="e">
        <f>(COUNTIFS('MASTER TT'!$E$2:$E$68682,$A$2:$A$7563,'MASTER TT'!$B$2:$B$68682,"SUNDAY",'MASTER TT'!$C$2:$C$68682,"1400-1*",'MASTER TT'!$AM$2:$AM$587,"MAY-AUG 2025",'MASTER TT'!$J$2:$J$68682,"&gt;=1"))</f>
        <v>#VALUE!</v>
      </c>
      <c r="AV298" s="79" t="e">
        <f>(COUNTIFS('MASTER TT'!$E$2:$E$68682,$A$2:$A$7563,'MASTER TT'!$B$2:$B$68682,"SUNDAY",'MASTER TT'!$C$2:$C$68682,"17*-2*",'MASTER TT'!$AM$2:$AM$587,"MAY-AUG 2025",'MASTER TT'!$J$2:$J$68682,"&gt;=1"))</f>
        <v>#VALUE!</v>
      </c>
      <c r="AW298" s="28"/>
      <c r="AX298" s="29"/>
      <c r="AY298" s="28"/>
      <c r="AZ298" s="28"/>
      <c r="BA298" s="28"/>
      <c r="BB298" s="28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1"/>
      <c r="BZ298" s="31"/>
      <c r="CA298" s="30"/>
      <c r="CB298" s="30"/>
      <c r="CC298" s="30"/>
      <c r="CD298" s="30"/>
      <c r="CE298" s="30"/>
      <c r="CF298" s="30"/>
    </row>
    <row r="299" spans="1:84" ht="14.25" customHeight="1">
      <c r="A299" s="128" t="s">
        <v>671</v>
      </c>
      <c r="B299" s="130" t="s">
        <v>510</v>
      </c>
      <c r="C299" s="26"/>
      <c r="D299" s="106"/>
      <c r="E299" s="106"/>
      <c r="F299" s="106" t="s">
        <v>60</v>
      </c>
      <c r="G299" s="79">
        <f>(COUNTIFS('MASTER TT'!$E$2:$E$587,$A$2:$A$7563,'MASTER TT'!$B$2:$B$587,"MONDAY",'MASTER TT'!$C$2:$C$587,"08*-1*",'MASTER TT'!$AM$2:$AM$587,"MAY-AUG 2025",'MASTER TT'!$J$2:$J$587,"&gt;=1"))</f>
        <v>0</v>
      </c>
      <c r="H299" s="79">
        <f>(COUNTIFS('MASTER TT'!$E$2:$E$587,$A$2:$A$7563,'MASTER TT'!$B$2:$B$587,"MONDAY",'MASTER TT'!$C$2:$C$587,"1100-1*",'MASTER TT'!$AM$2:$AM$587,"MAY-AUG 2025",'MASTER TT'!$J$2:$J$587,"&gt;=1"))</f>
        <v>0</v>
      </c>
      <c r="I299" s="79">
        <f>(COUNTIFS('MASTER TT'!$E$2:$E$587,$A$2:$A$7563,'MASTER TT'!$B$2:$B$587,"MONDAY",'MASTER TT'!$C$2:$C$587,"1200-1*",'MASTER TT'!$AM$2:$AM$587,"JAN-APRIL 2025",'MASTER TT'!$J$2:$J$587,"&gt;=1"))</f>
        <v>0</v>
      </c>
      <c r="J299" s="79">
        <f>(COUNTIFS('MASTER TT'!$E$2:$E$587,$A$2:$A$7563,'MASTER TT'!$B$2:$B$587,"MONDAY",'MASTER TT'!$C$2:$C$587,"1300-1*",'MASTER TT'!$AM$2:$AM$587,"JAN-APRIL 2025",'MASTER TT'!$J$2:$J$587,"&gt;=1"))</f>
        <v>0</v>
      </c>
      <c r="K299" s="79">
        <f>(COUNTIFS('MASTER TT'!$E$2:$E$587,$A$2:$A$7563,'MASTER TT'!$B$2:$B$587,"MONDAY",'MASTER TT'!$C$2:$C$587,"14*-1*",'MASTER TT'!$AM$2:$AM$587,"MAY-AUG 2025",'MASTER TT'!$J$2:$J$587,"&gt;=1"))</f>
        <v>0</v>
      </c>
      <c r="L299" s="79">
        <f>(COUNTIFS('MASTER TT'!$E$2:$E$587,$A$2:$A$7563,'MASTER TT'!$B$2:$B$587,"MONDAY",'MASTER TT'!$C$2:$C$587,"17*-*",'MASTER TT'!$AM$2:$AM$587,"JAN-APRIL 2025",'MASTER TT'!$J$2:$J$587,"&gt;=1"))</f>
        <v>0</v>
      </c>
      <c r="M299" s="79">
        <f>(COUNTIFS('MASTER TT'!$E$2:$E$587,$A$2:$A$7563,'MASTER TT'!$B$2:$B$587,"TUESDAY",'MASTER TT'!$C$2:$C$587,"0800-1*",'MASTER TT'!$AM$2:$AM$587,"MAY-AUG 2025",'MASTER TT'!$J$2:$J$587,"&gt;=1"))</f>
        <v>0</v>
      </c>
      <c r="N299" s="79">
        <f>(COUNTIFS('MASTER TT'!$E$2:$E$587,$A$2:$A$7563,'MASTER TT'!$B$2:$B$587,"TUESDAY",'MASTER TT'!$C$2:$C$587,"1100-1*",'MASTER TT'!$AM$2:$AM$587,"JMAY-AUG 2025",'MASTER TT'!$J$2:$J$587,"&gt;=1"))</f>
        <v>0</v>
      </c>
      <c r="O299" s="79">
        <f>(COUNTIFS('MASTER TT'!$E$2:$E$587,$A$2:$A$7563,'MASTER TT'!$B$2:$B$587,"TUESDAY",'MASTER TT'!$C$2:$C$587,"1200-1*",'MASTER TT'!$AM$2:$AM$587,"JAN-APRIL 2025",'MASTER TT'!$J$2:$J$587,"&gt;=1"))</f>
        <v>0</v>
      </c>
      <c r="P299" s="79">
        <f>(COUNTIFS('MASTER TT'!$E$2:$E$587,$A$2:$A$7563,'MASTER TT'!$B$2:$B$587,"TUESDAY",'MASTER TT'!$C$2:$C$587,"1300-1*",'MASTER TT'!$AM$2:$AM$587,"MAY-AUG 2025",'MASTER TT'!$J$2:$J$587,"&gt;=1"))</f>
        <v>0</v>
      </c>
      <c r="Q299" s="79">
        <f>(COUNTIFS('MASTER TT'!$E$2:$E$587,$A$2:$A$7563,'MASTER TT'!$B$2:$B$587,"TUESDAY",'MASTER TT'!$C$2:$C$587,"1400-1*",'MASTER TT'!$AM$2:$AM$587,"MAY-AUG 2025",'MASTER TT'!$J$2:$J$587,"&gt;=1"))</f>
        <v>0</v>
      </c>
      <c r="R299" s="79">
        <f>(COUNTIFS('MASTER TT'!$E$2:$E$587,$A$2:$A$7563,'MASTER TT'!$B$2:$B$587,"TUESDAY",'MASTER TT'!$C$2:$C$587,"17*-2*",'MASTER TT'!$AM$2:$AM$587,"MAY-AUG 2025",'MASTER TT'!$J$2:$J$587,"&gt;=1"))</f>
        <v>0</v>
      </c>
      <c r="S29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29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29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29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29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299" s="79" t="e">
        <f>(COUNTIFS('MASTER TT'!$E$2:$E$68682,$A$2:$A$7563,'MASTER TT'!$B$2:$B$68682,"WEDNESDAY",'MASTER TT'!$C$2:$C$68682,"17*-2*",'MASTER TT'!$AM$2:$AM$587,"MAY-AUG 2025",'MASTER TT'!$J$2:$J$68682,"&gt;=1"))</f>
        <v>#VALUE!</v>
      </c>
      <c r="Y299" s="79" t="e">
        <f>(COUNTIFS('MASTER TT'!$E$2:$E$68682,$A$2:$A$7563,'MASTER TT'!$B$2:$B$68682,"THURSDAY",'MASTER TT'!$C$2:$C$68682,"0800-1*",'MASTER TT'!$AM$2:$AM$587,"MAY-AUG 2025",'MASTER TT'!$J$2:$J$68682,"&gt;=1"))</f>
        <v>#VALUE!</v>
      </c>
      <c r="Z29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29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29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299" s="79" t="e">
        <f>(COUNTIFS('MASTER TT'!$E$2:$E$68682,$A$2:$A$7563,'MASTER TT'!$B$2:$B$68682,"THURSDAY",'MASTER TT'!$C$2:$C$68682,"14*-1*",'MASTER TT'!$AM$2:$AM$587,"MAY-AUG 2025",'MASTER TT'!$J$2:$J$68682,"&gt;=1"))</f>
        <v>#VALUE!</v>
      </c>
      <c r="AD299" s="79" t="e">
        <f>(COUNTIFS('MASTER TT'!$E$2:$E$68682,$A$2:$A$7563,'MASTER TT'!$B$2:$B$68682,"THURSDAY",'MASTER TT'!$C$2:$C$68682,"17*-2*",'MASTER TT'!$AM$2:$AM$587,"MAY-AUG 2025",'MASTER TT'!$J$2:$J$68682,"&gt;=1"))</f>
        <v>#VALUE!</v>
      </c>
      <c r="AE299" s="79" t="e">
        <f>(COUNTIFS('MASTER TT'!$E$2:$E$68682,$A$2:$A$7563,'MASTER TT'!$B$2:$B$68682,"FRIDAY",'MASTER TT'!$C$2:$C$68682,"0800-1*",'MASTER TT'!$AM$2:$AM$587,"MAY-AUG 2025",'MASTER TT'!$J$2:$J$68682,"&gt;=1"))</f>
        <v>#VALUE!</v>
      </c>
      <c r="AF299" s="79" t="e">
        <f>(COUNTIFS('MASTER TT'!$E$2:$E$68682,$A$2:$A$7563,'MASTER TT'!$B$2:$B$68682,"FRIDAY",'MASTER TT'!$C$2:$C$68682,"1100-1*",'MASTER TT'!$AM$2:$AM$587,"MAY-AUG 2025",'MASTER TT'!$J$2:$J$68682,"&gt;=1"))</f>
        <v>#VALUE!</v>
      </c>
      <c r="AG29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29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299" s="79" t="e">
        <f>(COUNTIFS('MASTER TT'!$E$2:$E$68682,$A$2:$A$7563,'MASTER TT'!$B$2:$B$68682,"FRIDAY",'MASTER TT'!$C$2:$C$68682,"1400-1*",'MASTER TT'!$AM$2:$AM$587,"MAY-AUG 2025",'MASTER TT'!$J$2:$J$68682,"&gt;=1"))</f>
        <v>#VALUE!</v>
      </c>
      <c r="AJ299" s="79" t="e">
        <f>(COUNTIFS('MASTER TT'!$E$2:$E$68682,$A$2:$A$7563,'MASTER TT'!$B$2:$B$68682,"FRIDAY",'MASTER TT'!$C$2:$C$68682,"17*-2*",'MASTER TT'!$AM$2:$AM$587,"MAY-AUG 2025",'MASTER TT'!$J$2:$J$68682,"&gt;=1"))</f>
        <v>#VALUE!</v>
      </c>
      <c r="AK29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29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299" s="79">
        <f>(COUNTIFS('MASTER TT'!$E$2:$E$68682,$A$2:$A$7563,'MASTER TT'!$B$2:$B$68682,"SATURDAY",'MASTER TT'!$C$2:$C$68682,"1200-1*",'MASTER TT'!$J$2:$J$68682,"&gt;=1"))</f>
        <v>0</v>
      </c>
      <c r="AN299" s="79">
        <f>(COUNTIFS('MASTER TT'!$E$2:$E$68682,$A$2:$A$7563,'MASTER TT'!$B$2:$B$68682,"SATURDAY",'MASTER TT'!$C$2:$C$68682,"1300-1*",'MASTER TT'!$J$2:$J$68682,"&gt;=1"))</f>
        <v>0</v>
      </c>
      <c r="AO299" s="79">
        <f>(COUNTIFS('MASTER TT'!$E$2:$E$68682,$A$2:$A$7563,'MASTER TT'!$B$2:$B$68682,"SATURDAY",'MASTER TT'!$C$2:$C$68682,"14*-1*",'MASTER TT'!$J$2:$J$68682,"&gt;=1"))</f>
        <v>0</v>
      </c>
      <c r="AP299" s="79" t="e">
        <f>(COUNTIFS('MASTER TT'!$E$2:$E$68682,$A$2:$A$7563,'MASTER TT'!$B$2:$B$68682,"SATURDAY",'MASTER TT'!$C$2:$C$68682,"17*-2*",'MASTER TT'!$AM$2:$AM$587,"MAY-AUG 2025",'MASTER TT'!$J$2:$J$68682,"&gt;=1"))</f>
        <v>#VALUE!</v>
      </c>
      <c r="AQ299" s="79" t="e">
        <f>(COUNTIFS('MASTER TT'!$E$2:$E$68682,$A$2:$A$7563,'MASTER TT'!$B$2:$B$68682,"SUNDAY",'MASTER TT'!$C$2:$C$68682,"0800-1*",'MASTER TT'!$AM$2:$AM$587,"MAY-AUG 2025",'MASTER TT'!$J$2:$J$68682,"&gt;=1"))</f>
        <v>#VALUE!</v>
      </c>
      <c r="AR299" s="79" t="e">
        <f>(COUNTIFS('MASTER TT'!$E$2:$E$68682,$A$2:$A$7563,'MASTER TT'!$B$2:$B$68682,"SUNDAY",'MASTER TT'!$C$2:$C$68682,"1100-1*",'MASTER TT'!$AM$2:$AM$587,"MAY-AUG 2025",'MASTER TT'!$J$2:$J$68682,"&gt;=1"))</f>
        <v>#VALUE!</v>
      </c>
      <c r="AS299" s="79" t="e">
        <f>(COUNTIFS('MASTER TT'!$E$2:$E$68682,$A$2:$A$7563,'MASTER TT'!$B$2:$B$68682,"SUNDAY",'MASTER TT'!$C$2:$C$68682,"1200-1*",'MASTER TT'!$AM$2:$AM$587,"MAY-AUG 2025",'MASTER TT'!$J$2:$J$68682,"&gt;=1"))</f>
        <v>#VALUE!</v>
      </c>
      <c r="AT299" s="79" t="e">
        <f>(COUNTIFS('MASTER TT'!$E$2:$E$68682,$A$2:$A$7563,'MASTER TT'!$B$2:$B$68682,"SUNDAY",'MASTER TT'!$C$2:$C$68682,"1300-1*",'MASTER TT'!$AM$2:$AM$587,"MAY-AUG 2025",'MASTER TT'!$J$2:$J$68682,"&gt;=1"))</f>
        <v>#VALUE!</v>
      </c>
      <c r="AU299" s="79" t="e">
        <f>(COUNTIFS('MASTER TT'!$E$2:$E$68682,$A$2:$A$7563,'MASTER TT'!$B$2:$B$68682,"SUNDAY",'MASTER TT'!$C$2:$C$68682,"1400-1*",'MASTER TT'!$AM$2:$AM$587,"MAY-AUG 2025",'MASTER TT'!$J$2:$J$68682,"&gt;=1"))</f>
        <v>#VALUE!</v>
      </c>
      <c r="AV299" s="79" t="e">
        <f>(COUNTIFS('MASTER TT'!$E$2:$E$68682,$A$2:$A$7563,'MASTER TT'!$B$2:$B$68682,"SUNDAY",'MASTER TT'!$C$2:$C$68682,"17*-2*",'MASTER TT'!$AM$2:$AM$587,"MAY-AUG 2025",'MASTER TT'!$J$2:$J$68682,"&gt;=1"))</f>
        <v>#VALUE!</v>
      </c>
      <c r="AW299" s="28"/>
      <c r="AX299" s="29"/>
      <c r="AY299" s="28"/>
      <c r="AZ299" s="28"/>
      <c r="BA299" s="28"/>
      <c r="BB299" s="28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1"/>
      <c r="BZ299" s="31"/>
      <c r="CA299" s="30"/>
      <c r="CB299" s="30"/>
      <c r="CC299" s="30"/>
      <c r="CD299" s="30"/>
      <c r="CE299" s="30"/>
      <c r="CF299" s="30"/>
    </row>
    <row r="300" spans="1:84" ht="14.25" customHeight="1">
      <c r="A300" s="128" t="s">
        <v>672</v>
      </c>
      <c r="B300" s="130" t="s">
        <v>510</v>
      </c>
      <c r="C300" s="26"/>
      <c r="D300" s="106"/>
      <c r="E300" s="106"/>
      <c r="F300" s="106" t="s">
        <v>60</v>
      </c>
      <c r="G300" s="79">
        <f>(COUNTIFS('MASTER TT'!$E$2:$E$587,$A$2:$A$7563,'MASTER TT'!$B$2:$B$587,"MONDAY",'MASTER TT'!$C$2:$C$587,"08*-1*",'MASTER TT'!$AM$2:$AM$587,"MAY-AUG 2025",'MASTER TT'!$J$2:$J$587,"&gt;=1"))</f>
        <v>0</v>
      </c>
      <c r="H300" s="79">
        <f>(COUNTIFS('MASTER TT'!$E$2:$E$587,$A$2:$A$7563,'MASTER TT'!$B$2:$B$587,"MONDAY",'MASTER TT'!$C$2:$C$587,"1100-1*",'MASTER TT'!$AM$2:$AM$587,"MAY-AUG 2025",'MASTER TT'!$J$2:$J$587,"&gt;=1"))</f>
        <v>0</v>
      </c>
      <c r="I300" s="79">
        <f>(COUNTIFS('MASTER TT'!$E$2:$E$587,$A$2:$A$7563,'MASTER TT'!$B$2:$B$587,"MONDAY",'MASTER TT'!$C$2:$C$587,"1200-1*",'MASTER TT'!$AM$2:$AM$587,"JAN-APRIL 2025",'MASTER TT'!$J$2:$J$587,"&gt;=1"))</f>
        <v>0</v>
      </c>
      <c r="J300" s="79">
        <f>(COUNTIFS('MASTER TT'!$E$2:$E$587,$A$2:$A$7563,'MASTER TT'!$B$2:$B$587,"MONDAY",'MASTER TT'!$C$2:$C$587,"1300-1*",'MASTER TT'!$AM$2:$AM$587,"JAN-APRIL 2025",'MASTER TT'!$J$2:$J$587,"&gt;=1"))</f>
        <v>0</v>
      </c>
      <c r="K300" s="79">
        <f>(COUNTIFS('MASTER TT'!$E$2:$E$587,$A$2:$A$7563,'MASTER TT'!$B$2:$B$587,"MONDAY",'MASTER TT'!$C$2:$C$587,"14*-1*",'MASTER TT'!$AM$2:$AM$587,"MAY-AUG 2025",'MASTER TT'!$J$2:$J$587,"&gt;=1"))</f>
        <v>0</v>
      </c>
      <c r="L300" s="79">
        <f>(COUNTIFS('MASTER TT'!$E$2:$E$587,$A$2:$A$7563,'MASTER TT'!$B$2:$B$587,"MONDAY",'MASTER TT'!$C$2:$C$587,"17*-*",'MASTER TT'!$AM$2:$AM$587,"JAN-APRIL 2025",'MASTER TT'!$J$2:$J$587,"&gt;=1"))</f>
        <v>0</v>
      </c>
      <c r="M300" s="79">
        <f>(COUNTIFS('MASTER TT'!$E$2:$E$587,$A$2:$A$7563,'MASTER TT'!$B$2:$B$587,"TUESDAY",'MASTER TT'!$C$2:$C$587,"0800-1*",'MASTER TT'!$AM$2:$AM$587,"MAY-AUG 2025",'MASTER TT'!$J$2:$J$587,"&gt;=1"))</f>
        <v>0</v>
      </c>
      <c r="N300" s="79">
        <f>(COUNTIFS('MASTER TT'!$E$2:$E$587,$A$2:$A$7563,'MASTER TT'!$B$2:$B$587,"TUESDAY",'MASTER TT'!$C$2:$C$587,"1100-1*",'MASTER TT'!$AM$2:$AM$587,"JMAY-AUG 2025",'MASTER TT'!$J$2:$J$587,"&gt;=1"))</f>
        <v>0</v>
      </c>
      <c r="O300" s="79">
        <f>(COUNTIFS('MASTER TT'!$E$2:$E$587,$A$2:$A$7563,'MASTER TT'!$B$2:$B$587,"TUESDAY",'MASTER TT'!$C$2:$C$587,"1200-1*",'MASTER TT'!$AM$2:$AM$587,"JAN-APRIL 2025",'MASTER TT'!$J$2:$J$587,"&gt;=1"))</f>
        <v>0</v>
      </c>
      <c r="P300" s="79">
        <f>(COUNTIFS('MASTER TT'!$E$2:$E$587,$A$2:$A$7563,'MASTER TT'!$B$2:$B$587,"TUESDAY",'MASTER TT'!$C$2:$C$587,"1300-1*",'MASTER TT'!$AM$2:$AM$587,"MAY-AUG 2025",'MASTER TT'!$J$2:$J$587,"&gt;=1"))</f>
        <v>0</v>
      </c>
      <c r="Q300" s="79">
        <f>(COUNTIFS('MASTER TT'!$E$2:$E$587,$A$2:$A$7563,'MASTER TT'!$B$2:$B$587,"TUESDAY",'MASTER TT'!$C$2:$C$587,"1400-1*",'MASTER TT'!$AM$2:$AM$587,"MAY-AUG 2025",'MASTER TT'!$J$2:$J$587,"&gt;=1"))</f>
        <v>0</v>
      </c>
      <c r="R300" s="79">
        <f>(COUNTIFS('MASTER TT'!$E$2:$E$587,$A$2:$A$7563,'MASTER TT'!$B$2:$B$587,"TUESDAY",'MASTER TT'!$C$2:$C$587,"17*-2*",'MASTER TT'!$AM$2:$AM$587,"MAY-AUG 2025",'MASTER TT'!$J$2:$J$587,"&gt;=1"))</f>
        <v>0</v>
      </c>
      <c r="S30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0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0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0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0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0" s="79" t="e">
        <f>(COUNTIFS('MASTER TT'!$E$2:$E$68682,$A$2:$A$7563,'MASTER TT'!$B$2:$B$68682,"FRIDAY",'MASTER TT'!$C$2:$C$68682,"0800-1*",'MASTER TT'!$AM$2:$AM$587,"MAY-AUG 2025",'MASTER TT'!$J$2:$J$68682,"&gt;=1"))</f>
        <v>#VALUE!</v>
      </c>
      <c r="AF300" s="79" t="e">
        <f>(COUNTIFS('MASTER TT'!$E$2:$E$68682,$A$2:$A$7563,'MASTER TT'!$B$2:$B$68682,"FRIDAY",'MASTER TT'!$C$2:$C$68682,"1100-1*",'MASTER TT'!$AM$2:$AM$587,"MAY-AUG 2025",'MASTER TT'!$J$2:$J$68682,"&gt;=1"))</f>
        <v>#VALUE!</v>
      </c>
      <c r="AG30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0" s="79" t="e">
        <f>(COUNTIFS('MASTER TT'!$E$2:$E$68682,$A$2:$A$7563,'MASTER TT'!$B$2:$B$68682,"FRIDAY",'MASTER TT'!$C$2:$C$68682,"1400-1*",'MASTER TT'!$AM$2:$AM$587,"MAY-AUG 2025",'MASTER TT'!$J$2:$J$68682,"&gt;=1"))</f>
        <v>#VALUE!</v>
      </c>
      <c r="AJ300" s="79" t="e">
        <f>(COUNTIFS('MASTER TT'!$E$2:$E$68682,$A$2:$A$7563,'MASTER TT'!$B$2:$B$68682,"FRIDAY",'MASTER TT'!$C$2:$C$68682,"17*-2*",'MASTER TT'!$AM$2:$AM$587,"MAY-AUG 2025",'MASTER TT'!$J$2:$J$68682,"&gt;=1"))</f>
        <v>#VALUE!</v>
      </c>
      <c r="AK30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0" s="79">
        <f>(COUNTIFS('MASTER TT'!$E$2:$E$68682,$A$2:$A$7563,'MASTER TT'!$B$2:$B$68682,"SATURDAY",'MASTER TT'!$C$2:$C$68682,"1200-1*",'MASTER TT'!$J$2:$J$68682,"&gt;=1"))</f>
        <v>0</v>
      </c>
      <c r="AN300" s="79">
        <f>(COUNTIFS('MASTER TT'!$E$2:$E$68682,$A$2:$A$7563,'MASTER TT'!$B$2:$B$68682,"SATURDAY",'MASTER TT'!$C$2:$C$68682,"1300-1*",'MASTER TT'!$J$2:$J$68682,"&gt;=1"))</f>
        <v>0</v>
      </c>
      <c r="AO300" s="79">
        <f>(COUNTIFS('MASTER TT'!$E$2:$E$68682,$A$2:$A$7563,'MASTER TT'!$B$2:$B$68682,"SATURDAY",'MASTER TT'!$C$2:$C$68682,"14*-1*",'MASTER TT'!$J$2:$J$68682,"&gt;=1"))</f>
        <v>0</v>
      </c>
      <c r="AP300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0" s="79" t="e">
        <f>(COUNTIFS('MASTER TT'!$E$2:$E$68682,$A$2:$A$7563,'MASTER TT'!$B$2:$B$68682,"SUNDAY",'MASTER TT'!$C$2:$C$68682,"0800-1*",'MASTER TT'!$AM$2:$AM$587,"MAY-AUG 2025",'MASTER TT'!$J$2:$J$68682,"&gt;=1"))</f>
        <v>#VALUE!</v>
      </c>
      <c r="AR300" s="79" t="e">
        <f>(COUNTIFS('MASTER TT'!$E$2:$E$68682,$A$2:$A$7563,'MASTER TT'!$B$2:$B$68682,"SUNDAY",'MASTER TT'!$C$2:$C$68682,"1100-1*",'MASTER TT'!$AM$2:$AM$587,"MAY-AUG 2025",'MASTER TT'!$J$2:$J$68682,"&gt;=1"))</f>
        <v>#VALUE!</v>
      </c>
      <c r="AS300" s="79" t="e">
        <f>(COUNTIFS('MASTER TT'!$E$2:$E$68682,$A$2:$A$7563,'MASTER TT'!$B$2:$B$68682,"SUNDAY",'MASTER TT'!$C$2:$C$68682,"1200-1*",'MASTER TT'!$AM$2:$AM$587,"MAY-AUG 2025",'MASTER TT'!$J$2:$J$68682,"&gt;=1"))</f>
        <v>#VALUE!</v>
      </c>
      <c r="AT300" s="79" t="e">
        <f>(COUNTIFS('MASTER TT'!$E$2:$E$68682,$A$2:$A$7563,'MASTER TT'!$B$2:$B$68682,"SUNDAY",'MASTER TT'!$C$2:$C$68682,"1300-1*",'MASTER TT'!$AM$2:$AM$587,"MAY-AUG 2025",'MASTER TT'!$J$2:$J$68682,"&gt;=1"))</f>
        <v>#VALUE!</v>
      </c>
      <c r="AU300" s="79" t="e">
        <f>(COUNTIFS('MASTER TT'!$E$2:$E$68682,$A$2:$A$7563,'MASTER TT'!$B$2:$B$68682,"SUNDAY",'MASTER TT'!$C$2:$C$68682,"1400-1*",'MASTER TT'!$AM$2:$AM$587,"MAY-AUG 2025",'MASTER TT'!$J$2:$J$68682,"&gt;=1"))</f>
        <v>#VALUE!</v>
      </c>
      <c r="AV300" s="79" t="e">
        <f>(COUNTIFS('MASTER TT'!$E$2:$E$68682,$A$2:$A$7563,'MASTER TT'!$B$2:$B$68682,"SUNDAY",'MASTER TT'!$C$2:$C$68682,"17*-2*",'MASTER TT'!$AM$2:$AM$587,"MAY-AUG 2025",'MASTER TT'!$J$2:$J$68682,"&gt;=1"))</f>
        <v>#VALUE!</v>
      </c>
      <c r="AW300" s="28"/>
      <c r="AX300" s="29"/>
      <c r="AY300" s="28"/>
      <c r="AZ300" s="28"/>
      <c r="BA300" s="28"/>
      <c r="BB300" s="28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1"/>
      <c r="BZ300" s="31"/>
      <c r="CA300" s="30"/>
      <c r="CB300" s="30"/>
      <c r="CC300" s="30"/>
      <c r="CD300" s="30"/>
      <c r="CE300" s="30"/>
      <c r="CF300" s="30"/>
    </row>
    <row r="301" spans="1:84" ht="14.25" customHeight="1">
      <c r="A301" s="128" t="s">
        <v>673</v>
      </c>
      <c r="B301" s="130" t="s">
        <v>510</v>
      </c>
      <c r="C301" s="26"/>
      <c r="D301" s="106"/>
      <c r="E301" s="106"/>
      <c r="F301" s="106" t="s">
        <v>60</v>
      </c>
      <c r="G301" s="79">
        <f>(COUNTIFS('MASTER TT'!$E$2:$E$587,$A$2:$A$7563,'MASTER TT'!$B$2:$B$587,"MONDAY",'MASTER TT'!$C$2:$C$587,"08*-1*",'MASTER TT'!$AM$2:$AM$587,"MAY-AUG 2025",'MASTER TT'!$J$2:$J$587,"&gt;=1"))</f>
        <v>0</v>
      </c>
      <c r="H301" s="79">
        <f>(COUNTIFS('MASTER TT'!$E$2:$E$587,$A$2:$A$7563,'MASTER TT'!$B$2:$B$587,"MONDAY",'MASTER TT'!$C$2:$C$587,"1100-1*",'MASTER TT'!$AM$2:$AM$587,"MAY-AUG 2025",'MASTER TT'!$J$2:$J$587,"&gt;=1"))</f>
        <v>0</v>
      </c>
      <c r="I301" s="79">
        <f>(COUNTIFS('MASTER TT'!$E$2:$E$587,$A$2:$A$7563,'MASTER TT'!$B$2:$B$587,"MONDAY",'MASTER TT'!$C$2:$C$587,"1200-1*",'MASTER TT'!$AM$2:$AM$587,"JAN-APRIL 2025",'MASTER TT'!$J$2:$J$587,"&gt;=1"))</f>
        <v>0</v>
      </c>
      <c r="J301" s="79">
        <f>(COUNTIFS('MASTER TT'!$E$2:$E$587,$A$2:$A$7563,'MASTER TT'!$B$2:$B$587,"MONDAY",'MASTER TT'!$C$2:$C$587,"1300-1*",'MASTER TT'!$AM$2:$AM$587,"JAN-APRIL 2025",'MASTER TT'!$J$2:$J$587,"&gt;=1"))</f>
        <v>0</v>
      </c>
      <c r="K301" s="79">
        <f>(COUNTIFS('MASTER TT'!$E$2:$E$587,$A$2:$A$7563,'MASTER TT'!$B$2:$B$587,"MONDAY",'MASTER TT'!$C$2:$C$587,"14*-1*",'MASTER TT'!$AM$2:$AM$587,"MAY-AUG 2025",'MASTER TT'!$J$2:$J$587,"&gt;=1"))</f>
        <v>0</v>
      </c>
      <c r="L301" s="79">
        <f>(COUNTIFS('MASTER TT'!$E$2:$E$587,$A$2:$A$7563,'MASTER TT'!$B$2:$B$587,"MONDAY",'MASTER TT'!$C$2:$C$587,"17*-*",'MASTER TT'!$AM$2:$AM$587,"JAN-APRIL 2025",'MASTER TT'!$J$2:$J$587,"&gt;=1"))</f>
        <v>0</v>
      </c>
      <c r="M301" s="79">
        <f>(COUNTIFS('MASTER TT'!$E$2:$E$587,$A$2:$A$7563,'MASTER TT'!$B$2:$B$587,"TUESDAY",'MASTER TT'!$C$2:$C$587,"0800-1*",'MASTER TT'!$AM$2:$AM$587,"MAY-AUG 2025",'MASTER TT'!$J$2:$J$587,"&gt;=1"))</f>
        <v>0</v>
      </c>
      <c r="N301" s="79">
        <f>(COUNTIFS('MASTER TT'!$E$2:$E$587,$A$2:$A$7563,'MASTER TT'!$B$2:$B$587,"TUESDAY",'MASTER TT'!$C$2:$C$587,"1100-1*",'MASTER TT'!$AM$2:$AM$587,"JMAY-AUG 2025",'MASTER TT'!$J$2:$J$587,"&gt;=1"))</f>
        <v>0</v>
      </c>
      <c r="O301" s="79">
        <f>(COUNTIFS('MASTER TT'!$E$2:$E$587,$A$2:$A$7563,'MASTER TT'!$B$2:$B$587,"TUESDAY",'MASTER TT'!$C$2:$C$587,"1200-1*",'MASTER TT'!$AM$2:$AM$587,"JAN-APRIL 2025",'MASTER TT'!$J$2:$J$587,"&gt;=1"))</f>
        <v>0</v>
      </c>
      <c r="P301" s="79">
        <f>(COUNTIFS('MASTER TT'!$E$2:$E$587,$A$2:$A$7563,'MASTER TT'!$B$2:$B$587,"TUESDAY",'MASTER TT'!$C$2:$C$587,"1300-1*",'MASTER TT'!$AM$2:$AM$587,"MAY-AUG 2025",'MASTER TT'!$J$2:$J$587,"&gt;=1"))</f>
        <v>0</v>
      </c>
      <c r="Q301" s="79">
        <f>(COUNTIFS('MASTER TT'!$E$2:$E$587,$A$2:$A$7563,'MASTER TT'!$B$2:$B$587,"TUESDAY",'MASTER TT'!$C$2:$C$587,"1400-1*",'MASTER TT'!$AM$2:$AM$587,"MAY-AUG 2025",'MASTER TT'!$J$2:$J$587,"&gt;=1"))</f>
        <v>0</v>
      </c>
      <c r="R301" s="79">
        <f>(COUNTIFS('MASTER TT'!$E$2:$E$587,$A$2:$A$7563,'MASTER TT'!$B$2:$B$587,"TUESDAY",'MASTER TT'!$C$2:$C$587,"17*-2*",'MASTER TT'!$AM$2:$AM$587,"MAY-AUG 2025",'MASTER TT'!$J$2:$J$587,"&gt;=1"))</f>
        <v>0</v>
      </c>
      <c r="S30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1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1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1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1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1" s="79" t="e">
        <f>(COUNTIFS('MASTER TT'!$E$2:$E$68682,$A$2:$A$7563,'MASTER TT'!$B$2:$B$68682,"FRIDAY",'MASTER TT'!$C$2:$C$68682,"0800-1*",'MASTER TT'!$AM$2:$AM$587,"MAY-AUG 2025",'MASTER TT'!$J$2:$J$68682,"&gt;=1"))</f>
        <v>#VALUE!</v>
      </c>
      <c r="AF301" s="79" t="e">
        <f>(COUNTIFS('MASTER TT'!$E$2:$E$68682,$A$2:$A$7563,'MASTER TT'!$B$2:$B$68682,"FRIDAY",'MASTER TT'!$C$2:$C$68682,"1100-1*",'MASTER TT'!$AM$2:$AM$587,"MAY-AUG 2025",'MASTER TT'!$J$2:$J$68682,"&gt;=1"))</f>
        <v>#VALUE!</v>
      </c>
      <c r="AG30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1" s="79" t="e">
        <f>(COUNTIFS('MASTER TT'!$E$2:$E$68682,$A$2:$A$7563,'MASTER TT'!$B$2:$B$68682,"FRIDAY",'MASTER TT'!$C$2:$C$68682,"1400-1*",'MASTER TT'!$AM$2:$AM$587,"MAY-AUG 2025",'MASTER TT'!$J$2:$J$68682,"&gt;=1"))</f>
        <v>#VALUE!</v>
      </c>
      <c r="AJ301" s="79" t="e">
        <f>(COUNTIFS('MASTER TT'!$E$2:$E$68682,$A$2:$A$7563,'MASTER TT'!$B$2:$B$68682,"FRIDAY",'MASTER TT'!$C$2:$C$68682,"17*-2*",'MASTER TT'!$AM$2:$AM$587,"MAY-AUG 2025",'MASTER TT'!$J$2:$J$68682,"&gt;=1"))</f>
        <v>#VALUE!</v>
      </c>
      <c r="AK30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1" s="79">
        <f>(COUNTIFS('MASTER TT'!$E$2:$E$68682,$A$2:$A$7563,'MASTER TT'!$B$2:$B$68682,"SATURDAY",'MASTER TT'!$C$2:$C$68682,"1200-1*",'MASTER TT'!$J$2:$J$68682,"&gt;=1"))</f>
        <v>0</v>
      </c>
      <c r="AN301" s="79">
        <f>(COUNTIFS('MASTER TT'!$E$2:$E$68682,$A$2:$A$7563,'MASTER TT'!$B$2:$B$68682,"SATURDAY",'MASTER TT'!$C$2:$C$68682,"1300-1*",'MASTER TT'!$J$2:$J$68682,"&gt;=1"))</f>
        <v>0</v>
      </c>
      <c r="AO301" s="79">
        <f>(COUNTIFS('MASTER TT'!$E$2:$E$68682,$A$2:$A$7563,'MASTER TT'!$B$2:$B$68682,"SATURDAY",'MASTER TT'!$C$2:$C$68682,"14*-1*",'MASTER TT'!$J$2:$J$68682,"&gt;=1"))</f>
        <v>0</v>
      </c>
      <c r="AP301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1" s="79" t="e">
        <f>(COUNTIFS('MASTER TT'!$E$2:$E$68682,$A$2:$A$7563,'MASTER TT'!$B$2:$B$68682,"SUNDAY",'MASTER TT'!$C$2:$C$68682,"0800-1*",'MASTER TT'!$AM$2:$AM$587,"MAY-AUG 2025",'MASTER TT'!$J$2:$J$68682,"&gt;=1"))</f>
        <v>#VALUE!</v>
      </c>
      <c r="AR301" s="79" t="e">
        <f>(COUNTIFS('MASTER TT'!$E$2:$E$68682,$A$2:$A$7563,'MASTER TT'!$B$2:$B$68682,"SUNDAY",'MASTER TT'!$C$2:$C$68682,"1100-1*",'MASTER TT'!$AM$2:$AM$587,"MAY-AUG 2025",'MASTER TT'!$J$2:$J$68682,"&gt;=1"))</f>
        <v>#VALUE!</v>
      </c>
      <c r="AS301" s="79" t="e">
        <f>(COUNTIFS('MASTER TT'!$E$2:$E$68682,$A$2:$A$7563,'MASTER TT'!$B$2:$B$68682,"SUNDAY",'MASTER TT'!$C$2:$C$68682,"1200-1*",'MASTER TT'!$AM$2:$AM$587,"MAY-AUG 2025",'MASTER TT'!$J$2:$J$68682,"&gt;=1"))</f>
        <v>#VALUE!</v>
      </c>
      <c r="AT301" s="79" t="e">
        <f>(COUNTIFS('MASTER TT'!$E$2:$E$68682,$A$2:$A$7563,'MASTER TT'!$B$2:$B$68682,"SUNDAY",'MASTER TT'!$C$2:$C$68682,"1300-1*",'MASTER TT'!$AM$2:$AM$587,"MAY-AUG 2025",'MASTER TT'!$J$2:$J$68682,"&gt;=1"))</f>
        <v>#VALUE!</v>
      </c>
      <c r="AU301" s="79" t="e">
        <f>(COUNTIFS('MASTER TT'!$E$2:$E$68682,$A$2:$A$7563,'MASTER TT'!$B$2:$B$68682,"SUNDAY",'MASTER TT'!$C$2:$C$68682,"1400-1*",'MASTER TT'!$AM$2:$AM$587,"MAY-AUG 2025",'MASTER TT'!$J$2:$J$68682,"&gt;=1"))</f>
        <v>#VALUE!</v>
      </c>
      <c r="AV301" s="79" t="e">
        <f>(COUNTIFS('MASTER TT'!$E$2:$E$68682,$A$2:$A$7563,'MASTER TT'!$B$2:$B$68682,"SUNDAY",'MASTER TT'!$C$2:$C$68682,"17*-2*",'MASTER TT'!$AM$2:$AM$587,"MAY-AUG 2025",'MASTER TT'!$J$2:$J$68682,"&gt;=1"))</f>
        <v>#VALUE!</v>
      </c>
      <c r="AW301" s="28"/>
      <c r="AX301" s="29"/>
      <c r="AY301" s="28"/>
      <c r="AZ301" s="28"/>
      <c r="BA301" s="28"/>
      <c r="BB301" s="28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1"/>
      <c r="BZ301" s="31"/>
      <c r="CA301" s="30"/>
      <c r="CB301" s="30"/>
      <c r="CC301" s="30"/>
      <c r="CD301" s="30"/>
      <c r="CE301" s="30"/>
      <c r="CF301" s="30"/>
    </row>
    <row r="302" spans="1:84" ht="14.25" customHeight="1">
      <c r="A302" s="128" t="s">
        <v>674</v>
      </c>
      <c r="B302" s="130" t="s">
        <v>510</v>
      </c>
      <c r="C302" s="26"/>
      <c r="D302" s="106"/>
      <c r="E302" s="106"/>
      <c r="F302" s="106" t="s">
        <v>60</v>
      </c>
      <c r="G302" s="79">
        <f>(COUNTIFS('MASTER TT'!$E$2:$E$587,$A$2:$A$7563,'MASTER TT'!$B$2:$B$587,"MONDAY",'MASTER TT'!$C$2:$C$587,"08*-1*",'MASTER TT'!$AM$2:$AM$587,"MAY-AUG 2025",'MASTER TT'!$J$2:$J$587,"&gt;=1"))</f>
        <v>0</v>
      </c>
      <c r="H302" s="79">
        <f>(COUNTIFS('MASTER TT'!$E$2:$E$587,$A$2:$A$7563,'MASTER TT'!$B$2:$B$587,"MONDAY",'MASTER TT'!$C$2:$C$587,"1100-1*",'MASTER TT'!$AM$2:$AM$587,"MAY-AUG 2025",'MASTER TT'!$J$2:$J$587,"&gt;=1"))</f>
        <v>0</v>
      </c>
      <c r="I302" s="79">
        <f>(COUNTIFS('MASTER TT'!$E$2:$E$587,$A$2:$A$7563,'MASTER TT'!$B$2:$B$587,"MONDAY",'MASTER TT'!$C$2:$C$587,"1200-1*",'MASTER TT'!$AM$2:$AM$587,"JAN-APRIL 2025",'MASTER TT'!$J$2:$J$587,"&gt;=1"))</f>
        <v>0</v>
      </c>
      <c r="J302" s="79">
        <f>(COUNTIFS('MASTER TT'!$E$2:$E$587,$A$2:$A$7563,'MASTER TT'!$B$2:$B$587,"MONDAY",'MASTER TT'!$C$2:$C$587,"1300-1*",'MASTER TT'!$AM$2:$AM$587,"JAN-APRIL 2025",'MASTER TT'!$J$2:$J$587,"&gt;=1"))</f>
        <v>0</v>
      </c>
      <c r="K302" s="79">
        <f>(COUNTIFS('MASTER TT'!$E$2:$E$587,$A$2:$A$7563,'MASTER TT'!$B$2:$B$587,"MONDAY",'MASTER TT'!$C$2:$C$587,"14*-1*",'MASTER TT'!$AM$2:$AM$587,"MAY-AUG 2025",'MASTER TT'!$J$2:$J$587,"&gt;=1"))</f>
        <v>0</v>
      </c>
      <c r="L302" s="79">
        <f>(COUNTIFS('MASTER TT'!$E$2:$E$587,$A$2:$A$7563,'MASTER TT'!$B$2:$B$587,"MONDAY",'MASTER TT'!$C$2:$C$587,"17*-*",'MASTER TT'!$AM$2:$AM$587,"JAN-APRIL 2025",'MASTER TT'!$J$2:$J$587,"&gt;=1"))</f>
        <v>0</v>
      </c>
      <c r="M302" s="79">
        <f>(COUNTIFS('MASTER TT'!$E$2:$E$587,$A$2:$A$7563,'MASTER TT'!$B$2:$B$587,"TUESDAY",'MASTER TT'!$C$2:$C$587,"0800-1*",'MASTER TT'!$AM$2:$AM$587,"MAY-AUG 2025",'MASTER TT'!$J$2:$J$587,"&gt;=1"))</f>
        <v>0</v>
      </c>
      <c r="N302" s="79">
        <f>(COUNTIFS('MASTER TT'!$E$2:$E$587,$A$2:$A$7563,'MASTER TT'!$B$2:$B$587,"TUESDAY",'MASTER TT'!$C$2:$C$587,"1100-1*",'MASTER TT'!$AM$2:$AM$587,"JMAY-AUG 2025",'MASTER TT'!$J$2:$J$587,"&gt;=1"))</f>
        <v>0</v>
      </c>
      <c r="O302" s="79">
        <f>(COUNTIFS('MASTER TT'!$E$2:$E$587,$A$2:$A$7563,'MASTER TT'!$B$2:$B$587,"TUESDAY",'MASTER TT'!$C$2:$C$587,"1200-1*",'MASTER TT'!$AM$2:$AM$587,"JAN-APRIL 2025",'MASTER TT'!$J$2:$J$587,"&gt;=1"))</f>
        <v>0</v>
      </c>
      <c r="P302" s="79">
        <f>(COUNTIFS('MASTER TT'!$E$2:$E$587,$A$2:$A$7563,'MASTER TT'!$B$2:$B$587,"TUESDAY",'MASTER TT'!$C$2:$C$587,"1300-1*",'MASTER TT'!$AM$2:$AM$587,"MAY-AUG 2025",'MASTER TT'!$J$2:$J$587,"&gt;=1"))</f>
        <v>0</v>
      </c>
      <c r="Q302" s="79">
        <f>(COUNTIFS('MASTER TT'!$E$2:$E$587,$A$2:$A$7563,'MASTER TT'!$B$2:$B$587,"TUESDAY",'MASTER TT'!$C$2:$C$587,"1400-1*",'MASTER TT'!$AM$2:$AM$587,"MAY-AUG 2025",'MASTER TT'!$J$2:$J$587,"&gt;=1"))</f>
        <v>0</v>
      </c>
      <c r="R302" s="79">
        <f>(COUNTIFS('MASTER TT'!$E$2:$E$587,$A$2:$A$7563,'MASTER TT'!$B$2:$B$587,"TUESDAY",'MASTER TT'!$C$2:$C$587,"17*-2*",'MASTER TT'!$AM$2:$AM$587,"MAY-AUG 2025",'MASTER TT'!$J$2:$J$587,"&gt;=1"))</f>
        <v>0</v>
      </c>
      <c r="S30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2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2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2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2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2" s="79" t="e">
        <f>(COUNTIFS('MASTER TT'!$E$2:$E$68682,$A$2:$A$7563,'MASTER TT'!$B$2:$B$68682,"FRIDAY",'MASTER TT'!$C$2:$C$68682,"0800-1*",'MASTER TT'!$AM$2:$AM$587,"MAY-AUG 2025",'MASTER TT'!$J$2:$J$68682,"&gt;=1"))</f>
        <v>#VALUE!</v>
      </c>
      <c r="AF302" s="79" t="e">
        <f>(COUNTIFS('MASTER TT'!$E$2:$E$68682,$A$2:$A$7563,'MASTER TT'!$B$2:$B$68682,"FRIDAY",'MASTER TT'!$C$2:$C$68682,"1100-1*",'MASTER TT'!$AM$2:$AM$587,"MAY-AUG 2025",'MASTER TT'!$J$2:$J$68682,"&gt;=1"))</f>
        <v>#VALUE!</v>
      </c>
      <c r="AG30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2" s="79" t="e">
        <f>(COUNTIFS('MASTER TT'!$E$2:$E$68682,$A$2:$A$7563,'MASTER TT'!$B$2:$B$68682,"FRIDAY",'MASTER TT'!$C$2:$C$68682,"1400-1*",'MASTER TT'!$AM$2:$AM$587,"MAY-AUG 2025",'MASTER TT'!$J$2:$J$68682,"&gt;=1"))</f>
        <v>#VALUE!</v>
      </c>
      <c r="AJ302" s="79" t="e">
        <f>(COUNTIFS('MASTER TT'!$E$2:$E$68682,$A$2:$A$7563,'MASTER TT'!$B$2:$B$68682,"FRIDAY",'MASTER TT'!$C$2:$C$68682,"17*-2*",'MASTER TT'!$AM$2:$AM$587,"MAY-AUG 2025",'MASTER TT'!$J$2:$J$68682,"&gt;=1"))</f>
        <v>#VALUE!</v>
      </c>
      <c r="AK30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2" s="79">
        <f>(COUNTIFS('MASTER TT'!$E$2:$E$68682,$A$2:$A$7563,'MASTER TT'!$B$2:$B$68682,"SATURDAY",'MASTER TT'!$C$2:$C$68682,"1200-1*",'MASTER TT'!$J$2:$J$68682,"&gt;=1"))</f>
        <v>0</v>
      </c>
      <c r="AN302" s="79">
        <f>(COUNTIFS('MASTER TT'!$E$2:$E$68682,$A$2:$A$7563,'MASTER TT'!$B$2:$B$68682,"SATURDAY",'MASTER TT'!$C$2:$C$68682,"1300-1*",'MASTER TT'!$J$2:$J$68682,"&gt;=1"))</f>
        <v>0</v>
      </c>
      <c r="AO302" s="79">
        <f>(COUNTIFS('MASTER TT'!$E$2:$E$68682,$A$2:$A$7563,'MASTER TT'!$B$2:$B$68682,"SATURDAY",'MASTER TT'!$C$2:$C$68682,"14*-1*",'MASTER TT'!$J$2:$J$68682,"&gt;=1"))</f>
        <v>0</v>
      </c>
      <c r="AP302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2" s="79" t="e">
        <f>(COUNTIFS('MASTER TT'!$E$2:$E$68682,$A$2:$A$7563,'MASTER TT'!$B$2:$B$68682,"SUNDAY",'MASTER TT'!$C$2:$C$68682,"0800-1*",'MASTER TT'!$AM$2:$AM$587,"MAY-AUG 2025",'MASTER TT'!$J$2:$J$68682,"&gt;=1"))</f>
        <v>#VALUE!</v>
      </c>
      <c r="AR302" s="79" t="e">
        <f>(COUNTIFS('MASTER TT'!$E$2:$E$68682,$A$2:$A$7563,'MASTER TT'!$B$2:$B$68682,"SUNDAY",'MASTER TT'!$C$2:$C$68682,"1100-1*",'MASTER TT'!$AM$2:$AM$587,"MAY-AUG 2025",'MASTER TT'!$J$2:$J$68682,"&gt;=1"))</f>
        <v>#VALUE!</v>
      </c>
      <c r="AS302" s="79" t="e">
        <f>(COUNTIFS('MASTER TT'!$E$2:$E$68682,$A$2:$A$7563,'MASTER TT'!$B$2:$B$68682,"SUNDAY",'MASTER TT'!$C$2:$C$68682,"1200-1*",'MASTER TT'!$AM$2:$AM$587,"MAY-AUG 2025",'MASTER TT'!$J$2:$J$68682,"&gt;=1"))</f>
        <v>#VALUE!</v>
      </c>
      <c r="AT302" s="79" t="e">
        <f>(COUNTIFS('MASTER TT'!$E$2:$E$68682,$A$2:$A$7563,'MASTER TT'!$B$2:$B$68682,"SUNDAY",'MASTER TT'!$C$2:$C$68682,"1300-1*",'MASTER TT'!$AM$2:$AM$587,"MAY-AUG 2025",'MASTER TT'!$J$2:$J$68682,"&gt;=1"))</f>
        <v>#VALUE!</v>
      </c>
      <c r="AU302" s="79" t="e">
        <f>(COUNTIFS('MASTER TT'!$E$2:$E$68682,$A$2:$A$7563,'MASTER TT'!$B$2:$B$68682,"SUNDAY",'MASTER TT'!$C$2:$C$68682,"1400-1*",'MASTER TT'!$AM$2:$AM$587,"MAY-AUG 2025",'MASTER TT'!$J$2:$J$68682,"&gt;=1"))</f>
        <v>#VALUE!</v>
      </c>
      <c r="AV302" s="79" t="e">
        <f>(COUNTIFS('MASTER TT'!$E$2:$E$68682,$A$2:$A$7563,'MASTER TT'!$B$2:$B$68682,"SUNDAY",'MASTER TT'!$C$2:$C$68682,"17*-2*",'MASTER TT'!$AM$2:$AM$587,"MAY-AUG 2025",'MASTER TT'!$J$2:$J$68682,"&gt;=1"))</f>
        <v>#VALUE!</v>
      </c>
      <c r="AW302" s="28"/>
      <c r="AX302" s="29"/>
      <c r="AY302" s="28"/>
      <c r="AZ302" s="28"/>
      <c r="BA302" s="28"/>
      <c r="BB302" s="28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1"/>
      <c r="BZ302" s="31"/>
      <c r="CA302" s="30"/>
      <c r="CB302" s="30"/>
      <c r="CC302" s="30"/>
      <c r="CD302" s="30"/>
      <c r="CE302" s="30"/>
      <c r="CF302" s="30"/>
    </row>
    <row r="303" spans="1:84" ht="14.25" customHeight="1">
      <c r="A303" s="128" t="s">
        <v>675</v>
      </c>
      <c r="B303" s="130" t="s">
        <v>510</v>
      </c>
      <c r="C303" s="26"/>
      <c r="D303" s="106"/>
      <c r="E303" s="106"/>
      <c r="F303" s="106" t="s">
        <v>60</v>
      </c>
      <c r="G303" s="79">
        <f>(COUNTIFS('MASTER TT'!$E$2:$E$587,$A$2:$A$7563,'MASTER TT'!$B$2:$B$587,"MONDAY",'MASTER TT'!$C$2:$C$587,"08*-1*",'MASTER TT'!$AM$2:$AM$587,"MAY-AUG 2025",'MASTER TT'!$J$2:$J$587,"&gt;=1"))</f>
        <v>0</v>
      </c>
      <c r="H303" s="79">
        <f>(COUNTIFS('MASTER TT'!$E$2:$E$587,$A$2:$A$7563,'MASTER TT'!$B$2:$B$587,"MONDAY",'MASTER TT'!$C$2:$C$587,"1100-1*",'MASTER TT'!$AM$2:$AM$587,"MAY-AUG 2025",'MASTER TT'!$J$2:$J$587,"&gt;=1"))</f>
        <v>0</v>
      </c>
      <c r="I303" s="79">
        <f>(COUNTIFS('MASTER TT'!$E$2:$E$587,$A$2:$A$7563,'MASTER TT'!$B$2:$B$587,"MONDAY",'MASTER TT'!$C$2:$C$587,"1200-1*",'MASTER TT'!$AM$2:$AM$587,"JAN-APRIL 2025",'MASTER TT'!$J$2:$J$587,"&gt;=1"))</f>
        <v>0</v>
      </c>
      <c r="J303" s="79">
        <f>(COUNTIFS('MASTER TT'!$E$2:$E$587,$A$2:$A$7563,'MASTER TT'!$B$2:$B$587,"MONDAY",'MASTER TT'!$C$2:$C$587,"1300-1*",'MASTER TT'!$AM$2:$AM$587,"JAN-APRIL 2025",'MASTER TT'!$J$2:$J$587,"&gt;=1"))</f>
        <v>0</v>
      </c>
      <c r="K303" s="79">
        <f>(COUNTIFS('MASTER TT'!$E$2:$E$587,$A$2:$A$7563,'MASTER TT'!$B$2:$B$587,"MONDAY",'MASTER TT'!$C$2:$C$587,"14*-1*",'MASTER TT'!$AM$2:$AM$587,"MAY-AUG 2025",'MASTER TT'!$J$2:$J$587,"&gt;=1"))</f>
        <v>0</v>
      </c>
      <c r="L303" s="79">
        <f>(COUNTIFS('MASTER TT'!$E$2:$E$587,$A$2:$A$7563,'MASTER TT'!$B$2:$B$587,"MONDAY",'MASTER TT'!$C$2:$C$587,"17*-*",'MASTER TT'!$AM$2:$AM$587,"JAN-APRIL 2025",'MASTER TT'!$J$2:$J$587,"&gt;=1"))</f>
        <v>0</v>
      </c>
      <c r="M303" s="79">
        <f>(COUNTIFS('MASTER TT'!$E$2:$E$587,$A$2:$A$7563,'MASTER TT'!$B$2:$B$587,"TUESDAY",'MASTER TT'!$C$2:$C$587,"0800-1*",'MASTER TT'!$AM$2:$AM$587,"MAY-AUG 2025",'MASTER TT'!$J$2:$J$587,"&gt;=1"))</f>
        <v>0</v>
      </c>
      <c r="N303" s="79">
        <f>(COUNTIFS('MASTER TT'!$E$2:$E$587,$A$2:$A$7563,'MASTER TT'!$B$2:$B$587,"TUESDAY",'MASTER TT'!$C$2:$C$587,"1100-1*",'MASTER TT'!$AM$2:$AM$587,"JMAY-AUG 2025",'MASTER TT'!$J$2:$J$587,"&gt;=1"))</f>
        <v>0</v>
      </c>
      <c r="O303" s="79">
        <f>(COUNTIFS('MASTER TT'!$E$2:$E$587,$A$2:$A$7563,'MASTER TT'!$B$2:$B$587,"TUESDAY",'MASTER TT'!$C$2:$C$587,"1200-1*",'MASTER TT'!$AM$2:$AM$587,"JAN-APRIL 2025",'MASTER TT'!$J$2:$J$587,"&gt;=1"))</f>
        <v>0</v>
      </c>
      <c r="P303" s="79">
        <f>(COUNTIFS('MASTER TT'!$E$2:$E$587,$A$2:$A$7563,'MASTER TT'!$B$2:$B$587,"TUESDAY",'MASTER TT'!$C$2:$C$587,"1300-1*",'MASTER TT'!$AM$2:$AM$587,"MAY-AUG 2025",'MASTER TT'!$J$2:$J$587,"&gt;=1"))</f>
        <v>0</v>
      </c>
      <c r="Q303" s="79">
        <f>(COUNTIFS('MASTER TT'!$E$2:$E$587,$A$2:$A$7563,'MASTER TT'!$B$2:$B$587,"TUESDAY",'MASTER TT'!$C$2:$C$587,"1400-1*",'MASTER TT'!$AM$2:$AM$587,"MAY-AUG 2025",'MASTER TT'!$J$2:$J$587,"&gt;=1"))</f>
        <v>0</v>
      </c>
      <c r="R303" s="79">
        <f>(COUNTIFS('MASTER TT'!$E$2:$E$587,$A$2:$A$7563,'MASTER TT'!$B$2:$B$587,"TUESDAY",'MASTER TT'!$C$2:$C$587,"17*-2*",'MASTER TT'!$AM$2:$AM$587,"MAY-AUG 2025",'MASTER TT'!$J$2:$J$587,"&gt;=1"))</f>
        <v>0</v>
      </c>
      <c r="S30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3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3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3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3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3" s="79" t="e">
        <f>(COUNTIFS('MASTER TT'!$E$2:$E$68682,$A$2:$A$7563,'MASTER TT'!$B$2:$B$68682,"FRIDAY",'MASTER TT'!$C$2:$C$68682,"0800-1*",'MASTER TT'!$AM$2:$AM$587,"MAY-AUG 2025",'MASTER TT'!$J$2:$J$68682,"&gt;=1"))</f>
        <v>#VALUE!</v>
      </c>
      <c r="AF303" s="79" t="e">
        <f>(COUNTIFS('MASTER TT'!$E$2:$E$68682,$A$2:$A$7563,'MASTER TT'!$B$2:$B$68682,"FRIDAY",'MASTER TT'!$C$2:$C$68682,"1100-1*",'MASTER TT'!$AM$2:$AM$587,"MAY-AUG 2025",'MASTER TT'!$J$2:$J$68682,"&gt;=1"))</f>
        <v>#VALUE!</v>
      </c>
      <c r="AG30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3" s="79" t="e">
        <f>(COUNTIFS('MASTER TT'!$E$2:$E$68682,$A$2:$A$7563,'MASTER TT'!$B$2:$B$68682,"FRIDAY",'MASTER TT'!$C$2:$C$68682,"1400-1*",'MASTER TT'!$AM$2:$AM$587,"MAY-AUG 2025",'MASTER TT'!$J$2:$J$68682,"&gt;=1"))</f>
        <v>#VALUE!</v>
      </c>
      <c r="AJ303" s="79" t="e">
        <f>(COUNTIFS('MASTER TT'!$E$2:$E$68682,$A$2:$A$7563,'MASTER TT'!$B$2:$B$68682,"FRIDAY",'MASTER TT'!$C$2:$C$68682,"17*-2*",'MASTER TT'!$AM$2:$AM$587,"MAY-AUG 2025",'MASTER TT'!$J$2:$J$68682,"&gt;=1"))</f>
        <v>#VALUE!</v>
      </c>
      <c r="AK30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3" s="79">
        <f>(COUNTIFS('MASTER TT'!$E$2:$E$68682,$A$2:$A$7563,'MASTER TT'!$B$2:$B$68682,"SATURDAY",'MASTER TT'!$C$2:$C$68682,"1200-1*",'MASTER TT'!$J$2:$J$68682,"&gt;=1"))</f>
        <v>0</v>
      </c>
      <c r="AN303" s="79">
        <f>(COUNTIFS('MASTER TT'!$E$2:$E$68682,$A$2:$A$7563,'MASTER TT'!$B$2:$B$68682,"SATURDAY",'MASTER TT'!$C$2:$C$68682,"1300-1*",'MASTER TT'!$J$2:$J$68682,"&gt;=1"))</f>
        <v>0</v>
      </c>
      <c r="AO303" s="79">
        <f>(COUNTIFS('MASTER TT'!$E$2:$E$68682,$A$2:$A$7563,'MASTER TT'!$B$2:$B$68682,"SATURDAY",'MASTER TT'!$C$2:$C$68682,"14*-1*",'MASTER TT'!$J$2:$J$68682,"&gt;=1"))</f>
        <v>0</v>
      </c>
      <c r="AP303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3" s="79" t="e">
        <f>(COUNTIFS('MASTER TT'!$E$2:$E$68682,$A$2:$A$7563,'MASTER TT'!$B$2:$B$68682,"SUNDAY",'MASTER TT'!$C$2:$C$68682,"0800-1*",'MASTER TT'!$AM$2:$AM$587,"MAY-AUG 2025",'MASTER TT'!$J$2:$J$68682,"&gt;=1"))</f>
        <v>#VALUE!</v>
      </c>
      <c r="AR303" s="79" t="e">
        <f>(COUNTIFS('MASTER TT'!$E$2:$E$68682,$A$2:$A$7563,'MASTER TT'!$B$2:$B$68682,"SUNDAY",'MASTER TT'!$C$2:$C$68682,"1100-1*",'MASTER TT'!$AM$2:$AM$587,"MAY-AUG 2025",'MASTER TT'!$J$2:$J$68682,"&gt;=1"))</f>
        <v>#VALUE!</v>
      </c>
      <c r="AS303" s="79" t="e">
        <f>(COUNTIFS('MASTER TT'!$E$2:$E$68682,$A$2:$A$7563,'MASTER TT'!$B$2:$B$68682,"SUNDAY",'MASTER TT'!$C$2:$C$68682,"1200-1*",'MASTER TT'!$AM$2:$AM$587,"MAY-AUG 2025",'MASTER TT'!$J$2:$J$68682,"&gt;=1"))</f>
        <v>#VALUE!</v>
      </c>
      <c r="AT303" s="79" t="e">
        <f>(COUNTIFS('MASTER TT'!$E$2:$E$68682,$A$2:$A$7563,'MASTER TT'!$B$2:$B$68682,"SUNDAY",'MASTER TT'!$C$2:$C$68682,"1300-1*",'MASTER TT'!$AM$2:$AM$587,"MAY-AUG 2025",'MASTER TT'!$J$2:$J$68682,"&gt;=1"))</f>
        <v>#VALUE!</v>
      </c>
      <c r="AU303" s="79" t="e">
        <f>(COUNTIFS('MASTER TT'!$E$2:$E$68682,$A$2:$A$7563,'MASTER TT'!$B$2:$B$68682,"SUNDAY",'MASTER TT'!$C$2:$C$68682,"1400-1*",'MASTER TT'!$AM$2:$AM$587,"MAY-AUG 2025",'MASTER TT'!$J$2:$J$68682,"&gt;=1"))</f>
        <v>#VALUE!</v>
      </c>
      <c r="AV303" s="79" t="e">
        <f>(COUNTIFS('MASTER TT'!$E$2:$E$68682,$A$2:$A$7563,'MASTER TT'!$B$2:$B$68682,"SUNDAY",'MASTER TT'!$C$2:$C$68682,"17*-2*",'MASTER TT'!$AM$2:$AM$587,"MAY-AUG 2025",'MASTER TT'!$J$2:$J$68682,"&gt;=1"))</f>
        <v>#VALUE!</v>
      </c>
      <c r="AW303" s="28"/>
      <c r="AX303" s="29"/>
      <c r="AY303" s="28"/>
      <c r="AZ303" s="28"/>
      <c r="BA303" s="28"/>
      <c r="BB303" s="28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1"/>
      <c r="BZ303" s="31"/>
      <c r="CA303" s="30"/>
      <c r="CB303" s="30"/>
      <c r="CC303" s="30"/>
      <c r="CD303" s="30"/>
      <c r="CE303" s="30"/>
      <c r="CF303" s="30"/>
    </row>
    <row r="304" spans="1:84" ht="14.25" customHeight="1">
      <c r="A304" s="128" t="s">
        <v>676</v>
      </c>
      <c r="B304" s="130" t="s">
        <v>510</v>
      </c>
      <c r="C304" s="26"/>
      <c r="D304" s="106"/>
      <c r="E304" s="106"/>
      <c r="F304" s="106" t="s">
        <v>60</v>
      </c>
      <c r="G304" s="79">
        <f>(COUNTIFS('MASTER TT'!$E$2:$E$587,$A$2:$A$7563,'MASTER TT'!$B$2:$B$587,"MONDAY",'MASTER TT'!$C$2:$C$587,"08*-1*",'MASTER TT'!$AM$2:$AM$587,"MAY-AUG 2025",'MASTER TT'!$J$2:$J$587,"&gt;=1"))</f>
        <v>0</v>
      </c>
      <c r="H304" s="79">
        <f>(COUNTIFS('MASTER TT'!$E$2:$E$587,$A$2:$A$7563,'MASTER TT'!$B$2:$B$587,"MONDAY",'MASTER TT'!$C$2:$C$587,"1100-1*",'MASTER TT'!$AM$2:$AM$587,"MAY-AUG 2025",'MASTER TT'!$J$2:$J$587,"&gt;=1"))</f>
        <v>0</v>
      </c>
      <c r="I304" s="79">
        <f>(COUNTIFS('MASTER TT'!$E$2:$E$587,$A$2:$A$7563,'MASTER TT'!$B$2:$B$587,"MONDAY",'MASTER TT'!$C$2:$C$587,"1200-1*",'MASTER TT'!$AM$2:$AM$587,"JAN-APRIL 2025",'MASTER TT'!$J$2:$J$587,"&gt;=1"))</f>
        <v>0</v>
      </c>
      <c r="J304" s="79">
        <f>(COUNTIFS('MASTER TT'!$E$2:$E$587,$A$2:$A$7563,'MASTER TT'!$B$2:$B$587,"MONDAY",'MASTER TT'!$C$2:$C$587,"1300-1*",'MASTER TT'!$AM$2:$AM$587,"JAN-APRIL 2025",'MASTER TT'!$J$2:$J$587,"&gt;=1"))</f>
        <v>0</v>
      </c>
      <c r="K304" s="79">
        <f>(COUNTIFS('MASTER TT'!$E$2:$E$587,$A$2:$A$7563,'MASTER TT'!$B$2:$B$587,"MONDAY",'MASTER TT'!$C$2:$C$587,"14*-1*",'MASTER TT'!$AM$2:$AM$587,"MAY-AUG 2025",'MASTER TT'!$J$2:$J$587,"&gt;=1"))</f>
        <v>0</v>
      </c>
      <c r="L304" s="79">
        <f>(COUNTIFS('MASTER TT'!$E$2:$E$587,$A$2:$A$7563,'MASTER TT'!$B$2:$B$587,"MONDAY",'MASTER TT'!$C$2:$C$587,"17*-*",'MASTER TT'!$AM$2:$AM$587,"JAN-APRIL 2025",'MASTER TT'!$J$2:$J$587,"&gt;=1"))</f>
        <v>0</v>
      </c>
      <c r="M304" s="79">
        <f>(COUNTIFS('MASTER TT'!$E$2:$E$587,$A$2:$A$7563,'MASTER TT'!$B$2:$B$587,"TUESDAY",'MASTER TT'!$C$2:$C$587,"0800-1*",'MASTER TT'!$AM$2:$AM$587,"MAY-AUG 2025",'MASTER TT'!$J$2:$J$587,"&gt;=1"))</f>
        <v>0</v>
      </c>
      <c r="N304" s="79">
        <f>(COUNTIFS('MASTER TT'!$E$2:$E$587,$A$2:$A$7563,'MASTER TT'!$B$2:$B$587,"TUESDAY",'MASTER TT'!$C$2:$C$587,"1100-1*",'MASTER TT'!$AM$2:$AM$587,"JMAY-AUG 2025",'MASTER TT'!$J$2:$J$587,"&gt;=1"))</f>
        <v>0</v>
      </c>
      <c r="O304" s="79">
        <f>(COUNTIFS('MASTER TT'!$E$2:$E$587,$A$2:$A$7563,'MASTER TT'!$B$2:$B$587,"TUESDAY",'MASTER TT'!$C$2:$C$587,"1200-1*",'MASTER TT'!$AM$2:$AM$587,"JAN-APRIL 2025",'MASTER TT'!$J$2:$J$587,"&gt;=1"))</f>
        <v>0</v>
      </c>
      <c r="P304" s="79">
        <f>(COUNTIFS('MASTER TT'!$E$2:$E$587,$A$2:$A$7563,'MASTER TT'!$B$2:$B$587,"TUESDAY",'MASTER TT'!$C$2:$C$587,"1300-1*",'MASTER TT'!$AM$2:$AM$587,"MAY-AUG 2025",'MASTER TT'!$J$2:$J$587,"&gt;=1"))</f>
        <v>0</v>
      </c>
      <c r="Q304" s="79">
        <f>(COUNTIFS('MASTER TT'!$E$2:$E$587,$A$2:$A$7563,'MASTER TT'!$B$2:$B$587,"TUESDAY",'MASTER TT'!$C$2:$C$587,"1400-1*",'MASTER TT'!$AM$2:$AM$587,"MAY-AUG 2025",'MASTER TT'!$J$2:$J$587,"&gt;=1"))</f>
        <v>0</v>
      </c>
      <c r="R304" s="79">
        <f>(COUNTIFS('MASTER TT'!$E$2:$E$587,$A$2:$A$7563,'MASTER TT'!$B$2:$B$587,"TUESDAY",'MASTER TT'!$C$2:$C$587,"17*-2*",'MASTER TT'!$AM$2:$AM$587,"MAY-AUG 2025",'MASTER TT'!$J$2:$J$587,"&gt;=1"))</f>
        <v>0</v>
      </c>
      <c r="S30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4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4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4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4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4" s="79" t="e">
        <f>(COUNTIFS('MASTER TT'!$E$2:$E$68682,$A$2:$A$7563,'MASTER TT'!$B$2:$B$68682,"FRIDAY",'MASTER TT'!$C$2:$C$68682,"0800-1*",'MASTER TT'!$AM$2:$AM$587,"MAY-AUG 2025",'MASTER TT'!$J$2:$J$68682,"&gt;=1"))</f>
        <v>#VALUE!</v>
      </c>
      <c r="AF304" s="79" t="e">
        <f>(COUNTIFS('MASTER TT'!$E$2:$E$68682,$A$2:$A$7563,'MASTER TT'!$B$2:$B$68682,"FRIDAY",'MASTER TT'!$C$2:$C$68682,"1100-1*",'MASTER TT'!$AM$2:$AM$587,"MAY-AUG 2025",'MASTER TT'!$J$2:$J$68682,"&gt;=1"))</f>
        <v>#VALUE!</v>
      </c>
      <c r="AG30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4" s="79" t="e">
        <f>(COUNTIFS('MASTER TT'!$E$2:$E$68682,$A$2:$A$7563,'MASTER TT'!$B$2:$B$68682,"FRIDAY",'MASTER TT'!$C$2:$C$68682,"1400-1*",'MASTER TT'!$AM$2:$AM$587,"MAY-AUG 2025",'MASTER TT'!$J$2:$J$68682,"&gt;=1"))</f>
        <v>#VALUE!</v>
      </c>
      <c r="AJ304" s="79" t="e">
        <f>(COUNTIFS('MASTER TT'!$E$2:$E$68682,$A$2:$A$7563,'MASTER TT'!$B$2:$B$68682,"FRIDAY",'MASTER TT'!$C$2:$C$68682,"17*-2*",'MASTER TT'!$AM$2:$AM$587,"MAY-AUG 2025",'MASTER TT'!$J$2:$J$68682,"&gt;=1"))</f>
        <v>#VALUE!</v>
      </c>
      <c r="AK30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4" s="79">
        <f>(COUNTIFS('MASTER TT'!$E$2:$E$68682,$A$2:$A$7563,'MASTER TT'!$B$2:$B$68682,"SATURDAY",'MASTER TT'!$C$2:$C$68682,"1200-1*",'MASTER TT'!$J$2:$J$68682,"&gt;=1"))</f>
        <v>0</v>
      </c>
      <c r="AN304" s="79">
        <f>(COUNTIFS('MASTER TT'!$E$2:$E$68682,$A$2:$A$7563,'MASTER TT'!$B$2:$B$68682,"SATURDAY",'MASTER TT'!$C$2:$C$68682,"1300-1*",'MASTER TT'!$J$2:$J$68682,"&gt;=1"))</f>
        <v>0</v>
      </c>
      <c r="AO304" s="79">
        <f>(COUNTIFS('MASTER TT'!$E$2:$E$68682,$A$2:$A$7563,'MASTER TT'!$B$2:$B$68682,"SATURDAY",'MASTER TT'!$C$2:$C$68682,"14*-1*",'MASTER TT'!$J$2:$J$68682,"&gt;=1"))</f>
        <v>0</v>
      </c>
      <c r="AP304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4" s="79" t="e">
        <f>(COUNTIFS('MASTER TT'!$E$2:$E$68682,$A$2:$A$7563,'MASTER TT'!$B$2:$B$68682,"SUNDAY",'MASTER TT'!$C$2:$C$68682,"0800-1*",'MASTER TT'!$AM$2:$AM$587,"MAY-AUG 2025",'MASTER TT'!$J$2:$J$68682,"&gt;=1"))</f>
        <v>#VALUE!</v>
      </c>
      <c r="AR304" s="79" t="e">
        <f>(COUNTIFS('MASTER TT'!$E$2:$E$68682,$A$2:$A$7563,'MASTER TT'!$B$2:$B$68682,"SUNDAY",'MASTER TT'!$C$2:$C$68682,"1100-1*",'MASTER TT'!$AM$2:$AM$587,"MAY-AUG 2025",'MASTER TT'!$J$2:$J$68682,"&gt;=1"))</f>
        <v>#VALUE!</v>
      </c>
      <c r="AS304" s="79" t="e">
        <f>(COUNTIFS('MASTER TT'!$E$2:$E$68682,$A$2:$A$7563,'MASTER TT'!$B$2:$B$68682,"SUNDAY",'MASTER TT'!$C$2:$C$68682,"1200-1*",'MASTER TT'!$AM$2:$AM$587,"MAY-AUG 2025",'MASTER TT'!$J$2:$J$68682,"&gt;=1"))</f>
        <v>#VALUE!</v>
      </c>
      <c r="AT304" s="79" t="e">
        <f>(COUNTIFS('MASTER TT'!$E$2:$E$68682,$A$2:$A$7563,'MASTER TT'!$B$2:$B$68682,"SUNDAY",'MASTER TT'!$C$2:$C$68682,"1300-1*",'MASTER TT'!$AM$2:$AM$587,"MAY-AUG 2025",'MASTER TT'!$J$2:$J$68682,"&gt;=1"))</f>
        <v>#VALUE!</v>
      </c>
      <c r="AU304" s="79" t="e">
        <f>(COUNTIFS('MASTER TT'!$E$2:$E$68682,$A$2:$A$7563,'MASTER TT'!$B$2:$B$68682,"SUNDAY",'MASTER TT'!$C$2:$C$68682,"1400-1*",'MASTER TT'!$AM$2:$AM$587,"MAY-AUG 2025",'MASTER TT'!$J$2:$J$68682,"&gt;=1"))</f>
        <v>#VALUE!</v>
      </c>
      <c r="AV304" s="79" t="e">
        <f>(COUNTIFS('MASTER TT'!$E$2:$E$68682,$A$2:$A$7563,'MASTER TT'!$B$2:$B$68682,"SUNDAY",'MASTER TT'!$C$2:$C$68682,"17*-2*",'MASTER TT'!$AM$2:$AM$587,"MAY-AUG 2025",'MASTER TT'!$J$2:$J$68682,"&gt;=1"))</f>
        <v>#VALUE!</v>
      </c>
      <c r="AW304" s="28"/>
      <c r="AX304" s="29"/>
      <c r="AY304" s="28"/>
      <c r="AZ304" s="28"/>
      <c r="BA304" s="28"/>
      <c r="BB304" s="28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1"/>
      <c r="BZ304" s="31"/>
      <c r="CA304" s="30"/>
      <c r="CB304" s="30"/>
      <c r="CC304" s="30"/>
      <c r="CD304" s="30"/>
      <c r="CE304" s="30"/>
      <c r="CF304" s="30"/>
    </row>
    <row r="305" spans="1:84" ht="14.25" customHeight="1">
      <c r="A305" s="128" t="s">
        <v>677</v>
      </c>
      <c r="B305" s="130" t="s">
        <v>510</v>
      </c>
      <c r="C305" s="26"/>
      <c r="D305" s="106"/>
      <c r="E305" s="106"/>
      <c r="F305" s="106" t="s">
        <v>60</v>
      </c>
      <c r="G305" s="79">
        <f>(COUNTIFS('MASTER TT'!$E$2:$E$587,$A$2:$A$7563,'MASTER TT'!$B$2:$B$587,"MONDAY",'MASTER TT'!$C$2:$C$587,"08*-1*",'MASTER TT'!$AM$2:$AM$587,"MAY-AUG 2025",'MASTER TT'!$J$2:$J$587,"&gt;=1"))</f>
        <v>0</v>
      </c>
      <c r="H305" s="79">
        <f>(COUNTIFS('MASTER TT'!$E$2:$E$587,$A$2:$A$7563,'MASTER TT'!$B$2:$B$587,"MONDAY",'MASTER TT'!$C$2:$C$587,"1100-1*",'MASTER TT'!$AM$2:$AM$587,"MAY-AUG 2025",'MASTER TT'!$J$2:$J$587,"&gt;=1"))</f>
        <v>0</v>
      </c>
      <c r="I305" s="79">
        <f>(COUNTIFS('MASTER TT'!$E$2:$E$587,$A$2:$A$7563,'MASTER TT'!$B$2:$B$587,"MONDAY",'MASTER TT'!$C$2:$C$587,"1200-1*",'MASTER TT'!$AM$2:$AM$587,"JAN-APRIL 2025",'MASTER TT'!$J$2:$J$587,"&gt;=1"))</f>
        <v>0</v>
      </c>
      <c r="J305" s="79">
        <f>(COUNTIFS('MASTER TT'!$E$2:$E$587,$A$2:$A$7563,'MASTER TT'!$B$2:$B$587,"MONDAY",'MASTER TT'!$C$2:$C$587,"1300-1*",'MASTER TT'!$AM$2:$AM$587,"JAN-APRIL 2025",'MASTER TT'!$J$2:$J$587,"&gt;=1"))</f>
        <v>0</v>
      </c>
      <c r="K305" s="79">
        <f>(COUNTIFS('MASTER TT'!$E$2:$E$587,$A$2:$A$7563,'MASTER TT'!$B$2:$B$587,"MONDAY",'MASTER TT'!$C$2:$C$587,"14*-1*",'MASTER TT'!$AM$2:$AM$587,"MAY-AUG 2025",'MASTER TT'!$J$2:$J$587,"&gt;=1"))</f>
        <v>0</v>
      </c>
      <c r="L305" s="79">
        <f>(COUNTIFS('MASTER TT'!$E$2:$E$587,$A$2:$A$7563,'MASTER TT'!$B$2:$B$587,"MONDAY",'MASTER TT'!$C$2:$C$587,"17*-*",'MASTER TT'!$AM$2:$AM$587,"JAN-APRIL 2025",'MASTER TT'!$J$2:$J$587,"&gt;=1"))</f>
        <v>0</v>
      </c>
      <c r="M305" s="79">
        <f>(COUNTIFS('MASTER TT'!$E$2:$E$587,$A$2:$A$7563,'MASTER TT'!$B$2:$B$587,"TUESDAY",'MASTER TT'!$C$2:$C$587,"0800-1*",'MASTER TT'!$AM$2:$AM$587,"MAY-AUG 2025",'MASTER TT'!$J$2:$J$587,"&gt;=1"))</f>
        <v>0</v>
      </c>
      <c r="N305" s="79">
        <f>(COUNTIFS('MASTER TT'!$E$2:$E$587,$A$2:$A$7563,'MASTER TT'!$B$2:$B$587,"TUESDAY",'MASTER TT'!$C$2:$C$587,"1100-1*",'MASTER TT'!$AM$2:$AM$587,"JMAY-AUG 2025",'MASTER TT'!$J$2:$J$587,"&gt;=1"))</f>
        <v>0</v>
      </c>
      <c r="O305" s="79">
        <f>(COUNTIFS('MASTER TT'!$E$2:$E$587,$A$2:$A$7563,'MASTER TT'!$B$2:$B$587,"TUESDAY",'MASTER TT'!$C$2:$C$587,"1200-1*",'MASTER TT'!$AM$2:$AM$587,"JAN-APRIL 2025",'MASTER TT'!$J$2:$J$587,"&gt;=1"))</f>
        <v>0</v>
      </c>
      <c r="P305" s="79">
        <f>(COUNTIFS('MASTER TT'!$E$2:$E$587,$A$2:$A$7563,'MASTER TT'!$B$2:$B$587,"TUESDAY",'MASTER TT'!$C$2:$C$587,"1300-1*",'MASTER TT'!$AM$2:$AM$587,"MAY-AUG 2025",'MASTER TT'!$J$2:$J$587,"&gt;=1"))</f>
        <v>0</v>
      </c>
      <c r="Q305" s="79">
        <f>(COUNTIFS('MASTER TT'!$E$2:$E$587,$A$2:$A$7563,'MASTER TT'!$B$2:$B$587,"TUESDAY",'MASTER TT'!$C$2:$C$587,"1400-1*",'MASTER TT'!$AM$2:$AM$587,"MAY-AUG 2025",'MASTER TT'!$J$2:$J$587,"&gt;=1"))</f>
        <v>0</v>
      </c>
      <c r="R305" s="79">
        <f>(COUNTIFS('MASTER TT'!$E$2:$E$587,$A$2:$A$7563,'MASTER TT'!$B$2:$B$587,"TUESDAY",'MASTER TT'!$C$2:$C$587,"17*-2*",'MASTER TT'!$AM$2:$AM$587,"MAY-AUG 2025",'MASTER TT'!$J$2:$J$587,"&gt;=1"))</f>
        <v>0</v>
      </c>
      <c r="S30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5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5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5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5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5" s="79" t="e">
        <f>(COUNTIFS('MASTER TT'!$E$2:$E$68682,$A$2:$A$7563,'MASTER TT'!$B$2:$B$68682,"FRIDAY",'MASTER TT'!$C$2:$C$68682,"0800-1*",'MASTER TT'!$AM$2:$AM$587,"MAY-AUG 2025",'MASTER TT'!$J$2:$J$68682,"&gt;=1"))</f>
        <v>#VALUE!</v>
      </c>
      <c r="AF305" s="79" t="e">
        <f>(COUNTIFS('MASTER TT'!$E$2:$E$68682,$A$2:$A$7563,'MASTER TT'!$B$2:$B$68682,"FRIDAY",'MASTER TT'!$C$2:$C$68682,"1100-1*",'MASTER TT'!$AM$2:$AM$587,"MAY-AUG 2025",'MASTER TT'!$J$2:$J$68682,"&gt;=1"))</f>
        <v>#VALUE!</v>
      </c>
      <c r="AG30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5" s="79" t="e">
        <f>(COUNTIFS('MASTER TT'!$E$2:$E$68682,$A$2:$A$7563,'MASTER TT'!$B$2:$B$68682,"FRIDAY",'MASTER TT'!$C$2:$C$68682,"1400-1*",'MASTER TT'!$AM$2:$AM$587,"MAY-AUG 2025",'MASTER TT'!$J$2:$J$68682,"&gt;=1"))</f>
        <v>#VALUE!</v>
      </c>
      <c r="AJ305" s="79" t="e">
        <f>(COUNTIFS('MASTER TT'!$E$2:$E$68682,$A$2:$A$7563,'MASTER TT'!$B$2:$B$68682,"FRIDAY",'MASTER TT'!$C$2:$C$68682,"17*-2*",'MASTER TT'!$AM$2:$AM$587,"MAY-AUG 2025",'MASTER TT'!$J$2:$J$68682,"&gt;=1"))</f>
        <v>#VALUE!</v>
      </c>
      <c r="AK30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5" s="79">
        <f>(COUNTIFS('MASTER TT'!$E$2:$E$68682,$A$2:$A$7563,'MASTER TT'!$B$2:$B$68682,"SATURDAY",'MASTER TT'!$C$2:$C$68682,"1200-1*",'MASTER TT'!$J$2:$J$68682,"&gt;=1"))</f>
        <v>0</v>
      </c>
      <c r="AN305" s="79">
        <f>(COUNTIFS('MASTER TT'!$E$2:$E$68682,$A$2:$A$7563,'MASTER TT'!$B$2:$B$68682,"SATURDAY",'MASTER TT'!$C$2:$C$68682,"1300-1*",'MASTER TT'!$J$2:$J$68682,"&gt;=1"))</f>
        <v>0</v>
      </c>
      <c r="AO305" s="79">
        <f>(COUNTIFS('MASTER TT'!$E$2:$E$68682,$A$2:$A$7563,'MASTER TT'!$B$2:$B$68682,"SATURDAY",'MASTER TT'!$C$2:$C$68682,"14*-1*",'MASTER TT'!$J$2:$J$68682,"&gt;=1"))</f>
        <v>0</v>
      </c>
      <c r="AP305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5" s="79" t="e">
        <f>(COUNTIFS('MASTER TT'!$E$2:$E$68682,$A$2:$A$7563,'MASTER TT'!$B$2:$B$68682,"SUNDAY",'MASTER TT'!$C$2:$C$68682,"0800-1*",'MASTER TT'!$AM$2:$AM$587,"MAY-AUG 2025",'MASTER TT'!$J$2:$J$68682,"&gt;=1"))</f>
        <v>#VALUE!</v>
      </c>
      <c r="AR305" s="79" t="e">
        <f>(COUNTIFS('MASTER TT'!$E$2:$E$68682,$A$2:$A$7563,'MASTER TT'!$B$2:$B$68682,"SUNDAY",'MASTER TT'!$C$2:$C$68682,"1100-1*",'MASTER TT'!$AM$2:$AM$587,"MAY-AUG 2025",'MASTER TT'!$J$2:$J$68682,"&gt;=1"))</f>
        <v>#VALUE!</v>
      </c>
      <c r="AS305" s="79" t="e">
        <f>(COUNTIFS('MASTER TT'!$E$2:$E$68682,$A$2:$A$7563,'MASTER TT'!$B$2:$B$68682,"SUNDAY",'MASTER TT'!$C$2:$C$68682,"1200-1*",'MASTER TT'!$AM$2:$AM$587,"MAY-AUG 2025",'MASTER TT'!$J$2:$J$68682,"&gt;=1"))</f>
        <v>#VALUE!</v>
      </c>
      <c r="AT305" s="79" t="e">
        <f>(COUNTIFS('MASTER TT'!$E$2:$E$68682,$A$2:$A$7563,'MASTER TT'!$B$2:$B$68682,"SUNDAY",'MASTER TT'!$C$2:$C$68682,"1300-1*",'MASTER TT'!$AM$2:$AM$587,"MAY-AUG 2025",'MASTER TT'!$J$2:$J$68682,"&gt;=1"))</f>
        <v>#VALUE!</v>
      </c>
      <c r="AU305" s="79" t="e">
        <f>(COUNTIFS('MASTER TT'!$E$2:$E$68682,$A$2:$A$7563,'MASTER TT'!$B$2:$B$68682,"SUNDAY",'MASTER TT'!$C$2:$C$68682,"1400-1*",'MASTER TT'!$AM$2:$AM$587,"MAY-AUG 2025",'MASTER TT'!$J$2:$J$68682,"&gt;=1"))</f>
        <v>#VALUE!</v>
      </c>
      <c r="AV305" s="79" t="e">
        <f>(COUNTIFS('MASTER TT'!$E$2:$E$68682,$A$2:$A$7563,'MASTER TT'!$B$2:$B$68682,"SUNDAY",'MASTER TT'!$C$2:$C$68682,"17*-2*",'MASTER TT'!$AM$2:$AM$587,"MAY-AUG 2025",'MASTER TT'!$J$2:$J$68682,"&gt;=1"))</f>
        <v>#VALUE!</v>
      </c>
      <c r="AW305" s="28"/>
      <c r="AX305" s="29"/>
      <c r="AY305" s="28"/>
      <c r="AZ305" s="28"/>
      <c r="BA305" s="28"/>
      <c r="BB305" s="28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1"/>
      <c r="BZ305" s="31"/>
      <c r="CA305" s="30"/>
      <c r="CB305" s="30"/>
      <c r="CC305" s="30"/>
      <c r="CD305" s="30"/>
      <c r="CE305" s="30"/>
      <c r="CF305" s="30"/>
    </row>
    <row r="306" spans="1:84" ht="14.25" customHeight="1">
      <c r="A306" s="128" t="s">
        <v>678</v>
      </c>
      <c r="B306" s="130" t="s">
        <v>510</v>
      </c>
      <c r="C306" s="26"/>
      <c r="D306" s="106"/>
      <c r="E306" s="106"/>
      <c r="F306" s="106" t="s">
        <v>60</v>
      </c>
      <c r="G306" s="79">
        <f>(COUNTIFS('MASTER TT'!$E$2:$E$587,$A$2:$A$7563,'MASTER TT'!$B$2:$B$587,"MONDAY",'MASTER TT'!$C$2:$C$587,"08*-1*",'MASTER TT'!$AM$2:$AM$587,"MAY-AUG 2025",'MASTER TT'!$J$2:$J$587,"&gt;=1"))</f>
        <v>0</v>
      </c>
      <c r="H306" s="79">
        <f>(COUNTIFS('MASTER TT'!$E$2:$E$587,$A$2:$A$7563,'MASTER TT'!$B$2:$B$587,"MONDAY",'MASTER TT'!$C$2:$C$587,"1100-1*",'MASTER TT'!$AM$2:$AM$587,"MAY-AUG 2025",'MASTER TT'!$J$2:$J$587,"&gt;=1"))</f>
        <v>0</v>
      </c>
      <c r="I306" s="79">
        <f>(COUNTIFS('MASTER TT'!$E$2:$E$587,$A$2:$A$7563,'MASTER TT'!$B$2:$B$587,"MONDAY",'MASTER TT'!$C$2:$C$587,"1200-1*",'MASTER TT'!$AM$2:$AM$587,"JAN-APRIL 2025",'MASTER TT'!$J$2:$J$587,"&gt;=1"))</f>
        <v>0</v>
      </c>
      <c r="J306" s="79">
        <f>(COUNTIFS('MASTER TT'!$E$2:$E$587,$A$2:$A$7563,'MASTER TT'!$B$2:$B$587,"MONDAY",'MASTER TT'!$C$2:$C$587,"1300-1*",'MASTER TT'!$AM$2:$AM$587,"JAN-APRIL 2025",'MASTER TT'!$J$2:$J$587,"&gt;=1"))</f>
        <v>0</v>
      </c>
      <c r="K306" s="79">
        <f>(COUNTIFS('MASTER TT'!$E$2:$E$587,$A$2:$A$7563,'MASTER TT'!$B$2:$B$587,"MONDAY",'MASTER TT'!$C$2:$C$587,"14*-1*",'MASTER TT'!$AM$2:$AM$587,"MAY-AUG 2025",'MASTER TT'!$J$2:$J$587,"&gt;=1"))</f>
        <v>0</v>
      </c>
      <c r="L306" s="79">
        <f>(COUNTIFS('MASTER TT'!$E$2:$E$587,$A$2:$A$7563,'MASTER TT'!$B$2:$B$587,"MONDAY",'MASTER TT'!$C$2:$C$587,"17*-*",'MASTER TT'!$AM$2:$AM$587,"JAN-APRIL 2025",'MASTER TT'!$J$2:$J$587,"&gt;=1"))</f>
        <v>0</v>
      </c>
      <c r="M306" s="79">
        <f>(COUNTIFS('MASTER TT'!$E$2:$E$587,$A$2:$A$7563,'MASTER TT'!$B$2:$B$587,"TUESDAY",'MASTER TT'!$C$2:$C$587,"0800-1*",'MASTER TT'!$AM$2:$AM$587,"MAY-AUG 2025",'MASTER TT'!$J$2:$J$587,"&gt;=1"))</f>
        <v>0</v>
      </c>
      <c r="N306" s="79">
        <f>(COUNTIFS('MASTER TT'!$E$2:$E$587,$A$2:$A$7563,'MASTER TT'!$B$2:$B$587,"TUESDAY",'MASTER TT'!$C$2:$C$587,"1100-1*",'MASTER TT'!$AM$2:$AM$587,"JMAY-AUG 2025",'MASTER TT'!$J$2:$J$587,"&gt;=1"))</f>
        <v>0</v>
      </c>
      <c r="O306" s="79">
        <f>(COUNTIFS('MASTER TT'!$E$2:$E$587,$A$2:$A$7563,'MASTER TT'!$B$2:$B$587,"TUESDAY",'MASTER TT'!$C$2:$C$587,"1200-1*",'MASTER TT'!$AM$2:$AM$587,"JAN-APRIL 2025",'MASTER TT'!$J$2:$J$587,"&gt;=1"))</f>
        <v>0</v>
      </c>
      <c r="P306" s="79">
        <f>(COUNTIFS('MASTER TT'!$E$2:$E$587,$A$2:$A$7563,'MASTER TT'!$B$2:$B$587,"TUESDAY",'MASTER TT'!$C$2:$C$587,"1300-1*",'MASTER TT'!$AM$2:$AM$587,"MAY-AUG 2025",'MASTER TT'!$J$2:$J$587,"&gt;=1"))</f>
        <v>0</v>
      </c>
      <c r="Q306" s="79">
        <f>(COUNTIFS('MASTER TT'!$E$2:$E$587,$A$2:$A$7563,'MASTER TT'!$B$2:$B$587,"TUESDAY",'MASTER TT'!$C$2:$C$587,"1400-1*",'MASTER TT'!$AM$2:$AM$587,"MAY-AUG 2025",'MASTER TT'!$J$2:$J$587,"&gt;=1"))</f>
        <v>0</v>
      </c>
      <c r="R306" s="79">
        <f>(COUNTIFS('MASTER TT'!$E$2:$E$587,$A$2:$A$7563,'MASTER TT'!$B$2:$B$587,"TUESDAY",'MASTER TT'!$C$2:$C$587,"17*-2*",'MASTER TT'!$AM$2:$AM$587,"MAY-AUG 2025",'MASTER TT'!$J$2:$J$587,"&gt;=1"))</f>
        <v>0</v>
      </c>
      <c r="S30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6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6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6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6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6" s="79" t="e">
        <f>(COUNTIFS('MASTER TT'!$E$2:$E$68682,$A$2:$A$7563,'MASTER TT'!$B$2:$B$68682,"FRIDAY",'MASTER TT'!$C$2:$C$68682,"0800-1*",'MASTER TT'!$AM$2:$AM$587,"MAY-AUG 2025",'MASTER TT'!$J$2:$J$68682,"&gt;=1"))</f>
        <v>#VALUE!</v>
      </c>
      <c r="AF306" s="79" t="e">
        <f>(COUNTIFS('MASTER TT'!$E$2:$E$68682,$A$2:$A$7563,'MASTER TT'!$B$2:$B$68682,"FRIDAY",'MASTER TT'!$C$2:$C$68682,"1100-1*",'MASTER TT'!$AM$2:$AM$587,"MAY-AUG 2025",'MASTER TT'!$J$2:$J$68682,"&gt;=1"))</f>
        <v>#VALUE!</v>
      </c>
      <c r="AG30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6" s="79" t="e">
        <f>(COUNTIFS('MASTER TT'!$E$2:$E$68682,$A$2:$A$7563,'MASTER TT'!$B$2:$B$68682,"FRIDAY",'MASTER TT'!$C$2:$C$68682,"1400-1*",'MASTER TT'!$AM$2:$AM$587,"MAY-AUG 2025",'MASTER TT'!$J$2:$J$68682,"&gt;=1"))</f>
        <v>#VALUE!</v>
      </c>
      <c r="AJ306" s="79" t="e">
        <f>(COUNTIFS('MASTER TT'!$E$2:$E$68682,$A$2:$A$7563,'MASTER TT'!$B$2:$B$68682,"FRIDAY",'MASTER TT'!$C$2:$C$68682,"17*-2*",'MASTER TT'!$AM$2:$AM$587,"MAY-AUG 2025",'MASTER TT'!$J$2:$J$68682,"&gt;=1"))</f>
        <v>#VALUE!</v>
      </c>
      <c r="AK30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6" s="79">
        <f>(COUNTIFS('MASTER TT'!$E$2:$E$68682,$A$2:$A$7563,'MASTER TT'!$B$2:$B$68682,"SATURDAY",'MASTER TT'!$C$2:$C$68682,"1200-1*",'MASTER TT'!$J$2:$J$68682,"&gt;=1"))</f>
        <v>0</v>
      </c>
      <c r="AN306" s="79">
        <f>(COUNTIFS('MASTER TT'!$E$2:$E$68682,$A$2:$A$7563,'MASTER TT'!$B$2:$B$68682,"SATURDAY",'MASTER TT'!$C$2:$C$68682,"1300-1*",'MASTER TT'!$J$2:$J$68682,"&gt;=1"))</f>
        <v>0</v>
      </c>
      <c r="AO306" s="79">
        <f>(COUNTIFS('MASTER TT'!$E$2:$E$68682,$A$2:$A$7563,'MASTER TT'!$B$2:$B$68682,"SATURDAY",'MASTER TT'!$C$2:$C$68682,"14*-1*",'MASTER TT'!$J$2:$J$68682,"&gt;=1"))</f>
        <v>0</v>
      </c>
      <c r="AP306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6" s="79" t="e">
        <f>(COUNTIFS('MASTER TT'!$E$2:$E$68682,$A$2:$A$7563,'MASTER TT'!$B$2:$B$68682,"SUNDAY",'MASTER TT'!$C$2:$C$68682,"0800-1*",'MASTER TT'!$AM$2:$AM$587,"MAY-AUG 2025",'MASTER TT'!$J$2:$J$68682,"&gt;=1"))</f>
        <v>#VALUE!</v>
      </c>
      <c r="AR306" s="79" t="e">
        <f>(COUNTIFS('MASTER TT'!$E$2:$E$68682,$A$2:$A$7563,'MASTER TT'!$B$2:$B$68682,"SUNDAY",'MASTER TT'!$C$2:$C$68682,"1100-1*",'MASTER TT'!$AM$2:$AM$587,"MAY-AUG 2025",'MASTER TT'!$J$2:$J$68682,"&gt;=1"))</f>
        <v>#VALUE!</v>
      </c>
      <c r="AS306" s="79" t="e">
        <f>(COUNTIFS('MASTER TT'!$E$2:$E$68682,$A$2:$A$7563,'MASTER TT'!$B$2:$B$68682,"SUNDAY",'MASTER TT'!$C$2:$C$68682,"1200-1*",'MASTER TT'!$AM$2:$AM$587,"MAY-AUG 2025",'MASTER TT'!$J$2:$J$68682,"&gt;=1"))</f>
        <v>#VALUE!</v>
      </c>
      <c r="AT306" s="79" t="e">
        <f>(COUNTIFS('MASTER TT'!$E$2:$E$68682,$A$2:$A$7563,'MASTER TT'!$B$2:$B$68682,"SUNDAY",'MASTER TT'!$C$2:$C$68682,"1300-1*",'MASTER TT'!$AM$2:$AM$587,"MAY-AUG 2025",'MASTER TT'!$J$2:$J$68682,"&gt;=1"))</f>
        <v>#VALUE!</v>
      </c>
      <c r="AU306" s="79" t="e">
        <f>(COUNTIFS('MASTER TT'!$E$2:$E$68682,$A$2:$A$7563,'MASTER TT'!$B$2:$B$68682,"SUNDAY",'MASTER TT'!$C$2:$C$68682,"1400-1*",'MASTER TT'!$AM$2:$AM$587,"MAY-AUG 2025",'MASTER TT'!$J$2:$J$68682,"&gt;=1"))</f>
        <v>#VALUE!</v>
      </c>
      <c r="AV306" s="79" t="e">
        <f>(COUNTIFS('MASTER TT'!$E$2:$E$68682,$A$2:$A$7563,'MASTER TT'!$B$2:$B$68682,"SUNDAY",'MASTER TT'!$C$2:$C$68682,"17*-2*",'MASTER TT'!$AM$2:$AM$587,"MAY-AUG 2025",'MASTER TT'!$J$2:$J$68682,"&gt;=1"))</f>
        <v>#VALUE!</v>
      </c>
      <c r="AW306" s="28"/>
      <c r="AX306" s="29"/>
      <c r="AY306" s="28"/>
      <c r="AZ306" s="28"/>
      <c r="BA306" s="28"/>
      <c r="BB306" s="28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1"/>
      <c r="BZ306" s="31"/>
      <c r="CA306" s="30"/>
      <c r="CB306" s="30"/>
      <c r="CC306" s="30"/>
      <c r="CD306" s="30"/>
      <c r="CE306" s="30"/>
      <c r="CF306" s="30"/>
    </row>
    <row r="307" spans="1:84" ht="14.25" customHeight="1">
      <c r="A307" s="128" t="s">
        <v>679</v>
      </c>
      <c r="B307" s="130" t="s">
        <v>510</v>
      </c>
      <c r="C307" s="26"/>
      <c r="D307" s="106"/>
      <c r="E307" s="106"/>
      <c r="F307" s="106" t="s">
        <v>60</v>
      </c>
      <c r="G307" s="79">
        <f>(COUNTIFS('MASTER TT'!$E$2:$E$587,$A$2:$A$7563,'MASTER TT'!$B$2:$B$587,"MONDAY",'MASTER TT'!$C$2:$C$587,"08*-1*",'MASTER TT'!$AM$2:$AM$587,"MAY-AUG 2025",'MASTER TT'!$J$2:$J$587,"&gt;=1"))</f>
        <v>0</v>
      </c>
      <c r="H307" s="79">
        <f>(COUNTIFS('MASTER TT'!$E$2:$E$587,$A$2:$A$7563,'MASTER TT'!$B$2:$B$587,"MONDAY",'MASTER TT'!$C$2:$C$587,"1100-1*",'MASTER TT'!$AM$2:$AM$587,"MAY-AUG 2025",'MASTER TT'!$J$2:$J$587,"&gt;=1"))</f>
        <v>0</v>
      </c>
      <c r="I307" s="79">
        <f>(COUNTIFS('MASTER TT'!$E$2:$E$587,$A$2:$A$7563,'MASTER TT'!$B$2:$B$587,"MONDAY",'MASTER TT'!$C$2:$C$587,"1200-1*",'MASTER TT'!$AM$2:$AM$587,"JAN-APRIL 2025",'MASTER TT'!$J$2:$J$587,"&gt;=1"))</f>
        <v>0</v>
      </c>
      <c r="J307" s="79">
        <f>(COUNTIFS('MASTER TT'!$E$2:$E$587,$A$2:$A$7563,'MASTER TT'!$B$2:$B$587,"MONDAY",'MASTER TT'!$C$2:$C$587,"1300-1*",'MASTER TT'!$AM$2:$AM$587,"JAN-APRIL 2025",'MASTER TT'!$J$2:$J$587,"&gt;=1"))</f>
        <v>0</v>
      </c>
      <c r="K307" s="79">
        <f>(COUNTIFS('MASTER TT'!$E$2:$E$587,$A$2:$A$7563,'MASTER TT'!$B$2:$B$587,"MONDAY",'MASTER TT'!$C$2:$C$587,"14*-1*",'MASTER TT'!$AM$2:$AM$587,"MAY-AUG 2025",'MASTER TT'!$J$2:$J$587,"&gt;=1"))</f>
        <v>0</v>
      </c>
      <c r="L307" s="79">
        <f>(COUNTIFS('MASTER TT'!$E$2:$E$587,$A$2:$A$7563,'MASTER TT'!$B$2:$B$587,"MONDAY",'MASTER TT'!$C$2:$C$587,"17*-*",'MASTER TT'!$AM$2:$AM$587,"JAN-APRIL 2025",'MASTER TT'!$J$2:$J$587,"&gt;=1"))</f>
        <v>0</v>
      </c>
      <c r="M307" s="79">
        <f>(COUNTIFS('MASTER TT'!$E$2:$E$587,$A$2:$A$7563,'MASTER TT'!$B$2:$B$587,"TUESDAY",'MASTER TT'!$C$2:$C$587,"0800-1*",'MASTER TT'!$AM$2:$AM$587,"MAY-AUG 2025",'MASTER TT'!$J$2:$J$587,"&gt;=1"))</f>
        <v>0</v>
      </c>
      <c r="N307" s="79">
        <f>(COUNTIFS('MASTER TT'!$E$2:$E$587,$A$2:$A$7563,'MASTER TT'!$B$2:$B$587,"TUESDAY",'MASTER TT'!$C$2:$C$587,"1100-1*",'MASTER TT'!$AM$2:$AM$587,"JMAY-AUG 2025",'MASTER TT'!$J$2:$J$587,"&gt;=1"))</f>
        <v>0</v>
      </c>
      <c r="O307" s="79">
        <f>(COUNTIFS('MASTER TT'!$E$2:$E$587,$A$2:$A$7563,'MASTER TT'!$B$2:$B$587,"TUESDAY",'MASTER TT'!$C$2:$C$587,"1200-1*",'MASTER TT'!$AM$2:$AM$587,"JAN-APRIL 2025",'MASTER TT'!$J$2:$J$587,"&gt;=1"))</f>
        <v>0</v>
      </c>
      <c r="P307" s="79">
        <f>(COUNTIFS('MASTER TT'!$E$2:$E$587,$A$2:$A$7563,'MASTER TT'!$B$2:$B$587,"TUESDAY",'MASTER TT'!$C$2:$C$587,"1300-1*",'MASTER TT'!$AM$2:$AM$587,"MAY-AUG 2025",'MASTER TT'!$J$2:$J$587,"&gt;=1"))</f>
        <v>0</v>
      </c>
      <c r="Q307" s="79">
        <f>(COUNTIFS('MASTER TT'!$E$2:$E$587,$A$2:$A$7563,'MASTER TT'!$B$2:$B$587,"TUESDAY",'MASTER TT'!$C$2:$C$587,"1400-1*",'MASTER TT'!$AM$2:$AM$587,"MAY-AUG 2025",'MASTER TT'!$J$2:$J$587,"&gt;=1"))</f>
        <v>0</v>
      </c>
      <c r="R307" s="79">
        <f>(COUNTIFS('MASTER TT'!$E$2:$E$587,$A$2:$A$7563,'MASTER TT'!$B$2:$B$587,"TUESDAY",'MASTER TT'!$C$2:$C$587,"17*-2*",'MASTER TT'!$AM$2:$AM$587,"MAY-AUG 2025",'MASTER TT'!$J$2:$J$587,"&gt;=1"))</f>
        <v>0</v>
      </c>
      <c r="S30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7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7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7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7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7" s="79" t="e">
        <f>(COUNTIFS('MASTER TT'!$E$2:$E$68682,$A$2:$A$7563,'MASTER TT'!$B$2:$B$68682,"FRIDAY",'MASTER TT'!$C$2:$C$68682,"0800-1*",'MASTER TT'!$AM$2:$AM$587,"MAY-AUG 2025",'MASTER TT'!$J$2:$J$68682,"&gt;=1"))</f>
        <v>#VALUE!</v>
      </c>
      <c r="AF307" s="79" t="e">
        <f>(COUNTIFS('MASTER TT'!$E$2:$E$68682,$A$2:$A$7563,'MASTER TT'!$B$2:$B$68682,"FRIDAY",'MASTER TT'!$C$2:$C$68682,"1100-1*",'MASTER TT'!$AM$2:$AM$587,"MAY-AUG 2025",'MASTER TT'!$J$2:$J$68682,"&gt;=1"))</f>
        <v>#VALUE!</v>
      </c>
      <c r="AG30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7" s="79" t="e">
        <f>(COUNTIFS('MASTER TT'!$E$2:$E$68682,$A$2:$A$7563,'MASTER TT'!$B$2:$B$68682,"FRIDAY",'MASTER TT'!$C$2:$C$68682,"1400-1*",'MASTER TT'!$AM$2:$AM$587,"MAY-AUG 2025",'MASTER TT'!$J$2:$J$68682,"&gt;=1"))</f>
        <v>#VALUE!</v>
      </c>
      <c r="AJ307" s="79" t="e">
        <f>(COUNTIFS('MASTER TT'!$E$2:$E$68682,$A$2:$A$7563,'MASTER TT'!$B$2:$B$68682,"FRIDAY",'MASTER TT'!$C$2:$C$68682,"17*-2*",'MASTER TT'!$AM$2:$AM$587,"MAY-AUG 2025",'MASTER TT'!$J$2:$J$68682,"&gt;=1"))</f>
        <v>#VALUE!</v>
      </c>
      <c r="AK30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7" s="79">
        <f>(COUNTIFS('MASTER TT'!$E$2:$E$68682,$A$2:$A$7563,'MASTER TT'!$B$2:$B$68682,"SATURDAY",'MASTER TT'!$C$2:$C$68682,"1200-1*",'MASTER TT'!$J$2:$J$68682,"&gt;=1"))</f>
        <v>0</v>
      </c>
      <c r="AN307" s="79">
        <f>(COUNTIFS('MASTER TT'!$E$2:$E$68682,$A$2:$A$7563,'MASTER TT'!$B$2:$B$68682,"SATURDAY",'MASTER TT'!$C$2:$C$68682,"1300-1*",'MASTER TT'!$J$2:$J$68682,"&gt;=1"))</f>
        <v>0</v>
      </c>
      <c r="AO307" s="79">
        <f>(COUNTIFS('MASTER TT'!$E$2:$E$68682,$A$2:$A$7563,'MASTER TT'!$B$2:$B$68682,"SATURDAY",'MASTER TT'!$C$2:$C$68682,"14*-1*",'MASTER TT'!$J$2:$J$68682,"&gt;=1"))</f>
        <v>0</v>
      </c>
      <c r="AP307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7" s="79" t="e">
        <f>(COUNTIFS('MASTER TT'!$E$2:$E$68682,$A$2:$A$7563,'MASTER TT'!$B$2:$B$68682,"SUNDAY",'MASTER TT'!$C$2:$C$68682,"0800-1*",'MASTER TT'!$AM$2:$AM$587,"MAY-AUG 2025",'MASTER TT'!$J$2:$J$68682,"&gt;=1"))</f>
        <v>#VALUE!</v>
      </c>
      <c r="AR307" s="79" t="e">
        <f>(COUNTIFS('MASTER TT'!$E$2:$E$68682,$A$2:$A$7563,'MASTER TT'!$B$2:$B$68682,"SUNDAY",'MASTER TT'!$C$2:$C$68682,"1100-1*",'MASTER TT'!$AM$2:$AM$587,"MAY-AUG 2025",'MASTER TT'!$J$2:$J$68682,"&gt;=1"))</f>
        <v>#VALUE!</v>
      </c>
      <c r="AS307" s="79" t="e">
        <f>(COUNTIFS('MASTER TT'!$E$2:$E$68682,$A$2:$A$7563,'MASTER TT'!$B$2:$B$68682,"SUNDAY",'MASTER TT'!$C$2:$C$68682,"1200-1*",'MASTER TT'!$AM$2:$AM$587,"MAY-AUG 2025",'MASTER TT'!$J$2:$J$68682,"&gt;=1"))</f>
        <v>#VALUE!</v>
      </c>
      <c r="AT307" s="79" t="e">
        <f>(COUNTIFS('MASTER TT'!$E$2:$E$68682,$A$2:$A$7563,'MASTER TT'!$B$2:$B$68682,"SUNDAY",'MASTER TT'!$C$2:$C$68682,"1300-1*",'MASTER TT'!$AM$2:$AM$587,"MAY-AUG 2025",'MASTER TT'!$J$2:$J$68682,"&gt;=1"))</f>
        <v>#VALUE!</v>
      </c>
      <c r="AU307" s="79" t="e">
        <f>(COUNTIFS('MASTER TT'!$E$2:$E$68682,$A$2:$A$7563,'MASTER TT'!$B$2:$B$68682,"SUNDAY",'MASTER TT'!$C$2:$C$68682,"1400-1*",'MASTER TT'!$AM$2:$AM$587,"MAY-AUG 2025",'MASTER TT'!$J$2:$J$68682,"&gt;=1"))</f>
        <v>#VALUE!</v>
      </c>
      <c r="AV307" s="79" t="e">
        <f>(COUNTIFS('MASTER TT'!$E$2:$E$68682,$A$2:$A$7563,'MASTER TT'!$B$2:$B$68682,"SUNDAY",'MASTER TT'!$C$2:$C$68682,"17*-2*",'MASTER TT'!$AM$2:$AM$587,"MAY-AUG 2025",'MASTER TT'!$J$2:$J$68682,"&gt;=1"))</f>
        <v>#VALUE!</v>
      </c>
      <c r="AW307" s="28"/>
      <c r="AX307" s="29"/>
      <c r="AY307" s="28"/>
      <c r="AZ307" s="28"/>
      <c r="BA307" s="28"/>
      <c r="BB307" s="28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1"/>
      <c r="BZ307" s="31"/>
      <c r="CA307" s="30"/>
      <c r="CB307" s="30"/>
      <c r="CC307" s="30"/>
      <c r="CD307" s="30"/>
      <c r="CE307" s="30"/>
      <c r="CF307" s="30"/>
    </row>
    <row r="308" spans="1:84" ht="14.25" customHeight="1">
      <c r="A308" s="128" t="s">
        <v>680</v>
      </c>
      <c r="B308" s="130" t="s">
        <v>510</v>
      </c>
      <c r="C308" s="26"/>
      <c r="D308" s="106"/>
      <c r="E308" s="106"/>
      <c r="F308" s="106" t="s">
        <v>60</v>
      </c>
      <c r="G308" s="79">
        <f>(COUNTIFS('MASTER TT'!$E$2:$E$587,$A$2:$A$7563,'MASTER TT'!$B$2:$B$587,"MONDAY",'MASTER TT'!$C$2:$C$587,"08*-1*",'MASTER TT'!$AM$2:$AM$587,"MAY-AUG 2025",'MASTER TT'!$J$2:$J$587,"&gt;=1"))</f>
        <v>0</v>
      </c>
      <c r="H308" s="79">
        <f>(COUNTIFS('MASTER TT'!$E$2:$E$587,$A$2:$A$7563,'MASTER TT'!$B$2:$B$587,"MONDAY",'MASTER TT'!$C$2:$C$587,"1100-1*",'MASTER TT'!$AM$2:$AM$587,"MAY-AUG 2025",'MASTER TT'!$J$2:$J$587,"&gt;=1"))</f>
        <v>0</v>
      </c>
      <c r="I308" s="79">
        <f>(COUNTIFS('MASTER TT'!$E$2:$E$587,$A$2:$A$7563,'MASTER TT'!$B$2:$B$587,"MONDAY",'MASTER TT'!$C$2:$C$587,"1200-1*",'MASTER TT'!$AM$2:$AM$587,"JAN-APRIL 2025",'MASTER TT'!$J$2:$J$587,"&gt;=1"))</f>
        <v>0</v>
      </c>
      <c r="J308" s="79">
        <f>(COUNTIFS('MASTER TT'!$E$2:$E$587,$A$2:$A$7563,'MASTER TT'!$B$2:$B$587,"MONDAY",'MASTER TT'!$C$2:$C$587,"1300-1*",'MASTER TT'!$AM$2:$AM$587,"JAN-APRIL 2025",'MASTER TT'!$J$2:$J$587,"&gt;=1"))</f>
        <v>0</v>
      </c>
      <c r="K308" s="79">
        <f>(COUNTIFS('MASTER TT'!$E$2:$E$587,$A$2:$A$7563,'MASTER TT'!$B$2:$B$587,"MONDAY",'MASTER TT'!$C$2:$C$587,"14*-1*",'MASTER TT'!$AM$2:$AM$587,"MAY-AUG 2025",'MASTER TT'!$J$2:$J$587,"&gt;=1"))</f>
        <v>0</v>
      </c>
      <c r="L308" s="79">
        <f>(COUNTIFS('MASTER TT'!$E$2:$E$587,$A$2:$A$7563,'MASTER TT'!$B$2:$B$587,"MONDAY",'MASTER TT'!$C$2:$C$587,"17*-*",'MASTER TT'!$AM$2:$AM$587,"JAN-APRIL 2025",'MASTER TT'!$J$2:$J$587,"&gt;=1"))</f>
        <v>0</v>
      </c>
      <c r="M308" s="79">
        <f>(COUNTIFS('MASTER TT'!$E$2:$E$587,$A$2:$A$7563,'MASTER TT'!$B$2:$B$587,"TUESDAY",'MASTER TT'!$C$2:$C$587,"0800-1*",'MASTER TT'!$AM$2:$AM$587,"MAY-AUG 2025",'MASTER TT'!$J$2:$J$587,"&gt;=1"))</f>
        <v>0</v>
      </c>
      <c r="N308" s="79">
        <f>(COUNTIFS('MASTER TT'!$E$2:$E$587,$A$2:$A$7563,'MASTER TT'!$B$2:$B$587,"TUESDAY",'MASTER TT'!$C$2:$C$587,"1100-1*",'MASTER TT'!$AM$2:$AM$587,"JMAY-AUG 2025",'MASTER TT'!$J$2:$J$587,"&gt;=1"))</f>
        <v>0</v>
      </c>
      <c r="O308" s="79">
        <f>(COUNTIFS('MASTER TT'!$E$2:$E$587,$A$2:$A$7563,'MASTER TT'!$B$2:$B$587,"TUESDAY",'MASTER TT'!$C$2:$C$587,"1200-1*",'MASTER TT'!$AM$2:$AM$587,"JAN-APRIL 2025",'MASTER TT'!$J$2:$J$587,"&gt;=1"))</f>
        <v>0</v>
      </c>
      <c r="P308" s="79">
        <f>(COUNTIFS('MASTER TT'!$E$2:$E$587,$A$2:$A$7563,'MASTER TT'!$B$2:$B$587,"TUESDAY",'MASTER TT'!$C$2:$C$587,"1300-1*",'MASTER TT'!$AM$2:$AM$587,"MAY-AUG 2025",'MASTER TT'!$J$2:$J$587,"&gt;=1"))</f>
        <v>0</v>
      </c>
      <c r="Q308" s="79">
        <f>(COUNTIFS('MASTER TT'!$E$2:$E$587,$A$2:$A$7563,'MASTER TT'!$B$2:$B$587,"TUESDAY",'MASTER TT'!$C$2:$C$587,"1400-1*",'MASTER TT'!$AM$2:$AM$587,"MAY-AUG 2025",'MASTER TT'!$J$2:$J$587,"&gt;=1"))</f>
        <v>0</v>
      </c>
      <c r="R308" s="79">
        <f>(COUNTIFS('MASTER TT'!$E$2:$E$587,$A$2:$A$7563,'MASTER TT'!$B$2:$B$587,"TUESDAY",'MASTER TT'!$C$2:$C$587,"17*-2*",'MASTER TT'!$AM$2:$AM$587,"MAY-AUG 2025",'MASTER TT'!$J$2:$J$587,"&gt;=1"))</f>
        <v>0</v>
      </c>
      <c r="S30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8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8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8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8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8" s="79" t="e">
        <f>(COUNTIFS('MASTER TT'!$E$2:$E$68682,$A$2:$A$7563,'MASTER TT'!$B$2:$B$68682,"FRIDAY",'MASTER TT'!$C$2:$C$68682,"0800-1*",'MASTER TT'!$AM$2:$AM$587,"MAY-AUG 2025",'MASTER TT'!$J$2:$J$68682,"&gt;=1"))</f>
        <v>#VALUE!</v>
      </c>
      <c r="AF308" s="79" t="e">
        <f>(COUNTIFS('MASTER TT'!$E$2:$E$68682,$A$2:$A$7563,'MASTER TT'!$B$2:$B$68682,"FRIDAY",'MASTER TT'!$C$2:$C$68682,"1100-1*",'MASTER TT'!$AM$2:$AM$587,"MAY-AUG 2025",'MASTER TT'!$J$2:$J$68682,"&gt;=1"))</f>
        <v>#VALUE!</v>
      </c>
      <c r="AG30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8" s="79" t="e">
        <f>(COUNTIFS('MASTER TT'!$E$2:$E$68682,$A$2:$A$7563,'MASTER TT'!$B$2:$B$68682,"FRIDAY",'MASTER TT'!$C$2:$C$68682,"1400-1*",'MASTER TT'!$AM$2:$AM$587,"MAY-AUG 2025",'MASTER TT'!$J$2:$J$68682,"&gt;=1"))</f>
        <v>#VALUE!</v>
      </c>
      <c r="AJ308" s="79" t="e">
        <f>(COUNTIFS('MASTER TT'!$E$2:$E$68682,$A$2:$A$7563,'MASTER TT'!$B$2:$B$68682,"FRIDAY",'MASTER TT'!$C$2:$C$68682,"17*-2*",'MASTER TT'!$AM$2:$AM$587,"MAY-AUG 2025",'MASTER TT'!$J$2:$J$68682,"&gt;=1"))</f>
        <v>#VALUE!</v>
      </c>
      <c r="AK30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8" s="79">
        <f>(COUNTIFS('MASTER TT'!$E$2:$E$68682,$A$2:$A$7563,'MASTER TT'!$B$2:$B$68682,"SATURDAY",'MASTER TT'!$C$2:$C$68682,"1200-1*",'MASTER TT'!$J$2:$J$68682,"&gt;=1"))</f>
        <v>0</v>
      </c>
      <c r="AN308" s="79">
        <f>(COUNTIFS('MASTER TT'!$E$2:$E$68682,$A$2:$A$7563,'MASTER TT'!$B$2:$B$68682,"SATURDAY",'MASTER TT'!$C$2:$C$68682,"1300-1*",'MASTER TT'!$J$2:$J$68682,"&gt;=1"))</f>
        <v>0</v>
      </c>
      <c r="AO308" s="79">
        <f>(COUNTIFS('MASTER TT'!$E$2:$E$68682,$A$2:$A$7563,'MASTER TT'!$B$2:$B$68682,"SATURDAY",'MASTER TT'!$C$2:$C$68682,"14*-1*",'MASTER TT'!$J$2:$J$68682,"&gt;=1"))</f>
        <v>0</v>
      </c>
      <c r="AP308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8" s="79" t="e">
        <f>(COUNTIFS('MASTER TT'!$E$2:$E$68682,$A$2:$A$7563,'MASTER TT'!$B$2:$B$68682,"SUNDAY",'MASTER TT'!$C$2:$C$68682,"0800-1*",'MASTER TT'!$AM$2:$AM$587,"MAY-AUG 2025",'MASTER TT'!$J$2:$J$68682,"&gt;=1"))</f>
        <v>#VALUE!</v>
      </c>
      <c r="AR308" s="79" t="e">
        <f>(COUNTIFS('MASTER TT'!$E$2:$E$68682,$A$2:$A$7563,'MASTER TT'!$B$2:$B$68682,"SUNDAY",'MASTER TT'!$C$2:$C$68682,"1100-1*",'MASTER TT'!$AM$2:$AM$587,"MAY-AUG 2025",'MASTER TT'!$J$2:$J$68682,"&gt;=1"))</f>
        <v>#VALUE!</v>
      </c>
      <c r="AS308" s="79" t="e">
        <f>(COUNTIFS('MASTER TT'!$E$2:$E$68682,$A$2:$A$7563,'MASTER TT'!$B$2:$B$68682,"SUNDAY",'MASTER TT'!$C$2:$C$68682,"1200-1*",'MASTER TT'!$AM$2:$AM$587,"MAY-AUG 2025",'MASTER TT'!$J$2:$J$68682,"&gt;=1"))</f>
        <v>#VALUE!</v>
      </c>
      <c r="AT308" s="79" t="e">
        <f>(COUNTIFS('MASTER TT'!$E$2:$E$68682,$A$2:$A$7563,'MASTER TT'!$B$2:$B$68682,"SUNDAY",'MASTER TT'!$C$2:$C$68682,"1300-1*",'MASTER TT'!$AM$2:$AM$587,"MAY-AUG 2025",'MASTER TT'!$J$2:$J$68682,"&gt;=1"))</f>
        <v>#VALUE!</v>
      </c>
      <c r="AU308" s="79" t="e">
        <f>(COUNTIFS('MASTER TT'!$E$2:$E$68682,$A$2:$A$7563,'MASTER TT'!$B$2:$B$68682,"SUNDAY",'MASTER TT'!$C$2:$C$68682,"1400-1*",'MASTER TT'!$AM$2:$AM$587,"MAY-AUG 2025",'MASTER TT'!$J$2:$J$68682,"&gt;=1"))</f>
        <v>#VALUE!</v>
      </c>
      <c r="AV308" s="79" t="e">
        <f>(COUNTIFS('MASTER TT'!$E$2:$E$68682,$A$2:$A$7563,'MASTER TT'!$B$2:$B$68682,"SUNDAY",'MASTER TT'!$C$2:$C$68682,"17*-2*",'MASTER TT'!$AM$2:$AM$587,"MAY-AUG 2025",'MASTER TT'!$J$2:$J$68682,"&gt;=1"))</f>
        <v>#VALUE!</v>
      </c>
      <c r="AW308" s="28"/>
      <c r="AX308" s="29"/>
      <c r="AY308" s="28"/>
      <c r="AZ308" s="28"/>
      <c r="BA308" s="28"/>
      <c r="BB308" s="28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1"/>
      <c r="BZ308" s="31"/>
      <c r="CA308" s="30"/>
      <c r="CB308" s="30"/>
      <c r="CC308" s="30"/>
      <c r="CD308" s="30"/>
      <c r="CE308" s="30"/>
      <c r="CF308" s="30"/>
    </row>
    <row r="309" spans="1:84" ht="14.25" customHeight="1">
      <c r="A309" s="128" t="s">
        <v>681</v>
      </c>
      <c r="B309" s="130" t="s">
        <v>510</v>
      </c>
      <c r="C309" s="26"/>
      <c r="D309" s="106"/>
      <c r="E309" s="106"/>
      <c r="F309" s="106" t="s">
        <v>60</v>
      </c>
      <c r="G309" s="79">
        <f>(COUNTIFS('MASTER TT'!$E$2:$E$587,$A$2:$A$7563,'MASTER TT'!$B$2:$B$587,"MONDAY",'MASTER TT'!$C$2:$C$587,"08*-1*",'MASTER TT'!$AM$2:$AM$587,"MAY-AUG 2025",'MASTER TT'!$J$2:$J$587,"&gt;=1"))</f>
        <v>0</v>
      </c>
      <c r="H309" s="79">
        <f>(COUNTIFS('MASTER TT'!$E$2:$E$587,$A$2:$A$7563,'MASTER TT'!$B$2:$B$587,"MONDAY",'MASTER TT'!$C$2:$C$587,"1100-1*",'MASTER TT'!$AM$2:$AM$587,"MAY-AUG 2025",'MASTER TT'!$J$2:$J$587,"&gt;=1"))</f>
        <v>0</v>
      </c>
      <c r="I309" s="79">
        <f>(COUNTIFS('MASTER TT'!$E$2:$E$587,$A$2:$A$7563,'MASTER TT'!$B$2:$B$587,"MONDAY",'MASTER TT'!$C$2:$C$587,"1200-1*",'MASTER TT'!$AM$2:$AM$587,"JAN-APRIL 2025",'MASTER TT'!$J$2:$J$587,"&gt;=1"))</f>
        <v>0</v>
      </c>
      <c r="J309" s="79">
        <f>(COUNTIFS('MASTER TT'!$E$2:$E$587,$A$2:$A$7563,'MASTER TT'!$B$2:$B$587,"MONDAY",'MASTER TT'!$C$2:$C$587,"1300-1*",'MASTER TT'!$AM$2:$AM$587,"JAN-APRIL 2025",'MASTER TT'!$J$2:$J$587,"&gt;=1"))</f>
        <v>0</v>
      </c>
      <c r="K309" s="79">
        <f>(COUNTIFS('MASTER TT'!$E$2:$E$587,$A$2:$A$7563,'MASTER TT'!$B$2:$B$587,"MONDAY",'MASTER TT'!$C$2:$C$587,"14*-1*",'MASTER TT'!$AM$2:$AM$587,"MAY-AUG 2025",'MASTER TT'!$J$2:$J$587,"&gt;=1"))</f>
        <v>0</v>
      </c>
      <c r="L309" s="79">
        <f>(COUNTIFS('MASTER TT'!$E$2:$E$587,$A$2:$A$7563,'MASTER TT'!$B$2:$B$587,"MONDAY",'MASTER TT'!$C$2:$C$587,"17*-*",'MASTER TT'!$AM$2:$AM$587,"JAN-APRIL 2025",'MASTER TT'!$J$2:$J$587,"&gt;=1"))</f>
        <v>0</v>
      </c>
      <c r="M309" s="79">
        <f>(COUNTIFS('MASTER TT'!$E$2:$E$587,$A$2:$A$7563,'MASTER TT'!$B$2:$B$587,"TUESDAY",'MASTER TT'!$C$2:$C$587,"0800-1*",'MASTER TT'!$AM$2:$AM$587,"MAY-AUG 2025",'MASTER TT'!$J$2:$J$587,"&gt;=1"))</f>
        <v>0</v>
      </c>
      <c r="N309" s="79">
        <f>(COUNTIFS('MASTER TT'!$E$2:$E$587,$A$2:$A$7563,'MASTER TT'!$B$2:$B$587,"TUESDAY",'MASTER TT'!$C$2:$C$587,"1100-1*",'MASTER TT'!$AM$2:$AM$587,"JMAY-AUG 2025",'MASTER TT'!$J$2:$J$587,"&gt;=1"))</f>
        <v>0</v>
      </c>
      <c r="O309" s="79">
        <f>(COUNTIFS('MASTER TT'!$E$2:$E$587,$A$2:$A$7563,'MASTER TT'!$B$2:$B$587,"TUESDAY",'MASTER TT'!$C$2:$C$587,"1200-1*",'MASTER TT'!$AM$2:$AM$587,"JAN-APRIL 2025",'MASTER TT'!$J$2:$J$587,"&gt;=1"))</f>
        <v>0</v>
      </c>
      <c r="P309" s="79">
        <f>(COUNTIFS('MASTER TT'!$E$2:$E$587,$A$2:$A$7563,'MASTER TT'!$B$2:$B$587,"TUESDAY",'MASTER TT'!$C$2:$C$587,"1300-1*",'MASTER TT'!$AM$2:$AM$587,"MAY-AUG 2025",'MASTER TT'!$J$2:$J$587,"&gt;=1"))</f>
        <v>0</v>
      </c>
      <c r="Q309" s="79">
        <f>(COUNTIFS('MASTER TT'!$E$2:$E$587,$A$2:$A$7563,'MASTER TT'!$B$2:$B$587,"TUESDAY",'MASTER TT'!$C$2:$C$587,"1400-1*",'MASTER TT'!$AM$2:$AM$587,"MAY-AUG 2025",'MASTER TT'!$J$2:$J$587,"&gt;=1"))</f>
        <v>0</v>
      </c>
      <c r="R309" s="79">
        <f>(COUNTIFS('MASTER TT'!$E$2:$E$587,$A$2:$A$7563,'MASTER TT'!$B$2:$B$587,"TUESDAY",'MASTER TT'!$C$2:$C$587,"17*-2*",'MASTER TT'!$AM$2:$AM$587,"MAY-AUG 2025",'MASTER TT'!$J$2:$J$587,"&gt;=1"))</f>
        <v>0</v>
      </c>
      <c r="S30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0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0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0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0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09" s="79" t="e">
        <f>(COUNTIFS('MASTER TT'!$E$2:$E$68682,$A$2:$A$7563,'MASTER TT'!$B$2:$B$68682,"WEDNESDAY",'MASTER TT'!$C$2:$C$68682,"17*-2*",'MASTER TT'!$AM$2:$AM$587,"MAY-AUG 2025",'MASTER TT'!$J$2:$J$68682,"&gt;=1"))</f>
        <v>#VALUE!</v>
      </c>
      <c r="Y309" s="79" t="e">
        <f>(COUNTIFS('MASTER TT'!$E$2:$E$68682,$A$2:$A$7563,'MASTER TT'!$B$2:$B$68682,"THURSDAY",'MASTER TT'!$C$2:$C$68682,"0800-1*",'MASTER TT'!$AM$2:$AM$587,"MAY-AUG 2025",'MASTER TT'!$J$2:$J$68682,"&gt;=1"))</f>
        <v>#VALUE!</v>
      </c>
      <c r="Z30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0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0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09" s="79" t="e">
        <f>(COUNTIFS('MASTER TT'!$E$2:$E$68682,$A$2:$A$7563,'MASTER TT'!$B$2:$B$68682,"THURSDAY",'MASTER TT'!$C$2:$C$68682,"14*-1*",'MASTER TT'!$AM$2:$AM$587,"MAY-AUG 2025",'MASTER TT'!$J$2:$J$68682,"&gt;=1"))</f>
        <v>#VALUE!</v>
      </c>
      <c r="AD309" s="79" t="e">
        <f>(COUNTIFS('MASTER TT'!$E$2:$E$68682,$A$2:$A$7563,'MASTER TT'!$B$2:$B$68682,"THURSDAY",'MASTER TT'!$C$2:$C$68682,"17*-2*",'MASTER TT'!$AM$2:$AM$587,"MAY-AUG 2025",'MASTER TT'!$J$2:$J$68682,"&gt;=1"))</f>
        <v>#VALUE!</v>
      </c>
      <c r="AE309" s="79" t="e">
        <f>(COUNTIFS('MASTER TT'!$E$2:$E$68682,$A$2:$A$7563,'MASTER TT'!$B$2:$B$68682,"FRIDAY",'MASTER TT'!$C$2:$C$68682,"0800-1*",'MASTER TT'!$AM$2:$AM$587,"MAY-AUG 2025",'MASTER TT'!$J$2:$J$68682,"&gt;=1"))</f>
        <v>#VALUE!</v>
      </c>
      <c r="AF309" s="79" t="e">
        <f>(COUNTIFS('MASTER TT'!$E$2:$E$68682,$A$2:$A$7563,'MASTER TT'!$B$2:$B$68682,"FRIDAY",'MASTER TT'!$C$2:$C$68682,"1100-1*",'MASTER TT'!$AM$2:$AM$587,"MAY-AUG 2025",'MASTER TT'!$J$2:$J$68682,"&gt;=1"))</f>
        <v>#VALUE!</v>
      </c>
      <c r="AG30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0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09" s="79" t="e">
        <f>(COUNTIFS('MASTER TT'!$E$2:$E$68682,$A$2:$A$7563,'MASTER TT'!$B$2:$B$68682,"FRIDAY",'MASTER TT'!$C$2:$C$68682,"1400-1*",'MASTER TT'!$AM$2:$AM$587,"MAY-AUG 2025",'MASTER TT'!$J$2:$J$68682,"&gt;=1"))</f>
        <v>#VALUE!</v>
      </c>
      <c r="AJ309" s="79" t="e">
        <f>(COUNTIFS('MASTER TT'!$E$2:$E$68682,$A$2:$A$7563,'MASTER TT'!$B$2:$B$68682,"FRIDAY",'MASTER TT'!$C$2:$C$68682,"17*-2*",'MASTER TT'!$AM$2:$AM$587,"MAY-AUG 2025",'MASTER TT'!$J$2:$J$68682,"&gt;=1"))</f>
        <v>#VALUE!</v>
      </c>
      <c r="AK30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0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09" s="79">
        <f>(COUNTIFS('MASTER TT'!$E$2:$E$68682,$A$2:$A$7563,'MASTER TT'!$B$2:$B$68682,"SATURDAY",'MASTER TT'!$C$2:$C$68682,"1200-1*",'MASTER TT'!$J$2:$J$68682,"&gt;=1"))</f>
        <v>0</v>
      </c>
      <c r="AN309" s="79">
        <f>(COUNTIFS('MASTER TT'!$E$2:$E$68682,$A$2:$A$7563,'MASTER TT'!$B$2:$B$68682,"SATURDAY",'MASTER TT'!$C$2:$C$68682,"1300-1*",'MASTER TT'!$J$2:$J$68682,"&gt;=1"))</f>
        <v>0</v>
      </c>
      <c r="AO309" s="79">
        <f>(COUNTIFS('MASTER TT'!$E$2:$E$68682,$A$2:$A$7563,'MASTER TT'!$B$2:$B$68682,"SATURDAY",'MASTER TT'!$C$2:$C$68682,"14*-1*",'MASTER TT'!$J$2:$J$68682,"&gt;=1"))</f>
        <v>0</v>
      </c>
      <c r="AP309" s="79" t="e">
        <f>(COUNTIFS('MASTER TT'!$E$2:$E$68682,$A$2:$A$7563,'MASTER TT'!$B$2:$B$68682,"SATURDAY",'MASTER TT'!$C$2:$C$68682,"17*-2*",'MASTER TT'!$AM$2:$AM$587,"MAY-AUG 2025",'MASTER TT'!$J$2:$J$68682,"&gt;=1"))</f>
        <v>#VALUE!</v>
      </c>
      <c r="AQ309" s="79" t="e">
        <f>(COUNTIFS('MASTER TT'!$E$2:$E$68682,$A$2:$A$7563,'MASTER TT'!$B$2:$B$68682,"SUNDAY",'MASTER TT'!$C$2:$C$68682,"0800-1*",'MASTER TT'!$AM$2:$AM$587,"MAY-AUG 2025",'MASTER TT'!$J$2:$J$68682,"&gt;=1"))</f>
        <v>#VALUE!</v>
      </c>
      <c r="AR309" s="79" t="e">
        <f>(COUNTIFS('MASTER TT'!$E$2:$E$68682,$A$2:$A$7563,'MASTER TT'!$B$2:$B$68682,"SUNDAY",'MASTER TT'!$C$2:$C$68682,"1100-1*",'MASTER TT'!$AM$2:$AM$587,"MAY-AUG 2025",'MASTER TT'!$J$2:$J$68682,"&gt;=1"))</f>
        <v>#VALUE!</v>
      </c>
      <c r="AS309" s="79" t="e">
        <f>(COUNTIFS('MASTER TT'!$E$2:$E$68682,$A$2:$A$7563,'MASTER TT'!$B$2:$B$68682,"SUNDAY",'MASTER TT'!$C$2:$C$68682,"1200-1*",'MASTER TT'!$AM$2:$AM$587,"MAY-AUG 2025",'MASTER TT'!$J$2:$J$68682,"&gt;=1"))</f>
        <v>#VALUE!</v>
      </c>
      <c r="AT309" s="79" t="e">
        <f>(COUNTIFS('MASTER TT'!$E$2:$E$68682,$A$2:$A$7563,'MASTER TT'!$B$2:$B$68682,"SUNDAY",'MASTER TT'!$C$2:$C$68682,"1300-1*",'MASTER TT'!$AM$2:$AM$587,"MAY-AUG 2025",'MASTER TT'!$J$2:$J$68682,"&gt;=1"))</f>
        <v>#VALUE!</v>
      </c>
      <c r="AU309" s="79" t="e">
        <f>(COUNTIFS('MASTER TT'!$E$2:$E$68682,$A$2:$A$7563,'MASTER TT'!$B$2:$B$68682,"SUNDAY",'MASTER TT'!$C$2:$C$68682,"1400-1*",'MASTER TT'!$AM$2:$AM$587,"MAY-AUG 2025",'MASTER TT'!$J$2:$J$68682,"&gt;=1"))</f>
        <v>#VALUE!</v>
      </c>
      <c r="AV309" s="79" t="e">
        <f>(COUNTIFS('MASTER TT'!$E$2:$E$68682,$A$2:$A$7563,'MASTER TT'!$B$2:$B$68682,"SUNDAY",'MASTER TT'!$C$2:$C$68682,"17*-2*",'MASTER TT'!$AM$2:$AM$587,"MAY-AUG 2025",'MASTER TT'!$J$2:$J$68682,"&gt;=1"))</f>
        <v>#VALUE!</v>
      </c>
      <c r="AW309" s="28"/>
      <c r="AX309" s="29"/>
      <c r="AY309" s="28"/>
      <c r="AZ309" s="28"/>
      <c r="BA309" s="28"/>
      <c r="BB309" s="28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1"/>
      <c r="BZ309" s="31"/>
      <c r="CA309" s="30"/>
      <c r="CB309" s="30"/>
      <c r="CC309" s="30"/>
      <c r="CD309" s="30"/>
      <c r="CE309" s="30"/>
      <c r="CF309" s="30"/>
    </row>
    <row r="310" spans="1:84" ht="14.25" customHeight="1">
      <c r="A310" s="128" t="s">
        <v>682</v>
      </c>
      <c r="B310" s="130" t="s">
        <v>510</v>
      </c>
      <c r="C310" s="26"/>
      <c r="D310" s="106"/>
      <c r="E310" s="106"/>
      <c r="F310" s="106" t="s">
        <v>60</v>
      </c>
      <c r="G310" s="79">
        <f>(COUNTIFS('MASTER TT'!$E$2:$E$587,$A$2:$A$7563,'MASTER TT'!$B$2:$B$587,"MONDAY",'MASTER TT'!$C$2:$C$587,"08*-1*",'MASTER TT'!$AM$2:$AM$587,"MAY-AUG 2025",'MASTER TT'!$J$2:$J$587,"&gt;=1"))</f>
        <v>0</v>
      </c>
      <c r="H310" s="79">
        <f>(COUNTIFS('MASTER TT'!$E$2:$E$587,$A$2:$A$7563,'MASTER TT'!$B$2:$B$587,"MONDAY",'MASTER TT'!$C$2:$C$587,"1100-1*",'MASTER TT'!$AM$2:$AM$587,"MAY-AUG 2025",'MASTER TT'!$J$2:$J$587,"&gt;=1"))</f>
        <v>0</v>
      </c>
      <c r="I310" s="79">
        <f>(COUNTIFS('MASTER TT'!$E$2:$E$587,$A$2:$A$7563,'MASTER TT'!$B$2:$B$587,"MONDAY",'MASTER TT'!$C$2:$C$587,"1200-1*",'MASTER TT'!$AM$2:$AM$587,"JAN-APRIL 2025",'MASTER TT'!$J$2:$J$587,"&gt;=1"))</f>
        <v>0</v>
      </c>
      <c r="J310" s="79">
        <f>(COUNTIFS('MASTER TT'!$E$2:$E$587,$A$2:$A$7563,'MASTER TT'!$B$2:$B$587,"MONDAY",'MASTER TT'!$C$2:$C$587,"1300-1*",'MASTER TT'!$AM$2:$AM$587,"JAN-APRIL 2025",'MASTER TT'!$J$2:$J$587,"&gt;=1"))</f>
        <v>0</v>
      </c>
      <c r="K310" s="79">
        <f>(COUNTIFS('MASTER TT'!$E$2:$E$587,$A$2:$A$7563,'MASTER TT'!$B$2:$B$587,"MONDAY",'MASTER TT'!$C$2:$C$587,"14*-1*",'MASTER TT'!$AM$2:$AM$587,"MAY-AUG 2025",'MASTER TT'!$J$2:$J$587,"&gt;=1"))</f>
        <v>0</v>
      </c>
      <c r="L310" s="79">
        <f>(COUNTIFS('MASTER TT'!$E$2:$E$587,$A$2:$A$7563,'MASTER TT'!$B$2:$B$587,"MONDAY",'MASTER TT'!$C$2:$C$587,"17*-*",'MASTER TT'!$AM$2:$AM$587,"JAN-APRIL 2025",'MASTER TT'!$J$2:$J$587,"&gt;=1"))</f>
        <v>0</v>
      </c>
      <c r="M310" s="79">
        <f>(COUNTIFS('MASTER TT'!$E$2:$E$587,$A$2:$A$7563,'MASTER TT'!$B$2:$B$587,"TUESDAY",'MASTER TT'!$C$2:$C$587,"0800-1*",'MASTER TT'!$AM$2:$AM$587,"MAY-AUG 2025",'MASTER TT'!$J$2:$J$587,"&gt;=1"))</f>
        <v>0</v>
      </c>
      <c r="N310" s="79">
        <f>(COUNTIFS('MASTER TT'!$E$2:$E$587,$A$2:$A$7563,'MASTER TT'!$B$2:$B$587,"TUESDAY",'MASTER TT'!$C$2:$C$587,"1100-1*",'MASTER TT'!$AM$2:$AM$587,"JMAY-AUG 2025",'MASTER TT'!$J$2:$J$587,"&gt;=1"))</f>
        <v>0</v>
      </c>
      <c r="O310" s="79">
        <f>(COUNTIFS('MASTER TT'!$E$2:$E$587,$A$2:$A$7563,'MASTER TT'!$B$2:$B$587,"TUESDAY",'MASTER TT'!$C$2:$C$587,"1200-1*",'MASTER TT'!$AM$2:$AM$587,"JAN-APRIL 2025",'MASTER TT'!$J$2:$J$587,"&gt;=1"))</f>
        <v>0</v>
      </c>
      <c r="P310" s="79">
        <f>(COUNTIFS('MASTER TT'!$E$2:$E$587,$A$2:$A$7563,'MASTER TT'!$B$2:$B$587,"TUESDAY",'MASTER TT'!$C$2:$C$587,"1300-1*",'MASTER TT'!$AM$2:$AM$587,"MAY-AUG 2025",'MASTER TT'!$J$2:$J$587,"&gt;=1"))</f>
        <v>0</v>
      </c>
      <c r="Q310" s="79">
        <f>(COUNTIFS('MASTER TT'!$E$2:$E$587,$A$2:$A$7563,'MASTER TT'!$B$2:$B$587,"TUESDAY",'MASTER TT'!$C$2:$C$587,"1400-1*",'MASTER TT'!$AM$2:$AM$587,"MAY-AUG 2025",'MASTER TT'!$J$2:$J$587,"&gt;=1"))</f>
        <v>0</v>
      </c>
      <c r="R310" s="79">
        <f>(COUNTIFS('MASTER TT'!$E$2:$E$587,$A$2:$A$7563,'MASTER TT'!$B$2:$B$587,"TUESDAY",'MASTER TT'!$C$2:$C$587,"17*-2*",'MASTER TT'!$AM$2:$AM$587,"MAY-AUG 2025",'MASTER TT'!$J$2:$J$587,"&gt;=1"))</f>
        <v>0</v>
      </c>
      <c r="S31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0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0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0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0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0" s="79" t="e">
        <f>(COUNTIFS('MASTER TT'!$E$2:$E$68682,$A$2:$A$7563,'MASTER TT'!$B$2:$B$68682,"FRIDAY",'MASTER TT'!$C$2:$C$68682,"0800-1*",'MASTER TT'!$AM$2:$AM$587,"MAY-AUG 2025",'MASTER TT'!$J$2:$J$68682,"&gt;=1"))</f>
        <v>#VALUE!</v>
      </c>
      <c r="AF310" s="79" t="e">
        <f>(COUNTIFS('MASTER TT'!$E$2:$E$68682,$A$2:$A$7563,'MASTER TT'!$B$2:$B$68682,"FRIDAY",'MASTER TT'!$C$2:$C$68682,"1100-1*",'MASTER TT'!$AM$2:$AM$587,"MAY-AUG 2025",'MASTER TT'!$J$2:$J$68682,"&gt;=1"))</f>
        <v>#VALUE!</v>
      </c>
      <c r="AG31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0" s="79" t="e">
        <f>(COUNTIFS('MASTER TT'!$E$2:$E$68682,$A$2:$A$7563,'MASTER TT'!$B$2:$B$68682,"FRIDAY",'MASTER TT'!$C$2:$C$68682,"1400-1*",'MASTER TT'!$AM$2:$AM$587,"MAY-AUG 2025",'MASTER TT'!$J$2:$J$68682,"&gt;=1"))</f>
        <v>#VALUE!</v>
      </c>
      <c r="AJ310" s="79" t="e">
        <f>(COUNTIFS('MASTER TT'!$E$2:$E$68682,$A$2:$A$7563,'MASTER TT'!$B$2:$B$68682,"FRIDAY",'MASTER TT'!$C$2:$C$68682,"17*-2*",'MASTER TT'!$AM$2:$AM$587,"MAY-AUG 2025",'MASTER TT'!$J$2:$J$68682,"&gt;=1"))</f>
        <v>#VALUE!</v>
      </c>
      <c r="AK31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0" s="79">
        <f>(COUNTIFS('MASTER TT'!$E$2:$E$68682,$A$2:$A$7563,'MASTER TT'!$B$2:$B$68682,"SATURDAY",'MASTER TT'!$C$2:$C$68682,"1200-1*",'MASTER TT'!$J$2:$J$68682,"&gt;=1"))</f>
        <v>0</v>
      </c>
      <c r="AN310" s="79">
        <f>(COUNTIFS('MASTER TT'!$E$2:$E$68682,$A$2:$A$7563,'MASTER TT'!$B$2:$B$68682,"SATURDAY",'MASTER TT'!$C$2:$C$68682,"1300-1*",'MASTER TT'!$J$2:$J$68682,"&gt;=1"))</f>
        <v>0</v>
      </c>
      <c r="AO310" s="79">
        <f>(COUNTIFS('MASTER TT'!$E$2:$E$68682,$A$2:$A$7563,'MASTER TT'!$B$2:$B$68682,"SATURDAY",'MASTER TT'!$C$2:$C$68682,"14*-1*",'MASTER TT'!$J$2:$J$68682,"&gt;=1"))</f>
        <v>0</v>
      </c>
      <c r="AP310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0" s="79" t="e">
        <f>(COUNTIFS('MASTER TT'!$E$2:$E$68682,$A$2:$A$7563,'MASTER TT'!$B$2:$B$68682,"SUNDAY",'MASTER TT'!$C$2:$C$68682,"0800-1*",'MASTER TT'!$AM$2:$AM$587,"MAY-AUG 2025",'MASTER TT'!$J$2:$J$68682,"&gt;=1"))</f>
        <v>#VALUE!</v>
      </c>
      <c r="AR310" s="79" t="e">
        <f>(COUNTIFS('MASTER TT'!$E$2:$E$68682,$A$2:$A$7563,'MASTER TT'!$B$2:$B$68682,"SUNDAY",'MASTER TT'!$C$2:$C$68682,"1100-1*",'MASTER TT'!$AM$2:$AM$587,"MAY-AUG 2025",'MASTER TT'!$J$2:$J$68682,"&gt;=1"))</f>
        <v>#VALUE!</v>
      </c>
      <c r="AS310" s="79" t="e">
        <f>(COUNTIFS('MASTER TT'!$E$2:$E$68682,$A$2:$A$7563,'MASTER TT'!$B$2:$B$68682,"SUNDAY",'MASTER TT'!$C$2:$C$68682,"1200-1*",'MASTER TT'!$AM$2:$AM$587,"MAY-AUG 2025",'MASTER TT'!$J$2:$J$68682,"&gt;=1"))</f>
        <v>#VALUE!</v>
      </c>
      <c r="AT310" s="79" t="e">
        <f>(COUNTIFS('MASTER TT'!$E$2:$E$68682,$A$2:$A$7563,'MASTER TT'!$B$2:$B$68682,"SUNDAY",'MASTER TT'!$C$2:$C$68682,"1300-1*",'MASTER TT'!$AM$2:$AM$587,"MAY-AUG 2025",'MASTER TT'!$J$2:$J$68682,"&gt;=1"))</f>
        <v>#VALUE!</v>
      </c>
      <c r="AU310" s="79" t="e">
        <f>(COUNTIFS('MASTER TT'!$E$2:$E$68682,$A$2:$A$7563,'MASTER TT'!$B$2:$B$68682,"SUNDAY",'MASTER TT'!$C$2:$C$68682,"1400-1*",'MASTER TT'!$AM$2:$AM$587,"MAY-AUG 2025",'MASTER TT'!$J$2:$J$68682,"&gt;=1"))</f>
        <v>#VALUE!</v>
      </c>
      <c r="AV310" s="79" t="e">
        <f>(COUNTIFS('MASTER TT'!$E$2:$E$68682,$A$2:$A$7563,'MASTER TT'!$B$2:$B$68682,"SUNDAY",'MASTER TT'!$C$2:$C$68682,"17*-2*",'MASTER TT'!$AM$2:$AM$587,"MAY-AUG 2025",'MASTER TT'!$J$2:$J$68682,"&gt;=1"))</f>
        <v>#VALUE!</v>
      </c>
      <c r="AW310" s="28"/>
      <c r="AX310" s="29"/>
      <c r="AY310" s="28"/>
      <c r="AZ310" s="28"/>
      <c r="BA310" s="28"/>
      <c r="BB310" s="28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1"/>
      <c r="BZ310" s="31"/>
      <c r="CA310" s="30"/>
      <c r="CB310" s="30"/>
      <c r="CC310" s="30"/>
      <c r="CD310" s="30"/>
      <c r="CE310" s="30"/>
      <c r="CF310" s="30"/>
    </row>
    <row r="311" spans="1:84" ht="14.25" customHeight="1">
      <c r="A311" s="128" t="s">
        <v>683</v>
      </c>
      <c r="B311" s="130" t="s">
        <v>510</v>
      </c>
      <c r="C311" s="26"/>
      <c r="D311" s="106"/>
      <c r="E311" s="106"/>
      <c r="F311" s="106" t="s">
        <v>60</v>
      </c>
      <c r="G311" s="79">
        <f>(COUNTIFS('MASTER TT'!$E$2:$E$587,$A$2:$A$7563,'MASTER TT'!$B$2:$B$587,"MONDAY",'MASTER TT'!$C$2:$C$587,"08*-1*",'MASTER TT'!$AM$2:$AM$587,"MAY-AUG 2025",'MASTER TT'!$J$2:$J$587,"&gt;=1"))</f>
        <v>0</v>
      </c>
      <c r="H311" s="79">
        <f>(COUNTIFS('MASTER TT'!$E$2:$E$587,$A$2:$A$7563,'MASTER TT'!$B$2:$B$587,"MONDAY",'MASTER TT'!$C$2:$C$587,"1100-1*",'MASTER TT'!$AM$2:$AM$587,"MAY-AUG 2025",'MASTER TT'!$J$2:$J$587,"&gt;=1"))</f>
        <v>0</v>
      </c>
      <c r="I311" s="79">
        <f>(COUNTIFS('MASTER TT'!$E$2:$E$587,$A$2:$A$7563,'MASTER TT'!$B$2:$B$587,"MONDAY",'MASTER TT'!$C$2:$C$587,"1200-1*",'MASTER TT'!$AM$2:$AM$587,"JAN-APRIL 2025",'MASTER TT'!$J$2:$J$587,"&gt;=1"))</f>
        <v>0</v>
      </c>
      <c r="J311" s="79">
        <f>(COUNTIFS('MASTER TT'!$E$2:$E$587,$A$2:$A$7563,'MASTER TT'!$B$2:$B$587,"MONDAY",'MASTER TT'!$C$2:$C$587,"1300-1*",'MASTER TT'!$AM$2:$AM$587,"JAN-APRIL 2025",'MASTER TT'!$J$2:$J$587,"&gt;=1"))</f>
        <v>0</v>
      </c>
      <c r="K311" s="79">
        <f>(COUNTIFS('MASTER TT'!$E$2:$E$587,$A$2:$A$7563,'MASTER TT'!$B$2:$B$587,"MONDAY",'MASTER TT'!$C$2:$C$587,"14*-1*",'MASTER TT'!$AM$2:$AM$587,"MAY-AUG 2025",'MASTER TT'!$J$2:$J$587,"&gt;=1"))</f>
        <v>0</v>
      </c>
      <c r="L311" s="79">
        <f>(COUNTIFS('MASTER TT'!$E$2:$E$587,$A$2:$A$7563,'MASTER TT'!$B$2:$B$587,"MONDAY",'MASTER TT'!$C$2:$C$587,"17*-*",'MASTER TT'!$AM$2:$AM$587,"JAN-APRIL 2025",'MASTER TT'!$J$2:$J$587,"&gt;=1"))</f>
        <v>0</v>
      </c>
      <c r="M311" s="79">
        <f>(COUNTIFS('MASTER TT'!$E$2:$E$587,$A$2:$A$7563,'MASTER TT'!$B$2:$B$587,"TUESDAY",'MASTER TT'!$C$2:$C$587,"0800-1*",'MASTER TT'!$AM$2:$AM$587,"MAY-AUG 2025",'MASTER TT'!$J$2:$J$587,"&gt;=1"))</f>
        <v>0</v>
      </c>
      <c r="N311" s="79">
        <f>(COUNTIFS('MASTER TT'!$E$2:$E$587,$A$2:$A$7563,'MASTER TT'!$B$2:$B$587,"TUESDAY",'MASTER TT'!$C$2:$C$587,"1100-1*",'MASTER TT'!$AM$2:$AM$587,"JMAY-AUG 2025",'MASTER TT'!$J$2:$J$587,"&gt;=1"))</f>
        <v>0</v>
      </c>
      <c r="O311" s="79">
        <f>(COUNTIFS('MASTER TT'!$E$2:$E$587,$A$2:$A$7563,'MASTER TT'!$B$2:$B$587,"TUESDAY",'MASTER TT'!$C$2:$C$587,"1200-1*",'MASTER TT'!$AM$2:$AM$587,"JAN-APRIL 2025",'MASTER TT'!$J$2:$J$587,"&gt;=1"))</f>
        <v>0</v>
      </c>
      <c r="P311" s="79">
        <f>(COUNTIFS('MASTER TT'!$E$2:$E$587,$A$2:$A$7563,'MASTER TT'!$B$2:$B$587,"TUESDAY",'MASTER TT'!$C$2:$C$587,"1300-1*",'MASTER TT'!$AM$2:$AM$587,"MAY-AUG 2025",'MASTER TT'!$J$2:$J$587,"&gt;=1"))</f>
        <v>0</v>
      </c>
      <c r="Q311" s="79">
        <f>(COUNTIFS('MASTER TT'!$E$2:$E$587,$A$2:$A$7563,'MASTER TT'!$B$2:$B$587,"TUESDAY",'MASTER TT'!$C$2:$C$587,"1400-1*",'MASTER TT'!$AM$2:$AM$587,"MAY-AUG 2025",'MASTER TT'!$J$2:$J$587,"&gt;=1"))</f>
        <v>0</v>
      </c>
      <c r="R311" s="79">
        <f>(COUNTIFS('MASTER TT'!$E$2:$E$587,$A$2:$A$7563,'MASTER TT'!$B$2:$B$587,"TUESDAY",'MASTER TT'!$C$2:$C$587,"17*-2*",'MASTER TT'!$AM$2:$AM$587,"MAY-AUG 2025",'MASTER TT'!$J$2:$J$587,"&gt;=1"))</f>
        <v>0</v>
      </c>
      <c r="S31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1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1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1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1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1" s="79" t="e">
        <f>(COUNTIFS('MASTER TT'!$E$2:$E$68682,$A$2:$A$7563,'MASTER TT'!$B$2:$B$68682,"FRIDAY",'MASTER TT'!$C$2:$C$68682,"0800-1*",'MASTER TT'!$AM$2:$AM$587,"MAY-AUG 2025",'MASTER TT'!$J$2:$J$68682,"&gt;=1"))</f>
        <v>#VALUE!</v>
      </c>
      <c r="AF311" s="79" t="e">
        <f>(COUNTIFS('MASTER TT'!$E$2:$E$68682,$A$2:$A$7563,'MASTER TT'!$B$2:$B$68682,"FRIDAY",'MASTER TT'!$C$2:$C$68682,"1100-1*",'MASTER TT'!$AM$2:$AM$587,"MAY-AUG 2025",'MASTER TT'!$J$2:$J$68682,"&gt;=1"))</f>
        <v>#VALUE!</v>
      </c>
      <c r="AG31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1" s="79" t="e">
        <f>(COUNTIFS('MASTER TT'!$E$2:$E$68682,$A$2:$A$7563,'MASTER TT'!$B$2:$B$68682,"FRIDAY",'MASTER TT'!$C$2:$C$68682,"1400-1*",'MASTER TT'!$AM$2:$AM$587,"MAY-AUG 2025",'MASTER TT'!$J$2:$J$68682,"&gt;=1"))</f>
        <v>#VALUE!</v>
      </c>
      <c r="AJ311" s="79" t="e">
        <f>(COUNTIFS('MASTER TT'!$E$2:$E$68682,$A$2:$A$7563,'MASTER TT'!$B$2:$B$68682,"FRIDAY",'MASTER TT'!$C$2:$C$68682,"17*-2*",'MASTER TT'!$AM$2:$AM$587,"MAY-AUG 2025",'MASTER TT'!$J$2:$J$68682,"&gt;=1"))</f>
        <v>#VALUE!</v>
      </c>
      <c r="AK31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1" s="79">
        <f>(COUNTIFS('MASTER TT'!$E$2:$E$68682,$A$2:$A$7563,'MASTER TT'!$B$2:$B$68682,"SATURDAY",'MASTER TT'!$C$2:$C$68682,"1200-1*",'MASTER TT'!$J$2:$J$68682,"&gt;=1"))</f>
        <v>0</v>
      </c>
      <c r="AN311" s="79">
        <f>(COUNTIFS('MASTER TT'!$E$2:$E$68682,$A$2:$A$7563,'MASTER TT'!$B$2:$B$68682,"SATURDAY",'MASTER TT'!$C$2:$C$68682,"1300-1*",'MASTER TT'!$J$2:$J$68682,"&gt;=1"))</f>
        <v>0</v>
      </c>
      <c r="AO311" s="79">
        <f>(COUNTIFS('MASTER TT'!$E$2:$E$68682,$A$2:$A$7563,'MASTER TT'!$B$2:$B$68682,"SATURDAY",'MASTER TT'!$C$2:$C$68682,"14*-1*",'MASTER TT'!$J$2:$J$68682,"&gt;=1"))</f>
        <v>0</v>
      </c>
      <c r="AP311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1" s="79" t="e">
        <f>(COUNTIFS('MASTER TT'!$E$2:$E$68682,$A$2:$A$7563,'MASTER TT'!$B$2:$B$68682,"SUNDAY",'MASTER TT'!$C$2:$C$68682,"0800-1*",'MASTER TT'!$AM$2:$AM$587,"MAY-AUG 2025",'MASTER TT'!$J$2:$J$68682,"&gt;=1"))</f>
        <v>#VALUE!</v>
      </c>
      <c r="AR311" s="79" t="e">
        <f>(COUNTIFS('MASTER TT'!$E$2:$E$68682,$A$2:$A$7563,'MASTER TT'!$B$2:$B$68682,"SUNDAY",'MASTER TT'!$C$2:$C$68682,"1100-1*",'MASTER TT'!$AM$2:$AM$587,"MAY-AUG 2025",'MASTER TT'!$J$2:$J$68682,"&gt;=1"))</f>
        <v>#VALUE!</v>
      </c>
      <c r="AS311" s="79" t="e">
        <f>(COUNTIFS('MASTER TT'!$E$2:$E$68682,$A$2:$A$7563,'MASTER TT'!$B$2:$B$68682,"SUNDAY",'MASTER TT'!$C$2:$C$68682,"1200-1*",'MASTER TT'!$AM$2:$AM$587,"MAY-AUG 2025",'MASTER TT'!$J$2:$J$68682,"&gt;=1"))</f>
        <v>#VALUE!</v>
      </c>
      <c r="AT311" s="79" t="e">
        <f>(COUNTIFS('MASTER TT'!$E$2:$E$68682,$A$2:$A$7563,'MASTER TT'!$B$2:$B$68682,"SUNDAY",'MASTER TT'!$C$2:$C$68682,"1300-1*",'MASTER TT'!$AM$2:$AM$587,"MAY-AUG 2025",'MASTER TT'!$J$2:$J$68682,"&gt;=1"))</f>
        <v>#VALUE!</v>
      </c>
      <c r="AU311" s="79" t="e">
        <f>(COUNTIFS('MASTER TT'!$E$2:$E$68682,$A$2:$A$7563,'MASTER TT'!$B$2:$B$68682,"SUNDAY",'MASTER TT'!$C$2:$C$68682,"1400-1*",'MASTER TT'!$AM$2:$AM$587,"MAY-AUG 2025",'MASTER TT'!$J$2:$J$68682,"&gt;=1"))</f>
        <v>#VALUE!</v>
      </c>
      <c r="AV311" s="79" t="e">
        <f>(COUNTIFS('MASTER TT'!$E$2:$E$68682,$A$2:$A$7563,'MASTER TT'!$B$2:$B$68682,"SUNDAY",'MASTER TT'!$C$2:$C$68682,"17*-2*",'MASTER TT'!$AM$2:$AM$587,"MAY-AUG 2025",'MASTER TT'!$J$2:$J$68682,"&gt;=1"))</f>
        <v>#VALUE!</v>
      </c>
      <c r="AW311" s="28"/>
      <c r="AX311" s="29"/>
      <c r="AY311" s="28"/>
      <c r="AZ311" s="28"/>
      <c r="BA311" s="28"/>
      <c r="BB311" s="28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1"/>
      <c r="BZ311" s="31"/>
      <c r="CA311" s="30"/>
      <c r="CB311" s="30"/>
      <c r="CC311" s="30"/>
      <c r="CD311" s="30"/>
      <c r="CE311" s="30"/>
      <c r="CF311" s="30"/>
    </row>
    <row r="312" spans="1:84" ht="14.25" customHeight="1">
      <c r="A312" s="128" t="s">
        <v>684</v>
      </c>
      <c r="B312" s="130" t="s">
        <v>510</v>
      </c>
      <c r="C312" s="26"/>
      <c r="D312" s="106"/>
      <c r="E312" s="106"/>
      <c r="F312" s="106" t="s">
        <v>60</v>
      </c>
      <c r="G312" s="79">
        <f>(COUNTIFS('MASTER TT'!$E$2:$E$587,$A$2:$A$7563,'MASTER TT'!$B$2:$B$587,"MONDAY",'MASTER TT'!$C$2:$C$587,"08*-1*",'MASTER TT'!$AM$2:$AM$587,"MAY-AUG 2025",'MASTER TT'!$J$2:$J$587,"&gt;=1"))</f>
        <v>0</v>
      </c>
      <c r="H312" s="79">
        <f>(COUNTIFS('MASTER TT'!$E$2:$E$587,$A$2:$A$7563,'MASTER TT'!$B$2:$B$587,"MONDAY",'MASTER TT'!$C$2:$C$587,"1100-1*",'MASTER TT'!$AM$2:$AM$587,"MAY-AUG 2025",'MASTER TT'!$J$2:$J$587,"&gt;=1"))</f>
        <v>0</v>
      </c>
      <c r="I312" s="79">
        <f>(COUNTIFS('MASTER TT'!$E$2:$E$587,$A$2:$A$7563,'MASTER TT'!$B$2:$B$587,"MONDAY",'MASTER TT'!$C$2:$C$587,"1200-1*",'MASTER TT'!$AM$2:$AM$587,"JAN-APRIL 2025",'MASTER TT'!$J$2:$J$587,"&gt;=1"))</f>
        <v>0</v>
      </c>
      <c r="J312" s="79">
        <f>(COUNTIFS('MASTER TT'!$E$2:$E$587,$A$2:$A$7563,'MASTER TT'!$B$2:$B$587,"MONDAY",'MASTER TT'!$C$2:$C$587,"1300-1*",'MASTER TT'!$AM$2:$AM$587,"JAN-APRIL 2025",'MASTER TT'!$J$2:$J$587,"&gt;=1"))</f>
        <v>0</v>
      </c>
      <c r="K312" s="79">
        <f>(COUNTIFS('MASTER TT'!$E$2:$E$587,$A$2:$A$7563,'MASTER TT'!$B$2:$B$587,"MONDAY",'MASTER TT'!$C$2:$C$587,"14*-1*",'MASTER TT'!$AM$2:$AM$587,"MAY-AUG 2025",'MASTER TT'!$J$2:$J$587,"&gt;=1"))</f>
        <v>0</v>
      </c>
      <c r="L312" s="79">
        <f>(COUNTIFS('MASTER TT'!$E$2:$E$587,$A$2:$A$7563,'MASTER TT'!$B$2:$B$587,"MONDAY",'MASTER TT'!$C$2:$C$587,"17*-*",'MASTER TT'!$AM$2:$AM$587,"JAN-APRIL 2025",'MASTER TT'!$J$2:$J$587,"&gt;=1"))</f>
        <v>0</v>
      </c>
      <c r="M312" s="79">
        <f>(COUNTIFS('MASTER TT'!$E$2:$E$587,$A$2:$A$7563,'MASTER TT'!$B$2:$B$587,"TUESDAY",'MASTER TT'!$C$2:$C$587,"0800-1*",'MASTER TT'!$AM$2:$AM$587,"MAY-AUG 2025",'MASTER TT'!$J$2:$J$587,"&gt;=1"))</f>
        <v>0</v>
      </c>
      <c r="N312" s="79">
        <f>(COUNTIFS('MASTER TT'!$E$2:$E$587,$A$2:$A$7563,'MASTER TT'!$B$2:$B$587,"TUESDAY",'MASTER TT'!$C$2:$C$587,"1100-1*",'MASTER TT'!$AM$2:$AM$587,"JMAY-AUG 2025",'MASTER TT'!$J$2:$J$587,"&gt;=1"))</f>
        <v>0</v>
      </c>
      <c r="O312" s="79">
        <f>(COUNTIFS('MASTER TT'!$E$2:$E$587,$A$2:$A$7563,'MASTER TT'!$B$2:$B$587,"TUESDAY",'MASTER TT'!$C$2:$C$587,"1200-1*",'MASTER TT'!$AM$2:$AM$587,"JAN-APRIL 2025",'MASTER TT'!$J$2:$J$587,"&gt;=1"))</f>
        <v>0</v>
      </c>
      <c r="P312" s="79">
        <f>(COUNTIFS('MASTER TT'!$E$2:$E$587,$A$2:$A$7563,'MASTER TT'!$B$2:$B$587,"TUESDAY",'MASTER TT'!$C$2:$C$587,"1300-1*",'MASTER TT'!$AM$2:$AM$587,"MAY-AUG 2025",'MASTER TT'!$J$2:$J$587,"&gt;=1"))</f>
        <v>0</v>
      </c>
      <c r="Q312" s="79">
        <f>(COUNTIFS('MASTER TT'!$E$2:$E$587,$A$2:$A$7563,'MASTER TT'!$B$2:$B$587,"TUESDAY",'MASTER TT'!$C$2:$C$587,"1400-1*",'MASTER TT'!$AM$2:$AM$587,"MAY-AUG 2025",'MASTER TT'!$J$2:$J$587,"&gt;=1"))</f>
        <v>0</v>
      </c>
      <c r="R312" s="79">
        <f>(COUNTIFS('MASTER TT'!$E$2:$E$587,$A$2:$A$7563,'MASTER TT'!$B$2:$B$587,"TUESDAY",'MASTER TT'!$C$2:$C$587,"17*-2*",'MASTER TT'!$AM$2:$AM$587,"MAY-AUG 2025",'MASTER TT'!$J$2:$J$587,"&gt;=1"))</f>
        <v>0</v>
      </c>
      <c r="S31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2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2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2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2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2" s="79" t="e">
        <f>(COUNTIFS('MASTER TT'!$E$2:$E$68682,$A$2:$A$7563,'MASTER TT'!$B$2:$B$68682,"FRIDAY",'MASTER TT'!$C$2:$C$68682,"0800-1*",'MASTER TT'!$AM$2:$AM$587,"MAY-AUG 2025",'MASTER TT'!$J$2:$J$68682,"&gt;=1"))</f>
        <v>#VALUE!</v>
      </c>
      <c r="AF312" s="79" t="e">
        <f>(COUNTIFS('MASTER TT'!$E$2:$E$68682,$A$2:$A$7563,'MASTER TT'!$B$2:$B$68682,"FRIDAY",'MASTER TT'!$C$2:$C$68682,"1100-1*",'MASTER TT'!$AM$2:$AM$587,"MAY-AUG 2025",'MASTER TT'!$J$2:$J$68682,"&gt;=1"))</f>
        <v>#VALUE!</v>
      </c>
      <c r="AG31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2" s="79" t="e">
        <f>(COUNTIFS('MASTER TT'!$E$2:$E$68682,$A$2:$A$7563,'MASTER TT'!$B$2:$B$68682,"FRIDAY",'MASTER TT'!$C$2:$C$68682,"1400-1*",'MASTER TT'!$AM$2:$AM$587,"MAY-AUG 2025",'MASTER TT'!$J$2:$J$68682,"&gt;=1"))</f>
        <v>#VALUE!</v>
      </c>
      <c r="AJ312" s="79" t="e">
        <f>(COUNTIFS('MASTER TT'!$E$2:$E$68682,$A$2:$A$7563,'MASTER TT'!$B$2:$B$68682,"FRIDAY",'MASTER TT'!$C$2:$C$68682,"17*-2*",'MASTER TT'!$AM$2:$AM$587,"MAY-AUG 2025",'MASTER TT'!$J$2:$J$68682,"&gt;=1"))</f>
        <v>#VALUE!</v>
      </c>
      <c r="AK31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2" s="79">
        <f>(COUNTIFS('MASTER TT'!$E$2:$E$68682,$A$2:$A$7563,'MASTER TT'!$B$2:$B$68682,"SATURDAY",'MASTER TT'!$C$2:$C$68682,"1200-1*",'MASTER TT'!$J$2:$J$68682,"&gt;=1"))</f>
        <v>0</v>
      </c>
      <c r="AN312" s="79">
        <f>(COUNTIFS('MASTER TT'!$E$2:$E$68682,$A$2:$A$7563,'MASTER TT'!$B$2:$B$68682,"SATURDAY",'MASTER TT'!$C$2:$C$68682,"1300-1*",'MASTER TT'!$J$2:$J$68682,"&gt;=1"))</f>
        <v>0</v>
      </c>
      <c r="AO312" s="79">
        <f>(COUNTIFS('MASTER TT'!$E$2:$E$68682,$A$2:$A$7563,'MASTER TT'!$B$2:$B$68682,"SATURDAY",'MASTER TT'!$C$2:$C$68682,"14*-1*",'MASTER TT'!$J$2:$J$68682,"&gt;=1"))</f>
        <v>0</v>
      </c>
      <c r="AP312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2" s="79" t="e">
        <f>(COUNTIFS('MASTER TT'!$E$2:$E$68682,$A$2:$A$7563,'MASTER TT'!$B$2:$B$68682,"SUNDAY",'MASTER TT'!$C$2:$C$68682,"0800-1*",'MASTER TT'!$AM$2:$AM$587,"MAY-AUG 2025",'MASTER TT'!$J$2:$J$68682,"&gt;=1"))</f>
        <v>#VALUE!</v>
      </c>
      <c r="AR312" s="79" t="e">
        <f>(COUNTIFS('MASTER TT'!$E$2:$E$68682,$A$2:$A$7563,'MASTER TT'!$B$2:$B$68682,"SUNDAY",'MASTER TT'!$C$2:$C$68682,"1100-1*",'MASTER TT'!$AM$2:$AM$587,"MAY-AUG 2025",'MASTER TT'!$J$2:$J$68682,"&gt;=1"))</f>
        <v>#VALUE!</v>
      </c>
      <c r="AS312" s="79" t="e">
        <f>(COUNTIFS('MASTER TT'!$E$2:$E$68682,$A$2:$A$7563,'MASTER TT'!$B$2:$B$68682,"SUNDAY",'MASTER TT'!$C$2:$C$68682,"1200-1*",'MASTER TT'!$AM$2:$AM$587,"MAY-AUG 2025",'MASTER TT'!$J$2:$J$68682,"&gt;=1"))</f>
        <v>#VALUE!</v>
      </c>
      <c r="AT312" s="79" t="e">
        <f>(COUNTIFS('MASTER TT'!$E$2:$E$68682,$A$2:$A$7563,'MASTER TT'!$B$2:$B$68682,"SUNDAY",'MASTER TT'!$C$2:$C$68682,"1300-1*",'MASTER TT'!$AM$2:$AM$587,"MAY-AUG 2025",'MASTER TT'!$J$2:$J$68682,"&gt;=1"))</f>
        <v>#VALUE!</v>
      </c>
      <c r="AU312" s="79" t="e">
        <f>(COUNTIFS('MASTER TT'!$E$2:$E$68682,$A$2:$A$7563,'MASTER TT'!$B$2:$B$68682,"SUNDAY",'MASTER TT'!$C$2:$C$68682,"1400-1*",'MASTER TT'!$AM$2:$AM$587,"MAY-AUG 2025",'MASTER TT'!$J$2:$J$68682,"&gt;=1"))</f>
        <v>#VALUE!</v>
      </c>
      <c r="AV312" s="79" t="e">
        <f>(COUNTIFS('MASTER TT'!$E$2:$E$68682,$A$2:$A$7563,'MASTER TT'!$B$2:$B$68682,"SUNDAY",'MASTER TT'!$C$2:$C$68682,"17*-2*",'MASTER TT'!$AM$2:$AM$587,"MAY-AUG 2025",'MASTER TT'!$J$2:$J$68682,"&gt;=1"))</f>
        <v>#VALUE!</v>
      </c>
      <c r="AW312" s="28"/>
      <c r="AX312" s="29"/>
      <c r="AY312" s="28"/>
      <c r="AZ312" s="28"/>
      <c r="BA312" s="28"/>
      <c r="BB312" s="28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1"/>
      <c r="BZ312" s="31"/>
      <c r="CA312" s="30"/>
      <c r="CB312" s="30"/>
      <c r="CC312" s="30"/>
      <c r="CD312" s="30"/>
      <c r="CE312" s="30"/>
      <c r="CF312" s="30"/>
    </row>
    <row r="313" spans="1:84" ht="14.25" customHeight="1">
      <c r="A313" s="128" t="s">
        <v>685</v>
      </c>
      <c r="B313" s="130" t="s">
        <v>510</v>
      </c>
      <c r="C313" s="26"/>
      <c r="D313" s="106"/>
      <c r="E313" s="106"/>
      <c r="F313" s="106" t="s">
        <v>60</v>
      </c>
      <c r="G313" s="79">
        <f>(COUNTIFS('MASTER TT'!$E$2:$E$587,$A$2:$A$7563,'MASTER TT'!$B$2:$B$587,"MONDAY",'MASTER TT'!$C$2:$C$587,"08*-1*",'MASTER TT'!$AM$2:$AM$587,"MAY-AUG 2025",'MASTER TT'!$J$2:$J$587,"&gt;=1"))</f>
        <v>0</v>
      </c>
      <c r="H313" s="79">
        <f>(COUNTIFS('MASTER TT'!$E$2:$E$587,$A$2:$A$7563,'MASTER TT'!$B$2:$B$587,"MONDAY",'MASTER TT'!$C$2:$C$587,"1100-1*",'MASTER TT'!$AM$2:$AM$587,"MAY-AUG 2025",'MASTER TT'!$J$2:$J$587,"&gt;=1"))</f>
        <v>0</v>
      </c>
      <c r="I313" s="79">
        <f>(COUNTIFS('MASTER TT'!$E$2:$E$587,$A$2:$A$7563,'MASTER TT'!$B$2:$B$587,"MONDAY",'MASTER TT'!$C$2:$C$587,"1200-1*",'MASTER TT'!$AM$2:$AM$587,"JAN-APRIL 2025",'MASTER TT'!$J$2:$J$587,"&gt;=1"))</f>
        <v>0</v>
      </c>
      <c r="J313" s="79">
        <f>(COUNTIFS('MASTER TT'!$E$2:$E$587,$A$2:$A$7563,'MASTER TT'!$B$2:$B$587,"MONDAY",'MASTER TT'!$C$2:$C$587,"1300-1*",'MASTER TT'!$AM$2:$AM$587,"JAN-APRIL 2025",'MASTER TT'!$J$2:$J$587,"&gt;=1"))</f>
        <v>0</v>
      </c>
      <c r="K313" s="79">
        <f>(COUNTIFS('MASTER TT'!$E$2:$E$587,$A$2:$A$7563,'MASTER TT'!$B$2:$B$587,"MONDAY",'MASTER TT'!$C$2:$C$587,"14*-1*",'MASTER TT'!$AM$2:$AM$587,"MAY-AUG 2025",'MASTER TT'!$J$2:$J$587,"&gt;=1"))</f>
        <v>0</v>
      </c>
      <c r="L313" s="79">
        <f>(COUNTIFS('MASTER TT'!$E$2:$E$587,$A$2:$A$7563,'MASTER TT'!$B$2:$B$587,"MONDAY",'MASTER TT'!$C$2:$C$587,"17*-*",'MASTER TT'!$AM$2:$AM$587,"JAN-APRIL 2025",'MASTER TT'!$J$2:$J$587,"&gt;=1"))</f>
        <v>0</v>
      </c>
      <c r="M313" s="79">
        <f>(COUNTIFS('MASTER TT'!$E$2:$E$587,$A$2:$A$7563,'MASTER TT'!$B$2:$B$587,"TUESDAY",'MASTER TT'!$C$2:$C$587,"0800-1*",'MASTER TT'!$AM$2:$AM$587,"MAY-AUG 2025",'MASTER TT'!$J$2:$J$587,"&gt;=1"))</f>
        <v>0</v>
      </c>
      <c r="N313" s="79">
        <f>(COUNTIFS('MASTER TT'!$E$2:$E$587,$A$2:$A$7563,'MASTER TT'!$B$2:$B$587,"TUESDAY",'MASTER TT'!$C$2:$C$587,"1100-1*",'MASTER TT'!$AM$2:$AM$587,"JMAY-AUG 2025",'MASTER TT'!$J$2:$J$587,"&gt;=1"))</f>
        <v>0</v>
      </c>
      <c r="O313" s="79">
        <f>(COUNTIFS('MASTER TT'!$E$2:$E$587,$A$2:$A$7563,'MASTER TT'!$B$2:$B$587,"TUESDAY",'MASTER TT'!$C$2:$C$587,"1200-1*",'MASTER TT'!$AM$2:$AM$587,"JAN-APRIL 2025",'MASTER TT'!$J$2:$J$587,"&gt;=1"))</f>
        <v>0</v>
      </c>
      <c r="P313" s="79">
        <f>(COUNTIFS('MASTER TT'!$E$2:$E$587,$A$2:$A$7563,'MASTER TT'!$B$2:$B$587,"TUESDAY",'MASTER TT'!$C$2:$C$587,"1300-1*",'MASTER TT'!$AM$2:$AM$587,"MAY-AUG 2025",'MASTER TT'!$J$2:$J$587,"&gt;=1"))</f>
        <v>0</v>
      </c>
      <c r="Q313" s="79">
        <f>(COUNTIFS('MASTER TT'!$E$2:$E$587,$A$2:$A$7563,'MASTER TT'!$B$2:$B$587,"TUESDAY",'MASTER TT'!$C$2:$C$587,"1400-1*",'MASTER TT'!$AM$2:$AM$587,"MAY-AUG 2025",'MASTER TT'!$J$2:$J$587,"&gt;=1"))</f>
        <v>0</v>
      </c>
      <c r="R313" s="79">
        <f>(COUNTIFS('MASTER TT'!$E$2:$E$587,$A$2:$A$7563,'MASTER TT'!$B$2:$B$587,"TUESDAY",'MASTER TT'!$C$2:$C$587,"17*-2*",'MASTER TT'!$AM$2:$AM$587,"MAY-AUG 2025",'MASTER TT'!$J$2:$J$587,"&gt;=1"))</f>
        <v>0</v>
      </c>
      <c r="S31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3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3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3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3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3" s="79" t="e">
        <f>(COUNTIFS('MASTER TT'!$E$2:$E$68682,$A$2:$A$7563,'MASTER TT'!$B$2:$B$68682,"FRIDAY",'MASTER TT'!$C$2:$C$68682,"0800-1*",'MASTER TT'!$AM$2:$AM$587,"MAY-AUG 2025",'MASTER TT'!$J$2:$J$68682,"&gt;=1"))</f>
        <v>#VALUE!</v>
      </c>
      <c r="AF313" s="79" t="e">
        <f>(COUNTIFS('MASTER TT'!$E$2:$E$68682,$A$2:$A$7563,'MASTER TT'!$B$2:$B$68682,"FRIDAY",'MASTER TT'!$C$2:$C$68682,"1100-1*",'MASTER TT'!$AM$2:$AM$587,"MAY-AUG 2025",'MASTER TT'!$J$2:$J$68682,"&gt;=1"))</f>
        <v>#VALUE!</v>
      </c>
      <c r="AG31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3" s="79" t="e">
        <f>(COUNTIFS('MASTER TT'!$E$2:$E$68682,$A$2:$A$7563,'MASTER TT'!$B$2:$B$68682,"FRIDAY",'MASTER TT'!$C$2:$C$68682,"1400-1*",'MASTER TT'!$AM$2:$AM$587,"MAY-AUG 2025",'MASTER TT'!$J$2:$J$68682,"&gt;=1"))</f>
        <v>#VALUE!</v>
      </c>
      <c r="AJ313" s="79" t="e">
        <f>(COUNTIFS('MASTER TT'!$E$2:$E$68682,$A$2:$A$7563,'MASTER TT'!$B$2:$B$68682,"FRIDAY",'MASTER TT'!$C$2:$C$68682,"17*-2*",'MASTER TT'!$AM$2:$AM$587,"MAY-AUG 2025",'MASTER TT'!$J$2:$J$68682,"&gt;=1"))</f>
        <v>#VALUE!</v>
      </c>
      <c r="AK31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3" s="79">
        <f>(COUNTIFS('MASTER TT'!$E$2:$E$68682,$A$2:$A$7563,'MASTER TT'!$B$2:$B$68682,"SATURDAY",'MASTER TT'!$C$2:$C$68682,"1200-1*",'MASTER TT'!$J$2:$J$68682,"&gt;=1"))</f>
        <v>0</v>
      </c>
      <c r="AN313" s="79">
        <f>(COUNTIFS('MASTER TT'!$E$2:$E$68682,$A$2:$A$7563,'MASTER TT'!$B$2:$B$68682,"SATURDAY",'MASTER TT'!$C$2:$C$68682,"1300-1*",'MASTER TT'!$J$2:$J$68682,"&gt;=1"))</f>
        <v>0</v>
      </c>
      <c r="AO313" s="79">
        <f>(COUNTIFS('MASTER TT'!$E$2:$E$68682,$A$2:$A$7563,'MASTER TT'!$B$2:$B$68682,"SATURDAY",'MASTER TT'!$C$2:$C$68682,"14*-1*",'MASTER TT'!$J$2:$J$68682,"&gt;=1"))</f>
        <v>0</v>
      </c>
      <c r="AP313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3" s="79" t="e">
        <f>(COUNTIFS('MASTER TT'!$E$2:$E$68682,$A$2:$A$7563,'MASTER TT'!$B$2:$B$68682,"SUNDAY",'MASTER TT'!$C$2:$C$68682,"0800-1*",'MASTER TT'!$AM$2:$AM$587,"MAY-AUG 2025",'MASTER TT'!$J$2:$J$68682,"&gt;=1"))</f>
        <v>#VALUE!</v>
      </c>
      <c r="AR313" s="79" t="e">
        <f>(COUNTIFS('MASTER TT'!$E$2:$E$68682,$A$2:$A$7563,'MASTER TT'!$B$2:$B$68682,"SUNDAY",'MASTER TT'!$C$2:$C$68682,"1100-1*",'MASTER TT'!$AM$2:$AM$587,"MAY-AUG 2025",'MASTER TT'!$J$2:$J$68682,"&gt;=1"))</f>
        <v>#VALUE!</v>
      </c>
      <c r="AS313" s="79" t="e">
        <f>(COUNTIFS('MASTER TT'!$E$2:$E$68682,$A$2:$A$7563,'MASTER TT'!$B$2:$B$68682,"SUNDAY",'MASTER TT'!$C$2:$C$68682,"1200-1*",'MASTER TT'!$AM$2:$AM$587,"MAY-AUG 2025",'MASTER TT'!$J$2:$J$68682,"&gt;=1"))</f>
        <v>#VALUE!</v>
      </c>
      <c r="AT313" s="79" t="e">
        <f>(COUNTIFS('MASTER TT'!$E$2:$E$68682,$A$2:$A$7563,'MASTER TT'!$B$2:$B$68682,"SUNDAY",'MASTER TT'!$C$2:$C$68682,"1300-1*",'MASTER TT'!$AM$2:$AM$587,"MAY-AUG 2025",'MASTER TT'!$J$2:$J$68682,"&gt;=1"))</f>
        <v>#VALUE!</v>
      </c>
      <c r="AU313" s="79" t="e">
        <f>(COUNTIFS('MASTER TT'!$E$2:$E$68682,$A$2:$A$7563,'MASTER TT'!$B$2:$B$68682,"SUNDAY",'MASTER TT'!$C$2:$C$68682,"1400-1*",'MASTER TT'!$AM$2:$AM$587,"MAY-AUG 2025",'MASTER TT'!$J$2:$J$68682,"&gt;=1"))</f>
        <v>#VALUE!</v>
      </c>
      <c r="AV313" s="79" t="e">
        <f>(COUNTIFS('MASTER TT'!$E$2:$E$68682,$A$2:$A$7563,'MASTER TT'!$B$2:$B$68682,"SUNDAY",'MASTER TT'!$C$2:$C$68682,"17*-2*",'MASTER TT'!$AM$2:$AM$587,"MAY-AUG 2025",'MASTER TT'!$J$2:$J$68682,"&gt;=1"))</f>
        <v>#VALUE!</v>
      </c>
      <c r="AW313" s="28"/>
      <c r="AX313" s="29"/>
      <c r="AY313" s="28"/>
      <c r="AZ313" s="28"/>
      <c r="BA313" s="28"/>
      <c r="BB313" s="28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1"/>
      <c r="BZ313" s="31"/>
      <c r="CA313" s="30"/>
      <c r="CB313" s="30"/>
      <c r="CC313" s="30"/>
      <c r="CD313" s="30"/>
      <c r="CE313" s="30"/>
      <c r="CF313" s="30"/>
    </row>
    <row r="314" spans="1:84" ht="14.25" customHeight="1">
      <c r="A314" s="128" t="s">
        <v>686</v>
      </c>
      <c r="B314" s="130" t="s">
        <v>510</v>
      </c>
      <c r="C314" s="26"/>
      <c r="D314" s="106"/>
      <c r="E314" s="106"/>
      <c r="F314" s="106" t="s">
        <v>60</v>
      </c>
      <c r="G314" s="79">
        <f>(COUNTIFS('MASTER TT'!$E$2:$E$587,$A$2:$A$7563,'MASTER TT'!$B$2:$B$587,"MONDAY",'MASTER TT'!$C$2:$C$587,"08*-1*",'MASTER TT'!$AM$2:$AM$587,"MAY-AUG 2025",'MASTER TT'!$J$2:$J$587,"&gt;=1"))</f>
        <v>0</v>
      </c>
      <c r="H314" s="79">
        <f>(COUNTIFS('MASTER TT'!$E$2:$E$587,$A$2:$A$7563,'MASTER TT'!$B$2:$B$587,"MONDAY",'MASTER TT'!$C$2:$C$587,"1100-1*",'MASTER TT'!$AM$2:$AM$587,"MAY-AUG 2025",'MASTER TT'!$J$2:$J$587,"&gt;=1"))</f>
        <v>0</v>
      </c>
      <c r="I314" s="79">
        <f>(COUNTIFS('MASTER TT'!$E$2:$E$587,$A$2:$A$7563,'MASTER TT'!$B$2:$B$587,"MONDAY",'MASTER TT'!$C$2:$C$587,"1200-1*",'MASTER TT'!$AM$2:$AM$587,"JAN-APRIL 2025",'MASTER TT'!$J$2:$J$587,"&gt;=1"))</f>
        <v>0</v>
      </c>
      <c r="J314" s="79">
        <f>(COUNTIFS('MASTER TT'!$E$2:$E$587,$A$2:$A$7563,'MASTER TT'!$B$2:$B$587,"MONDAY",'MASTER TT'!$C$2:$C$587,"1300-1*",'MASTER TT'!$AM$2:$AM$587,"JAN-APRIL 2025",'MASTER TT'!$J$2:$J$587,"&gt;=1"))</f>
        <v>0</v>
      </c>
      <c r="K314" s="79">
        <f>(COUNTIFS('MASTER TT'!$E$2:$E$587,$A$2:$A$7563,'MASTER TT'!$B$2:$B$587,"MONDAY",'MASTER TT'!$C$2:$C$587,"14*-1*",'MASTER TT'!$AM$2:$AM$587,"MAY-AUG 2025",'MASTER TT'!$J$2:$J$587,"&gt;=1"))</f>
        <v>0</v>
      </c>
      <c r="L314" s="79">
        <f>(COUNTIFS('MASTER TT'!$E$2:$E$587,$A$2:$A$7563,'MASTER TT'!$B$2:$B$587,"MONDAY",'MASTER TT'!$C$2:$C$587,"17*-*",'MASTER TT'!$AM$2:$AM$587,"JAN-APRIL 2025",'MASTER TT'!$J$2:$J$587,"&gt;=1"))</f>
        <v>0</v>
      </c>
      <c r="M314" s="79">
        <f>(COUNTIFS('MASTER TT'!$E$2:$E$587,$A$2:$A$7563,'MASTER TT'!$B$2:$B$587,"TUESDAY",'MASTER TT'!$C$2:$C$587,"0800-1*",'MASTER TT'!$AM$2:$AM$587,"MAY-AUG 2025",'MASTER TT'!$J$2:$J$587,"&gt;=1"))</f>
        <v>0</v>
      </c>
      <c r="N314" s="79">
        <f>(COUNTIFS('MASTER TT'!$E$2:$E$587,$A$2:$A$7563,'MASTER TT'!$B$2:$B$587,"TUESDAY",'MASTER TT'!$C$2:$C$587,"1100-1*",'MASTER TT'!$AM$2:$AM$587,"JMAY-AUG 2025",'MASTER TT'!$J$2:$J$587,"&gt;=1"))</f>
        <v>0</v>
      </c>
      <c r="O314" s="79">
        <f>(COUNTIFS('MASTER TT'!$E$2:$E$587,$A$2:$A$7563,'MASTER TT'!$B$2:$B$587,"TUESDAY",'MASTER TT'!$C$2:$C$587,"1200-1*",'MASTER TT'!$AM$2:$AM$587,"JAN-APRIL 2025",'MASTER TT'!$J$2:$J$587,"&gt;=1"))</f>
        <v>0</v>
      </c>
      <c r="P314" s="79">
        <f>(COUNTIFS('MASTER TT'!$E$2:$E$587,$A$2:$A$7563,'MASTER TT'!$B$2:$B$587,"TUESDAY",'MASTER TT'!$C$2:$C$587,"1300-1*",'MASTER TT'!$AM$2:$AM$587,"MAY-AUG 2025",'MASTER TT'!$J$2:$J$587,"&gt;=1"))</f>
        <v>0</v>
      </c>
      <c r="Q314" s="79">
        <f>(COUNTIFS('MASTER TT'!$E$2:$E$587,$A$2:$A$7563,'MASTER TT'!$B$2:$B$587,"TUESDAY",'MASTER TT'!$C$2:$C$587,"1400-1*",'MASTER TT'!$AM$2:$AM$587,"MAY-AUG 2025",'MASTER TT'!$J$2:$J$587,"&gt;=1"))</f>
        <v>0</v>
      </c>
      <c r="R314" s="79">
        <f>(COUNTIFS('MASTER TT'!$E$2:$E$587,$A$2:$A$7563,'MASTER TT'!$B$2:$B$587,"TUESDAY",'MASTER TT'!$C$2:$C$587,"17*-2*",'MASTER TT'!$AM$2:$AM$587,"MAY-AUG 2025",'MASTER TT'!$J$2:$J$587,"&gt;=1"))</f>
        <v>0</v>
      </c>
      <c r="S31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4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4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4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4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4" s="79" t="e">
        <f>(COUNTIFS('MASTER TT'!$E$2:$E$68682,$A$2:$A$7563,'MASTER TT'!$B$2:$B$68682,"FRIDAY",'MASTER TT'!$C$2:$C$68682,"0800-1*",'MASTER TT'!$AM$2:$AM$587,"MAY-AUG 2025",'MASTER TT'!$J$2:$J$68682,"&gt;=1"))</f>
        <v>#VALUE!</v>
      </c>
      <c r="AF314" s="79" t="e">
        <f>(COUNTIFS('MASTER TT'!$E$2:$E$68682,$A$2:$A$7563,'MASTER TT'!$B$2:$B$68682,"FRIDAY",'MASTER TT'!$C$2:$C$68682,"1100-1*",'MASTER TT'!$AM$2:$AM$587,"MAY-AUG 2025",'MASTER TT'!$J$2:$J$68682,"&gt;=1"))</f>
        <v>#VALUE!</v>
      </c>
      <c r="AG31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4" s="79" t="e">
        <f>(COUNTIFS('MASTER TT'!$E$2:$E$68682,$A$2:$A$7563,'MASTER TT'!$B$2:$B$68682,"FRIDAY",'MASTER TT'!$C$2:$C$68682,"1400-1*",'MASTER TT'!$AM$2:$AM$587,"MAY-AUG 2025",'MASTER TT'!$J$2:$J$68682,"&gt;=1"))</f>
        <v>#VALUE!</v>
      </c>
      <c r="AJ314" s="79" t="e">
        <f>(COUNTIFS('MASTER TT'!$E$2:$E$68682,$A$2:$A$7563,'MASTER TT'!$B$2:$B$68682,"FRIDAY",'MASTER TT'!$C$2:$C$68682,"17*-2*",'MASTER TT'!$AM$2:$AM$587,"MAY-AUG 2025",'MASTER TT'!$J$2:$J$68682,"&gt;=1"))</f>
        <v>#VALUE!</v>
      </c>
      <c r="AK31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4" s="79">
        <f>(COUNTIFS('MASTER TT'!$E$2:$E$68682,$A$2:$A$7563,'MASTER TT'!$B$2:$B$68682,"SATURDAY",'MASTER TT'!$C$2:$C$68682,"1200-1*",'MASTER TT'!$J$2:$J$68682,"&gt;=1"))</f>
        <v>0</v>
      </c>
      <c r="AN314" s="79">
        <f>(COUNTIFS('MASTER TT'!$E$2:$E$68682,$A$2:$A$7563,'MASTER TT'!$B$2:$B$68682,"SATURDAY",'MASTER TT'!$C$2:$C$68682,"1300-1*",'MASTER TT'!$J$2:$J$68682,"&gt;=1"))</f>
        <v>0</v>
      </c>
      <c r="AO314" s="79">
        <f>(COUNTIFS('MASTER TT'!$E$2:$E$68682,$A$2:$A$7563,'MASTER TT'!$B$2:$B$68682,"SATURDAY",'MASTER TT'!$C$2:$C$68682,"14*-1*",'MASTER TT'!$J$2:$J$68682,"&gt;=1"))</f>
        <v>0</v>
      </c>
      <c r="AP314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4" s="79" t="e">
        <f>(COUNTIFS('MASTER TT'!$E$2:$E$68682,$A$2:$A$7563,'MASTER TT'!$B$2:$B$68682,"SUNDAY",'MASTER TT'!$C$2:$C$68682,"0800-1*",'MASTER TT'!$AM$2:$AM$587,"MAY-AUG 2025",'MASTER TT'!$J$2:$J$68682,"&gt;=1"))</f>
        <v>#VALUE!</v>
      </c>
      <c r="AR314" s="79" t="e">
        <f>(COUNTIFS('MASTER TT'!$E$2:$E$68682,$A$2:$A$7563,'MASTER TT'!$B$2:$B$68682,"SUNDAY",'MASTER TT'!$C$2:$C$68682,"1100-1*",'MASTER TT'!$AM$2:$AM$587,"MAY-AUG 2025",'MASTER TT'!$J$2:$J$68682,"&gt;=1"))</f>
        <v>#VALUE!</v>
      </c>
      <c r="AS314" s="79" t="e">
        <f>(COUNTIFS('MASTER TT'!$E$2:$E$68682,$A$2:$A$7563,'MASTER TT'!$B$2:$B$68682,"SUNDAY",'MASTER TT'!$C$2:$C$68682,"1200-1*",'MASTER TT'!$AM$2:$AM$587,"MAY-AUG 2025",'MASTER TT'!$J$2:$J$68682,"&gt;=1"))</f>
        <v>#VALUE!</v>
      </c>
      <c r="AT314" s="79" t="e">
        <f>(COUNTIFS('MASTER TT'!$E$2:$E$68682,$A$2:$A$7563,'MASTER TT'!$B$2:$B$68682,"SUNDAY",'MASTER TT'!$C$2:$C$68682,"1300-1*",'MASTER TT'!$AM$2:$AM$587,"MAY-AUG 2025",'MASTER TT'!$J$2:$J$68682,"&gt;=1"))</f>
        <v>#VALUE!</v>
      </c>
      <c r="AU314" s="79" t="e">
        <f>(COUNTIFS('MASTER TT'!$E$2:$E$68682,$A$2:$A$7563,'MASTER TT'!$B$2:$B$68682,"SUNDAY",'MASTER TT'!$C$2:$C$68682,"1400-1*",'MASTER TT'!$AM$2:$AM$587,"MAY-AUG 2025",'MASTER TT'!$J$2:$J$68682,"&gt;=1"))</f>
        <v>#VALUE!</v>
      </c>
      <c r="AV314" s="79" t="e">
        <f>(COUNTIFS('MASTER TT'!$E$2:$E$68682,$A$2:$A$7563,'MASTER TT'!$B$2:$B$68682,"SUNDAY",'MASTER TT'!$C$2:$C$68682,"17*-2*",'MASTER TT'!$AM$2:$AM$587,"MAY-AUG 2025",'MASTER TT'!$J$2:$J$68682,"&gt;=1"))</f>
        <v>#VALUE!</v>
      </c>
      <c r="AW314" s="28"/>
      <c r="AX314" s="29"/>
      <c r="AY314" s="28"/>
      <c r="AZ314" s="28"/>
      <c r="BA314" s="28"/>
      <c r="BB314" s="28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1"/>
      <c r="BZ314" s="31"/>
      <c r="CA314" s="30"/>
      <c r="CB314" s="30"/>
      <c r="CC314" s="30"/>
      <c r="CD314" s="30"/>
      <c r="CE314" s="30"/>
      <c r="CF314" s="30"/>
    </row>
    <row r="315" spans="1:84" ht="14.25" customHeight="1">
      <c r="A315" s="128" t="s">
        <v>687</v>
      </c>
      <c r="B315" s="130" t="s">
        <v>510</v>
      </c>
      <c r="C315" s="106"/>
      <c r="D315" s="106"/>
      <c r="E315" s="106"/>
      <c r="F315" s="106" t="s">
        <v>60</v>
      </c>
      <c r="G315" s="79">
        <f>(COUNTIFS('MASTER TT'!$E$2:$E$587,$A$2:$A$7563,'MASTER TT'!$B$2:$B$587,"MONDAY",'MASTER TT'!$C$2:$C$587,"08*-1*",'MASTER TT'!$AM$2:$AM$587,"MAY-AUG 2025",'MASTER TT'!$J$2:$J$587,"&gt;=1"))</f>
        <v>0</v>
      </c>
      <c r="H315" s="79">
        <f>(COUNTIFS('MASTER TT'!$E$2:$E$587,$A$2:$A$7563,'MASTER TT'!$B$2:$B$587,"MONDAY",'MASTER TT'!$C$2:$C$587,"1100-1*",'MASTER TT'!$AM$2:$AM$587,"MAY-AUG 2025",'MASTER TT'!$J$2:$J$587,"&gt;=1"))</f>
        <v>0</v>
      </c>
      <c r="I315" s="79">
        <f>(COUNTIFS('MASTER TT'!$E$2:$E$587,$A$2:$A$7563,'MASTER TT'!$B$2:$B$587,"MONDAY",'MASTER TT'!$C$2:$C$587,"1200-1*",'MASTER TT'!$AM$2:$AM$587,"JAN-APRIL 2025",'MASTER TT'!$J$2:$J$587,"&gt;=1"))</f>
        <v>0</v>
      </c>
      <c r="J315" s="79">
        <f>(COUNTIFS('MASTER TT'!$E$2:$E$587,$A$2:$A$7563,'MASTER TT'!$B$2:$B$587,"MONDAY",'MASTER TT'!$C$2:$C$587,"1300-1*",'MASTER TT'!$AM$2:$AM$587,"JAN-APRIL 2025",'MASTER TT'!$J$2:$J$587,"&gt;=1"))</f>
        <v>0</v>
      </c>
      <c r="K315" s="79">
        <f>(COUNTIFS('MASTER TT'!$E$2:$E$587,$A$2:$A$7563,'MASTER TT'!$B$2:$B$587,"MONDAY",'MASTER TT'!$C$2:$C$587,"14*-1*",'MASTER TT'!$AM$2:$AM$587,"MAY-AUG 2025",'MASTER TT'!$J$2:$J$587,"&gt;=1"))</f>
        <v>0</v>
      </c>
      <c r="L315" s="79">
        <f>(COUNTIFS('MASTER TT'!$E$2:$E$587,$A$2:$A$7563,'MASTER TT'!$B$2:$B$587,"MONDAY",'MASTER TT'!$C$2:$C$587,"17*-*",'MASTER TT'!$AM$2:$AM$587,"JAN-APRIL 2025",'MASTER TT'!$J$2:$J$587,"&gt;=1"))</f>
        <v>0</v>
      </c>
      <c r="M315" s="79">
        <f>(COUNTIFS('MASTER TT'!$E$2:$E$587,$A$2:$A$7563,'MASTER TT'!$B$2:$B$587,"TUESDAY",'MASTER TT'!$C$2:$C$587,"0800-1*",'MASTER TT'!$AM$2:$AM$587,"MAY-AUG 2025",'MASTER TT'!$J$2:$J$587,"&gt;=1"))</f>
        <v>0</v>
      </c>
      <c r="N315" s="79">
        <f>(COUNTIFS('MASTER TT'!$E$2:$E$587,$A$2:$A$7563,'MASTER TT'!$B$2:$B$587,"TUESDAY",'MASTER TT'!$C$2:$C$587,"1100-1*",'MASTER TT'!$AM$2:$AM$587,"JMAY-AUG 2025",'MASTER TT'!$J$2:$J$587,"&gt;=1"))</f>
        <v>0</v>
      </c>
      <c r="O315" s="79">
        <f>(COUNTIFS('MASTER TT'!$E$2:$E$587,$A$2:$A$7563,'MASTER TT'!$B$2:$B$587,"TUESDAY",'MASTER TT'!$C$2:$C$587,"1200-1*",'MASTER TT'!$AM$2:$AM$587,"JAN-APRIL 2025",'MASTER TT'!$J$2:$J$587,"&gt;=1"))</f>
        <v>0</v>
      </c>
      <c r="P315" s="79">
        <f>(COUNTIFS('MASTER TT'!$E$2:$E$587,$A$2:$A$7563,'MASTER TT'!$B$2:$B$587,"TUESDAY",'MASTER TT'!$C$2:$C$587,"1300-1*",'MASTER TT'!$AM$2:$AM$587,"MAY-AUG 2025",'MASTER TT'!$J$2:$J$587,"&gt;=1"))</f>
        <v>0</v>
      </c>
      <c r="Q315" s="79">
        <f>(COUNTIFS('MASTER TT'!$E$2:$E$587,$A$2:$A$7563,'MASTER TT'!$B$2:$B$587,"TUESDAY",'MASTER TT'!$C$2:$C$587,"1400-1*",'MASTER TT'!$AM$2:$AM$587,"MAY-AUG 2025",'MASTER TT'!$J$2:$J$587,"&gt;=1"))</f>
        <v>0</v>
      </c>
      <c r="R315" s="79">
        <f>(COUNTIFS('MASTER TT'!$E$2:$E$587,$A$2:$A$7563,'MASTER TT'!$B$2:$B$587,"TUESDAY",'MASTER TT'!$C$2:$C$587,"17*-2*",'MASTER TT'!$AM$2:$AM$587,"MAY-AUG 2025",'MASTER TT'!$J$2:$J$587,"&gt;=1"))</f>
        <v>0</v>
      </c>
      <c r="S31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5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5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5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5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5" s="79" t="e">
        <f>(COUNTIFS('MASTER TT'!$E$2:$E$68682,$A$2:$A$7563,'MASTER TT'!$B$2:$B$68682,"FRIDAY",'MASTER TT'!$C$2:$C$68682,"0800-1*",'MASTER TT'!$AM$2:$AM$587,"MAY-AUG 2025",'MASTER TT'!$J$2:$J$68682,"&gt;=1"))</f>
        <v>#VALUE!</v>
      </c>
      <c r="AF315" s="79" t="e">
        <f>(COUNTIFS('MASTER TT'!$E$2:$E$68682,$A$2:$A$7563,'MASTER TT'!$B$2:$B$68682,"FRIDAY",'MASTER TT'!$C$2:$C$68682,"1100-1*",'MASTER TT'!$AM$2:$AM$587,"MAY-AUG 2025",'MASTER TT'!$J$2:$J$68682,"&gt;=1"))</f>
        <v>#VALUE!</v>
      </c>
      <c r="AG31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5" s="79" t="e">
        <f>(COUNTIFS('MASTER TT'!$E$2:$E$68682,$A$2:$A$7563,'MASTER TT'!$B$2:$B$68682,"FRIDAY",'MASTER TT'!$C$2:$C$68682,"1400-1*",'MASTER TT'!$AM$2:$AM$587,"MAY-AUG 2025",'MASTER TT'!$J$2:$J$68682,"&gt;=1"))</f>
        <v>#VALUE!</v>
      </c>
      <c r="AJ315" s="79" t="e">
        <f>(COUNTIFS('MASTER TT'!$E$2:$E$68682,$A$2:$A$7563,'MASTER TT'!$B$2:$B$68682,"FRIDAY",'MASTER TT'!$C$2:$C$68682,"17*-2*",'MASTER TT'!$AM$2:$AM$587,"MAY-AUG 2025",'MASTER TT'!$J$2:$J$68682,"&gt;=1"))</f>
        <v>#VALUE!</v>
      </c>
      <c r="AK31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5" s="79">
        <f>(COUNTIFS('MASTER TT'!$E$2:$E$68682,$A$2:$A$7563,'MASTER TT'!$B$2:$B$68682,"SATURDAY",'MASTER TT'!$C$2:$C$68682,"1200-1*",'MASTER TT'!$J$2:$J$68682,"&gt;=1"))</f>
        <v>0</v>
      </c>
      <c r="AN315" s="79">
        <f>(COUNTIFS('MASTER TT'!$E$2:$E$68682,$A$2:$A$7563,'MASTER TT'!$B$2:$B$68682,"SATURDAY",'MASTER TT'!$C$2:$C$68682,"1300-1*",'MASTER TT'!$J$2:$J$68682,"&gt;=1"))</f>
        <v>0</v>
      </c>
      <c r="AO315" s="79">
        <f>(COUNTIFS('MASTER TT'!$E$2:$E$68682,$A$2:$A$7563,'MASTER TT'!$B$2:$B$68682,"SATURDAY",'MASTER TT'!$C$2:$C$68682,"14*-1*",'MASTER TT'!$J$2:$J$68682,"&gt;=1"))</f>
        <v>0</v>
      </c>
      <c r="AP315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5" s="79" t="e">
        <f>(COUNTIFS('MASTER TT'!$E$2:$E$68682,$A$2:$A$7563,'MASTER TT'!$B$2:$B$68682,"SUNDAY",'MASTER TT'!$C$2:$C$68682,"0800-1*",'MASTER TT'!$AM$2:$AM$587,"MAY-AUG 2025",'MASTER TT'!$J$2:$J$68682,"&gt;=1"))</f>
        <v>#VALUE!</v>
      </c>
      <c r="AR315" s="79" t="e">
        <f>(COUNTIFS('MASTER TT'!$E$2:$E$68682,$A$2:$A$7563,'MASTER TT'!$B$2:$B$68682,"SUNDAY",'MASTER TT'!$C$2:$C$68682,"1100-1*",'MASTER TT'!$AM$2:$AM$587,"MAY-AUG 2025",'MASTER TT'!$J$2:$J$68682,"&gt;=1"))</f>
        <v>#VALUE!</v>
      </c>
      <c r="AS315" s="79" t="e">
        <f>(COUNTIFS('MASTER TT'!$E$2:$E$68682,$A$2:$A$7563,'MASTER TT'!$B$2:$B$68682,"SUNDAY",'MASTER TT'!$C$2:$C$68682,"1200-1*",'MASTER TT'!$AM$2:$AM$587,"MAY-AUG 2025",'MASTER TT'!$J$2:$J$68682,"&gt;=1"))</f>
        <v>#VALUE!</v>
      </c>
      <c r="AT315" s="79" t="e">
        <f>(COUNTIFS('MASTER TT'!$E$2:$E$68682,$A$2:$A$7563,'MASTER TT'!$B$2:$B$68682,"SUNDAY",'MASTER TT'!$C$2:$C$68682,"1300-1*",'MASTER TT'!$AM$2:$AM$587,"MAY-AUG 2025",'MASTER TT'!$J$2:$J$68682,"&gt;=1"))</f>
        <v>#VALUE!</v>
      </c>
      <c r="AU315" s="79" t="e">
        <f>(COUNTIFS('MASTER TT'!$E$2:$E$68682,$A$2:$A$7563,'MASTER TT'!$B$2:$B$68682,"SUNDAY",'MASTER TT'!$C$2:$C$68682,"1400-1*",'MASTER TT'!$AM$2:$AM$587,"MAY-AUG 2025",'MASTER TT'!$J$2:$J$68682,"&gt;=1"))</f>
        <v>#VALUE!</v>
      </c>
      <c r="AV315" s="79" t="e">
        <f>(COUNTIFS('MASTER TT'!$E$2:$E$68682,$A$2:$A$7563,'MASTER TT'!$B$2:$B$68682,"SUNDAY",'MASTER TT'!$C$2:$C$68682,"17*-2*",'MASTER TT'!$AM$2:$AM$587,"MAY-AUG 2025",'MASTER TT'!$J$2:$J$68682,"&gt;=1"))</f>
        <v>#VALUE!</v>
      </c>
      <c r="AW315" s="28"/>
      <c r="AX315" s="29"/>
      <c r="AY315" s="28"/>
      <c r="AZ315" s="28"/>
      <c r="BA315" s="28"/>
      <c r="BB315" s="28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132"/>
      <c r="BO315" s="132"/>
      <c r="BP315" s="132"/>
      <c r="BQ315" s="132"/>
      <c r="BR315" s="132"/>
      <c r="BS315" s="132"/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32"/>
      <c r="CE315" s="132"/>
      <c r="CF315" s="132"/>
    </row>
    <row r="316" spans="1:84" ht="14.25" customHeight="1">
      <c r="A316" s="128" t="s">
        <v>688</v>
      </c>
      <c r="B316" s="130" t="s">
        <v>510</v>
      </c>
      <c r="C316" s="106"/>
      <c r="D316" s="106"/>
      <c r="E316" s="106"/>
      <c r="F316" s="106" t="s">
        <v>60</v>
      </c>
      <c r="G316" s="79">
        <f>(COUNTIFS('MASTER TT'!$E$2:$E$587,$A$2:$A$7563,'MASTER TT'!$B$2:$B$587,"MONDAY",'MASTER TT'!$C$2:$C$587,"08*-1*",'MASTER TT'!$AM$2:$AM$587,"MAY-AUG 2025",'MASTER TT'!$J$2:$J$587,"&gt;=1"))</f>
        <v>0</v>
      </c>
      <c r="H316" s="79">
        <f>(COUNTIFS('MASTER TT'!$E$2:$E$587,$A$2:$A$7563,'MASTER TT'!$B$2:$B$587,"MONDAY",'MASTER TT'!$C$2:$C$587,"1100-1*",'MASTER TT'!$AM$2:$AM$587,"MAY-AUG 2025",'MASTER TT'!$J$2:$J$587,"&gt;=1"))</f>
        <v>0</v>
      </c>
      <c r="I316" s="79">
        <f>(COUNTIFS('MASTER TT'!$E$2:$E$587,$A$2:$A$7563,'MASTER TT'!$B$2:$B$587,"MONDAY",'MASTER TT'!$C$2:$C$587,"1200-1*",'MASTER TT'!$AM$2:$AM$587,"JAN-APRIL 2025",'MASTER TT'!$J$2:$J$587,"&gt;=1"))</f>
        <v>0</v>
      </c>
      <c r="J316" s="79">
        <f>(COUNTIFS('MASTER TT'!$E$2:$E$587,$A$2:$A$7563,'MASTER TT'!$B$2:$B$587,"MONDAY",'MASTER TT'!$C$2:$C$587,"1300-1*",'MASTER TT'!$AM$2:$AM$587,"JAN-APRIL 2025",'MASTER TT'!$J$2:$J$587,"&gt;=1"))</f>
        <v>0</v>
      </c>
      <c r="K316" s="79">
        <f>(COUNTIFS('MASTER TT'!$E$2:$E$587,$A$2:$A$7563,'MASTER TT'!$B$2:$B$587,"MONDAY",'MASTER TT'!$C$2:$C$587,"14*-1*",'MASTER TT'!$AM$2:$AM$587,"MAY-AUG 2025",'MASTER TT'!$J$2:$J$587,"&gt;=1"))</f>
        <v>0</v>
      </c>
      <c r="L316" s="79">
        <f>(COUNTIFS('MASTER TT'!$E$2:$E$587,$A$2:$A$7563,'MASTER TT'!$B$2:$B$587,"MONDAY",'MASTER TT'!$C$2:$C$587,"17*-*",'MASTER TT'!$AM$2:$AM$587,"JAN-APRIL 2025",'MASTER TT'!$J$2:$J$587,"&gt;=1"))</f>
        <v>0</v>
      </c>
      <c r="M316" s="79">
        <f>(COUNTIFS('MASTER TT'!$E$2:$E$587,$A$2:$A$7563,'MASTER TT'!$B$2:$B$587,"TUESDAY",'MASTER TT'!$C$2:$C$587,"0800-1*",'MASTER TT'!$AM$2:$AM$587,"MAY-AUG 2025",'MASTER TT'!$J$2:$J$587,"&gt;=1"))</f>
        <v>0</v>
      </c>
      <c r="N316" s="79">
        <f>(COUNTIFS('MASTER TT'!$E$2:$E$587,$A$2:$A$7563,'MASTER TT'!$B$2:$B$587,"TUESDAY",'MASTER TT'!$C$2:$C$587,"1100-1*",'MASTER TT'!$AM$2:$AM$587,"JMAY-AUG 2025",'MASTER TT'!$J$2:$J$587,"&gt;=1"))</f>
        <v>0</v>
      </c>
      <c r="O316" s="79">
        <f>(COUNTIFS('MASTER TT'!$E$2:$E$587,$A$2:$A$7563,'MASTER TT'!$B$2:$B$587,"TUESDAY",'MASTER TT'!$C$2:$C$587,"1200-1*",'MASTER TT'!$AM$2:$AM$587,"JAN-APRIL 2025",'MASTER TT'!$J$2:$J$587,"&gt;=1"))</f>
        <v>0</v>
      </c>
      <c r="P316" s="79">
        <f>(COUNTIFS('MASTER TT'!$E$2:$E$587,$A$2:$A$7563,'MASTER TT'!$B$2:$B$587,"TUESDAY",'MASTER TT'!$C$2:$C$587,"1300-1*",'MASTER TT'!$AM$2:$AM$587,"MAY-AUG 2025",'MASTER TT'!$J$2:$J$587,"&gt;=1"))</f>
        <v>0</v>
      </c>
      <c r="Q316" s="79">
        <f>(COUNTIFS('MASTER TT'!$E$2:$E$587,$A$2:$A$7563,'MASTER TT'!$B$2:$B$587,"TUESDAY",'MASTER TT'!$C$2:$C$587,"1400-1*",'MASTER TT'!$AM$2:$AM$587,"MAY-AUG 2025",'MASTER TT'!$J$2:$J$587,"&gt;=1"))</f>
        <v>0</v>
      </c>
      <c r="R316" s="79">
        <f>(COUNTIFS('MASTER TT'!$E$2:$E$587,$A$2:$A$7563,'MASTER TT'!$B$2:$B$587,"TUESDAY",'MASTER TT'!$C$2:$C$587,"17*-2*",'MASTER TT'!$AM$2:$AM$587,"MAY-AUG 2025",'MASTER TT'!$J$2:$J$587,"&gt;=1"))</f>
        <v>0</v>
      </c>
      <c r="S31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6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6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6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6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6" s="79" t="e">
        <f>(COUNTIFS('MASTER TT'!$E$2:$E$68682,$A$2:$A$7563,'MASTER TT'!$B$2:$B$68682,"FRIDAY",'MASTER TT'!$C$2:$C$68682,"0800-1*",'MASTER TT'!$AM$2:$AM$587,"MAY-AUG 2025",'MASTER TT'!$J$2:$J$68682,"&gt;=1"))</f>
        <v>#VALUE!</v>
      </c>
      <c r="AF316" s="79" t="e">
        <f>(COUNTIFS('MASTER TT'!$E$2:$E$68682,$A$2:$A$7563,'MASTER TT'!$B$2:$B$68682,"FRIDAY",'MASTER TT'!$C$2:$C$68682,"1100-1*",'MASTER TT'!$AM$2:$AM$587,"MAY-AUG 2025",'MASTER TT'!$J$2:$J$68682,"&gt;=1"))</f>
        <v>#VALUE!</v>
      </c>
      <c r="AG31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6" s="79" t="e">
        <f>(COUNTIFS('MASTER TT'!$E$2:$E$68682,$A$2:$A$7563,'MASTER TT'!$B$2:$B$68682,"FRIDAY",'MASTER TT'!$C$2:$C$68682,"1400-1*",'MASTER TT'!$AM$2:$AM$587,"MAY-AUG 2025",'MASTER TT'!$J$2:$J$68682,"&gt;=1"))</f>
        <v>#VALUE!</v>
      </c>
      <c r="AJ316" s="79" t="e">
        <f>(COUNTIFS('MASTER TT'!$E$2:$E$68682,$A$2:$A$7563,'MASTER TT'!$B$2:$B$68682,"FRIDAY",'MASTER TT'!$C$2:$C$68682,"17*-2*",'MASTER TT'!$AM$2:$AM$587,"MAY-AUG 2025",'MASTER TT'!$J$2:$J$68682,"&gt;=1"))</f>
        <v>#VALUE!</v>
      </c>
      <c r="AK31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6" s="79">
        <f>(COUNTIFS('MASTER TT'!$E$2:$E$68682,$A$2:$A$7563,'MASTER TT'!$B$2:$B$68682,"SATURDAY",'MASTER TT'!$C$2:$C$68682,"1200-1*",'MASTER TT'!$J$2:$J$68682,"&gt;=1"))</f>
        <v>0</v>
      </c>
      <c r="AN316" s="79">
        <f>(COUNTIFS('MASTER TT'!$E$2:$E$68682,$A$2:$A$7563,'MASTER TT'!$B$2:$B$68682,"SATURDAY",'MASTER TT'!$C$2:$C$68682,"1300-1*",'MASTER TT'!$J$2:$J$68682,"&gt;=1"))</f>
        <v>0</v>
      </c>
      <c r="AO316" s="79">
        <f>(COUNTIFS('MASTER TT'!$E$2:$E$68682,$A$2:$A$7563,'MASTER TT'!$B$2:$B$68682,"SATURDAY",'MASTER TT'!$C$2:$C$68682,"14*-1*",'MASTER TT'!$J$2:$J$68682,"&gt;=1"))</f>
        <v>0</v>
      </c>
      <c r="AP316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6" s="79" t="e">
        <f>(COUNTIFS('MASTER TT'!$E$2:$E$68682,$A$2:$A$7563,'MASTER TT'!$B$2:$B$68682,"SUNDAY",'MASTER TT'!$C$2:$C$68682,"0800-1*",'MASTER TT'!$AM$2:$AM$587,"MAY-AUG 2025",'MASTER TT'!$J$2:$J$68682,"&gt;=1"))</f>
        <v>#VALUE!</v>
      </c>
      <c r="AR316" s="79" t="e">
        <f>(COUNTIFS('MASTER TT'!$E$2:$E$68682,$A$2:$A$7563,'MASTER TT'!$B$2:$B$68682,"SUNDAY",'MASTER TT'!$C$2:$C$68682,"1100-1*",'MASTER TT'!$AM$2:$AM$587,"MAY-AUG 2025",'MASTER TT'!$J$2:$J$68682,"&gt;=1"))</f>
        <v>#VALUE!</v>
      </c>
      <c r="AS316" s="79" t="e">
        <f>(COUNTIFS('MASTER TT'!$E$2:$E$68682,$A$2:$A$7563,'MASTER TT'!$B$2:$B$68682,"SUNDAY",'MASTER TT'!$C$2:$C$68682,"1200-1*",'MASTER TT'!$AM$2:$AM$587,"MAY-AUG 2025",'MASTER TT'!$J$2:$J$68682,"&gt;=1"))</f>
        <v>#VALUE!</v>
      </c>
      <c r="AT316" s="79" t="e">
        <f>(COUNTIFS('MASTER TT'!$E$2:$E$68682,$A$2:$A$7563,'MASTER TT'!$B$2:$B$68682,"SUNDAY",'MASTER TT'!$C$2:$C$68682,"1300-1*",'MASTER TT'!$AM$2:$AM$587,"MAY-AUG 2025",'MASTER TT'!$J$2:$J$68682,"&gt;=1"))</f>
        <v>#VALUE!</v>
      </c>
      <c r="AU316" s="79" t="e">
        <f>(COUNTIFS('MASTER TT'!$E$2:$E$68682,$A$2:$A$7563,'MASTER TT'!$B$2:$B$68682,"SUNDAY",'MASTER TT'!$C$2:$C$68682,"1400-1*",'MASTER TT'!$AM$2:$AM$587,"MAY-AUG 2025",'MASTER TT'!$J$2:$J$68682,"&gt;=1"))</f>
        <v>#VALUE!</v>
      </c>
      <c r="AV316" s="79" t="e">
        <f>(COUNTIFS('MASTER TT'!$E$2:$E$68682,$A$2:$A$7563,'MASTER TT'!$B$2:$B$68682,"SUNDAY",'MASTER TT'!$C$2:$C$68682,"17*-2*",'MASTER TT'!$AM$2:$AM$587,"MAY-AUG 2025",'MASTER TT'!$J$2:$J$68682,"&gt;=1"))</f>
        <v>#VALUE!</v>
      </c>
      <c r="AW316" s="28"/>
      <c r="AX316" s="29"/>
      <c r="AY316" s="28"/>
      <c r="AZ316" s="28"/>
      <c r="BA316" s="28"/>
      <c r="BB316" s="28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132"/>
      <c r="BO316" s="132"/>
      <c r="BP316" s="132"/>
      <c r="BQ316" s="132"/>
      <c r="BR316" s="132"/>
      <c r="BS316" s="132"/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32"/>
      <c r="CE316" s="132"/>
      <c r="CF316" s="132"/>
    </row>
    <row r="317" spans="1:84" ht="14.25" customHeight="1">
      <c r="A317" s="128" t="s">
        <v>689</v>
      </c>
      <c r="B317" s="130" t="s">
        <v>510</v>
      </c>
      <c r="C317" s="106"/>
      <c r="D317" s="106"/>
      <c r="E317" s="106"/>
      <c r="F317" s="106" t="s">
        <v>460</v>
      </c>
      <c r="G317" s="79">
        <f>(COUNTIFS('MASTER TT'!$E$2:$E$587,$A$2:$A$7563,'MASTER TT'!$B$2:$B$587,"MONDAY",'MASTER TT'!$C$2:$C$587,"08*-1*",'MASTER TT'!$AM$2:$AM$587,"MAY-AUG 2025",'MASTER TT'!$J$2:$J$587,"&gt;=1"))</f>
        <v>0</v>
      </c>
      <c r="H317" s="79">
        <f>(COUNTIFS('MASTER TT'!$E$2:$E$587,$A$2:$A$7563,'MASTER TT'!$B$2:$B$587,"MONDAY",'MASTER TT'!$C$2:$C$587,"1100-1*",'MASTER TT'!$AM$2:$AM$587,"MAY-AUG 2025",'MASTER TT'!$J$2:$J$587,"&gt;=1"))</f>
        <v>0</v>
      </c>
      <c r="I317" s="79">
        <f>(COUNTIFS('MASTER TT'!$E$2:$E$587,$A$2:$A$7563,'MASTER TT'!$B$2:$B$587,"MONDAY",'MASTER TT'!$C$2:$C$587,"1200-1*",'MASTER TT'!$AM$2:$AM$587,"JAN-APRIL 2025",'MASTER TT'!$J$2:$J$587,"&gt;=1"))</f>
        <v>0</v>
      </c>
      <c r="J317" s="79">
        <f>(COUNTIFS('MASTER TT'!$E$2:$E$587,$A$2:$A$7563,'MASTER TT'!$B$2:$B$587,"MONDAY",'MASTER TT'!$C$2:$C$587,"1300-1*",'MASTER TT'!$AM$2:$AM$587,"JAN-APRIL 2025",'MASTER TT'!$J$2:$J$587,"&gt;=1"))</f>
        <v>0</v>
      </c>
      <c r="K317" s="79">
        <f>(COUNTIFS('MASTER TT'!$E$2:$E$587,$A$2:$A$7563,'MASTER TT'!$B$2:$B$587,"MONDAY",'MASTER TT'!$C$2:$C$587,"14*-1*",'MASTER TT'!$AM$2:$AM$587,"MAY-AUG 2025",'MASTER TT'!$J$2:$J$587,"&gt;=1"))</f>
        <v>0</v>
      </c>
      <c r="L317" s="79">
        <f>(COUNTIFS('MASTER TT'!$E$2:$E$587,$A$2:$A$7563,'MASTER TT'!$B$2:$B$587,"MONDAY",'MASTER TT'!$C$2:$C$587,"17*-*",'MASTER TT'!$AM$2:$AM$587,"JAN-APRIL 2025",'MASTER TT'!$J$2:$J$587,"&gt;=1"))</f>
        <v>0</v>
      </c>
      <c r="M317" s="79">
        <f>(COUNTIFS('MASTER TT'!$E$2:$E$587,$A$2:$A$7563,'MASTER TT'!$B$2:$B$587,"TUESDAY",'MASTER TT'!$C$2:$C$587,"0800-1*",'MASTER TT'!$AM$2:$AM$587,"MAY-AUG 2025",'MASTER TT'!$J$2:$J$587,"&gt;=1"))</f>
        <v>0</v>
      </c>
      <c r="N317" s="79">
        <f>(COUNTIFS('MASTER TT'!$E$2:$E$587,$A$2:$A$7563,'MASTER TT'!$B$2:$B$587,"TUESDAY",'MASTER TT'!$C$2:$C$587,"1100-1*",'MASTER TT'!$AM$2:$AM$587,"JMAY-AUG 2025",'MASTER TT'!$J$2:$J$587,"&gt;=1"))</f>
        <v>0</v>
      </c>
      <c r="O317" s="79">
        <f>(COUNTIFS('MASTER TT'!$E$2:$E$587,$A$2:$A$7563,'MASTER TT'!$B$2:$B$587,"TUESDAY",'MASTER TT'!$C$2:$C$587,"1200-1*",'MASTER TT'!$AM$2:$AM$587,"JAN-APRIL 2025",'MASTER TT'!$J$2:$J$587,"&gt;=1"))</f>
        <v>0</v>
      </c>
      <c r="P317" s="79">
        <f>(COUNTIFS('MASTER TT'!$E$2:$E$587,$A$2:$A$7563,'MASTER TT'!$B$2:$B$587,"TUESDAY",'MASTER TT'!$C$2:$C$587,"1300-1*",'MASTER TT'!$AM$2:$AM$587,"MAY-AUG 2025",'MASTER TT'!$J$2:$J$587,"&gt;=1"))</f>
        <v>0</v>
      </c>
      <c r="Q317" s="79">
        <f>(COUNTIFS('MASTER TT'!$E$2:$E$587,$A$2:$A$7563,'MASTER TT'!$B$2:$B$587,"TUESDAY",'MASTER TT'!$C$2:$C$587,"1400-1*",'MASTER TT'!$AM$2:$AM$587,"MAY-AUG 2025",'MASTER TT'!$J$2:$J$587,"&gt;=1"))</f>
        <v>0</v>
      </c>
      <c r="R317" s="79">
        <f>(COUNTIFS('MASTER TT'!$E$2:$E$587,$A$2:$A$7563,'MASTER TT'!$B$2:$B$587,"TUESDAY",'MASTER TT'!$C$2:$C$587,"17*-2*",'MASTER TT'!$AM$2:$AM$587,"MAY-AUG 2025",'MASTER TT'!$J$2:$J$587,"&gt;=1"))</f>
        <v>0</v>
      </c>
      <c r="S317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7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7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7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7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7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7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7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7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7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7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7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7" s="79" t="e">
        <f>(COUNTIFS('MASTER TT'!$E$2:$E$68682,$A$2:$A$7563,'MASTER TT'!$B$2:$B$68682,"FRIDAY",'MASTER TT'!$C$2:$C$68682,"0800-1*",'MASTER TT'!$AM$2:$AM$587,"MAY-AUG 2025",'MASTER TT'!$J$2:$J$68682,"&gt;=1"))</f>
        <v>#VALUE!</v>
      </c>
      <c r="AF317" s="79" t="e">
        <f>(COUNTIFS('MASTER TT'!$E$2:$E$68682,$A$2:$A$7563,'MASTER TT'!$B$2:$B$68682,"FRIDAY",'MASTER TT'!$C$2:$C$68682,"1100-1*",'MASTER TT'!$AM$2:$AM$587,"MAY-AUG 2025",'MASTER TT'!$J$2:$J$68682,"&gt;=1"))</f>
        <v>#VALUE!</v>
      </c>
      <c r="AG317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7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7" s="79" t="e">
        <f>(COUNTIFS('MASTER TT'!$E$2:$E$68682,$A$2:$A$7563,'MASTER TT'!$B$2:$B$68682,"FRIDAY",'MASTER TT'!$C$2:$C$68682,"1400-1*",'MASTER TT'!$AM$2:$AM$587,"MAY-AUG 2025",'MASTER TT'!$J$2:$J$68682,"&gt;=1"))</f>
        <v>#VALUE!</v>
      </c>
      <c r="AJ317" s="79" t="e">
        <f>(COUNTIFS('MASTER TT'!$E$2:$E$68682,$A$2:$A$7563,'MASTER TT'!$B$2:$B$68682,"FRIDAY",'MASTER TT'!$C$2:$C$68682,"17*-2*",'MASTER TT'!$AM$2:$AM$587,"MAY-AUG 2025",'MASTER TT'!$J$2:$J$68682,"&gt;=1"))</f>
        <v>#VALUE!</v>
      </c>
      <c r="AK317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7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7" s="79">
        <f>(COUNTIFS('MASTER TT'!$E$2:$E$68682,$A$2:$A$7563,'MASTER TT'!$B$2:$B$68682,"SATURDAY",'MASTER TT'!$C$2:$C$68682,"1200-1*",'MASTER TT'!$J$2:$J$68682,"&gt;=1"))</f>
        <v>0</v>
      </c>
      <c r="AN317" s="79">
        <f>(COUNTIFS('MASTER TT'!$E$2:$E$68682,$A$2:$A$7563,'MASTER TT'!$B$2:$B$68682,"SATURDAY",'MASTER TT'!$C$2:$C$68682,"1300-1*",'MASTER TT'!$J$2:$J$68682,"&gt;=1"))</f>
        <v>0</v>
      </c>
      <c r="AO317" s="79">
        <f>(COUNTIFS('MASTER TT'!$E$2:$E$68682,$A$2:$A$7563,'MASTER TT'!$B$2:$B$68682,"SATURDAY",'MASTER TT'!$C$2:$C$68682,"14*-1*",'MASTER TT'!$J$2:$J$68682,"&gt;=1"))</f>
        <v>0</v>
      </c>
      <c r="AP317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7" s="79" t="e">
        <f>(COUNTIFS('MASTER TT'!$E$2:$E$68682,$A$2:$A$7563,'MASTER TT'!$B$2:$B$68682,"SUNDAY",'MASTER TT'!$C$2:$C$68682,"0800-1*",'MASTER TT'!$AM$2:$AM$587,"MAY-AUG 2025",'MASTER TT'!$J$2:$J$68682,"&gt;=1"))</f>
        <v>#VALUE!</v>
      </c>
      <c r="AR317" s="79" t="e">
        <f>(COUNTIFS('MASTER TT'!$E$2:$E$68682,$A$2:$A$7563,'MASTER TT'!$B$2:$B$68682,"SUNDAY",'MASTER TT'!$C$2:$C$68682,"1100-1*",'MASTER TT'!$AM$2:$AM$587,"MAY-AUG 2025",'MASTER TT'!$J$2:$J$68682,"&gt;=1"))</f>
        <v>#VALUE!</v>
      </c>
      <c r="AS317" s="79" t="e">
        <f>(COUNTIFS('MASTER TT'!$E$2:$E$68682,$A$2:$A$7563,'MASTER TT'!$B$2:$B$68682,"SUNDAY",'MASTER TT'!$C$2:$C$68682,"1200-1*",'MASTER TT'!$AM$2:$AM$587,"MAY-AUG 2025",'MASTER TT'!$J$2:$J$68682,"&gt;=1"))</f>
        <v>#VALUE!</v>
      </c>
      <c r="AT317" s="79" t="e">
        <f>(COUNTIFS('MASTER TT'!$E$2:$E$68682,$A$2:$A$7563,'MASTER TT'!$B$2:$B$68682,"SUNDAY",'MASTER TT'!$C$2:$C$68682,"1300-1*",'MASTER TT'!$AM$2:$AM$587,"MAY-AUG 2025",'MASTER TT'!$J$2:$J$68682,"&gt;=1"))</f>
        <v>#VALUE!</v>
      </c>
      <c r="AU317" s="79" t="e">
        <f>(COUNTIFS('MASTER TT'!$E$2:$E$68682,$A$2:$A$7563,'MASTER TT'!$B$2:$B$68682,"SUNDAY",'MASTER TT'!$C$2:$C$68682,"1400-1*",'MASTER TT'!$AM$2:$AM$587,"MAY-AUG 2025",'MASTER TT'!$J$2:$J$68682,"&gt;=1"))</f>
        <v>#VALUE!</v>
      </c>
      <c r="AV317" s="79" t="e">
        <f>(COUNTIFS('MASTER TT'!$E$2:$E$68682,$A$2:$A$7563,'MASTER TT'!$B$2:$B$68682,"SUNDAY",'MASTER TT'!$C$2:$C$68682,"17*-2*",'MASTER TT'!$AM$2:$AM$587,"MAY-AUG 2025",'MASTER TT'!$J$2:$J$68682,"&gt;=1"))</f>
        <v>#VALUE!</v>
      </c>
      <c r="AW317" s="28"/>
      <c r="AX317" s="29"/>
      <c r="AY317" s="28"/>
      <c r="AZ317" s="28"/>
      <c r="BA317" s="28"/>
      <c r="BB317" s="28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132"/>
      <c r="BO317" s="132"/>
      <c r="BP317" s="132"/>
      <c r="BQ317" s="132"/>
      <c r="BR317" s="132"/>
      <c r="BS317" s="132"/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32"/>
      <c r="CE317" s="132"/>
      <c r="CF317" s="132"/>
    </row>
    <row r="318" spans="1:84" ht="14.25" customHeight="1">
      <c r="A318" s="128" t="s">
        <v>690</v>
      </c>
      <c r="B318" s="130" t="s">
        <v>510</v>
      </c>
      <c r="C318" s="106"/>
      <c r="D318" s="106"/>
      <c r="E318" s="106"/>
      <c r="F318" s="106" t="s">
        <v>460</v>
      </c>
      <c r="G318" s="79">
        <f>(COUNTIFS('MASTER TT'!$E$2:$E$587,$A$2:$A$7563,'MASTER TT'!$B$2:$B$587,"MONDAY",'MASTER TT'!$C$2:$C$587,"08*-1*",'MASTER TT'!$AM$2:$AM$587,"MAY-AUG 2025",'MASTER TT'!$J$2:$J$587,"&gt;=1"))</f>
        <v>0</v>
      </c>
      <c r="H318" s="79">
        <f>(COUNTIFS('MASTER TT'!$E$2:$E$587,$A$2:$A$7563,'MASTER TT'!$B$2:$B$587,"MONDAY",'MASTER TT'!$C$2:$C$587,"1100-1*",'MASTER TT'!$AM$2:$AM$587,"MAY-AUG 2025",'MASTER TT'!$J$2:$J$587,"&gt;=1"))</f>
        <v>0</v>
      </c>
      <c r="I318" s="79">
        <f>(COUNTIFS('MASTER TT'!$E$2:$E$587,$A$2:$A$7563,'MASTER TT'!$B$2:$B$587,"MONDAY",'MASTER TT'!$C$2:$C$587,"1200-1*",'MASTER TT'!$AM$2:$AM$587,"JAN-APRIL 2025",'MASTER TT'!$J$2:$J$587,"&gt;=1"))</f>
        <v>0</v>
      </c>
      <c r="J318" s="79">
        <f>(COUNTIFS('MASTER TT'!$E$2:$E$587,$A$2:$A$7563,'MASTER TT'!$B$2:$B$587,"MONDAY",'MASTER TT'!$C$2:$C$587,"1300-1*",'MASTER TT'!$AM$2:$AM$587,"JAN-APRIL 2025",'MASTER TT'!$J$2:$J$587,"&gt;=1"))</f>
        <v>0</v>
      </c>
      <c r="K318" s="79">
        <f>(COUNTIFS('MASTER TT'!$E$2:$E$587,$A$2:$A$7563,'MASTER TT'!$B$2:$B$587,"MONDAY",'MASTER TT'!$C$2:$C$587,"14*-1*",'MASTER TT'!$AM$2:$AM$587,"MAY-AUG 2025",'MASTER TT'!$J$2:$J$587,"&gt;=1"))</f>
        <v>0</v>
      </c>
      <c r="L318" s="79">
        <f>(COUNTIFS('MASTER TT'!$E$2:$E$587,$A$2:$A$7563,'MASTER TT'!$B$2:$B$587,"MONDAY",'MASTER TT'!$C$2:$C$587,"17*-*",'MASTER TT'!$AM$2:$AM$587,"JAN-APRIL 2025",'MASTER TT'!$J$2:$J$587,"&gt;=1"))</f>
        <v>0</v>
      </c>
      <c r="M318" s="79">
        <f>(COUNTIFS('MASTER TT'!$E$2:$E$587,$A$2:$A$7563,'MASTER TT'!$B$2:$B$587,"TUESDAY",'MASTER TT'!$C$2:$C$587,"0800-1*",'MASTER TT'!$AM$2:$AM$587,"MAY-AUG 2025",'MASTER TT'!$J$2:$J$587,"&gt;=1"))</f>
        <v>0</v>
      </c>
      <c r="N318" s="79">
        <f>(COUNTIFS('MASTER TT'!$E$2:$E$587,$A$2:$A$7563,'MASTER TT'!$B$2:$B$587,"TUESDAY",'MASTER TT'!$C$2:$C$587,"1100-1*",'MASTER TT'!$AM$2:$AM$587,"JMAY-AUG 2025",'MASTER TT'!$J$2:$J$587,"&gt;=1"))</f>
        <v>0</v>
      </c>
      <c r="O318" s="79">
        <f>(COUNTIFS('MASTER TT'!$E$2:$E$587,$A$2:$A$7563,'MASTER TT'!$B$2:$B$587,"TUESDAY",'MASTER TT'!$C$2:$C$587,"1200-1*",'MASTER TT'!$AM$2:$AM$587,"JAN-APRIL 2025",'MASTER TT'!$J$2:$J$587,"&gt;=1"))</f>
        <v>0</v>
      </c>
      <c r="P318" s="79">
        <f>(COUNTIFS('MASTER TT'!$E$2:$E$587,$A$2:$A$7563,'MASTER TT'!$B$2:$B$587,"TUESDAY",'MASTER TT'!$C$2:$C$587,"1300-1*",'MASTER TT'!$AM$2:$AM$587,"MAY-AUG 2025",'MASTER TT'!$J$2:$J$587,"&gt;=1"))</f>
        <v>0</v>
      </c>
      <c r="Q318" s="79">
        <f>(COUNTIFS('MASTER TT'!$E$2:$E$587,$A$2:$A$7563,'MASTER TT'!$B$2:$B$587,"TUESDAY",'MASTER TT'!$C$2:$C$587,"1400-1*",'MASTER TT'!$AM$2:$AM$587,"MAY-AUG 2025",'MASTER TT'!$J$2:$J$587,"&gt;=1"))</f>
        <v>0</v>
      </c>
      <c r="R318" s="79">
        <f>(COUNTIFS('MASTER TT'!$E$2:$E$587,$A$2:$A$7563,'MASTER TT'!$B$2:$B$587,"TUESDAY",'MASTER TT'!$C$2:$C$587,"17*-2*",'MASTER TT'!$AM$2:$AM$587,"MAY-AUG 2025",'MASTER TT'!$J$2:$J$587,"&gt;=1"))</f>
        <v>0</v>
      </c>
      <c r="S318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8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8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8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8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8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8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8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8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8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8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8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8" s="79" t="e">
        <f>(COUNTIFS('MASTER TT'!$E$2:$E$68682,$A$2:$A$7563,'MASTER TT'!$B$2:$B$68682,"FRIDAY",'MASTER TT'!$C$2:$C$68682,"0800-1*",'MASTER TT'!$AM$2:$AM$587,"MAY-AUG 2025",'MASTER TT'!$J$2:$J$68682,"&gt;=1"))</f>
        <v>#VALUE!</v>
      </c>
      <c r="AF318" s="79" t="e">
        <f>(COUNTIFS('MASTER TT'!$E$2:$E$68682,$A$2:$A$7563,'MASTER TT'!$B$2:$B$68682,"FRIDAY",'MASTER TT'!$C$2:$C$68682,"1100-1*",'MASTER TT'!$AM$2:$AM$587,"MAY-AUG 2025",'MASTER TT'!$J$2:$J$68682,"&gt;=1"))</f>
        <v>#VALUE!</v>
      </c>
      <c r="AG318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8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8" s="79" t="e">
        <f>(COUNTIFS('MASTER TT'!$E$2:$E$68682,$A$2:$A$7563,'MASTER TT'!$B$2:$B$68682,"FRIDAY",'MASTER TT'!$C$2:$C$68682,"1400-1*",'MASTER TT'!$AM$2:$AM$587,"MAY-AUG 2025",'MASTER TT'!$J$2:$J$68682,"&gt;=1"))</f>
        <v>#VALUE!</v>
      </c>
      <c r="AJ318" s="79" t="e">
        <f>(COUNTIFS('MASTER TT'!$E$2:$E$68682,$A$2:$A$7563,'MASTER TT'!$B$2:$B$68682,"FRIDAY",'MASTER TT'!$C$2:$C$68682,"17*-2*",'MASTER TT'!$AM$2:$AM$587,"MAY-AUG 2025",'MASTER TT'!$J$2:$J$68682,"&gt;=1"))</f>
        <v>#VALUE!</v>
      </c>
      <c r="AK318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8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8" s="79">
        <f>(COUNTIFS('MASTER TT'!$E$2:$E$68682,$A$2:$A$7563,'MASTER TT'!$B$2:$B$68682,"SATURDAY",'MASTER TT'!$C$2:$C$68682,"1200-1*",'MASTER TT'!$J$2:$J$68682,"&gt;=1"))</f>
        <v>0</v>
      </c>
      <c r="AN318" s="79">
        <f>(COUNTIFS('MASTER TT'!$E$2:$E$68682,$A$2:$A$7563,'MASTER TT'!$B$2:$B$68682,"SATURDAY",'MASTER TT'!$C$2:$C$68682,"1300-1*",'MASTER TT'!$J$2:$J$68682,"&gt;=1"))</f>
        <v>0</v>
      </c>
      <c r="AO318" s="79">
        <f>(COUNTIFS('MASTER TT'!$E$2:$E$68682,$A$2:$A$7563,'MASTER TT'!$B$2:$B$68682,"SATURDAY",'MASTER TT'!$C$2:$C$68682,"14*-1*",'MASTER TT'!$J$2:$J$68682,"&gt;=1"))</f>
        <v>0</v>
      </c>
      <c r="AP318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8" s="79" t="e">
        <f>(COUNTIFS('MASTER TT'!$E$2:$E$68682,$A$2:$A$7563,'MASTER TT'!$B$2:$B$68682,"SUNDAY",'MASTER TT'!$C$2:$C$68682,"0800-1*",'MASTER TT'!$AM$2:$AM$587,"MAY-AUG 2025",'MASTER TT'!$J$2:$J$68682,"&gt;=1"))</f>
        <v>#VALUE!</v>
      </c>
      <c r="AR318" s="79" t="e">
        <f>(COUNTIFS('MASTER TT'!$E$2:$E$68682,$A$2:$A$7563,'MASTER TT'!$B$2:$B$68682,"SUNDAY",'MASTER TT'!$C$2:$C$68682,"1100-1*",'MASTER TT'!$AM$2:$AM$587,"MAY-AUG 2025",'MASTER TT'!$J$2:$J$68682,"&gt;=1"))</f>
        <v>#VALUE!</v>
      </c>
      <c r="AS318" s="79" t="e">
        <f>(COUNTIFS('MASTER TT'!$E$2:$E$68682,$A$2:$A$7563,'MASTER TT'!$B$2:$B$68682,"SUNDAY",'MASTER TT'!$C$2:$C$68682,"1200-1*",'MASTER TT'!$AM$2:$AM$587,"MAY-AUG 2025",'MASTER TT'!$J$2:$J$68682,"&gt;=1"))</f>
        <v>#VALUE!</v>
      </c>
      <c r="AT318" s="79" t="e">
        <f>(COUNTIFS('MASTER TT'!$E$2:$E$68682,$A$2:$A$7563,'MASTER TT'!$B$2:$B$68682,"SUNDAY",'MASTER TT'!$C$2:$C$68682,"1300-1*",'MASTER TT'!$AM$2:$AM$587,"MAY-AUG 2025",'MASTER TT'!$J$2:$J$68682,"&gt;=1"))</f>
        <v>#VALUE!</v>
      </c>
      <c r="AU318" s="79" t="e">
        <f>(COUNTIFS('MASTER TT'!$E$2:$E$68682,$A$2:$A$7563,'MASTER TT'!$B$2:$B$68682,"SUNDAY",'MASTER TT'!$C$2:$C$68682,"1400-1*",'MASTER TT'!$AM$2:$AM$587,"MAY-AUG 2025",'MASTER TT'!$J$2:$J$68682,"&gt;=1"))</f>
        <v>#VALUE!</v>
      </c>
      <c r="AV318" s="79" t="e">
        <f>(COUNTIFS('MASTER TT'!$E$2:$E$68682,$A$2:$A$7563,'MASTER TT'!$B$2:$B$68682,"SUNDAY",'MASTER TT'!$C$2:$C$68682,"17*-2*",'MASTER TT'!$AM$2:$AM$587,"MAY-AUG 2025",'MASTER TT'!$J$2:$J$68682,"&gt;=1"))</f>
        <v>#VALUE!</v>
      </c>
      <c r="AW318" s="28"/>
      <c r="AX318" s="29"/>
      <c r="AY318" s="28"/>
      <c r="AZ318" s="28"/>
      <c r="BA318" s="28"/>
      <c r="BB318" s="28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132"/>
      <c r="BO318" s="132"/>
      <c r="BP318" s="132"/>
      <c r="BQ318" s="132"/>
      <c r="BR318" s="132"/>
      <c r="BS318" s="132"/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32"/>
      <c r="CE318" s="132"/>
      <c r="CF318" s="132"/>
    </row>
    <row r="319" spans="1:84" ht="14.25" customHeight="1">
      <c r="A319" s="128" t="s">
        <v>691</v>
      </c>
      <c r="B319" s="130" t="s">
        <v>510</v>
      </c>
      <c r="C319" s="106"/>
      <c r="D319" s="106"/>
      <c r="E319" s="106"/>
      <c r="F319" s="106" t="s">
        <v>460</v>
      </c>
      <c r="G319" s="79">
        <f>(COUNTIFS('MASTER TT'!$E$2:$E$587,$A$2:$A$7563,'MASTER TT'!$B$2:$B$587,"MONDAY",'MASTER TT'!$C$2:$C$587,"08*-1*",'MASTER TT'!$AM$2:$AM$587,"MAY-AUG 2025",'MASTER TT'!$J$2:$J$587,"&gt;=1"))</f>
        <v>0</v>
      </c>
      <c r="H319" s="79">
        <f>(COUNTIFS('MASTER TT'!$E$2:$E$587,$A$2:$A$7563,'MASTER TT'!$B$2:$B$587,"MONDAY",'MASTER TT'!$C$2:$C$587,"1100-1*",'MASTER TT'!$AM$2:$AM$587,"MAY-AUG 2025",'MASTER TT'!$J$2:$J$587,"&gt;=1"))</f>
        <v>0</v>
      </c>
      <c r="I319" s="79">
        <f>(COUNTIFS('MASTER TT'!$E$2:$E$587,$A$2:$A$7563,'MASTER TT'!$B$2:$B$587,"MONDAY",'MASTER TT'!$C$2:$C$587,"1200-1*",'MASTER TT'!$AM$2:$AM$587,"JAN-APRIL 2025",'MASTER TT'!$J$2:$J$587,"&gt;=1"))</f>
        <v>0</v>
      </c>
      <c r="J319" s="79">
        <f>(COUNTIFS('MASTER TT'!$E$2:$E$587,$A$2:$A$7563,'MASTER TT'!$B$2:$B$587,"MONDAY",'MASTER TT'!$C$2:$C$587,"1300-1*",'MASTER TT'!$AM$2:$AM$587,"JAN-APRIL 2025",'MASTER TT'!$J$2:$J$587,"&gt;=1"))</f>
        <v>0</v>
      </c>
      <c r="K319" s="79">
        <f>(COUNTIFS('MASTER TT'!$E$2:$E$587,$A$2:$A$7563,'MASTER TT'!$B$2:$B$587,"MONDAY",'MASTER TT'!$C$2:$C$587,"14*-1*",'MASTER TT'!$AM$2:$AM$587,"MAY-AUG 2025",'MASTER TT'!$J$2:$J$587,"&gt;=1"))</f>
        <v>0</v>
      </c>
      <c r="L319" s="79">
        <f>(COUNTIFS('MASTER TT'!$E$2:$E$587,$A$2:$A$7563,'MASTER TT'!$B$2:$B$587,"MONDAY",'MASTER TT'!$C$2:$C$587,"17*-*",'MASTER TT'!$AM$2:$AM$587,"JAN-APRIL 2025",'MASTER TT'!$J$2:$J$587,"&gt;=1"))</f>
        <v>0</v>
      </c>
      <c r="M319" s="79">
        <f>(COUNTIFS('MASTER TT'!$E$2:$E$587,$A$2:$A$7563,'MASTER TT'!$B$2:$B$587,"TUESDAY",'MASTER TT'!$C$2:$C$587,"0800-1*",'MASTER TT'!$AM$2:$AM$587,"MAY-AUG 2025",'MASTER TT'!$J$2:$J$587,"&gt;=1"))</f>
        <v>0</v>
      </c>
      <c r="N319" s="79">
        <f>(COUNTIFS('MASTER TT'!$E$2:$E$587,$A$2:$A$7563,'MASTER TT'!$B$2:$B$587,"TUESDAY",'MASTER TT'!$C$2:$C$587,"1100-1*",'MASTER TT'!$AM$2:$AM$587,"JMAY-AUG 2025",'MASTER TT'!$J$2:$J$587,"&gt;=1"))</f>
        <v>0</v>
      </c>
      <c r="O319" s="79">
        <f>(COUNTIFS('MASTER TT'!$E$2:$E$587,$A$2:$A$7563,'MASTER TT'!$B$2:$B$587,"TUESDAY",'MASTER TT'!$C$2:$C$587,"1200-1*",'MASTER TT'!$AM$2:$AM$587,"JAN-APRIL 2025",'MASTER TT'!$J$2:$J$587,"&gt;=1"))</f>
        <v>0</v>
      </c>
      <c r="P319" s="79">
        <f>(COUNTIFS('MASTER TT'!$E$2:$E$587,$A$2:$A$7563,'MASTER TT'!$B$2:$B$587,"TUESDAY",'MASTER TT'!$C$2:$C$587,"1300-1*",'MASTER TT'!$AM$2:$AM$587,"MAY-AUG 2025",'MASTER TT'!$J$2:$J$587,"&gt;=1"))</f>
        <v>0</v>
      </c>
      <c r="Q319" s="79">
        <f>(COUNTIFS('MASTER TT'!$E$2:$E$587,$A$2:$A$7563,'MASTER TT'!$B$2:$B$587,"TUESDAY",'MASTER TT'!$C$2:$C$587,"1400-1*",'MASTER TT'!$AM$2:$AM$587,"MAY-AUG 2025",'MASTER TT'!$J$2:$J$587,"&gt;=1"))</f>
        <v>0</v>
      </c>
      <c r="R319" s="79">
        <f>(COUNTIFS('MASTER TT'!$E$2:$E$587,$A$2:$A$7563,'MASTER TT'!$B$2:$B$587,"TUESDAY",'MASTER TT'!$C$2:$C$587,"17*-2*",'MASTER TT'!$AM$2:$AM$587,"MAY-AUG 2025",'MASTER TT'!$J$2:$J$587,"&gt;=1"))</f>
        <v>0</v>
      </c>
      <c r="S319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19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19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19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19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19" s="79" t="e">
        <f>(COUNTIFS('MASTER TT'!$E$2:$E$68682,$A$2:$A$7563,'MASTER TT'!$B$2:$B$68682,"WEDNESDAY",'MASTER TT'!$C$2:$C$68682,"17*-2*",'MASTER TT'!$AM$2:$AM$587,"MAY-AUG 2025",'MASTER TT'!$J$2:$J$68682,"&gt;=1"))</f>
        <v>#VALUE!</v>
      </c>
      <c r="Y319" s="79" t="e">
        <f>(COUNTIFS('MASTER TT'!$E$2:$E$68682,$A$2:$A$7563,'MASTER TT'!$B$2:$B$68682,"THURSDAY",'MASTER TT'!$C$2:$C$68682,"0800-1*",'MASTER TT'!$AM$2:$AM$587,"MAY-AUG 2025",'MASTER TT'!$J$2:$J$68682,"&gt;=1"))</f>
        <v>#VALUE!</v>
      </c>
      <c r="Z319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19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19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19" s="79" t="e">
        <f>(COUNTIFS('MASTER TT'!$E$2:$E$68682,$A$2:$A$7563,'MASTER TT'!$B$2:$B$68682,"THURSDAY",'MASTER TT'!$C$2:$C$68682,"14*-1*",'MASTER TT'!$AM$2:$AM$587,"MAY-AUG 2025",'MASTER TT'!$J$2:$J$68682,"&gt;=1"))</f>
        <v>#VALUE!</v>
      </c>
      <c r="AD319" s="79" t="e">
        <f>(COUNTIFS('MASTER TT'!$E$2:$E$68682,$A$2:$A$7563,'MASTER TT'!$B$2:$B$68682,"THURSDAY",'MASTER TT'!$C$2:$C$68682,"17*-2*",'MASTER TT'!$AM$2:$AM$587,"MAY-AUG 2025",'MASTER TT'!$J$2:$J$68682,"&gt;=1"))</f>
        <v>#VALUE!</v>
      </c>
      <c r="AE319" s="79" t="e">
        <f>(COUNTIFS('MASTER TT'!$E$2:$E$68682,$A$2:$A$7563,'MASTER TT'!$B$2:$B$68682,"FRIDAY",'MASTER TT'!$C$2:$C$68682,"0800-1*",'MASTER TT'!$AM$2:$AM$587,"MAY-AUG 2025",'MASTER TT'!$J$2:$J$68682,"&gt;=1"))</f>
        <v>#VALUE!</v>
      </c>
      <c r="AF319" s="79" t="e">
        <f>(COUNTIFS('MASTER TT'!$E$2:$E$68682,$A$2:$A$7563,'MASTER TT'!$B$2:$B$68682,"FRIDAY",'MASTER TT'!$C$2:$C$68682,"1100-1*",'MASTER TT'!$AM$2:$AM$587,"MAY-AUG 2025",'MASTER TT'!$J$2:$J$68682,"&gt;=1"))</f>
        <v>#VALUE!</v>
      </c>
      <c r="AG319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19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19" s="79" t="e">
        <f>(COUNTIFS('MASTER TT'!$E$2:$E$68682,$A$2:$A$7563,'MASTER TT'!$B$2:$B$68682,"FRIDAY",'MASTER TT'!$C$2:$C$68682,"1400-1*",'MASTER TT'!$AM$2:$AM$587,"MAY-AUG 2025",'MASTER TT'!$J$2:$J$68682,"&gt;=1"))</f>
        <v>#VALUE!</v>
      </c>
      <c r="AJ319" s="79" t="e">
        <f>(COUNTIFS('MASTER TT'!$E$2:$E$68682,$A$2:$A$7563,'MASTER TT'!$B$2:$B$68682,"FRIDAY",'MASTER TT'!$C$2:$C$68682,"17*-2*",'MASTER TT'!$AM$2:$AM$587,"MAY-AUG 2025",'MASTER TT'!$J$2:$J$68682,"&gt;=1"))</f>
        <v>#VALUE!</v>
      </c>
      <c r="AK319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19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19" s="79">
        <f>(COUNTIFS('MASTER TT'!$E$2:$E$68682,$A$2:$A$7563,'MASTER TT'!$B$2:$B$68682,"SATURDAY",'MASTER TT'!$C$2:$C$68682,"1200-1*",'MASTER TT'!$J$2:$J$68682,"&gt;=1"))</f>
        <v>0</v>
      </c>
      <c r="AN319" s="79">
        <f>(COUNTIFS('MASTER TT'!$E$2:$E$68682,$A$2:$A$7563,'MASTER TT'!$B$2:$B$68682,"SATURDAY",'MASTER TT'!$C$2:$C$68682,"1300-1*",'MASTER TT'!$J$2:$J$68682,"&gt;=1"))</f>
        <v>0</v>
      </c>
      <c r="AO319" s="79">
        <f>(COUNTIFS('MASTER TT'!$E$2:$E$68682,$A$2:$A$7563,'MASTER TT'!$B$2:$B$68682,"SATURDAY",'MASTER TT'!$C$2:$C$68682,"14*-1*",'MASTER TT'!$J$2:$J$68682,"&gt;=1"))</f>
        <v>0</v>
      </c>
      <c r="AP319" s="79" t="e">
        <f>(COUNTIFS('MASTER TT'!$E$2:$E$68682,$A$2:$A$7563,'MASTER TT'!$B$2:$B$68682,"SATURDAY",'MASTER TT'!$C$2:$C$68682,"17*-2*",'MASTER TT'!$AM$2:$AM$587,"MAY-AUG 2025",'MASTER TT'!$J$2:$J$68682,"&gt;=1"))</f>
        <v>#VALUE!</v>
      </c>
      <c r="AQ319" s="79" t="e">
        <f>(COUNTIFS('MASTER TT'!$E$2:$E$68682,$A$2:$A$7563,'MASTER TT'!$B$2:$B$68682,"SUNDAY",'MASTER TT'!$C$2:$C$68682,"0800-1*",'MASTER TT'!$AM$2:$AM$587,"MAY-AUG 2025",'MASTER TT'!$J$2:$J$68682,"&gt;=1"))</f>
        <v>#VALUE!</v>
      </c>
      <c r="AR319" s="79" t="e">
        <f>(COUNTIFS('MASTER TT'!$E$2:$E$68682,$A$2:$A$7563,'MASTER TT'!$B$2:$B$68682,"SUNDAY",'MASTER TT'!$C$2:$C$68682,"1100-1*",'MASTER TT'!$AM$2:$AM$587,"MAY-AUG 2025",'MASTER TT'!$J$2:$J$68682,"&gt;=1"))</f>
        <v>#VALUE!</v>
      </c>
      <c r="AS319" s="79" t="e">
        <f>(COUNTIFS('MASTER TT'!$E$2:$E$68682,$A$2:$A$7563,'MASTER TT'!$B$2:$B$68682,"SUNDAY",'MASTER TT'!$C$2:$C$68682,"1200-1*",'MASTER TT'!$AM$2:$AM$587,"MAY-AUG 2025",'MASTER TT'!$J$2:$J$68682,"&gt;=1"))</f>
        <v>#VALUE!</v>
      </c>
      <c r="AT319" s="79" t="e">
        <f>(COUNTIFS('MASTER TT'!$E$2:$E$68682,$A$2:$A$7563,'MASTER TT'!$B$2:$B$68682,"SUNDAY",'MASTER TT'!$C$2:$C$68682,"1300-1*",'MASTER TT'!$AM$2:$AM$587,"MAY-AUG 2025",'MASTER TT'!$J$2:$J$68682,"&gt;=1"))</f>
        <v>#VALUE!</v>
      </c>
      <c r="AU319" s="79" t="e">
        <f>(COUNTIFS('MASTER TT'!$E$2:$E$68682,$A$2:$A$7563,'MASTER TT'!$B$2:$B$68682,"SUNDAY",'MASTER TT'!$C$2:$C$68682,"1400-1*",'MASTER TT'!$AM$2:$AM$587,"MAY-AUG 2025",'MASTER TT'!$J$2:$J$68682,"&gt;=1"))</f>
        <v>#VALUE!</v>
      </c>
      <c r="AV319" s="79" t="e">
        <f>(COUNTIFS('MASTER TT'!$E$2:$E$68682,$A$2:$A$7563,'MASTER TT'!$B$2:$B$68682,"SUNDAY",'MASTER TT'!$C$2:$C$68682,"17*-2*",'MASTER TT'!$AM$2:$AM$587,"MAY-AUG 2025",'MASTER TT'!$J$2:$J$68682,"&gt;=1"))</f>
        <v>#VALUE!</v>
      </c>
      <c r="AW319" s="28"/>
      <c r="AX319" s="29"/>
      <c r="AY319" s="28"/>
      <c r="AZ319" s="28"/>
      <c r="BA319" s="28"/>
      <c r="BB319" s="28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132"/>
      <c r="BO319" s="132"/>
      <c r="BP319" s="132"/>
      <c r="BQ319" s="132"/>
      <c r="BR319" s="132"/>
      <c r="BS319" s="132"/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32"/>
      <c r="CE319" s="132"/>
      <c r="CF319" s="132"/>
    </row>
    <row r="320" spans="1:84" ht="14.25" customHeight="1">
      <c r="A320" s="128" t="s">
        <v>692</v>
      </c>
      <c r="B320" s="130" t="s">
        <v>510</v>
      </c>
      <c r="C320" s="106"/>
      <c r="D320" s="106"/>
      <c r="E320" s="106"/>
      <c r="F320" s="106" t="s">
        <v>460</v>
      </c>
      <c r="G320" s="79">
        <f>(COUNTIFS('MASTER TT'!$E$2:$E$587,$A$2:$A$7563,'MASTER TT'!$B$2:$B$587,"MONDAY",'MASTER TT'!$C$2:$C$587,"08*-1*",'MASTER TT'!$AM$2:$AM$587,"MAY-AUG 2025",'MASTER TT'!$J$2:$J$587,"&gt;=1"))</f>
        <v>0</v>
      </c>
      <c r="H320" s="79">
        <f>(COUNTIFS('MASTER TT'!$E$2:$E$587,$A$2:$A$7563,'MASTER TT'!$B$2:$B$587,"MONDAY",'MASTER TT'!$C$2:$C$587,"1100-1*",'MASTER TT'!$AM$2:$AM$587,"MAY-AUG 2025",'MASTER TT'!$J$2:$J$587,"&gt;=1"))</f>
        <v>0</v>
      </c>
      <c r="I320" s="79">
        <f>(COUNTIFS('MASTER TT'!$E$2:$E$587,$A$2:$A$7563,'MASTER TT'!$B$2:$B$587,"MONDAY",'MASTER TT'!$C$2:$C$587,"1200-1*",'MASTER TT'!$AM$2:$AM$587,"JAN-APRIL 2025",'MASTER TT'!$J$2:$J$587,"&gt;=1"))</f>
        <v>0</v>
      </c>
      <c r="J320" s="79">
        <f>(COUNTIFS('MASTER TT'!$E$2:$E$587,$A$2:$A$7563,'MASTER TT'!$B$2:$B$587,"MONDAY",'MASTER TT'!$C$2:$C$587,"1300-1*",'MASTER TT'!$AM$2:$AM$587,"JAN-APRIL 2025",'MASTER TT'!$J$2:$J$587,"&gt;=1"))</f>
        <v>0</v>
      </c>
      <c r="K320" s="79">
        <f>(COUNTIFS('MASTER TT'!$E$2:$E$587,$A$2:$A$7563,'MASTER TT'!$B$2:$B$587,"MONDAY",'MASTER TT'!$C$2:$C$587,"14*-1*",'MASTER TT'!$AM$2:$AM$587,"MAY-AUG 2025",'MASTER TT'!$J$2:$J$587,"&gt;=1"))</f>
        <v>0</v>
      </c>
      <c r="L320" s="79">
        <f>(COUNTIFS('MASTER TT'!$E$2:$E$587,$A$2:$A$7563,'MASTER TT'!$B$2:$B$587,"MONDAY",'MASTER TT'!$C$2:$C$587,"17*-*",'MASTER TT'!$AM$2:$AM$587,"JAN-APRIL 2025",'MASTER TT'!$J$2:$J$587,"&gt;=1"))</f>
        <v>0</v>
      </c>
      <c r="M320" s="79">
        <f>(COUNTIFS('MASTER TT'!$E$2:$E$587,$A$2:$A$7563,'MASTER TT'!$B$2:$B$587,"TUESDAY",'MASTER TT'!$C$2:$C$587,"0800-1*",'MASTER TT'!$AM$2:$AM$587,"MAY-AUG 2025",'MASTER TT'!$J$2:$J$587,"&gt;=1"))</f>
        <v>0</v>
      </c>
      <c r="N320" s="79">
        <f>(COUNTIFS('MASTER TT'!$E$2:$E$587,$A$2:$A$7563,'MASTER TT'!$B$2:$B$587,"TUESDAY",'MASTER TT'!$C$2:$C$587,"1100-1*",'MASTER TT'!$AM$2:$AM$587,"JMAY-AUG 2025",'MASTER TT'!$J$2:$J$587,"&gt;=1"))</f>
        <v>0</v>
      </c>
      <c r="O320" s="79">
        <f>(COUNTIFS('MASTER TT'!$E$2:$E$587,$A$2:$A$7563,'MASTER TT'!$B$2:$B$587,"TUESDAY",'MASTER TT'!$C$2:$C$587,"1200-1*",'MASTER TT'!$AM$2:$AM$587,"JAN-APRIL 2025",'MASTER TT'!$J$2:$J$587,"&gt;=1"))</f>
        <v>0</v>
      </c>
      <c r="P320" s="79">
        <f>(COUNTIFS('MASTER TT'!$E$2:$E$587,$A$2:$A$7563,'MASTER TT'!$B$2:$B$587,"TUESDAY",'MASTER TT'!$C$2:$C$587,"1300-1*",'MASTER TT'!$AM$2:$AM$587,"MAY-AUG 2025",'MASTER TT'!$J$2:$J$587,"&gt;=1"))</f>
        <v>0</v>
      </c>
      <c r="Q320" s="79">
        <f>(COUNTIFS('MASTER TT'!$E$2:$E$587,$A$2:$A$7563,'MASTER TT'!$B$2:$B$587,"TUESDAY",'MASTER TT'!$C$2:$C$587,"1400-1*",'MASTER TT'!$AM$2:$AM$587,"MAY-AUG 2025",'MASTER TT'!$J$2:$J$587,"&gt;=1"))</f>
        <v>0</v>
      </c>
      <c r="R320" s="79">
        <f>(COUNTIFS('MASTER TT'!$E$2:$E$587,$A$2:$A$7563,'MASTER TT'!$B$2:$B$587,"TUESDAY",'MASTER TT'!$C$2:$C$587,"17*-2*",'MASTER TT'!$AM$2:$AM$587,"MAY-AUG 2025",'MASTER TT'!$J$2:$J$587,"&gt;=1"))</f>
        <v>0</v>
      </c>
      <c r="S320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0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0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0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0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0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0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0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0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0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0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0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0" s="79" t="e">
        <f>(COUNTIFS('MASTER TT'!$E$2:$E$68682,$A$2:$A$7563,'MASTER TT'!$B$2:$B$68682,"FRIDAY",'MASTER TT'!$C$2:$C$68682,"0800-1*",'MASTER TT'!$AM$2:$AM$587,"MAY-AUG 2025",'MASTER TT'!$J$2:$J$68682,"&gt;=1"))</f>
        <v>#VALUE!</v>
      </c>
      <c r="AF320" s="79" t="e">
        <f>(COUNTIFS('MASTER TT'!$E$2:$E$68682,$A$2:$A$7563,'MASTER TT'!$B$2:$B$68682,"FRIDAY",'MASTER TT'!$C$2:$C$68682,"1100-1*",'MASTER TT'!$AM$2:$AM$587,"MAY-AUG 2025",'MASTER TT'!$J$2:$J$68682,"&gt;=1"))</f>
        <v>#VALUE!</v>
      </c>
      <c r="AG320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0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0" s="79" t="e">
        <f>(COUNTIFS('MASTER TT'!$E$2:$E$68682,$A$2:$A$7563,'MASTER TT'!$B$2:$B$68682,"FRIDAY",'MASTER TT'!$C$2:$C$68682,"1400-1*",'MASTER TT'!$AM$2:$AM$587,"MAY-AUG 2025",'MASTER TT'!$J$2:$J$68682,"&gt;=1"))</f>
        <v>#VALUE!</v>
      </c>
      <c r="AJ320" s="79" t="e">
        <f>(COUNTIFS('MASTER TT'!$E$2:$E$68682,$A$2:$A$7563,'MASTER TT'!$B$2:$B$68682,"FRIDAY",'MASTER TT'!$C$2:$C$68682,"17*-2*",'MASTER TT'!$AM$2:$AM$587,"MAY-AUG 2025",'MASTER TT'!$J$2:$J$68682,"&gt;=1"))</f>
        <v>#VALUE!</v>
      </c>
      <c r="AK320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0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0" s="79">
        <f>(COUNTIFS('MASTER TT'!$E$2:$E$68682,$A$2:$A$7563,'MASTER TT'!$B$2:$B$68682,"SATURDAY",'MASTER TT'!$C$2:$C$68682,"1200-1*",'MASTER TT'!$J$2:$J$68682,"&gt;=1"))</f>
        <v>0</v>
      </c>
      <c r="AN320" s="79">
        <f>(COUNTIFS('MASTER TT'!$E$2:$E$68682,$A$2:$A$7563,'MASTER TT'!$B$2:$B$68682,"SATURDAY",'MASTER TT'!$C$2:$C$68682,"1300-1*",'MASTER TT'!$J$2:$J$68682,"&gt;=1"))</f>
        <v>0</v>
      </c>
      <c r="AO320" s="79">
        <f>(COUNTIFS('MASTER TT'!$E$2:$E$68682,$A$2:$A$7563,'MASTER TT'!$B$2:$B$68682,"SATURDAY",'MASTER TT'!$C$2:$C$68682,"14*-1*",'MASTER TT'!$J$2:$J$68682,"&gt;=1"))</f>
        <v>0</v>
      </c>
      <c r="AP320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0" s="79" t="e">
        <f>(COUNTIFS('MASTER TT'!$E$2:$E$68682,$A$2:$A$7563,'MASTER TT'!$B$2:$B$68682,"SUNDAY",'MASTER TT'!$C$2:$C$68682,"0800-1*",'MASTER TT'!$AM$2:$AM$587,"MAY-AUG 2025",'MASTER TT'!$J$2:$J$68682,"&gt;=1"))</f>
        <v>#VALUE!</v>
      </c>
      <c r="AR320" s="79" t="e">
        <f>(COUNTIFS('MASTER TT'!$E$2:$E$68682,$A$2:$A$7563,'MASTER TT'!$B$2:$B$68682,"SUNDAY",'MASTER TT'!$C$2:$C$68682,"1100-1*",'MASTER TT'!$AM$2:$AM$587,"MAY-AUG 2025",'MASTER TT'!$J$2:$J$68682,"&gt;=1"))</f>
        <v>#VALUE!</v>
      </c>
      <c r="AS320" s="79" t="e">
        <f>(COUNTIFS('MASTER TT'!$E$2:$E$68682,$A$2:$A$7563,'MASTER TT'!$B$2:$B$68682,"SUNDAY",'MASTER TT'!$C$2:$C$68682,"1200-1*",'MASTER TT'!$AM$2:$AM$587,"MAY-AUG 2025",'MASTER TT'!$J$2:$J$68682,"&gt;=1"))</f>
        <v>#VALUE!</v>
      </c>
      <c r="AT320" s="79" t="e">
        <f>(COUNTIFS('MASTER TT'!$E$2:$E$68682,$A$2:$A$7563,'MASTER TT'!$B$2:$B$68682,"SUNDAY",'MASTER TT'!$C$2:$C$68682,"1300-1*",'MASTER TT'!$AM$2:$AM$587,"MAY-AUG 2025",'MASTER TT'!$J$2:$J$68682,"&gt;=1"))</f>
        <v>#VALUE!</v>
      </c>
      <c r="AU320" s="79" t="e">
        <f>(COUNTIFS('MASTER TT'!$E$2:$E$68682,$A$2:$A$7563,'MASTER TT'!$B$2:$B$68682,"SUNDAY",'MASTER TT'!$C$2:$C$68682,"1400-1*",'MASTER TT'!$AM$2:$AM$587,"MAY-AUG 2025",'MASTER TT'!$J$2:$J$68682,"&gt;=1"))</f>
        <v>#VALUE!</v>
      </c>
      <c r="AV320" s="79" t="e">
        <f>(COUNTIFS('MASTER TT'!$E$2:$E$68682,$A$2:$A$7563,'MASTER TT'!$B$2:$B$68682,"SUNDAY",'MASTER TT'!$C$2:$C$68682,"17*-2*",'MASTER TT'!$AM$2:$AM$587,"MAY-AUG 2025",'MASTER TT'!$J$2:$J$68682,"&gt;=1"))</f>
        <v>#VALUE!</v>
      </c>
      <c r="AW320" s="28"/>
      <c r="AX320" s="29"/>
      <c r="AY320" s="28"/>
      <c r="AZ320" s="28"/>
      <c r="BA320" s="28"/>
      <c r="BB320" s="28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132"/>
      <c r="BO320" s="132"/>
      <c r="BP320" s="132"/>
      <c r="BQ320" s="132"/>
      <c r="BR320" s="132"/>
      <c r="BS320" s="132"/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32"/>
      <c r="CE320" s="132"/>
      <c r="CF320" s="132"/>
    </row>
    <row r="321" spans="1:84" ht="14.25" customHeight="1">
      <c r="A321" s="128" t="s">
        <v>693</v>
      </c>
      <c r="B321" s="130" t="s">
        <v>510</v>
      </c>
      <c r="C321" s="106"/>
      <c r="D321" s="106"/>
      <c r="E321" s="106"/>
      <c r="F321" s="106" t="s">
        <v>460</v>
      </c>
      <c r="G321" s="79">
        <f>(COUNTIFS('MASTER TT'!$E$2:$E$587,$A$2:$A$7563,'MASTER TT'!$B$2:$B$587,"MONDAY",'MASTER TT'!$C$2:$C$587,"08*-1*",'MASTER TT'!$AM$2:$AM$587,"MAY-AUG 2025",'MASTER TT'!$J$2:$J$587,"&gt;=1"))</f>
        <v>0</v>
      </c>
      <c r="H321" s="79">
        <f>(COUNTIFS('MASTER TT'!$E$2:$E$587,$A$2:$A$7563,'MASTER TT'!$B$2:$B$587,"MONDAY",'MASTER TT'!$C$2:$C$587,"1100-1*",'MASTER TT'!$AM$2:$AM$587,"MAY-AUG 2025",'MASTER TT'!$J$2:$J$587,"&gt;=1"))</f>
        <v>0</v>
      </c>
      <c r="I321" s="79">
        <f>(COUNTIFS('MASTER TT'!$E$2:$E$587,$A$2:$A$7563,'MASTER TT'!$B$2:$B$587,"MONDAY",'MASTER TT'!$C$2:$C$587,"1200-1*",'MASTER TT'!$AM$2:$AM$587,"JAN-APRIL 2025",'MASTER TT'!$J$2:$J$587,"&gt;=1"))</f>
        <v>0</v>
      </c>
      <c r="J321" s="79">
        <f>(COUNTIFS('MASTER TT'!$E$2:$E$587,$A$2:$A$7563,'MASTER TT'!$B$2:$B$587,"MONDAY",'MASTER TT'!$C$2:$C$587,"1300-1*",'MASTER TT'!$AM$2:$AM$587,"JAN-APRIL 2025",'MASTER TT'!$J$2:$J$587,"&gt;=1"))</f>
        <v>0</v>
      </c>
      <c r="K321" s="79">
        <f>(COUNTIFS('MASTER TT'!$E$2:$E$587,$A$2:$A$7563,'MASTER TT'!$B$2:$B$587,"MONDAY",'MASTER TT'!$C$2:$C$587,"14*-1*",'MASTER TT'!$AM$2:$AM$587,"MAY-AUG 2025",'MASTER TT'!$J$2:$J$587,"&gt;=1"))</f>
        <v>0</v>
      </c>
      <c r="L321" s="79">
        <f>(COUNTIFS('MASTER TT'!$E$2:$E$587,$A$2:$A$7563,'MASTER TT'!$B$2:$B$587,"MONDAY",'MASTER TT'!$C$2:$C$587,"17*-*",'MASTER TT'!$AM$2:$AM$587,"JAN-APRIL 2025",'MASTER TT'!$J$2:$J$587,"&gt;=1"))</f>
        <v>0</v>
      </c>
      <c r="M321" s="79">
        <f>(COUNTIFS('MASTER TT'!$E$2:$E$587,$A$2:$A$7563,'MASTER TT'!$B$2:$B$587,"TUESDAY",'MASTER TT'!$C$2:$C$587,"0800-1*",'MASTER TT'!$AM$2:$AM$587,"MAY-AUG 2025",'MASTER TT'!$J$2:$J$587,"&gt;=1"))</f>
        <v>0</v>
      </c>
      <c r="N321" s="79">
        <f>(COUNTIFS('MASTER TT'!$E$2:$E$587,$A$2:$A$7563,'MASTER TT'!$B$2:$B$587,"TUESDAY",'MASTER TT'!$C$2:$C$587,"1100-1*",'MASTER TT'!$AM$2:$AM$587,"JMAY-AUG 2025",'MASTER TT'!$J$2:$J$587,"&gt;=1"))</f>
        <v>0</v>
      </c>
      <c r="O321" s="79">
        <f>(COUNTIFS('MASTER TT'!$E$2:$E$587,$A$2:$A$7563,'MASTER TT'!$B$2:$B$587,"TUESDAY",'MASTER TT'!$C$2:$C$587,"1200-1*",'MASTER TT'!$AM$2:$AM$587,"JAN-APRIL 2025",'MASTER TT'!$J$2:$J$587,"&gt;=1"))</f>
        <v>0</v>
      </c>
      <c r="P321" s="79">
        <f>(COUNTIFS('MASTER TT'!$E$2:$E$587,$A$2:$A$7563,'MASTER TT'!$B$2:$B$587,"TUESDAY",'MASTER TT'!$C$2:$C$587,"1300-1*",'MASTER TT'!$AM$2:$AM$587,"MAY-AUG 2025",'MASTER TT'!$J$2:$J$587,"&gt;=1"))</f>
        <v>0</v>
      </c>
      <c r="Q321" s="79">
        <f>(COUNTIFS('MASTER TT'!$E$2:$E$587,$A$2:$A$7563,'MASTER TT'!$B$2:$B$587,"TUESDAY",'MASTER TT'!$C$2:$C$587,"1400-1*",'MASTER TT'!$AM$2:$AM$587,"MAY-AUG 2025",'MASTER TT'!$J$2:$J$587,"&gt;=1"))</f>
        <v>0</v>
      </c>
      <c r="R321" s="79">
        <f>(COUNTIFS('MASTER TT'!$E$2:$E$587,$A$2:$A$7563,'MASTER TT'!$B$2:$B$587,"TUESDAY",'MASTER TT'!$C$2:$C$587,"17*-2*",'MASTER TT'!$AM$2:$AM$587,"MAY-AUG 2025",'MASTER TT'!$J$2:$J$587,"&gt;=1"))</f>
        <v>0</v>
      </c>
      <c r="S321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1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1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1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1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1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1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1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1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1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1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1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1" s="79" t="e">
        <f>(COUNTIFS('MASTER TT'!$E$2:$E$68682,$A$2:$A$7563,'MASTER TT'!$B$2:$B$68682,"FRIDAY",'MASTER TT'!$C$2:$C$68682,"0800-1*",'MASTER TT'!$AM$2:$AM$587,"MAY-AUG 2025",'MASTER TT'!$J$2:$J$68682,"&gt;=1"))</f>
        <v>#VALUE!</v>
      </c>
      <c r="AF321" s="79" t="e">
        <f>(COUNTIFS('MASTER TT'!$E$2:$E$68682,$A$2:$A$7563,'MASTER TT'!$B$2:$B$68682,"FRIDAY",'MASTER TT'!$C$2:$C$68682,"1100-1*",'MASTER TT'!$AM$2:$AM$587,"MAY-AUG 2025",'MASTER TT'!$J$2:$J$68682,"&gt;=1"))</f>
        <v>#VALUE!</v>
      </c>
      <c r="AG321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1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1" s="79" t="e">
        <f>(COUNTIFS('MASTER TT'!$E$2:$E$68682,$A$2:$A$7563,'MASTER TT'!$B$2:$B$68682,"FRIDAY",'MASTER TT'!$C$2:$C$68682,"1400-1*",'MASTER TT'!$AM$2:$AM$587,"MAY-AUG 2025",'MASTER TT'!$J$2:$J$68682,"&gt;=1"))</f>
        <v>#VALUE!</v>
      </c>
      <c r="AJ321" s="79" t="e">
        <f>(COUNTIFS('MASTER TT'!$E$2:$E$68682,$A$2:$A$7563,'MASTER TT'!$B$2:$B$68682,"FRIDAY",'MASTER TT'!$C$2:$C$68682,"17*-2*",'MASTER TT'!$AM$2:$AM$587,"MAY-AUG 2025",'MASTER TT'!$J$2:$J$68682,"&gt;=1"))</f>
        <v>#VALUE!</v>
      </c>
      <c r="AK321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1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1" s="79">
        <f>(COUNTIFS('MASTER TT'!$E$2:$E$68682,$A$2:$A$7563,'MASTER TT'!$B$2:$B$68682,"SATURDAY",'MASTER TT'!$C$2:$C$68682,"1200-1*",'MASTER TT'!$J$2:$J$68682,"&gt;=1"))</f>
        <v>0</v>
      </c>
      <c r="AN321" s="79">
        <f>(COUNTIFS('MASTER TT'!$E$2:$E$68682,$A$2:$A$7563,'MASTER TT'!$B$2:$B$68682,"SATURDAY",'MASTER TT'!$C$2:$C$68682,"1300-1*",'MASTER TT'!$J$2:$J$68682,"&gt;=1"))</f>
        <v>0</v>
      </c>
      <c r="AO321" s="79">
        <f>(COUNTIFS('MASTER TT'!$E$2:$E$68682,$A$2:$A$7563,'MASTER TT'!$B$2:$B$68682,"SATURDAY",'MASTER TT'!$C$2:$C$68682,"14*-1*",'MASTER TT'!$J$2:$J$68682,"&gt;=1"))</f>
        <v>0</v>
      </c>
      <c r="AP321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1" s="79" t="e">
        <f>(COUNTIFS('MASTER TT'!$E$2:$E$68682,$A$2:$A$7563,'MASTER TT'!$B$2:$B$68682,"SUNDAY",'MASTER TT'!$C$2:$C$68682,"0800-1*",'MASTER TT'!$AM$2:$AM$587,"MAY-AUG 2025",'MASTER TT'!$J$2:$J$68682,"&gt;=1"))</f>
        <v>#VALUE!</v>
      </c>
      <c r="AR321" s="79" t="e">
        <f>(COUNTIFS('MASTER TT'!$E$2:$E$68682,$A$2:$A$7563,'MASTER TT'!$B$2:$B$68682,"SUNDAY",'MASTER TT'!$C$2:$C$68682,"1100-1*",'MASTER TT'!$AM$2:$AM$587,"MAY-AUG 2025",'MASTER TT'!$J$2:$J$68682,"&gt;=1"))</f>
        <v>#VALUE!</v>
      </c>
      <c r="AS321" s="79" t="e">
        <f>(COUNTIFS('MASTER TT'!$E$2:$E$68682,$A$2:$A$7563,'MASTER TT'!$B$2:$B$68682,"SUNDAY",'MASTER TT'!$C$2:$C$68682,"1200-1*",'MASTER TT'!$AM$2:$AM$587,"MAY-AUG 2025",'MASTER TT'!$J$2:$J$68682,"&gt;=1"))</f>
        <v>#VALUE!</v>
      </c>
      <c r="AT321" s="79" t="e">
        <f>(COUNTIFS('MASTER TT'!$E$2:$E$68682,$A$2:$A$7563,'MASTER TT'!$B$2:$B$68682,"SUNDAY",'MASTER TT'!$C$2:$C$68682,"1300-1*",'MASTER TT'!$AM$2:$AM$587,"MAY-AUG 2025",'MASTER TT'!$J$2:$J$68682,"&gt;=1"))</f>
        <v>#VALUE!</v>
      </c>
      <c r="AU321" s="79" t="e">
        <f>(COUNTIFS('MASTER TT'!$E$2:$E$68682,$A$2:$A$7563,'MASTER TT'!$B$2:$B$68682,"SUNDAY",'MASTER TT'!$C$2:$C$68682,"1400-1*",'MASTER TT'!$AM$2:$AM$587,"MAY-AUG 2025",'MASTER TT'!$J$2:$J$68682,"&gt;=1"))</f>
        <v>#VALUE!</v>
      </c>
      <c r="AV321" s="79" t="e">
        <f>(COUNTIFS('MASTER TT'!$E$2:$E$68682,$A$2:$A$7563,'MASTER TT'!$B$2:$B$68682,"SUNDAY",'MASTER TT'!$C$2:$C$68682,"17*-2*",'MASTER TT'!$AM$2:$AM$587,"MAY-AUG 2025",'MASTER TT'!$J$2:$J$68682,"&gt;=1"))</f>
        <v>#VALUE!</v>
      </c>
      <c r="AW321" s="28"/>
      <c r="AX321" s="29"/>
      <c r="AY321" s="28"/>
      <c r="AZ321" s="28"/>
      <c r="BA321" s="28"/>
      <c r="BB321" s="28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132"/>
      <c r="BO321" s="132"/>
      <c r="BP321" s="132"/>
      <c r="BQ321" s="132"/>
      <c r="BR321" s="132"/>
      <c r="BS321" s="132"/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32"/>
      <c r="CE321" s="132"/>
      <c r="CF321" s="132"/>
    </row>
    <row r="322" spans="1:84" ht="14.25" customHeight="1">
      <c r="A322" s="128" t="s">
        <v>694</v>
      </c>
      <c r="B322" s="130" t="s">
        <v>510</v>
      </c>
      <c r="C322" s="106"/>
      <c r="D322" s="106"/>
      <c r="E322" s="106"/>
      <c r="F322" s="106" t="s">
        <v>460</v>
      </c>
      <c r="G322" s="79">
        <f>(COUNTIFS('MASTER TT'!$E$2:$E$587,$A$2:$A$7563,'MASTER TT'!$B$2:$B$587,"MONDAY",'MASTER TT'!$C$2:$C$587,"08*-1*",'MASTER TT'!$AM$2:$AM$587,"MAY-AUG 2025",'MASTER TT'!$J$2:$J$587,"&gt;=1"))</f>
        <v>0</v>
      </c>
      <c r="H322" s="79">
        <f>(COUNTIFS('MASTER TT'!$E$2:$E$587,$A$2:$A$7563,'MASTER TT'!$B$2:$B$587,"MONDAY",'MASTER TT'!$C$2:$C$587,"1100-1*",'MASTER TT'!$AM$2:$AM$587,"MAY-AUG 2025",'MASTER TT'!$J$2:$J$587,"&gt;=1"))</f>
        <v>0</v>
      </c>
      <c r="I322" s="79">
        <f>(COUNTIFS('MASTER TT'!$E$2:$E$587,$A$2:$A$7563,'MASTER TT'!$B$2:$B$587,"MONDAY",'MASTER TT'!$C$2:$C$587,"1200-1*",'MASTER TT'!$AM$2:$AM$587,"JAN-APRIL 2025",'MASTER TT'!$J$2:$J$587,"&gt;=1"))</f>
        <v>0</v>
      </c>
      <c r="J322" s="79">
        <f>(COUNTIFS('MASTER TT'!$E$2:$E$587,$A$2:$A$7563,'MASTER TT'!$B$2:$B$587,"MONDAY",'MASTER TT'!$C$2:$C$587,"1300-1*",'MASTER TT'!$AM$2:$AM$587,"JAN-APRIL 2025",'MASTER TT'!$J$2:$J$587,"&gt;=1"))</f>
        <v>0</v>
      </c>
      <c r="K322" s="79">
        <f>(COUNTIFS('MASTER TT'!$E$2:$E$587,$A$2:$A$7563,'MASTER TT'!$B$2:$B$587,"MONDAY",'MASTER TT'!$C$2:$C$587,"14*-1*",'MASTER TT'!$AM$2:$AM$587,"MAY-AUG 2025",'MASTER TT'!$J$2:$J$587,"&gt;=1"))</f>
        <v>0</v>
      </c>
      <c r="L322" s="79">
        <f>(COUNTIFS('MASTER TT'!$E$2:$E$587,$A$2:$A$7563,'MASTER TT'!$B$2:$B$587,"MONDAY",'MASTER TT'!$C$2:$C$587,"17*-*",'MASTER TT'!$AM$2:$AM$587,"JAN-APRIL 2025",'MASTER TT'!$J$2:$J$587,"&gt;=1"))</f>
        <v>0</v>
      </c>
      <c r="M322" s="79">
        <f>(COUNTIFS('MASTER TT'!$E$2:$E$587,$A$2:$A$7563,'MASTER TT'!$B$2:$B$587,"TUESDAY",'MASTER TT'!$C$2:$C$587,"0800-1*",'MASTER TT'!$AM$2:$AM$587,"MAY-AUG 2025",'MASTER TT'!$J$2:$J$587,"&gt;=1"))</f>
        <v>0</v>
      </c>
      <c r="N322" s="79">
        <f>(COUNTIFS('MASTER TT'!$E$2:$E$587,$A$2:$A$7563,'MASTER TT'!$B$2:$B$587,"TUESDAY",'MASTER TT'!$C$2:$C$587,"1100-1*",'MASTER TT'!$AM$2:$AM$587,"JMAY-AUG 2025",'MASTER TT'!$J$2:$J$587,"&gt;=1"))</f>
        <v>0</v>
      </c>
      <c r="O322" s="79">
        <f>(COUNTIFS('MASTER TT'!$E$2:$E$587,$A$2:$A$7563,'MASTER TT'!$B$2:$B$587,"TUESDAY",'MASTER TT'!$C$2:$C$587,"1200-1*",'MASTER TT'!$AM$2:$AM$587,"JAN-APRIL 2025",'MASTER TT'!$J$2:$J$587,"&gt;=1"))</f>
        <v>0</v>
      </c>
      <c r="P322" s="79">
        <f>(COUNTIFS('MASTER TT'!$E$2:$E$587,$A$2:$A$7563,'MASTER TT'!$B$2:$B$587,"TUESDAY",'MASTER TT'!$C$2:$C$587,"1300-1*",'MASTER TT'!$AM$2:$AM$587,"MAY-AUG 2025",'MASTER TT'!$J$2:$J$587,"&gt;=1"))</f>
        <v>0</v>
      </c>
      <c r="Q322" s="79">
        <f>(COUNTIFS('MASTER TT'!$E$2:$E$587,$A$2:$A$7563,'MASTER TT'!$B$2:$B$587,"TUESDAY",'MASTER TT'!$C$2:$C$587,"1400-1*",'MASTER TT'!$AM$2:$AM$587,"MAY-AUG 2025",'MASTER TT'!$J$2:$J$587,"&gt;=1"))</f>
        <v>0</v>
      </c>
      <c r="R322" s="79">
        <f>(COUNTIFS('MASTER TT'!$E$2:$E$587,$A$2:$A$7563,'MASTER TT'!$B$2:$B$587,"TUESDAY",'MASTER TT'!$C$2:$C$587,"17*-2*",'MASTER TT'!$AM$2:$AM$587,"MAY-AUG 2025",'MASTER TT'!$J$2:$J$587,"&gt;=1"))</f>
        <v>0</v>
      </c>
      <c r="S322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2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2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2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2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2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2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2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2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2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2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2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2" s="79" t="e">
        <f>(COUNTIFS('MASTER TT'!$E$2:$E$68682,$A$2:$A$7563,'MASTER TT'!$B$2:$B$68682,"FRIDAY",'MASTER TT'!$C$2:$C$68682,"0800-1*",'MASTER TT'!$AM$2:$AM$587,"MAY-AUG 2025",'MASTER TT'!$J$2:$J$68682,"&gt;=1"))</f>
        <v>#VALUE!</v>
      </c>
      <c r="AF322" s="79" t="e">
        <f>(COUNTIFS('MASTER TT'!$E$2:$E$68682,$A$2:$A$7563,'MASTER TT'!$B$2:$B$68682,"FRIDAY",'MASTER TT'!$C$2:$C$68682,"1100-1*",'MASTER TT'!$AM$2:$AM$587,"MAY-AUG 2025",'MASTER TT'!$J$2:$J$68682,"&gt;=1"))</f>
        <v>#VALUE!</v>
      </c>
      <c r="AG322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2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2" s="79" t="e">
        <f>(COUNTIFS('MASTER TT'!$E$2:$E$68682,$A$2:$A$7563,'MASTER TT'!$B$2:$B$68682,"FRIDAY",'MASTER TT'!$C$2:$C$68682,"1400-1*",'MASTER TT'!$AM$2:$AM$587,"MAY-AUG 2025",'MASTER TT'!$J$2:$J$68682,"&gt;=1"))</f>
        <v>#VALUE!</v>
      </c>
      <c r="AJ322" s="79" t="e">
        <f>(COUNTIFS('MASTER TT'!$E$2:$E$68682,$A$2:$A$7563,'MASTER TT'!$B$2:$B$68682,"FRIDAY",'MASTER TT'!$C$2:$C$68682,"17*-2*",'MASTER TT'!$AM$2:$AM$587,"MAY-AUG 2025",'MASTER TT'!$J$2:$J$68682,"&gt;=1"))</f>
        <v>#VALUE!</v>
      </c>
      <c r="AK322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2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2" s="79">
        <f>(COUNTIFS('MASTER TT'!$E$2:$E$68682,$A$2:$A$7563,'MASTER TT'!$B$2:$B$68682,"SATURDAY",'MASTER TT'!$C$2:$C$68682,"1200-1*",'MASTER TT'!$J$2:$J$68682,"&gt;=1"))</f>
        <v>0</v>
      </c>
      <c r="AN322" s="79">
        <f>(COUNTIFS('MASTER TT'!$E$2:$E$68682,$A$2:$A$7563,'MASTER TT'!$B$2:$B$68682,"SATURDAY",'MASTER TT'!$C$2:$C$68682,"1300-1*",'MASTER TT'!$J$2:$J$68682,"&gt;=1"))</f>
        <v>0</v>
      </c>
      <c r="AO322" s="79">
        <f>(COUNTIFS('MASTER TT'!$E$2:$E$68682,$A$2:$A$7563,'MASTER TT'!$B$2:$B$68682,"SATURDAY",'MASTER TT'!$C$2:$C$68682,"14*-1*",'MASTER TT'!$J$2:$J$68682,"&gt;=1"))</f>
        <v>0</v>
      </c>
      <c r="AP322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2" s="79" t="e">
        <f>(COUNTIFS('MASTER TT'!$E$2:$E$68682,$A$2:$A$7563,'MASTER TT'!$B$2:$B$68682,"SUNDAY",'MASTER TT'!$C$2:$C$68682,"0800-1*",'MASTER TT'!$AM$2:$AM$587,"MAY-AUG 2025",'MASTER TT'!$J$2:$J$68682,"&gt;=1"))</f>
        <v>#VALUE!</v>
      </c>
      <c r="AR322" s="79" t="e">
        <f>(COUNTIFS('MASTER TT'!$E$2:$E$68682,$A$2:$A$7563,'MASTER TT'!$B$2:$B$68682,"SUNDAY",'MASTER TT'!$C$2:$C$68682,"1100-1*",'MASTER TT'!$AM$2:$AM$587,"MAY-AUG 2025",'MASTER TT'!$J$2:$J$68682,"&gt;=1"))</f>
        <v>#VALUE!</v>
      </c>
      <c r="AS322" s="79" t="e">
        <f>(COUNTIFS('MASTER TT'!$E$2:$E$68682,$A$2:$A$7563,'MASTER TT'!$B$2:$B$68682,"SUNDAY",'MASTER TT'!$C$2:$C$68682,"1200-1*",'MASTER TT'!$AM$2:$AM$587,"MAY-AUG 2025",'MASTER TT'!$J$2:$J$68682,"&gt;=1"))</f>
        <v>#VALUE!</v>
      </c>
      <c r="AT322" s="79" t="e">
        <f>(COUNTIFS('MASTER TT'!$E$2:$E$68682,$A$2:$A$7563,'MASTER TT'!$B$2:$B$68682,"SUNDAY",'MASTER TT'!$C$2:$C$68682,"1300-1*",'MASTER TT'!$AM$2:$AM$587,"MAY-AUG 2025",'MASTER TT'!$J$2:$J$68682,"&gt;=1"))</f>
        <v>#VALUE!</v>
      </c>
      <c r="AU322" s="79" t="e">
        <f>(COUNTIFS('MASTER TT'!$E$2:$E$68682,$A$2:$A$7563,'MASTER TT'!$B$2:$B$68682,"SUNDAY",'MASTER TT'!$C$2:$C$68682,"1400-1*",'MASTER TT'!$AM$2:$AM$587,"MAY-AUG 2025",'MASTER TT'!$J$2:$J$68682,"&gt;=1"))</f>
        <v>#VALUE!</v>
      </c>
      <c r="AV322" s="79" t="e">
        <f>(COUNTIFS('MASTER TT'!$E$2:$E$68682,$A$2:$A$7563,'MASTER TT'!$B$2:$B$68682,"SUNDAY",'MASTER TT'!$C$2:$C$68682,"17*-2*",'MASTER TT'!$AM$2:$AM$587,"MAY-AUG 2025",'MASTER TT'!$J$2:$J$68682,"&gt;=1"))</f>
        <v>#VALUE!</v>
      </c>
      <c r="AW322" s="28"/>
      <c r="AX322" s="29"/>
      <c r="AY322" s="28"/>
      <c r="AZ322" s="28"/>
      <c r="BA322" s="28"/>
      <c r="BB322" s="28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132"/>
      <c r="BO322" s="132"/>
      <c r="BP322" s="132"/>
      <c r="BQ322" s="132"/>
      <c r="BR322" s="132"/>
      <c r="BS322" s="132"/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32"/>
      <c r="CE322" s="132"/>
      <c r="CF322" s="132"/>
    </row>
    <row r="323" spans="1:84" ht="14.25" customHeight="1">
      <c r="A323" s="128" t="s">
        <v>695</v>
      </c>
      <c r="B323" s="130" t="s">
        <v>510</v>
      </c>
      <c r="C323" s="106"/>
      <c r="D323" s="106"/>
      <c r="E323" s="106"/>
      <c r="F323" s="106" t="s">
        <v>460</v>
      </c>
      <c r="G323" s="79">
        <f>(COUNTIFS('MASTER TT'!$E$2:$E$587,$A$2:$A$7563,'MASTER TT'!$B$2:$B$587,"MONDAY",'MASTER TT'!$C$2:$C$587,"08*-1*",'MASTER TT'!$AM$2:$AM$587,"MAY-AUG 2025",'MASTER TT'!$J$2:$J$587,"&gt;=1"))</f>
        <v>0</v>
      </c>
      <c r="H323" s="79">
        <f>(COUNTIFS('MASTER TT'!$E$2:$E$587,$A$2:$A$7563,'MASTER TT'!$B$2:$B$587,"MONDAY",'MASTER TT'!$C$2:$C$587,"1100-1*",'MASTER TT'!$AM$2:$AM$587,"MAY-AUG 2025",'MASTER TT'!$J$2:$J$587,"&gt;=1"))</f>
        <v>0</v>
      </c>
      <c r="I323" s="79">
        <f>(COUNTIFS('MASTER TT'!$E$2:$E$587,$A$2:$A$7563,'MASTER TT'!$B$2:$B$587,"MONDAY",'MASTER TT'!$C$2:$C$587,"1200-1*",'MASTER TT'!$AM$2:$AM$587,"JAN-APRIL 2025",'MASTER TT'!$J$2:$J$587,"&gt;=1"))</f>
        <v>0</v>
      </c>
      <c r="J323" s="79">
        <f>(COUNTIFS('MASTER TT'!$E$2:$E$587,$A$2:$A$7563,'MASTER TT'!$B$2:$B$587,"MONDAY",'MASTER TT'!$C$2:$C$587,"1300-1*",'MASTER TT'!$AM$2:$AM$587,"JAN-APRIL 2025",'MASTER TT'!$J$2:$J$587,"&gt;=1"))</f>
        <v>0</v>
      </c>
      <c r="K323" s="79">
        <f>(COUNTIFS('MASTER TT'!$E$2:$E$587,$A$2:$A$7563,'MASTER TT'!$B$2:$B$587,"MONDAY",'MASTER TT'!$C$2:$C$587,"14*-1*",'MASTER TT'!$AM$2:$AM$587,"MAY-AUG 2025",'MASTER TT'!$J$2:$J$587,"&gt;=1"))</f>
        <v>0</v>
      </c>
      <c r="L323" s="79">
        <f>(COUNTIFS('MASTER TT'!$E$2:$E$587,$A$2:$A$7563,'MASTER TT'!$B$2:$B$587,"MONDAY",'MASTER TT'!$C$2:$C$587,"17*-*",'MASTER TT'!$AM$2:$AM$587,"JAN-APRIL 2025",'MASTER TT'!$J$2:$J$587,"&gt;=1"))</f>
        <v>0</v>
      </c>
      <c r="M323" s="79">
        <f>(COUNTIFS('MASTER TT'!$E$2:$E$587,$A$2:$A$7563,'MASTER TT'!$B$2:$B$587,"TUESDAY",'MASTER TT'!$C$2:$C$587,"0800-1*",'MASTER TT'!$AM$2:$AM$587,"MAY-AUG 2025",'MASTER TT'!$J$2:$J$587,"&gt;=1"))</f>
        <v>0</v>
      </c>
      <c r="N323" s="79">
        <f>(COUNTIFS('MASTER TT'!$E$2:$E$587,$A$2:$A$7563,'MASTER TT'!$B$2:$B$587,"TUESDAY",'MASTER TT'!$C$2:$C$587,"1100-1*",'MASTER TT'!$AM$2:$AM$587,"JMAY-AUG 2025",'MASTER TT'!$J$2:$J$587,"&gt;=1"))</f>
        <v>0</v>
      </c>
      <c r="O323" s="79">
        <f>(COUNTIFS('MASTER TT'!$E$2:$E$587,$A$2:$A$7563,'MASTER TT'!$B$2:$B$587,"TUESDAY",'MASTER TT'!$C$2:$C$587,"1200-1*",'MASTER TT'!$AM$2:$AM$587,"JAN-APRIL 2025",'MASTER TT'!$J$2:$J$587,"&gt;=1"))</f>
        <v>0</v>
      </c>
      <c r="P323" s="79">
        <f>(COUNTIFS('MASTER TT'!$E$2:$E$587,$A$2:$A$7563,'MASTER TT'!$B$2:$B$587,"TUESDAY",'MASTER TT'!$C$2:$C$587,"1300-1*",'MASTER TT'!$AM$2:$AM$587,"MAY-AUG 2025",'MASTER TT'!$J$2:$J$587,"&gt;=1"))</f>
        <v>0</v>
      </c>
      <c r="Q323" s="79">
        <f>(COUNTIFS('MASTER TT'!$E$2:$E$587,$A$2:$A$7563,'MASTER TT'!$B$2:$B$587,"TUESDAY",'MASTER TT'!$C$2:$C$587,"1400-1*",'MASTER TT'!$AM$2:$AM$587,"MAY-AUG 2025",'MASTER TT'!$J$2:$J$587,"&gt;=1"))</f>
        <v>0</v>
      </c>
      <c r="R323" s="79">
        <f>(COUNTIFS('MASTER TT'!$E$2:$E$587,$A$2:$A$7563,'MASTER TT'!$B$2:$B$587,"TUESDAY",'MASTER TT'!$C$2:$C$587,"17*-2*",'MASTER TT'!$AM$2:$AM$587,"MAY-AUG 2025",'MASTER TT'!$J$2:$J$587,"&gt;=1"))</f>
        <v>0</v>
      </c>
      <c r="S323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3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3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3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3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3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3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3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3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3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3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3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3" s="79" t="e">
        <f>(COUNTIFS('MASTER TT'!$E$2:$E$68682,$A$2:$A$7563,'MASTER TT'!$B$2:$B$68682,"FRIDAY",'MASTER TT'!$C$2:$C$68682,"0800-1*",'MASTER TT'!$AM$2:$AM$587,"MAY-AUG 2025",'MASTER TT'!$J$2:$J$68682,"&gt;=1"))</f>
        <v>#VALUE!</v>
      </c>
      <c r="AF323" s="79" t="e">
        <f>(COUNTIFS('MASTER TT'!$E$2:$E$68682,$A$2:$A$7563,'MASTER TT'!$B$2:$B$68682,"FRIDAY",'MASTER TT'!$C$2:$C$68682,"1100-1*",'MASTER TT'!$AM$2:$AM$587,"MAY-AUG 2025",'MASTER TT'!$J$2:$J$68682,"&gt;=1"))</f>
        <v>#VALUE!</v>
      </c>
      <c r="AG323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3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3" s="79" t="e">
        <f>(COUNTIFS('MASTER TT'!$E$2:$E$68682,$A$2:$A$7563,'MASTER TT'!$B$2:$B$68682,"FRIDAY",'MASTER TT'!$C$2:$C$68682,"1400-1*",'MASTER TT'!$AM$2:$AM$587,"MAY-AUG 2025",'MASTER TT'!$J$2:$J$68682,"&gt;=1"))</f>
        <v>#VALUE!</v>
      </c>
      <c r="AJ323" s="79" t="e">
        <f>(COUNTIFS('MASTER TT'!$E$2:$E$68682,$A$2:$A$7563,'MASTER TT'!$B$2:$B$68682,"FRIDAY",'MASTER TT'!$C$2:$C$68682,"17*-2*",'MASTER TT'!$AM$2:$AM$587,"MAY-AUG 2025",'MASTER TT'!$J$2:$J$68682,"&gt;=1"))</f>
        <v>#VALUE!</v>
      </c>
      <c r="AK323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3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3" s="79">
        <f>(COUNTIFS('MASTER TT'!$E$2:$E$68682,$A$2:$A$7563,'MASTER TT'!$B$2:$B$68682,"SATURDAY",'MASTER TT'!$C$2:$C$68682,"1200-1*",'MASTER TT'!$J$2:$J$68682,"&gt;=1"))</f>
        <v>0</v>
      </c>
      <c r="AN323" s="79">
        <f>(COUNTIFS('MASTER TT'!$E$2:$E$68682,$A$2:$A$7563,'MASTER TT'!$B$2:$B$68682,"SATURDAY",'MASTER TT'!$C$2:$C$68682,"1300-1*",'MASTER TT'!$J$2:$J$68682,"&gt;=1"))</f>
        <v>0</v>
      </c>
      <c r="AO323" s="79">
        <f>(COUNTIFS('MASTER TT'!$E$2:$E$68682,$A$2:$A$7563,'MASTER TT'!$B$2:$B$68682,"SATURDAY",'MASTER TT'!$C$2:$C$68682,"14*-1*",'MASTER TT'!$J$2:$J$68682,"&gt;=1"))</f>
        <v>0</v>
      </c>
      <c r="AP323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3" s="79" t="e">
        <f>(COUNTIFS('MASTER TT'!$E$2:$E$68682,$A$2:$A$7563,'MASTER TT'!$B$2:$B$68682,"SUNDAY",'MASTER TT'!$C$2:$C$68682,"0800-1*",'MASTER TT'!$AM$2:$AM$587,"MAY-AUG 2025",'MASTER TT'!$J$2:$J$68682,"&gt;=1"))</f>
        <v>#VALUE!</v>
      </c>
      <c r="AR323" s="79" t="e">
        <f>(COUNTIFS('MASTER TT'!$E$2:$E$68682,$A$2:$A$7563,'MASTER TT'!$B$2:$B$68682,"SUNDAY",'MASTER TT'!$C$2:$C$68682,"1100-1*",'MASTER TT'!$AM$2:$AM$587,"MAY-AUG 2025",'MASTER TT'!$J$2:$J$68682,"&gt;=1"))</f>
        <v>#VALUE!</v>
      </c>
      <c r="AS323" s="79" t="e">
        <f>(COUNTIFS('MASTER TT'!$E$2:$E$68682,$A$2:$A$7563,'MASTER TT'!$B$2:$B$68682,"SUNDAY",'MASTER TT'!$C$2:$C$68682,"1200-1*",'MASTER TT'!$AM$2:$AM$587,"MAY-AUG 2025",'MASTER TT'!$J$2:$J$68682,"&gt;=1"))</f>
        <v>#VALUE!</v>
      </c>
      <c r="AT323" s="79" t="e">
        <f>(COUNTIFS('MASTER TT'!$E$2:$E$68682,$A$2:$A$7563,'MASTER TT'!$B$2:$B$68682,"SUNDAY",'MASTER TT'!$C$2:$C$68682,"1300-1*",'MASTER TT'!$AM$2:$AM$587,"MAY-AUG 2025",'MASTER TT'!$J$2:$J$68682,"&gt;=1"))</f>
        <v>#VALUE!</v>
      </c>
      <c r="AU323" s="79" t="e">
        <f>(COUNTIFS('MASTER TT'!$E$2:$E$68682,$A$2:$A$7563,'MASTER TT'!$B$2:$B$68682,"SUNDAY",'MASTER TT'!$C$2:$C$68682,"1400-1*",'MASTER TT'!$AM$2:$AM$587,"MAY-AUG 2025",'MASTER TT'!$J$2:$J$68682,"&gt;=1"))</f>
        <v>#VALUE!</v>
      </c>
      <c r="AV323" s="79" t="e">
        <f>(COUNTIFS('MASTER TT'!$E$2:$E$68682,$A$2:$A$7563,'MASTER TT'!$B$2:$B$68682,"SUNDAY",'MASTER TT'!$C$2:$C$68682,"17*-2*",'MASTER TT'!$AM$2:$AM$587,"MAY-AUG 2025",'MASTER TT'!$J$2:$J$68682,"&gt;=1"))</f>
        <v>#VALUE!</v>
      </c>
      <c r="AW323" s="28"/>
      <c r="AX323" s="29"/>
      <c r="AY323" s="28"/>
      <c r="AZ323" s="28"/>
      <c r="BA323" s="28"/>
      <c r="BB323" s="28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132"/>
      <c r="BO323" s="132"/>
      <c r="BP323" s="132"/>
      <c r="BQ323" s="132"/>
      <c r="BR323" s="132"/>
      <c r="BS323" s="132"/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32"/>
      <c r="CE323" s="132"/>
      <c r="CF323" s="132"/>
    </row>
    <row r="324" spans="1:84" ht="14.25" customHeight="1">
      <c r="A324" s="128" t="s">
        <v>696</v>
      </c>
      <c r="B324" s="130" t="s">
        <v>510</v>
      </c>
      <c r="C324" s="106"/>
      <c r="D324" s="106"/>
      <c r="E324" s="106"/>
      <c r="F324" s="106" t="s">
        <v>460</v>
      </c>
      <c r="G324" s="79">
        <f>(COUNTIFS('MASTER TT'!$E$2:$E$587,$A$2:$A$7563,'MASTER TT'!$B$2:$B$587,"MONDAY",'MASTER TT'!$C$2:$C$587,"08*-1*",'MASTER TT'!$AM$2:$AM$587,"MAY-AUG 2025",'MASTER TT'!$J$2:$J$587,"&gt;=1"))</f>
        <v>0</v>
      </c>
      <c r="H324" s="79">
        <f>(COUNTIFS('MASTER TT'!$E$2:$E$587,$A$2:$A$7563,'MASTER TT'!$B$2:$B$587,"MONDAY",'MASTER TT'!$C$2:$C$587,"1100-1*",'MASTER TT'!$AM$2:$AM$587,"MAY-AUG 2025",'MASTER TT'!$J$2:$J$587,"&gt;=1"))</f>
        <v>0</v>
      </c>
      <c r="I324" s="79">
        <f>(COUNTIFS('MASTER TT'!$E$2:$E$587,$A$2:$A$7563,'MASTER TT'!$B$2:$B$587,"MONDAY",'MASTER TT'!$C$2:$C$587,"1200-1*",'MASTER TT'!$AM$2:$AM$587,"JAN-APRIL 2025",'MASTER TT'!$J$2:$J$587,"&gt;=1"))</f>
        <v>0</v>
      </c>
      <c r="J324" s="79">
        <f>(COUNTIFS('MASTER TT'!$E$2:$E$587,$A$2:$A$7563,'MASTER TT'!$B$2:$B$587,"MONDAY",'MASTER TT'!$C$2:$C$587,"1300-1*",'MASTER TT'!$AM$2:$AM$587,"JAN-APRIL 2025",'MASTER TT'!$J$2:$J$587,"&gt;=1"))</f>
        <v>0</v>
      </c>
      <c r="K324" s="79">
        <f>(COUNTIFS('MASTER TT'!$E$2:$E$587,$A$2:$A$7563,'MASTER TT'!$B$2:$B$587,"MONDAY",'MASTER TT'!$C$2:$C$587,"14*-1*",'MASTER TT'!$AM$2:$AM$587,"MAY-AUG 2025",'MASTER TT'!$J$2:$J$587,"&gt;=1"))</f>
        <v>0</v>
      </c>
      <c r="L324" s="79">
        <f>(COUNTIFS('MASTER TT'!$E$2:$E$587,$A$2:$A$7563,'MASTER TT'!$B$2:$B$587,"MONDAY",'MASTER TT'!$C$2:$C$587,"17*-*",'MASTER TT'!$AM$2:$AM$587,"JAN-APRIL 2025",'MASTER TT'!$J$2:$J$587,"&gt;=1"))</f>
        <v>0</v>
      </c>
      <c r="M324" s="79">
        <f>(COUNTIFS('MASTER TT'!$E$2:$E$587,$A$2:$A$7563,'MASTER TT'!$B$2:$B$587,"TUESDAY",'MASTER TT'!$C$2:$C$587,"0800-1*",'MASTER TT'!$AM$2:$AM$587,"MAY-AUG 2025",'MASTER TT'!$J$2:$J$587,"&gt;=1"))</f>
        <v>0</v>
      </c>
      <c r="N324" s="79">
        <f>(COUNTIFS('MASTER TT'!$E$2:$E$587,$A$2:$A$7563,'MASTER TT'!$B$2:$B$587,"TUESDAY",'MASTER TT'!$C$2:$C$587,"1100-1*",'MASTER TT'!$AM$2:$AM$587,"JMAY-AUG 2025",'MASTER TT'!$J$2:$J$587,"&gt;=1"))</f>
        <v>0</v>
      </c>
      <c r="O324" s="79">
        <f>(COUNTIFS('MASTER TT'!$E$2:$E$587,$A$2:$A$7563,'MASTER TT'!$B$2:$B$587,"TUESDAY",'MASTER TT'!$C$2:$C$587,"1200-1*",'MASTER TT'!$AM$2:$AM$587,"JAN-APRIL 2025",'MASTER TT'!$J$2:$J$587,"&gt;=1"))</f>
        <v>0</v>
      </c>
      <c r="P324" s="79">
        <f>(COUNTIFS('MASTER TT'!$E$2:$E$587,$A$2:$A$7563,'MASTER TT'!$B$2:$B$587,"TUESDAY",'MASTER TT'!$C$2:$C$587,"1300-1*",'MASTER TT'!$AM$2:$AM$587,"MAY-AUG 2025",'MASTER TT'!$J$2:$J$587,"&gt;=1"))</f>
        <v>0</v>
      </c>
      <c r="Q324" s="79">
        <f>(COUNTIFS('MASTER TT'!$E$2:$E$587,$A$2:$A$7563,'MASTER TT'!$B$2:$B$587,"TUESDAY",'MASTER TT'!$C$2:$C$587,"1400-1*",'MASTER TT'!$AM$2:$AM$587,"MAY-AUG 2025",'MASTER TT'!$J$2:$J$587,"&gt;=1"))</f>
        <v>0</v>
      </c>
      <c r="R324" s="79">
        <f>(COUNTIFS('MASTER TT'!$E$2:$E$587,$A$2:$A$7563,'MASTER TT'!$B$2:$B$587,"TUESDAY",'MASTER TT'!$C$2:$C$587,"17*-2*",'MASTER TT'!$AM$2:$AM$587,"MAY-AUG 2025",'MASTER TT'!$J$2:$J$587,"&gt;=1"))</f>
        <v>0</v>
      </c>
      <c r="S324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4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4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4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4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4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4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4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4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4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4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4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4" s="79" t="e">
        <f>(COUNTIFS('MASTER TT'!$E$2:$E$68682,$A$2:$A$7563,'MASTER TT'!$B$2:$B$68682,"FRIDAY",'MASTER TT'!$C$2:$C$68682,"0800-1*",'MASTER TT'!$AM$2:$AM$587,"MAY-AUG 2025",'MASTER TT'!$J$2:$J$68682,"&gt;=1"))</f>
        <v>#VALUE!</v>
      </c>
      <c r="AF324" s="79" t="e">
        <f>(COUNTIFS('MASTER TT'!$E$2:$E$68682,$A$2:$A$7563,'MASTER TT'!$B$2:$B$68682,"FRIDAY",'MASTER TT'!$C$2:$C$68682,"1100-1*",'MASTER TT'!$AM$2:$AM$587,"MAY-AUG 2025",'MASTER TT'!$J$2:$J$68682,"&gt;=1"))</f>
        <v>#VALUE!</v>
      </c>
      <c r="AG324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4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4" s="79" t="e">
        <f>(COUNTIFS('MASTER TT'!$E$2:$E$68682,$A$2:$A$7563,'MASTER TT'!$B$2:$B$68682,"FRIDAY",'MASTER TT'!$C$2:$C$68682,"1400-1*",'MASTER TT'!$AM$2:$AM$587,"MAY-AUG 2025",'MASTER TT'!$J$2:$J$68682,"&gt;=1"))</f>
        <v>#VALUE!</v>
      </c>
      <c r="AJ324" s="79" t="e">
        <f>(COUNTIFS('MASTER TT'!$E$2:$E$68682,$A$2:$A$7563,'MASTER TT'!$B$2:$B$68682,"FRIDAY",'MASTER TT'!$C$2:$C$68682,"17*-2*",'MASTER TT'!$AM$2:$AM$587,"MAY-AUG 2025",'MASTER TT'!$J$2:$J$68682,"&gt;=1"))</f>
        <v>#VALUE!</v>
      </c>
      <c r="AK324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4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4" s="79">
        <f>(COUNTIFS('MASTER TT'!$E$2:$E$68682,$A$2:$A$7563,'MASTER TT'!$B$2:$B$68682,"SATURDAY",'MASTER TT'!$C$2:$C$68682,"1200-1*",'MASTER TT'!$J$2:$J$68682,"&gt;=1"))</f>
        <v>0</v>
      </c>
      <c r="AN324" s="79">
        <f>(COUNTIFS('MASTER TT'!$E$2:$E$68682,$A$2:$A$7563,'MASTER TT'!$B$2:$B$68682,"SATURDAY",'MASTER TT'!$C$2:$C$68682,"1300-1*",'MASTER TT'!$J$2:$J$68682,"&gt;=1"))</f>
        <v>0</v>
      </c>
      <c r="AO324" s="79">
        <f>(COUNTIFS('MASTER TT'!$E$2:$E$68682,$A$2:$A$7563,'MASTER TT'!$B$2:$B$68682,"SATURDAY",'MASTER TT'!$C$2:$C$68682,"14*-1*",'MASTER TT'!$J$2:$J$68682,"&gt;=1"))</f>
        <v>0</v>
      </c>
      <c r="AP324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4" s="79" t="e">
        <f>(COUNTIFS('MASTER TT'!$E$2:$E$68682,$A$2:$A$7563,'MASTER TT'!$B$2:$B$68682,"SUNDAY",'MASTER TT'!$C$2:$C$68682,"0800-1*",'MASTER TT'!$AM$2:$AM$587,"MAY-AUG 2025",'MASTER TT'!$J$2:$J$68682,"&gt;=1"))</f>
        <v>#VALUE!</v>
      </c>
      <c r="AR324" s="79" t="e">
        <f>(COUNTIFS('MASTER TT'!$E$2:$E$68682,$A$2:$A$7563,'MASTER TT'!$B$2:$B$68682,"SUNDAY",'MASTER TT'!$C$2:$C$68682,"1100-1*",'MASTER TT'!$AM$2:$AM$587,"MAY-AUG 2025",'MASTER TT'!$J$2:$J$68682,"&gt;=1"))</f>
        <v>#VALUE!</v>
      </c>
      <c r="AS324" s="79" t="e">
        <f>(COUNTIFS('MASTER TT'!$E$2:$E$68682,$A$2:$A$7563,'MASTER TT'!$B$2:$B$68682,"SUNDAY",'MASTER TT'!$C$2:$C$68682,"1200-1*",'MASTER TT'!$AM$2:$AM$587,"MAY-AUG 2025",'MASTER TT'!$J$2:$J$68682,"&gt;=1"))</f>
        <v>#VALUE!</v>
      </c>
      <c r="AT324" s="79" t="e">
        <f>(COUNTIFS('MASTER TT'!$E$2:$E$68682,$A$2:$A$7563,'MASTER TT'!$B$2:$B$68682,"SUNDAY",'MASTER TT'!$C$2:$C$68682,"1300-1*",'MASTER TT'!$AM$2:$AM$587,"MAY-AUG 2025",'MASTER TT'!$J$2:$J$68682,"&gt;=1"))</f>
        <v>#VALUE!</v>
      </c>
      <c r="AU324" s="79" t="e">
        <f>(COUNTIFS('MASTER TT'!$E$2:$E$68682,$A$2:$A$7563,'MASTER TT'!$B$2:$B$68682,"SUNDAY",'MASTER TT'!$C$2:$C$68682,"1400-1*",'MASTER TT'!$AM$2:$AM$587,"MAY-AUG 2025",'MASTER TT'!$J$2:$J$68682,"&gt;=1"))</f>
        <v>#VALUE!</v>
      </c>
      <c r="AV324" s="79" t="e">
        <f>(COUNTIFS('MASTER TT'!$E$2:$E$68682,$A$2:$A$7563,'MASTER TT'!$B$2:$B$68682,"SUNDAY",'MASTER TT'!$C$2:$C$68682,"17*-2*",'MASTER TT'!$AM$2:$AM$587,"MAY-AUG 2025",'MASTER TT'!$J$2:$J$68682,"&gt;=1"))</f>
        <v>#VALUE!</v>
      </c>
      <c r="AW324" s="28"/>
      <c r="AX324" s="29"/>
      <c r="AY324" s="28"/>
      <c r="AZ324" s="28"/>
      <c r="BA324" s="28"/>
      <c r="BB324" s="28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132"/>
      <c r="BO324" s="132"/>
      <c r="BP324" s="132"/>
      <c r="BQ324" s="132"/>
      <c r="BR324" s="132"/>
      <c r="BS324" s="132"/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32"/>
      <c r="CE324" s="132"/>
      <c r="CF324" s="132"/>
    </row>
    <row r="325" spans="1:84" ht="14.25" customHeight="1">
      <c r="A325" s="128" t="s">
        <v>697</v>
      </c>
      <c r="B325" s="130" t="s">
        <v>510</v>
      </c>
      <c r="C325" s="106"/>
      <c r="D325" s="106"/>
      <c r="E325" s="106"/>
      <c r="F325" s="106" t="s">
        <v>460</v>
      </c>
      <c r="G325" s="79">
        <f>(COUNTIFS('MASTER TT'!$E$2:$E$587,$A$2:$A$7563,'MASTER TT'!$B$2:$B$587,"MONDAY",'MASTER TT'!$C$2:$C$587,"08*-1*",'MASTER TT'!$AM$2:$AM$587,"MAY-AUG 2025",'MASTER TT'!$J$2:$J$587,"&gt;=1"))</f>
        <v>0</v>
      </c>
      <c r="H325" s="79">
        <f>(COUNTIFS('MASTER TT'!$E$2:$E$587,$A$2:$A$7563,'MASTER TT'!$B$2:$B$587,"MONDAY",'MASTER TT'!$C$2:$C$587,"1100-1*",'MASTER TT'!$AM$2:$AM$587,"MAY-AUG 2025",'MASTER TT'!$J$2:$J$587,"&gt;=1"))</f>
        <v>0</v>
      </c>
      <c r="I325" s="79">
        <f>(COUNTIFS('MASTER TT'!$E$2:$E$587,$A$2:$A$7563,'MASTER TT'!$B$2:$B$587,"MONDAY",'MASTER TT'!$C$2:$C$587,"1200-1*",'MASTER TT'!$AM$2:$AM$587,"JAN-APRIL 2025",'MASTER TT'!$J$2:$J$587,"&gt;=1"))</f>
        <v>0</v>
      </c>
      <c r="J325" s="79">
        <f>(COUNTIFS('MASTER TT'!$E$2:$E$587,$A$2:$A$7563,'MASTER TT'!$B$2:$B$587,"MONDAY",'MASTER TT'!$C$2:$C$587,"1300-1*",'MASTER TT'!$AM$2:$AM$587,"JAN-APRIL 2025",'MASTER TT'!$J$2:$J$587,"&gt;=1"))</f>
        <v>0</v>
      </c>
      <c r="K325" s="79">
        <f>(COUNTIFS('MASTER TT'!$E$2:$E$587,$A$2:$A$7563,'MASTER TT'!$B$2:$B$587,"MONDAY",'MASTER TT'!$C$2:$C$587,"14*-1*",'MASTER TT'!$AM$2:$AM$587,"MAY-AUG 2025",'MASTER TT'!$J$2:$J$587,"&gt;=1"))</f>
        <v>0</v>
      </c>
      <c r="L325" s="79">
        <f>(COUNTIFS('MASTER TT'!$E$2:$E$587,$A$2:$A$7563,'MASTER TT'!$B$2:$B$587,"MONDAY",'MASTER TT'!$C$2:$C$587,"17*-*",'MASTER TT'!$AM$2:$AM$587,"JAN-APRIL 2025",'MASTER TT'!$J$2:$J$587,"&gt;=1"))</f>
        <v>0</v>
      </c>
      <c r="M325" s="79">
        <f>(COUNTIFS('MASTER TT'!$E$2:$E$587,$A$2:$A$7563,'MASTER TT'!$B$2:$B$587,"TUESDAY",'MASTER TT'!$C$2:$C$587,"0800-1*",'MASTER TT'!$AM$2:$AM$587,"MAY-AUG 2025",'MASTER TT'!$J$2:$J$587,"&gt;=1"))</f>
        <v>0</v>
      </c>
      <c r="N325" s="79">
        <f>(COUNTIFS('MASTER TT'!$E$2:$E$587,$A$2:$A$7563,'MASTER TT'!$B$2:$B$587,"TUESDAY",'MASTER TT'!$C$2:$C$587,"1100-1*",'MASTER TT'!$AM$2:$AM$587,"JMAY-AUG 2025",'MASTER TT'!$J$2:$J$587,"&gt;=1"))</f>
        <v>0</v>
      </c>
      <c r="O325" s="79">
        <f>(COUNTIFS('MASTER TT'!$E$2:$E$587,$A$2:$A$7563,'MASTER TT'!$B$2:$B$587,"TUESDAY",'MASTER TT'!$C$2:$C$587,"1200-1*",'MASTER TT'!$AM$2:$AM$587,"JAN-APRIL 2025",'MASTER TT'!$J$2:$J$587,"&gt;=1"))</f>
        <v>0</v>
      </c>
      <c r="P325" s="79">
        <f>(COUNTIFS('MASTER TT'!$E$2:$E$587,$A$2:$A$7563,'MASTER TT'!$B$2:$B$587,"TUESDAY",'MASTER TT'!$C$2:$C$587,"1300-1*",'MASTER TT'!$AM$2:$AM$587,"MAY-AUG 2025",'MASTER TT'!$J$2:$J$587,"&gt;=1"))</f>
        <v>0</v>
      </c>
      <c r="Q325" s="79">
        <f>(COUNTIFS('MASTER TT'!$E$2:$E$587,$A$2:$A$7563,'MASTER TT'!$B$2:$B$587,"TUESDAY",'MASTER TT'!$C$2:$C$587,"1400-1*",'MASTER TT'!$AM$2:$AM$587,"MAY-AUG 2025",'MASTER TT'!$J$2:$J$587,"&gt;=1"))</f>
        <v>0</v>
      </c>
      <c r="R325" s="79">
        <f>(COUNTIFS('MASTER TT'!$E$2:$E$587,$A$2:$A$7563,'MASTER TT'!$B$2:$B$587,"TUESDAY",'MASTER TT'!$C$2:$C$587,"17*-2*",'MASTER TT'!$AM$2:$AM$587,"MAY-AUG 2025",'MASTER TT'!$J$2:$J$587,"&gt;=1"))</f>
        <v>0</v>
      </c>
      <c r="S325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5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5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5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5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5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5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5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5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5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5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5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5" s="79" t="e">
        <f>(COUNTIFS('MASTER TT'!$E$2:$E$68682,$A$2:$A$7563,'MASTER TT'!$B$2:$B$68682,"FRIDAY",'MASTER TT'!$C$2:$C$68682,"0800-1*",'MASTER TT'!$AM$2:$AM$587,"MAY-AUG 2025",'MASTER TT'!$J$2:$J$68682,"&gt;=1"))</f>
        <v>#VALUE!</v>
      </c>
      <c r="AF325" s="79" t="e">
        <f>(COUNTIFS('MASTER TT'!$E$2:$E$68682,$A$2:$A$7563,'MASTER TT'!$B$2:$B$68682,"FRIDAY",'MASTER TT'!$C$2:$C$68682,"1100-1*",'MASTER TT'!$AM$2:$AM$587,"MAY-AUG 2025",'MASTER TT'!$J$2:$J$68682,"&gt;=1"))</f>
        <v>#VALUE!</v>
      </c>
      <c r="AG325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5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5" s="79" t="e">
        <f>(COUNTIFS('MASTER TT'!$E$2:$E$68682,$A$2:$A$7563,'MASTER TT'!$B$2:$B$68682,"FRIDAY",'MASTER TT'!$C$2:$C$68682,"1400-1*",'MASTER TT'!$AM$2:$AM$587,"MAY-AUG 2025",'MASTER TT'!$J$2:$J$68682,"&gt;=1"))</f>
        <v>#VALUE!</v>
      </c>
      <c r="AJ325" s="79" t="e">
        <f>(COUNTIFS('MASTER TT'!$E$2:$E$68682,$A$2:$A$7563,'MASTER TT'!$B$2:$B$68682,"FRIDAY",'MASTER TT'!$C$2:$C$68682,"17*-2*",'MASTER TT'!$AM$2:$AM$587,"MAY-AUG 2025",'MASTER TT'!$J$2:$J$68682,"&gt;=1"))</f>
        <v>#VALUE!</v>
      </c>
      <c r="AK325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5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5" s="79">
        <f>(COUNTIFS('MASTER TT'!$E$2:$E$68682,$A$2:$A$7563,'MASTER TT'!$B$2:$B$68682,"SATURDAY",'MASTER TT'!$C$2:$C$68682,"1200-1*",'MASTER TT'!$J$2:$J$68682,"&gt;=1"))</f>
        <v>0</v>
      </c>
      <c r="AN325" s="79">
        <f>(COUNTIFS('MASTER TT'!$E$2:$E$68682,$A$2:$A$7563,'MASTER TT'!$B$2:$B$68682,"SATURDAY",'MASTER TT'!$C$2:$C$68682,"1300-1*",'MASTER TT'!$J$2:$J$68682,"&gt;=1"))</f>
        <v>0</v>
      </c>
      <c r="AO325" s="79">
        <f>(COUNTIFS('MASTER TT'!$E$2:$E$68682,$A$2:$A$7563,'MASTER TT'!$B$2:$B$68682,"SATURDAY",'MASTER TT'!$C$2:$C$68682,"14*-1*",'MASTER TT'!$J$2:$J$68682,"&gt;=1"))</f>
        <v>0</v>
      </c>
      <c r="AP325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5" s="79" t="e">
        <f>(COUNTIFS('MASTER TT'!$E$2:$E$68682,$A$2:$A$7563,'MASTER TT'!$B$2:$B$68682,"SUNDAY",'MASTER TT'!$C$2:$C$68682,"0800-1*",'MASTER TT'!$AM$2:$AM$587,"MAY-AUG 2025",'MASTER TT'!$J$2:$J$68682,"&gt;=1"))</f>
        <v>#VALUE!</v>
      </c>
      <c r="AR325" s="79" t="e">
        <f>(COUNTIFS('MASTER TT'!$E$2:$E$68682,$A$2:$A$7563,'MASTER TT'!$B$2:$B$68682,"SUNDAY",'MASTER TT'!$C$2:$C$68682,"1100-1*",'MASTER TT'!$AM$2:$AM$587,"MAY-AUG 2025",'MASTER TT'!$J$2:$J$68682,"&gt;=1"))</f>
        <v>#VALUE!</v>
      </c>
      <c r="AS325" s="79" t="e">
        <f>(COUNTIFS('MASTER TT'!$E$2:$E$68682,$A$2:$A$7563,'MASTER TT'!$B$2:$B$68682,"SUNDAY",'MASTER TT'!$C$2:$C$68682,"1200-1*",'MASTER TT'!$AM$2:$AM$587,"MAY-AUG 2025",'MASTER TT'!$J$2:$J$68682,"&gt;=1"))</f>
        <v>#VALUE!</v>
      </c>
      <c r="AT325" s="79" t="e">
        <f>(COUNTIFS('MASTER TT'!$E$2:$E$68682,$A$2:$A$7563,'MASTER TT'!$B$2:$B$68682,"SUNDAY",'MASTER TT'!$C$2:$C$68682,"1300-1*",'MASTER TT'!$AM$2:$AM$587,"MAY-AUG 2025",'MASTER TT'!$J$2:$J$68682,"&gt;=1"))</f>
        <v>#VALUE!</v>
      </c>
      <c r="AU325" s="79" t="e">
        <f>(COUNTIFS('MASTER TT'!$E$2:$E$68682,$A$2:$A$7563,'MASTER TT'!$B$2:$B$68682,"SUNDAY",'MASTER TT'!$C$2:$C$68682,"1400-1*",'MASTER TT'!$AM$2:$AM$587,"MAY-AUG 2025",'MASTER TT'!$J$2:$J$68682,"&gt;=1"))</f>
        <v>#VALUE!</v>
      </c>
      <c r="AV325" s="79" t="e">
        <f>(COUNTIFS('MASTER TT'!$E$2:$E$68682,$A$2:$A$7563,'MASTER TT'!$B$2:$B$68682,"SUNDAY",'MASTER TT'!$C$2:$C$68682,"17*-2*",'MASTER TT'!$AM$2:$AM$587,"MAY-AUG 2025",'MASTER TT'!$J$2:$J$68682,"&gt;=1"))</f>
        <v>#VALUE!</v>
      </c>
      <c r="AW325" s="28"/>
      <c r="AX325" s="29"/>
      <c r="AY325" s="28"/>
      <c r="AZ325" s="28"/>
      <c r="BA325" s="28"/>
      <c r="BB325" s="28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132"/>
      <c r="BO325" s="132"/>
      <c r="BP325" s="132"/>
      <c r="BQ325" s="132"/>
      <c r="BR325" s="132"/>
      <c r="BS325" s="132"/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32"/>
      <c r="CE325" s="132"/>
      <c r="CF325" s="132"/>
    </row>
    <row r="326" spans="1:84" ht="14.25" customHeight="1">
      <c r="A326" s="128" t="s">
        <v>698</v>
      </c>
      <c r="B326" s="130" t="s">
        <v>510</v>
      </c>
      <c r="C326" s="106"/>
      <c r="D326" s="106"/>
      <c r="E326" s="106"/>
      <c r="F326" s="106" t="s">
        <v>460</v>
      </c>
      <c r="G326" s="79">
        <f>(COUNTIFS('MASTER TT'!$E$2:$E$587,$A$2:$A$7563,'MASTER TT'!$B$2:$B$587,"MONDAY",'MASTER TT'!$C$2:$C$587,"08*-1*",'MASTER TT'!$AM$2:$AM$587,"MAY-AUG 2025",'MASTER TT'!$J$2:$J$587,"&gt;=1"))</f>
        <v>0</v>
      </c>
      <c r="H326" s="79">
        <f>(COUNTIFS('MASTER TT'!$E$2:$E$587,$A$2:$A$7563,'MASTER TT'!$B$2:$B$587,"MONDAY",'MASTER TT'!$C$2:$C$587,"1100-1*",'MASTER TT'!$AM$2:$AM$587,"MAY-AUG 2025",'MASTER TT'!$J$2:$J$587,"&gt;=1"))</f>
        <v>0</v>
      </c>
      <c r="I326" s="79">
        <f>(COUNTIFS('MASTER TT'!$E$2:$E$587,$A$2:$A$7563,'MASTER TT'!$B$2:$B$587,"MONDAY",'MASTER TT'!$C$2:$C$587,"1200-1*",'MASTER TT'!$AM$2:$AM$587,"JAN-APRIL 2025",'MASTER TT'!$J$2:$J$587,"&gt;=1"))</f>
        <v>0</v>
      </c>
      <c r="J326" s="79">
        <f>(COUNTIFS('MASTER TT'!$E$2:$E$587,$A$2:$A$7563,'MASTER TT'!$B$2:$B$587,"MONDAY",'MASTER TT'!$C$2:$C$587,"1300-1*",'MASTER TT'!$AM$2:$AM$587,"JAN-APRIL 2025",'MASTER TT'!$J$2:$J$587,"&gt;=1"))</f>
        <v>0</v>
      </c>
      <c r="K326" s="79">
        <f>(COUNTIFS('MASTER TT'!$E$2:$E$587,$A$2:$A$7563,'MASTER TT'!$B$2:$B$587,"MONDAY",'MASTER TT'!$C$2:$C$587,"14*-1*",'MASTER TT'!$AM$2:$AM$587,"MAY-AUG 2025",'MASTER TT'!$J$2:$J$587,"&gt;=1"))</f>
        <v>0</v>
      </c>
      <c r="L326" s="79">
        <f>(COUNTIFS('MASTER TT'!$E$2:$E$587,$A$2:$A$7563,'MASTER TT'!$B$2:$B$587,"MONDAY",'MASTER TT'!$C$2:$C$587,"17*-*",'MASTER TT'!$AM$2:$AM$587,"JAN-APRIL 2025",'MASTER TT'!$J$2:$J$587,"&gt;=1"))</f>
        <v>0</v>
      </c>
      <c r="M326" s="79">
        <f>(COUNTIFS('MASTER TT'!$E$2:$E$587,$A$2:$A$7563,'MASTER TT'!$B$2:$B$587,"TUESDAY",'MASTER TT'!$C$2:$C$587,"0800-1*",'MASTER TT'!$AM$2:$AM$587,"MAY-AUG 2025",'MASTER TT'!$J$2:$J$587,"&gt;=1"))</f>
        <v>0</v>
      </c>
      <c r="N326" s="79">
        <f>(COUNTIFS('MASTER TT'!$E$2:$E$587,$A$2:$A$7563,'MASTER TT'!$B$2:$B$587,"TUESDAY",'MASTER TT'!$C$2:$C$587,"1100-1*",'MASTER TT'!$AM$2:$AM$587,"JMAY-AUG 2025",'MASTER TT'!$J$2:$J$587,"&gt;=1"))</f>
        <v>0</v>
      </c>
      <c r="O326" s="79">
        <f>(COUNTIFS('MASTER TT'!$E$2:$E$587,$A$2:$A$7563,'MASTER TT'!$B$2:$B$587,"TUESDAY",'MASTER TT'!$C$2:$C$587,"1200-1*",'MASTER TT'!$AM$2:$AM$587,"JAN-APRIL 2025",'MASTER TT'!$J$2:$J$587,"&gt;=1"))</f>
        <v>0</v>
      </c>
      <c r="P326" s="79">
        <f>(COUNTIFS('MASTER TT'!$E$2:$E$587,$A$2:$A$7563,'MASTER TT'!$B$2:$B$587,"TUESDAY",'MASTER TT'!$C$2:$C$587,"1300-1*",'MASTER TT'!$AM$2:$AM$587,"MAY-AUG 2025",'MASTER TT'!$J$2:$J$587,"&gt;=1"))</f>
        <v>0</v>
      </c>
      <c r="Q326" s="79">
        <f>(COUNTIFS('MASTER TT'!$E$2:$E$587,$A$2:$A$7563,'MASTER TT'!$B$2:$B$587,"TUESDAY",'MASTER TT'!$C$2:$C$587,"1400-1*",'MASTER TT'!$AM$2:$AM$587,"MAY-AUG 2025",'MASTER TT'!$J$2:$J$587,"&gt;=1"))</f>
        <v>0</v>
      </c>
      <c r="R326" s="79">
        <f>(COUNTIFS('MASTER TT'!$E$2:$E$587,$A$2:$A$7563,'MASTER TT'!$B$2:$B$587,"TUESDAY",'MASTER TT'!$C$2:$C$587,"17*-2*",'MASTER TT'!$AM$2:$AM$587,"MAY-AUG 2025",'MASTER TT'!$J$2:$J$587,"&gt;=1"))</f>
        <v>0</v>
      </c>
      <c r="S326" s="79" t="e">
        <f>(COUNTIFS('MASTER TT'!$E$2:$E$68682,$A$2:$A$7563,'MASTER TT'!$B$2:$B$68682,"WEDNESDAY",'MASTER TT'!$C$2:$C$68682,"0800-1*",'MASTER TT'!$AM$2:$AM$587,"MAY-AUG 2025",'MASTER TT'!$J$2:$J$68682,"&gt;=1"))</f>
        <v>#VALUE!</v>
      </c>
      <c r="T326" s="79" t="e">
        <f>(COUNTIFS('MASTER TT'!$E$2:$E$68682,$A$2:$A$7563,'MASTER TT'!$B$2:$B$68682,"WEDNESDAY",'MASTER TT'!$C$2:$C$68682,"1100-1*",'MASTER TT'!$AM$2:$AM$587,"MAY-AUG 2025",'MASTER TT'!$J$2:$J$68682,"&gt;=1"))</f>
        <v>#VALUE!</v>
      </c>
      <c r="U326" s="79" t="e">
        <f>(COUNTIFS('MASTER TT'!$E$2:$E$68682,$A$2:$A$7563,'MASTER TT'!$B$2:$B$68682,"WEDNESDAY",'MASTER TT'!$C$2:$C$68682,"1200-1*",'MASTER TT'!$AM$2:$AM$587,"JAN-APRIL 2025",'MASTER TT'!$J$2:$J$68682,"&gt;=1"))</f>
        <v>#VALUE!</v>
      </c>
      <c r="V326" s="79" t="e">
        <f>(COUNTIFS('MASTER TT'!$E$2:$E$68682,$A$2:$A$7563,'MASTER TT'!$B$2:$B$68682,"WEDNESDAY",'MASTER TT'!$C$2:$C$68682,"1300-1*",'MASTER TT'!$AM$2:$AM$587,"JAN-APRIL 2025",'MASTER TT'!$J$2:$J$68682,"&gt;=1"))</f>
        <v>#VALUE!</v>
      </c>
      <c r="W326" s="79" t="e">
        <f>(COUNTIFS('MASTER TT'!$E$2:$E$68682,$A$2:$A$7563,'MASTER TT'!$B$2:$B$68682,"WEDNESDAY",'MASTER TT'!$C$2:$C$68682,"1400-1*",'MASTER TT'!$AM$2:$AM$587,"MAY-AUG 2025",'MASTER TT'!$J$2:$J$68682,"&gt;=1"))</f>
        <v>#VALUE!</v>
      </c>
      <c r="X326" s="79" t="e">
        <f>(COUNTIFS('MASTER TT'!$E$2:$E$68682,$A$2:$A$7563,'MASTER TT'!$B$2:$B$68682,"WEDNESDAY",'MASTER TT'!$C$2:$C$68682,"17*-2*",'MASTER TT'!$AM$2:$AM$587,"MAY-AUG 2025",'MASTER TT'!$J$2:$J$68682,"&gt;=1"))</f>
        <v>#VALUE!</v>
      </c>
      <c r="Y326" s="79" t="e">
        <f>(COUNTIFS('MASTER TT'!$E$2:$E$68682,$A$2:$A$7563,'MASTER TT'!$B$2:$B$68682,"THURSDAY",'MASTER TT'!$C$2:$C$68682,"0800-1*",'MASTER TT'!$AM$2:$AM$587,"MAY-AUG 2025",'MASTER TT'!$J$2:$J$68682,"&gt;=1"))</f>
        <v>#VALUE!</v>
      </c>
      <c r="Z326" s="79" t="e">
        <f>(COUNTIFS('MASTER TT'!$E$2:$E$68682,$A$2:$A$7563,'MASTER TT'!$B$2:$B$68682,"THURSDAY",'MASTER TT'!$C$2:$C$68682,"1100-1*",'MASTER TT'!$AM$2:$AM$587,"MAY-AUG 2025",'MASTER TT'!$J$2:$J$68682,"&gt;=1"))</f>
        <v>#VALUE!</v>
      </c>
      <c r="AA326" s="79" t="e">
        <f>(COUNTIFS('MASTER TT'!$E$2:$E$68682,$A$2:$A$7563,'MASTER TT'!$B$2:$B$68682,"THURSDAY",'MASTER TT'!$C$2:$C$68682,"1200-1*",'MASTER TT'!$AM$2:$AM$587,"JAN-APRIL 2025",'MASTER TT'!$J$2:$J$68682,"&gt;=1"))</f>
        <v>#VALUE!</v>
      </c>
      <c r="AB326" s="79" t="e">
        <f>(COUNTIFS('MASTER TT'!$E$2:$E$68682,$A$2:$A$7563,'MASTER TT'!$B$2:$B$68682,"THURSDAY",'MASTER TT'!$C$2:$C$68682,"1300-1*",'MASTER TT'!$AM$2:$AM$587,"JAN-APRIL 2025",'MASTER TT'!$J$2:$J$68682,"&gt;=1"))</f>
        <v>#VALUE!</v>
      </c>
      <c r="AC326" s="79" t="e">
        <f>(COUNTIFS('MASTER TT'!$E$2:$E$68682,$A$2:$A$7563,'MASTER TT'!$B$2:$B$68682,"THURSDAY",'MASTER TT'!$C$2:$C$68682,"14*-1*",'MASTER TT'!$AM$2:$AM$587,"MAY-AUG 2025",'MASTER TT'!$J$2:$J$68682,"&gt;=1"))</f>
        <v>#VALUE!</v>
      </c>
      <c r="AD326" s="79" t="e">
        <f>(COUNTIFS('MASTER TT'!$E$2:$E$68682,$A$2:$A$7563,'MASTER TT'!$B$2:$B$68682,"THURSDAY",'MASTER TT'!$C$2:$C$68682,"17*-2*",'MASTER TT'!$AM$2:$AM$587,"MAY-AUG 2025",'MASTER TT'!$J$2:$J$68682,"&gt;=1"))</f>
        <v>#VALUE!</v>
      </c>
      <c r="AE326" s="79" t="e">
        <f>(COUNTIFS('MASTER TT'!$E$2:$E$68682,$A$2:$A$7563,'MASTER TT'!$B$2:$B$68682,"FRIDAY",'MASTER TT'!$C$2:$C$68682,"0800-1*",'MASTER TT'!$AM$2:$AM$587,"MAY-AUG 2025",'MASTER TT'!$J$2:$J$68682,"&gt;=1"))</f>
        <v>#VALUE!</v>
      </c>
      <c r="AF326" s="79" t="e">
        <f>(COUNTIFS('MASTER TT'!$E$2:$E$68682,$A$2:$A$7563,'MASTER TT'!$B$2:$B$68682,"FRIDAY",'MASTER TT'!$C$2:$C$68682,"1100-1*",'MASTER TT'!$AM$2:$AM$587,"MAY-AUG 2025",'MASTER TT'!$J$2:$J$68682,"&gt;=1"))</f>
        <v>#VALUE!</v>
      </c>
      <c r="AG326" s="79" t="e">
        <f>(COUNTIFS('MASTER TT'!$E$2:$E$68682,$A$2:$A$7563,'MASTER TT'!$B$2:$B$68682,"FRIDAY",'MASTER TT'!$C$2:$C$68682,"1200-1*",'MASTER TT'!$AM$2:$AM$587,"JAN-APRIL 2025",'MASTER TT'!$J$2:$J$68682,"&gt;=1"))</f>
        <v>#VALUE!</v>
      </c>
      <c r="AH326" s="79" t="e">
        <f>(COUNTIFS('MASTER TT'!$E$2:$E$68682,$A$2:$A$7563,'MASTER TT'!$B$2:$B$68682,"FRIDAY",'MASTER TT'!$C$2:$C$68682,"1300-1*",'MASTER TT'!$AM$2:$AM$587,"JAN-APRIL 2025",'MASTER TT'!$J$2:$J$68682,"&gt;=1"))</f>
        <v>#VALUE!</v>
      </c>
      <c r="AI326" s="79" t="e">
        <f>(COUNTIFS('MASTER TT'!$E$2:$E$68682,$A$2:$A$7563,'MASTER TT'!$B$2:$B$68682,"FRIDAY",'MASTER TT'!$C$2:$C$68682,"1400-1*",'MASTER TT'!$AM$2:$AM$587,"MAY-AUG 2025",'MASTER TT'!$J$2:$J$68682,"&gt;=1"))</f>
        <v>#VALUE!</v>
      </c>
      <c r="AJ326" s="79" t="e">
        <f>(COUNTIFS('MASTER TT'!$E$2:$E$68682,$A$2:$A$7563,'MASTER TT'!$B$2:$B$68682,"FRIDAY",'MASTER TT'!$C$2:$C$68682,"17*-2*",'MASTER TT'!$AM$2:$AM$587,"MAY-AUG 2025",'MASTER TT'!$J$2:$J$68682,"&gt;=1"))</f>
        <v>#VALUE!</v>
      </c>
      <c r="AK326" s="79" t="e">
        <f>(COUNTIFS('MASTER TT'!$E$2:$E$68682,$A$2:$A$7563,'MASTER TT'!$B$2:$B$68682,"SATURDAY",'MASTER TT'!$C$2:$C$68682,"0800-1*",'MASTER TT'!$AM$2:$AM$587,"MAY-AUG 2025",'MASTER TT'!$J$2:$J$68682,"&gt;=1"))</f>
        <v>#VALUE!</v>
      </c>
      <c r="AL326" s="79" t="e">
        <f>(COUNTIFS('MASTER TT'!$E$2:$E$68682,$A$2:$A$7563,'MASTER TT'!$B$2:$B$68682,"SATURDAY",'MASTER TT'!$C$2:$C$68682,"1100-1*",'MASTER TT'!$AM$2:$AM$587,"MAY-AUG 2025",'MASTER TT'!$J$2:$J$68682,"&gt;=1"))</f>
        <v>#VALUE!</v>
      </c>
      <c r="AM326" s="79">
        <f>(COUNTIFS('MASTER TT'!$E$2:$E$68682,$A$2:$A$7563,'MASTER TT'!$B$2:$B$68682,"SATURDAY",'MASTER TT'!$C$2:$C$68682,"1200-1*",'MASTER TT'!$J$2:$J$68682,"&gt;=1"))</f>
        <v>0</v>
      </c>
      <c r="AN326" s="79">
        <f>(COUNTIFS('MASTER TT'!$E$2:$E$68682,$A$2:$A$7563,'MASTER TT'!$B$2:$B$68682,"SATURDAY",'MASTER TT'!$C$2:$C$68682,"1300-1*",'MASTER TT'!$J$2:$J$68682,"&gt;=1"))</f>
        <v>0</v>
      </c>
      <c r="AO326" s="79">
        <f>(COUNTIFS('MASTER TT'!$E$2:$E$68682,$A$2:$A$7563,'MASTER TT'!$B$2:$B$68682,"SATURDAY",'MASTER TT'!$C$2:$C$68682,"14*-1*",'MASTER TT'!$J$2:$J$68682,"&gt;=1"))</f>
        <v>0</v>
      </c>
      <c r="AP326" s="79" t="e">
        <f>(COUNTIFS('MASTER TT'!$E$2:$E$68682,$A$2:$A$7563,'MASTER TT'!$B$2:$B$68682,"SATURDAY",'MASTER TT'!$C$2:$C$68682,"17*-2*",'MASTER TT'!$AM$2:$AM$587,"MAY-AUG 2025",'MASTER TT'!$J$2:$J$68682,"&gt;=1"))</f>
        <v>#VALUE!</v>
      </c>
      <c r="AQ326" s="79" t="e">
        <f>(COUNTIFS('MASTER TT'!$E$2:$E$68682,$A$2:$A$7563,'MASTER TT'!$B$2:$B$68682,"SUNDAY",'MASTER TT'!$C$2:$C$68682,"0800-1*",'MASTER TT'!$AM$2:$AM$587,"MAY-AUG 2025",'MASTER TT'!$J$2:$J$68682,"&gt;=1"))</f>
        <v>#VALUE!</v>
      </c>
      <c r="AR326" s="79" t="e">
        <f>(COUNTIFS('MASTER TT'!$E$2:$E$68682,$A$2:$A$7563,'MASTER TT'!$B$2:$B$68682,"SUNDAY",'MASTER TT'!$C$2:$C$68682,"1100-1*",'MASTER TT'!$AM$2:$AM$587,"MAY-AUG 2025",'MASTER TT'!$J$2:$J$68682,"&gt;=1"))</f>
        <v>#VALUE!</v>
      </c>
      <c r="AS326" s="79" t="e">
        <f>(COUNTIFS('MASTER TT'!$E$2:$E$68682,$A$2:$A$7563,'MASTER TT'!$B$2:$B$68682,"SUNDAY",'MASTER TT'!$C$2:$C$68682,"1200-1*",'MASTER TT'!$AM$2:$AM$587,"MAY-AUG 2025",'MASTER TT'!$J$2:$J$68682,"&gt;=1"))</f>
        <v>#VALUE!</v>
      </c>
      <c r="AT326" s="79" t="e">
        <f>(COUNTIFS('MASTER TT'!$E$2:$E$68682,$A$2:$A$7563,'MASTER TT'!$B$2:$B$68682,"SUNDAY",'MASTER TT'!$C$2:$C$68682,"1300-1*",'MASTER TT'!$AM$2:$AM$587,"MAY-AUG 2025",'MASTER TT'!$J$2:$J$68682,"&gt;=1"))</f>
        <v>#VALUE!</v>
      </c>
      <c r="AU326" s="79" t="e">
        <f>(COUNTIFS('MASTER TT'!$E$2:$E$68682,$A$2:$A$7563,'MASTER TT'!$B$2:$B$68682,"SUNDAY",'MASTER TT'!$C$2:$C$68682,"1400-1*",'MASTER TT'!$AM$2:$AM$587,"MAY-AUG 2025",'MASTER TT'!$J$2:$J$68682,"&gt;=1"))</f>
        <v>#VALUE!</v>
      </c>
      <c r="AV326" s="79" t="e">
        <f>(COUNTIFS('MASTER TT'!$E$2:$E$68682,$A$2:$A$7563,'MASTER TT'!$B$2:$B$68682,"SUNDAY",'MASTER TT'!$C$2:$C$68682,"17*-2*",'MASTER TT'!$AM$2:$AM$587,"MAY-AUG 2025",'MASTER TT'!$J$2:$J$68682,"&gt;=1"))</f>
        <v>#VALUE!</v>
      </c>
      <c r="AW326" s="28"/>
      <c r="AX326" s="29"/>
      <c r="AY326" s="28"/>
      <c r="AZ326" s="28"/>
      <c r="BA326" s="28"/>
      <c r="BB326" s="28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132"/>
      <c r="BO326" s="132"/>
      <c r="BP326" s="132"/>
      <c r="BQ326" s="132"/>
      <c r="BR326" s="132"/>
      <c r="BS326" s="132"/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32"/>
      <c r="CE326" s="132"/>
      <c r="CF326" s="132"/>
    </row>
    <row r="327" spans="1:84" ht="14.25" customHeight="1">
      <c r="A327" s="126" t="s">
        <v>508</v>
      </c>
      <c r="B327" s="130" t="s">
        <v>510</v>
      </c>
      <c r="C327" s="106"/>
      <c r="D327" s="25"/>
      <c r="E327" s="106"/>
      <c r="F327" s="106"/>
      <c r="G327" s="98" t="s">
        <v>369</v>
      </c>
      <c r="H327" s="98" t="s">
        <v>370</v>
      </c>
      <c r="I327" s="98" t="s">
        <v>371</v>
      </c>
      <c r="J327" s="98" t="s">
        <v>372</v>
      </c>
      <c r="K327" s="98" t="s">
        <v>373</v>
      </c>
      <c r="L327" s="98" t="s">
        <v>374</v>
      </c>
      <c r="M327" s="98" t="s">
        <v>369</v>
      </c>
      <c r="N327" s="98" t="s">
        <v>370</v>
      </c>
      <c r="O327" s="98" t="s">
        <v>371</v>
      </c>
      <c r="P327" s="98" t="s">
        <v>372</v>
      </c>
      <c r="Q327" s="98" t="s">
        <v>373</v>
      </c>
      <c r="R327" s="98" t="s">
        <v>374</v>
      </c>
      <c r="S327" s="98" t="s">
        <v>369</v>
      </c>
      <c r="T327" s="98" t="s">
        <v>370</v>
      </c>
      <c r="U327" s="98" t="s">
        <v>371</v>
      </c>
      <c r="V327" s="98" t="s">
        <v>372</v>
      </c>
      <c r="W327" s="98" t="s">
        <v>373</v>
      </c>
      <c r="X327" s="98" t="s">
        <v>374</v>
      </c>
      <c r="Y327" s="98" t="s">
        <v>369</v>
      </c>
      <c r="Z327" s="98" t="s">
        <v>370</v>
      </c>
      <c r="AA327" s="98" t="s">
        <v>371</v>
      </c>
      <c r="AB327" s="98" t="s">
        <v>372</v>
      </c>
      <c r="AC327" s="98" t="s">
        <v>373</v>
      </c>
      <c r="AD327" s="98" t="s">
        <v>374</v>
      </c>
      <c r="AE327" s="98" t="s">
        <v>369</v>
      </c>
      <c r="AF327" s="98" t="s">
        <v>370</v>
      </c>
      <c r="AG327" s="98" t="s">
        <v>371</v>
      </c>
      <c r="AH327" s="98" t="s">
        <v>372</v>
      </c>
      <c r="AI327" s="98" t="s">
        <v>373</v>
      </c>
      <c r="AJ327" s="98" t="s">
        <v>374</v>
      </c>
      <c r="AK327" s="98" t="s">
        <v>369</v>
      </c>
      <c r="AL327" s="98" t="s">
        <v>370</v>
      </c>
      <c r="AM327" s="98" t="s">
        <v>371</v>
      </c>
      <c r="AN327" s="98" t="s">
        <v>372</v>
      </c>
      <c r="AO327" s="98" t="s">
        <v>373</v>
      </c>
      <c r="AP327" s="98" t="s">
        <v>374</v>
      </c>
      <c r="AQ327" s="98" t="s">
        <v>369</v>
      </c>
      <c r="AR327" s="98" t="s">
        <v>370</v>
      </c>
      <c r="AS327" s="98" t="s">
        <v>371</v>
      </c>
      <c r="AT327" s="98" t="s">
        <v>372</v>
      </c>
      <c r="AU327" s="98" t="s">
        <v>373</v>
      </c>
      <c r="AV327" s="98" t="s">
        <v>374</v>
      </c>
      <c r="AW327" s="133"/>
      <c r="AX327" s="133"/>
      <c r="AY327" s="133"/>
      <c r="AZ327" s="133"/>
      <c r="BA327" s="133"/>
      <c r="BB327" s="133"/>
      <c r="BC327" s="132"/>
      <c r="BD327" s="132"/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32"/>
      <c r="BP327" s="132"/>
      <c r="BQ327" s="132"/>
      <c r="BR327" s="132"/>
      <c r="BS327" s="132"/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32"/>
      <c r="CE327" s="132"/>
      <c r="CF327" s="132"/>
    </row>
    <row r="328" spans="1:84" ht="14.25" customHeight="1">
      <c r="A328" s="125" t="s">
        <v>699</v>
      </c>
      <c r="B328" s="130" t="s">
        <v>510</v>
      </c>
      <c r="C328" s="88"/>
      <c r="D328" s="88"/>
      <c r="E328" s="88"/>
      <c r="F328" s="88" t="s">
        <v>460</v>
      </c>
      <c r="G328" s="79">
        <f>(COUNTIFS('MASTER TT'!$E$2:$E$68606,$A$2:$A$7563,'MASTER TT'!$B$2:$B$68606,"MONDAY",'MASTER TT'!$C$2:$C$68606,"08*-1*",'MASTER TT'!$AM$2:$AM$68606,"JAN-APRIL 2026",'MASTER TT'!$J$2:$J$68606,"&gt;=1"))</f>
        <v>0</v>
      </c>
      <c r="H328" s="79">
        <f>(COUNTIFS('MASTER TT'!$E$2:$E$68602,$A$2:$A$7563,'MASTER TT'!$B$2:$B$68602,"MONDAY",'MASTER TT'!$C$2:$C$68602,"1100-1*",'MASTER TT'!$AM$2:$AM$68602,"JAN-APRIL 2026",'MASTER TT'!$J$2:$J$68602,"&gt;=1"))</f>
        <v>0</v>
      </c>
      <c r="I328" s="79">
        <f>(COUNTIFS('MASTER TT'!$E$2:$E$68606,$A$2:$A$7563,'MASTER TT'!$B$2:$B$68606,"MONDAY",'MASTER TT'!$C$2:$C$68606,"1200-1*",'MASTER TT'!$AM$2:$AM$68606,"JAN-APRIL 2025",'MASTER TT'!$J$2:$J$68606,"&gt;=1"))</f>
        <v>0</v>
      </c>
      <c r="J328" s="79">
        <f>(COUNTIFS('MASTER TT'!$E$2:$E$68606,$A$2:$A$7563,'MASTER TT'!$B$2:$B$68606,"MONDAY",'MASTER TT'!$C$2:$C$68606,"1300-1*",'MASTER TT'!$AM$2:$AM$68606,"JAN-APRIL 2025",'MASTER TT'!$J$2:$J$68606,"&gt;=1"))</f>
        <v>0</v>
      </c>
      <c r="K328" s="79">
        <f>(COUNTIFS('MASTER TT'!$E$2:$E$68606,$A$2:$A$7563,'MASTER TT'!$B$2:$B$68606,"MONDAY",'MASTER TT'!$C$2:$C$68606,"14*-1*",'MASTER TT'!$AM$2:$AM$68606,"JAN-APRIL 2026",'MASTER TT'!$J$2:$J$68606,"&gt;=1"))</f>
        <v>0</v>
      </c>
      <c r="L328" s="79">
        <f>(COUNTIFS('MASTER TT'!$E$2:$E$68606,$A$2:$A$7563,'MASTER TT'!$B$2:$B$68606,"MONDAY",'MASTER TT'!$C$2:$C$68606,"17*-*",'MASTER TT'!$AM$2:$AM$68606,"JAN-APRIL 2026",'MASTER TT'!$J$2:$J$68606,"&gt;=1"))</f>
        <v>0</v>
      </c>
      <c r="M328" s="79">
        <f>(COUNTIFS('MASTER TT'!$E$2:$E$68606,$A$2:$A$7563,'MASTER TT'!$B$2:$B$68606,"TUESDAY",'MASTER TT'!$C$2:$C$68606,"08*-1*",'MASTER TT'!$AM$2:$AM$68606,"JAN-APRIL 2026",'MASTER TT'!$J$2:$J$68606,"&gt;=1"))</f>
        <v>0</v>
      </c>
      <c r="N328" s="79">
        <f>(COUNTIFS('MASTER TT'!$E$2:$E$68606,$A$2:$A$7563,'MASTER TT'!$B$2:$B$68606,"TUESDAY",'MASTER TT'!$C$2:$C$68606,"1100-1*",'MASTER TT'!$AM$2:$AM$68606,"JAN-APRIL 2026",'MASTER TT'!$J$2:$J$68606,"&gt;=1"))</f>
        <v>0</v>
      </c>
      <c r="O328" s="79">
        <f>(COUNTIFS('MASTER TT'!$E$2:$E$68606,$A$2:$A$7563,'MASTER TT'!$B$2:$B$68606,"MONDAY",'MASTER TT'!$C$2:$C$68606,"1200-1*",'MASTER TT'!$AM$2:$AM$68606,"JAN-APRIL 2025",'MASTER TT'!$J$2:$J$68606,"&gt;=1"))</f>
        <v>0</v>
      </c>
      <c r="P328" s="79">
        <f>(COUNTIFS('MASTER TT'!$E$2:$E$68606,$A$2:$A$7563,'MASTER TT'!$B$2:$B$68606,"TUESDAY",'MASTER TT'!$C$2:$C$68606,"1300-1*",'MASTER TT'!$AM$2:$AM$68606,"JAN-APRIL 2026",'MASTER TT'!$J$2:$J$68606,"&gt;=1"))</f>
        <v>0</v>
      </c>
      <c r="Q328" s="79">
        <f>(COUNTIFS('MASTER TT'!$E$2:$E$68606,$A$2:$A$7563,'MASTER TT'!$B$2:$B$68606,"TUESDAY",'MASTER TT'!$C$2:$C$68606,"14*-1*",'MASTER TT'!$AM$2:$AM$68606,"JAN-APRIL 2026",'MASTER TT'!$J$2:$J$68606,"&gt;=1"))</f>
        <v>0</v>
      </c>
      <c r="R328" s="79">
        <f>(COUNTIFS('MASTER TT'!$E$2:$E$68606,$A$2:$A$7563,'MASTER TT'!$B$2:$B$68606,"TUESDAY",'MASTER TT'!$C$2:$C$68606,"17*-*",'MASTER TT'!$AM$2:$AM$68606,"SEP-DEC  2025",'MASTER TT'!$J$2:$J$68606,"&gt;=1"))</f>
        <v>0</v>
      </c>
      <c r="S328" s="79">
        <f>(COUNTIFS('MASTER TT'!$E$2:$E$68606,$A$2:$A$7563,'MASTER TT'!$B$2:$B$68606,"WEDNESDAY",'MASTER TT'!$C$2:$C$68606,"08*-1*",'MASTER TT'!$AM$2:$AM$68606,"JAN-APRIL 2026",'MASTER TT'!$J$2:$J$68606,"&gt;=1"))</f>
        <v>0</v>
      </c>
      <c r="T328" s="79">
        <f>(COUNTIFS('MASTER TT'!$E$2:$E$68606,$A$2:$A$7563,'MASTER TT'!$B$2:$B$68606,"WEDNESDAY",'MASTER TT'!$C$2:$C$68606,"1100-1*",'MASTER TT'!$AM$2:$AM$68606,"JAN-APRIL 2026",'MASTER TT'!$J$2:$J$68606,"&gt;=1"))</f>
        <v>0</v>
      </c>
      <c r="U328" s="79">
        <f>(COUNTIFS('MASTER TT'!$E$2:$E$68606,$A$2:$A$7563,'MASTER TT'!$B$2:$B$68606,"MONDAY",'MASTER TT'!$C$2:$C$68606,"1200-1*",'MASTER TT'!$AM$2:$AM$68606,"JAN-APRIL 2025",'MASTER TT'!$J$2:$J$68606,"&gt;=1"))</f>
        <v>0</v>
      </c>
      <c r="V328" s="79">
        <f>(COUNTIFS('MASTER TT'!$E$2:$E$68606,$A$2:$A$7563,'MASTER TT'!$B$2:$B$68606,"MONDAY",'MASTER TT'!$C$2:$C$68606,"1300-1*",'MASTER TT'!$AM$2:$AM$68606,"JAN-APRIL 2025",'MASTER TT'!$J$2:$J$68606,"&gt;=1"))</f>
        <v>0</v>
      </c>
      <c r="W328" s="79">
        <f>(COUNTIFS('MASTER TT'!$E$2:$E$68606,$A$2:$A$7563,'MASTER TT'!$B$2:$B$68606,"WEDNESDAY",'MASTER TT'!$C$2:$C$68606,"14*-1*",'MASTER TT'!$AM$2:$AM$68606,"JAN-APRIL 2026",'MASTER TT'!$J$2:$J$68606,"&gt;=1"))</f>
        <v>0</v>
      </c>
      <c r="X328" s="79">
        <f>(COUNTIFS('MASTER TT'!$E$2:$E$68606,$A$2:$A$7563,'MASTER TT'!$B$2:$B$68606,"WEDNESDAY",'MASTER TT'!$C$2:$C$68606,"17*-*",'MASTER TT'!$AM$2:$AM$68606,"JAN-APRIL 2026",'MASTER TT'!$J$2:$J$68606,"&gt;=1"))</f>
        <v>0</v>
      </c>
      <c r="Y328" s="79">
        <f>(COUNTIFS('MASTER TT'!$E$2:$E$68606,$A$2:$A$7563,'MASTER TT'!$B$2:$B$68606,"THURSDAY",'MASTER TT'!$C$2:$C$68606,"08*-1*",'MASTER TT'!$AM$2:$AM$68606,"JAN-APRIL 2026",'MASTER TT'!$J$2:$J$68606,"&gt;=1"))</f>
        <v>0</v>
      </c>
      <c r="Z328" s="79">
        <f>(COUNTIFS('MASTER TT'!$E$2:$E$68606,$A$2:$A$7563,'MASTER TT'!$B$2:$B$68606,"THURSDAY",'MASTER TT'!$C$2:$C$68606,"1100-1*",'MASTER TT'!$AM$2:$AM$68606,"JAN-APRIL 2026",'MASTER TT'!$J$2:$J$68606,"&gt;=1"))</f>
        <v>0</v>
      </c>
      <c r="AA328" s="79">
        <f>(COUNTIFS('MASTER TT'!$E$2:$E$68606,$A$2:$A$7563,'MASTER TT'!$B$2:$B$68606,"MONDAY",'MASTER TT'!$C$2:$C$68606,"1200-1*",'MASTER TT'!$AM$2:$AM$68606,"JAN-APRIL 2025",'MASTER TT'!$J$2:$J$68606,"&gt;=1"))</f>
        <v>0</v>
      </c>
      <c r="AB328" s="79">
        <f>(COUNTIFS('MASTER TT'!$E$2:$E$68606,$A$2:$A$7563,'MASTER TT'!$B$2:$B$68606,"MONDAY",'MASTER TT'!$C$2:$C$68606,"1300-1*",'MASTER TT'!$AM$2:$AM$68606,"JAN-APRIL 2025",'MASTER TT'!$J$2:$J$68606,"&gt;=1"))</f>
        <v>0</v>
      </c>
      <c r="AC328" s="79">
        <f>(COUNTIFS('MASTER TT'!$E$2:$E$68606,$A$2:$A$7563,'MASTER TT'!$B$2:$B$68606,"THURSDAY",'MASTER TT'!$C$2:$C$68606,"14*-1*",'MASTER TT'!$AM$2:$AM$68606,"JAN-APRIL 2026",'MASTER TT'!$J$2:$J$68606,"&gt;=1"))</f>
        <v>0</v>
      </c>
      <c r="AD328" s="79">
        <f>(COUNTIFS('MASTER TT'!$E$2:$E$68606,$A$2:$A$7563,'MASTER TT'!$B$2:$B$68606,"THURSDAY",'MASTER TT'!$C$2:$C$68606,"17*-*",'MASTER TT'!$AM$2:$AM$68606,"JAN-APRIL 2026",'MASTER TT'!$J$2:$J$68606,"&gt;=1"))</f>
        <v>0</v>
      </c>
      <c r="AE328" s="79">
        <f>(COUNTIFS('MASTER TT'!$E$2:$E$68606,$A$2:$A$7563,'MASTER TT'!$B$2:$B$68606,"FRIDAY",'MASTER TT'!$C$2:$C$68606,"08*-1*",'MASTER TT'!$AM$2:$AM$68606,"JAN-APRIL 2026",'MASTER TT'!$J$2:$J$68606,"&gt;=1"))</f>
        <v>0</v>
      </c>
      <c r="AF328" s="79">
        <f>(COUNTIFS('MASTER TT'!$E$2:$E$68606,$A$2:$A$7563,'MASTER TT'!$B$2:$B$68606,"FRIDAY",'MASTER TT'!$C$2:$C$68606,"1100-1*",'MASTER TT'!$AM$2:$AM$68606,"JAN-APRIL 2026",'MASTER TT'!$J$2:$J$68606,"&gt;=1"))</f>
        <v>0</v>
      </c>
      <c r="AG328" s="79">
        <f>(COUNTIFS('MASTER TT'!$E$2:$E$68606,$A$2:$A$7563,'MASTER TT'!$B$2:$B$68606,"MONDAY",'MASTER TT'!$C$2:$C$68606,"1200-1*",'MASTER TT'!$AM$2:$AM$68606,"JAN-APRIL 2025",'MASTER TT'!$J$2:$J$68606,"&gt;=1"))</f>
        <v>0</v>
      </c>
      <c r="AH328" s="79">
        <f>(COUNTIFS('MASTER TT'!$E$2:$E$68606,$A$2:$A$7563,'MASTER TT'!$B$2:$B$68606,"MONDAY",'MASTER TT'!$C$2:$C$68606,"1300-1*",'MASTER TT'!$AM$2:$AM$68606,"JAN-APRIL 2025",'MASTER TT'!$J$2:$J$68606,"&gt;=1"))</f>
        <v>0</v>
      </c>
      <c r="AI328" s="79">
        <f>(COUNTIFS('MASTER TT'!$E$2:$E$68606,$A$2:$A$7563,'MASTER TT'!$B$2:$B$68606,"FRIDAY",'MASTER TT'!$C$2:$C$68606,"14*-1*",'MASTER TT'!$AM$2:$AM$68606,"JAN-APRIL 2026",'MASTER TT'!$J$2:$J$68606,"&gt;=1"))</f>
        <v>0</v>
      </c>
      <c r="AJ328" s="79">
        <f>(COUNTIFS('MASTER TT'!$E$2:$E$68606,$A$2:$A$7563,'MASTER TT'!$B$2:$B$68606,"FRIDAY",'MASTER TT'!$C$2:$C$68606,"17*-*",'MASTER TT'!$AM$2:$AM$68606,"JAN-APRIL 2026",'MASTER TT'!$J$2:$J$68606,"&gt;=1"))</f>
        <v>0</v>
      </c>
      <c r="AK328" s="79">
        <f>(COUNTIFS('MASTER TT'!$E$2:$E$68606,$A$2:$A$7563,'MASTER TT'!$B$2:$B$68606,"SATURDAY",'MASTER TT'!$C$2:$C$68606,"08*-1*",'MASTER TT'!$AM$2:$AM$68606,"JAN-APRIL 2026",'MASTER TT'!$J$2:$J$68606,"&gt;=1"))</f>
        <v>0</v>
      </c>
      <c r="AL328" s="79">
        <f>(COUNTIFS('MASTER TT'!$E$2:$E$68606,$A$2:$A$7563,'MASTER TT'!$B$2:$B$68606,"SATURDAY",'MASTER TT'!$C$2:$C$68606,"1100-1*",'MASTER TT'!$AM$2:$AM$68606,"JAN-APRIL 2026",'MASTER TT'!$J$2:$J$68606,"&gt;=1"))</f>
        <v>0</v>
      </c>
      <c r="AM328" s="79">
        <f>(COUNTIFS('MASTER TT'!$E$2:$E$68606,$A$2:$A$7563,'MASTER TT'!$B$2:$B$68606,"MONDAY",'MASTER TT'!$C$2:$C$68606,"1200-1*",'MASTER TT'!$AM$2:$AM$68606,"JAN-APRIL 2025",'MASTER TT'!$J$2:$J$68606,"&gt;=1"))</f>
        <v>0</v>
      </c>
      <c r="AN328" s="79">
        <f>(COUNTIFS('MASTER TT'!$E$2:$E$68606,$A$2:$A$7563,'MASTER TT'!$B$2:$B$68606,"MONDAY",'MASTER TT'!$C$2:$C$68606,"1300-1*",'MASTER TT'!$AM$2:$AM$68606,"JAN-APRIL 2025",'MASTER TT'!$J$2:$J$68606,"&gt;=1"))</f>
        <v>0</v>
      </c>
      <c r="AO328" s="79">
        <f>(COUNTIFS('MASTER TT'!$E$2:$E$68606,$A$2:$A$7563,'MASTER TT'!$B$2:$B$68606,"MONDAY",'MASTER TT'!$C$2:$C$68606,"14*-1*",'MASTER TT'!$AM$2:$AM$68606,"MAY-AUG 2025",'MASTER TT'!$J$2:$J$68606,"&gt;=1"))</f>
        <v>0</v>
      </c>
      <c r="AP328" s="79">
        <f>(COUNTIFS('MASTER TT'!$E$2:$E$68606,$A$2:$A$7563,'MASTER TT'!$B$2:$B$68606,"SATURDAY",'MASTER TT'!$C$2:$C$68606,"17*-*",'MASTER TT'!$AM$2:$AM$68606,"JAN-APRIL 2026",'MASTER TT'!$J$2:$J$68606,"&gt;=1"))</f>
        <v>0</v>
      </c>
      <c r="AQ328" s="79">
        <f>(COUNTIFS('MASTER TT'!$E$2:$E$68606,$A$2:$A$7563,'MASTER TT'!$B$2:$B$68606,"SUNDAY",'MASTER TT'!$C$2:$C$68606,"08*-1*",'MASTER TT'!$AM$2:$AM$68606,"JAN-APRIL 2026",'MASTER TT'!$J$2:$J$68606,"&gt;=1"))</f>
        <v>0</v>
      </c>
      <c r="AR328" s="79">
        <f>(COUNTIFS('MASTER TT'!$E$2:$E$68607,$A$2:$A$7563,'MASTER TT'!$B$2:$B$68607,"SUNDAY",'MASTER TT'!$C$2:$C$68607,"1100-1*",'MASTER TT'!$AM$2:$AM$68607,"JAN-APRIL 2026",'MASTER TT'!$J$2:$J$68607,"&gt;=1"))</f>
        <v>0</v>
      </c>
      <c r="AS328" s="79">
        <f>(COUNTIFS('MASTER TT'!$E$2:$E$68606,$A$2:$A$7563,'MASTER TT'!$B$2:$B$68606,"SUNDAY",'MASTER TT'!$C$2:$C$68606,"1200-1*",'MASTER TT'!$AM$2:$AM$68606,"JAN-APRIL 2026",'MASTER TT'!$J$2:$J$68606,"&gt;=1"))</f>
        <v>0</v>
      </c>
      <c r="AT328" s="79">
        <f>(COUNTIFS('MASTER TT'!$E$2:$E$68606,$A$2:$A$7563,'MASTER TT'!$B$2:$B$68606,"SUNDAY",'MASTER TT'!$C$2:$C$68606,"1300-1*",'MASTER TT'!$AM$2:$AM$68606,"JAN-APRIL 2026",'MASTER TT'!$J$2:$J$68606,"&gt;=1"))</f>
        <v>0</v>
      </c>
      <c r="AU328" s="79">
        <f>(COUNTIFS('MASTER TT'!$E$2:$E$68606,$A$2:$A$7563,'MASTER TT'!$B$2:$B$68606,"SUNDAY",'MASTER TT'!$C$2:$C$68606,"14*-1*",'MASTER TT'!$AM$2:$AM$68606,"JAN-APRIL 2026",'MASTER TT'!$J$2:$J$68606,"&gt;=1"))</f>
        <v>0</v>
      </c>
      <c r="AV328" s="79">
        <f>(COUNTIFS('MASTER TT'!$E$2:$E$68606,$A$2:$A$7563,'MASTER TT'!$B$2:$B$68606,"SUNDAY",'MASTER TT'!$C$2:$C$68606,"17*-*",'MASTER TT'!$AM$2:$AM$68606,"JAN-APRIL 2026",'MASTER TT'!$J$2:$J$68606,"&gt;=1"))</f>
        <v>0</v>
      </c>
      <c r="AW328" s="28"/>
      <c r="AX328" s="29"/>
      <c r="AY328" s="28"/>
      <c r="AZ328" s="28"/>
      <c r="BA328" s="28"/>
      <c r="BB328" s="28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132"/>
      <c r="BO328" s="132"/>
      <c r="BP328" s="132"/>
      <c r="BQ328" s="132"/>
      <c r="BR328" s="132"/>
      <c r="BS328" s="132"/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32"/>
      <c r="CE328" s="132"/>
      <c r="CF328" s="132"/>
    </row>
    <row r="329" spans="1:84" ht="14.25" customHeight="1">
      <c r="A329" s="125" t="s">
        <v>700</v>
      </c>
      <c r="B329" s="130" t="s">
        <v>510</v>
      </c>
      <c r="C329" s="88"/>
      <c r="D329" s="88"/>
      <c r="E329" s="88"/>
      <c r="F329" s="88" t="s">
        <v>460</v>
      </c>
      <c r="G329" s="79">
        <f>(COUNTIFS('MASTER TT'!$E$2:$E$68606,$A$2:$A$7563,'MASTER TT'!$B$2:$B$68606,"MONDAY",'MASTER TT'!$C$2:$C$68606,"08*-1*",'MASTER TT'!$AM$2:$AM$68606,"JAN-APRIL 2026",'MASTER TT'!$J$2:$J$68606,"&gt;=1"))</f>
        <v>0</v>
      </c>
      <c r="H329" s="79">
        <f>(COUNTIFS('MASTER TT'!$E$2:$E$68602,$A$2:$A$7563,'MASTER TT'!$B$2:$B$68602,"MONDAY",'MASTER TT'!$C$2:$C$68602,"1100-1*",'MASTER TT'!$AM$2:$AM$68602,"JAN-APRIL 2026",'MASTER TT'!$J$2:$J$68602,"&gt;=1"))</f>
        <v>0</v>
      </c>
      <c r="I329" s="79">
        <f>(COUNTIFS('MASTER TT'!$E$2:$E$68606,$A$2:$A$7563,'MASTER TT'!$B$2:$B$68606,"MONDAY",'MASTER TT'!$C$2:$C$68606,"1200-1*",'MASTER TT'!$AM$2:$AM$68606,"JAN-APRIL 2025",'MASTER TT'!$J$2:$J$68606,"&gt;=1"))</f>
        <v>0</v>
      </c>
      <c r="J329" s="79">
        <f>(COUNTIFS('MASTER TT'!$E$2:$E$68606,$A$2:$A$7563,'MASTER TT'!$B$2:$B$68606,"MONDAY",'MASTER TT'!$C$2:$C$68606,"1300-1*",'MASTER TT'!$AM$2:$AM$68606,"JAN-APRIL 2025",'MASTER TT'!$J$2:$J$68606,"&gt;=1"))</f>
        <v>0</v>
      </c>
      <c r="K329" s="79">
        <f>(COUNTIFS('MASTER TT'!$E$2:$E$68606,$A$2:$A$7563,'MASTER TT'!$B$2:$B$68606,"MONDAY",'MASTER TT'!$C$2:$C$68606,"14*-1*",'MASTER TT'!$AM$2:$AM$68606,"JAN-APRIL 2026",'MASTER TT'!$J$2:$J$68606,"&gt;=1"))</f>
        <v>0</v>
      </c>
      <c r="L329" s="79">
        <f>(COUNTIFS('MASTER TT'!$E$2:$E$68606,$A$2:$A$7563,'MASTER TT'!$B$2:$B$68606,"MONDAY",'MASTER TT'!$C$2:$C$68606,"17*-*",'MASTER TT'!$AM$2:$AM$68606,"JAN-APRIL 2026",'MASTER TT'!$J$2:$J$68606,"&gt;=1"))</f>
        <v>0</v>
      </c>
      <c r="M329" s="79">
        <f>(COUNTIFS('MASTER TT'!$E$2:$E$68606,$A$2:$A$7563,'MASTER TT'!$B$2:$B$68606,"TUESDAY",'MASTER TT'!$C$2:$C$68606,"08*-1*",'MASTER TT'!$AM$2:$AM$68606,"JAN-APRIL 2026",'MASTER TT'!$J$2:$J$68606,"&gt;=1"))</f>
        <v>0</v>
      </c>
      <c r="N329" s="79">
        <f>(COUNTIFS('MASTER TT'!$E$2:$E$68606,$A$2:$A$7563,'MASTER TT'!$B$2:$B$68606,"TUESDAY",'MASTER TT'!$C$2:$C$68606,"1100-1*",'MASTER TT'!$AM$2:$AM$68606,"JAN-APRIL 2026",'MASTER TT'!$J$2:$J$68606,"&gt;=1"))</f>
        <v>0</v>
      </c>
      <c r="O329" s="79">
        <f>(COUNTIFS('MASTER TT'!$E$2:$E$68606,$A$2:$A$7563,'MASTER TT'!$B$2:$B$68606,"MONDAY",'MASTER TT'!$C$2:$C$68606,"1200-1*",'MASTER TT'!$AM$2:$AM$68606,"JAN-APRIL 2025",'MASTER TT'!$J$2:$J$68606,"&gt;=1"))</f>
        <v>0</v>
      </c>
      <c r="P329" s="79">
        <f>(COUNTIFS('MASTER TT'!$E$2:$E$68606,$A$2:$A$7563,'MASTER TT'!$B$2:$B$68606,"TUESDAY",'MASTER TT'!$C$2:$C$68606,"1300-1*",'MASTER TT'!$AM$2:$AM$68606,"JAN-APRIL 2026",'MASTER TT'!$J$2:$J$68606,"&gt;=1"))</f>
        <v>0</v>
      </c>
      <c r="Q329" s="79">
        <f>(COUNTIFS('MASTER TT'!$E$2:$E$68606,$A$2:$A$7563,'MASTER TT'!$B$2:$B$68606,"TUESDAY",'MASTER TT'!$C$2:$C$68606,"14*-1*",'MASTER TT'!$AM$2:$AM$68606,"JAN-APRIL 2026",'MASTER TT'!$J$2:$J$68606,"&gt;=1"))</f>
        <v>0</v>
      </c>
      <c r="R329" s="79">
        <f>(COUNTIFS('MASTER TT'!$E$2:$E$68606,$A$2:$A$7563,'MASTER TT'!$B$2:$B$68606,"TUESDAY",'MASTER TT'!$C$2:$C$68606,"17*-*",'MASTER TT'!$AM$2:$AM$68606,"SEP-DEC  2025",'MASTER TT'!$J$2:$J$68606,"&gt;=1"))</f>
        <v>0</v>
      </c>
      <c r="S329" s="79">
        <f>(COUNTIFS('MASTER TT'!$E$2:$E$68606,$A$2:$A$7563,'MASTER TT'!$B$2:$B$68606,"WEDNESDAY",'MASTER TT'!$C$2:$C$68606,"08*-1*",'MASTER TT'!$AM$2:$AM$68606,"JAN-APRIL 2026",'MASTER TT'!$J$2:$J$68606,"&gt;=1"))</f>
        <v>0</v>
      </c>
      <c r="T329" s="79">
        <f>(COUNTIFS('MASTER TT'!$E$2:$E$68606,$A$2:$A$7563,'MASTER TT'!$B$2:$B$68606,"WEDNESDAY",'MASTER TT'!$C$2:$C$68606,"1100-1*",'MASTER TT'!$AM$2:$AM$68606,"JAN-APRIL 2026",'MASTER TT'!$J$2:$J$68606,"&gt;=1"))</f>
        <v>0</v>
      </c>
      <c r="U329" s="79">
        <f>(COUNTIFS('MASTER TT'!$E$2:$E$68606,$A$2:$A$7563,'MASTER TT'!$B$2:$B$68606,"MONDAY",'MASTER TT'!$C$2:$C$68606,"1200-1*",'MASTER TT'!$AM$2:$AM$68606,"JAN-APRIL 2025",'MASTER TT'!$J$2:$J$68606,"&gt;=1"))</f>
        <v>0</v>
      </c>
      <c r="V329" s="79">
        <f>(COUNTIFS('MASTER TT'!$E$2:$E$68606,$A$2:$A$7563,'MASTER TT'!$B$2:$B$68606,"MONDAY",'MASTER TT'!$C$2:$C$68606,"1300-1*",'MASTER TT'!$AM$2:$AM$68606,"JAN-APRIL 2025",'MASTER TT'!$J$2:$J$68606,"&gt;=1"))</f>
        <v>0</v>
      </c>
      <c r="W329" s="79">
        <f>(COUNTIFS('MASTER TT'!$E$2:$E$68606,$A$2:$A$7563,'MASTER TT'!$B$2:$B$68606,"WEDNESDAY",'MASTER TT'!$C$2:$C$68606,"14*-1*",'MASTER TT'!$AM$2:$AM$68606,"JAN-APRIL 2026",'MASTER TT'!$J$2:$J$68606,"&gt;=1"))</f>
        <v>0</v>
      </c>
      <c r="X329" s="79">
        <f>(COUNTIFS('MASTER TT'!$E$2:$E$68606,$A$2:$A$7563,'MASTER TT'!$B$2:$B$68606,"WEDNESDAY",'MASTER TT'!$C$2:$C$68606,"17*-*",'MASTER TT'!$AM$2:$AM$68606,"JAN-APRIL 2026",'MASTER TT'!$J$2:$J$68606,"&gt;=1"))</f>
        <v>0</v>
      </c>
      <c r="Y329" s="79">
        <f>(COUNTIFS('MASTER TT'!$E$2:$E$68606,$A$2:$A$7563,'MASTER TT'!$B$2:$B$68606,"THURSDAY",'MASTER TT'!$C$2:$C$68606,"08*-1*",'MASTER TT'!$AM$2:$AM$68606,"JAN-APRIL 2026",'MASTER TT'!$J$2:$J$68606,"&gt;=1"))</f>
        <v>0</v>
      </c>
      <c r="Z329" s="79">
        <f>(COUNTIFS('MASTER TT'!$E$2:$E$68606,$A$2:$A$7563,'MASTER TT'!$B$2:$B$68606,"THURSDAY",'MASTER TT'!$C$2:$C$68606,"1100-1*",'MASTER TT'!$AM$2:$AM$68606,"JAN-APRIL 2026",'MASTER TT'!$J$2:$J$68606,"&gt;=1"))</f>
        <v>0</v>
      </c>
      <c r="AA329" s="79">
        <f>(COUNTIFS('MASTER TT'!$E$2:$E$68606,$A$2:$A$7563,'MASTER TT'!$B$2:$B$68606,"MONDAY",'MASTER TT'!$C$2:$C$68606,"1200-1*",'MASTER TT'!$AM$2:$AM$68606,"JAN-APRIL 2025",'MASTER TT'!$J$2:$J$68606,"&gt;=1"))</f>
        <v>0</v>
      </c>
      <c r="AB329" s="79">
        <f>(COUNTIFS('MASTER TT'!$E$2:$E$68606,$A$2:$A$7563,'MASTER TT'!$B$2:$B$68606,"MONDAY",'MASTER TT'!$C$2:$C$68606,"1300-1*",'MASTER TT'!$AM$2:$AM$68606,"JAN-APRIL 2025",'MASTER TT'!$J$2:$J$68606,"&gt;=1"))</f>
        <v>0</v>
      </c>
      <c r="AC329" s="79">
        <f>(COUNTIFS('MASTER TT'!$E$2:$E$68606,$A$2:$A$7563,'MASTER TT'!$B$2:$B$68606,"THURSDAY",'MASTER TT'!$C$2:$C$68606,"14*-1*",'MASTER TT'!$AM$2:$AM$68606,"JAN-APRIL 2026",'MASTER TT'!$J$2:$J$68606,"&gt;=1"))</f>
        <v>0</v>
      </c>
      <c r="AD329" s="79">
        <f>(COUNTIFS('MASTER TT'!$E$2:$E$68606,$A$2:$A$7563,'MASTER TT'!$B$2:$B$68606,"THURSDAY",'MASTER TT'!$C$2:$C$68606,"17*-*",'MASTER TT'!$AM$2:$AM$68606,"JAN-APRIL 2026",'MASTER TT'!$J$2:$J$68606,"&gt;=1"))</f>
        <v>0</v>
      </c>
      <c r="AE329" s="79">
        <f>(COUNTIFS('MASTER TT'!$E$2:$E$68606,$A$2:$A$7563,'MASTER TT'!$B$2:$B$68606,"FRIDAY",'MASTER TT'!$C$2:$C$68606,"08*-1*",'MASTER TT'!$AM$2:$AM$68606,"JAN-APRIL 2026",'MASTER TT'!$J$2:$J$68606,"&gt;=1"))</f>
        <v>0</v>
      </c>
      <c r="AF329" s="79">
        <f>(COUNTIFS('MASTER TT'!$E$2:$E$68606,$A$2:$A$7563,'MASTER TT'!$B$2:$B$68606,"FRIDAY",'MASTER TT'!$C$2:$C$68606,"1100-1*",'MASTER TT'!$AM$2:$AM$68606,"JAN-APRIL 2026",'MASTER TT'!$J$2:$J$68606,"&gt;=1"))</f>
        <v>0</v>
      </c>
      <c r="AG329" s="79">
        <f>(COUNTIFS('MASTER TT'!$E$2:$E$68606,$A$2:$A$7563,'MASTER TT'!$B$2:$B$68606,"MONDAY",'MASTER TT'!$C$2:$C$68606,"1200-1*",'MASTER TT'!$AM$2:$AM$68606,"JAN-APRIL 2025",'MASTER TT'!$J$2:$J$68606,"&gt;=1"))</f>
        <v>0</v>
      </c>
      <c r="AH329" s="79">
        <f>(COUNTIFS('MASTER TT'!$E$2:$E$68606,$A$2:$A$7563,'MASTER TT'!$B$2:$B$68606,"MONDAY",'MASTER TT'!$C$2:$C$68606,"1300-1*",'MASTER TT'!$AM$2:$AM$68606,"JAN-APRIL 2025",'MASTER TT'!$J$2:$J$68606,"&gt;=1"))</f>
        <v>0</v>
      </c>
      <c r="AI329" s="79">
        <f>(COUNTIFS('MASTER TT'!$E$2:$E$68606,$A$2:$A$7563,'MASTER TT'!$B$2:$B$68606,"FRIDAY",'MASTER TT'!$C$2:$C$68606,"14*-1*",'MASTER TT'!$AM$2:$AM$68606,"JAN-APRIL 2026",'MASTER TT'!$J$2:$J$68606,"&gt;=1"))</f>
        <v>0</v>
      </c>
      <c r="AJ329" s="79">
        <f>(COUNTIFS('MASTER TT'!$E$2:$E$68606,$A$2:$A$7563,'MASTER TT'!$B$2:$B$68606,"FRIDAY",'MASTER TT'!$C$2:$C$68606,"17*-*",'MASTER TT'!$AM$2:$AM$68606,"JAN-APRIL 2026",'MASTER TT'!$J$2:$J$68606,"&gt;=1"))</f>
        <v>0</v>
      </c>
      <c r="AK329" s="79">
        <f>(COUNTIFS('MASTER TT'!$E$2:$E$68606,$A$2:$A$7563,'MASTER TT'!$B$2:$B$68606,"SATURDAY",'MASTER TT'!$C$2:$C$68606,"08*-1*",'MASTER TT'!$AM$2:$AM$68606,"JAN-APRIL 2026",'MASTER TT'!$J$2:$J$68606,"&gt;=1"))</f>
        <v>0</v>
      </c>
      <c r="AL329" s="79">
        <f>(COUNTIFS('MASTER TT'!$E$2:$E$68606,$A$2:$A$7563,'MASTER TT'!$B$2:$B$68606,"SATURDAY",'MASTER TT'!$C$2:$C$68606,"1100-1*",'MASTER TT'!$AM$2:$AM$68606,"JAN-APRIL 2026",'MASTER TT'!$J$2:$J$68606,"&gt;=1"))</f>
        <v>0</v>
      </c>
      <c r="AM329" s="79">
        <f>(COUNTIFS('MASTER TT'!$E$2:$E$68606,$A$2:$A$7563,'MASTER TT'!$B$2:$B$68606,"MONDAY",'MASTER TT'!$C$2:$C$68606,"1200-1*",'MASTER TT'!$AM$2:$AM$68606,"JAN-APRIL 2025",'MASTER TT'!$J$2:$J$68606,"&gt;=1"))</f>
        <v>0</v>
      </c>
      <c r="AN329" s="79">
        <f>(COUNTIFS('MASTER TT'!$E$2:$E$68606,$A$2:$A$7563,'MASTER TT'!$B$2:$B$68606,"MONDAY",'MASTER TT'!$C$2:$C$68606,"1300-1*",'MASTER TT'!$AM$2:$AM$68606,"JAN-APRIL 2025",'MASTER TT'!$J$2:$J$68606,"&gt;=1"))</f>
        <v>0</v>
      </c>
      <c r="AO329" s="79">
        <f>(COUNTIFS('MASTER TT'!$E$2:$E$68606,$A$2:$A$7563,'MASTER TT'!$B$2:$B$68606,"MONDAY",'MASTER TT'!$C$2:$C$68606,"14*-1*",'MASTER TT'!$AM$2:$AM$68606,"MAY-AUG 2025",'MASTER TT'!$J$2:$J$68606,"&gt;=1"))</f>
        <v>0</v>
      </c>
      <c r="AP329" s="79">
        <f>(COUNTIFS('MASTER TT'!$E$2:$E$68606,$A$2:$A$7563,'MASTER TT'!$B$2:$B$68606,"SATURDAY",'MASTER TT'!$C$2:$C$68606,"17*-*",'MASTER TT'!$AM$2:$AM$68606,"JAN-APRIL 2026",'MASTER TT'!$J$2:$J$68606,"&gt;=1"))</f>
        <v>0</v>
      </c>
      <c r="AQ329" s="79">
        <f>(COUNTIFS('MASTER TT'!$E$2:$E$68606,$A$2:$A$7563,'MASTER TT'!$B$2:$B$68606,"SUNDAY",'MASTER TT'!$C$2:$C$68606,"08*-1*",'MASTER TT'!$AM$2:$AM$68606,"JAN-APRIL 2026",'MASTER TT'!$J$2:$J$68606,"&gt;=1"))</f>
        <v>0</v>
      </c>
      <c r="AR329" s="79">
        <f>(COUNTIFS('MASTER TT'!$E$2:$E$68607,$A$2:$A$7563,'MASTER TT'!$B$2:$B$68607,"SUNDAY",'MASTER TT'!$C$2:$C$68607,"1100-1*",'MASTER TT'!$AM$2:$AM$68607,"JAN-APRIL 2026",'MASTER TT'!$J$2:$J$68607,"&gt;=1"))</f>
        <v>0</v>
      </c>
      <c r="AS329" s="79">
        <f>(COUNTIFS('MASTER TT'!$E$2:$E$68606,$A$2:$A$7563,'MASTER TT'!$B$2:$B$68606,"SUNDAY",'MASTER TT'!$C$2:$C$68606,"1200-1*",'MASTER TT'!$AM$2:$AM$68606,"JAN-APRIL 2026",'MASTER TT'!$J$2:$J$68606,"&gt;=1"))</f>
        <v>0</v>
      </c>
      <c r="AT329" s="79">
        <f>(COUNTIFS('MASTER TT'!$E$2:$E$68606,$A$2:$A$7563,'MASTER TT'!$B$2:$B$68606,"SUNDAY",'MASTER TT'!$C$2:$C$68606,"1300-1*",'MASTER TT'!$AM$2:$AM$68606,"JAN-APRIL 2026",'MASTER TT'!$J$2:$J$68606,"&gt;=1"))</f>
        <v>0</v>
      </c>
      <c r="AU329" s="79">
        <f>(COUNTIFS('MASTER TT'!$E$2:$E$68606,$A$2:$A$7563,'MASTER TT'!$B$2:$B$68606,"SUNDAY",'MASTER TT'!$C$2:$C$68606,"14*-1*",'MASTER TT'!$AM$2:$AM$68606,"JAN-APRIL 2026",'MASTER TT'!$J$2:$J$68606,"&gt;=1"))</f>
        <v>0</v>
      </c>
      <c r="AV329" s="79">
        <f>(COUNTIFS('MASTER TT'!$E$2:$E$68606,$A$2:$A$7563,'MASTER TT'!$B$2:$B$68606,"SUNDAY",'MASTER TT'!$C$2:$C$68606,"17*-*",'MASTER TT'!$AM$2:$AM$68606,"JAN-APRIL 2026",'MASTER TT'!$J$2:$J$68606,"&gt;=1"))</f>
        <v>0</v>
      </c>
      <c r="AW329" s="28"/>
      <c r="AX329" s="29"/>
      <c r="AY329" s="28"/>
      <c r="AZ329" s="28"/>
      <c r="BA329" s="28"/>
      <c r="BB329" s="28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132"/>
      <c r="BO329" s="132"/>
      <c r="BP329" s="132"/>
      <c r="BQ329" s="132"/>
      <c r="BR329" s="132"/>
      <c r="BS329" s="132"/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32"/>
      <c r="CE329" s="132"/>
      <c r="CF329" s="132"/>
    </row>
    <row r="330" spans="1:84" ht="14.25" customHeight="1">
      <c r="A330" s="125" t="s">
        <v>701</v>
      </c>
      <c r="B330" s="130" t="s">
        <v>510</v>
      </c>
      <c r="C330" s="88"/>
      <c r="D330" s="88"/>
      <c r="E330" s="88"/>
      <c r="F330" s="88" t="s">
        <v>460</v>
      </c>
      <c r="G330" s="79">
        <f>(COUNTIFS('MASTER TT'!$E$2:$E$68606,$A$2:$A$7563,'MASTER TT'!$B$2:$B$68606,"MONDAY",'MASTER TT'!$C$2:$C$68606,"08*-1*",'MASTER TT'!$AM$2:$AM$68606,"JAN-APRIL 2026",'MASTER TT'!$J$2:$J$68606,"&gt;=1"))</f>
        <v>0</v>
      </c>
      <c r="H330" s="79">
        <f>(COUNTIFS('MASTER TT'!$E$2:$E$68602,$A$2:$A$7563,'MASTER TT'!$B$2:$B$68602,"MONDAY",'MASTER TT'!$C$2:$C$68602,"1100-1*",'MASTER TT'!$AM$2:$AM$68602,"JAN-APRIL 2026",'MASTER TT'!$J$2:$J$68602,"&gt;=1"))</f>
        <v>0</v>
      </c>
      <c r="I330" s="79">
        <f>(COUNTIFS('MASTER TT'!$E$2:$E$68606,$A$2:$A$7563,'MASTER TT'!$B$2:$B$68606,"MONDAY",'MASTER TT'!$C$2:$C$68606,"1200-1*",'MASTER TT'!$AM$2:$AM$68606,"JAN-APRIL 2025",'MASTER TT'!$J$2:$J$68606,"&gt;=1"))</f>
        <v>0</v>
      </c>
      <c r="J330" s="79">
        <f>(COUNTIFS('MASTER TT'!$E$2:$E$68606,$A$2:$A$7563,'MASTER TT'!$B$2:$B$68606,"MONDAY",'MASTER TT'!$C$2:$C$68606,"1300-1*",'MASTER TT'!$AM$2:$AM$68606,"JAN-APRIL 2025",'MASTER TT'!$J$2:$J$68606,"&gt;=1"))</f>
        <v>0</v>
      </c>
      <c r="K330" s="79">
        <f>(COUNTIFS('MASTER TT'!$E$2:$E$68606,$A$2:$A$7563,'MASTER TT'!$B$2:$B$68606,"MONDAY",'MASTER TT'!$C$2:$C$68606,"14*-1*",'MASTER TT'!$AM$2:$AM$68606,"JAN-APRIL 2026",'MASTER TT'!$J$2:$J$68606,"&gt;=1"))</f>
        <v>0</v>
      </c>
      <c r="L330" s="79">
        <f>(COUNTIFS('MASTER TT'!$E$2:$E$68606,$A$2:$A$7563,'MASTER TT'!$B$2:$B$68606,"MONDAY",'MASTER TT'!$C$2:$C$68606,"17*-*",'MASTER TT'!$AM$2:$AM$68606,"JAN-APRIL 2026",'MASTER TT'!$J$2:$J$68606,"&gt;=1"))</f>
        <v>0</v>
      </c>
      <c r="M330" s="79">
        <f>(COUNTIFS('MASTER TT'!$E$2:$E$68606,$A$2:$A$7563,'MASTER TT'!$B$2:$B$68606,"TUESDAY",'MASTER TT'!$C$2:$C$68606,"08*-1*",'MASTER TT'!$AM$2:$AM$68606,"JAN-APRIL 2026",'MASTER TT'!$J$2:$J$68606,"&gt;=1"))</f>
        <v>0</v>
      </c>
      <c r="N330" s="79">
        <f>(COUNTIFS('MASTER TT'!$E$2:$E$68606,$A$2:$A$7563,'MASTER TT'!$B$2:$B$68606,"TUESDAY",'MASTER TT'!$C$2:$C$68606,"1100-1*",'MASTER TT'!$AM$2:$AM$68606,"JAN-APRIL 2026",'MASTER TT'!$J$2:$J$68606,"&gt;=1"))</f>
        <v>0</v>
      </c>
      <c r="O330" s="79">
        <f>(COUNTIFS('MASTER TT'!$E$2:$E$68606,$A$2:$A$7563,'MASTER TT'!$B$2:$B$68606,"MONDAY",'MASTER TT'!$C$2:$C$68606,"1200-1*",'MASTER TT'!$AM$2:$AM$68606,"JAN-APRIL 2025",'MASTER TT'!$J$2:$J$68606,"&gt;=1"))</f>
        <v>0</v>
      </c>
      <c r="P330" s="79">
        <f>(COUNTIFS('MASTER TT'!$E$2:$E$68606,$A$2:$A$7563,'MASTER TT'!$B$2:$B$68606,"TUESDAY",'MASTER TT'!$C$2:$C$68606,"1300-1*",'MASTER TT'!$AM$2:$AM$68606,"JAN-APRIL 2026",'MASTER TT'!$J$2:$J$68606,"&gt;=1"))</f>
        <v>0</v>
      </c>
      <c r="Q330" s="79">
        <f>(COUNTIFS('MASTER TT'!$E$2:$E$68606,$A$2:$A$7563,'MASTER TT'!$B$2:$B$68606,"TUESDAY",'MASTER TT'!$C$2:$C$68606,"14*-1*",'MASTER TT'!$AM$2:$AM$68606,"JAN-APRIL 2026",'MASTER TT'!$J$2:$J$68606,"&gt;=1"))</f>
        <v>0</v>
      </c>
      <c r="R330" s="79">
        <f>(COUNTIFS('MASTER TT'!$E$2:$E$68606,$A$2:$A$7563,'MASTER TT'!$B$2:$B$68606,"TUESDAY",'MASTER TT'!$C$2:$C$68606,"17*-*",'MASTER TT'!$AM$2:$AM$68606,"SEP-DEC  2025",'MASTER TT'!$J$2:$J$68606,"&gt;=1"))</f>
        <v>0</v>
      </c>
      <c r="S330" s="79">
        <f>(COUNTIFS('MASTER TT'!$E$2:$E$68606,$A$2:$A$7563,'MASTER TT'!$B$2:$B$68606,"WEDNESDAY",'MASTER TT'!$C$2:$C$68606,"08*-1*",'MASTER TT'!$AM$2:$AM$68606,"JAN-APRIL 2026",'MASTER TT'!$J$2:$J$68606,"&gt;=1"))</f>
        <v>0</v>
      </c>
      <c r="T330" s="79">
        <f>(COUNTIFS('MASTER TT'!$E$2:$E$68606,$A$2:$A$7563,'MASTER TT'!$B$2:$B$68606,"WEDNESDAY",'MASTER TT'!$C$2:$C$68606,"1100-1*",'MASTER TT'!$AM$2:$AM$68606,"JAN-APRIL 2026",'MASTER TT'!$J$2:$J$68606,"&gt;=1"))</f>
        <v>0</v>
      </c>
      <c r="U330" s="79">
        <f>(COUNTIFS('MASTER TT'!$E$2:$E$68606,$A$2:$A$7563,'MASTER TT'!$B$2:$B$68606,"MONDAY",'MASTER TT'!$C$2:$C$68606,"1200-1*",'MASTER TT'!$AM$2:$AM$68606,"JAN-APRIL 2025",'MASTER TT'!$J$2:$J$68606,"&gt;=1"))</f>
        <v>0</v>
      </c>
      <c r="V330" s="79">
        <f>(COUNTIFS('MASTER TT'!$E$2:$E$68606,$A$2:$A$7563,'MASTER TT'!$B$2:$B$68606,"MONDAY",'MASTER TT'!$C$2:$C$68606,"1300-1*",'MASTER TT'!$AM$2:$AM$68606,"JAN-APRIL 2025",'MASTER TT'!$J$2:$J$68606,"&gt;=1"))</f>
        <v>0</v>
      </c>
      <c r="W330" s="79">
        <f>(COUNTIFS('MASTER TT'!$E$2:$E$68606,$A$2:$A$7563,'MASTER TT'!$B$2:$B$68606,"WEDNESDAY",'MASTER TT'!$C$2:$C$68606,"14*-1*",'MASTER TT'!$AM$2:$AM$68606,"JAN-APRIL 2026",'MASTER TT'!$J$2:$J$68606,"&gt;=1"))</f>
        <v>0</v>
      </c>
      <c r="X330" s="79">
        <f>(COUNTIFS('MASTER TT'!$E$2:$E$68606,$A$2:$A$7563,'MASTER TT'!$B$2:$B$68606,"WEDNESDAY",'MASTER TT'!$C$2:$C$68606,"17*-*",'MASTER TT'!$AM$2:$AM$68606,"JAN-APRIL 2026",'MASTER TT'!$J$2:$J$68606,"&gt;=1"))</f>
        <v>0</v>
      </c>
      <c r="Y330" s="79">
        <f>(COUNTIFS('MASTER TT'!$E$2:$E$68606,$A$2:$A$7563,'MASTER TT'!$B$2:$B$68606,"THURSDAY",'MASTER TT'!$C$2:$C$68606,"08*-1*",'MASTER TT'!$AM$2:$AM$68606,"JAN-APRIL 2026",'MASTER TT'!$J$2:$J$68606,"&gt;=1"))</f>
        <v>0</v>
      </c>
      <c r="Z330" s="79">
        <f>(COUNTIFS('MASTER TT'!$E$2:$E$68606,$A$2:$A$7563,'MASTER TT'!$B$2:$B$68606,"THURSDAY",'MASTER TT'!$C$2:$C$68606,"1100-1*",'MASTER TT'!$AM$2:$AM$68606,"JAN-APRIL 2026",'MASTER TT'!$J$2:$J$68606,"&gt;=1"))</f>
        <v>0</v>
      </c>
      <c r="AA330" s="79">
        <f>(COUNTIFS('MASTER TT'!$E$2:$E$68606,$A$2:$A$7563,'MASTER TT'!$B$2:$B$68606,"MONDAY",'MASTER TT'!$C$2:$C$68606,"1200-1*",'MASTER TT'!$AM$2:$AM$68606,"JAN-APRIL 2025",'MASTER TT'!$J$2:$J$68606,"&gt;=1"))</f>
        <v>0</v>
      </c>
      <c r="AB330" s="79">
        <f>(COUNTIFS('MASTER TT'!$E$2:$E$68606,$A$2:$A$7563,'MASTER TT'!$B$2:$B$68606,"MONDAY",'MASTER TT'!$C$2:$C$68606,"1300-1*",'MASTER TT'!$AM$2:$AM$68606,"JAN-APRIL 2025",'MASTER TT'!$J$2:$J$68606,"&gt;=1"))</f>
        <v>0</v>
      </c>
      <c r="AC330" s="79">
        <f>(COUNTIFS('MASTER TT'!$E$2:$E$68606,$A$2:$A$7563,'MASTER TT'!$B$2:$B$68606,"THURSDAY",'MASTER TT'!$C$2:$C$68606,"14*-1*",'MASTER TT'!$AM$2:$AM$68606,"JAN-APRIL 2026",'MASTER TT'!$J$2:$J$68606,"&gt;=1"))</f>
        <v>0</v>
      </c>
      <c r="AD330" s="79">
        <f>(COUNTIFS('MASTER TT'!$E$2:$E$68606,$A$2:$A$7563,'MASTER TT'!$B$2:$B$68606,"THURSDAY",'MASTER TT'!$C$2:$C$68606,"17*-*",'MASTER TT'!$AM$2:$AM$68606,"JAN-APRIL 2026",'MASTER TT'!$J$2:$J$68606,"&gt;=1"))</f>
        <v>0</v>
      </c>
      <c r="AE330" s="79">
        <f>(COUNTIFS('MASTER TT'!$E$2:$E$68606,$A$2:$A$7563,'MASTER TT'!$B$2:$B$68606,"FRIDAY",'MASTER TT'!$C$2:$C$68606,"08*-1*",'MASTER TT'!$AM$2:$AM$68606,"JAN-APRIL 2026",'MASTER TT'!$J$2:$J$68606,"&gt;=1"))</f>
        <v>0</v>
      </c>
      <c r="AF330" s="79">
        <f>(COUNTIFS('MASTER TT'!$E$2:$E$68606,$A$2:$A$7563,'MASTER TT'!$B$2:$B$68606,"FRIDAY",'MASTER TT'!$C$2:$C$68606,"1100-1*",'MASTER TT'!$AM$2:$AM$68606,"JAN-APRIL 2026",'MASTER TT'!$J$2:$J$68606,"&gt;=1"))</f>
        <v>0</v>
      </c>
      <c r="AG330" s="79">
        <f>(COUNTIFS('MASTER TT'!$E$2:$E$68606,$A$2:$A$7563,'MASTER TT'!$B$2:$B$68606,"MONDAY",'MASTER TT'!$C$2:$C$68606,"1200-1*",'MASTER TT'!$AM$2:$AM$68606,"JAN-APRIL 2025",'MASTER TT'!$J$2:$J$68606,"&gt;=1"))</f>
        <v>0</v>
      </c>
      <c r="AH330" s="79">
        <f>(COUNTIFS('MASTER TT'!$E$2:$E$68606,$A$2:$A$7563,'MASTER TT'!$B$2:$B$68606,"MONDAY",'MASTER TT'!$C$2:$C$68606,"1300-1*",'MASTER TT'!$AM$2:$AM$68606,"JAN-APRIL 2025",'MASTER TT'!$J$2:$J$68606,"&gt;=1"))</f>
        <v>0</v>
      </c>
      <c r="AI330" s="79">
        <f>(COUNTIFS('MASTER TT'!$E$2:$E$68606,$A$2:$A$7563,'MASTER TT'!$B$2:$B$68606,"FRIDAY",'MASTER TT'!$C$2:$C$68606,"14*-1*",'MASTER TT'!$AM$2:$AM$68606,"JAN-APRIL 2026",'MASTER TT'!$J$2:$J$68606,"&gt;=1"))</f>
        <v>0</v>
      </c>
      <c r="AJ330" s="79">
        <f>(COUNTIFS('MASTER TT'!$E$2:$E$68606,$A$2:$A$7563,'MASTER TT'!$B$2:$B$68606,"FRIDAY",'MASTER TT'!$C$2:$C$68606,"17*-*",'MASTER TT'!$AM$2:$AM$68606,"JAN-APRIL 2026",'MASTER TT'!$J$2:$J$68606,"&gt;=1"))</f>
        <v>0</v>
      </c>
      <c r="AK330" s="79">
        <f>(COUNTIFS('MASTER TT'!$E$2:$E$68606,$A$2:$A$7563,'MASTER TT'!$B$2:$B$68606,"SATURDAY",'MASTER TT'!$C$2:$C$68606,"08*-1*",'MASTER TT'!$AM$2:$AM$68606,"JAN-APRIL 2026",'MASTER TT'!$J$2:$J$68606,"&gt;=1"))</f>
        <v>0</v>
      </c>
      <c r="AL330" s="79">
        <f>(COUNTIFS('MASTER TT'!$E$2:$E$68606,$A$2:$A$7563,'MASTER TT'!$B$2:$B$68606,"SATURDAY",'MASTER TT'!$C$2:$C$68606,"1100-1*",'MASTER TT'!$AM$2:$AM$68606,"JAN-APRIL 2026",'MASTER TT'!$J$2:$J$68606,"&gt;=1"))</f>
        <v>0</v>
      </c>
      <c r="AM330" s="79">
        <f>(COUNTIFS('MASTER TT'!$E$2:$E$68606,$A$2:$A$7563,'MASTER TT'!$B$2:$B$68606,"MONDAY",'MASTER TT'!$C$2:$C$68606,"1200-1*",'MASTER TT'!$AM$2:$AM$68606,"JAN-APRIL 2025",'MASTER TT'!$J$2:$J$68606,"&gt;=1"))</f>
        <v>0</v>
      </c>
      <c r="AN330" s="79">
        <f>(COUNTIFS('MASTER TT'!$E$2:$E$68606,$A$2:$A$7563,'MASTER TT'!$B$2:$B$68606,"MONDAY",'MASTER TT'!$C$2:$C$68606,"1300-1*",'MASTER TT'!$AM$2:$AM$68606,"JAN-APRIL 2025",'MASTER TT'!$J$2:$J$68606,"&gt;=1"))</f>
        <v>0</v>
      </c>
      <c r="AO330" s="79">
        <f>(COUNTIFS('MASTER TT'!$E$2:$E$68606,$A$2:$A$7563,'MASTER TT'!$B$2:$B$68606,"MONDAY",'MASTER TT'!$C$2:$C$68606,"14*-1*",'MASTER TT'!$AM$2:$AM$68606,"MAY-AUG 2025",'MASTER TT'!$J$2:$J$68606,"&gt;=1"))</f>
        <v>0</v>
      </c>
      <c r="AP330" s="79">
        <f>(COUNTIFS('MASTER TT'!$E$2:$E$68606,$A$2:$A$7563,'MASTER TT'!$B$2:$B$68606,"SATURDAY",'MASTER TT'!$C$2:$C$68606,"17*-*",'MASTER TT'!$AM$2:$AM$68606,"JAN-APRIL 2026",'MASTER TT'!$J$2:$J$68606,"&gt;=1"))</f>
        <v>0</v>
      </c>
      <c r="AQ330" s="79">
        <f>(COUNTIFS('MASTER TT'!$E$2:$E$68606,$A$2:$A$7563,'MASTER TT'!$B$2:$B$68606,"SUNDAY",'MASTER TT'!$C$2:$C$68606,"08*-1*",'MASTER TT'!$AM$2:$AM$68606,"JAN-APRIL 2026",'MASTER TT'!$J$2:$J$68606,"&gt;=1"))</f>
        <v>0</v>
      </c>
      <c r="AR330" s="79">
        <f>(COUNTIFS('MASTER TT'!$E$2:$E$68607,$A$2:$A$7563,'MASTER TT'!$B$2:$B$68607,"SUNDAY",'MASTER TT'!$C$2:$C$68607,"1100-1*",'MASTER TT'!$AM$2:$AM$68607,"JAN-APRIL 2026",'MASTER TT'!$J$2:$J$68607,"&gt;=1"))</f>
        <v>0</v>
      </c>
      <c r="AS330" s="79">
        <f>(COUNTIFS('MASTER TT'!$E$2:$E$68606,$A$2:$A$7563,'MASTER TT'!$B$2:$B$68606,"SUNDAY",'MASTER TT'!$C$2:$C$68606,"1200-1*",'MASTER TT'!$AM$2:$AM$68606,"JAN-APRIL 2026",'MASTER TT'!$J$2:$J$68606,"&gt;=1"))</f>
        <v>0</v>
      </c>
      <c r="AT330" s="79">
        <f>(COUNTIFS('MASTER TT'!$E$2:$E$68606,$A$2:$A$7563,'MASTER TT'!$B$2:$B$68606,"SUNDAY",'MASTER TT'!$C$2:$C$68606,"1300-1*",'MASTER TT'!$AM$2:$AM$68606,"JAN-APRIL 2026",'MASTER TT'!$J$2:$J$68606,"&gt;=1"))</f>
        <v>0</v>
      </c>
      <c r="AU330" s="79">
        <f>(COUNTIFS('MASTER TT'!$E$2:$E$68606,$A$2:$A$7563,'MASTER TT'!$B$2:$B$68606,"SUNDAY",'MASTER TT'!$C$2:$C$68606,"14*-1*",'MASTER TT'!$AM$2:$AM$68606,"JAN-APRIL 2026",'MASTER TT'!$J$2:$J$68606,"&gt;=1"))</f>
        <v>0</v>
      </c>
      <c r="AV330" s="79">
        <f>(COUNTIFS('MASTER TT'!$E$2:$E$68606,$A$2:$A$7563,'MASTER TT'!$B$2:$B$68606,"SUNDAY",'MASTER TT'!$C$2:$C$68606,"17*-*",'MASTER TT'!$AM$2:$AM$68606,"JAN-APRIL 2026",'MASTER TT'!$J$2:$J$68606,"&gt;=1"))</f>
        <v>0</v>
      </c>
      <c r="AW330" s="28"/>
      <c r="AX330" s="29"/>
      <c r="AY330" s="28"/>
      <c r="AZ330" s="28"/>
      <c r="BA330" s="28"/>
      <c r="BB330" s="28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132"/>
      <c r="BO330" s="132"/>
      <c r="BP330" s="132"/>
      <c r="BQ330" s="132"/>
      <c r="BR330" s="132"/>
      <c r="BS330" s="132"/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32"/>
      <c r="CE330" s="132"/>
      <c r="CF330" s="132"/>
    </row>
    <row r="331" spans="1:84" ht="14.25" customHeight="1">
      <c r="A331" s="125" t="s">
        <v>702</v>
      </c>
      <c r="B331" s="130" t="s">
        <v>510</v>
      </c>
      <c r="C331" s="88"/>
      <c r="D331" s="88"/>
      <c r="E331" s="88"/>
      <c r="F331" s="88" t="s">
        <v>460</v>
      </c>
      <c r="G331" s="79">
        <f>(COUNTIFS('MASTER TT'!$E$2:$E$68606,$A$2:$A$7563,'MASTER TT'!$B$2:$B$68606,"MONDAY",'MASTER TT'!$C$2:$C$68606,"08*-1*",'MASTER TT'!$AM$2:$AM$68606,"JAN-APRIL 2026",'MASTER TT'!$J$2:$J$68606,"&gt;=1"))</f>
        <v>0</v>
      </c>
      <c r="H331" s="79">
        <f>(COUNTIFS('MASTER TT'!$E$2:$E$68602,$A$2:$A$7563,'MASTER TT'!$B$2:$B$68602,"MONDAY",'MASTER TT'!$C$2:$C$68602,"1100-1*",'MASTER TT'!$AM$2:$AM$68602,"JAN-APRIL 2026",'MASTER TT'!$J$2:$J$68602,"&gt;=1"))</f>
        <v>0</v>
      </c>
      <c r="I331" s="79">
        <f>(COUNTIFS('MASTER TT'!$E$2:$E$68606,$A$2:$A$7563,'MASTER TT'!$B$2:$B$68606,"MONDAY",'MASTER TT'!$C$2:$C$68606,"1200-1*",'MASTER TT'!$AM$2:$AM$68606,"JAN-APRIL 2025",'MASTER TT'!$J$2:$J$68606,"&gt;=1"))</f>
        <v>0</v>
      </c>
      <c r="J331" s="79">
        <f>(COUNTIFS('MASTER TT'!$E$2:$E$68606,$A$2:$A$7563,'MASTER TT'!$B$2:$B$68606,"MONDAY",'MASTER TT'!$C$2:$C$68606,"1300-1*",'MASTER TT'!$AM$2:$AM$68606,"JAN-APRIL 2025",'MASTER TT'!$J$2:$J$68606,"&gt;=1"))</f>
        <v>0</v>
      </c>
      <c r="K331" s="79">
        <f>(COUNTIFS('MASTER TT'!$E$2:$E$68606,$A$2:$A$7563,'MASTER TT'!$B$2:$B$68606,"MONDAY",'MASTER TT'!$C$2:$C$68606,"14*-1*",'MASTER TT'!$AM$2:$AM$68606,"JAN-APRIL 2026",'MASTER TT'!$J$2:$J$68606,"&gt;=1"))</f>
        <v>0</v>
      </c>
      <c r="L331" s="79">
        <f>(COUNTIFS('MASTER TT'!$E$2:$E$68606,$A$2:$A$7563,'MASTER TT'!$B$2:$B$68606,"MONDAY",'MASTER TT'!$C$2:$C$68606,"17*-*",'MASTER TT'!$AM$2:$AM$68606,"JAN-APRIL 2026",'MASTER TT'!$J$2:$J$68606,"&gt;=1"))</f>
        <v>0</v>
      </c>
      <c r="M331" s="79">
        <f>(COUNTIFS('MASTER TT'!$E$2:$E$68606,$A$2:$A$7563,'MASTER TT'!$B$2:$B$68606,"TUESDAY",'MASTER TT'!$C$2:$C$68606,"08*-1*",'MASTER TT'!$AM$2:$AM$68606,"JAN-APRIL 2026",'MASTER TT'!$J$2:$J$68606,"&gt;=1"))</f>
        <v>0</v>
      </c>
      <c r="N331" s="79">
        <f>(COUNTIFS('MASTER TT'!$E$2:$E$68606,$A$2:$A$7563,'MASTER TT'!$B$2:$B$68606,"TUESDAY",'MASTER TT'!$C$2:$C$68606,"1100-1*",'MASTER TT'!$AM$2:$AM$68606,"JAN-APRIL 2026",'MASTER TT'!$J$2:$J$68606,"&gt;=1"))</f>
        <v>0</v>
      </c>
      <c r="O331" s="79">
        <f>(COUNTIFS('MASTER TT'!$E$2:$E$68606,$A$2:$A$7563,'MASTER TT'!$B$2:$B$68606,"MONDAY",'MASTER TT'!$C$2:$C$68606,"1200-1*",'MASTER TT'!$AM$2:$AM$68606,"JAN-APRIL 2025",'MASTER TT'!$J$2:$J$68606,"&gt;=1"))</f>
        <v>0</v>
      </c>
      <c r="P331" s="79">
        <f>(COUNTIFS('MASTER TT'!$E$2:$E$68606,$A$2:$A$7563,'MASTER TT'!$B$2:$B$68606,"TUESDAY",'MASTER TT'!$C$2:$C$68606,"1300-1*",'MASTER TT'!$AM$2:$AM$68606,"JAN-APRIL 2026",'MASTER TT'!$J$2:$J$68606,"&gt;=1"))</f>
        <v>0</v>
      </c>
      <c r="Q331" s="79">
        <f>(COUNTIFS('MASTER TT'!$E$2:$E$68606,$A$2:$A$7563,'MASTER TT'!$B$2:$B$68606,"TUESDAY",'MASTER TT'!$C$2:$C$68606,"14*-1*",'MASTER TT'!$AM$2:$AM$68606,"JAN-APRIL 2026",'MASTER TT'!$J$2:$J$68606,"&gt;=1"))</f>
        <v>0</v>
      </c>
      <c r="R331" s="79">
        <f>(COUNTIFS('MASTER TT'!$E$2:$E$68606,$A$2:$A$7563,'MASTER TT'!$B$2:$B$68606,"TUESDAY",'MASTER TT'!$C$2:$C$68606,"17*-*",'MASTER TT'!$AM$2:$AM$68606,"SEP-DEC  2025",'MASTER TT'!$J$2:$J$68606,"&gt;=1"))</f>
        <v>0</v>
      </c>
      <c r="S331" s="79">
        <f>(COUNTIFS('MASTER TT'!$E$2:$E$68606,$A$2:$A$7563,'MASTER TT'!$B$2:$B$68606,"WEDNESDAY",'MASTER TT'!$C$2:$C$68606,"08*-1*",'MASTER TT'!$AM$2:$AM$68606,"JAN-APRIL 2026",'MASTER TT'!$J$2:$J$68606,"&gt;=1"))</f>
        <v>0</v>
      </c>
      <c r="T331" s="79">
        <f>(COUNTIFS('MASTER TT'!$E$2:$E$68606,$A$2:$A$7563,'MASTER TT'!$B$2:$B$68606,"WEDNESDAY",'MASTER TT'!$C$2:$C$68606,"1100-1*",'MASTER TT'!$AM$2:$AM$68606,"JAN-APRIL 2026",'MASTER TT'!$J$2:$J$68606,"&gt;=1"))</f>
        <v>0</v>
      </c>
      <c r="U331" s="79">
        <f>(COUNTIFS('MASTER TT'!$E$2:$E$68606,$A$2:$A$7563,'MASTER TT'!$B$2:$B$68606,"MONDAY",'MASTER TT'!$C$2:$C$68606,"1200-1*",'MASTER TT'!$AM$2:$AM$68606,"JAN-APRIL 2025",'MASTER TT'!$J$2:$J$68606,"&gt;=1"))</f>
        <v>0</v>
      </c>
      <c r="V331" s="79">
        <f>(COUNTIFS('MASTER TT'!$E$2:$E$68606,$A$2:$A$7563,'MASTER TT'!$B$2:$B$68606,"MONDAY",'MASTER TT'!$C$2:$C$68606,"1300-1*",'MASTER TT'!$AM$2:$AM$68606,"JAN-APRIL 2025",'MASTER TT'!$J$2:$J$68606,"&gt;=1"))</f>
        <v>0</v>
      </c>
      <c r="W331" s="79">
        <f>(COUNTIFS('MASTER TT'!$E$2:$E$68606,$A$2:$A$7563,'MASTER TT'!$B$2:$B$68606,"WEDNESDAY",'MASTER TT'!$C$2:$C$68606,"14*-1*",'MASTER TT'!$AM$2:$AM$68606,"JAN-APRIL 2026",'MASTER TT'!$J$2:$J$68606,"&gt;=1"))</f>
        <v>0</v>
      </c>
      <c r="X331" s="79">
        <f>(COUNTIFS('MASTER TT'!$E$2:$E$68606,$A$2:$A$7563,'MASTER TT'!$B$2:$B$68606,"WEDNESDAY",'MASTER TT'!$C$2:$C$68606,"17*-*",'MASTER TT'!$AM$2:$AM$68606,"JAN-APRIL 2026",'MASTER TT'!$J$2:$J$68606,"&gt;=1"))</f>
        <v>0</v>
      </c>
      <c r="Y331" s="79">
        <f>(COUNTIFS('MASTER TT'!$E$2:$E$68606,$A$2:$A$7563,'MASTER TT'!$B$2:$B$68606,"THURSDAY",'MASTER TT'!$C$2:$C$68606,"08*-1*",'MASTER TT'!$AM$2:$AM$68606,"JAN-APRIL 2026",'MASTER TT'!$J$2:$J$68606,"&gt;=1"))</f>
        <v>0</v>
      </c>
      <c r="Z331" s="79">
        <f>(COUNTIFS('MASTER TT'!$E$2:$E$68606,$A$2:$A$7563,'MASTER TT'!$B$2:$B$68606,"THURSDAY",'MASTER TT'!$C$2:$C$68606,"1100-1*",'MASTER TT'!$AM$2:$AM$68606,"JAN-APRIL 2026",'MASTER TT'!$J$2:$J$68606,"&gt;=1"))</f>
        <v>0</v>
      </c>
      <c r="AA331" s="79">
        <f>(COUNTIFS('MASTER TT'!$E$2:$E$68606,$A$2:$A$7563,'MASTER TT'!$B$2:$B$68606,"MONDAY",'MASTER TT'!$C$2:$C$68606,"1200-1*",'MASTER TT'!$AM$2:$AM$68606,"JAN-APRIL 2025",'MASTER TT'!$J$2:$J$68606,"&gt;=1"))</f>
        <v>0</v>
      </c>
      <c r="AB331" s="79">
        <f>(COUNTIFS('MASTER TT'!$E$2:$E$68606,$A$2:$A$7563,'MASTER TT'!$B$2:$B$68606,"MONDAY",'MASTER TT'!$C$2:$C$68606,"1300-1*",'MASTER TT'!$AM$2:$AM$68606,"JAN-APRIL 2025",'MASTER TT'!$J$2:$J$68606,"&gt;=1"))</f>
        <v>0</v>
      </c>
      <c r="AC331" s="79">
        <f>(COUNTIFS('MASTER TT'!$E$2:$E$68606,$A$2:$A$7563,'MASTER TT'!$B$2:$B$68606,"THURSDAY",'MASTER TT'!$C$2:$C$68606,"14*-1*",'MASTER TT'!$AM$2:$AM$68606,"JAN-APRIL 2026",'MASTER TT'!$J$2:$J$68606,"&gt;=1"))</f>
        <v>0</v>
      </c>
      <c r="AD331" s="79">
        <f>(COUNTIFS('MASTER TT'!$E$2:$E$68606,$A$2:$A$7563,'MASTER TT'!$B$2:$B$68606,"THURSDAY",'MASTER TT'!$C$2:$C$68606,"17*-*",'MASTER TT'!$AM$2:$AM$68606,"JAN-APRIL 2026",'MASTER TT'!$J$2:$J$68606,"&gt;=1"))</f>
        <v>0</v>
      </c>
      <c r="AE331" s="79">
        <f>(COUNTIFS('MASTER TT'!$E$2:$E$68606,$A$2:$A$7563,'MASTER TT'!$B$2:$B$68606,"FRIDAY",'MASTER TT'!$C$2:$C$68606,"08*-1*",'MASTER TT'!$AM$2:$AM$68606,"JAN-APRIL 2026",'MASTER TT'!$J$2:$J$68606,"&gt;=1"))</f>
        <v>0</v>
      </c>
      <c r="AF331" s="79">
        <f>(COUNTIFS('MASTER TT'!$E$2:$E$68606,$A$2:$A$7563,'MASTER TT'!$B$2:$B$68606,"FRIDAY",'MASTER TT'!$C$2:$C$68606,"1100-1*",'MASTER TT'!$AM$2:$AM$68606,"JAN-APRIL 2026",'MASTER TT'!$J$2:$J$68606,"&gt;=1"))</f>
        <v>0</v>
      </c>
      <c r="AG331" s="79">
        <f>(COUNTIFS('MASTER TT'!$E$2:$E$68606,$A$2:$A$7563,'MASTER TT'!$B$2:$B$68606,"MONDAY",'MASTER TT'!$C$2:$C$68606,"1200-1*",'MASTER TT'!$AM$2:$AM$68606,"JAN-APRIL 2025",'MASTER TT'!$J$2:$J$68606,"&gt;=1"))</f>
        <v>0</v>
      </c>
      <c r="AH331" s="79">
        <f>(COUNTIFS('MASTER TT'!$E$2:$E$68606,$A$2:$A$7563,'MASTER TT'!$B$2:$B$68606,"MONDAY",'MASTER TT'!$C$2:$C$68606,"1300-1*",'MASTER TT'!$AM$2:$AM$68606,"JAN-APRIL 2025",'MASTER TT'!$J$2:$J$68606,"&gt;=1"))</f>
        <v>0</v>
      </c>
      <c r="AI331" s="79">
        <f>(COUNTIFS('MASTER TT'!$E$2:$E$68606,$A$2:$A$7563,'MASTER TT'!$B$2:$B$68606,"FRIDAY",'MASTER TT'!$C$2:$C$68606,"14*-1*",'MASTER TT'!$AM$2:$AM$68606,"JAN-APRIL 2026",'MASTER TT'!$J$2:$J$68606,"&gt;=1"))</f>
        <v>0</v>
      </c>
      <c r="AJ331" s="79">
        <f>(COUNTIFS('MASTER TT'!$E$2:$E$68606,$A$2:$A$7563,'MASTER TT'!$B$2:$B$68606,"FRIDAY",'MASTER TT'!$C$2:$C$68606,"17*-*",'MASTER TT'!$AM$2:$AM$68606,"JAN-APRIL 2026",'MASTER TT'!$J$2:$J$68606,"&gt;=1"))</f>
        <v>0</v>
      </c>
      <c r="AK331" s="79">
        <f>(COUNTIFS('MASTER TT'!$E$2:$E$68606,$A$2:$A$7563,'MASTER TT'!$B$2:$B$68606,"SATURDAY",'MASTER TT'!$C$2:$C$68606,"08*-1*",'MASTER TT'!$AM$2:$AM$68606,"JAN-APRIL 2026",'MASTER TT'!$J$2:$J$68606,"&gt;=1"))</f>
        <v>0</v>
      </c>
      <c r="AL331" s="79">
        <f>(COUNTIFS('MASTER TT'!$E$2:$E$68606,$A$2:$A$7563,'MASTER TT'!$B$2:$B$68606,"SATURDAY",'MASTER TT'!$C$2:$C$68606,"1100-1*",'MASTER TT'!$AM$2:$AM$68606,"JAN-APRIL 2026",'MASTER TT'!$J$2:$J$68606,"&gt;=1"))</f>
        <v>0</v>
      </c>
      <c r="AM331" s="79">
        <f>(COUNTIFS('MASTER TT'!$E$2:$E$68606,$A$2:$A$7563,'MASTER TT'!$B$2:$B$68606,"MONDAY",'MASTER TT'!$C$2:$C$68606,"1200-1*",'MASTER TT'!$AM$2:$AM$68606,"JAN-APRIL 2025",'MASTER TT'!$J$2:$J$68606,"&gt;=1"))</f>
        <v>0</v>
      </c>
      <c r="AN331" s="79">
        <f>(COUNTIFS('MASTER TT'!$E$2:$E$68606,$A$2:$A$7563,'MASTER TT'!$B$2:$B$68606,"MONDAY",'MASTER TT'!$C$2:$C$68606,"1300-1*",'MASTER TT'!$AM$2:$AM$68606,"JAN-APRIL 2025",'MASTER TT'!$J$2:$J$68606,"&gt;=1"))</f>
        <v>0</v>
      </c>
      <c r="AO331" s="79">
        <f>(COUNTIFS('MASTER TT'!$E$2:$E$68606,$A$2:$A$7563,'MASTER TT'!$B$2:$B$68606,"MONDAY",'MASTER TT'!$C$2:$C$68606,"14*-1*",'MASTER TT'!$AM$2:$AM$68606,"MAY-AUG 2025",'MASTER TT'!$J$2:$J$68606,"&gt;=1"))</f>
        <v>0</v>
      </c>
      <c r="AP331" s="79">
        <f>(COUNTIFS('MASTER TT'!$E$2:$E$68606,$A$2:$A$7563,'MASTER TT'!$B$2:$B$68606,"SATURDAY",'MASTER TT'!$C$2:$C$68606,"17*-*",'MASTER TT'!$AM$2:$AM$68606,"JAN-APRIL 2026",'MASTER TT'!$J$2:$J$68606,"&gt;=1"))</f>
        <v>0</v>
      </c>
      <c r="AQ331" s="79">
        <f>(COUNTIFS('MASTER TT'!$E$2:$E$68606,$A$2:$A$7563,'MASTER TT'!$B$2:$B$68606,"SUNDAY",'MASTER TT'!$C$2:$C$68606,"08*-1*",'MASTER TT'!$AM$2:$AM$68606,"JAN-APRIL 2026",'MASTER TT'!$J$2:$J$68606,"&gt;=1"))</f>
        <v>0</v>
      </c>
      <c r="AR331" s="79">
        <f>(COUNTIFS('MASTER TT'!$E$2:$E$68607,$A$2:$A$7563,'MASTER TT'!$B$2:$B$68607,"SUNDAY",'MASTER TT'!$C$2:$C$68607,"1100-1*",'MASTER TT'!$AM$2:$AM$68607,"JAN-APRIL 2026",'MASTER TT'!$J$2:$J$68607,"&gt;=1"))</f>
        <v>0</v>
      </c>
      <c r="AS331" s="79">
        <f>(COUNTIFS('MASTER TT'!$E$2:$E$68606,$A$2:$A$7563,'MASTER TT'!$B$2:$B$68606,"SUNDAY",'MASTER TT'!$C$2:$C$68606,"1200-1*",'MASTER TT'!$AM$2:$AM$68606,"JAN-APRIL 2026",'MASTER TT'!$J$2:$J$68606,"&gt;=1"))</f>
        <v>0</v>
      </c>
      <c r="AT331" s="79">
        <f>(COUNTIFS('MASTER TT'!$E$2:$E$68606,$A$2:$A$7563,'MASTER TT'!$B$2:$B$68606,"SUNDAY",'MASTER TT'!$C$2:$C$68606,"1300-1*",'MASTER TT'!$AM$2:$AM$68606,"JAN-APRIL 2026",'MASTER TT'!$J$2:$J$68606,"&gt;=1"))</f>
        <v>0</v>
      </c>
      <c r="AU331" s="79">
        <f>(COUNTIFS('MASTER TT'!$E$2:$E$68606,$A$2:$A$7563,'MASTER TT'!$B$2:$B$68606,"SUNDAY",'MASTER TT'!$C$2:$C$68606,"14*-1*",'MASTER TT'!$AM$2:$AM$68606,"JAN-APRIL 2026",'MASTER TT'!$J$2:$J$68606,"&gt;=1"))</f>
        <v>0</v>
      </c>
      <c r="AV331" s="79">
        <f>(COUNTIFS('MASTER TT'!$E$2:$E$68606,$A$2:$A$7563,'MASTER TT'!$B$2:$B$68606,"SUNDAY",'MASTER TT'!$C$2:$C$68606,"17*-*",'MASTER TT'!$AM$2:$AM$68606,"JAN-APRIL 2026",'MASTER TT'!$J$2:$J$68606,"&gt;=1"))</f>
        <v>0</v>
      </c>
      <c r="AW331" s="28"/>
      <c r="AX331" s="29"/>
      <c r="AY331" s="28"/>
      <c r="AZ331" s="28"/>
      <c r="BA331" s="28"/>
      <c r="BB331" s="28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132"/>
      <c r="BO331" s="132"/>
      <c r="BP331" s="132"/>
      <c r="BQ331" s="132"/>
      <c r="BR331" s="132"/>
      <c r="BS331" s="132"/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32"/>
      <c r="CE331" s="132"/>
      <c r="CF331" s="132"/>
    </row>
    <row r="332" spans="1:84" ht="14.25" customHeight="1">
      <c r="A332" s="125" t="s">
        <v>703</v>
      </c>
      <c r="B332" s="130" t="s">
        <v>510</v>
      </c>
      <c r="C332" s="88"/>
      <c r="D332" s="88"/>
      <c r="E332" s="88"/>
      <c r="F332" s="88" t="s">
        <v>460</v>
      </c>
      <c r="G332" s="79">
        <f>(COUNTIFS('MASTER TT'!$E$2:$E$68606,$A$2:$A$7563,'MASTER TT'!$B$2:$B$68606,"MONDAY",'MASTER TT'!$C$2:$C$68606,"08*-1*",'MASTER TT'!$AM$2:$AM$68606,"JAN-APRIL 2026",'MASTER TT'!$J$2:$J$68606,"&gt;=1"))</f>
        <v>0</v>
      </c>
      <c r="H332" s="79">
        <f>(COUNTIFS('MASTER TT'!$E$2:$E$68602,$A$2:$A$7563,'MASTER TT'!$B$2:$B$68602,"MONDAY",'MASTER TT'!$C$2:$C$68602,"1100-1*",'MASTER TT'!$AM$2:$AM$68602,"JAN-APRIL 2026",'MASTER TT'!$J$2:$J$68602,"&gt;=1"))</f>
        <v>0</v>
      </c>
      <c r="I332" s="79">
        <f>(COUNTIFS('MASTER TT'!$E$2:$E$68606,$A$2:$A$7563,'MASTER TT'!$B$2:$B$68606,"MONDAY",'MASTER TT'!$C$2:$C$68606,"1200-1*",'MASTER TT'!$AM$2:$AM$68606,"JAN-APRIL 2025",'MASTER TT'!$J$2:$J$68606,"&gt;=1"))</f>
        <v>0</v>
      </c>
      <c r="J332" s="79">
        <f>(COUNTIFS('MASTER TT'!$E$2:$E$68606,$A$2:$A$7563,'MASTER TT'!$B$2:$B$68606,"MONDAY",'MASTER TT'!$C$2:$C$68606,"1300-1*",'MASTER TT'!$AM$2:$AM$68606,"JAN-APRIL 2025",'MASTER TT'!$J$2:$J$68606,"&gt;=1"))</f>
        <v>0</v>
      </c>
      <c r="K332" s="79">
        <f>(COUNTIFS('MASTER TT'!$E$2:$E$68606,$A$2:$A$7563,'MASTER TT'!$B$2:$B$68606,"MONDAY",'MASTER TT'!$C$2:$C$68606,"14*-1*",'MASTER TT'!$AM$2:$AM$68606,"JAN-APRIL 2026",'MASTER TT'!$J$2:$J$68606,"&gt;=1"))</f>
        <v>0</v>
      </c>
      <c r="L332" s="79">
        <f>(COUNTIFS('MASTER TT'!$E$2:$E$68606,$A$2:$A$7563,'MASTER TT'!$B$2:$B$68606,"MONDAY",'MASTER TT'!$C$2:$C$68606,"17*-*",'MASTER TT'!$AM$2:$AM$68606,"JAN-APRIL 2026",'MASTER TT'!$J$2:$J$68606,"&gt;=1"))</f>
        <v>0</v>
      </c>
      <c r="M332" s="79">
        <f>(COUNTIFS('MASTER TT'!$E$2:$E$68606,$A$2:$A$7563,'MASTER TT'!$B$2:$B$68606,"TUESDAY",'MASTER TT'!$C$2:$C$68606,"08*-1*",'MASTER TT'!$AM$2:$AM$68606,"JAN-APRIL 2026",'MASTER TT'!$J$2:$J$68606,"&gt;=1"))</f>
        <v>0</v>
      </c>
      <c r="N332" s="79">
        <f>(COUNTIFS('MASTER TT'!$E$2:$E$68606,$A$2:$A$7563,'MASTER TT'!$B$2:$B$68606,"TUESDAY",'MASTER TT'!$C$2:$C$68606,"1100-1*",'MASTER TT'!$AM$2:$AM$68606,"JAN-APRIL 2026",'MASTER TT'!$J$2:$J$68606,"&gt;=1"))</f>
        <v>0</v>
      </c>
      <c r="O332" s="79">
        <f>(COUNTIFS('MASTER TT'!$E$2:$E$68606,$A$2:$A$7563,'MASTER TT'!$B$2:$B$68606,"MONDAY",'MASTER TT'!$C$2:$C$68606,"1200-1*",'MASTER TT'!$AM$2:$AM$68606,"JAN-APRIL 2025",'MASTER TT'!$J$2:$J$68606,"&gt;=1"))</f>
        <v>0</v>
      </c>
      <c r="P332" s="79">
        <f>(COUNTIFS('MASTER TT'!$E$2:$E$68606,$A$2:$A$7563,'MASTER TT'!$B$2:$B$68606,"TUESDAY",'MASTER TT'!$C$2:$C$68606,"1300-1*",'MASTER TT'!$AM$2:$AM$68606,"JAN-APRIL 2026",'MASTER TT'!$J$2:$J$68606,"&gt;=1"))</f>
        <v>0</v>
      </c>
      <c r="Q332" s="79">
        <f>(COUNTIFS('MASTER TT'!$E$2:$E$68606,$A$2:$A$7563,'MASTER TT'!$B$2:$B$68606,"TUESDAY",'MASTER TT'!$C$2:$C$68606,"14*-1*",'MASTER TT'!$AM$2:$AM$68606,"JAN-APRIL 2026",'MASTER TT'!$J$2:$J$68606,"&gt;=1"))</f>
        <v>0</v>
      </c>
      <c r="R332" s="79">
        <f>(COUNTIFS('MASTER TT'!$E$2:$E$68606,$A$2:$A$7563,'MASTER TT'!$B$2:$B$68606,"TUESDAY",'MASTER TT'!$C$2:$C$68606,"17*-*",'MASTER TT'!$AM$2:$AM$68606,"SEP-DEC  2025",'MASTER TT'!$J$2:$J$68606,"&gt;=1"))</f>
        <v>0</v>
      </c>
      <c r="S332" s="79">
        <f>(COUNTIFS('MASTER TT'!$E$2:$E$68606,$A$2:$A$7563,'MASTER TT'!$B$2:$B$68606,"WEDNESDAY",'MASTER TT'!$C$2:$C$68606,"08*-1*",'MASTER TT'!$AM$2:$AM$68606,"JAN-APRIL 2026",'MASTER TT'!$J$2:$J$68606,"&gt;=1"))</f>
        <v>0</v>
      </c>
      <c r="T332" s="79">
        <f>(COUNTIFS('MASTER TT'!$E$2:$E$68606,$A$2:$A$7563,'MASTER TT'!$B$2:$B$68606,"WEDNESDAY",'MASTER TT'!$C$2:$C$68606,"1100-1*",'MASTER TT'!$AM$2:$AM$68606,"JAN-APRIL 2026",'MASTER TT'!$J$2:$J$68606,"&gt;=1"))</f>
        <v>0</v>
      </c>
      <c r="U332" s="79">
        <f>(COUNTIFS('MASTER TT'!$E$2:$E$68606,$A$2:$A$7563,'MASTER TT'!$B$2:$B$68606,"MONDAY",'MASTER TT'!$C$2:$C$68606,"1200-1*",'MASTER TT'!$AM$2:$AM$68606,"JAN-APRIL 2025",'MASTER TT'!$J$2:$J$68606,"&gt;=1"))</f>
        <v>0</v>
      </c>
      <c r="V332" s="79">
        <f>(COUNTIFS('MASTER TT'!$E$2:$E$68606,$A$2:$A$7563,'MASTER TT'!$B$2:$B$68606,"MONDAY",'MASTER TT'!$C$2:$C$68606,"1300-1*",'MASTER TT'!$AM$2:$AM$68606,"JAN-APRIL 2025",'MASTER TT'!$J$2:$J$68606,"&gt;=1"))</f>
        <v>0</v>
      </c>
      <c r="W332" s="79">
        <f>(COUNTIFS('MASTER TT'!$E$2:$E$68606,$A$2:$A$7563,'MASTER TT'!$B$2:$B$68606,"WEDNESDAY",'MASTER TT'!$C$2:$C$68606,"14*-1*",'MASTER TT'!$AM$2:$AM$68606,"JAN-APRIL 2026",'MASTER TT'!$J$2:$J$68606,"&gt;=1"))</f>
        <v>0</v>
      </c>
      <c r="X332" s="79">
        <f>(COUNTIFS('MASTER TT'!$E$2:$E$68606,$A$2:$A$7563,'MASTER TT'!$B$2:$B$68606,"WEDNESDAY",'MASTER TT'!$C$2:$C$68606,"17*-*",'MASTER TT'!$AM$2:$AM$68606,"JAN-APRIL 2026",'MASTER TT'!$J$2:$J$68606,"&gt;=1"))</f>
        <v>0</v>
      </c>
      <c r="Y332" s="79">
        <f>(COUNTIFS('MASTER TT'!$E$2:$E$68606,$A$2:$A$7563,'MASTER TT'!$B$2:$B$68606,"THURSDAY",'MASTER TT'!$C$2:$C$68606,"08*-1*",'MASTER TT'!$AM$2:$AM$68606,"JAN-APRIL 2026",'MASTER TT'!$J$2:$J$68606,"&gt;=1"))</f>
        <v>0</v>
      </c>
      <c r="Z332" s="79">
        <f>(COUNTIFS('MASTER TT'!$E$2:$E$68606,$A$2:$A$7563,'MASTER TT'!$B$2:$B$68606,"THURSDAY",'MASTER TT'!$C$2:$C$68606,"1100-1*",'MASTER TT'!$AM$2:$AM$68606,"JAN-APRIL 2026",'MASTER TT'!$J$2:$J$68606,"&gt;=1"))</f>
        <v>0</v>
      </c>
      <c r="AA332" s="79">
        <f>(COUNTIFS('MASTER TT'!$E$2:$E$68606,$A$2:$A$7563,'MASTER TT'!$B$2:$B$68606,"MONDAY",'MASTER TT'!$C$2:$C$68606,"1200-1*",'MASTER TT'!$AM$2:$AM$68606,"JAN-APRIL 2025",'MASTER TT'!$J$2:$J$68606,"&gt;=1"))</f>
        <v>0</v>
      </c>
      <c r="AB332" s="79">
        <f>(COUNTIFS('MASTER TT'!$E$2:$E$68606,$A$2:$A$7563,'MASTER TT'!$B$2:$B$68606,"MONDAY",'MASTER TT'!$C$2:$C$68606,"1300-1*",'MASTER TT'!$AM$2:$AM$68606,"JAN-APRIL 2025",'MASTER TT'!$J$2:$J$68606,"&gt;=1"))</f>
        <v>0</v>
      </c>
      <c r="AC332" s="79">
        <f>(COUNTIFS('MASTER TT'!$E$2:$E$68606,$A$2:$A$7563,'MASTER TT'!$B$2:$B$68606,"THURSDAY",'MASTER TT'!$C$2:$C$68606,"14*-1*",'MASTER TT'!$AM$2:$AM$68606,"JAN-APRIL 2026",'MASTER TT'!$J$2:$J$68606,"&gt;=1"))</f>
        <v>0</v>
      </c>
      <c r="AD332" s="79">
        <f>(COUNTIFS('MASTER TT'!$E$2:$E$68606,$A$2:$A$7563,'MASTER TT'!$B$2:$B$68606,"THURSDAY",'MASTER TT'!$C$2:$C$68606,"17*-*",'MASTER TT'!$AM$2:$AM$68606,"JAN-APRIL 2026",'MASTER TT'!$J$2:$J$68606,"&gt;=1"))</f>
        <v>0</v>
      </c>
      <c r="AE332" s="79">
        <f>(COUNTIFS('MASTER TT'!$E$2:$E$68606,$A$2:$A$7563,'MASTER TT'!$B$2:$B$68606,"FRIDAY",'MASTER TT'!$C$2:$C$68606,"08*-1*",'MASTER TT'!$AM$2:$AM$68606,"JAN-APRIL 2026",'MASTER TT'!$J$2:$J$68606,"&gt;=1"))</f>
        <v>0</v>
      </c>
      <c r="AF332" s="79">
        <f>(COUNTIFS('MASTER TT'!$E$2:$E$68606,$A$2:$A$7563,'MASTER TT'!$B$2:$B$68606,"FRIDAY",'MASTER TT'!$C$2:$C$68606,"1100-1*",'MASTER TT'!$AM$2:$AM$68606,"JAN-APRIL 2026",'MASTER TT'!$J$2:$J$68606,"&gt;=1"))</f>
        <v>0</v>
      </c>
      <c r="AG332" s="79">
        <f>(COUNTIFS('MASTER TT'!$E$2:$E$68606,$A$2:$A$7563,'MASTER TT'!$B$2:$B$68606,"MONDAY",'MASTER TT'!$C$2:$C$68606,"1200-1*",'MASTER TT'!$AM$2:$AM$68606,"JAN-APRIL 2025",'MASTER TT'!$J$2:$J$68606,"&gt;=1"))</f>
        <v>0</v>
      </c>
      <c r="AH332" s="79">
        <f>(COUNTIFS('MASTER TT'!$E$2:$E$68606,$A$2:$A$7563,'MASTER TT'!$B$2:$B$68606,"MONDAY",'MASTER TT'!$C$2:$C$68606,"1300-1*",'MASTER TT'!$AM$2:$AM$68606,"JAN-APRIL 2025",'MASTER TT'!$J$2:$J$68606,"&gt;=1"))</f>
        <v>0</v>
      </c>
      <c r="AI332" s="79">
        <f>(COUNTIFS('MASTER TT'!$E$2:$E$68606,$A$2:$A$7563,'MASTER TT'!$B$2:$B$68606,"FRIDAY",'MASTER TT'!$C$2:$C$68606,"14*-1*",'MASTER TT'!$AM$2:$AM$68606,"JAN-APRIL 2026",'MASTER TT'!$J$2:$J$68606,"&gt;=1"))</f>
        <v>0</v>
      </c>
      <c r="AJ332" s="79">
        <f>(COUNTIFS('MASTER TT'!$E$2:$E$68606,$A$2:$A$7563,'MASTER TT'!$B$2:$B$68606,"FRIDAY",'MASTER TT'!$C$2:$C$68606,"17*-*",'MASTER TT'!$AM$2:$AM$68606,"JAN-APRIL 2026",'MASTER TT'!$J$2:$J$68606,"&gt;=1"))</f>
        <v>0</v>
      </c>
      <c r="AK332" s="79">
        <f>(COUNTIFS('MASTER TT'!$E$2:$E$68606,$A$2:$A$7563,'MASTER TT'!$B$2:$B$68606,"SATURDAY",'MASTER TT'!$C$2:$C$68606,"08*-1*",'MASTER TT'!$AM$2:$AM$68606,"JAN-APRIL 2026",'MASTER TT'!$J$2:$J$68606,"&gt;=1"))</f>
        <v>0</v>
      </c>
      <c r="AL332" s="79">
        <f>(COUNTIFS('MASTER TT'!$E$2:$E$68606,$A$2:$A$7563,'MASTER TT'!$B$2:$B$68606,"SATURDAY",'MASTER TT'!$C$2:$C$68606,"1100-1*",'MASTER TT'!$AM$2:$AM$68606,"JAN-APRIL 2026",'MASTER TT'!$J$2:$J$68606,"&gt;=1"))</f>
        <v>0</v>
      </c>
      <c r="AM332" s="79">
        <f>(COUNTIFS('MASTER TT'!$E$2:$E$68606,$A$2:$A$7563,'MASTER TT'!$B$2:$B$68606,"MONDAY",'MASTER TT'!$C$2:$C$68606,"1200-1*",'MASTER TT'!$AM$2:$AM$68606,"JAN-APRIL 2025",'MASTER TT'!$J$2:$J$68606,"&gt;=1"))</f>
        <v>0</v>
      </c>
      <c r="AN332" s="79">
        <f>(COUNTIFS('MASTER TT'!$E$2:$E$68606,$A$2:$A$7563,'MASTER TT'!$B$2:$B$68606,"MONDAY",'MASTER TT'!$C$2:$C$68606,"1300-1*",'MASTER TT'!$AM$2:$AM$68606,"JAN-APRIL 2025",'MASTER TT'!$J$2:$J$68606,"&gt;=1"))</f>
        <v>0</v>
      </c>
      <c r="AO332" s="79">
        <f>(COUNTIFS('MASTER TT'!$E$2:$E$68606,$A$2:$A$7563,'MASTER TT'!$B$2:$B$68606,"MONDAY",'MASTER TT'!$C$2:$C$68606,"14*-1*",'MASTER TT'!$AM$2:$AM$68606,"MAY-AUG 2025",'MASTER TT'!$J$2:$J$68606,"&gt;=1"))</f>
        <v>0</v>
      </c>
      <c r="AP332" s="79">
        <f>(COUNTIFS('MASTER TT'!$E$2:$E$68606,$A$2:$A$7563,'MASTER TT'!$B$2:$B$68606,"SATURDAY",'MASTER TT'!$C$2:$C$68606,"17*-*",'MASTER TT'!$AM$2:$AM$68606,"JAN-APRIL 2026",'MASTER TT'!$J$2:$J$68606,"&gt;=1"))</f>
        <v>0</v>
      </c>
      <c r="AQ332" s="79">
        <f>(COUNTIFS('MASTER TT'!$E$2:$E$68606,$A$2:$A$7563,'MASTER TT'!$B$2:$B$68606,"SUNDAY",'MASTER TT'!$C$2:$C$68606,"08*-1*",'MASTER TT'!$AM$2:$AM$68606,"JAN-APRIL 2026",'MASTER TT'!$J$2:$J$68606,"&gt;=1"))</f>
        <v>0</v>
      </c>
      <c r="AR332" s="79">
        <f>(COUNTIFS('MASTER TT'!$E$2:$E$68607,$A$2:$A$7563,'MASTER TT'!$B$2:$B$68607,"SUNDAY",'MASTER TT'!$C$2:$C$68607,"1100-1*",'MASTER TT'!$AM$2:$AM$68607,"JAN-APRIL 2026",'MASTER TT'!$J$2:$J$68607,"&gt;=1"))</f>
        <v>0</v>
      </c>
      <c r="AS332" s="79">
        <f>(COUNTIFS('MASTER TT'!$E$2:$E$68606,$A$2:$A$7563,'MASTER TT'!$B$2:$B$68606,"SUNDAY",'MASTER TT'!$C$2:$C$68606,"1200-1*",'MASTER TT'!$AM$2:$AM$68606,"JAN-APRIL 2026",'MASTER TT'!$J$2:$J$68606,"&gt;=1"))</f>
        <v>0</v>
      </c>
      <c r="AT332" s="79">
        <f>(COUNTIFS('MASTER TT'!$E$2:$E$68606,$A$2:$A$7563,'MASTER TT'!$B$2:$B$68606,"SUNDAY",'MASTER TT'!$C$2:$C$68606,"1300-1*",'MASTER TT'!$AM$2:$AM$68606,"JAN-APRIL 2026",'MASTER TT'!$J$2:$J$68606,"&gt;=1"))</f>
        <v>0</v>
      </c>
      <c r="AU332" s="79">
        <f>(COUNTIFS('MASTER TT'!$E$2:$E$68606,$A$2:$A$7563,'MASTER TT'!$B$2:$B$68606,"SUNDAY",'MASTER TT'!$C$2:$C$68606,"14*-1*",'MASTER TT'!$AM$2:$AM$68606,"JAN-APRIL 2026",'MASTER TT'!$J$2:$J$68606,"&gt;=1"))</f>
        <v>0</v>
      </c>
      <c r="AV332" s="79">
        <f>(COUNTIFS('MASTER TT'!$E$2:$E$68606,$A$2:$A$7563,'MASTER TT'!$B$2:$B$68606,"SUNDAY",'MASTER TT'!$C$2:$C$68606,"17*-*",'MASTER TT'!$AM$2:$AM$68606,"JAN-APRIL 2026",'MASTER TT'!$J$2:$J$68606,"&gt;=1"))</f>
        <v>0</v>
      </c>
      <c r="AW332" s="28"/>
      <c r="AX332" s="29"/>
      <c r="AY332" s="28"/>
      <c r="AZ332" s="28"/>
      <c r="BA332" s="28"/>
      <c r="BB332" s="28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</row>
    <row r="333" spans="1:84" ht="14.25" customHeight="1">
      <c r="A333" s="125" t="s">
        <v>704</v>
      </c>
      <c r="B333" s="130" t="s">
        <v>510</v>
      </c>
      <c r="C333" s="88"/>
      <c r="D333" s="88"/>
      <c r="E333" s="88"/>
      <c r="F333" s="88" t="s">
        <v>460</v>
      </c>
      <c r="G333" s="79">
        <f>(COUNTIFS('MASTER TT'!$E$2:$E$68606,$A$2:$A$7563,'MASTER TT'!$B$2:$B$68606,"MONDAY",'MASTER TT'!$C$2:$C$68606,"08*-1*",'MASTER TT'!$AM$2:$AM$68606,"JAN-APRIL 2026",'MASTER TT'!$J$2:$J$68606,"&gt;=1"))</f>
        <v>0</v>
      </c>
      <c r="H333" s="79">
        <f>(COUNTIFS('MASTER TT'!$E$2:$E$68602,$A$2:$A$7563,'MASTER TT'!$B$2:$B$68602,"MONDAY",'MASTER TT'!$C$2:$C$68602,"1100-1*",'MASTER TT'!$AM$2:$AM$68602,"JAN-APRIL 2026",'MASTER TT'!$J$2:$J$68602,"&gt;=1"))</f>
        <v>0</v>
      </c>
      <c r="I333" s="79">
        <f>(COUNTIFS('MASTER TT'!$E$2:$E$68606,$A$2:$A$7563,'MASTER TT'!$B$2:$B$68606,"MONDAY",'MASTER TT'!$C$2:$C$68606,"1200-1*",'MASTER TT'!$AM$2:$AM$68606,"JAN-APRIL 2025",'MASTER TT'!$J$2:$J$68606,"&gt;=1"))</f>
        <v>0</v>
      </c>
      <c r="J333" s="79">
        <f>(COUNTIFS('MASTER TT'!$E$2:$E$68606,$A$2:$A$7563,'MASTER TT'!$B$2:$B$68606,"MONDAY",'MASTER TT'!$C$2:$C$68606,"1300-1*",'MASTER TT'!$AM$2:$AM$68606,"JAN-APRIL 2025",'MASTER TT'!$J$2:$J$68606,"&gt;=1"))</f>
        <v>0</v>
      </c>
      <c r="K333" s="79">
        <f>(COUNTIFS('MASTER TT'!$E$2:$E$68606,$A$2:$A$7563,'MASTER TT'!$B$2:$B$68606,"MONDAY",'MASTER TT'!$C$2:$C$68606,"14*-1*",'MASTER TT'!$AM$2:$AM$68606,"JAN-APRIL 2026",'MASTER TT'!$J$2:$J$68606,"&gt;=1"))</f>
        <v>0</v>
      </c>
      <c r="L333" s="79">
        <f>(COUNTIFS('MASTER TT'!$E$2:$E$68606,$A$2:$A$7563,'MASTER TT'!$B$2:$B$68606,"MONDAY",'MASTER TT'!$C$2:$C$68606,"17*-*",'MASTER TT'!$AM$2:$AM$68606,"JAN-APRIL 2026",'MASTER TT'!$J$2:$J$68606,"&gt;=1"))</f>
        <v>0</v>
      </c>
      <c r="M333" s="79">
        <f>(COUNTIFS('MASTER TT'!$E$2:$E$68606,$A$2:$A$7563,'MASTER TT'!$B$2:$B$68606,"TUESDAY",'MASTER TT'!$C$2:$C$68606,"08*-1*",'MASTER TT'!$AM$2:$AM$68606,"JAN-APRIL 2026",'MASTER TT'!$J$2:$J$68606,"&gt;=1"))</f>
        <v>0</v>
      </c>
      <c r="N333" s="79">
        <f>(COUNTIFS('MASTER TT'!$E$2:$E$68606,$A$2:$A$7563,'MASTER TT'!$B$2:$B$68606,"TUESDAY",'MASTER TT'!$C$2:$C$68606,"1100-1*",'MASTER TT'!$AM$2:$AM$68606,"JAN-APRIL 2026",'MASTER TT'!$J$2:$J$68606,"&gt;=1"))</f>
        <v>0</v>
      </c>
      <c r="O333" s="79">
        <f>(COUNTIFS('MASTER TT'!$E$2:$E$68606,$A$2:$A$7563,'MASTER TT'!$B$2:$B$68606,"MONDAY",'MASTER TT'!$C$2:$C$68606,"1200-1*",'MASTER TT'!$AM$2:$AM$68606,"JAN-APRIL 2025",'MASTER TT'!$J$2:$J$68606,"&gt;=1"))</f>
        <v>0</v>
      </c>
      <c r="P333" s="79">
        <f>(COUNTIFS('MASTER TT'!$E$2:$E$68606,$A$2:$A$7563,'MASTER TT'!$B$2:$B$68606,"TUESDAY",'MASTER TT'!$C$2:$C$68606,"1300-1*",'MASTER TT'!$AM$2:$AM$68606,"JAN-APRIL 2026",'MASTER TT'!$J$2:$J$68606,"&gt;=1"))</f>
        <v>0</v>
      </c>
      <c r="Q333" s="79">
        <f>(COUNTIFS('MASTER TT'!$E$2:$E$68606,$A$2:$A$7563,'MASTER TT'!$B$2:$B$68606,"TUESDAY",'MASTER TT'!$C$2:$C$68606,"14*-1*",'MASTER TT'!$AM$2:$AM$68606,"JAN-APRIL 2026",'MASTER TT'!$J$2:$J$68606,"&gt;=1"))</f>
        <v>0</v>
      </c>
      <c r="R333" s="79">
        <f>(COUNTIFS('MASTER TT'!$E$2:$E$68606,$A$2:$A$7563,'MASTER TT'!$B$2:$B$68606,"TUESDAY",'MASTER TT'!$C$2:$C$68606,"17*-*",'MASTER TT'!$AM$2:$AM$68606,"SEP-DEC  2025",'MASTER TT'!$J$2:$J$68606,"&gt;=1"))</f>
        <v>0</v>
      </c>
      <c r="S333" s="79">
        <f>(COUNTIFS('MASTER TT'!$E$2:$E$68606,$A$2:$A$7563,'MASTER TT'!$B$2:$B$68606,"WEDNESDAY",'MASTER TT'!$C$2:$C$68606,"08*-1*",'MASTER TT'!$AM$2:$AM$68606,"JAN-APRIL 2026",'MASTER TT'!$J$2:$J$68606,"&gt;=1"))</f>
        <v>0</v>
      </c>
      <c r="T333" s="79">
        <f>(COUNTIFS('MASTER TT'!$E$2:$E$68606,$A$2:$A$7563,'MASTER TT'!$B$2:$B$68606,"WEDNESDAY",'MASTER TT'!$C$2:$C$68606,"1100-1*",'MASTER TT'!$AM$2:$AM$68606,"JAN-APRIL 2026",'MASTER TT'!$J$2:$J$68606,"&gt;=1"))</f>
        <v>0</v>
      </c>
      <c r="U333" s="79">
        <f>(COUNTIFS('MASTER TT'!$E$2:$E$68606,$A$2:$A$7563,'MASTER TT'!$B$2:$B$68606,"MONDAY",'MASTER TT'!$C$2:$C$68606,"1200-1*",'MASTER TT'!$AM$2:$AM$68606,"JAN-APRIL 2025",'MASTER TT'!$J$2:$J$68606,"&gt;=1"))</f>
        <v>0</v>
      </c>
      <c r="V333" s="79">
        <f>(COUNTIFS('MASTER TT'!$E$2:$E$68606,$A$2:$A$7563,'MASTER TT'!$B$2:$B$68606,"MONDAY",'MASTER TT'!$C$2:$C$68606,"1300-1*",'MASTER TT'!$AM$2:$AM$68606,"JAN-APRIL 2025",'MASTER TT'!$J$2:$J$68606,"&gt;=1"))</f>
        <v>0</v>
      </c>
      <c r="W333" s="79">
        <f>(COUNTIFS('MASTER TT'!$E$2:$E$68606,$A$2:$A$7563,'MASTER TT'!$B$2:$B$68606,"WEDNESDAY",'MASTER TT'!$C$2:$C$68606,"14*-1*",'MASTER TT'!$AM$2:$AM$68606,"JAN-APRIL 2026",'MASTER TT'!$J$2:$J$68606,"&gt;=1"))</f>
        <v>0</v>
      </c>
      <c r="X333" s="79">
        <f>(COUNTIFS('MASTER TT'!$E$2:$E$68606,$A$2:$A$7563,'MASTER TT'!$B$2:$B$68606,"WEDNESDAY",'MASTER TT'!$C$2:$C$68606,"17*-*",'MASTER TT'!$AM$2:$AM$68606,"JAN-APRIL 2026",'MASTER TT'!$J$2:$J$68606,"&gt;=1"))</f>
        <v>0</v>
      </c>
      <c r="Y333" s="79">
        <f>(COUNTIFS('MASTER TT'!$E$2:$E$68606,$A$2:$A$7563,'MASTER TT'!$B$2:$B$68606,"THURSDAY",'MASTER TT'!$C$2:$C$68606,"08*-1*",'MASTER TT'!$AM$2:$AM$68606,"JAN-APRIL 2026",'MASTER TT'!$J$2:$J$68606,"&gt;=1"))</f>
        <v>0</v>
      </c>
      <c r="Z333" s="79">
        <f>(COUNTIFS('MASTER TT'!$E$2:$E$68606,$A$2:$A$7563,'MASTER TT'!$B$2:$B$68606,"THURSDAY",'MASTER TT'!$C$2:$C$68606,"1100-1*",'MASTER TT'!$AM$2:$AM$68606,"JAN-APRIL 2026",'MASTER TT'!$J$2:$J$68606,"&gt;=1"))</f>
        <v>0</v>
      </c>
      <c r="AA333" s="79">
        <f>(COUNTIFS('MASTER TT'!$E$2:$E$68606,$A$2:$A$7563,'MASTER TT'!$B$2:$B$68606,"MONDAY",'MASTER TT'!$C$2:$C$68606,"1200-1*",'MASTER TT'!$AM$2:$AM$68606,"JAN-APRIL 2025",'MASTER TT'!$J$2:$J$68606,"&gt;=1"))</f>
        <v>0</v>
      </c>
      <c r="AB333" s="79">
        <f>(COUNTIFS('MASTER TT'!$E$2:$E$68606,$A$2:$A$7563,'MASTER TT'!$B$2:$B$68606,"MONDAY",'MASTER TT'!$C$2:$C$68606,"1300-1*",'MASTER TT'!$AM$2:$AM$68606,"JAN-APRIL 2025",'MASTER TT'!$J$2:$J$68606,"&gt;=1"))</f>
        <v>0</v>
      </c>
      <c r="AC333" s="79">
        <f>(COUNTIFS('MASTER TT'!$E$2:$E$68606,$A$2:$A$7563,'MASTER TT'!$B$2:$B$68606,"THURSDAY",'MASTER TT'!$C$2:$C$68606,"14*-1*",'MASTER TT'!$AM$2:$AM$68606,"JAN-APRIL 2026",'MASTER TT'!$J$2:$J$68606,"&gt;=1"))</f>
        <v>0</v>
      </c>
      <c r="AD333" s="79">
        <f>(COUNTIFS('MASTER TT'!$E$2:$E$68606,$A$2:$A$7563,'MASTER TT'!$B$2:$B$68606,"THURSDAY",'MASTER TT'!$C$2:$C$68606,"17*-*",'MASTER TT'!$AM$2:$AM$68606,"JAN-APRIL 2026",'MASTER TT'!$J$2:$J$68606,"&gt;=1"))</f>
        <v>0</v>
      </c>
      <c r="AE333" s="79">
        <f>(COUNTIFS('MASTER TT'!$E$2:$E$68606,$A$2:$A$7563,'MASTER TT'!$B$2:$B$68606,"FRIDAY",'MASTER TT'!$C$2:$C$68606,"08*-1*",'MASTER TT'!$AM$2:$AM$68606,"JAN-APRIL 2026",'MASTER TT'!$J$2:$J$68606,"&gt;=1"))</f>
        <v>0</v>
      </c>
      <c r="AF333" s="79">
        <f>(COUNTIFS('MASTER TT'!$E$2:$E$68606,$A$2:$A$7563,'MASTER TT'!$B$2:$B$68606,"FRIDAY",'MASTER TT'!$C$2:$C$68606,"1100-1*",'MASTER TT'!$AM$2:$AM$68606,"JAN-APRIL 2026",'MASTER TT'!$J$2:$J$68606,"&gt;=1"))</f>
        <v>0</v>
      </c>
      <c r="AG333" s="79">
        <f>(COUNTIFS('MASTER TT'!$E$2:$E$68606,$A$2:$A$7563,'MASTER TT'!$B$2:$B$68606,"MONDAY",'MASTER TT'!$C$2:$C$68606,"1200-1*",'MASTER TT'!$AM$2:$AM$68606,"JAN-APRIL 2025",'MASTER TT'!$J$2:$J$68606,"&gt;=1"))</f>
        <v>0</v>
      </c>
      <c r="AH333" s="79">
        <f>(COUNTIFS('MASTER TT'!$E$2:$E$68606,$A$2:$A$7563,'MASTER TT'!$B$2:$B$68606,"MONDAY",'MASTER TT'!$C$2:$C$68606,"1300-1*",'MASTER TT'!$AM$2:$AM$68606,"JAN-APRIL 2025",'MASTER TT'!$J$2:$J$68606,"&gt;=1"))</f>
        <v>0</v>
      </c>
      <c r="AI333" s="79">
        <f>(COUNTIFS('MASTER TT'!$E$2:$E$68606,$A$2:$A$7563,'MASTER TT'!$B$2:$B$68606,"FRIDAY",'MASTER TT'!$C$2:$C$68606,"14*-1*",'MASTER TT'!$AM$2:$AM$68606,"JAN-APRIL 2026",'MASTER TT'!$J$2:$J$68606,"&gt;=1"))</f>
        <v>0</v>
      </c>
      <c r="AJ333" s="79">
        <f>(COUNTIFS('MASTER TT'!$E$2:$E$68606,$A$2:$A$7563,'MASTER TT'!$B$2:$B$68606,"FRIDAY",'MASTER TT'!$C$2:$C$68606,"17*-*",'MASTER TT'!$AM$2:$AM$68606,"JAN-APRIL 2026",'MASTER TT'!$J$2:$J$68606,"&gt;=1"))</f>
        <v>0</v>
      </c>
      <c r="AK333" s="79">
        <f>(COUNTIFS('MASTER TT'!$E$2:$E$68606,$A$2:$A$7563,'MASTER TT'!$B$2:$B$68606,"SATURDAY",'MASTER TT'!$C$2:$C$68606,"08*-1*",'MASTER TT'!$AM$2:$AM$68606,"JAN-APRIL 2026",'MASTER TT'!$J$2:$J$68606,"&gt;=1"))</f>
        <v>0</v>
      </c>
      <c r="AL333" s="79">
        <f>(COUNTIFS('MASTER TT'!$E$2:$E$68606,$A$2:$A$7563,'MASTER TT'!$B$2:$B$68606,"SATURDAY",'MASTER TT'!$C$2:$C$68606,"1100-1*",'MASTER TT'!$AM$2:$AM$68606,"JAN-APRIL 2026",'MASTER TT'!$J$2:$J$68606,"&gt;=1"))</f>
        <v>0</v>
      </c>
      <c r="AM333" s="79">
        <f>(COUNTIFS('MASTER TT'!$E$2:$E$68606,$A$2:$A$7563,'MASTER TT'!$B$2:$B$68606,"MONDAY",'MASTER TT'!$C$2:$C$68606,"1200-1*",'MASTER TT'!$AM$2:$AM$68606,"JAN-APRIL 2025",'MASTER TT'!$J$2:$J$68606,"&gt;=1"))</f>
        <v>0</v>
      </c>
      <c r="AN333" s="79">
        <f>(COUNTIFS('MASTER TT'!$E$2:$E$68606,$A$2:$A$7563,'MASTER TT'!$B$2:$B$68606,"MONDAY",'MASTER TT'!$C$2:$C$68606,"1300-1*",'MASTER TT'!$AM$2:$AM$68606,"JAN-APRIL 2025",'MASTER TT'!$J$2:$J$68606,"&gt;=1"))</f>
        <v>0</v>
      </c>
      <c r="AO333" s="79">
        <f>(COUNTIFS('MASTER TT'!$E$2:$E$68606,$A$2:$A$7563,'MASTER TT'!$B$2:$B$68606,"MONDAY",'MASTER TT'!$C$2:$C$68606,"14*-1*",'MASTER TT'!$AM$2:$AM$68606,"MAY-AUG 2025",'MASTER TT'!$J$2:$J$68606,"&gt;=1"))</f>
        <v>0</v>
      </c>
      <c r="AP333" s="79">
        <f>(COUNTIFS('MASTER TT'!$E$2:$E$68606,$A$2:$A$7563,'MASTER TT'!$B$2:$B$68606,"SATURDAY",'MASTER TT'!$C$2:$C$68606,"17*-*",'MASTER TT'!$AM$2:$AM$68606,"JAN-APRIL 2026",'MASTER TT'!$J$2:$J$68606,"&gt;=1"))</f>
        <v>0</v>
      </c>
      <c r="AQ333" s="79">
        <f>(COUNTIFS('MASTER TT'!$E$2:$E$68606,$A$2:$A$7563,'MASTER TT'!$B$2:$B$68606,"SUNDAY",'MASTER TT'!$C$2:$C$68606,"08*-1*",'MASTER TT'!$AM$2:$AM$68606,"JAN-APRIL 2026",'MASTER TT'!$J$2:$J$68606,"&gt;=1"))</f>
        <v>0</v>
      </c>
      <c r="AR333" s="79">
        <f>(COUNTIFS('MASTER TT'!$E$2:$E$68607,$A$2:$A$7563,'MASTER TT'!$B$2:$B$68607,"SUNDAY",'MASTER TT'!$C$2:$C$68607,"1100-1*",'MASTER TT'!$AM$2:$AM$68607,"JAN-APRIL 2026",'MASTER TT'!$J$2:$J$68607,"&gt;=1"))</f>
        <v>0</v>
      </c>
      <c r="AS333" s="79">
        <f>(COUNTIFS('MASTER TT'!$E$2:$E$68606,$A$2:$A$7563,'MASTER TT'!$B$2:$B$68606,"SUNDAY",'MASTER TT'!$C$2:$C$68606,"1200-1*",'MASTER TT'!$AM$2:$AM$68606,"JAN-APRIL 2026",'MASTER TT'!$J$2:$J$68606,"&gt;=1"))</f>
        <v>0</v>
      </c>
      <c r="AT333" s="79">
        <f>(COUNTIFS('MASTER TT'!$E$2:$E$68606,$A$2:$A$7563,'MASTER TT'!$B$2:$B$68606,"SUNDAY",'MASTER TT'!$C$2:$C$68606,"1300-1*",'MASTER TT'!$AM$2:$AM$68606,"JAN-APRIL 2026",'MASTER TT'!$J$2:$J$68606,"&gt;=1"))</f>
        <v>0</v>
      </c>
      <c r="AU333" s="79">
        <f>(COUNTIFS('MASTER TT'!$E$2:$E$68606,$A$2:$A$7563,'MASTER TT'!$B$2:$B$68606,"SUNDAY",'MASTER TT'!$C$2:$C$68606,"14*-1*",'MASTER TT'!$AM$2:$AM$68606,"JAN-APRIL 2026",'MASTER TT'!$J$2:$J$68606,"&gt;=1"))</f>
        <v>0</v>
      </c>
      <c r="AV333" s="79">
        <f>(COUNTIFS('MASTER TT'!$E$2:$E$68606,$A$2:$A$7563,'MASTER TT'!$B$2:$B$68606,"SUNDAY",'MASTER TT'!$C$2:$C$68606,"17*-*",'MASTER TT'!$AM$2:$AM$68606,"JAN-APRIL 2026",'MASTER TT'!$J$2:$J$68606,"&gt;=1"))</f>
        <v>0</v>
      </c>
      <c r="AW333" s="28"/>
      <c r="AX333" s="29"/>
      <c r="AY333" s="28"/>
      <c r="AZ333" s="28"/>
      <c r="BA333" s="28"/>
      <c r="BB333" s="28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132"/>
      <c r="BO333" s="132"/>
      <c r="BP333" s="132"/>
      <c r="BQ333" s="132"/>
      <c r="BR333" s="132"/>
      <c r="BS333" s="132"/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32"/>
      <c r="CE333" s="132"/>
      <c r="CF333" s="132"/>
    </row>
    <row r="334" spans="1:84" ht="14.25" customHeight="1">
      <c r="A334" s="125" t="s">
        <v>705</v>
      </c>
      <c r="B334" s="130" t="s">
        <v>510</v>
      </c>
      <c r="C334" s="88"/>
      <c r="D334" s="88"/>
      <c r="E334" s="88"/>
      <c r="F334" s="88" t="s">
        <v>460</v>
      </c>
      <c r="G334" s="79">
        <f>(COUNTIFS('MASTER TT'!$E$2:$E$68606,$A$2:$A$7563,'MASTER TT'!$B$2:$B$68606,"MONDAY",'MASTER TT'!$C$2:$C$68606,"08*-1*",'MASTER TT'!$AM$2:$AM$68606,"JAN-APRIL 2026",'MASTER TT'!$J$2:$J$68606,"&gt;=1"))</f>
        <v>0</v>
      </c>
      <c r="H334" s="79">
        <f>(COUNTIFS('MASTER TT'!$E$2:$E$68602,$A$2:$A$7563,'MASTER TT'!$B$2:$B$68602,"MONDAY",'MASTER TT'!$C$2:$C$68602,"1100-1*",'MASTER TT'!$AM$2:$AM$68602,"JAN-APRIL 2026",'MASTER TT'!$J$2:$J$68602,"&gt;=1"))</f>
        <v>0</v>
      </c>
      <c r="I334" s="79">
        <f>(COUNTIFS('MASTER TT'!$E$2:$E$68606,$A$2:$A$7563,'MASTER TT'!$B$2:$B$68606,"MONDAY",'MASTER TT'!$C$2:$C$68606,"1200-1*",'MASTER TT'!$AM$2:$AM$68606,"JAN-APRIL 2025",'MASTER TT'!$J$2:$J$68606,"&gt;=1"))</f>
        <v>0</v>
      </c>
      <c r="J334" s="79">
        <f>(COUNTIFS('MASTER TT'!$E$2:$E$68606,$A$2:$A$7563,'MASTER TT'!$B$2:$B$68606,"MONDAY",'MASTER TT'!$C$2:$C$68606,"1300-1*",'MASTER TT'!$AM$2:$AM$68606,"JAN-APRIL 2025",'MASTER TT'!$J$2:$J$68606,"&gt;=1"))</f>
        <v>0</v>
      </c>
      <c r="K334" s="79">
        <f>(COUNTIFS('MASTER TT'!$E$2:$E$68606,$A$2:$A$7563,'MASTER TT'!$B$2:$B$68606,"MONDAY",'MASTER TT'!$C$2:$C$68606,"14*-1*",'MASTER TT'!$AM$2:$AM$68606,"JAN-APRIL 2026",'MASTER TT'!$J$2:$J$68606,"&gt;=1"))</f>
        <v>0</v>
      </c>
      <c r="L334" s="79">
        <f>(COUNTIFS('MASTER TT'!$E$2:$E$68606,$A$2:$A$7563,'MASTER TT'!$B$2:$B$68606,"MONDAY",'MASTER TT'!$C$2:$C$68606,"17*-*",'MASTER TT'!$AM$2:$AM$68606,"JAN-APRIL 2026",'MASTER TT'!$J$2:$J$68606,"&gt;=1"))</f>
        <v>0</v>
      </c>
      <c r="M334" s="79">
        <f>(COUNTIFS('MASTER TT'!$E$2:$E$68606,$A$2:$A$7563,'MASTER TT'!$B$2:$B$68606,"TUESDAY",'MASTER TT'!$C$2:$C$68606,"08*-1*",'MASTER TT'!$AM$2:$AM$68606,"JAN-APRIL 2026",'MASTER TT'!$J$2:$J$68606,"&gt;=1"))</f>
        <v>0</v>
      </c>
      <c r="N334" s="79">
        <f>(COUNTIFS('MASTER TT'!$E$2:$E$68606,$A$2:$A$7563,'MASTER TT'!$B$2:$B$68606,"TUESDAY",'MASTER TT'!$C$2:$C$68606,"1100-1*",'MASTER TT'!$AM$2:$AM$68606,"JAN-APRIL 2026",'MASTER TT'!$J$2:$J$68606,"&gt;=1"))</f>
        <v>0</v>
      </c>
      <c r="O334" s="79">
        <f>(COUNTIFS('MASTER TT'!$E$2:$E$68606,$A$2:$A$7563,'MASTER TT'!$B$2:$B$68606,"MONDAY",'MASTER TT'!$C$2:$C$68606,"1200-1*",'MASTER TT'!$AM$2:$AM$68606,"JAN-APRIL 2025",'MASTER TT'!$J$2:$J$68606,"&gt;=1"))</f>
        <v>0</v>
      </c>
      <c r="P334" s="79">
        <f>(COUNTIFS('MASTER TT'!$E$2:$E$68606,$A$2:$A$7563,'MASTER TT'!$B$2:$B$68606,"TUESDAY",'MASTER TT'!$C$2:$C$68606,"1300-1*",'MASTER TT'!$AM$2:$AM$68606,"JAN-APRIL 2026",'MASTER TT'!$J$2:$J$68606,"&gt;=1"))</f>
        <v>0</v>
      </c>
      <c r="Q334" s="79">
        <f>(COUNTIFS('MASTER TT'!$E$2:$E$68606,$A$2:$A$7563,'MASTER TT'!$B$2:$B$68606,"TUESDAY",'MASTER TT'!$C$2:$C$68606,"14*-1*",'MASTER TT'!$AM$2:$AM$68606,"JAN-APRIL 2026",'MASTER TT'!$J$2:$J$68606,"&gt;=1"))</f>
        <v>0</v>
      </c>
      <c r="R334" s="79">
        <f>(COUNTIFS('MASTER TT'!$E$2:$E$68606,$A$2:$A$7563,'MASTER TT'!$B$2:$B$68606,"TUESDAY",'MASTER TT'!$C$2:$C$68606,"17*-*",'MASTER TT'!$AM$2:$AM$68606,"SEP-DEC  2025",'MASTER TT'!$J$2:$J$68606,"&gt;=1"))</f>
        <v>0</v>
      </c>
      <c r="S334" s="79">
        <f>(COUNTIFS('MASTER TT'!$E$2:$E$68606,$A$2:$A$7563,'MASTER TT'!$B$2:$B$68606,"WEDNESDAY",'MASTER TT'!$C$2:$C$68606,"08*-1*",'MASTER TT'!$AM$2:$AM$68606,"JAN-APRIL 2026",'MASTER TT'!$J$2:$J$68606,"&gt;=1"))</f>
        <v>0</v>
      </c>
      <c r="T334" s="79">
        <f>(COUNTIFS('MASTER TT'!$E$2:$E$68606,$A$2:$A$7563,'MASTER TT'!$B$2:$B$68606,"WEDNESDAY",'MASTER TT'!$C$2:$C$68606,"1100-1*",'MASTER TT'!$AM$2:$AM$68606,"JAN-APRIL 2026",'MASTER TT'!$J$2:$J$68606,"&gt;=1"))</f>
        <v>0</v>
      </c>
      <c r="U334" s="79">
        <f>(COUNTIFS('MASTER TT'!$E$2:$E$68606,$A$2:$A$7563,'MASTER TT'!$B$2:$B$68606,"MONDAY",'MASTER TT'!$C$2:$C$68606,"1200-1*",'MASTER TT'!$AM$2:$AM$68606,"JAN-APRIL 2025",'MASTER TT'!$J$2:$J$68606,"&gt;=1"))</f>
        <v>0</v>
      </c>
      <c r="V334" s="79">
        <f>(COUNTIFS('MASTER TT'!$E$2:$E$68606,$A$2:$A$7563,'MASTER TT'!$B$2:$B$68606,"MONDAY",'MASTER TT'!$C$2:$C$68606,"1300-1*",'MASTER TT'!$AM$2:$AM$68606,"JAN-APRIL 2025",'MASTER TT'!$J$2:$J$68606,"&gt;=1"))</f>
        <v>0</v>
      </c>
      <c r="W334" s="79">
        <f>(COUNTIFS('MASTER TT'!$E$2:$E$68606,$A$2:$A$7563,'MASTER TT'!$B$2:$B$68606,"WEDNESDAY",'MASTER TT'!$C$2:$C$68606,"14*-1*",'MASTER TT'!$AM$2:$AM$68606,"JAN-APRIL 2026",'MASTER TT'!$J$2:$J$68606,"&gt;=1"))</f>
        <v>0</v>
      </c>
      <c r="X334" s="79">
        <f>(COUNTIFS('MASTER TT'!$E$2:$E$68606,$A$2:$A$7563,'MASTER TT'!$B$2:$B$68606,"WEDNESDAY",'MASTER TT'!$C$2:$C$68606,"17*-*",'MASTER TT'!$AM$2:$AM$68606,"JAN-APRIL 2026",'MASTER TT'!$J$2:$J$68606,"&gt;=1"))</f>
        <v>0</v>
      </c>
      <c r="Y334" s="79">
        <f>(COUNTIFS('MASTER TT'!$E$2:$E$68606,$A$2:$A$7563,'MASTER TT'!$B$2:$B$68606,"THURSDAY",'MASTER TT'!$C$2:$C$68606,"08*-1*",'MASTER TT'!$AM$2:$AM$68606,"JAN-APRIL 2026",'MASTER TT'!$J$2:$J$68606,"&gt;=1"))</f>
        <v>0</v>
      </c>
      <c r="Z334" s="79">
        <f>(COUNTIFS('MASTER TT'!$E$2:$E$68606,$A$2:$A$7563,'MASTER TT'!$B$2:$B$68606,"THURSDAY",'MASTER TT'!$C$2:$C$68606,"1100-1*",'MASTER TT'!$AM$2:$AM$68606,"JAN-APRIL 2026",'MASTER TT'!$J$2:$J$68606,"&gt;=1"))</f>
        <v>0</v>
      </c>
      <c r="AA334" s="79">
        <f>(COUNTIFS('MASTER TT'!$E$2:$E$68606,$A$2:$A$7563,'MASTER TT'!$B$2:$B$68606,"MONDAY",'MASTER TT'!$C$2:$C$68606,"1200-1*",'MASTER TT'!$AM$2:$AM$68606,"JAN-APRIL 2025",'MASTER TT'!$J$2:$J$68606,"&gt;=1"))</f>
        <v>0</v>
      </c>
      <c r="AB334" s="79">
        <f>(COUNTIFS('MASTER TT'!$E$2:$E$68606,$A$2:$A$7563,'MASTER TT'!$B$2:$B$68606,"MONDAY",'MASTER TT'!$C$2:$C$68606,"1300-1*",'MASTER TT'!$AM$2:$AM$68606,"JAN-APRIL 2025",'MASTER TT'!$J$2:$J$68606,"&gt;=1"))</f>
        <v>0</v>
      </c>
      <c r="AC334" s="79">
        <f>(COUNTIFS('MASTER TT'!$E$2:$E$68606,$A$2:$A$7563,'MASTER TT'!$B$2:$B$68606,"THURSDAY",'MASTER TT'!$C$2:$C$68606,"14*-1*",'MASTER TT'!$AM$2:$AM$68606,"JAN-APRIL 2026",'MASTER TT'!$J$2:$J$68606,"&gt;=1"))</f>
        <v>0</v>
      </c>
      <c r="AD334" s="79">
        <f>(COUNTIFS('MASTER TT'!$E$2:$E$68606,$A$2:$A$7563,'MASTER TT'!$B$2:$B$68606,"THURSDAY",'MASTER TT'!$C$2:$C$68606,"17*-*",'MASTER TT'!$AM$2:$AM$68606,"JAN-APRIL 2026",'MASTER TT'!$J$2:$J$68606,"&gt;=1"))</f>
        <v>0</v>
      </c>
      <c r="AE334" s="79">
        <f>(COUNTIFS('MASTER TT'!$E$2:$E$68606,$A$2:$A$7563,'MASTER TT'!$B$2:$B$68606,"FRIDAY",'MASTER TT'!$C$2:$C$68606,"08*-1*",'MASTER TT'!$AM$2:$AM$68606,"JAN-APRIL 2026",'MASTER TT'!$J$2:$J$68606,"&gt;=1"))</f>
        <v>0</v>
      </c>
      <c r="AF334" s="79">
        <f>(COUNTIFS('MASTER TT'!$E$2:$E$68606,$A$2:$A$7563,'MASTER TT'!$B$2:$B$68606,"FRIDAY",'MASTER TT'!$C$2:$C$68606,"1100-1*",'MASTER TT'!$AM$2:$AM$68606,"JAN-APRIL 2026",'MASTER TT'!$J$2:$J$68606,"&gt;=1"))</f>
        <v>0</v>
      </c>
      <c r="AG334" s="79">
        <f>(COUNTIFS('MASTER TT'!$E$2:$E$68606,$A$2:$A$7563,'MASTER TT'!$B$2:$B$68606,"MONDAY",'MASTER TT'!$C$2:$C$68606,"1200-1*",'MASTER TT'!$AM$2:$AM$68606,"JAN-APRIL 2025",'MASTER TT'!$J$2:$J$68606,"&gt;=1"))</f>
        <v>0</v>
      </c>
      <c r="AH334" s="79">
        <f>(COUNTIFS('MASTER TT'!$E$2:$E$68606,$A$2:$A$7563,'MASTER TT'!$B$2:$B$68606,"MONDAY",'MASTER TT'!$C$2:$C$68606,"1300-1*",'MASTER TT'!$AM$2:$AM$68606,"JAN-APRIL 2025",'MASTER TT'!$J$2:$J$68606,"&gt;=1"))</f>
        <v>0</v>
      </c>
      <c r="AI334" s="79">
        <f>(COUNTIFS('MASTER TT'!$E$2:$E$68606,$A$2:$A$7563,'MASTER TT'!$B$2:$B$68606,"FRIDAY",'MASTER TT'!$C$2:$C$68606,"14*-1*",'MASTER TT'!$AM$2:$AM$68606,"JAN-APRIL 2026",'MASTER TT'!$J$2:$J$68606,"&gt;=1"))</f>
        <v>0</v>
      </c>
      <c r="AJ334" s="79">
        <f>(COUNTIFS('MASTER TT'!$E$2:$E$68606,$A$2:$A$7563,'MASTER TT'!$B$2:$B$68606,"FRIDAY",'MASTER TT'!$C$2:$C$68606,"17*-*",'MASTER TT'!$AM$2:$AM$68606,"JAN-APRIL 2026",'MASTER TT'!$J$2:$J$68606,"&gt;=1"))</f>
        <v>0</v>
      </c>
      <c r="AK334" s="79">
        <f>(COUNTIFS('MASTER TT'!$E$2:$E$68606,$A$2:$A$7563,'MASTER TT'!$B$2:$B$68606,"SATURDAY",'MASTER TT'!$C$2:$C$68606,"08*-1*",'MASTER TT'!$AM$2:$AM$68606,"JAN-APRIL 2026",'MASTER TT'!$J$2:$J$68606,"&gt;=1"))</f>
        <v>0</v>
      </c>
      <c r="AL334" s="79">
        <f>(COUNTIFS('MASTER TT'!$E$2:$E$68606,$A$2:$A$7563,'MASTER TT'!$B$2:$B$68606,"SATURDAY",'MASTER TT'!$C$2:$C$68606,"1100-1*",'MASTER TT'!$AM$2:$AM$68606,"JAN-APRIL 2026",'MASTER TT'!$J$2:$J$68606,"&gt;=1"))</f>
        <v>0</v>
      </c>
      <c r="AM334" s="79">
        <f>(COUNTIFS('MASTER TT'!$E$2:$E$68606,$A$2:$A$7563,'MASTER TT'!$B$2:$B$68606,"MONDAY",'MASTER TT'!$C$2:$C$68606,"1200-1*",'MASTER TT'!$AM$2:$AM$68606,"JAN-APRIL 2025",'MASTER TT'!$J$2:$J$68606,"&gt;=1"))</f>
        <v>0</v>
      </c>
      <c r="AN334" s="79">
        <f>(COUNTIFS('MASTER TT'!$E$2:$E$68606,$A$2:$A$7563,'MASTER TT'!$B$2:$B$68606,"MONDAY",'MASTER TT'!$C$2:$C$68606,"1300-1*",'MASTER TT'!$AM$2:$AM$68606,"JAN-APRIL 2025",'MASTER TT'!$J$2:$J$68606,"&gt;=1"))</f>
        <v>0</v>
      </c>
      <c r="AO334" s="79">
        <f>(COUNTIFS('MASTER TT'!$E$2:$E$68606,$A$2:$A$7563,'MASTER TT'!$B$2:$B$68606,"MONDAY",'MASTER TT'!$C$2:$C$68606,"14*-1*",'MASTER TT'!$AM$2:$AM$68606,"MAY-AUG 2025",'MASTER TT'!$J$2:$J$68606,"&gt;=1"))</f>
        <v>0</v>
      </c>
      <c r="AP334" s="79">
        <f>(COUNTIFS('MASTER TT'!$E$2:$E$68606,$A$2:$A$7563,'MASTER TT'!$B$2:$B$68606,"SATURDAY",'MASTER TT'!$C$2:$C$68606,"17*-*",'MASTER TT'!$AM$2:$AM$68606,"JAN-APRIL 2026",'MASTER TT'!$J$2:$J$68606,"&gt;=1"))</f>
        <v>0</v>
      </c>
      <c r="AQ334" s="79">
        <f>(COUNTIFS('MASTER TT'!$E$2:$E$68606,$A$2:$A$7563,'MASTER TT'!$B$2:$B$68606,"SUNDAY",'MASTER TT'!$C$2:$C$68606,"08*-1*",'MASTER TT'!$AM$2:$AM$68606,"JAN-APRIL 2026",'MASTER TT'!$J$2:$J$68606,"&gt;=1"))</f>
        <v>0</v>
      </c>
      <c r="AR334" s="79">
        <f>(COUNTIFS('MASTER TT'!$E$2:$E$68607,$A$2:$A$7563,'MASTER TT'!$B$2:$B$68607,"SUNDAY",'MASTER TT'!$C$2:$C$68607,"1100-1*",'MASTER TT'!$AM$2:$AM$68607,"JAN-APRIL 2026",'MASTER TT'!$J$2:$J$68607,"&gt;=1"))</f>
        <v>0</v>
      </c>
      <c r="AS334" s="79">
        <f>(COUNTIFS('MASTER TT'!$E$2:$E$68606,$A$2:$A$7563,'MASTER TT'!$B$2:$B$68606,"SUNDAY",'MASTER TT'!$C$2:$C$68606,"1200-1*",'MASTER TT'!$AM$2:$AM$68606,"JAN-APRIL 2026",'MASTER TT'!$J$2:$J$68606,"&gt;=1"))</f>
        <v>0</v>
      </c>
      <c r="AT334" s="79">
        <f>(COUNTIFS('MASTER TT'!$E$2:$E$68606,$A$2:$A$7563,'MASTER TT'!$B$2:$B$68606,"SUNDAY",'MASTER TT'!$C$2:$C$68606,"1300-1*",'MASTER TT'!$AM$2:$AM$68606,"JAN-APRIL 2026",'MASTER TT'!$J$2:$J$68606,"&gt;=1"))</f>
        <v>0</v>
      </c>
      <c r="AU334" s="79">
        <f>(COUNTIFS('MASTER TT'!$E$2:$E$68606,$A$2:$A$7563,'MASTER TT'!$B$2:$B$68606,"SUNDAY",'MASTER TT'!$C$2:$C$68606,"14*-1*",'MASTER TT'!$AM$2:$AM$68606,"JAN-APRIL 2026",'MASTER TT'!$J$2:$J$68606,"&gt;=1"))</f>
        <v>0</v>
      </c>
      <c r="AV334" s="79">
        <f>(COUNTIFS('MASTER TT'!$E$2:$E$68606,$A$2:$A$7563,'MASTER TT'!$B$2:$B$68606,"SUNDAY",'MASTER TT'!$C$2:$C$68606,"17*-*",'MASTER TT'!$AM$2:$AM$68606,"JAN-APRIL 2026",'MASTER TT'!$J$2:$J$68606,"&gt;=1"))</f>
        <v>0</v>
      </c>
      <c r="AW334" s="28"/>
      <c r="AX334" s="29"/>
      <c r="AY334" s="28"/>
      <c r="AZ334" s="28"/>
      <c r="BA334" s="28"/>
      <c r="BB334" s="28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132"/>
      <c r="BO334" s="132"/>
      <c r="BP334" s="132"/>
      <c r="BQ334" s="132"/>
      <c r="BR334" s="132"/>
      <c r="BS334" s="132"/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32"/>
      <c r="CE334" s="132"/>
      <c r="CF334" s="132"/>
    </row>
    <row r="335" spans="1:84" ht="14.25" customHeight="1">
      <c r="A335" s="125" t="s">
        <v>706</v>
      </c>
      <c r="B335" s="130" t="s">
        <v>510</v>
      </c>
      <c r="C335" s="88"/>
      <c r="D335" s="88"/>
      <c r="E335" s="88"/>
      <c r="F335" s="88" t="s">
        <v>460</v>
      </c>
      <c r="G335" s="79">
        <f>(COUNTIFS('MASTER TT'!$E$2:$E$68606,$A$2:$A$7563,'MASTER TT'!$B$2:$B$68606,"MONDAY",'MASTER TT'!$C$2:$C$68606,"08*-1*",'MASTER TT'!$AM$2:$AM$68606,"JAN-APRIL 2026",'MASTER TT'!$J$2:$J$68606,"&gt;=1"))</f>
        <v>0</v>
      </c>
      <c r="H335" s="79">
        <f>(COUNTIFS('MASTER TT'!$E$2:$E$68602,$A$2:$A$7563,'MASTER TT'!$B$2:$B$68602,"MONDAY",'MASTER TT'!$C$2:$C$68602,"1100-1*",'MASTER TT'!$AM$2:$AM$68602,"JAN-APRIL 2026",'MASTER TT'!$J$2:$J$68602,"&gt;=1"))</f>
        <v>0</v>
      </c>
      <c r="I335" s="79">
        <f>(COUNTIFS('MASTER TT'!$E$2:$E$68606,$A$2:$A$7563,'MASTER TT'!$B$2:$B$68606,"MONDAY",'MASTER TT'!$C$2:$C$68606,"1200-1*",'MASTER TT'!$AM$2:$AM$68606,"JAN-APRIL 2025",'MASTER TT'!$J$2:$J$68606,"&gt;=1"))</f>
        <v>0</v>
      </c>
      <c r="J335" s="79">
        <f>(COUNTIFS('MASTER TT'!$E$2:$E$68606,$A$2:$A$7563,'MASTER TT'!$B$2:$B$68606,"MONDAY",'MASTER TT'!$C$2:$C$68606,"1300-1*",'MASTER TT'!$AM$2:$AM$68606,"JAN-APRIL 2025",'MASTER TT'!$J$2:$J$68606,"&gt;=1"))</f>
        <v>0</v>
      </c>
      <c r="K335" s="79">
        <f>(COUNTIFS('MASTER TT'!$E$2:$E$68606,$A$2:$A$7563,'MASTER TT'!$B$2:$B$68606,"MONDAY",'MASTER TT'!$C$2:$C$68606,"14*-1*",'MASTER TT'!$AM$2:$AM$68606,"JAN-APRIL 2026",'MASTER TT'!$J$2:$J$68606,"&gt;=1"))</f>
        <v>0</v>
      </c>
      <c r="L335" s="79">
        <f>(COUNTIFS('MASTER TT'!$E$2:$E$68606,$A$2:$A$7563,'MASTER TT'!$B$2:$B$68606,"MONDAY",'MASTER TT'!$C$2:$C$68606,"17*-*",'MASTER TT'!$AM$2:$AM$68606,"JAN-APRIL 2026",'MASTER TT'!$J$2:$J$68606,"&gt;=1"))</f>
        <v>0</v>
      </c>
      <c r="M335" s="79">
        <f>(COUNTIFS('MASTER TT'!$E$2:$E$68606,$A$2:$A$7563,'MASTER TT'!$B$2:$B$68606,"TUESDAY",'MASTER TT'!$C$2:$C$68606,"08*-1*",'MASTER TT'!$AM$2:$AM$68606,"JAN-APRIL 2026",'MASTER TT'!$J$2:$J$68606,"&gt;=1"))</f>
        <v>0</v>
      </c>
      <c r="N335" s="79">
        <f>(COUNTIFS('MASTER TT'!$E$2:$E$68606,$A$2:$A$7563,'MASTER TT'!$B$2:$B$68606,"TUESDAY",'MASTER TT'!$C$2:$C$68606,"1100-1*",'MASTER TT'!$AM$2:$AM$68606,"JAN-APRIL 2026",'MASTER TT'!$J$2:$J$68606,"&gt;=1"))</f>
        <v>0</v>
      </c>
      <c r="O335" s="79">
        <f>(COUNTIFS('MASTER TT'!$E$2:$E$68606,$A$2:$A$7563,'MASTER TT'!$B$2:$B$68606,"MONDAY",'MASTER TT'!$C$2:$C$68606,"1200-1*",'MASTER TT'!$AM$2:$AM$68606,"JAN-APRIL 2025",'MASTER TT'!$J$2:$J$68606,"&gt;=1"))</f>
        <v>0</v>
      </c>
      <c r="P335" s="79">
        <f>(COUNTIFS('MASTER TT'!$E$2:$E$68606,$A$2:$A$7563,'MASTER TT'!$B$2:$B$68606,"TUESDAY",'MASTER TT'!$C$2:$C$68606,"1300-1*",'MASTER TT'!$AM$2:$AM$68606,"JAN-APRIL 2026",'MASTER TT'!$J$2:$J$68606,"&gt;=1"))</f>
        <v>0</v>
      </c>
      <c r="Q335" s="79">
        <f>(COUNTIFS('MASTER TT'!$E$2:$E$68606,$A$2:$A$7563,'MASTER TT'!$B$2:$B$68606,"TUESDAY",'MASTER TT'!$C$2:$C$68606,"14*-1*",'MASTER TT'!$AM$2:$AM$68606,"JAN-APRIL 2026",'MASTER TT'!$J$2:$J$68606,"&gt;=1"))</f>
        <v>0</v>
      </c>
      <c r="R335" s="79">
        <f>(COUNTIFS('MASTER TT'!$E$2:$E$68606,$A$2:$A$7563,'MASTER TT'!$B$2:$B$68606,"TUESDAY",'MASTER TT'!$C$2:$C$68606,"17*-*",'MASTER TT'!$AM$2:$AM$68606,"SEP-DEC  2025",'MASTER TT'!$J$2:$J$68606,"&gt;=1"))</f>
        <v>0</v>
      </c>
      <c r="S335" s="79">
        <f>(COUNTIFS('MASTER TT'!$E$2:$E$68606,$A$2:$A$7563,'MASTER TT'!$B$2:$B$68606,"WEDNESDAY",'MASTER TT'!$C$2:$C$68606,"08*-1*",'MASTER TT'!$AM$2:$AM$68606,"JAN-APRIL 2026",'MASTER TT'!$J$2:$J$68606,"&gt;=1"))</f>
        <v>0</v>
      </c>
      <c r="T335" s="79">
        <f>(COUNTIFS('MASTER TT'!$E$2:$E$68606,$A$2:$A$7563,'MASTER TT'!$B$2:$B$68606,"WEDNESDAY",'MASTER TT'!$C$2:$C$68606,"1100-1*",'MASTER TT'!$AM$2:$AM$68606,"JAN-APRIL 2026",'MASTER TT'!$J$2:$J$68606,"&gt;=1"))</f>
        <v>0</v>
      </c>
      <c r="U335" s="79">
        <f>(COUNTIFS('MASTER TT'!$E$2:$E$68606,$A$2:$A$7563,'MASTER TT'!$B$2:$B$68606,"MONDAY",'MASTER TT'!$C$2:$C$68606,"1200-1*",'MASTER TT'!$AM$2:$AM$68606,"JAN-APRIL 2025",'MASTER TT'!$J$2:$J$68606,"&gt;=1"))</f>
        <v>0</v>
      </c>
      <c r="V335" s="79">
        <f>(COUNTIFS('MASTER TT'!$E$2:$E$68606,$A$2:$A$7563,'MASTER TT'!$B$2:$B$68606,"MONDAY",'MASTER TT'!$C$2:$C$68606,"1300-1*",'MASTER TT'!$AM$2:$AM$68606,"JAN-APRIL 2025",'MASTER TT'!$J$2:$J$68606,"&gt;=1"))</f>
        <v>0</v>
      </c>
      <c r="W335" s="79">
        <f>(COUNTIFS('MASTER TT'!$E$2:$E$68606,$A$2:$A$7563,'MASTER TT'!$B$2:$B$68606,"WEDNESDAY",'MASTER TT'!$C$2:$C$68606,"14*-1*",'MASTER TT'!$AM$2:$AM$68606,"JAN-APRIL 2026",'MASTER TT'!$J$2:$J$68606,"&gt;=1"))</f>
        <v>0</v>
      </c>
      <c r="X335" s="79">
        <f>(COUNTIFS('MASTER TT'!$E$2:$E$68606,$A$2:$A$7563,'MASTER TT'!$B$2:$B$68606,"WEDNESDAY",'MASTER TT'!$C$2:$C$68606,"17*-*",'MASTER TT'!$AM$2:$AM$68606,"JAN-APRIL 2026",'MASTER TT'!$J$2:$J$68606,"&gt;=1"))</f>
        <v>0</v>
      </c>
      <c r="Y335" s="79">
        <f>(COUNTIFS('MASTER TT'!$E$2:$E$68606,$A$2:$A$7563,'MASTER TT'!$B$2:$B$68606,"THURSDAY",'MASTER TT'!$C$2:$C$68606,"08*-1*",'MASTER TT'!$AM$2:$AM$68606,"JAN-APRIL 2026",'MASTER TT'!$J$2:$J$68606,"&gt;=1"))</f>
        <v>0</v>
      </c>
      <c r="Z335" s="79">
        <f>(COUNTIFS('MASTER TT'!$E$2:$E$68606,$A$2:$A$7563,'MASTER TT'!$B$2:$B$68606,"THURSDAY",'MASTER TT'!$C$2:$C$68606,"1100-1*",'MASTER TT'!$AM$2:$AM$68606,"JAN-APRIL 2026",'MASTER TT'!$J$2:$J$68606,"&gt;=1"))</f>
        <v>0</v>
      </c>
      <c r="AA335" s="79">
        <f>(COUNTIFS('MASTER TT'!$E$2:$E$68606,$A$2:$A$7563,'MASTER TT'!$B$2:$B$68606,"MONDAY",'MASTER TT'!$C$2:$C$68606,"1200-1*",'MASTER TT'!$AM$2:$AM$68606,"JAN-APRIL 2025",'MASTER TT'!$J$2:$J$68606,"&gt;=1"))</f>
        <v>0</v>
      </c>
      <c r="AB335" s="79">
        <f>(COUNTIFS('MASTER TT'!$E$2:$E$68606,$A$2:$A$7563,'MASTER TT'!$B$2:$B$68606,"MONDAY",'MASTER TT'!$C$2:$C$68606,"1300-1*",'MASTER TT'!$AM$2:$AM$68606,"JAN-APRIL 2025",'MASTER TT'!$J$2:$J$68606,"&gt;=1"))</f>
        <v>0</v>
      </c>
      <c r="AC335" s="79">
        <f>(COUNTIFS('MASTER TT'!$E$2:$E$68606,$A$2:$A$7563,'MASTER TT'!$B$2:$B$68606,"THURSDAY",'MASTER TT'!$C$2:$C$68606,"14*-1*",'MASTER TT'!$AM$2:$AM$68606,"JAN-APRIL 2026",'MASTER TT'!$J$2:$J$68606,"&gt;=1"))</f>
        <v>0</v>
      </c>
      <c r="AD335" s="79">
        <f>(COUNTIFS('MASTER TT'!$E$2:$E$68606,$A$2:$A$7563,'MASTER TT'!$B$2:$B$68606,"THURSDAY",'MASTER TT'!$C$2:$C$68606,"17*-*",'MASTER TT'!$AM$2:$AM$68606,"JAN-APRIL 2026",'MASTER TT'!$J$2:$J$68606,"&gt;=1"))</f>
        <v>0</v>
      </c>
      <c r="AE335" s="79">
        <f>(COUNTIFS('MASTER TT'!$E$2:$E$68606,$A$2:$A$7563,'MASTER TT'!$B$2:$B$68606,"FRIDAY",'MASTER TT'!$C$2:$C$68606,"08*-1*",'MASTER TT'!$AM$2:$AM$68606,"JAN-APRIL 2026",'MASTER TT'!$J$2:$J$68606,"&gt;=1"))</f>
        <v>0</v>
      </c>
      <c r="AF335" s="79">
        <f>(COUNTIFS('MASTER TT'!$E$2:$E$68606,$A$2:$A$7563,'MASTER TT'!$B$2:$B$68606,"FRIDAY",'MASTER TT'!$C$2:$C$68606,"1100-1*",'MASTER TT'!$AM$2:$AM$68606,"JAN-APRIL 2026",'MASTER TT'!$J$2:$J$68606,"&gt;=1"))</f>
        <v>0</v>
      </c>
      <c r="AG335" s="79">
        <f>(COUNTIFS('MASTER TT'!$E$2:$E$68606,$A$2:$A$7563,'MASTER TT'!$B$2:$B$68606,"MONDAY",'MASTER TT'!$C$2:$C$68606,"1200-1*",'MASTER TT'!$AM$2:$AM$68606,"JAN-APRIL 2025",'MASTER TT'!$J$2:$J$68606,"&gt;=1"))</f>
        <v>0</v>
      </c>
      <c r="AH335" s="79">
        <f>(COUNTIFS('MASTER TT'!$E$2:$E$68606,$A$2:$A$7563,'MASTER TT'!$B$2:$B$68606,"MONDAY",'MASTER TT'!$C$2:$C$68606,"1300-1*",'MASTER TT'!$AM$2:$AM$68606,"JAN-APRIL 2025",'MASTER TT'!$J$2:$J$68606,"&gt;=1"))</f>
        <v>0</v>
      </c>
      <c r="AI335" s="79">
        <f>(COUNTIFS('MASTER TT'!$E$2:$E$68606,$A$2:$A$7563,'MASTER TT'!$B$2:$B$68606,"FRIDAY",'MASTER TT'!$C$2:$C$68606,"14*-1*",'MASTER TT'!$AM$2:$AM$68606,"JAN-APRIL 2026",'MASTER TT'!$J$2:$J$68606,"&gt;=1"))</f>
        <v>0</v>
      </c>
      <c r="AJ335" s="79">
        <f>(COUNTIFS('MASTER TT'!$E$2:$E$68606,$A$2:$A$7563,'MASTER TT'!$B$2:$B$68606,"FRIDAY",'MASTER TT'!$C$2:$C$68606,"17*-*",'MASTER TT'!$AM$2:$AM$68606,"JAN-APRIL 2026",'MASTER TT'!$J$2:$J$68606,"&gt;=1"))</f>
        <v>0</v>
      </c>
      <c r="AK335" s="79">
        <f>(COUNTIFS('MASTER TT'!$E$2:$E$68606,$A$2:$A$7563,'MASTER TT'!$B$2:$B$68606,"SATURDAY",'MASTER TT'!$C$2:$C$68606,"08*-1*",'MASTER TT'!$AM$2:$AM$68606,"JAN-APRIL 2026",'MASTER TT'!$J$2:$J$68606,"&gt;=1"))</f>
        <v>0</v>
      </c>
      <c r="AL335" s="79">
        <f>(COUNTIFS('MASTER TT'!$E$2:$E$68606,$A$2:$A$7563,'MASTER TT'!$B$2:$B$68606,"SATURDAY",'MASTER TT'!$C$2:$C$68606,"1100-1*",'MASTER TT'!$AM$2:$AM$68606,"JAN-APRIL 2026",'MASTER TT'!$J$2:$J$68606,"&gt;=1"))</f>
        <v>0</v>
      </c>
      <c r="AM335" s="79">
        <f>(COUNTIFS('MASTER TT'!$E$2:$E$68606,$A$2:$A$7563,'MASTER TT'!$B$2:$B$68606,"MONDAY",'MASTER TT'!$C$2:$C$68606,"1200-1*",'MASTER TT'!$AM$2:$AM$68606,"JAN-APRIL 2025",'MASTER TT'!$J$2:$J$68606,"&gt;=1"))</f>
        <v>0</v>
      </c>
      <c r="AN335" s="79">
        <f>(COUNTIFS('MASTER TT'!$E$2:$E$68606,$A$2:$A$7563,'MASTER TT'!$B$2:$B$68606,"MONDAY",'MASTER TT'!$C$2:$C$68606,"1300-1*",'MASTER TT'!$AM$2:$AM$68606,"JAN-APRIL 2025",'MASTER TT'!$J$2:$J$68606,"&gt;=1"))</f>
        <v>0</v>
      </c>
      <c r="AO335" s="79">
        <f>(COUNTIFS('MASTER TT'!$E$2:$E$68606,$A$2:$A$7563,'MASTER TT'!$B$2:$B$68606,"MONDAY",'MASTER TT'!$C$2:$C$68606,"14*-1*",'MASTER TT'!$AM$2:$AM$68606,"MAY-AUG 2025",'MASTER TT'!$J$2:$J$68606,"&gt;=1"))</f>
        <v>0</v>
      </c>
      <c r="AP335" s="79">
        <f>(COUNTIFS('MASTER TT'!$E$2:$E$68606,$A$2:$A$7563,'MASTER TT'!$B$2:$B$68606,"SATURDAY",'MASTER TT'!$C$2:$C$68606,"17*-*",'MASTER TT'!$AM$2:$AM$68606,"JAN-APRIL 2026",'MASTER TT'!$J$2:$J$68606,"&gt;=1"))</f>
        <v>0</v>
      </c>
      <c r="AQ335" s="79">
        <f>(COUNTIFS('MASTER TT'!$E$2:$E$68606,$A$2:$A$7563,'MASTER TT'!$B$2:$B$68606,"SUNDAY",'MASTER TT'!$C$2:$C$68606,"08*-1*",'MASTER TT'!$AM$2:$AM$68606,"JAN-APRIL 2026",'MASTER TT'!$J$2:$J$68606,"&gt;=1"))</f>
        <v>0</v>
      </c>
      <c r="AR335" s="79">
        <f>(COUNTIFS('MASTER TT'!$E$2:$E$68607,$A$2:$A$7563,'MASTER TT'!$B$2:$B$68607,"SUNDAY",'MASTER TT'!$C$2:$C$68607,"1100-1*",'MASTER TT'!$AM$2:$AM$68607,"JAN-APRIL 2026",'MASTER TT'!$J$2:$J$68607,"&gt;=1"))</f>
        <v>0</v>
      </c>
      <c r="AS335" s="79">
        <f>(COUNTIFS('MASTER TT'!$E$2:$E$68606,$A$2:$A$7563,'MASTER TT'!$B$2:$B$68606,"SUNDAY",'MASTER TT'!$C$2:$C$68606,"1200-1*",'MASTER TT'!$AM$2:$AM$68606,"JAN-APRIL 2026",'MASTER TT'!$J$2:$J$68606,"&gt;=1"))</f>
        <v>0</v>
      </c>
      <c r="AT335" s="79">
        <f>(COUNTIFS('MASTER TT'!$E$2:$E$68606,$A$2:$A$7563,'MASTER TT'!$B$2:$B$68606,"SUNDAY",'MASTER TT'!$C$2:$C$68606,"1300-1*",'MASTER TT'!$AM$2:$AM$68606,"JAN-APRIL 2026",'MASTER TT'!$J$2:$J$68606,"&gt;=1"))</f>
        <v>0</v>
      </c>
      <c r="AU335" s="79">
        <f>(COUNTIFS('MASTER TT'!$E$2:$E$68606,$A$2:$A$7563,'MASTER TT'!$B$2:$B$68606,"SUNDAY",'MASTER TT'!$C$2:$C$68606,"14*-1*",'MASTER TT'!$AM$2:$AM$68606,"JAN-APRIL 2026",'MASTER TT'!$J$2:$J$68606,"&gt;=1"))</f>
        <v>0</v>
      </c>
      <c r="AV335" s="79">
        <f>(COUNTIFS('MASTER TT'!$E$2:$E$68606,$A$2:$A$7563,'MASTER TT'!$B$2:$B$68606,"SUNDAY",'MASTER TT'!$C$2:$C$68606,"17*-*",'MASTER TT'!$AM$2:$AM$68606,"JAN-APRIL 2026",'MASTER TT'!$J$2:$J$68606,"&gt;=1"))</f>
        <v>0</v>
      </c>
      <c r="AW335" s="28"/>
      <c r="AX335" s="29"/>
      <c r="AY335" s="28"/>
      <c r="AZ335" s="28"/>
      <c r="BA335" s="28"/>
      <c r="BB335" s="28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132"/>
      <c r="BO335" s="132"/>
      <c r="BP335" s="132"/>
      <c r="BQ335" s="132"/>
      <c r="BR335" s="132"/>
      <c r="BS335" s="132"/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32"/>
      <c r="CE335" s="132"/>
      <c r="CF335" s="132"/>
    </row>
    <row r="336" spans="1:84" ht="14.25" customHeight="1">
      <c r="A336" s="125" t="s">
        <v>707</v>
      </c>
      <c r="B336" s="130" t="s">
        <v>510</v>
      </c>
      <c r="C336" s="88"/>
      <c r="D336" s="88"/>
      <c r="E336" s="88"/>
      <c r="F336" s="88" t="s">
        <v>460</v>
      </c>
      <c r="G336" s="79">
        <f>(COUNTIFS('MASTER TT'!$E$2:$E$68606,$A$2:$A$7563,'MASTER TT'!$B$2:$B$68606,"MONDAY",'MASTER TT'!$C$2:$C$68606,"08*-1*",'MASTER TT'!$AM$2:$AM$68606,"JAN-APRIL 2026",'MASTER TT'!$J$2:$J$68606,"&gt;=1"))</f>
        <v>0</v>
      </c>
      <c r="H336" s="79">
        <f>(COUNTIFS('MASTER TT'!$E$2:$E$68602,$A$2:$A$7563,'MASTER TT'!$B$2:$B$68602,"MONDAY",'MASTER TT'!$C$2:$C$68602,"1100-1*",'MASTER TT'!$AM$2:$AM$68602,"JAN-APRIL 2026",'MASTER TT'!$J$2:$J$68602,"&gt;=1"))</f>
        <v>0</v>
      </c>
      <c r="I336" s="79">
        <f>(COUNTIFS('MASTER TT'!$E$2:$E$68606,$A$2:$A$7563,'MASTER TT'!$B$2:$B$68606,"MONDAY",'MASTER TT'!$C$2:$C$68606,"1200-1*",'MASTER TT'!$AM$2:$AM$68606,"JAN-APRIL 2025",'MASTER TT'!$J$2:$J$68606,"&gt;=1"))</f>
        <v>0</v>
      </c>
      <c r="J336" s="79">
        <f>(COUNTIFS('MASTER TT'!$E$2:$E$68606,$A$2:$A$7563,'MASTER TT'!$B$2:$B$68606,"MONDAY",'MASTER TT'!$C$2:$C$68606,"1300-1*",'MASTER TT'!$AM$2:$AM$68606,"JAN-APRIL 2025",'MASTER TT'!$J$2:$J$68606,"&gt;=1"))</f>
        <v>0</v>
      </c>
      <c r="K336" s="79">
        <f>(COUNTIFS('MASTER TT'!$E$2:$E$68606,$A$2:$A$7563,'MASTER TT'!$B$2:$B$68606,"MONDAY",'MASTER TT'!$C$2:$C$68606,"14*-1*",'MASTER TT'!$AM$2:$AM$68606,"JAN-APRIL 2026",'MASTER TT'!$J$2:$J$68606,"&gt;=1"))</f>
        <v>0</v>
      </c>
      <c r="L336" s="79">
        <f>(COUNTIFS('MASTER TT'!$E$2:$E$68606,$A$2:$A$7563,'MASTER TT'!$B$2:$B$68606,"MONDAY",'MASTER TT'!$C$2:$C$68606,"17*-*",'MASTER TT'!$AM$2:$AM$68606,"JAN-APRIL 2026",'MASTER TT'!$J$2:$J$68606,"&gt;=1"))</f>
        <v>0</v>
      </c>
      <c r="M336" s="79">
        <f>(COUNTIFS('MASTER TT'!$E$2:$E$68606,$A$2:$A$7563,'MASTER TT'!$B$2:$B$68606,"TUESDAY",'MASTER TT'!$C$2:$C$68606,"08*-1*",'MASTER TT'!$AM$2:$AM$68606,"JAN-APRIL 2026",'MASTER TT'!$J$2:$J$68606,"&gt;=1"))</f>
        <v>0</v>
      </c>
      <c r="N336" s="79">
        <f>(COUNTIFS('MASTER TT'!$E$2:$E$68606,$A$2:$A$7563,'MASTER TT'!$B$2:$B$68606,"TUESDAY",'MASTER TT'!$C$2:$C$68606,"1100-1*",'MASTER TT'!$AM$2:$AM$68606,"JAN-APRIL 2026",'MASTER TT'!$J$2:$J$68606,"&gt;=1"))</f>
        <v>0</v>
      </c>
      <c r="O336" s="79">
        <f>(COUNTIFS('MASTER TT'!$E$2:$E$68606,$A$2:$A$7563,'MASTER TT'!$B$2:$B$68606,"MONDAY",'MASTER TT'!$C$2:$C$68606,"1200-1*",'MASTER TT'!$AM$2:$AM$68606,"JAN-APRIL 2025",'MASTER TT'!$J$2:$J$68606,"&gt;=1"))</f>
        <v>0</v>
      </c>
      <c r="P336" s="79">
        <f>(COUNTIFS('MASTER TT'!$E$2:$E$68606,$A$2:$A$7563,'MASTER TT'!$B$2:$B$68606,"TUESDAY",'MASTER TT'!$C$2:$C$68606,"1300-1*",'MASTER TT'!$AM$2:$AM$68606,"JAN-APRIL 2026",'MASTER TT'!$J$2:$J$68606,"&gt;=1"))</f>
        <v>0</v>
      </c>
      <c r="Q336" s="79">
        <f>(COUNTIFS('MASTER TT'!$E$2:$E$68606,$A$2:$A$7563,'MASTER TT'!$B$2:$B$68606,"TUESDAY",'MASTER TT'!$C$2:$C$68606,"14*-1*",'MASTER TT'!$AM$2:$AM$68606,"JAN-APRIL 2026",'MASTER TT'!$J$2:$J$68606,"&gt;=1"))</f>
        <v>0</v>
      </c>
      <c r="R336" s="79">
        <f>(COUNTIFS('MASTER TT'!$E$2:$E$68606,$A$2:$A$7563,'MASTER TT'!$B$2:$B$68606,"TUESDAY",'MASTER TT'!$C$2:$C$68606,"17*-*",'MASTER TT'!$AM$2:$AM$68606,"SEP-DEC  2025",'MASTER TT'!$J$2:$J$68606,"&gt;=1"))</f>
        <v>0</v>
      </c>
      <c r="S336" s="79">
        <f>(COUNTIFS('MASTER TT'!$E$2:$E$68606,$A$2:$A$7563,'MASTER TT'!$B$2:$B$68606,"WEDNESDAY",'MASTER TT'!$C$2:$C$68606,"08*-1*",'MASTER TT'!$AM$2:$AM$68606,"JAN-APRIL 2026",'MASTER TT'!$J$2:$J$68606,"&gt;=1"))</f>
        <v>0</v>
      </c>
      <c r="T336" s="79">
        <f>(COUNTIFS('MASTER TT'!$E$2:$E$68606,$A$2:$A$7563,'MASTER TT'!$B$2:$B$68606,"WEDNESDAY",'MASTER TT'!$C$2:$C$68606,"1100-1*",'MASTER TT'!$AM$2:$AM$68606,"JAN-APRIL 2026",'MASTER TT'!$J$2:$J$68606,"&gt;=1"))</f>
        <v>0</v>
      </c>
      <c r="U336" s="79">
        <f>(COUNTIFS('MASTER TT'!$E$2:$E$68606,$A$2:$A$7563,'MASTER TT'!$B$2:$B$68606,"MONDAY",'MASTER TT'!$C$2:$C$68606,"1200-1*",'MASTER TT'!$AM$2:$AM$68606,"JAN-APRIL 2025",'MASTER TT'!$J$2:$J$68606,"&gt;=1"))</f>
        <v>0</v>
      </c>
      <c r="V336" s="79">
        <f>(COUNTIFS('MASTER TT'!$E$2:$E$68606,$A$2:$A$7563,'MASTER TT'!$B$2:$B$68606,"MONDAY",'MASTER TT'!$C$2:$C$68606,"1300-1*",'MASTER TT'!$AM$2:$AM$68606,"JAN-APRIL 2025",'MASTER TT'!$J$2:$J$68606,"&gt;=1"))</f>
        <v>0</v>
      </c>
      <c r="W336" s="79">
        <f>(COUNTIFS('MASTER TT'!$E$2:$E$68606,$A$2:$A$7563,'MASTER TT'!$B$2:$B$68606,"WEDNESDAY",'MASTER TT'!$C$2:$C$68606,"14*-1*",'MASTER TT'!$AM$2:$AM$68606,"JAN-APRIL 2026",'MASTER TT'!$J$2:$J$68606,"&gt;=1"))</f>
        <v>0</v>
      </c>
      <c r="X336" s="79">
        <f>(COUNTIFS('MASTER TT'!$E$2:$E$68606,$A$2:$A$7563,'MASTER TT'!$B$2:$B$68606,"WEDNESDAY",'MASTER TT'!$C$2:$C$68606,"17*-*",'MASTER TT'!$AM$2:$AM$68606,"JAN-APRIL 2026",'MASTER TT'!$J$2:$J$68606,"&gt;=1"))</f>
        <v>0</v>
      </c>
      <c r="Y336" s="79">
        <f>(COUNTIFS('MASTER TT'!$E$2:$E$68606,$A$2:$A$7563,'MASTER TT'!$B$2:$B$68606,"THURSDAY",'MASTER TT'!$C$2:$C$68606,"08*-1*",'MASTER TT'!$AM$2:$AM$68606,"JAN-APRIL 2026",'MASTER TT'!$J$2:$J$68606,"&gt;=1"))</f>
        <v>0</v>
      </c>
      <c r="Z336" s="79">
        <f>(COUNTIFS('MASTER TT'!$E$2:$E$68606,$A$2:$A$7563,'MASTER TT'!$B$2:$B$68606,"THURSDAY",'MASTER TT'!$C$2:$C$68606,"1100-1*",'MASTER TT'!$AM$2:$AM$68606,"JAN-APRIL 2026",'MASTER TT'!$J$2:$J$68606,"&gt;=1"))</f>
        <v>0</v>
      </c>
      <c r="AA336" s="79">
        <f>(COUNTIFS('MASTER TT'!$E$2:$E$68606,$A$2:$A$7563,'MASTER TT'!$B$2:$B$68606,"MONDAY",'MASTER TT'!$C$2:$C$68606,"1200-1*",'MASTER TT'!$AM$2:$AM$68606,"JAN-APRIL 2025",'MASTER TT'!$J$2:$J$68606,"&gt;=1"))</f>
        <v>0</v>
      </c>
      <c r="AB336" s="79">
        <f>(COUNTIFS('MASTER TT'!$E$2:$E$68606,$A$2:$A$7563,'MASTER TT'!$B$2:$B$68606,"MONDAY",'MASTER TT'!$C$2:$C$68606,"1300-1*",'MASTER TT'!$AM$2:$AM$68606,"JAN-APRIL 2025",'MASTER TT'!$J$2:$J$68606,"&gt;=1"))</f>
        <v>0</v>
      </c>
      <c r="AC336" s="79">
        <f>(COUNTIFS('MASTER TT'!$E$2:$E$68606,$A$2:$A$7563,'MASTER TT'!$B$2:$B$68606,"THURSDAY",'MASTER TT'!$C$2:$C$68606,"14*-1*",'MASTER TT'!$AM$2:$AM$68606,"JAN-APRIL 2026",'MASTER TT'!$J$2:$J$68606,"&gt;=1"))</f>
        <v>0</v>
      </c>
      <c r="AD336" s="79">
        <f>(COUNTIFS('MASTER TT'!$E$2:$E$68606,$A$2:$A$7563,'MASTER TT'!$B$2:$B$68606,"THURSDAY",'MASTER TT'!$C$2:$C$68606,"17*-*",'MASTER TT'!$AM$2:$AM$68606,"JAN-APRIL 2026",'MASTER TT'!$J$2:$J$68606,"&gt;=1"))</f>
        <v>0</v>
      </c>
      <c r="AE336" s="79">
        <f>(COUNTIFS('MASTER TT'!$E$2:$E$68606,$A$2:$A$7563,'MASTER TT'!$B$2:$B$68606,"FRIDAY",'MASTER TT'!$C$2:$C$68606,"08*-1*",'MASTER TT'!$AM$2:$AM$68606,"JAN-APRIL 2026",'MASTER TT'!$J$2:$J$68606,"&gt;=1"))</f>
        <v>0</v>
      </c>
      <c r="AF336" s="79">
        <f>(COUNTIFS('MASTER TT'!$E$2:$E$68606,$A$2:$A$7563,'MASTER TT'!$B$2:$B$68606,"FRIDAY",'MASTER TT'!$C$2:$C$68606,"1100-1*",'MASTER TT'!$AM$2:$AM$68606,"JAN-APRIL 2026",'MASTER TT'!$J$2:$J$68606,"&gt;=1"))</f>
        <v>0</v>
      </c>
      <c r="AG336" s="79">
        <f>(COUNTIFS('MASTER TT'!$E$2:$E$68606,$A$2:$A$7563,'MASTER TT'!$B$2:$B$68606,"MONDAY",'MASTER TT'!$C$2:$C$68606,"1200-1*",'MASTER TT'!$AM$2:$AM$68606,"JAN-APRIL 2025",'MASTER TT'!$J$2:$J$68606,"&gt;=1"))</f>
        <v>0</v>
      </c>
      <c r="AH336" s="79">
        <f>(COUNTIFS('MASTER TT'!$E$2:$E$68606,$A$2:$A$7563,'MASTER TT'!$B$2:$B$68606,"MONDAY",'MASTER TT'!$C$2:$C$68606,"1300-1*",'MASTER TT'!$AM$2:$AM$68606,"JAN-APRIL 2025",'MASTER TT'!$J$2:$J$68606,"&gt;=1"))</f>
        <v>0</v>
      </c>
      <c r="AI336" s="79">
        <f>(COUNTIFS('MASTER TT'!$E$2:$E$68606,$A$2:$A$7563,'MASTER TT'!$B$2:$B$68606,"FRIDAY",'MASTER TT'!$C$2:$C$68606,"14*-1*",'MASTER TT'!$AM$2:$AM$68606,"JAN-APRIL 2026",'MASTER TT'!$J$2:$J$68606,"&gt;=1"))</f>
        <v>0</v>
      </c>
      <c r="AJ336" s="79">
        <f>(COUNTIFS('MASTER TT'!$E$2:$E$68606,$A$2:$A$7563,'MASTER TT'!$B$2:$B$68606,"FRIDAY",'MASTER TT'!$C$2:$C$68606,"17*-*",'MASTER TT'!$AM$2:$AM$68606,"JAN-APRIL 2026",'MASTER TT'!$J$2:$J$68606,"&gt;=1"))</f>
        <v>0</v>
      </c>
      <c r="AK336" s="79">
        <f>(COUNTIFS('MASTER TT'!$E$2:$E$68606,$A$2:$A$7563,'MASTER TT'!$B$2:$B$68606,"SATURDAY",'MASTER TT'!$C$2:$C$68606,"08*-1*",'MASTER TT'!$AM$2:$AM$68606,"JAN-APRIL 2026",'MASTER TT'!$J$2:$J$68606,"&gt;=1"))</f>
        <v>0</v>
      </c>
      <c r="AL336" s="79">
        <f>(COUNTIFS('MASTER TT'!$E$2:$E$68606,$A$2:$A$7563,'MASTER TT'!$B$2:$B$68606,"SATURDAY",'MASTER TT'!$C$2:$C$68606,"1100-1*",'MASTER TT'!$AM$2:$AM$68606,"JAN-APRIL 2026",'MASTER TT'!$J$2:$J$68606,"&gt;=1"))</f>
        <v>0</v>
      </c>
      <c r="AM336" s="79">
        <f>(COUNTIFS('MASTER TT'!$E$2:$E$68606,$A$2:$A$7563,'MASTER TT'!$B$2:$B$68606,"MONDAY",'MASTER TT'!$C$2:$C$68606,"1200-1*",'MASTER TT'!$AM$2:$AM$68606,"JAN-APRIL 2025",'MASTER TT'!$J$2:$J$68606,"&gt;=1"))</f>
        <v>0</v>
      </c>
      <c r="AN336" s="79">
        <f>(COUNTIFS('MASTER TT'!$E$2:$E$68606,$A$2:$A$7563,'MASTER TT'!$B$2:$B$68606,"MONDAY",'MASTER TT'!$C$2:$C$68606,"1300-1*",'MASTER TT'!$AM$2:$AM$68606,"JAN-APRIL 2025",'MASTER TT'!$J$2:$J$68606,"&gt;=1"))</f>
        <v>0</v>
      </c>
      <c r="AO336" s="79">
        <f>(COUNTIFS('MASTER TT'!$E$2:$E$68606,$A$2:$A$7563,'MASTER TT'!$B$2:$B$68606,"MONDAY",'MASTER TT'!$C$2:$C$68606,"14*-1*",'MASTER TT'!$AM$2:$AM$68606,"MAY-AUG 2025",'MASTER TT'!$J$2:$J$68606,"&gt;=1"))</f>
        <v>0</v>
      </c>
      <c r="AP336" s="79">
        <f>(COUNTIFS('MASTER TT'!$E$2:$E$68606,$A$2:$A$7563,'MASTER TT'!$B$2:$B$68606,"SATURDAY",'MASTER TT'!$C$2:$C$68606,"17*-*",'MASTER TT'!$AM$2:$AM$68606,"JAN-APRIL 2026",'MASTER TT'!$J$2:$J$68606,"&gt;=1"))</f>
        <v>0</v>
      </c>
      <c r="AQ336" s="79">
        <f>(COUNTIFS('MASTER TT'!$E$2:$E$68606,$A$2:$A$7563,'MASTER TT'!$B$2:$B$68606,"SUNDAY",'MASTER TT'!$C$2:$C$68606,"08*-1*",'MASTER TT'!$AM$2:$AM$68606,"JAN-APRIL 2026",'MASTER TT'!$J$2:$J$68606,"&gt;=1"))</f>
        <v>0</v>
      </c>
      <c r="AR336" s="79">
        <f>(COUNTIFS('MASTER TT'!$E$2:$E$68607,$A$2:$A$7563,'MASTER TT'!$B$2:$B$68607,"SUNDAY",'MASTER TT'!$C$2:$C$68607,"1100-1*",'MASTER TT'!$AM$2:$AM$68607,"JAN-APRIL 2026",'MASTER TT'!$J$2:$J$68607,"&gt;=1"))</f>
        <v>0</v>
      </c>
      <c r="AS336" s="79">
        <f>(COUNTIFS('MASTER TT'!$E$2:$E$68606,$A$2:$A$7563,'MASTER TT'!$B$2:$B$68606,"SUNDAY",'MASTER TT'!$C$2:$C$68606,"1200-1*",'MASTER TT'!$AM$2:$AM$68606,"JAN-APRIL 2026",'MASTER TT'!$J$2:$J$68606,"&gt;=1"))</f>
        <v>0</v>
      </c>
      <c r="AT336" s="79">
        <f>(COUNTIFS('MASTER TT'!$E$2:$E$68606,$A$2:$A$7563,'MASTER TT'!$B$2:$B$68606,"SUNDAY",'MASTER TT'!$C$2:$C$68606,"1300-1*",'MASTER TT'!$AM$2:$AM$68606,"JAN-APRIL 2026",'MASTER TT'!$J$2:$J$68606,"&gt;=1"))</f>
        <v>0</v>
      </c>
      <c r="AU336" s="79">
        <f>(COUNTIFS('MASTER TT'!$E$2:$E$68606,$A$2:$A$7563,'MASTER TT'!$B$2:$B$68606,"SUNDAY",'MASTER TT'!$C$2:$C$68606,"14*-1*",'MASTER TT'!$AM$2:$AM$68606,"JAN-APRIL 2026",'MASTER TT'!$J$2:$J$68606,"&gt;=1"))</f>
        <v>0</v>
      </c>
      <c r="AV336" s="79">
        <f>(COUNTIFS('MASTER TT'!$E$2:$E$68606,$A$2:$A$7563,'MASTER TT'!$B$2:$B$68606,"SUNDAY",'MASTER TT'!$C$2:$C$68606,"17*-*",'MASTER TT'!$AM$2:$AM$68606,"JAN-APRIL 2026",'MASTER TT'!$J$2:$J$68606,"&gt;=1"))</f>
        <v>0</v>
      </c>
      <c r="AW336" s="28"/>
      <c r="AX336" s="29"/>
      <c r="AY336" s="28"/>
      <c r="AZ336" s="28"/>
      <c r="BA336" s="28"/>
      <c r="BB336" s="28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132"/>
      <c r="BO336" s="132"/>
      <c r="BP336" s="132"/>
      <c r="BQ336" s="132"/>
      <c r="BR336" s="132"/>
      <c r="BS336" s="132"/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32"/>
      <c r="CE336" s="132"/>
      <c r="CF336" s="132"/>
    </row>
    <row r="337" spans="1:84" ht="14.25" customHeight="1">
      <c r="A337" s="125" t="s">
        <v>708</v>
      </c>
      <c r="B337" s="130" t="s">
        <v>510</v>
      </c>
      <c r="C337" s="88"/>
      <c r="D337" s="88"/>
      <c r="E337" s="88"/>
      <c r="F337" s="88" t="s">
        <v>460</v>
      </c>
      <c r="G337" s="79">
        <f>(COUNTIFS('MASTER TT'!$E$2:$E$68606,$A$2:$A$7563,'MASTER TT'!$B$2:$B$68606,"MONDAY",'MASTER TT'!$C$2:$C$68606,"08*-1*",'MASTER TT'!$AM$2:$AM$68606,"JAN-APRIL 2026",'MASTER TT'!$J$2:$J$68606,"&gt;=1"))</f>
        <v>0</v>
      </c>
      <c r="H337" s="79">
        <f>(COUNTIFS('MASTER TT'!$E$2:$E$68602,$A$2:$A$7563,'MASTER TT'!$B$2:$B$68602,"MONDAY",'MASTER TT'!$C$2:$C$68602,"1100-1*",'MASTER TT'!$AM$2:$AM$68602,"JAN-APRIL 2026",'MASTER TT'!$J$2:$J$68602,"&gt;=1"))</f>
        <v>0</v>
      </c>
      <c r="I337" s="79">
        <f>(COUNTIFS('MASTER TT'!$E$2:$E$68606,$A$2:$A$7563,'MASTER TT'!$B$2:$B$68606,"MONDAY",'MASTER TT'!$C$2:$C$68606,"1200-1*",'MASTER TT'!$AM$2:$AM$68606,"JAN-APRIL 2025",'MASTER TT'!$J$2:$J$68606,"&gt;=1"))</f>
        <v>0</v>
      </c>
      <c r="J337" s="79">
        <f>(COUNTIFS('MASTER TT'!$E$2:$E$68606,$A$2:$A$7563,'MASTER TT'!$B$2:$B$68606,"MONDAY",'MASTER TT'!$C$2:$C$68606,"1300-1*",'MASTER TT'!$AM$2:$AM$68606,"JAN-APRIL 2025",'MASTER TT'!$J$2:$J$68606,"&gt;=1"))</f>
        <v>0</v>
      </c>
      <c r="K337" s="79">
        <f>(COUNTIFS('MASTER TT'!$E$2:$E$68606,$A$2:$A$7563,'MASTER TT'!$B$2:$B$68606,"MONDAY",'MASTER TT'!$C$2:$C$68606,"14*-1*",'MASTER TT'!$AM$2:$AM$68606,"JAN-APRIL 2026",'MASTER TT'!$J$2:$J$68606,"&gt;=1"))</f>
        <v>0</v>
      </c>
      <c r="L337" s="79">
        <f>(COUNTIFS('MASTER TT'!$E$2:$E$68606,$A$2:$A$7563,'MASTER TT'!$B$2:$B$68606,"MONDAY",'MASTER TT'!$C$2:$C$68606,"17*-*",'MASTER TT'!$AM$2:$AM$68606,"JAN-APRIL 2026",'MASTER TT'!$J$2:$J$68606,"&gt;=1"))</f>
        <v>0</v>
      </c>
      <c r="M337" s="79">
        <f>(COUNTIFS('MASTER TT'!$E$2:$E$68606,$A$2:$A$7563,'MASTER TT'!$B$2:$B$68606,"TUESDAY",'MASTER TT'!$C$2:$C$68606,"08*-1*",'MASTER TT'!$AM$2:$AM$68606,"JAN-APRIL 2026",'MASTER TT'!$J$2:$J$68606,"&gt;=1"))</f>
        <v>0</v>
      </c>
      <c r="N337" s="79">
        <f>(COUNTIFS('MASTER TT'!$E$2:$E$68606,$A$2:$A$7563,'MASTER TT'!$B$2:$B$68606,"TUESDAY",'MASTER TT'!$C$2:$C$68606,"1100-1*",'MASTER TT'!$AM$2:$AM$68606,"JAN-APRIL 2026",'MASTER TT'!$J$2:$J$68606,"&gt;=1"))</f>
        <v>0</v>
      </c>
      <c r="O337" s="79">
        <f>(COUNTIFS('MASTER TT'!$E$2:$E$68606,$A$2:$A$7563,'MASTER TT'!$B$2:$B$68606,"MONDAY",'MASTER TT'!$C$2:$C$68606,"1200-1*",'MASTER TT'!$AM$2:$AM$68606,"JAN-APRIL 2025",'MASTER TT'!$J$2:$J$68606,"&gt;=1"))</f>
        <v>0</v>
      </c>
      <c r="P337" s="79">
        <f>(COUNTIFS('MASTER TT'!$E$2:$E$68606,$A$2:$A$7563,'MASTER TT'!$B$2:$B$68606,"TUESDAY",'MASTER TT'!$C$2:$C$68606,"1300-1*",'MASTER TT'!$AM$2:$AM$68606,"JAN-APRIL 2026",'MASTER TT'!$J$2:$J$68606,"&gt;=1"))</f>
        <v>0</v>
      </c>
      <c r="Q337" s="79">
        <f>(COUNTIFS('MASTER TT'!$E$2:$E$68606,$A$2:$A$7563,'MASTER TT'!$B$2:$B$68606,"TUESDAY",'MASTER TT'!$C$2:$C$68606,"14*-1*",'MASTER TT'!$AM$2:$AM$68606,"JAN-APRIL 2026",'MASTER TT'!$J$2:$J$68606,"&gt;=1"))</f>
        <v>0</v>
      </c>
      <c r="R337" s="79">
        <f>(COUNTIFS('MASTER TT'!$E$2:$E$68606,$A$2:$A$7563,'MASTER TT'!$B$2:$B$68606,"TUESDAY",'MASTER TT'!$C$2:$C$68606,"17*-*",'MASTER TT'!$AM$2:$AM$68606,"SEP-DEC  2025",'MASTER TT'!$J$2:$J$68606,"&gt;=1"))</f>
        <v>0</v>
      </c>
      <c r="S337" s="79">
        <f>(COUNTIFS('MASTER TT'!$E$2:$E$68606,$A$2:$A$7563,'MASTER TT'!$B$2:$B$68606,"WEDNESDAY",'MASTER TT'!$C$2:$C$68606,"08*-1*",'MASTER TT'!$AM$2:$AM$68606,"JAN-APRIL 2026",'MASTER TT'!$J$2:$J$68606,"&gt;=1"))</f>
        <v>0</v>
      </c>
      <c r="T337" s="79">
        <f>(COUNTIFS('MASTER TT'!$E$2:$E$68606,$A$2:$A$7563,'MASTER TT'!$B$2:$B$68606,"WEDNESDAY",'MASTER TT'!$C$2:$C$68606,"1100-1*",'MASTER TT'!$AM$2:$AM$68606,"JAN-APRIL 2026",'MASTER TT'!$J$2:$J$68606,"&gt;=1"))</f>
        <v>0</v>
      </c>
      <c r="U337" s="79">
        <f>(COUNTIFS('MASTER TT'!$E$2:$E$68606,$A$2:$A$7563,'MASTER TT'!$B$2:$B$68606,"MONDAY",'MASTER TT'!$C$2:$C$68606,"1200-1*",'MASTER TT'!$AM$2:$AM$68606,"JAN-APRIL 2025",'MASTER TT'!$J$2:$J$68606,"&gt;=1"))</f>
        <v>0</v>
      </c>
      <c r="V337" s="79">
        <f>(COUNTIFS('MASTER TT'!$E$2:$E$68606,$A$2:$A$7563,'MASTER TT'!$B$2:$B$68606,"MONDAY",'MASTER TT'!$C$2:$C$68606,"1300-1*",'MASTER TT'!$AM$2:$AM$68606,"JAN-APRIL 2025",'MASTER TT'!$J$2:$J$68606,"&gt;=1"))</f>
        <v>0</v>
      </c>
      <c r="W337" s="79">
        <f>(COUNTIFS('MASTER TT'!$E$2:$E$68606,$A$2:$A$7563,'MASTER TT'!$B$2:$B$68606,"WEDNESDAY",'MASTER TT'!$C$2:$C$68606,"14*-1*",'MASTER TT'!$AM$2:$AM$68606,"JAN-APRIL 2026",'MASTER TT'!$J$2:$J$68606,"&gt;=1"))</f>
        <v>0</v>
      </c>
      <c r="X337" s="79">
        <f>(COUNTIFS('MASTER TT'!$E$2:$E$68606,$A$2:$A$7563,'MASTER TT'!$B$2:$B$68606,"WEDNESDAY",'MASTER TT'!$C$2:$C$68606,"17*-*",'MASTER TT'!$AM$2:$AM$68606,"JAN-APRIL 2026",'MASTER TT'!$J$2:$J$68606,"&gt;=1"))</f>
        <v>0</v>
      </c>
      <c r="Y337" s="79">
        <f>(COUNTIFS('MASTER TT'!$E$2:$E$68606,$A$2:$A$7563,'MASTER TT'!$B$2:$B$68606,"THURSDAY",'MASTER TT'!$C$2:$C$68606,"08*-1*",'MASTER TT'!$AM$2:$AM$68606,"JAN-APRIL 2026",'MASTER TT'!$J$2:$J$68606,"&gt;=1"))</f>
        <v>0</v>
      </c>
      <c r="Z337" s="79">
        <f>(COUNTIFS('MASTER TT'!$E$2:$E$68606,$A$2:$A$7563,'MASTER TT'!$B$2:$B$68606,"THURSDAY",'MASTER TT'!$C$2:$C$68606,"1100-1*",'MASTER TT'!$AM$2:$AM$68606,"JAN-APRIL 2026",'MASTER TT'!$J$2:$J$68606,"&gt;=1"))</f>
        <v>0</v>
      </c>
      <c r="AA337" s="79">
        <f>(COUNTIFS('MASTER TT'!$E$2:$E$68606,$A$2:$A$7563,'MASTER TT'!$B$2:$B$68606,"MONDAY",'MASTER TT'!$C$2:$C$68606,"1200-1*",'MASTER TT'!$AM$2:$AM$68606,"JAN-APRIL 2025",'MASTER TT'!$J$2:$J$68606,"&gt;=1"))</f>
        <v>0</v>
      </c>
      <c r="AB337" s="79">
        <f>(COUNTIFS('MASTER TT'!$E$2:$E$68606,$A$2:$A$7563,'MASTER TT'!$B$2:$B$68606,"MONDAY",'MASTER TT'!$C$2:$C$68606,"1300-1*",'MASTER TT'!$AM$2:$AM$68606,"JAN-APRIL 2025",'MASTER TT'!$J$2:$J$68606,"&gt;=1"))</f>
        <v>0</v>
      </c>
      <c r="AC337" s="79">
        <f>(COUNTIFS('MASTER TT'!$E$2:$E$68606,$A$2:$A$7563,'MASTER TT'!$B$2:$B$68606,"THURSDAY",'MASTER TT'!$C$2:$C$68606,"14*-1*",'MASTER TT'!$AM$2:$AM$68606,"JAN-APRIL 2026",'MASTER TT'!$J$2:$J$68606,"&gt;=1"))</f>
        <v>0</v>
      </c>
      <c r="AD337" s="79">
        <f>(COUNTIFS('MASTER TT'!$E$2:$E$68606,$A$2:$A$7563,'MASTER TT'!$B$2:$B$68606,"THURSDAY",'MASTER TT'!$C$2:$C$68606,"17*-*",'MASTER TT'!$AM$2:$AM$68606,"JAN-APRIL 2026",'MASTER TT'!$J$2:$J$68606,"&gt;=1"))</f>
        <v>0</v>
      </c>
      <c r="AE337" s="79">
        <f>(COUNTIFS('MASTER TT'!$E$2:$E$68606,$A$2:$A$7563,'MASTER TT'!$B$2:$B$68606,"FRIDAY",'MASTER TT'!$C$2:$C$68606,"08*-1*",'MASTER TT'!$AM$2:$AM$68606,"JAN-APRIL 2026",'MASTER TT'!$J$2:$J$68606,"&gt;=1"))</f>
        <v>0</v>
      </c>
      <c r="AF337" s="79">
        <f>(COUNTIFS('MASTER TT'!$E$2:$E$68606,$A$2:$A$7563,'MASTER TT'!$B$2:$B$68606,"FRIDAY",'MASTER TT'!$C$2:$C$68606,"1100-1*",'MASTER TT'!$AM$2:$AM$68606,"JAN-APRIL 2026",'MASTER TT'!$J$2:$J$68606,"&gt;=1"))</f>
        <v>0</v>
      </c>
      <c r="AG337" s="79">
        <f>(COUNTIFS('MASTER TT'!$E$2:$E$68606,$A$2:$A$7563,'MASTER TT'!$B$2:$B$68606,"MONDAY",'MASTER TT'!$C$2:$C$68606,"1200-1*",'MASTER TT'!$AM$2:$AM$68606,"JAN-APRIL 2025",'MASTER TT'!$J$2:$J$68606,"&gt;=1"))</f>
        <v>0</v>
      </c>
      <c r="AH337" s="79">
        <f>(COUNTIFS('MASTER TT'!$E$2:$E$68606,$A$2:$A$7563,'MASTER TT'!$B$2:$B$68606,"MONDAY",'MASTER TT'!$C$2:$C$68606,"1300-1*",'MASTER TT'!$AM$2:$AM$68606,"JAN-APRIL 2025",'MASTER TT'!$J$2:$J$68606,"&gt;=1"))</f>
        <v>0</v>
      </c>
      <c r="AI337" s="79">
        <f>(COUNTIFS('MASTER TT'!$E$2:$E$68606,$A$2:$A$7563,'MASTER TT'!$B$2:$B$68606,"FRIDAY",'MASTER TT'!$C$2:$C$68606,"14*-1*",'MASTER TT'!$AM$2:$AM$68606,"JAN-APRIL 2026",'MASTER TT'!$J$2:$J$68606,"&gt;=1"))</f>
        <v>0</v>
      </c>
      <c r="AJ337" s="79">
        <f>(COUNTIFS('MASTER TT'!$E$2:$E$68606,$A$2:$A$7563,'MASTER TT'!$B$2:$B$68606,"FRIDAY",'MASTER TT'!$C$2:$C$68606,"17*-*",'MASTER TT'!$AM$2:$AM$68606,"JAN-APRIL 2026",'MASTER TT'!$J$2:$J$68606,"&gt;=1"))</f>
        <v>0</v>
      </c>
      <c r="AK337" s="79">
        <f>(COUNTIFS('MASTER TT'!$E$2:$E$68606,$A$2:$A$7563,'MASTER TT'!$B$2:$B$68606,"SATURDAY",'MASTER TT'!$C$2:$C$68606,"08*-1*",'MASTER TT'!$AM$2:$AM$68606,"JAN-APRIL 2026",'MASTER TT'!$J$2:$J$68606,"&gt;=1"))</f>
        <v>0</v>
      </c>
      <c r="AL337" s="79">
        <f>(COUNTIFS('MASTER TT'!$E$2:$E$68606,$A$2:$A$7563,'MASTER TT'!$B$2:$B$68606,"SATURDAY",'MASTER TT'!$C$2:$C$68606,"1100-1*",'MASTER TT'!$AM$2:$AM$68606,"JAN-APRIL 2026",'MASTER TT'!$J$2:$J$68606,"&gt;=1"))</f>
        <v>0</v>
      </c>
      <c r="AM337" s="79">
        <f>(COUNTIFS('MASTER TT'!$E$2:$E$68606,$A$2:$A$7563,'MASTER TT'!$B$2:$B$68606,"MONDAY",'MASTER TT'!$C$2:$C$68606,"1200-1*",'MASTER TT'!$AM$2:$AM$68606,"JAN-APRIL 2025",'MASTER TT'!$J$2:$J$68606,"&gt;=1"))</f>
        <v>0</v>
      </c>
      <c r="AN337" s="79">
        <f>(COUNTIFS('MASTER TT'!$E$2:$E$68606,$A$2:$A$7563,'MASTER TT'!$B$2:$B$68606,"MONDAY",'MASTER TT'!$C$2:$C$68606,"1300-1*",'MASTER TT'!$AM$2:$AM$68606,"JAN-APRIL 2025",'MASTER TT'!$J$2:$J$68606,"&gt;=1"))</f>
        <v>0</v>
      </c>
      <c r="AO337" s="79">
        <f>(COUNTIFS('MASTER TT'!$E$2:$E$68606,$A$2:$A$7563,'MASTER TT'!$B$2:$B$68606,"MONDAY",'MASTER TT'!$C$2:$C$68606,"14*-1*",'MASTER TT'!$AM$2:$AM$68606,"MAY-AUG 2025",'MASTER TT'!$J$2:$J$68606,"&gt;=1"))</f>
        <v>0</v>
      </c>
      <c r="AP337" s="79">
        <f>(COUNTIFS('MASTER TT'!$E$2:$E$68606,$A$2:$A$7563,'MASTER TT'!$B$2:$B$68606,"SATURDAY",'MASTER TT'!$C$2:$C$68606,"17*-*",'MASTER TT'!$AM$2:$AM$68606,"JAN-APRIL 2026",'MASTER TT'!$J$2:$J$68606,"&gt;=1"))</f>
        <v>0</v>
      </c>
      <c r="AQ337" s="79">
        <f>(COUNTIFS('MASTER TT'!$E$2:$E$68606,$A$2:$A$7563,'MASTER TT'!$B$2:$B$68606,"SUNDAY",'MASTER TT'!$C$2:$C$68606,"08*-1*",'MASTER TT'!$AM$2:$AM$68606,"JAN-APRIL 2026",'MASTER TT'!$J$2:$J$68606,"&gt;=1"))</f>
        <v>0</v>
      </c>
      <c r="AR337" s="79">
        <f>(COUNTIFS('MASTER TT'!$E$2:$E$68607,$A$2:$A$7563,'MASTER TT'!$B$2:$B$68607,"SUNDAY",'MASTER TT'!$C$2:$C$68607,"1100-1*",'MASTER TT'!$AM$2:$AM$68607,"JAN-APRIL 2026",'MASTER TT'!$J$2:$J$68607,"&gt;=1"))</f>
        <v>0</v>
      </c>
      <c r="AS337" s="79">
        <f>(COUNTIFS('MASTER TT'!$E$2:$E$68606,$A$2:$A$7563,'MASTER TT'!$B$2:$B$68606,"SUNDAY",'MASTER TT'!$C$2:$C$68606,"1200-1*",'MASTER TT'!$AM$2:$AM$68606,"JAN-APRIL 2026",'MASTER TT'!$J$2:$J$68606,"&gt;=1"))</f>
        <v>0</v>
      </c>
      <c r="AT337" s="79">
        <f>(COUNTIFS('MASTER TT'!$E$2:$E$68606,$A$2:$A$7563,'MASTER TT'!$B$2:$B$68606,"SUNDAY",'MASTER TT'!$C$2:$C$68606,"1300-1*",'MASTER TT'!$AM$2:$AM$68606,"JAN-APRIL 2026",'MASTER TT'!$J$2:$J$68606,"&gt;=1"))</f>
        <v>0</v>
      </c>
      <c r="AU337" s="79">
        <f>(COUNTIFS('MASTER TT'!$E$2:$E$68606,$A$2:$A$7563,'MASTER TT'!$B$2:$B$68606,"SUNDAY",'MASTER TT'!$C$2:$C$68606,"14*-1*",'MASTER TT'!$AM$2:$AM$68606,"JAN-APRIL 2026",'MASTER TT'!$J$2:$J$68606,"&gt;=1"))</f>
        <v>0</v>
      </c>
      <c r="AV337" s="79">
        <f>(COUNTIFS('MASTER TT'!$E$2:$E$68606,$A$2:$A$7563,'MASTER TT'!$B$2:$B$68606,"SUNDAY",'MASTER TT'!$C$2:$C$68606,"17*-*",'MASTER TT'!$AM$2:$AM$68606,"JAN-APRIL 2026",'MASTER TT'!$J$2:$J$68606,"&gt;=1"))</f>
        <v>0</v>
      </c>
      <c r="AW337" s="28"/>
      <c r="AX337" s="29"/>
      <c r="AY337" s="28"/>
      <c r="AZ337" s="28"/>
      <c r="BA337" s="28"/>
      <c r="BB337" s="28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132"/>
      <c r="BO337" s="132"/>
      <c r="BP337" s="132"/>
      <c r="BQ337" s="132"/>
      <c r="BR337" s="132"/>
      <c r="BS337" s="132"/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32"/>
      <c r="CE337" s="132"/>
      <c r="CF337" s="132"/>
    </row>
    <row r="338" spans="1:84" ht="14.25" customHeight="1">
      <c r="A338" s="125" t="s">
        <v>709</v>
      </c>
      <c r="B338" s="130" t="s">
        <v>510</v>
      </c>
      <c r="C338" s="88"/>
      <c r="D338" s="88"/>
      <c r="E338" s="88"/>
      <c r="F338" s="88" t="s">
        <v>460</v>
      </c>
      <c r="G338" s="79">
        <f>(COUNTIFS('MASTER TT'!$E$2:$E$68606,$A$2:$A$7563,'MASTER TT'!$B$2:$B$68606,"MONDAY",'MASTER TT'!$C$2:$C$68606,"08*-1*",'MASTER TT'!$AM$2:$AM$68606,"JAN-APRIL 2026",'MASTER TT'!$J$2:$J$68606,"&gt;=1"))</f>
        <v>0</v>
      </c>
      <c r="H338" s="79">
        <f>(COUNTIFS('MASTER TT'!$E$2:$E$68602,$A$2:$A$7563,'MASTER TT'!$B$2:$B$68602,"MONDAY",'MASTER TT'!$C$2:$C$68602,"1100-1*",'MASTER TT'!$AM$2:$AM$68602,"JAN-APRIL 2026",'MASTER TT'!$J$2:$J$68602,"&gt;=1"))</f>
        <v>0</v>
      </c>
      <c r="I338" s="79">
        <f>(COUNTIFS('MASTER TT'!$E$2:$E$68606,$A$2:$A$7563,'MASTER TT'!$B$2:$B$68606,"MONDAY",'MASTER TT'!$C$2:$C$68606,"1200-1*",'MASTER TT'!$AM$2:$AM$68606,"JAN-APRIL 2025",'MASTER TT'!$J$2:$J$68606,"&gt;=1"))</f>
        <v>0</v>
      </c>
      <c r="J338" s="79">
        <f>(COUNTIFS('MASTER TT'!$E$2:$E$68606,$A$2:$A$7563,'MASTER TT'!$B$2:$B$68606,"MONDAY",'MASTER TT'!$C$2:$C$68606,"1300-1*",'MASTER TT'!$AM$2:$AM$68606,"JAN-APRIL 2025",'MASTER TT'!$J$2:$J$68606,"&gt;=1"))</f>
        <v>0</v>
      </c>
      <c r="K338" s="79">
        <f>(COUNTIFS('MASTER TT'!$E$2:$E$68606,$A$2:$A$7563,'MASTER TT'!$B$2:$B$68606,"MONDAY",'MASTER TT'!$C$2:$C$68606,"14*-1*",'MASTER TT'!$AM$2:$AM$68606,"JAN-APRIL 2026",'MASTER TT'!$J$2:$J$68606,"&gt;=1"))</f>
        <v>0</v>
      </c>
      <c r="L338" s="79">
        <f>(COUNTIFS('MASTER TT'!$E$2:$E$68606,$A$2:$A$7563,'MASTER TT'!$B$2:$B$68606,"MONDAY",'MASTER TT'!$C$2:$C$68606,"17*-*",'MASTER TT'!$AM$2:$AM$68606,"JAN-APRIL 2026",'MASTER TT'!$J$2:$J$68606,"&gt;=1"))</f>
        <v>0</v>
      </c>
      <c r="M338" s="79">
        <f>(COUNTIFS('MASTER TT'!$E$2:$E$68606,$A$2:$A$7563,'MASTER TT'!$B$2:$B$68606,"TUESDAY",'MASTER TT'!$C$2:$C$68606,"08*-1*",'MASTER TT'!$AM$2:$AM$68606,"JAN-APRIL 2026",'MASTER TT'!$J$2:$J$68606,"&gt;=1"))</f>
        <v>0</v>
      </c>
      <c r="N338" s="79">
        <f>(COUNTIFS('MASTER TT'!$E$2:$E$68606,$A$2:$A$7563,'MASTER TT'!$B$2:$B$68606,"TUESDAY",'MASTER TT'!$C$2:$C$68606,"1100-1*",'MASTER TT'!$AM$2:$AM$68606,"JAN-APRIL 2026",'MASTER TT'!$J$2:$J$68606,"&gt;=1"))</f>
        <v>0</v>
      </c>
      <c r="O338" s="79">
        <f>(COUNTIFS('MASTER TT'!$E$2:$E$68606,$A$2:$A$7563,'MASTER TT'!$B$2:$B$68606,"MONDAY",'MASTER TT'!$C$2:$C$68606,"1200-1*",'MASTER TT'!$AM$2:$AM$68606,"JAN-APRIL 2025",'MASTER TT'!$J$2:$J$68606,"&gt;=1"))</f>
        <v>0</v>
      </c>
      <c r="P338" s="79">
        <f>(COUNTIFS('MASTER TT'!$E$2:$E$68606,$A$2:$A$7563,'MASTER TT'!$B$2:$B$68606,"TUESDAY",'MASTER TT'!$C$2:$C$68606,"1300-1*",'MASTER TT'!$AM$2:$AM$68606,"JAN-APRIL 2026",'MASTER TT'!$J$2:$J$68606,"&gt;=1"))</f>
        <v>0</v>
      </c>
      <c r="Q338" s="79">
        <f>(COUNTIFS('MASTER TT'!$E$2:$E$68606,$A$2:$A$7563,'MASTER TT'!$B$2:$B$68606,"TUESDAY",'MASTER TT'!$C$2:$C$68606,"14*-1*",'MASTER TT'!$AM$2:$AM$68606,"JAN-APRIL 2026",'MASTER TT'!$J$2:$J$68606,"&gt;=1"))</f>
        <v>0</v>
      </c>
      <c r="R338" s="79">
        <f>(COUNTIFS('MASTER TT'!$E$2:$E$68606,$A$2:$A$7563,'MASTER TT'!$B$2:$B$68606,"TUESDAY",'MASTER TT'!$C$2:$C$68606,"17*-*",'MASTER TT'!$AM$2:$AM$68606,"SEP-DEC  2025",'MASTER TT'!$J$2:$J$68606,"&gt;=1"))</f>
        <v>0</v>
      </c>
      <c r="S338" s="79">
        <f>(COUNTIFS('MASTER TT'!$E$2:$E$68606,$A$2:$A$7563,'MASTER TT'!$B$2:$B$68606,"WEDNESDAY",'MASTER TT'!$C$2:$C$68606,"08*-1*",'MASTER TT'!$AM$2:$AM$68606,"JAN-APRIL 2026",'MASTER TT'!$J$2:$J$68606,"&gt;=1"))</f>
        <v>0</v>
      </c>
      <c r="T338" s="79">
        <f>(COUNTIFS('MASTER TT'!$E$2:$E$68606,$A$2:$A$7563,'MASTER TT'!$B$2:$B$68606,"WEDNESDAY",'MASTER TT'!$C$2:$C$68606,"1100-1*",'MASTER TT'!$AM$2:$AM$68606,"JAN-APRIL 2026",'MASTER TT'!$J$2:$J$68606,"&gt;=1"))</f>
        <v>0</v>
      </c>
      <c r="U338" s="79">
        <f>(COUNTIFS('MASTER TT'!$E$2:$E$68606,$A$2:$A$7563,'MASTER TT'!$B$2:$B$68606,"MONDAY",'MASTER TT'!$C$2:$C$68606,"1200-1*",'MASTER TT'!$AM$2:$AM$68606,"JAN-APRIL 2025",'MASTER TT'!$J$2:$J$68606,"&gt;=1"))</f>
        <v>0</v>
      </c>
      <c r="V338" s="79">
        <f>(COUNTIFS('MASTER TT'!$E$2:$E$68606,$A$2:$A$7563,'MASTER TT'!$B$2:$B$68606,"MONDAY",'MASTER TT'!$C$2:$C$68606,"1300-1*",'MASTER TT'!$AM$2:$AM$68606,"JAN-APRIL 2025",'MASTER TT'!$J$2:$J$68606,"&gt;=1"))</f>
        <v>0</v>
      </c>
      <c r="W338" s="79">
        <f>(COUNTIFS('MASTER TT'!$E$2:$E$68606,$A$2:$A$7563,'MASTER TT'!$B$2:$B$68606,"WEDNESDAY",'MASTER TT'!$C$2:$C$68606,"14*-1*",'MASTER TT'!$AM$2:$AM$68606,"JAN-APRIL 2026",'MASTER TT'!$J$2:$J$68606,"&gt;=1"))</f>
        <v>0</v>
      </c>
      <c r="X338" s="79">
        <f>(COUNTIFS('MASTER TT'!$E$2:$E$68606,$A$2:$A$7563,'MASTER TT'!$B$2:$B$68606,"WEDNESDAY",'MASTER TT'!$C$2:$C$68606,"17*-*",'MASTER TT'!$AM$2:$AM$68606,"JAN-APRIL 2026",'MASTER TT'!$J$2:$J$68606,"&gt;=1"))</f>
        <v>0</v>
      </c>
      <c r="Y338" s="79">
        <f>(COUNTIFS('MASTER TT'!$E$2:$E$68606,$A$2:$A$7563,'MASTER TT'!$B$2:$B$68606,"THURSDAY",'MASTER TT'!$C$2:$C$68606,"08*-1*",'MASTER TT'!$AM$2:$AM$68606,"JAN-APRIL 2026",'MASTER TT'!$J$2:$J$68606,"&gt;=1"))</f>
        <v>0</v>
      </c>
      <c r="Z338" s="79">
        <f>(COUNTIFS('MASTER TT'!$E$2:$E$68606,$A$2:$A$7563,'MASTER TT'!$B$2:$B$68606,"THURSDAY",'MASTER TT'!$C$2:$C$68606,"1100-1*",'MASTER TT'!$AM$2:$AM$68606,"JAN-APRIL 2026",'MASTER TT'!$J$2:$J$68606,"&gt;=1"))</f>
        <v>0</v>
      </c>
      <c r="AA338" s="79">
        <f>(COUNTIFS('MASTER TT'!$E$2:$E$68606,$A$2:$A$7563,'MASTER TT'!$B$2:$B$68606,"MONDAY",'MASTER TT'!$C$2:$C$68606,"1200-1*",'MASTER TT'!$AM$2:$AM$68606,"JAN-APRIL 2025",'MASTER TT'!$J$2:$J$68606,"&gt;=1"))</f>
        <v>0</v>
      </c>
      <c r="AB338" s="79">
        <f>(COUNTIFS('MASTER TT'!$E$2:$E$68606,$A$2:$A$7563,'MASTER TT'!$B$2:$B$68606,"MONDAY",'MASTER TT'!$C$2:$C$68606,"1300-1*",'MASTER TT'!$AM$2:$AM$68606,"JAN-APRIL 2025",'MASTER TT'!$J$2:$J$68606,"&gt;=1"))</f>
        <v>0</v>
      </c>
      <c r="AC338" s="79">
        <f>(COUNTIFS('MASTER TT'!$E$2:$E$68606,$A$2:$A$7563,'MASTER TT'!$B$2:$B$68606,"THURSDAY",'MASTER TT'!$C$2:$C$68606,"14*-1*",'MASTER TT'!$AM$2:$AM$68606,"JAN-APRIL 2026",'MASTER TT'!$J$2:$J$68606,"&gt;=1"))</f>
        <v>0</v>
      </c>
      <c r="AD338" s="79">
        <f>(COUNTIFS('MASTER TT'!$E$2:$E$68606,$A$2:$A$7563,'MASTER TT'!$B$2:$B$68606,"THURSDAY",'MASTER TT'!$C$2:$C$68606,"17*-*",'MASTER TT'!$AM$2:$AM$68606,"JAN-APRIL 2026",'MASTER TT'!$J$2:$J$68606,"&gt;=1"))</f>
        <v>0</v>
      </c>
      <c r="AE338" s="79">
        <f>(COUNTIFS('MASTER TT'!$E$2:$E$68606,$A$2:$A$7563,'MASTER TT'!$B$2:$B$68606,"FRIDAY",'MASTER TT'!$C$2:$C$68606,"08*-1*",'MASTER TT'!$AM$2:$AM$68606,"JAN-APRIL 2026",'MASTER TT'!$J$2:$J$68606,"&gt;=1"))</f>
        <v>0</v>
      </c>
      <c r="AF338" s="79">
        <f>(COUNTIFS('MASTER TT'!$E$2:$E$68606,$A$2:$A$7563,'MASTER TT'!$B$2:$B$68606,"FRIDAY",'MASTER TT'!$C$2:$C$68606,"1100-1*",'MASTER TT'!$AM$2:$AM$68606,"JAN-APRIL 2026",'MASTER TT'!$J$2:$J$68606,"&gt;=1"))</f>
        <v>0</v>
      </c>
      <c r="AG338" s="79">
        <f>(COUNTIFS('MASTER TT'!$E$2:$E$68606,$A$2:$A$7563,'MASTER TT'!$B$2:$B$68606,"MONDAY",'MASTER TT'!$C$2:$C$68606,"1200-1*",'MASTER TT'!$AM$2:$AM$68606,"JAN-APRIL 2025",'MASTER TT'!$J$2:$J$68606,"&gt;=1"))</f>
        <v>0</v>
      </c>
      <c r="AH338" s="79">
        <f>(COUNTIFS('MASTER TT'!$E$2:$E$68606,$A$2:$A$7563,'MASTER TT'!$B$2:$B$68606,"MONDAY",'MASTER TT'!$C$2:$C$68606,"1300-1*",'MASTER TT'!$AM$2:$AM$68606,"JAN-APRIL 2025",'MASTER TT'!$J$2:$J$68606,"&gt;=1"))</f>
        <v>0</v>
      </c>
      <c r="AI338" s="79">
        <f>(COUNTIFS('MASTER TT'!$E$2:$E$68606,$A$2:$A$7563,'MASTER TT'!$B$2:$B$68606,"FRIDAY",'MASTER TT'!$C$2:$C$68606,"14*-1*",'MASTER TT'!$AM$2:$AM$68606,"JAN-APRIL 2026",'MASTER TT'!$J$2:$J$68606,"&gt;=1"))</f>
        <v>0</v>
      </c>
      <c r="AJ338" s="79">
        <f>(COUNTIFS('MASTER TT'!$E$2:$E$68606,$A$2:$A$7563,'MASTER TT'!$B$2:$B$68606,"FRIDAY",'MASTER TT'!$C$2:$C$68606,"17*-*",'MASTER TT'!$AM$2:$AM$68606,"JAN-APRIL 2026",'MASTER TT'!$J$2:$J$68606,"&gt;=1"))</f>
        <v>0</v>
      </c>
      <c r="AK338" s="79">
        <f>(COUNTIFS('MASTER TT'!$E$2:$E$68606,$A$2:$A$7563,'MASTER TT'!$B$2:$B$68606,"SATURDAY",'MASTER TT'!$C$2:$C$68606,"08*-1*",'MASTER TT'!$AM$2:$AM$68606,"JAN-APRIL 2026",'MASTER TT'!$J$2:$J$68606,"&gt;=1"))</f>
        <v>0</v>
      </c>
      <c r="AL338" s="79">
        <f>(COUNTIFS('MASTER TT'!$E$2:$E$68606,$A$2:$A$7563,'MASTER TT'!$B$2:$B$68606,"SATURDAY",'MASTER TT'!$C$2:$C$68606,"1100-1*",'MASTER TT'!$AM$2:$AM$68606,"JAN-APRIL 2026",'MASTER TT'!$J$2:$J$68606,"&gt;=1"))</f>
        <v>0</v>
      </c>
      <c r="AM338" s="79">
        <f>(COUNTIFS('MASTER TT'!$E$2:$E$68606,$A$2:$A$7563,'MASTER TT'!$B$2:$B$68606,"MONDAY",'MASTER TT'!$C$2:$C$68606,"1200-1*",'MASTER TT'!$AM$2:$AM$68606,"JAN-APRIL 2025",'MASTER TT'!$J$2:$J$68606,"&gt;=1"))</f>
        <v>0</v>
      </c>
      <c r="AN338" s="79">
        <f>(COUNTIFS('MASTER TT'!$E$2:$E$68606,$A$2:$A$7563,'MASTER TT'!$B$2:$B$68606,"MONDAY",'MASTER TT'!$C$2:$C$68606,"1300-1*",'MASTER TT'!$AM$2:$AM$68606,"JAN-APRIL 2025",'MASTER TT'!$J$2:$J$68606,"&gt;=1"))</f>
        <v>0</v>
      </c>
      <c r="AO338" s="79">
        <f>(COUNTIFS('MASTER TT'!$E$2:$E$68606,$A$2:$A$7563,'MASTER TT'!$B$2:$B$68606,"MONDAY",'MASTER TT'!$C$2:$C$68606,"14*-1*",'MASTER TT'!$AM$2:$AM$68606,"MAY-AUG 2025",'MASTER TT'!$J$2:$J$68606,"&gt;=1"))</f>
        <v>0</v>
      </c>
      <c r="AP338" s="79">
        <f>(COUNTIFS('MASTER TT'!$E$2:$E$68606,$A$2:$A$7563,'MASTER TT'!$B$2:$B$68606,"SATURDAY",'MASTER TT'!$C$2:$C$68606,"17*-*",'MASTER TT'!$AM$2:$AM$68606,"JAN-APRIL 2026",'MASTER TT'!$J$2:$J$68606,"&gt;=1"))</f>
        <v>0</v>
      </c>
      <c r="AQ338" s="79">
        <f>(COUNTIFS('MASTER TT'!$E$2:$E$68606,$A$2:$A$7563,'MASTER TT'!$B$2:$B$68606,"SUNDAY",'MASTER TT'!$C$2:$C$68606,"08*-1*",'MASTER TT'!$AM$2:$AM$68606,"JAN-APRIL 2026",'MASTER TT'!$J$2:$J$68606,"&gt;=1"))</f>
        <v>0</v>
      </c>
      <c r="AR338" s="79">
        <f>(COUNTIFS('MASTER TT'!$E$2:$E$68607,$A$2:$A$7563,'MASTER TT'!$B$2:$B$68607,"SUNDAY",'MASTER TT'!$C$2:$C$68607,"1100-1*",'MASTER TT'!$AM$2:$AM$68607,"JAN-APRIL 2026",'MASTER TT'!$J$2:$J$68607,"&gt;=1"))</f>
        <v>0</v>
      </c>
      <c r="AS338" s="79">
        <f>(COUNTIFS('MASTER TT'!$E$2:$E$68606,$A$2:$A$7563,'MASTER TT'!$B$2:$B$68606,"SUNDAY",'MASTER TT'!$C$2:$C$68606,"1200-1*",'MASTER TT'!$AM$2:$AM$68606,"JAN-APRIL 2026",'MASTER TT'!$J$2:$J$68606,"&gt;=1"))</f>
        <v>0</v>
      </c>
      <c r="AT338" s="79">
        <f>(COUNTIFS('MASTER TT'!$E$2:$E$68606,$A$2:$A$7563,'MASTER TT'!$B$2:$B$68606,"SUNDAY",'MASTER TT'!$C$2:$C$68606,"1300-1*",'MASTER TT'!$AM$2:$AM$68606,"JAN-APRIL 2026",'MASTER TT'!$J$2:$J$68606,"&gt;=1"))</f>
        <v>0</v>
      </c>
      <c r="AU338" s="79">
        <f>(COUNTIFS('MASTER TT'!$E$2:$E$68606,$A$2:$A$7563,'MASTER TT'!$B$2:$B$68606,"SUNDAY",'MASTER TT'!$C$2:$C$68606,"14*-1*",'MASTER TT'!$AM$2:$AM$68606,"JAN-APRIL 2026",'MASTER TT'!$J$2:$J$68606,"&gt;=1"))</f>
        <v>0</v>
      </c>
      <c r="AV338" s="79">
        <f>(COUNTIFS('MASTER TT'!$E$2:$E$68606,$A$2:$A$7563,'MASTER TT'!$B$2:$B$68606,"SUNDAY",'MASTER TT'!$C$2:$C$68606,"17*-*",'MASTER TT'!$AM$2:$AM$68606,"JAN-APRIL 2026",'MASTER TT'!$J$2:$J$68606,"&gt;=1"))</f>
        <v>0</v>
      </c>
      <c r="AW338" s="28"/>
      <c r="AX338" s="29"/>
      <c r="AY338" s="28"/>
      <c r="AZ338" s="28"/>
      <c r="BA338" s="28"/>
      <c r="BB338" s="28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132"/>
      <c r="BO338" s="132"/>
      <c r="BP338" s="132"/>
      <c r="BQ338" s="132"/>
      <c r="BR338" s="132"/>
      <c r="BS338" s="132"/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32"/>
      <c r="CE338" s="132"/>
      <c r="CF338" s="132"/>
    </row>
    <row r="339" spans="1:84" ht="14.25" customHeight="1">
      <c r="A339" s="125" t="s">
        <v>710</v>
      </c>
      <c r="B339" s="130" t="s">
        <v>510</v>
      </c>
      <c r="C339" s="88"/>
      <c r="D339" s="88"/>
      <c r="E339" s="88"/>
      <c r="F339" s="88" t="s">
        <v>460</v>
      </c>
      <c r="G339" s="79">
        <f>(COUNTIFS('MASTER TT'!$E$2:$E$68606,$A$2:$A$7563,'MASTER TT'!$B$2:$B$68606,"MONDAY",'MASTER TT'!$C$2:$C$68606,"08*-1*",'MASTER TT'!$AM$2:$AM$68606,"JAN-APRIL 2026",'MASTER TT'!$J$2:$J$68606,"&gt;=1"))</f>
        <v>0</v>
      </c>
      <c r="H339" s="79">
        <f>(COUNTIFS('MASTER TT'!$E$2:$E$68602,$A$2:$A$7563,'MASTER TT'!$B$2:$B$68602,"MONDAY",'MASTER TT'!$C$2:$C$68602,"1100-1*",'MASTER TT'!$AM$2:$AM$68602,"JAN-APRIL 2026",'MASTER TT'!$J$2:$J$68602,"&gt;=1"))</f>
        <v>0</v>
      </c>
      <c r="I339" s="79">
        <f>(COUNTIFS('MASTER TT'!$E$2:$E$68606,$A$2:$A$7563,'MASTER TT'!$B$2:$B$68606,"MONDAY",'MASTER TT'!$C$2:$C$68606,"1200-1*",'MASTER TT'!$AM$2:$AM$68606,"JAN-APRIL 2025",'MASTER TT'!$J$2:$J$68606,"&gt;=1"))</f>
        <v>0</v>
      </c>
      <c r="J339" s="79">
        <f>(COUNTIFS('MASTER TT'!$E$2:$E$68606,$A$2:$A$7563,'MASTER TT'!$B$2:$B$68606,"MONDAY",'MASTER TT'!$C$2:$C$68606,"1300-1*",'MASTER TT'!$AM$2:$AM$68606,"JAN-APRIL 2025",'MASTER TT'!$J$2:$J$68606,"&gt;=1"))</f>
        <v>0</v>
      </c>
      <c r="K339" s="79">
        <f>(COUNTIFS('MASTER TT'!$E$2:$E$68606,$A$2:$A$7563,'MASTER TT'!$B$2:$B$68606,"MONDAY",'MASTER TT'!$C$2:$C$68606,"14*-1*",'MASTER TT'!$AM$2:$AM$68606,"JAN-APRIL 2026",'MASTER TT'!$J$2:$J$68606,"&gt;=1"))</f>
        <v>0</v>
      </c>
      <c r="L339" s="79">
        <f>(COUNTIFS('MASTER TT'!$E$2:$E$68606,$A$2:$A$7563,'MASTER TT'!$B$2:$B$68606,"MONDAY",'MASTER TT'!$C$2:$C$68606,"17*-*",'MASTER TT'!$AM$2:$AM$68606,"JAN-APRIL 2026",'MASTER TT'!$J$2:$J$68606,"&gt;=1"))</f>
        <v>0</v>
      </c>
      <c r="M339" s="79">
        <f>(COUNTIFS('MASTER TT'!$E$2:$E$68606,$A$2:$A$7563,'MASTER TT'!$B$2:$B$68606,"TUESDAY",'MASTER TT'!$C$2:$C$68606,"08*-1*",'MASTER TT'!$AM$2:$AM$68606,"JAN-APRIL 2026",'MASTER TT'!$J$2:$J$68606,"&gt;=1"))</f>
        <v>0</v>
      </c>
      <c r="N339" s="79">
        <f>(COUNTIFS('MASTER TT'!$E$2:$E$68606,$A$2:$A$7563,'MASTER TT'!$B$2:$B$68606,"TUESDAY",'MASTER TT'!$C$2:$C$68606,"1100-1*",'MASTER TT'!$AM$2:$AM$68606,"JAN-APRIL 2026",'MASTER TT'!$J$2:$J$68606,"&gt;=1"))</f>
        <v>0</v>
      </c>
      <c r="O339" s="79">
        <f>(COUNTIFS('MASTER TT'!$E$2:$E$68606,$A$2:$A$7563,'MASTER TT'!$B$2:$B$68606,"MONDAY",'MASTER TT'!$C$2:$C$68606,"1200-1*",'MASTER TT'!$AM$2:$AM$68606,"JAN-APRIL 2025",'MASTER TT'!$J$2:$J$68606,"&gt;=1"))</f>
        <v>0</v>
      </c>
      <c r="P339" s="79">
        <f>(COUNTIFS('MASTER TT'!$E$2:$E$68606,$A$2:$A$7563,'MASTER TT'!$B$2:$B$68606,"TUESDAY",'MASTER TT'!$C$2:$C$68606,"1300-1*",'MASTER TT'!$AM$2:$AM$68606,"JAN-APRIL 2026",'MASTER TT'!$J$2:$J$68606,"&gt;=1"))</f>
        <v>0</v>
      </c>
      <c r="Q339" s="79">
        <f>(COUNTIFS('MASTER TT'!$E$2:$E$68606,$A$2:$A$7563,'MASTER TT'!$B$2:$B$68606,"TUESDAY",'MASTER TT'!$C$2:$C$68606,"14*-1*",'MASTER TT'!$AM$2:$AM$68606,"JAN-APRIL 2026",'MASTER TT'!$J$2:$J$68606,"&gt;=1"))</f>
        <v>0</v>
      </c>
      <c r="R339" s="79">
        <f>(COUNTIFS('MASTER TT'!$E$2:$E$68606,$A$2:$A$7563,'MASTER TT'!$B$2:$B$68606,"TUESDAY",'MASTER TT'!$C$2:$C$68606,"17*-*",'MASTER TT'!$AM$2:$AM$68606,"SEP-DEC  2025",'MASTER TT'!$J$2:$J$68606,"&gt;=1"))</f>
        <v>0</v>
      </c>
      <c r="S339" s="79">
        <f>(COUNTIFS('MASTER TT'!$E$2:$E$68606,$A$2:$A$7563,'MASTER TT'!$B$2:$B$68606,"WEDNESDAY",'MASTER TT'!$C$2:$C$68606,"08*-1*",'MASTER TT'!$AM$2:$AM$68606,"JAN-APRIL 2026",'MASTER TT'!$J$2:$J$68606,"&gt;=1"))</f>
        <v>0</v>
      </c>
      <c r="T339" s="79">
        <f>(COUNTIFS('MASTER TT'!$E$2:$E$68606,$A$2:$A$7563,'MASTER TT'!$B$2:$B$68606,"WEDNESDAY",'MASTER TT'!$C$2:$C$68606,"1100-1*",'MASTER TT'!$AM$2:$AM$68606,"JAN-APRIL 2026",'MASTER TT'!$J$2:$J$68606,"&gt;=1"))</f>
        <v>0</v>
      </c>
      <c r="U339" s="79">
        <f>(COUNTIFS('MASTER TT'!$E$2:$E$68606,$A$2:$A$7563,'MASTER TT'!$B$2:$B$68606,"MONDAY",'MASTER TT'!$C$2:$C$68606,"1200-1*",'MASTER TT'!$AM$2:$AM$68606,"JAN-APRIL 2025",'MASTER TT'!$J$2:$J$68606,"&gt;=1"))</f>
        <v>0</v>
      </c>
      <c r="V339" s="79">
        <f>(COUNTIFS('MASTER TT'!$E$2:$E$68606,$A$2:$A$7563,'MASTER TT'!$B$2:$B$68606,"MONDAY",'MASTER TT'!$C$2:$C$68606,"1300-1*",'MASTER TT'!$AM$2:$AM$68606,"JAN-APRIL 2025",'MASTER TT'!$J$2:$J$68606,"&gt;=1"))</f>
        <v>0</v>
      </c>
      <c r="W339" s="79">
        <f>(COUNTIFS('MASTER TT'!$E$2:$E$68606,$A$2:$A$7563,'MASTER TT'!$B$2:$B$68606,"WEDNESDAY",'MASTER TT'!$C$2:$C$68606,"14*-1*",'MASTER TT'!$AM$2:$AM$68606,"JAN-APRIL 2026",'MASTER TT'!$J$2:$J$68606,"&gt;=1"))</f>
        <v>0</v>
      </c>
      <c r="X339" s="79">
        <f>(COUNTIFS('MASTER TT'!$E$2:$E$68606,$A$2:$A$7563,'MASTER TT'!$B$2:$B$68606,"WEDNESDAY",'MASTER TT'!$C$2:$C$68606,"17*-*",'MASTER TT'!$AM$2:$AM$68606,"JAN-APRIL 2026",'MASTER TT'!$J$2:$J$68606,"&gt;=1"))</f>
        <v>0</v>
      </c>
      <c r="Y339" s="79">
        <f>(COUNTIFS('MASTER TT'!$E$2:$E$68606,$A$2:$A$7563,'MASTER TT'!$B$2:$B$68606,"THURSDAY",'MASTER TT'!$C$2:$C$68606,"08*-1*",'MASTER TT'!$AM$2:$AM$68606,"JAN-APRIL 2026",'MASTER TT'!$J$2:$J$68606,"&gt;=1"))</f>
        <v>0</v>
      </c>
      <c r="Z339" s="79">
        <f>(COUNTIFS('MASTER TT'!$E$2:$E$68606,$A$2:$A$7563,'MASTER TT'!$B$2:$B$68606,"THURSDAY",'MASTER TT'!$C$2:$C$68606,"1100-1*",'MASTER TT'!$AM$2:$AM$68606,"JAN-APRIL 2026",'MASTER TT'!$J$2:$J$68606,"&gt;=1"))</f>
        <v>0</v>
      </c>
      <c r="AA339" s="79">
        <f>(COUNTIFS('MASTER TT'!$E$2:$E$68606,$A$2:$A$7563,'MASTER TT'!$B$2:$B$68606,"MONDAY",'MASTER TT'!$C$2:$C$68606,"1200-1*",'MASTER TT'!$AM$2:$AM$68606,"JAN-APRIL 2025",'MASTER TT'!$J$2:$J$68606,"&gt;=1"))</f>
        <v>0</v>
      </c>
      <c r="AB339" s="79">
        <f>(COUNTIFS('MASTER TT'!$E$2:$E$68606,$A$2:$A$7563,'MASTER TT'!$B$2:$B$68606,"MONDAY",'MASTER TT'!$C$2:$C$68606,"1300-1*",'MASTER TT'!$AM$2:$AM$68606,"JAN-APRIL 2025",'MASTER TT'!$J$2:$J$68606,"&gt;=1"))</f>
        <v>0</v>
      </c>
      <c r="AC339" s="79">
        <f>(COUNTIFS('MASTER TT'!$E$2:$E$68606,$A$2:$A$7563,'MASTER TT'!$B$2:$B$68606,"THURSDAY",'MASTER TT'!$C$2:$C$68606,"14*-1*",'MASTER TT'!$AM$2:$AM$68606,"JAN-APRIL 2026",'MASTER TT'!$J$2:$J$68606,"&gt;=1"))</f>
        <v>0</v>
      </c>
      <c r="AD339" s="79">
        <f>(COUNTIFS('MASTER TT'!$E$2:$E$68606,$A$2:$A$7563,'MASTER TT'!$B$2:$B$68606,"THURSDAY",'MASTER TT'!$C$2:$C$68606,"17*-*",'MASTER TT'!$AM$2:$AM$68606,"JAN-APRIL 2026",'MASTER TT'!$J$2:$J$68606,"&gt;=1"))</f>
        <v>0</v>
      </c>
      <c r="AE339" s="79">
        <f>(COUNTIFS('MASTER TT'!$E$2:$E$68606,$A$2:$A$7563,'MASTER TT'!$B$2:$B$68606,"FRIDAY",'MASTER TT'!$C$2:$C$68606,"08*-1*",'MASTER TT'!$AM$2:$AM$68606,"JAN-APRIL 2026",'MASTER TT'!$J$2:$J$68606,"&gt;=1"))</f>
        <v>0</v>
      </c>
      <c r="AF339" s="79">
        <f>(COUNTIFS('MASTER TT'!$E$2:$E$68606,$A$2:$A$7563,'MASTER TT'!$B$2:$B$68606,"FRIDAY",'MASTER TT'!$C$2:$C$68606,"1100-1*",'MASTER TT'!$AM$2:$AM$68606,"JAN-APRIL 2026",'MASTER TT'!$J$2:$J$68606,"&gt;=1"))</f>
        <v>0</v>
      </c>
      <c r="AG339" s="79">
        <f>(COUNTIFS('MASTER TT'!$E$2:$E$68606,$A$2:$A$7563,'MASTER TT'!$B$2:$B$68606,"MONDAY",'MASTER TT'!$C$2:$C$68606,"1200-1*",'MASTER TT'!$AM$2:$AM$68606,"JAN-APRIL 2025",'MASTER TT'!$J$2:$J$68606,"&gt;=1"))</f>
        <v>0</v>
      </c>
      <c r="AH339" s="79">
        <f>(COUNTIFS('MASTER TT'!$E$2:$E$68606,$A$2:$A$7563,'MASTER TT'!$B$2:$B$68606,"MONDAY",'MASTER TT'!$C$2:$C$68606,"1300-1*",'MASTER TT'!$AM$2:$AM$68606,"JAN-APRIL 2025",'MASTER TT'!$J$2:$J$68606,"&gt;=1"))</f>
        <v>0</v>
      </c>
      <c r="AI339" s="79">
        <f>(COUNTIFS('MASTER TT'!$E$2:$E$68606,$A$2:$A$7563,'MASTER TT'!$B$2:$B$68606,"FRIDAY",'MASTER TT'!$C$2:$C$68606,"14*-1*",'MASTER TT'!$AM$2:$AM$68606,"JAN-APRIL 2026",'MASTER TT'!$J$2:$J$68606,"&gt;=1"))</f>
        <v>0</v>
      </c>
      <c r="AJ339" s="79">
        <f>(COUNTIFS('MASTER TT'!$E$2:$E$68606,$A$2:$A$7563,'MASTER TT'!$B$2:$B$68606,"FRIDAY",'MASTER TT'!$C$2:$C$68606,"17*-*",'MASTER TT'!$AM$2:$AM$68606,"JAN-APRIL 2026",'MASTER TT'!$J$2:$J$68606,"&gt;=1"))</f>
        <v>0</v>
      </c>
      <c r="AK339" s="79">
        <f>(COUNTIFS('MASTER TT'!$E$2:$E$68606,$A$2:$A$7563,'MASTER TT'!$B$2:$B$68606,"SATURDAY",'MASTER TT'!$C$2:$C$68606,"08*-1*",'MASTER TT'!$AM$2:$AM$68606,"JAN-APRIL 2026",'MASTER TT'!$J$2:$J$68606,"&gt;=1"))</f>
        <v>0</v>
      </c>
      <c r="AL339" s="79">
        <f>(COUNTIFS('MASTER TT'!$E$2:$E$68606,$A$2:$A$7563,'MASTER TT'!$B$2:$B$68606,"SATURDAY",'MASTER TT'!$C$2:$C$68606,"1100-1*",'MASTER TT'!$AM$2:$AM$68606,"JAN-APRIL 2026",'MASTER TT'!$J$2:$J$68606,"&gt;=1"))</f>
        <v>0</v>
      </c>
      <c r="AM339" s="79">
        <f>(COUNTIFS('MASTER TT'!$E$2:$E$68606,$A$2:$A$7563,'MASTER TT'!$B$2:$B$68606,"MONDAY",'MASTER TT'!$C$2:$C$68606,"1200-1*",'MASTER TT'!$AM$2:$AM$68606,"JAN-APRIL 2025",'MASTER TT'!$J$2:$J$68606,"&gt;=1"))</f>
        <v>0</v>
      </c>
      <c r="AN339" s="79">
        <f>(COUNTIFS('MASTER TT'!$E$2:$E$68606,$A$2:$A$7563,'MASTER TT'!$B$2:$B$68606,"MONDAY",'MASTER TT'!$C$2:$C$68606,"1300-1*",'MASTER TT'!$AM$2:$AM$68606,"JAN-APRIL 2025",'MASTER TT'!$J$2:$J$68606,"&gt;=1"))</f>
        <v>0</v>
      </c>
      <c r="AO339" s="79">
        <f>(COUNTIFS('MASTER TT'!$E$2:$E$68606,$A$2:$A$7563,'MASTER TT'!$B$2:$B$68606,"MONDAY",'MASTER TT'!$C$2:$C$68606,"14*-1*",'MASTER TT'!$AM$2:$AM$68606,"MAY-AUG 2025",'MASTER TT'!$J$2:$J$68606,"&gt;=1"))</f>
        <v>0</v>
      </c>
      <c r="AP339" s="79">
        <f>(COUNTIFS('MASTER TT'!$E$2:$E$68606,$A$2:$A$7563,'MASTER TT'!$B$2:$B$68606,"SATURDAY",'MASTER TT'!$C$2:$C$68606,"17*-*",'MASTER TT'!$AM$2:$AM$68606,"JAN-APRIL 2026",'MASTER TT'!$J$2:$J$68606,"&gt;=1"))</f>
        <v>0</v>
      </c>
      <c r="AQ339" s="79">
        <f>(COUNTIFS('MASTER TT'!$E$2:$E$68606,$A$2:$A$7563,'MASTER TT'!$B$2:$B$68606,"SUNDAY",'MASTER TT'!$C$2:$C$68606,"08*-1*",'MASTER TT'!$AM$2:$AM$68606,"JAN-APRIL 2026",'MASTER TT'!$J$2:$J$68606,"&gt;=1"))</f>
        <v>0</v>
      </c>
      <c r="AR339" s="79">
        <f>(COUNTIFS('MASTER TT'!$E$2:$E$68607,$A$2:$A$7563,'MASTER TT'!$B$2:$B$68607,"SUNDAY",'MASTER TT'!$C$2:$C$68607,"1100-1*",'MASTER TT'!$AM$2:$AM$68607,"JAN-APRIL 2026",'MASTER TT'!$J$2:$J$68607,"&gt;=1"))</f>
        <v>0</v>
      </c>
      <c r="AS339" s="79">
        <f>(COUNTIFS('MASTER TT'!$E$2:$E$68606,$A$2:$A$7563,'MASTER TT'!$B$2:$B$68606,"SUNDAY",'MASTER TT'!$C$2:$C$68606,"1200-1*",'MASTER TT'!$AM$2:$AM$68606,"JAN-APRIL 2026",'MASTER TT'!$J$2:$J$68606,"&gt;=1"))</f>
        <v>0</v>
      </c>
      <c r="AT339" s="79">
        <f>(COUNTIFS('MASTER TT'!$E$2:$E$68606,$A$2:$A$7563,'MASTER TT'!$B$2:$B$68606,"SUNDAY",'MASTER TT'!$C$2:$C$68606,"1300-1*",'MASTER TT'!$AM$2:$AM$68606,"JAN-APRIL 2026",'MASTER TT'!$J$2:$J$68606,"&gt;=1"))</f>
        <v>0</v>
      </c>
      <c r="AU339" s="79">
        <f>(COUNTIFS('MASTER TT'!$E$2:$E$68606,$A$2:$A$7563,'MASTER TT'!$B$2:$B$68606,"SUNDAY",'MASTER TT'!$C$2:$C$68606,"14*-1*",'MASTER TT'!$AM$2:$AM$68606,"JAN-APRIL 2026",'MASTER TT'!$J$2:$J$68606,"&gt;=1"))</f>
        <v>0</v>
      </c>
      <c r="AV339" s="79">
        <f>(COUNTIFS('MASTER TT'!$E$2:$E$68606,$A$2:$A$7563,'MASTER TT'!$B$2:$B$68606,"SUNDAY",'MASTER TT'!$C$2:$C$68606,"17*-*",'MASTER TT'!$AM$2:$AM$68606,"JAN-APRIL 2026",'MASTER TT'!$J$2:$J$68606,"&gt;=1"))</f>
        <v>0</v>
      </c>
      <c r="AW339" s="28"/>
      <c r="AX339" s="29"/>
      <c r="AY339" s="28"/>
      <c r="AZ339" s="28"/>
      <c r="BA339" s="28"/>
      <c r="BB339" s="28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132"/>
      <c r="BO339" s="132"/>
      <c r="BP339" s="132"/>
      <c r="BQ339" s="132"/>
      <c r="BR339" s="132"/>
      <c r="BS339" s="132"/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32"/>
      <c r="CE339" s="132"/>
      <c r="CF339" s="132"/>
    </row>
    <row r="340" spans="1:84" ht="14.25" customHeight="1">
      <c r="A340" s="125" t="s">
        <v>711</v>
      </c>
      <c r="B340" s="130" t="s">
        <v>510</v>
      </c>
      <c r="C340" s="88"/>
      <c r="D340" s="88"/>
      <c r="E340" s="88"/>
      <c r="F340" s="88" t="s">
        <v>460</v>
      </c>
      <c r="G340" s="79">
        <f>(COUNTIFS('MASTER TT'!$E$2:$E$68606,$A$2:$A$7563,'MASTER TT'!$B$2:$B$68606,"MONDAY",'MASTER TT'!$C$2:$C$68606,"08*-1*",'MASTER TT'!$AM$2:$AM$68606,"JAN-APRIL 2026",'MASTER TT'!$J$2:$J$68606,"&gt;=1"))</f>
        <v>0</v>
      </c>
      <c r="H340" s="79">
        <f>(COUNTIFS('MASTER TT'!$E$2:$E$68602,$A$2:$A$7563,'MASTER TT'!$B$2:$B$68602,"MONDAY",'MASTER TT'!$C$2:$C$68602,"1100-1*",'MASTER TT'!$AM$2:$AM$68602,"JAN-APRIL 2026",'MASTER TT'!$J$2:$J$68602,"&gt;=1"))</f>
        <v>0</v>
      </c>
      <c r="I340" s="79">
        <f>(COUNTIFS('MASTER TT'!$E$2:$E$68606,$A$2:$A$7563,'MASTER TT'!$B$2:$B$68606,"MONDAY",'MASTER TT'!$C$2:$C$68606,"1200-1*",'MASTER TT'!$AM$2:$AM$68606,"JAN-APRIL 2025",'MASTER TT'!$J$2:$J$68606,"&gt;=1"))</f>
        <v>0</v>
      </c>
      <c r="J340" s="79">
        <f>(COUNTIFS('MASTER TT'!$E$2:$E$68606,$A$2:$A$7563,'MASTER TT'!$B$2:$B$68606,"MONDAY",'MASTER TT'!$C$2:$C$68606,"1300-1*",'MASTER TT'!$AM$2:$AM$68606,"JAN-APRIL 2025",'MASTER TT'!$J$2:$J$68606,"&gt;=1"))</f>
        <v>0</v>
      </c>
      <c r="K340" s="79">
        <f>(COUNTIFS('MASTER TT'!$E$2:$E$68606,$A$2:$A$7563,'MASTER TT'!$B$2:$B$68606,"MONDAY",'MASTER TT'!$C$2:$C$68606,"14*-1*",'MASTER TT'!$AM$2:$AM$68606,"JAN-APRIL 2026",'MASTER TT'!$J$2:$J$68606,"&gt;=1"))</f>
        <v>0</v>
      </c>
      <c r="L340" s="79">
        <f>(COUNTIFS('MASTER TT'!$E$2:$E$68606,$A$2:$A$7563,'MASTER TT'!$B$2:$B$68606,"MONDAY",'MASTER TT'!$C$2:$C$68606,"17*-*",'MASTER TT'!$AM$2:$AM$68606,"JAN-APRIL 2026",'MASTER TT'!$J$2:$J$68606,"&gt;=1"))</f>
        <v>0</v>
      </c>
      <c r="M340" s="79">
        <f>(COUNTIFS('MASTER TT'!$E$2:$E$68606,$A$2:$A$7563,'MASTER TT'!$B$2:$B$68606,"TUESDAY",'MASTER TT'!$C$2:$C$68606,"08*-1*",'MASTER TT'!$AM$2:$AM$68606,"JAN-APRIL 2026",'MASTER TT'!$J$2:$J$68606,"&gt;=1"))</f>
        <v>0</v>
      </c>
      <c r="N340" s="79">
        <f>(COUNTIFS('MASTER TT'!$E$2:$E$68606,$A$2:$A$7563,'MASTER TT'!$B$2:$B$68606,"TUESDAY",'MASTER TT'!$C$2:$C$68606,"1100-1*",'MASTER TT'!$AM$2:$AM$68606,"JAN-APRIL 2026",'MASTER TT'!$J$2:$J$68606,"&gt;=1"))</f>
        <v>0</v>
      </c>
      <c r="O340" s="79">
        <f>(COUNTIFS('MASTER TT'!$E$2:$E$68606,$A$2:$A$7563,'MASTER TT'!$B$2:$B$68606,"MONDAY",'MASTER TT'!$C$2:$C$68606,"1200-1*",'MASTER TT'!$AM$2:$AM$68606,"JAN-APRIL 2025",'MASTER TT'!$J$2:$J$68606,"&gt;=1"))</f>
        <v>0</v>
      </c>
      <c r="P340" s="79">
        <f>(COUNTIFS('MASTER TT'!$E$2:$E$68606,$A$2:$A$7563,'MASTER TT'!$B$2:$B$68606,"TUESDAY",'MASTER TT'!$C$2:$C$68606,"1300-1*",'MASTER TT'!$AM$2:$AM$68606,"JAN-APRIL 2026",'MASTER TT'!$J$2:$J$68606,"&gt;=1"))</f>
        <v>0</v>
      </c>
      <c r="Q340" s="79">
        <f>(COUNTIFS('MASTER TT'!$E$2:$E$68606,$A$2:$A$7563,'MASTER TT'!$B$2:$B$68606,"TUESDAY",'MASTER TT'!$C$2:$C$68606,"14*-1*",'MASTER TT'!$AM$2:$AM$68606,"JAN-APRIL 2026",'MASTER TT'!$J$2:$J$68606,"&gt;=1"))</f>
        <v>0</v>
      </c>
      <c r="R340" s="79">
        <f>(COUNTIFS('MASTER TT'!$E$2:$E$68606,$A$2:$A$7563,'MASTER TT'!$B$2:$B$68606,"TUESDAY",'MASTER TT'!$C$2:$C$68606,"17*-*",'MASTER TT'!$AM$2:$AM$68606,"SEP-DEC  2025",'MASTER TT'!$J$2:$J$68606,"&gt;=1"))</f>
        <v>0</v>
      </c>
      <c r="S340" s="79">
        <f>(COUNTIFS('MASTER TT'!$E$2:$E$68606,$A$2:$A$7563,'MASTER TT'!$B$2:$B$68606,"WEDNESDAY",'MASTER TT'!$C$2:$C$68606,"08*-1*",'MASTER TT'!$AM$2:$AM$68606,"JAN-APRIL 2026",'MASTER TT'!$J$2:$J$68606,"&gt;=1"))</f>
        <v>0</v>
      </c>
      <c r="T340" s="79">
        <f>(COUNTIFS('MASTER TT'!$E$2:$E$68606,$A$2:$A$7563,'MASTER TT'!$B$2:$B$68606,"WEDNESDAY",'MASTER TT'!$C$2:$C$68606,"1100-1*",'MASTER TT'!$AM$2:$AM$68606,"JAN-APRIL 2026",'MASTER TT'!$J$2:$J$68606,"&gt;=1"))</f>
        <v>0</v>
      </c>
      <c r="U340" s="79">
        <f>(COUNTIFS('MASTER TT'!$E$2:$E$68606,$A$2:$A$7563,'MASTER TT'!$B$2:$B$68606,"MONDAY",'MASTER TT'!$C$2:$C$68606,"1200-1*",'MASTER TT'!$AM$2:$AM$68606,"JAN-APRIL 2025",'MASTER TT'!$J$2:$J$68606,"&gt;=1"))</f>
        <v>0</v>
      </c>
      <c r="V340" s="79">
        <f>(COUNTIFS('MASTER TT'!$E$2:$E$68606,$A$2:$A$7563,'MASTER TT'!$B$2:$B$68606,"MONDAY",'MASTER TT'!$C$2:$C$68606,"1300-1*",'MASTER TT'!$AM$2:$AM$68606,"JAN-APRIL 2025",'MASTER TT'!$J$2:$J$68606,"&gt;=1"))</f>
        <v>0</v>
      </c>
      <c r="W340" s="79">
        <f>(COUNTIFS('MASTER TT'!$E$2:$E$68606,$A$2:$A$7563,'MASTER TT'!$B$2:$B$68606,"WEDNESDAY",'MASTER TT'!$C$2:$C$68606,"14*-1*",'MASTER TT'!$AM$2:$AM$68606,"JAN-APRIL 2026",'MASTER TT'!$J$2:$J$68606,"&gt;=1"))</f>
        <v>0</v>
      </c>
      <c r="X340" s="79">
        <f>(COUNTIFS('MASTER TT'!$E$2:$E$68606,$A$2:$A$7563,'MASTER TT'!$B$2:$B$68606,"WEDNESDAY",'MASTER TT'!$C$2:$C$68606,"17*-*",'MASTER TT'!$AM$2:$AM$68606,"JAN-APRIL 2026",'MASTER TT'!$J$2:$J$68606,"&gt;=1"))</f>
        <v>0</v>
      </c>
      <c r="Y340" s="79">
        <f>(COUNTIFS('MASTER TT'!$E$2:$E$68606,$A$2:$A$7563,'MASTER TT'!$B$2:$B$68606,"THURSDAY",'MASTER TT'!$C$2:$C$68606,"08*-1*",'MASTER TT'!$AM$2:$AM$68606,"JAN-APRIL 2026",'MASTER TT'!$J$2:$J$68606,"&gt;=1"))</f>
        <v>0</v>
      </c>
      <c r="Z340" s="79">
        <f>(COUNTIFS('MASTER TT'!$E$2:$E$68606,$A$2:$A$7563,'MASTER TT'!$B$2:$B$68606,"THURSDAY",'MASTER TT'!$C$2:$C$68606,"1100-1*",'MASTER TT'!$AM$2:$AM$68606,"JAN-APRIL 2026",'MASTER TT'!$J$2:$J$68606,"&gt;=1"))</f>
        <v>0</v>
      </c>
      <c r="AA340" s="79">
        <f>(COUNTIFS('MASTER TT'!$E$2:$E$68606,$A$2:$A$7563,'MASTER TT'!$B$2:$B$68606,"MONDAY",'MASTER TT'!$C$2:$C$68606,"1200-1*",'MASTER TT'!$AM$2:$AM$68606,"JAN-APRIL 2025",'MASTER TT'!$J$2:$J$68606,"&gt;=1"))</f>
        <v>0</v>
      </c>
      <c r="AB340" s="79">
        <f>(COUNTIFS('MASTER TT'!$E$2:$E$68606,$A$2:$A$7563,'MASTER TT'!$B$2:$B$68606,"MONDAY",'MASTER TT'!$C$2:$C$68606,"1300-1*",'MASTER TT'!$AM$2:$AM$68606,"JAN-APRIL 2025",'MASTER TT'!$J$2:$J$68606,"&gt;=1"))</f>
        <v>0</v>
      </c>
      <c r="AC340" s="79">
        <f>(COUNTIFS('MASTER TT'!$E$2:$E$68606,$A$2:$A$7563,'MASTER TT'!$B$2:$B$68606,"THURSDAY",'MASTER TT'!$C$2:$C$68606,"14*-1*",'MASTER TT'!$AM$2:$AM$68606,"JAN-APRIL 2026",'MASTER TT'!$J$2:$J$68606,"&gt;=1"))</f>
        <v>0</v>
      </c>
      <c r="AD340" s="79">
        <f>(COUNTIFS('MASTER TT'!$E$2:$E$68606,$A$2:$A$7563,'MASTER TT'!$B$2:$B$68606,"THURSDAY",'MASTER TT'!$C$2:$C$68606,"17*-*",'MASTER TT'!$AM$2:$AM$68606,"JAN-APRIL 2026",'MASTER TT'!$J$2:$J$68606,"&gt;=1"))</f>
        <v>0</v>
      </c>
      <c r="AE340" s="79">
        <f>(COUNTIFS('MASTER TT'!$E$2:$E$68606,$A$2:$A$7563,'MASTER TT'!$B$2:$B$68606,"FRIDAY",'MASTER TT'!$C$2:$C$68606,"08*-1*",'MASTER TT'!$AM$2:$AM$68606,"JAN-APRIL 2026",'MASTER TT'!$J$2:$J$68606,"&gt;=1"))</f>
        <v>0</v>
      </c>
      <c r="AF340" s="79">
        <f>(COUNTIFS('MASTER TT'!$E$2:$E$68606,$A$2:$A$7563,'MASTER TT'!$B$2:$B$68606,"FRIDAY",'MASTER TT'!$C$2:$C$68606,"1100-1*",'MASTER TT'!$AM$2:$AM$68606,"JAN-APRIL 2026",'MASTER TT'!$J$2:$J$68606,"&gt;=1"))</f>
        <v>0</v>
      </c>
      <c r="AG340" s="79">
        <f>(COUNTIFS('MASTER TT'!$E$2:$E$68606,$A$2:$A$7563,'MASTER TT'!$B$2:$B$68606,"MONDAY",'MASTER TT'!$C$2:$C$68606,"1200-1*",'MASTER TT'!$AM$2:$AM$68606,"JAN-APRIL 2025",'MASTER TT'!$J$2:$J$68606,"&gt;=1"))</f>
        <v>0</v>
      </c>
      <c r="AH340" s="79">
        <f>(COUNTIFS('MASTER TT'!$E$2:$E$68606,$A$2:$A$7563,'MASTER TT'!$B$2:$B$68606,"MONDAY",'MASTER TT'!$C$2:$C$68606,"1300-1*",'MASTER TT'!$AM$2:$AM$68606,"JAN-APRIL 2025",'MASTER TT'!$J$2:$J$68606,"&gt;=1"))</f>
        <v>0</v>
      </c>
      <c r="AI340" s="79">
        <f>(COUNTIFS('MASTER TT'!$E$2:$E$68606,$A$2:$A$7563,'MASTER TT'!$B$2:$B$68606,"FRIDAY",'MASTER TT'!$C$2:$C$68606,"14*-1*",'MASTER TT'!$AM$2:$AM$68606,"JAN-APRIL 2026",'MASTER TT'!$J$2:$J$68606,"&gt;=1"))</f>
        <v>0</v>
      </c>
      <c r="AJ340" s="79">
        <f>(COUNTIFS('MASTER TT'!$E$2:$E$68606,$A$2:$A$7563,'MASTER TT'!$B$2:$B$68606,"FRIDAY",'MASTER TT'!$C$2:$C$68606,"17*-*",'MASTER TT'!$AM$2:$AM$68606,"JAN-APRIL 2026",'MASTER TT'!$J$2:$J$68606,"&gt;=1"))</f>
        <v>0</v>
      </c>
      <c r="AK340" s="79">
        <f>(COUNTIFS('MASTER TT'!$E$2:$E$68606,$A$2:$A$7563,'MASTER TT'!$B$2:$B$68606,"SATURDAY",'MASTER TT'!$C$2:$C$68606,"08*-1*",'MASTER TT'!$AM$2:$AM$68606,"JAN-APRIL 2026",'MASTER TT'!$J$2:$J$68606,"&gt;=1"))</f>
        <v>0</v>
      </c>
      <c r="AL340" s="79">
        <f>(COUNTIFS('MASTER TT'!$E$2:$E$68606,$A$2:$A$7563,'MASTER TT'!$B$2:$B$68606,"SATURDAY",'MASTER TT'!$C$2:$C$68606,"1100-1*",'MASTER TT'!$AM$2:$AM$68606,"JAN-APRIL 2026",'MASTER TT'!$J$2:$J$68606,"&gt;=1"))</f>
        <v>0</v>
      </c>
      <c r="AM340" s="79">
        <f>(COUNTIFS('MASTER TT'!$E$2:$E$68606,$A$2:$A$7563,'MASTER TT'!$B$2:$B$68606,"MONDAY",'MASTER TT'!$C$2:$C$68606,"1200-1*",'MASTER TT'!$AM$2:$AM$68606,"JAN-APRIL 2025",'MASTER TT'!$J$2:$J$68606,"&gt;=1"))</f>
        <v>0</v>
      </c>
      <c r="AN340" s="79">
        <f>(COUNTIFS('MASTER TT'!$E$2:$E$68606,$A$2:$A$7563,'MASTER TT'!$B$2:$B$68606,"MONDAY",'MASTER TT'!$C$2:$C$68606,"1300-1*",'MASTER TT'!$AM$2:$AM$68606,"JAN-APRIL 2025",'MASTER TT'!$J$2:$J$68606,"&gt;=1"))</f>
        <v>0</v>
      </c>
      <c r="AO340" s="79">
        <f>(COUNTIFS('MASTER TT'!$E$2:$E$68606,$A$2:$A$7563,'MASTER TT'!$B$2:$B$68606,"MONDAY",'MASTER TT'!$C$2:$C$68606,"14*-1*",'MASTER TT'!$AM$2:$AM$68606,"MAY-AUG 2025",'MASTER TT'!$J$2:$J$68606,"&gt;=1"))</f>
        <v>0</v>
      </c>
      <c r="AP340" s="79">
        <f>(COUNTIFS('MASTER TT'!$E$2:$E$68606,$A$2:$A$7563,'MASTER TT'!$B$2:$B$68606,"SATURDAY",'MASTER TT'!$C$2:$C$68606,"17*-*",'MASTER TT'!$AM$2:$AM$68606,"JAN-APRIL 2026",'MASTER TT'!$J$2:$J$68606,"&gt;=1"))</f>
        <v>0</v>
      </c>
      <c r="AQ340" s="79">
        <f>(COUNTIFS('MASTER TT'!$E$2:$E$68606,$A$2:$A$7563,'MASTER TT'!$B$2:$B$68606,"SUNDAY",'MASTER TT'!$C$2:$C$68606,"08*-1*",'MASTER TT'!$AM$2:$AM$68606,"JAN-APRIL 2026",'MASTER TT'!$J$2:$J$68606,"&gt;=1"))</f>
        <v>0</v>
      </c>
      <c r="AR340" s="79">
        <f>(COUNTIFS('MASTER TT'!$E$2:$E$68607,$A$2:$A$7563,'MASTER TT'!$B$2:$B$68607,"SUNDAY",'MASTER TT'!$C$2:$C$68607,"1100-1*",'MASTER TT'!$AM$2:$AM$68607,"JAN-APRIL 2026",'MASTER TT'!$J$2:$J$68607,"&gt;=1"))</f>
        <v>0</v>
      </c>
      <c r="AS340" s="79">
        <f>(COUNTIFS('MASTER TT'!$E$2:$E$68606,$A$2:$A$7563,'MASTER TT'!$B$2:$B$68606,"SUNDAY",'MASTER TT'!$C$2:$C$68606,"1200-1*",'MASTER TT'!$AM$2:$AM$68606,"JAN-APRIL 2026",'MASTER TT'!$J$2:$J$68606,"&gt;=1"))</f>
        <v>0</v>
      </c>
      <c r="AT340" s="79">
        <f>(COUNTIFS('MASTER TT'!$E$2:$E$68606,$A$2:$A$7563,'MASTER TT'!$B$2:$B$68606,"SUNDAY",'MASTER TT'!$C$2:$C$68606,"1300-1*",'MASTER TT'!$AM$2:$AM$68606,"JAN-APRIL 2026",'MASTER TT'!$J$2:$J$68606,"&gt;=1"))</f>
        <v>0</v>
      </c>
      <c r="AU340" s="79">
        <f>(COUNTIFS('MASTER TT'!$E$2:$E$68606,$A$2:$A$7563,'MASTER TT'!$B$2:$B$68606,"SUNDAY",'MASTER TT'!$C$2:$C$68606,"14*-1*",'MASTER TT'!$AM$2:$AM$68606,"JAN-APRIL 2026",'MASTER TT'!$J$2:$J$68606,"&gt;=1"))</f>
        <v>0</v>
      </c>
      <c r="AV340" s="79">
        <f>(COUNTIFS('MASTER TT'!$E$2:$E$68606,$A$2:$A$7563,'MASTER TT'!$B$2:$B$68606,"SUNDAY",'MASTER TT'!$C$2:$C$68606,"17*-*",'MASTER TT'!$AM$2:$AM$68606,"JAN-APRIL 2026",'MASTER TT'!$J$2:$J$68606,"&gt;=1"))</f>
        <v>0</v>
      </c>
      <c r="AW340" s="28"/>
      <c r="AX340" s="29"/>
      <c r="AY340" s="28"/>
      <c r="AZ340" s="28"/>
      <c r="BA340" s="28"/>
      <c r="BB340" s="28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132"/>
      <c r="BO340" s="132"/>
      <c r="BP340" s="132"/>
      <c r="BQ340" s="132"/>
      <c r="BR340" s="132"/>
      <c r="BS340" s="132"/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32"/>
      <c r="CE340" s="132"/>
      <c r="CF340" s="132"/>
    </row>
    <row r="341" spans="1:84" ht="14.25" customHeight="1">
      <c r="A341" s="125" t="s">
        <v>712</v>
      </c>
      <c r="B341" s="130" t="s">
        <v>510</v>
      </c>
      <c r="C341" s="88"/>
      <c r="D341" s="88"/>
      <c r="E341" s="88"/>
      <c r="F341" s="88" t="s">
        <v>460</v>
      </c>
      <c r="G341" s="79">
        <f>(COUNTIFS('MASTER TT'!$E$2:$E$68606,$A$2:$A$7563,'MASTER TT'!$B$2:$B$68606,"MONDAY",'MASTER TT'!$C$2:$C$68606,"08*-1*",'MASTER TT'!$AM$2:$AM$68606,"JAN-APRIL 2026",'MASTER TT'!$J$2:$J$68606,"&gt;=1"))</f>
        <v>0</v>
      </c>
      <c r="H341" s="79">
        <f>(COUNTIFS('MASTER TT'!$E$2:$E$68602,$A$2:$A$7563,'MASTER TT'!$B$2:$B$68602,"MONDAY",'MASTER TT'!$C$2:$C$68602,"1100-1*",'MASTER TT'!$AM$2:$AM$68602,"JAN-APRIL 2026",'MASTER TT'!$J$2:$J$68602,"&gt;=1"))</f>
        <v>0</v>
      </c>
      <c r="I341" s="79">
        <f>(COUNTIFS('MASTER TT'!$E$2:$E$68606,$A$2:$A$7563,'MASTER TT'!$B$2:$B$68606,"MONDAY",'MASTER TT'!$C$2:$C$68606,"1200-1*",'MASTER TT'!$AM$2:$AM$68606,"JAN-APRIL 2025",'MASTER TT'!$J$2:$J$68606,"&gt;=1"))</f>
        <v>0</v>
      </c>
      <c r="J341" s="79">
        <f>(COUNTIFS('MASTER TT'!$E$2:$E$68606,$A$2:$A$7563,'MASTER TT'!$B$2:$B$68606,"MONDAY",'MASTER TT'!$C$2:$C$68606,"1300-1*",'MASTER TT'!$AM$2:$AM$68606,"JAN-APRIL 2025",'MASTER TT'!$J$2:$J$68606,"&gt;=1"))</f>
        <v>0</v>
      </c>
      <c r="K341" s="79">
        <f>(COUNTIFS('MASTER TT'!$E$2:$E$68606,$A$2:$A$7563,'MASTER TT'!$B$2:$B$68606,"MONDAY",'MASTER TT'!$C$2:$C$68606,"14*-1*",'MASTER TT'!$AM$2:$AM$68606,"JAN-APRIL 2026",'MASTER TT'!$J$2:$J$68606,"&gt;=1"))</f>
        <v>0</v>
      </c>
      <c r="L341" s="79">
        <f>(COUNTIFS('MASTER TT'!$E$2:$E$68606,$A$2:$A$7563,'MASTER TT'!$B$2:$B$68606,"MONDAY",'MASTER TT'!$C$2:$C$68606,"17*-*",'MASTER TT'!$AM$2:$AM$68606,"JAN-APRIL 2026",'MASTER TT'!$J$2:$J$68606,"&gt;=1"))</f>
        <v>0</v>
      </c>
      <c r="M341" s="79">
        <f>(COUNTIFS('MASTER TT'!$E$2:$E$68606,$A$2:$A$7563,'MASTER TT'!$B$2:$B$68606,"TUESDAY",'MASTER TT'!$C$2:$C$68606,"08*-1*",'MASTER TT'!$AM$2:$AM$68606,"JAN-APRIL 2026",'MASTER TT'!$J$2:$J$68606,"&gt;=1"))</f>
        <v>0</v>
      </c>
      <c r="N341" s="79">
        <f>(COUNTIFS('MASTER TT'!$E$2:$E$68606,$A$2:$A$7563,'MASTER TT'!$B$2:$B$68606,"TUESDAY",'MASTER TT'!$C$2:$C$68606,"1100-1*",'MASTER TT'!$AM$2:$AM$68606,"JAN-APRIL 2026",'MASTER TT'!$J$2:$J$68606,"&gt;=1"))</f>
        <v>0</v>
      </c>
      <c r="O341" s="79">
        <f>(COUNTIFS('MASTER TT'!$E$2:$E$68606,$A$2:$A$7563,'MASTER TT'!$B$2:$B$68606,"MONDAY",'MASTER TT'!$C$2:$C$68606,"1200-1*",'MASTER TT'!$AM$2:$AM$68606,"JAN-APRIL 2025",'MASTER TT'!$J$2:$J$68606,"&gt;=1"))</f>
        <v>0</v>
      </c>
      <c r="P341" s="79">
        <f>(COUNTIFS('MASTER TT'!$E$2:$E$68606,$A$2:$A$7563,'MASTER TT'!$B$2:$B$68606,"TUESDAY",'MASTER TT'!$C$2:$C$68606,"1300-1*",'MASTER TT'!$AM$2:$AM$68606,"JAN-APRIL 2026",'MASTER TT'!$J$2:$J$68606,"&gt;=1"))</f>
        <v>0</v>
      </c>
      <c r="Q341" s="79">
        <f>(COUNTIFS('MASTER TT'!$E$2:$E$68606,$A$2:$A$7563,'MASTER TT'!$B$2:$B$68606,"TUESDAY",'MASTER TT'!$C$2:$C$68606,"14*-1*",'MASTER TT'!$AM$2:$AM$68606,"JAN-APRIL 2026",'MASTER TT'!$J$2:$J$68606,"&gt;=1"))</f>
        <v>0</v>
      </c>
      <c r="R341" s="79">
        <f>(COUNTIFS('MASTER TT'!$E$2:$E$68606,$A$2:$A$7563,'MASTER TT'!$B$2:$B$68606,"TUESDAY",'MASTER TT'!$C$2:$C$68606,"17*-*",'MASTER TT'!$AM$2:$AM$68606,"SEP-DEC  2025",'MASTER TT'!$J$2:$J$68606,"&gt;=1"))</f>
        <v>0</v>
      </c>
      <c r="S341" s="79">
        <f>(COUNTIFS('MASTER TT'!$E$2:$E$68606,$A$2:$A$7563,'MASTER TT'!$B$2:$B$68606,"WEDNESDAY",'MASTER TT'!$C$2:$C$68606,"08*-1*",'MASTER TT'!$AM$2:$AM$68606,"JAN-APRIL 2026",'MASTER TT'!$J$2:$J$68606,"&gt;=1"))</f>
        <v>0</v>
      </c>
      <c r="T341" s="79">
        <f>(COUNTIFS('MASTER TT'!$E$2:$E$68606,$A$2:$A$7563,'MASTER TT'!$B$2:$B$68606,"WEDNESDAY",'MASTER TT'!$C$2:$C$68606,"1100-1*",'MASTER TT'!$AM$2:$AM$68606,"JAN-APRIL 2026",'MASTER TT'!$J$2:$J$68606,"&gt;=1"))</f>
        <v>0</v>
      </c>
      <c r="U341" s="79">
        <f>(COUNTIFS('MASTER TT'!$E$2:$E$68606,$A$2:$A$7563,'MASTER TT'!$B$2:$B$68606,"MONDAY",'MASTER TT'!$C$2:$C$68606,"1200-1*",'MASTER TT'!$AM$2:$AM$68606,"JAN-APRIL 2025",'MASTER TT'!$J$2:$J$68606,"&gt;=1"))</f>
        <v>0</v>
      </c>
      <c r="V341" s="79">
        <f>(COUNTIFS('MASTER TT'!$E$2:$E$68606,$A$2:$A$7563,'MASTER TT'!$B$2:$B$68606,"MONDAY",'MASTER TT'!$C$2:$C$68606,"1300-1*",'MASTER TT'!$AM$2:$AM$68606,"JAN-APRIL 2025",'MASTER TT'!$J$2:$J$68606,"&gt;=1"))</f>
        <v>0</v>
      </c>
      <c r="W341" s="79">
        <f>(COUNTIFS('MASTER TT'!$E$2:$E$68606,$A$2:$A$7563,'MASTER TT'!$B$2:$B$68606,"WEDNESDAY",'MASTER TT'!$C$2:$C$68606,"14*-1*",'MASTER TT'!$AM$2:$AM$68606,"JAN-APRIL 2026",'MASTER TT'!$J$2:$J$68606,"&gt;=1"))</f>
        <v>0</v>
      </c>
      <c r="X341" s="79">
        <f>(COUNTIFS('MASTER TT'!$E$2:$E$68606,$A$2:$A$7563,'MASTER TT'!$B$2:$B$68606,"WEDNESDAY",'MASTER TT'!$C$2:$C$68606,"17*-*",'MASTER TT'!$AM$2:$AM$68606,"JAN-APRIL 2026",'MASTER TT'!$J$2:$J$68606,"&gt;=1"))</f>
        <v>0</v>
      </c>
      <c r="Y341" s="79">
        <f>(COUNTIFS('MASTER TT'!$E$2:$E$68606,$A$2:$A$7563,'MASTER TT'!$B$2:$B$68606,"THURSDAY",'MASTER TT'!$C$2:$C$68606,"08*-1*",'MASTER TT'!$AM$2:$AM$68606,"JAN-APRIL 2026",'MASTER TT'!$J$2:$J$68606,"&gt;=1"))</f>
        <v>0</v>
      </c>
      <c r="Z341" s="79">
        <f>(COUNTIFS('MASTER TT'!$E$2:$E$68606,$A$2:$A$7563,'MASTER TT'!$B$2:$B$68606,"THURSDAY",'MASTER TT'!$C$2:$C$68606,"1100-1*",'MASTER TT'!$AM$2:$AM$68606,"JAN-APRIL 2026",'MASTER TT'!$J$2:$J$68606,"&gt;=1"))</f>
        <v>0</v>
      </c>
      <c r="AA341" s="79">
        <f>(COUNTIFS('MASTER TT'!$E$2:$E$68606,$A$2:$A$7563,'MASTER TT'!$B$2:$B$68606,"MONDAY",'MASTER TT'!$C$2:$C$68606,"1200-1*",'MASTER TT'!$AM$2:$AM$68606,"JAN-APRIL 2025",'MASTER TT'!$J$2:$J$68606,"&gt;=1"))</f>
        <v>0</v>
      </c>
      <c r="AB341" s="79">
        <f>(COUNTIFS('MASTER TT'!$E$2:$E$68606,$A$2:$A$7563,'MASTER TT'!$B$2:$B$68606,"MONDAY",'MASTER TT'!$C$2:$C$68606,"1300-1*",'MASTER TT'!$AM$2:$AM$68606,"JAN-APRIL 2025",'MASTER TT'!$J$2:$J$68606,"&gt;=1"))</f>
        <v>0</v>
      </c>
      <c r="AC341" s="79">
        <f>(COUNTIFS('MASTER TT'!$E$2:$E$68606,$A$2:$A$7563,'MASTER TT'!$B$2:$B$68606,"THURSDAY",'MASTER TT'!$C$2:$C$68606,"14*-1*",'MASTER TT'!$AM$2:$AM$68606,"JAN-APRIL 2026",'MASTER TT'!$J$2:$J$68606,"&gt;=1"))</f>
        <v>0</v>
      </c>
      <c r="AD341" s="79">
        <f>(COUNTIFS('MASTER TT'!$E$2:$E$68606,$A$2:$A$7563,'MASTER TT'!$B$2:$B$68606,"THURSDAY",'MASTER TT'!$C$2:$C$68606,"17*-*",'MASTER TT'!$AM$2:$AM$68606,"JAN-APRIL 2026",'MASTER TT'!$J$2:$J$68606,"&gt;=1"))</f>
        <v>0</v>
      </c>
      <c r="AE341" s="79">
        <f>(COUNTIFS('MASTER TT'!$E$2:$E$68606,$A$2:$A$7563,'MASTER TT'!$B$2:$B$68606,"FRIDAY",'MASTER TT'!$C$2:$C$68606,"08*-1*",'MASTER TT'!$AM$2:$AM$68606,"JAN-APRIL 2026",'MASTER TT'!$J$2:$J$68606,"&gt;=1"))</f>
        <v>0</v>
      </c>
      <c r="AF341" s="79">
        <f>(COUNTIFS('MASTER TT'!$E$2:$E$68606,$A$2:$A$7563,'MASTER TT'!$B$2:$B$68606,"FRIDAY",'MASTER TT'!$C$2:$C$68606,"1100-1*",'MASTER TT'!$AM$2:$AM$68606,"JAN-APRIL 2026",'MASTER TT'!$J$2:$J$68606,"&gt;=1"))</f>
        <v>0</v>
      </c>
      <c r="AG341" s="79">
        <f>(COUNTIFS('MASTER TT'!$E$2:$E$68606,$A$2:$A$7563,'MASTER TT'!$B$2:$B$68606,"MONDAY",'MASTER TT'!$C$2:$C$68606,"1200-1*",'MASTER TT'!$AM$2:$AM$68606,"JAN-APRIL 2025",'MASTER TT'!$J$2:$J$68606,"&gt;=1"))</f>
        <v>0</v>
      </c>
      <c r="AH341" s="79">
        <f>(COUNTIFS('MASTER TT'!$E$2:$E$68606,$A$2:$A$7563,'MASTER TT'!$B$2:$B$68606,"MONDAY",'MASTER TT'!$C$2:$C$68606,"1300-1*",'MASTER TT'!$AM$2:$AM$68606,"JAN-APRIL 2025",'MASTER TT'!$J$2:$J$68606,"&gt;=1"))</f>
        <v>0</v>
      </c>
      <c r="AI341" s="79">
        <f>(COUNTIFS('MASTER TT'!$E$2:$E$68606,$A$2:$A$7563,'MASTER TT'!$B$2:$B$68606,"FRIDAY",'MASTER TT'!$C$2:$C$68606,"14*-1*",'MASTER TT'!$AM$2:$AM$68606,"JAN-APRIL 2026",'MASTER TT'!$J$2:$J$68606,"&gt;=1"))</f>
        <v>0</v>
      </c>
      <c r="AJ341" s="79">
        <f>(COUNTIFS('MASTER TT'!$E$2:$E$68606,$A$2:$A$7563,'MASTER TT'!$B$2:$B$68606,"FRIDAY",'MASTER TT'!$C$2:$C$68606,"17*-*",'MASTER TT'!$AM$2:$AM$68606,"JAN-APRIL 2026",'MASTER TT'!$J$2:$J$68606,"&gt;=1"))</f>
        <v>0</v>
      </c>
      <c r="AK341" s="79">
        <f>(COUNTIFS('MASTER TT'!$E$2:$E$68606,$A$2:$A$7563,'MASTER TT'!$B$2:$B$68606,"SATURDAY",'MASTER TT'!$C$2:$C$68606,"08*-1*",'MASTER TT'!$AM$2:$AM$68606,"JAN-APRIL 2026",'MASTER TT'!$J$2:$J$68606,"&gt;=1"))</f>
        <v>0</v>
      </c>
      <c r="AL341" s="79">
        <f>(COUNTIFS('MASTER TT'!$E$2:$E$68606,$A$2:$A$7563,'MASTER TT'!$B$2:$B$68606,"SATURDAY",'MASTER TT'!$C$2:$C$68606,"1100-1*",'MASTER TT'!$AM$2:$AM$68606,"JAN-APRIL 2026",'MASTER TT'!$J$2:$J$68606,"&gt;=1"))</f>
        <v>0</v>
      </c>
      <c r="AM341" s="79">
        <f>(COUNTIFS('MASTER TT'!$E$2:$E$68606,$A$2:$A$7563,'MASTER TT'!$B$2:$B$68606,"MONDAY",'MASTER TT'!$C$2:$C$68606,"1200-1*",'MASTER TT'!$AM$2:$AM$68606,"JAN-APRIL 2025",'MASTER TT'!$J$2:$J$68606,"&gt;=1"))</f>
        <v>0</v>
      </c>
      <c r="AN341" s="79">
        <f>(COUNTIFS('MASTER TT'!$E$2:$E$68606,$A$2:$A$7563,'MASTER TT'!$B$2:$B$68606,"MONDAY",'MASTER TT'!$C$2:$C$68606,"1300-1*",'MASTER TT'!$AM$2:$AM$68606,"JAN-APRIL 2025",'MASTER TT'!$J$2:$J$68606,"&gt;=1"))</f>
        <v>0</v>
      </c>
      <c r="AO341" s="79">
        <f>(COUNTIFS('MASTER TT'!$E$2:$E$68606,$A$2:$A$7563,'MASTER TT'!$B$2:$B$68606,"MONDAY",'MASTER TT'!$C$2:$C$68606,"14*-1*",'MASTER TT'!$AM$2:$AM$68606,"MAY-AUG 2025",'MASTER TT'!$J$2:$J$68606,"&gt;=1"))</f>
        <v>0</v>
      </c>
      <c r="AP341" s="79">
        <f>(COUNTIFS('MASTER TT'!$E$2:$E$68606,$A$2:$A$7563,'MASTER TT'!$B$2:$B$68606,"SATURDAY",'MASTER TT'!$C$2:$C$68606,"17*-*",'MASTER TT'!$AM$2:$AM$68606,"JAN-APRIL 2026",'MASTER TT'!$J$2:$J$68606,"&gt;=1"))</f>
        <v>0</v>
      </c>
      <c r="AQ341" s="79">
        <f>(COUNTIFS('MASTER TT'!$E$2:$E$68606,$A$2:$A$7563,'MASTER TT'!$B$2:$B$68606,"SUNDAY",'MASTER TT'!$C$2:$C$68606,"08*-1*",'MASTER TT'!$AM$2:$AM$68606,"JAN-APRIL 2026",'MASTER TT'!$J$2:$J$68606,"&gt;=1"))</f>
        <v>0</v>
      </c>
      <c r="AR341" s="79">
        <f>(COUNTIFS('MASTER TT'!$E$2:$E$68607,$A$2:$A$7563,'MASTER TT'!$B$2:$B$68607,"SUNDAY",'MASTER TT'!$C$2:$C$68607,"1100-1*",'MASTER TT'!$AM$2:$AM$68607,"JAN-APRIL 2026",'MASTER TT'!$J$2:$J$68607,"&gt;=1"))</f>
        <v>0</v>
      </c>
      <c r="AS341" s="79">
        <f>(COUNTIFS('MASTER TT'!$E$2:$E$68606,$A$2:$A$7563,'MASTER TT'!$B$2:$B$68606,"SUNDAY",'MASTER TT'!$C$2:$C$68606,"1200-1*",'MASTER TT'!$AM$2:$AM$68606,"JAN-APRIL 2026",'MASTER TT'!$J$2:$J$68606,"&gt;=1"))</f>
        <v>0</v>
      </c>
      <c r="AT341" s="79">
        <f>(COUNTIFS('MASTER TT'!$E$2:$E$68606,$A$2:$A$7563,'MASTER TT'!$B$2:$B$68606,"SUNDAY",'MASTER TT'!$C$2:$C$68606,"1300-1*",'MASTER TT'!$AM$2:$AM$68606,"JAN-APRIL 2026",'MASTER TT'!$J$2:$J$68606,"&gt;=1"))</f>
        <v>0</v>
      </c>
      <c r="AU341" s="79">
        <f>(COUNTIFS('MASTER TT'!$E$2:$E$68606,$A$2:$A$7563,'MASTER TT'!$B$2:$B$68606,"SUNDAY",'MASTER TT'!$C$2:$C$68606,"14*-1*",'MASTER TT'!$AM$2:$AM$68606,"JAN-APRIL 2026",'MASTER TT'!$J$2:$J$68606,"&gt;=1"))</f>
        <v>0</v>
      </c>
      <c r="AV341" s="79">
        <f>(COUNTIFS('MASTER TT'!$E$2:$E$68606,$A$2:$A$7563,'MASTER TT'!$B$2:$B$68606,"SUNDAY",'MASTER TT'!$C$2:$C$68606,"17*-*",'MASTER TT'!$AM$2:$AM$68606,"JAN-APRIL 2026",'MASTER TT'!$J$2:$J$68606,"&gt;=1"))</f>
        <v>0</v>
      </c>
      <c r="AW341" s="28"/>
      <c r="AX341" s="29"/>
      <c r="AY341" s="28"/>
      <c r="AZ341" s="28"/>
      <c r="BA341" s="28"/>
      <c r="BB341" s="28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132"/>
      <c r="BO341" s="132"/>
      <c r="BP341" s="132"/>
      <c r="BQ341" s="132"/>
      <c r="BR341" s="132"/>
      <c r="BS341" s="132"/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32"/>
      <c r="CE341" s="132"/>
      <c r="CF341" s="132"/>
    </row>
    <row r="342" spans="1:84" ht="14.25" customHeight="1">
      <c r="A342" s="125" t="s">
        <v>713</v>
      </c>
      <c r="B342" s="130" t="s">
        <v>510</v>
      </c>
      <c r="C342" s="88"/>
      <c r="D342" s="88"/>
      <c r="E342" s="88"/>
      <c r="F342" s="88" t="s">
        <v>460</v>
      </c>
      <c r="G342" s="79">
        <f>(COUNTIFS('MASTER TT'!$E$2:$E$68606,$A$2:$A$7563,'MASTER TT'!$B$2:$B$68606,"MONDAY",'MASTER TT'!$C$2:$C$68606,"08*-1*",'MASTER TT'!$AM$2:$AM$68606,"JAN-APRIL 2026",'MASTER TT'!$J$2:$J$68606,"&gt;=1"))</f>
        <v>0</v>
      </c>
      <c r="H342" s="79">
        <f>(COUNTIFS('MASTER TT'!$E$2:$E$68602,$A$2:$A$7563,'MASTER TT'!$B$2:$B$68602,"MONDAY",'MASTER TT'!$C$2:$C$68602,"1100-1*",'MASTER TT'!$AM$2:$AM$68602,"JAN-APRIL 2026",'MASTER TT'!$J$2:$J$68602,"&gt;=1"))</f>
        <v>0</v>
      </c>
      <c r="I342" s="79">
        <f>(COUNTIFS('MASTER TT'!$E$2:$E$68606,$A$2:$A$7563,'MASTER TT'!$B$2:$B$68606,"MONDAY",'MASTER TT'!$C$2:$C$68606,"1200-1*",'MASTER TT'!$AM$2:$AM$68606,"JAN-APRIL 2025",'MASTER TT'!$J$2:$J$68606,"&gt;=1"))</f>
        <v>0</v>
      </c>
      <c r="J342" s="79">
        <f>(COUNTIFS('MASTER TT'!$E$2:$E$68606,$A$2:$A$7563,'MASTER TT'!$B$2:$B$68606,"MONDAY",'MASTER TT'!$C$2:$C$68606,"1300-1*",'MASTER TT'!$AM$2:$AM$68606,"JAN-APRIL 2025",'MASTER TT'!$J$2:$J$68606,"&gt;=1"))</f>
        <v>0</v>
      </c>
      <c r="K342" s="79">
        <f>(COUNTIFS('MASTER TT'!$E$2:$E$68606,$A$2:$A$7563,'MASTER TT'!$B$2:$B$68606,"MONDAY",'MASTER TT'!$C$2:$C$68606,"14*-1*",'MASTER TT'!$AM$2:$AM$68606,"JAN-APRIL 2026",'MASTER TT'!$J$2:$J$68606,"&gt;=1"))</f>
        <v>0</v>
      </c>
      <c r="L342" s="79">
        <f>(COUNTIFS('MASTER TT'!$E$2:$E$68606,$A$2:$A$7563,'MASTER TT'!$B$2:$B$68606,"MONDAY",'MASTER TT'!$C$2:$C$68606,"17*-*",'MASTER TT'!$AM$2:$AM$68606,"JAN-APRIL 2026",'MASTER TT'!$J$2:$J$68606,"&gt;=1"))</f>
        <v>0</v>
      </c>
      <c r="M342" s="79">
        <f>(COUNTIFS('MASTER TT'!$E$2:$E$68606,$A$2:$A$7563,'MASTER TT'!$B$2:$B$68606,"TUESDAY",'MASTER TT'!$C$2:$C$68606,"08*-1*",'MASTER TT'!$AM$2:$AM$68606,"JAN-APRIL 2026",'MASTER TT'!$J$2:$J$68606,"&gt;=1"))</f>
        <v>0</v>
      </c>
      <c r="N342" s="79">
        <f>(COUNTIFS('MASTER TT'!$E$2:$E$68606,$A$2:$A$7563,'MASTER TT'!$B$2:$B$68606,"TUESDAY",'MASTER TT'!$C$2:$C$68606,"1100-1*",'MASTER TT'!$AM$2:$AM$68606,"JAN-APRIL 2026",'MASTER TT'!$J$2:$J$68606,"&gt;=1"))</f>
        <v>0</v>
      </c>
      <c r="O342" s="79">
        <f>(COUNTIFS('MASTER TT'!$E$2:$E$68606,$A$2:$A$7563,'MASTER TT'!$B$2:$B$68606,"MONDAY",'MASTER TT'!$C$2:$C$68606,"1200-1*",'MASTER TT'!$AM$2:$AM$68606,"JAN-APRIL 2025",'MASTER TT'!$J$2:$J$68606,"&gt;=1"))</f>
        <v>0</v>
      </c>
      <c r="P342" s="79">
        <f>(COUNTIFS('MASTER TT'!$E$2:$E$68606,$A$2:$A$7563,'MASTER TT'!$B$2:$B$68606,"TUESDAY",'MASTER TT'!$C$2:$C$68606,"1300-1*",'MASTER TT'!$AM$2:$AM$68606,"JAN-APRIL 2026",'MASTER TT'!$J$2:$J$68606,"&gt;=1"))</f>
        <v>0</v>
      </c>
      <c r="Q342" s="79">
        <f>(COUNTIFS('MASTER TT'!$E$2:$E$68606,$A$2:$A$7563,'MASTER TT'!$B$2:$B$68606,"TUESDAY",'MASTER TT'!$C$2:$C$68606,"14*-1*",'MASTER TT'!$AM$2:$AM$68606,"JAN-APRIL 2026",'MASTER TT'!$J$2:$J$68606,"&gt;=1"))</f>
        <v>0</v>
      </c>
      <c r="R342" s="79">
        <f>(COUNTIFS('MASTER TT'!$E$2:$E$68606,$A$2:$A$7563,'MASTER TT'!$B$2:$B$68606,"TUESDAY",'MASTER TT'!$C$2:$C$68606,"17*-*",'MASTER TT'!$AM$2:$AM$68606,"SEP-DEC  2025",'MASTER TT'!$J$2:$J$68606,"&gt;=1"))</f>
        <v>0</v>
      </c>
      <c r="S342" s="79">
        <f>(COUNTIFS('MASTER TT'!$E$2:$E$68606,$A$2:$A$7563,'MASTER TT'!$B$2:$B$68606,"WEDNESDAY",'MASTER TT'!$C$2:$C$68606,"08*-1*",'MASTER TT'!$AM$2:$AM$68606,"JAN-APRIL 2026",'MASTER TT'!$J$2:$J$68606,"&gt;=1"))</f>
        <v>0</v>
      </c>
      <c r="T342" s="79">
        <f>(COUNTIFS('MASTER TT'!$E$2:$E$68606,$A$2:$A$7563,'MASTER TT'!$B$2:$B$68606,"WEDNESDAY",'MASTER TT'!$C$2:$C$68606,"1100-1*",'MASTER TT'!$AM$2:$AM$68606,"JAN-APRIL 2026",'MASTER TT'!$J$2:$J$68606,"&gt;=1"))</f>
        <v>0</v>
      </c>
      <c r="U342" s="79">
        <f>(COUNTIFS('MASTER TT'!$E$2:$E$68606,$A$2:$A$7563,'MASTER TT'!$B$2:$B$68606,"MONDAY",'MASTER TT'!$C$2:$C$68606,"1200-1*",'MASTER TT'!$AM$2:$AM$68606,"JAN-APRIL 2025",'MASTER TT'!$J$2:$J$68606,"&gt;=1"))</f>
        <v>0</v>
      </c>
      <c r="V342" s="79">
        <f>(COUNTIFS('MASTER TT'!$E$2:$E$68606,$A$2:$A$7563,'MASTER TT'!$B$2:$B$68606,"MONDAY",'MASTER TT'!$C$2:$C$68606,"1300-1*",'MASTER TT'!$AM$2:$AM$68606,"JAN-APRIL 2025",'MASTER TT'!$J$2:$J$68606,"&gt;=1"))</f>
        <v>0</v>
      </c>
      <c r="W342" s="79">
        <f>(COUNTIFS('MASTER TT'!$E$2:$E$68606,$A$2:$A$7563,'MASTER TT'!$B$2:$B$68606,"WEDNESDAY",'MASTER TT'!$C$2:$C$68606,"14*-1*",'MASTER TT'!$AM$2:$AM$68606,"JAN-APRIL 2026",'MASTER TT'!$J$2:$J$68606,"&gt;=1"))</f>
        <v>0</v>
      </c>
      <c r="X342" s="79">
        <f>(COUNTIFS('MASTER TT'!$E$2:$E$68606,$A$2:$A$7563,'MASTER TT'!$B$2:$B$68606,"WEDNESDAY",'MASTER TT'!$C$2:$C$68606,"17*-*",'MASTER TT'!$AM$2:$AM$68606,"JAN-APRIL 2026",'MASTER TT'!$J$2:$J$68606,"&gt;=1"))</f>
        <v>0</v>
      </c>
      <c r="Y342" s="79">
        <f>(COUNTIFS('MASTER TT'!$E$2:$E$68606,$A$2:$A$7563,'MASTER TT'!$B$2:$B$68606,"THURSDAY",'MASTER TT'!$C$2:$C$68606,"08*-1*",'MASTER TT'!$AM$2:$AM$68606,"JAN-APRIL 2026",'MASTER TT'!$J$2:$J$68606,"&gt;=1"))</f>
        <v>0</v>
      </c>
      <c r="Z342" s="79">
        <f>(COUNTIFS('MASTER TT'!$E$2:$E$68606,$A$2:$A$7563,'MASTER TT'!$B$2:$B$68606,"THURSDAY",'MASTER TT'!$C$2:$C$68606,"1100-1*",'MASTER TT'!$AM$2:$AM$68606,"JAN-APRIL 2026",'MASTER TT'!$J$2:$J$68606,"&gt;=1"))</f>
        <v>0</v>
      </c>
      <c r="AA342" s="79">
        <f>(COUNTIFS('MASTER TT'!$E$2:$E$68606,$A$2:$A$7563,'MASTER TT'!$B$2:$B$68606,"MONDAY",'MASTER TT'!$C$2:$C$68606,"1200-1*",'MASTER TT'!$AM$2:$AM$68606,"JAN-APRIL 2025",'MASTER TT'!$J$2:$J$68606,"&gt;=1"))</f>
        <v>0</v>
      </c>
      <c r="AB342" s="79">
        <f>(COUNTIFS('MASTER TT'!$E$2:$E$68606,$A$2:$A$7563,'MASTER TT'!$B$2:$B$68606,"MONDAY",'MASTER TT'!$C$2:$C$68606,"1300-1*",'MASTER TT'!$AM$2:$AM$68606,"JAN-APRIL 2025",'MASTER TT'!$J$2:$J$68606,"&gt;=1"))</f>
        <v>0</v>
      </c>
      <c r="AC342" s="79">
        <f>(COUNTIFS('MASTER TT'!$E$2:$E$68606,$A$2:$A$7563,'MASTER TT'!$B$2:$B$68606,"THURSDAY",'MASTER TT'!$C$2:$C$68606,"14*-1*",'MASTER TT'!$AM$2:$AM$68606,"JAN-APRIL 2026",'MASTER TT'!$J$2:$J$68606,"&gt;=1"))</f>
        <v>0</v>
      </c>
      <c r="AD342" s="79">
        <f>(COUNTIFS('MASTER TT'!$E$2:$E$68606,$A$2:$A$7563,'MASTER TT'!$B$2:$B$68606,"THURSDAY",'MASTER TT'!$C$2:$C$68606,"17*-*",'MASTER TT'!$AM$2:$AM$68606,"JAN-APRIL 2026",'MASTER TT'!$J$2:$J$68606,"&gt;=1"))</f>
        <v>0</v>
      </c>
      <c r="AE342" s="79">
        <f>(COUNTIFS('MASTER TT'!$E$2:$E$68606,$A$2:$A$7563,'MASTER TT'!$B$2:$B$68606,"FRIDAY",'MASTER TT'!$C$2:$C$68606,"08*-1*",'MASTER TT'!$AM$2:$AM$68606,"JAN-APRIL 2026",'MASTER TT'!$J$2:$J$68606,"&gt;=1"))</f>
        <v>0</v>
      </c>
      <c r="AF342" s="79">
        <f>(COUNTIFS('MASTER TT'!$E$2:$E$68606,$A$2:$A$7563,'MASTER TT'!$B$2:$B$68606,"FRIDAY",'MASTER TT'!$C$2:$C$68606,"1100-1*",'MASTER TT'!$AM$2:$AM$68606,"JAN-APRIL 2026",'MASTER TT'!$J$2:$J$68606,"&gt;=1"))</f>
        <v>0</v>
      </c>
      <c r="AG342" s="79">
        <f>(COUNTIFS('MASTER TT'!$E$2:$E$68606,$A$2:$A$7563,'MASTER TT'!$B$2:$B$68606,"MONDAY",'MASTER TT'!$C$2:$C$68606,"1200-1*",'MASTER TT'!$AM$2:$AM$68606,"JAN-APRIL 2025",'MASTER TT'!$J$2:$J$68606,"&gt;=1"))</f>
        <v>0</v>
      </c>
      <c r="AH342" s="79">
        <f>(COUNTIFS('MASTER TT'!$E$2:$E$68606,$A$2:$A$7563,'MASTER TT'!$B$2:$B$68606,"MONDAY",'MASTER TT'!$C$2:$C$68606,"1300-1*",'MASTER TT'!$AM$2:$AM$68606,"JAN-APRIL 2025",'MASTER TT'!$J$2:$J$68606,"&gt;=1"))</f>
        <v>0</v>
      </c>
      <c r="AI342" s="79">
        <f>(COUNTIFS('MASTER TT'!$E$2:$E$68606,$A$2:$A$7563,'MASTER TT'!$B$2:$B$68606,"FRIDAY",'MASTER TT'!$C$2:$C$68606,"14*-1*",'MASTER TT'!$AM$2:$AM$68606,"JAN-APRIL 2026",'MASTER TT'!$J$2:$J$68606,"&gt;=1"))</f>
        <v>0</v>
      </c>
      <c r="AJ342" s="79">
        <f>(COUNTIFS('MASTER TT'!$E$2:$E$68606,$A$2:$A$7563,'MASTER TT'!$B$2:$B$68606,"FRIDAY",'MASTER TT'!$C$2:$C$68606,"17*-*",'MASTER TT'!$AM$2:$AM$68606,"JAN-APRIL 2026",'MASTER TT'!$J$2:$J$68606,"&gt;=1"))</f>
        <v>0</v>
      </c>
      <c r="AK342" s="79">
        <f>(COUNTIFS('MASTER TT'!$E$2:$E$68606,$A$2:$A$7563,'MASTER TT'!$B$2:$B$68606,"SATURDAY",'MASTER TT'!$C$2:$C$68606,"08*-1*",'MASTER TT'!$AM$2:$AM$68606,"JAN-APRIL 2026",'MASTER TT'!$J$2:$J$68606,"&gt;=1"))</f>
        <v>0</v>
      </c>
      <c r="AL342" s="79">
        <f>(COUNTIFS('MASTER TT'!$E$2:$E$68606,$A$2:$A$7563,'MASTER TT'!$B$2:$B$68606,"SATURDAY",'MASTER TT'!$C$2:$C$68606,"1100-1*",'MASTER TT'!$AM$2:$AM$68606,"JAN-APRIL 2026",'MASTER TT'!$J$2:$J$68606,"&gt;=1"))</f>
        <v>0</v>
      </c>
      <c r="AM342" s="79">
        <f>(COUNTIFS('MASTER TT'!$E$2:$E$68606,$A$2:$A$7563,'MASTER TT'!$B$2:$B$68606,"MONDAY",'MASTER TT'!$C$2:$C$68606,"1200-1*",'MASTER TT'!$AM$2:$AM$68606,"JAN-APRIL 2025",'MASTER TT'!$J$2:$J$68606,"&gt;=1"))</f>
        <v>0</v>
      </c>
      <c r="AN342" s="79">
        <f>(COUNTIFS('MASTER TT'!$E$2:$E$68606,$A$2:$A$7563,'MASTER TT'!$B$2:$B$68606,"MONDAY",'MASTER TT'!$C$2:$C$68606,"1300-1*",'MASTER TT'!$AM$2:$AM$68606,"JAN-APRIL 2025",'MASTER TT'!$J$2:$J$68606,"&gt;=1"))</f>
        <v>0</v>
      </c>
      <c r="AO342" s="79">
        <f>(COUNTIFS('MASTER TT'!$E$2:$E$68606,$A$2:$A$7563,'MASTER TT'!$B$2:$B$68606,"MONDAY",'MASTER TT'!$C$2:$C$68606,"14*-1*",'MASTER TT'!$AM$2:$AM$68606,"MAY-AUG 2025",'MASTER TT'!$J$2:$J$68606,"&gt;=1"))</f>
        <v>0</v>
      </c>
      <c r="AP342" s="79">
        <f>(COUNTIFS('MASTER TT'!$E$2:$E$68606,$A$2:$A$7563,'MASTER TT'!$B$2:$B$68606,"SATURDAY",'MASTER TT'!$C$2:$C$68606,"17*-*",'MASTER TT'!$AM$2:$AM$68606,"JAN-APRIL 2026",'MASTER TT'!$J$2:$J$68606,"&gt;=1"))</f>
        <v>0</v>
      </c>
      <c r="AQ342" s="79">
        <f>(COUNTIFS('MASTER TT'!$E$2:$E$68606,$A$2:$A$7563,'MASTER TT'!$B$2:$B$68606,"SUNDAY",'MASTER TT'!$C$2:$C$68606,"08*-1*",'MASTER TT'!$AM$2:$AM$68606,"JAN-APRIL 2026",'MASTER TT'!$J$2:$J$68606,"&gt;=1"))</f>
        <v>0</v>
      </c>
      <c r="AR342" s="79">
        <f>(COUNTIFS('MASTER TT'!$E$2:$E$68607,$A$2:$A$7563,'MASTER TT'!$B$2:$B$68607,"SUNDAY",'MASTER TT'!$C$2:$C$68607,"1100-1*",'MASTER TT'!$AM$2:$AM$68607,"JAN-APRIL 2026",'MASTER TT'!$J$2:$J$68607,"&gt;=1"))</f>
        <v>0</v>
      </c>
      <c r="AS342" s="79">
        <f>(COUNTIFS('MASTER TT'!$E$2:$E$68606,$A$2:$A$7563,'MASTER TT'!$B$2:$B$68606,"SUNDAY",'MASTER TT'!$C$2:$C$68606,"1200-1*",'MASTER TT'!$AM$2:$AM$68606,"JAN-APRIL 2026",'MASTER TT'!$J$2:$J$68606,"&gt;=1"))</f>
        <v>0</v>
      </c>
      <c r="AT342" s="79">
        <f>(COUNTIFS('MASTER TT'!$E$2:$E$68606,$A$2:$A$7563,'MASTER TT'!$B$2:$B$68606,"SUNDAY",'MASTER TT'!$C$2:$C$68606,"1300-1*",'MASTER TT'!$AM$2:$AM$68606,"JAN-APRIL 2026",'MASTER TT'!$J$2:$J$68606,"&gt;=1"))</f>
        <v>0</v>
      </c>
      <c r="AU342" s="79">
        <f>(COUNTIFS('MASTER TT'!$E$2:$E$68606,$A$2:$A$7563,'MASTER TT'!$B$2:$B$68606,"SUNDAY",'MASTER TT'!$C$2:$C$68606,"14*-1*",'MASTER TT'!$AM$2:$AM$68606,"JAN-APRIL 2026",'MASTER TT'!$J$2:$J$68606,"&gt;=1"))</f>
        <v>0</v>
      </c>
      <c r="AV342" s="79">
        <f>(COUNTIFS('MASTER TT'!$E$2:$E$68606,$A$2:$A$7563,'MASTER TT'!$B$2:$B$68606,"SUNDAY",'MASTER TT'!$C$2:$C$68606,"17*-*",'MASTER TT'!$AM$2:$AM$68606,"JAN-APRIL 2026",'MASTER TT'!$J$2:$J$68606,"&gt;=1"))</f>
        <v>0</v>
      </c>
      <c r="AW342" s="28"/>
      <c r="AX342" s="29"/>
      <c r="AY342" s="28"/>
      <c r="AZ342" s="28"/>
      <c r="BA342" s="28"/>
      <c r="BB342" s="28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132"/>
      <c r="BO342" s="132"/>
      <c r="BP342" s="132"/>
      <c r="BQ342" s="132"/>
      <c r="BR342" s="132"/>
      <c r="BS342" s="132"/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32"/>
      <c r="CE342" s="132"/>
      <c r="CF342" s="132"/>
    </row>
    <row r="343" spans="1:84" ht="14.25" customHeight="1">
      <c r="A343" s="125" t="s">
        <v>714</v>
      </c>
      <c r="B343" s="130" t="s">
        <v>510</v>
      </c>
      <c r="C343" s="88"/>
      <c r="D343" s="88"/>
      <c r="E343" s="88"/>
      <c r="F343" s="88" t="s">
        <v>460</v>
      </c>
      <c r="G343" s="79">
        <f>(COUNTIFS('MASTER TT'!$E$2:$E$68606,$A$2:$A$7563,'MASTER TT'!$B$2:$B$68606,"MONDAY",'MASTER TT'!$C$2:$C$68606,"08*-1*",'MASTER TT'!$AM$2:$AM$68606,"JAN-APRIL 2026",'MASTER TT'!$J$2:$J$68606,"&gt;=1"))</f>
        <v>0</v>
      </c>
      <c r="H343" s="79">
        <f>(COUNTIFS('MASTER TT'!$E$2:$E$68602,$A$2:$A$7563,'MASTER TT'!$B$2:$B$68602,"MONDAY",'MASTER TT'!$C$2:$C$68602,"1100-1*",'MASTER TT'!$AM$2:$AM$68602,"JAN-APRIL 2026",'MASTER TT'!$J$2:$J$68602,"&gt;=1"))</f>
        <v>0</v>
      </c>
      <c r="I343" s="79">
        <f>(COUNTIFS('MASTER TT'!$E$2:$E$68606,$A$2:$A$7563,'MASTER TT'!$B$2:$B$68606,"MONDAY",'MASTER TT'!$C$2:$C$68606,"1200-1*",'MASTER TT'!$AM$2:$AM$68606,"JAN-APRIL 2025",'MASTER TT'!$J$2:$J$68606,"&gt;=1"))</f>
        <v>0</v>
      </c>
      <c r="J343" s="79">
        <f>(COUNTIFS('MASTER TT'!$E$2:$E$68606,$A$2:$A$7563,'MASTER TT'!$B$2:$B$68606,"MONDAY",'MASTER TT'!$C$2:$C$68606,"1300-1*",'MASTER TT'!$AM$2:$AM$68606,"JAN-APRIL 2025",'MASTER TT'!$J$2:$J$68606,"&gt;=1"))</f>
        <v>0</v>
      </c>
      <c r="K343" s="79">
        <f>(COUNTIFS('MASTER TT'!$E$2:$E$68606,$A$2:$A$7563,'MASTER TT'!$B$2:$B$68606,"MONDAY",'MASTER TT'!$C$2:$C$68606,"14*-1*",'MASTER TT'!$AM$2:$AM$68606,"JAN-APRIL 2026",'MASTER TT'!$J$2:$J$68606,"&gt;=1"))</f>
        <v>0</v>
      </c>
      <c r="L343" s="79">
        <f>(COUNTIFS('MASTER TT'!$E$2:$E$68606,$A$2:$A$7563,'MASTER TT'!$B$2:$B$68606,"MONDAY",'MASTER TT'!$C$2:$C$68606,"17*-*",'MASTER TT'!$AM$2:$AM$68606,"JAN-APRIL 2026",'MASTER TT'!$J$2:$J$68606,"&gt;=1"))</f>
        <v>0</v>
      </c>
      <c r="M343" s="79">
        <f>(COUNTIFS('MASTER TT'!$E$2:$E$68606,$A$2:$A$7563,'MASTER TT'!$B$2:$B$68606,"TUESDAY",'MASTER TT'!$C$2:$C$68606,"08*-1*",'MASTER TT'!$AM$2:$AM$68606,"JAN-APRIL 2026",'MASTER TT'!$J$2:$J$68606,"&gt;=1"))</f>
        <v>0</v>
      </c>
      <c r="N343" s="79">
        <f>(COUNTIFS('MASTER TT'!$E$2:$E$68606,$A$2:$A$7563,'MASTER TT'!$B$2:$B$68606,"TUESDAY",'MASTER TT'!$C$2:$C$68606,"1100-1*",'MASTER TT'!$AM$2:$AM$68606,"JAN-APRIL 2026",'MASTER TT'!$J$2:$J$68606,"&gt;=1"))</f>
        <v>0</v>
      </c>
      <c r="O343" s="79">
        <f>(COUNTIFS('MASTER TT'!$E$2:$E$68606,$A$2:$A$7563,'MASTER TT'!$B$2:$B$68606,"MONDAY",'MASTER TT'!$C$2:$C$68606,"1200-1*",'MASTER TT'!$AM$2:$AM$68606,"JAN-APRIL 2025",'MASTER TT'!$J$2:$J$68606,"&gt;=1"))</f>
        <v>0</v>
      </c>
      <c r="P343" s="79">
        <f>(COUNTIFS('MASTER TT'!$E$2:$E$68606,$A$2:$A$7563,'MASTER TT'!$B$2:$B$68606,"TUESDAY",'MASTER TT'!$C$2:$C$68606,"1300-1*",'MASTER TT'!$AM$2:$AM$68606,"JAN-APRIL 2026",'MASTER TT'!$J$2:$J$68606,"&gt;=1"))</f>
        <v>0</v>
      </c>
      <c r="Q343" s="79">
        <f>(COUNTIFS('MASTER TT'!$E$2:$E$68606,$A$2:$A$7563,'MASTER TT'!$B$2:$B$68606,"TUESDAY",'MASTER TT'!$C$2:$C$68606,"14*-1*",'MASTER TT'!$AM$2:$AM$68606,"JAN-APRIL 2026",'MASTER TT'!$J$2:$J$68606,"&gt;=1"))</f>
        <v>0</v>
      </c>
      <c r="R343" s="79">
        <f>(COUNTIFS('MASTER TT'!$E$2:$E$68606,$A$2:$A$7563,'MASTER TT'!$B$2:$B$68606,"TUESDAY",'MASTER TT'!$C$2:$C$68606,"17*-*",'MASTER TT'!$AM$2:$AM$68606,"SEP-DEC  2025",'MASTER TT'!$J$2:$J$68606,"&gt;=1"))</f>
        <v>0</v>
      </c>
      <c r="S343" s="79">
        <f>(COUNTIFS('MASTER TT'!$E$2:$E$68606,$A$2:$A$7563,'MASTER TT'!$B$2:$B$68606,"WEDNESDAY",'MASTER TT'!$C$2:$C$68606,"08*-1*",'MASTER TT'!$AM$2:$AM$68606,"JAN-APRIL 2026",'MASTER TT'!$J$2:$J$68606,"&gt;=1"))</f>
        <v>0</v>
      </c>
      <c r="T343" s="79">
        <f>(COUNTIFS('MASTER TT'!$E$2:$E$68606,$A$2:$A$7563,'MASTER TT'!$B$2:$B$68606,"WEDNESDAY",'MASTER TT'!$C$2:$C$68606,"1100-1*",'MASTER TT'!$AM$2:$AM$68606,"JAN-APRIL 2026",'MASTER TT'!$J$2:$J$68606,"&gt;=1"))</f>
        <v>0</v>
      </c>
      <c r="U343" s="79">
        <f>(COUNTIFS('MASTER TT'!$E$2:$E$68606,$A$2:$A$7563,'MASTER TT'!$B$2:$B$68606,"MONDAY",'MASTER TT'!$C$2:$C$68606,"1200-1*",'MASTER TT'!$AM$2:$AM$68606,"JAN-APRIL 2025",'MASTER TT'!$J$2:$J$68606,"&gt;=1"))</f>
        <v>0</v>
      </c>
      <c r="V343" s="79">
        <f>(COUNTIFS('MASTER TT'!$E$2:$E$68606,$A$2:$A$7563,'MASTER TT'!$B$2:$B$68606,"MONDAY",'MASTER TT'!$C$2:$C$68606,"1300-1*",'MASTER TT'!$AM$2:$AM$68606,"JAN-APRIL 2025",'MASTER TT'!$J$2:$J$68606,"&gt;=1"))</f>
        <v>0</v>
      </c>
      <c r="W343" s="79">
        <f>(COUNTIFS('MASTER TT'!$E$2:$E$68606,$A$2:$A$7563,'MASTER TT'!$B$2:$B$68606,"WEDNESDAY",'MASTER TT'!$C$2:$C$68606,"14*-1*",'MASTER TT'!$AM$2:$AM$68606,"JAN-APRIL 2026",'MASTER TT'!$J$2:$J$68606,"&gt;=1"))</f>
        <v>0</v>
      </c>
      <c r="X343" s="79">
        <f>(COUNTIFS('MASTER TT'!$E$2:$E$68606,$A$2:$A$7563,'MASTER TT'!$B$2:$B$68606,"WEDNESDAY",'MASTER TT'!$C$2:$C$68606,"17*-*",'MASTER TT'!$AM$2:$AM$68606,"JAN-APRIL 2026",'MASTER TT'!$J$2:$J$68606,"&gt;=1"))</f>
        <v>0</v>
      </c>
      <c r="Y343" s="79">
        <f>(COUNTIFS('MASTER TT'!$E$2:$E$68606,$A$2:$A$7563,'MASTER TT'!$B$2:$B$68606,"THURSDAY",'MASTER TT'!$C$2:$C$68606,"08*-1*",'MASTER TT'!$AM$2:$AM$68606,"JAN-APRIL 2026",'MASTER TT'!$J$2:$J$68606,"&gt;=1"))</f>
        <v>0</v>
      </c>
      <c r="Z343" s="79">
        <f>(COUNTIFS('MASTER TT'!$E$2:$E$68606,$A$2:$A$7563,'MASTER TT'!$B$2:$B$68606,"THURSDAY",'MASTER TT'!$C$2:$C$68606,"1100-1*",'MASTER TT'!$AM$2:$AM$68606,"JAN-APRIL 2026",'MASTER TT'!$J$2:$J$68606,"&gt;=1"))</f>
        <v>0</v>
      </c>
      <c r="AA343" s="79">
        <f>(COUNTIFS('MASTER TT'!$E$2:$E$68606,$A$2:$A$7563,'MASTER TT'!$B$2:$B$68606,"MONDAY",'MASTER TT'!$C$2:$C$68606,"1200-1*",'MASTER TT'!$AM$2:$AM$68606,"JAN-APRIL 2025",'MASTER TT'!$J$2:$J$68606,"&gt;=1"))</f>
        <v>0</v>
      </c>
      <c r="AB343" s="79">
        <f>(COUNTIFS('MASTER TT'!$E$2:$E$68606,$A$2:$A$7563,'MASTER TT'!$B$2:$B$68606,"MONDAY",'MASTER TT'!$C$2:$C$68606,"1300-1*",'MASTER TT'!$AM$2:$AM$68606,"JAN-APRIL 2025",'MASTER TT'!$J$2:$J$68606,"&gt;=1"))</f>
        <v>0</v>
      </c>
      <c r="AC343" s="79">
        <f>(COUNTIFS('MASTER TT'!$E$2:$E$68606,$A$2:$A$7563,'MASTER TT'!$B$2:$B$68606,"THURSDAY",'MASTER TT'!$C$2:$C$68606,"14*-1*",'MASTER TT'!$AM$2:$AM$68606,"JAN-APRIL 2026",'MASTER TT'!$J$2:$J$68606,"&gt;=1"))</f>
        <v>0</v>
      </c>
      <c r="AD343" s="79">
        <f>(COUNTIFS('MASTER TT'!$E$2:$E$68606,$A$2:$A$7563,'MASTER TT'!$B$2:$B$68606,"THURSDAY",'MASTER TT'!$C$2:$C$68606,"17*-*",'MASTER TT'!$AM$2:$AM$68606,"JAN-APRIL 2026",'MASTER TT'!$J$2:$J$68606,"&gt;=1"))</f>
        <v>0</v>
      </c>
      <c r="AE343" s="79">
        <f>(COUNTIFS('MASTER TT'!$E$2:$E$68606,$A$2:$A$7563,'MASTER TT'!$B$2:$B$68606,"FRIDAY",'MASTER TT'!$C$2:$C$68606,"08*-1*",'MASTER TT'!$AM$2:$AM$68606,"JAN-APRIL 2026",'MASTER TT'!$J$2:$J$68606,"&gt;=1"))</f>
        <v>0</v>
      </c>
      <c r="AF343" s="79">
        <f>(COUNTIFS('MASTER TT'!$E$2:$E$68606,$A$2:$A$7563,'MASTER TT'!$B$2:$B$68606,"FRIDAY",'MASTER TT'!$C$2:$C$68606,"1100-1*",'MASTER TT'!$AM$2:$AM$68606,"JAN-APRIL 2026",'MASTER TT'!$J$2:$J$68606,"&gt;=1"))</f>
        <v>0</v>
      </c>
      <c r="AG343" s="79">
        <f>(COUNTIFS('MASTER TT'!$E$2:$E$68606,$A$2:$A$7563,'MASTER TT'!$B$2:$B$68606,"MONDAY",'MASTER TT'!$C$2:$C$68606,"1200-1*",'MASTER TT'!$AM$2:$AM$68606,"JAN-APRIL 2025",'MASTER TT'!$J$2:$J$68606,"&gt;=1"))</f>
        <v>0</v>
      </c>
      <c r="AH343" s="79">
        <f>(COUNTIFS('MASTER TT'!$E$2:$E$68606,$A$2:$A$7563,'MASTER TT'!$B$2:$B$68606,"MONDAY",'MASTER TT'!$C$2:$C$68606,"1300-1*",'MASTER TT'!$AM$2:$AM$68606,"JAN-APRIL 2025",'MASTER TT'!$J$2:$J$68606,"&gt;=1"))</f>
        <v>0</v>
      </c>
      <c r="AI343" s="79">
        <f>(COUNTIFS('MASTER TT'!$E$2:$E$68606,$A$2:$A$7563,'MASTER TT'!$B$2:$B$68606,"FRIDAY",'MASTER TT'!$C$2:$C$68606,"14*-1*",'MASTER TT'!$AM$2:$AM$68606,"JAN-APRIL 2026",'MASTER TT'!$J$2:$J$68606,"&gt;=1"))</f>
        <v>0</v>
      </c>
      <c r="AJ343" s="79">
        <f>(COUNTIFS('MASTER TT'!$E$2:$E$68606,$A$2:$A$7563,'MASTER TT'!$B$2:$B$68606,"FRIDAY",'MASTER TT'!$C$2:$C$68606,"17*-*",'MASTER TT'!$AM$2:$AM$68606,"JAN-APRIL 2026",'MASTER TT'!$J$2:$J$68606,"&gt;=1"))</f>
        <v>0</v>
      </c>
      <c r="AK343" s="79">
        <f>(COUNTIFS('MASTER TT'!$E$2:$E$68606,$A$2:$A$7563,'MASTER TT'!$B$2:$B$68606,"SATURDAY",'MASTER TT'!$C$2:$C$68606,"08*-1*",'MASTER TT'!$AM$2:$AM$68606,"JAN-APRIL 2026",'MASTER TT'!$J$2:$J$68606,"&gt;=1"))</f>
        <v>0</v>
      </c>
      <c r="AL343" s="79">
        <f>(COUNTIFS('MASTER TT'!$E$2:$E$68606,$A$2:$A$7563,'MASTER TT'!$B$2:$B$68606,"SATURDAY",'MASTER TT'!$C$2:$C$68606,"1100-1*",'MASTER TT'!$AM$2:$AM$68606,"JAN-APRIL 2026",'MASTER TT'!$J$2:$J$68606,"&gt;=1"))</f>
        <v>0</v>
      </c>
      <c r="AM343" s="79">
        <f>(COUNTIFS('MASTER TT'!$E$2:$E$68606,$A$2:$A$7563,'MASTER TT'!$B$2:$B$68606,"MONDAY",'MASTER TT'!$C$2:$C$68606,"1200-1*",'MASTER TT'!$AM$2:$AM$68606,"JAN-APRIL 2025",'MASTER TT'!$J$2:$J$68606,"&gt;=1"))</f>
        <v>0</v>
      </c>
      <c r="AN343" s="79">
        <f>(COUNTIFS('MASTER TT'!$E$2:$E$68606,$A$2:$A$7563,'MASTER TT'!$B$2:$B$68606,"MONDAY",'MASTER TT'!$C$2:$C$68606,"1300-1*",'MASTER TT'!$AM$2:$AM$68606,"JAN-APRIL 2025",'MASTER TT'!$J$2:$J$68606,"&gt;=1"))</f>
        <v>0</v>
      </c>
      <c r="AO343" s="79">
        <f>(COUNTIFS('MASTER TT'!$E$2:$E$68606,$A$2:$A$7563,'MASTER TT'!$B$2:$B$68606,"MONDAY",'MASTER TT'!$C$2:$C$68606,"14*-1*",'MASTER TT'!$AM$2:$AM$68606,"MAY-AUG 2025",'MASTER TT'!$J$2:$J$68606,"&gt;=1"))</f>
        <v>0</v>
      </c>
      <c r="AP343" s="79">
        <f>(COUNTIFS('MASTER TT'!$E$2:$E$68606,$A$2:$A$7563,'MASTER TT'!$B$2:$B$68606,"SATURDAY",'MASTER TT'!$C$2:$C$68606,"17*-*",'MASTER TT'!$AM$2:$AM$68606,"JAN-APRIL 2026",'MASTER TT'!$J$2:$J$68606,"&gt;=1"))</f>
        <v>0</v>
      </c>
      <c r="AQ343" s="79">
        <f>(COUNTIFS('MASTER TT'!$E$2:$E$68606,$A$2:$A$7563,'MASTER TT'!$B$2:$B$68606,"SUNDAY",'MASTER TT'!$C$2:$C$68606,"08*-1*",'MASTER TT'!$AM$2:$AM$68606,"JAN-APRIL 2026",'MASTER TT'!$J$2:$J$68606,"&gt;=1"))</f>
        <v>0</v>
      </c>
      <c r="AR343" s="79">
        <f>(COUNTIFS('MASTER TT'!$E$2:$E$68607,$A$2:$A$7563,'MASTER TT'!$B$2:$B$68607,"SUNDAY",'MASTER TT'!$C$2:$C$68607,"1100-1*",'MASTER TT'!$AM$2:$AM$68607,"JAN-APRIL 2026",'MASTER TT'!$J$2:$J$68607,"&gt;=1"))</f>
        <v>0</v>
      </c>
      <c r="AS343" s="79">
        <f>(COUNTIFS('MASTER TT'!$E$2:$E$68606,$A$2:$A$7563,'MASTER TT'!$B$2:$B$68606,"SUNDAY",'MASTER TT'!$C$2:$C$68606,"1200-1*",'MASTER TT'!$AM$2:$AM$68606,"JAN-APRIL 2026",'MASTER TT'!$J$2:$J$68606,"&gt;=1"))</f>
        <v>0</v>
      </c>
      <c r="AT343" s="79">
        <f>(COUNTIFS('MASTER TT'!$E$2:$E$68606,$A$2:$A$7563,'MASTER TT'!$B$2:$B$68606,"SUNDAY",'MASTER TT'!$C$2:$C$68606,"1300-1*",'MASTER TT'!$AM$2:$AM$68606,"JAN-APRIL 2026",'MASTER TT'!$J$2:$J$68606,"&gt;=1"))</f>
        <v>0</v>
      </c>
      <c r="AU343" s="79">
        <f>(COUNTIFS('MASTER TT'!$E$2:$E$68606,$A$2:$A$7563,'MASTER TT'!$B$2:$B$68606,"SUNDAY",'MASTER TT'!$C$2:$C$68606,"14*-1*",'MASTER TT'!$AM$2:$AM$68606,"JAN-APRIL 2026",'MASTER TT'!$J$2:$J$68606,"&gt;=1"))</f>
        <v>0</v>
      </c>
      <c r="AV343" s="79">
        <f>(COUNTIFS('MASTER TT'!$E$2:$E$68606,$A$2:$A$7563,'MASTER TT'!$B$2:$B$68606,"SUNDAY",'MASTER TT'!$C$2:$C$68606,"17*-*",'MASTER TT'!$AM$2:$AM$68606,"JAN-APRIL 2026",'MASTER TT'!$J$2:$J$68606,"&gt;=1"))</f>
        <v>0</v>
      </c>
      <c r="AW343" s="28"/>
      <c r="AX343" s="29"/>
      <c r="AY343" s="28"/>
      <c r="AZ343" s="28"/>
      <c r="BA343" s="28"/>
      <c r="BB343" s="28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132"/>
      <c r="BO343" s="132"/>
      <c r="BP343" s="132"/>
      <c r="BQ343" s="132"/>
      <c r="BR343" s="132"/>
      <c r="BS343" s="132"/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32"/>
      <c r="CE343" s="132"/>
      <c r="CF343" s="132"/>
    </row>
    <row r="344" spans="1:84" ht="14.25" customHeight="1">
      <c r="A344" s="125" t="s">
        <v>715</v>
      </c>
      <c r="B344" s="130" t="s">
        <v>510</v>
      </c>
      <c r="C344" s="88"/>
      <c r="D344" s="88"/>
      <c r="E344" s="88"/>
      <c r="F344" s="88" t="s">
        <v>460</v>
      </c>
      <c r="G344" s="79">
        <f>(COUNTIFS('MASTER TT'!$E$2:$E$68606,$A$2:$A$7563,'MASTER TT'!$B$2:$B$68606,"MONDAY",'MASTER TT'!$C$2:$C$68606,"08*-1*",'MASTER TT'!$AM$2:$AM$68606,"JAN-APRIL 2026",'MASTER TT'!$J$2:$J$68606,"&gt;=1"))</f>
        <v>0</v>
      </c>
      <c r="H344" s="79">
        <f>(COUNTIFS('MASTER TT'!$E$2:$E$68602,$A$2:$A$7563,'MASTER TT'!$B$2:$B$68602,"MONDAY",'MASTER TT'!$C$2:$C$68602,"1100-1*",'MASTER TT'!$AM$2:$AM$68602,"JAN-APRIL 2026",'MASTER TT'!$J$2:$J$68602,"&gt;=1"))</f>
        <v>0</v>
      </c>
      <c r="I344" s="79">
        <f>(COUNTIFS('MASTER TT'!$E$2:$E$68606,$A$2:$A$7563,'MASTER TT'!$B$2:$B$68606,"MONDAY",'MASTER TT'!$C$2:$C$68606,"1200-1*",'MASTER TT'!$AM$2:$AM$68606,"JAN-APRIL 2025",'MASTER TT'!$J$2:$J$68606,"&gt;=1"))</f>
        <v>0</v>
      </c>
      <c r="J344" s="79">
        <f>(COUNTIFS('MASTER TT'!$E$2:$E$68606,$A$2:$A$7563,'MASTER TT'!$B$2:$B$68606,"MONDAY",'MASTER TT'!$C$2:$C$68606,"1300-1*",'MASTER TT'!$AM$2:$AM$68606,"JAN-APRIL 2025",'MASTER TT'!$J$2:$J$68606,"&gt;=1"))</f>
        <v>0</v>
      </c>
      <c r="K344" s="79">
        <f>(COUNTIFS('MASTER TT'!$E$2:$E$68606,$A$2:$A$7563,'MASTER TT'!$B$2:$B$68606,"MONDAY",'MASTER TT'!$C$2:$C$68606,"14*-1*",'MASTER TT'!$AM$2:$AM$68606,"JAN-APRIL 2026",'MASTER TT'!$J$2:$J$68606,"&gt;=1"))</f>
        <v>0</v>
      </c>
      <c r="L344" s="79">
        <f>(COUNTIFS('MASTER TT'!$E$2:$E$68606,$A$2:$A$7563,'MASTER TT'!$B$2:$B$68606,"MONDAY",'MASTER TT'!$C$2:$C$68606,"17*-*",'MASTER TT'!$AM$2:$AM$68606,"JAN-APRIL 2026",'MASTER TT'!$J$2:$J$68606,"&gt;=1"))</f>
        <v>0</v>
      </c>
      <c r="M344" s="79">
        <f>(COUNTIFS('MASTER TT'!$E$2:$E$68606,$A$2:$A$7563,'MASTER TT'!$B$2:$B$68606,"TUESDAY",'MASTER TT'!$C$2:$C$68606,"08*-1*",'MASTER TT'!$AM$2:$AM$68606,"JAN-APRIL 2026",'MASTER TT'!$J$2:$J$68606,"&gt;=1"))</f>
        <v>0</v>
      </c>
      <c r="N344" s="79">
        <f>(COUNTIFS('MASTER TT'!$E$2:$E$68606,$A$2:$A$7563,'MASTER TT'!$B$2:$B$68606,"TUESDAY",'MASTER TT'!$C$2:$C$68606,"1100-1*",'MASTER TT'!$AM$2:$AM$68606,"JAN-APRIL 2026",'MASTER TT'!$J$2:$J$68606,"&gt;=1"))</f>
        <v>0</v>
      </c>
      <c r="O344" s="79">
        <f>(COUNTIFS('MASTER TT'!$E$2:$E$68606,$A$2:$A$7563,'MASTER TT'!$B$2:$B$68606,"MONDAY",'MASTER TT'!$C$2:$C$68606,"1200-1*",'MASTER TT'!$AM$2:$AM$68606,"JAN-APRIL 2025",'MASTER TT'!$J$2:$J$68606,"&gt;=1"))</f>
        <v>0</v>
      </c>
      <c r="P344" s="79">
        <f>(COUNTIFS('MASTER TT'!$E$2:$E$68606,$A$2:$A$7563,'MASTER TT'!$B$2:$B$68606,"TUESDAY",'MASTER TT'!$C$2:$C$68606,"1300-1*",'MASTER TT'!$AM$2:$AM$68606,"JAN-APRIL 2026",'MASTER TT'!$J$2:$J$68606,"&gt;=1"))</f>
        <v>0</v>
      </c>
      <c r="Q344" s="79">
        <f>(COUNTIFS('MASTER TT'!$E$2:$E$68606,$A$2:$A$7563,'MASTER TT'!$B$2:$B$68606,"TUESDAY",'MASTER TT'!$C$2:$C$68606,"14*-1*",'MASTER TT'!$AM$2:$AM$68606,"JAN-APRIL 2026",'MASTER TT'!$J$2:$J$68606,"&gt;=1"))</f>
        <v>0</v>
      </c>
      <c r="R344" s="79">
        <f>(COUNTIFS('MASTER TT'!$E$2:$E$68606,$A$2:$A$7563,'MASTER TT'!$B$2:$B$68606,"TUESDAY",'MASTER TT'!$C$2:$C$68606,"17*-*",'MASTER TT'!$AM$2:$AM$68606,"SEP-DEC  2025",'MASTER TT'!$J$2:$J$68606,"&gt;=1"))</f>
        <v>0</v>
      </c>
      <c r="S344" s="79">
        <f>(COUNTIFS('MASTER TT'!$E$2:$E$68606,$A$2:$A$7563,'MASTER TT'!$B$2:$B$68606,"WEDNESDAY",'MASTER TT'!$C$2:$C$68606,"08*-1*",'MASTER TT'!$AM$2:$AM$68606,"JAN-APRIL 2026",'MASTER TT'!$J$2:$J$68606,"&gt;=1"))</f>
        <v>0</v>
      </c>
      <c r="T344" s="79">
        <f>(COUNTIFS('MASTER TT'!$E$2:$E$68606,$A$2:$A$7563,'MASTER TT'!$B$2:$B$68606,"WEDNESDAY",'MASTER TT'!$C$2:$C$68606,"1100-1*",'MASTER TT'!$AM$2:$AM$68606,"JAN-APRIL 2026",'MASTER TT'!$J$2:$J$68606,"&gt;=1"))</f>
        <v>0</v>
      </c>
      <c r="U344" s="79">
        <f>(COUNTIFS('MASTER TT'!$E$2:$E$68606,$A$2:$A$7563,'MASTER TT'!$B$2:$B$68606,"MONDAY",'MASTER TT'!$C$2:$C$68606,"1200-1*",'MASTER TT'!$AM$2:$AM$68606,"JAN-APRIL 2025",'MASTER TT'!$J$2:$J$68606,"&gt;=1"))</f>
        <v>0</v>
      </c>
      <c r="V344" s="79">
        <f>(COUNTIFS('MASTER TT'!$E$2:$E$68606,$A$2:$A$7563,'MASTER TT'!$B$2:$B$68606,"MONDAY",'MASTER TT'!$C$2:$C$68606,"1300-1*",'MASTER TT'!$AM$2:$AM$68606,"JAN-APRIL 2025",'MASTER TT'!$J$2:$J$68606,"&gt;=1"))</f>
        <v>0</v>
      </c>
      <c r="W344" s="79">
        <f>(COUNTIFS('MASTER TT'!$E$2:$E$68606,$A$2:$A$7563,'MASTER TT'!$B$2:$B$68606,"WEDNESDAY",'MASTER TT'!$C$2:$C$68606,"14*-1*",'MASTER TT'!$AM$2:$AM$68606,"JAN-APRIL 2026",'MASTER TT'!$J$2:$J$68606,"&gt;=1"))</f>
        <v>0</v>
      </c>
      <c r="X344" s="79">
        <f>(COUNTIFS('MASTER TT'!$E$2:$E$68606,$A$2:$A$7563,'MASTER TT'!$B$2:$B$68606,"WEDNESDAY",'MASTER TT'!$C$2:$C$68606,"17*-*",'MASTER TT'!$AM$2:$AM$68606,"JAN-APRIL 2026",'MASTER TT'!$J$2:$J$68606,"&gt;=1"))</f>
        <v>0</v>
      </c>
      <c r="Y344" s="79">
        <f>(COUNTIFS('MASTER TT'!$E$2:$E$68606,$A$2:$A$7563,'MASTER TT'!$B$2:$B$68606,"THURSDAY",'MASTER TT'!$C$2:$C$68606,"08*-1*",'MASTER TT'!$AM$2:$AM$68606,"JAN-APRIL 2026",'MASTER TT'!$J$2:$J$68606,"&gt;=1"))</f>
        <v>0</v>
      </c>
      <c r="Z344" s="79">
        <f>(COUNTIFS('MASTER TT'!$E$2:$E$68606,$A$2:$A$7563,'MASTER TT'!$B$2:$B$68606,"THURSDAY",'MASTER TT'!$C$2:$C$68606,"1100-1*",'MASTER TT'!$AM$2:$AM$68606,"JAN-APRIL 2026",'MASTER TT'!$J$2:$J$68606,"&gt;=1"))</f>
        <v>0</v>
      </c>
      <c r="AA344" s="79">
        <f>(COUNTIFS('MASTER TT'!$E$2:$E$68606,$A$2:$A$7563,'MASTER TT'!$B$2:$B$68606,"MONDAY",'MASTER TT'!$C$2:$C$68606,"1200-1*",'MASTER TT'!$AM$2:$AM$68606,"JAN-APRIL 2025",'MASTER TT'!$J$2:$J$68606,"&gt;=1"))</f>
        <v>0</v>
      </c>
      <c r="AB344" s="79">
        <f>(COUNTIFS('MASTER TT'!$E$2:$E$68606,$A$2:$A$7563,'MASTER TT'!$B$2:$B$68606,"MONDAY",'MASTER TT'!$C$2:$C$68606,"1300-1*",'MASTER TT'!$AM$2:$AM$68606,"JAN-APRIL 2025",'MASTER TT'!$J$2:$J$68606,"&gt;=1"))</f>
        <v>0</v>
      </c>
      <c r="AC344" s="79">
        <f>(COUNTIFS('MASTER TT'!$E$2:$E$68606,$A$2:$A$7563,'MASTER TT'!$B$2:$B$68606,"THURSDAY",'MASTER TT'!$C$2:$C$68606,"14*-1*",'MASTER TT'!$AM$2:$AM$68606,"JAN-APRIL 2026",'MASTER TT'!$J$2:$J$68606,"&gt;=1"))</f>
        <v>0</v>
      </c>
      <c r="AD344" s="79">
        <f>(COUNTIFS('MASTER TT'!$E$2:$E$68606,$A$2:$A$7563,'MASTER TT'!$B$2:$B$68606,"THURSDAY",'MASTER TT'!$C$2:$C$68606,"17*-*",'MASTER TT'!$AM$2:$AM$68606,"JAN-APRIL 2026",'MASTER TT'!$J$2:$J$68606,"&gt;=1"))</f>
        <v>0</v>
      </c>
      <c r="AE344" s="79">
        <f>(COUNTIFS('MASTER TT'!$E$2:$E$68606,$A$2:$A$7563,'MASTER TT'!$B$2:$B$68606,"FRIDAY",'MASTER TT'!$C$2:$C$68606,"08*-1*",'MASTER TT'!$AM$2:$AM$68606,"JAN-APRIL 2026",'MASTER TT'!$J$2:$J$68606,"&gt;=1"))</f>
        <v>0</v>
      </c>
      <c r="AF344" s="79">
        <f>(COUNTIFS('MASTER TT'!$E$2:$E$68606,$A$2:$A$7563,'MASTER TT'!$B$2:$B$68606,"FRIDAY",'MASTER TT'!$C$2:$C$68606,"1100-1*",'MASTER TT'!$AM$2:$AM$68606,"JAN-APRIL 2026",'MASTER TT'!$J$2:$J$68606,"&gt;=1"))</f>
        <v>0</v>
      </c>
      <c r="AG344" s="79">
        <f>(COUNTIFS('MASTER TT'!$E$2:$E$68606,$A$2:$A$7563,'MASTER TT'!$B$2:$B$68606,"MONDAY",'MASTER TT'!$C$2:$C$68606,"1200-1*",'MASTER TT'!$AM$2:$AM$68606,"JAN-APRIL 2025",'MASTER TT'!$J$2:$J$68606,"&gt;=1"))</f>
        <v>0</v>
      </c>
      <c r="AH344" s="79">
        <f>(COUNTIFS('MASTER TT'!$E$2:$E$68606,$A$2:$A$7563,'MASTER TT'!$B$2:$B$68606,"MONDAY",'MASTER TT'!$C$2:$C$68606,"1300-1*",'MASTER TT'!$AM$2:$AM$68606,"JAN-APRIL 2025",'MASTER TT'!$J$2:$J$68606,"&gt;=1"))</f>
        <v>0</v>
      </c>
      <c r="AI344" s="79">
        <f>(COUNTIFS('MASTER TT'!$E$2:$E$68606,$A$2:$A$7563,'MASTER TT'!$B$2:$B$68606,"FRIDAY",'MASTER TT'!$C$2:$C$68606,"14*-1*",'MASTER TT'!$AM$2:$AM$68606,"JAN-APRIL 2026",'MASTER TT'!$J$2:$J$68606,"&gt;=1"))</f>
        <v>0</v>
      </c>
      <c r="AJ344" s="79">
        <f>(COUNTIFS('MASTER TT'!$E$2:$E$68606,$A$2:$A$7563,'MASTER TT'!$B$2:$B$68606,"FRIDAY",'MASTER TT'!$C$2:$C$68606,"17*-*",'MASTER TT'!$AM$2:$AM$68606,"JAN-APRIL 2026",'MASTER TT'!$J$2:$J$68606,"&gt;=1"))</f>
        <v>0</v>
      </c>
      <c r="AK344" s="79">
        <f>(COUNTIFS('MASTER TT'!$E$2:$E$68606,$A$2:$A$7563,'MASTER TT'!$B$2:$B$68606,"SATURDAY",'MASTER TT'!$C$2:$C$68606,"08*-1*",'MASTER TT'!$AM$2:$AM$68606,"JAN-APRIL 2026",'MASTER TT'!$J$2:$J$68606,"&gt;=1"))</f>
        <v>0</v>
      </c>
      <c r="AL344" s="79">
        <f>(COUNTIFS('MASTER TT'!$E$2:$E$68606,$A$2:$A$7563,'MASTER TT'!$B$2:$B$68606,"SATURDAY",'MASTER TT'!$C$2:$C$68606,"1100-1*",'MASTER TT'!$AM$2:$AM$68606,"JAN-APRIL 2026",'MASTER TT'!$J$2:$J$68606,"&gt;=1"))</f>
        <v>0</v>
      </c>
      <c r="AM344" s="79">
        <f>(COUNTIFS('MASTER TT'!$E$2:$E$68606,$A$2:$A$7563,'MASTER TT'!$B$2:$B$68606,"MONDAY",'MASTER TT'!$C$2:$C$68606,"1200-1*",'MASTER TT'!$AM$2:$AM$68606,"JAN-APRIL 2025",'MASTER TT'!$J$2:$J$68606,"&gt;=1"))</f>
        <v>0</v>
      </c>
      <c r="AN344" s="79">
        <f>(COUNTIFS('MASTER TT'!$E$2:$E$68606,$A$2:$A$7563,'MASTER TT'!$B$2:$B$68606,"MONDAY",'MASTER TT'!$C$2:$C$68606,"1300-1*",'MASTER TT'!$AM$2:$AM$68606,"JAN-APRIL 2025",'MASTER TT'!$J$2:$J$68606,"&gt;=1"))</f>
        <v>0</v>
      </c>
      <c r="AO344" s="79">
        <f>(COUNTIFS('MASTER TT'!$E$2:$E$68606,$A$2:$A$7563,'MASTER TT'!$B$2:$B$68606,"MONDAY",'MASTER TT'!$C$2:$C$68606,"14*-1*",'MASTER TT'!$AM$2:$AM$68606,"MAY-AUG 2025",'MASTER TT'!$J$2:$J$68606,"&gt;=1"))</f>
        <v>0</v>
      </c>
      <c r="AP344" s="79">
        <f>(COUNTIFS('MASTER TT'!$E$2:$E$68606,$A$2:$A$7563,'MASTER TT'!$B$2:$B$68606,"SATURDAY",'MASTER TT'!$C$2:$C$68606,"17*-*",'MASTER TT'!$AM$2:$AM$68606,"JAN-APRIL 2026",'MASTER TT'!$J$2:$J$68606,"&gt;=1"))</f>
        <v>0</v>
      </c>
      <c r="AQ344" s="79">
        <f>(COUNTIFS('MASTER TT'!$E$2:$E$68606,$A$2:$A$7563,'MASTER TT'!$B$2:$B$68606,"SUNDAY",'MASTER TT'!$C$2:$C$68606,"08*-1*",'MASTER TT'!$AM$2:$AM$68606,"JAN-APRIL 2026",'MASTER TT'!$J$2:$J$68606,"&gt;=1"))</f>
        <v>0</v>
      </c>
      <c r="AR344" s="79">
        <f>(COUNTIFS('MASTER TT'!$E$2:$E$68607,$A$2:$A$7563,'MASTER TT'!$B$2:$B$68607,"SUNDAY",'MASTER TT'!$C$2:$C$68607,"1100-1*",'MASTER TT'!$AM$2:$AM$68607,"JAN-APRIL 2026",'MASTER TT'!$J$2:$J$68607,"&gt;=1"))</f>
        <v>0</v>
      </c>
      <c r="AS344" s="79">
        <f>(COUNTIFS('MASTER TT'!$E$2:$E$68606,$A$2:$A$7563,'MASTER TT'!$B$2:$B$68606,"SUNDAY",'MASTER TT'!$C$2:$C$68606,"1200-1*",'MASTER TT'!$AM$2:$AM$68606,"JAN-APRIL 2026",'MASTER TT'!$J$2:$J$68606,"&gt;=1"))</f>
        <v>0</v>
      </c>
      <c r="AT344" s="79">
        <f>(COUNTIFS('MASTER TT'!$E$2:$E$68606,$A$2:$A$7563,'MASTER TT'!$B$2:$B$68606,"SUNDAY",'MASTER TT'!$C$2:$C$68606,"1300-1*",'MASTER TT'!$AM$2:$AM$68606,"JAN-APRIL 2026",'MASTER TT'!$J$2:$J$68606,"&gt;=1"))</f>
        <v>0</v>
      </c>
      <c r="AU344" s="79">
        <f>(COUNTIFS('MASTER TT'!$E$2:$E$68606,$A$2:$A$7563,'MASTER TT'!$B$2:$B$68606,"SUNDAY",'MASTER TT'!$C$2:$C$68606,"14*-1*",'MASTER TT'!$AM$2:$AM$68606,"JAN-APRIL 2026",'MASTER TT'!$J$2:$J$68606,"&gt;=1"))</f>
        <v>0</v>
      </c>
      <c r="AV344" s="79">
        <f>(COUNTIFS('MASTER TT'!$E$2:$E$68606,$A$2:$A$7563,'MASTER TT'!$B$2:$B$68606,"SUNDAY",'MASTER TT'!$C$2:$C$68606,"17*-*",'MASTER TT'!$AM$2:$AM$68606,"JAN-APRIL 2026",'MASTER TT'!$J$2:$J$68606,"&gt;=1"))</f>
        <v>0</v>
      </c>
      <c r="AW344" s="28"/>
      <c r="AX344" s="29"/>
      <c r="AY344" s="28"/>
      <c r="AZ344" s="28"/>
      <c r="BA344" s="28"/>
      <c r="BB344" s="28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132"/>
      <c r="BO344" s="132"/>
      <c r="BP344" s="132"/>
      <c r="BQ344" s="132"/>
      <c r="BR344" s="132"/>
      <c r="BS344" s="132"/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32"/>
      <c r="CE344" s="132"/>
      <c r="CF344" s="132"/>
    </row>
    <row r="345" spans="1:84" ht="14.25" customHeight="1">
      <c r="A345" s="125" t="s">
        <v>716</v>
      </c>
      <c r="B345" s="130" t="s">
        <v>510</v>
      </c>
      <c r="C345" s="88"/>
      <c r="D345" s="88"/>
      <c r="E345" s="88"/>
      <c r="F345" s="88" t="s">
        <v>460</v>
      </c>
      <c r="G345" s="79">
        <f>(COUNTIFS('MASTER TT'!$E$2:$E$68606,$A$2:$A$7563,'MASTER TT'!$B$2:$B$68606,"MONDAY",'MASTER TT'!$C$2:$C$68606,"08*-1*",'MASTER TT'!$AM$2:$AM$68606,"JAN-APRIL 2026",'MASTER TT'!$J$2:$J$68606,"&gt;=1"))</f>
        <v>0</v>
      </c>
      <c r="H345" s="79">
        <f>(COUNTIFS('MASTER TT'!$E$2:$E$68602,$A$2:$A$7563,'MASTER TT'!$B$2:$B$68602,"MONDAY",'MASTER TT'!$C$2:$C$68602,"1100-1*",'MASTER TT'!$AM$2:$AM$68602,"JAN-APRIL 2026",'MASTER TT'!$J$2:$J$68602,"&gt;=1"))</f>
        <v>0</v>
      </c>
      <c r="I345" s="79">
        <f>(COUNTIFS('MASTER TT'!$E$2:$E$68606,$A$2:$A$7563,'MASTER TT'!$B$2:$B$68606,"MONDAY",'MASTER TT'!$C$2:$C$68606,"1200-1*",'MASTER TT'!$AM$2:$AM$68606,"JAN-APRIL 2025",'MASTER TT'!$J$2:$J$68606,"&gt;=1"))</f>
        <v>0</v>
      </c>
      <c r="J345" s="79">
        <f>(COUNTIFS('MASTER TT'!$E$2:$E$68606,$A$2:$A$7563,'MASTER TT'!$B$2:$B$68606,"MONDAY",'MASTER TT'!$C$2:$C$68606,"1300-1*",'MASTER TT'!$AM$2:$AM$68606,"JAN-APRIL 2025",'MASTER TT'!$J$2:$J$68606,"&gt;=1"))</f>
        <v>0</v>
      </c>
      <c r="K345" s="79">
        <f>(COUNTIFS('MASTER TT'!$E$2:$E$68606,$A$2:$A$7563,'MASTER TT'!$B$2:$B$68606,"MONDAY",'MASTER TT'!$C$2:$C$68606,"14*-1*",'MASTER TT'!$AM$2:$AM$68606,"JAN-APRIL 2026",'MASTER TT'!$J$2:$J$68606,"&gt;=1"))</f>
        <v>0</v>
      </c>
      <c r="L345" s="79">
        <f>(COUNTIFS('MASTER TT'!$E$2:$E$68606,$A$2:$A$7563,'MASTER TT'!$B$2:$B$68606,"MONDAY",'MASTER TT'!$C$2:$C$68606,"17*-*",'MASTER TT'!$AM$2:$AM$68606,"JAN-APRIL 2026",'MASTER TT'!$J$2:$J$68606,"&gt;=1"))</f>
        <v>0</v>
      </c>
      <c r="M345" s="79">
        <f>(COUNTIFS('MASTER TT'!$E$2:$E$68606,$A$2:$A$7563,'MASTER TT'!$B$2:$B$68606,"TUESDAY",'MASTER TT'!$C$2:$C$68606,"08*-1*",'MASTER TT'!$AM$2:$AM$68606,"JAN-APRIL 2026",'MASTER TT'!$J$2:$J$68606,"&gt;=1"))</f>
        <v>0</v>
      </c>
      <c r="N345" s="79">
        <f>(COUNTIFS('MASTER TT'!$E$2:$E$68606,$A$2:$A$7563,'MASTER TT'!$B$2:$B$68606,"TUESDAY",'MASTER TT'!$C$2:$C$68606,"1100-1*",'MASTER TT'!$AM$2:$AM$68606,"JAN-APRIL 2026",'MASTER TT'!$J$2:$J$68606,"&gt;=1"))</f>
        <v>0</v>
      </c>
      <c r="O345" s="79">
        <f>(COUNTIFS('MASTER TT'!$E$2:$E$68606,$A$2:$A$7563,'MASTER TT'!$B$2:$B$68606,"MONDAY",'MASTER TT'!$C$2:$C$68606,"1200-1*",'MASTER TT'!$AM$2:$AM$68606,"JAN-APRIL 2025",'MASTER TT'!$J$2:$J$68606,"&gt;=1"))</f>
        <v>0</v>
      </c>
      <c r="P345" s="79">
        <f>(COUNTIFS('MASTER TT'!$E$2:$E$68606,$A$2:$A$7563,'MASTER TT'!$B$2:$B$68606,"TUESDAY",'MASTER TT'!$C$2:$C$68606,"1300-1*",'MASTER TT'!$AM$2:$AM$68606,"JAN-APRIL 2026",'MASTER TT'!$J$2:$J$68606,"&gt;=1"))</f>
        <v>0</v>
      </c>
      <c r="Q345" s="79">
        <f>(COUNTIFS('MASTER TT'!$E$2:$E$68606,$A$2:$A$7563,'MASTER TT'!$B$2:$B$68606,"TUESDAY",'MASTER TT'!$C$2:$C$68606,"14*-1*",'MASTER TT'!$AM$2:$AM$68606,"JAN-APRIL 2026",'MASTER TT'!$J$2:$J$68606,"&gt;=1"))</f>
        <v>0</v>
      </c>
      <c r="R345" s="79">
        <f>(COUNTIFS('MASTER TT'!$E$2:$E$68606,$A$2:$A$7563,'MASTER TT'!$B$2:$B$68606,"TUESDAY",'MASTER TT'!$C$2:$C$68606,"17*-*",'MASTER TT'!$AM$2:$AM$68606,"SEP-DEC  2025",'MASTER TT'!$J$2:$J$68606,"&gt;=1"))</f>
        <v>0</v>
      </c>
      <c r="S345" s="79">
        <f>(COUNTIFS('MASTER TT'!$E$2:$E$68606,$A$2:$A$7563,'MASTER TT'!$B$2:$B$68606,"WEDNESDAY",'MASTER TT'!$C$2:$C$68606,"08*-1*",'MASTER TT'!$AM$2:$AM$68606,"JAN-APRIL 2026",'MASTER TT'!$J$2:$J$68606,"&gt;=1"))</f>
        <v>0</v>
      </c>
      <c r="T345" s="79">
        <f>(COUNTIFS('MASTER TT'!$E$2:$E$68606,$A$2:$A$7563,'MASTER TT'!$B$2:$B$68606,"WEDNESDAY",'MASTER TT'!$C$2:$C$68606,"1100-1*",'MASTER TT'!$AM$2:$AM$68606,"JAN-APRIL 2026",'MASTER TT'!$J$2:$J$68606,"&gt;=1"))</f>
        <v>0</v>
      </c>
      <c r="U345" s="79">
        <f>(COUNTIFS('MASTER TT'!$E$2:$E$68606,$A$2:$A$7563,'MASTER TT'!$B$2:$B$68606,"MONDAY",'MASTER TT'!$C$2:$C$68606,"1200-1*",'MASTER TT'!$AM$2:$AM$68606,"JAN-APRIL 2025",'MASTER TT'!$J$2:$J$68606,"&gt;=1"))</f>
        <v>0</v>
      </c>
      <c r="V345" s="79">
        <f>(COUNTIFS('MASTER TT'!$E$2:$E$68606,$A$2:$A$7563,'MASTER TT'!$B$2:$B$68606,"MONDAY",'MASTER TT'!$C$2:$C$68606,"1300-1*",'MASTER TT'!$AM$2:$AM$68606,"JAN-APRIL 2025",'MASTER TT'!$J$2:$J$68606,"&gt;=1"))</f>
        <v>0</v>
      </c>
      <c r="W345" s="79">
        <f>(COUNTIFS('MASTER TT'!$E$2:$E$68606,$A$2:$A$7563,'MASTER TT'!$B$2:$B$68606,"WEDNESDAY",'MASTER TT'!$C$2:$C$68606,"14*-1*",'MASTER TT'!$AM$2:$AM$68606,"JAN-APRIL 2026",'MASTER TT'!$J$2:$J$68606,"&gt;=1"))</f>
        <v>0</v>
      </c>
      <c r="X345" s="79">
        <f>(COUNTIFS('MASTER TT'!$E$2:$E$68606,$A$2:$A$7563,'MASTER TT'!$B$2:$B$68606,"WEDNESDAY",'MASTER TT'!$C$2:$C$68606,"17*-*",'MASTER TT'!$AM$2:$AM$68606,"JAN-APRIL 2026",'MASTER TT'!$J$2:$J$68606,"&gt;=1"))</f>
        <v>0</v>
      </c>
      <c r="Y345" s="79">
        <f>(COUNTIFS('MASTER TT'!$E$2:$E$68606,$A$2:$A$7563,'MASTER TT'!$B$2:$B$68606,"THURSDAY",'MASTER TT'!$C$2:$C$68606,"08*-1*",'MASTER TT'!$AM$2:$AM$68606,"JAN-APRIL 2026",'MASTER TT'!$J$2:$J$68606,"&gt;=1"))</f>
        <v>0</v>
      </c>
      <c r="Z345" s="79">
        <f>(COUNTIFS('MASTER TT'!$E$2:$E$68606,$A$2:$A$7563,'MASTER TT'!$B$2:$B$68606,"THURSDAY",'MASTER TT'!$C$2:$C$68606,"1100-1*",'MASTER TT'!$AM$2:$AM$68606,"JAN-APRIL 2026",'MASTER TT'!$J$2:$J$68606,"&gt;=1"))</f>
        <v>0</v>
      </c>
      <c r="AA345" s="79">
        <f>(COUNTIFS('MASTER TT'!$E$2:$E$68606,$A$2:$A$7563,'MASTER TT'!$B$2:$B$68606,"MONDAY",'MASTER TT'!$C$2:$C$68606,"1200-1*",'MASTER TT'!$AM$2:$AM$68606,"JAN-APRIL 2025",'MASTER TT'!$J$2:$J$68606,"&gt;=1"))</f>
        <v>0</v>
      </c>
      <c r="AB345" s="79">
        <f>(COUNTIFS('MASTER TT'!$E$2:$E$68606,$A$2:$A$7563,'MASTER TT'!$B$2:$B$68606,"MONDAY",'MASTER TT'!$C$2:$C$68606,"1300-1*",'MASTER TT'!$AM$2:$AM$68606,"JAN-APRIL 2025",'MASTER TT'!$J$2:$J$68606,"&gt;=1"))</f>
        <v>0</v>
      </c>
      <c r="AC345" s="79">
        <f>(COUNTIFS('MASTER TT'!$E$2:$E$68606,$A$2:$A$7563,'MASTER TT'!$B$2:$B$68606,"THURSDAY",'MASTER TT'!$C$2:$C$68606,"14*-1*",'MASTER TT'!$AM$2:$AM$68606,"JAN-APRIL 2026",'MASTER TT'!$J$2:$J$68606,"&gt;=1"))</f>
        <v>0</v>
      </c>
      <c r="AD345" s="79">
        <f>(COUNTIFS('MASTER TT'!$E$2:$E$68606,$A$2:$A$7563,'MASTER TT'!$B$2:$B$68606,"THURSDAY",'MASTER TT'!$C$2:$C$68606,"17*-*",'MASTER TT'!$AM$2:$AM$68606,"JAN-APRIL 2026",'MASTER TT'!$J$2:$J$68606,"&gt;=1"))</f>
        <v>0</v>
      </c>
      <c r="AE345" s="79">
        <f>(COUNTIFS('MASTER TT'!$E$2:$E$68606,$A$2:$A$7563,'MASTER TT'!$B$2:$B$68606,"FRIDAY",'MASTER TT'!$C$2:$C$68606,"08*-1*",'MASTER TT'!$AM$2:$AM$68606,"JAN-APRIL 2026",'MASTER TT'!$J$2:$J$68606,"&gt;=1"))</f>
        <v>0</v>
      </c>
      <c r="AF345" s="79">
        <f>(COUNTIFS('MASTER TT'!$E$2:$E$68606,$A$2:$A$7563,'MASTER TT'!$B$2:$B$68606,"FRIDAY",'MASTER TT'!$C$2:$C$68606,"1100-1*",'MASTER TT'!$AM$2:$AM$68606,"JAN-APRIL 2026",'MASTER TT'!$J$2:$J$68606,"&gt;=1"))</f>
        <v>0</v>
      </c>
      <c r="AG345" s="79">
        <f>(COUNTIFS('MASTER TT'!$E$2:$E$68606,$A$2:$A$7563,'MASTER TT'!$B$2:$B$68606,"MONDAY",'MASTER TT'!$C$2:$C$68606,"1200-1*",'MASTER TT'!$AM$2:$AM$68606,"JAN-APRIL 2025",'MASTER TT'!$J$2:$J$68606,"&gt;=1"))</f>
        <v>0</v>
      </c>
      <c r="AH345" s="79">
        <f>(COUNTIFS('MASTER TT'!$E$2:$E$68606,$A$2:$A$7563,'MASTER TT'!$B$2:$B$68606,"MONDAY",'MASTER TT'!$C$2:$C$68606,"1300-1*",'MASTER TT'!$AM$2:$AM$68606,"JAN-APRIL 2025",'MASTER TT'!$J$2:$J$68606,"&gt;=1"))</f>
        <v>0</v>
      </c>
      <c r="AI345" s="79">
        <f>(COUNTIFS('MASTER TT'!$E$2:$E$68606,$A$2:$A$7563,'MASTER TT'!$B$2:$B$68606,"FRIDAY",'MASTER TT'!$C$2:$C$68606,"14*-1*",'MASTER TT'!$AM$2:$AM$68606,"JAN-APRIL 2026",'MASTER TT'!$J$2:$J$68606,"&gt;=1"))</f>
        <v>0</v>
      </c>
      <c r="AJ345" s="79">
        <f>(COUNTIFS('MASTER TT'!$E$2:$E$68606,$A$2:$A$7563,'MASTER TT'!$B$2:$B$68606,"FRIDAY",'MASTER TT'!$C$2:$C$68606,"17*-*",'MASTER TT'!$AM$2:$AM$68606,"JAN-APRIL 2026",'MASTER TT'!$J$2:$J$68606,"&gt;=1"))</f>
        <v>0</v>
      </c>
      <c r="AK345" s="79">
        <f>(COUNTIFS('MASTER TT'!$E$2:$E$68606,$A$2:$A$7563,'MASTER TT'!$B$2:$B$68606,"SATURDAY",'MASTER TT'!$C$2:$C$68606,"08*-1*",'MASTER TT'!$AM$2:$AM$68606,"JAN-APRIL 2026",'MASTER TT'!$J$2:$J$68606,"&gt;=1"))</f>
        <v>0</v>
      </c>
      <c r="AL345" s="79">
        <f>(COUNTIFS('MASTER TT'!$E$2:$E$68606,$A$2:$A$7563,'MASTER TT'!$B$2:$B$68606,"SATURDAY",'MASTER TT'!$C$2:$C$68606,"1100-1*",'MASTER TT'!$AM$2:$AM$68606,"JAN-APRIL 2026",'MASTER TT'!$J$2:$J$68606,"&gt;=1"))</f>
        <v>0</v>
      </c>
      <c r="AM345" s="79">
        <f>(COUNTIFS('MASTER TT'!$E$2:$E$68606,$A$2:$A$7563,'MASTER TT'!$B$2:$B$68606,"MONDAY",'MASTER TT'!$C$2:$C$68606,"1200-1*",'MASTER TT'!$AM$2:$AM$68606,"JAN-APRIL 2025",'MASTER TT'!$J$2:$J$68606,"&gt;=1"))</f>
        <v>0</v>
      </c>
      <c r="AN345" s="79">
        <f>(COUNTIFS('MASTER TT'!$E$2:$E$68606,$A$2:$A$7563,'MASTER TT'!$B$2:$B$68606,"MONDAY",'MASTER TT'!$C$2:$C$68606,"1300-1*",'MASTER TT'!$AM$2:$AM$68606,"JAN-APRIL 2025",'MASTER TT'!$J$2:$J$68606,"&gt;=1"))</f>
        <v>0</v>
      </c>
      <c r="AO345" s="79">
        <f>(COUNTIFS('MASTER TT'!$E$2:$E$68606,$A$2:$A$7563,'MASTER TT'!$B$2:$B$68606,"MONDAY",'MASTER TT'!$C$2:$C$68606,"14*-1*",'MASTER TT'!$AM$2:$AM$68606,"MAY-AUG 2025",'MASTER TT'!$J$2:$J$68606,"&gt;=1"))</f>
        <v>0</v>
      </c>
      <c r="AP345" s="79">
        <f>(COUNTIFS('MASTER TT'!$E$2:$E$68606,$A$2:$A$7563,'MASTER TT'!$B$2:$B$68606,"SATURDAY",'MASTER TT'!$C$2:$C$68606,"17*-*",'MASTER TT'!$AM$2:$AM$68606,"JAN-APRIL 2026",'MASTER TT'!$J$2:$J$68606,"&gt;=1"))</f>
        <v>0</v>
      </c>
      <c r="AQ345" s="79">
        <f>(COUNTIFS('MASTER TT'!$E$2:$E$68606,$A$2:$A$7563,'MASTER TT'!$B$2:$B$68606,"SUNDAY",'MASTER TT'!$C$2:$C$68606,"08*-1*",'MASTER TT'!$AM$2:$AM$68606,"JAN-APRIL 2026",'MASTER TT'!$J$2:$J$68606,"&gt;=1"))</f>
        <v>0</v>
      </c>
      <c r="AR345" s="79">
        <f>(COUNTIFS('MASTER TT'!$E$2:$E$68607,$A$2:$A$7563,'MASTER TT'!$B$2:$B$68607,"SUNDAY",'MASTER TT'!$C$2:$C$68607,"1100-1*",'MASTER TT'!$AM$2:$AM$68607,"JAN-APRIL 2026",'MASTER TT'!$J$2:$J$68607,"&gt;=1"))</f>
        <v>0</v>
      </c>
      <c r="AS345" s="79">
        <f>(COUNTIFS('MASTER TT'!$E$2:$E$68606,$A$2:$A$7563,'MASTER TT'!$B$2:$B$68606,"SUNDAY",'MASTER TT'!$C$2:$C$68606,"1200-1*",'MASTER TT'!$AM$2:$AM$68606,"JAN-APRIL 2026",'MASTER TT'!$J$2:$J$68606,"&gt;=1"))</f>
        <v>0</v>
      </c>
      <c r="AT345" s="79">
        <f>(COUNTIFS('MASTER TT'!$E$2:$E$68606,$A$2:$A$7563,'MASTER TT'!$B$2:$B$68606,"SUNDAY",'MASTER TT'!$C$2:$C$68606,"1300-1*",'MASTER TT'!$AM$2:$AM$68606,"JAN-APRIL 2026",'MASTER TT'!$J$2:$J$68606,"&gt;=1"))</f>
        <v>0</v>
      </c>
      <c r="AU345" s="79">
        <f>(COUNTIFS('MASTER TT'!$E$2:$E$68606,$A$2:$A$7563,'MASTER TT'!$B$2:$B$68606,"SUNDAY",'MASTER TT'!$C$2:$C$68606,"14*-1*",'MASTER TT'!$AM$2:$AM$68606,"JAN-APRIL 2026",'MASTER TT'!$J$2:$J$68606,"&gt;=1"))</f>
        <v>0</v>
      </c>
      <c r="AV345" s="79">
        <f>(COUNTIFS('MASTER TT'!$E$2:$E$68606,$A$2:$A$7563,'MASTER TT'!$B$2:$B$68606,"SUNDAY",'MASTER TT'!$C$2:$C$68606,"17*-*",'MASTER TT'!$AM$2:$AM$68606,"JAN-APRIL 2026",'MASTER TT'!$J$2:$J$68606,"&gt;=1"))</f>
        <v>0</v>
      </c>
      <c r="AW345" s="28"/>
      <c r="AX345" s="29"/>
      <c r="AY345" s="28"/>
      <c r="AZ345" s="28"/>
      <c r="BA345" s="28"/>
      <c r="BB345" s="28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132"/>
      <c r="BO345" s="132"/>
      <c r="BP345" s="132"/>
      <c r="BQ345" s="132"/>
      <c r="BR345" s="132"/>
      <c r="BS345" s="132"/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32"/>
      <c r="CE345" s="132"/>
      <c r="CF345" s="132"/>
    </row>
    <row r="346" spans="1:84" ht="14.25" customHeight="1">
      <c r="A346" s="125" t="s">
        <v>717</v>
      </c>
      <c r="B346" s="130" t="s">
        <v>510</v>
      </c>
      <c r="C346" s="88"/>
      <c r="D346" s="88"/>
      <c r="E346" s="88"/>
      <c r="F346" s="88" t="s">
        <v>460</v>
      </c>
      <c r="G346" s="79">
        <f>(COUNTIFS('MASTER TT'!$E$2:$E$68606,$A$2:$A$7563,'MASTER TT'!$B$2:$B$68606,"MONDAY",'MASTER TT'!$C$2:$C$68606,"08*-1*",'MASTER TT'!$AM$2:$AM$68606,"JAN-APRIL 2026",'MASTER TT'!$J$2:$J$68606,"&gt;=1"))</f>
        <v>0</v>
      </c>
      <c r="H346" s="79">
        <f>(COUNTIFS('MASTER TT'!$E$2:$E$68602,$A$2:$A$7563,'MASTER TT'!$B$2:$B$68602,"MONDAY",'MASTER TT'!$C$2:$C$68602,"1100-1*",'MASTER TT'!$AM$2:$AM$68602,"JAN-APRIL 2026",'MASTER TT'!$J$2:$J$68602,"&gt;=1"))</f>
        <v>0</v>
      </c>
      <c r="I346" s="79">
        <f>(COUNTIFS('MASTER TT'!$E$2:$E$68606,$A$2:$A$7563,'MASTER TT'!$B$2:$B$68606,"MONDAY",'MASTER TT'!$C$2:$C$68606,"1200-1*",'MASTER TT'!$AM$2:$AM$68606,"JAN-APRIL 2025",'MASTER TT'!$J$2:$J$68606,"&gt;=1"))</f>
        <v>0</v>
      </c>
      <c r="J346" s="79">
        <f>(COUNTIFS('MASTER TT'!$E$2:$E$68606,$A$2:$A$7563,'MASTER TT'!$B$2:$B$68606,"MONDAY",'MASTER TT'!$C$2:$C$68606,"1300-1*",'MASTER TT'!$AM$2:$AM$68606,"JAN-APRIL 2025",'MASTER TT'!$J$2:$J$68606,"&gt;=1"))</f>
        <v>0</v>
      </c>
      <c r="K346" s="79">
        <f>(COUNTIFS('MASTER TT'!$E$2:$E$68606,$A$2:$A$7563,'MASTER TT'!$B$2:$B$68606,"MONDAY",'MASTER TT'!$C$2:$C$68606,"14*-1*",'MASTER TT'!$AM$2:$AM$68606,"JAN-APRIL 2026",'MASTER TT'!$J$2:$J$68606,"&gt;=1"))</f>
        <v>0</v>
      </c>
      <c r="L346" s="79">
        <f>(COUNTIFS('MASTER TT'!$E$2:$E$68606,$A$2:$A$7563,'MASTER TT'!$B$2:$B$68606,"MONDAY",'MASTER TT'!$C$2:$C$68606,"17*-*",'MASTER TT'!$AM$2:$AM$68606,"JAN-APRIL 2026",'MASTER TT'!$J$2:$J$68606,"&gt;=1"))</f>
        <v>0</v>
      </c>
      <c r="M346" s="79">
        <f>(COUNTIFS('MASTER TT'!$E$2:$E$68606,$A$2:$A$7563,'MASTER TT'!$B$2:$B$68606,"TUESDAY",'MASTER TT'!$C$2:$C$68606,"08*-1*",'MASTER TT'!$AM$2:$AM$68606,"JAN-APRIL 2026",'MASTER TT'!$J$2:$J$68606,"&gt;=1"))</f>
        <v>0</v>
      </c>
      <c r="N346" s="79">
        <f>(COUNTIFS('MASTER TT'!$E$2:$E$68606,$A$2:$A$7563,'MASTER TT'!$B$2:$B$68606,"TUESDAY",'MASTER TT'!$C$2:$C$68606,"1100-1*",'MASTER TT'!$AM$2:$AM$68606,"JAN-APRIL 2026",'MASTER TT'!$J$2:$J$68606,"&gt;=1"))</f>
        <v>0</v>
      </c>
      <c r="O346" s="79">
        <f>(COUNTIFS('MASTER TT'!$E$2:$E$68606,$A$2:$A$7563,'MASTER TT'!$B$2:$B$68606,"MONDAY",'MASTER TT'!$C$2:$C$68606,"1200-1*",'MASTER TT'!$AM$2:$AM$68606,"JAN-APRIL 2025",'MASTER TT'!$J$2:$J$68606,"&gt;=1"))</f>
        <v>0</v>
      </c>
      <c r="P346" s="79">
        <f>(COUNTIFS('MASTER TT'!$E$2:$E$68606,$A$2:$A$7563,'MASTER TT'!$B$2:$B$68606,"TUESDAY",'MASTER TT'!$C$2:$C$68606,"1300-1*",'MASTER TT'!$AM$2:$AM$68606,"JAN-APRIL 2026",'MASTER TT'!$J$2:$J$68606,"&gt;=1"))</f>
        <v>0</v>
      </c>
      <c r="Q346" s="79">
        <f>(COUNTIFS('MASTER TT'!$E$2:$E$68606,$A$2:$A$7563,'MASTER TT'!$B$2:$B$68606,"TUESDAY",'MASTER TT'!$C$2:$C$68606,"14*-1*",'MASTER TT'!$AM$2:$AM$68606,"JAN-APRIL 2026",'MASTER TT'!$J$2:$J$68606,"&gt;=1"))</f>
        <v>0</v>
      </c>
      <c r="R346" s="79">
        <f>(COUNTIFS('MASTER TT'!$E$2:$E$68606,$A$2:$A$7563,'MASTER TT'!$B$2:$B$68606,"TUESDAY",'MASTER TT'!$C$2:$C$68606,"17*-*",'MASTER TT'!$AM$2:$AM$68606,"SEP-DEC  2025",'MASTER TT'!$J$2:$J$68606,"&gt;=1"))</f>
        <v>0</v>
      </c>
      <c r="S346" s="79">
        <f>(COUNTIFS('MASTER TT'!$E$2:$E$68606,$A$2:$A$7563,'MASTER TT'!$B$2:$B$68606,"WEDNESDAY",'MASTER TT'!$C$2:$C$68606,"08*-1*",'MASTER TT'!$AM$2:$AM$68606,"JAN-APRIL 2026",'MASTER TT'!$J$2:$J$68606,"&gt;=1"))</f>
        <v>0</v>
      </c>
      <c r="T346" s="79">
        <f>(COUNTIFS('MASTER TT'!$E$2:$E$68606,$A$2:$A$7563,'MASTER TT'!$B$2:$B$68606,"WEDNESDAY",'MASTER TT'!$C$2:$C$68606,"1100-1*",'MASTER TT'!$AM$2:$AM$68606,"JAN-APRIL 2026",'MASTER TT'!$J$2:$J$68606,"&gt;=1"))</f>
        <v>0</v>
      </c>
      <c r="U346" s="79">
        <f>(COUNTIFS('MASTER TT'!$E$2:$E$68606,$A$2:$A$7563,'MASTER TT'!$B$2:$B$68606,"MONDAY",'MASTER TT'!$C$2:$C$68606,"1200-1*",'MASTER TT'!$AM$2:$AM$68606,"JAN-APRIL 2025",'MASTER TT'!$J$2:$J$68606,"&gt;=1"))</f>
        <v>0</v>
      </c>
      <c r="V346" s="79">
        <f>(COUNTIFS('MASTER TT'!$E$2:$E$68606,$A$2:$A$7563,'MASTER TT'!$B$2:$B$68606,"MONDAY",'MASTER TT'!$C$2:$C$68606,"1300-1*",'MASTER TT'!$AM$2:$AM$68606,"JAN-APRIL 2025",'MASTER TT'!$J$2:$J$68606,"&gt;=1"))</f>
        <v>0</v>
      </c>
      <c r="W346" s="79">
        <f>(COUNTIFS('MASTER TT'!$E$2:$E$68606,$A$2:$A$7563,'MASTER TT'!$B$2:$B$68606,"WEDNESDAY",'MASTER TT'!$C$2:$C$68606,"14*-1*",'MASTER TT'!$AM$2:$AM$68606,"JAN-APRIL 2026",'MASTER TT'!$J$2:$J$68606,"&gt;=1"))</f>
        <v>0</v>
      </c>
      <c r="X346" s="79">
        <f>(COUNTIFS('MASTER TT'!$E$2:$E$68606,$A$2:$A$7563,'MASTER TT'!$B$2:$B$68606,"WEDNESDAY",'MASTER TT'!$C$2:$C$68606,"17*-*",'MASTER TT'!$AM$2:$AM$68606,"JAN-APRIL 2026",'MASTER TT'!$J$2:$J$68606,"&gt;=1"))</f>
        <v>0</v>
      </c>
      <c r="Y346" s="79">
        <f>(COUNTIFS('MASTER TT'!$E$2:$E$68606,$A$2:$A$7563,'MASTER TT'!$B$2:$B$68606,"THURSDAY",'MASTER TT'!$C$2:$C$68606,"08*-1*",'MASTER TT'!$AM$2:$AM$68606,"JAN-APRIL 2026",'MASTER TT'!$J$2:$J$68606,"&gt;=1"))</f>
        <v>0</v>
      </c>
      <c r="Z346" s="79">
        <f>(COUNTIFS('MASTER TT'!$E$2:$E$68606,$A$2:$A$7563,'MASTER TT'!$B$2:$B$68606,"THURSDAY",'MASTER TT'!$C$2:$C$68606,"1100-1*",'MASTER TT'!$AM$2:$AM$68606,"JAN-APRIL 2026",'MASTER TT'!$J$2:$J$68606,"&gt;=1"))</f>
        <v>0</v>
      </c>
      <c r="AA346" s="79">
        <f>(COUNTIFS('MASTER TT'!$E$2:$E$68606,$A$2:$A$7563,'MASTER TT'!$B$2:$B$68606,"MONDAY",'MASTER TT'!$C$2:$C$68606,"1200-1*",'MASTER TT'!$AM$2:$AM$68606,"JAN-APRIL 2025",'MASTER TT'!$J$2:$J$68606,"&gt;=1"))</f>
        <v>0</v>
      </c>
      <c r="AB346" s="79">
        <f>(COUNTIFS('MASTER TT'!$E$2:$E$68606,$A$2:$A$7563,'MASTER TT'!$B$2:$B$68606,"MONDAY",'MASTER TT'!$C$2:$C$68606,"1300-1*",'MASTER TT'!$AM$2:$AM$68606,"JAN-APRIL 2025",'MASTER TT'!$J$2:$J$68606,"&gt;=1"))</f>
        <v>0</v>
      </c>
      <c r="AC346" s="79">
        <f>(COUNTIFS('MASTER TT'!$E$2:$E$68606,$A$2:$A$7563,'MASTER TT'!$B$2:$B$68606,"THURSDAY",'MASTER TT'!$C$2:$C$68606,"14*-1*",'MASTER TT'!$AM$2:$AM$68606,"JAN-APRIL 2026",'MASTER TT'!$J$2:$J$68606,"&gt;=1"))</f>
        <v>0</v>
      </c>
      <c r="AD346" s="79">
        <f>(COUNTIFS('MASTER TT'!$E$2:$E$68606,$A$2:$A$7563,'MASTER TT'!$B$2:$B$68606,"THURSDAY",'MASTER TT'!$C$2:$C$68606,"17*-*",'MASTER TT'!$AM$2:$AM$68606,"JAN-APRIL 2026",'MASTER TT'!$J$2:$J$68606,"&gt;=1"))</f>
        <v>0</v>
      </c>
      <c r="AE346" s="79">
        <f>(COUNTIFS('MASTER TT'!$E$2:$E$68606,$A$2:$A$7563,'MASTER TT'!$B$2:$B$68606,"FRIDAY",'MASTER TT'!$C$2:$C$68606,"08*-1*",'MASTER TT'!$AM$2:$AM$68606,"JAN-APRIL 2026",'MASTER TT'!$J$2:$J$68606,"&gt;=1"))</f>
        <v>0</v>
      </c>
      <c r="AF346" s="79">
        <f>(COUNTIFS('MASTER TT'!$E$2:$E$68606,$A$2:$A$7563,'MASTER TT'!$B$2:$B$68606,"FRIDAY",'MASTER TT'!$C$2:$C$68606,"1100-1*",'MASTER TT'!$AM$2:$AM$68606,"JAN-APRIL 2026",'MASTER TT'!$J$2:$J$68606,"&gt;=1"))</f>
        <v>0</v>
      </c>
      <c r="AG346" s="79">
        <f>(COUNTIFS('MASTER TT'!$E$2:$E$68606,$A$2:$A$7563,'MASTER TT'!$B$2:$B$68606,"MONDAY",'MASTER TT'!$C$2:$C$68606,"1200-1*",'MASTER TT'!$AM$2:$AM$68606,"JAN-APRIL 2025",'MASTER TT'!$J$2:$J$68606,"&gt;=1"))</f>
        <v>0</v>
      </c>
      <c r="AH346" s="79">
        <f>(COUNTIFS('MASTER TT'!$E$2:$E$68606,$A$2:$A$7563,'MASTER TT'!$B$2:$B$68606,"MONDAY",'MASTER TT'!$C$2:$C$68606,"1300-1*",'MASTER TT'!$AM$2:$AM$68606,"JAN-APRIL 2025",'MASTER TT'!$J$2:$J$68606,"&gt;=1"))</f>
        <v>0</v>
      </c>
      <c r="AI346" s="79">
        <f>(COUNTIFS('MASTER TT'!$E$2:$E$68606,$A$2:$A$7563,'MASTER TT'!$B$2:$B$68606,"FRIDAY",'MASTER TT'!$C$2:$C$68606,"14*-1*",'MASTER TT'!$AM$2:$AM$68606,"JAN-APRIL 2026",'MASTER TT'!$J$2:$J$68606,"&gt;=1"))</f>
        <v>0</v>
      </c>
      <c r="AJ346" s="79">
        <f>(COUNTIFS('MASTER TT'!$E$2:$E$68606,$A$2:$A$7563,'MASTER TT'!$B$2:$B$68606,"FRIDAY",'MASTER TT'!$C$2:$C$68606,"17*-*",'MASTER TT'!$AM$2:$AM$68606,"JAN-APRIL 2026",'MASTER TT'!$J$2:$J$68606,"&gt;=1"))</f>
        <v>0</v>
      </c>
      <c r="AK346" s="79">
        <f>(COUNTIFS('MASTER TT'!$E$2:$E$68606,$A$2:$A$7563,'MASTER TT'!$B$2:$B$68606,"SATURDAY",'MASTER TT'!$C$2:$C$68606,"08*-1*",'MASTER TT'!$AM$2:$AM$68606,"JAN-APRIL 2026",'MASTER TT'!$J$2:$J$68606,"&gt;=1"))</f>
        <v>0</v>
      </c>
      <c r="AL346" s="79">
        <f>(COUNTIFS('MASTER TT'!$E$2:$E$68606,$A$2:$A$7563,'MASTER TT'!$B$2:$B$68606,"SATURDAY",'MASTER TT'!$C$2:$C$68606,"1100-1*",'MASTER TT'!$AM$2:$AM$68606,"JAN-APRIL 2026",'MASTER TT'!$J$2:$J$68606,"&gt;=1"))</f>
        <v>0</v>
      </c>
      <c r="AM346" s="79">
        <f>(COUNTIFS('MASTER TT'!$E$2:$E$68606,$A$2:$A$7563,'MASTER TT'!$B$2:$B$68606,"MONDAY",'MASTER TT'!$C$2:$C$68606,"1200-1*",'MASTER TT'!$AM$2:$AM$68606,"JAN-APRIL 2025",'MASTER TT'!$J$2:$J$68606,"&gt;=1"))</f>
        <v>0</v>
      </c>
      <c r="AN346" s="79">
        <f>(COUNTIFS('MASTER TT'!$E$2:$E$68606,$A$2:$A$7563,'MASTER TT'!$B$2:$B$68606,"MONDAY",'MASTER TT'!$C$2:$C$68606,"1300-1*",'MASTER TT'!$AM$2:$AM$68606,"JAN-APRIL 2025",'MASTER TT'!$J$2:$J$68606,"&gt;=1"))</f>
        <v>0</v>
      </c>
      <c r="AO346" s="79">
        <f>(COUNTIFS('MASTER TT'!$E$2:$E$68606,$A$2:$A$7563,'MASTER TT'!$B$2:$B$68606,"MONDAY",'MASTER TT'!$C$2:$C$68606,"14*-1*",'MASTER TT'!$AM$2:$AM$68606,"MAY-AUG 2025",'MASTER TT'!$J$2:$J$68606,"&gt;=1"))</f>
        <v>0</v>
      </c>
      <c r="AP346" s="79">
        <f>(COUNTIFS('MASTER TT'!$E$2:$E$68606,$A$2:$A$7563,'MASTER TT'!$B$2:$B$68606,"SATURDAY",'MASTER TT'!$C$2:$C$68606,"17*-*",'MASTER TT'!$AM$2:$AM$68606,"JAN-APRIL 2026",'MASTER TT'!$J$2:$J$68606,"&gt;=1"))</f>
        <v>0</v>
      </c>
      <c r="AQ346" s="79">
        <f>(COUNTIFS('MASTER TT'!$E$2:$E$68606,$A$2:$A$7563,'MASTER TT'!$B$2:$B$68606,"SUNDAY",'MASTER TT'!$C$2:$C$68606,"08*-1*",'MASTER TT'!$AM$2:$AM$68606,"JAN-APRIL 2026",'MASTER TT'!$J$2:$J$68606,"&gt;=1"))</f>
        <v>0</v>
      </c>
      <c r="AR346" s="79">
        <f>(COUNTIFS('MASTER TT'!$E$2:$E$68607,$A$2:$A$7563,'MASTER TT'!$B$2:$B$68607,"SUNDAY",'MASTER TT'!$C$2:$C$68607,"1100-1*",'MASTER TT'!$AM$2:$AM$68607,"JAN-APRIL 2026",'MASTER TT'!$J$2:$J$68607,"&gt;=1"))</f>
        <v>0</v>
      </c>
      <c r="AS346" s="79">
        <f>(COUNTIFS('MASTER TT'!$E$2:$E$68606,$A$2:$A$7563,'MASTER TT'!$B$2:$B$68606,"SUNDAY",'MASTER TT'!$C$2:$C$68606,"1200-1*",'MASTER TT'!$AM$2:$AM$68606,"JAN-APRIL 2026",'MASTER TT'!$J$2:$J$68606,"&gt;=1"))</f>
        <v>0</v>
      </c>
      <c r="AT346" s="79">
        <f>(COUNTIFS('MASTER TT'!$E$2:$E$68606,$A$2:$A$7563,'MASTER TT'!$B$2:$B$68606,"SUNDAY",'MASTER TT'!$C$2:$C$68606,"1300-1*",'MASTER TT'!$AM$2:$AM$68606,"JAN-APRIL 2026",'MASTER TT'!$J$2:$J$68606,"&gt;=1"))</f>
        <v>0</v>
      </c>
      <c r="AU346" s="79">
        <f>(COUNTIFS('MASTER TT'!$E$2:$E$68606,$A$2:$A$7563,'MASTER TT'!$B$2:$B$68606,"SUNDAY",'MASTER TT'!$C$2:$C$68606,"14*-1*",'MASTER TT'!$AM$2:$AM$68606,"JAN-APRIL 2026",'MASTER TT'!$J$2:$J$68606,"&gt;=1"))</f>
        <v>0</v>
      </c>
      <c r="AV346" s="79">
        <f>(COUNTIFS('MASTER TT'!$E$2:$E$68606,$A$2:$A$7563,'MASTER TT'!$B$2:$B$68606,"SUNDAY",'MASTER TT'!$C$2:$C$68606,"17*-*",'MASTER TT'!$AM$2:$AM$68606,"JAN-APRIL 2026",'MASTER TT'!$J$2:$J$68606,"&gt;=1"))</f>
        <v>0</v>
      </c>
      <c r="AW346" s="28"/>
      <c r="AX346" s="29"/>
      <c r="AY346" s="28"/>
      <c r="AZ346" s="28"/>
      <c r="BA346" s="28"/>
      <c r="BB346" s="28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132"/>
      <c r="BO346" s="132"/>
      <c r="BP346" s="132"/>
      <c r="BQ346" s="132"/>
      <c r="BR346" s="132"/>
      <c r="BS346" s="132"/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32"/>
      <c r="CE346" s="132"/>
      <c r="CF346" s="132"/>
    </row>
    <row r="347" spans="1:84" ht="14.25" customHeight="1">
      <c r="A347" s="125" t="s">
        <v>718</v>
      </c>
      <c r="B347" s="130" t="s">
        <v>510</v>
      </c>
      <c r="C347" s="88"/>
      <c r="D347" s="88"/>
      <c r="E347" s="88"/>
      <c r="F347" s="88" t="s">
        <v>460</v>
      </c>
      <c r="G347" s="79">
        <f>(COUNTIFS('MASTER TT'!$E$2:$E$68606,$A$2:$A$7563,'MASTER TT'!$B$2:$B$68606,"MONDAY",'MASTER TT'!$C$2:$C$68606,"08*-1*",'MASTER TT'!$AM$2:$AM$68606,"JAN-APRIL 2026",'MASTER TT'!$J$2:$J$68606,"&gt;=1"))</f>
        <v>0</v>
      </c>
      <c r="H347" s="79">
        <f>(COUNTIFS('MASTER TT'!$E$2:$E$68602,$A$2:$A$7563,'MASTER TT'!$B$2:$B$68602,"MONDAY",'MASTER TT'!$C$2:$C$68602,"1100-1*",'MASTER TT'!$AM$2:$AM$68602,"JAN-APRIL 2026",'MASTER TT'!$J$2:$J$68602,"&gt;=1"))</f>
        <v>0</v>
      </c>
      <c r="I347" s="79">
        <f>(COUNTIFS('MASTER TT'!$E$2:$E$68606,$A$2:$A$7563,'MASTER TT'!$B$2:$B$68606,"MONDAY",'MASTER TT'!$C$2:$C$68606,"1200-1*",'MASTER TT'!$AM$2:$AM$68606,"JAN-APRIL 2025",'MASTER TT'!$J$2:$J$68606,"&gt;=1"))</f>
        <v>0</v>
      </c>
      <c r="J347" s="79">
        <f>(COUNTIFS('MASTER TT'!$E$2:$E$68606,$A$2:$A$7563,'MASTER TT'!$B$2:$B$68606,"MONDAY",'MASTER TT'!$C$2:$C$68606,"1300-1*",'MASTER TT'!$AM$2:$AM$68606,"JAN-APRIL 2025",'MASTER TT'!$J$2:$J$68606,"&gt;=1"))</f>
        <v>0</v>
      </c>
      <c r="K347" s="79">
        <f>(COUNTIFS('MASTER TT'!$E$2:$E$68606,$A$2:$A$7563,'MASTER TT'!$B$2:$B$68606,"MONDAY",'MASTER TT'!$C$2:$C$68606,"14*-1*",'MASTER TT'!$AM$2:$AM$68606,"JAN-APRIL 2026",'MASTER TT'!$J$2:$J$68606,"&gt;=1"))</f>
        <v>0</v>
      </c>
      <c r="L347" s="79">
        <f>(COUNTIFS('MASTER TT'!$E$2:$E$68606,$A$2:$A$7563,'MASTER TT'!$B$2:$B$68606,"MONDAY",'MASTER TT'!$C$2:$C$68606,"17*-*",'MASTER TT'!$AM$2:$AM$68606,"JAN-APRIL 2026",'MASTER TT'!$J$2:$J$68606,"&gt;=1"))</f>
        <v>0</v>
      </c>
      <c r="M347" s="79">
        <f>(COUNTIFS('MASTER TT'!$E$2:$E$68606,$A$2:$A$7563,'MASTER TT'!$B$2:$B$68606,"TUESDAY",'MASTER TT'!$C$2:$C$68606,"08*-1*",'MASTER TT'!$AM$2:$AM$68606,"JAN-APRIL 2026",'MASTER TT'!$J$2:$J$68606,"&gt;=1"))</f>
        <v>0</v>
      </c>
      <c r="N347" s="79">
        <f>(COUNTIFS('MASTER TT'!$E$2:$E$68606,$A$2:$A$7563,'MASTER TT'!$B$2:$B$68606,"TUESDAY",'MASTER TT'!$C$2:$C$68606,"1100-1*",'MASTER TT'!$AM$2:$AM$68606,"JAN-APRIL 2026",'MASTER TT'!$J$2:$J$68606,"&gt;=1"))</f>
        <v>0</v>
      </c>
      <c r="O347" s="79">
        <f>(COUNTIFS('MASTER TT'!$E$2:$E$68606,$A$2:$A$7563,'MASTER TT'!$B$2:$B$68606,"MONDAY",'MASTER TT'!$C$2:$C$68606,"1200-1*",'MASTER TT'!$AM$2:$AM$68606,"JAN-APRIL 2025",'MASTER TT'!$J$2:$J$68606,"&gt;=1"))</f>
        <v>0</v>
      </c>
      <c r="P347" s="79">
        <f>(COUNTIFS('MASTER TT'!$E$2:$E$68606,$A$2:$A$7563,'MASTER TT'!$B$2:$B$68606,"TUESDAY",'MASTER TT'!$C$2:$C$68606,"1300-1*",'MASTER TT'!$AM$2:$AM$68606,"JAN-APRIL 2026",'MASTER TT'!$J$2:$J$68606,"&gt;=1"))</f>
        <v>0</v>
      </c>
      <c r="Q347" s="79">
        <f>(COUNTIFS('MASTER TT'!$E$2:$E$68606,$A$2:$A$7563,'MASTER TT'!$B$2:$B$68606,"TUESDAY",'MASTER TT'!$C$2:$C$68606,"14*-1*",'MASTER TT'!$AM$2:$AM$68606,"JAN-APRIL 2026",'MASTER TT'!$J$2:$J$68606,"&gt;=1"))</f>
        <v>0</v>
      </c>
      <c r="R347" s="79">
        <f>(COUNTIFS('MASTER TT'!$E$2:$E$68606,$A$2:$A$7563,'MASTER TT'!$B$2:$B$68606,"TUESDAY",'MASTER TT'!$C$2:$C$68606,"17*-*",'MASTER TT'!$AM$2:$AM$68606,"SEP-DEC  2025",'MASTER TT'!$J$2:$J$68606,"&gt;=1"))</f>
        <v>0</v>
      </c>
      <c r="S347" s="79">
        <f>(COUNTIFS('MASTER TT'!$E$2:$E$68606,$A$2:$A$7563,'MASTER TT'!$B$2:$B$68606,"WEDNESDAY",'MASTER TT'!$C$2:$C$68606,"08*-1*",'MASTER TT'!$AM$2:$AM$68606,"JAN-APRIL 2026",'MASTER TT'!$J$2:$J$68606,"&gt;=1"))</f>
        <v>0</v>
      </c>
      <c r="T347" s="79">
        <f>(COUNTIFS('MASTER TT'!$E$2:$E$68606,$A$2:$A$7563,'MASTER TT'!$B$2:$B$68606,"WEDNESDAY",'MASTER TT'!$C$2:$C$68606,"1100-1*",'MASTER TT'!$AM$2:$AM$68606,"JAN-APRIL 2026",'MASTER TT'!$J$2:$J$68606,"&gt;=1"))</f>
        <v>0</v>
      </c>
      <c r="U347" s="79">
        <f>(COUNTIFS('MASTER TT'!$E$2:$E$68606,$A$2:$A$7563,'MASTER TT'!$B$2:$B$68606,"MONDAY",'MASTER TT'!$C$2:$C$68606,"1200-1*",'MASTER TT'!$AM$2:$AM$68606,"JAN-APRIL 2025",'MASTER TT'!$J$2:$J$68606,"&gt;=1"))</f>
        <v>0</v>
      </c>
      <c r="V347" s="79">
        <f>(COUNTIFS('MASTER TT'!$E$2:$E$68606,$A$2:$A$7563,'MASTER TT'!$B$2:$B$68606,"MONDAY",'MASTER TT'!$C$2:$C$68606,"1300-1*",'MASTER TT'!$AM$2:$AM$68606,"JAN-APRIL 2025",'MASTER TT'!$J$2:$J$68606,"&gt;=1"))</f>
        <v>0</v>
      </c>
      <c r="W347" s="79">
        <f>(COUNTIFS('MASTER TT'!$E$2:$E$68606,$A$2:$A$7563,'MASTER TT'!$B$2:$B$68606,"WEDNESDAY",'MASTER TT'!$C$2:$C$68606,"14*-1*",'MASTER TT'!$AM$2:$AM$68606,"JAN-APRIL 2026",'MASTER TT'!$J$2:$J$68606,"&gt;=1"))</f>
        <v>0</v>
      </c>
      <c r="X347" s="79">
        <f>(COUNTIFS('MASTER TT'!$E$2:$E$68606,$A$2:$A$7563,'MASTER TT'!$B$2:$B$68606,"WEDNESDAY",'MASTER TT'!$C$2:$C$68606,"17*-*",'MASTER TT'!$AM$2:$AM$68606,"JAN-APRIL 2026",'MASTER TT'!$J$2:$J$68606,"&gt;=1"))</f>
        <v>0</v>
      </c>
      <c r="Y347" s="79">
        <f>(COUNTIFS('MASTER TT'!$E$2:$E$68606,$A$2:$A$7563,'MASTER TT'!$B$2:$B$68606,"THURSDAY",'MASTER TT'!$C$2:$C$68606,"08*-1*",'MASTER TT'!$AM$2:$AM$68606,"JAN-APRIL 2026",'MASTER TT'!$J$2:$J$68606,"&gt;=1"))</f>
        <v>0</v>
      </c>
      <c r="Z347" s="79">
        <f>(COUNTIFS('MASTER TT'!$E$2:$E$68606,$A$2:$A$7563,'MASTER TT'!$B$2:$B$68606,"THURSDAY",'MASTER TT'!$C$2:$C$68606,"1100-1*",'MASTER TT'!$AM$2:$AM$68606,"JAN-APRIL 2026",'MASTER TT'!$J$2:$J$68606,"&gt;=1"))</f>
        <v>0</v>
      </c>
      <c r="AA347" s="79">
        <f>(COUNTIFS('MASTER TT'!$E$2:$E$68606,$A$2:$A$7563,'MASTER TT'!$B$2:$B$68606,"MONDAY",'MASTER TT'!$C$2:$C$68606,"1200-1*",'MASTER TT'!$AM$2:$AM$68606,"JAN-APRIL 2025",'MASTER TT'!$J$2:$J$68606,"&gt;=1"))</f>
        <v>0</v>
      </c>
      <c r="AB347" s="79">
        <f>(COUNTIFS('MASTER TT'!$E$2:$E$68606,$A$2:$A$7563,'MASTER TT'!$B$2:$B$68606,"MONDAY",'MASTER TT'!$C$2:$C$68606,"1300-1*",'MASTER TT'!$AM$2:$AM$68606,"JAN-APRIL 2025",'MASTER TT'!$J$2:$J$68606,"&gt;=1"))</f>
        <v>0</v>
      </c>
      <c r="AC347" s="79">
        <f>(COUNTIFS('MASTER TT'!$E$2:$E$68606,$A$2:$A$7563,'MASTER TT'!$B$2:$B$68606,"THURSDAY",'MASTER TT'!$C$2:$C$68606,"14*-1*",'MASTER TT'!$AM$2:$AM$68606,"JAN-APRIL 2026",'MASTER TT'!$J$2:$J$68606,"&gt;=1"))</f>
        <v>0</v>
      </c>
      <c r="AD347" s="79">
        <f>(COUNTIFS('MASTER TT'!$E$2:$E$68606,$A$2:$A$7563,'MASTER TT'!$B$2:$B$68606,"THURSDAY",'MASTER TT'!$C$2:$C$68606,"17*-*",'MASTER TT'!$AM$2:$AM$68606,"JAN-APRIL 2026",'MASTER TT'!$J$2:$J$68606,"&gt;=1"))</f>
        <v>0</v>
      </c>
      <c r="AE347" s="79">
        <f>(COUNTIFS('MASTER TT'!$E$2:$E$68606,$A$2:$A$7563,'MASTER TT'!$B$2:$B$68606,"FRIDAY",'MASTER TT'!$C$2:$C$68606,"08*-1*",'MASTER TT'!$AM$2:$AM$68606,"JAN-APRIL 2026",'MASTER TT'!$J$2:$J$68606,"&gt;=1"))</f>
        <v>0</v>
      </c>
      <c r="AF347" s="79">
        <f>(COUNTIFS('MASTER TT'!$E$2:$E$68606,$A$2:$A$7563,'MASTER TT'!$B$2:$B$68606,"FRIDAY",'MASTER TT'!$C$2:$C$68606,"1100-1*",'MASTER TT'!$AM$2:$AM$68606,"JAN-APRIL 2026",'MASTER TT'!$J$2:$J$68606,"&gt;=1"))</f>
        <v>0</v>
      </c>
      <c r="AG347" s="79">
        <f>(COUNTIFS('MASTER TT'!$E$2:$E$68606,$A$2:$A$7563,'MASTER TT'!$B$2:$B$68606,"MONDAY",'MASTER TT'!$C$2:$C$68606,"1200-1*",'MASTER TT'!$AM$2:$AM$68606,"JAN-APRIL 2025",'MASTER TT'!$J$2:$J$68606,"&gt;=1"))</f>
        <v>0</v>
      </c>
      <c r="AH347" s="79">
        <f>(COUNTIFS('MASTER TT'!$E$2:$E$68606,$A$2:$A$7563,'MASTER TT'!$B$2:$B$68606,"MONDAY",'MASTER TT'!$C$2:$C$68606,"1300-1*",'MASTER TT'!$AM$2:$AM$68606,"JAN-APRIL 2025",'MASTER TT'!$J$2:$J$68606,"&gt;=1"))</f>
        <v>0</v>
      </c>
      <c r="AI347" s="79">
        <f>(COUNTIFS('MASTER TT'!$E$2:$E$68606,$A$2:$A$7563,'MASTER TT'!$B$2:$B$68606,"FRIDAY",'MASTER TT'!$C$2:$C$68606,"14*-1*",'MASTER TT'!$AM$2:$AM$68606,"JAN-APRIL 2026",'MASTER TT'!$J$2:$J$68606,"&gt;=1"))</f>
        <v>0</v>
      </c>
      <c r="AJ347" s="79">
        <f>(COUNTIFS('MASTER TT'!$E$2:$E$68606,$A$2:$A$7563,'MASTER TT'!$B$2:$B$68606,"FRIDAY",'MASTER TT'!$C$2:$C$68606,"17*-*",'MASTER TT'!$AM$2:$AM$68606,"JAN-APRIL 2026",'MASTER TT'!$J$2:$J$68606,"&gt;=1"))</f>
        <v>0</v>
      </c>
      <c r="AK347" s="79">
        <f>(COUNTIFS('MASTER TT'!$E$2:$E$68606,$A$2:$A$7563,'MASTER TT'!$B$2:$B$68606,"SATURDAY",'MASTER TT'!$C$2:$C$68606,"08*-1*",'MASTER TT'!$AM$2:$AM$68606,"JAN-APRIL 2026",'MASTER TT'!$J$2:$J$68606,"&gt;=1"))</f>
        <v>0</v>
      </c>
      <c r="AL347" s="79">
        <f>(COUNTIFS('MASTER TT'!$E$2:$E$68606,$A$2:$A$7563,'MASTER TT'!$B$2:$B$68606,"SATURDAY",'MASTER TT'!$C$2:$C$68606,"1100-1*",'MASTER TT'!$AM$2:$AM$68606,"JAN-APRIL 2026",'MASTER TT'!$J$2:$J$68606,"&gt;=1"))</f>
        <v>0</v>
      </c>
      <c r="AM347" s="79">
        <f>(COUNTIFS('MASTER TT'!$E$2:$E$68606,$A$2:$A$7563,'MASTER TT'!$B$2:$B$68606,"MONDAY",'MASTER TT'!$C$2:$C$68606,"1200-1*",'MASTER TT'!$AM$2:$AM$68606,"JAN-APRIL 2025",'MASTER TT'!$J$2:$J$68606,"&gt;=1"))</f>
        <v>0</v>
      </c>
      <c r="AN347" s="79">
        <f>(COUNTIFS('MASTER TT'!$E$2:$E$68606,$A$2:$A$7563,'MASTER TT'!$B$2:$B$68606,"MONDAY",'MASTER TT'!$C$2:$C$68606,"1300-1*",'MASTER TT'!$AM$2:$AM$68606,"JAN-APRIL 2025",'MASTER TT'!$J$2:$J$68606,"&gt;=1"))</f>
        <v>0</v>
      </c>
      <c r="AO347" s="79">
        <f>(COUNTIFS('MASTER TT'!$E$2:$E$68606,$A$2:$A$7563,'MASTER TT'!$B$2:$B$68606,"MONDAY",'MASTER TT'!$C$2:$C$68606,"14*-1*",'MASTER TT'!$AM$2:$AM$68606,"MAY-AUG 2025",'MASTER TT'!$J$2:$J$68606,"&gt;=1"))</f>
        <v>0</v>
      </c>
      <c r="AP347" s="79">
        <f>(COUNTIFS('MASTER TT'!$E$2:$E$68606,$A$2:$A$7563,'MASTER TT'!$B$2:$B$68606,"SATURDAY",'MASTER TT'!$C$2:$C$68606,"17*-*",'MASTER TT'!$AM$2:$AM$68606,"JAN-APRIL 2026",'MASTER TT'!$J$2:$J$68606,"&gt;=1"))</f>
        <v>0</v>
      </c>
      <c r="AQ347" s="79">
        <f>(COUNTIFS('MASTER TT'!$E$2:$E$68606,$A$2:$A$7563,'MASTER TT'!$B$2:$B$68606,"SUNDAY",'MASTER TT'!$C$2:$C$68606,"08*-1*",'MASTER TT'!$AM$2:$AM$68606,"JAN-APRIL 2026",'MASTER TT'!$J$2:$J$68606,"&gt;=1"))</f>
        <v>0</v>
      </c>
      <c r="AR347" s="79">
        <f>(COUNTIFS('MASTER TT'!$E$2:$E$68607,$A$2:$A$7563,'MASTER TT'!$B$2:$B$68607,"SUNDAY",'MASTER TT'!$C$2:$C$68607,"1100-1*",'MASTER TT'!$AM$2:$AM$68607,"JAN-APRIL 2026",'MASTER TT'!$J$2:$J$68607,"&gt;=1"))</f>
        <v>0</v>
      </c>
      <c r="AS347" s="79">
        <f>(COUNTIFS('MASTER TT'!$E$2:$E$68606,$A$2:$A$7563,'MASTER TT'!$B$2:$B$68606,"SUNDAY",'MASTER TT'!$C$2:$C$68606,"1200-1*",'MASTER TT'!$AM$2:$AM$68606,"JAN-APRIL 2026",'MASTER TT'!$J$2:$J$68606,"&gt;=1"))</f>
        <v>0</v>
      </c>
      <c r="AT347" s="79">
        <f>(COUNTIFS('MASTER TT'!$E$2:$E$68606,$A$2:$A$7563,'MASTER TT'!$B$2:$B$68606,"SUNDAY",'MASTER TT'!$C$2:$C$68606,"1300-1*",'MASTER TT'!$AM$2:$AM$68606,"JAN-APRIL 2026",'MASTER TT'!$J$2:$J$68606,"&gt;=1"))</f>
        <v>0</v>
      </c>
      <c r="AU347" s="79">
        <f>(COUNTIFS('MASTER TT'!$E$2:$E$68606,$A$2:$A$7563,'MASTER TT'!$B$2:$B$68606,"SUNDAY",'MASTER TT'!$C$2:$C$68606,"14*-1*",'MASTER TT'!$AM$2:$AM$68606,"JAN-APRIL 2026",'MASTER TT'!$J$2:$J$68606,"&gt;=1"))</f>
        <v>0</v>
      </c>
      <c r="AV347" s="79">
        <f>(COUNTIFS('MASTER TT'!$E$2:$E$68606,$A$2:$A$7563,'MASTER TT'!$B$2:$B$68606,"SUNDAY",'MASTER TT'!$C$2:$C$68606,"17*-*",'MASTER TT'!$AM$2:$AM$68606,"JAN-APRIL 2026",'MASTER TT'!$J$2:$J$68606,"&gt;=1"))</f>
        <v>0</v>
      </c>
      <c r="AW347" s="28"/>
      <c r="AX347" s="29"/>
      <c r="AY347" s="28"/>
      <c r="AZ347" s="28"/>
      <c r="BA347" s="28"/>
      <c r="BB347" s="28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132"/>
      <c r="BO347" s="132"/>
      <c r="BP347" s="132"/>
      <c r="BQ347" s="132"/>
      <c r="BR347" s="132"/>
      <c r="BS347" s="132"/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32"/>
      <c r="CE347" s="132"/>
      <c r="CF347" s="132"/>
    </row>
    <row r="348" spans="1:84" ht="14.25" customHeight="1">
      <c r="A348" s="125" t="s">
        <v>719</v>
      </c>
      <c r="B348" s="130" t="s">
        <v>510</v>
      </c>
      <c r="C348" s="88"/>
      <c r="D348" s="88"/>
      <c r="E348" s="88"/>
      <c r="F348" s="88" t="s">
        <v>460</v>
      </c>
      <c r="G348" s="79">
        <f>(COUNTIFS('MASTER TT'!$E$2:$E$68606,$A$2:$A$7563,'MASTER TT'!$B$2:$B$68606,"MONDAY",'MASTER TT'!$C$2:$C$68606,"08*-1*",'MASTER TT'!$AM$2:$AM$68606,"JAN-APRIL 2026",'MASTER TT'!$J$2:$J$68606,"&gt;=1"))</f>
        <v>0</v>
      </c>
      <c r="H348" s="79">
        <f>(COUNTIFS('MASTER TT'!$E$2:$E$68602,$A$2:$A$7563,'MASTER TT'!$B$2:$B$68602,"MONDAY",'MASTER TT'!$C$2:$C$68602,"1100-1*",'MASTER TT'!$AM$2:$AM$68602,"JAN-APRIL 2026",'MASTER TT'!$J$2:$J$68602,"&gt;=1"))</f>
        <v>0</v>
      </c>
      <c r="I348" s="79">
        <f>(COUNTIFS('MASTER TT'!$E$2:$E$68606,$A$2:$A$7563,'MASTER TT'!$B$2:$B$68606,"MONDAY",'MASTER TT'!$C$2:$C$68606,"1200-1*",'MASTER TT'!$AM$2:$AM$68606,"JAN-APRIL 2025",'MASTER TT'!$J$2:$J$68606,"&gt;=1"))</f>
        <v>0</v>
      </c>
      <c r="J348" s="79">
        <f>(COUNTIFS('MASTER TT'!$E$2:$E$68606,$A$2:$A$7563,'MASTER TT'!$B$2:$B$68606,"MONDAY",'MASTER TT'!$C$2:$C$68606,"1300-1*",'MASTER TT'!$AM$2:$AM$68606,"JAN-APRIL 2025",'MASTER TT'!$J$2:$J$68606,"&gt;=1"))</f>
        <v>0</v>
      </c>
      <c r="K348" s="79">
        <f>(COUNTIFS('MASTER TT'!$E$2:$E$68606,$A$2:$A$7563,'MASTER TT'!$B$2:$B$68606,"MONDAY",'MASTER TT'!$C$2:$C$68606,"14*-1*",'MASTER TT'!$AM$2:$AM$68606,"JAN-APRIL 2026",'MASTER TT'!$J$2:$J$68606,"&gt;=1"))</f>
        <v>0</v>
      </c>
      <c r="L348" s="79">
        <f>(COUNTIFS('MASTER TT'!$E$2:$E$68606,$A$2:$A$7563,'MASTER TT'!$B$2:$B$68606,"MONDAY",'MASTER TT'!$C$2:$C$68606,"17*-*",'MASTER TT'!$AM$2:$AM$68606,"JAN-APRIL 2026",'MASTER TT'!$J$2:$J$68606,"&gt;=1"))</f>
        <v>0</v>
      </c>
      <c r="M348" s="79">
        <f>(COUNTIFS('MASTER TT'!$E$2:$E$68606,$A$2:$A$7563,'MASTER TT'!$B$2:$B$68606,"TUESDAY",'MASTER TT'!$C$2:$C$68606,"08*-1*",'MASTER TT'!$AM$2:$AM$68606,"JAN-APRIL 2026",'MASTER TT'!$J$2:$J$68606,"&gt;=1"))</f>
        <v>0</v>
      </c>
      <c r="N348" s="79">
        <f>(COUNTIFS('MASTER TT'!$E$2:$E$68606,$A$2:$A$7563,'MASTER TT'!$B$2:$B$68606,"TUESDAY",'MASTER TT'!$C$2:$C$68606,"1100-1*",'MASTER TT'!$AM$2:$AM$68606,"JAN-APRIL 2026",'MASTER TT'!$J$2:$J$68606,"&gt;=1"))</f>
        <v>0</v>
      </c>
      <c r="O348" s="79">
        <f>(COUNTIFS('MASTER TT'!$E$2:$E$68606,$A$2:$A$7563,'MASTER TT'!$B$2:$B$68606,"MONDAY",'MASTER TT'!$C$2:$C$68606,"1200-1*",'MASTER TT'!$AM$2:$AM$68606,"JAN-APRIL 2025",'MASTER TT'!$J$2:$J$68606,"&gt;=1"))</f>
        <v>0</v>
      </c>
      <c r="P348" s="79">
        <f>(COUNTIFS('MASTER TT'!$E$2:$E$68606,$A$2:$A$7563,'MASTER TT'!$B$2:$B$68606,"TUESDAY",'MASTER TT'!$C$2:$C$68606,"1300-1*",'MASTER TT'!$AM$2:$AM$68606,"JAN-APRIL 2026",'MASTER TT'!$J$2:$J$68606,"&gt;=1"))</f>
        <v>0</v>
      </c>
      <c r="Q348" s="79">
        <f>(COUNTIFS('MASTER TT'!$E$2:$E$68606,$A$2:$A$7563,'MASTER TT'!$B$2:$B$68606,"TUESDAY",'MASTER TT'!$C$2:$C$68606,"14*-1*",'MASTER TT'!$AM$2:$AM$68606,"JAN-APRIL 2026",'MASTER TT'!$J$2:$J$68606,"&gt;=1"))</f>
        <v>0</v>
      </c>
      <c r="R348" s="79">
        <f>(COUNTIFS('MASTER TT'!$E$2:$E$68606,$A$2:$A$7563,'MASTER TT'!$B$2:$B$68606,"TUESDAY",'MASTER TT'!$C$2:$C$68606,"17*-*",'MASTER TT'!$AM$2:$AM$68606,"SEP-DEC  2025",'MASTER TT'!$J$2:$J$68606,"&gt;=1"))</f>
        <v>0</v>
      </c>
      <c r="S348" s="79">
        <f>(COUNTIFS('MASTER TT'!$E$2:$E$68606,$A$2:$A$7563,'MASTER TT'!$B$2:$B$68606,"WEDNESDAY",'MASTER TT'!$C$2:$C$68606,"08*-1*",'MASTER TT'!$AM$2:$AM$68606,"JAN-APRIL 2026",'MASTER TT'!$J$2:$J$68606,"&gt;=1"))</f>
        <v>0</v>
      </c>
      <c r="T348" s="79">
        <f>(COUNTIFS('MASTER TT'!$E$2:$E$68606,$A$2:$A$7563,'MASTER TT'!$B$2:$B$68606,"WEDNESDAY",'MASTER TT'!$C$2:$C$68606,"1100-1*",'MASTER TT'!$AM$2:$AM$68606,"JAN-APRIL 2026",'MASTER TT'!$J$2:$J$68606,"&gt;=1"))</f>
        <v>0</v>
      </c>
      <c r="U348" s="79">
        <f>(COUNTIFS('MASTER TT'!$E$2:$E$68606,$A$2:$A$7563,'MASTER TT'!$B$2:$B$68606,"MONDAY",'MASTER TT'!$C$2:$C$68606,"1200-1*",'MASTER TT'!$AM$2:$AM$68606,"JAN-APRIL 2025",'MASTER TT'!$J$2:$J$68606,"&gt;=1"))</f>
        <v>0</v>
      </c>
      <c r="V348" s="79">
        <f>(COUNTIFS('MASTER TT'!$E$2:$E$68606,$A$2:$A$7563,'MASTER TT'!$B$2:$B$68606,"MONDAY",'MASTER TT'!$C$2:$C$68606,"1300-1*",'MASTER TT'!$AM$2:$AM$68606,"JAN-APRIL 2025",'MASTER TT'!$J$2:$J$68606,"&gt;=1"))</f>
        <v>0</v>
      </c>
      <c r="W348" s="79">
        <f>(COUNTIFS('MASTER TT'!$E$2:$E$68606,$A$2:$A$7563,'MASTER TT'!$B$2:$B$68606,"WEDNESDAY",'MASTER TT'!$C$2:$C$68606,"14*-1*",'MASTER TT'!$AM$2:$AM$68606,"JAN-APRIL 2026",'MASTER TT'!$J$2:$J$68606,"&gt;=1"))</f>
        <v>0</v>
      </c>
      <c r="X348" s="79">
        <f>(COUNTIFS('MASTER TT'!$E$2:$E$68606,$A$2:$A$7563,'MASTER TT'!$B$2:$B$68606,"WEDNESDAY",'MASTER TT'!$C$2:$C$68606,"17*-*",'MASTER TT'!$AM$2:$AM$68606,"JAN-APRIL 2026",'MASTER TT'!$J$2:$J$68606,"&gt;=1"))</f>
        <v>0</v>
      </c>
      <c r="Y348" s="79">
        <f>(COUNTIFS('MASTER TT'!$E$2:$E$68606,$A$2:$A$7563,'MASTER TT'!$B$2:$B$68606,"THURSDAY",'MASTER TT'!$C$2:$C$68606,"08*-1*",'MASTER TT'!$AM$2:$AM$68606,"JAN-APRIL 2026",'MASTER TT'!$J$2:$J$68606,"&gt;=1"))</f>
        <v>0</v>
      </c>
      <c r="Z348" s="79">
        <f>(COUNTIFS('MASTER TT'!$E$2:$E$68606,$A$2:$A$7563,'MASTER TT'!$B$2:$B$68606,"THURSDAY",'MASTER TT'!$C$2:$C$68606,"1100-1*",'MASTER TT'!$AM$2:$AM$68606,"JAN-APRIL 2026",'MASTER TT'!$J$2:$J$68606,"&gt;=1"))</f>
        <v>0</v>
      </c>
      <c r="AA348" s="79">
        <f>(COUNTIFS('MASTER TT'!$E$2:$E$68606,$A$2:$A$7563,'MASTER TT'!$B$2:$B$68606,"MONDAY",'MASTER TT'!$C$2:$C$68606,"1200-1*",'MASTER TT'!$AM$2:$AM$68606,"JAN-APRIL 2025",'MASTER TT'!$J$2:$J$68606,"&gt;=1"))</f>
        <v>0</v>
      </c>
      <c r="AB348" s="79">
        <f>(COUNTIFS('MASTER TT'!$E$2:$E$68606,$A$2:$A$7563,'MASTER TT'!$B$2:$B$68606,"MONDAY",'MASTER TT'!$C$2:$C$68606,"1300-1*",'MASTER TT'!$AM$2:$AM$68606,"JAN-APRIL 2025",'MASTER TT'!$J$2:$J$68606,"&gt;=1"))</f>
        <v>0</v>
      </c>
      <c r="AC348" s="79">
        <f>(COUNTIFS('MASTER TT'!$E$2:$E$68606,$A$2:$A$7563,'MASTER TT'!$B$2:$B$68606,"THURSDAY",'MASTER TT'!$C$2:$C$68606,"14*-1*",'MASTER TT'!$AM$2:$AM$68606,"JAN-APRIL 2026",'MASTER TT'!$J$2:$J$68606,"&gt;=1"))</f>
        <v>0</v>
      </c>
      <c r="AD348" s="79">
        <f>(COUNTIFS('MASTER TT'!$E$2:$E$68606,$A$2:$A$7563,'MASTER TT'!$B$2:$B$68606,"THURSDAY",'MASTER TT'!$C$2:$C$68606,"17*-*",'MASTER TT'!$AM$2:$AM$68606,"JAN-APRIL 2026",'MASTER TT'!$J$2:$J$68606,"&gt;=1"))</f>
        <v>0</v>
      </c>
      <c r="AE348" s="79">
        <f>(COUNTIFS('MASTER TT'!$E$2:$E$68606,$A$2:$A$7563,'MASTER TT'!$B$2:$B$68606,"FRIDAY",'MASTER TT'!$C$2:$C$68606,"08*-1*",'MASTER TT'!$AM$2:$AM$68606,"JAN-APRIL 2026",'MASTER TT'!$J$2:$J$68606,"&gt;=1"))</f>
        <v>0</v>
      </c>
      <c r="AF348" s="79">
        <f>(COUNTIFS('MASTER TT'!$E$2:$E$68606,$A$2:$A$7563,'MASTER TT'!$B$2:$B$68606,"FRIDAY",'MASTER TT'!$C$2:$C$68606,"1100-1*",'MASTER TT'!$AM$2:$AM$68606,"JAN-APRIL 2026",'MASTER TT'!$J$2:$J$68606,"&gt;=1"))</f>
        <v>0</v>
      </c>
      <c r="AG348" s="79">
        <f>(COUNTIFS('MASTER TT'!$E$2:$E$68606,$A$2:$A$7563,'MASTER TT'!$B$2:$B$68606,"MONDAY",'MASTER TT'!$C$2:$C$68606,"1200-1*",'MASTER TT'!$AM$2:$AM$68606,"JAN-APRIL 2025",'MASTER TT'!$J$2:$J$68606,"&gt;=1"))</f>
        <v>0</v>
      </c>
      <c r="AH348" s="79">
        <f>(COUNTIFS('MASTER TT'!$E$2:$E$68606,$A$2:$A$7563,'MASTER TT'!$B$2:$B$68606,"MONDAY",'MASTER TT'!$C$2:$C$68606,"1300-1*",'MASTER TT'!$AM$2:$AM$68606,"JAN-APRIL 2025",'MASTER TT'!$J$2:$J$68606,"&gt;=1"))</f>
        <v>0</v>
      </c>
      <c r="AI348" s="79">
        <f>(COUNTIFS('MASTER TT'!$E$2:$E$68606,$A$2:$A$7563,'MASTER TT'!$B$2:$B$68606,"FRIDAY",'MASTER TT'!$C$2:$C$68606,"14*-1*",'MASTER TT'!$AM$2:$AM$68606,"JAN-APRIL 2026",'MASTER TT'!$J$2:$J$68606,"&gt;=1"))</f>
        <v>0</v>
      </c>
      <c r="AJ348" s="79">
        <f>(COUNTIFS('MASTER TT'!$E$2:$E$68606,$A$2:$A$7563,'MASTER TT'!$B$2:$B$68606,"FRIDAY",'MASTER TT'!$C$2:$C$68606,"17*-*",'MASTER TT'!$AM$2:$AM$68606,"JAN-APRIL 2026",'MASTER TT'!$J$2:$J$68606,"&gt;=1"))</f>
        <v>0</v>
      </c>
      <c r="AK348" s="79">
        <f>(COUNTIFS('MASTER TT'!$E$2:$E$68606,$A$2:$A$7563,'MASTER TT'!$B$2:$B$68606,"SATURDAY",'MASTER TT'!$C$2:$C$68606,"08*-1*",'MASTER TT'!$AM$2:$AM$68606,"JAN-APRIL 2026",'MASTER TT'!$J$2:$J$68606,"&gt;=1"))</f>
        <v>0</v>
      </c>
      <c r="AL348" s="79">
        <f>(COUNTIFS('MASTER TT'!$E$2:$E$68606,$A$2:$A$7563,'MASTER TT'!$B$2:$B$68606,"SATURDAY",'MASTER TT'!$C$2:$C$68606,"1100-1*",'MASTER TT'!$AM$2:$AM$68606,"JAN-APRIL 2026",'MASTER TT'!$J$2:$J$68606,"&gt;=1"))</f>
        <v>0</v>
      </c>
      <c r="AM348" s="79">
        <f>(COUNTIFS('MASTER TT'!$E$2:$E$68606,$A$2:$A$7563,'MASTER TT'!$B$2:$B$68606,"MONDAY",'MASTER TT'!$C$2:$C$68606,"1200-1*",'MASTER TT'!$AM$2:$AM$68606,"JAN-APRIL 2025",'MASTER TT'!$J$2:$J$68606,"&gt;=1"))</f>
        <v>0</v>
      </c>
      <c r="AN348" s="79">
        <f>(COUNTIFS('MASTER TT'!$E$2:$E$68606,$A$2:$A$7563,'MASTER TT'!$B$2:$B$68606,"MONDAY",'MASTER TT'!$C$2:$C$68606,"1300-1*",'MASTER TT'!$AM$2:$AM$68606,"JAN-APRIL 2025",'MASTER TT'!$J$2:$J$68606,"&gt;=1"))</f>
        <v>0</v>
      </c>
      <c r="AO348" s="79">
        <f>(COUNTIFS('MASTER TT'!$E$2:$E$68606,$A$2:$A$7563,'MASTER TT'!$B$2:$B$68606,"MONDAY",'MASTER TT'!$C$2:$C$68606,"14*-1*",'MASTER TT'!$AM$2:$AM$68606,"MAY-AUG 2025",'MASTER TT'!$J$2:$J$68606,"&gt;=1"))</f>
        <v>0</v>
      </c>
      <c r="AP348" s="79">
        <f>(COUNTIFS('MASTER TT'!$E$2:$E$68606,$A$2:$A$7563,'MASTER TT'!$B$2:$B$68606,"SATURDAY",'MASTER TT'!$C$2:$C$68606,"17*-*",'MASTER TT'!$AM$2:$AM$68606,"JAN-APRIL 2026",'MASTER TT'!$J$2:$J$68606,"&gt;=1"))</f>
        <v>0</v>
      </c>
      <c r="AQ348" s="79">
        <f>(COUNTIFS('MASTER TT'!$E$2:$E$68606,$A$2:$A$7563,'MASTER TT'!$B$2:$B$68606,"SUNDAY",'MASTER TT'!$C$2:$C$68606,"08*-1*",'MASTER TT'!$AM$2:$AM$68606,"JAN-APRIL 2026",'MASTER TT'!$J$2:$J$68606,"&gt;=1"))</f>
        <v>0</v>
      </c>
      <c r="AR348" s="79">
        <f>(COUNTIFS('MASTER TT'!$E$2:$E$68607,$A$2:$A$7563,'MASTER TT'!$B$2:$B$68607,"SUNDAY",'MASTER TT'!$C$2:$C$68607,"1100-1*",'MASTER TT'!$AM$2:$AM$68607,"JAN-APRIL 2026",'MASTER TT'!$J$2:$J$68607,"&gt;=1"))</f>
        <v>0</v>
      </c>
      <c r="AS348" s="79">
        <f>(COUNTIFS('MASTER TT'!$E$2:$E$68606,$A$2:$A$7563,'MASTER TT'!$B$2:$B$68606,"SUNDAY",'MASTER TT'!$C$2:$C$68606,"1200-1*",'MASTER TT'!$AM$2:$AM$68606,"JAN-APRIL 2026",'MASTER TT'!$J$2:$J$68606,"&gt;=1"))</f>
        <v>0</v>
      </c>
      <c r="AT348" s="79">
        <f>(COUNTIFS('MASTER TT'!$E$2:$E$68606,$A$2:$A$7563,'MASTER TT'!$B$2:$B$68606,"SUNDAY",'MASTER TT'!$C$2:$C$68606,"1300-1*",'MASTER TT'!$AM$2:$AM$68606,"JAN-APRIL 2026",'MASTER TT'!$J$2:$J$68606,"&gt;=1"))</f>
        <v>0</v>
      </c>
      <c r="AU348" s="79">
        <f>(COUNTIFS('MASTER TT'!$E$2:$E$68606,$A$2:$A$7563,'MASTER TT'!$B$2:$B$68606,"SUNDAY",'MASTER TT'!$C$2:$C$68606,"14*-1*",'MASTER TT'!$AM$2:$AM$68606,"JAN-APRIL 2026",'MASTER TT'!$J$2:$J$68606,"&gt;=1"))</f>
        <v>0</v>
      </c>
      <c r="AV348" s="79">
        <f>(COUNTIFS('MASTER TT'!$E$2:$E$68606,$A$2:$A$7563,'MASTER TT'!$B$2:$B$68606,"SUNDAY",'MASTER TT'!$C$2:$C$68606,"17*-*",'MASTER TT'!$AM$2:$AM$68606,"JAN-APRIL 2026",'MASTER TT'!$J$2:$J$68606,"&gt;=1"))</f>
        <v>0</v>
      </c>
      <c r="AW348" s="28"/>
      <c r="AX348" s="29"/>
      <c r="AY348" s="28"/>
      <c r="AZ348" s="28"/>
      <c r="BA348" s="28"/>
      <c r="BB348" s="28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132"/>
      <c r="BO348" s="132"/>
      <c r="BP348" s="132"/>
      <c r="BQ348" s="132"/>
      <c r="BR348" s="132"/>
      <c r="BS348" s="132"/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32"/>
      <c r="CE348" s="132"/>
      <c r="CF348" s="132"/>
    </row>
    <row r="349" spans="1:84" ht="14.25" customHeight="1">
      <c r="A349" s="125" t="s">
        <v>720</v>
      </c>
      <c r="B349" s="130" t="s">
        <v>510</v>
      </c>
      <c r="C349" s="88"/>
      <c r="D349" s="88"/>
      <c r="E349" s="88"/>
      <c r="F349" s="88" t="s">
        <v>460</v>
      </c>
      <c r="G349" s="79">
        <f>(COUNTIFS('MASTER TT'!$E$2:$E$68606,$A$2:$A$7563,'MASTER TT'!$B$2:$B$68606,"MONDAY",'MASTER TT'!$C$2:$C$68606,"08*-1*",'MASTER TT'!$AM$2:$AM$68606,"JAN-APRIL 2026",'MASTER TT'!$J$2:$J$68606,"&gt;=1"))</f>
        <v>0</v>
      </c>
      <c r="H349" s="79">
        <f>(COUNTIFS('MASTER TT'!$E$2:$E$68602,$A$2:$A$7563,'MASTER TT'!$B$2:$B$68602,"MONDAY",'MASTER TT'!$C$2:$C$68602,"1100-1*",'MASTER TT'!$AM$2:$AM$68602,"JAN-APRIL 2026",'MASTER TT'!$J$2:$J$68602,"&gt;=1"))</f>
        <v>0</v>
      </c>
      <c r="I349" s="79">
        <f>(COUNTIFS('MASTER TT'!$E$2:$E$68606,$A$2:$A$7563,'MASTER TT'!$B$2:$B$68606,"MONDAY",'MASTER TT'!$C$2:$C$68606,"1200-1*",'MASTER TT'!$AM$2:$AM$68606,"JAN-APRIL 2025",'MASTER TT'!$J$2:$J$68606,"&gt;=1"))</f>
        <v>0</v>
      </c>
      <c r="J349" s="79">
        <f>(COUNTIFS('MASTER TT'!$E$2:$E$68606,$A$2:$A$7563,'MASTER TT'!$B$2:$B$68606,"MONDAY",'MASTER TT'!$C$2:$C$68606,"1300-1*",'MASTER TT'!$AM$2:$AM$68606,"JAN-APRIL 2025",'MASTER TT'!$J$2:$J$68606,"&gt;=1"))</f>
        <v>0</v>
      </c>
      <c r="K349" s="79">
        <f>(COUNTIFS('MASTER TT'!$E$2:$E$68606,$A$2:$A$7563,'MASTER TT'!$B$2:$B$68606,"MONDAY",'MASTER TT'!$C$2:$C$68606,"14*-1*",'MASTER TT'!$AM$2:$AM$68606,"JAN-APRIL 2026",'MASTER TT'!$J$2:$J$68606,"&gt;=1"))</f>
        <v>0</v>
      </c>
      <c r="L349" s="79">
        <f>(COUNTIFS('MASTER TT'!$E$2:$E$68606,$A$2:$A$7563,'MASTER TT'!$B$2:$B$68606,"MONDAY",'MASTER TT'!$C$2:$C$68606,"17*-*",'MASTER TT'!$AM$2:$AM$68606,"JAN-APRIL 2026",'MASTER TT'!$J$2:$J$68606,"&gt;=1"))</f>
        <v>0</v>
      </c>
      <c r="M349" s="79">
        <f>(COUNTIFS('MASTER TT'!$E$2:$E$68606,$A$2:$A$7563,'MASTER TT'!$B$2:$B$68606,"TUESDAY",'MASTER TT'!$C$2:$C$68606,"08*-1*",'MASTER TT'!$AM$2:$AM$68606,"JAN-APRIL 2026",'MASTER TT'!$J$2:$J$68606,"&gt;=1"))</f>
        <v>0</v>
      </c>
      <c r="N349" s="79">
        <f>(COUNTIFS('MASTER TT'!$E$2:$E$68606,$A$2:$A$7563,'MASTER TT'!$B$2:$B$68606,"TUESDAY",'MASTER TT'!$C$2:$C$68606,"1100-1*",'MASTER TT'!$AM$2:$AM$68606,"JAN-APRIL 2026",'MASTER TT'!$J$2:$J$68606,"&gt;=1"))</f>
        <v>0</v>
      </c>
      <c r="O349" s="79">
        <f>(COUNTIFS('MASTER TT'!$E$2:$E$68606,$A$2:$A$7563,'MASTER TT'!$B$2:$B$68606,"MONDAY",'MASTER TT'!$C$2:$C$68606,"1200-1*",'MASTER TT'!$AM$2:$AM$68606,"JAN-APRIL 2025",'MASTER TT'!$J$2:$J$68606,"&gt;=1"))</f>
        <v>0</v>
      </c>
      <c r="P349" s="79">
        <f>(COUNTIFS('MASTER TT'!$E$2:$E$68606,$A$2:$A$7563,'MASTER TT'!$B$2:$B$68606,"TUESDAY",'MASTER TT'!$C$2:$C$68606,"1300-1*",'MASTER TT'!$AM$2:$AM$68606,"JAN-APRIL 2026",'MASTER TT'!$J$2:$J$68606,"&gt;=1"))</f>
        <v>0</v>
      </c>
      <c r="Q349" s="79">
        <f>(COUNTIFS('MASTER TT'!$E$2:$E$68606,$A$2:$A$7563,'MASTER TT'!$B$2:$B$68606,"TUESDAY",'MASTER TT'!$C$2:$C$68606,"14*-1*",'MASTER TT'!$AM$2:$AM$68606,"JAN-APRIL 2026",'MASTER TT'!$J$2:$J$68606,"&gt;=1"))</f>
        <v>0</v>
      </c>
      <c r="R349" s="79">
        <f>(COUNTIFS('MASTER TT'!$E$2:$E$68606,$A$2:$A$7563,'MASTER TT'!$B$2:$B$68606,"TUESDAY",'MASTER TT'!$C$2:$C$68606,"17*-*",'MASTER TT'!$AM$2:$AM$68606,"SEP-DEC  2025",'MASTER TT'!$J$2:$J$68606,"&gt;=1"))</f>
        <v>0</v>
      </c>
      <c r="S349" s="79">
        <f>(COUNTIFS('MASTER TT'!$E$2:$E$68606,$A$2:$A$7563,'MASTER TT'!$B$2:$B$68606,"WEDNESDAY",'MASTER TT'!$C$2:$C$68606,"08*-1*",'MASTER TT'!$AM$2:$AM$68606,"JAN-APRIL 2026",'MASTER TT'!$J$2:$J$68606,"&gt;=1"))</f>
        <v>0</v>
      </c>
      <c r="T349" s="79">
        <f>(COUNTIFS('MASTER TT'!$E$2:$E$68606,$A$2:$A$7563,'MASTER TT'!$B$2:$B$68606,"WEDNESDAY",'MASTER TT'!$C$2:$C$68606,"1100-1*",'MASTER TT'!$AM$2:$AM$68606,"JAN-APRIL 2026",'MASTER TT'!$J$2:$J$68606,"&gt;=1"))</f>
        <v>0</v>
      </c>
      <c r="U349" s="79">
        <f>(COUNTIFS('MASTER TT'!$E$2:$E$68606,$A$2:$A$7563,'MASTER TT'!$B$2:$B$68606,"MONDAY",'MASTER TT'!$C$2:$C$68606,"1200-1*",'MASTER TT'!$AM$2:$AM$68606,"JAN-APRIL 2025",'MASTER TT'!$J$2:$J$68606,"&gt;=1"))</f>
        <v>0</v>
      </c>
      <c r="V349" s="79">
        <f>(COUNTIFS('MASTER TT'!$E$2:$E$68606,$A$2:$A$7563,'MASTER TT'!$B$2:$B$68606,"MONDAY",'MASTER TT'!$C$2:$C$68606,"1300-1*",'MASTER TT'!$AM$2:$AM$68606,"JAN-APRIL 2025",'MASTER TT'!$J$2:$J$68606,"&gt;=1"))</f>
        <v>0</v>
      </c>
      <c r="W349" s="79">
        <f>(COUNTIFS('MASTER TT'!$E$2:$E$68606,$A$2:$A$7563,'MASTER TT'!$B$2:$B$68606,"WEDNESDAY",'MASTER TT'!$C$2:$C$68606,"14*-1*",'MASTER TT'!$AM$2:$AM$68606,"JAN-APRIL 2026",'MASTER TT'!$J$2:$J$68606,"&gt;=1"))</f>
        <v>0</v>
      </c>
      <c r="X349" s="79">
        <f>(COUNTIFS('MASTER TT'!$E$2:$E$68606,$A$2:$A$7563,'MASTER TT'!$B$2:$B$68606,"WEDNESDAY",'MASTER TT'!$C$2:$C$68606,"17*-*",'MASTER TT'!$AM$2:$AM$68606,"JAN-APRIL 2026",'MASTER TT'!$J$2:$J$68606,"&gt;=1"))</f>
        <v>0</v>
      </c>
      <c r="Y349" s="79">
        <f>(COUNTIFS('MASTER TT'!$E$2:$E$68606,$A$2:$A$7563,'MASTER TT'!$B$2:$B$68606,"THURSDAY",'MASTER TT'!$C$2:$C$68606,"08*-1*",'MASTER TT'!$AM$2:$AM$68606,"JAN-APRIL 2026",'MASTER TT'!$J$2:$J$68606,"&gt;=1"))</f>
        <v>0</v>
      </c>
      <c r="Z349" s="79">
        <f>(COUNTIFS('MASTER TT'!$E$2:$E$68606,$A$2:$A$7563,'MASTER TT'!$B$2:$B$68606,"THURSDAY",'MASTER TT'!$C$2:$C$68606,"1100-1*",'MASTER TT'!$AM$2:$AM$68606,"JAN-APRIL 2026",'MASTER TT'!$J$2:$J$68606,"&gt;=1"))</f>
        <v>0</v>
      </c>
      <c r="AA349" s="79">
        <f>(COUNTIFS('MASTER TT'!$E$2:$E$68606,$A$2:$A$7563,'MASTER TT'!$B$2:$B$68606,"MONDAY",'MASTER TT'!$C$2:$C$68606,"1200-1*",'MASTER TT'!$AM$2:$AM$68606,"JAN-APRIL 2025",'MASTER TT'!$J$2:$J$68606,"&gt;=1"))</f>
        <v>0</v>
      </c>
      <c r="AB349" s="79">
        <f>(COUNTIFS('MASTER TT'!$E$2:$E$68606,$A$2:$A$7563,'MASTER TT'!$B$2:$B$68606,"MONDAY",'MASTER TT'!$C$2:$C$68606,"1300-1*",'MASTER TT'!$AM$2:$AM$68606,"JAN-APRIL 2025",'MASTER TT'!$J$2:$J$68606,"&gt;=1"))</f>
        <v>0</v>
      </c>
      <c r="AC349" s="79">
        <f>(COUNTIFS('MASTER TT'!$E$2:$E$68606,$A$2:$A$7563,'MASTER TT'!$B$2:$B$68606,"THURSDAY",'MASTER TT'!$C$2:$C$68606,"14*-1*",'MASTER TT'!$AM$2:$AM$68606,"JAN-APRIL 2026",'MASTER TT'!$J$2:$J$68606,"&gt;=1"))</f>
        <v>0</v>
      </c>
      <c r="AD349" s="79">
        <f>(COUNTIFS('MASTER TT'!$E$2:$E$68606,$A$2:$A$7563,'MASTER TT'!$B$2:$B$68606,"THURSDAY",'MASTER TT'!$C$2:$C$68606,"17*-*",'MASTER TT'!$AM$2:$AM$68606,"JAN-APRIL 2026",'MASTER TT'!$J$2:$J$68606,"&gt;=1"))</f>
        <v>0</v>
      </c>
      <c r="AE349" s="79">
        <f>(COUNTIFS('MASTER TT'!$E$2:$E$68606,$A$2:$A$7563,'MASTER TT'!$B$2:$B$68606,"FRIDAY",'MASTER TT'!$C$2:$C$68606,"08*-1*",'MASTER TT'!$AM$2:$AM$68606,"JAN-APRIL 2026",'MASTER TT'!$J$2:$J$68606,"&gt;=1"))</f>
        <v>0</v>
      </c>
      <c r="AF349" s="79">
        <f>(COUNTIFS('MASTER TT'!$E$2:$E$68606,$A$2:$A$7563,'MASTER TT'!$B$2:$B$68606,"FRIDAY",'MASTER TT'!$C$2:$C$68606,"1100-1*",'MASTER TT'!$AM$2:$AM$68606,"JAN-APRIL 2026",'MASTER TT'!$J$2:$J$68606,"&gt;=1"))</f>
        <v>0</v>
      </c>
      <c r="AG349" s="79">
        <f>(COUNTIFS('MASTER TT'!$E$2:$E$68606,$A$2:$A$7563,'MASTER TT'!$B$2:$B$68606,"MONDAY",'MASTER TT'!$C$2:$C$68606,"1200-1*",'MASTER TT'!$AM$2:$AM$68606,"JAN-APRIL 2025",'MASTER TT'!$J$2:$J$68606,"&gt;=1"))</f>
        <v>0</v>
      </c>
      <c r="AH349" s="79">
        <f>(COUNTIFS('MASTER TT'!$E$2:$E$68606,$A$2:$A$7563,'MASTER TT'!$B$2:$B$68606,"MONDAY",'MASTER TT'!$C$2:$C$68606,"1300-1*",'MASTER TT'!$AM$2:$AM$68606,"JAN-APRIL 2025",'MASTER TT'!$J$2:$J$68606,"&gt;=1"))</f>
        <v>0</v>
      </c>
      <c r="AI349" s="79">
        <f>(COUNTIFS('MASTER TT'!$E$2:$E$68606,$A$2:$A$7563,'MASTER TT'!$B$2:$B$68606,"FRIDAY",'MASTER TT'!$C$2:$C$68606,"14*-1*",'MASTER TT'!$AM$2:$AM$68606,"JAN-APRIL 2026",'MASTER TT'!$J$2:$J$68606,"&gt;=1"))</f>
        <v>0</v>
      </c>
      <c r="AJ349" s="79">
        <f>(COUNTIFS('MASTER TT'!$E$2:$E$68606,$A$2:$A$7563,'MASTER TT'!$B$2:$B$68606,"FRIDAY",'MASTER TT'!$C$2:$C$68606,"17*-*",'MASTER TT'!$AM$2:$AM$68606,"JAN-APRIL 2026",'MASTER TT'!$J$2:$J$68606,"&gt;=1"))</f>
        <v>0</v>
      </c>
      <c r="AK349" s="79">
        <f>(COUNTIFS('MASTER TT'!$E$2:$E$68606,$A$2:$A$7563,'MASTER TT'!$B$2:$B$68606,"SATURDAY",'MASTER TT'!$C$2:$C$68606,"08*-1*",'MASTER TT'!$AM$2:$AM$68606,"JAN-APRIL 2026",'MASTER TT'!$J$2:$J$68606,"&gt;=1"))</f>
        <v>0</v>
      </c>
      <c r="AL349" s="79">
        <f>(COUNTIFS('MASTER TT'!$E$2:$E$68606,$A$2:$A$7563,'MASTER TT'!$B$2:$B$68606,"SATURDAY",'MASTER TT'!$C$2:$C$68606,"1100-1*",'MASTER TT'!$AM$2:$AM$68606,"JAN-APRIL 2026",'MASTER TT'!$J$2:$J$68606,"&gt;=1"))</f>
        <v>0</v>
      </c>
      <c r="AM349" s="79">
        <f>(COUNTIFS('MASTER TT'!$E$2:$E$68606,$A$2:$A$7563,'MASTER TT'!$B$2:$B$68606,"MONDAY",'MASTER TT'!$C$2:$C$68606,"1200-1*",'MASTER TT'!$AM$2:$AM$68606,"JAN-APRIL 2025",'MASTER TT'!$J$2:$J$68606,"&gt;=1"))</f>
        <v>0</v>
      </c>
      <c r="AN349" s="79">
        <f>(COUNTIFS('MASTER TT'!$E$2:$E$68606,$A$2:$A$7563,'MASTER TT'!$B$2:$B$68606,"MONDAY",'MASTER TT'!$C$2:$C$68606,"1300-1*",'MASTER TT'!$AM$2:$AM$68606,"JAN-APRIL 2025",'MASTER TT'!$J$2:$J$68606,"&gt;=1"))</f>
        <v>0</v>
      </c>
      <c r="AO349" s="79">
        <f>(COUNTIFS('MASTER TT'!$E$2:$E$68606,$A$2:$A$7563,'MASTER TT'!$B$2:$B$68606,"MONDAY",'MASTER TT'!$C$2:$C$68606,"14*-1*",'MASTER TT'!$AM$2:$AM$68606,"MAY-AUG 2025",'MASTER TT'!$J$2:$J$68606,"&gt;=1"))</f>
        <v>0</v>
      </c>
      <c r="AP349" s="79">
        <f>(COUNTIFS('MASTER TT'!$E$2:$E$68606,$A$2:$A$7563,'MASTER TT'!$B$2:$B$68606,"SATURDAY",'MASTER TT'!$C$2:$C$68606,"17*-*",'MASTER TT'!$AM$2:$AM$68606,"JAN-APRIL 2026",'MASTER TT'!$J$2:$J$68606,"&gt;=1"))</f>
        <v>0</v>
      </c>
      <c r="AQ349" s="79">
        <f>(COUNTIFS('MASTER TT'!$E$2:$E$68606,$A$2:$A$7563,'MASTER TT'!$B$2:$B$68606,"SUNDAY",'MASTER TT'!$C$2:$C$68606,"08*-1*",'MASTER TT'!$AM$2:$AM$68606,"JAN-APRIL 2026",'MASTER TT'!$J$2:$J$68606,"&gt;=1"))</f>
        <v>0</v>
      </c>
      <c r="AR349" s="79">
        <f>(COUNTIFS('MASTER TT'!$E$2:$E$68607,$A$2:$A$7563,'MASTER TT'!$B$2:$B$68607,"SUNDAY",'MASTER TT'!$C$2:$C$68607,"1100-1*",'MASTER TT'!$AM$2:$AM$68607,"JAN-APRIL 2026",'MASTER TT'!$J$2:$J$68607,"&gt;=1"))</f>
        <v>0</v>
      </c>
      <c r="AS349" s="79">
        <f>(COUNTIFS('MASTER TT'!$E$2:$E$68606,$A$2:$A$7563,'MASTER TT'!$B$2:$B$68606,"SUNDAY",'MASTER TT'!$C$2:$C$68606,"1200-1*",'MASTER TT'!$AM$2:$AM$68606,"JAN-APRIL 2026",'MASTER TT'!$J$2:$J$68606,"&gt;=1"))</f>
        <v>0</v>
      </c>
      <c r="AT349" s="79">
        <f>(COUNTIFS('MASTER TT'!$E$2:$E$68606,$A$2:$A$7563,'MASTER TT'!$B$2:$B$68606,"SUNDAY",'MASTER TT'!$C$2:$C$68606,"1300-1*",'MASTER TT'!$AM$2:$AM$68606,"JAN-APRIL 2026",'MASTER TT'!$J$2:$J$68606,"&gt;=1"))</f>
        <v>0</v>
      </c>
      <c r="AU349" s="79">
        <f>(COUNTIFS('MASTER TT'!$E$2:$E$68606,$A$2:$A$7563,'MASTER TT'!$B$2:$B$68606,"SUNDAY",'MASTER TT'!$C$2:$C$68606,"14*-1*",'MASTER TT'!$AM$2:$AM$68606,"JAN-APRIL 2026",'MASTER TT'!$J$2:$J$68606,"&gt;=1"))</f>
        <v>0</v>
      </c>
      <c r="AV349" s="79">
        <f>(COUNTIFS('MASTER TT'!$E$2:$E$68606,$A$2:$A$7563,'MASTER TT'!$B$2:$B$68606,"SUNDAY",'MASTER TT'!$C$2:$C$68606,"17*-*",'MASTER TT'!$AM$2:$AM$68606,"JAN-APRIL 2026",'MASTER TT'!$J$2:$J$68606,"&gt;=1"))</f>
        <v>0</v>
      </c>
      <c r="AW349" s="28"/>
      <c r="AX349" s="29"/>
      <c r="AY349" s="28"/>
      <c r="AZ349" s="28"/>
      <c r="BA349" s="28"/>
      <c r="BB349" s="28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132"/>
      <c r="BO349" s="132"/>
      <c r="BP349" s="132"/>
      <c r="BQ349" s="132"/>
      <c r="BR349" s="132"/>
      <c r="BS349" s="132"/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32"/>
      <c r="CE349" s="132"/>
      <c r="CF349" s="132"/>
    </row>
    <row r="350" spans="1:84" ht="14.25" customHeight="1">
      <c r="A350" s="125" t="s">
        <v>721</v>
      </c>
      <c r="B350" s="130" t="s">
        <v>510</v>
      </c>
      <c r="C350" s="88"/>
      <c r="D350" s="88"/>
      <c r="E350" s="88"/>
      <c r="F350" s="88" t="s">
        <v>460</v>
      </c>
      <c r="G350" s="79">
        <f>(COUNTIFS('MASTER TT'!$E$2:$E$68606,$A$2:$A$7563,'MASTER TT'!$B$2:$B$68606,"MONDAY",'MASTER TT'!$C$2:$C$68606,"08*-1*",'MASTER TT'!$AM$2:$AM$68606,"JAN-APRIL 2026",'MASTER TT'!$J$2:$J$68606,"&gt;=1"))</f>
        <v>0</v>
      </c>
      <c r="H350" s="79">
        <f>(COUNTIFS('MASTER TT'!$E$2:$E$68602,$A$2:$A$7563,'MASTER TT'!$B$2:$B$68602,"MONDAY",'MASTER TT'!$C$2:$C$68602,"1100-1*",'MASTER TT'!$AM$2:$AM$68602,"JAN-APRIL 2026",'MASTER TT'!$J$2:$J$68602,"&gt;=1"))</f>
        <v>0</v>
      </c>
      <c r="I350" s="79">
        <f>(COUNTIFS('MASTER TT'!$E$2:$E$68606,$A$2:$A$7563,'MASTER TT'!$B$2:$B$68606,"MONDAY",'MASTER TT'!$C$2:$C$68606,"1200-1*",'MASTER TT'!$AM$2:$AM$68606,"JAN-APRIL 2025",'MASTER TT'!$J$2:$J$68606,"&gt;=1"))</f>
        <v>0</v>
      </c>
      <c r="J350" s="79">
        <f>(COUNTIFS('MASTER TT'!$E$2:$E$68606,$A$2:$A$7563,'MASTER TT'!$B$2:$B$68606,"MONDAY",'MASTER TT'!$C$2:$C$68606,"1300-1*",'MASTER TT'!$AM$2:$AM$68606,"JAN-APRIL 2025",'MASTER TT'!$J$2:$J$68606,"&gt;=1"))</f>
        <v>0</v>
      </c>
      <c r="K350" s="79">
        <f>(COUNTIFS('MASTER TT'!$E$2:$E$68606,$A$2:$A$7563,'MASTER TT'!$B$2:$B$68606,"MONDAY",'MASTER TT'!$C$2:$C$68606,"14*-1*",'MASTER TT'!$AM$2:$AM$68606,"JAN-APRIL 2026",'MASTER TT'!$J$2:$J$68606,"&gt;=1"))</f>
        <v>0</v>
      </c>
      <c r="L350" s="79">
        <f>(COUNTIFS('MASTER TT'!$E$2:$E$68606,$A$2:$A$7563,'MASTER TT'!$B$2:$B$68606,"MONDAY",'MASTER TT'!$C$2:$C$68606,"17*-*",'MASTER TT'!$AM$2:$AM$68606,"JAN-APRIL 2026",'MASTER TT'!$J$2:$J$68606,"&gt;=1"))</f>
        <v>0</v>
      </c>
      <c r="M350" s="79">
        <f>(COUNTIFS('MASTER TT'!$E$2:$E$68606,$A$2:$A$7563,'MASTER TT'!$B$2:$B$68606,"TUESDAY",'MASTER TT'!$C$2:$C$68606,"08*-1*",'MASTER TT'!$AM$2:$AM$68606,"JAN-APRIL 2026",'MASTER TT'!$J$2:$J$68606,"&gt;=1"))</f>
        <v>0</v>
      </c>
      <c r="N350" s="79">
        <f>(COUNTIFS('MASTER TT'!$E$2:$E$68606,$A$2:$A$7563,'MASTER TT'!$B$2:$B$68606,"TUESDAY",'MASTER TT'!$C$2:$C$68606,"1100-1*",'MASTER TT'!$AM$2:$AM$68606,"JAN-APRIL 2026",'MASTER TT'!$J$2:$J$68606,"&gt;=1"))</f>
        <v>0</v>
      </c>
      <c r="O350" s="79">
        <f>(COUNTIFS('MASTER TT'!$E$2:$E$68606,$A$2:$A$7563,'MASTER TT'!$B$2:$B$68606,"MONDAY",'MASTER TT'!$C$2:$C$68606,"1200-1*",'MASTER TT'!$AM$2:$AM$68606,"JAN-APRIL 2025",'MASTER TT'!$J$2:$J$68606,"&gt;=1"))</f>
        <v>0</v>
      </c>
      <c r="P350" s="79">
        <f>(COUNTIFS('MASTER TT'!$E$2:$E$68606,$A$2:$A$7563,'MASTER TT'!$B$2:$B$68606,"TUESDAY",'MASTER TT'!$C$2:$C$68606,"1300-1*",'MASTER TT'!$AM$2:$AM$68606,"JAN-APRIL 2026",'MASTER TT'!$J$2:$J$68606,"&gt;=1"))</f>
        <v>0</v>
      </c>
      <c r="Q350" s="79">
        <f>(COUNTIFS('MASTER TT'!$E$2:$E$68606,$A$2:$A$7563,'MASTER TT'!$B$2:$B$68606,"TUESDAY",'MASTER TT'!$C$2:$C$68606,"14*-1*",'MASTER TT'!$AM$2:$AM$68606,"JAN-APRIL 2026",'MASTER TT'!$J$2:$J$68606,"&gt;=1"))</f>
        <v>0</v>
      </c>
      <c r="R350" s="79">
        <f>(COUNTIFS('MASTER TT'!$E$2:$E$68606,$A$2:$A$7563,'MASTER TT'!$B$2:$B$68606,"TUESDAY",'MASTER TT'!$C$2:$C$68606,"17*-*",'MASTER TT'!$AM$2:$AM$68606,"SEP-DEC  2025",'MASTER TT'!$J$2:$J$68606,"&gt;=1"))</f>
        <v>0</v>
      </c>
      <c r="S350" s="79">
        <f>(COUNTIFS('MASTER TT'!$E$2:$E$68606,$A$2:$A$7563,'MASTER TT'!$B$2:$B$68606,"WEDNESDAY",'MASTER TT'!$C$2:$C$68606,"08*-1*",'MASTER TT'!$AM$2:$AM$68606,"JAN-APRIL 2026",'MASTER TT'!$J$2:$J$68606,"&gt;=1"))</f>
        <v>0</v>
      </c>
      <c r="T350" s="79">
        <f>(COUNTIFS('MASTER TT'!$E$2:$E$68606,$A$2:$A$7563,'MASTER TT'!$B$2:$B$68606,"WEDNESDAY",'MASTER TT'!$C$2:$C$68606,"1100-1*",'MASTER TT'!$AM$2:$AM$68606,"JAN-APRIL 2026",'MASTER TT'!$J$2:$J$68606,"&gt;=1"))</f>
        <v>0</v>
      </c>
      <c r="U350" s="79">
        <f>(COUNTIFS('MASTER TT'!$E$2:$E$68606,$A$2:$A$7563,'MASTER TT'!$B$2:$B$68606,"MONDAY",'MASTER TT'!$C$2:$C$68606,"1200-1*",'MASTER TT'!$AM$2:$AM$68606,"JAN-APRIL 2025",'MASTER TT'!$J$2:$J$68606,"&gt;=1"))</f>
        <v>0</v>
      </c>
      <c r="V350" s="79">
        <f>(COUNTIFS('MASTER TT'!$E$2:$E$68606,$A$2:$A$7563,'MASTER TT'!$B$2:$B$68606,"MONDAY",'MASTER TT'!$C$2:$C$68606,"1300-1*",'MASTER TT'!$AM$2:$AM$68606,"JAN-APRIL 2025",'MASTER TT'!$J$2:$J$68606,"&gt;=1"))</f>
        <v>0</v>
      </c>
      <c r="W350" s="79">
        <f>(COUNTIFS('MASTER TT'!$E$2:$E$68606,$A$2:$A$7563,'MASTER TT'!$B$2:$B$68606,"WEDNESDAY",'MASTER TT'!$C$2:$C$68606,"14*-1*",'MASTER TT'!$AM$2:$AM$68606,"JAN-APRIL 2026",'MASTER TT'!$J$2:$J$68606,"&gt;=1"))</f>
        <v>0</v>
      </c>
      <c r="X350" s="79">
        <f>(COUNTIFS('MASTER TT'!$E$2:$E$68606,$A$2:$A$7563,'MASTER TT'!$B$2:$B$68606,"WEDNESDAY",'MASTER TT'!$C$2:$C$68606,"17*-*",'MASTER TT'!$AM$2:$AM$68606,"JAN-APRIL 2026",'MASTER TT'!$J$2:$J$68606,"&gt;=1"))</f>
        <v>0</v>
      </c>
      <c r="Y350" s="79">
        <f>(COUNTIFS('MASTER TT'!$E$2:$E$68606,$A$2:$A$7563,'MASTER TT'!$B$2:$B$68606,"THURSDAY",'MASTER TT'!$C$2:$C$68606,"08*-1*",'MASTER TT'!$AM$2:$AM$68606,"JAN-APRIL 2026",'MASTER TT'!$J$2:$J$68606,"&gt;=1"))</f>
        <v>0</v>
      </c>
      <c r="Z350" s="79">
        <f>(COUNTIFS('MASTER TT'!$E$2:$E$68606,$A$2:$A$7563,'MASTER TT'!$B$2:$B$68606,"THURSDAY",'MASTER TT'!$C$2:$C$68606,"1100-1*",'MASTER TT'!$AM$2:$AM$68606,"JAN-APRIL 2026",'MASTER TT'!$J$2:$J$68606,"&gt;=1"))</f>
        <v>0</v>
      </c>
      <c r="AA350" s="79">
        <f>(COUNTIFS('MASTER TT'!$E$2:$E$68606,$A$2:$A$7563,'MASTER TT'!$B$2:$B$68606,"MONDAY",'MASTER TT'!$C$2:$C$68606,"1200-1*",'MASTER TT'!$AM$2:$AM$68606,"JAN-APRIL 2025",'MASTER TT'!$J$2:$J$68606,"&gt;=1"))</f>
        <v>0</v>
      </c>
      <c r="AB350" s="79">
        <f>(COUNTIFS('MASTER TT'!$E$2:$E$68606,$A$2:$A$7563,'MASTER TT'!$B$2:$B$68606,"MONDAY",'MASTER TT'!$C$2:$C$68606,"1300-1*",'MASTER TT'!$AM$2:$AM$68606,"JAN-APRIL 2025",'MASTER TT'!$J$2:$J$68606,"&gt;=1"))</f>
        <v>0</v>
      </c>
      <c r="AC350" s="79">
        <f>(COUNTIFS('MASTER TT'!$E$2:$E$68606,$A$2:$A$7563,'MASTER TT'!$B$2:$B$68606,"THURSDAY",'MASTER TT'!$C$2:$C$68606,"14*-1*",'MASTER TT'!$AM$2:$AM$68606,"JAN-APRIL 2026",'MASTER TT'!$J$2:$J$68606,"&gt;=1"))</f>
        <v>0</v>
      </c>
      <c r="AD350" s="79">
        <f>(COUNTIFS('MASTER TT'!$E$2:$E$68606,$A$2:$A$7563,'MASTER TT'!$B$2:$B$68606,"THURSDAY",'MASTER TT'!$C$2:$C$68606,"17*-*",'MASTER TT'!$AM$2:$AM$68606,"JAN-APRIL 2026",'MASTER TT'!$J$2:$J$68606,"&gt;=1"))</f>
        <v>0</v>
      </c>
      <c r="AE350" s="79">
        <f>(COUNTIFS('MASTER TT'!$E$2:$E$68606,$A$2:$A$7563,'MASTER TT'!$B$2:$B$68606,"FRIDAY",'MASTER TT'!$C$2:$C$68606,"08*-1*",'MASTER TT'!$AM$2:$AM$68606,"JAN-APRIL 2026",'MASTER TT'!$J$2:$J$68606,"&gt;=1"))</f>
        <v>0</v>
      </c>
      <c r="AF350" s="79">
        <f>(COUNTIFS('MASTER TT'!$E$2:$E$68606,$A$2:$A$7563,'MASTER TT'!$B$2:$B$68606,"FRIDAY",'MASTER TT'!$C$2:$C$68606,"1100-1*",'MASTER TT'!$AM$2:$AM$68606,"JAN-APRIL 2026",'MASTER TT'!$J$2:$J$68606,"&gt;=1"))</f>
        <v>0</v>
      </c>
      <c r="AG350" s="79">
        <f>(COUNTIFS('MASTER TT'!$E$2:$E$68606,$A$2:$A$7563,'MASTER TT'!$B$2:$B$68606,"MONDAY",'MASTER TT'!$C$2:$C$68606,"1200-1*",'MASTER TT'!$AM$2:$AM$68606,"JAN-APRIL 2025",'MASTER TT'!$J$2:$J$68606,"&gt;=1"))</f>
        <v>0</v>
      </c>
      <c r="AH350" s="79">
        <f>(COUNTIFS('MASTER TT'!$E$2:$E$68606,$A$2:$A$7563,'MASTER TT'!$B$2:$B$68606,"MONDAY",'MASTER TT'!$C$2:$C$68606,"1300-1*",'MASTER TT'!$AM$2:$AM$68606,"JAN-APRIL 2025",'MASTER TT'!$J$2:$J$68606,"&gt;=1"))</f>
        <v>0</v>
      </c>
      <c r="AI350" s="79">
        <f>(COUNTIFS('MASTER TT'!$E$2:$E$68606,$A$2:$A$7563,'MASTER TT'!$B$2:$B$68606,"FRIDAY",'MASTER TT'!$C$2:$C$68606,"14*-1*",'MASTER TT'!$AM$2:$AM$68606,"JAN-APRIL 2026",'MASTER TT'!$J$2:$J$68606,"&gt;=1"))</f>
        <v>0</v>
      </c>
      <c r="AJ350" s="79">
        <f>(COUNTIFS('MASTER TT'!$E$2:$E$68606,$A$2:$A$7563,'MASTER TT'!$B$2:$B$68606,"FRIDAY",'MASTER TT'!$C$2:$C$68606,"17*-*",'MASTER TT'!$AM$2:$AM$68606,"JAN-APRIL 2026",'MASTER TT'!$J$2:$J$68606,"&gt;=1"))</f>
        <v>0</v>
      </c>
      <c r="AK350" s="79">
        <f>(COUNTIFS('MASTER TT'!$E$2:$E$68606,$A$2:$A$7563,'MASTER TT'!$B$2:$B$68606,"SATURDAY",'MASTER TT'!$C$2:$C$68606,"08*-1*",'MASTER TT'!$AM$2:$AM$68606,"JAN-APRIL 2026",'MASTER TT'!$J$2:$J$68606,"&gt;=1"))</f>
        <v>0</v>
      </c>
      <c r="AL350" s="79">
        <f>(COUNTIFS('MASTER TT'!$E$2:$E$68606,$A$2:$A$7563,'MASTER TT'!$B$2:$B$68606,"SATURDAY",'MASTER TT'!$C$2:$C$68606,"1100-1*",'MASTER TT'!$AM$2:$AM$68606,"JAN-APRIL 2026",'MASTER TT'!$J$2:$J$68606,"&gt;=1"))</f>
        <v>0</v>
      </c>
      <c r="AM350" s="79">
        <f>(COUNTIFS('MASTER TT'!$E$2:$E$68606,$A$2:$A$7563,'MASTER TT'!$B$2:$B$68606,"MONDAY",'MASTER TT'!$C$2:$C$68606,"1200-1*",'MASTER TT'!$AM$2:$AM$68606,"JAN-APRIL 2025",'MASTER TT'!$J$2:$J$68606,"&gt;=1"))</f>
        <v>0</v>
      </c>
      <c r="AN350" s="79">
        <f>(COUNTIFS('MASTER TT'!$E$2:$E$68606,$A$2:$A$7563,'MASTER TT'!$B$2:$B$68606,"MONDAY",'MASTER TT'!$C$2:$C$68606,"1300-1*",'MASTER TT'!$AM$2:$AM$68606,"JAN-APRIL 2025",'MASTER TT'!$J$2:$J$68606,"&gt;=1"))</f>
        <v>0</v>
      </c>
      <c r="AO350" s="79">
        <f>(COUNTIFS('MASTER TT'!$E$2:$E$68606,$A$2:$A$7563,'MASTER TT'!$B$2:$B$68606,"MONDAY",'MASTER TT'!$C$2:$C$68606,"14*-1*",'MASTER TT'!$AM$2:$AM$68606,"MAY-AUG 2025",'MASTER TT'!$J$2:$J$68606,"&gt;=1"))</f>
        <v>0</v>
      </c>
      <c r="AP350" s="79">
        <f>(COUNTIFS('MASTER TT'!$E$2:$E$68606,$A$2:$A$7563,'MASTER TT'!$B$2:$B$68606,"SATURDAY",'MASTER TT'!$C$2:$C$68606,"17*-*",'MASTER TT'!$AM$2:$AM$68606,"JAN-APRIL 2026",'MASTER TT'!$J$2:$J$68606,"&gt;=1"))</f>
        <v>0</v>
      </c>
      <c r="AQ350" s="79">
        <f>(COUNTIFS('MASTER TT'!$E$2:$E$68606,$A$2:$A$7563,'MASTER TT'!$B$2:$B$68606,"SUNDAY",'MASTER TT'!$C$2:$C$68606,"08*-1*",'MASTER TT'!$AM$2:$AM$68606,"JAN-APRIL 2026",'MASTER TT'!$J$2:$J$68606,"&gt;=1"))</f>
        <v>0</v>
      </c>
      <c r="AR350" s="79">
        <f>(COUNTIFS('MASTER TT'!$E$2:$E$68607,$A$2:$A$7563,'MASTER TT'!$B$2:$B$68607,"SUNDAY",'MASTER TT'!$C$2:$C$68607,"1100-1*",'MASTER TT'!$AM$2:$AM$68607,"JAN-APRIL 2026",'MASTER TT'!$J$2:$J$68607,"&gt;=1"))</f>
        <v>0</v>
      </c>
      <c r="AS350" s="79">
        <f>(COUNTIFS('MASTER TT'!$E$2:$E$68606,$A$2:$A$7563,'MASTER TT'!$B$2:$B$68606,"SUNDAY",'MASTER TT'!$C$2:$C$68606,"1200-1*",'MASTER TT'!$AM$2:$AM$68606,"JAN-APRIL 2026",'MASTER TT'!$J$2:$J$68606,"&gt;=1"))</f>
        <v>0</v>
      </c>
      <c r="AT350" s="79">
        <f>(COUNTIFS('MASTER TT'!$E$2:$E$68606,$A$2:$A$7563,'MASTER TT'!$B$2:$B$68606,"SUNDAY",'MASTER TT'!$C$2:$C$68606,"1300-1*",'MASTER TT'!$AM$2:$AM$68606,"JAN-APRIL 2026",'MASTER TT'!$J$2:$J$68606,"&gt;=1"))</f>
        <v>0</v>
      </c>
      <c r="AU350" s="79">
        <f>(COUNTIFS('MASTER TT'!$E$2:$E$68606,$A$2:$A$7563,'MASTER TT'!$B$2:$B$68606,"SUNDAY",'MASTER TT'!$C$2:$C$68606,"14*-1*",'MASTER TT'!$AM$2:$AM$68606,"JAN-APRIL 2026",'MASTER TT'!$J$2:$J$68606,"&gt;=1"))</f>
        <v>0</v>
      </c>
      <c r="AV350" s="79">
        <f>(COUNTIFS('MASTER TT'!$E$2:$E$68606,$A$2:$A$7563,'MASTER TT'!$B$2:$B$68606,"SUNDAY",'MASTER TT'!$C$2:$C$68606,"17*-*",'MASTER TT'!$AM$2:$AM$68606,"JAN-APRIL 2026",'MASTER TT'!$J$2:$J$68606,"&gt;=1"))</f>
        <v>0</v>
      </c>
      <c r="AW350" s="28"/>
      <c r="AX350" s="29"/>
      <c r="AY350" s="28"/>
      <c r="AZ350" s="28"/>
      <c r="BA350" s="28"/>
      <c r="BB350" s="28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132"/>
      <c r="BO350" s="132"/>
      <c r="BP350" s="132"/>
      <c r="BQ350" s="132"/>
      <c r="BR350" s="132"/>
      <c r="BS350" s="132"/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32"/>
      <c r="CE350" s="132"/>
      <c r="CF350" s="132"/>
    </row>
    <row r="351" spans="1:84" ht="14.25" customHeight="1">
      <c r="A351" s="125" t="s">
        <v>722</v>
      </c>
      <c r="B351" s="130" t="s">
        <v>510</v>
      </c>
      <c r="C351" s="88"/>
      <c r="D351" s="88"/>
      <c r="E351" s="88"/>
      <c r="F351" s="88" t="s">
        <v>460</v>
      </c>
      <c r="G351" s="79">
        <f>(COUNTIFS('MASTER TT'!$E$2:$E$68606,$A$2:$A$7563,'MASTER TT'!$B$2:$B$68606,"MONDAY",'MASTER TT'!$C$2:$C$68606,"08*-1*",'MASTER TT'!$AM$2:$AM$68606,"JAN-APRIL 2026",'MASTER TT'!$J$2:$J$68606,"&gt;=1"))</f>
        <v>0</v>
      </c>
      <c r="H351" s="79">
        <f>(COUNTIFS('MASTER TT'!$E$2:$E$68602,$A$2:$A$7563,'MASTER TT'!$B$2:$B$68602,"MONDAY",'MASTER TT'!$C$2:$C$68602,"1100-1*",'MASTER TT'!$AM$2:$AM$68602,"JAN-APRIL 2026",'MASTER TT'!$J$2:$J$68602,"&gt;=1"))</f>
        <v>0</v>
      </c>
      <c r="I351" s="79">
        <f>(COUNTIFS('MASTER TT'!$E$2:$E$68606,$A$2:$A$7563,'MASTER TT'!$B$2:$B$68606,"MONDAY",'MASTER TT'!$C$2:$C$68606,"1200-1*",'MASTER TT'!$AM$2:$AM$68606,"JAN-APRIL 2025",'MASTER TT'!$J$2:$J$68606,"&gt;=1"))</f>
        <v>0</v>
      </c>
      <c r="J351" s="79">
        <f>(COUNTIFS('MASTER TT'!$E$2:$E$68606,$A$2:$A$7563,'MASTER TT'!$B$2:$B$68606,"MONDAY",'MASTER TT'!$C$2:$C$68606,"1300-1*",'MASTER TT'!$AM$2:$AM$68606,"JAN-APRIL 2025",'MASTER TT'!$J$2:$J$68606,"&gt;=1"))</f>
        <v>0</v>
      </c>
      <c r="K351" s="79">
        <f>(COUNTIFS('MASTER TT'!$E$2:$E$68606,$A$2:$A$7563,'MASTER TT'!$B$2:$B$68606,"MONDAY",'MASTER TT'!$C$2:$C$68606,"14*-1*",'MASTER TT'!$AM$2:$AM$68606,"JAN-APRIL 2026",'MASTER TT'!$J$2:$J$68606,"&gt;=1"))</f>
        <v>0</v>
      </c>
      <c r="L351" s="79">
        <f>(COUNTIFS('MASTER TT'!$E$2:$E$68606,$A$2:$A$7563,'MASTER TT'!$B$2:$B$68606,"MONDAY",'MASTER TT'!$C$2:$C$68606,"17*-*",'MASTER TT'!$AM$2:$AM$68606,"JAN-APRIL 2026",'MASTER TT'!$J$2:$J$68606,"&gt;=1"))</f>
        <v>0</v>
      </c>
      <c r="M351" s="79">
        <f>(COUNTIFS('MASTER TT'!$E$2:$E$68606,$A$2:$A$7563,'MASTER TT'!$B$2:$B$68606,"TUESDAY",'MASTER TT'!$C$2:$C$68606,"08*-1*",'MASTER TT'!$AM$2:$AM$68606,"JAN-APRIL 2026",'MASTER TT'!$J$2:$J$68606,"&gt;=1"))</f>
        <v>0</v>
      </c>
      <c r="N351" s="79">
        <f>(COUNTIFS('MASTER TT'!$E$2:$E$68606,$A$2:$A$7563,'MASTER TT'!$B$2:$B$68606,"TUESDAY",'MASTER TT'!$C$2:$C$68606,"1100-1*",'MASTER TT'!$AM$2:$AM$68606,"JAN-APRIL 2026",'MASTER TT'!$J$2:$J$68606,"&gt;=1"))</f>
        <v>0</v>
      </c>
      <c r="O351" s="79">
        <f>(COUNTIFS('MASTER TT'!$E$2:$E$68606,$A$2:$A$7563,'MASTER TT'!$B$2:$B$68606,"MONDAY",'MASTER TT'!$C$2:$C$68606,"1200-1*",'MASTER TT'!$AM$2:$AM$68606,"JAN-APRIL 2025",'MASTER TT'!$J$2:$J$68606,"&gt;=1"))</f>
        <v>0</v>
      </c>
      <c r="P351" s="79">
        <f>(COUNTIFS('MASTER TT'!$E$2:$E$68606,$A$2:$A$7563,'MASTER TT'!$B$2:$B$68606,"TUESDAY",'MASTER TT'!$C$2:$C$68606,"1300-1*",'MASTER TT'!$AM$2:$AM$68606,"JAN-APRIL 2026",'MASTER TT'!$J$2:$J$68606,"&gt;=1"))</f>
        <v>0</v>
      </c>
      <c r="Q351" s="79">
        <f>(COUNTIFS('MASTER TT'!$E$2:$E$68606,$A$2:$A$7563,'MASTER TT'!$B$2:$B$68606,"TUESDAY",'MASTER TT'!$C$2:$C$68606,"14*-1*",'MASTER TT'!$AM$2:$AM$68606,"JAN-APRIL 2026",'MASTER TT'!$J$2:$J$68606,"&gt;=1"))</f>
        <v>0</v>
      </c>
      <c r="R351" s="79">
        <f>(COUNTIFS('MASTER TT'!$E$2:$E$68606,$A$2:$A$7563,'MASTER TT'!$B$2:$B$68606,"TUESDAY",'MASTER TT'!$C$2:$C$68606,"17*-*",'MASTER TT'!$AM$2:$AM$68606,"SEP-DEC  2025",'MASTER TT'!$J$2:$J$68606,"&gt;=1"))</f>
        <v>0</v>
      </c>
      <c r="S351" s="79">
        <f>(COUNTIFS('MASTER TT'!$E$2:$E$68606,$A$2:$A$7563,'MASTER TT'!$B$2:$B$68606,"WEDNESDAY",'MASTER TT'!$C$2:$C$68606,"08*-1*",'MASTER TT'!$AM$2:$AM$68606,"JAN-APRIL 2026",'MASTER TT'!$J$2:$J$68606,"&gt;=1"))</f>
        <v>0</v>
      </c>
      <c r="T351" s="79">
        <f>(COUNTIFS('MASTER TT'!$E$2:$E$68606,$A$2:$A$7563,'MASTER TT'!$B$2:$B$68606,"WEDNESDAY",'MASTER TT'!$C$2:$C$68606,"1100-1*",'MASTER TT'!$AM$2:$AM$68606,"JAN-APRIL 2026",'MASTER TT'!$J$2:$J$68606,"&gt;=1"))</f>
        <v>0</v>
      </c>
      <c r="U351" s="79">
        <f>(COUNTIFS('MASTER TT'!$E$2:$E$68606,$A$2:$A$7563,'MASTER TT'!$B$2:$B$68606,"MONDAY",'MASTER TT'!$C$2:$C$68606,"1200-1*",'MASTER TT'!$AM$2:$AM$68606,"JAN-APRIL 2025",'MASTER TT'!$J$2:$J$68606,"&gt;=1"))</f>
        <v>0</v>
      </c>
      <c r="V351" s="79">
        <f>(COUNTIFS('MASTER TT'!$E$2:$E$68606,$A$2:$A$7563,'MASTER TT'!$B$2:$B$68606,"MONDAY",'MASTER TT'!$C$2:$C$68606,"1300-1*",'MASTER TT'!$AM$2:$AM$68606,"JAN-APRIL 2025",'MASTER TT'!$J$2:$J$68606,"&gt;=1"))</f>
        <v>0</v>
      </c>
      <c r="W351" s="79">
        <f>(COUNTIFS('MASTER TT'!$E$2:$E$68606,$A$2:$A$7563,'MASTER TT'!$B$2:$B$68606,"WEDNESDAY",'MASTER TT'!$C$2:$C$68606,"14*-1*",'MASTER TT'!$AM$2:$AM$68606,"JAN-APRIL 2026",'MASTER TT'!$J$2:$J$68606,"&gt;=1"))</f>
        <v>0</v>
      </c>
      <c r="X351" s="79">
        <f>(COUNTIFS('MASTER TT'!$E$2:$E$68606,$A$2:$A$7563,'MASTER TT'!$B$2:$B$68606,"WEDNESDAY",'MASTER TT'!$C$2:$C$68606,"17*-*",'MASTER TT'!$AM$2:$AM$68606,"JAN-APRIL 2026",'MASTER TT'!$J$2:$J$68606,"&gt;=1"))</f>
        <v>0</v>
      </c>
      <c r="Y351" s="79">
        <f>(COUNTIFS('MASTER TT'!$E$2:$E$68606,$A$2:$A$7563,'MASTER TT'!$B$2:$B$68606,"THURSDAY",'MASTER TT'!$C$2:$C$68606,"08*-1*",'MASTER TT'!$AM$2:$AM$68606,"JAN-APRIL 2026",'MASTER TT'!$J$2:$J$68606,"&gt;=1"))</f>
        <v>0</v>
      </c>
      <c r="Z351" s="79">
        <f>(COUNTIFS('MASTER TT'!$E$2:$E$68606,$A$2:$A$7563,'MASTER TT'!$B$2:$B$68606,"THURSDAY",'MASTER TT'!$C$2:$C$68606,"1100-1*",'MASTER TT'!$AM$2:$AM$68606,"JAN-APRIL 2026",'MASTER TT'!$J$2:$J$68606,"&gt;=1"))</f>
        <v>0</v>
      </c>
      <c r="AA351" s="79">
        <f>(COUNTIFS('MASTER TT'!$E$2:$E$68606,$A$2:$A$7563,'MASTER TT'!$B$2:$B$68606,"MONDAY",'MASTER TT'!$C$2:$C$68606,"1200-1*",'MASTER TT'!$AM$2:$AM$68606,"JAN-APRIL 2025",'MASTER TT'!$J$2:$J$68606,"&gt;=1"))</f>
        <v>0</v>
      </c>
      <c r="AB351" s="79">
        <f>(COUNTIFS('MASTER TT'!$E$2:$E$68606,$A$2:$A$7563,'MASTER TT'!$B$2:$B$68606,"MONDAY",'MASTER TT'!$C$2:$C$68606,"1300-1*",'MASTER TT'!$AM$2:$AM$68606,"JAN-APRIL 2025",'MASTER TT'!$J$2:$J$68606,"&gt;=1"))</f>
        <v>0</v>
      </c>
      <c r="AC351" s="79">
        <f>(COUNTIFS('MASTER TT'!$E$2:$E$68606,$A$2:$A$7563,'MASTER TT'!$B$2:$B$68606,"THURSDAY",'MASTER TT'!$C$2:$C$68606,"14*-1*",'MASTER TT'!$AM$2:$AM$68606,"JAN-APRIL 2026",'MASTER TT'!$J$2:$J$68606,"&gt;=1"))</f>
        <v>0</v>
      </c>
      <c r="AD351" s="79">
        <f>(COUNTIFS('MASTER TT'!$E$2:$E$68606,$A$2:$A$7563,'MASTER TT'!$B$2:$B$68606,"THURSDAY",'MASTER TT'!$C$2:$C$68606,"17*-*",'MASTER TT'!$AM$2:$AM$68606,"JAN-APRIL 2026",'MASTER TT'!$J$2:$J$68606,"&gt;=1"))</f>
        <v>0</v>
      </c>
      <c r="AE351" s="79">
        <f>(COUNTIFS('MASTER TT'!$E$2:$E$68606,$A$2:$A$7563,'MASTER TT'!$B$2:$B$68606,"FRIDAY",'MASTER TT'!$C$2:$C$68606,"08*-1*",'MASTER TT'!$AM$2:$AM$68606,"JAN-APRIL 2026",'MASTER TT'!$J$2:$J$68606,"&gt;=1"))</f>
        <v>0</v>
      </c>
      <c r="AF351" s="79">
        <f>(COUNTIFS('MASTER TT'!$E$2:$E$68606,$A$2:$A$7563,'MASTER TT'!$B$2:$B$68606,"FRIDAY",'MASTER TT'!$C$2:$C$68606,"1100-1*",'MASTER TT'!$AM$2:$AM$68606,"JAN-APRIL 2026",'MASTER TT'!$J$2:$J$68606,"&gt;=1"))</f>
        <v>0</v>
      </c>
      <c r="AG351" s="79">
        <f>(COUNTIFS('MASTER TT'!$E$2:$E$68606,$A$2:$A$7563,'MASTER TT'!$B$2:$B$68606,"MONDAY",'MASTER TT'!$C$2:$C$68606,"1200-1*",'MASTER TT'!$AM$2:$AM$68606,"JAN-APRIL 2025",'MASTER TT'!$J$2:$J$68606,"&gt;=1"))</f>
        <v>0</v>
      </c>
      <c r="AH351" s="79">
        <f>(COUNTIFS('MASTER TT'!$E$2:$E$68606,$A$2:$A$7563,'MASTER TT'!$B$2:$B$68606,"MONDAY",'MASTER TT'!$C$2:$C$68606,"1300-1*",'MASTER TT'!$AM$2:$AM$68606,"JAN-APRIL 2025",'MASTER TT'!$J$2:$J$68606,"&gt;=1"))</f>
        <v>0</v>
      </c>
      <c r="AI351" s="79">
        <f>(COUNTIFS('MASTER TT'!$E$2:$E$68606,$A$2:$A$7563,'MASTER TT'!$B$2:$B$68606,"FRIDAY",'MASTER TT'!$C$2:$C$68606,"14*-1*",'MASTER TT'!$AM$2:$AM$68606,"JAN-APRIL 2026",'MASTER TT'!$J$2:$J$68606,"&gt;=1"))</f>
        <v>0</v>
      </c>
      <c r="AJ351" s="79">
        <f>(COUNTIFS('MASTER TT'!$E$2:$E$68606,$A$2:$A$7563,'MASTER TT'!$B$2:$B$68606,"FRIDAY",'MASTER TT'!$C$2:$C$68606,"17*-*",'MASTER TT'!$AM$2:$AM$68606,"JAN-APRIL 2026",'MASTER TT'!$J$2:$J$68606,"&gt;=1"))</f>
        <v>0</v>
      </c>
      <c r="AK351" s="79">
        <f>(COUNTIFS('MASTER TT'!$E$2:$E$68606,$A$2:$A$7563,'MASTER TT'!$B$2:$B$68606,"SATURDAY",'MASTER TT'!$C$2:$C$68606,"08*-1*",'MASTER TT'!$AM$2:$AM$68606,"JAN-APRIL 2026",'MASTER TT'!$J$2:$J$68606,"&gt;=1"))</f>
        <v>0</v>
      </c>
      <c r="AL351" s="79">
        <f>(COUNTIFS('MASTER TT'!$E$2:$E$68606,$A$2:$A$7563,'MASTER TT'!$B$2:$B$68606,"SATURDAY",'MASTER TT'!$C$2:$C$68606,"1100-1*",'MASTER TT'!$AM$2:$AM$68606,"JAN-APRIL 2026",'MASTER TT'!$J$2:$J$68606,"&gt;=1"))</f>
        <v>0</v>
      </c>
      <c r="AM351" s="79">
        <f>(COUNTIFS('MASTER TT'!$E$2:$E$68606,$A$2:$A$7563,'MASTER TT'!$B$2:$B$68606,"MONDAY",'MASTER TT'!$C$2:$C$68606,"1200-1*",'MASTER TT'!$AM$2:$AM$68606,"JAN-APRIL 2025",'MASTER TT'!$J$2:$J$68606,"&gt;=1"))</f>
        <v>0</v>
      </c>
      <c r="AN351" s="79">
        <f>(COUNTIFS('MASTER TT'!$E$2:$E$68606,$A$2:$A$7563,'MASTER TT'!$B$2:$B$68606,"MONDAY",'MASTER TT'!$C$2:$C$68606,"1300-1*",'MASTER TT'!$AM$2:$AM$68606,"JAN-APRIL 2025",'MASTER TT'!$J$2:$J$68606,"&gt;=1"))</f>
        <v>0</v>
      </c>
      <c r="AO351" s="79">
        <f>(COUNTIFS('MASTER TT'!$E$2:$E$68606,$A$2:$A$7563,'MASTER TT'!$B$2:$B$68606,"MONDAY",'MASTER TT'!$C$2:$C$68606,"14*-1*",'MASTER TT'!$AM$2:$AM$68606,"MAY-AUG 2025",'MASTER TT'!$J$2:$J$68606,"&gt;=1"))</f>
        <v>0</v>
      </c>
      <c r="AP351" s="79">
        <f>(COUNTIFS('MASTER TT'!$E$2:$E$68606,$A$2:$A$7563,'MASTER TT'!$B$2:$B$68606,"SATURDAY",'MASTER TT'!$C$2:$C$68606,"17*-*",'MASTER TT'!$AM$2:$AM$68606,"JAN-APRIL 2026",'MASTER TT'!$J$2:$J$68606,"&gt;=1"))</f>
        <v>0</v>
      </c>
      <c r="AQ351" s="79">
        <f>(COUNTIFS('MASTER TT'!$E$2:$E$68606,$A$2:$A$7563,'MASTER TT'!$B$2:$B$68606,"SUNDAY",'MASTER TT'!$C$2:$C$68606,"08*-1*",'MASTER TT'!$AM$2:$AM$68606,"JAN-APRIL 2026",'MASTER TT'!$J$2:$J$68606,"&gt;=1"))</f>
        <v>0</v>
      </c>
      <c r="AR351" s="79">
        <f>(COUNTIFS('MASTER TT'!$E$2:$E$68607,$A$2:$A$7563,'MASTER TT'!$B$2:$B$68607,"SUNDAY",'MASTER TT'!$C$2:$C$68607,"1100-1*",'MASTER TT'!$AM$2:$AM$68607,"JAN-APRIL 2026",'MASTER TT'!$J$2:$J$68607,"&gt;=1"))</f>
        <v>0</v>
      </c>
      <c r="AS351" s="79">
        <f>(COUNTIFS('MASTER TT'!$E$2:$E$68606,$A$2:$A$7563,'MASTER TT'!$B$2:$B$68606,"SUNDAY",'MASTER TT'!$C$2:$C$68606,"1200-1*",'MASTER TT'!$AM$2:$AM$68606,"JAN-APRIL 2026",'MASTER TT'!$J$2:$J$68606,"&gt;=1"))</f>
        <v>0</v>
      </c>
      <c r="AT351" s="79">
        <f>(COUNTIFS('MASTER TT'!$E$2:$E$68606,$A$2:$A$7563,'MASTER TT'!$B$2:$B$68606,"SUNDAY",'MASTER TT'!$C$2:$C$68606,"1300-1*",'MASTER TT'!$AM$2:$AM$68606,"JAN-APRIL 2026",'MASTER TT'!$J$2:$J$68606,"&gt;=1"))</f>
        <v>0</v>
      </c>
      <c r="AU351" s="79">
        <f>(COUNTIFS('MASTER TT'!$E$2:$E$68606,$A$2:$A$7563,'MASTER TT'!$B$2:$B$68606,"SUNDAY",'MASTER TT'!$C$2:$C$68606,"14*-1*",'MASTER TT'!$AM$2:$AM$68606,"JAN-APRIL 2026",'MASTER TT'!$J$2:$J$68606,"&gt;=1"))</f>
        <v>0</v>
      </c>
      <c r="AV351" s="79">
        <f>(COUNTIFS('MASTER TT'!$E$2:$E$68606,$A$2:$A$7563,'MASTER TT'!$B$2:$B$68606,"SUNDAY",'MASTER TT'!$C$2:$C$68606,"17*-*",'MASTER TT'!$AM$2:$AM$68606,"JAN-APRIL 2026",'MASTER TT'!$J$2:$J$68606,"&gt;=1"))</f>
        <v>0</v>
      </c>
      <c r="AW351" s="28"/>
      <c r="AX351" s="29"/>
      <c r="AY351" s="28"/>
      <c r="AZ351" s="28"/>
      <c r="BA351" s="28"/>
      <c r="BB351" s="28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132"/>
      <c r="BO351" s="132"/>
      <c r="BP351" s="132"/>
      <c r="BQ351" s="132"/>
      <c r="BR351" s="132"/>
      <c r="BS351" s="132"/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32"/>
      <c r="CE351" s="132"/>
      <c r="CF351" s="132"/>
    </row>
    <row r="352" spans="1:84" ht="15.75" customHeight="1">
      <c r="A352" s="125" t="s">
        <v>723</v>
      </c>
      <c r="B352" s="130" t="s">
        <v>510</v>
      </c>
      <c r="C352" s="88"/>
      <c r="D352" s="88"/>
      <c r="E352" s="88"/>
      <c r="F352" s="88" t="s">
        <v>460</v>
      </c>
      <c r="G352" s="79">
        <f>(COUNTIFS('MASTER TT'!$E$2:$E$68606,$A$2:$A$7563,'MASTER TT'!$B$2:$B$68606,"MONDAY",'MASTER TT'!$C$2:$C$68606,"08*-1*",'MASTER TT'!$AM$2:$AM$68606,"JAN-APRIL 2026",'MASTER TT'!$J$2:$J$68606,"&gt;=1"))</f>
        <v>0</v>
      </c>
      <c r="H352" s="79">
        <f>(COUNTIFS('MASTER TT'!$E$2:$E$68602,$A$2:$A$7563,'MASTER TT'!$B$2:$B$68602,"MONDAY",'MASTER TT'!$C$2:$C$68602,"1100-1*",'MASTER TT'!$AM$2:$AM$68602,"JAN-APRIL 2026",'MASTER TT'!$J$2:$J$68602,"&gt;=1"))</f>
        <v>0</v>
      </c>
      <c r="I352" s="79">
        <f>(COUNTIFS('MASTER TT'!$E$2:$E$68606,$A$2:$A$7563,'MASTER TT'!$B$2:$B$68606,"MONDAY",'MASTER TT'!$C$2:$C$68606,"1200-1*",'MASTER TT'!$AM$2:$AM$68606,"JAN-APRIL 2025",'MASTER TT'!$J$2:$J$68606,"&gt;=1"))</f>
        <v>0</v>
      </c>
      <c r="J352" s="79">
        <f>(COUNTIFS('MASTER TT'!$E$2:$E$68606,$A$2:$A$7563,'MASTER TT'!$B$2:$B$68606,"MONDAY",'MASTER TT'!$C$2:$C$68606,"1300-1*",'MASTER TT'!$AM$2:$AM$68606,"JAN-APRIL 2025",'MASTER TT'!$J$2:$J$68606,"&gt;=1"))</f>
        <v>0</v>
      </c>
      <c r="K352" s="79">
        <f>(COUNTIFS('MASTER TT'!$E$2:$E$68606,$A$2:$A$7563,'MASTER TT'!$B$2:$B$68606,"MONDAY",'MASTER TT'!$C$2:$C$68606,"14*-1*",'MASTER TT'!$AM$2:$AM$68606,"JAN-APRIL 2026",'MASTER TT'!$J$2:$J$68606,"&gt;=1"))</f>
        <v>0</v>
      </c>
      <c r="L352" s="79">
        <f>(COUNTIFS('MASTER TT'!$E$2:$E$68606,$A$2:$A$7563,'MASTER TT'!$B$2:$B$68606,"MONDAY",'MASTER TT'!$C$2:$C$68606,"17*-*",'MASTER TT'!$AM$2:$AM$68606,"JAN-APRIL 2026",'MASTER TT'!$J$2:$J$68606,"&gt;=1"))</f>
        <v>0</v>
      </c>
      <c r="M352" s="79">
        <f>(COUNTIFS('MASTER TT'!$E$2:$E$68606,$A$2:$A$7563,'MASTER TT'!$B$2:$B$68606,"TUESDAY",'MASTER TT'!$C$2:$C$68606,"08*-1*",'MASTER TT'!$AM$2:$AM$68606,"JAN-APRIL 2026",'MASTER TT'!$J$2:$J$68606,"&gt;=1"))</f>
        <v>0</v>
      </c>
      <c r="N352" s="79">
        <f>(COUNTIFS('MASTER TT'!$E$2:$E$68606,$A$2:$A$7563,'MASTER TT'!$B$2:$B$68606,"TUESDAY",'MASTER TT'!$C$2:$C$68606,"1100-1*",'MASTER TT'!$AM$2:$AM$68606,"JAN-APRIL 2026",'MASTER TT'!$J$2:$J$68606,"&gt;=1"))</f>
        <v>0</v>
      </c>
      <c r="O352" s="79">
        <f>(COUNTIFS('MASTER TT'!$E$2:$E$68606,$A$2:$A$7563,'MASTER TT'!$B$2:$B$68606,"MONDAY",'MASTER TT'!$C$2:$C$68606,"1200-1*",'MASTER TT'!$AM$2:$AM$68606,"JAN-APRIL 2025",'MASTER TT'!$J$2:$J$68606,"&gt;=1"))</f>
        <v>0</v>
      </c>
      <c r="P352" s="79">
        <f>(COUNTIFS('MASTER TT'!$E$2:$E$68606,$A$2:$A$7563,'MASTER TT'!$B$2:$B$68606,"TUESDAY",'MASTER TT'!$C$2:$C$68606,"1300-1*",'MASTER TT'!$AM$2:$AM$68606,"JAN-APRIL 2026",'MASTER TT'!$J$2:$J$68606,"&gt;=1"))</f>
        <v>0</v>
      </c>
      <c r="Q352" s="79">
        <f>(COUNTIFS('MASTER TT'!$E$2:$E$68606,$A$2:$A$7563,'MASTER TT'!$B$2:$B$68606,"TUESDAY",'MASTER TT'!$C$2:$C$68606,"14*-1*",'MASTER TT'!$AM$2:$AM$68606,"JAN-APRIL 2026",'MASTER TT'!$J$2:$J$68606,"&gt;=1"))</f>
        <v>0</v>
      </c>
      <c r="R352" s="79">
        <f>(COUNTIFS('MASTER TT'!$E$2:$E$68606,$A$2:$A$7563,'MASTER TT'!$B$2:$B$68606,"TUESDAY",'MASTER TT'!$C$2:$C$68606,"17*-*",'MASTER TT'!$AM$2:$AM$68606,"SEP-DEC  2025",'MASTER TT'!$J$2:$J$68606,"&gt;=1"))</f>
        <v>0</v>
      </c>
      <c r="S352" s="79">
        <f>(COUNTIFS('MASTER TT'!$E$2:$E$68606,$A$2:$A$7563,'MASTER TT'!$B$2:$B$68606,"WEDNESDAY",'MASTER TT'!$C$2:$C$68606,"08*-1*",'MASTER TT'!$AM$2:$AM$68606,"JAN-APRIL 2026",'MASTER TT'!$J$2:$J$68606,"&gt;=1"))</f>
        <v>0</v>
      </c>
      <c r="T352" s="79">
        <f>(COUNTIFS('MASTER TT'!$E$2:$E$68606,$A$2:$A$7563,'MASTER TT'!$B$2:$B$68606,"WEDNESDAY",'MASTER TT'!$C$2:$C$68606,"1100-1*",'MASTER TT'!$AM$2:$AM$68606,"JAN-APRIL 2026",'MASTER TT'!$J$2:$J$68606,"&gt;=1"))</f>
        <v>0</v>
      </c>
      <c r="U352" s="79">
        <f>(COUNTIFS('MASTER TT'!$E$2:$E$68606,$A$2:$A$7563,'MASTER TT'!$B$2:$B$68606,"MONDAY",'MASTER TT'!$C$2:$C$68606,"1200-1*",'MASTER TT'!$AM$2:$AM$68606,"JAN-APRIL 2025",'MASTER TT'!$J$2:$J$68606,"&gt;=1"))</f>
        <v>0</v>
      </c>
      <c r="V352" s="79">
        <f>(COUNTIFS('MASTER TT'!$E$2:$E$68606,$A$2:$A$7563,'MASTER TT'!$B$2:$B$68606,"MONDAY",'MASTER TT'!$C$2:$C$68606,"1300-1*",'MASTER TT'!$AM$2:$AM$68606,"JAN-APRIL 2025",'MASTER TT'!$J$2:$J$68606,"&gt;=1"))</f>
        <v>0</v>
      </c>
      <c r="W352" s="79">
        <f>(COUNTIFS('MASTER TT'!$E$2:$E$68606,$A$2:$A$7563,'MASTER TT'!$B$2:$B$68606,"WEDNESDAY",'MASTER TT'!$C$2:$C$68606,"14*-1*",'MASTER TT'!$AM$2:$AM$68606,"JAN-APRIL 2026",'MASTER TT'!$J$2:$J$68606,"&gt;=1"))</f>
        <v>0</v>
      </c>
      <c r="X352" s="79">
        <f>(COUNTIFS('MASTER TT'!$E$2:$E$68606,$A$2:$A$7563,'MASTER TT'!$B$2:$B$68606,"WEDNESDAY",'MASTER TT'!$C$2:$C$68606,"17*-*",'MASTER TT'!$AM$2:$AM$68606,"JAN-APRIL 2026",'MASTER TT'!$J$2:$J$68606,"&gt;=1"))</f>
        <v>0</v>
      </c>
      <c r="Y352" s="79">
        <f>(COUNTIFS('MASTER TT'!$E$2:$E$68606,$A$2:$A$7563,'MASTER TT'!$B$2:$B$68606,"THURSDAY",'MASTER TT'!$C$2:$C$68606,"08*-1*",'MASTER TT'!$AM$2:$AM$68606,"JAN-APRIL 2026",'MASTER TT'!$J$2:$J$68606,"&gt;=1"))</f>
        <v>0</v>
      </c>
      <c r="Z352" s="79">
        <f>(COUNTIFS('MASTER TT'!$E$2:$E$68606,$A$2:$A$7563,'MASTER TT'!$B$2:$B$68606,"THURSDAY",'MASTER TT'!$C$2:$C$68606,"1100-1*",'MASTER TT'!$AM$2:$AM$68606,"JAN-APRIL 2026",'MASTER TT'!$J$2:$J$68606,"&gt;=1"))</f>
        <v>0</v>
      </c>
      <c r="AA352" s="79">
        <f>(COUNTIFS('MASTER TT'!$E$2:$E$68606,$A$2:$A$7563,'MASTER TT'!$B$2:$B$68606,"MONDAY",'MASTER TT'!$C$2:$C$68606,"1200-1*",'MASTER TT'!$AM$2:$AM$68606,"JAN-APRIL 2025",'MASTER TT'!$J$2:$J$68606,"&gt;=1"))</f>
        <v>0</v>
      </c>
      <c r="AB352" s="79">
        <f>(COUNTIFS('MASTER TT'!$E$2:$E$68606,$A$2:$A$7563,'MASTER TT'!$B$2:$B$68606,"MONDAY",'MASTER TT'!$C$2:$C$68606,"1300-1*",'MASTER TT'!$AM$2:$AM$68606,"JAN-APRIL 2025",'MASTER TT'!$J$2:$J$68606,"&gt;=1"))</f>
        <v>0</v>
      </c>
      <c r="AC352" s="79">
        <f>(COUNTIFS('MASTER TT'!$E$2:$E$68606,$A$2:$A$7563,'MASTER TT'!$B$2:$B$68606,"THURSDAY",'MASTER TT'!$C$2:$C$68606,"14*-1*",'MASTER TT'!$AM$2:$AM$68606,"JAN-APRIL 2026",'MASTER TT'!$J$2:$J$68606,"&gt;=1"))</f>
        <v>0</v>
      </c>
      <c r="AD352" s="79">
        <f>(COUNTIFS('MASTER TT'!$E$2:$E$68606,$A$2:$A$7563,'MASTER TT'!$B$2:$B$68606,"THURSDAY",'MASTER TT'!$C$2:$C$68606,"17*-*",'MASTER TT'!$AM$2:$AM$68606,"JAN-APRIL 2026",'MASTER TT'!$J$2:$J$68606,"&gt;=1"))</f>
        <v>0</v>
      </c>
      <c r="AE352" s="79">
        <f>(COUNTIFS('MASTER TT'!$E$2:$E$68606,$A$2:$A$7563,'MASTER TT'!$B$2:$B$68606,"FRIDAY",'MASTER TT'!$C$2:$C$68606,"08*-1*",'MASTER TT'!$AM$2:$AM$68606,"JAN-APRIL 2026",'MASTER TT'!$J$2:$J$68606,"&gt;=1"))</f>
        <v>0</v>
      </c>
      <c r="AF352" s="79">
        <f>(COUNTIFS('MASTER TT'!$E$2:$E$68606,$A$2:$A$7563,'MASTER TT'!$B$2:$B$68606,"FRIDAY",'MASTER TT'!$C$2:$C$68606,"1100-1*",'MASTER TT'!$AM$2:$AM$68606,"JAN-APRIL 2026",'MASTER TT'!$J$2:$J$68606,"&gt;=1"))</f>
        <v>0</v>
      </c>
      <c r="AG352" s="79">
        <f>(COUNTIFS('MASTER TT'!$E$2:$E$68606,$A$2:$A$7563,'MASTER TT'!$B$2:$B$68606,"MONDAY",'MASTER TT'!$C$2:$C$68606,"1200-1*",'MASTER TT'!$AM$2:$AM$68606,"JAN-APRIL 2025",'MASTER TT'!$J$2:$J$68606,"&gt;=1"))</f>
        <v>0</v>
      </c>
      <c r="AH352" s="79">
        <f>(COUNTIFS('MASTER TT'!$E$2:$E$68606,$A$2:$A$7563,'MASTER TT'!$B$2:$B$68606,"MONDAY",'MASTER TT'!$C$2:$C$68606,"1300-1*",'MASTER TT'!$AM$2:$AM$68606,"JAN-APRIL 2025",'MASTER TT'!$J$2:$J$68606,"&gt;=1"))</f>
        <v>0</v>
      </c>
      <c r="AI352" s="79">
        <f>(COUNTIFS('MASTER TT'!$E$2:$E$68606,$A$2:$A$7563,'MASTER TT'!$B$2:$B$68606,"FRIDAY",'MASTER TT'!$C$2:$C$68606,"14*-1*",'MASTER TT'!$AM$2:$AM$68606,"JAN-APRIL 2026",'MASTER TT'!$J$2:$J$68606,"&gt;=1"))</f>
        <v>0</v>
      </c>
      <c r="AJ352" s="79">
        <f>(COUNTIFS('MASTER TT'!$E$2:$E$68606,$A$2:$A$7563,'MASTER TT'!$B$2:$B$68606,"FRIDAY",'MASTER TT'!$C$2:$C$68606,"17*-*",'MASTER TT'!$AM$2:$AM$68606,"JAN-APRIL 2026",'MASTER TT'!$J$2:$J$68606,"&gt;=1"))</f>
        <v>0</v>
      </c>
      <c r="AK352" s="79">
        <f>(COUNTIFS('MASTER TT'!$E$2:$E$68606,$A$2:$A$7563,'MASTER TT'!$B$2:$B$68606,"SATURDAY",'MASTER TT'!$C$2:$C$68606,"08*-1*",'MASTER TT'!$AM$2:$AM$68606,"JAN-APRIL 2026",'MASTER TT'!$J$2:$J$68606,"&gt;=1"))</f>
        <v>0</v>
      </c>
      <c r="AL352" s="79">
        <f>(COUNTIFS('MASTER TT'!$E$2:$E$68606,$A$2:$A$7563,'MASTER TT'!$B$2:$B$68606,"SATURDAY",'MASTER TT'!$C$2:$C$68606,"1100-1*",'MASTER TT'!$AM$2:$AM$68606,"JAN-APRIL 2026",'MASTER TT'!$J$2:$J$68606,"&gt;=1"))</f>
        <v>0</v>
      </c>
      <c r="AM352" s="79">
        <f>(COUNTIFS('MASTER TT'!$E$2:$E$68606,$A$2:$A$7563,'MASTER TT'!$B$2:$B$68606,"MONDAY",'MASTER TT'!$C$2:$C$68606,"1200-1*",'MASTER TT'!$AM$2:$AM$68606,"JAN-APRIL 2025",'MASTER TT'!$J$2:$J$68606,"&gt;=1"))</f>
        <v>0</v>
      </c>
      <c r="AN352" s="79">
        <f>(COUNTIFS('MASTER TT'!$E$2:$E$68606,$A$2:$A$7563,'MASTER TT'!$B$2:$B$68606,"MONDAY",'MASTER TT'!$C$2:$C$68606,"1300-1*",'MASTER TT'!$AM$2:$AM$68606,"JAN-APRIL 2025",'MASTER TT'!$J$2:$J$68606,"&gt;=1"))</f>
        <v>0</v>
      </c>
      <c r="AO352" s="79">
        <f>(COUNTIFS('MASTER TT'!$E$2:$E$68606,$A$2:$A$7563,'MASTER TT'!$B$2:$B$68606,"MONDAY",'MASTER TT'!$C$2:$C$68606,"14*-1*",'MASTER TT'!$AM$2:$AM$68606,"MAY-AUG 2025",'MASTER TT'!$J$2:$J$68606,"&gt;=1"))</f>
        <v>0</v>
      </c>
      <c r="AP352" s="79">
        <f>(COUNTIFS('MASTER TT'!$E$2:$E$68606,$A$2:$A$7563,'MASTER TT'!$B$2:$B$68606,"SATURDAY",'MASTER TT'!$C$2:$C$68606,"17*-*",'MASTER TT'!$AM$2:$AM$68606,"JAN-APRIL 2026",'MASTER TT'!$J$2:$J$68606,"&gt;=1"))</f>
        <v>0</v>
      </c>
      <c r="AQ352" s="79">
        <f>(COUNTIFS('MASTER TT'!$E$2:$E$68606,$A$2:$A$7563,'MASTER TT'!$B$2:$B$68606,"SUNDAY",'MASTER TT'!$C$2:$C$68606,"08*-1*",'MASTER TT'!$AM$2:$AM$68606,"JAN-APRIL 2026",'MASTER TT'!$J$2:$J$68606,"&gt;=1"))</f>
        <v>0</v>
      </c>
      <c r="AR352" s="79">
        <f>(COUNTIFS('MASTER TT'!$E$2:$E$68607,$A$2:$A$7563,'MASTER TT'!$B$2:$B$68607,"SUNDAY",'MASTER TT'!$C$2:$C$68607,"1100-1*",'MASTER TT'!$AM$2:$AM$68607,"JAN-APRIL 2026",'MASTER TT'!$J$2:$J$68607,"&gt;=1"))</f>
        <v>0</v>
      </c>
      <c r="AS352" s="79">
        <f>(COUNTIFS('MASTER TT'!$E$2:$E$68606,$A$2:$A$7563,'MASTER TT'!$B$2:$B$68606,"SUNDAY",'MASTER TT'!$C$2:$C$68606,"1200-1*",'MASTER TT'!$AM$2:$AM$68606,"JAN-APRIL 2026",'MASTER TT'!$J$2:$J$68606,"&gt;=1"))</f>
        <v>0</v>
      </c>
      <c r="AT352" s="79">
        <f>(COUNTIFS('MASTER TT'!$E$2:$E$68606,$A$2:$A$7563,'MASTER TT'!$B$2:$B$68606,"SUNDAY",'MASTER TT'!$C$2:$C$68606,"1300-1*",'MASTER TT'!$AM$2:$AM$68606,"JAN-APRIL 2026",'MASTER TT'!$J$2:$J$68606,"&gt;=1"))</f>
        <v>0</v>
      </c>
      <c r="AU352" s="79">
        <f>(COUNTIFS('MASTER TT'!$E$2:$E$68606,$A$2:$A$7563,'MASTER TT'!$B$2:$B$68606,"SUNDAY",'MASTER TT'!$C$2:$C$68606,"14*-1*",'MASTER TT'!$AM$2:$AM$68606,"JAN-APRIL 2026",'MASTER TT'!$J$2:$J$68606,"&gt;=1"))</f>
        <v>0</v>
      </c>
      <c r="AV352" s="79">
        <f>(COUNTIFS('MASTER TT'!$E$2:$E$68606,$A$2:$A$7563,'MASTER TT'!$B$2:$B$68606,"SUNDAY",'MASTER TT'!$C$2:$C$68606,"17*-*",'MASTER TT'!$AM$2:$AM$68606,"JAN-APRIL 2026",'MASTER TT'!$J$2:$J$68606,"&gt;=1"))</f>
        <v>0</v>
      </c>
      <c r="AW352" s="28"/>
      <c r="AX352" s="29"/>
      <c r="AY352" s="28"/>
      <c r="AZ352" s="28"/>
      <c r="BA352" s="28"/>
      <c r="BB352" s="28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132"/>
      <c r="BO352" s="132"/>
      <c r="BP352" s="132"/>
      <c r="BQ352" s="132"/>
      <c r="BR352" s="132"/>
      <c r="BS352" s="132"/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32"/>
      <c r="CE352" s="132"/>
      <c r="CF352" s="132"/>
    </row>
    <row r="353" spans="1:84" ht="15.75" customHeight="1">
      <c r="A353" s="125" t="s">
        <v>724</v>
      </c>
      <c r="B353" s="130" t="s">
        <v>510</v>
      </c>
      <c r="C353" s="88"/>
      <c r="D353" s="88"/>
      <c r="E353" s="88"/>
      <c r="F353" s="88" t="s">
        <v>460</v>
      </c>
      <c r="G353" s="79">
        <f>(COUNTIFS('MASTER TT'!$E$2:$E$68606,$A$2:$A$7563,'MASTER TT'!$B$2:$B$68606,"MONDAY",'MASTER TT'!$C$2:$C$68606,"08*-1*",'MASTER TT'!$AM$2:$AM$68606,"JAN-APRIL 2026",'MASTER TT'!$J$2:$J$68606,"&gt;=1"))</f>
        <v>0</v>
      </c>
      <c r="H353" s="79">
        <f>(COUNTIFS('MASTER TT'!$E$2:$E$68602,$A$2:$A$7563,'MASTER TT'!$B$2:$B$68602,"MONDAY",'MASTER TT'!$C$2:$C$68602,"1100-1*",'MASTER TT'!$AM$2:$AM$68602,"JAN-APRIL 2026",'MASTER TT'!$J$2:$J$68602,"&gt;=1"))</f>
        <v>0</v>
      </c>
      <c r="I353" s="79">
        <f>(COUNTIFS('MASTER TT'!$E$2:$E$68606,$A$2:$A$7563,'MASTER TT'!$B$2:$B$68606,"MONDAY",'MASTER TT'!$C$2:$C$68606,"1200-1*",'MASTER TT'!$AM$2:$AM$68606,"JAN-APRIL 2025",'MASTER TT'!$J$2:$J$68606,"&gt;=1"))</f>
        <v>0</v>
      </c>
      <c r="J353" s="79">
        <f>(COUNTIFS('MASTER TT'!$E$2:$E$68606,$A$2:$A$7563,'MASTER TT'!$B$2:$B$68606,"MONDAY",'MASTER TT'!$C$2:$C$68606,"1300-1*",'MASTER TT'!$AM$2:$AM$68606,"JAN-APRIL 2025",'MASTER TT'!$J$2:$J$68606,"&gt;=1"))</f>
        <v>0</v>
      </c>
      <c r="K353" s="79">
        <f>(COUNTIFS('MASTER TT'!$E$2:$E$68606,$A$2:$A$7563,'MASTER TT'!$B$2:$B$68606,"MONDAY",'MASTER TT'!$C$2:$C$68606,"14*-1*",'MASTER TT'!$AM$2:$AM$68606,"JAN-APRIL 2026",'MASTER TT'!$J$2:$J$68606,"&gt;=1"))</f>
        <v>0</v>
      </c>
      <c r="L353" s="79">
        <f>(COUNTIFS('MASTER TT'!$E$2:$E$68606,$A$2:$A$7563,'MASTER TT'!$B$2:$B$68606,"MONDAY",'MASTER TT'!$C$2:$C$68606,"17*-*",'MASTER TT'!$AM$2:$AM$68606,"JAN-APRIL 2026",'MASTER TT'!$J$2:$J$68606,"&gt;=1"))</f>
        <v>0</v>
      </c>
      <c r="M353" s="79">
        <f>(COUNTIFS('MASTER TT'!$E$2:$E$68606,$A$2:$A$7563,'MASTER TT'!$B$2:$B$68606,"TUESDAY",'MASTER TT'!$C$2:$C$68606,"08*-1*",'MASTER TT'!$AM$2:$AM$68606,"JAN-APRIL 2026",'MASTER TT'!$J$2:$J$68606,"&gt;=1"))</f>
        <v>0</v>
      </c>
      <c r="N353" s="79">
        <f>(COUNTIFS('MASTER TT'!$E$2:$E$68606,$A$2:$A$7563,'MASTER TT'!$B$2:$B$68606,"TUESDAY",'MASTER TT'!$C$2:$C$68606,"1100-1*",'MASTER TT'!$AM$2:$AM$68606,"JAN-APRIL 2026",'MASTER TT'!$J$2:$J$68606,"&gt;=1"))</f>
        <v>0</v>
      </c>
      <c r="O353" s="79">
        <f>(COUNTIFS('MASTER TT'!$E$2:$E$68606,$A$2:$A$7563,'MASTER TT'!$B$2:$B$68606,"MONDAY",'MASTER TT'!$C$2:$C$68606,"1200-1*",'MASTER TT'!$AM$2:$AM$68606,"JAN-APRIL 2025",'MASTER TT'!$J$2:$J$68606,"&gt;=1"))</f>
        <v>0</v>
      </c>
      <c r="P353" s="79">
        <f>(COUNTIFS('MASTER TT'!$E$2:$E$68606,$A$2:$A$7563,'MASTER TT'!$B$2:$B$68606,"TUESDAY",'MASTER TT'!$C$2:$C$68606,"1300-1*",'MASTER TT'!$AM$2:$AM$68606,"JAN-APRIL 2026",'MASTER TT'!$J$2:$J$68606,"&gt;=1"))</f>
        <v>0</v>
      </c>
      <c r="Q353" s="79">
        <f>(COUNTIFS('MASTER TT'!$E$2:$E$68606,$A$2:$A$7563,'MASTER TT'!$B$2:$B$68606,"TUESDAY",'MASTER TT'!$C$2:$C$68606,"14*-1*",'MASTER TT'!$AM$2:$AM$68606,"JAN-APRIL 2026",'MASTER TT'!$J$2:$J$68606,"&gt;=1"))</f>
        <v>0</v>
      </c>
      <c r="R353" s="79">
        <f>(COUNTIFS('MASTER TT'!$E$2:$E$68606,$A$2:$A$7563,'MASTER TT'!$B$2:$B$68606,"TUESDAY",'MASTER TT'!$C$2:$C$68606,"17*-*",'MASTER TT'!$AM$2:$AM$68606,"SEP-DEC  2025",'MASTER TT'!$J$2:$J$68606,"&gt;=1"))</f>
        <v>0</v>
      </c>
      <c r="S353" s="79">
        <f>(COUNTIFS('MASTER TT'!$E$2:$E$68606,$A$2:$A$7563,'MASTER TT'!$B$2:$B$68606,"WEDNESDAY",'MASTER TT'!$C$2:$C$68606,"08*-1*",'MASTER TT'!$AM$2:$AM$68606,"JAN-APRIL 2026",'MASTER TT'!$J$2:$J$68606,"&gt;=1"))</f>
        <v>0</v>
      </c>
      <c r="T353" s="79">
        <f>(COUNTIFS('MASTER TT'!$E$2:$E$68606,$A$2:$A$7563,'MASTER TT'!$B$2:$B$68606,"WEDNESDAY",'MASTER TT'!$C$2:$C$68606,"1100-1*",'MASTER TT'!$AM$2:$AM$68606,"JAN-APRIL 2026",'MASTER TT'!$J$2:$J$68606,"&gt;=1"))</f>
        <v>0</v>
      </c>
      <c r="U353" s="79">
        <f>(COUNTIFS('MASTER TT'!$E$2:$E$68606,$A$2:$A$7563,'MASTER TT'!$B$2:$B$68606,"MONDAY",'MASTER TT'!$C$2:$C$68606,"1200-1*",'MASTER TT'!$AM$2:$AM$68606,"JAN-APRIL 2025",'MASTER TT'!$J$2:$J$68606,"&gt;=1"))</f>
        <v>0</v>
      </c>
      <c r="V353" s="79">
        <f>(COUNTIFS('MASTER TT'!$E$2:$E$68606,$A$2:$A$7563,'MASTER TT'!$B$2:$B$68606,"MONDAY",'MASTER TT'!$C$2:$C$68606,"1300-1*",'MASTER TT'!$AM$2:$AM$68606,"JAN-APRIL 2025",'MASTER TT'!$J$2:$J$68606,"&gt;=1"))</f>
        <v>0</v>
      </c>
      <c r="W353" s="79">
        <f>(COUNTIFS('MASTER TT'!$E$2:$E$68606,$A$2:$A$7563,'MASTER TT'!$B$2:$B$68606,"WEDNESDAY",'MASTER TT'!$C$2:$C$68606,"14*-1*",'MASTER TT'!$AM$2:$AM$68606,"JAN-APRIL 2026",'MASTER TT'!$J$2:$J$68606,"&gt;=1"))</f>
        <v>0</v>
      </c>
      <c r="X353" s="79">
        <f>(COUNTIFS('MASTER TT'!$E$2:$E$68606,$A$2:$A$7563,'MASTER TT'!$B$2:$B$68606,"WEDNESDAY",'MASTER TT'!$C$2:$C$68606,"17*-*",'MASTER TT'!$AM$2:$AM$68606,"JAN-APRIL 2026",'MASTER TT'!$J$2:$J$68606,"&gt;=1"))</f>
        <v>0</v>
      </c>
      <c r="Y353" s="79">
        <f>(COUNTIFS('MASTER TT'!$E$2:$E$68606,$A$2:$A$7563,'MASTER TT'!$B$2:$B$68606,"THURSDAY",'MASTER TT'!$C$2:$C$68606,"08*-1*",'MASTER TT'!$AM$2:$AM$68606,"JAN-APRIL 2026",'MASTER TT'!$J$2:$J$68606,"&gt;=1"))</f>
        <v>0</v>
      </c>
      <c r="Z353" s="79">
        <f>(COUNTIFS('MASTER TT'!$E$2:$E$68606,$A$2:$A$7563,'MASTER TT'!$B$2:$B$68606,"THURSDAY",'MASTER TT'!$C$2:$C$68606,"1100-1*",'MASTER TT'!$AM$2:$AM$68606,"JAN-APRIL 2026",'MASTER TT'!$J$2:$J$68606,"&gt;=1"))</f>
        <v>0</v>
      </c>
      <c r="AA353" s="79">
        <f>(COUNTIFS('MASTER TT'!$E$2:$E$68606,$A$2:$A$7563,'MASTER TT'!$B$2:$B$68606,"MONDAY",'MASTER TT'!$C$2:$C$68606,"1200-1*",'MASTER TT'!$AM$2:$AM$68606,"JAN-APRIL 2025",'MASTER TT'!$J$2:$J$68606,"&gt;=1"))</f>
        <v>0</v>
      </c>
      <c r="AB353" s="79">
        <f>(COUNTIFS('MASTER TT'!$E$2:$E$68606,$A$2:$A$7563,'MASTER TT'!$B$2:$B$68606,"MONDAY",'MASTER TT'!$C$2:$C$68606,"1300-1*",'MASTER TT'!$AM$2:$AM$68606,"JAN-APRIL 2025",'MASTER TT'!$J$2:$J$68606,"&gt;=1"))</f>
        <v>0</v>
      </c>
      <c r="AC353" s="79">
        <f>(COUNTIFS('MASTER TT'!$E$2:$E$68606,$A$2:$A$7563,'MASTER TT'!$B$2:$B$68606,"THURSDAY",'MASTER TT'!$C$2:$C$68606,"14*-1*",'MASTER TT'!$AM$2:$AM$68606,"JAN-APRIL 2026",'MASTER TT'!$J$2:$J$68606,"&gt;=1"))</f>
        <v>0</v>
      </c>
      <c r="AD353" s="79">
        <f>(COUNTIFS('MASTER TT'!$E$2:$E$68606,$A$2:$A$7563,'MASTER TT'!$B$2:$B$68606,"THURSDAY",'MASTER TT'!$C$2:$C$68606,"17*-*",'MASTER TT'!$AM$2:$AM$68606,"JAN-APRIL 2026",'MASTER TT'!$J$2:$J$68606,"&gt;=1"))</f>
        <v>0</v>
      </c>
      <c r="AE353" s="79">
        <f>(COUNTIFS('MASTER TT'!$E$2:$E$68606,$A$2:$A$7563,'MASTER TT'!$B$2:$B$68606,"FRIDAY",'MASTER TT'!$C$2:$C$68606,"08*-1*",'MASTER TT'!$AM$2:$AM$68606,"JAN-APRIL 2026",'MASTER TT'!$J$2:$J$68606,"&gt;=1"))</f>
        <v>0</v>
      </c>
      <c r="AF353" s="79">
        <f>(COUNTIFS('MASTER TT'!$E$2:$E$68606,$A$2:$A$7563,'MASTER TT'!$B$2:$B$68606,"FRIDAY",'MASTER TT'!$C$2:$C$68606,"1100-1*",'MASTER TT'!$AM$2:$AM$68606,"JAN-APRIL 2026",'MASTER TT'!$J$2:$J$68606,"&gt;=1"))</f>
        <v>0</v>
      </c>
      <c r="AG353" s="79">
        <f>(COUNTIFS('MASTER TT'!$E$2:$E$68606,$A$2:$A$7563,'MASTER TT'!$B$2:$B$68606,"MONDAY",'MASTER TT'!$C$2:$C$68606,"1200-1*",'MASTER TT'!$AM$2:$AM$68606,"JAN-APRIL 2025",'MASTER TT'!$J$2:$J$68606,"&gt;=1"))</f>
        <v>0</v>
      </c>
      <c r="AH353" s="79">
        <f>(COUNTIFS('MASTER TT'!$E$2:$E$68606,$A$2:$A$7563,'MASTER TT'!$B$2:$B$68606,"MONDAY",'MASTER TT'!$C$2:$C$68606,"1300-1*",'MASTER TT'!$AM$2:$AM$68606,"JAN-APRIL 2025",'MASTER TT'!$J$2:$J$68606,"&gt;=1"))</f>
        <v>0</v>
      </c>
      <c r="AI353" s="79">
        <f>(COUNTIFS('MASTER TT'!$E$2:$E$68606,$A$2:$A$7563,'MASTER TT'!$B$2:$B$68606,"FRIDAY",'MASTER TT'!$C$2:$C$68606,"14*-1*",'MASTER TT'!$AM$2:$AM$68606,"JAN-APRIL 2026",'MASTER TT'!$J$2:$J$68606,"&gt;=1"))</f>
        <v>0</v>
      </c>
      <c r="AJ353" s="79">
        <f>(COUNTIFS('MASTER TT'!$E$2:$E$68606,$A$2:$A$7563,'MASTER TT'!$B$2:$B$68606,"FRIDAY",'MASTER TT'!$C$2:$C$68606,"17*-*",'MASTER TT'!$AM$2:$AM$68606,"JAN-APRIL 2026",'MASTER TT'!$J$2:$J$68606,"&gt;=1"))</f>
        <v>0</v>
      </c>
      <c r="AK353" s="79">
        <f>(COUNTIFS('MASTER TT'!$E$2:$E$68606,$A$2:$A$7563,'MASTER TT'!$B$2:$B$68606,"SATURDAY",'MASTER TT'!$C$2:$C$68606,"08*-1*",'MASTER TT'!$AM$2:$AM$68606,"JAN-APRIL 2026",'MASTER TT'!$J$2:$J$68606,"&gt;=1"))</f>
        <v>0</v>
      </c>
      <c r="AL353" s="79">
        <f>(COUNTIFS('MASTER TT'!$E$2:$E$68606,$A$2:$A$7563,'MASTER TT'!$B$2:$B$68606,"SATURDAY",'MASTER TT'!$C$2:$C$68606,"1100-1*",'MASTER TT'!$AM$2:$AM$68606,"JAN-APRIL 2026",'MASTER TT'!$J$2:$J$68606,"&gt;=1"))</f>
        <v>0</v>
      </c>
      <c r="AM353" s="79">
        <f>(COUNTIFS('MASTER TT'!$E$2:$E$68606,$A$2:$A$7563,'MASTER TT'!$B$2:$B$68606,"MONDAY",'MASTER TT'!$C$2:$C$68606,"1200-1*",'MASTER TT'!$AM$2:$AM$68606,"JAN-APRIL 2025",'MASTER TT'!$J$2:$J$68606,"&gt;=1"))</f>
        <v>0</v>
      </c>
      <c r="AN353" s="79">
        <f>(COUNTIFS('MASTER TT'!$E$2:$E$68606,$A$2:$A$7563,'MASTER TT'!$B$2:$B$68606,"MONDAY",'MASTER TT'!$C$2:$C$68606,"1300-1*",'MASTER TT'!$AM$2:$AM$68606,"JAN-APRIL 2025",'MASTER TT'!$J$2:$J$68606,"&gt;=1"))</f>
        <v>0</v>
      </c>
      <c r="AO353" s="79">
        <f>(COUNTIFS('MASTER TT'!$E$2:$E$68606,$A$2:$A$7563,'MASTER TT'!$B$2:$B$68606,"MONDAY",'MASTER TT'!$C$2:$C$68606,"14*-1*",'MASTER TT'!$AM$2:$AM$68606,"MAY-AUG 2025",'MASTER TT'!$J$2:$J$68606,"&gt;=1"))</f>
        <v>0</v>
      </c>
      <c r="AP353" s="79">
        <f>(COUNTIFS('MASTER TT'!$E$2:$E$68606,$A$2:$A$7563,'MASTER TT'!$B$2:$B$68606,"SATURDAY",'MASTER TT'!$C$2:$C$68606,"17*-*",'MASTER TT'!$AM$2:$AM$68606,"JAN-APRIL 2026",'MASTER TT'!$J$2:$J$68606,"&gt;=1"))</f>
        <v>0</v>
      </c>
      <c r="AQ353" s="79">
        <f>(COUNTIFS('MASTER TT'!$E$2:$E$68606,$A$2:$A$7563,'MASTER TT'!$B$2:$B$68606,"SUNDAY",'MASTER TT'!$C$2:$C$68606,"08*-1*",'MASTER TT'!$AM$2:$AM$68606,"JAN-APRIL 2026",'MASTER TT'!$J$2:$J$68606,"&gt;=1"))</f>
        <v>0</v>
      </c>
      <c r="AR353" s="79">
        <f>(COUNTIFS('MASTER TT'!$E$2:$E$68607,$A$2:$A$7563,'MASTER TT'!$B$2:$B$68607,"SUNDAY",'MASTER TT'!$C$2:$C$68607,"1100-1*",'MASTER TT'!$AM$2:$AM$68607,"JAN-APRIL 2026",'MASTER TT'!$J$2:$J$68607,"&gt;=1"))</f>
        <v>0</v>
      </c>
      <c r="AS353" s="79">
        <f>(COUNTIFS('MASTER TT'!$E$2:$E$68606,$A$2:$A$7563,'MASTER TT'!$B$2:$B$68606,"SUNDAY",'MASTER TT'!$C$2:$C$68606,"1200-1*",'MASTER TT'!$AM$2:$AM$68606,"JAN-APRIL 2026",'MASTER TT'!$J$2:$J$68606,"&gt;=1"))</f>
        <v>0</v>
      </c>
      <c r="AT353" s="79">
        <f>(COUNTIFS('MASTER TT'!$E$2:$E$68606,$A$2:$A$7563,'MASTER TT'!$B$2:$B$68606,"SUNDAY",'MASTER TT'!$C$2:$C$68606,"1300-1*",'MASTER TT'!$AM$2:$AM$68606,"JAN-APRIL 2026",'MASTER TT'!$J$2:$J$68606,"&gt;=1"))</f>
        <v>0</v>
      </c>
      <c r="AU353" s="79">
        <f>(COUNTIFS('MASTER TT'!$E$2:$E$68606,$A$2:$A$7563,'MASTER TT'!$B$2:$B$68606,"SUNDAY",'MASTER TT'!$C$2:$C$68606,"14*-1*",'MASTER TT'!$AM$2:$AM$68606,"JAN-APRIL 2026",'MASTER TT'!$J$2:$J$68606,"&gt;=1"))</f>
        <v>0</v>
      </c>
      <c r="AV353" s="79">
        <f>(COUNTIFS('MASTER TT'!$E$2:$E$68606,$A$2:$A$7563,'MASTER TT'!$B$2:$B$68606,"SUNDAY",'MASTER TT'!$C$2:$C$68606,"17*-*",'MASTER TT'!$AM$2:$AM$68606,"JAN-APRIL 2026",'MASTER TT'!$J$2:$J$68606,"&gt;=1"))</f>
        <v>0</v>
      </c>
      <c r="AW353" s="28"/>
      <c r="AX353" s="29"/>
      <c r="AY353" s="28"/>
      <c r="AZ353" s="28"/>
      <c r="BA353" s="28"/>
      <c r="BB353" s="28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132"/>
      <c r="BO353" s="132"/>
      <c r="BP353" s="132"/>
      <c r="BQ353" s="132"/>
      <c r="BR353" s="132"/>
      <c r="BS353" s="132"/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32"/>
      <c r="CE353" s="132"/>
      <c r="CF353" s="132"/>
    </row>
    <row r="354" spans="1:84" ht="15.75" customHeight="1">
      <c r="A354" s="125" t="s">
        <v>725</v>
      </c>
      <c r="B354" s="130" t="s">
        <v>510</v>
      </c>
      <c r="C354" s="88"/>
      <c r="D354" s="88"/>
      <c r="E354" s="88"/>
      <c r="F354" s="88" t="s">
        <v>460</v>
      </c>
      <c r="G354" s="79">
        <f>(COUNTIFS('MASTER TT'!$E$2:$E$68606,$A$2:$A$7563,'MASTER TT'!$B$2:$B$68606,"MONDAY",'MASTER TT'!$C$2:$C$68606,"08*-1*",'MASTER TT'!$AM$2:$AM$68606,"JAN-APRIL 2026",'MASTER TT'!$J$2:$J$68606,"&gt;=1"))</f>
        <v>0</v>
      </c>
      <c r="H354" s="79">
        <f>(COUNTIFS('MASTER TT'!$E$2:$E$68602,$A$2:$A$7563,'MASTER TT'!$B$2:$B$68602,"MONDAY",'MASTER TT'!$C$2:$C$68602,"1100-1*",'MASTER TT'!$AM$2:$AM$68602,"JAN-APRIL 2026",'MASTER TT'!$J$2:$J$68602,"&gt;=1"))</f>
        <v>0</v>
      </c>
      <c r="I354" s="79">
        <f>(COUNTIFS('MASTER TT'!$E$2:$E$68606,$A$2:$A$7563,'MASTER TT'!$B$2:$B$68606,"MONDAY",'MASTER TT'!$C$2:$C$68606,"1200-1*",'MASTER TT'!$AM$2:$AM$68606,"JAN-APRIL 2025",'MASTER TT'!$J$2:$J$68606,"&gt;=1"))</f>
        <v>0</v>
      </c>
      <c r="J354" s="79">
        <f>(COUNTIFS('MASTER TT'!$E$2:$E$68606,$A$2:$A$7563,'MASTER TT'!$B$2:$B$68606,"MONDAY",'MASTER TT'!$C$2:$C$68606,"1300-1*",'MASTER TT'!$AM$2:$AM$68606,"JAN-APRIL 2025",'MASTER TT'!$J$2:$J$68606,"&gt;=1"))</f>
        <v>0</v>
      </c>
      <c r="K354" s="79">
        <f>(COUNTIFS('MASTER TT'!$E$2:$E$68606,$A$2:$A$7563,'MASTER TT'!$B$2:$B$68606,"MONDAY",'MASTER TT'!$C$2:$C$68606,"14*-1*",'MASTER TT'!$AM$2:$AM$68606,"JAN-APRIL 2026",'MASTER TT'!$J$2:$J$68606,"&gt;=1"))</f>
        <v>0</v>
      </c>
      <c r="L354" s="79">
        <f>(COUNTIFS('MASTER TT'!$E$2:$E$68606,$A$2:$A$7563,'MASTER TT'!$B$2:$B$68606,"MONDAY",'MASTER TT'!$C$2:$C$68606,"17*-*",'MASTER TT'!$AM$2:$AM$68606,"JAN-APRIL 2026",'MASTER TT'!$J$2:$J$68606,"&gt;=1"))</f>
        <v>0</v>
      </c>
      <c r="M354" s="79">
        <f>(COUNTIFS('MASTER TT'!$E$2:$E$68606,$A$2:$A$7563,'MASTER TT'!$B$2:$B$68606,"TUESDAY",'MASTER TT'!$C$2:$C$68606,"08*-1*",'MASTER TT'!$AM$2:$AM$68606,"JAN-APRIL 2026",'MASTER TT'!$J$2:$J$68606,"&gt;=1"))</f>
        <v>0</v>
      </c>
      <c r="N354" s="79">
        <f>(COUNTIFS('MASTER TT'!$E$2:$E$68606,$A$2:$A$7563,'MASTER TT'!$B$2:$B$68606,"TUESDAY",'MASTER TT'!$C$2:$C$68606,"1100-1*",'MASTER TT'!$AM$2:$AM$68606,"JAN-APRIL 2026",'MASTER TT'!$J$2:$J$68606,"&gt;=1"))</f>
        <v>0</v>
      </c>
      <c r="O354" s="79">
        <f>(COUNTIFS('MASTER TT'!$E$2:$E$68606,$A$2:$A$7563,'MASTER TT'!$B$2:$B$68606,"MONDAY",'MASTER TT'!$C$2:$C$68606,"1200-1*",'MASTER TT'!$AM$2:$AM$68606,"JAN-APRIL 2025",'MASTER TT'!$J$2:$J$68606,"&gt;=1"))</f>
        <v>0</v>
      </c>
      <c r="P354" s="79">
        <f>(COUNTIFS('MASTER TT'!$E$2:$E$68606,$A$2:$A$7563,'MASTER TT'!$B$2:$B$68606,"TUESDAY",'MASTER TT'!$C$2:$C$68606,"1300-1*",'MASTER TT'!$AM$2:$AM$68606,"JAN-APRIL 2026",'MASTER TT'!$J$2:$J$68606,"&gt;=1"))</f>
        <v>0</v>
      </c>
      <c r="Q354" s="79">
        <f>(COUNTIFS('MASTER TT'!$E$2:$E$68606,$A$2:$A$7563,'MASTER TT'!$B$2:$B$68606,"TUESDAY",'MASTER TT'!$C$2:$C$68606,"14*-1*",'MASTER TT'!$AM$2:$AM$68606,"JAN-APRIL 2026",'MASTER TT'!$J$2:$J$68606,"&gt;=1"))</f>
        <v>0</v>
      </c>
      <c r="R354" s="79">
        <f>(COUNTIFS('MASTER TT'!$E$2:$E$68606,$A$2:$A$7563,'MASTER TT'!$B$2:$B$68606,"TUESDAY",'MASTER TT'!$C$2:$C$68606,"17*-*",'MASTER TT'!$AM$2:$AM$68606,"SEP-DEC  2025",'MASTER TT'!$J$2:$J$68606,"&gt;=1"))</f>
        <v>0</v>
      </c>
      <c r="S354" s="79">
        <f>(COUNTIFS('MASTER TT'!$E$2:$E$68606,$A$2:$A$7563,'MASTER TT'!$B$2:$B$68606,"WEDNESDAY",'MASTER TT'!$C$2:$C$68606,"08*-1*",'MASTER TT'!$AM$2:$AM$68606,"JAN-APRIL 2026",'MASTER TT'!$J$2:$J$68606,"&gt;=1"))</f>
        <v>0</v>
      </c>
      <c r="T354" s="79">
        <f>(COUNTIFS('MASTER TT'!$E$2:$E$68606,$A$2:$A$7563,'MASTER TT'!$B$2:$B$68606,"WEDNESDAY",'MASTER TT'!$C$2:$C$68606,"1100-1*",'MASTER TT'!$AM$2:$AM$68606,"JAN-APRIL 2026",'MASTER TT'!$J$2:$J$68606,"&gt;=1"))</f>
        <v>0</v>
      </c>
      <c r="U354" s="79">
        <f>(COUNTIFS('MASTER TT'!$E$2:$E$68606,$A$2:$A$7563,'MASTER TT'!$B$2:$B$68606,"MONDAY",'MASTER TT'!$C$2:$C$68606,"1200-1*",'MASTER TT'!$AM$2:$AM$68606,"JAN-APRIL 2025",'MASTER TT'!$J$2:$J$68606,"&gt;=1"))</f>
        <v>0</v>
      </c>
      <c r="V354" s="79">
        <f>(COUNTIFS('MASTER TT'!$E$2:$E$68606,$A$2:$A$7563,'MASTER TT'!$B$2:$B$68606,"MONDAY",'MASTER TT'!$C$2:$C$68606,"1300-1*",'MASTER TT'!$AM$2:$AM$68606,"JAN-APRIL 2025",'MASTER TT'!$J$2:$J$68606,"&gt;=1"))</f>
        <v>0</v>
      </c>
      <c r="W354" s="79">
        <f>(COUNTIFS('MASTER TT'!$E$2:$E$68606,$A$2:$A$7563,'MASTER TT'!$B$2:$B$68606,"WEDNESDAY",'MASTER TT'!$C$2:$C$68606,"14*-1*",'MASTER TT'!$AM$2:$AM$68606,"JAN-APRIL 2026",'MASTER TT'!$J$2:$J$68606,"&gt;=1"))</f>
        <v>0</v>
      </c>
      <c r="X354" s="79">
        <f>(COUNTIFS('MASTER TT'!$E$2:$E$68606,$A$2:$A$7563,'MASTER TT'!$B$2:$B$68606,"WEDNESDAY",'MASTER TT'!$C$2:$C$68606,"17*-*",'MASTER TT'!$AM$2:$AM$68606,"JAN-APRIL 2026",'MASTER TT'!$J$2:$J$68606,"&gt;=1"))</f>
        <v>0</v>
      </c>
      <c r="Y354" s="79">
        <f>(COUNTIFS('MASTER TT'!$E$2:$E$68606,$A$2:$A$7563,'MASTER TT'!$B$2:$B$68606,"THURSDAY",'MASTER TT'!$C$2:$C$68606,"08*-1*",'MASTER TT'!$AM$2:$AM$68606,"JAN-APRIL 2026",'MASTER TT'!$J$2:$J$68606,"&gt;=1"))</f>
        <v>0</v>
      </c>
      <c r="Z354" s="79">
        <f>(COUNTIFS('MASTER TT'!$E$2:$E$68606,$A$2:$A$7563,'MASTER TT'!$B$2:$B$68606,"THURSDAY",'MASTER TT'!$C$2:$C$68606,"1100-1*",'MASTER TT'!$AM$2:$AM$68606,"JAN-APRIL 2026",'MASTER TT'!$J$2:$J$68606,"&gt;=1"))</f>
        <v>0</v>
      </c>
      <c r="AA354" s="79">
        <f>(COUNTIFS('MASTER TT'!$E$2:$E$68606,$A$2:$A$7563,'MASTER TT'!$B$2:$B$68606,"MONDAY",'MASTER TT'!$C$2:$C$68606,"1200-1*",'MASTER TT'!$AM$2:$AM$68606,"JAN-APRIL 2025",'MASTER TT'!$J$2:$J$68606,"&gt;=1"))</f>
        <v>0</v>
      </c>
      <c r="AB354" s="79">
        <f>(COUNTIFS('MASTER TT'!$E$2:$E$68606,$A$2:$A$7563,'MASTER TT'!$B$2:$B$68606,"MONDAY",'MASTER TT'!$C$2:$C$68606,"1300-1*",'MASTER TT'!$AM$2:$AM$68606,"JAN-APRIL 2025",'MASTER TT'!$J$2:$J$68606,"&gt;=1"))</f>
        <v>0</v>
      </c>
      <c r="AC354" s="79">
        <f>(COUNTIFS('MASTER TT'!$E$2:$E$68606,$A$2:$A$7563,'MASTER TT'!$B$2:$B$68606,"THURSDAY",'MASTER TT'!$C$2:$C$68606,"14*-1*",'MASTER TT'!$AM$2:$AM$68606,"JAN-APRIL 2026",'MASTER TT'!$J$2:$J$68606,"&gt;=1"))</f>
        <v>0</v>
      </c>
      <c r="AD354" s="79">
        <f>(COUNTIFS('MASTER TT'!$E$2:$E$68606,$A$2:$A$7563,'MASTER TT'!$B$2:$B$68606,"THURSDAY",'MASTER TT'!$C$2:$C$68606,"17*-*",'MASTER TT'!$AM$2:$AM$68606,"JAN-APRIL 2026",'MASTER TT'!$J$2:$J$68606,"&gt;=1"))</f>
        <v>0</v>
      </c>
      <c r="AE354" s="79">
        <f>(COUNTIFS('MASTER TT'!$E$2:$E$68606,$A$2:$A$7563,'MASTER TT'!$B$2:$B$68606,"FRIDAY",'MASTER TT'!$C$2:$C$68606,"08*-1*",'MASTER TT'!$AM$2:$AM$68606,"JAN-APRIL 2026",'MASTER TT'!$J$2:$J$68606,"&gt;=1"))</f>
        <v>0</v>
      </c>
      <c r="AF354" s="79">
        <f>(COUNTIFS('MASTER TT'!$E$2:$E$68606,$A$2:$A$7563,'MASTER TT'!$B$2:$B$68606,"FRIDAY",'MASTER TT'!$C$2:$C$68606,"1100-1*",'MASTER TT'!$AM$2:$AM$68606,"JAN-APRIL 2026",'MASTER TT'!$J$2:$J$68606,"&gt;=1"))</f>
        <v>0</v>
      </c>
      <c r="AG354" s="79">
        <f>(COUNTIFS('MASTER TT'!$E$2:$E$68606,$A$2:$A$7563,'MASTER TT'!$B$2:$B$68606,"MONDAY",'MASTER TT'!$C$2:$C$68606,"1200-1*",'MASTER TT'!$AM$2:$AM$68606,"JAN-APRIL 2025",'MASTER TT'!$J$2:$J$68606,"&gt;=1"))</f>
        <v>0</v>
      </c>
      <c r="AH354" s="79">
        <f>(COUNTIFS('MASTER TT'!$E$2:$E$68606,$A$2:$A$7563,'MASTER TT'!$B$2:$B$68606,"MONDAY",'MASTER TT'!$C$2:$C$68606,"1300-1*",'MASTER TT'!$AM$2:$AM$68606,"JAN-APRIL 2025",'MASTER TT'!$J$2:$J$68606,"&gt;=1"))</f>
        <v>0</v>
      </c>
      <c r="AI354" s="79">
        <f>(COUNTIFS('MASTER TT'!$E$2:$E$68606,$A$2:$A$7563,'MASTER TT'!$B$2:$B$68606,"FRIDAY",'MASTER TT'!$C$2:$C$68606,"14*-1*",'MASTER TT'!$AM$2:$AM$68606,"JAN-APRIL 2026",'MASTER TT'!$J$2:$J$68606,"&gt;=1"))</f>
        <v>0</v>
      </c>
      <c r="AJ354" s="79">
        <f>(COUNTIFS('MASTER TT'!$E$2:$E$68606,$A$2:$A$7563,'MASTER TT'!$B$2:$B$68606,"FRIDAY",'MASTER TT'!$C$2:$C$68606,"17*-*",'MASTER TT'!$AM$2:$AM$68606,"JAN-APRIL 2026",'MASTER TT'!$J$2:$J$68606,"&gt;=1"))</f>
        <v>0</v>
      </c>
      <c r="AK354" s="79">
        <f>(COUNTIFS('MASTER TT'!$E$2:$E$68606,$A$2:$A$7563,'MASTER TT'!$B$2:$B$68606,"SATURDAY",'MASTER TT'!$C$2:$C$68606,"08*-1*",'MASTER TT'!$AM$2:$AM$68606,"JAN-APRIL 2026",'MASTER TT'!$J$2:$J$68606,"&gt;=1"))</f>
        <v>0</v>
      </c>
      <c r="AL354" s="79">
        <f>(COUNTIFS('MASTER TT'!$E$2:$E$68606,$A$2:$A$7563,'MASTER TT'!$B$2:$B$68606,"SATURDAY",'MASTER TT'!$C$2:$C$68606,"1100-1*",'MASTER TT'!$AM$2:$AM$68606,"JAN-APRIL 2026",'MASTER TT'!$J$2:$J$68606,"&gt;=1"))</f>
        <v>0</v>
      </c>
      <c r="AM354" s="79">
        <f>(COUNTIFS('MASTER TT'!$E$2:$E$68606,$A$2:$A$7563,'MASTER TT'!$B$2:$B$68606,"MONDAY",'MASTER TT'!$C$2:$C$68606,"1200-1*",'MASTER TT'!$AM$2:$AM$68606,"JAN-APRIL 2025",'MASTER TT'!$J$2:$J$68606,"&gt;=1"))</f>
        <v>0</v>
      </c>
      <c r="AN354" s="79">
        <f>(COUNTIFS('MASTER TT'!$E$2:$E$68606,$A$2:$A$7563,'MASTER TT'!$B$2:$B$68606,"MONDAY",'MASTER TT'!$C$2:$C$68606,"1300-1*",'MASTER TT'!$AM$2:$AM$68606,"JAN-APRIL 2025",'MASTER TT'!$J$2:$J$68606,"&gt;=1"))</f>
        <v>0</v>
      </c>
      <c r="AO354" s="79">
        <f>(COUNTIFS('MASTER TT'!$E$2:$E$68606,$A$2:$A$7563,'MASTER TT'!$B$2:$B$68606,"MONDAY",'MASTER TT'!$C$2:$C$68606,"14*-1*",'MASTER TT'!$AM$2:$AM$68606,"MAY-AUG 2025",'MASTER TT'!$J$2:$J$68606,"&gt;=1"))</f>
        <v>0</v>
      </c>
      <c r="AP354" s="79">
        <f>(COUNTIFS('MASTER TT'!$E$2:$E$68606,$A$2:$A$7563,'MASTER TT'!$B$2:$B$68606,"SATURDAY",'MASTER TT'!$C$2:$C$68606,"17*-*",'MASTER TT'!$AM$2:$AM$68606,"JAN-APRIL 2026",'MASTER TT'!$J$2:$J$68606,"&gt;=1"))</f>
        <v>0</v>
      </c>
      <c r="AQ354" s="79">
        <f>(COUNTIFS('MASTER TT'!$E$2:$E$68606,$A$2:$A$7563,'MASTER TT'!$B$2:$B$68606,"SUNDAY",'MASTER TT'!$C$2:$C$68606,"08*-1*",'MASTER TT'!$AM$2:$AM$68606,"JAN-APRIL 2026",'MASTER TT'!$J$2:$J$68606,"&gt;=1"))</f>
        <v>0</v>
      </c>
      <c r="AR354" s="79">
        <f>(COUNTIFS('MASTER TT'!$E$2:$E$68607,$A$2:$A$7563,'MASTER TT'!$B$2:$B$68607,"SUNDAY",'MASTER TT'!$C$2:$C$68607,"1100-1*",'MASTER TT'!$AM$2:$AM$68607,"JAN-APRIL 2026",'MASTER TT'!$J$2:$J$68607,"&gt;=1"))</f>
        <v>0</v>
      </c>
      <c r="AS354" s="79">
        <f>(COUNTIFS('MASTER TT'!$E$2:$E$68606,$A$2:$A$7563,'MASTER TT'!$B$2:$B$68606,"SUNDAY",'MASTER TT'!$C$2:$C$68606,"1200-1*",'MASTER TT'!$AM$2:$AM$68606,"JAN-APRIL 2026",'MASTER TT'!$J$2:$J$68606,"&gt;=1"))</f>
        <v>0</v>
      </c>
      <c r="AT354" s="79">
        <f>(COUNTIFS('MASTER TT'!$E$2:$E$68606,$A$2:$A$7563,'MASTER TT'!$B$2:$B$68606,"SUNDAY",'MASTER TT'!$C$2:$C$68606,"1300-1*",'MASTER TT'!$AM$2:$AM$68606,"JAN-APRIL 2026",'MASTER TT'!$J$2:$J$68606,"&gt;=1"))</f>
        <v>0</v>
      </c>
      <c r="AU354" s="79">
        <f>(COUNTIFS('MASTER TT'!$E$2:$E$68606,$A$2:$A$7563,'MASTER TT'!$B$2:$B$68606,"SUNDAY",'MASTER TT'!$C$2:$C$68606,"14*-1*",'MASTER TT'!$AM$2:$AM$68606,"JAN-APRIL 2026",'MASTER TT'!$J$2:$J$68606,"&gt;=1"))</f>
        <v>0</v>
      </c>
      <c r="AV354" s="79">
        <f>(COUNTIFS('MASTER TT'!$E$2:$E$68606,$A$2:$A$7563,'MASTER TT'!$B$2:$B$68606,"SUNDAY",'MASTER TT'!$C$2:$C$68606,"17*-*",'MASTER TT'!$AM$2:$AM$68606,"JAN-APRIL 2026",'MASTER TT'!$J$2:$J$68606,"&gt;=1"))</f>
        <v>0</v>
      </c>
      <c r="AW354" s="28"/>
      <c r="AX354" s="29"/>
      <c r="AY354" s="28"/>
      <c r="AZ354" s="28"/>
      <c r="BA354" s="28"/>
      <c r="BB354" s="28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132"/>
      <c r="BO354" s="132"/>
      <c r="BP354" s="132"/>
      <c r="BQ354" s="132"/>
      <c r="BR354" s="132"/>
      <c r="BS354" s="132"/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32"/>
      <c r="CE354" s="132"/>
      <c r="CF354" s="132"/>
    </row>
    <row r="355" spans="1:84" ht="15.75" customHeight="1">
      <c r="A355" s="125" t="s">
        <v>726</v>
      </c>
      <c r="B355" s="130" t="s">
        <v>510</v>
      </c>
      <c r="C355" s="88"/>
      <c r="D355" s="88"/>
      <c r="E355" s="88"/>
      <c r="F355" s="88" t="s">
        <v>460</v>
      </c>
      <c r="G355" s="79">
        <f>(COUNTIFS('MASTER TT'!$E$2:$E$68606,$A$2:$A$7563,'MASTER TT'!$B$2:$B$68606,"MONDAY",'MASTER TT'!$C$2:$C$68606,"08*-1*",'MASTER TT'!$AM$2:$AM$68606,"JAN-APRIL 2026",'MASTER TT'!$J$2:$J$68606,"&gt;=1"))</f>
        <v>0</v>
      </c>
      <c r="H355" s="79">
        <f>(COUNTIFS('MASTER TT'!$E$2:$E$68602,$A$2:$A$7563,'MASTER TT'!$B$2:$B$68602,"MONDAY",'MASTER TT'!$C$2:$C$68602,"1100-1*",'MASTER TT'!$AM$2:$AM$68602,"JAN-APRIL 2026",'MASTER TT'!$J$2:$J$68602,"&gt;=1"))</f>
        <v>0</v>
      </c>
      <c r="I355" s="79">
        <f>(COUNTIFS('MASTER TT'!$E$2:$E$68606,$A$2:$A$7563,'MASTER TT'!$B$2:$B$68606,"MONDAY",'MASTER TT'!$C$2:$C$68606,"1200-1*",'MASTER TT'!$AM$2:$AM$68606,"JAN-APRIL 2025",'MASTER TT'!$J$2:$J$68606,"&gt;=1"))</f>
        <v>0</v>
      </c>
      <c r="J355" s="79">
        <f>(COUNTIFS('MASTER TT'!$E$2:$E$68606,$A$2:$A$7563,'MASTER TT'!$B$2:$B$68606,"MONDAY",'MASTER TT'!$C$2:$C$68606,"1300-1*",'MASTER TT'!$AM$2:$AM$68606,"JAN-APRIL 2025",'MASTER TT'!$J$2:$J$68606,"&gt;=1"))</f>
        <v>0</v>
      </c>
      <c r="K355" s="79">
        <f>(COUNTIFS('MASTER TT'!$E$2:$E$68606,$A$2:$A$7563,'MASTER TT'!$B$2:$B$68606,"MONDAY",'MASTER TT'!$C$2:$C$68606,"14*-1*",'MASTER TT'!$AM$2:$AM$68606,"JAN-APRIL 2026",'MASTER TT'!$J$2:$J$68606,"&gt;=1"))</f>
        <v>0</v>
      </c>
      <c r="L355" s="79">
        <f>(COUNTIFS('MASTER TT'!$E$2:$E$68606,$A$2:$A$7563,'MASTER TT'!$B$2:$B$68606,"MONDAY",'MASTER TT'!$C$2:$C$68606,"17*-*",'MASTER TT'!$AM$2:$AM$68606,"JAN-APRIL 2026",'MASTER TT'!$J$2:$J$68606,"&gt;=1"))</f>
        <v>0</v>
      </c>
      <c r="M355" s="79">
        <f>(COUNTIFS('MASTER TT'!$E$2:$E$68606,$A$2:$A$7563,'MASTER TT'!$B$2:$B$68606,"TUESDAY",'MASTER TT'!$C$2:$C$68606,"08*-1*",'MASTER TT'!$AM$2:$AM$68606,"JAN-APRIL 2026",'MASTER TT'!$J$2:$J$68606,"&gt;=1"))</f>
        <v>0</v>
      </c>
      <c r="N355" s="79">
        <f>(COUNTIFS('MASTER TT'!$E$2:$E$68606,$A$2:$A$7563,'MASTER TT'!$B$2:$B$68606,"TUESDAY",'MASTER TT'!$C$2:$C$68606,"1100-1*",'MASTER TT'!$AM$2:$AM$68606,"JAN-APRIL 2026",'MASTER TT'!$J$2:$J$68606,"&gt;=1"))</f>
        <v>0</v>
      </c>
      <c r="O355" s="79">
        <f>(COUNTIFS('MASTER TT'!$E$2:$E$68606,$A$2:$A$7563,'MASTER TT'!$B$2:$B$68606,"MONDAY",'MASTER TT'!$C$2:$C$68606,"1200-1*",'MASTER TT'!$AM$2:$AM$68606,"JAN-APRIL 2025",'MASTER TT'!$J$2:$J$68606,"&gt;=1"))</f>
        <v>0</v>
      </c>
      <c r="P355" s="79">
        <f>(COUNTIFS('MASTER TT'!$E$2:$E$68606,$A$2:$A$7563,'MASTER TT'!$B$2:$B$68606,"TUESDAY",'MASTER TT'!$C$2:$C$68606,"1300-1*",'MASTER TT'!$AM$2:$AM$68606,"JAN-APRIL 2026",'MASTER TT'!$J$2:$J$68606,"&gt;=1"))</f>
        <v>0</v>
      </c>
      <c r="Q355" s="79">
        <f>(COUNTIFS('MASTER TT'!$E$2:$E$68606,$A$2:$A$7563,'MASTER TT'!$B$2:$B$68606,"TUESDAY",'MASTER TT'!$C$2:$C$68606,"14*-1*",'MASTER TT'!$AM$2:$AM$68606,"JAN-APRIL 2026",'MASTER TT'!$J$2:$J$68606,"&gt;=1"))</f>
        <v>0</v>
      </c>
      <c r="R355" s="79">
        <f>(COUNTIFS('MASTER TT'!$E$2:$E$68606,$A$2:$A$7563,'MASTER TT'!$B$2:$B$68606,"TUESDAY",'MASTER TT'!$C$2:$C$68606,"17*-*",'MASTER TT'!$AM$2:$AM$68606,"SEP-DEC  2025",'MASTER TT'!$J$2:$J$68606,"&gt;=1"))</f>
        <v>0</v>
      </c>
      <c r="S355" s="79">
        <f>(COUNTIFS('MASTER TT'!$E$2:$E$68606,$A$2:$A$7563,'MASTER TT'!$B$2:$B$68606,"WEDNESDAY",'MASTER TT'!$C$2:$C$68606,"08*-1*",'MASTER TT'!$AM$2:$AM$68606,"JAN-APRIL 2026",'MASTER TT'!$J$2:$J$68606,"&gt;=1"))</f>
        <v>0</v>
      </c>
      <c r="T355" s="79">
        <f>(COUNTIFS('MASTER TT'!$E$2:$E$68606,$A$2:$A$7563,'MASTER TT'!$B$2:$B$68606,"WEDNESDAY",'MASTER TT'!$C$2:$C$68606,"1100-1*",'MASTER TT'!$AM$2:$AM$68606,"JAN-APRIL 2026",'MASTER TT'!$J$2:$J$68606,"&gt;=1"))</f>
        <v>0</v>
      </c>
      <c r="U355" s="79">
        <f>(COUNTIFS('MASTER TT'!$E$2:$E$68606,$A$2:$A$7563,'MASTER TT'!$B$2:$B$68606,"MONDAY",'MASTER TT'!$C$2:$C$68606,"1200-1*",'MASTER TT'!$AM$2:$AM$68606,"JAN-APRIL 2025",'MASTER TT'!$J$2:$J$68606,"&gt;=1"))</f>
        <v>0</v>
      </c>
      <c r="V355" s="79">
        <f>(COUNTIFS('MASTER TT'!$E$2:$E$68606,$A$2:$A$7563,'MASTER TT'!$B$2:$B$68606,"MONDAY",'MASTER TT'!$C$2:$C$68606,"1300-1*",'MASTER TT'!$AM$2:$AM$68606,"JAN-APRIL 2025",'MASTER TT'!$J$2:$J$68606,"&gt;=1"))</f>
        <v>0</v>
      </c>
      <c r="W355" s="79">
        <f>(COUNTIFS('MASTER TT'!$E$2:$E$68606,$A$2:$A$7563,'MASTER TT'!$B$2:$B$68606,"WEDNESDAY",'MASTER TT'!$C$2:$C$68606,"14*-1*",'MASTER TT'!$AM$2:$AM$68606,"JAN-APRIL 2026",'MASTER TT'!$J$2:$J$68606,"&gt;=1"))</f>
        <v>0</v>
      </c>
      <c r="X355" s="79">
        <f>(COUNTIFS('MASTER TT'!$E$2:$E$68606,$A$2:$A$7563,'MASTER TT'!$B$2:$B$68606,"WEDNESDAY",'MASTER TT'!$C$2:$C$68606,"17*-*",'MASTER TT'!$AM$2:$AM$68606,"JAN-APRIL 2026",'MASTER TT'!$J$2:$J$68606,"&gt;=1"))</f>
        <v>0</v>
      </c>
      <c r="Y355" s="79">
        <f>(COUNTIFS('MASTER TT'!$E$2:$E$68606,$A$2:$A$7563,'MASTER TT'!$B$2:$B$68606,"THURSDAY",'MASTER TT'!$C$2:$C$68606,"08*-1*",'MASTER TT'!$AM$2:$AM$68606,"JAN-APRIL 2026",'MASTER TT'!$J$2:$J$68606,"&gt;=1"))</f>
        <v>0</v>
      </c>
      <c r="Z355" s="79">
        <f>(COUNTIFS('MASTER TT'!$E$2:$E$68606,$A$2:$A$7563,'MASTER TT'!$B$2:$B$68606,"THURSDAY",'MASTER TT'!$C$2:$C$68606,"1100-1*",'MASTER TT'!$AM$2:$AM$68606,"JAN-APRIL 2026",'MASTER TT'!$J$2:$J$68606,"&gt;=1"))</f>
        <v>0</v>
      </c>
      <c r="AA355" s="79">
        <f>(COUNTIFS('MASTER TT'!$E$2:$E$68606,$A$2:$A$7563,'MASTER TT'!$B$2:$B$68606,"MONDAY",'MASTER TT'!$C$2:$C$68606,"1200-1*",'MASTER TT'!$AM$2:$AM$68606,"JAN-APRIL 2025",'MASTER TT'!$J$2:$J$68606,"&gt;=1"))</f>
        <v>0</v>
      </c>
      <c r="AB355" s="79">
        <f>(COUNTIFS('MASTER TT'!$E$2:$E$68606,$A$2:$A$7563,'MASTER TT'!$B$2:$B$68606,"MONDAY",'MASTER TT'!$C$2:$C$68606,"1300-1*",'MASTER TT'!$AM$2:$AM$68606,"JAN-APRIL 2025",'MASTER TT'!$J$2:$J$68606,"&gt;=1"))</f>
        <v>0</v>
      </c>
      <c r="AC355" s="79">
        <f>(COUNTIFS('MASTER TT'!$E$2:$E$68606,$A$2:$A$7563,'MASTER TT'!$B$2:$B$68606,"THURSDAY",'MASTER TT'!$C$2:$C$68606,"14*-1*",'MASTER TT'!$AM$2:$AM$68606,"JAN-APRIL 2026",'MASTER TT'!$J$2:$J$68606,"&gt;=1"))</f>
        <v>0</v>
      </c>
      <c r="AD355" s="79">
        <f>(COUNTIFS('MASTER TT'!$E$2:$E$68606,$A$2:$A$7563,'MASTER TT'!$B$2:$B$68606,"THURSDAY",'MASTER TT'!$C$2:$C$68606,"17*-*",'MASTER TT'!$AM$2:$AM$68606,"JAN-APRIL 2026",'MASTER TT'!$J$2:$J$68606,"&gt;=1"))</f>
        <v>0</v>
      </c>
      <c r="AE355" s="79">
        <f>(COUNTIFS('MASTER TT'!$E$2:$E$68606,$A$2:$A$7563,'MASTER TT'!$B$2:$B$68606,"FRIDAY",'MASTER TT'!$C$2:$C$68606,"08*-1*",'MASTER TT'!$AM$2:$AM$68606,"JAN-APRIL 2026",'MASTER TT'!$J$2:$J$68606,"&gt;=1"))</f>
        <v>0</v>
      </c>
      <c r="AF355" s="79">
        <f>(COUNTIFS('MASTER TT'!$E$2:$E$68606,$A$2:$A$7563,'MASTER TT'!$B$2:$B$68606,"FRIDAY",'MASTER TT'!$C$2:$C$68606,"1100-1*",'MASTER TT'!$AM$2:$AM$68606,"JAN-APRIL 2026",'MASTER TT'!$J$2:$J$68606,"&gt;=1"))</f>
        <v>0</v>
      </c>
      <c r="AG355" s="79">
        <f>(COUNTIFS('MASTER TT'!$E$2:$E$68606,$A$2:$A$7563,'MASTER TT'!$B$2:$B$68606,"MONDAY",'MASTER TT'!$C$2:$C$68606,"1200-1*",'MASTER TT'!$AM$2:$AM$68606,"JAN-APRIL 2025",'MASTER TT'!$J$2:$J$68606,"&gt;=1"))</f>
        <v>0</v>
      </c>
      <c r="AH355" s="79">
        <f>(COUNTIFS('MASTER TT'!$E$2:$E$68606,$A$2:$A$7563,'MASTER TT'!$B$2:$B$68606,"MONDAY",'MASTER TT'!$C$2:$C$68606,"1300-1*",'MASTER TT'!$AM$2:$AM$68606,"JAN-APRIL 2025",'MASTER TT'!$J$2:$J$68606,"&gt;=1"))</f>
        <v>0</v>
      </c>
      <c r="AI355" s="79">
        <f>(COUNTIFS('MASTER TT'!$E$2:$E$68606,$A$2:$A$7563,'MASTER TT'!$B$2:$B$68606,"FRIDAY",'MASTER TT'!$C$2:$C$68606,"14*-1*",'MASTER TT'!$AM$2:$AM$68606,"JAN-APRIL 2026",'MASTER TT'!$J$2:$J$68606,"&gt;=1"))</f>
        <v>0</v>
      </c>
      <c r="AJ355" s="79">
        <f>(COUNTIFS('MASTER TT'!$E$2:$E$68606,$A$2:$A$7563,'MASTER TT'!$B$2:$B$68606,"FRIDAY",'MASTER TT'!$C$2:$C$68606,"17*-*",'MASTER TT'!$AM$2:$AM$68606,"JAN-APRIL 2026",'MASTER TT'!$J$2:$J$68606,"&gt;=1"))</f>
        <v>0</v>
      </c>
      <c r="AK355" s="79">
        <f>(COUNTIFS('MASTER TT'!$E$2:$E$68606,$A$2:$A$7563,'MASTER TT'!$B$2:$B$68606,"SATURDAY",'MASTER TT'!$C$2:$C$68606,"08*-1*",'MASTER TT'!$AM$2:$AM$68606,"JAN-APRIL 2026",'MASTER TT'!$J$2:$J$68606,"&gt;=1"))</f>
        <v>0</v>
      </c>
      <c r="AL355" s="79">
        <f>(COUNTIFS('MASTER TT'!$E$2:$E$68606,$A$2:$A$7563,'MASTER TT'!$B$2:$B$68606,"SATURDAY",'MASTER TT'!$C$2:$C$68606,"1100-1*",'MASTER TT'!$AM$2:$AM$68606,"JAN-APRIL 2026",'MASTER TT'!$J$2:$J$68606,"&gt;=1"))</f>
        <v>0</v>
      </c>
      <c r="AM355" s="79">
        <f>(COUNTIFS('MASTER TT'!$E$2:$E$68606,$A$2:$A$7563,'MASTER TT'!$B$2:$B$68606,"MONDAY",'MASTER TT'!$C$2:$C$68606,"1200-1*",'MASTER TT'!$AM$2:$AM$68606,"JAN-APRIL 2025",'MASTER TT'!$J$2:$J$68606,"&gt;=1"))</f>
        <v>0</v>
      </c>
      <c r="AN355" s="79">
        <f>(COUNTIFS('MASTER TT'!$E$2:$E$68606,$A$2:$A$7563,'MASTER TT'!$B$2:$B$68606,"MONDAY",'MASTER TT'!$C$2:$C$68606,"1300-1*",'MASTER TT'!$AM$2:$AM$68606,"JAN-APRIL 2025",'MASTER TT'!$J$2:$J$68606,"&gt;=1"))</f>
        <v>0</v>
      </c>
      <c r="AO355" s="79">
        <f>(COUNTIFS('MASTER TT'!$E$2:$E$68606,$A$2:$A$7563,'MASTER TT'!$B$2:$B$68606,"MONDAY",'MASTER TT'!$C$2:$C$68606,"14*-1*",'MASTER TT'!$AM$2:$AM$68606,"MAY-AUG 2025",'MASTER TT'!$J$2:$J$68606,"&gt;=1"))</f>
        <v>0</v>
      </c>
      <c r="AP355" s="79">
        <f>(COUNTIFS('MASTER TT'!$E$2:$E$68606,$A$2:$A$7563,'MASTER TT'!$B$2:$B$68606,"SATURDAY",'MASTER TT'!$C$2:$C$68606,"17*-*",'MASTER TT'!$AM$2:$AM$68606,"JAN-APRIL 2026",'MASTER TT'!$J$2:$J$68606,"&gt;=1"))</f>
        <v>0</v>
      </c>
      <c r="AQ355" s="79">
        <f>(COUNTIFS('MASTER TT'!$E$2:$E$68606,$A$2:$A$7563,'MASTER TT'!$B$2:$B$68606,"SUNDAY",'MASTER TT'!$C$2:$C$68606,"08*-1*",'MASTER TT'!$AM$2:$AM$68606,"JAN-APRIL 2026",'MASTER TT'!$J$2:$J$68606,"&gt;=1"))</f>
        <v>0</v>
      </c>
      <c r="AR355" s="79">
        <f>(COUNTIFS('MASTER TT'!$E$2:$E$68607,$A$2:$A$7563,'MASTER TT'!$B$2:$B$68607,"SUNDAY",'MASTER TT'!$C$2:$C$68607,"1100-1*",'MASTER TT'!$AM$2:$AM$68607,"JAN-APRIL 2026",'MASTER TT'!$J$2:$J$68607,"&gt;=1"))</f>
        <v>0</v>
      </c>
      <c r="AS355" s="79">
        <f>(COUNTIFS('MASTER TT'!$E$2:$E$68606,$A$2:$A$7563,'MASTER TT'!$B$2:$B$68606,"SUNDAY",'MASTER TT'!$C$2:$C$68606,"1200-1*",'MASTER TT'!$AM$2:$AM$68606,"JAN-APRIL 2026",'MASTER TT'!$J$2:$J$68606,"&gt;=1"))</f>
        <v>0</v>
      </c>
      <c r="AT355" s="79">
        <f>(COUNTIFS('MASTER TT'!$E$2:$E$68606,$A$2:$A$7563,'MASTER TT'!$B$2:$B$68606,"SUNDAY",'MASTER TT'!$C$2:$C$68606,"1300-1*",'MASTER TT'!$AM$2:$AM$68606,"JAN-APRIL 2026",'MASTER TT'!$J$2:$J$68606,"&gt;=1"))</f>
        <v>0</v>
      </c>
      <c r="AU355" s="79">
        <f>(COUNTIFS('MASTER TT'!$E$2:$E$68606,$A$2:$A$7563,'MASTER TT'!$B$2:$B$68606,"SUNDAY",'MASTER TT'!$C$2:$C$68606,"14*-1*",'MASTER TT'!$AM$2:$AM$68606,"JAN-APRIL 2026",'MASTER TT'!$J$2:$J$68606,"&gt;=1"))</f>
        <v>0</v>
      </c>
      <c r="AV355" s="79">
        <f>(COUNTIFS('MASTER TT'!$E$2:$E$68606,$A$2:$A$7563,'MASTER TT'!$B$2:$B$68606,"SUNDAY",'MASTER TT'!$C$2:$C$68606,"17*-*",'MASTER TT'!$AM$2:$AM$68606,"JAN-APRIL 2026",'MASTER TT'!$J$2:$J$68606,"&gt;=1"))</f>
        <v>0</v>
      </c>
      <c r="AW355" s="28"/>
      <c r="AX355" s="29"/>
      <c r="AY355" s="28"/>
      <c r="AZ355" s="28"/>
      <c r="BA355" s="28"/>
      <c r="BB355" s="28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132"/>
      <c r="BO355" s="132"/>
      <c r="BP355" s="132"/>
      <c r="BQ355" s="132"/>
      <c r="BR355" s="132"/>
      <c r="BS355" s="132"/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32"/>
      <c r="CE355" s="132"/>
      <c r="CF355" s="132"/>
    </row>
    <row r="356" spans="1:84" ht="15.75" customHeight="1">
      <c r="A356" s="125" t="s">
        <v>727</v>
      </c>
      <c r="B356" s="130" t="s">
        <v>510</v>
      </c>
      <c r="C356" s="88"/>
      <c r="D356" s="88"/>
      <c r="E356" s="88"/>
      <c r="F356" s="88" t="s">
        <v>460</v>
      </c>
      <c r="G356" s="79">
        <f>(COUNTIFS('MASTER TT'!$E$2:$E$68606,$A$2:$A$7563,'MASTER TT'!$B$2:$B$68606,"MONDAY",'MASTER TT'!$C$2:$C$68606,"08*-1*",'MASTER TT'!$AM$2:$AM$68606,"JAN-APRIL 2026",'MASTER TT'!$J$2:$J$68606,"&gt;=1"))</f>
        <v>0</v>
      </c>
      <c r="H356" s="79">
        <f>(COUNTIFS('MASTER TT'!$E$2:$E$68602,$A$2:$A$7563,'MASTER TT'!$B$2:$B$68602,"MONDAY",'MASTER TT'!$C$2:$C$68602,"1100-1*",'MASTER TT'!$AM$2:$AM$68602,"JAN-APRIL 2026",'MASTER TT'!$J$2:$J$68602,"&gt;=1"))</f>
        <v>0</v>
      </c>
      <c r="I356" s="79">
        <f>(COUNTIFS('MASTER TT'!$E$2:$E$68606,$A$2:$A$7563,'MASTER TT'!$B$2:$B$68606,"MONDAY",'MASTER TT'!$C$2:$C$68606,"1200-1*",'MASTER TT'!$AM$2:$AM$68606,"JAN-APRIL 2025",'MASTER TT'!$J$2:$J$68606,"&gt;=1"))</f>
        <v>0</v>
      </c>
      <c r="J356" s="79">
        <f>(COUNTIFS('MASTER TT'!$E$2:$E$68606,$A$2:$A$7563,'MASTER TT'!$B$2:$B$68606,"MONDAY",'MASTER TT'!$C$2:$C$68606,"1300-1*",'MASTER TT'!$AM$2:$AM$68606,"JAN-APRIL 2025",'MASTER TT'!$J$2:$J$68606,"&gt;=1"))</f>
        <v>0</v>
      </c>
      <c r="K356" s="79">
        <f>(COUNTIFS('MASTER TT'!$E$2:$E$68606,$A$2:$A$7563,'MASTER TT'!$B$2:$B$68606,"MONDAY",'MASTER TT'!$C$2:$C$68606,"14*-1*",'MASTER TT'!$AM$2:$AM$68606,"JAN-APRIL 2026",'MASTER TT'!$J$2:$J$68606,"&gt;=1"))</f>
        <v>0</v>
      </c>
      <c r="L356" s="79">
        <f>(COUNTIFS('MASTER TT'!$E$2:$E$68606,$A$2:$A$7563,'MASTER TT'!$B$2:$B$68606,"MONDAY",'MASTER TT'!$C$2:$C$68606,"17*-*",'MASTER TT'!$AM$2:$AM$68606,"JAN-APRIL 2026",'MASTER TT'!$J$2:$J$68606,"&gt;=1"))</f>
        <v>0</v>
      </c>
      <c r="M356" s="79">
        <f>(COUNTIFS('MASTER TT'!$E$2:$E$68606,$A$2:$A$7563,'MASTER TT'!$B$2:$B$68606,"TUESDAY",'MASTER TT'!$C$2:$C$68606,"08*-1*",'MASTER TT'!$AM$2:$AM$68606,"JAN-APRIL 2026",'MASTER TT'!$J$2:$J$68606,"&gt;=1"))</f>
        <v>0</v>
      </c>
      <c r="N356" s="79">
        <f>(COUNTIFS('MASTER TT'!$E$2:$E$68606,$A$2:$A$7563,'MASTER TT'!$B$2:$B$68606,"TUESDAY",'MASTER TT'!$C$2:$C$68606,"1100-1*",'MASTER TT'!$AM$2:$AM$68606,"JAN-APRIL 2026",'MASTER TT'!$J$2:$J$68606,"&gt;=1"))</f>
        <v>0</v>
      </c>
      <c r="O356" s="79">
        <f>(COUNTIFS('MASTER TT'!$E$2:$E$68606,$A$2:$A$7563,'MASTER TT'!$B$2:$B$68606,"MONDAY",'MASTER TT'!$C$2:$C$68606,"1200-1*",'MASTER TT'!$AM$2:$AM$68606,"JAN-APRIL 2025",'MASTER TT'!$J$2:$J$68606,"&gt;=1"))</f>
        <v>0</v>
      </c>
      <c r="P356" s="79">
        <f>(COUNTIFS('MASTER TT'!$E$2:$E$68606,$A$2:$A$7563,'MASTER TT'!$B$2:$B$68606,"TUESDAY",'MASTER TT'!$C$2:$C$68606,"1300-1*",'MASTER TT'!$AM$2:$AM$68606,"JAN-APRIL 2026",'MASTER TT'!$J$2:$J$68606,"&gt;=1"))</f>
        <v>0</v>
      </c>
      <c r="Q356" s="79">
        <f>(COUNTIFS('MASTER TT'!$E$2:$E$68606,$A$2:$A$7563,'MASTER TT'!$B$2:$B$68606,"TUESDAY",'MASTER TT'!$C$2:$C$68606,"14*-1*",'MASTER TT'!$AM$2:$AM$68606,"JAN-APRIL 2026",'MASTER TT'!$J$2:$J$68606,"&gt;=1"))</f>
        <v>0</v>
      </c>
      <c r="R356" s="79">
        <f>(COUNTIFS('MASTER TT'!$E$2:$E$68606,$A$2:$A$7563,'MASTER TT'!$B$2:$B$68606,"TUESDAY",'MASTER TT'!$C$2:$C$68606,"17*-*",'MASTER TT'!$AM$2:$AM$68606,"SEP-DEC  2025",'MASTER TT'!$J$2:$J$68606,"&gt;=1"))</f>
        <v>0</v>
      </c>
      <c r="S356" s="79">
        <f>(COUNTIFS('MASTER TT'!$E$2:$E$68606,$A$2:$A$7563,'MASTER TT'!$B$2:$B$68606,"WEDNESDAY",'MASTER TT'!$C$2:$C$68606,"08*-1*",'MASTER TT'!$AM$2:$AM$68606,"JAN-APRIL 2026",'MASTER TT'!$J$2:$J$68606,"&gt;=1"))</f>
        <v>0</v>
      </c>
      <c r="T356" s="79">
        <f>(COUNTIFS('MASTER TT'!$E$2:$E$68606,$A$2:$A$7563,'MASTER TT'!$B$2:$B$68606,"WEDNESDAY",'MASTER TT'!$C$2:$C$68606,"1100-1*",'MASTER TT'!$AM$2:$AM$68606,"JAN-APRIL 2026",'MASTER TT'!$J$2:$J$68606,"&gt;=1"))</f>
        <v>0</v>
      </c>
      <c r="U356" s="79">
        <f>(COUNTIFS('MASTER TT'!$E$2:$E$68606,$A$2:$A$7563,'MASTER TT'!$B$2:$B$68606,"MONDAY",'MASTER TT'!$C$2:$C$68606,"1200-1*",'MASTER TT'!$AM$2:$AM$68606,"JAN-APRIL 2025",'MASTER TT'!$J$2:$J$68606,"&gt;=1"))</f>
        <v>0</v>
      </c>
      <c r="V356" s="79">
        <f>(COUNTIFS('MASTER TT'!$E$2:$E$68606,$A$2:$A$7563,'MASTER TT'!$B$2:$B$68606,"MONDAY",'MASTER TT'!$C$2:$C$68606,"1300-1*",'MASTER TT'!$AM$2:$AM$68606,"JAN-APRIL 2025",'MASTER TT'!$J$2:$J$68606,"&gt;=1"))</f>
        <v>0</v>
      </c>
      <c r="W356" s="79">
        <f>(COUNTIFS('MASTER TT'!$E$2:$E$68606,$A$2:$A$7563,'MASTER TT'!$B$2:$B$68606,"WEDNESDAY",'MASTER TT'!$C$2:$C$68606,"14*-1*",'MASTER TT'!$AM$2:$AM$68606,"JAN-APRIL 2026",'MASTER TT'!$J$2:$J$68606,"&gt;=1"))</f>
        <v>0</v>
      </c>
      <c r="X356" s="79">
        <f>(COUNTIFS('MASTER TT'!$E$2:$E$68606,$A$2:$A$7563,'MASTER TT'!$B$2:$B$68606,"WEDNESDAY",'MASTER TT'!$C$2:$C$68606,"17*-*",'MASTER TT'!$AM$2:$AM$68606,"JAN-APRIL 2026",'MASTER TT'!$J$2:$J$68606,"&gt;=1"))</f>
        <v>0</v>
      </c>
      <c r="Y356" s="79">
        <f>(COUNTIFS('MASTER TT'!$E$2:$E$68606,$A$2:$A$7563,'MASTER TT'!$B$2:$B$68606,"THURSDAY",'MASTER TT'!$C$2:$C$68606,"08*-1*",'MASTER TT'!$AM$2:$AM$68606,"JAN-APRIL 2026",'MASTER TT'!$J$2:$J$68606,"&gt;=1"))</f>
        <v>0</v>
      </c>
      <c r="Z356" s="79">
        <f>(COUNTIFS('MASTER TT'!$E$2:$E$68606,$A$2:$A$7563,'MASTER TT'!$B$2:$B$68606,"THURSDAY",'MASTER TT'!$C$2:$C$68606,"1100-1*",'MASTER TT'!$AM$2:$AM$68606,"JAN-APRIL 2026",'MASTER TT'!$J$2:$J$68606,"&gt;=1"))</f>
        <v>0</v>
      </c>
      <c r="AA356" s="79">
        <f>(COUNTIFS('MASTER TT'!$E$2:$E$68606,$A$2:$A$7563,'MASTER TT'!$B$2:$B$68606,"MONDAY",'MASTER TT'!$C$2:$C$68606,"1200-1*",'MASTER TT'!$AM$2:$AM$68606,"JAN-APRIL 2025",'MASTER TT'!$J$2:$J$68606,"&gt;=1"))</f>
        <v>0</v>
      </c>
      <c r="AB356" s="79">
        <f>(COUNTIFS('MASTER TT'!$E$2:$E$68606,$A$2:$A$7563,'MASTER TT'!$B$2:$B$68606,"MONDAY",'MASTER TT'!$C$2:$C$68606,"1300-1*",'MASTER TT'!$AM$2:$AM$68606,"JAN-APRIL 2025",'MASTER TT'!$J$2:$J$68606,"&gt;=1"))</f>
        <v>0</v>
      </c>
      <c r="AC356" s="79">
        <f>(COUNTIFS('MASTER TT'!$E$2:$E$68606,$A$2:$A$7563,'MASTER TT'!$B$2:$B$68606,"THURSDAY",'MASTER TT'!$C$2:$C$68606,"14*-1*",'MASTER TT'!$AM$2:$AM$68606,"JAN-APRIL 2026",'MASTER TT'!$J$2:$J$68606,"&gt;=1"))</f>
        <v>0</v>
      </c>
      <c r="AD356" s="79">
        <f>(COUNTIFS('MASTER TT'!$E$2:$E$68606,$A$2:$A$7563,'MASTER TT'!$B$2:$B$68606,"THURSDAY",'MASTER TT'!$C$2:$C$68606,"17*-*",'MASTER TT'!$AM$2:$AM$68606,"JAN-APRIL 2026",'MASTER TT'!$J$2:$J$68606,"&gt;=1"))</f>
        <v>0</v>
      </c>
      <c r="AE356" s="79">
        <f>(COUNTIFS('MASTER TT'!$E$2:$E$68606,$A$2:$A$7563,'MASTER TT'!$B$2:$B$68606,"FRIDAY",'MASTER TT'!$C$2:$C$68606,"08*-1*",'MASTER TT'!$AM$2:$AM$68606,"JAN-APRIL 2026",'MASTER TT'!$J$2:$J$68606,"&gt;=1"))</f>
        <v>0</v>
      </c>
      <c r="AF356" s="79">
        <f>(COUNTIFS('MASTER TT'!$E$2:$E$68606,$A$2:$A$7563,'MASTER TT'!$B$2:$B$68606,"FRIDAY",'MASTER TT'!$C$2:$C$68606,"1100-1*",'MASTER TT'!$AM$2:$AM$68606,"JAN-APRIL 2026",'MASTER TT'!$J$2:$J$68606,"&gt;=1"))</f>
        <v>0</v>
      </c>
      <c r="AG356" s="79">
        <f>(COUNTIFS('MASTER TT'!$E$2:$E$68606,$A$2:$A$7563,'MASTER TT'!$B$2:$B$68606,"MONDAY",'MASTER TT'!$C$2:$C$68606,"1200-1*",'MASTER TT'!$AM$2:$AM$68606,"JAN-APRIL 2025",'MASTER TT'!$J$2:$J$68606,"&gt;=1"))</f>
        <v>0</v>
      </c>
      <c r="AH356" s="79">
        <f>(COUNTIFS('MASTER TT'!$E$2:$E$68606,$A$2:$A$7563,'MASTER TT'!$B$2:$B$68606,"MONDAY",'MASTER TT'!$C$2:$C$68606,"1300-1*",'MASTER TT'!$AM$2:$AM$68606,"JAN-APRIL 2025",'MASTER TT'!$J$2:$J$68606,"&gt;=1"))</f>
        <v>0</v>
      </c>
      <c r="AI356" s="79">
        <f>(COUNTIFS('MASTER TT'!$E$2:$E$68606,$A$2:$A$7563,'MASTER TT'!$B$2:$B$68606,"FRIDAY",'MASTER TT'!$C$2:$C$68606,"14*-1*",'MASTER TT'!$AM$2:$AM$68606,"JAN-APRIL 2026",'MASTER TT'!$J$2:$J$68606,"&gt;=1"))</f>
        <v>0</v>
      </c>
      <c r="AJ356" s="79">
        <f>(COUNTIFS('MASTER TT'!$E$2:$E$68606,$A$2:$A$7563,'MASTER TT'!$B$2:$B$68606,"FRIDAY",'MASTER TT'!$C$2:$C$68606,"17*-*",'MASTER TT'!$AM$2:$AM$68606,"JAN-APRIL 2026",'MASTER TT'!$J$2:$J$68606,"&gt;=1"))</f>
        <v>0</v>
      </c>
      <c r="AK356" s="79">
        <f>(COUNTIFS('MASTER TT'!$E$2:$E$68606,$A$2:$A$7563,'MASTER TT'!$B$2:$B$68606,"SATURDAY",'MASTER TT'!$C$2:$C$68606,"08*-1*",'MASTER TT'!$AM$2:$AM$68606,"JAN-APRIL 2026",'MASTER TT'!$J$2:$J$68606,"&gt;=1"))</f>
        <v>0</v>
      </c>
      <c r="AL356" s="79">
        <f>(COUNTIFS('MASTER TT'!$E$2:$E$68606,$A$2:$A$7563,'MASTER TT'!$B$2:$B$68606,"SATURDAY",'MASTER TT'!$C$2:$C$68606,"1100-1*",'MASTER TT'!$AM$2:$AM$68606,"JAN-APRIL 2026",'MASTER TT'!$J$2:$J$68606,"&gt;=1"))</f>
        <v>0</v>
      </c>
      <c r="AM356" s="79">
        <f>(COUNTIFS('MASTER TT'!$E$2:$E$68606,$A$2:$A$7563,'MASTER TT'!$B$2:$B$68606,"MONDAY",'MASTER TT'!$C$2:$C$68606,"1200-1*",'MASTER TT'!$AM$2:$AM$68606,"JAN-APRIL 2025",'MASTER TT'!$J$2:$J$68606,"&gt;=1"))</f>
        <v>0</v>
      </c>
      <c r="AN356" s="79">
        <f>(COUNTIFS('MASTER TT'!$E$2:$E$68606,$A$2:$A$7563,'MASTER TT'!$B$2:$B$68606,"MONDAY",'MASTER TT'!$C$2:$C$68606,"1300-1*",'MASTER TT'!$AM$2:$AM$68606,"JAN-APRIL 2025",'MASTER TT'!$J$2:$J$68606,"&gt;=1"))</f>
        <v>0</v>
      </c>
      <c r="AO356" s="79">
        <f>(COUNTIFS('MASTER TT'!$E$2:$E$68606,$A$2:$A$7563,'MASTER TT'!$B$2:$B$68606,"MONDAY",'MASTER TT'!$C$2:$C$68606,"14*-1*",'MASTER TT'!$AM$2:$AM$68606,"MAY-AUG 2025",'MASTER TT'!$J$2:$J$68606,"&gt;=1"))</f>
        <v>0</v>
      </c>
      <c r="AP356" s="79">
        <f>(COUNTIFS('MASTER TT'!$E$2:$E$68606,$A$2:$A$7563,'MASTER TT'!$B$2:$B$68606,"SATURDAY",'MASTER TT'!$C$2:$C$68606,"17*-*",'MASTER TT'!$AM$2:$AM$68606,"JAN-APRIL 2026",'MASTER TT'!$J$2:$J$68606,"&gt;=1"))</f>
        <v>0</v>
      </c>
      <c r="AQ356" s="79">
        <f>(COUNTIFS('MASTER TT'!$E$2:$E$68606,$A$2:$A$7563,'MASTER TT'!$B$2:$B$68606,"SUNDAY",'MASTER TT'!$C$2:$C$68606,"08*-1*",'MASTER TT'!$AM$2:$AM$68606,"JAN-APRIL 2026",'MASTER TT'!$J$2:$J$68606,"&gt;=1"))</f>
        <v>0</v>
      </c>
      <c r="AR356" s="79">
        <f>(COUNTIFS('MASTER TT'!$E$2:$E$68607,$A$2:$A$7563,'MASTER TT'!$B$2:$B$68607,"SUNDAY",'MASTER TT'!$C$2:$C$68607,"1100-1*",'MASTER TT'!$AM$2:$AM$68607,"JAN-APRIL 2026",'MASTER TT'!$J$2:$J$68607,"&gt;=1"))</f>
        <v>0</v>
      </c>
      <c r="AS356" s="79">
        <f>(COUNTIFS('MASTER TT'!$E$2:$E$68606,$A$2:$A$7563,'MASTER TT'!$B$2:$B$68606,"SUNDAY",'MASTER TT'!$C$2:$C$68606,"1200-1*",'MASTER TT'!$AM$2:$AM$68606,"JAN-APRIL 2026",'MASTER TT'!$J$2:$J$68606,"&gt;=1"))</f>
        <v>0</v>
      </c>
      <c r="AT356" s="79">
        <f>(COUNTIFS('MASTER TT'!$E$2:$E$68606,$A$2:$A$7563,'MASTER TT'!$B$2:$B$68606,"SUNDAY",'MASTER TT'!$C$2:$C$68606,"1300-1*",'MASTER TT'!$AM$2:$AM$68606,"JAN-APRIL 2026",'MASTER TT'!$J$2:$J$68606,"&gt;=1"))</f>
        <v>0</v>
      </c>
      <c r="AU356" s="79">
        <f>(COUNTIFS('MASTER TT'!$E$2:$E$68606,$A$2:$A$7563,'MASTER TT'!$B$2:$B$68606,"SUNDAY",'MASTER TT'!$C$2:$C$68606,"14*-1*",'MASTER TT'!$AM$2:$AM$68606,"JAN-APRIL 2026",'MASTER TT'!$J$2:$J$68606,"&gt;=1"))</f>
        <v>0</v>
      </c>
      <c r="AV356" s="79">
        <f>(COUNTIFS('MASTER TT'!$E$2:$E$68606,$A$2:$A$7563,'MASTER TT'!$B$2:$B$68606,"SUNDAY",'MASTER TT'!$C$2:$C$68606,"17*-*",'MASTER TT'!$AM$2:$AM$68606,"JAN-APRIL 2026",'MASTER TT'!$J$2:$J$68606,"&gt;=1"))</f>
        <v>0</v>
      </c>
      <c r="AW356" s="28"/>
      <c r="AX356" s="29"/>
      <c r="AY356" s="28"/>
      <c r="AZ356" s="28"/>
      <c r="BA356" s="28"/>
      <c r="BB356" s="28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132"/>
      <c r="BO356" s="132"/>
      <c r="BP356" s="132"/>
      <c r="BQ356" s="132"/>
      <c r="BR356" s="132"/>
      <c r="BS356" s="132"/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32"/>
      <c r="CE356" s="132"/>
      <c r="CF356" s="132"/>
    </row>
    <row r="357" spans="1:84" ht="15.75" customHeight="1">
      <c r="A357" s="125" t="s">
        <v>728</v>
      </c>
      <c r="B357" s="130" t="s">
        <v>510</v>
      </c>
      <c r="C357" s="88"/>
      <c r="D357" s="88"/>
      <c r="E357" s="88"/>
      <c r="F357" s="88" t="s">
        <v>460</v>
      </c>
      <c r="G357" s="79">
        <f>(COUNTIFS('MASTER TT'!$E$2:$E$68606,$A$2:$A$7563,'MASTER TT'!$B$2:$B$68606,"MONDAY",'MASTER TT'!$C$2:$C$68606,"08*-1*",'MASTER TT'!$AM$2:$AM$68606,"JAN-APRIL 2026",'MASTER TT'!$J$2:$J$68606,"&gt;=1"))</f>
        <v>0</v>
      </c>
      <c r="H357" s="79">
        <f>(COUNTIFS('MASTER TT'!$E$2:$E$68602,$A$2:$A$7563,'MASTER TT'!$B$2:$B$68602,"MONDAY",'MASTER TT'!$C$2:$C$68602,"1100-1*",'MASTER TT'!$AM$2:$AM$68602,"JAN-APRIL 2026",'MASTER TT'!$J$2:$J$68602,"&gt;=1"))</f>
        <v>0</v>
      </c>
      <c r="I357" s="79">
        <f>(COUNTIFS('MASTER TT'!$E$2:$E$68606,$A$2:$A$7563,'MASTER TT'!$B$2:$B$68606,"MONDAY",'MASTER TT'!$C$2:$C$68606,"1200-1*",'MASTER TT'!$AM$2:$AM$68606,"JAN-APRIL 2025",'MASTER TT'!$J$2:$J$68606,"&gt;=1"))</f>
        <v>0</v>
      </c>
      <c r="J357" s="79">
        <f>(COUNTIFS('MASTER TT'!$E$2:$E$68606,$A$2:$A$7563,'MASTER TT'!$B$2:$B$68606,"MONDAY",'MASTER TT'!$C$2:$C$68606,"1300-1*",'MASTER TT'!$AM$2:$AM$68606,"JAN-APRIL 2025",'MASTER TT'!$J$2:$J$68606,"&gt;=1"))</f>
        <v>0</v>
      </c>
      <c r="K357" s="79">
        <f>(COUNTIFS('MASTER TT'!$E$2:$E$68606,$A$2:$A$7563,'MASTER TT'!$B$2:$B$68606,"MONDAY",'MASTER TT'!$C$2:$C$68606,"14*-1*",'MASTER TT'!$AM$2:$AM$68606,"JAN-APRIL 2026",'MASTER TT'!$J$2:$J$68606,"&gt;=1"))</f>
        <v>0</v>
      </c>
      <c r="L357" s="79">
        <f>(COUNTIFS('MASTER TT'!$E$2:$E$68606,$A$2:$A$7563,'MASTER TT'!$B$2:$B$68606,"MONDAY",'MASTER TT'!$C$2:$C$68606,"17*-*",'MASTER TT'!$AM$2:$AM$68606,"JAN-APRIL 2026",'MASTER TT'!$J$2:$J$68606,"&gt;=1"))</f>
        <v>0</v>
      </c>
      <c r="M357" s="79">
        <f>(COUNTIFS('MASTER TT'!$E$2:$E$68606,$A$2:$A$7563,'MASTER TT'!$B$2:$B$68606,"TUESDAY",'MASTER TT'!$C$2:$C$68606,"08*-1*",'MASTER TT'!$AM$2:$AM$68606,"JAN-APRIL 2026",'MASTER TT'!$J$2:$J$68606,"&gt;=1"))</f>
        <v>0</v>
      </c>
      <c r="N357" s="79">
        <f>(COUNTIFS('MASTER TT'!$E$2:$E$68606,$A$2:$A$7563,'MASTER TT'!$B$2:$B$68606,"TUESDAY",'MASTER TT'!$C$2:$C$68606,"1100-1*",'MASTER TT'!$AM$2:$AM$68606,"JAN-APRIL 2026",'MASTER TT'!$J$2:$J$68606,"&gt;=1"))</f>
        <v>0</v>
      </c>
      <c r="O357" s="79">
        <f>(COUNTIFS('MASTER TT'!$E$2:$E$68606,$A$2:$A$7563,'MASTER TT'!$B$2:$B$68606,"MONDAY",'MASTER TT'!$C$2:$C$68606,"1200-1*",'MASTER TT'!$AM$2:$AM$68606,"JAN-APRIL 2025",'MASTER TT'!$J$2:$J$68606,"&gt;=1"))</f>
        <v>0</v>
      </c>
      <c r="P357" s="79">
        <f>(COUNTIFS('MASTER TT'!$E$2:$E$68606,$A$2:$A$7563,'MASTER TT'!$B$2:$B$68606,"TUESDAY",'MASTER TT'!$C$2:$C$68606,"1300-1*",'MASTER TT'!$AM$2:$AM$68606,"JAN-APRIL 2026",'MASTER TT'!$J$2:$J$68606,"&gt;=1"))</f>
        <v>0</v>
      </c>
      <c r="Q357" s="79">
        <f>(COUNTIFS('MASTER TT'!$E$2:$E$68606,$A$2:$A$7563,'MASTER TT'!$B$2:$B$68606,"TUESDAY",'MASTER TT'!$C$2:$C$68606,"14*-1*",'MASTER TT'!$AM$2:$AM$68606,"JAN-APRIL 2026",'MASTER TT'!$J$2:$J$68606,"&gt;=1"))</f>
        <v>0</v>
      </c>
      <c r="R357" s="79">
        <f>(COUNTIFS('MASTER TT'!$E$2:$E$68606,$A$2:$A$7563,'MASTER TT'!$B$2:$B$68606,"TUESDAY",'MASTER TT'!$C$2:$C$68606,"17*-*",'MASTER TT'!$AM$2:$AM$68606,"SEP-DEC  2025",'MASTER TT'!$J$2:$J$68606,"&gt;=1"))</f>
        <v>0</v>
      </c>
      <c r="S357" s="79">
        <f>(COUNTIFS('MASTER TT'!$E$2:$E$68606,$A$2:$A$7563,'MASTER TT'!$B$2:$B$68606,"WEDNESDAY",'MASTER TT'!$C$2:$C$68606,"08*-1*",'MASTER TT'!$AM$2:$AM$68606,"JAN-APRIL 2026",'MASTER TT'!$J$2:$J$68606,"&gt;=1"))</f>
        <v>0</v>
      </c>
      <c r="T357" s="79">
        <f>(COUNTIFS('MASTER TT'!$E$2:$E$68606,$A$2:$A$7563,'MASTER TT'!$B$2:$B$68606,"WEDNESDAY",'MASTER TT'!$C$2:$C$68606,"1100-1*",'MASTER TT'!$AM$2:$AM$68606,"JAN-APRIL 2026",'MASTER TT'!$J$2:$J$68606,"&gt;=1"))</f>
        <v>0</v>
      </c>
      <c r="U357" s="79">
        <f>(COUNTIFS('MASTER TT'!$E$2:$E$68606,$A$2:$A$7563,'MASTER TT'!$B$2:$B$68606,"MONDAY",'MASTER TT'!$C$2:$C$68606,"1200-1*",'MASTER TT'!$AM$2:$AM$68606,"JAN-APRIL 2025",'MASTER TT'!$J$2:$J$68606,"&gt;=1"))</f>
        <v>0</v>
      </c>
      <c r="V357" s="79">
        <f>(COUNTIFS('MASTER TT'!$E$2:$E$68606,$A$2:$A$7563,'MASTER TT'!$B$2:$B$68606,"MONDAY",'MASTER TT'!$C$2:$C$68606,"1300-1*",'MASTER TT'!$AM$2:$AM$68606,"JAN-APRIL 2025",'MASTER TT'!$J$2:$J$68606,"&gt;=1"))</f>
        <v>0</v>
      </c>
      <c r="W357" s="79">
        <f>(COUNTIFS('MASTER TT'!$E$2:$E$68606,$A$2:$A$7563,'MASTER TT'!$B$2:$B$68606,"WEDNESDAY",'MASTER TT'!$C$2:$C$68606,"14*-1*",'MASTER TT'!$AM$2:$AM$68606,"JAN-APRIL 2026",'MASTER TT'!$J$2:$J$68606,"&gt;=1"))</f>
        <v>0</v>
      </c>
      <c r="X357" s="79">
        <f>(COUNTIFS('MASTER TT'!$E$2:$E$68606,$A$2:$A$7563,'MASTER TT'!$B$2:$B$68606,"WEDNESDAY",'MASTER TT'!$C$2:$C$68606,"17*-*",'MASTER TT'!$AM$2:$AM$68606,"JAN-APRIL 2026",'MASTER TT'!$J$2:$J$68606,"&gt;=1"))</f>
        <v>0</v>
      </c>
      <c r="Y357" s="79">
        <f>(COUNTIFS('MASTER TT'!$E$2:$E$68606,$A$2:$A$7563,'MASTER TT'!$B$2:$B$68606,"THURSDAY",'MASTER TT'!$C$2:$C$68606,"08*-1*",'MASTER TT'!$AM$2:$AM$68606,"JAN-APRIL 2026",'MASTER TT'!$J$2:$J$68606,"&gt;=1"))</f>
        <v>0</v>
      </c>
      <c r="Z357" s="79">
        <f>(COUNTIFS('MASTER TT'!$E$2:$E$68606,$A$2:$A$7563,'MASTER TT'!$B$2:$B$68606,"THURSDAY",'MASTER TT'!$C$2:$C$68606,"1100-1*",'MASTER TT'!$AM$2:$AM$68606,"JAN-APRIL 2026",'MASTER TT'!$J$2:$J$68606,"&gt;=1"))</f>
        <v>0</v>
      </c>
      <c r="AA357" s="79">
        <f>(COUNTIFS('MASTER TT'!$E$2:$E$68606,$A$2:$A$7563,'MASTER TT'!$B$2:$B$68606,"MONDAY",'MASTER TT'!$C$2:$C$68606,"1200-1*",'MASTER TT'!$AM$2:$AM$68606,"JAN-APRIL 2025",'MASTER TT'!$J$2:$J$68606,"&gt;=1"))</f>
        <v>0</v>
      </c>
      <c r="AB357" s="79">
        <f>(COUNTIFS('MASTER TT'!$E$2:$E$68606,$A$2:$A$7563,'MASTER TT'!$B$2:$B$68606,"MONDAY",'MASTER TT'!$C$2:$C$68606,"1300-1*",'MASTER TT'!$AM$2:$AM$68606,"JAN-APRIL 2025",'MASTER TT'!$J$2:$J$68606,"&gt;=1"))</f>
        <v>0</v>
      </c>
      <c r="AC357" s="79">
        <f>(COUNTIFS('MASTER TT'!$E$2:$E$68606,$A$2:$A$7563,'MASTER TT'!$B$2:$B$68606,"THURSDAY",'MASTER TT'!$C$2:$C$68606,"14*-1*",'MASTER TT'!$AM$2:$AM$68606,"JAN-APRIL 2026",'MASTER TT'!$J$2:$J$68606,"&gt;=1"))</f>
        <v>0</v>
      </c>
      <c r="AD357" s="79">
        <f>(COUNTIFS('MASTER TT'!$E$2:$E$68606,$A$2:$A$7563,'MASTER TT'!$B$2:$B$68606,"THURSDAY",'MASTER TT'!$C$2:$C$68606,"17*-*",'MASTER TT'!$AM$2:$AM$68606,"JAN-APRIL 2026",'MASTER TT'!$J$2:$J$68606,"&gt;=1"))</f>
        <v>0</v>
      </c>
      <c r="AE357" s="79">
        <f>(COUNTIFS('MASTER TT'!$E$2:$E$68606,$A$2:$A$7563,'MASTER TT'!$B$2:$B$68606,"FRIDAY",'MASTER TT'!$C$2:$C$68606,"08*-1*",'MASTER TT'!$AM$2:$AM$68606,"JAN-APRIL 2026",'MASTER TT'!$J$2:$J$68606,"&gt;=1"))</f>
        <v>0</v>
      </c>
      <c r="AF357" s="79">
        <f>(COUNTIFS('MASTER TT'!$E$2:$E$68606,$A$2:$A$7563,'MASTER TT'!$B$2:$B$68606,"FRIDAY",'MASTER TT'!$C$2:$C$68606,"1100-1*",'MASTER TT'!$AM$2:$AM$68606,"JAN-APRIL 2026",'MASTER TT'!$J$2:$J$68606,"&gt;=1"))</f>
        <v>0</v>
      </c>
      <c r="AG357" s="79">
        <f>(COUNTIFS('MASTER TT'!$E$2:$E$68606,$A$2:$A$7563,'MASTER TT'!$B$2:$B$68606,"MONDAY",'MASTER TT'!$C$2:$C$68606,"1200-1*",'MASTER TT'!$AM$2:$AM$68606,"JAN-APRIL 2025",'MASTER TT'!$J$2:$J$68606,"&gt;=1"))</f>
        <v>0</v>
      </c>
      <c r="AH357" s="79">
        <f>(COUNTIFS('MASTER TT'!$E$2:$E$68606,$A$2:$A$7563,'MASTER TT'!$B$2:$B$68606,"MONDAY",'MASTER TT'!$C$2:$C$68606,"1300-1*",'MASTER TT'!$AM$2:$AM$68606,"JAN-APRIL 2025",'MASTER TT'!$J$2:$J$68606,"&gt;=1"))</f>
        <v>0</v>
      </c>
      <c r="AI357" s="79">
        <f>(COUNTIFS('MASTER TT'!$E$2:$E$68606,$A$2:$A$7563,'MASTER TT'!$B$2:$B$68606,"FRIDAY",'MASTER TT'!$C$2:$C$68606,"14*-1*",'MASTER TT'!$AM$2:$AM$68606,"JAN-APRIL 2026",'MASTER TT'!$J$2:$J$68606,"&gt;=1"))</f>
        <v>0</v>
      </c>
      <c r="AJ357" s="79">
        <f>(COUNTIFS('MASTER TT'!$E$2:$E$68606,$A$2:$A$7563,'MASTER TT'!$B$2:$B$68606,"FRIDAY",'MASTER TT'!$C$2:$C$68606,"17*-*",'MASTER TT'!$AM$2:$AM$68606,"JAN-APRIL 2026",'MASTER TT'!$J$2:$J$68606,"&gt;=1"))</f>
        <v>0</v>
      </c>
      <c r="AK357" s="79">
        <f>(COUNTIFS('MASTER TT'!$E$2:$E$68606,$A$2:$A$7563,'MASTER TT'!$B$2:$B$68606,"SATURDAY",'MASTER TT'!$C$2:$C$68606,"08*-1*",'MASTER TT'!$AM$2:$AM$68606,"JAN-APRIL 2026",'MASTER TT'!$J$2:$J$68606,"&gt;=1"))</f>
        <v>0</v>
      </c>
      <c r="AL357" s="79">
        <f>(COUNTIFS('MASTER TT'!$E$2:$E$68606,$A$2:$A$7563,'MASTER TT'!$B$2:$B$68606,"SATURDAY",'MASTER TT'!$C$2:$C$68606,"1100-1*",'MASTER TT'!$AM$2:$AM$68606,"JAN-APRIL 2026",'MASTER TT'!$J$2:$J$68606,"&gt;=1"))</f>
        <v>0</v>
      </c>
      <c r="AM357" s="79">
        <f>(COUNTIFS('MASTER TT'!$E$2:$E$68606,$A$2:$A$7563,'MASTER TT'!$B$2:$B$68606,"MONDAY",'MASTER TT'!$C$2:$C$68606,"1200-1*",'MASTER TT'!$AM$2:$AM$68606,"JAN-APRIL 2025",'MASTER TT'!$J$2:$J$68606,"&gt;=1"))</f>
        <v>0</v>
      </c>
      <c r="AN357" s="79">
        <f>(COUNTIFS('MASTER TT'!$E$2:$E$68606,$A$2:$A$7563,'MASTER TT'!$B$2:$B$68606,"MONDAY",'MASTER TT'!$C$2:$C$68606,"1300-1*",'MASTER TT'!$AM$2:$AM$68606,"JAN-APRIL 2025",'MASTER TT'!$J$2:$J$68606,"&gt;=1"))</f>
        <v>0</v>
      </c>
      <c r="AO357" s="79">
        <f>(COUNTIFS('MASTER TT'!$E$2:$E$68606,$A$2:$A$7563,'MASTER TT'!$B$2:$B$68606,"MONDAY",'MASTER TT'!$C$2:$C$68606,"14*-1*",'MASTER TT'!$AM$2:$AM$68606,"MAY-AUG 2025",'MASTER TT'!$J$2:$J$68606,"&gt;=1"))</f>
        <v>0</v>
      </c>
      <c r="AP357" s="79">
        <f>(COUNTIFS('MASTER TT'!$E$2:$E$68606,$A$2:$A$7563,'MASTER TT'!$B$2:$B$68606,"SATURDAY",'MASTER TT'!$C$2:$C$68606,"17*-*",'MASTER TT'!$AM$2:$AM$68606,"JAN-APRIL 2026",'MASTER TT'!$J$2:$J$68606,"&gt;=1"))</f>
        <v>0</v>
      </c>
      <c r="AQ357" s="79">
        <f>(COUNTIFS('MASTER TT'!$E$2:$E$68606,$A$2:$A$7563,'MASTER TT'!$B$2:$B$68606,"SUNDAY",'MASTER TT'!$C$2:$C$68606,"08*-1*",'MASTER TT'!$AM$2:$AM$68606,"JAN-APRIL 2026",'MASTER TT'!$J$2:$J$68606,"&gt;=1"))</f>
        <v>0</v>
      </c>
      <c r="AR357" s="79">
        <f>(COUNTIFS('MASTER TT'!$E$2:$E$68607,$A$2:$A$7563,'MASTER TT'!$B$2:$B$68607,"SUNDAY",'MASTER TT'!$C$2:$C$68607,"1100-1*",'MASTER TT'!$AM$2:$AM$68607,"JAN-APRIL 2026",'MASTER TT'!$J$2:$J$68607,"&gt;=1"))</f>
        <v>0</v>
      </c>
      <c r="AS357" s="79">
        <f>(COUNTIFS('MASTER TT'!$E$2:$E$68606,$A$2:$A$7563,'MASTER TT'!$B$2:$B$68606,"SUNDAY",'MASTER TT'!$C$2:$C$68606,"1200-1*",'MASTER TT'!$AM$2:$AM$68606,"JAN-APRIL 2026",'MASTER TT'!$J$2:$J$68606,"&gt;=1"))</f>
        <v>0</v>
      </c>
      <c r="AT357" s="79">
        <f>(COUNTIFS('MASTER TT'!$E$2:$E$68606,$A$2:$A$7563,'MASTER TT'!$B$2:$B$68606,"SUNDAY",'MASTER TT'!$C$2:$C$68606,"1300-1*",'MASTER TT'!$AM$2:$AM$68606,"JAN-APRIL 2026",'MASTER TT'!$J$2:$J$68606,"&gt;=1"))</f>
        <v>0</v>
      </c>
      <c r="AU357" s="79">
        <f>(COUNTIFS('MASTER TT'!$E$2:$E$68606,$A$2:$A$7563,'MASTER TT'!$B$2:$B$68606,"SUNDAY",'MASTER TT'!$C$2:$C$68606,"14*-1*",'MASTER TT'!$AM$2:$AM$68606,"JAN-APRIL 2026",'MASTER TT'!$J$2:$J$68606,"&gt;=1"))</f>
        <v>0</v>
      </c>
      <c r="AV357" s="79">
        <f>(COUNTIFS('MASTER TT'!$E$2:$E$68606,$A$2:$A$7563,'MASTER TT'!$B$2:$B$68606,"SUNDAY",'MASTER TT'!$C$2:$C$68606,"17*-*",'MASTER TT'!$AM$2:$AM$68606,"JAN-APRIL 2026",'MASTER TT'!$J$2:$J$68606,"&gt;=1"))</f>
        <v>0</v>
      </c>
      <c r="AW357" s="28"/>
      <c r="AX357" s="29"/>
      <c r="AY357" s="28"/>
      <c r="AZ357" s="28"/>
      <c r="BA357" s="28"/>
      <c r="BB357" s="28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132"/>
      <c r="BO357" s="132"/>
      <c r="BP357" s="132"/>
      <c r="BQ357" s="132"/>
      <c r="BR357" s="132"/>
      <c r="BS357" s="132"/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32"/>
      <c r="CE357" s="132"/>
      <c r="CF357" s="132"/>
    </row>
    <row r="358" spans="1:84" ht="15.75" customHeight="1">
      <c r="A358" s="134"/>
      <c r="B358" s="132"/>
      <c r="C358" s="132"/>
      <c r="D358" s="132"/>
      <c r="E358" s="132"/>
      <c r="F358" s="132"/>
      <c r="G358" s="133"/>
      <c r="H358" s="133"/>
      <c r="I358" s="133"/>
      <c r="J358" s="133"/>
      <c r="K358" s="133"/>
      <c r="L358" s="133"/>
      <c r="M358" s="133"/>
      <c r="N358" s="133"/>
      <c r="O358" s="133"/>
      <c r="P358" s="133"/>
      <c r="Q358" s="133"/>
      <c r="R358" s="133"/>
      <c r="S358" s="133"/>
      <c r="T358" s="133"/>
      <c r="U358" s="133"/>
      <c r="V358" s="133"/>
      <c r="W358" s="133"/>
      <c r="X358" s="133"/>
      <c r="Y358" s="133"/>
      <c r="Z358" s="133"/>
      <c r="AA358" s="133"/>
      <c r="AB358" s="133"/>
      <c r="AC358" s="133"/>
      <c r="AD358" s="133"/>
      <c r="AE358" s="133"/>
      <c r="AF358" s="133"/>
      <c r="AG358" s="133"/>
      <c r="AH358" s="133"/>
      <c r="AI358" s="133"/>
      <c r="AJ358" s="133"/>
      <c r="AK358" s="133"/>
      <c r="AL358" s="133"/>
      <c r="AM358" s="133"/>
      <c r="AN358" s="133"/>
      <c r="AO358" s="133"/>
      <c r="AP358" s="133"/>
      <c r="AQ358" s="133"/>
      <c r="AR358" s="133"/>
      <c r="AS358" s="133"/>
      <c r="AT358" s="133"/>
      <c r="AU358" s="133"/>
      <c r="AV358" s="133"/>
      <c r="AW358" s="133"/>
      <c r="AX358" s="133"/>
      <c r="AY358" s="133"/>
      <c r="AZ358" s="133"/>
      <c r="BA358" s="133"/>
      <c r="BB358" s="133"/>
      <c r="BC358" s="132"/>
      <c r="BD358" s="132"/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32"/>
      <c r="BP358" s="132"/>
      <c r="BQ358" s="132"/>
      <c r="BR358" s="132"/>
      <c r="BS358" s="132"/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32"/>
      <c r="CE358" s="132"/>
      <c r="CF358" s="132"/>
    </row>
    <row r="359" spans="1:84" ht="15.75" customHeight="1">
      <c r="A359" s="134"/>
      <c r="B359" s="132"/>
      <c r="C359" s="132"/>
      <c r="D359" s="132"/>
      <c r="E359" s="132"/>
      <c r="F359" s="132"/>
      <c r="G359" s="133"/>
      <c r="H359" s="133"/>
      <c r="I359" s="133"/>
      <c r="J359" s="133"/>
      <c r="K359" s="133"/>
      <c r="L359" s="133"/>
      <c r="M359" s="133"/>
      <c r="N359" s="133"/>
      <c r="O359" s="133"/>
      <c r="P359" s="133"/>
      <c r="Q359" s="133"/>
      <c r="R359" s="133"/>
      <c r="S359" s="133"/>
      <c r="T359" s="133"/>
      <c r="U359" s="133"/>
      <c r="V359" s="133"/>
      <c r="W359" s="133"/>
      <c r="X359" s="133"/>
      <c r="Y359" s="133"/>
      <c r="Z359" s="133"/>
      <c r="AA359" s="133"/>
      <c r="AB359" s="133"/>
      <c r="AC359" s="133"/>
      <c r="AD359" s="133"/>
      <c r="AE359" s="133"/>
      <c r="AF359" s="133"/>
      <c r="AG359" s="133"/>
      <c r="AH359" s="133"/>
      <c r="AI359" s="133"/>
      <c r="AJ359" s="133"/>
      <c r="AK359" s="133"/>
      <c r="AL359" s="133"/>
      <c r="AM359" s="133"/>
      <c r="AN359" s="133"/>
      <c r="AO359" s="133"/>
      <c r="AP359" s="133"/>
      <c r="AQ359" s="133"/>
      <c r="AR359" s="133"/>
      <c r="AS359" s="133"/>
      <c r="AT359" s="133"/>
      <c r="AU359" s="133"/>
      <c r="AV359" s="133"/>
      <c r="AW359" s="133"/>
      <c r="AX359" s="133"/>
      <c r="AY359" s="133"/>
      <c r="AZ359" s="133"/>
      <c r="BA359" s="133"/>
      <c r="BB359" s="133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32"/>
      <c r="CE359" s="132"/>
      <c r="CF359" s="132"/>
    </row>
    <row r="360" spans="1:84" ht="15.75" customHeight="1">
      <c r="A360" s="134"/>
      <c r="B360" s="132"/>
      <c r="C360" s="132"/>
      <c r="D360" s="132"/>
      <c r="E360" s="132"/>
      <c r="F360" s="132"/>
      <c r="G360" s="133"/>
      <c r="H360" s="133"/>
      <c r="I360" s="133"/>
      <c r="J360" s="133"/>
      <c r="K360" s="133"/>
      <c r="L360" s="133"/>
      <c r="M360" s="133"/>
      <c r="N360" s="133"/>
      <c r="O360" s="133"/>
      <c r="P360" s="133"/>
      <c r="Q360" s="133"/>
      <c r="R360" s="133"/>
      <c r="S360" s="133"/>
      <c r="T360" s="133"/>
      <c r="U360" s="133"/>
      <c r="V360" s="133"/>
      <c r="W360" s="133"/>
      <c r="X360" s="133"/>
      <c r="Y360" s="133"/>
      <c r="Z360" s="133"/>
      <c r="AA360" s="133"/>
      <c r="AB360" s="133"/>
      <c r="AC360" s="133"/>
      <c r="AD360" s="133"/>
      <c r="AE360" s="133"/>
      <c r="AF360" s="133"/>
      <c r="AG360" s="133"/>
      <c r="AH360" s="133"/>
      <c r="AI360" s="133"/>
      <c r="AJ360" s="133"/>
      <c r="AK360" s="133"/>
      <c r="AL360" s="133"/>
      <c r="AM360" s="133"/>
      <c r="AN360" s="133"/>
      <c r="AO360" s="133"/>
      <c r="AP360" s="133"/>
      <c r="AQ360" s="133"/>
      <c r="AR360" s="133"/>
      <c r="AS360" s="133"/>
      <c r="AT360" s="133"/>
      <c r="AU360" s="133"/>
      <c r="AV360" s="133"/>
      <c r="AW360" s="133"/>
      <c r="AX360" s="133"/>
      <c r="AY360" s="133"/>
      <c r="AZ360" s="133"/>
      <c r="BA360" s="133"/>
      <c r="BB360" s="133"/>
      <c r="BC360" s="132"/>
      <c r="BD360" s="132"/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32"/>
      <c r="BP360" s="132"/>
      <c r="BQ360" s="132"/>
      <c r="BR360" s="132"/>
      <c r="BS360" s="132"/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32"/>
      <c r="CE360" s="132"/>
      <c r="CF360" s="132"/>
    </row>
    <row r="361" spans="1:84" ht="15.75" customHeight="1">
      <c r="A361" s="134"/>
      <c r="B361" s="132"/>
      <c r="C361" s="132"/>
      <c r="D361" s="132"/>
      <c r="E361" s="132"/>
      <c r="F361" s="132"/>
      <c r="G361" s="133"/>
      <c r="H361" s="133"/>
      <c r="I361" s="133"/>
      <c r="J361" s="133"/>
      <c r="K361" s="133"/>
      <c r="L361" s="133"/>
      <c r="M361" s="133"/>
      <c r="N361" s="133"/>
      <c r="O361" s="133"/>
      <c r="P361" s="133"/>
      <c r="Q361" s="133"/>
      <c r="R361" s="133"/>
      <c r="S361" s="133"/>
      <c r="T361" s="133"/>
      <c r="U361" s="133"/>
      <c r="V361" s="133"/>
      <c r="W361" s="133"/>
      <c r="X361" s="133"/>
      <c r="Y361" s="133"/>
      <c r="Z361" s="133"/>
      <c r="AA361" s="133"/>
      <c r="AB361" s="133"/>
      <c r="AC361" s="133"/>
      <c r="AD361" s="133"/>
      <c r="AE361" s="133"/>
      <c r="AF361" s="133"/>
      <c r="AG361" s="133"/>
      <c r="AH361" s="133"/>
      <c r="AI361" s="133"/>
      <c r="AJ361" s="133"/>
      <c r="AK361" s="133"/>
      <c r="AL361" s="133"/>
      <c r="AM361" s="133"/>
      <c r="AN361" s="133"/>
      <c r="AO361" s="133"/>
      <c r="AP361" s="133"/>
      <c r="AQ361" s="133"/>
      <c r="AR361" s="133"/>
      <c r="AS361" s="133"/>
      <c r="AT361" s="133"/>
      <c r="AU361" s="133"/>
      <c r="AV361" s="133"/>
      <c r="AW361" s="133"/>
      <c r="AX361" s="133"/>
      <c r="AY361" s="133"/>
      <c r="AZ361" s="133"/>
      <c r="BA361" s="133"/>
      <c r="BB361" s="133"/>
      <c r="BC361" s="132"/>
      <c r="BD361" s="132"/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32"/>
      <c r="BP361" s="132"/>
      <c r="BQ361" s="132"/>
      <c r="BR361" s="132"/>
      <c r="BS361" s="132"/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32"/>
      <c r="CE361" s="132"/>
      <c r="CF361" s="132"/>
    </row>
    <row r="362" spans="1:84" ht="15.75" customHeight="1">
      <c r="A362" s="134"/>
      <c r="B362" s="132"/>
      <c r="C362" s="132"/>
      <c r="D362" s="132"/>
      <c r="E362" s="132"/>
      <c r="F362" s="132"/>
      <c r="G362" s="133"/>
      <c r="H362" s="133"/>
      <c r="I362" s="133"/>
      <c r="J362" s="133"/>
      <c r="K362" s="133"/>
      <c r="L362" s="133"/>
      <c r="M362" s="133"/>
      <c r="N362" s="133"/>
      <c r="O362" s="133"/>
      <c r="P362" s="133"/>
      <c r="Q362" s="133"/>
      <c r="R362" s="133"/>
      <c r="S362" s="133"/>
      <c r="T362" s="133"/>
      <c r="U362" s="133"/>
      <c r="V362" s="133"/>
      <c r="W362" s="133"/>
      <c r="X362" s="133"/>
      <c r="Y362" s="133"/>
      <c r="Z362" s="133"/>
      <c r="AA362" s="133"/>
      <c r="AB362" s="133"/>
      <c r="AC362" s="133"/>
      <c r="AD362" s="133"/>
      <c r="AE362" s="133"/>
      <c r="AF362" s="133"/>
      <c r="AG362" s="133"/>
      <c r="AH362" s="133"/>
      <c r="AI362" s="133"/>
      <c r="AJ362" s="133"/>
      <c r="AK362" s="133"/>
      <c r="AL362" s="133"/>
      <c r="AM362" s="133"/>
      <c r="AN362" s="133"/>
      <c r="AO362" s="133"/>
      <c r="AP362" s="133"/>
      <c r="AQ362" s="133"/>
      <c r="AR362" s="133"/>
      <c r="AS362" s="133"/>
      <c r="AT362" s="133"/>
      <c r="AU362" s="133"/>
      <c r="AV362" s="133"/>
      <c r="AW362" s="133"/>
      <c r="AX362" s="133"/>
      <c r="AY362" s="133"/>
      <c r="AZ362" s="133"/>
      <c r="BA362" s="133"/>
      <c r="BB362" s="133"/>
      <c r="BC362" s="132"/>
      <c r="BD362" s="132"/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32"/>
      <c r="BP362" s="132"/>
      <c r="BQ362" s="132"/>
      <c r="BR362" s="132"/>
      <c r="BS362" s="132"/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32"/>
      <c r="CE362" s="132"/>
      <c r="CF362" s="132"/>
    </row>
    <row r="363" spans="1:84" ht="15.75" customHeight="1">
      <c r="A363" s="134"/>
      <c r="B363" s="132"/>
      <c r="C363" s="132"/>
      <c r="D363" s="132"/>
      <c r="E363" s="132"/>
      <c r="F363" s="132"/>
      <c r="G363" s="133"/>
      <c r="H363" s="133"/>
      <c r="I363" s="133"/>
      <c r="J363" s="133"/>
      <c r="K363" s="133"/>
      <c r="L363" s="133"/>
      <c r="M363" s="133"/>
      <c r="N363" s="133"/>
      <c r="O363" s="133"/>
      <c r="P363" s="133"/>
      <c r="Q363" s="133"/>
      <c r="R363" s="133"/>
      <c r="S363" s="133"/>
      <c r="T363" s="133"/>
      <c r="U363" s="133"/>
      <c r="V363" s="133"/>
      <c r="W363" s="133"/>
      <c r="X363" s="133"/>
      <c r="Y363" s="133"/>
      <c r="Z363" s="133"/>
      <c r="AA363" s="133"/>
      <c r="AB363" s="133"/>
      <c r="AC363" s="133"/>
      <c r="AD363" s="133"/>
      <c r="AE363" s="133"/>
      <c r="AF363" s="133"/>
      <c r="AG363" s="133"/>
      <c r="AH363" s="133"/>
      <c r="AI363" s="133"/>
      <c r="AJ363" s="133"/>
      <c r="AK363" s="133"/>
      <c r="AL363" s="133"/>
      <c r="AM363" s="133"/>
      <c r="AN363" s="133"/>
      <c r="AO363" s="133"/>
      <c r="AP363" s="133"/>
      <c r="AQ363" s="133"/>
      <c r="AR363" s="133"/>
      <c r="AS363" s="133"/>
      <c r="AT363" s="133"/>
      <c r="AU363" s="133"/>
      <c r="AV363" s="133"/>
      <c r="AW363" s="133"/>
      <c r="AX363" s="133"/>
      <c r="AY363" s="133"/>
      <c r="AZ363" s="133"/>
      <c r="BA363" s="133"/>
      <c r="BB363" s="133"/>
      <c r="BC363" s="132"/>
      <c r="BD363" s="132"/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32"/>
      <c r="BP363" s="132"/>
      <c r="BQ363" s="132"/>
      <c r="BR363" s="132"/>
      <c r="BS363" s="132"/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32"/>
      <c r="CE363" s="132"/>
      <c r="CF363" s="132"/>
    </row>
    <row r="364" spans="1:84" ht="15.75" customHeight="1">
      <c r="A364" s="134"/>
      <c r="B364" s="132"/>
      <c r="C364" s="132"/>
      <c r="D364" s="132"/>
      <c r="E364" s="132"/>
      <c r="F364" s="132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  <c r="S364" s="133"/>
      <c r="T364" s="133"/>
      <c r="U364" s="133"/>
      <c r="V364" s="133"/>
      <c r="W364" s="133"/>
      <c r="X364" s="133"/>
      <c r="Y364" s="133"/>
      <c r="Z364" s="133"/>
      <c r="AA364" s="133"/>
      <c r="AB364" s="133"/>
      <c r="AC364" s="133"/>
      <c r="AD364" s="133"/>
      <c r="AE364" s="133"/>
      <c r="AF364" s="133"/>
      <c r="AG364" s="133"/>
      <c r="AH364" s="133"/>
      <c r="AI364" s="133"/>
      <c r="AJ364" s="133"/>
      <c r="AK364" s="133"/>
      <c r="AL364" s="133"/>
      <c r="AM364" s="133"/>
      <c r="AN364" s="133"/>
      <c r="AO364" s="133"/>
      <c r="AP364" s="133"/>
      <c r="AQ364" s="133"/>
      <c r="AR364" s="133"/>
      <c r="AS364" s="133"/>
      <c r="AT364" s="133"/>
      <c r="AU364" s="133"/>
      <c r="AV364" s="133"/>
      <c r="AW364" s="133"/>
      <c r="AX364" s="133"/>
      <c r="AY364" s="133"/>
      <c r="AZ364" s="133"/>
      <c r="BA364" s="133"/>
      <c r="BB364" s="133"/>
      <c r="BC364" s="132"/>
      <c r="BD364" s="132"/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32"/>
      <c r="BP364" s="132"/>
      <c r="BQ364" s="132"/>
      <c r="BR364" s="132"/>
      <c r="BS364" s="132"/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32"/>
      <c r="CE364" s="132"/>
      <c r="CF364" s="132"/>
    </row>
    <row r="365" spans="1:84" ht="15.75" customHeight="1">
      <c r="A365" s="134"/>
      <c r="B365" s="132"/>
      <c r="C365" s="132"/>
      <c r="D365" s="132"/>
      <c r="E365" s="132"/>
      <c r="F365" s="132"/>
      <c r="G365" s="133"/>
      <c r="H365" s="133"/>
      <c r="I365" s="133"/>
      <c r="J365" s="133"/>
      <c r="K365" s="133"/>
      <c r="L365" s="133"/>
      <c r="M365" s="133"/>
      <c r="N365" s="133"/>
      <c r="O365" s="133"/>
      <c r="P365" s="133"/>
      <c r="Q365" s="133"/>
      <c r="R365" s="133"/>
      <c r="S365" s="133"/>
      <c r="T365" s="133"/>
      <c r="U365" s="133"/>
      <c r="V365" s="133"/>
      <c r="W365" s="133"/>
      <c r="X365" s="133"/>
      <c r="Y365" s="133"/>
      <c r="Z365" s="133"/>
      <c r="AA365" s="133"/>
      <c r="AB365" s="133"/>
      <c r="AC365" s="133"/>
      <c r="AD365" s="133"/>
      <c r="AE365" s="133"/>
      <c r="AF365" s="133"/>
      <c r="AG365" s="133"/>
      <c r="AH365" s="133"/>
      <c r="AI365" s="133"/>
      <c r="AJ365" s="133"/>
      <c r="AK365" s="133"/>
      <c r="AL365" s="133"/>
      <c r="AM365" s="133"/>
      <c r="AN365" s="133"/>
      <c r="AO365" s="133"/>
      <c r="AP365" s="133"/>
      <c r="AQ365" s="133"/>
      <c r="AR365" s="133"/>
      <c r="AS365" s="133"/>
      <c r="AT365" s="133"/>
      <c r="AU365" s="133"/>
      <c r="AV365" s="133"/>
      <c r="AW365" s="133"/>
      <c r="AX365" s="133"/>
      <c r="AY365" s="133"/>
      <c r="AZ365" s="133"/>
      <c r="BA365" s="133"/>
      <c r="BB365" s="133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2"/>
      <c r="BR365" s="132"/>
      <c r="BS365" s="132"/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32"/>
      <c r="CE365" s="132"/>
      <c r="CF365" s="132"/>
    </row>
    <row r="366" spans="1:84" ht="15.75" customHeight="1">
      <c r="A366" s="134"/>
      <c r="B366" s="132"/>
      <c r="C366" s="132"/>
      <c r="D366" s="132"/>
      <c r="E366" s="132"/>
      <c r="F366" s="132"/>
      <c r="G366" s="133"/>
      <c r="H366" s="133"/>
      <c r="I366" s="133"/>
      <c r="J366" s="133"/>
      <c r="K366" s="133"/>
      <c r="L366" s="133"/>
      <c r="M366" s="133"/>
      <c r="N366" s="133"/>
      <c r="O366" s="133"/>
      <c r="P366" s="133"/>
      <c r="Q366" s="133"/>
      <c r="R366" s="133"/>
      <c r="S366" s="133"/>
      <c r="T366" s="133"/>
      <c r="U366" s="133"/>
      <c r="V366" s="133"/>
      <c r="W366" s="133"/>
      <c r="X366" s="133"/>
      <c r="Y366" s="133"/>
      <c r="Z366" s="133"/>
      <c r="AA366" s="133"/>
      <c r="AB366" s="133"/>
      <c r="AC366" s="133"/>
      <c r="AD366" s="133"/>
      <c r="AE366" s="133"/>
      <c r="AF366" s="133"/>
      <c r="AG366" s="133"/>
      <c r="AH366" s="133"/>
      <c r="AI366" s="133"/>
      <c r="AJ366" s="133"/>
      <c r="AK366" s="133"/>
      <c r="AL366" s="133"/>
      <c r="AM366" s="133"/>
      <c r="AN366" s="133"/>
      <c r="AO366" s="133"/>
      <c r="AP366" s="133"/>
      <c r="AQ366" s="133"/>
      <c r="AR366" s="133"/>
      <c r="AS366" s="133"/>
      <c r="AT366" s="133"/>
      <c r="AU366" s="133"/>
      <c r="AV366" s="133"/>
      <c r="AW366" s="133"/>
      <c r="AX366" s="133"/>
      <c r="AY366" s="133"/>
      <c r="AZ366" s="133"/>
      <c r="BA366" s="133"/>
      <c r="BB366" s="133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32"/>
      <c r="CE366" s="132"/>
      <c r="CF366" s="132"/>
    </row>
    <row r="367" spans="1:84" ht="15.75" customHeight="1">
      <c r="A367" s="134"/>
      <c r="B367" s="132"/>
      <c r="C367" s="132"/>
      <c r="D367" s="132"/>
      <c r="E367" s="132"/>
      <c r="F367" s="132"/>
      <c r="G367" s="133"/>
      <c r="H367" s="133"/>
      <c r="I367" s="133"/>
      <c r="J367" s="133"/>
      <c r="K367" s="133"/>
      <c r="L367" s="133"/>
      <c r="M367" s="133"/>
      <c r="N367" s="133"/>
      <c r="O367" s="133"/>
      <c r="P367" s="133"/>
      <c r="Q367" s="133"/>
      <c r="R367" s="133"/>
      <c r="S367" s="133"/>
      <c r="T367" s="133"/>
      <c r="U367" s="133"/>
      <c r="V367" s="133"/>
      <c r="W367" s="133"/>
      <c r="X367" s="133"/>
      <c r="Y367" s="133"/>
      <c r="Z367" s="133"/>
      <c r="AA367" s="133"/>
      <c r="AB367" s="133"/>
      <c r="AC367" s="133"/>
      <c r="AD367" s="133"/>
      <c r="AE367" s="133"/>
      <c r="AF367" s="133"/>
      <c r="AG367" s="133"/>
      <c r="AH367" s="133"/>
      <c r="AI367" s="133"/>
      <c r="AJ367" s="133"/>
      <c r="AK367" s="133"/>
      <c r="AL367" s="133"/>
      <c r="AM367" s="133"/>
      <c r="AN367" s="133"/>
      <c r="AO367" s="133"/>
      <c r="AP367" s="133"/>
      <c r="AQ367" s="133"/>
      <c r="AR367" s="133"/>
      <c r="AS367" s="133"/>
      <c r="AT367" s="133"/>
      <c r="AU367" s="133"/>
      <c r="AV367" s="133"/>
      <c r="AW367" s="133"/>
      <c r="AX367" s="133"/>
      <c r="AY367" s="133"/>
      <c r="AZ367" s="133"/>
      <c r="BA367" s="133"/>
      <c r="BB367" s="133"/>
      <c r="BC367" s="132"/>
      <c r="BD367" s="132"/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32"/>
      <c r="BP367" s="132"/>
      <c r="BQ367" s="132"/>
      <c r="BR367" s="132"/>
      <c r="BS367" s="132"/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32"/>
      <c r="CE367" s="132"/>
      <c r="CF367" s="132"/>
    </row>
    <row r="368" spans="1:84" ht="15.75" customHeight="1">
      <c r="A368" s="134"/>
      <c r="B368" s="132"/>
      <c r="C368" s="132"/>
      <c r="D368" s="132"/>
      <c r="E368" s="132"/>
      <c r="F368" s="132"/>
      <c r="G368" s="133"/>
      <c r="H368" s="133"/>
      <c r="I368" s="133"/>
      <c r="J368" s="133"/>
      <c r="K368" s="133"/>
      <c r="L368" s="133"/>
      <c r="M368" s="133"/>
      <c r="N368" s="133"/>
      <c r="O368" s="133"/>
      <c r="P368" s="133"/>
      <c r="Q368" s="133"/>
      <c r="R368" s="133"/>
      <c r="S368" s="133"/>
      <c r="T368" s="133"/>
      <c r="U368" s="133"/>
      <c r="V368" s="133"/>
      <c r="W368" s="133"/>
      <c r="X368" s="133"/>
      <c r="Y368" s="133"/>
      <c r="Z368" s="133"/>
      <c r="AA368" s="133"/>
      <c r="AB368" s="133"/>
      <c r="AC368" s="133"/>
      <c r="AD368" s="133"/>
      <c r="AE368" s="133"/>
      <c r="AF368" s="133"/>
      <c r="AG368" s="133"/>
      <c r="AH368" s="133"/>
      <c r="AI368" s="133"/>
      <c r="AJ368" s="133"/>
      <c r="AK368" s="133"/>
      <c r="AL368" s="133"/>
      <c r="AM368" s="133"/>
      <c r="AN368" s="133"/>
      <c r="AO368" s="133"/>
      <c r="AP368" s="133"/>
      <c r="AQ368" s="133"/>
      <c r="AR368" s="133"/>
      <c r="AS368" s="133"/>
      <c r="AT368" s="133"/>
      <c r="AU368" s="133"/>
      <c r="AV368" s="133"/>
      <c r="AW368" s="133"/>
      <c r="AX368" s="133"/>
      <c r="AY368" s="133"/>
      <c r="AZ368" s="133"/>
      <c r="BA368" s="133"/>
      <c r="BB368" s="133"/>
      <c r="BC368" s="132"/>
      <c r="BD368" s="132"/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32"/>
      <c r="BP368" s="132"/>
      <c r="BQ368" s="132"/>
      <c r="BR368" s="132"/>
      <c r="BS368" s="132"/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32"/>
      <c r="CE368" s="132"/>
      <c r="CF368" s="132"/>
    </row>
    <row r="369" spans="1:84" ht="15.75" customHeight="1">
      <c r="A369" s="134"/>
      <c r="B369" s="132"/>
      <c r="C369" s="132"/>
      <c r="D369" s="132"/>
      <c r="E369" s="132"/>
      <c r="F369" s="132"/>
      <c r="G369" s="133"/>
      <c r="H369" s="133"/>
      <c r="I369" s="133"/>
      <c r="J369" s="133"/>
      <c r="K369" s="133"/>
      <c r="L369" s="133"/>
      <c r="M369" s="133"/>
      <c r="N369" s="133"/>
      <c r="O369" s="133"/>
      <c r="P369" s="133"/>
      <c r="Q369" s="133"/>
      <c r="R369" s="133"/>
      <c r="S369" s="133"/>
      <c r="T369" s="133"/>
      <c r="U369" s="133"/>
      <c r="V369" s="133"/>
      <c r="W369" s="133"/>
      <c r="X369" s="133"/>
      <c r="Y369" s="133"/>
      <c r="Z369" s="133"/>
      <c r="AA369" s="133"/>
      <c r="AB369" s="133"/>
      <c r="AC369" s="133"/>
      <c r="AD369" s="133"/>
      <c r="AE369" s="133"/>
      <c r="AF369" s="133"/>
      <c r="AG369" s="133"/>
      <c r="AH369" s="133"/>
      <c r="AI369" s="133"/>
      <c r="AJ369" s="133"/>
      <c r="AK369" s="133"/>
      <c r="AL369" s="133"/>
      <c r="AM369" s="133"/>
      <c r="AN369" s="133"/>
      <c r="AO369" s="133"/>
      <c r="AP369" s="133"/>
      <c r="AQ369" s="133"/>
      <c r="AR369" s="133"/>
      <c r="AS369" s="133"/>
      <c r="AT369" s="133"/>
      <c r="AU369" s="133"/>
      <c r="AV369" s="133"/>
      <c r="AW369" s="133"/>
      <c r="AX369" s="133"/>
      <c r="AY369" s="133"/>
      <c r="AZ369" s="133"/>
      <c r="BA369" s="133"/>
      <c r="BB369" s="133"/>
      <c r="BC369" s="132"/>
      <c r="BD369" s="132"/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32"/>
      <c r="BP369" s="132"/>
      <c r="BQ369" s="132"/>
      <c r="BR369" s="132"/>
      <c r="BS369" s="132"/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32"/>
      <c r="CE369" s="132"/>
      <c r="CF369" s="132"/>
    </row>
    <row r="370" spans="1:84" ht="15.75" customHeight="1">
      <c r="A370" s="134"/>
      <c r="B370" s="132"/>
      <c r="C370" s="132"/>
      <c r="D370" s="132"/>
      <c r="E370" s="132"/>
      <c r="F370" s="132"/>
      <c r="G370" s="133"/>
      <c r="H370" s="133"/>
      <c r="I370" s="133"/>
      <c r="J370" s="133"/>
      <c r="K370" s="133"/>
      <c r="L370" s="133"/>
      <c r="M370" s="133"/>
      <c r="N370" s="133"/>
      <c r="O370" s="133"/>
      <c r="P370" s="133"/>
      <c r="Q370" s="133"/>
      <c r="R370" s="133"/>
      <c r="S370" s="133"/>
      <c r="T370" s="133"/>
      <c r="U370" s="133"/>
      <c r="V370" s="133"/>
      <c r="W370" s="133"/>
      <c r="X370" s="133"/>
      <c r="Y370" s="133"/>
      <c r="Z370" s="133"/>
      <c r="AA370" s="133"/>
      <c r="AB370" s="133"/>
      <c r="AC370" s="133"/>
      <c r="AD370" s="133"/>
      <c r="AE370" s="133"/>
      <c r="AF370" s="133"/>
      <c r="AG370" s="133"/>
      <c r="AH370" s="133"/>
      <c r="AI370" s="133"/>
      <c r="AJ370" s="133"/>
      <c r="AK370" s="133"/>
      <c r="AL370" s="133"/>
      <c r="AM370" s="133"/>
      <c r="AN370" s="133"/>
      <c r="AO370" s="133"/>
      <c r="AP370" s="133"/>
      <c r="AQ370" s="133"/>
      <c r="AR370" s="133"/>
      <c r="AS370" s="133"/>
      <c r="AT370" s="133"/>
      <c r="AU370" s="133"/>
      <c r="AV370" s="133"/>
      <c r="AW370" s="133"/>
      <c r="AX370" s="133"/>
      <c r="AY370" s="133"/>
      <c r="AZ370" s="133"/>
      <c r="BA370" s="133"/>
      <c r="BB370" s="133"/>
      <c r="BC370" s="132"/>
      <c r="BD370" s="132"/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32"/>
      <c r="BP370" s="132"/>
      <c r="BQ370" s="132"/>
      <c r="BR370" s="132"/>
      <c r="BS370" s="132"/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32"/>
      <c r="CE370" s="132"/>
      <c r="CF370" s="132"/>
    </row>
    <row r="371" spans="1:84" ht="15.75" customHeight="1">
      <c r="A371" s="134"/>
      <c r="B371" s="132"/>
      <c r="C371" s="132"/>
      <c r="D371" s="132"/>
      <c r="E371" s="132"/>
      <c r="F371" s="132"/>
      <c r="G371" s="133"/>
      <c r="H371" s="133"/>
      <c r="I371" s="133"/>
      <c r="J371" s="133"/>
      <c r="K371" s="133"/>
      <c r="L371" s="133"/>
      <c r="M371" s="133"/>
      <c r="N371" s="133"/>
      <c r="O371" s="133"/>
      <c r="P371" s="133"/>
      <c r="Q371" s="133"/>
      <c r="R371" s="133"/>
      <c r="S371" s="133"/>
      <c r="T371" s="133"/>
      <c r="U371" s="133"/>
      <c r="V371" s="133"/>
      <c r="W371" s="133"/>
      <c r="X371" s="133"/>
      <c r="Y371" s="133"/>
      <c r="Z371" s="133"/>
      <c r="AA371" s="133"/>
      <c r="AB371" s="133"/>
      <c r="AC371" s="133"/>
      <c r="AD371" s="133"/>
      <c r="AE371" s="133"/>
      <c r="AF371" s="133"/>
      <c r="AG371" s="133"/>
      <c r="AH371" s="133"/>
      <c r="AI371" s="133"/>
      <c r="AJ371" s="133"/>
      <c r="AK371" s="133"/>
      <c r="AL371" s="133"/>
      <c r="AM371" s="133"/>
      <c r="AN371" s="133"/>
      <c r="AO371" s="133"/>
      <c r="AP371" s="133"/>
      <c r="AQ371" s="133"/>
      <c r="AR371" s="133"/>
      <c r="AS371" s="133"/>
      <c r="AT371" s="133"/>
      <c r="AU371" s="133"/>
      <c r="AV371" s="133"/>
      <c r="AW371" s="133"/>
      <c r="AX371" s="133"/>
      <c r="AY371" s="133"/>
      <c r="AZ371" s="133"/>
      <c r="BA371" s="133"/>
      <c r="BB371" s="133"/>
      <c r="BC371" s="132"/>
      <c r="BD371" s="132"/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32"/>
      <c r="BP371" s="132"/>
      <c r="BQ371" s="132"/>
      <c r="BR371" s="132"/>
      <c r="BS371" s="132"/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32"/>
      <c r="CE371" s="132"/>
      <c r="CF371" s="132"/>
    </row>
    <row r="372" spans="1:84" ht="15.75" customHeight="1">
      <c r="A372" s="134"/>
      <c r="B372" s="132"/>
      <c r="C372" s="132"/>
      <c r="D372" s="132"/>
      <c r="E372" s="132"/>
      <c r="F372" s="132"/>
      <c r="G372" s="133"/>
      <c r="H372" s="133"/>
      <c r="I372" s="133"/>
      <c r="J372" s="133"/>
      <c r="K372" s="133"/>
      <c r="L372" s="133"/>
      <c r="M372" s="133"/>
      <c r="N372" s="133"/>
      <c r="O372" s="133"/>
      <c r="P372" s="133"/>
      <c r="Q372" s="133"/>
      <c r="R372" s="133"/>
      <c r="S372" s="133"/>
      <c r="T372" s="133"/>
      <c r="U372" s="133"/>
      <c r="V372" s="133"/>
      <c r="W372" s="133"/>
      <c r="X372" s="133"/>
      <c r="Y372" s="133"/>
      <c r="Z372" s="133"/>
      <c r="AA372" s="133"/>
      <c r="AB372" s="133"/>
      <c r="AC372" s="133"/>
      <c r="AD372" s="133"/>
      <c r="AE372" s="133"/>
      <c r="AF372" s="133"/>
      <c r="AG372" s="133"/>
      <c r="AH372" s="133"/>
      <c r="AI372" s="133"/>
      <c r="AJ372" s="133"/>
      <c r="AK372" s="133"/>
      <c r="AL372" s="133"/>
      <c r="AM372" s="133"/>
      <c r="AN372" s="133"/>
      <c r="AO372" s="133"/>
      <c r="AP372" s="133"/>
      <c r="AQ372" s="133"/>
      <c r="AR372" s="133"/>
      <c r="AS372" s="133"/>
      <c r="AT372" s="133"/>
      <c r="AU372" s="133"/>
      <c r="AV372" s="133"/>
      <c r="AW372" s="133"/>
      <c r="AX372" s="133"/>
      <c r="AY372" s="133"/>
      <c r="AZ372" s="133"/>
      <c r="BA372" s="133"/>
      <c r="BB372" s="133"/>
      <c r="BC372" s="132"/>
      <c r="BD372" s="132"/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32"/>
      <c r="BP372" s="132"/>
      <c r="BQ372" s="132"/>
      <c r="BR372" s="132"/>
      <c r="BS372" s="132"/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32"/>
      <c r="CE372" s="132"/>
      <c r="CF372" s="132"/>
    </row>
    <row r="373" spans="1:84" ht="15.75" customHeight="1">
      <c r="A373" s="134"/>
      <c r="B373" s="132"/>
      <c r="C373" s="132"/>
      <c r="D373" s="132"/>
      <c r="E373" s="132"/>
      <c r="F373" s="132"/>
      <c r="G373" s="133"/>
      <c r="H373" s="133"/>
      <c r="I373" s="133"/>
      <c r="J373" s="133"/>
      <c r="K373" s="133"/>
      <c r="L373" s="133"/>
      <c r="M373" s="133"/>
      <c r="N373" s="133"/>
      <c r="O373" s="133"/>
      <c r="P373" s="133"/>
      <c r="Q373" s="133"/>
      <c r="R373" s="133"/>
      <c r="S373" s="133"/>
      <c r="T373" s="133"/>
      <c r="U373" s="133"/>
      <c r="V373" s="133"/>
      <c r="W373" s="133"/>
      <c r="X373" s="133"/>
      <c r="Y373" s="133"/>
      <c r="Z373" s="133"/>
      <c r="AA373" s="133"/>
      <c r="AB373" s="133"/>
      <c r="AC373" s="133"/>
      <c r="AD373" s="133"/>
      <c r="AE373" s="133"/>
      <c r="AF373" s="133"/>
      <c r="AG373" s="133"/>
      <c r="AH373" s="133"/>
      <c r="AI373" s="133"/>
      <c r="AJ373" s="133"/>
      <c r="AK373" s="133"/>
      <c r="AL373" s="133"/>
      <c r="AM373" s="133"/>
      <c r="AN373" s="133"/>
      <c r="AO373" s="133"/>
      <c r="AP373" s="133"/>
      <c r="AQ373" s="133"/>
      <c r="AR373" s="133"/>
      <c r="AS373" s="133"/>
      <c r="AT373" s="133"/>
      <c r="AU373" s="133"/>
      <c r="AV373" s="133"/>
      <c r="AW373" s="133"/>
      <c r="AX373" s="133"/>
      <c r="AY373" s="133"/>
      <c r="AZ373" s="133"/>
      <c r="BA373" s="133"/>
      <c r="BB373" s="133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32"/>
      <c r="CE373" s="132"/>
      <c r="CF373" s="132"/>
    </row>
    <row r="374" spans="1:84" ht="15.75" customHeight="1">
      <c r="A374" s="134"/>
      <c r="B374" s="132"/>
      <c r="C374" s="132"/>
      <c r="D374" s="132"/>
      <c r="E374" s="132"/>
      <c r="F374" s="132"/>
      <c r="G374" s="133"/>
      <c r="H374" s="133"/>
      <c r="I374" s="133"/>
      <c r="J374" s="133"/>
      <c r="K374" s="133"/>
      <c r="L374" s="133"/>
      <c r="M374" s="133"/>
      <c r="N374" s="133"/>
      <c r="O374" s="133"/>
      <c r="P374" s="133"/>
      <c r="Q374" s="133"/>
      <c r="R374" s="133"/>
      <c r="S374" s="133"/>
      <c r="T374" s="133"/>
      <c r="U374" s="133"/>
      <c r="V374" s="133"/>
      <c r="W374" s="133"/>
      <c r="X374" s="133"/>
      <c r="Y374" s="133"/>
      <c r="Z374" s="133"/>
      <c r="AA374" s="133"/>
      <c r="AB374" s="133"/>
      <c r="AC374" s="133"/>
      <c r="AD374" s="133"/>
      <c r="AE374" s="133"/>
      <c r="AF374" s="133"/>
      <c r="AG374" s="133"/>
      <c r="AH374" s="133"/>
      <c r="AI374" s="133"/>
      <c r="AJ374" s="133"/>
      <c r="AK374" s="133"/>
      <c r="AL374" s="133"/>
      <c r="AM374" s="133"/>
      <c r="AN374" s="133"/>
      <c r="AO374" s="133"/>
      <c r="AP374" s="133"/>
      <c r="AQ374" s="133"/>
      <c r="AR374" s="133"/>
      <c r="AS374" s="133"/>
      <c r="AT374" s="133"/>
      <c r="AU374" s="133"/>
      <c r="AV374" s="133"/>
      <c r="AW374" s="133"/>
      <c r="AX374" s="133"/>
      <c r="AY374" s="133"/>
      <c r="AZ374" s="133"/>
      <c r="BA374" s="133"/>
      <c r="BB374" s="133"/>
      <c r="BC374" s="132"/>
      <c r="BD374" s="132"/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32"/>
      <c r="BP374" s="132"/>
      <c r="BQ374" s="132"/>
      <c r="BR374" s="132"/>
      <c r="BS374" s="132"/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32"/>
      <c r="CE374" s="132"/>
      <c r="CF374" s="132"/>
    </row>
    <row r="375" spans="1:84" ht="15.75" customHeight="1">
      <c r="A375" s="134"/>
      <c r="B375" s="132"/>
      <c r="C375" s="132"/>
      <c r="D375" s="132"/>
      <c r="E375" s="132"/>
      <c r="F375" s="132"/>
      <c r="G375" s="133"/>
      <c r="H375" s="133"/>
      <c r="I375" s="133"/>
      <c r="J375" s="133"/>
      <c r="K375" s="133"/>
      <c r="L375" s="133"/>
      <c r="M375" s="133"/>
      <c r="N375" s="133"/>
      <c r="O375" s="133"/>
      <c r="P375" s="133"/>
      <c r="Q375" s="133"/>
      <c r="R375" s="133"/>
      <c r="S375" s="133"/>
      <c r="T375" s="133"/>
      <c r="U375" s="133"/>
      <c r="V375" s="133"/>
      <c r="W375" s="133"/>
      <c r="X375" s="133"/>
      <c r="Y375" s="133"/>
      <c r="Z375" s="133"/>
      <c r="AA375" s="133"/>
      <c r="AB375" s="133"/>
      <c r="AC375" s="133"/>
      <c r="AD375" s="133"/>
      <c r="AE375" s="133"/>
      <c r="AF375" s="133"/>
      <c r="AG375" s="133"/>
      <c r="AH375" s="133"/>
      <c r="AI375" s="133"/>
      <c r="AJ375" s="133"/>
      <c r="AK375" s="133"/>
      <c r="AL375" s="133"/>
      <c r="AM375" s="133"/>
      <c r="AN375" s="133"/>
      <c r="AO375" s="133"/>
      <c r="AP375" s="133"/>
      <c r="AQ375" s="133"/>
      <c r="AR375" s="133"/>
      <c r="AS375" s="133"/>
      <c r="AT375" s="133"/>
      <c r="AU375" s="133"/>
      <c r="AV375" s="133"/>
      <c r="AW375" s="133"/>
      <c r="AX375" s="133"/>
      <c r="AY375" s="133"/>
      <c r="AZ375" s="133"/>
      <c r="BA375" s="133"/>
      <c r="BB375" s="133"/>
      <c r="BC375" s="132"/>
      <c r="BD375" s="132"/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32"/>
      <c r="BP375" s="132"/>
      <c r="BQ375" s="132"/>
      <c r="BR375" s="132"/>
      <c r="BS375" s="132"/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32"/>
      <c r="CE375" s="132"/>
      <c r="CF375" s="132"/>
    </row>
    <row r="376" spans="1:84" ht="15.75" customHeight="1">
      <c r="A376" s="134"/>
      <c r="B376" s="132"/>
      <c r="C376" s="132"/>
      <c r="D376" s="132"/>
      <c r="E376" s="132"/>
      <c r="F376" s="132"/>
      <c r="G376" s="133"/>
      <c r="H376" s="133"/>
      <c r="I376" s="133"/>
      <c r="J376" s="133"/>
      <c r="K376" s="133"/>
      <c r="L376" s="133"/>
      <c r="M376" s="133"/>
      <c r="N376" s="133"/>
      <c r="O376" s="133"/>
      <c r="P376" s="133"/>
      <c r="Q376" s="133"/>
      <c r="R376" s="133"/>
      <c r="S376" s="133"/>
      <c r="T376" s="133"/>
      <c r="U376" s="133"/>
      <c r="V376" s="133"/>
      <c r="W376" s="133"/>
      <c r="X376" s="133"/>
      <c r="Y376" s="133"/>
      <c r="Z376" s="133"/>
      <c r="AA376" s="133"/>
      <c r="AB376" s="133"/>
      <c r="AC376" s="133"/>
      <c r="AD376" s="133"/>
      <c r="AE376" s="133"/>
      <c r="AF376" s="133"/>
      <c r="AG376" s="133"/>
      <c r="AH376" s="133"/>
      <c r="AI376" s="133"/>
      <c r="AJ376" s="133"/>
      <c r="AK376" s="133"/>
      <c r="AL376" s="133"/>
      <c r="AM376" s="133"/>
      <c r="AN376" s="133"/>
      <c r="AO376" s="133"/>
      <c r="AP376" s="133"/>
      <c r="AQ376" s="133"/>
      <c r="AR376" s="133"/>
      <c r="AS376" s="133"/>
      <c r="AT376" s="133"/>
      <c r="AU376" s="133"/>
      <c r="AV376" s="133"/>
      <c r="AW376" s="133"/>
      <c r="AX376" s="133"/>
      <c r="AY376" s="133"/>
      <c r="AZ376" s="133"/>
      <c r="BA376" s="133"/>
      <c r="BB376" s="133"/>
      <c r="BC376" s="132"/>
      <c r="BD376" s="132"/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32"/>
      <c r="BP376" s="132"/>
      <c r="BQ376" s="132"/>
      <c r="BR376" s="132"/>
      <c r="BS376" s="132"/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32"/>
      <c r="CE376" s="132"/>
      <c r="CF376" s="132"/>
    </row>
    <row r="377" spans="1:84" ht="15.75" customHeight="1">
      <c r="A377" s="134"/>
      <c r="B377" s="132"/>
      <c r="C377" s="132"/>
      <c r="D377" s="132"/>
      <c r="E377" s="132"/>
      <c r="F377" s="132"/>
      <c r="G377" s="133"/>
      <c r="H377" s="133"/>
      <c r="I377" s="133"/>
      <c r="J377" s="133"/>
      <c r="K377" s="133"/>
      <c r="L377" s="133"/>
      <c r="M377" s="133"/>
      <c r="N377" s="133"/>
      <c r="O377" s="133"/>
      <c r="P377" s="133"/>
      <c r="Q377" s="133"/>
      <c r="R377" s="133"/>
      <c r="S377" s="133"/>
      <c r="T377" s="133"/>
      <c r="U377" s="133"/>
      <c r="V377" s="133"/>
      <c r="W377" s="133"/>
      <c r="X377" s="133"/>
      <c r="Y377" s="133"/>
      <c r="Z377" s="133"/>
      <c r="AA377" s="133"/>
      <c r="AB377" s="133"/>
      <c r="AC377" s="133"/>
      <c r="AD377" s="133"/>
      <c r="AE377" s="133"/>
      <c r="AF377" s="133"/>
      <c r="AG377" s="133"/>
      <c r="AH377" s="133"/>
      <c r="AI377" s="133"/>
      <c r="AJ377" s="133"/>
      <c r="AK377" s="133"/>
      <c r="AL377" s="133"/>
      <c r="AM377" s="133"/>
      <c r="AN377" s="133"/>
      <c r="AO377" s="133"/>
      <c r="AP377" s="133"/>
      <c r="AQ377" s="133"/>
      <c r="AR377" s="133"/>
      <c r="AS377" s="133"/>
      <c r="AT377" s="133"/>
      <c r="AU377" s="133"/>
      <c r="AV377" s="133"/>
      <c r="AW377" s="133"/>
      <c r="AX377" s="133"/>
      <c r="AY377" s="133"/>
      <c r="AZ377" s="133"/>
      <c r="BA377" s="133"/>
      <c r="BB377" s="133"/>
      <c r="BC377" s="132"/>
      <c r="BD377" s="132"/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32"/>
      <c r="BP377" s="132"/>
      <c r="BQ377" s="132"/>
      <c r="BR377" s="132"/>
      <c r="BS377" s="132"/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32"/>
      <c r="CE377" s="132"/>
      <c r="CF377" s="132"/>
    </row>
    <row r="378" spans="1:84" ht="15.75" customHeight="1">
      <c r="A378" s="134"/>
      <c r="B378" s="132"/>
      <c r="C378" s="132"/>
      <c r="D378" s="132"/>
      <c r="E378" s="132"/>
      <c r="F378" s="132"/>
      <c r="G378" s="133"/>
      <c r="H378" s="133"/>
      <c r="I378" s="133"/>
      <c r="J378" s="133"/>
      <c r="K378" s="133"/>
      <c r="L378" s="133"/>
      <c r="M378" s="133"/>
      <c r="N378" s="133"/>
      <c r="O378" s="133"/>
      <c r="P378" s="133"/>
      <c r="Q378" s="133"/>
      <c r="R378" s="133"/>
      <c r="S378" s="133"/>
      <c r="T378" s="133"/>
      <c r="U378" s="133"/>
      <c r="V378" s="133"/>
      <c r="W378" s="133"/>
      <c r="X378" s="133"/>
      <c r="Y378" s="133"/>
      <c r="Z378" s="133"/>
      <c r="AA378" s="133"/>
      <c r="AB378" s="133"/>
      <c r="AC378" s="133"/>
      <c r="AD378" s="133"/>
      <c r="AE378" s="133"/>
      <c r="AF378" s="133"/>
      <c r="AG378" s="133"/>
      <c r="AH378" s="133"/>
      <c r="AI378" s="133"/>
      <c r="AJ378" s="133"/>
      <c r="AK378" s="133"/>
      <c r="AL378" s="133"/>
      <c r="AM378" s="133"/>
      <c r="AN378" s="133"/>
      <c r="AO378" s="133"/>
      <c r="AP378" s="133"/>
      <c r="AQ378" s="133"/>
      <c r="AR378" s="133"/>
      <c r="AS378" s="133"/>
      <c r="AT378" s="133"/>
      <c r="AU378" s="133"/>
      <c r="AV378" s="133"/>
      <c r="AW378" s="133"/>
      <c r="AX378" s="133"/>
      <c r="AY378" s="133"/>
      <c r="AZ378" s="133"/>
      <c r="BA378" s="133"/>
      <c r="BB378" s="133"/>
      <c r="BC378" s="132"/>
      <c r="BD378" s="132"/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32"/>
      <c r="BP378" s="132"/>
      <c r="BQ378" s="132"/>
      <c r="BR378" s="132"/>
      <c r="BS378" s="132"/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32"/>
      <c r="CE378" s="132"/>
      <c r="CF378" s="132"/>
    </row>
    <row r="379" spans="1:84" ht="15.75" customHeight="1">
      <c r="A379" s="134"/>
      <c r="B379" s="132"/>
      <c r="C379" s="132"/>
      <c r="D379" s="132"/>
      <c r="E379" s="132"/>
      <c r="F379" s="132"/>
      <c r="G379" s="133"/>
      <c r="H379" s="133"/>
      <c r="I379" s="133"/>
      <c r="J379" s="133"/>
      <c r="K379" s="133"/>
      <c r="L379" s="133"/>
      <c r="M379" s="133"/>
      <c r="N379" s="133"/>
      <c r="O379" s="133"/>
      <c r="P379" s="133"/>
      <c r="Q379" s="133"/>
      <c r="R379" s="133"/>
      <c r="S379" s="133"/>
      <c r="T379" s="133"/>
      <c r="U379" s="133"/>
      <c r="V379" s="133"/>
      <c r="W379" s="133"/>
      <c r="X379" s="133"/>
      <c r="Y379" s="133"/>
      <c r="Z379" s="133"/>
      <c r="AA379" s="133"/>
      <c r="AB379" s="133"/>
      <c r="AC379" s="133"/>
      <c r="AD379" s="133"/>
      <c r="AE379" s="133"/>
      <c r="AF379" s="133"/>
      <c r="AG379" s="133"/>
      <c r="AH379" s="133"/>
      <c r="AI379" s="133"/>
      <c r="AJ379" s="133"/>
      <c r="AK379" s="133"/>
      <c r="AL379" s="133"/>
      <c r="AM379" s="133"/>
      <c r="AN379" s="133"/>
      <c r="AO379" s="133"/>
      <c r="AP379" s="133"/>
      <c r="AQ379" s="133"/>
      <c r="AR379" s="133"/>
      <c r="AS379" s="133"/>
      <c r="AT379" s="133"/>
      <c r="AU379" s="133"/>
      <c r="AV379" s="133"/>
      <c r="AW379" s="133"/>
      <c r="AX379" s="133"/>
      <c r="AY379" s="133"/>
      <c r="AZ379" s="133"/>
      <c r="BA379" s="133"/>
      <c r="BB379" s="133"/>
      <c r="BC379" s="132"/>
      <c r="BD379" s="132"/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32"/>
      <c r="BP379" s="132"/>
      <c r="BQ379" s="132"/>
      <c r="BR379" s="132"/>
      <c r="BS379" s="132"/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32"/>
      <c r="CE379" s="132"/>
      <c r="CF379" s="132"/>
    </row>
    <row r="380" spans="1:84" ht="15.75" customHeight="1">
      <c r="A380" s="134"/>
      <c r="B380" s="132"/>
      <c r="C380" s="132"/>
      <c r="D380" s="132"/>
      <c r="E380" s="132"/>
      <c r="F380" s="132"/>
      <c r="G380" s="133"/>
      <c r="H380" s="133"/>
      <c r="I380" s="133"/>
      <c r="J380" s="133"/>
      <c r="K380" s="133"/>
      <c r="L380" s="133"/>
      <c r="M380" s="133"/>
      <c r="N380" s="133"/>
      <c r="O380" s="133"/>
      <c r="P380" s="133"/>
      <c r="Q380" s="133"/>
      <c r="R380" s="133"/>
      <c r="S380" s="133"/>
      <c r="T380" s="133"/>
      <c r="U380" s="133"/>
      <c r="V380" s="133"/>
      <c r="W380" s="133"/>
      <c r="X380" s="133"/>
      <c r="Y380" s="133"/>
      <c r="Z380" s="133"/>
      <c r="AA380" s="133"/>
      <c r="AB380" s="133"/>
      <c r="AC380" s="133"/>
      <c r="AD380" s="133"/>
      <c r="AE380" s="133"/>
      <c r="AF380" s="133"/>
      <c r="AG380" s="133"/>
      <c r="AH380" s="133"/>
      <c r="AI380" s="133"/>
      <c r="AJ380" s="133"/>
      <c r="AK380" s="133"/>
      <c r="AL380" s="133"/>
      <c r="AM380" s="133"/>
      <c r="AN380" s="133"/>
      <c r="AO380" s="133"/>
      <c r="AP380" s="133"/>
      <c r="AQ380" s="133"/>
      <c r="AR380" s="133"/>
      <c r="AS380" s="133"/>
      <c r="AT380" s="133"/>
      <c r="AU380" s="133"/>
      <c r="AV380" s="133"/>
      <c r="AW380" s="133"/>
      <c r="AX380" s="133"/>
      <c r="AY380" s="133"/>
      <c r="AZ380" s="133"/>
      <c r="BA380" s="133"/>
      <c r="BB380" s="133"/>
      <c r="BC380" s="132"/>
      <c r="BD380" s="132"/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32"/>
      <c r="BP380" s="132"/>
      <c r="BQ380" s="132"/>
      <c r="BR380" s="132"/>
      <c r="BS380" s="132"/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32"/>
      <c r="CE380" s="132"/>
      <c r="CF380" s="132"/>
    </row>
    <row r="381" spans="1:84" ht="15.75" customHeight="1">
      <c r="A381" s="134"/>
      <c r="B381" s="132"/>
      <c r="C381" s="132"/>
      <c r="D381" s="132"/>
      <c r="E381" s="132"/>
      <c r="F381" s="132"/>
      <c r="G381" s="133"/>
      <c r="H381" s="133"/>
      <c r="I381" s="133"/>
      <c r="J381" s="133"/>
      <c r="K381" s="133"/>
      <c r="L381" s="133"/>
      <c r="M381" s="133"/>
      <c r="N381" s="133"/>
      <c r="O381" s="133"/>
      <c r="P381" s="133"/>
      <c r="Q381" s="133"/>
      <c r="R381" s="133"/>
      <c r="S381" s="133"/>
      <c r="T381" s="133"/>
      <c r="U381" s="133"/>
      <c r="V381" s="133"/>
      <c r="W381" s="133"/>
      <c r="X381" s="133"/>
      <c r="Y381" s="133"/>
      <c r="Z381" s="133"/>
      <c r="AA381" s="133"/>
      <c r="AB381" s="133"/>
      <c r="AC381" s="133"/>
      <c r="AD381" s="133"/>
      <c r="AE381" s="133"/>
      <c r="AF381" s="133"/>
      <c r="AG381" s="133"/>
      <c r="AH381" s="133"/>
      <c r="AI381" s="133"/>
      <c r="AJ381" s="133"/>
      <c r="AK381" s="133"/>
      <c r="AL381" s="133"/>
      <c r="AM381" s="133"/>
      <c r="AN381" s="133"/>
      <c r="AO381" s="133"/>
      <c r="AP381" s="133"/>
      <c r="AQ381" s="133"/>
      <c r="AR381" s="133"/>
      <c r="AS381" s="133"/>
      <c r="AT381" s="133"/>
      <c r="AU381" s="133"/>
      <c r="AV381" s="133"/>
      <c r="AW381" s="133"/>
      <c r="AX381" s="133"/>
      <c r="AY381" s="133"/>
      <c r="AZ381" s="133"/>
      <c r="BA381" s="133"/>
      <c r="BB381" s="133"/>
      <c r="BC381" s="132"/>
      <c r="BD381" s="132"/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32"/>
      <c r="BP381" s="132"/>
      <c r="BQ381" s="132"/>
      <c r="BR381" s="132"/>
      <c r="BS381" s="132"/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32"/>
      <c r="CE381" s="132"/>
      <c r="CF381" s="132"/>
    </row>
    <row r="382" spans="1:84" ht="15.75" customHeight="1">
      <c r="A382" s="134"/>
      <c r="B382" s="132"/>
      <c r="C382" s="132"/>
      <c r="D382" s="132"/>
      <c r="E382" s="132"/>
      <c r="F382" s="132"/>
      <c r="G382" s="133"/>
      <c r="H382" s="133"/>
      <c r="I382" s="133"/>
      <c r="J382" s="133"/>
      <c r="K382" s="133"/>
      <c r="L382" s="133"/>
      <c r="M382" s="133"/>
      <c r="N382" s="133"/>
      <c r="O382" s="133"/>
      <c r="P382" s="133"/>
      <c r="Q382" s="133"/>
      <c r="R382" s="133"/>
      <c r="S382" s="133"/>
      <c r="T382" s="133"/>
      <c r="U382" s="133"/>
      <c r="V382" s="133"/>
      <c r="W382" s="133"/>
      <c r="X382" s="133"/>
      <c r="Y382" s="133"/>
      <c r="Z382" s="133"/>
      <c r="AA382" s="133"/>
      <c r="AB382" s="133"/>
      <c r="AC382" s="133"/>
      <c r="AD382" s="133"/>
      <c r="AE382" s="133"/>
      <c r="AF382" s="133"/>
      <c r="AG382" s="133"/>
      <c r="AH382" s="133"/>
      <c r="AI382" s="133"/>
      <c r="AJ382" s="133"/>
      <c r="AK382" s="133"/>
      <c r="AL382" s="133"/>
      <c r="AM382" s="133"/>
      <c r="AN382" s="133"/>
      <c r="AO382" s="133"/>
      <c r="AP382" s="133"/>
      <c r="AQ382" s="133"/>
      <c r="AR382" s="133"/>
      <c r="AS382" s="133"/>
      <c r="AT382" s="133"/>
      <c r="AU382" s="133"/>
      <c r="AV382" s="133"/>
      <c r="AW382" s="133"/>
      <c r="AX382" s="133"/>
      <c r="AY382" s="133"/>
      <c r="AZ382" s="133"/>
      <c r="BA382" s="133"/>
      <c r="BB382" s="133"/>
      <c r="BC382" s="132"/>
      <c r="BD382" s="132"/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32"/>
      <c r="BP382" s="132"/>
      <c r="BQ382" s="132"/>
      <c r="BR382" s="132"/>
      <c r="BS382" s="132"/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32"/>
      <c r="CE382" s="132"/>
      <c r="CF382" s="132"/>
    </row>
    <row r="383" spans="1:84" ht="15.75" customHeight="1">
      <c r="A383" s="134"/>
      <c r="B383" s="132"/>
      <c r="C383" s="132"/>
      <c r="D383" s="132"/>
      <c r="E383" s="132"/>
      <c r="F383" s="132"/>
      <c r="G383" s="133"/>
      <c r="H383" s="133"/>
      <c r="I383" s="133"/>
      <c r="J383" s="133"/>
      <c r="K383" s="133"/>
      <c r="L383" s="133"/>
      <c r="M383" s="133"/>
      <c r="N383" s="133"/>
      <c r="O383" s="133"/>
      <c r="P383" s="133"/>
      <c r="Q383" s="133"/>
      <c r="R383" s="133"/>
      <c r="S383" s="133"/>
      <c r="T383" s="133"/>
      <c r="U383" s="133"/>
      <c r="V383" s="133"/>
      <c r="W383" s="133"/>
      <c r="X383" s="133"/>
      <c r="Y383" s="133"/>
      <c r="Z383" s="133"/>
      <c r="AA383" s="133"/>
      <c r="AB383" s="133"/>
      <c r="AC383" s="133"/>
      <c r="AD383" s="133"/>
      <c r="AE383" s="133"/>
      <c r="AF383" s="133"/>
      <c r="AG383" s="133"/>
      <c r="AH383" s="133"/>
      <c r="AI383" s="133"/>
      <c r="AJ383" s="133"/>
      <c r="AK383" s="133"/>
      <c r="AL383" s="133"/>
      <c r="AM383" s="133"/>
      <c r="AN383" s="133"/>
      <c r="AO383" s="133"/>
      <c r="AP383" s="133"/>
      <c r="AQ383" s="133"/>
      <c r="AR383" s="133"/>
      <c r="AS383" s="133"/>
      <c r="AT383" s="133"/>
      <c r="AU383" s="133"/>
      <c r="AV383" s="133"/>
      <c r="AW383" s="133"/>
      <c r="AX383" s="133"/>
      <c r="AY383" s="133"/>
      <c r="AZ383" s="133"/>
      <c r="BA383" s="133"/>
      <c r="BB383" s="133"/>
      <c r="BC383" s="132"/>
      <c r="BD383" s="132"/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32"/>
      <c r="BP383" s="132"/>
      <c r="BQ383" s="132"/>
      <c r="BR383" s="132"/>
      <c r="BS383" s="132"/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32"/>
      <c r="CE383" s="132"/>
      <c r="CF383" s="132"/>
    </row>
    <row r="384" spans="1:84" ht="15.75" customHeight="1">
      <c r="A384" s="134"/>
      <c r="B384" s="132"/>
      <c r="C384" s="132"/>
      <c r="D384" s="132"/>
      <c r="E384" s="132"/>
      <c r="F384" s="132"/>
      <c r="G384" s="133"/>
      <c r="H384" s="133"/>
      <c r="I384" s="133"/>
      <c r="J384" s="133"/>
      <c r="K384" s="133"/>
      <c r="L384" s="133"/>
      <c r="M384" s="133"/>
      <c r="N384" s="133"/>
      <c r="O384" s="133"/>
      <c r="P384" s="133"/>
      <c r="Q384" s="133"/>
      <c r="R384" s="133"/>
      <c r="S384" s="133"/>
      <c r="T384" s="133"/>
      <c r="U384" s="133"/>
      <c r="V384" s="133"/>
      <c r="W384" s="133"/>
      <c r="X384" s="133"/>
      <c r="Y384" s="133"/>
      <c r="Z384" s="133"/>
      <c r="AA384" s="133"/>
      <c r="AB384" s="133"/>
      <c r="AC384" s="133"/>
      <c r="AD384" s="133"/>
      <c r="AE384" s="133"/>
      <c r="AF384" s="133"/>
      <c r="AG384" s="133"/>
      <c r="AH384" s="133"/>
      <c r="AI384" s="133"/>
      <c r="AJ384" s="133"/>
      <c r="AK384" s="133"/>
      <c r="AL384" s="133"/>
      <c r="AM384" s="133"/>
      <c r="AN384" s="133"/>
      <c r="AO384" s="133"/>
      <c r="AP384" s="133"/>
      <c r="AQ384" s="133"/>
      <c r="AR384" s="133"/>
      <c r="AS384" s="133"/>
      <c r="AT384" s="133"/>
      <c r="AU384" s="133"/>
      <c r="AV384" s="133"/>
      <c r="AW384" s="133"/>
      <c r="AX384" s="133"/>
      <c r="AY384" s="133"/>
      <c r="AZ384" s="133"/>
      <c r="BA384" s="133"/>
      <c r="BB384" s="133"/>
      <c r="BC384" s="132"/>
      <c r="BD384" s="132"/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32"/>
      <c r="BP384" s="132"/>
      <c r="BQ384" s="132"/>
      <c r="BR384" s="132"/>
      <c r="BS384" s="132"/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32"/>
      <c r="CE384" s="132"/>
      <c r="CF384" s="132"/>
    </row>
    <row r="385" spans="1:84" ht="15.75" customHeight="1">
      <c r="A385" s="134"/>
      <c r="B385" s="132"/>
      <c r="C385" s="132"/>
      <c r="D385" s="132"/>
      <c r="E385" s="132"/>
      <c r="F385" s="132"/>
      <c r="G385" s="133"/>
      <c r="H385" s="133"/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33"/>
      <c r="AG385" s="133"/>
      <c r="AH385" s="133"/>
      <c r="AI385" s="133"/>
      <c r="AJ385" s="133"/>
      <c r="AK385" s="133"/>
      <c r="AL385" s="133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2"/>
      <c r="BD385" s="132"/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32"/>
      <c r="BP385" s="132"/>
      <c r="BQ385" s="132"/>
      <c r="BR385" s="132"/>
      <c r="BS385" s="132"/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32"/>
      <c r="CE385" s="132"/>
      <c r="CF385" s="132"/>
    </row>
    <row r="386" spans="1:84" ht="15.75" customHeight="1">
      <c r="A386" s="134"/>
      <c r="B386" s="132"/>
      <c r="C386" s="132"/>
      <c r="D386" s="132"/>
      <c r="E386" s="132"/>
      <c r="F386" s="132"/>
      <c r="G386" s="133"/>
      <c r="H386" s="133"/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33"/>
      <c r="AG386" s="133"/>
      <c r="AH386" s="133"/>
      <c r="AI386" s="133"/>
      <c r="AJ386" s="133"/>
      <c r="AK386" s="133"/>
      <c r="AL386" s="133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2"/>
      <c r="BD386" s="132"/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32"/>
      <c r="BP386" s="132"/>
      <c r="BQ386" s="132"/>
      <c r="BR386" s="132"/>
      <c r="BS386" s="132"/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32"/>
      <c r="CE386" s="132"/>
      <c r="CF386" s="132"/>
    </row>
    <row r="387" spans="1:84" ht="15.75" customHeight="1">
      <c r="A387" s="134"/>
      <c r="B387" s="132"/>
      <c r="C387" s="132"/>
      <c r="D387" s="132"/>
      <c r="E387" s="132"/>
      <c r="F387" s="132"/>
      <c r="G387" s="133"/>
      <c r="H387" s="133"/>
      <c r="I387" s="133"/>
      <c r="J387" s="133"/>
      <c r="K387" s="133"/>
      <c r="L387" s="133"/>
      <c r="M387" s="133"/>
      <c r="N387" s="133"/>
      <c r="O387" s="133"/>
      <c r="P387" s="133"/>
      <c r="Q387" s="133"/>
      <c r="R387" s="133"/>
      <c r="S387" s="133"/>
      <c r="T387" s="133"/>
      <c r="U387" s="133"/>
      <c r="V387" s="133"/>
      <c r="W387" s="133"/>
      <c r="X387" s="133"/>
      <c r="Y387" s="133"/>
      <c r="Z387" s="133"/>
      <c r="AA387" s="133"/>
      <c r="AB387" s="133"/>
      <c r="AC387" s="133"/>
      <c r="AD387" s="133"/>
      <c r="AE387" s="133"/>
      <c r="AF387" s="133"/>
      <c r="AG387" s="133"/>
      <c r="AH387" s="133"/>
      <c r="AI387" s="133"/>
      <c r="AJ387" s="133"/>
      <c r="AK387" s="133"/>
      <c r="AL387" s="133"/>
      <c r="AM387" s="133"/>
      <c r="AN387" s="133"/>
      <c r="AO387" s="133"/>
      <c r="AP387" s="133"/>
      <c r="AQ387" s="133"/>
      <c r="AR387" s="133"/>
      <c r="AS387" s="133"/>
      <c r="AT387" s="133"/>
      <c r="AU387" s="133"/>
      <c r="AV387" s="133"/>
      <c r="AW387" s="133"/>
      <c r="AX387" s="133"/>
      <c r="AY387" s="133"/>
      <c r="AZ387" s="133"/>
      <c r="BA387" s="133"/>
      <c r="BB387" s="133"/>
      <c r="BC387" s="132"/>
      <c r="BD387" s="132"/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32"/>
      <c r="BP387" s="132"/>
      <c r="BQ387" s="132"/>
      <c r="BR387" s="132"/>
      <c r="BS387" s="132"/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32"/>
      <c r="CE387" s="132"/>
      <c r="CF387" s="132"/>
    </row>
    <row r="388" spans="1:84" ht="15.75" customHeight="1">
      <c r="A388" s="134"/>
      <c r="B388" s="132"/>
      <c r="C388" s="132"/>
      <c r="D388" s="132"/>
      <c r="E388" s="132"/>
      <c r="F388" s="132"/>
      <c r="G388" s="133"/>
      <c r="H388" s="133"/>
      <c r="I388" s="133"/>
      <c r="J388" s="133"/>
      <c r="K388" s="133"/>
      <c r="L388" s="133"/>
      <c r="M388" s="133"/>
      <c r="N388" s="133"/>
      <c r="O388" s="133"/>
      <c r="P388" s="133"/>
      <c r="Q388" s="133"/>
      <c r="R388" s="133"/>
      <c r="S388" s="133"/>
      <c r="T388" s="133"/>
      <c r="U388" s="133"/>
      <c r="V388" s="133"/>
      <c r="W388" s="133"/>
      <c r="X388" s="133"/>
      <c r="Y388" s="133"/>
      <c r="Z388" s="133"/>
      <c r="AA388" s="133"/>
      <c r="AB388" s="133"/>
      <c r="AC388" s="133"/>
      <c r="AD388" s="133"/>
      <c r="AE388" s="133"/>
      <c r="AF388" s="133"/>
      <c r="AG388" s="133"/>
      <c r="AH388" s="133"/>
      <c r="AI388" s="133"/>
      <c r="AJ388" s="133"/>
      <c r="AK388" s="133"/>
      <c r="AL388" s="133"/>
      <c r="AM388" s="133"/>
      <c r="AN388" s="133"/>
      <c r="AO388" s="133"/>
      <c r="AP388" s="133"/>
      <c r="AQ388" s="133"/>
      <c r="AR388" s="133"/>
      <c r="AS388" s="133"/>
      <c r="AT388" s="133"/>
      <c r="AU388" s="133"/>
      <c r="AV388" s="133"/>
      <c r="AW388" s="133"/>
      <c r="AX388" s="133"/>
      <c r="AY388" s="133"/>
      <c r="AZ388" s="133"/>
      <c r="BA388" s="133"/>
      <c r="BB388" s="133"/>
      <c r="BC388" s="132"/>
      <c r="BD388" s="132"/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32"/>
      <c r="BP388" s="132"/>
      <c r="BQ388" s="132"/>
      <c r="BR388" s="132"/>
      <c r="BS388" s="132"/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32"/>
      <c r="CE388" s="132"/>
      <c r="CF388" s="132"/>
    </row>
    <row r="389" spans="1:84" ht="15.75" customHeight="1">
      <c r="A389" s="134"/>
      <c r="B389" s="132"/>
      <c r="C389" s="132"/>
      <c r="D389" s="132"/>
      <c r="E389" s="132"/>
      <c r="F389" s="132"/>
      <c r="G389" s="133"/>
      <c r="H389" s="133"/>
      <c r="I389" s="133"/>
      <c r="J389" s="133"/>
      <c r="K389" s="133"/>
      <c r="L389" s="133"/>
      <c r="M389" s="133"/>
      <c r="N389" s="133"/>
      <c r="O389" s="133"/>
      <c r="P389" s="133"/>
      <c r="Q389" s="133"/>
      <c r="R389" s="133"/>
      <c r="S389" s="133"/>
      <c r="T389" s="133"/>
      <c r="U389" s="133"/>
      <c r="V389" s="133"/>
      <c r="W389" s="133"/>
      <c r="X389" s="133"/>
      <c r="Y389" s="133"/>
      <c r="Z389" s="133"/>
      <c r="AA389" s="133"/>
      <c r="AB389" s="133"/>
      <c r="AC389" s="133"/>
      <c r="AD389" s="133"/>
      <c r="AE389" s="133"/>
      <c r="AF389" s="133"/>
      <c r="AG389" s="133"/>
      <c r="AH389" s="133"/>
      <c r="AI389" s="133"/>
      <c r="AJ389" s="133"/>
      <c r="AK389" s="133"/>
      <c r="AL389" s="133"/>
      <c r="AM389" s="133"/>
      <c r="AN389" s="133"/>
      <c r="AO389" s="133"/>
      <c r="AP389" s="133"/>
      <c r="AQ389" s="133"/>
      <c r="AR389" s="133"/>
      <c r="AS389" s="133"/>
      <c r="AT389" s="133"/>
      <c r="AU389" s="133"/>
      <c r="AV389" s="133"/>
      <c r="AW389" s="133"/>
      <c r="AX389" s="133"/>
      <c r="AY389" s="133"/>
      <c r="AZ389" s="133"/>
      <c r="BA389" s="133"/>
      <c r="BB389" s="133"/>
      <c r="BC389" s="132"/>
      <c r="BD389" s="132"/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32"/>
      <c r="BP389" s="132"/>
      <c r="BQ389" s="132"/>
      <c r="BR389" s="132"/>
      <c r="BS389" s="132"/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32"/>
      <c r="CE389" s="132"/>
      <c r="CF389" s="132"/>
    </row>
    <row r="390" spans="1:84" ht="15.75" customHeight="1">
      <c r="A390" s="134"/>
      <c r="B390" s="132"/>
      <c r="C390" s="132"/>
      <c r="D390" s="132"/>
      <c r="E390" s="132"/>
      <c r="F390" s="132"/>
      <c r="G390" s="133"/>
      <c r="H390" s="133"/>
      <c r="I390" s="133"/>
      <c r="J390" s="133"/>
      <c r="K390" s="133"/>
      <c r="L390" s="133"/>
      <c r="M390" s="133"/>
      <c r="N390" s="133"/>
      <c r="O390" s="133"/>
      <c r="P390" s="133"/>
      <c r="Q390" s="133"/>
      <c r="R390" s="133"/>
      <c r="S390" s="133"/>
      <c r="T390" s="133"/>
      <c r="U390" s="133"/>
      <c r="V390" s="133"/>
      <c r="W390" s="133"/>
      <c r="X390" s="133"/>
      <c r="Y390" s="133"/>
      <c r="Z390" s="133"/>
      <c r="AA390" s="133"/>
      <c r="AB390" s="133"/>
      <c r="AC390" s="133"/>
      <c r="AD390" s="133"/>
      <c r="AE390" s="133"/>
      <c r="AF390" s="133"/>
      <c r="AG390" s="133"/>
      <c r="AH390" s="133"/>
      <c r="AI390" s="133"/>
      <c r="AJ390" s="133"/>
      <c r="AK390" s="133"/>
      <c r="AL390" s="133"/>
      <c r="AM390" s="133"/>
      <c r="AN390" s="133"/>
      <c r="AO390" s="133"/>
      <c r="AP390" s="133"/>
      <c r="AQ390" s="133"/>
      <c r="AR390" s="133"/>
      <c r="AS390" s="133"/>
      <c r="AT390" s="133"/>
      <c r="AU390" s="133"/>
      <c r="AV390" s="133"/>
      <c r="AW390" s="133"/>
      <c r="AX390" s="133"/>
      <c r="AY390" s="133"/>
      <c r="AZ390" s="133"/>
      <c r="BA390" s="133"/>
      <c r="BB390" s="133"/>
      <c r="BC390" s="132"/>
      <c r="BD390" s="132"/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32"/>
      <c r="BP390" s="132"/>
      <c r="BQ390" s="132"/>
      <c r="BR390" s="132"/>
      <c r="BS390" s="132"/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32"/>
      <c r="CE390" s="132"/>
      <c r="CF390" s="132"/>
    </row>
    <row r="391" spans="1:84" ht="15.75" customHeight="1">
      <c r="A391" s="134"/>
      <c r="B391" s="132"/>
      <c r="C391" s="132"/>
      <c r="D391" s="132"/>
      <c r="E391" s="132"/>
      <c r="F391" s="132"/>
      <c r="G391" s="133"/>
      <c r="H391" s="133"/>
      <c r="I391" s="133"/>
      <c r="J391" s="133"/>
      <c r="K391" s="133"/>
      <c r="L391" s="133"/>
      <c r="M391" s="133"/>
      <c r="N391" s="133"/>
      <c r="O391" s="133"/>
      <c r="P391" s="133"/>
      <c r="Q391" s="133"/>
      <c r="R391" s="133"/>
      <c r="S391" s="133"/>
      <c r="T391" s="133"/>
      <c r="U391" s="133"/>
      <c r="V391" s="133"/>
      <c r="W391" s="133"/>
      <c r="X391" s="133"/>
      <c r="Y391" s="133"/>
      <c r="Z391" s="133"/>
      <c r="AA391" s="133"/>
      <c r="AB391" s="133"/>
      <c r="AC391" s="133"/>
      <c r="AD391" s="133"/>
      <c r="AE391" s="133"/>
      <c r="AF391" s="133"/>
      <c r="AG391" s="133"/>
      <c r="AH391" s="133"/>
      <c r="AI391" s="133"/>
      <c r="AJ391" s="133"/>
      <c r="AK391" s="133"/>
      <c r="AL391" s="133"/>
      <c r="AM391" s="133"/>
      <c r="AN391" s="133"/>
      <c r="AO391" s="133"/>
      <c r="AP391" s="133"/>
      <c r="AQ391" s="133"/>
      <c r="AR391" s="133"/>
      <c r="AS391" s="133"/>
      <c r="AT391" s="133"/>
      <c r="AU391" s="133"/>
      <c r="AV391" s="133"/>
      <c r="AW391" s="133"/>
      <c r="AX391" s="133"/>
      <c r="AY391" s="133"/>
      <c r="AZ391" s="133"/>
      <c r="BA391" s="133"/>
      <c r="BB391" s="133"/>
      <c r="BC391" s="132"/>
      <c r="BD391" s="132"/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32"/>
      <c r="BP391" s="132"/>
      <c r="BQ391" s="132"/>
      <c r="BR391" s="132"/>
      <c r="BS391" s="132"/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32"/>
      <c r="CE391" s="132"/>
      <c r="CF391" s="132"/>
    </row>
    <row r="392" spans="1:84" ht="15.75" customHeight="1">
      <c r="A392" s="134"/>
      <c r="B392" s="132"/>
      <c r="C392" s="132"/>
      <c r="D392" s="132"/>
      <c r="E392" s="132"/>
      <c r="F392" s="132"/>
      <c r="G392" s="133"/>
      <c r="H392" s="133"/>
      <c r="I392" s="133"/>
      <c r="J392" s="133"/>
      <c r="K392" s="133"/>
      <c r="L392" s="133"/>
      <c r="M392" s="133"/>
      <c r="N392" s="133"/>
      <c r="O392" s="133"/>
      <c r="P392" s="133"/>
      <c r="Q392" s="133"/>
      <c r="R392" s="133"/>
      <c r="S392" s="133"/>
      <c r="T392" s="133"/>
      <c r="U392" s="133"/>
      <c r="V392" s="133"/>
      <c r="W392" s="133"/>
      <c r="X392" s="133"/>
      <c r="Y392" s="133"/>
      <c r="Z392" s="133"/>
      <c r="AA392" s="133"/>
      <c r="AB392" s="133"/>
      <c r="AC392" s="133"/>
      <c r="AD392" s="133"/>
      <c r="AE392" s="133"/>
      <c r="AF392" s="133"/>
      <c r="AG392" s="133"/>
      <c r="AH392" s="133"/>
      <c r="AI392" s="133"/>
      <c r="AJ392" s="133"/>
      <c r="AK392" s="133"/>
      <c r="AL392" s="133"/>
      <c r="AM392" s="133"/>
      <c r="AN392" s="133"/>
      <c r="AO392" s="133"/>
      <c r="AP392" s="133"/>
      <c r="AQ392" s="133"/>
      <c r="AR392" s="133"/>
      <c r="AS392" s="133"/>
      <c r="AT392" s="133"/>
      <c r="AU392" s="133"/>
      <c r="AV392" s="133"/>
      <c r="AW392" s="133"/>
      <c r="AX392" s="133"/>
      <c r="AY392" s="133"/>
      <c r="AZ392" s="133"/>
      <c r="BA392" s="133"/>
      <c r="BB392" s="133"/>
      <c r="BC392" s="132"/>
      <c r="BD392" s="132"/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32"/>
      <c r="BP392" s="132"/>
      <c r="BQ392" s="132"/>
      <c r="BR392" s="132"/>
      <c r="BS392" s="132"/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32"/>
      <c r="CE392" s="132"/>
      <c r="CF392" s="132"/>
    </row>
    <row r="393" spans="1:84" ht="15.75" customHeight="1">
      <c r="A393" s="134"/>
      <c r="B393" s="132"/>
      <c r="C393" s="132"/>
      <c r="D393" s="132"/>
      <c r="E393" s="132"/>
      <c r="F393" s="132"/>
      <c r="G393" s="133"/>
      <c r="H393" s="133"/>
      <c r="I393" s="133"/>
      <c r="J393" s="133"/>
      <c r="K393" s="133"/>
      <c r="L393" s="133"/>
      <c r="M393" s="133"/>
      <c r="N393" s="133"/>
      <c r="O393" s="133"/>
      <c r="P393" s="133"/>
      <c r="Q393" s="133"/>
      <c r="R393" s="133"/>
      <c r="S393" s="133"/>
      <c r="T393" s="133"/>
      <c r="U393" s="133"/>
      <c r="V393" s="133"/>
      <c r="W393" s="133"/>
      <c r="X393" s="133"/>
      <c r="Y393" s="133"/>
      <c r="Z393" s="133"/>
      <c r="AA393" s="133"/>
      <c r="AB393" s="133"/>
      <c r="AC393" s="133"/>
      <c r="AD393" s="133"/>
      <c r="AE393" s="133"/>
      <c r="AF393" s="133"/>
      <c r="AG393" s="133"/>
      <c r="AH393" s="133"/>
      <c r="AI393" s="133"/>
      <c r="AJ393" s="133"/>
      <c r="AK393" s="133"/>
      <c r="AL393" s="133"/>
      <c r="AM393" s="133"/>
      <c r="AN393" s="133"/>
      <c r="AO393" s="133"/>
      <c r="AP393" s="133"/>
      <c r="AQ393" s="133"/>
      <c r="AR393" s="133"/>
      <c r="AS393" s="133"/>
      <c r="AT393" s="133"/>
      <c r="AU393" s="133"/>
      <c r="AV393" s="133"/>
      <c r="AW393" s="133"/>
      <c r="AX393" s="133"/>
      <c r="AY393" s="133"/>
      <c r="AZ393" s="133"/>
      <c r="BA393" s="133"/>
      <c r="BB393" s="133"/>
      <c r="BC393" s="132"/>
      <c r="BD393" s="132"/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32"/>
      <c r="BP393" s="132"/>
      <c r="BQ393" s="132"/>
      <c r="BR393" s="132"/>
      <c r="BS393" s="132"/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32"/>
      <c r="CE393" s="132"/>
      <c r="CF393" s="132"/>
    </row>
    <row r="394" spans="1:84" ht="15.75" customHeight="1">
      <c r="A394" s="134"/>
      <c r="B394" s="132"/>
      <c r="C394" s="132"/>
      <c r="D394" s="132"/>
      <c r="E394" s="132"/>
      <c r="F394" s="132"/>
      <c r="G394" s="133"/>
      <c r="H394" s="133"/>
      <c r="I394" s="133"/>
      <c r="J394" s="133"/>
      <c r="K394" s="133"/>
      <c r="L394" s="133"/>
      <c r="M394" s="133"/>
      <c r="N394" s="133"/>
      <c r="O394" s="133"/>
      <c r="P394" s="133"/>
      <c r="Q394" s="133"/>
      <c r="R394" s="133"/>
      <c r="S394" s="133"/>
      <c r="T394" s="133"/>
      <c r="U394" s="133"/>
      <c r="V394" s="133"/>
      <c r="W394" s="133"/>
      <c r="X394" s="133"/>
      <c r="Y394" s="133"/>
      <c r="Z394" s="133"/>
      <c r="AA394" s="133"/>
      <c r="AB394" s="133"/>
      <c r="AC394" s="133"/>
      <c r="AD394" s="133"/>
      <c r="AE394" s="133"/>
      <c r="AF394" s="133"/>
      <c r="AG394" s="133"/>
      <c r="AH394" s="133"/>
      <c r="AI394" s="133"/>
      <c r="AJ394" s="133"/>
      <c r="AK394" s="133"/>
      <c r="AL394" s="133"/>
      <c r="AM394" s="133"/>
      <c r="AN394" s="133"/>
      <c r="AO394" s="133"/>
      <c r="AP394" s="133"/>
      <c r="AQ394" s="133"/>
      <c r="AR394" s="133"/>
      <c r="AS394" s="133"/>
      <c r="AT394" s="133"/>
      <c r="AU394" s="133"/>
      <c r="AV394" s="133"/>
      <c r="AW394" s="133"/>
      <c r="AX394" s="133"/>
      <c r="AY394" s="133"/>
      <c r="AZ394" s="133"/>
      <c r="BA394" s="133"/>
      <c r="BB394" s="133"/>
      <c r="BC394" s="132"/>
      <c r="BD394" s="132"/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32"/>
      <c r="BP394" s="132"/>
      <c r="BQ394" s="132"/>
      <c r="BR394" s="132"/>
      <c r="BS394" s="132"/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32"/>
      <c r="CE394" s="132"/>
      <c r="CF394" s="132"/>
    </row>
    <row r="395" spans="1:84" ht="15.75" customHeight="1">
      <c r="A395" s="134"/>
      <c r="B395" s="132"/>
      <c r="C395" s="132"/>
      <c r="D395" s="132"/>
      <c r="E395" s="132"/>
      <c r="F395" s="132"/>
      <c r="G395" s="133"/>
      <c r="H395" s="133"/>
      <c r="I395" s="133"/>
      <c r="J395" s="133"/>
      <c r="K395" s="133"/>
      <c r="L395" s="133"/>
      <c r="M395" s="133"/>
      <c r="N395" s="133"/>
      <c r="O395" s="133"/>
      <c r="P395" s="133"/>
      <c r="Q395" s="133"/>
      <c r="R395" s="133"/>
      <c r="S395" s="133"/>
      <c r="T395" s="133"/>
      <c r="U395" s="133"/>
      <c r="V395" s="133"/>
      <c r="W395" s="133"/>
      <c r="X395" s="133"/>
      <c r="Y395" s="133"/>
      <c r="Z395" s="133"/>
      <c r="AA395" s="133"/>
      <c r="AB395" s="133"/>
      <c r="AC395" s="133"/>
      <c r="AD395" s="133"/>
      <c r="AE395" s="133"/>
      <c r="AF395" s="133"/>
      <c r="AG395" s="133"/>
      <c r="AH395" s="133"/>
      <c r="AI395" s="133"/>
      <c r="AJ395" s="133"/>
      <c r="AK395" s="133"/>
      <c r="AL395" s="133"/>
      <c r="AM395" s="133"/>
      <c r="AN395" s="133"/>
      <c r="AO395" s="133"/>
      <c r="AP395" s="133"/>
      <c r="AQ395" s="133"/>
      <c r="AR395" s="133"/>
      <c r="AS395" s="133"/>
      <c r="AT395" s="133"/>
      <c r="AU395" s="133"/>
      <c r="AV395" s="133"/>
      <c r="AW395" s="133"/>
      <c r="AX395" s="133"/>
      <c r="AY395" s="133"/>
      <c r="AZ395" s="133"/>
      <c r="BA395" s="133"/>
      <c r="BB395" s="133"/>
      <c r="BC395" s="132"/>
      <c r="BD395" s="132"/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32"/>
      <c r="BP395" s="132"/>
      <c r="BQ395" s="132"/>
      <c r="BR395" s="132"/>
      <c r="BS395" s="132"/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32"/>
      <c r="CE395" s="132"/>
      <c r="CF395" s="132"/>
    </row>
    <row r="396" spans="1:84" ht="15.75" customHeight="1">
      <c r="A396" s="134"/>
      <c r="B396" s="132"/>
      <c r="C396" s="132"/>
      <c r="D396" s="132"/>
      <c r="E396" s="132"/>
      <c r="F396" s="132"/>
      <c r="G396" s="133"/>
      <c r="H396" s="133"/>
      <c r="I396" s="133"/>
      <c r="J396" s="133"/>
      <c r="K396" s="133"/>
      <c r="L396" s="133"/>
      <c r="M396" s="133"/>
      <c r="N396" s="133"/>
      <c r="O396" s="133"/>
      <c r="P396" s="133"/>
      <c r="Q396" s="133"/>
      <c r="R396" s="133"/>
      <c r="S396" s="133"/>
      <c r="T396" s="133"/>
      <c r="U396" s="133"/>
      <c r="V396" s="133"/>
      <c r="W396" s="133"/>
      <c r="X396" s="133"/>
      <c r="Y396" s="133"/>
      <c r="Z396" s="133"/>
      <c r="AA396" s="133"/>
      <c r="AB396" s="133"/>
      <c r="AC396" s="133"/>
      <c r="AD396" s="133"/>
      <c r="AE396" s="133"/>
      <c r="AF396" s="133"/>
      <c r="AG396" s="133"/>
      <c r="AH396" s="133"/>
      <c r="AI396" s="133"/>
      <c r="AJ396" s="133"/>
      <c r="AK396" s="133"/>
      <c r="AL396" s="133"/>
      <c r="AM396" s="133"/>
      <c r="AN396" s="133"/>
      <c r="AO396" s="133"/>
      <c r="AP396" s="133"/>
      <c r="AQ396" s="133"/>
      <c r="AR396" s="133"/>
      <c r="AS396" s="133"/>
      <c r="AT396" s="133"/>
      <c r="AU396" s="133"/>
      <c r="AV396" s="133"/>
      <c r="AW396" s="133"/>
      <c r="AX396" s="133"/>
      <c r="AY396" s="133"/>
      <c r="AZ396" s="133"/>
      <c r="BA396" s="133"/>
      <c r="BB396" s="133"/>
      <c r="BC396" s="132"/>
      <c r="BD396" s="132"/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32"/>
      <c r="BP396" s="132"/>
      <c r="BQ396" s="132"/>
      <c r="BR396" s="132"/>
      <c r="BS396" s="132"/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32"/>
      <c r="CE396" s="132"/>
      <c r="CF396" s="132"/>
    </row>
    <row r="397" spans="1:84" ht="15.75" customHeight="1">
      <c r="A397" s="134"/>
      <c r="B397" s="132"/>
      <c r="C397" s="132"/>
      <c r="D397" s="132"/>
      <c r="E397" s="132"/>
      <c r="F397" s="132"/>
      <c r="G397" s="133"/>
      <c r="H397" s="133"/>
      <c r="I397" s="133"/>
      <c r="J397" s="133"/>
      <c r="K397" s="133"/>
      <c r="L397" s="133"/>
      <c r="M397" s="133"/>
      <c r="N397" s="133"/>
      <c r="O397" s="133"/>
      <c r="P397" s="133"/>
      <c r="Q397" s="133"/>
      <c r="R397" s="133"/>
      <c r="S397" s="133"/>
      <c r="T397" s="133"/>
      <c r="U397" s="133"/>
      <c r="V397" s="133"/>
      <c r="W397" s="133"/>
      <c r="X397" s="133"/>
      <c r="Y397" s="133"/>
      <c r="Z397" s="133"/>
      <c r="AA397" s="133"/>
      <c r="AB397" s="133"/>
      <c r="AC397" s="133"/>
      <c r="AD397" s="133"/>
      <c r="AE397" s="133"/>
      <c r="AF397" s="133"/>
      <c r="AG397" s="133"/>
      <c r="AH397" s="133"/>
      <c r="AI397" s="133"/>
      <c r="AJ397" s="133"/>
      <c r="AK397" s="133"/>
      <c r="AL397" s="133"/>
      <c r="AM397" s="133"/>
      <c r="AN397" s="133"/>
      <c r="AO397" s="133"/>
      <c r="AP397" s="133"/>
      <c r="AQ397" s="133"/>
      <c r="AR397" s="133"/>
      <c r="AS397" s="133"/>
      <c r="AT397" s="133"/>
      <c r="AU397" s="133"/>
      <c r="AV397" s="133"/>
      <c r="AW397" s="133"/>
      <c r="AX397" s="133"/>
      <c r="AY397" s="133"/>
      <c r="AZ397" s="133"/>
      <c r="BA397" s="133"/>
      <c r="BB397" s="133"/>
      <c r="BC397" s="132"/>
      <c r="BD397" s="132"/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32"/>
      <c r="BP397" s="132"/>
      <c r="BQ397" s="132"/>
      <c r="BR397" s="132"/>
      <c r="BS397" s="132"/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32"/>
      <c r="CE397" s="132"/>
      <c r="CF397" s="132"/>
    </row>
    <row r="398" spans="1:84" ht="15.75" customHeight="1">
      <c r="A398" s="134"/>
      <c r="B398" s="132"/>
      <c r="C398" s="132"/>
      <c r="D398" s="132"/>
      <c r="E398" s="132"/>
      <c r="F398" s="132"/>
      <c r="G398" s="133"/>
      <c r="H398" s="133"/>
      <c r="I398" s="133"/>
      <c r="J398" s="133"/>
      <c r="K398" s="133"/>
      <c r="L398" s="133"/>
      <c r="M398" s="133"/>
      <c r="N398" s="133"/>
      <c r="O398" s="133"/>
      <c r="P398" s="133"/>
      <c r="Q398" s="133"/>
      <c r="R398" s="133"/>
      <c r="S398" s="133"/>
      <c r="T398" s="133"/>
      <c r="U398" s="133"/>
      <c r="V398" s="133"/>
      <c r="W398" s="133"/>
      <c r="X398" s="133"/>
      <c r="Y398" s="133"/>
      <c r="Z398" s="133"/>
      <c r="AA398" s="133"/>
      <c r="AB398" s="133"/>
      <c r="AC398" s="133"/>
      <c r="AD398" s="133"/>
      <c r="AE398" s="133"/>
      <c r="AF398" s="133"/>
      <c r="AG398" s="133"/>
      <c r="AH398" s="133"/>
      <c r="AI398" s="133"/>
      <c r="AJ398" s="133"/>
      <c r="AK398" s="133"/>
      <c r="AL398" s="133"/>
      <c r="AM398" s="133"/>
      <c r="AN398" s="133"/>
      <c r="AO398" s="133"/>
      <c r="AP398" s="133"/>
      <c r="AQ398" s="133"/>
      <c r="AR398" s="133"/>
      <c r="AS398" s="133"/>
      <c r="AT398" s="133"/>
      <c r="AU398" s="133"/>
      <c r="AV398" s="133"/>
      <c r="AW398" s="133"/>
      <c r="AX398" s="133"/>
      <c r="AY398" s="133"/>
      <c r="AZ398" s="133"/>
      <c r="BA398" s="133"/>
      <c r="BB398" s="133"/>
      <c r="BC398" s="132"/>
      <c r="BD398" s="132"/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32"/>
      <c r="BP398" s="132"/>
      <c r="BQ398" s="132"/>
      <c r="BR398" s="132"/>
      <c r="BS398" s="132"/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32"/>
      <c r="CE398" s="132"/>
      <c r="CF398" s="132"/>
    </row>
    <row r="399" spans="1:84" ht="15.75" customHeight="1">
      <c r="A399" s="134"/>
      <c r="B399" s="132"/>
      <c r="C399" s="132"/>
      <c r="D399" s="132"/>
      <c r="E399" s="132"/>
      <c r="F399" s="132"/>
      <c r="G399" s="133"/>
      <c r="H399" s="133"/>
      <c r="I399" s="133"/>
      <c r="J399" s="133"/>
      <c r="K399" s="133"/>
      <c r="L399" s="133"/>
      <c r="M399" s="133"/>
      <c r="N399" s="133"/>
      <c r="O399" s="133"/>
      <c r="P399" s="133"/>
      <c r="Q399" s="133"/>
      <c r="R399" s="133"/>
      <c r="S399" s="133"/>
      <c r="T399" s="133"/>
      <c r="U399" s="133"/>
      <c r="V399" s="133"/>
      <c r="W399" s="133"/>
      <c r="X399" s="133"/>
      <c r="Y399" s="133"/>
      <c r="Z399" s="133"/>
      <c r="AA399" s="133"/>
      <c r="AB399" s="133"/>
      <c r="AC399" s="133"/>
      <c r="AD399" s="133"/>
      <c r="AE399" s="133"/>
      <c r="AF399" s="133"/>
      <c r="AG399" s="133"/>
      <c r="AH399" s="133"/>
      <c r="AI399" s="133"/>
      <c r="AJ399" s="133"/>
      <c r="AK399" s="133"/>
      <c r="AL399" s="133"/>
      <c r="AM399" s="133"/>
      <c r="AN399" s="133"/>
      <c r="AO399" s="133"/>
      <c r="AP399" s="133"/>
      <c r="AQ399" s="133"/>
      <c r="AR399" s="133"/>
      <c r="AS399" s="133"/>
      <c r="AT399" s="133"/>
      <c r="AU399" s="133"/>
      <c r="AV399" s="133"/>
      <c r="AW399" s="133"/>
      <c r="AX399" s="133"/>
      <c r="AY399" s="133"/>
      <c r="AZ399" s="133"/>
      <c r="BA399" s="133"/>
      <c r="BB399" s="133"/>
      <c r="BC399" s="132"/>
      <c r="BD399" s="132"/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32"/>
      <c r="BP399" s="132"/>
      <c r="BQ399" s="132"/>
      <c r="BR399" s="132"/>
      <c r="BS399" s="132"/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32"/>
      <c r="CE399" s="132"/>
      <c r="CF399" s="132"/>
    </row>
    <row r="400" spans="1:84" ht="15.75" customHeight="1">
      <c r="A400" s="134"/>
      <c r="B400" s="132"/>
      <c r="C400" s="132"/>
      <c r="D400" s="132"/>
      <c r="E400" s="132"/>
      <c r="F400" s="132"/>
      <c r="G400" s="133"/>
      <c r="H400" s="133"/>
      <c r="I400" s="133"/>
      <c r="J400" s="133"/>
      <c r="K400" s="133"/>
      <c r="L400" s="133"/>
      <c r="M400" s="133"/>
      <c r="N400" s="133"/>
      <c r="O400" s="133"/>
      <c r="P400" s="133"/>
      <c r="Q400" s="133"/>
      <c r="R400" s="133"/>
      <c r="S400" s="133"/>
      <c r="T400" s="133"/>
      <c r="U400" s="133"/>
      <c r="V400" s="133"/>
      <c r="W400" s="133"/>
      <c r="X400" s="133"/>
      <c r="Y400" s="133"/>
      <c r="Z400" s="133"/>
      <c r="AA400" s="133"/>
      <c r="AB400" s="133"/>
      <c r="AC400" s="133"/>
      <c r="AD400" s="133"/>
      <c r="AE400" s="133"/>
      <c r="AF400" s="133"/>
      <c r="AG400" s="133"/>
      <c r="AH400" s="133"/>
      <c r="AI400" s="133"/>
      <c r="AJ400" s="133"/>
      <c r="AK400" s="133"/>
      <c r="AL400" s="133"/>
      <c r="AM400" s="133"/>
      <c r="AN400" s="133"/>
      <c r="AO400" s="133"/>
      <c r="AP400" s="133"/>
      <c r="AQ400" s="133"/>
      <c r="AR400" s="133"/>
      <c r="AS400" s="133"/>
      <c r="AT400" s="133"/>
      <c r="AU400" s="133"/>
      <c r="AV400" s="133"/>
      <c r="AW400" s="133"/>
      <c r="AX400" s="133"/>
      <c r="AY400" s="133"/>
      <c r="AZ400" s="133"/>
      <c r="BA400" s="133"/>
      <c r="BB400" s="133"/>
      <c r="BC400" s="132"/>
      <c r="BD400" s="132"/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32"/>
      <c r="BP400" s="132"/>
      <c r="BQ400" s="132"/>
      <c r="BR400" s="132"/>
      <c r="BS400" s="132"/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32"/>
      <c r="CE400" s="132"/>
      <c r="CF400" s="132"/>
    </row>
    <row r="401" spans="1:84" ht="15.75" customHeight="1">
      <c r="A401" s="134"/>
      <c r="B401" s="132"/>
      <c r="C401" s="132"/>
      <c r="D401" s="132"/>
      <c r="E401" s="132"/>
      <c r="F401" s="132"/>
      <c r="G401" s="133"/>
      <c r="H401" s="133"/>
      <c r="I401" s="133"/>
      <c r="J401" s="133"/>
      <c r="K401" s="133"/>
      <c r="L401" s="133"/>
      <c r="M401" s="133"/>
      <c r="N401" s="133"/>
      <c r="O401" s="133"/>
      <c r="P401" s="133"/>
      <c r="Q401" s="133"/>
      <c r="R401" s="133"/>
      <c r="S401" s="133"/>
      <c r="T401" s="133"/>
      <c r="U401" s="133"/>
      <c r="V401" s="133"/>
      <c r="W401" s="133"/>
      <c r="X401" s="133"/>
      <c r="Y401" s="133"/>
      <c r="Z401" s="133"/>
      <c r="AA401" s="133"/>
      <c r="AB401" s="133"/>
      <c r="AC401" s="133"/>
      <c r="AD401" s="133"/>
      <c r="AE401" s="133"/>
      <c r="AF401" s="133"/>
      <c r="AG401" s="133"/>
      <c r="AH401" s="133"/>
      <c r="AI401" s="133"/>
      <c r="AJ401" s="133"/>
      <c r="AK401" s="133"/>
      <c r="AL401" s="133"/>
      <c r="AM401" s="133"/>
      <c r="AN401" s="133"/>
      <c r="AO401" s="133"/>
      <c r="AP401" s="133"/>
      <c r="AQ401" s="133"/>
      <c r="AR401" s="133"/>
      <c r="AS401" s="133"/>
      <c r="AT401" s="133"/>
      <c r="AU401" s="133"/>
      <c r="AV401" s="133"/>
      <c r="AW401" s="133"/>
      <c r="AX401" s="133"/>
      <c r="AY401" s="133"/>
      <c r="AZ401" s="133"/>
      <c r="BA401" s="133"/>
      <c r="BB401" s="133"/>
      <c r="BC401" s="132"/>
      <c r="BD401" s="132"/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32"/>
      <c r="BP401" s="132"/>
      <c r="BQ401" s="132"/>
      <c r="BR401" s="132"/>
      <c r="BS401" s="132"/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32"/>
      <c r="CE401" s="132"/>
      <c r="CF401" s="132"/>
    </row>
    <row r="402" spans="1:84" ht="15.75" customHeight="1">
      <c r="A402" s="134"/>
      <c r="B402" s="132"/>
      <c r="C402" s="132"/>
      <c r="D402" s="132"/>
      <c r="E402" s="132"/>
      <c r="F402" s="132"/>
      <c r="G402" s="133"/>
      <c r="H402" s="133"/>
      <c r="I402" s="133"/>
      <c r="J402" s="133"/>
      <c r="K402" s="133"/>
      <c r="L402" s="133"/>
      <c r="M402" s="133"/>
      <c r="N402" s="133"/>
      <c r="O402" s="133"/>
      <c r="P402" s="133"/>
      <c r="Q402" s="133"/>
      <c r="R402" s="133"/>
      <c r="S402" s="133"/>
      <c r="T402" s="133"/>
      <c r="U402" s="133"/>
      <c r="V402" s="133"/>
      <c r="W402" s="133"/>
      <c r="X402" s="133"/>
      <c r="Y402" s="133"/>
      <c r="Z402" s="133"/>
      <c r="AA402" s="133"/>
      <c r="AB402" s="133"/>
      <c r="AC402" s="133"/>
      <c r="AD402" s="133"/>
      <c r="AE402" s="133"/>
      <c r="AF402" s="133"/>
      <c r="AG402" s="133"/>
      <c r="AH402" s="133"/>
      <c r="AI402" s="133"/>
      <c r="AJ402" s="133"/>
      <c r="AK402" s="133"/>
      <c r="AL402" s="133"/>
      <c r="AM402" s="133"/>
      <c r="AN402" s="133"/>
      <c r="AO402" s="133"/>
      <c r="AP402" s="133"/>
      <c r="AQ402" s="133"/>
      <c r="AR402" s="133"/>
      <c r="AS402" s="133"/>
      <c r="AT402" s="133"/>
      <c r="AU402" s="133"/>
      <c r="AV402" s="133"/>
      <c r="AW402" s="133"/>
      <c r="AX402" s="133"/>
      <c r="AY402" s="133"/>
      <c r="AZ402" s="133"/>
      <c r="BA402" s="133"/>
      <c r="BB402" s="133"/>
      <c r="BC402" s="132"/>
      <c r="BD402" s="132"/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32"/>
      <c r="BP402" s="132"/>
      <c r="BQ402" s="132"/>
      <c r="BR402" s="132"/>
      <c r="BS402" s="132"/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32"/>
      <c r="CE402" s="132"/>
      <c r="CF402" s="132"/>
    </row>
    <row r="403" spans="1:84" ht="15.75" customHeight="1">
      <c r="A403" s="134"/>
      <c r="B403" s="132"/>
      <c r="C403" s="132"/>
      <c r="D403" s="132"/>
      <c r="E403" s="132"/>
      <c r="F403" s="132"/>
      <c r="G403" s="133"/>
      <c r="H403" s="133"/>
      <c r="I403" s="133"/>
      <c r="J403" s="133"/>
      <c r="K403" s="133"/>
      <c r="L403" s="133"/>
      <c r="M403" s="133"/>
      <c r="N403" s="133"/>
      <c r="O403" s="133"/>
      <c r="P403" s="133"/>
      <c r="Q403" s="133"/>
      <c r="R403" s="133"/>
      <c r="S403" s="133"/>
      <c r="T403" s="133"/>
      <c r="U403" s="133"/>
      <c r="V403" s="133"/>
      <c r="W403" s="133"/>
      <c r="X403" s="133"/>
      <c r="Y403" s="133"/>
      <c r="Z403" s="133"/>
      <c r="AA403" s="133"/>
      <c r="AB403" s="133"/>
      <c r="AC403" s="133"/>
      <c r="AD403" s="133"/>
      <c r="AE403" s="133"/>
      <c r="AF403" s="133"/>
      <c r="AG403" s="133"/>
      <c r="AH403" s="133"/>
      <c r="AI403" s="133"/>
      <c r="AJ403" s="133"/>
      <c r="AK403" s="133"/>
      <c r="AL403" s="133"/>
      <c r="AM403" s="133"/>
      <c r="AN403" s="133"/>
      <c r="AO403" s="133"/>
      <c r="AP403" s="133"/>
      <c r="AQ403" s="133"/>
      <c r="AR403" s="133"/>
      <c r="AS403" s="133"/>
      <c r="AT403" s="133"/>
      <c r="AU403" s="133"/>
      <c r="AV403" s="133"/>
      <c r="AW403" s="133"/>
      <c r="AX403" s="133"/>
      <c r="AY403" s="133"/>
      <c r="AZ403" s="133"/>
      <c r="BA403" s="133"/>
      <c r="BB403" s="133"/>
      <c r="BC403" s="132"/>
      <c r="BD403" s="132"/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32"/>
      <c r="BP403" s="132"/>
      <c r="BQ403" s="132"/>
      <c r="BR403" s="132"/>
      <c r="BS403" s="132"/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32"/>
      <c r="CE403" s="132"/>
      <c r="CF403" s="132"/>
    </row>
    <row r="404" spans="1:84" ht="15.75" customHeight="1">
      <c r="A404" s="134"/>
      <c r="B404" s="132"/>
      <c r="C404" s="132"/>
      <c r="D404" s="132"/>
      <c r="E404" s="132"/>
      <c r="F404" s="132"/>
      <c r="G404" s="133"/>
      <c r="H404" s="133"/>
      <c r="I404" s="133"/>
      <c r="J404" s="133"/>
      <c r="K404" s="133"/>
      <c r="L404" s="133"/>
      <c r="M404" s="133"/>
      <c r="N404" s="133"/>
      <c r="O404" s="133"/>
      <c r="P404" s="133"/>
      <c r="Q404" s="133"/>
      <c r="R404" s="133"/>
      <c r="S404" s="133"/>
      <c r="T404" s="133"/>
      <c r="U404" s="133"/>
      <c r="V404" s="133"/>
      <c r="W404" s="133"/>
      <c r="X404" s="133"/>
      <c r="Y404" s="133"/>
      <c r="Z404" s="133"/>
      <c r="AA404" s="133"/>
      <c r="AB404" s="133"/>
      <c r="AC404" s="133"/>
      <c r="AD404" s="133"/>
      <c r="AE404" s="133"/>
      <c r="AF404" s="133"/>
      <c r="AG404" s="133"/>
      <c r="AH404" s="133"/>
      <c r="AI404" s="133"/>
      <c r="AJ404" s="133"/>
      <c r="AK404" s="133"/>
      <c r="AL404" s="133"/>
      <c r="AM404" s="133"/>
      <c r="AN404" s="133"/>
      <c r="AO404" s="133"/>
      <c r="AP404" s="133"/>
      <c r="AQ404" s="133"/>
      <c r="AR404" s="133"/>
      <c r="AS404" s="133"/>
      <c r="AT404" s="133"/>
      <c r="AU404" s="133"/>
      <c r="AV404" s="133"/>
      <c r="AW404" s="133"/>
      <c r="AX404" s="133"/>
      <c r="AY404" s="133"/>
      <c r="AZ404" s="133"/>
      <c r="BA404" s="133"/>
      <c r="BB404" s="133"/>
      <c r="BC404" s="132"/>
      <c r="BD404" s="132"/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32"/>
      <c r="BP404" s="132"/>
      <c r="BQ404" s="132"/>
      <c r="BR404" s="132"/>
      <c r="BS404" s="132"/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32"/>
      <c r="CE404" s="132"/>
      <c r="CF404" s="132"/>
    </row>
    <row r="405" spans="1:84" ht="15.75" customHeight="1">
      <c r="A405" s="134"/>
      <c r="B405" s="132"/>
      <c r="C405" s="132"/>
      <c r="D405" s="132"/>
      <c r="E405" s="132"/>
      <c r="F405" s="132"/>
      <c r="G405" s="133"/>
      <c r="H405" s="133"/>
      <c r="I405" s="133"/>
      <c r="J405" s="133"/>
      <c r="K405" s="133"/>
      <c r="L405" s="133"/>
      <c r="M405" s="133"/>
      <c r="N405" s="133"/>
      <c r="O405" s="133"/>
      <c r="P405" s="133"/>
      <c r="Q405" s="133"/>
      <c r="R405" s="133"/>
      <c r="S405" s="133"/>
      <c r="T405" s="133"/>
      <c r="U405" s="133"/>
      <c r="V405" s="133"/>
      <c r="W405" s="133"/>
      <c r="X405" s="133"/>
      <c r="Y405" s="133"/>
      <c r="Z405" s="133"/>
      <c r="AA405" s="133"/>
      <c r="AB405" s="133"/>
      <c r="AC405" s="133"/>
      <c r="AD405" s="133"/>
      <c r="AE405" s="133"/>
      <c r="AF405" s="133"/>
      <c r="AG405" s="133"/>
      <c r="AH405" s="133"/>
      <c r="AI405" s="133"/>
      <c r="AJ405" s="133"/>
      <c r="AK405" s="133"/>
      <c r="AL405" s="133"/>
      <c r="AM405" s="133"/>
      <c r="AN405" s="133"/>
      <c r="AO405" s="133"/>
      <c r="AP405" s="133"/>
      <c r="AQ405" s="133"/>
      <c r="AR405" s="133"/>
      <c r="AS405" s="133"/>
      <c r="AT405" s="133"/>
      <c r="AU405" s="133"/>
      <c r="AV405" s="133"/>
      <c r="AW405" s="133"/>
      <c r="AX405" s="133"/>
      <c r="AY405" s="133"/>
      <c r="AZ405" s="133"/>
      <c r="BA405" s="133"/>
      <c r="BB405" s="133"/>
      <c r="BC405" s="132"/>
      <c r="BD405" s="132"/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32"/>
      <c r="BP405" s="132"/>
      <c r="BQ405" s="132"/>
      <c r="BR405" s="132"/>
      <c r="BS405" s="132"/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32"/>
      <c r="CE405" s="132"/>
      <c r="CF405" s="132"/>
    </row>
    <row r="406" spans="1:84" ht="15.75" customHeight="1">
      <c r="A406" s="134"/>
      <c r="B406" s="132"/>
      <c r="C406" s="132"/>
      <c r="D406" s="132"/>
      <c r="E406" s="132"/>
      <c r="F406" s="132"/>
      <c r="G406" s="133"/>
      <c r="H406" s="133"/>
      <c r="I406" s="133"/>
      <c r="J406" s="133"/>
      <c r="K406" s="133"/>
      <c r="L406" s="133"/>
      <c r="M406" s="133"/>
      <c r="N406" s="133"/>
      <c r="O406" s="133"/>
      <c r="P406" s="133"/>
      <c r="Q406" s="133"/>
      <c r="R406" s="133"/>
      <c r="S406" s="133"/>
      <c r="T406" s="133"/>
      <c r="U406" s="133"/>
      <c r="V406" s="133"/>
      <c r="W406" s="133"/>
      <c r="X406" s="133"/>
      <c r="Y406" s="133"/>
      <c r="Z406" s="133"/>
      <c r="AA406" s="133"/>
      <c r="AB406" s="133"/>
      <c r="AC406" s="133"/>
      <c r="AD406" s="133"/>
      <c r="AE406" s="133"/>
      <c r="AF406" s="133"/>
      <c r="AG406" s="133"/>
      <c r="AH406" s="133"/>
      <c r="AI406" s="133"/>
      <c r="AJ406" s="133"/>
      <c r="AK406" s="133"/>
      <c r="AL406" s="133"/>
      <c r="AM406" s="133"/>
      <c r="AN406" s="133"/>
      <c r="AO406" s="133"/>
      <c r="AP406" s="133"/>
      <c r="AQ406" s="133"/>
      <c r="AR406" s="133"/>
      <c r="AS406" s="133"/>
      <c r="AT406" s="133"/>
      <c r="AU406" s="133"/>
      <c r="AV406" s="133"/>
      <c r="AW406" s="133"/>
      <c r="AX406" s="133"/>
      <c r="AY406" s="133"/>
      <c r="AZ406" s="133"/>
      <c r="BA406" s="133"/>
      <c r="BB406" s="133"/>
      <c r="BC406" s="132"/>
      <c r="BD406" s="132"/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32"/>
      <c r="BP406" s="132"/>
      <c r="BQ406" s="132"/>
      <c r="BR406" s="132"/>
      <c r="BS406" s="132"/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32"/>
      <c r="CE406" s="132"/>
      <c r="CF406" s="132"/>
    </row>
    <row r="407" spans="1:84" ht="15.75" customHeight="1">
      <c r="A407" s="134"/>
      <c r="B407" s="132"/>
      <c r="C407" s="132"/>
      <c r="D407" s="132"/>
      <c r="E407" s="132"/>
      <c r="F407" s="132"/>
      <c r="G407" s="133"/>
      <c r="H407" s="133"/>
      <c r="I407" s="133"/>
      <c r="J407" s="133"/>
      <c r="K407" s="133"/>
      <c r="L407" s="133"/>
      <c r="M407" s="133"/>
      <c r="N407" s="133"/>
      <c r="O407" s="133"/>
      <c r="P407" s="133"/>
      <c r="Q407" s="133"/>
      <c r="R407" s="133"/>
      <c r="S407" s="133"/>
      <c r="T407" s="133"/>
      <c r="U407" s="133"/>
      <c r="V407" s="133"/>
      <c r="W407" s="133"/>
      <c r="X407" s="133"/>
      <c r="Y407" s="133"/>
      <c r="Z407" s="133"/>
      <c r="AA407" s="133"/>
      <c r="AB407" s="133"/>
      <c r="AC407" s="133"/>
      <c r="AD407" s="133"/>
      <c r="AE407" s="133"/>
      <c r="AF407" s="133"/>
      <c r="AG407" s="133"/>
      <c r="AH407" s="133"/>
      <c r="AI407" s="133"/>
      <c r="AJ407" s="133"/>
      <c r="AK407" s="133"/>
      <c r="AL407" s="133"/>
      <c r="AM407" s="133"/>
      <c r="AN407" s="133"/>
      <c r="AO407" s="133"/>
      <c r="AP407" s="133"/>
      <c r="AQ407" s="133"/>
      <c r="AR407" s="133"/>
      <c r="AS407" s="133"/>
      <c r="AT407" s="133"/>
      <c r="AU407" s="133"/>
      <c r="AV407" s="133"/>
      <c r="AW407" s="133"/>
      <c r="AX407" s="133"/>
      <c r="AY407" s="133"/>
      <c r="AZ407" s="133"/>
      <c r="BA407" s="133"/>
      <c r="BB407" s="133"/>
      <c r="BC407" s="132"/>
      <c r="BD407" s="132"/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32"/>
      <c r="BP407" s="132"/>
      <c r="BQ407" s="132"/>
      <c r="BR407" s="132"/>
      <c r="BS407" s="132"/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32"/>
      <c r="CE407" s="132"/>
      <c r="CF407" s="132"/>
    </row>
    <row r="408" spans="1:84" ht="15.75" customHeight="1">
      <c r="A408" s="134"/>
      <c r="B408" s="132"/>
      <c r="C408" s="132"/>
      <c r="D408" s="132"/>
      <c r="E408" s="132"/>
      <c r="F408" s="132"/>
      <c r="G408" s="133"/>
      <c r="H408" s="133"/>
      <c r="I408" s="133"/>
      <c r="J408" s="133"/>
      <c r="K408" s="133"/>
      <c r="L408" s="133"/>
      <c r="M408" s="133"/>
      <c r="N408" s="133"/>
      <c r="O408" s="133"/>
      <c r="P408" s="133"/>
      <c r="Q408" s="133"/>
      <c r="R408" s="133"/>
      <c r="S408" s="133"/>
      <c r="T408" s="133"/>
      <c r="U408" s="133"/>
      <c r="V408" s="133"/>
      <c r="W408" s="133"/>
      <c r="X408" s="133"/>
      <c r="Y408" s="133"/>
      <c r="Z408" s="133"/>
      <c r="AA408" s="133"/>
      <c r="AB408" s="133"/>
      <c r="AC408" s="133"/>
      <c r="AD408" s="133"/>
      <c r="AE408" s="133"/>
      <c r="AF408" s="133"/>
      <c r="AG408" s="133"/>
      <c r="AH408" s="133"/>
      <c r="AI408" s="133"/>
      <c r="AJ408" s="133"/>
      <c r="AK408" s="133"/>
      <c r="AL408" s="133"/>
      <c r="AM408" s="133"/>
      <c r="AN408" s="133"/>
      <c r="AO408" s="133"/>
      <c r="AP408" s="133"/>
      <c r="AQ408" s="133"/>
      <c r="AR408" s="133"/>
      <c r="AS408" s="133"/>
      <c r="AT408" s="133"/>
      <c r="AU408" s="133"/>
      <c r="AV408" s="133"/>
      <c r="AW408" s="133"/>
      <c r="AX408" s="133"/>
      <c r="AY408" s="133"/>
      <c r="AZ408" s="133"/>
      <c r="BA408" s="133"/>
      <c r="BB408" s="133"/>
      <c r="BC408" s="132"/>
      <c r="BD408" s="132"/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32"/>
      <c r="BP408" s="132"/>
      <c r="BQ408" s="132"/>
      <c r="BR408" s="132"/>
      <c r="BS408" s="132"/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32"/>
      <c r="CE408" s="132"/>
      <c r="CF408" s="132"/>
    </row>
    <row r="409" spans="1:84" ht="15.75" customHeight="1">
      <c r="A409" s="134"/>
      <c r="B409" s="132"/>
      <c r="C409" s="132"/>
      <c r="D409" s="132"/>
      <c r="E409" s="132"/>
      <c r="F409" s="132"/>
      <c r="G409" s="133"/>
      <c r="H409" s="133"/>
      <c r="I409" s="133"/>
      <c r="J409" s="133"/>
      <c r="K409" s="133"/>
      <c r="L409" s="133"/>
      <c r="M409" s="133"/>
      <c r="N409" s="133"/>
      <c r="O409" s="133"/>
      <c r="P409" s="133"/>
      <c r="Q409" s="133"/>
      <c r="R409" s="133"/>
      <c r="S409" s="133"/>
      <c r="T409" s="133"/>
      <c r="U409" s="133"/>
      <c r="V409" s="133"/>
      <c r="W409" s="133"/>
      <c r="X409" s="133"/>
      <c r="Y409" s="133"/>
      <c r="Z409" s="133"/>
      <c r="AA409" s="133"/>
      <c r="AB409" s="133"/>
      <c r="AC409" s="133"/>
      <c r="AD409" s="133"/>
      <c r="AE409" s="133"/>
      <c r="AF409" s="133"/>
      <c r="AG409" s="133"/>
      <c r="AH409" s="133"/>
      <c r="AI409" s="133"/>
      <c r="AJ409" s="133"/>
      <c r="AK409" s="133"/>
      <c r="AL409" s="133"/>
      <c r="AM409" s="133"/>
      <c r="AN409" s="133"/>
      <c r="AO409" s="133"/>
      <c r="AP409" s="133"/>
      <c r="AQ409" s="133"/>
      <c r="AR409" s="133"/>
      <c r="AS409" s="133"/>
      <c r="AT409" s="133"/>
      <c r="AU409" s="133"/>
      <c r="AV409" s="133"/>
      <c r="AW409" s="133"/>
      <c r="AX409" s="133"/>
      <c r="AY409" s="133"/>
      <c r="AZ409" s="133"/>
      <c r="BA409" s="133"/>
      <c r="BB409" s="133"/>
      <c r="BC409" s="132"/>
      <c r="BD409" s="132"/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32"/>
      <c r="BP409" s="132"/>
      <c r="BQ409" s="132"/>
      <c r="BR409" s="132"/>
      <c r="BS409" s="132"/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32"/>
      <c r="CE409" s="132"/>
      <c r="CF409" s="132"/>
    </row>
    <row r="410" spans="1:84" ht="15.75" customHeight="1">
      <c r="A410" s="134"/>
      <c r="B410" s="132"/>
      <c r="C410" s="132"/>
      <c r="D410" s="132"/>
      <c r="E410" s="132"/>
      <c r="F410" s="132"/>
      <c r="G410" s="133"/>
      <c r="H410" s="133"/>
      <c r="I410" s="133"/>
      <c r="J410" s="133"/>
      <c r="K410" s="133"/>
      <c r="L410" s="133"/>
      <c r="M410" s="133"/>
      <c r="N410" s="133"/>
      <c r="O410" s="133"/>
      <c r="P410" s="133"/>
      <c r="Q410" s="133"/>
      <c r="R410" s="133"/>
      <c r="S410" s="133"/>
      <c r="T410" s="133"/>
      <c r="U410" s="133"/>
      <c r="V410" s="133"/>
      <c r="W410" s="133"/>
      <c r="X410" s="133"/>
      <c r="Y410" s="133"/>
      <c r="Z410" s="133"/>
      <c r="AA410" s="133"/>
      <c r="AB410" s="133"/>
      <c r="AC410" s="133"/>
      <c r="AD410" s="133"/>
      <c r="AE410" s="133"/>
      <c r="AF410" s="133"/>
      <c r="AG410" s="133"/>
      <c r="AH410" s="133"/>
      <c r="AI410" s="133"/>
      <c r="AJ410" s="133"/>
      <c r="AK410" s="133"/>
      <c r="AL410" s="133"/>
      <c r="AM410" s="133"/>
      <c r="AN410" s="133"/>
      <c r="AO410" s="133"/>
      <c r="AP410" s="133"/>
      <c r="AQ410" s="133"/>
      <c r="AR410" s="133"/>
      <c r="AS410" s="133"/>
      <c r="AT410" s="133"/>
      <c r="AU410" s="133"/>
      <c r="AV410" s="133"/>
      <c r="AW410" s="133"/>
      <c r="AX410" s="133"/>
      <c r="AY410" s="133"/>
      <c r="AZ410" s="133"/>
      <c r="BA410" s="133"/>
      <c r="BB410" s="133"/>
      <c r="BC410" s="132"/>
      <c r="BD410" s="132"/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32"/>
      <c r="BP410" s="132"/>
      <c r="BQ410" s="132"/>
      <c r="BR410" s="132"/>
      <c r="BS410" s="132"/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32"/>
      <c r="CE410" s="132"/>
      <c r="CF410" s="132"/>
    </row>
    <row r="411" spans="1:84" ht="15.75" customHeight="1">
      <c r="A411" s="134"/>
      <c r="B411" s="132"/>
      <c r="C411" s="132"/>
      <c r="D411" s="132"/>
      <c r="E411" s="132"/>
      <c r="F411" s="132"/>
      <c r="G411" s="133"/>
      <c r="H411" s="133"/>
      <c r="I411" s="133"/>
      <c r="J411" s="133"/>
      <c r="K411" s="133"/>
      <c r="L411" s="133"/>
      <c r="M411" s="133"/>
      <c r="N411" s="133"/>
      <c r="O411" s="133"/>
      <c r="P411" s="133"/>
      <c r="Q411" s="133"/>
      <c r="R411" s="133"/>
      <c r="S411" s="133"/>
      <c r="T411" s="133"/>
      <c r="U411" s="133"/>
      <c r="V411" s="133"/>
      <c r="W411" s="133"/>
      <c r="X411" s="133"/>
      <c r="Y411" s="133"/>
      <c r="Z411" s="133"/>
      <c r="AA411" s="133"/>
      <c r="AB411" s="133"/>
      <c r="AC411" s="133"/>
      <c r="AD411" s="133"/>
      <c r="AE411" s="133"/>
      <c r="AF411" s="133"/>
      <c r="AG411" s="133"/>
      <c r="AH411" s="133"/>
      <c r="AI411" s="133"/>
      <c r="AJ411" s="133"/>
      <c r="AK411" s="133"/>
      <c r="AL411" s="133"/>
      <c r="AM411" s="133"/>
      <c r="AN411" s="133"/>
      <c r="AO411" s="133"/>
      <c r="AP411" s="133"/>
      <c r="AQ411" s="133"/>
      <c r="AR411" s="133"/>
      <c r="AS411" s="133"/>
      <c r="AT411" s="133"/>
      <c r="AU411" s="133"/>
      <c r="AV411" s="133"/>
      <c r="AW411" s="133"/>
      <c r="AX411" s="133"/>
      <c r="AY411" s="133"/>
      <c r="AZ411" s="133"/>
      <c r="BA411" s="133"/>
      <c r="BB411" s="133"/>
      <c r="BC411" s="132"/>
      <c r="BD411" s="132"/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32"/>
      <c r="BP411" s="132"/>
      <c r="BQ411" s="132"/>
      <c r="BR411" s="132"/>
      <c r="BS411" s="132"/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32"/>
      <c r="CE411" s="132"/>
      <c r="CF411" s="132"/>
    </row>
    <row r="412" spans="1:84" ht="15.75" customHeight="1">
      <c r="A412" s="134"/>
      <c r="B412" s="132"/>
      <c r="C412" s="132"/>
      <c r="D412" s="132"/>
      <c r="E412" s="132"/>
      <c r="F412" s="132"/>
      <c r="G412" s="133"/>
      <c r="H412" s="133"/>
      <c r="I412" s="133"/>
      <c r="J412" s="133"/>
      <c r="K412" s="133"/>
      <c r="L412" s="133"/>
      <c r="M412" s="133"/>
      <c r="N412" s="133"/>
      <c r="O412" s="133"/>
      <c r="P412" s="133"/>
      <c r="Q412" s="133"/>
      <c r="R412" s="133"/>
      <c r="S412" s="133"/>
      <c r="T412" s="133"/>
      <c r="U412" s="133"/>
      <c r="V412" s="133"/>
      <c r="W412" s="133"/>
      <c r="X412" s="133"/>
      <c r="Y412" s="133"/>
      <c r="Z412" s="133"/>
      <c r="AA412" s="133"/>
      <c r="AB412" s="133"/>
      <c r="AC412" s="133"/>
      <c r="AD412" s="133"/>
      <c r="AE412" s="133"/>
      <c r="AF412" s="133"/>
      <c r="AG412" s="133"/>
      <c r="AH412" s="133"/>
      <c r="AI412" s="133"/>
      <c r="AJ412" s="133"/>
      <c r="AK412" s="133"/>
      <c r="AL412" s="133"/>
      <c r="AM412" s="133"/>
      <c r="AN412" s="133"/>
      <c r="AO412" s="133"/>
      <c r="AP412" s="133"/>
      <c r="AQ412" s="133"/>
      <c r="AR412" s="133"/>
      <c r="AS412" s="133"/>
      <c r="AT412" s="133"/>
      <c r="AU412" s="133"/>
      <c r="AV412" s="133"/>
      <c r="AW412" s="133"/>
      <c r="AX412" s="133"/>
      <c r="AY412" s="133"/>
      <c r="AZ412" s="133"/>
      <c r="BA412" s="133"/>
      <c r="BB412" s="133"/>
      <c r="BC412" s="132"/>
      <c r="BD412" s="132"/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32"/>
      <c r="BP412" s="132"/>
      <c r="BQ412" s="132"/>
      <c r="BR412" s="132"/>
      <c r="BS412" s="132"/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32"/>
      <c r="CE412" s="132"/>
      <c r="CF412" s="132"/>
    </row>
    <row r="413" spans="1:84" ht="15.75" customHeight="1">
      <c r="A413" s="134"/>
      <c r="B413" s="132"/>
      <c r="C413" s="132"/>
      <c r="D413" s="132"/>
      <c r="E413" s="132"/>
      <c r="F413" s="132"/>
      <c r="G413" s="133"/>
      <c r="H413" s="133"/>
      <c r="I413" s="133"/>
      <c r="J413" s="133"/>
      <c r="K413" s="133"/>
      <c r="L413" s="133"/>
      <c r="M413" s="133"/>
      <c r="N413" s="133"/>
      <c r="O413" s="133"/>
      <c r="P413" s="133"/>
      <c r="Q413" s="133"/>
      <c r="R413" s="133"/>
      <c r="S413" s="133"/>
      <c r="T413" s="133"/>
      <c r="U413" s="133"/>
      <c r="V413" s="133"/>
      <c r="W413" s="133"/>
      <c r="X413" s="133"/>
      <c r="Y413" s="133"/>
      <c r="Z413" s="133"/>
      <c r="AA413" s="133"/>
      <c r="AB413" s="133"/>
      <c r="AC413" s="133"/>
      <c r="AD413" s="133"/>
      <c r="AE413" s="133"/>
      <c r="AF413" s="133"/>
      <c r="AG413" s="133"/>
      <c r="AH413" s="133"/>
      <c r="AI413" s="133"/>
      <c r="AJ413" s="133"/>
      <c r="AK413" s="133"/>
      <c r="AL413" s="133"/>
      <c r="AM413" s="133"/>
      <c r="AN413" s="133"/>
      <c r="AO413" s="133"/>
      <c r="AP413" s="133"/>
      <c r="AQ413" s="133"/>
      <c r="AR413" s="133"/>
      <c r="AS413" s="133"/>
      <c r="AT413" s="133"/>
      <c r="AU413" s="133"/>
      <c r="AV413" s="133"/>
      <c r="AW413" s="133"/>
      <c r="AX413" s="133"/>
      <c r="AY413" s="133"/>
      <c r="AZ413" s="133"/>
      <c r="BA413" s="133"/>
      <c r="BB413" s="133"/>
      <c r="BC413" s="132"/>
      <c r="BD413" s="132"/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32"/>
      <c r="BP413" s="132"/>
      <c r="BQ413" s="132"/>
      <c r="BR413" s="132"/>
      <c r="BS413" s="132"/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32"/>
      <c r="CE413" s="132"/>
      <c r="CF413" s="132"/>
    </row>
    <row r="414" spans="1:84" ht="15.75" customHeight="1">
      <c r="A414" s="134"/>
      <c r="B414" s="132"/>
      <c r="C414" s="132"/>
      <c r="D414" s="132"/>
      <c r="E414" s="132"/>
      <c r="F414" s="132"/>
      <c r="G414" s="133"/>
      <c r="H414" s="133"/>
      <c r="I414" s="133"/>
      <c r="J414" s="133"/>
      <c r="K414" s="133"/>
      <c r="L414" s="133"/>
      <c r="M414" s="133"/>
      <c r="N414" s="133"/>
      <c r="O414" s="133"/>
      <c r="P414" s="133"/>
      <c r="Q414" s="133"/>
      <c r="R414" s="133"/>
      <c r="S414" s="133"/>
      <c r="T414" s="133"/>
      <c r="U414" s="133"/>
      <c r="V414" s="133"/>
      <c r="W414" s="133"/>
      <c r="X414" s="133"/>
      <c r="Y414" s="133"/>
      <c r="Z414" s="133"/>
      <c r="AA414" s="133"/>
      <c r="AB414" s="133"/>
      <c r="AC414" s="133"/>
      <c r="AD414" s="133"/>
      <c r="AE414" s="133"/>
      <c r="AF414" s="133"/>
      <c r="AG414" s="133"/>
      <c r="AH414" s="133"/>
      <c r="AI414" s="133"/>
      <c r="AJ414" s="133"/>
      <c r="AK414" s="133"/>
      <c r="AL414" s="133"/>
      <c r="AM414" s="133"/>
      <c r="AN414" s="133"/>
      <c r="AO414" s="133"/>
      <c r="AP414" s="133"/>
      <c r="AQ414" s="133"/>
      <c r="AR414" s="133"/>
      <c r="AS414" s="133"/>
      <c r="AT414" s="133"/>
      <c r="AU414" s="133"/>
      <c r="AV414" s="133"/>
      <c r="AW414" s="133"/>
      <c r="AX414" s="133"/>
      <c r="AY414" s="133"/>
      <c r="AZ414" s="133"/>
      <c r="BA414" s="133"/>
      <c r="BB414" s="133"/>
      <c r="BC414" s="132"/>
      <c r="BD414" s="132"/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32"/>
      <c r="BP414" s="132"/>
      <c r="BQ414" s="132"/>
      <c r="BR414" s="132"/>
      <c r="BS414" s="132"/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32"/>
      <c r="CE414" s="132"/>
      <c r="CF414" s="132"/>
    </row>
    <row r="415" spans="1:84" ht="15.75" customHeight="1">
      <c r="A415" s="134"/>
      <c r="B415" s="132"/>
      <c r="C415" s="132"/>
      <c r="D415" s="132"/>
      <c r="E415" s="132"/>
      <c r="F415" s="132"/>
      <c r="G415" s="133"/>
      <c r="H415" s="133"/>
      <c r="I415" s="133"/>
      <c r="J415" s="133"/>
      <c r="K415" s="133"/>
      <c r="L415" s="133"/>
      <c r="M415" s="133"/>
      <c r="N415" s="133"/>
      <c r="O415" s="133"/>
      <c r="P415" s="133"/>
      <c r="Q415" s="133"/>
      <c r="R415" s="133"/>
      <c r="S415" s="133"/>
      <c r="T415" s="133"/>
      <c r="U415" s="133"/>
      <c r="V415" s="133"/>
      <c r="W415" s="133"/>
      <c r="X415" s="133"/>
      <c r="Y415" s="133"/>
      <c r="Z415" s="133"/>
      <c r="AA415" s="133"/>
      <c r="AB415" s="133"/>
      <c r="AC415" s="133"/>
      <c r="AD415" s="133"/>
      <c r="AE415" s="133"/>
      <c r="AF415" s="133"/>
      <c r="AG415" s="133"/>
      <c r="AH415" s="133"/>
      <c r="AI415" s="133"/>
      <c r="AJ415" s="133"/>
      <c r="AK415" s="133"/>
      <c r="AL415" s="133"/>
      <c r="AM415" s="133"/>
      <c r="AN415" s="133"/>
      <c r="AO415" s="133"/>
      <c r="AP415" s="133"/>
      <c r="AQ415" s="133"/>
      <c r="AR415" s="133"/>
      <c r="AS415" s="133"/>
      <c r="AT415" s="133"/>
      <c r="AU415" s="133"/>
      <c r="AV415" s="133"/>
      <c r="AW415" s="133"/>
      <c r="AX415" s="133"/>
      <c r="AY415" s="133"/>
      <c r="AZ415" s="133"/>
      <c r="BA415" s="133"/>
      <c r="BB415" s="133"/>
      <c r="BC415" s="132"/>
      <c r="BD415" s="132"/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32"/>
      <c r="BP415" s="132"/>
      <c r="BQ415" s="132"/>
      <c r="BR415" s="132"/>
      <c r="BS415" s="132"/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32"/>
      <c r="CE415" s="132"/>
      <c r="CF415" s="132"/>
    </row>
    <row r="416" spans="1:84" ht="15.75" customHeight="1">
      <c r="A416" s="134"/>
      <c r="B416" s="132"/>
      <c r="C416" s="132"/>
      <c r="D416" s="132"/>
      <c r="E416" s="132"/>
      <c r="F416" s="132"/>
      <c r="G416" s="133"/>
      <c r="H416" s="133"/>
      <c r="I416" s="133"/>
      <c r="J416" s="133"/>
      <c r="K416" s="133"/>
      <c r="L416" s="133"/>
      <c r="M416" s="133"/>
      <c r="N416" s="133"/>
      <c r="O416" s="133"/>
      <c r="P416" s="133"/>
      <c r="Q416" s="133"/>
      <c r="R416" s="133"/>
      <c r="S416" s="133"/>
      <c r="T416" s="133"/>
      <c r="U416" s="133"/>
      <c r="V416" s="133"/>
      <c r="W416" s="133"/>
      <c r="X416" s="133"/>
      <c r="Y416" s="133"/>
      <c r="Z416" s="133"/>
      <c r="AA416" s="133"/>
      <c r="AB416" s="133"/>
      <c r="AC416" s="133"/>
      <c r="AD416" s="133"/>
      <c r="AE416" s="133"/>
      <c r="AF416" s="133"/>
      <c r="AG416" s="133"/>
      <c r="AH416" s="133"/>
      <c r="AI416" s="133"/>
      <c r="AJ416" s="133"/>
      <c r="AK416" s="133"/>
      <c r="AL416" s="133"/>
      <c r="AM416" s="133"/>
      <c r="AN416" s="133"/>
      <c r="AO416" s="133"/>
      <c r="AP416" s="133"/>
      <c r="AQ416" s="133"/>
      <c r="AR416" s="133"/>
      <c r="AS416" s="133"/>
      <c r="AT416" s="133"/>
      <c r="AU416" s="133"/>
      <c r="AV416" s="133"/>
      <c r="AW416" s="133"/>
      <c r="AX416" s="133"/>
      <c r="AY416" s="133"/>
      <c r="AZ416" s="133"/>
      <c r="BA416" s="133"/>
      <c r="BB416" s="133"/>
      <c r="BC416" s="132"/>
      <c r="BD416" s="132"/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32"/>
      <c r="BP416" s="132"/>
      <c r="BQ416" s="132"/>
      <c r="BR416" s="132"/>
      <c r="BS416" s="132"/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32"/>
      <c r="CE416" s="132"/>
      <c r="CF416" s="132"/>
    </row>
    <row r="417" spans="1:84" ht="15.75" customHeight="1">
      <c r="A417" s="134"/>
      <c r="B417" s="132"/>
      <c r="C417" s="132"/>
      <c r="D417" s="132"/>
      <c r="E417" s="132"/>
      <c r="F417" s="132"/>
      <c r="G417" s="133"/>
      <c r="H417" s="133"/>
      <c r="I417" s="133"/>
      <c r="J417" s="133"/>
      <c r="K417" s="133"/>
      <c r="L417" s="133"/>
      <c r="M417" s="133"/>
      <c r="N417" s="133"/>
      <c r="O417" s="133"/>
      <c r="P417" s="133"/>
      <c r="Q417" s="133"/>
      <c r="R417" s="133"/>
      <c r="S417" s="133"/>
      <c r="T417" s="133"/>
      <c r="U417" s="133"/>
      <c r="V417" s="133"/>
      <c r="W417" s="133"/>
      <c r="X417" s="133"/>
      <c r="Y417" s="133"/>
      <c r="Z417" s="133"/>
      <c r="AA417" s="133"/>
      <c r="AB417" s="133"/>
      <c r="AC417" s="133"/>
      <c r="AD417" s="133"/>
      <c r="AE417" s="133"/>
      <c r="AF417" s="133"/>
      <c r="AG417" s="133"/>
      <c r="AH417" s="133"/>
      <c r="AI417" s="133"/>
      <c r="AJ417" s="133"/>
      <c r="AK417" s="133"/>
      <c r="AL417" s="133"/>
      <c r="AM417" s="133"/>
      <c r="AN417" s="133"/>
      <c r="AO417" s="133"/>
      <c r="AP417" s="133"/>
      <c r="AQ417" s="133"/>
      <c r="AR417" s="133"/>
      <c r="AS417" s="133"/>
      <c r="AT417" s="133"/>
      <c r="AU417" s="133"/>
      <c r="AV417" s="133"/>
      <c r="AW417" s="133"/>
      <c r="AX417" s="133"/>
      <c r="AY417" s="133"/>
      <c r="AZ417" s="133"/>
      <c r="BA417" s="133"/>
      <c r="BB417" s="133"/>
      <c r="BC417" s="132"/>
      <c r="BD417" s="132"/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32"/>
      <c r="BP417" s="132"/>
      <c r="BQ417" s="132"/>
      <c r="BR417" s="132"/>
      <c r="BS417" s="132"/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32"/>
      <c r="CE417" s="132"/>
      <c r="CF417" s="132"/>
    </row>
    <row r="418" spans="1:84" ht="15.75" customHeight="1">
      <c r="A418" s="134"/>
      <c r="B418" s="132"/>
      <c r="C418" s="132"/>
      <c r="D418" s="132"/>
      <c r="E418" s="132"/>
      <c r="F418" s="132"/>
      <c r="G418" s="133"/>
      <c r="H418" s="133"/>
      <c r="I418" s="133"/>
      <c r="J418" s="133"/>
      <c r="K418" s="133"/>
      <c r="L418" s="133"/>
      <c r="M418" s="133"/>
      <c r="N418" s="133"/>
      <c r="O418" s="133"/>
      <c r="P418" s="133"/>
      <c r="Q418" s="133"/>
      <c r="R418" s="133"/>
      <c r="S418" s="133"/>
      <c r="T418" s="133"/>
      <c r="U418" s="133"/>
      <c r="V418" s="133"/>
      <c r="W418" s="133"/>
      <c r="X418" s="133"/>
      <c r="Y418" s="133"/>
      <c r="Z418" s="133"/>
      <c r="AA418" s="133"/>
      <c r="AB418" s="133"/>
      <c r="AC418" s="133"/>
      <c r="AD418" s="133"/>
      <c r="AE418" s="133"/>
      <c r="AF418" s="133"/>
      <c r="AG418" s="133"/>
      <c r="AH418" s="133"/>
      <c r="AI418" s="133"/>
      <c r="AJ418" s="133"/>
      <c r="AK418" s="133"/>
      <c r="AL418" s="133"/>
      <c r="AM418" s="133"/>
      <c r="AN418" s="133"/>
      <c r="AO418" s="133"/>
      <c r="AP418" s="133"/>
      <c r="AQ418" s="133"/>
      <c r="AR418" s="133"/>
      <c r="AS418" s="133"/>
      <c r="AT418" s="133"/>
      <c r="AU418" s="133"/>
      <c r="AV418" s="133"/>
      <c r="AW418" s="133"/>
      <c r="AX418" s="133"/>
      <c r="AY418" s="133"/>
      <c r="AZ418" s="133"/>
      <c r="BA418" s="133"/>
      <c r="BB418" s="133"/>
      <c r="BC418" s="132"/>
      <c r="BD418" s="132"/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32"/>
      <c r="BP418" s="132"/>
      <c r="BQ418" s="132"/>
      <c r="BR418" s="132"/>
      <c r="BS418" s="132"/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32"/>
      <c r="CE418" s="132"/>
      <c r="CF418" s="132"/>
    </row>
    <row r="419" spans="1:84" ht="15.75" customHeight="1">
      <c r="A419" s="134"/>
      <c r="B419" s="132"/>
      <c r="C419" s="132"/>
      <c r="D419" s="132"/>
      <c r="E419" s="132"/>
      <c r="F419" s="132"/>
      <c r="G419" s="133"/>
      <c r="H419" s="133"/>
      <c r="I419" s="133"/>
      <c r="J419" s="133"/>
      <c r="K419" s="133"/>
      <c r="L419" s="133"/>
      <c r="M419" s="133"/>
      <c r="N419" s="133"/>
      <c r="O419" s="133"/>
      <c r="P419" s="133"/>
      <c r="Q419" s="133"/>
      <c r="R419" s="133"/>
      <c r="S419" s="133"/>
      <c r="T419" s="133"/>
      <c r="U419" s="133"/>
      <c r="V419" s="133"/>
      <c r="W419" s="133"/>
      <c r="X419" s="133"/>
      <c r="Y419" s="133"/>
      <c r="Z419" s="133"/>
      <c r="AA419" s="133"/>
      <c r="AB419" s="133"/>
      <c r="AC419" s="133"/>
      <c r="AD419" s="133"/>
      <c r="AE419" s="133"/>
      <c r="AF419" s="133"/>
      <c r="AG419" s="133"/>
      <c r="AH419" s="133"/>
      <c r="AI419" s="133"/>
      <c r="AJ419" s="133"/>
      <c r="AK419" s="133"/>
      <c r="AL419" s="133"/>
      <c r="AM419" s="133"/>
      <c r="AN419" s="133"/>
      <c r="AO419" s="133"/>
      <c r="AP419" s="133"/>
      <c r="AQ419" s="133"/>
      <c r="AR419" s="133"/>
      <c r="AS419" s="133"/>
      <c r="AT419" s="133"/>
      <c r="AU419" s="133"/>
      <c r="AV419" s="133"/>
      <c r="AW419" s="133"/>
      <c r="AX419" s="133"/>
      <c r="AY419" s="133"/>
      <c r="AZ419" s="133"/>
      <c r="BA419" s="133"/>
      <c r="BB419" s="133"/>
      <c r="BC419" s="132"/>
      <c r="BD419" s="132"/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32"/>
      <c r="BP419" s="132"/>
      <c r="BQ419" s="132"/>
      <c r="BR419" s="132"/>
      <c r="BS419" s="132"/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32"/>
      <c r="CE419" s="132"/>
      <c r="CF419" s="132"/>
    </row>
    <row r="420" spans="1:84" ht="15.75" customHeight="1">
      <c r="A420" s="134"/>
      <c r="B420" s="132"/>
      <c r="C420" s="132"/>
      <c r="D420" s="132"/>
      <c r="E420" s="132"/>
      <c r="F420" s="132"/>
      <c r="G420" s="133"/>
      <c r="H420" s="133"/>
      <c r="I420" s="133"/>
      <c r="J420" s="133"/>
      <c r="K420" s="133"/>
      <c r="L420" s="133"/>
      <c r="M420" s="133"/>
      <c r="N420" s="133"/>
      <c r="O420" s="133"/>
      <c r="P420" s="133"/>
      <c r="Q420" s="133"/>
      <c r="R420" s="133"/>
      <c r="S420" s="133"/>
      <c r="T420" s="133"/>
      <c r="U420" s="133"/>
      <c r="V420" s="133"/>
      <c r="W420" s="133"/>
      <c r="X420" s="133"/>
      <c r="Y420" s="133"/>
      <c r="Z420" s="133"/>
      <c r="AA420" s="133"/>
      <c r="AB420" s="133"/>
      <c r="AC420" s="133"/>
      <c r="AD420" s="133"/>
      <c r="AE420" s="133"/>
      <c r="AF420" s="133"/>
      <c r="AG420" s="133"/>
      <c r="AH420" s="133"/>
      <c r="AI420" s="133"/>
      <c r="AJ420" s="133"/>
      <c r="AK420" s="133"/>
      <c r="AL420" s="133"/>
      <c r="AM420" s="133"/>
      <c r="AN420" s="133"/>
      <c r="AO420" s="133"/>
      <c r="AP420" s="133"/>
      <c r="AQ420" s="133"/>
      <c r="AR420" s="133"/>
      <c r="AS420" s="133"/>
      <c r="AT420" s="133"/>
      <c r="AU420" s="133"/>
      <c r="AV420" s="133"/>
      <c r="AW420" s="133"/>
      <c r="AX420" s="133"/>
      <c r="AY420" s="133"/>
      <c r="AZ420" s="133"/>
      <c r="BA420" s="133"/>
      <c r="BB420" s="133"/>
      <c r="BC420" s="132"/>
      <c r="BD420" s="132"/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32"/>
      <c r="BP420" s="132"/>
      <c r="BQ420" s="132"/>
      <c r="BR420" s="132"/>
      <c r="BS420" s="132"/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32"/>
      <c r="CE420" s="132"/>
      <c r="CF420" s="132"/>
    </row>
    <row r="421" spans="1:84" ht="15.75" customHeight="1">
      <c r="A421" s="134"/>
      <c r="B421" s="132"/>
      <c r="C421" s="132"/>
      <c r="D421" s="132"/>
      <c r="E421" s="132"/>
      <c r="F421" s="132"/>
      <c r="G421" s="133"/>
      <c r="H421" s="133"/>
      <c r="I421" s="133"/>
      <c r="J421" s="133"/>
      <c r="K421" s="133"/>
      <c r="L421" s="133"/>
      <c r="M421" s="133"/>
      <c r="N421" s="133"/>
      <c r="O421" s="133"/>
      <c r="P421" s="133"/>
      <c r="Q421" s="133"/>
      <c r="R421" s="133"/>
      <c r="S421" s="133"/>
      <c r="T421" s="133"/>
      <c r="U421" s="133"/>
      <c r="V421" s="133"/>
      <c r="W421" s="133"/>
      <c r="X421" s="133"/>
      <c r="Y421" s="133"/>
      <c r="Z421" s="133"/>
      <c r="AA421" s="133"/>
      <c r="AB421" s="133"/>
      <c r="AC421" s="133"/>
      <c r="AD421" s="133"/>
      <c r="AE421" s="133"/>
      <c r="AF421" s="133"/>
      <c r="AG421" s="133"/>
      <c r="AH421" s="133"/>
      <c r="AI421" s="133"/>
      <c r="AJ421" s="133"/>
      <c r="AK421" s="133"/>
      <c r="AL421" s="133"/>
      <c r="AM421" s="133"/>
      <c r="AN421" s="133"/>
      <c r="AO421" s="133"/>
      <c r="AP421" s="133"/>
      <c r="AQ421" s="133"/>
      <c r="AR421" s="133"/>
      <c r="AS421" s="133"/>
      <c r="AT421" s="133"/>
      <c r="AU421" s="133"/>
      <c r="AV421" s="133"/>
      <c r="AW421" s="133"/>
      <c r="AX421" s="133"/>
      <c r="AY421" s="133"/>
      <c r="AZ421" s="133"/>
      <c r="BA421" s="133"/>
      <c r="BB421" s="133"/>
      <c r="BC421" s="132"/>
      <c r="BD421" s="132"/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32"/>
      <c r="BP421" s="132"/>
      <c r="BQ421" s="132"/>
      <c r="BR421" s="132"/>
      <c r="BS421" s="132"/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32"/>
      <c r="CE421" s="132"/>
      <c r="CF421" s="132"/>
    </row>
    <row r="422" spans="1:84" ht="15.75" customHeight="1">
      <c r="A422" s="134"/>
      <c r="B422" s="132"/>
      <c r="C422" s="132"/>
      <c r="D422" s="132"/>
      <c r="E422" s="132"/>
      <c r="F422" s="132"/>
      <c r="G422" s="133"/>
      <c r="H422" s="133"/>
      <c r="I422" s="133"/>
      <c r="J422" s="133"/>
      <c r="K422" s="133"/>
      <c r="L422" s="133"/>
      <c r="M422" s="133"/>
      <c r="N422" s="133"/>
      <c r="O422" s="133"/>
      <c r="P422" s="133"/>
      <c r="Q422" s="133"/>
      <c r="R422" s="133"/>
      <c r="S422" s="133"/>
      <c r="T422" s="133"/>
      <c r="U422" s="133"/>
      <c r="V422" s="133"/>
      <c r="W422" s="133"/>
      <c r="X422" s="133"/>
      <c r="Y422" s="133"/>
      <c r="Z422" s="133"/>
      <c r="AA422" s="133"/>
      <c r="AB422" s="133"/>
      <c r="AC422" s="133"/>
      <c r="AD422" s="133"/>
      <c r="AE422" s="133"/>
      <c r="AF422" s="133"/>
      <c r="AG422" s="133"/>
      <c r="AH422" s="133"/>
      <c r="AI422" s="133"/>
      <c r="AJ422" s="133"/>
      <c r="AK422" s="133"/>
      <c r="AL422" s="133"/>
      <c r="AM422" s="133"/>
      <c r="AN422" s="133"/>
      <c r="AO422" s="133"/>
      <c r="AP422" s="133"/>
      <c r="AQ422" s="133"/>
      <c r="AR422" s="133"/>
      <c r="AS422" s="133"/>
      <c r="AT422" s="133"/>
      <c r="AU422" s="133"/>
      <c r="AV422" s="133"/>
      <c r="AW422" s="133"/>
      <c r="AX422" s="133"/>
      <c r="AY422" s="133"/>
      <c r="AZ422" s="133"/>
      <c r="BA422" s="133"/>
      <c r="BB422" s="133"/>
      <c r="BC422" s="132"/>
      <c r="BD422" s="132"/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32"/>
      <c r="BP422" s="132"/>
      <c r="BQ422" s="132"/>
      <c r="BR422" s="132"/>
      <c r="BS422" s="132"/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32"/>
      <c r="CE422" s="132"/>
      <c r="CF422" s="132"/>
    </row>
    <row r="423" spans="1:84" ht="15.75" customHeight="1">
      <c r="A423" s="134"/>
      <c r="B423" s="132"/>
      <c r="C423" s="132"/>
      <c r="D423" s="132"/>
      <c r="E423" s="132"/>
      <c r="F423" s="132"/>
      <c r="G423" s="133"/>
      <c r="H423" s="133"/>
      <c r="I423" s="133"/>
      <c r="J423" s="133"/>
      <c r="K423" s="133"/>
      <c r="L423" s="133"/>
      <c r="M423" s="133"/>
      <c r="N423" s="133"/>
      <c r="O423" s="133"/>
      <c r="P423" s="133"/>
      <c r="Q423" s="133"/>
      <c r="R423" s="133"/>
      <c r="S423" s="133"/>
      <c r="T423" s="133"/>
      <c r="U423" s="133"/>
      <c r="V423" s="133"/>
      <c r="W423" s="133"/>
      <c r="X423" s="133"/>
      <c r="Y423" s="133"/>
      <c r="Z423" s="133"/>
      <c r="AA423" s="133"/>
      <c r="AB423" s="133"/>
      <c r="AC423" s="133"/>
      <c r="AD423" s="133"/>
      <c r="AE423" s="133"/>
      <c r="AF423" s="133"/>
      <c r="AG423" s="133"/>
      <c r="AH423" s="133"/>
      <c r="AI423" s="133"/>
      <c r="AJ423" s="133"/>
      <c r="AK423" s="133"/>
      <c r="AL423" s="133"/>
      <c r="AM423" s="133"/>
      <c r="AN423" s="133"/>
      <c r="AO423" s="133"/>
      <c r="AP423" s="133"/>
      <c r="AQ423" s="133"/>
      <c r="AR423" s="133"/>
      <c r="AS423" s="133"/>
      <c r="AT423" s="133"/>
      <c r="AU423" s="133"/>
      <c r="AV423" s="133"/>
      <c r="AW423" s="133"/>
      <c r="AX423" s="133"/>
      <c r="AY423" s="133"/>
      <c r="AZ423" s="133"/>
      <c r="BA423" s="133"/>
      <c r="BB423" s="133"/>
      <c r="BC423" s="132"/>
      <c r="BD423" s="132"/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32"/>
      <c r="BP423" s="132"/>
      <c r="BQ423" s="132"/>
      <c r="BR423" s="132"/>
      <c r="BS423" s="132"/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32"/>
      <c r="CE423" s="132"/>
      <c r="CF423" s="132"/>
    </row>
    <row r="424" spans="1:84" ht="15.75" customHeight="1">
      <c r="A424" s="134"/>
      <c r="B424" s="132"/>
      <c r="C424" s="132"/>
      <c r="D424" s="132"/>
      <c r="E424" s="132"/>
      <c r="F424" s="132"/>
      <c r="G424" s="133"/>
      <c r="H424" s="133"/>
      <c r="I424" s="133"/>
      <c r="J424" s="133"/>
      <c r="K424" s="133"/>
      <c r="L424" s="133"/>
      <c r="M424" s="133"/>
      <c r="N424" s="133"/>
      <c r="O424" s="133"/>
      <c r="P424" s="133"/>
      <c r="Q424" s="133"/>
      <c r="R424" s="133"/>
      <c r="S424" s="133"/>
      <c r="T424" s="133"/>
      <c r="U424" s="133"/>
      <c r="V424" s="133"/>
      <c r="W424" s="133"/>
      <c r="X424" s="133"/>
      <c r="Y424" s="133"/>
      <c r="Z424" s="133"/>
      <c r="AA424" s="133"/>
      <c r="AB424" s="133"/>
      <c r="AC424" s="133"/>
      <c r="AD424" s="133"/>
      <c r="AE424" s="133"/>
      <c r="AF424" s="133"/>
      <c r="AG424" s="133"/>
      <c r="AH424" s="133"/>
      <c r="AI424" s="133"/>
      <c r="AJ424" s="133"/>
      <c r="AK424" s="133"/>
      <c r="AL424" s="133"/>
      <c r="AM424" s="133"/>
      <c r="AN424" s="133"/>
      <c r="AO424" s="133"/>
      <c r="AP424" s="133"/>
      <c r="AQ424" s="133"/>
      <c r="AR424" s="133"/>
      <c r="AS424" s="133"/>
      <c r="AT424" s="133"/>
      <c r="AU424" s="133"/>
      <c r="AV424" s="133"/>
      <c r="AW424" s="133"/>
      <c r="AX424" s="133"/>
      <c r="AY424" s="133"/>
      <c r="AZ424" s="133"/>
      <c r="BA424" s="133"/>
      <c r="BB424" s="133"/>
      <c r="BC424" s="132"/>
      <c r="BD424" s="132"/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32"/>
      <c r="BP424" s="132"/>
      <c r="BQ424" s="132"/>
      <c r="BR424" s="132"/>
      <c r="BS424" s="132"/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32"/>
      <c r="CE424" s="132"/>
      <c r="CF424" s="132"/>
    </row>
    <row r="425" spans="1:84" ht="15.75" customHeight="1">
      <c r="A425" s="134"/>
      <c r="B425" s="132"/>
      <c r="C425" s="132"/>
      <c r="D425" s="132"/>
      <c r="E425" s="132"/>
      <c r="F425" s="132"/>
      <c r="G425" s="133"/>
      <c r="H425" s="133"/>
      <c r="I425" s="133"/>
      <c r="J425" s="133"/>
      <c r="K425" s="133"/>
      <c r="L425" s="133"/>
      <c r="M425" s="133"/>
      <c r="N425" s="133"/>
      <c r="O425" s="133"/>
      <c r="P425" s="133"/>
      <c r="Q425" s="133"/>
      <c r="R425" s="133"/>
      <c r="S425" s="133"/>
      <c r="T425" s="133"/>
      <c r="U425" s="133"/>
      <c r="V425" s="133"/>
      <c r="W425" s="133"/>
      <c r="X425" s="133"/>
      <c r="Y425" s="133"/>
      <c r="Z425" s="133"/>
      <c r="AA425" s="133"/>
      <c r="AB425" s="133"/>
      <c r="AC425" s="133"/>
      <c r="AD425" s="133"/>
      <c r="AE425" s="133"/>
      <c r="AF425" s="133"/>
      <c r="AG425" s="133"/>
      <c r="AH425" s="133"/>
      <c r="AI425" s="133"/>
      <c r="AJ425" s="133"/>
      <c r="AK425" s="133"/>
      <c r="AL425" s="133"/>
      <c r="AM425" s="133"/>
      <c r="AN425" s="133"/>
      <c r="AO425" s="133"/>
      <c r="AP425" s="133"/>
      <c r="AQ425" s="133"/>
      <c r="AR425" s="133"/>
      <c r="AS425" s="133"/>
      <c r="AT425" s="133"/>
      <c r="AU425" s="133"/>
      <c r="AV425" s="133"/>
      <c r="AW425" s="133"/>
      <c r="AX425" s="133"/>
      <c r="AY425" s="133"/>
      <c r="AZ425" s="133"/>
      <c r="BA425" s="133"/>
      <c r="BB425" s="133"/>
      <c r="BC425" s="132"/>
      <c r="BD425" s="132"/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32"/>
      <c r="BP425" s="132"/>
      <c r="BQ425" s="132"/>
      <c r="BR425" s="132"/>
      <c r="BS425" s="132"/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32"/>
      <c r="CE425" s="132"/>
      <c r="CF425" s="132"/>
    </row>
    <row r="426" spans="1:84" ht="15.75" customHeight="1">
      <c r="A426" s="134"/>
      <c r="B426" s="132"/>
      <c r="C426" s="132"/>
      <c r="D426" s="132"/>
      <c r="E426" s="132"/>
      <c r="F426" s="132"/>
      <c r="G426" s="133"/>
      <c r="H426" s="133"/>
      <c r="I426" s="133"/>
      <c r="J426" s="133"/>
      <c r="K426" s="133"/>
      <c r="L426" s="133"/>
      <c r="M426" s="133"/>
      <c r="N426" s="133"/>
      <c r="O426" s="133"/>
      <c r="P426" s="133"/>
      <c r="Q426" s="133"/>
      <c r="R426" s="133"/>
      <c r="S426" s="133"/>
      <c r="T426" s="133"/>
      <c r="U426" s="133"/>
      <c r="V426" s="133"/>
      <c r="W426" s="133"/>
      <c r="X426" s="133"/>
      <c r="Y426" s="133"/>
      <c r="Z426" s="133"/>
      <c r="AA426" s="133"/>
      <c r="AB426" s="133"/>
      <c r="AC426" s="133"/>
      <c r="AD426" s="133"/>
      <c r="AE426" s="133"/>
      <c r="AF426" s="133"/>
      <c r="AG426" s="133"/>
      <c r="AH426" s="133"/>
      <c r="AI426" s="133"/>
      <c r="AJ426" s="133"/>
      <c r="AK426" s="133"/>
      <c r="AL426" s="133"/>
      <c r="AM426" s="133"/>
      <c r="AN426" s="133"/>
      <c r="AO426" s="133"/>
      <c r="AP426" s="133"/>
      <c r="AQ426" s="133"/>
      <c r="AR426" s="133"/>
      <c r="AS426" s="133"/>
      <c r="AT426" s="133"/>
      <c r="AU426" s="133"/>
      <c r="AV426" s="133"/>
      <c r="AW426" s="133"/>
      <c r="AX426" s="133"/>
      <c r="AY426" s="133"/>
      <c r="AZ426" s="133"/>
      <c r="BA426" s="133"/>
      <c r="BB426" s="133"/>
      <c r="BC426" s="132"/>
      <c r="BD426" s="132"/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32"/>
      <c r="BP426" s="132"/>
      <c r="BQ426" s="132"/>
      <c r="BR426" s="132"/>
      <c r="BS426" s="132"/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32"/>
      <c r="CE426" s="132"/>
      <c r="CF426" s="132"/>
    </row>
    <row r="427" spans="1:84" ht="15.75" customHeight="1">
      <c r="A427" s="134"/>
      <c r="B427" s="132"/>
      <c r="C427" s="132"/>
      <c r="D427" s="132"/>
      <c r="E427" s="132"/>
      <c r="F427" s="132"/>
      <c r="G427" s="133"/>
      <c r="H427" s="133"/>
      <c r="I427" s="133"/>
      <c r="J427" s="133"/>
      <c r="K427" s="133"/>
      <c r="L427" s="133"/>
      <c r="M427" s="133"/>
      <c r="N427" s="133"/>
      <c r="O427" s="133"/>
      <c r="P427" s="133"/>
      <c r="Q427" s="133"/>
      <c r="R427" s="133"/>
      <c r="S427" s="133"/>
      <c r="T427" s="133"/>
      <c r="U427" s="133"/>
      <c r="V427" s="133"/>
      <c r="W427" s="133"/>
      <c r="X427" s="133"/>
      <c r="Y427" s="133"/>
      <c r="Z427" s="133"/>
      <c r="AA427" s="133"/>
      <c r="AB427" s="133"/>
      <c r="AC427" s="133"/>
      <c r="AD427" s="133"/>
      <c r="AE427" s="133"/>
      <c r="AF427" s="133"/>
      <c r="AG427" s="133"/>
      <c r="AH427" s="133"/>
      <c r="AI427" s="133"/>
      <c r="AJ427" s="133"/>
      <c r="AK427" s="133"/>
      <c r="AL427" s="133"/>
      <c r="AM427" s="133"/>
      <c r="AN427" s="133"/>
      <c r="AO427" s="133"/>
      <c r="AP427" s="133"/>
      <c r="AQ427" s="133"/>
      <c r="AR427" s="133"/>
      <c r="AS427" s="133"/>
      <c r="AT427" s="133"/>
      <c r="AU427" s="133"/>
      <c r="AV427" s="133"/>
      <c r="AW427" s="133"/>
      <c r="AX427" s="133"/>
      <c r="AY427" s="133"/>
      <c r="AZ427" s="133"/>
      <c r="BA427" s="133"/>
      <c r="BB427" s="133"/>
      <c r="BC427" s="132"/>
      <c r="BD427" s="132"/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32"/>
      <c r="BP427" s="132"/>
      <c r="BQ427" s="132"/>
      <c r="BR427" s="132"/>
      <c r="BS427" s="132"/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32"/>
      <c r="CE427" s="132"/>
      <c r="CF427" s="132"/>
    </row>
    <row r="428" spans="1:84" ht="15.75" customHeight="1">
      <c r="A428" s="134"/>
      <c r="B428" s="132"/>
      <c r="C428" s="132"/>
      <c r="D428" s="132"/>
      <c r="E428" s="132"/>
      <c r="F428" s="132"/>
      <c r="G428" s="133"/>
      <c r="H428" s="133"/>
      <c r="I428" s="133"/>
      <c r="J428" s="133"/>
      <c r="K428" s="133"/>
      <c r="L428" s="133"/>
      <c r="M428" s="133"/>
      <c r="N428" s="133"/>
      <c r="O428" s="133"/>
      <c r="P428" s="133"/>
      <c r="Q428" s="133"/>
      <c r="R428" s="133"/>
      <c r="S428" s="133"/>
      <c r="T428" s="133"/>
      <c r="U428" s="133"/>
      <c r="V428" s="133"/>
      <c r="W428" s="133"/>
      <c r="X428" s="133"/>
      <c r="Y428" s="133"/>
      <c r="Z428" s="133"/>
      <c r="AA428" s="133"/>
      <c r="AB428" s="133"/>
      <c r="AC428" s="133"/>
      <c r="AD428" s="133"/>
      <c r="AE428" s="133"/>
      <c r="AF428" s="133"/>
      <c r="AG428" s="133"/>
      <c r="AH428" s="133"/>
      <c r="AI428" s="133"/>
      <c r="AJ428" s="133"/>
      <c r="AK428" s="133"/>
      <c r="AL428" s="133"/>
      <c r="AM428" s="133"/>
      <c r="AN428" s="133"/>
      <c r="AO428" s="133"/>
      <c r="AP428" s="133"/>
      <c r="AQ428" s="133"/>
      <c r="AR428" s="133"/>
      <c r="AS428" s="133"/>
      <c r="AT428" s="133"/>
      <c r="AU428" s="133"/>
      <c r="AV428" s="133"/>
      <c r="AW428" s="133"/>
      <c r="AX428" s="133"/>
      <c r="AY428" s="133"/>
      <c r="AZ428" s="133"/>
      <c r="BA428" s="133"/>
      <c r="BB428" s="133"/>
      <c r="BC428" s="132"/>
      <c r="BD428" s="132"/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32"/>
      <c r="BP428" s="132"/>
      <c r="BQ428" s="132"/>
      <c r="BR428" s="132"/>
      <c r="BS428" s="132"/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32"/>
      <c r="CE428" s="132"/>
      <c r="CF428" s="132"/>
    </row>
    <row r="429" spans="1:84" ht="15.75" customHeight="1">
      <c r="A429" s="134"/>
      <c r="B429" s="132"/>
      <c r="C429" s="132"/>
      <c r="D429" s="132"/>
      <c r="E429" s="132"/>
      <c r="F429" s="132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  <c r="Z429" s="133"/>
      <c r="AA429" s="133"/>
      <c r="AB429" s="133"/>
      <c r="AC429" s="133"/>
      <c r="AD429" s="133"/>
      <c r="AE429" s="133"/>
      <c r="AF429" s="133"/>
      <c r="AG429" s="133"/>
      <c r="AH429" s="133"/>
      <c r="AI429" s="133"/>
      <c r="AJ429" s="133"/>
      <c r="AK429" s="133"/>
      <c r="AL429" s="133"/>
      <c r="AM429" s="133"/>
      <c r="AN429" s="133"/>
      <c r="AO429" s="133"/>
      <c r="AP429" s="133"/>
      <c r="AQ429" s="133"/>
      <c r="AR429" s="133"/>
      <c r="AS429" s="133"/>
      <c r="AT429" s="133"/>
      <c r="AU429" s="133"/>
      <c r="AV429" s="133"/>
      <c r="AW429" s="133"/>
      <c r="AX429" s="133"/>
      <c r="AY429" s="133"/>
      <c r="AZ429" s="133"/>
      <c r="BA429" s="133"/>
      <c r="BB429" s="133"/>
      <c r="BC429" s="132"/>
      <c r="BD429" s="132"/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32"/>
      <c r="BP429" s="132"/>
      <c r="BQ429" s="132"/>
      <c r="BR429" s="132"/>
      <c r="BS429" s="132"/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32"/>
      <c r="CE429" s="132"/>
      <c r="CF429" s="132"/>
    </row>
    <row r="430" spans="1:84" ht="15.75" customHeight="1">
      <c r="A430" s="134"/>
      <c r="B430" s="132"/>
      <c r="C430" s="132"/>
      <c r="D430" s="132"/>
      <c r="E430" s="132"/>
      <c r="F430" s="132"/>
      <c r="G430" s="133"/>
      <c r="H430" s="133"/>
      <c r="I430" s="133"/>
      <c r="J430" s="133"/>
      <c r="K430" s="133"/>
      <c r="L430" s="133"/>
      <c r="M430" s="133"/>
      <c r="N430" s="133"/>
      <c r="O430" s="133"/>
      <c r="P430" s="133"/>
      <c r="Q430" s="133"/>
      <c r="R430" s="133"/>
      <c r="S430" s="133"/>
      <c r="T430" s="133"/>
      <c r="U430" s="133"/>
      <c r="V430" s="133"/>
      <c r="W430" s="133"/>
      <c r="X430" s="133"/>
      <c r="Y430" s="133"/>
      <c r="Z430" s="133"/>
      <c r="AA430" s="133"/>
      <c r="AB430" s="133"/>
      <c r="AC430" s="133"/>
      <c r="AD430" s="133"/>
      <c r="AE430" s="133"/>
      <c r="AF430" s="133"/>
      <c r="AG430" s="133"/>
      <c r="AH430" s="133"/>
      <c r="AI430" s="133"/>
      <c r="AJ430" s="133"/>
      <c r="AK430" s="133"/>
      <c r="AL430" s="133"/>
      <c r="AM430" s="133"/>
      <c r="AN430" s="133"/>
      <c r="AO430" s="133"/>
      <c r="AP430" s="133"/>
      <c r="AQ430" s="133"/>
      <c r="AR430" s="133"/>
      <c r="AS430" s="133"/>
      <c r="AT430" s="133"/>
      <c r="AU430" s="133"/>
      <c r="AV430" s="133"/>
      <c r="AW430" s="133"/>
      <c r="AX430" s="133"/>
      <c r="AY430" s="133"/>
      <c r="AZ430" s="133"/>
      <c r="BA430" s="133"/>
      <c r="BB430" s="133"/>
      <c r="BC430" s="132"/>
      <c r="BD430" s="132"/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32"/>
      <c r="BP430" s="132"/>
      <c r="BQ430" s="132"/>
      <c r="BR430" s="132"/>
      <c r="BS430" s="132"/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32"/>
      <c r="CE430" s="132"/>
      <c r="CF430" s="132"/>
    </row>
    <row r="431" spans="1:84" ht="15.75" customHeight="1">
      <c r="A431" s="134"/>
      <c r="B431" s="132"/>
      <c r="C431" s="132"/>
      <c r="D431" s="132"/>
      <c r="E431" s="132"/>
      <c r="F431" s="132"/>
      <c r="G431" s="133"/>
      <c r="H431" s="133"/>
      <c r="I431" s="133"/>
      <c r="J431" s="133"/>
      <c r="K431" s="133"/>
      <c r="L431" s="133"/>
      <c r="M431" s="133"/>
      <c r="N431" s="133"/>
      <c r="O431" s="133"/>
      <c r="P431" s="133"/>
      <c r="Q431" s="133"/>
      <c r="R431" s="133"/>
      <c r="S431" s="133"/>
      <c r="T431" s="133"/>
      <c r="U431" s="133"/>
      <c r="V431" s="133"/>
      <c r="W431" s="133"/>
      <c r="X431" s="133"/>
      <c r="Y431" s="133"/>
      <c r="Z431" s="133"/>
      <c r="AA431" s="133"/>
      <c r="AB431" s="133"/>
      <c r="AC431" s="133"/>
      <c r="AD431" s="133"/>
      <c r="AE431" s="133"/>
      <c r="AF431" s="133"/>
      <c r="AG431" s="133"/>
      <c r="AH431" s="133"/>
      <c r="AI431" s="133"/>
      <c r="AJ431" s="133"/>
      <c r="AK431" s="133"/>
      <c r="AL431" s="133"/>
      <c r="AM431" s="133"/>
      <c r="AN431" s="133"/>
      <c r="AO431" s="133"/>
      <c r="AP431" s="133"/>
      <c r="AQ431" s="133"/>
      <c r="AR431" s="133"/>
      <c r="AS431" s="133"/>
      <c r="AT431" s="133"/>
      <c r="AU431" s="133"/>
      <c r="AV431" s="133"/>
      <c r="AW431" s="133"/>
      <c r="AX431" s="133"/>
      <c r="AY431" s="133"/>
      <c r="AZ431" s="133"/>
      <c r="BA431" s="133"/>
      <c r="BB431" s="133"/>
      <c r="BC431" s="132"/>
      <c r="BD431" s="132"/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32"/>
      <c r="BP431" s="132"/>
      <c r="BQ431" s="132"/>
      <c r="BR431" s="132"/>
      <c r="BS431" s="132"/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32"/>
      <c r="CE431" s="132"/>
      <c r="CF431" s="132"/>
    </row>
    <row r="432" spans="1:84" ht="15.75" customHeight="1">
      <c r="A432" s="134"/>
      <c r="B432" s="132"/>
      <c r="C432" s="132"/>
      <c r="D432" s="132"/>
      <c r="E432" s="132"/>
      <c r="F432" s="132"/>
      <c r="G432" s="133"/>
      <c r="H432" s="133"/>
      <c r="I432" s="133"/>
      <c r="J432" s="133"/>
      <c r="K432" s="133"/>
      <c r="L432" s="133"/>
      <c r="M432" s="133"/>
      <c r="N432" s="133"/>
      <c r="O432" s="133"/>
      <c r="P432" s="133"/>
      <c r="Q432" s="133"/>
      <c r="R432" s="133"/>
      <c r="S432" s="133"/>
      <c r="T432" s="133"/>
      <c r="U432" s="133"/>
      <c r="V432" s="133"/>
      <c r="W432" s="133"/>
      <c r="X432" s="133"/>
      <c r="Y432" s="133"/>
      <c r="Z432" s="133"/>
      <c r="AA432" s="133"/>
      <c r="AB432" s="133"/>
      <c r="AC432" s="133"/>
      <c r="AD432" s="133"/>
      <c r="AE432" s="133"/>
      <c r="AF432" s="133"/>
      <c r="AG432" s="133"/>
      <c r="AH432" s="133"/>
      <c r="AI432" s="133"/>
      <c r="AJ432" s="133"/>
      <c r="AK432" s="133"/>
      <c r="AL432" s="133"/>
      <c r="AM432" s="133"/>
      <c r="AN432" s="133"/>
      <c r="AO432" s="133"/>
      <c r="AP432" s="133"/>
      <c r="AQ432" s="133"/>
      <c r="AR432" s="133"/>
      <c r="AS432" s="133"/>
      <c r="AT432" s="133"/>
      <c r="AU432" s="133"/>
      <c r="AV432" s="133"/>
      <c r="AW432" s="133"/>
      <c r="AX432" s="133"/>
      <c r="AY432" s="133"/>
      <c r="AZ432" s="133"/>
      <c r="BA432" s="133"/>
      <c r="BB432" s="133"/>
      <c r="BC432" s="132"/>
      <c r="BD432" s="132"/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32"/>
      <c r="BP432" s="132"/>
      <c r="BQ432" s="132"/>
      <c r="BR432" s="132"/>
      <c r="BS432" s="132"/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32"/>
      <c r="CE432" s="132"/>
      <c r="CF432" s="132"/>
    </row>
    <row r="433" spans="1:84" ht="15.75" customHeight="1">
      <c r="A433" s="134"/>
      <c r="B433" s="132"/>
      <c r="C433" s="132"/>
      <c r="D433" s="132"/>
      <c r="E433" s="132"/>
      <c r="F433" s="132"/>
      <c r="G433" s="133"/>
      <c r="H433" s="133"/>
      <c r="I433" s="133"/>
      <c r="J433" s="133"/>
      <c r="K433" s="133"/>
      <c r="L433" s="133"/>
      <c r="M433" s="133"/>
      <c r="N433" s="133"/>
      <c r="O433" s="133"/>
      <c r="P433" s="133"/>
      <c r="Q433" s="133"/>
      <c r="R433" s="133"/>
      <c r="S433" s="133"/>
      <c r="T433" s="133"/>
      <c r="U433" s="133"/>
      <c r="V433" s="133"/>
      <c r="W433" s="133"/>
      <c r="X433" s="133"/>
      <c r="Y433" s="133"/>
      <c r="Z433" s="133"/>
      <c r="AA433" s="133"/>
      <c r="AB433" s="133"/>
      <c r="AC433" s="133"/>
      <c r="AD433" s="133"/>
      <c r="AE433" s="133"/>
      <c r="AF433" s="133"/>
      <c r="AG433" s="133"/>
      <c r="AH433" s="133"/>
      <c r="AI433" s="133"/>
      <c r="AJ433" s="133"/>
      <c r="AK433" s="133"/>
      <c r="AL433" s="133"/>
      <c r="AM433" s="133"/>
      <c r="AN433" s="133"/>
      <c r="AO433" s="133"/>
      <c r="AP433" s="133"/>
      <c r="AQ433" s="133"/>
      <c r="AR433" s="133"/>
      <c r="AS433" s="133"/>
      <c r="AT433" s="133"/>
      <c r="AU433" s="133"/>
      <c r="AV433" s="133"/>
      <c r="AW433" s="133"/>
      <c r="AX433" s="133"/>
      <c r="AY433" s="133"/>
      <c r="AZ433" s="133"/>
      <c r="BA433" s="133"/>
      <c r="BB433" s="133"/>
      <c r="BC433" s="132"/>
      <c r="BD433" s="132"/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32"/>
      <c r="BP433" s="132"/>
      <c r="BQ433" s="132"/>
      <c r="BR433" s="132"/>
      <c r="BS433" s="132"/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32"/>
      <c r="CE433" s="132"/>
      <c r="CF433" s="132"/>
    </row>
    <row r="434" spans="1:84" ht="15.75" customHeight="1">
      <c r="A434" s="134"/>
      <c r="B434" s="132"/>
      <c r="C434" s="132"/>
      <c r="D434" s="132"/>
      <c r="E434" s="132"/>
      <c r="F434" s="132"/>
      <c r="G434" s="133"/>
      <c r="H434" s="133"/>
      <c r="I434" s="133"/>
      <c r="J434" s="133"/>
      <c r="K434" s="133"/>
      <c r="L434" s="133"/>
      <c r="M434" s="133"/>
      <c r="N434" s="133"/>
      <c r="O434" s="133"/>
      <c r="P434" s="133"/>
      <c r="Q434" s="133"/>
      <c r="R434" s="133"/>
      <c r="S434" s="133"/>
      <c r="T434" s="133"/>
      <c r="U434" s="133"/>
      <c r="V434" s="133"/>
      <c r="W434" s="133"/>
      <c r="X434" s="133"/>
      <c r="Y434" s="133"/>
      <c r="Z434" s="133"/>
      <c r="AA434" s="133"/>
      <c r="AB434" s="133"/>
      <c r="AC434" s="133"/>
      <c r="AD434" s="133"/>
      <c r="AE434" s="133"/>
      <c r="AF434" s="133"/>
      <c r="AG434" s="133"/>
      <c r="AH434" s="133"/>
      <c r="AI434" s="133"/>
      <c r="AJ434" s="133"/>
      <c r="AK434" s="133"/>
      <c r="AL434" s="133"/>
      <c r="AM434" s="133"/>
      <c r="AN434" s="133"/>
      <c r="AO434" s="133"/>
      <c r="AP434" s="133"/>
      <c r="AQ434" s="133"/>
      <c r="AR434" s="133"/>
      <c r="AS434" s="133"/>
      <c r="AT434" s="133"/>
      <c r="AU434" s="133"/>
      <c r="AV434" s="133"/>
      <c r="AW434" s="133"/>
      <c r="AX434" s="133"/>
      <c r="AY434" s="133"/>
      <c r="AZ434" s="133"/>
      <c r="BA434" s="133"/>
      <c r="BB434" s="133"/>
      <c r="BC434" s="132"/>
      <c r="BD434" s="132"/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32"/>
      <c r="BP434" s="132"/>
      <c r="BQ434" s="132"/>
      <c r="BR434" s="132"/>
      <c r="BS434" s="132"/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32"/>
      <c r="CE434" s="132"/>
      <c r="CF434" s="132"/>
    </row>
    <row r="435" spans="1:84" ht="15.75" customHeight="1">
      <c r="A435" s="134"/>
      <c r="B435" s="132"/>
      <c r="C435" s="132"/>
      <c r="D435" s="132"/>
      <c r="E435" s="132"/>
      <c r="F435" s="132"/>
      <c r="G435" s="133"/>
      <c r="H435" s="133"/>
      <c r="I435" s="133"/>
      <c r="J435" s="133"/>
      <c r="K435" s="133"/>
      <c r="L435" s="133"/>
      <c r="M435" s="133"/>
      <c r="N435" s="133"/>
      <c r="O435" s="133"/>
      <c r="P435" s="133"/>
      <c r="Q435" s="133"/>
      <c r="R435" s="133"/>
      <c r="S435" s="133"/>
      <c r="T435" s="133"/>
      <c r="U435" s="133"/>
      <c r="V435" s="133"/>
      <c r="W435" s="133"/>
      <c r="X435" s="133"/>
      <c r="Y435" s="133"/>
      <c r="Z435" s="133"/>
      <c r="AA435" s="133"/>
      <c r="AB435" s="133"/>
      <c r="AC435" s="133"/>
      <c r="AD435" s="133"/>
      <c r="AE435" s="133"/>
      <c r="AF435" s="133"/>
      <c r="AG435" s="133"/>
      <c r="AH435" s="133"/>
      <c r="AI435" s="133"/>
      <c r="AJ435" s="133"/>
      <c r="AK435" s="133"/>
      <c r="AL435" s="133"/>
      <c r="AM435" s="133"/>
      <c r="AN435" s="133"/>
      <c r="AO435" s="133"/>
      <c r="AP435" s="133"/>
      <c r="AQ435" s="133"/>
      <c r="AR435" s="133"/>
      <c r="AS435" s="133"/>
      <c r="AT435" s="133"/>
      <c r="AU435" s="133"/>
      <c r="AV435" s="133"/>
      <c r="AW435" s="133"/>
      <c r="AX435" s="133"/>
      <c r="AY435" s="133"/>
      <c r="AZ435" s="133"/>
      <c r="BA435" s="133"/>
      <c r="BB435" s="133"/>
      <c r="BC435" s="132"/>
      <c r="BD435" s="132"/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32"/>
      <c r="BP435" s="132"/>
      <c r="BQ435" s="132"/>
      <c r="BR435" s="132"/>
      <c r="BS435" s="132"/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32"/>
      <c r="CE435" s="132"/>
      <c r="CF435" s="132"/>
    </row>
    <row r="436" spans="1:84" ht="15.75" customHeight="1">
      <c r="A436" s="134"/>
      <c r="B436" s="132"/>
      <c r="C436" s="132"/>
      <c r="D436" s="132"/>
      <c r="E436" s="132"/>
      <c r="F436" s="132"/>
      <c r="G436" s="133"/>
      <c r="H436" s="133"/>
      <c r="I436" s="133"/>
      <c r="J436" s="133"/>
      <c r="K436" s="133"/>
      <c r="L436" s="133"/>
      <c r="M436" s="133"/>
      <c r="N436" s="133"/>
      <c r="O436" s="133"/>
      <c r="P436" s="133"/>
      <c r="Q436" s="133"/>
      <c r="R436" s="133"/>
      <c r="S436" s="133"/>
      <c r="T436" s="133"/>
      <c r="U436" s="133"/>
      <c r="V436" s="133"/>
      <c r="W436" s="133"/>
      <c r="X436" s="133"/>
      <c r="Y436" s="133"/>
      <c r="Z436" s="133"/>
      <c r="AA436" s="133"/>
      <c r="AB436" s="133"/>
      <c r="AC436" s="133"/>
      <c r="AD436" s="133"/>
      <c r="AE436" s="133"/>
      <c r="AF436" s="133"/>
      <c r="AG436" s="133"/>
      <c r="AH436" s="133"/>
      <c r="AI436" s="133"/>
      <c r="AJ436" s="133"/>
      <c r="AK436" s="133"/>
      <c r="AL436" s="133"/>
      <c r="AM436" s="133"/>
      <c r="AN436" s="133"/>
      <c r="AO436" s="133"/>
      <c r="AP436" s="133"/>
      <c r="AQ436" s="133"/>
      <c r="AR436" s="133"/>
      <c r="AS436" s="133"/>
      <c r="AT436" s="133"/>
      <c r="AU436" s="133"/>
      <c r="AV436" s="133"/>
      <c r="AW436" s="133"/>
      <c r="AX436" s="133"/>
      <c r="AY436" s="133"/>
      <c r="AZ436" s="133"/>
      <c r="BA436" s="133"/>
      <c r="BB436" s="133"/>
      <c r="BC436" s="132"/>
      <c r="BD436" s="132"/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32"/>
      <c r="BP436" s="132"/>
      <c r="BQ436" s="132"/>
      <c r="BR436" s="132"/>
      <c r="BS436" s="132"/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32"/>
      <c r="CE436" s="132"/>
      <c r="CF436" s="132"/>
    </row>
    <row r="437" spans="1:84" ht="15.75" customHeight="1">
      <c r="A437" s="134"/>
      <c r="B437" s="132"/>
      <c r="C437" s="132"/>
      <c r="D437" s="132"/>
      <c r="E437" s="132"/>
      <c r="F437" s="132"/>
      <c r="G437" s="133"/>
      <c r="H437" s="133"/>
      <c r="I437" s="133"/>
      <c r="J437" s="133"/>
      <c r="K437" s="133"/>
      <c r="L437" s="133"/>
      <c r="M437" s="133"/>
      <c r="N437" s="133"/>
      <c r="O437" s="133"/>
      <c r="P437" s="133"/>
      <c r="Q437" s="133"/>
      <c r="R437" s="133"/>
      <c r="S437" s="133"/>
      <c r="T437" s="133"/>
      <c r="U437" s="133"/>
      <c r="V437" s="133"/>
      <c r="W437" s="133"/>
      <c r="X437" s="133"/>
      <c r="Y437" s="133"/>
      <c r="Z437" s="133"/>
      <c r="AA437" s="133"/>
      <c r="AB437" s="133"/>
      <c r="AC437" s="133"/>
      <c r="AD437" s="133"/>
      <c r="AE437" s="133"/>
      <c r="AF437" s="133"/>
      <c r="AG437" s="133"/>
      <c r="AH437" s="133"/>
      <c r="AI437" s="133"/>
      <c r="AJ437" s="133"/>
      <c r="AK437" s="133"/>
      <c r="AL437" s="133"/>
      <c r="AM437" s="133"/>
      <c r="AN437" s="133"/>
      <c r="AO437" s="133"/>
      <c r="AP437" s="133"/>
      <c r="AQ437" s="133"/>
      <c r="AR437" s="133"/>
      <c r="AS437" s="133"/>
      <c r="AT437" s="133"/>
      <c r="AU437" s="133"/>
      <c r="AV437" s="133"/>
      <c r="AW437" s="133"/>
      <c r="AX437" s="133"/>
      <c r="AY437" s="133"/>
      <c r="AZ437" s="133"/>
      <c r="BA437" s="133"/>
      <c r="BB437" s="133"/>
      <c r="BC437" s="132"/>
      <c r="BD437" s="132"/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32"/>
      <c r="BP437" s="132"/>
      <c r="BQ437" s="132"/>
      <c r="BR437" s="132"/>
      <c r="BS437" s="132"/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32"/>
      <c r="CE437" s="132"/>
      <c r="CF437" s="132"/>
    </row>
    <row r="438" spans="1:84" ht="15.75" customHeight="1">
      <c r="A438" s="134"/>
      <c r="B438" s="132"/>
      <c r="C438" s="132"/>
      <c r="D438" s="132"/>
      <c r="E438" s="132"/>
      <c r="F438" s="132"/>
      <c r="G438" s="133"/>
      <c r="H438" s="133"/>
      <c r="I438" s="133"/>
      <c r="J438" s="133"/>
      <c r="K438" s="133"/>
      <c r="L438" s="133"/>
      <c r="M438" s="133"/>
      <c r="N438" s="133"/>
      <c r="O438" s="133"/>
      <c r="P438" s="133"/>
      <c r="Q438" s="133"/>
      <c r="R438" s="133"/>
      <c r="S438" s="133"/>
      <c r="T438" s="133"/>
      <c r="U438" s="133"/>
      <c r="V438" s="133"/>
      <c r="W438" s="133"/>
      <c r="X438" s="133"/>
      <c r="Y438" s="133"/>
      <c r="Z438" s="133"/>
      <c r="AA438" s="133"/>
      <c r="AB438" s="133"/>
      <c r="AC438" s="133"/>
      <c r="AD438" s="133"/>
      <c r="AE438" s="133"/>
      <c r="AF438" s="133"/>
      <c r="AG438" s="133"/>
      <c r="AH438" s="133"/>
      <c r="AI438" s="133"/>
      <c r="AJ438" s="133"/>
      <c r="AK438" s="133"/>
      <c r="AL438" s="133"/>
      <c r="AM438" s="133"/>
      <c r="AN438" s="133"/>
      <c r="AO438" s="133"/>
      <c r="AP438" s="133"/>
      <c r="AQ438" s="133"/>
      <c r="AR438" s="133"/>
      <c r="AS438" s="133"/>
      <c r="AT438" s="133"/>
      <c r="AU438" s="133"/>
      <c r="AV438" s="133"/>
      <c r="AW438" s="133"/>
      <c r="AX438" s="133"/>
      <c r="AY438" s="133"/>
      <c r="AZ438" s="133"/>
      <c r="BA438" s="133"/>
      <c r="BB438" s="133"/>
      <c r="BC438" s="132"/>
      <c r="BD438" s="132"/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32"/>
      <c r="BP438" s="132"/>
      <c r="BQ438" s="132"/>
      <c r="BR438" s="132"/>
      <c r="BS438" s="132"/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32"/>
      <c r="CE438" s="132"/>
      <c r="CF438" s="132"/>
    </row>
    <row r="439" spans="1:84" ht="15.75" customHeight="1">
      <c r="A439" s="134"/>
      <c r="B439" s="132"/>
      <c r="C439" s="132"/>
      <c r="D439" s="132"/>
      <c r="E439" s="132"/>
      <c r="F439" s="132"/>
      <c r="G439" s="133"/>
      <c r="H439" s="133"/>
      <c r="I439" s="133"/>
      <c r="J439" s="133"/>
      <c r="K439" s="133"/>
      <c r="L439" s="133"/>
      <c r="M439" s="133"/>
      <c r="N439" s="133"/>
      <c r="O439" s="133"/>
      <c r="P439" s="133"/>
      <c r="Q439" s="133"/>
      <c r="R439" s="133"/>
      <c r="S439" s="133"/>
      <c r="T439" s="133"/>
      <c r="U439" s="133"/>
      <c r="V439" s="133"/>
      <c r="W439" s="133"/>
      <c r="X439" s="133"/>
      <c r="Y439" s="133"/>
      <c r="Z439" s="133"/>
      <c r="AA439" s="133"/>
      <c r="AB439" s="133"/>
      <c r="AC439" s="133"/>
      <c r="AD439" s="133"/>
      <c r="AE439" s="133"/>
      <c r="AF439" s="133"/>
      <c r="AG439" s="133"/>
      <c r="AH439" s="133"/>
      <c r="AI439" s="133"/>
      <c r="AJ439" s="133"/>
      <c r="AK439" s="133"/>
      <c r="AL439" s="133"/>
      <c r="AM439" s="133"/>
      <c r="AN439" s="133"/>
      <c r="AO439" s="133"/>
      <c r="AP439" s="133"/>
      <c r="AQ439" s="133"/>
      <c r="AR439" s="133"/>
      <c r="AS439" s="133"/>
      <c r="AT439" s="133"/>
      <c r="AU439" s="133"/>
      <c r="AV439" s="133"/>
      <c r="AW439" s="133"/>
      <c r="AX439" s="133"/>
      <c r="AY439" s="133"/>
      <c r="AZ439" s="133"/>
      <c r="BA439" s="133"/>
      <c r="BB439" s="133"/>
      <c r="BC439" s="132"/>
      <c r="BD439" s="132"/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32"/>
      <c r="BP439" s="132"/>
      <c r="BQ439" s="132"/>
      <c r="BR439" s="132"/>
      <c r="BS439" s="132"/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32"/>
      <c r="CE439" s="132"/>
      <c r="CF439" s="132"/>
    </row>
    <row r="440" spans="1:84" ht="15.75" customHeight="1">
      <c r="A440" s="134"/>
      <c r="B440" s="132"/>
      <c r="C440" s="132"/>
      <c r="D440" s="132"/>
      <c r="E440" s="132"/>
      <c r="F440" s="132"/>
      <c r="G440" s="133"/>
      <c r="H440" s="133"/>
      <c r="I440" s="133"/>
      <c r="J440" s="133"/>
      <c r="K440" s="133"/>
      <c r="L440" s="133"/>
      <c r="M440" s="133"/>
      <c r="N440" s="133"/>
      <c r="O440" s="133"/>
      <c r="P440" s="133"/>
      <c r="Q440" s="133"/>
      <c r="R440" s="133"/>
      <c r="S440" s="133"/>
      <c r="T440" s="133"/>
      <c r="U440" s="133"/>
      <c r="V440" s="133"/>
      <c r="W440" s="133"/>
      <c r="X440" s="133"/>
      <c r="Y440" s="133"/>
      <c r="Z440" s="133"/>
      <c r="AA440" s="133"/>
      <c r="AB440" s="133"/>
      <c r="AC440" s="133"/>
      <c r="AD440" s="133"/>
      <c r="AE440" s="133"/>
      <c r="AF440" s="133"/>
      <c r="AG440" s="133"/>
      <c r="AH440" s="133"/>
      <c r="AI440" s="133"/>
      <c r="AJ440" s="133"/>
      <c r="AK440" s="133"/>
      <c r="AL440" s="133"/>
      <c r="AM440" s="133"/>
      <c r="AN440" s="133"/>
      <c r="AO440" s="133"/>
      <c r="AP440" s="133"/>
      <c r="AQ440" s="133"/>
      <c r="AR440" s="133"/>
      <c r="AS440" s="133"/>
      <c r="AT440" s="133"/>
      <c r="AU440" s="133"/>
      <c r="AV440" s="133"/>
      <c r="AW440" s="133"/>
      <c r="AX440" s="133"/>
      <c r="AY440" s="133"/>
      <c r="AZ440" s="133"/>
      <c r="BA440" s="133"/>
      <c r="BB440" s="133"/>
      <c r="BC440" s="132"/>
      <c r="BD440" s="132"/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32"/>
      <c r="BP440" s="132"/>
      <c r="BQ440" s="132"/>
      <c r="BR440" s="132"/>
      <c r="BS440" s="132"/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32"/>
      <c r="CE440" s="132"/>
      <c r="CF440" s="132"/>
    </row>
    <row r="441" spans="1:84" ht="15.75" customHeight="1">
      <c r="A441" s="134"/>
      <c r="B441" s="132"/>
      <c r="C441" s="132"/>
      <c r="D441" s="132"/>
      <c r="E441" s="132"/>
      <c r="F441" s="132"/>
      <c r="G441" s="133"/>
      <c r="H441" s="133"/>
      <c r="I441" s="133"/>
      <c r="J441" s="133"/>
      <c r="K441" s="133"/>
      <c r="L441" s="133"/>
      <c r="M441" s="133"/>
      <c r="N441" s="133"/>
      <c r="O441" s="133"/>
      <c r="P441" s="133"/>
      <c r="Q441" s="133"/>
      <c r="R441" s="133"/>
      <c r="S441" s="133"/>
      <c r="T441" s="133"/>
      <c r="U441" s="133"/>
      <c r="V441" s="133"/>
      <c r="W441" s="133"/>
      <c r="X441" s="133"/>
      <c r="Y441" s="133"/>
      <c r="Z441" s="133"/>
      <c r="AA441" s="133"/>
      <c r="AB441" s="133"/>
      <c r="AC441" s="133"/>
      <c r="AD441" s="133"/>
      <c r="AE441" s="133"/>
      <c r="AF441" s="133"/>
      <c r="AG441" s="133"/>
      <c r="AH441" s="133"/>
      <c r="AI441" s="133"/>
      <c r="AJ441" s="133"/>
      <c r="AK441" s="133"/>
      <c r="AL441" s="133"/>
      <c r="AM441" s="133"/>
      <c r="AN441" s="133"/>
      <c r="AO441" s="133"/>
      <c r="AP441" s="133"/>
      <c r="AQ441" s="133"/>
      <c r="AR441" s="133"/>
      <c r="AS441" s="133"/>
      <c r="AT441" s="133"/>
      <c r="AU441" s="133"/>
      <c r="AV441" s="133"/>
      <c r="AW441" s="133"/>
      <c r="AX441" s="133"/>
      <c r="AY441" s="133"/>
      <c r="AZ441" s="133"/>
      <c r="BA441" s="133"/>
      <c r="BB441" s="133"/>
      <c r="BC441" s="132"/>
      <c r="BD441" s="132"/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32"/>
      <c r="BP441" s="132"/>
      <c r="BQ441" s="132"/>
      <c r="BR441" s="132"/>
      <c r="BS441" s="132"/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32"/>
      <c r="CE441" s="132"/>
      <c r="CF441" s="132"/>
    </row>
    <row r="442" spans="1:84" ht="15.75" customHeight="1">
      <c r="A442" s="134"/>
      <c r="B442" s="132"/>
      <c r="C442" s="132"/>
      <c r="D442" s="132"/>
      <c r="E442" s="132"/>
      <c r="F442" s="132"/>
      <c r="G442" s="133"/>
      <c r="H442" s="133"/>
      <c r="I442" s="133"/>
      <c r="J442" s="133"/>
      <c r="K442" s="133"/>
      <c r="L442" s="133"/>
      <c r="M442" s="133"/>
      <c r="N442" s="133"/>
      <c r="O442" s="133"/>
      <c r="P442" s="133"/>
      <c r="Q442" s="133"/>
      <c r="R442" s="133"/>
      <c r="S442" s="133"/>
      <c r="T442" s="133"/>
      <c r="U442" s="133"/>
      <c r="V442" s="133"/>
      <c r="W442" s="133"/>
      <c r="X442" s="133"/>
      <c r="Y442" s="133"/>
      <c r="Z442" s="133"/>
      <c r="AA442" s="133"/>
      <c r="AB442" s="133"/>
      <c r="AC442" s="133"/>
      <c r="AD442" s="133"/>
      <c r="AE442" s="133"/>
      <c r="AF442" s="133"/>
      <c r="AG442" s="133"/>
      <c r="AH442" s="133"/>
      <c r="AI442" s="133"/>
      <c r="AJ442" s="133"/>
      <c r="AK442" s="133"/>
      <c r="AL442" s="133"/>
      <c r="AM442" s="133"/>
      <c r="AN442" s="133"/>
      <c r="AO442" s="133"/>
      <c r="AP442" s="133"/>
      <c r="AQ442" s="133"/>
      <c r="AR442" s="133"/>
      <c r="AS442" s="133"/>
      <c r="AT442" s="133"/>
      <c r="AU442" s="133"/>
      <c r="AV442" s="133"/>
      <c r="AW442" s="133"/>
      <c r="AX442" s="133"/>
      <c r="AY442" s="133"/>
      <c r="AZ442" s="133"/>
      <c r="BA442" s="133"/>
      <c r="BB442" s="133"/>
      <c r="BC442" s="132"/>
      <c r="BD442" s="132"/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32"/>
      <c r="BP442" s="132"/>
      <c r="BQ442" s="132"/>
      <c r="BR442" s="132"/>
      <c r="BS442" s="132"/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32"/>
      <c r="CE442" s="132"/>
      <c r="CF442" s="132"/>
    </row>
    <row r="443" spans="1:84" ht="15.75" customHeight="1">
      <c r="A443" s="134"/>
      <c r="B443" s="132"/>
      <c r="C443" s="132"/>
      <c r="D443" s="132"/>
      <c r="E443" s="132"/>
      <c r="F443" s="132"/>
      <c r="G443" s="133"/>
      <c r="H443" s="133"/>
      <c r="I443" s="133"/>
      <c r="J443" s="133"/>
      <c r="K443" s="133"/>
      <c r="L443" s="133"/>
      <c r="M443" s="133"/>
      <c r="N443" s="133"/>
      <c r="O443" s="133"/>
      <c r="P443" s="133"/>
      <c r="Q443" s="133"/>
      <c r="R443" s="133"/>
      <c r="S443" s="133"/>
      <c r="T443" s="133"/>
      <c r="U443" s="133"/>
      <c r="V443" s="133"/>
      <c r="W443" s="133"/>
      <c r="X443" s="133"/>
      <c r="Y443" s="133"/>
      <c r="Z443" s="133"/>
      <c r="AA443" s="133"/>
      <c r="AB443" s="133"/>
      <c r="AC443" s="133"/>
      <c r="AD443" s="133"/>
      <c r="AE443" s="133"/>
      <c r="AF443" s="133"/>
      <c r="AG443" s="133"/>
      <c r="AH443" s="133"/>
      <c r="AI443" s="133"/>
      <c r="AJ443" s="133"/>
      <c r="AK443" s="133"/>
      <c r="AL443" s="133"/>
      <c r="AM443" s="133"/>
      <c r="AN443" s="133"/>
      <c r="AO443" s="133"/>
      <c r="AP443" s="133"/>
      <c r="AQ443" s="133"/>
      <c r="AR443" s="133"/>
      <c r="AS443" s="133"/>
      <c r="AT443" s="133"/>
      <c r="AU443" s="133"/>
      <c r="AV443" s="133"/>
      <c r="AW443" s="133"/>
      <c r="AX443" s="133"/>
      <c r="AY443" s="133"/>
      <c r="AZ443" s="133"/>
      <c r="BA443" s="133"/>
      <c r="BB443" s="133"/>
      <c r="BC443" s="132"/>
      <c r="BD443" s="132"/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32"/>
      <c r="BP443" s="132"/>
      <c r="BQ443" s="132"/>
      <c r="BR443" s="132"/>
      <c r="BS443" s="132"/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32"/>
      <c r="CE443" s="132"/>
      <c r="CF443" s="132"/>
    </row>
    <row r="444" spans="1:84" ht="15.75" customHeight="1">
      <c r="A444" s="134"/>
      <c r="B444" s="132"/>
      <c r="C444" s="132"/>
      <c r="D444" s="132"/>
      <c r="E444" s="132"/>
      <c r="F444" s="132"/>
      <c r="G444" s="133"/>
      <c r="H444" s="133"/>
      <c r="I444" s="133"/>
      <c r="J444" s="133"/>
      <c r="K444" s="133"/>
      <c r="L444" s="133"/>
      <c r="M444" s="133"/>
      <c r="N444" s="133"/>
      <c r="O444" s="133"/>
      <c r="P444" s="133"/>
      <c r="Q444" s="133"/>
      <c r="R444" s="133"/>
      <c r="S444" s="133"/>
      <c r="T444" s="133"/>
      <c r="U444" s="133"/>
      <c r="V444" s="133"/>
      <c r="W444" s="133"/>
      <c r="X444" s="133"/>
      <c r="Y444" s="133"/>
      <c r="Z444" s="133"/>
      <c r="AA444" s="133"/>
      <c r="AB444" s="133"/>
      <c r="AC444" s="133"/>
      <c r="AD444" s="133"/>
      <c r="AE444" s="133"/>
      <c r="AF444" s="133"/>
      <c r="AG444" s="133"/>
      <c r="AH444" s="133"/>
      <c r="AI444" s="133"/>
      <c r="AJ444" s="133"/>
      <c r="AK444" s="133"/>
      <c r="AL444" s="133"/>
      <c r="AM444" s="133"/>
      <c r="AN444" s="133"/>
      <c r="AO444" s="133"/>
      <c r="AP444" s="133"/>
      <c r="AQ444" s="133"/>
      <c r="AR444" s="133"/>
      <c r="AS444" s="133"/>
      <c r="AT444" s="133"/>
      <c r="AU444" s="133"/>
      <c r="AV444" s="133"/>
      <c r="AW444" s="133"/>
      <c r="AX444" s="133"/>
      <c r="AY444" s="133"/>
      <c r="AZ444" s="133"/>
      <c r="BA444" s="133"/>
      <c r="BB444" s="133"/>
      <c r="BC444" s="132"/>
      <c r="BD444" s="132"/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32"/>
      <c r="BP444" s="132"/>
      <c r="BQ444" s="132"/>
      <c r="BR444" s="132"/>
      <c r="BS444" s="132"/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32"/>
      <c r="CE444" s="132"/>
      <c r="CF444" s="132"/>
    </row>
    <row r="445" spans="1:84" ht="15.75" customHeight="1">
      <c r="A445" s="134"/>
      <c r="B445" s="132"/>
      <c r="C445" s="132"/>
      <c r="D445" s="132"/>
      <c r="E445" s="132"/>
      <c r="F445" s="132"/>
      <c r="G445" s="133"/>
      <c r="H445" s="133"/>
      <c r="I445" s="133"/>
      <c r="J445" s="133"/>
      <c r="K445" s="133"/>
      <c r="L445" s="133"/>
      <c r="M445" s="133"/>
      <c r="N445" s="133"/>
      <c r="O445" s="133"/>
      <c r="P445" s="133"/>
      <c r="Q445" s="133"/>
      <c r="R445" s="133"/>
      <c r="S445" s="133"/>
      <c r="T445" s="133"/>
      <c r="U445" s="133"/>
      <c r="V445" s="133"/>
      <c r="W445" s="133"/>
      <c r="X445" s="133"/>
      <c r="Y445" s="133"/>
      <c r="Z445" s="133"/>
      <c r="AA445" s="133"/>
      <c r="AB445" s="133"/>
      <c r="AC445" s="133"/>
      <c r="AD445" s="133"/>
      <c r="AE445" s="133"/>
      <c r="AF445" s="133"/>
      <c r="AG445" s="133"/>
      <c r="AH445" s="133"/>
      <c r="AI445" s="133"/>
      <c r="AJ445" s="133"/>
      <c r="AK445" s="133"/>
      <c r="AL445" s="133"/>
      <c r="AM445" s="133"/>
      <c r="AN445" s="133"/>
      <c r="AO445" s="133"/>
      <c r="AP445" s="133"/>
      <c r="AQ445" s="133"/>
      <c r="AR445" s="133"/>
      <c r="AS445" s="133"/>
      <c r="AT445" s="133"/>
      <c r="AU445" s="133"/>
      <c r="AV445" s="133"/>
      <c r="AW445" s="133"/>
      <c r="AX445" s="133"/>
      <c r="AY445" s="133"/>
      <c r="AZ445" s="133"/>
      <c r="BA445" s="133"/>
      <c r="BB445" s="133"/>
      <c r="BC445" s="132"/>
      <c r="BD445" s="132"/>
      <c r="BE445" s="132"/>
      <c r="BF445" s="132"/>
      <c r="BG445" s="132"/>
      <c r="BH445" s="132"/>
      <c r="BI445" s="132"/>
      <c r="BJ445" s="132"/>
      <c r="BK445" s="132"/>
      <c r="BL445" s="132"/>
      <c r="BM445" s="132"/>
      <c r="BN445" s="132"/>
      <c r="BO445" s="132"/>
      <c r="BP445" s="132"/>
      <c r="BQ445" s="132"/>
      <c r="BR445" s="132"/>
      <c r="BS445" s="132"/>
      <c r="BT445" s="132"/>
      <c r="BU445" s="132"/>
      <c r="BV445" s="132"/>
      <c r="BW445" s="132"/>
      <c r="BX445" s="132"/>
      <c r="BY445" s="132"/>
      <c r="BZ445" s="132"/>
      <c r="CA445" s="132"/>
      <c r="CB445" s="132"/>
      <c r="CC445" s="132"/>
      <c r="CD445" s="132"/>
      <c r="CE445" s="132"/>
      <c r="CF445" s="132"/>
    </row>
    <row r="446" spans="1:84" ht="15.75" customHeight="1">
      <c r="A446" s="134"/>
      <c r="B446" s="132"/>
      <c r="C446" s="132"/>
      <c r="D446" s="132"/>
      <c r="E446" s="132"/>
      <c r="F446" s="132"/>
      <c r="G446" s="133"/>
      <c r="H446" s="133"/>
      <c r="I446" s="133"/>
      <c r="J446" s="133"/>
      <c r="K446" s="133"/>
      <c r="L446" s="133"/>
      <c r="M446" s="133"/>
      <c r="N446" s="133"/>
      <c r="O446" s="133"/>
      <c r="P446" s="133"/>
      <c r="Q446" s="133"/>
      <c r="R446" s="133"/>
      <c r="S446" s="133"/>
      <c r="T446" s="133"/>
      <c r="U446" s="133"/>
      <c r="V446" s="133"/>
      <c r="W446" s="133"/>
      <c r="X446" s="133"/>
      <c r="Y446" s="133"/>
      <c r="Z446" s="133"/>
      <c r="AA446" s="133"/>
      <c r="AB446" s="133"/>
      <c r="AC446" s="133"/>
      <c r="AD446" s="133"/>
      <c r="AE446" s="133"/>
      <c r="AF446" s="133"/>
      <c r="AG446" s="133"/>
      <c r="AH446" s="133"/>
      <c r="AI446" s="133"/>
      <c r="AJ446" s="133"/>
      <c r="AK446" s="133"/>
      <c r="AL446" s="133"/>
      <c r="AM446" s="133"/>
      <c r="AN446" s="133"/>
      <c r="AO446" s="133"/>
      <c r="AP446" s="133"/>
      <c r="AQ446" s="133"/>
      <c r="AR446" s="133"/>
      <c r="AS446" s="133"/>
      <c r="AT446" s="133"/>
      <c r="AU446" s="133"/>
      <c r="AV446" s="133"/>
      <c r="AW446" s="133"/>
      <c r="AX446" s="133"/>
      <c r="AY446" s="133"/>
      <c r="AZ446" s="133"/>
      <c r="BA446" s="133"/>
      <c r="BB446" s="133"/>
      <c r="BC446" s="132"/>
      <c r="BD446" s="132"/>
      <c r="BE446" s="132"/>
      <c r="BF446" s="132"/>
      <c r="BG446" s="132"/>
      <c r="BH446" s="132"/>
      <c r="BI446" s="132"/>
      <c r="BJ446" s="132"/>
      <c r="BK446" s="132"/>
      <c r="BL446" s="132"/>
      <c r="BM446" s="132"/>
      <c r="BN446" s="132"/>
      <c r="BO446" s="132"/>
      <c r="BP446" s="132"/>
      <c r="BQ446" s="132"/>
      <c r="BR446" s="132"/>
      <c r="BS446" s="132"/>
      <c r="BT446" s="132"/>
      <c r="BU446" s="132"/>
      <c r="BV446" s="132"/>
      <c r="BW446" s="132"/>
      <c r="BX446" s="132"/>
      <c r="BY446" s="132"/>
      <c r="BZ446" s="132"/>
      <c r="CA446" s="132"/>
      <c r="CB446" s="132"/>
      <c r="CC446" s="132"/>
      <c r="CD446" s="132"/>
      <c r="CE446" s="132"/>
      <c r="CF446" s="132"/>
    </row>
    <row r="447" spans="1:84" ht="15.75" customHeight="1">
      <c r="A447" s="134"/>
      <c r="B447" s="132"/>
      <c r="C447" s="132"/>
      <c r="D447" s="132"/>
      <c r="E447" s="132"/>
      <c r="F447" s="132"/>
      <c r="G447" s="133"/>
      <c r="H447" s="133"/>
      <c r="I447" s="133"/>
      <c r="J447" s="133"/>
      <c r="K447" s="133"/>
      <c r="L447" s="133"/>
      <c r="M447" s="133"/>
      <c r="N447" s="133"/>
      <c r="O447" s="133"/>
      <c r="P447" s="133"/>
      <c r="Q447" s="133"/>
      <c r="R447" s="133"/>
      <c r="S447" s="133"/>
      <c r="T447" s="133"/>
      <c r="U447" s="133"/>
      <c r="V447" s="133"/>
      <c r="W447" s="133"/>
      <c r="X447" s="133"/>
      <c r="Y447" s="133"/>
      <c r="Z447" s="133"/>
      <c r="AA447" s="133"/>
      <c r="AB447" s="133"/>
      <c r="AC447" s="133"/>
      <c r="AD447" s="133"/>
      <c r="AE447" s="133"/>
      <c r="AF447" s="133"/>
      <c r="AG447" s="133"/>
      <c r="AH447" s="133"/>
      <c r="AI447" s="133"/>
      <c r="AJ447" s="133"/>
      <c r="AK447" s="133"/>
      <c r="AL447" s="133"/>
      <c r="AM447" s="133"/>
      <c r="AN447" s="133"/>
      <c r="AO447" s="133"/>
      <c r="AP447" s="133"/>
      <c r="AQ447" s="133"/>
      <c r="AR447" s="133"/>
      <c r="AS447" s="133"/>
      <c r="AT447" s="133"/>
      <c r="AU447" s="133"/>
      <c r="AV447" s="133"/>
      <c r="AW447" s="133"/>
      <c r="AX447" s="133"/>
      <c r="AY447" s="133"/>
      <c r="AZ447" s="133"/>
      <c r="BA447" s="133"/>
      <c r="BB447" s="133"/>
      <c r="BC447" s="132"/>
      <c r="BD447" s="132"/>
      <c r="BE447" s="132"/>
      <c r="BF447" s="132"/>
      <c r="BG447" s="132"/>
      <c r="BH447" s="132"/>
      <c r="BI447" s="132"/>
      <c r="BJ447" s="132"/>
      <c r="BK447" s="132"/>
      <c r="BL447" s="132"/>
      <c r="BM447" s="132"/>
      <c r="BN447" s="132"/>
      <c r="BO447" s="132"/>
      <c r="BP447" s="132"/>
      <c r="BQ447" s="132"/>
      <c r="BR447" s="132"/>
      <c r="BS447" s="132"/>
      <c r="BT447" s="132"/>
      <c r="BU447" s="132"/>
      <c r="BV447" s="132"/>
      <c r="BW447" s="132"/>
      <c r="BX447" s="132"/>
      <c r="BY447" s="132"/>
      <c r="BZ447" s="132"/>
      <c r="CA447" s="132"/>
      <c r="CB447" s="132"/>
      <c r="CC447" s="132"/>
      <c r="CD447" s="132"/>
      <c r="CE447" s="132"/>
      <c r="CF447" s="132"/>
    </row>
    <row r="448" spans="1:84" ht="15.75" customHeight="1">
      <c r="A448" s="134"/>
      <c r="B448" s="132"/>
      <c r="C448" s="132"/>
      <c r="D448" s="132"/>
      <c r="E448" s="132"/>
      <c r="F448" s="132"/>
      <c r="G448" s="133"/>
      <c r="H448" s="133"/>
      <c r="I448" s="133"/>
      <c r="J448" s="133"/>
      <c r="K448" s="133"/>
      <c r="L448" s="133"/>
      <c r="M448" s="133"/>
      <c r="N448" s="133"/>
      <c r="O448" s="133"/>
      <c r="P448" s="133"/>
      <c r="Q448" s="133"/>
      <c r="R448" s="133"/>
      <c r="S448" s="133"/>
      <c r="T448" s="133"/>
      <c r="U448" s="133"/>
      <c r="V448" s="133"/>
      <c r="W448" s="133"/>
      <c r="X448" s="133"/>
      <c r="Y448" s="133"/>
      <c r="Z448" s="133"/>
      <c r="AA448" s="133"/>
      <c r="AB448" s="133"/>
      <c r="AC448" s="133"/>
      <c r="AD448" s="133"/>
      <c r="AE448" s="133"/>
      <c r="AF448" s="133"/>
      <c r="AG448" s="133"/>
      <c r="AH448" s="133"/>
      <c r="AI448" s="133"/>
      <c r="AJ448" s="133"/>
      <c r="AK448" s="133"/>
      <c r="AL448" s="133"/>
      <c r="AM448" s="133"/>
      <c r="AN448" s="133"/>
      <c r="AO448" s="133"/>
      <c r="AP448" s="133"/>
      <c r="AQ448" s="133"/>
      <c r="AR448" s="133"/>
      <c r="AS448" s="133"/>
      <c r="AT448" s="133"/>
      <c r="AU448" s="133"/>
      <c r="AV448" s="133"/>
      <c r="AW448" s="133"/>
      <c r="AX448" s="133"/>
      <c r="AY448" s="133"/>
      <c r="AZ448" s="133"/>
      <c r="BA448" s="133"/>
      <c r="BB448" s="133"/>
      <c r="BC448" s="132"/>
      <c r="BD448" s="132"/>
      <c r="BE448" s="132"/>
      <c r="BF448" s="132"/>
      <c r="BG448" s="132"/>
      <c r="BH448" s="132"/>
      <c r="BI448" s="132"/>
      <c r="BJ448" s="132"/>
      <c r="BK448" s="132"/>
      <c r="BL448" s="132"/>
      <c r="BM448" s="132"/>
      <c r="BN448" s="132"/>
      <c r="BO448" s="132"/>
      <c r="BP448" s="132"/>
      <c r="BQ448" s="132"/>
      <c r="BR448" s="132"/>
      <c r="BS448" s="132"/>
      <c r="BT448" s="132"/>
      <c r="BU448" s="132"/>
      <c r="BV448" s="132"/>
      <c r="BW448" s="132"/>
      <c r="BX448" s="132"/>
      <c r="BY448" s="132"/>
      <c r="BZ448" s="132"/>
      <c r="CA448" s="132"/>
      <c r="CB448" s="132"/>
      <c r="CC448" s="132"/>
      <c r="CD448" s="132"/>
      <c r="CE448" s="132"/>
      <c r="CF448" s="132"/>
    </row>
    <row r="449" spans="1:84" ht="15.75" customHeight="1">
      <c r="A449" s="134"/>
      <c r="B449" s="132"/>
      <c r="C449" s="132"/>
      <c r="D449" s="132"/>
      <c r="E449" s="132"/>
      <c r="F449" s="132"/>
      <c r="G449" s="133"/>
      <c r="H449" s="133"/>
      <c r="I449" s="133"/>
      <c r="J449" s="133"/>
      <c r="K449" s="133"/>
      <c r="L449" s="133"/>
      <c r="M449" s="133"/>
      <c r="N449" s="133"/>
      <c r="O449" s="133"/>
      <c r="P449" s="133"/>
      <c r="Q449" s="133"/>
      <c r="R449" s="133"/>
      <c r="S449" s="133"/>
      <c r="T449" s="133"/>
      <c r="U449" s="133"/>
      <c r="V449" s="133"/>
      <c r="W449" s="133"/>
      <c r="X449" s="133"/>
      <c r="Y449" s="133"/>
      <c r="Z449" s="133"/>
      <c r="AA449" s="133"/>
      <c r="AB449" s="133"/>
      <c r="AC449" s="133"/>
      <c r="AD449" s="133"/>
      <c r="AE449" s="133"/>
      <c r="AF449" s="133"/>
      <c r="AG449" s="133"/>
      <c r="AH449" s="133"/>
      <c r="AI449" s="133"/>
      <c r="AJ449" s="133"/>
      <c r="AK449" s="133"/>
      <c r="AL449" s="133"/>
      <c r="AM449" s="133"/>
      <c r="AN449" s="133"/>
      <c r="AO449" s="133"/>
      <c r="AP449" s="133"/>
      <c r="AQ449" s="133"/>
      <c r="AR449" s="133"/>
      <c r="AS449" s="133"/>
      <c r="AT449" s="133"/>
      <c r="AU449" s="133"/>
      <c r="AV449" s="133"/>
      <c r="AW449" s="133"/>
      <c r="AX449" s="133"/>
      <c r="AY449" s="133"/>
      <c r="AZ449" s="133"/>
      <c r="BA449" s="133"/>
      <c r="BB449" s="133"/>
      <c r="BC449" s="132"/>
      <c r="BD449" s="132"/>
      <c r="BE449" s="132"/>
      <c r="BF449" s="132"/>
      <c r="BG449" s="132"/>
      <c r="BH449" s="132"/>
      <c r="BI449" s="132"/>
      <c r="BJ449" s="132"/>
      <c r="BK449" s="132"/>
      <c r="BL449" s="132"/>
      <c r="BM449" s="132"/>
      <c r="BN449" s="132"/>
      <c r="BO449" s="132"/>
      <c r="BP449" s="132"/>
      <c r="BQ449" s="132"/>
      <c r="BR449" s="132"/>
      <c r="BS449" s="132"/>
      <c r="BT449" s="132"/>
      <c r="BU449" s="132"/>
      <c r="BV449" s="132"/>
      <c r="BW449" s="132"/>
      <c r="BX449" s="132"/>
      <c r="BY449" s="132"/>
      <c r="BZ449" s="132"/>
      <c r="CA449" s="132"/>
      <c r="CB449" s="132"/>
      <c r="CC449" s="132"/>
      <c r="CD449" s="132"/>
      <c r="CE449" s="132"/>
      <c r="CF449" s="132"/>
    </row>
    <row r="450" spans="1:84" ht="15.75" customHeight="1">
      <c r="A450" s="134"/>
      <c r="B450" s="132"/>
      <c r="C450" s="132"/>
      <c r="D450" s="132"/>
      <c r="E450" s="132"/>
      <c r="F450" s="132"/>
      <c r="G450" s="133"/>
      <c r="H450" s="133"/>
      <c r="I450" s="133"/>
      <c r="J450" s="133"/>
      <c r="K450" s="133"/>
      <c r="L450" s="133"/>
      <c r="M450" s="133"/>
      <c r="N450" s="133"/>
      <c r="O450" s="133"/>
      <c r="P450" s="133"/>
      <c r="Q450" s="133"/>
      <c r="R450" s="133"/>
      <c r="S450" s="133"/>
      <c r="T450" s="133"/>
      <c r="U450" s="133"/>
      <c r="V450" s="133"/>
      <c r="W450" s="133"/>
      <c r="X450" s="133"/>
      <c r="Y450" s="133"/>
      <c r="Z450" s="133"/>
      <c r="AA450" s="133"/>
      <c r="AB450" s="133"/>
      <c r="AC450" s="133"/>
      <c r="AD450" s="133"/>
      <c r="AE450" s="133"/>
      <c r="AF450" s="133"/>
      <c r="AG450" s="133"/>
      <c r="AH450" s="133"/>
      <c r="AI450" s="133"/>
      <c r="AJ450" s="133"/>
      <c r="AK450" s="133"/>
      <c r="AL450" s="133"/>
      <c r="AM450" s="133"/>
      <c r="AN450" s="133"/>
      <c r="AO450" s="133"/>
      <c r="AP450" s="133"/>
      <c r="AQ450" s="133"/>
      <c r="AR450" s="133"/>
      <c r="AS450" s="133"/>
      <c r="AT450" s="133"/>
      <c r="AU450" s="133"/>
      <c r="AV450" s="133"/>
      <c r="AW450" s="133"/>
      <c r="AX450" s="133"/>
      <c r="AY450" s="133"/>
      <c r="AZ450" s="133"/>
      <c r="BA450" s="133"/>
      <c r="BB450" s="133"/>
      <c r="BC450" s="132"/>
      <c r="BD450" s="132"/>
      <c r="BE450" s="132"/>
      <c r="BF450" s="132"/>
      <c r="BG450" s="132"/>
      <c r="BH450" s="132"/>
      <c r="BI450" s="132"/>
      <c r="BJ450" s="132"/>
      <c r="BK450" s="132"/>
      <c r="BL450" s="132"/>
      <c r="BM450" s="132"/>
      <c r="BN450" s="132"/>
      <c r="BO450" s="132"/>
      <c r="BP450" s="132"/>
      <c r="BQ450" s="132"/>
      <c r="BR450" s="132"/>
      <c r="BS450" s="132"/>
      <c r="BT450" s="132"/>
      <c r="BU450" s="132"/>
      <c r="BV450" s="132"/>
      <c r="BW450" s="132"/>
      <c r="BX450" s="132"/>
      <c r="BY450" s="132"/>
      <c r="BZ450" s="132"/>
      <c r="CA450" s="132"/>
      <c r="CB450" s="132"/>
      <c r="CC450" s="132"/>
      <c r="CD450" s="132"/>
      <c r="CE450" s="132"/>
      <c r="CF450" s="132"/>
    </row>
    <row r="451" spans="1:84" ht="15.75" customHeight="1">
      <c r="A451" s="134"/>
      <c r="B451" s="132"/>
      <c r="C451" s="132"/>
      <c r="D451" s="132"/>
      <c r="E451" s="132"/>
      <c r="F451" s="132"/>
      <c r="G451" s="133"/>
      <c r="H451" s="133"/>
      <c r="I451" s="133"/>
      <c r="J451" s="133"/>
      <c r="K451" s="133"/>
      <c r="L451" s="133"/>
      <c r="M451" s="133"/>
      <c r="N451" s="133"/>
      <c r="O451" s="133"/>
      <c r="P451" s="133"/>
      <c r="Q451" s="133"/>
      <c r="R451" s="133"/>
      <c r="S451" s="133"/>
      <c r="T451" s="133"/>
      <c r="U451" s="133"/>
      <c r="V451" s="133"/>
      <c r="W451" s="133"/>
      <c r="X451" s="133"/>
      <c r="Y451" s="133"/>
      <c r="Z451" s="133"/>
      <c r="AA451" s="133"/>
      <c r="AB451" s="133"/>
      <c r="AC451" s="133"/>
      <c r="AD451" s="133"/>
      <c r="AE451" s="133"/>
      <c r="AF451" s="133"/>
      <c r="AG451" s="133"/>
      <c r="AH451" s="133"/>
      <c r="AI451" s="133"/>
      <c r="AJ451" s="133"/>
      <c r="AK451" s="133"/>
      <c r="AL451" s="133"/>
      <c r="AM451" s="133"/>
      <c r="AN451" s="133"/>
      <c r="AO451" s="133"/>
      <c r="AP451" s="133"/>
      <c r="AQ451" s="133"/>
      <c r="AR451" s="133"/>
      <c r="AS451" s="133"/>
      <c r="AT451" s="133"/>
      <c r="AU451" s="133"/>
      <c r="AV451" s="133"/>
      <c r="AW451" s="133"/>
      <c r="AX451" s="133"/>
      <c r="AY451" s="133"/>
      <c r="AZ451" s="133"/>
      <c r="BA451" s="133"/>
      <c r="BB451" s="133"/>
      <c r="BC451" s="132"/>
      <c r="BD451" s="132"/>
      <c r="BE451" s="132"/>
      <c r="BF451" s="132"/>
      <c r="BG451" s="132"/>
      <c r="BH451" s="132"/>
      <c r="BI451" s="132"/>
      <c r="BJ451" s="132"/>
      <c r="BK451" s="132"/>
      <c r="BL451" s="132"/>
      <c r="BM451" s="132"/>
      <c r="BN451" s="132"/>
      <c r="BO451" s="132"/>
      <c r="BP451" s="132"/>
      <c r="BQ451" s="132"/>
      <c r="BR451" s="132"/>
      <c r="BS451" s="132"/>
      <c r="BT451" s="132"/>
      <c r="BU451" s="132"/>
      <c r="BV451" s="132"/>
      <c r="BW451" s="132"/>
      <c r="BX451" s="132"/>
      <c r="BY451" s="132"/>
      <c r="BZ451" s="132"/>
      <c r="CA451" s="132"/>
      <c r="CB451" s="132"/>
      <c r="CC451" s="132"/>
      <c r="CD451" s="132"/>
      <c r="CE451" s="132"/>
      <c r="CF451" s="132"/>
    </row>
    <row r="452" spans="1:84" ht="15.75" customHeight="1">
      <c r="A452" s="134"/>
      <c r="B452" s="132"/>
      <c r="C452" s="132"/>
      <c r="D452" s="132"/>
      <c r="E452" s="132"/>
      <c r="F452" s="132"/>
      <c r="G452" s="133"/>
      <c r="H452" s="133"/>
      <c r="I452" s="133"/>
      <c r="J452" s="133"/>
      <c r="K452" s="133"/>
      <c r="L452" s="133"/>
      <c r="M452" s="133"/>
      <c r="N452" s="133"/>
      <c r="O452" s="133"/>
      <c r="P452" s="133"/>
      <c r="Q452" s="133"/>
      <c r="R452" s="133"/>
      <c r="S452" s="133"/>
      <c r="T452" s="133"/>
      <c r="U452" s="133"/>
      <c r="V452" s="133"/>
      <c r="W452" s="133"/>
      <c r="X452" s="133"/>
      <c r="Y452" s="133"/>
      <c r="Z452" s="133"/>
      <c r="AA452" s="133"/>
      <c r="AB452" s="133"/>
      <c r="AC452" s="133"/>
      <c r="AD452" s="133"/>
      <c r="AE452" s="133"/>
      <c r="AF452" s="133"/>
      <c r="AG452" s="133"/>
      <c r="AH452" s="133"/>
      <c r="AI452" s="133"/>
      <c r="AJ452" s="133"/>
      <c r="AK452" s="133"/>
      <c r="AL452" s="133"/>
      <c r="AM452" s="133"/>
      <c r="AN452" s="133"/>
      <c r="AO452" s="133"/>
      <c r="AP452" s="133"/>
      <c r="AQ452" s="133"/>
      <c r="AR452" s="133"/>
      <c r="AS452" s="133"/>
      <c r="AT452" s="133"/>
      <c r="AU452" s="133"/>
      <c r="AV452" s="133"/>
      <c r="AW452" s="133"/>
      <c r="AX452" s="133"/>
      <c r="AY452" s="133"/>
      <c r="AZ452" s="133"/>
      <c r="BA452" s="133"/>
      <c r="BB452" s="133"/>
      <c r="BC452" s="132"/>
      <c r="BD452" s="132"/>
      <c r="BE452" s="132"/>
      <c r="BF452" s="132"/>
      <c r="BG452" s="132"/>
      <c r="BH452" s="132"/>
      <c r="BI452" s="132"/>
      <c r="BJ452" s="132"/>
      <c r="BK452" s="132"/>
      <c r="BL452" s="132"/>
      <c r="BM452" s="132"/>
      <c r="BN452" s="132"/>
      <c r="BO452" s="132"/>
      <c r="BP452" s="132"/>
      <c r="BQ452" s="132"/>
      <c r="BR452" s="132"/>
      <c r="BS452" s="132"/>
      <c r="BT452" s="132"/>
      <c r="BU452" s="132"/>
      <c r="BV452" s="132"/>
      <c r="BW452" s="132"/>
      <c r="BX452" s="132"/>
      <c r="BY452" s="132"/>
      <c r="BZ452" s="132"/>
      <c r="CA452" s="132"/>
      <c r="CB452" s="132"/>
      <c r="CC452" s="132"/>
      <c r="CD452" s="132"/>
      <c r="CE452" s="132"/>
      <c r="CF452" s="132"/>
    </row>
    <row r="453" spans="1:84" ht="15.75" customHeight="1">
      <c r="A453" s="134"/>
      <c r="B453" s="132"/>
      <c r="C453" s="132"/>
      <c r="D453" s="132"/>
      <c r="E453" s="132"/>
      <c r="F453" s="132"/>
      <c r="G453" s="133"/>
      <c r="H453" s="133"/>
      <c r="I453" s="133"/>
      <c r="J453" s="133"/>
      <c r="K453" s="133"/>
      <c r="L453" s="133"/>
      <c r="M453" s="133"/>
      <c r="N453" s="133"/>
      <c r="O453" s="133"/>
      <c r="P453" s="133"/>
      <c r="Q453" s="133"/>
      <c r="R453" s="133"/>
      <c r="S453" s="133"/>
      <c r="T453" s="133"/>
      <c r="U453" s="133"/>
      <c r="V453" s="133"/>
      <c r="W453" s="133"/>
      <c r="X453" s="133"/>
      <c r="Y453" s="133"/>
      <c r="Z453" s="133"/>
      <c r="AA453" s="133"/>
      <c r="AB453" s="133"/>
      <c r="AC453" s="133"/>
      <c r="AD453" s="133"/>
      <c r="AE453" s="133"/>
      <c r="AF453" s="133"/>
      <c r="AG453" s="133"/>
      <c r="AH453" s="133"/>
      <c r="AI453" s="133"/>
      <c r="AJ453" s="133"/>
      <c r="AK453" s="133"/>
      <c r="AL453" s="133"/>
      <c r="AM453" s="133"/>
      <c r="AN453" s="133"/>
      <c r="AO453" s="133"/>
      <c r="AP453" s="133"/>
      <c r="AQ453" s="133"/>
      <c r="AR453" s="133"/>
      <c r="AS453" s="133"/>
      <c r="AT453" s="133"/>
      <c r="AU453" s="133"/>
      <c r="AV453" s="133"/>
      <c r="AW453" s="133"/>
      <c r="AX453" s="133"/>
      <c r="AY453" s="133"/>
      <c r="AZ453" s="133"/>
      <c r="BA453" s="133"/>
      <c r="BB453" s="133"/>
      <c r="BC453" s="132"/>
      <c r="BD453" s="132"/>
      <c r="BE453" s="132"/>
      <c r="BF453" s="132"/>
      <c r="BG453" s="132"/>
      <c r="BH453" s="132"/>
      <c r="BI453" s="132"/>
      <c r="BJ453" s="132"/>
      <c r="BK453" s="132"/>
      <c r="BL453" s="132"/>
      <c r="BM453" s="132"/>
      <c r="BN453" s="132"/>
      <c r="BO453" s="132"/>
      <c r="BP453" s="132"/>
      <c r="BQ453" s="132"/>
      <c r="BR453" s="132"/>
      <c r="BS453" s="132"/>
      <c r="BT453" s="132"/>
      <c r="BU453" s="132"/>
      <c r="BV453" s="132"/>
      <c r="BW453" s="132"/>
      <c r="BX453" s="132"/>
      <c r="BY453" s="132"/>
      <c r="BZ453" s="132"/>
      <c r="CA453" s="132"/>
      <c r="CB453" s="132"/>
      <c r="CC453" s="132"/>
      <c r="CD453" s="132"/>
      <c r="CE453" s="132"/>
      <c r="CF453" s="132"/>
    </row>
    <row r="454" spans="1:84" ht="15.75" customHeight="1">
      <c r="A454" s="134"/>
      <c r="B454" s="132"/>
      <c r="C454" s="132"/>
      <c r="D454" s="132"/>
      <c r="E454" s="132"/>
      <c r="F454" s="132"/>
      <c r="G454" s="133"/>
      <c r="H454" s="133"/>
      <c r="I454" s="133"/>
      <c r="J454" s="133"/>
      <c r="K454" s="133"/>
      <c r="L454" s="133"/>
      <c r="M454" s="133"/>
      <c r="N454" s="133"/>
      <c r="O454" s="133"/>
      <c r="P454" s="133"/>
      <c r="Q454" s="133"/>
      <c r="R454" s="133"/>
      <c r="S454" s="133"/>
      <c r="T454" s="133"/>
      <c r="U454" s="133"/>
      <c r="V454" s="133"/>
      <c r="W454" s="133"/>
      <c r="X454" s="133"/>
      <c r="Y454" s="133"/>
      <c r="Z454" s="133"/>
      <c r="AA454" s="133"/>
      <c r="AB454" s="133"/>
      <c r="AC454" s="133"/>
      <c r="AD454" s="133"/>
      <c r="AE454" s="133"/>
      <c r="AF454" s="133"/>
      <c r="AG454" s="133"/>
      <c r="AH454" s="133"/>
      <c r="AI454" s="133"/>
      <c r="AJ454" s="133"/>
      <c r="AK454" s="133"/>
      <c r="AL454" s="133"/>
      <c r="AM454" s="133"/>
      <c r="AN454" s="133"/>
      <c r="AO454" s="133"/>
      <c r="AP454" s="133"/>
      <c r="AQ454" s="133"/>
      <c r="AR454" s="133"/>
      <c r="AS454" s="133"/>
      <c r="AT454" s="133"/>
      <c r="AU454" s="133"/>
      <c r="AV454" s="133"/>
      <c r="AW454" s="133"/>
      <c r="AX454" s="133"/>
      <c r="AY454" s="133"/>
      <c r="AZ454" s="133"/>
      <c r="BA454" s="133"/>
      <c r="BB454" s="133"/>
      <c r="BC454" s="132"/>
      <c r="BD454" s="132"/>
      <c r="BE454" s="132"/>
      <c r="BF454" s="132"/>
      <c r="BG454" s="132"/>
      <c r="BH454" s="132"/>
      <c r="BI454" s="132"/>
      <c r="BJ454" s="132"/>
      <c r="BK454" s="132"/>
      <c r="BL454" s="132"/>
      <c r="BM454" s="132"/>
      <c r="BN454" s="132"/>
      <c r="BO454" s="132"/>
      <c r="BP454" s="132"/>
      <c r="BQ454" s="132"/>
      <c r="BR454" s="132"/>
      <c r="BS454" s="132"/>
      <c r="BT454" s="132"/>
      <c r="BU454" s="132"/>
      <c r="BV454" s="132"/>
      <c r="BW454" s="132"/>
      <c r="BX454" s="132"/>
      <c r="BY454" s="132"/>
      <c r="BZ454" s="132"/>
      <c r="CA454" s="132"/>
      <c r="CB454" s="132"/>
      <c r="CC454" s="132"/>
      <c r="CD454" s="132"/>
      <c r="CE454" s="132"/>
      <c r="CF454" s="132"/>
    </row>
    <row r="455" spans="1:84" ht="15.75" customHeight="1">
      <c r="A455" s="134"/>
      <c r="B455" s="132"/>
      <c r="C455" s="132"/>
      <c r="D455" s="132"/>
      <c r="E455" s="132"/>
      <c r="F455" s="132"/>
      <c r="G455" s="133"/>
      <c r="H455" s="133"/>
      <c r="I455" s="133"/>
      <c r="J455" s="133"/>
      <c r="K455" s="133"/>
      <c r="L455" s="133"/>
      <c r="M455" s="133"/>
      <c r="N455" s="133"/>
      <c r="O455" s="133"/>
      <c r="P455" s="133"/>
      <c r="Q455" s="133"/>
      <c r="R455" s="133"/>
      <c r="S455" s="133"/>
      <c r="T455" s="133"/>
      <c r="U455" s="133"/>
      <c r="V455" s="133"/>
      <c r="W455" s="133"/>
      <c r="X455" s="133"/>
      <c r="Y455" s="133"/>
      <c r="Z455" s="133"/>
      <c r="AA455" s="133"/>
      <c r="AB455" s="133"/>
      <c r="AC455" s="133"/>
      <c r="AD455" s="133"/>
      <c r="AE455" s="133"/>
      <c r="AF455" s="133"/>
      <c r="AG455" s="133"/>
      <c r="AH455" s="133"/>
      <c r="AI455" s="133"/>
      <c r="AJ455" s="133"/>
      <c r="AK455" s="133"/>
      <c r="AL455" s="133"/>
      <c r="AM455" s="133"/>
      <c r="AN455" s="133"/>
      <c r="AO455" s="133"/>
      <c r="AP455" s="133"/>
      <c r="AQ455" s="133"/>
      <c r="AR455" s="133"/>
      <c r="AS455" s="133"/>
      <c r="AT455" s="133"/>
      <c r="AU455" s="133"/>
      <c r="AV455" s="133"/>
      <c r="AW455" s="133"/>
      <c r="AX455" s="133"/>
      <c r="AY455" s="133"/>
      <c r="AZ455" s="133"/>
      <c r="BA455" s="133"/>
      <c r="BB455" s="133"/>
      <c r="BC455" s="132"/>
      <c r="BD455" s="132"/>
      <c r="BE455" s="132"/>
      <c r="BF455" s="132"/>
      <c r="BG455" s="132"/>
      <c r="BH455" s="132"/>
      <c r="BI455" s="132"/>
      <c r="BJ455" s="132"/>
      <c r="BK455" s="132"/>
      <c r="BL455" s="132"/>
      <c r="BM455" s="132"/>
      <c r="BN455" s="132"/>
      <c r="BO455" s="132"/>
      <c r="BP455" s="132"/>
      <c r="BQ455" s="132"/>
      <c r="BR455" s="132"/>
      <c r="BS455" s="132"/>
      <c r="BT455" s="132"/>
      <c r="BU455" s="132"/>
      <c r="BV455" s="132"/>
      <c r="BW455" s="132"/>
      <c r="BX455" s="132"/>
      <c r="BY455" s="132"/>
      <c r="BZ455" s="132"/>
      <c r="CA455" s="132"/>
      <c r="CB455" s="132"/>
      <c r="CC455" s="132"/>
      <c r="CD455" s="132"/>
      <c r="CE455" s="132"/>
      <c r="CF455" s="132"/>
    </row>
    <row r="456" spans="1:84" ht="15.75" customHeight="1">
      <c r="A456" s="134"/>
      <c r="B456" s="132"/>
      <c r="C456" s="132"/>
      <c r="D456" s="132"/>
      <c r="E456" s="132"/>
      <c r="F456" s="132"/>
      <c r="G456" s="133"/>
      <c r="H456" s="133"/>
      <c r="I456" s="133"/>
      <c r="J456" s="133"/>
      <c r="K456" s="133"/>
      <c r="L456" s="133"/>
      <c r="M456" s="133"/>
      <c r="N456" s="133"/>
      <c r="O456" s="133"/>
      <c r="P456" s="133"/>
      <c r="Q456" s="133"/>
      <c r="R456" s="133"/>
      <c r="S456" s="133"/>
      <c r="T456" s="133"/>
      <c r="U456" s="133"/>
      <c r="V456" s="133"/>
      <c r="W456" s="133"/>
      <c r="X456" s="133"/>
      <c r="Y456" s="133"/>
      <c r="Z456" s="133"/>
      <c r="AA456" s="133"/>
      <c r="AB456" s="133"/>
      <c r="AC456" s="133"/>
      <c r="AD456" s="133"/>
      <c r="AE456" s="133"/>
      <c r="AF456" s="133"/>
      <c r="AG456" s="133"/>
      <c r="AH456" s="133"/>
      <c r="AI456" s="133"/>
      <c r="AJ456" s="133"/>
      <c r="AK456" s="133"/>
      <c r="AL456" s="133"/>
      <c r="AM456" s="133"/>
      <c r="AN456" s="133"/>
      <c r="AO456" s="133"/>
      <c r="AP456" s="133"/>
      <c r="AQ456" s="133"/>
      <c r="AR456" s="133"/>
      <c r="AS456" s="133"/>
      <c r="AT456" s="133"/>
      <c r="AU456" s="133"/>
      <c r="AV456" s="133"/>
      <c r="AW456" s="133"/>
      <c r="AX456" s="133"/>
      <c r="AY456" s="133"/>
      <c r="AZ456" s="133"/>
      <c r="BA456" s="133"/>
      <c r="BB456" s="133"/>
      <c r="BC456" s="132"/>
      <c r="BD456" s="132"/>
      <c r="BE456" s="132"/>
      <c r="BF456" s="132"/>
      <c r="BG456" s="132"/>
      <c r="BH456" s="132"/>
      <c r="BI456" s="132"/>
      <c r="BJ456" s="132"/>
      <c r="BK456" s="132"/>
      <c r="BL456" s="132"/>
      <c r="BM456" s="132"/>
      <c r="BN456" s="132"/>
      <c r="BO456" s="132"/>
      <c r="BP456" s="132"/>
      <c r="BQ456" s="132"/>
      <c r="BR456" s="132"/>
      <c r="BS456" s="132"/>
      <c r="BT456" s="132"/>
      <c r="BU456" s="132"/>
      <c r="BV456" s="132"/>
      <c r="BW456" s="132"/>
      <c r="BX456" s="132"/>
      <c r="BY456" s="132"/>
      <c r="BZ456" s="132"/>
      <c r="CA456" s="132"/>
      <c r="CB456" s="132"/>
      <c r="CC456" s="132"/>
      <c r="CD456" s="132"/>
      <c r="CE456" s="132"/>
      <c r="CF456" s="132"/>
    </row>
    <row r="457" spans="1:84" ht="15.75" customHeight="1">
      <c r="A457" s="134"/>
      <c r="B457" s="132"/>
      <c r="C457" s="132"/>
      <c r="D457" s="132"/>
      <c r="E457" s="132"/>
      <c r="F457" s="132"/>
      <c r="G457" s="133"/>
      <c r="H457" s="133"/>
      <c r="I457" s="133"/>
      <c r="J457" s="133"/>
      <c r="K457" s="133"/>
      <c r="L457" s="133"/>
      <c r="M457" s="133"/>
      <c r="N457" s="133"/>
      <c r="O457" s="133"/>
      <c r="P457" s="133"/>
      <c r="Q457" s="133"/>
      <c r="R457" s="133"/>
      <c r="S457" s="133"/>
      <c r="T457" s="133"/>
      <c r="U457" s="133"/>
      <c r="V457" s="133"/>
      <c r="W457" s="133"/>
      <c r="X457" s="133"/>
      <c r="Y457" s="133"/>
      <c r="Z457" s="133"/>
      <c r="AA457" s="133"/>
      <c r="AB457" s="133"/>
      <c r="AC457" s="133"/>
      <c r="AD457" s="133"/>
      <c r="AE457" s="133"/>
      <c r="AF457" s="133"/>
      <c r="AG457" s="133"/>
      <c r="AH457" s="133"/>
      <c r="AI457" s="133"/>
      <c r="AJ457" s="133"/>
      <c r="AK457" s="133"/>
      <c r="AL457" s="133"/>
      <c r="AM457" s="133"/>
      <c r="AN457" s="133"/>
      <c r="AO457" s="133"/>
      <c r="AP457" s="133"/>
      <c r="AQ457" s="133"/>
      <c r="AR457" s="133"/>
      <c r="AS457" s="133"/>
      <c r="AT457" s="133"/>
      <c r="AU457" s="133"/>
      <c r="AV457" s="133"/>
      <c r="AW457" s="133"/>
      <c r="AX457" s="133"/>
      <c r="AY457" s="133"/>
      <c r="AZ457" s="133"/>
      <c r="BA457" s="133"/>
      <c r="BB457" s="133"/>
      <c r="BC457" s="132"/>
      <c r="BD457" s="132"/>
      <c r="BE457" s="132"/>
      <c r="BF457" s="132"/>
      <c r="BG457" s="132"/>
      <c r="BH457" s="132"/>
      <c r="BI457" s="132"/>
      <c r="BJ457" s="132"/>
      <c r="BK457" s="132"/>
      <c r="BL457" s="132"/>
      <c r="BM457" s="132"/>
      <c r="BN457" s="132"/>
      <c r="BO457" s="132"/>
      <c r="BP457" s="132"/>
      <c r="BQ457" s="132"/>
      <c r="BR457" s="132"/>
      <c r="BS457" s="132"/>
      <c r="BT457" s="132"/>
      <c r="BU457" s="132"/>
      <c r="BV457" s="132"/>
      <c r="BW457" s="132"/>
      <c r="BX457" s="132"/>
      <c r="BY457" s="132"/>
      <c r="BZ457" s="132"/>
      <c r="CA457" s="132"/>
      <c r="CB457" s="132"/>
      <c r="CC457" s="132"/>
      <c r="CD457" s="132"/>
      <c r="CE457" s="132"/>
      <c r="CF457" s="132"/>
    </row>
    <row r="458" spans="1:84" ht="15.75" customHeight="1">
      <c r="A458" s="134"/>
      <c r="B458" s="132"/>
      <c r="C458" s="132"/>
      <c r="D458" s="132"/>
      <c r="E458" s="132"/>
      <c r="F458" s="132"/>
      <c r="G458" s="133"/>
      <c r="H458" s="133"/>
      <c r="I458" s="133"/>
      <c r="J458" s="133"/>
      <c r="K458" s="133"/>
      <c r="L458" s="133"/>
      <c r="M458" s="133"/>
      <c r="N458" s="133"/>
      <c r="O458" s="133"/>
      <c r="P458" s="133"/>
      <c r="Q458" s="133"/>
      <c r="R458" s="133"/>
      <c r="S458" s="133"/>
      <c r="T458" s="133"/>
      <c r="U458" s="133"/>
      <c r="V458" s="133"/>
      <c r="W458" s="133"/>
      <c r="X458" s="133"/>
      <c r="Y458" s="133"/>
      <c r="Z458" s="133"/>
      <c r="AA458" s="133"/>
      <c r="AB458" s="133"/>
      <c r="AC458" s="133"/>
      <c r="AD458" s="133"/>
      <c r="AE458" s="133"/>
      <c r="AF458" s="133"/>
      <c r="AG458" s="133"/>
      <c r="AH458" s="133"/>
      <c r="AI458" s="133"/>
      <c r="AJ458" s="133"/>
      <c r="AK458" s="133"/>
      <c r="AL458" s="133"/>
      <c r="AM458" s="133"/>
      <c r="AN458" s="133"/>
      <c r="AO458" s="133"/>
      <c r="AP458" s="133"/>
      <c r="AQ458" s="133"/>
      <c r="AR458" s="133"/>
      <c r="AS458" s="133"/>
      <c r="AT458" s="133"/>
      <c r="AU458" s="133"/>
      <c r="AV458" s="133"/>
      <c r="AW458" s="133"/>
      <c r="AX458" s="133"/>
      <c r="AY458" s="133"/>
      <c r="AZ458" s="133"/>
      <c r="BA458" s="133"/>
      <c r="BB458" s="133"/>
      <c r="BC458" s="132"/>
      <c r="BD458" s="132"/>
      <c r="BE458" s="132"/>
      <c r="BF458" s="132"/>
      <c r="BG458" s="132"/>
      <c r="BH458" s="132"/>
      <c r="BI458" s="132"/>
      <c r="BJ458" s="132"/>
      <c r="BK458" s="132"/>
      <c r="BL458" s="132"/>
      <c r="BM458" s="132"/>
      <c r="BN458" s="132"/>
      <c r="BO458" s="132"/>
      <c r="BP458" s="132"/>
      <c r="BQ458" s="132"/>
      <c r="BR458" s="132"/>
      <c r="BS458" s="132"/>
      <c r="BT458" s="132"/>
      <c r="BU458" s="132"/>
      <c r="BV458" s="132"/>
      <c r="BW458" s="132"/>
      <c r="BX458" s="132"/>
      <c r="BY458" s="132"/>
      <c r="BZ458" s="132"/>
      <c r="CA458" s="132"/>
      <c r="CB458" s="132"/>
      <c r="CC458" s="132"/>
      <c r="CD458" s="132"/>
      <c r="CE458" s="132"/>
      <c r="CF458" s="132"/>
    </row>
    <row r="459" spans="1:84" ht="15.75" customHeight="1">
      <c r="A459" s="134"/>
      <c r="B459" s="132"/>
      <c r="C459" s="132"/>
      <c r="D459" s="132"/>
      <c r="E459" s="132"/>
      <c r="F459" s="132"/>
      <c r="G459" s="133"/>
      <c r="H459" s="133"/>
      <c r="I459" s="133"/>
      <c r="J459" s="133"/>
      <c r="K459" s="133"/>
      <c r="L459" s="133"/>
      <c r="M459" s="133"/>
      <c r="N459" s="133"/>
      <c r="O459" s="133"/>
      <c r="P459" s="133"/>
      <c r="Q459" s="133"/>
      <c r="R459" s="133"/>
      <c r="S459" s="133"/>
      <c r="T459" s="133"/>
      <c r="U459" s="133"/>
      <c r="V459" s="133"/>
      <c r="W459" s="133"/>
      <c r="X459" s="133"/>
      <c r="Y459" s="133"/>
      <c r="Z459" s="133"/>
      <c r="AA459" s="133"/>
      <c r="AB459" s="133"/>
      <c r="AC459" s="133"/>
      <c r="AD459" s="133"/>
      <c r="AE459" s="133"/>
      <c r="AF459" s="133"/>
      <c r="AG459" s="133"/>
      <c r="AH459" s="133"/>
      <c r="AI459" s="133"/>
      <c r="AJ459" s="133"/>
      <c r="AK459" s="133"/>
      <c r="AL459" s="133"/>
      <c r="AM459" s="133"/>
      <c r="AN459" s="133"/>
      <c r="AO459" s="133"/>
      <c r="AP459" s="133"/>
      <c r="AQ459" s="133"/>
      <c r="AR459" s="133"/>
      <c r="AS459" s="133"/>
      <c r="AT459" s="133"/>
      <c r="AU459" s="133"/>
      <c r="AV459" s="133"/>
      <c r="AW459" s="133"/>
      <c r="AX459" s="133"/>
      <c r="AY459" s="133"/>
      <c r="AZ459" s="133"/>
      <c r="BA459" s="133"/>
      <c r="BB459" s="133"/>
      <c r="BC459" s="132"/>
      <c r="BD459" s="132"/>
      <c r="BE459" s="132"/>
      <c r="BF459" s="132"/>
      <c r="BG459" s="132"/>
      <c r="BH459" s="132"/>
      <c r="BI459" s="132"/>
      <c r="BJ459" s="132"/>
      <c r="BK459" s="132"/>
      <c r="BL459" s="132"/>
      <c r="BM459" s="132"/>
      <c r="BN459" s="132"/>
      <c r="BO459" s="132"/>
      <c r="BP459" s="132"/>
      <c r="BQ459" s="132"/>
      <c r="BR459" s="132"/>
      <c r="BS459" s="132"/>
      <c r="BT459" s="132"/>
      <c r="BU459" s="132"/>
      <c r="BV459" s="132"/>
      <c r="BW459" s="132"/>
      <c r="BX459" s="132"/>
      <c r="BY459" s="132"/>
      <c r="BZ459" s="132"/>
      <c r="CA459" s="132"/>
      <c r="CB459" s="132"/>
      <c r="CC459" s="132"/>
      <c r="CD459" s="132"/>
      <c r="CE459" s="132"/>
      <c r="CF459" s="132"/>
    </row>
    <row r="460" spans="1:84" ht="15.75" customHeight="1">
      <c r="A460" s="134"/>
      <c r="B460" s="132"/>
      <c r="C460" s="132"/>
      <c r="D460" s="132"/>
      <c r="E460" s="132"/>
      <c r="F460" s="132"/>
      <c r="G460" s="133"/>
      <c r="H460" s="133"/>
      <c r="I460" s="133"/>
      <c r="J460" s="133"/>
      <c r="K460" s="133"/>
      <c r="L460" s="133"/>
      <c r="M460" s="133"/>
      <c r="N460" s="133"/>
      <c r="O460" s="133"/>
      <c r="P460" s="133"/>
      <c r="Q460" s="133"/>
      <c r="R460" s="133"/>
      <c r="S460" s="133"/>
      <c r="T460" s="133"/>
      <c r="U460" s="133"/>
      <c r="V460" s="133"/>
      <c r="W460" s="133"/>
      <c r="X460" s="133"/>
      <c r="Y460" s="133"/>
      <c r="Z460" s="133"/>
      <c r="AA460" s="133"/>
      <c r="AB460" s="133"/>
      <c r="AC460" s="133"/>
      <c r="AD460" s="133"/>
      <c r="AE460" s="133"/>
      <c r="AF460" s="133"/>
      <c r="AG460" s="133"/>
      <c r="AH460" s="133"/>
      <c r="AI460" s="133"/>
      <c r="AJ460" s="133"/>
      <c r="AK460" s="133"/>
      <c r="AL460" s="133"/>
      <c r="AM460" s="133"/>
      <c r="AN460" s="133"/>
      <c r="AO460" s="133"/>
      <c r="AP460" s="133"/>
      <c r="AQ460" s="133"/>
      <c r="AR460" s="133"/>
      <c r="AS460" s="133"/>
      <c r="AT460" s="133"/>
      <c r="AU460" s="133"/>
      <c r="AV460" s="133"/>
      <c r="AW460" s="133"/>
      <c r="AX460" s="133"/>
      <c r="AY460" s="133"/>
      <c r="AZ460" s="133"/>
      <c r="BA460" s="133"/>
      <c r="BB460" s="133"/>
      <c r="BC460" s="132"/>
      <c r="BD460" s="132"/>
      <c r="BE460" s="132"/>
      <c r="BF460" s="132"/>
      <c r="BG460" s="132"/>
      <c r="BH460" s="132"/>
      <c r="BI460" s="132"/>
      <c r="BJ460" s="132"/>
      <c r="BK460" s="132"/>
      <c r="BL460" s="132"/>
      <c r="BM460" s="132"/>
      <c r="BN460" s="132"/>
      <c r="BO460" s="132"/>
      <c r="BP460" s="132"/>
      <c r="BQ460" s="132"/>
      <c r="BR460" s="132"/>
      <c r="BS460" s="132"/>
      <c r="BT460" s="132"/>
      <c r="BU460" s="132"/>
      <c r="BV460" s="132"/>
      <c r="BW460" s="132"/>
      <c r="BX460" s="132"/>
      <c r="BY460" s="132"/>
      <c r="BZ460" s="132"/>
      <c r="CA460" s="132"/>
      <c r="CB460" s="132"/>
      <c r="CC460" s="132"/>
      <c r="CD460" s="132"/>
      <c r="CE460" s="132"/>
      <c r="CF460" s="132"/>
    </row>
    <row r="461" spans="1:84" ht="15.75" customHeight="1">
      <c r="A461" s="134"/>
      <c r="B461" s="132"/>
      <c r="C461" s="132"/>
      <c r="D461" s="132"/>
      <c r="E461" s="132"/>
      <c r="F461" s="132"/>
      <c r="G461" s="133"/>
      <c r="H461" s="133"/>
      <c r="I461" s="133"/>
      <c r="J461" s="133"/>
      <c r="K461" s="133"/>
      <c r="L461" s="133"/>
      <c r="M461" s="133"/>
      <c r="N461" s="133"/>
      <c r="O461" s="133"/>
      <c r="P461" s="133"/>
      <c r="Q461" s="133"/>
      <c r="R461" s="133"/>
      <c r="S461" s="133"/>
      <c r="T461" s="133"/>
      <c r="U461" s="133"/>
      <c r="V461" s="133"/>
      <c r="W461" s="133"/>
      <c r="X461" s="133"/>
      <c r="Y461" s="133"/>
      <c r="Z461" s="133"/>
      <c r="AA461" s="133"/>
      <c r="AB461" s="133"/>
      <c r="AC461" s="133"/>
      <c r="AD461" s="133"/>
      <c r="AE461" s="133"/>
      <c r="AF461" s="133"/>
      <c r="AG461" s="133"/>
      <c r="AH461" s="133"/>
      <c r="AI461" s="133"/>
      <c r="AJ461" s="133"/>
      <c r="AK461" s="133"/>
      <c r="AL461" s="133"/>
      <c r="AM461" s="133"/>
      <c r="AN461" s="133"/>
      <c r="AO461" s="133"/>
      <c r="AP461" s="133"/>
      <c r="AQ461" s="133"/>
      <c r="AR461" s="133"/>
      <c r="AS461" s="133"/>
      <c r="AT461" s="133"/>
      <c r="AU461" s="133"/>
      <c r="AV461" s="133"/>
      <c r="AW461" s="133"/>
      <c r="AX461" s="133"/>
      <c r="AY461" s="133"/>
      <c r="AZ461" s="133"/>
      <c r="BA461" s="133"/>
      <c r="BB461" s="133"/>
      <c r="BC461" s="132"/>
      <c r="BD461" s="132"/>
      <c r="BE461" s="132"/>
      <c r="BF461" s="132"/>
      <c r="BG461" s="132"/>
      <c r="BH461" s="132"/>
      <c r="BI461" s="132"/>
      <c r="BJ461" s="132"/>
      <c r="BK461" s="132"/>
      <c r="BL461" s="132"/>
      <c r="BM461" s="132"/>
      <c r="BN461" s="132"/>
      <c r="BO461" s="132"/>
      <c r="BP461" s="132"/>
      <c r="BQ461" s="132"/>
      <c r="BR461" s="132"/>
      <c r="BS461" s="132"/>
      <c r="BT461" s="132"/>
      <c r="BU461" s="132"/>
      <c r="BV461" s="132"/>
      <c r="BW461" s="132"/>
      <c r="BX461" s="132"/>
      <c r="BY461" s="132"/>
      <c r="BZ461" s="132"/>
      <c r="CA461" s="132"/>
      <c r="CB461" s="132"/>
      <c r="CC461" s="132"/>
      <c r="CD461" s="132"/>
      <c r="CE461" s="132"/>
      <c r="CF461" s="132"/>
    </row>
    <row r="462" spans="1:84" ht="15.75" customHeight="1">
      <c r="A462" s="134"/>
      <c r="B462" s="132"/>
      <c r="C462" s="132"/>
      <c r="D462" s="132"/>
      <c r="E462" s="132"/>
      <c r="F462" s="132"/>
      <c r="G462" s="133"/>
      <c r="H462" s="133"/>
      <c r="I462" s="133"/>
      <c r="J462" s="133"/>
      <c r="K462" s="133"/>
      <c r="L462" s="133"/>
      <c r="M462" s="133"/>
      <c r="N462" s="133"/>
      <c r="O462" s="133"/>
      <c r="P462" s="133"/>
      <c r="Q462" s="133"/>
      <c r="R462" s="133"/>
      <c r="S462" s="133"/>
      <c r="T462" s="133"/>
      <c r="U462" s="133"/>
      <c r="V462" s="133"/>
      <c r="W462" s="133"/>
      <c r="X462" s="133"/>
      <c r="Y462" s="133"/>
      <c r="Z462" s="133"/>
      <c r="AA462" s="133"/>
      <c r="AB462" s="133"/>
      <c r="AC462" s="133"/>
      <c r="AD462" s="133"/>
      <c r="AE462" s="133"/>
      <c r="AF462" s="133"/>
      <c r="AG462" s="133"/>
      <c r="AH462" s="133"/>
      <c r="AI462" s="133"/>
      <c r="AJ462" s="133"/>
      <c r="AK462" s="133"/>
      <c r="AL462" s="133"/>
      <c r="AM462" s="133"/>
      <c r="AN462" s="133"/>
      <c r="AO462" s="133"/>
      <c r="AP462" s="133"/>
      <c r="AQ462" s="133"/>
      <c r="AR462" s="133"/>
      <c r="AS462" s="133"/>
      <c r="AT462" s="133"/>
      <c r="AU462" s="133"/>
      <c r="AV462" s="133"/>
      <c r="AW462" s="133"/>
      <c r="AX462" s="133"/>
      <c r="AY462" s="133"/>
      <c r="AZ462" s="133"/>
      <c r="BA462" s="133"/>
      <c r="BB462" s="133"/>
      <c r="BC462" s="132"/>
      <c r="BD462" s="132"/>
      <c r="BE462" s="132"/>
      <c r="BF462" s="132"/>
      <c r="BG462" s="132"/>
      <c r="BH462" s="132"/>
      <c r="BI462" s="132"/>
      <c r="BJ462" s="132"/>
      <c r="BK462" s="132"/>
      <c r="BL462" s="132"/>
      <c r="BM462" s="132"/>
      <c r="BN462" s="132"/>
      <c r="BO462" s="132"/>
      <c r="BP462" s="132"/>
      <c r="BQ462" s="132"/>
      <c r="BR462" s="132"/>
      <c r="BS462" s="132"/>
      <c r="BT462" s="132"/>
      <c r="BU462" s="132"/>
      <c r="BV462" s="132"/>
      <c r="BW462" s="132"/>
      <c r="BX462" s="132"/>
      <c r="BY462" s="132"/>
      <c r="BZ462" s="132"/>
      <c r="CA462" s="132"/>
      <c r="CB462" s="132"/>
      <c r="CC462" s="132"/>
      <c r="CD462" s="132"/>
      <c r="CE462" s="132"/>
      <c r="CF462" s="132"/>
    </row>
    <row r="463" spans="1:84" ht="15.75" customHeight="1">
      <c r="A463" s="134"/>
      <c r="B463" s="132"/>
      <c r="C463" s="132"/>
      <c r="D463" s="132"/>
      <c r="E463" s="132"/>
      <c r="F463" s="132"/>
      <c r="G463" s="133"/>
      <c r="H463" s="133"/>
      <c r="I463" s="133"/>
      <c r="J463" s="133"/>
      <c r="K463" s="133"/>
      <c r="L463" s="133"/>
      <c r="M463" s="133"/>
      <c r="N463" s="133"/>
      <c r="O463" s="133"/>
      <c r="P463" s="133"/>
      <c r="Q463" s="133"/>
      <c r="R463" s="133"/>
      <c r="S463" s="133"/>
      <c r="T463" s="133"/>
      <c r="U463" s="133"/>
      <c r="V463" s="133"/>
      <c r="W463" s="133"/>
      <c r="X463" s="133"/>
      <c r="Y463" s="133"/>
      <c r="Z463" s="133"/>
      <c r="AA463" s="133"/>
      <c r="AB463" s="133"/>
      <c r="AC463" s="133"/>
      <c r="AD463" s="133"/>
      <c r="AE463" s="133"/>
      <c r="AF463" s="133"/>
      <c r="AG463" s="133"/>
      <c r="AH463" s="133"/>
      <c r="AI463" s="133"/>
      <c r="AJ463" s="133"/>
      <c r="AK463" s="133"/>
      <c r="AL463" s="133"/>
      <c r="AM463" s="133"/>
      <c r="AN463" s="133"/>
      <c r="AO463" s="133"/>
      <c r="AP463" s="133"/>
      <c r="AQ463" s="133"/>
      <c r="AR463" s="133"/>
      <c r="AS463" s="133"/>
      <c r="AT463" s="133"/>
      <c r="AU463" s="133"/>
      <c r="AV463" s="133"/>
      <c r="AW463" s="133"/>
      <c r="AX463" s="133"/>
      <c r="AY463" s="133"/>
      <c r="AZ463" s="133"/>
      <c r="BA463" s="133"/>
      <c r="BB463" s="133"/>
      <c r="BC463" s="132"/>
      <c r="BD463" s="132"/>
      <c r="BE463" s="132"/>
      <c r="BF463" s="132"/>
      <c r="BG463" s="132"/>
      <c r="BH463" s="132"/>
      <c r="BI463" s="132"/>
      <c r="BJ463" s="132"/>
      <c r="BK463" s="132"/>
      <c r="BL463" s="132"/>
      <c r="BM463" s="132"/>
      <c r="BN463" s="132"/>
      <c r="BO463" s="132"/>
      <c r="BP463" s="132"/>
      <c r="BQ463" s="132"/>
      <c r="BR463" s="132"/>
      <c r="BS463" s="132"/>
      <c r="BT463" s="132"/>
      <c r="BU463" s="132"/>
      <c r="BV463" s="132"/>
      <c r="BW463" s="132"/>
      <c r="BX463" s="132"/>
      <c r="BY463" s="132"/>
      <c r="BZ463" s="132"/>
      <c r="CA463" s="132"/>
      <c r="CB463" s="132"/>
      <c r="CC463" s="132"/>
      <c r="CD463" s="132"/>
      <c r="CE463" s="132"/>
      <c r="CF463" s="132"/>
    </row>
    <row r="464" spans="1:84" ht="15.75" customHeight="1">
      <c r="A464" s="134"/>
      <c r="B464" s="132"/>
      <c r="C464" s="132"/>
      <c r="D464" s="132"/>
      <c r="E464" s="132"/>
      <c r="F464" s="132"/>
      <c r="G464" s="133"/>
      <c r="H464" s="133"/>
      <c r="I464" s="133"/>
      <c r="J464" s="133"/>
      <c r="K464" s="133"/>
      <c r="L464" s="133"/>
      <c r="M464" s="133"/>
      <c r="N464" s="133"/>
      <c r="O464" s="133"/>
      <c r="P464" s="133"/>
      <c r="Q464" s="133"/>
      <c r="R464" s="133"/>
      <c r="S464" s="133"/>
      <c r="T464" s="133"/>
      <c r="U464" s="133"/>
      <c r="V464" s="133"/>
      <c r="W464" s="133"/>
      <c r="X464" s="133"/>
      <c r="Y464" s="133"/>
      <c r="Z464" s="133"/>
      <c r="AA464" s="133"/>
      <c r="AB464" s="133"/>
      <c r="AC464" s="133"/>
      <c r="AD464" s="133"/>
      <c r="AE464" s="133"/>
      <c r="AF464" s="133"/>
      <c r="AG464" s="133"/>
      <c r="AH464" s="133"/>
      <c r="AI464" s="133"/>
      <c r="AJ464" s="133"/>
      <c r="AK464" s="133"/>
      <c r="AL464" s="133"/>
      <c r="AM464" s="133"/>
      <c r="AN464" s="133"/>
      <c r="AO464" s="133"/>
      <c r="AP464" s="133"/>
      <c r="AQ464" s="133"/>
      <c r="AR464" s="133"/>
      <c r="AS464" s="133"/>
      <c r="AT464" s="133"/>
      <c r="AU464" s="133"/>
      <c r="AV464" s="133"/>
      <c r="AW464" s="133"/>
      <c r="AX464" s="133"/>
      <c r="AY464" s="133"/>
      <c r="AZ464" s="133"/>
      <c r="BA464" s="133"/>
      <c r="BB464" s="133"/>
      <c r="BC464" s="132"/>
      <c r="BD464" s="132"/>
      <c r="BE464" s="132"/>
      <c r="BF464" s="132"/>
      <c r="BG464" s="132"/>
      <c r="BH464" s="132"/>
      <c r="BI464" s="132"/>
      <c r="BJ464" s="132"/>
      <c r="BK464" s="132"/>
      <c r="BL464" s="132"/>
      <c r="BM464" s="132"/>
      <c r="BN464" s="132"/>
      <c r="BO464" s="132"/>
      <c r="BP464" s="132"/>
      <c r="BQ464" s="132"/>
      <c r="BR464" s="132"/>
      <c r="BS464" s="132"/>
      <c r="BT464" s="132"/>
      <c r="BU464" s="132"/>
      <c r="BV464" s="132"/>
      <c r="BW464" s="132"/>
      <c r="BX464" s="132"/>
      <c r="BY464" s="132"/>
      <c r="BZ464" s="132"/>
      <c r="CA464" s="132"/>
      <c r="CB464" s="132"/>
      <c r="CC464" s="132"/>
      <c r="CD464" s="132"/>
      <c r="CE464" s="132"/>
      <c r="CF464" s="132"/>
    </row>
    <row r="465" spans="1:84" ht="15.75" customHeight="1">
      <c r="A465" s="134"/>
      <c r="B465" s="132"/>
      <c r="C465" s="132"/>
      <c r="D465" s="132"/>
      <c r="E465" s="132"/>
      <c r="F465" s="132"/>
      <c r="G465" s="133"/>
      <c r="H465" s="133"/>
      <c r="I465" s="133"/>
      <c r="J465" s="133"/>
      <c r="K465" s="133"/>
      <c r="L465" s="133"/>
      <c r="M465" s="133"/>
      <c r="N465" s="133"/>
      <c r="O465" s="133"/>
      <c r="P465" s="133"/>
      <c r="Q465" s="133"/>
      <c r="R465" s="133"/>
      <c r="S465" s="133"/>
      <c r="T465" s="133"/>
      <c r="U465" s="133"/>
      <c r="V465" s="133"/>
      <c r="W465" s="133"/>
      <c r="X465" s="133"/>
      <c r="Y465" s="133"/>
      <c r="Z465" s="133"/>
      <c r="AA465" s="133"/>
      <c r="AB465" s="133"/>
      <c r="AC465" s="133"/>
      <c r="AD465" s="133"/>
      <c r="AE465" s="133"/>
      <c r="AF465" s="133"/>
      <c r="AG465" s="133"/>
      <c r="AH465" s="133"/>
      <c r="AI465" s="133"/>
      <c r="AJ465" s="133"/>
      <c r="AK465" s="133"/>
      <c r="AL465" s="133"/>
      <c r="AM465" s="133"/>
      <c r="AN465" s="133"/>
      <c r="AO465" s="133"/>
      <c r="AP465" s="133"/>
      <c r="AQ465" s="133"/>
      <c r="AR465" s="133"/>
      <c r="AS465" s="133"/>
      <c r="AT465" s="133"/>
      <c r="AU465" s="133"/>
      <c r="AV465" s="133"/>
      <c r="AW465" s="133"/>
      <c r="AX465" s="133"/>
      <c r="AY465" s="133"/>
      <c r="AZ465" s="133"/>
      <c r="BA465" s="133"/>
      <c r="BB465" s="133"/>
      <c r="BC465" s="132"/>
      <c r="BD465" s="132"/>
      <c r="BE465" s="132"/>
      <c r="BF465" s="132"/>
      <c r="BG465" s="132"/>
      <c r="BH465" s="132"/>
      <c r="BI465" s="132"/>
      <c r="BJ465" s="132"/>
      <c r="BK465" s="132"/>
      <c r="BL465" s="132"/>
      <c r="BM465" s="132"/>
      <c r="BN465" s="132"/>
      <c r="BO465" s="132"/>
      <c r="BP465" s="132"/>
      <c r="BQ465" s="132"/>
      <c r="BR465" s="132"/>
      <c r="BS465" s="132"/>
      <c r="BT465" s="132"/>
      <c r="BU465" s="132"/>
      <c r="BV465" s="132"/>
      <c r="BW465" s="132"/>
      <c r="BX465" s="132"/>
      <c r="BY465" s="132"/>
      <c r="BZ465" s="132"/>
      <c r="CA465" s="132"/>
      <c r="CB465" s="132"/>
      <c r="CC465" s="132"/>
      <c r="CD465" s="132"/>
      <c r="CE465" s="132"/>
      <c r="CF465" s="132"/>
    </row>
    <row r="466" spans="1:84" ht="15.75" customHeight="1">
      <c r="A466" s="134"/>
      <c r="B466" s="132"/>
      <c r="C466" s="132"/>
      <c r="D466" s="132"/>
      <c r="E466" s="132"/>
      <c r="F466" s="132"/>
      <c r="G466" s="133"/>
      <c r="H466" s="133"/>
      <c r="I466" s="133"/>
      <c r="J466" s="133"/>
      <c r="K466" s="133"/>
      <c r="L466" s="133"/>
      <c r="M466" s="133"/>
      <c r="N466" s="133"/>
      <c r="O466" s="133"/>
      <c r="P466" s="133"/>
      <c r="Q466" s="133"/>
      <c r="R466" s="133"/>
      <c r="S466" s="133"/>
      <c r="T466" s="133"/>
      <c r="U466" s="133"/>
      <c r="V466" s="133"/>
      <c r="W466" s="133"/>
      <c r="X466" s="133"/>
      <c r="Y466" s="133"/>
      <c r="Z466" s="133"/>
      <c r="AA466" s="133"/>
      <c r="AB466" s="133"/>
      <c r="AC466" s="133"/>
      <c r="AD466" s="133"/>
      <c r="AE466" s="133"/>
      <c r="AF466" s="133"/>
      <c r="AG466" s="133"/>
      <c r="AH466" s="133"/>
      <c r="AI466" s="133"/>
      <c r="AJ466" s="133"/>
      <c r="AK466" s="133"/>
      <c r="AL466" s="133"/>
      <c r="AM466" s="133"/>
      <c r="AN466" s="133"/>
      <c r="AO466" s="133"/>
      <c r="AP466" s="133"/>
      <c r="AQ466" s="133"/>
      <c r="AR466" s="133"/>
      <c r="AS466" s="133"/>
      <c r="AT466" s="133"/>
      <c r="AU466" s="133"/>
      <c r="AV466" s="133"/>
      <c r="AW466" s="133"/>
      <c r="AX466" s="133"/>
      <c r="AY466" s="133"/>
      <c r="AZ466" s="133"/>
      <c r="BA466" s="133"/>
      <c r="BB466" s="133"/>
      <c r="BC466" s="132"/>
      <c r="BD466" s="132"/>
      <c r="BE466" s="132"/>
      <c r="BF466" s="132"/>
      <c r="BG466" s="132"/>
      <c r="BH466" s="132"/>
      <c r="BI466" s="132"/>
      <c r="BJ466" s="132"/>
      <c r="BK466" s="132"/>
      <c r="BL466" s="132"/>
      <c r="BM466" s="132"/>
      <c r="BN466" s="132"/>
      <c r="BO466" s="132"/>
      <c r="BP466" s="132"/>
      <c r="BQ466" s="132"/>
      <c r="BR466" s="132"/>
      <c r="BS466" s="132"/>
      <c r="BT466" s="132"/>
      <c r="BU466" s="132"/>
      <c r="BV466" s="132"/>
      <c r="BW466" s="132"/>
      <c r="BX466" s="132"/>
      <c r="BY466" s="132"/>
      <c r="BZ466" s="132"/>
      <c r="CA466" s="132"/>
      <c r="CB466" s="132"/>
      <c r="CC466" s="132"/>
      <c r="CD466" s="132"/>
      <c r="CE466" s="132"/>
      <c r="CF466" s="132"/>
    </row>
    <row r="467" spans="1:84" ht="15.75" customHeight="1">
      <c r="A467" s="134"/>
      <c r="B467" s="132"/>
      <c r="C467" s="132"/>
      <c r="D467" s="132"/>
      <c r="E467" s="132"/>
      <c r="F467" s="132"/>
      <c r="G467" s="133"/>
      <c r="H467" s="133"/>
      <c r="I467" s="133"/>
      <c r="J467" s="133"/>
      <c r="K467" s="133"/>
      <c r="L467" s="133"/>
      <c r="M467" s="133"/>
      <c r="N467" s="133"/>
      <c r="O467" s="133"/>
      <c r="P467" s="133"/>
      <c r="Q467" s="133"/>
      <c r="R467" s="133"/>
      <c r="S467" s="133"/>
      <c r="T467" s="133"/>
      <c r="U467" s="133"/>
      <c r="V467" s="133"/>
      <c r="W467" s="133"/>
      <c r="X467" s="133"/>
      <c r="Y467" s="133"/>
      <c r="Z467" s="133"/>
      <c r="AA467" s="133"/>
      <c r="AB467" s="133"/>
      <c r="AC467" s="133"/>
      <c r="AD467" s="133"/>
      <c r="AE467" s="133"/>
      <c r="AF467" s="133"/>
      <c r="AG467" s="133"/>
      <c r="AH467" s="133"/>
      <c r="AI467" s="133"/>
      <c r="AJ467" s="133"/>
      <c r="AK467" s="133"/>
      <c r="AL467" s="133"/>
      <c r="AM467" s="133"/>
      <c r="AN467" s="133"/>
      <c r="AO467" s="133"/>
      <c r="AP467" s="133"/>
      <c r="AQ467" s="133"/>
      <c r="AR467" s="133"/>
      <c r="AS467" s="133"/>
      <c r="AT467" s="133"/>
      <c r="AU467" s="133"/>
      <c r="AV467" s="133"/>
      <c r="AW467" s="133"/>
      <c r="AX467" s="133"/>
      <c r="AY467" s="133"/>
      <c r="AZ467" s="133"/>
      <c r="BA467" s="133"/>
      <c r="BB467" s="133"/>
      <c r="BC467" s="132"/>
      <c r="BD467" s="132"/>
      <c r="BE467" s="132"/>
      <c r="BF467" s="132"/>
      <c r="BG467" s="132"/>
      <c r="BH467" s="132"/>
      <c r="BI467" s="132"/>
      <c r="BJ467" s="132"/>
      <c r="BK467" s="132"/>
      <c r="BL467" s="132"/>
      <c r="BM467" s="132"/>
      <c r="BN467" s="132"/>
      <c r="BO467" s="132"/>
      <c r="BP467" s="132"/>
      <c r="BQ467" s="132"/>
      <c r="BR467" s="132"/>
      <c r="BS467" s="132"/>
      <c r="BT467" s="132"/>
      <c r="BU467" s="132"/>
      <c r="BV467" s="132"/>
      <c r="BW467" s="132"/>
      <c r="BX467" s="132"/>
      <c r="BY467" s="132"/>
      <c r="BZ467" s="132"/>
      <c r="CA467" s="132"/>
      <c r="CB467" s="132"/>
      <c r="CC467" s="132"/>
      <c r="CD467" s="132"/>
      <c r="CE467" s="132"/>
      <c r="CF467" s="132"/>
    </row>
    <row r="468" spans="1:84" ht="15.75" customHeight="1">
      <c r="A468" s="134"/>
      <c r="B468" s="132"/>
      <c r="C468" s="132"/>
      <c r="D468" s="132"/>
      <c r="E468" s="132"/>
      <c r="F468" s="132"/>
      <c r="G468" s="133"/>
      <c r="H468" s="133"/>
      <c r="I468" s="133"/>
      <c r="J468" s="133"/>
      <c r="K468" s="133"/>
      <c r="L468" s="133"/>
      <c r="M468" s="133"/>
      <c r="N468" s="133"/>
      <c r="O468" s="133"/>
      <c r="P468" s="133"/>
      <c r="Q468" s="133"/>
      <c r="R468" s="133"/>
      <c r="S468" s="133"/>
      <c r="T468" s="133"/>
      <c r="U468" s="133"/>
      <c r="V468" s="133"/>
      <c r="W468" s="133"/>
      <c r="X468" s="133"/>
      <c r="Y468" s="133"/>
      <c r="Z468" s="133"/>
      <c r="AA468" s="133"/>
      <c r="AB468" s="133"/>
      <c r="AC468" s="133"/>
      <c r="AD468" s="133"/>
      <c r="AE468" s="133"/>
      <c r="AF468" s="133"/>
      <c r="AG468" s="133"/>
      <c r="AH468" s="133"/>
      <c r="AI468" s="133"/>
      <c r="AJ468" s="133"/>
      <c r="AK468" s="133"/>
      <c r="AL468" s="133"/>
      <c r="AM468" s="133"/>
      <c r="AN468" s="133"/>
      <c r="AO468" s="133"/>
      <c r="AP468" s="133"/>
      <c r="AQ468" s="133"/>
      <c r="AR468" s="133"/>
      <c r="AS468" s="133"/>
      <c r="AT468" s="133"/>
      <c r="AU468" s="133"/>
      <c r="AV468" s="133"/>
      <c r="AW468" s="133"/>
      <c r="AX468" s="133"/>
      <c r="AY468" s="133"/>
      <c r="AZ468" s="133"/>
      <c r="BA468" s="133"/>
      <c r="BB468" s="133"/>
      <c r="BC468" s="132"/>
      <c r="BD468" s="132"/>
      <c r="BE468" s="132"/>
      <c r="BF468" s="132"/>
      <c r="BG468" s="132"/>
      <c r="BH468" s="132"/>
      <c r="BI468" s="132"/>
      <c r="BJ468" s="132"/>
      <c r="BK468" s="132"/>
      <c r="BL468" s="132"/>
      <c r="BM468" s="132"/>
      <c r="BN468" s="132"/>
      <c r="BO468" s="132"/>
      <c r="BP468" s="132"/>
      <c r="BQ468" s="132"/>
      <c r="BR468" s="132"/>
      <c r="BS468" s="132"/>
      <c r="BT468" s="132"/>
      <c r="BU468" s="132"/>
      <c r="BV468" s="132"/>
      <c r="BW468" s="132"/>
      <c r="BX468" s="132"/>
      <c r="BY468" s="132"/>
      <c r="BZ468" s="132"/>
      <c r="CA468" s="132"/>
      <c r="CB468" s="132"/>
      <c r="CC468" s="132"/>
      <c r="CD468" s="132"/>
      <c r="CE468" s="132"/>
      <c r="CF468" s="132"/>
    </row>
    <row r="469" spans="1:84" ht="15.75" customHeight="1">
      <c r="A469" s="134"/>
      <c r="B469" s="132"/>
      <c r="C469" s="132"/>
      <c r="D469" s="132"/>
      <c r="E469" s="132"/>
      <c r="F469" s="132"/>
      <c r="G469" s="133"/>
      <c r="H469" s="133"/>
      <c r="I469" s="133"/>
      <c r="J469" s="133"/>
      <c r="K469" s="133"/>
      <c r="L469" s="133"/>
      <c r="M469" s="133"/>
      <c r="N469" s="133"/>
      <c r="O469" s="133"/>
      <c r="P469" s="133"/>
      <c r="Q469" s="133"/>
      <c r="R469" s="133"/>
      <c r="S469" s="133"/>
      <c r="T469" s="133"/>
      <c r="U469" s="133"/>
      <c r="V469" s="133"/>
      <c r="W469" s="133"/>
      <c r="X469" s="133"/>
      <c r="Y469" s="133"/>
      <c r="Z469" s="133"/>
      <c r="AA469" s="133"/>
      <c r="AB469" s="133"/>
      <c r="AC469" s="133"/>
      <c r="AD469" s="133"/>
      <c r="AE469" s="133"/>
      <c r="AF469" s="133"/>
      <c r="AG469" s="133"/>
      <c r="AH469" s="133"/>
      <c r="AI469" s="133"/>
      <c r="AJ469" s="133"/>
      <c r="AK469" s="133"/>
      <c r="AL469" s="133"/>
      <c r="AM469" s="133"/>
      <c r="AN469" s="133"/>
      <c r="AO469" s="133"/>
      <c r="AP469" s="133"/>
      <c r="AQ469" s="133"/>
      <c r="AR469" s="133"/>
      <c r="AS469" s="133"/>
      <c r="AT469" s="133"/>
      <c r="AU469" s="133"/>
      <c r="AV469" s="133"/>
      <c r="AW469" s="133"/>
      <c r="AX469" s="133"/>
      <c r="AY469" s="133"/>
      <c r="AZ469" s="133"/>
      <c r="BA469" s="133"/>
      <c r="BB469" s="133"/>
      <c r="BC469" s="132"/>
      <c r="BD469" s="132"/>
      <c r="BE469" s="132"/>
      <c r="BF469" s="132"/>
      <c r="BG469" s="132"/>
      <c r="BH469" s="132"/>
      <c r="BI469" s="132"/>
      <c r="BJ469" s="132"/>
      <c r="BK469" s="132"/>
      <c r="BL469" s="132"/>
      <c r="BM469" s="132"/>
      <c r="BN469" s="132"/>
      <c r="BO469" s="132"/>
      <c r="BP469" s="132"/>
      <c r="BQ469" s="132"/>
      <c r="BR469" s="132"/>
      <c r="BS469" s="132"/>
      <c r="BT469" s="132"/>
      <c r="BU469" s="132"/>
      <c r="BV469" s="132"/>
      <c r="BW469" s="132"/>
      <c r="BX469" s="132"/>
      <c r="BY469" s="132"/>
      <c r="BZ469" s="132"/>
      <c r="CA469" s="132"/>
      <c r="CB469" s="132"/>
      <c r="CC469" s="132"/>
      <c r="CD469" s="132"/>
      <c r="CE469" s="132"/>
      <c r="CF469" s="132"/>
    </row>
    <row r="470" spans="1:84" ht="15.75" customHeight="1">
      <c r="A470" s="134"/>
      <c r="B470" s="132"/>
      <c r="C470" s="132"/>
      <c r="D470" s="132"/>
      <c r="E470" s="132"/>
      <c r="F470" s="132"/>
      <c r="G470" s="133"/>
      <c r="H470" s="133"/>
      <c r="I470" s="133"/>
      <c r="J470" s="133"/>
      <c r="K470" s="133"/>
      <c r="L470" s="133"/>
      <c r="M470" s="133"/>
      <c r="N470" s="133"/>
      <c r="O470" s="133"/>
      <c r="P470" s="133"/>
      <c r="Q470" s="133"/>
      <c r="R470" s="133"/>
      <c r="S470" s="133"/>
      <c r="T470" s="133"/>
      <c r="U470" s="133"/>
      <c r="V470" s="133"/>
      <c r="W470" s="133"/>
      <c r="X470" s="133"/>
      <c r="Y470" s="133"/>
      <c r="Z470" s="133"/>
      <c r="AA470" s="133"/>
      <c r="AB470" s="133"/>
      <c r="AC470" s="133"/>
      <c r="AD470" s="133"/>
      <c r="AE470" s="133"/>
      <c r="AF470" s="133"/>
      <c r="AG470" s="133"/>
      <c r="AH470" s="133"/>
      <c r="AI470" s="133"/>
      <c r="AJ470" s="133"/>
      <c r="AK470" s="133"/>
      <c r="AL470" s="133"/>
      <c r="AM470" s="133"/>
      <c r="AN470" s="133"/>
      <c r="AO470" s="133"/>
      <c r="AP470" s="133"/>
      <c r="AQ470" s="133"/>
      <c r="AR470" s="133"/>
      <c r="AS470" s="133"/>
      <c r="AT470" s="133"/>
      <c r="AU470" s="133"/>
      <c r="AV470" s="133"/>
      <c r="AW470" s="133"/>
      <c r="AX470" s="133"/>
      <c r="AY470" s="133"/>
      <c r="AZ470" s="133"/>
      <c r="BA470" s="133"/>
      <c r="BB470" s="133"/>
      <c r="BC470" s="132"/>
      <c r="BD470" s="132"/>
      <c r="BE470" s="132"/>
      <c r="BF470" s="132"/>
      <c r="BG470" s="132"/>
      <c r="BH470" s="132"/>
      <c r="BI470" s="132"/>
      <c r="BJ470" s="132"/>
      <c r="BK470" s="132"/>
      <c r="BL470" s="132"/>
      <c r="BM470" s="132"/>
      <c r="BN470" s="132"/>
      <c r="BO470" s="132"/>
      <c r="BP470" s="132"/>
      <c r="BQ470" s="132"/>
      <c r="BR470" s="132"/>
      <c r="BS470" s="132"/>
      <c r="BT470" s="132"/>
      <c r="BU470" s="132"/>
      <c r="BV470" s="132"/>
      <c r="BW470" s="132"/>
      <c r="BX470" s="132"/>
      <c r="BY470" s="132"/>
      <c r="BZ470" s="132"/>
      <c r="CA470" s="132"/>
      <c r="CB470" s="132"/>
      <c r="CC470" s="132"/>
      <c r="CD470" s="132"/>
      <c r="CE470" s="132"/>
      <c r="CF470" s="132"/>
    </row>
    <row r="471" spans="1:84" ht="15.75" customHeight="1">
      <c r="A471" s="134"/>
      <c r="B471" s="132"/>
      <c r="C471" s="132"/>
      <c r="D471" s="132"/>
      <c r="E471" s="132"/>
      <c r="F471" s="132"/>
      <c r="G471" s="133"/>
      <c r="H471" s="133"/>
      <c r="I471" s="133"/>
      <c r="J471" s="133"/>
      <c r="K471" s="133"/>
      <c r="L471" s="133"/>
      <c r="M471" s="133"/>
      <c r="N471" s="133"/>
      <c r="O471" s="133"/>
      <c r="P471" s="133"/>
      <c r="Q471" s="133"/>
      <c r="R471" s="133"/>
      <c r="S471" s="133"/>
      <c r="T471" s="133"/>
      <c r="U471" s="133"/>
      <c r="V471" s="133"/>
      <c r="W471" s="133"/>
      <c r="X471" s="133"/>
      <c r="Y471" s="133"/>
      <c r="Z471" s="133"/>
      <c r="AA471" s="133"/>
      <c r="AB471" s="133"/>
      <c r="AC471" s="133"/>
      <c r="AD471" s="133"/>
      <c r="AE471" s="133"/>
      <c r="AF471" s="133"/>
      <c r="AG471" s="133"/>
      <c r="AH471" s="133"/>
      <c r="AI471" s="133"/>
      <c r="AJ471" s="133"/>
      <c r="AK471" s="133"/>
      <c r="AL471" s="133"/>
      <c r="AM471" s="133"/>
      <c r="AN471" s="133"/>
      <c r="AO471" s="133"/>
      <c r="AP471" s="133"/>
      <c r="AQ471" s="133"/>
      <c r="AR471" s="133"/>
      <c r="AS471" s="133"/>
      <c r="AT471" s="133"/>
      <c r="AU471" s="133"/>
      <c r="AV471" s="133"/>
      <c r="AW471" s="133"/>
      <c r="AX471" s="133"/>
      <c r="AY471" s="133"/>
      <c r="AZ471" s="133"/>
      <c r="BA471" s="133"/>
      <c r="BB471" s="133"/>
      <c r="BC471" s="132"/>
      <c r="BD471" s="132"/>
      <c r="BE471" s="132"/>
      <c r="BF471" s="132"/>
      <c r="BG471" s="132"/>
      <c r="BH471" s="132"/>
      <c r="BI471" s="132"/>
      <c r="BJ471" s="132"/>
      <c r="BK471" s="132"/>
      <c r="BL471" s="132"/>
      <c r="BM471" s="132"/>
      <c r="BN471" s="132"/>
      <c r="BO471" s="132"/>
      <c r="BP471" s="132"/>
      <c r="BQ471" s="132"/>
      <c r="BR471" s="132"/>
      <c r="BS471" s="132"/>
      <c r="BT471" s="132"/>
      <c r="BU471" s="132"/>
      <c r="BV471" s="132"/>
      <c r="BW471" s="132"/>
      <c r="BX471" s="132"/>
      <c r="BY471" s="132"/>
      <c r="BZ471" s="132"/>
      <c r="CA471" s="132"/>
      <c r="CB471" s="132"/>
      <c r="CC471" s="132"/>
      <c r="CD471" s="132"/>
      <c r="CE471" s="132"/>
      <c r="CF471" s="132"/>
    </row>
    <row r="472" spans="1:84" ht="15.75" customHeight="1">
      <c r="A472" s="134"/>
      <c r="B472" s="132"/>
      <c r="C472" s="132"/>
      <c r="D472" s="132"/>
      <c r="E472" s="132"/>
      <c r="F472" s="132"/>
      <c r="G472" s="133"/>
      <c r="H472" s="133"/>
      <c r="I472" s="133"/>
      <c r="J472" s="133"/>
      <c r="K472" s="133"/>
      <c r="L472" s="133"/>
      <c r="M472" s="133"/>
      <c r="N472" s="133"/>
      <c r="O472" s="133"/>
      <c r="P472" s="133"/>
      <c r="Q472" s="133"/>
      <c r="R472" s="133"/>
      <c r="S472" s="133"/>
      <c r="T472" s="133"/>
      <c r="U472" s="133"/>
      <c r="V472" s="133"/>
      <c r="W472" s="133"/>
      <c r="X472" s="133"/>
      <c r="Y472" s="133"/>
      <c r="Z472" s="133"/>
      <c r="AA472" s="133"/>
      <c r="AB472" s="133"/>
      <c r="AC472" s="133"/>
      <c r="AD472" s="133"/>
      <c r="AE472" s="133"/>
      <c r="AF472" s="133"/>
      <c r="AG472" s="133"/>
      <c r="AH472" s="133"/>
      <c r="AI472" s="133"/>
      <c r="AJ472" s="133"/>
      <c r="AK472" s="133"/>
      <c r="AL472" s="133"/>
      <c r="AM472" s="133"/>
      <c r="AN472" s="133"/>
      <c r="AO472" s="133"/>
      <c r="AP472" s="133"/>
      <c r="AQ472" s="133"/>
      <c r="AR472" s="133"/>
      <c r="AS472" s="133"/>
      <c r="AT472" s="133"/>
      <c r="AU472" s="133"/>
      <c r="AV472" s="133"/>
      <c r="AW472" s="133"/>
      <c r="AX472" s="133"/>
      <c r="AY472" s="133"/>
      <c r="AZ472" s="133"/>
      <c r="BA472" s="133"/>
      <c r="BB472" s="133"/>
      <c r="BC472" s="132"/>
      <c r="BD472" s="132"/>
      <c r="BE472" s="132"/>
      <c r="BF472" s="132"/>
      <c r="BG472" s="132"/>
      <c r="BH472" s="132"/>
      <c r="BI472" s="132"/>
      <c r="BJ472" s="132"/>
      <c r="BK472" s="132"/>
      <c r="BL472" s="132"/>
      <c r="BM472" s="132"/>
      <c r="BN472" s="132"/>
      <c r="BO472" s="132"/>
      <c r="BP472" s="132"/>
      <c r="BQ472" s="132"/>
      <c r="BR472" s="132"/>
      <c r="BS472" s="132"/>
      <c r="BT472" s="132"/>
      <c r="BU472" s="132"/>
      <c r="BV472" s="132"/>
      <c r="BW472" s="132"/>
      <c r="BX472" s="132"/>
      <c r="BY472" s="132"/>
      <c r="BZ472" s="132"/>
      <c r="CA472" s="132"/>
      <c r="CB472" s="132"/>
      <c r="CC472" s="132"/>
      <c r="CD472" s="132"/>
      <c r="CE472" s="132"/>
      <c r="CF472" s="132"/>
    </row>
    <row r="473" spans="1:84" ht="15.75" customHeight="1">
      <c r="A473" s="134"/>
      <c r="B473" s="132"/>
      <c r="C473" s="132"/>
      <c r="D473" s="132"/>
      <c r="E473" s="132"/>
      <c r="F473" s="132"/>
      <c r="G473" s="133"/>
      <c r="H473" s="133"/>
      <c r="I473" s="133"/>
      <c r="J473" s="133"/>
      <c r="K473" s="133"/>
      <c r="L473" s="133"/>
      <c r="M473" s="133"/>
      <c r="N473" s="133"/>
      <c r="O473" s="133"/>
      <c r="P473" s="133"/>
      <c r="Q473" s="133"/>
      <c r="R473" s="133"/>
      <c r="S473" s="133"/>
      <c r="T473" s="133"/>
      <c r="U473" s="133"/>
      <c r="V473" s="133"/>
      <c r="W473" s="133"/>
      <c r="X473" s="133"/>
      <c r="Y473" s="133"/>
      <c r="Z473" s="133"/>
      <c r="AA473" s="133"/>
      <c r="AB473" s="133"/>
      <c r="AC473" s="133"/>
      <c r="AD473" s="133"/>
      <c r="AE473" s="133"/>
      <c r="AF473" s="133"/>
      <c r="AG473" s="133"/>
      <c r="AH473" s="133"/>
      <c r="AI473" s="133"/>
      <c r="AJ473" s="133"/>
      <c r="AK473" s="133"/>
      <c r="AL473" s="133"/>
      <c r="AM473" s="133"/>
      <c r="AN473" s="133"/>
      <c r="AO473" s="133"/>
      <c r="AP473" s="133"/>
      <c r="AQ473" s="133"/>
      <c r="AR473" s="133"/>
      <c r="AS473" s="133"/>
      <c r="AT473" s="133"/>
      <c r="AU473" s="133"/>
      <c r="AV473" s="133"/>
      <c r="AW473" s="133"/>
      <c r="AX473" s="133"/>
      <c r="AY473" s="133"/>
      <c r="AZ473" s="133"/>
      <c r="BA473" s="133"/>
      <c r="BB473" s="133"/>
      <c r="BC473" s="132"/>
      <c r="BD473" s="132"/>
      <c r="BE473" s="132"/>
      <c r="BF473" s="132"/>
      <c r="BG473" s="132"/>
      <c r="BH473" s="132"/>
      <c r="BI473" s="132"/>
      <c r="BJ473" s="132"/>
      <c r="BK473" s="132"/>
      <c r="BL473" s="132"/>
      <c r="BM473" s="132"/>
      <c r="BN473" s="132"/>
      <c r="BO473" s="132"/>
      <c r="BP473" s="132"/>
      <c r="BQ473" s="132"/>
      <c r="BR473" s="132"/>
      <c r="BS473" s="132"/>
      <c r="BT473" s="132"/>
      <c r="BU473" s="132"/>
      <c r="BV473" s="132"/>
      <c r="BW473" s="132"/>
      <c r="BX473" s="132"/>
      <c r="BY473" s="132"/>
      <c r="BZ473" s="132"/>
      <c r="CA473" s="132"/>
      <c r="CB473" s="132"/>
      <c r="CC473" s="132"/>
      <c r="CD473" s="132"/>
      <c r="CE473" s="132"/>
      <c r="CF473" s="132"/>
    </row>
    <row r="474" spans="1:84" ht="15.75" customHeight="1">
      <c r="A474" s="134"/>
      <c r="B474" s="132"/>
      <c r="C474" s="132"/>
      <c r="D474" s="132"/>
      <c r="E474" s="132"/>
      <c r="F474" s="132"/>
      <c r="G474" s="133"/>
      <c r="H474" s="133"/>
      <c r="I474" s="133"/>
      <c r="J474" s="133"/>
      <c r="K474" s="133"/>
      <c r="L474" s="133"/>
      <c r="M474" s="133"/>
      <c r="N474" s="133"/>
      <c r="O474" s="133"/>
      <c r="P474" s="133"/>
      <c r="Q474" s="133"/>
      <c r="R474" s="133"/>
      <c r="S474" s="133"/>
      <c r="T474" s="133"/>
      <c r="U474" s="133"/>
      <c r="V474" s="133"/>
      <c r="W474" s="133"/>
      <c r="X474" s="133"/>
      <c r="Y474" s="133"/>
      <c r="Z474" s="133"/>
      <c r="AA474" s="133"/>
      <c r="AB474" s="133"/>
      <c r="AC474" s="133"/>
      <c r="AD474" s="133"/>
      <c r="AE474" s="133"/>
      <c r="AF474" s="133"/>
      <c r="AG474" s="133"/>
      <c r="AH474" s="133"/>
      <c r="AI474" s="133"/>
      <c r="AJ474" s="133"/>
      <c r="AK474" s="133"/>
      <c r="AL474" s="133"/>
      <c r="AM474" s="133"/>
      <c r="AN474" s="133"/>
      <c r="AO474" s="133"/>
      <c r="AP474" s="133"/>
      <c r="AQ474" s="133"/>
      <c r="AR474" s="133"/>
      <c r="AS474" s="133"/>
      <c r="AT474" s="133"/>
      <c r="AU474" s="133"/>
      <c r="AV474" s="133"/>
      <c r="AW474" s="133"/>
      <c r="AX474" s="133"/>
      <c r="AY474" s="133"/>
      <c r="AZ474" s="133"/>
      <c r="BA474" s="133"/>
      <c r="BB474" s="133"/>
      <c r="BC474" s="132"/>
      <c r="BD474" s="132"/>
      <c r="BE474" s="132"/>
      <c r="BF474" s="132"/>
      <c r="BG474" s="132"/>
      <c r="BH474" s="132"/>
      <c r="BI474" s="132"/>
      <c r="BJ474" s="132"/>
      <c r="BK474" s="132"/>
      <c r="BL474" s="132"/>
      <c r="BM474" s="132"/>
      <c r="BN474" s="132"/>
      <c r="BO474" s="132"/>
      <c r="BP474" s="132"/>
      <c r="BQ474" s="132"/>
      <c r="BR474" s="132"/>
      <c r="BS474" s="132"/>
      <c r="BT474" s="132"/>
      <c r="BU474" s="132"/>
      <c r="BV474" s="132"/>
      <c r="BW474" s="132"/>
      <c r="BX474" s="132"/>
      <c r="BY474" s="132"/>
      <c r="BZ474" s="132"/>
      <c r="CA474" s="132"/>
      <c r="CB474" s="132"/>
      <c r="CC474" s="132"/>
      <c r="CD474" s="132"/>
      <c r="CE474" s="132"/>
      <c r="CF474" s="132"/>
    </row>
    <row r="475" spans="1:84" ht="15.75" customHeight="1">
      <c r="A475" s="134"/>
      <c r="B475" s="132"/>
      <c r="C475" s="132"/>
      <c r="D475" s="132"/>
      <c r="E475" s="132"/>
      <c r="F475" s="132"/>
      <c r="G475" s="133"/>
      <c r="H475" s="133"/>
      <c r="I475" s="133"/>
      <c r="J475" s="133"/>
      <c r="K475" s="133"/>
      <c r="L475" s="133"/>
      <c r="M475" s="133"/>
      <c r="N475" s="133"/>
      <c r="O475" s="133"/>
      <c r="P475" s="133"/>
      <c r="Q475" s="133"/>
      <c r="R475" s="133"/>
      <c r="S475" s="133"/>
      <c r="T475" s="133"/>
      <c r="U475" s="133"/>
      <c r="V475" s="133"/>
      <c r="W475" s="133"/>
      <c r="X475" s="133"/>
      <c r="Y475" s="133"/>
      <c r="Z475" s="133"/>
      <c r="AA475" s="133"/>
      <c r="AB475" s="133"/>
      <c r="AC475" s="133"/>
      <c r="AD475" s="133"/>
      <c r="AE475" s="133"/>
      <c r="AF475" s="133"/>
      <c r="AG475" s="133"/>
      <c r="AH475" s="133"/>
      <c r="AI475" s="133"/>
      <c r="AJ475" s="133"/>
      <c r="AK475" s="133"/>
      <c r="AL475" s="133"/>
      <c r="AM475" s="133"/>
      <c r="AN475" s="133"/>
      <c r="AO475" s="133"/>
      <c r="AP475" s="133"/>
      <c r="AQ475" s="133"/>
      <c r="AR475" s="133"/>
      <c r="AS475" s="133"/>
      <c r="AT475" s="133"/>
      <c r="AU475" s="133"/>
      <c r="AV475" s="133"/>
      <c r="AW475" s="133"/>
      <c r="AX475" s="133"/>
      <c r="AY475" s="133"/>
      <c r="AZ475" s="133"/>
      <c r="BA475" s="133"/>
      <c r="BB475" s="133"/>
      <c r="BC475" s="132"/>
      <c r="BD475" s="132"/>
      <c r="BE475" s="132"/>
      <c r="BF475" s="132"/>
      <c r="BG475" s="132"/>
      <c r="BH475" s="132"/>
      <c r="BI475" s="132"/>
      <c r="BJ475" s="132"/>
      <c r="BK475" s="132"/>
      <c r="BL475" s="132"/>
      <c r="BM475" s="132"/>
      <c r="BN475" s="132"/>
      <c r="BO475" s="132"/>
      <c r="BP475" s="132"/>
      <c r="BQ475" s="132"/>
      <c r="BR475" s="132"/>
      <c r="BS475" s="132"/>
      <c r="BT475" s="132"/>
      <c r="BU475" s="132"/>
      <c r="BV475" s="132"/>
      <c r="BW475" s="132"/>
      <c r="BX475" s="132"/>
      <c r="BY475" s="132"/>
      <c r="BZ475" s="132"/>
      <c r="CA475" s="132"/>
      <c r="CB475" s="132"/>
      <c r="CC475" s="132"/>
      <c r="CD475" s="132"/>
      <c r="CE475" s="132"/>
      <c r="CF475" s="132"/>
    </row>
    <row r="476" spans="1:84" ht="15.75" customHeight="1">
      <c r="A476" s="134"/>
      <c r="B476" s="132"/>
      <c r="C476" s="132"/>
      <c r="D476" s="132"/>
      <c r="E476" s="132"/>
      <c r="F476" s="132"/>
      <c r="G476" s="133"/>
      <c r="H476" s="133"/>
      <c r="I476" s="133"/>
      <c r="J476" s="133"/>
      <c r="K476" s="133"/>
      <c r="L476" s="133"/>
      <c r="M476" s="133"/>
      <c r="N476" s="133"/>
      <c r="O476" s="133"/>
      <c r="P476" s="133"/>
      <c r="Q476" s="133"/>
      <c r="R476" s="133"/>
      <c r="S476" s="133"/>
      <c r="T476" s="133"/>
      <c r="U476" s="133"/>
      <c r="V476" s="133"/>
      <c r="W476" s="133"/>
      <c r="X476" s="133"/>
      <c r="Y476" s="133"/>
      <c r="Z476" s="133"/>
      <c r="AA476" s="133"/>
      <c r="AB476" s="133"/>
      <c r="AC476" s="133"/>
      <c r="AD476" s="133"/>
      <c r="AE476" s="133"/>
      <c r="AF476" s="133"/>
      <c r="AG476" s="133"/>
      <c r="AH476" s="133"/>
      <c r="AI476" s="133"/>
      <c r="AJ476" s="133"/>
      <c r="AK476" s="133"/>
      <c r="AL476" s="133"/>
      <c r="AM476" s="133"/>
      <c r="AN476" s="133"/>
      <c r="AO476" s="133"/>
      <c r="AP476" s="133"/>
      <c r="AQ476" s="133"/>
      <c r="AR476" s="133"/>
      <c r="AS476" s="133"/>
      <c r="AT476" s="133"/>
      <c r="AU476" s="133"/>
      <c r="AV476" s="133"/>
      <c r="AW476" s="133"/>
      <c r="AX476" s="133"/>
      <c r="AY476" s="133"/>
      <c r="AZ476" s="133"/>
      <c r="BA476" s="133"/>
      <c r="BB476" s="133"/>
      <c r="BC476" s="132"/>
      <c r="BD476" s="132"/>
      <c r="BE476" s="132"/>
      <c r="BF476" s="132"/>
      <c r="BG476" s="132"/>
      <c r="BH476" s="132"/>
      <c r="BI476" s="132"/>
      <c r="BJ476" s="132"/>
      <c r="BK476" s="132"/>
      <c r="BL476" s="132"/>
      <c r="BM476" s="132"/>
      <c r="BN476" s="132"/>
      <c r="BO476" s="132"/>
      <c r="BP476" s="132"/>
      <c r="BQ476" s="132"/>
      <c r="BR476" s="132"/>
      <c r="BS476" s="132"/>
      <c r="BT476" s="132"/>
      <c r="BU476" s="132"/>
      <c r="BV476" s="132"/>
      <c r="BW476" s="132"/>
      <c r="BX476" s="132"/>
      <c r="BY476" s="132"/>
      <c r="BZ476" s="132"/>
      <c r="CA476" s="132"/>
      <c r="CB476" s="132"/>
      <c r="CC476" s="132"/>
      <c r="CD476" s="132"/>
      <c r="CE476" s="132"/>
      <c r="CF476" s="132"/>
    </row>
    <row r="477" spans="1:84" ht="15.75" customHeight="1">
      <c r="A477" s="134"/>
      <c r="B477" s="132"/>
      <c r="C477" s="132"/>
      <c r="D477" s="132"/>
      <c r="E477" s="132"/>
      <c r="F477" s="132"/>
      <c r="G477" s="133"/>
      <c r="H477" s="133"/>
      <c r="I477" s="133"/>
      <c r="J477" s="133"/>
      <c r="K477" s="133"/>
      <c r="L477" s="133"/>
      <c r="M477" s="133"/>
      <c r="N477" s="133"/>
      <c r="O477" s="133"/>
      <c r="P477" s="133"/>
      <c r="Q477" s="133"/>
      <c r="R477" s="133"/>
      <c r="S477" s="133"/>
      <c r="T477" s="133"/>
      <c r="U477" s="133"/>
      <c r="V477" s="133"/>
      <c r="W477" s="133"/>
      <c r="X477" s="133"/>
      <c r="Y477" s="133"/>
      <c r="Z477" s="133"/>
      <c r="AA477" s="133"/>
      <c r="AB477" s="133"/>
      <c r="AC477" s="133"/>
      <c r="AD477" s="133"/>
      <c r="AE477" s="133"/>
      <c r="AF477" s="133"/>
      <c r="AG477" s="133"/>
      <c r="AH477" s="133"/>
      <c r="AI477" s="133"/>
      <c r="AJ477" s="133"/>
      <c r="AK477" s="133"/>
      <c r="AL477" s="133"/>
      <c r="AM477" s="133"/>
      <c r="AN477" s="133"/>
      <c r="AO477" s="133"/>
      <c r="AP477" s="133"/>
      <c r="AQ477" s="133"/>
      <c r="AR477" s="133"/>
      <c r="AS477" s="133"/>
      <c r="AT477" s="133"/>
      <c r="AU477" s="133"/>
      <c r="AV477" s="133"/>
      <c r="AW477" s="133"/>
      <c r="AX477" s="133"/>
      <c r="AY477" s="133"/>
      <c r="AZ477" s="133"/>
      <c r="BA477" s="133"/>
      <c r="BB477" s="133"/>
      <c r="BC477" s="132"/>
      <c r="BD477" s="132"/>
      <c r="BE477" s="132"/>
      <c r="BF477" s="132"/>
      <c r="BG477" s="132"/>
      <c r="BH477" s="132"/>
      <c r="BI477" s="132"/>
      <c r="BJ477" s="132"/>
      <c r="BK477" s="132"/>
      <c r="BL477" s="132"/>
      <c r="BM477" s="132"/>
      <c r="BN477" s="132"/>
      <c r="BO477" s="132"/>
      <c r="BP477" s="132"/>
      <c r="BQ477" s="132"/>
      <c r="BR477" s="132"/>
      <c r="BS477" s="132"/>
      <c r="BT477" s="132"/>
      <c r="BU477" s="132"/>
      <c r="BV477" s="132"/>
      <c r="BW477" s="132"/>
      <c r="BX477" s="132"/>
      <c r="BY477" s="132"/>
      <c r="BZ477" s="132"/>
      <c r="CA477" s="132"/>
      <c r="CB477" s="132"/>
      <c r="CC477" s="132"/>
      <c r="CD477" s="132"/>
      <c r="CE477" s="132"/>
      <c r="CF477" s="132"/>
    </row>
    <row r="478" spans="1:84" ht="15.75" customHeight="1">
      <c r="A478" s="134"/>
      <c r="B478" s="132"/>
      <c r="C478" s="132"/>
      <c r="D478" s="132"/>
      <c r="E478" s="132"/>
      <c r="F478" s="132"/>
      <c r="G478" s="133"/>
      <c r="H478" s="133"/>
      <c r="I478" s="133"/>
      <c r="J478" s="133"/>
      <c r="K478" s="133"/>
      <c r="L478" s="133"/>
      <c r="M478" s="133"/>
      <c r="N478" s="133"/>
      <c r="O478" s="133"/>
      <c r="P478" s="133"/>
      <c r="Q478" s="133"/>
      <c r="R478" s="133"/>
      <c r="S478" s="133"/>
      <c r="T478" s="133"/>
      <c r="U478" s="133"/>
      <c r="V478" s="133"/>
      <c r="W478" s="133"/>
      <c r="X478" s="133"/>
      <c r="Y478" s="133"/>
      <c r="Z478" s="133"/>
      <c r="AA478" s="133"/>
      <c r="AB478" s="133"/>
      <c r="AC478" s="133"/>
      <c r="AD478" s="133"/>
      <c r="AE478" s="133"/>
      <c r="AF478" s="133"/>
      <c r="AG478" s="133"/>
      <c r="AH478" s="133"/>
      <c r="AI478" s="133"/>
      <c r="AJ478" s="133"/>
      <c r="AK478" s="133"/>
      <c r="AL478" s="133"/>
      <c r="AM478" s="133"/>
      <c r="AN478" s="133"/>
      <c r="AO478" s="133"/>
      <c r="AP478" s="133"/>
      <c r="AQ478" s="133"/>
      <c r="AR478" s="133"/>
      <c r="AS478" s="133"/>
      <c r="AT478" s="133"/>
      <c r="AU478" s="133"/>
      <c r="AV478" s="133"/>
      <c r="AW478" s="133"/>
      <c r="AX478" s="133"/>
      <c r="AY478" s="133"/>
      <c r="AZ478" s="133"/>
      <c r="BA478" s="133"/>
      <c r="BB478" s="133"/>
      <c r="BC478" s="132"/>
      <c r="BD478" s="132"/>
      <c r="BE478" s="132"/>
      <c r="BF478" s="132"/>
      <c r="BG478" s="132"/>
      <c r="BH478" s="132"/>
      <c r="BI478" s="132"/>
      <c r="BJ478" s="132"/>
      <c r="BK478" s="132"/>
      <c r="BL478" s="132"/>
      <c r="BM478" s="132"/>
      <c r="BN478" s="132"/>
      <c r="BO478" s="132"/>
      <c r="BP478" s="132"/>
      <c r="BQ478" s="132"/>
      <c r="BR478" s="132"/>
      <c r="BS478" s="132"/>
      <c r="BT478" s="132"/>
      <c r="BU478" s="132"/>
      <c r="BV478" s="132"/>
      <c r="BW478" s="132"/>
      <c r="BX478" s="132"/>
      <c r="BY478" s="132"/>
      <c r="BZ478" s="132"/>
      <c r="CA478" s="132"/>
      <c r="CB478" s="132"/>
      <c r="CC478" s="132"/>
      <c r="CD478" s="132"/>
      <c r="CE478" s="132"/>
      <c r="CF478" s="132"/>
    </row>
    <row r="479" spans="1:84" ht="15.75" customHeight="1">
      <c r="A479" s="134"/>
      <c r="B479" s="132"/>
      <c r="C479" s="132"/>
      <c r="D479" s="132"/>
      <c r="E479" s="132"/>
      <c r="F479" s="132"/>
      <c r="G479" s="133"/>
      <c r="H479" s="133"/>
      <c r="I479" s="133"/>
      <c r="J479" s="133"/>
      <c r="K479" s="133"/>
      <c r="L479" s="133"/>
      <c r="M479" s="133"/>
      <c r="N479" s="133"/>
      <c r="O479" s="133"/>
      <c r="P479" s="133"/>
      <c r="Q479" s="133"/>
      <c r="R479" s="133"/>
      <c r="S479" s="133"/>
      <c r="T479" s="133"/>
      <c r="U479" s="133"/>
      <c r="V479" s="133"/>
      <c r="W479" s="133"/>
      <c r="X479" s="133"/>
      <c r="Y479" s="133"/>
      <c r="Z479" s="133"/>
      <c r="AA479" s="133"/>
      <c r="AB479" s="133"/>
      <c r="AC479" s="133"/>
      <c r="AD479" s="133"/>
      <c r="AE479" s="133"/>
      <c r="AF479" s="133"/>
      <c r="AG479" s="133"/>
      <c r="AH479" s="133"/>
      <c r="AI479" s="133"/>
      <c r="AJ479" s="133"/>
      <c r="AK479" s="133"/>
      <c r="AL479" s="133"/>
      <c r="AM479" s="133"/>
      <c r="AN479" s="133"/>
      <c r="AO479" s="133"/>
      <c r="AP479" s="133"/>
      <c r="AQ479" s="133"/>
      <c r="AR479" s="133"/>
      <c r="AS479" s="133"/>
      <c r="AT479" s="133"/>
      <c r="AU479" s="133"/>
      <c r="AV479" s="133"/>
      <c r="AW479" s="133"/>
      <c r="AX479" s="133"/>
      <c r="AY479" s="133"/>
      <c r="AZ479" s="133"/>
      <c r="BA479" s="133"/>
      <c r="BB479" s="133"/>
      <c r="BC479" s="132"/>
      <c r="BD479" s="132"/>
      <c r="BE479" s="132"/>
      <c r="BF479" s="132"/>
      <c r="BG479" s="132"/>
      <c r="BH479" s="132"/>
      <c r="BI479" s="132"/>
      <c r="BJ479" s="132"/>
      <c r="BK479" s="132"/>
      <c r="BL479" s="132"/>
      <c r="BM479" s="132"/>
      <c r="BN479" s="132"/>
      <c r="BO479" s="132"/>
      <c r="BP479" s="132"/>
      <c r="BQ479" s="132"/>
      <c r="BR479" s="132"/>
      <c r="BS479" s="132"/>
      <c r="BT479" s="132"/>
      <c r="BU479" s="132"/>
      <c r="BV479" s="132"/>
      <c r="BW479" s="132"/>
      <c r="BX479" s="132"/>
      <c r="BY479" s="132"/>
      <c r="BZ479" s="132"/>
      <c r="CA479" s="132"/>
      <c r="CB479" s="132"/>
      <c r="CC479" s="132"/>
      <c r="CD479" s="132"/>
      <c r="CE479" s="132"/>
      <c r="CF479" s="132"/>
    </row>
    <row r="480" spans="1:84" ht="15.75" customHeight="1">
      <c r="A480" s="134"/>
      <c r="B480" s="132"/>
      <c r="C480" s="132"/>
      <c r="D480" s="132"/>
      <c r="E480" s="132"/>
      <c r="F480" s="132"/>
      <c r="G480" s="133"/>
      <c r="H480" s="133"/>
      <c r="I480" s="133"/>
      <c r="J480" s="133"/>
      <c r="K480" s="133"/>
      <c r="L480" s="133"/>
      <c r="M480" s="133"/>
      <c r="N480" s="133"/>
      <c r="O480" s="133"/>
      <c r="P480" s="133"/>
      <c r="Q480" s="133"/>
      <c r="R480" s="133"/>
      <c r="S480" s="133"/>
      <c r="T480" s="133"/>
      <c r="U480" s="133"/>
      <c r="V480" s="133"/>
      <c r="W480" s="133"/>
      <c r="X480" s="133"/>
      <c r="Y480" s="133"/>
      <c r="Z480" s="133"/>
      <c r="AA480" s="133"/>
      <c r="AB480" s="133"/>
      <c r="AC480" s="133"/>
      <c r="AD480" s="133"/>
      <c r="AE480" s="133"/>
      <c r="AF480" s="133"/>
      <c r="AG480" s="133"/>
      <c r="AH480" s="133"/>
      <c r="AI480" s="133"/>
      <c r="AJ480" s="133"/>
      <c r="AK480" s="133"/>
      <c r="AL480" s="133"/>
      <c r="AM480" s="133"/>
      <c r="AN480" s="133"/>
      <c r="AO480" s="133"/>
      <c r="AP480" s="133"/>
      <c r="AQ480" s="133"/>
      <c r="AR480" s="133"/>
      <c r="AS480" s="133"/>
      <c r="AT480" s="133"/>
      <c r="AU480" s="133"/>
      <c r="AV480" s="133"/>
      <c r="AW480" s="133"/>
      <c r="AX480" s="133"/>
      <c r="AY480" s="133"/>
      <c r="AZ480" s="133"/>
      <c r="BA480" s="133"/>
      <c r="BB480" s="133"/>
      <c r="BC480" s="132"/>
      <c r="BD480" s="132"/>
      <c r="BE480" s="132"/>
      <c r="BF480" s="132"/>
      <c r="BG480" s="132"/>
      <c r="BH480" s="132"/>
      <c r="BI480" s="132"/>
      <c r="BJ480" s="132"/>
      <c r="BK480" s="132"/>
      <c r="BL480" s="132"/>
      <c r="BM480" s="132"/>
      <c r="BN480" s="132"/>
      <c r="BO480" s="132"/>
      <c r="BP480" s="132"/>
      <c r="BQ480" s="132"/>
      <c r="BR480" s="132"/>
      <c r="BS480" s="132"/>
      <c r="BT480" s="132"/>
      <c r="BU480" s="132"/>
      <c r="BV480" s="132"/>
      <c r="BW480" s="132"/>
      <c r="BX480" s="132"/>
      <c r="BY480" s="132"/>
      <c r="BZ480" s="132"/>
      <c r="CA480" s="132"/>
      <c r="CB480" s="132"/>
      <c r="CC480" s="132"/>
      <c r="CD480" s="132"/>
      <c r="CE480" s="132"/>
      <c r="CF480" s="132"/>
    </row>
    <row r="481" spans="1:84" ht="15.75" customHeight="1">
      <c r="A481" s="134"/>
      <c r="B481" s="132"/>
      <c r="C481" s="132"/>
      <c r="D481" s="132"/>
      <c r="E481" s="132"/>
      <c r="F481" s="132"/>
      <c r="G481" s="133"/>
      <c r="H481" s="133"/>
      <c r="I481" s="133"/>
      <c r="J481" s="133"/>
      <c r="K481" s="133"/>
      <c r="L481" s="133"/>
      <c r="M481" s="133"/>
      <c r="N481" s="133"/>
      <c r="O481" s="133"/>
      <c r="P481" s="133"/>
      <c r="Q481" s="133"/>
      <c r="R481" s="133"/>
      <c r="S481" s="133"/>
      <c r="T481" s="133"/>
      <c r="U481" s="133"/>
      <c r="V481" s="133"/>
      <c r="W481" s="133"/>
      <c r="X481" s="133"/>
      <c r="Y481" s="133"/>
      <c r="Z481" s="133"/>
      <c r="AA481" s="133"/>
      <c r="AB481" s="133"/>
      <c r="AC481" s="133"/>
      <c r="AD481" s="133"/>
      <c r="AE481" s="133"/>
      <c r="AF481" s="133"/>
      <c r="AG481" s="133"/>
      <c r="AH481" s="133"/>
      <c r="AI481" s="133"/>
      <c r="AJ481" s="133"/>
      <c r="AK481" s="133"/>
      <c r="AL481" s="133"/>
      <c r="AM481" s="133"/>
      <c r="AN481" s="133"/>
      <c r="AO481" s="133"/>
      <c r="AP481" s="133"/>
      <c r="AQ481" s="133"/>
      <c r="AR481" s="133"/>
      <c r="AS481" s="133"/>
      <c r="AT481" s="133"/>
      <c r="AU481" s="133"/>
      <c r="AV481" s="133"/>
      <c r="AW481" s="133"/>
      <c r="AX481" s="133"/>
      <c r="AY481" s="133"/>
      <c r="AZ481" s="133"/>
      <c r="BA481" s="133"/>
      <c r="BB481" s="133"/>
      <c r="BC481" s="132"/>
      <c r="BD481" s="132"/>
      <c r="BE481" s="132"/>
      <c r="BF481" s="132"/>
      <c r="BG481" s="132"/>
      <c r="BH481" s="132"/>
      <c r="BI481" s="132"/>
      <c r="BJ481" s="132"/>
      <c r="BK481" s="132"/>
      <c r="BL481" s="132"/>
      <c r="BM481" s="132"/>
      <c r="BN481" s="132"/>
      <c r="BO481" s="132"/>
      <c r="BP481" s="132"/>
      <c r="BQ481" s="132"/>
      <c r="BR481" s="132"/>
      <c r="BS481" s="132"/>
      <c r="BT481" s="132"/>
      <c r="BU481" s="132"/>
      <c r="BV481" s="132"/>
      <c r="BW481" s="132"/>
      <c r="BX481" s="132"/>
      <c r="BY481" s="132"/>
      <c r="BZ481" s="132"/>
      <c r="CA481" s="132"/>
      <c r="CB481" s="132"/>
      <c r="CC481" s="132"/>
      <c r="CD481" s="132"/>
      <c r="CE481" s="132"/>
      <c r="CF481" s="132"/>
    </row>
    <row r="482" spans="1:84" ht="15.75" customHeight="1">
      <c r="A482" s="134"/>
      <c r="B482" s="132"/>
      <c r="C482" s="132"/>
      <c r="D482" s="132"/>
      <c r="E482" s="132"/>
      <c r="F482" s="132"/>
      <c r="G482" s="133"/>
      <c r="H482" s="133"/>
      <c r="I482" s="133"/>
      <c r="J482" s="133"/>
      <c r="K482" s="133"/>
      <c r="L482" s="133"/>
      <c r="M482" s="133"/>
      <c r="N482" s="133"/>
      <c r="O482" s="133"/>
      <c r="P482" s="133"/>
      <c r="Q482" s="133"/>
      <c r="R482" s="133"/>
      <c r="S482" s="133"/>
      <c r="T482" s="133"/>
      <c r="U482" s="133"/>
      <c r="V482" s="133"/>
      <c r="W482" s="133"/>
      <c r="X482" s="133"/>
      <c r="Y482" s="133"/>
      <c r="Z482" s="133"/>
      <c r="AA482" s="133"/>
      <c r="AB482" s="133"/>
      <c r="AC482" s="133"/>
      <c r="AD482" s="133"/>
      <c r="AE482" s="133"/>
      <c r="AF482" s="133"/>
      <c r="AG482" s="133"/>
      <c r="AH482" s="133"/>
      <c r="AI482" s="133"/>
      <c r="AJ482" s="133"/>
      <c r="AK482" s="133"/>
      <c r="AL482" s="133"/>
      <c r="AM482" s="133"/>
      <c r="AN482" s="133"/>
      <c r="AO482" s="133"/>
      <c r="AP482" s="133"/>
      <c r="AQ482" s="133"/>
      <c r="AR482" s="133"/>
      <c r="AS482" s="133"/>
      <c r="AT482" s="133"/>
      <c r="AU482" s="133"/>
      <c r="AV482" s="133"/>
      <c r="AW482" s="133"/>
      <c r="AX482" s="133"/>
      <c r="AY482" s="133"/>
      <c r="AZ482" s="133"/>
      <c r="BA482" s="133"/>
      <c r="BB482" s="133"/>
      <c r="BC482" s="132"/>
      <c r="BD482" s="132"/>
      <c r="BE482" s="132"/>
      <c r="BF482" s="132"/>
      <c r="BG482" s="132"/>
      <c r="BH482" s="132"/>
      <c r="BI482" s="132"/>
      <c r="BJ482" s="132"/>
      <c r="BK482" s="132"/>
      <c r="BL482" s="132"/>
      <c r="BM482" s="132"/>
      <c r="BN482" s="132"/>
      <c r="BO482" s="132"/>
      <c r="BP482" s="132"/>
      <c r="BQ482" s="132"/>
      <c r="BR482" s="132"/>
      <c r="BS482" s="132"/>
      <c r="BT482" s="132"/>
      <c r="BU482" s="132"/>
      <c r="BV482" s="132"/>
      <c r="BW482" s="132"/>
      <c r="BX482" s="132"/>
      <c r="BY482" s="132"/>
      <c r="BZ482" s="132"/>
      <c r="CA482" s="132"/>
      <c r="CB482" s="132"/>
      <c r="CC482" s="132"/>
      <c r="CD482" s="132"/>
      <c r="CE482" s="132"/>
      <c r="CF482" s="132"/>
    </row>
    <row r="483" spans="1:84" ht="15.75" customHeight="1">
      <c r="A483" s="134"/>
      <c r="B483" s="132"/>
      <c r="C483" s="132"/>
      <c r="D483" s="132"/>
      <c r="E483" s="132"/>
      <c r="F483" s="132"/>
      <c r="G483" s="133"/>
      <c r="H483" s="133"/>
      <c r="I483" s="133"/>
      <c r="J483" s="133"/>
      <c r="K483" s="133"/>
      <c r="L483" s="133"/>
      <c r="M483" s="133"/>
      <c r="N483" s="133"/>
      <c r="O483" s="133"/>
      <c r="P483" s="133"/>
      <c r="Q483" s="133"/>
      <c r="R483" s="133"/>
      <c r="S483" s="133"/>
      <c r="T483" s="133"/>
      <c r="U483" s="133"/>
      <c r="V483" s="133"/>
      <c r="W483" s="133"/>
      <c r="X483" s="133"/>
      <c r="Y483" s="133"/>
      <c r="Z483" s="133"/>
      <c r="AA483" s="133"/>
      <c r="AB483" s="133"/>
      <c r="AC483" s="133"/>
      <c r="AD483" s="133"/>
      <c r="AE483" s="133"/>
      <c r="AF483" s="133"/>
      <c r="AG483" s="133"/>
      <c r="AH483" s="133"/>
      <c r="AI483" s="133"/>
      <c r="AJ483" s="133"/>
      <c r="AK483" s="133"/>
      <c r="AL483" s="133"/>
      <c r="AM483" s="133"/>
      <c r="AN483" s="133"/>
      <c r="AO483" s="133"/>
      <c r="AP483" s="133"/>
      <c r="AQ483" s="133"/>
      <c r="AR483" s="133"/>
      <c r="AS483" s="133"/>
      <c r="AT483" s="133"/>
      <c r="AU483" s="133"/>
      <c r="AV483" s="133"/>
      <c r="AW483" s="133"/>
      <c r="AX483" s="133"/>
      <c r="AY483" s="133"/>
      <c r="AZ483" s="133"/>
      <c r="BA483" s="133"/>
      <c r="BB483" s="133"/>
      <c r="BC483" s="132"/>
      <c r="BD483" s="132"/>
      <c r="BE483" s="132"/>
      <c r="BF483" s="132"/>
      <c r="BG483" s="132"/>
      <c r="BH483" s="132"/>
      <c r="BI483" s="132"/>
      <c r="BJ483" s="132"/>
      <c r="BK483" s="132"/>
      <c r="BL483" s="132"/>
      <c r="BM483" s="132"/>
      <c r="BN483" s="132"/>
      <c r="BO483" s="132"/>
      <c r="BP483" s="132"/>
      <c r="BQ483" s="132"/>
      <c r="BR483" s="132"/>
      <c r="BS483" s="132"/>
      <c r="BT483" s="132"/>
      <c r="BU483" s="132"/>
      <c r="BV483" s="132"/>
      <c r="BW483" s="132"/>
      <c r="BX483" s="132"/>
      <c r="BY483" s="132"/>
      <c r="BZ483" s="132"/>
      <c r="CA483" s="132"/>
      <c r="CB483" s="132"/>
      <c r="CC483" s="132"/>
      <c r="CD483" s="132"/>
      <c r="CE483" s="132"/>
      <c r="CF483" s="132"/>
    </row>
    <row r="484" spans="1:84" ht="15.75" customHeight="1">
      <c r="A484" s="134"/>
      <c r="B484" s="132"/>
      <c r="C484" s="132"/>
      <c r="D484" s="132"/>
      <c r="E484" s="132"/>
      <c r="F484" s="132"/>
      <c r="G484" s="133"/>
      <c r="H484" s="133"/>
      <c r="I484" s="133"/>
      <c r="J484" s="133"/>
      <c r="K484" s="133"/>
      <c r="L484" s="133"/>
      <c r="M484" s="133"/>
      <c r="N484" s="133"/>
      <c r="O484" s="133"/>
      <c r="P484" s="133"/>
      <c r="Q484" s="133"/>
      <c r="R484" s="133"/>
      <c r="S484" s="133"/>
      <c r="T484" s="133"/>
      <c r="U484" s="133"/>
      <c r="V484" s="133"/>
      <c r="W484" s="133"/>
      <c r="X484" s="133"/>
      <c r="Y484" s="133"/>
      <c r="Z484" s="133"/>
      <c r="AA484" s="133"/>
      <c r="AB484" s="133"/>
      <c r="AC484" s="133"/>
      <c r="AD484" s="133"/>
      <c r="AE484" s="133"/>
      <c r="AF484" s="133"/>
      <c r="AG484" s="133"/>
      <c r="AH484" s="133"/>
      <c r="AI484" s="133"/>
      <c r="AJ484" s="133"/>
      <c r="AK484" s="133"/>
      <c r="AL484" s="133"/>
      <c r="AM484" s="133"/>
      <c r="AN484" s="133"/>
      <c r="AO484" s="133"/>
      <c r="AP484" s="133"/>
      <c r="AQ484" s="133"/>
      <c r="AR484" s="133"/>
      <c r="AS484" s="133"/>
      <c r="AT484" s="133"/>
      <c r="AU484" s="133"/>
      <c r="AV484" s="133"/>
      <c r="AW484" s="133"/>
      <c r="AX484" s="133"/>
      <c r="AY484" s="133"/>
      <c r="AZ484" s="133"/>
      <c r="BA484" s="133"/>
      <c r="BB484" s="133"/>
      <c r="BC484" s="132"/>
      <c r="BD484" s="132"/>
      <c r="BE484" s="132"/>
      <c r="BF484" s="132"/>
      <c r="BG484" s="132"/>
      <c r="BH484" s="132"/>
      <c r="BI484" s="132"/>
      <c r="BJ484" s="132"/>
      <c r="BK484" s="132"/>
      <c r="BL484" s="132"/>
      <c r="BM484" s="132"/>
      <c r="BN484" s="132"/>
      <c r="BO484" s="132"/>
      <c r="BP484" s="132"/>
      <c r="BQ484" s="132"/>
      <c r="BR484" s="132"/>
      <c r="BS484" s="132"/>
      <c r="BT484" s="132"/>
      <c r="BU484" s="132"/>
      <c r="BV484" s="132"/>
      <c r="BW484" s="132"/>
      <c r="BX484" s="132"/>
      <c r="BY484" s="132"/>
      <c r="BZ484" s="132"/>
      <c r="CA484" s="132"/>
      <c r="CB484" s="132"/>
      <c r="CC484" s="132"/>
      <c r="CD484" s="132"/>
      <c r="CE484" s="132"/>
      <c r="CF484" s="132"/>
    </row>
    <row r="485" spans="1:84" ht="15.75" customHeight="1">
      <c r="A485" s="134"/>
      <c r="B485" s="132"/>
      <c r="C485" s="132"/>
      <c r="D485" s="132"/>
      <c r="E485" s="132"/>
      <c r="F485" s="132"/>
      <c r="G485" s="133"/>
      <c r="H485" s="133"/>
      <c r="I485" s="133"/>
      <c r="J485" s="133"/>
      <c r="K485" s="133"/>
      <c r="L485" s="133"/>
      <c r="M485" s="133"/>
      <c r="N485" s="133"/>
      <c r="O485" s="133"/>
      <c r="P485" s="133"/>
      <c r="Q485" s="133"/>
      <c r="R485" s="133"/>
      <c r="S485" s="133"/>
      <c r="T485" s="133"/>
      <c r="U485" s="133"/>
      <c r="V485" s="133"/>
      <c r="W485" s="133"/>
      <c r="X485" s="133"/>
      <c r="Y485" s="133"/>
      <c r="Z485" s="133"/>
      <c r="AA485" s="133"/>
      <c r="AB485" s="133"/>
      <c r="AC485" s="133"/>
      <c r="AD485" s="133"/>
      <c r="AE485" s="133"/>
      <c r="AF485" s="133"/>
      <c r="AG485" s="133"/>
      <c r="AH485" s="133"/>
      <c r="AI485" s="133"/>
      <c r="AJ485" s="133"/>
      <c r="AK485" s="133"/>
      <c r="AL485" s="133"/>
      <c r="AM485" s="133"/>
      <c r="AN485" s="133"/>
      <c r="AO485" s="133"/>
      <c r="AP485" s="133"/>
      <c r="AQ485" s="133"/>
      <c r="AR485" s="133"/>
      <c r="AS485" s="133"/>
      <c r="AT485" s="133"/>
      <c r="AU485" s="133"/>
      <c r="AV485" s="133"/>
      <c r="AW485" s="133"/>
      <c r="AX485" s="133"/>
      <c r="AY485" s="133"/>
      <c r="AZ485" s="133"/>
      <c r="BA485" s="133"/>
      <c r="BB485" s="133"/>
      <c r="BC485" s="132"/>
      <c r="BD485" s="132"/>
      <c r="BE485" s="132"/>
      <c r="BF485" s="132"/>
      <c r="BG485" s="132"/>
      <c r="BH485" s="132"/>
      <c r="BI485" s="132"/>
      <c r="BJ485" s="132"/>
      <c r="BK485" s="132"/>
      <c r="BL485" s="132"/>
      <c r="BM485" s="132"/>
      <c r="BN485" s="132"/>
      <c r="BO485" s="132"/>
      <c r="BP485" s="132"/>
      <c r="BQ485" s="132"/>
      <c r="BR485" s="132"/>
      <c r="BS485" s="132"/>
      <c r="BT485" s="132"/>
      <c r="BU485" s="132"/>
      <c r="BV485" s="132"/>
      <c r="BW485" s="132"/>
      <c r="BX485" s="132"/>
      <c r="BY485" s="132"/>
      <c r="BZ485" s="132"/>
      <c r="CA485" s="132"/>
      <c r="CB485" s="132"/>
      <c r="CC485" s="132"/>
      <c r="CD485" s="132"/>
      <c r="CE485" s="132"/>
      <c r="CF485" s="132"/>
    </row>
    <row r="486" spans="1:84" ht="15.75" customHeight="1">
      <c r="A486" s="134"/>
      <c r="B486" s="132"/>
      <c r="C486" s="132"/>
      <c r="D486" s="132"/>
      <c r="E486" s="132"/>
      <c r="F486" s="132"/>
      <c r="G486" s="133"/>
      <c r="H486" s="133"/>
      <c r="I486" s="133"/>
      <c r="J486" s="133"/>
      <c r="K486" s="133"/>
      <c r="L486" s="133"/>
      <c r="M486" s="133"/>
      <c r="N486" s="133"/>
      <c r="O486" s="133"/>
      <c r="P486" s="133"/>
      <c r="Q486" s="133"/>
      <c r="R486" s="133"/>
      <c r="S486" s="133"/>
      <c r="T486" s="133"/>
      <c r="U486" s="133"/>
      <c r="V486" s="133"/>
      <c r="W486" s="133"/>
      <c r="X486" s="133"/>
      <c r="Y486" s="133"/>
      <c r="Z486" s="133"/>
      <c r="AA486" s="133"/>
      <c r="AB486" s="133"/>
      <c r="AC486" s="133"/>
      <c r="AD486" s="133"/>
      <c r="AE486" s="133"/>
      <c r="AF486" s="133"/>
      <c r="AG486" s="133"/>
      <c r="AH486" s="133"/>
      <c r="AI486" s="133"/>
      <c r="AJ486" s="133"/>
      <c r="AK486" s="133"/>
      <c r="AL486" s="133"/>
      <c r="AM486" s="133"/>
      <c r="AN486" s="133"/>
      <c r="AO486" s="133"/>
      <c r="AP486" s="133"/>
      <c r="AQ486" s="133"/>
      <c r="AR486" s="133"/>
      <c r="AS486" s="133"/>
      <c r="AT486" s="133"/>
      <c r="AU486" s="133"/>
      <c r="AV486" s="133"/>
      <c r="AW486" s="133"/>
      <c r="AX486" s="133"/>
      <c r="AY486" s="133"/>
      <c r="AZ486" s="133"/>
      <c r="BA486" s="133"/>
      <c r="BB486" s="133"/>
      <c r="BC486" s="132"/>
      <c r="BD486" s="132"/>
      <c r="BE486" s="132"/>
      <c r="BF486" s="132"/>
      <c r="BG486" s="132"/>
      <c r="BH486" s="132"/>
      <c r="BI486" s="132"/>
      <c r="BJ486" s="132"/>
      <c r="BK486" s="132"/>
      <c r="BL486" s="132"/>
      <c r="BM486" s="132"/>
      <c r="BN486" s="132"/>
      <c r="BO486" s="132"/>
      <c r="BP486" s="132"/>
      <c r="BQ486" s="132"/>
      <c r="BR486" s="132"/>
      <c r="BS486" s="132"/>
      <c r="BT486" s="132"/>
      <c r="BU486" s="132"/>
      <c r="BV486" s="132"/>
      <c r="BW486" s="132"/>
      <c r="BX486" s="132"/>
      <c r="BY486" s="132"/>
      <c r="BZ486" s="132"/>
      <c r="CA486" s="132"/>
      <c r="CB486" s="132"/>
      <c r="CC486" s="132"/>
      <c r="CD486" s="132"/>
      <c r="CE486" s="132"/>
      <c r="CF486" s="132"/>
    </row>
    <row r="487" spans="1:84" ht="15.75" customHeight="1">
      <c r="A487" s="134"/>
      <c r="B487" s="132"/>
      <c r="C487" s="132"/>
      <c r="D487" s="132"/>
      <c r="E487" s="132"/>
      <c r="F487" s="132"/>
      <c r="G487" s="133"/>
      <c r="H487" s="133"/>
      <c r="I487" s="133"/>
      <c r="J487" s="133"/>
      <c r="K487" s="133"/>
      <c r="L487" s="133"/>
      <c r="M487" s="133"/>
      <c r="N487" s="133"/>
      <c r="O487" s="133"/>
      <c r="P487" s="133"/>
      <c r="Q487" s="133"/>
      <c r="R487" s="133"/>
      <c r="S487" s="133"/>
      <c r="T487" s="133"/>
      <c r="U487" s="133"/>
      <c r="V487" s="133"/>
      <c r="W487" s="133"/>
      <c r="X487" s="133"/>
      <c r="Y487" s="133"/>
      <c r="Z487" s="133"/>
      <c r="AA487" s="133"/>
      <c r="AB487" s="133"/>
      <c r="AC487" s="133"/>
      <c r="AD487" s="133"/>
      <c r="AE487" s="133"/>
      <c r="AF487" s="133"/>
      <c r="AG487" s="133"/>
      <c r="AH487" s="133"/>
      <c r="AI487" s="133"/>
      <c r="AJ487" s="133"/>
      <c r="AK487" s="133"/>
      <c r="AL487" s="133"/>
      <c r="AM487" s="133"/>
      <c r="AN487" s="133"/>
      <c r="AO487" s="133"/>
      <c r="AP487" s="133"/>
      <c r="AQ487" s="133"/>
      <c r="AR487" s="133"/>
      <c r="AS487" s="133"/>
      <c r="AT487" s="133"/>
      <c r="AU487" s="133"/>
      <c r="AV487" s="133"/>
      <c r="AW487" s="133"/>
      <c r="AX487" s="133"/>
      <c r="AY487" s="133"/>
      <c r="AZ487" s="133"/>
      <c r="BA487" s="133"/>
      <c r="BB487" s="133"/>
      <c r="BC487" s="132"/>
      <c r="BD487" s="132"/>
      <c r="BE487" s="132"/>
      <c r="BF487" s="132"/>
      <c r="BG487" s="132"/>
      <c r="BH487" s="132"/>
      <c r="BI487" s="132"/>
      <c r="BJ487" s="132"/>
      <c r="BK487" s="132"/>
      <c r="BL487" s="132"/>
      <c r="BM487" s="132"/>
      <c r="BN487" s="132"/>
      <c r="BO487" s="132"/>
      <c r="BP487" s="132"/>
      <c r="BQ487" s="132"/>
      <c r="BR487" s="132"/>
      <c r="BS487" s="132"/>
      <c r="BT487" s="132"/>
      <c r="BU487" s="132"/>
      <c r="BV487" s="132"/>
      <c r="BW487" s="132"/>
      <c r="BX487" s="132"/>
      <c r="BY487" s="132"/>
      <c r="BZ487" s="132"/>
      <c r="CA487" s="132"/>
      <c r="CB487" s="132"/>
      <c r="CC487" s="132"/>
      <c r="CD487" s="132"/>
      <c r="CE487" s="132"/>
      <c r="CF487" s="132"/>
    </row>
    <row r="488" spans="1:84" ht="15.75" customHeight="1">
      <c r="A488" s="134"/>
      <c r="B488" s="132"/>
      <c r="C488" s="132"/>
      <c r="D488" s="132"/>
      <c r="E488" s="132"/>
      <c r="F488" s="132"/>
      <c r="G488" s="133"/>
      <c r="H488" s="133"/>
      <c r="I488" s="133"/>
      <c r="J488" s="133"/>
      <c r="K488" s="133"/>
      <c r="L488" s="133"/>
      <c r="M488" s="133"/>
      <c r="N488" s="133"/>
      <c r="O488" s="133"/>
      <c r="P488" s="133"/>
      <c r="Q488" s="133"/>
      <c r="R488" s="133"/>
      <c r="S488" s="133"/>
      <c r="T488" s="133"/>
      <c r="U488" s="133"/>
      <c r="V488" s="133"/>
      <c r="W488" s="133"/>
      <c r="X488" s="133"/>
      <c r="Y488" s="133"/>
      <c r="Z488" s="133"/>
      <c r="AA488" s="133"/>
      <c r="AB488" s="133"/>
      <c r="AC488" s="133"/>
      <c r="AD488" s="133"/>
      <c r="AE488" s="133"/>
      <c r="AF488" s="133"/>
      <c r="AG488" s="133"/>
      <c r="AH488" s="133"/>
      <c r="AI488" s="133"/>
      <c r="AJ488" s="133"/>
      <c r="AK488" s="133"/>
      <c r="AL488" s="133"/>
      <c r="AM488" s="133"/>
      <c r="AN488" s="133"/>
      <c r="AO488" s="133"/>
      <c r="AP488" s="133"/>
      <c r="AQ488" s="133"/>
      <c r="AR488" s="133"/>
      <c r="AS488" s="133"/>
      <c r="AT488" s="133"/>
      <c r="AU488" s="133"/>
      <c r="AV488" s="133"/>
      <c r="AW488" s="133"/>
      <c r="AX488" s="133"/>
      <c r="AY488" s="133"/>
      <c r="AZ488" s="133"/>
      <c r="BA488" s="133"/>
      <c r="BB488" s="133"/>
      <c r="BC488" s="132"/>
      <c r="BD488" s="132"/>
      <c r="BE488" s="132"/>
      <c r="BF488" s="132"/>
      <c r="BG488" s="132"/>
      <c r="BH488" s="132"/>
      <c r="BI488" s="132"/>
      <c r="BJ488" s="132"/>
      <c r="BK488" s="132"/>
      <c r="BL488" s="132"/>
      <c r="BM488" s="132"/>
      <c r="BN488" s="132"/>
      <c r="BO488" s="132"/>
      <c r="BP488" s="132"/>
      <c r="BQ488" s="132"/>
      <c r="BR488" s="132"/>
      <c r="BS488" s="132"/>
      <c r="BT488" s="132"/>
      <c r="BU488" s="132"/>
      <c r="BV488" s="132"/>
      <c r="BW488" s="132"/>
      <c r="BX488" s="132"/>
      <c r="BY488" s="132"/>
      <c r="BZ488" s="132"/>
      <c r="CA488" s="132"/>
      <c r="CB488" s="132"/>
      <c r="CC488" s="132"/>
      <c r="CD488" s="132"/>
      <c r="CE488" s="132"/>
      <c r="CF488" s="132"/>
    </row>
    <row r="489" spans="1:84" ht="15.75" customHeight="1">
      <c r="A489" s="134"/>
      <c r="B489" s="132"/>
      <c r="C489" s="132"/>
      <c r="D489" s="132"/>
      <c r="E489" s="132"/>
      <c r="F489" s="132"/>
      <c r="G489" s="133"/>
      <c r="H489" s="133"/>
      <c r="I489" s="133"/>
      <c r="J489" s="133"/>
      <c r="K489" s="133"/>
      <c r="L489" s="133"/>
      <c r="M489" s="133"/>
      <c r="N489" s="133"/>
      <c r="O489" s="133"/>
      <c r="P489" s="133"/>
      <c r="Q489" s="133"/>
      <c r="R489" s="133"/>
      <c r="S489" s="133"/>
      <c r="T489" s="133"/>
      <c r="U489" s="133"/>
      <c r="V489" s="133"/>
      <c r="W489" s="133"/>
      <c r="X489" s="133"/>
      <c r="Y489" s="133"/>
      <c r="Z489" s="133"/>
      <c r="AA489" s="133"/>
      <c r="AB489" s="133"/>
      <c r="AC489" s="133"/>
      <c r="AD489" s="133"/>
      <c r="AE489" s="133"/>
      <c r="AF489" s="133"/>
      <c r="AG489" s="133"/>
      <c r="AH489" s="133"/>
      <c r="AI489" s="133"/>
      <c r="AJ489" s="133"/>
      <c r="AK489" s="133"/>
      <c r="AL489" s="133"/>
      <c r="AM489" s="133"/>
      <c r="AN489" s="133"/>
      <c r="AO489" s="133"/>
      <c r="AP489" s="133"/>
      <c r="AQ489" s="133"/>
      <c r="AR489" s="133"/>
      <c r="AS489" s="133"/>
      <c r="AT489" s="133"/>
      <c r="AU489" s="133"/>
      <c r="AV489" s="133"/>
      <c r="AW489" s="133"/>
      <c r="AX489" s="133"/>
      <c r="AY489" s="133"/>
      <c r="AZ489" s="133"/>
      <c r="BA489" s="133"/>
      <c r="BB489" s="133"/>
      <c r="BC489" s="132"/>
      <c r="BD489" s="132"/>
      <c r="BE489" s="132"/>
      <c r="BF489" s="132"/>
      <c r="BG489" s="132"/>
      <c r="BH489" s="132"/>
      <c r="BI489" s="132"/>
      <c r="BJ489" s="132"/>
      <c r="BK489" s="132"/>
      <c r="BL489" s="132"/>
      <c r="BM489" s="132"/>
      <c r="BN489" s="132"/>
      <c r="BO489" s="132"/>
      <c r="BP489" s="132"/>
      <c r="BQ489" s="132"/>
      <c r="BR489" s="132"/>
      <c r="BS489" s="132"/>
      <c r="BT489" s="132"/>
      <c r="BU489" s="132"/>
      <c r="BV489" s="132"/>
      <c r="BW489" s="132"/>
      <c r="BX489" s="132"/>
      <c r="BY489" s="132"/>
      <c r="BZ489" s="132"/>
      <c r="CA489" s="132"/>
      <c r="CB489" s="132"/>
      <c r="CC489" s="132"/>
      <c r="CD489" s="132"/>
      <c r="CE489" s="132"/>
      <c r="CF489" s="132"/>
    </row>
    <row r="490" spans="1:84" ht="15.75" customHeight="1">
      <c r="A490" s="134"/>
      <c r="B490" s="132"/>
      <c r="C490" s="132"/>
      <c r="D490" s="132"/>
      <c r="E490" s="132"/>
      <c r="F490" s="132"/>
      <c r="G490" s="133"/>
      <c r="H490" s="133"/>
      <c r="I490" s="133"/>
      <c r="J490" s="133"/>
      <c r="K490" s="133"/>
      <c r="L490" s="133"/>
      <c r="M490" s="133"/>
      <c r="N490" s="133"/>
      <c r="O490" s="133"/>
      <c r="P490" s="133"/>
      <c r="Q490" s="133"/>
      <c r="R490" s="133"/>
      <c r="S490" s="133"/>
      <c r="T490" s="133"/>
      <c r="U490" s="133"/>
      <c r="V490" s="133"/>
      <c r="W490" s="133"/>
      <c r="X490" s="133"/>
      <c r="Y490" s="133"/>
      <c r="Z490" s="133"/>
      <c r="AA490" s="133"/>
      <c r="AB490" s="133"/>
      <c r="AC490" s="133"/>
      <c r="AD490" s="133"/>
      <c r="AE490" s="133"/>
      <c r="AF490" s="133"/>
      <c r="AG490" s="133"/>
      <c r="AH490" s="133"/>
      <c r="AI490" s="133"/>
      <c r="AJ490" s="133"/>
      <c r="AK490" s="133"/>
      <c r="AL490" s="133"/>
      <c r="AM490" s="133"/>
      <c r="AN490" s="133"/>
      <c r="AO490" s="133"/>
      <c r="AP490" s="133"/>
      <c r="AQ490" s="133"/>
      <c r="AR490" s="133"/>
      <c r="AS490" s="133"/>
      <c r="AT490" s="133"/>
      <c r="AU490" s="133"/>
      <c r="AV490" s="133"/>
      <c r="AW490" s="133"/>
      <c r="AX490" s="133"/>
      <c r="AY490" s="133"/>
      <c r="AZ490" s="133"/>
      <c r="BA490" s="133"/>
      <c r="BB490" s="133"/>
      <c r="BC490" s="132"/>
      <c r="BD490" s="132"/>
      <c r="BE490" s="132"/>
      <c r="BF490" s="132"/>
      <c r="BG490" s="132"/>
      <c r="BH490" s="132"/>
      <c r="BI490" s="132"/>
      <c r="BJ490" s="132"/>
      <c r="BK490" s="132"/>
      <c r="BL490" s="132"/>
      <c r="BM490" s="132"/>
      <c r="BN490" s="132"/>
      <c r="BO490" s="132"/>
      <c r="BP490" s="132"/>
      <c r="BQ490" s="132"/>
      <c r="BR490" s="132"/>
      <c r="BS490" s="132"/>
      <c r="BT490" s="132"/>
      <c r="BU490" s="132"/>
      <c r="BV490" s="132"/>
      <c r="BW490" s="132"/>
      <c r="BX490" s="132"/>
      <c r="BY490" s="132"/>
      <c r="BZ490" s="132"/>
      <c r="CA490" s="132"/>
      <c r="CB490" s="132"/>
      <c r="CC490" s="132"/>
      <c r="CD490" s="132"/>
      <c r="CE490" s="132"/>
      <c r="CF490" s="132"/>
    </row>
    <row r="491" spans="1:84" ht="15.75" customHeight="1">
      <c r="A491" s="134"/>
      <c r="B491" s="132"/>
      <c r="C491" s="132"/>
      <c r="D491" s="132"/>
      <c r="E491" s="132"/>
      <c r="F491" s="132"/>
      <c r="G491" s="133"/>
      <c r="H491" s="133"/>
      <c r="I491" s="133"/>
      <c r="J491" s="133"/>
      <c r="K491" s="133"/>
      <c r="L491" s="133"/>
      <c r="M491" s="133"/>
      <c r="N491" s="133"/>
      <c r="O491" s="133"/>
      <c r="P491" s="133"/>
      <c r="Q491" s="133"/>
      <c r="R491" s="133"/>
      <c r="S491" s="133"/>
      <c r="T491" s="133"/>
      <c r="U491" s="133"/>
      <c r="V491" s="133"/>
      <c r="W491" s="133"/>
      <c r="X491" s="133"/>
      <c r="Y491" s="133"/>
      <c r="Z491" s="133"/>
      <c r="AA491" s="133"/>
      <c r="AB491" s="133"/>
      <c r="AC491" s="133"/>
      <c r="AD491" s="133"/>
      <c r="AE491" s="133"/>
      <c r="AF491" s="133"/>
      <c r="AG491" s="133"/>
      <c r="AH491" s="133"/>
      <c r="AI491" s="133"/>
      <c r="AJ491" s="133"/>
      <c r="AK491" s="133"/>
      <c r="AL491" s="133"/>
      <c r="AM491" s="133"/>
      <c r="AN491" s="133"/>
      <c r="AO491" s="133"/>
      <c r="AP491" s="133"/>
      <c r="AQ491" s="133"/>
      <c r="AR491" s="133"/>
      <c r="AS491" s="133"/>
      <c r="AT491" s="133"/>
      <c r="AU491" s="133"/>
      <c r="AV491" s="133"/>
      <c r="AW491" s="133"/>
      <c r="AX491" s="133"/>
      <c r="AY491" s="133"/>
      <c r="AZ491" s="133"/>
      <c r="BA491" s="133"/>
      <c r="BB491" s="133"/>
      <c r="BC491" s="132"/>
      <c r="BD491" s="132"/>
      <c r="BE491" s="132"/>
      <c r="BF491" s="132"/>
      <c r="BG491" s="132"/>
      <c r="BH491" s="132"/>
      <c r="BI491" s="132"/>
      <c r="BJ491" s="132"/>
      <c r="BK491" s="132"/>
      <c r="BL491" s="132"/>
      <c r="BM491" s="132"/>
      <c r="BN491" s="132"/>
      <c r="BO491" s="132"/>
      <c r="BP491" s="132"/>
      <c r="BQ491" s="132"/>
      <c r="BR491" s="132"/>
      <c r="BS491" s="132"/>
      <c r="BT491" s="132"/>
      <c r="BU491" s="132"/>
      <c r="BV491" s="132"/>
      <c r="BW491" s="132"/>
      <c r="BX491" s="132"/>
      <c r="BY491" s="132"/>
      <c r="BZ491" s="132"/>
      <c r="CA491" s="132"/>
      <c r="CB491" s="132"/>
      <c r="CC491" s="132"/>
      <c r="CD491" s="132"/>
      <c r="CE491" s="132"/>
      <c r="CF491" s="132"/>
    </row>
    <row r="492" spans="1:84" ht="15.75" customHeight="1">
      <c r="A492" s="134"/>
      <c r="B492" s="132"/>
      <c r="C492" s="132"/>
      <c r="D492" s="132"/>
      <c r="E492" s="132"/>
      <c r="F492" s="132"/>
      <c r="G492" s="133"/>
      <c r="H492" s="133"/>
      <c r="I492" s="133"/>
      <c r="J492" s="133"/>
      <c r="K492" s="133"/>
      <c r="L492" s="133"/>
      <c r="M492" s="133"/>
      <c r="N492" s="133"/>
      <c r="O492" s="133"/>
      <c r="P492" s="133"/>
      <c r="Q492" s="133"/>
      <c r="R492" s="133"/>
      <c r="S492" s="133"/>
      <c r="T492" s="133"/>
      <c r="U492" s="133"/>
      <c r="V492" s="133"/>
      <c r="W492" s="133"/>
      <c r="X492" s="133"/>
      <c r="Y492" s="133"/>
      <c r="Z492" s="133"/>
      <c r="AA492" s="133"/>
      <c r="AB492" s="133"/>
      <c r="AC492" s="133"/>
      <c r="AD492" s="133"/>
      <c r="AE492" s="133"/>
      <c r="AF492" s="133"/>
      <c r="AG492" s="133"/>
      <c r="AH492" s="133"/>
      <c r="AI492" s="133"/>
      <c r="AJ492" s="133"/>
      <c r="AK492" s="133"/>
      <c r="AL492" s="133"/>
      <c r="AM492" s="133"/>
      <c r="AN492" s="133"/>
      <c r="AO492" s="133"/>
      <c r="AP492" s="133"/>
      <c r="AQ492" s="133"/>
      <c r="AR492" s="133"/>
      <c r="AS492" s="133"/>
      <c r="AT492" s="133"/>
      <c r="AU492" s="133"/>
      <c r="AV492" s="133"/>
      <c r="AW492" s="133"/>
      <c r="AX492" s="133"/>
      <c r="AY492" s="133"/>
      <c r="AZ492" s="133"/>
      <c r="BA492" s="133"/>
      <c r="BB492" s="133"/>
      <c r="BC492" s="132"/>
      <c r="BD492" s="132"/>
      <c r="BE492" s="132"/>
      <c r="BF492" s="132"/>
      <c r="BG492" s="132"/>
      <c r="BH492" s="132"/>
      <c r="BI492" s="132"/>
      <c r="BJ492" s="132"/>
      <c r="BK492" s="132"/>
      <c r="BL492" s="132"/>
      <c r="BM492" s="132"/>
      <c r="BN492" s="132"/>
      <c r="BO492" s="132"/>
      <c r="BP492" s="132"/>
      <c r="BQ492" s="132"/>
      <c r="BR492" s="132"/>
      <c r="BS492" s="132"/>
      <c r="BT492" s="132"/>
      <c r="BU492" s="132"/>
      <c r="BV492" s="132"/>
      <c r="BW492" s="132"/>
      <c r="BX492" s="132"/>
      <c r="BY492" s="132"/>
      <c r="BZ492" s="132"/>
      <c r="CA492" s="132"/>
      <c r="CB492" s="132"/>
      <c r="CC492" s="132"/>
      <c r="CD492" s="132"/>
      <c r="CE492" s="132"/>
      <c r="CF492" s="132"/>
    </row>
    <row r="493" spans="1:84" ht="15.75" customHeight="1">
      <c r="A493" s="134"/>
      <c r="B493" s="132"/>
      <c r="C493" s="132"/>
      <c r="D493" s="132"/>
      <c r="E493" s="132"/>
      <c r="F493" s="132"/>
      <c r="G493" s="133"/>
      <c r="H493" s="133"/>
      <c r="I493" s="133"/>
      <c r="J493" s="133"/>
      <c r="K493" s="133"/>
      <c r="L493" s="133"/>
      <c r="M493" s="133"/>
      <c r="N493" s="133"/>
      <c r="O493" s="133"/>
      <c r="P493" s="133"/>
      <c r="Q493" s="133"/>
      <c r="R493" s="133"/>
      <c r="S493" s="133"/>
      <c r="T493" s="133"/>
      <c r="U493" s="133"/>
      <c r="V493" s="133"/>
      <c r="W493" s="133"/>
      <c r="X493" s="133"/>
      <c r="Y493" s="133"/>
      <c r="Z493" s="133"/>
      <c r="AA493" s="133"/>
      <c r="AB493" s="133"/>
      <c r="AC493" s="133"/>
      <c r="AD493" s="133"/>
      <c r="AE493" s="133"/>
      <c r="AF493" s="133"/>
      <c r="AG493" s="133"/>
      <c r="AH493" s="133"/>
      <c r="AI493" s="133"/>
      <c r="AJ493" s="133"/>
      <c r="AK493" s="133"/>
      <c r="AL493" s="133"/>
      <c r="AM493" s="133"/>
      <c r="AN493" s="133"/>
      <c r="AO493" s="133"/>
      <c r="AP493" s="133"/>
      <c r="AQ493" s="133"/>
      <c r="AR493" s="133"/>
      <c r="AS493" s="133"/>
      <c r="AT493" s="133"/>
      <c r="AU493" s="133"/>
      <c r="AV493" s="133"/>
      <c r="AW493" s="133"/>
      <c r="AX493" s="133"/>
      <c r="AY493" s="133"/>
      <c r="AZ493" s="133"/>
      <c r="BA493" s="133"/>
      <c r="BB493" s="133"/>
      <c r="BC493" s="132"/>
      <c r="BD493" s="132"/>
      <c r="BE493" s="132"/>
      <c r="BF493" s="132"/>
      <c r="BG493" s="132"/>
      <c r="BH493" s="132"/>
      <c r="BI493" s="132"/>
      <c r="BJ493" s="132"/>
      <c r="BK493" s="132"/>
      <c r="BL493" s="132"/>
      <c r="BM493" s="132"/>
      <c r="BN493" s="132"/>
      <c r="BO493" s="132"/>
      <c r="BP493" s="132"/>
      <c r="BQ493" s="132"/>
      <c r="BR493" s="132"/>
      <c r="BS493" s="132"/>
      <c r="BT493" s="132"/>
      <c r="BU493" s="132"/>
      <c r="BV493" s="132"/>
      <c r="BW493" s="132"/>
      <c r="BX493" s="132"/>
      <c r="BY493" s="132"/>
      <c r="BZ493" s="132"/>
      <c r="CA493" s="132"/>
      <c r="CB493" s="132"/>
      <c r="CC493" s="132"/>
      <c r="CD493" s="132"/>
      <c r="CE493" s="132"/>
      <c r="CF493" s="132"/>
    </row>
    <row r="494" spans="1:84" ht="15.75" customHeight="1">
      <c r="A494" s="134"/>
      <c r="B494" s="132"/>
      <c r="C494" s="132"/>
      <c r="D494" s="132"/>
      <c r="E494" s="132"/>
      <c r="F494" s="132"/>
      <c r="G494" s="133"/>
      <c r="H494" s="133"/>
      <c r="I494" s="133"/>
      <c r="J494" s="133"/>
      <c r="K494" s="133"/>
      <c r="L494" s="133"/>
      <c r="M494" s="133"/>
      <c r="N494" s="133"/>
      <c r="O494" s="133"/>
      <c r="P494" s="133"/>
      <c r="Q494" s="133"/>
      <c r="R494" s="133"/>
      <c r="S494" s="133"/>
      <c r="T494" s="133"/>
      <c r="U494" s="133"/>
      <c r="V494" s="133"/>
      <c r="W494" s="133"/>
      <c r="X494" s="133"/>
      <c r="Y494" s="133"/>
      <c r="Z494" s="133"/>
      <c r="AA494" s="133"/>
      <c r="AB494" s="133"/>
      <c r="AC494" s="133"/>
      <c r="AD494" s="133"/>
      <c r="AE494" s="133"/>
      <c r="AF494" s="133"/>
      <c r="AG494" s="133"/>
      <c r="AH494" s="133"/>
      <c r="AI494" s="133"/>
      <c r="AJ494" s="133"/>
      <c r="AK494" s="133"/>
      <c r="AL494" s="133"/>
      <c r="AM494" s="133"/>
      <c r="AN494" s="133"/>
      <c r="AO494" s="133"/>
      <c r="AP494" s="133"/>
      <c r="AQ494" s="133"/>
      <c r="AR494" s="133"/>
      <c r="AS494" s="133"/>
      <c r="AT494" s="133"/>
      <c r="AU494" s="133"/>
      <c r="AV494" s="133"/>
      <c r="AW494" s="133"/>
      <c r="AX494" s="133"/>
      <c r="AY494" s="133"/>
      <c r="AZ494" s="133"/>
      <c r="BA494" s="133"/>
      <c r="BB494" s="133"/>
      <c r="BC494" s="132"/>
      <c r="BD494" s="132"/>
      <c r="BE494" s="132"/>
      <c r="BF494" s="132"/>
      <c r="BG494" s="132"/>
      <c r="BH494" s="132"/>
      <c r="BI494" s="132"/>
      <c r="BJ494" s="132"/>
      <c r="BK494" s="132"/>
      <c r="BL494" s="132"/>
      <c r="BM494" s="132"/>
      <c r="BN494" s="132"/>
      <c r="BO494" s="132"/>
      <c r="BP494" s="132"/>
      <c r="BQ494" s="132"/>
      <c r="BR494" s="132"/>
      <c r="BS494" s="132"/>
      <c r="BT494" s="132"/>
      <c r="BU494" s="132"/>
      <c r="BV494" s="132"/>
      <c r="BW494" s="132"/>
      <c r="BX494" s="132"/>
      <c r="BY494" s="132"/>
      <c r="BZ494" s="132"/>
      <c r="CA494" s="132"/>
      <c r="CB494" s="132"/>
      <c r="CC494" s="132"/>
      <c r="CD494" s="132"/>
      <c r="CE494" s="132"/>
      <c r="CF494" s="132"/>
    </row>
    <row r="495" spans="1:84" ht="15.75" customHeight="1">
      <c r="A495" s="134"/>
      <c r="B495" s="132"/>
      <c r="C495" s="132"/>
      <c r="D495" s="132"/>
      <c r="E495" s="132"/>
      <c r="F495" s="132"/>
      <c r="G495" s="133"/>
      <c r="H495" s="133"/>
      <c r="I495" s="133"/>
      <c r="J495" s="133"/>
      <c r="K495" s="133"/>
      <c r="L495" s="133"/>
      <c r="M495" s="133"/>
      <c r="N495" s="133"/>
      <c r="O495" s="133"/>
      <c r="P495" s="133"/>
      <c r="Q495" s="133"/>
      <c r="R495" s="133"/>
      <c r="S495" s="133"/>
      <c r="T495" s="133"/>
      <c r="U495" s="133"/>
      <c r="V495" s="133"/>
      <c r="W495" s="133"/>
      <c r="X495" s="133"/>
      <c r="Y495" s="133"/>
      <c r="Z495" s="133"/>
      <c r="AA495" s="133"/>
      <c r="AB495" s="133"/>
      <c r="AC495" s="133"/>
      <c r="AD495" s="133"/>
      <c r="AE495" s="133"/>
      <c r="AF495" s="133"/>
      <c r="AG495" s="133"/>
      <c r="AH495" s="133"/>
      <c r="AI495" s="133"/>
      <c r="AJ495" s="133"/>
      <c r="AK495" s="133"/>
      <c r="AL495" s="133"/>
      <c r="AM495" s="133"/>
      <c r="AN495" s="133"/>
      <c r="AO495" s="133"/>
      <c r="AP495" s="133"/>
      <c r="AQ495" s="133"/>
      <c r="AR495" s="133"/>
      <c r="AS495" s="133"/>
      <c r="AT495" s="133"/>
      <c r="AU495" s="133"/>
      <c r="AV495" s="133"/>
      <c r="AW495" s="133"/>
      <c r="AX495" s="133"/>
      <c r="AY495" s="133"/>
      <c r="AZ495" s="133"/>
      <c r="BA495" s="133"/>
      <c r="BB495" s="133"/>
      <c r="BC495" s="132"/>
      <c r="BD495" s="132"/>
      <c r="BE495" s="132"/>
      <c r="BF495" s="132"/>
      <c r="BG495" s="132"/>
      <c r="BH495" s="132"/>
      <c r="BI495" s="132"/>
      <c r="BJ495" s="132"/>
      <c r="BK495" s="132"/>
      <c r="BL495" s="132"/>
      <c r="BM495" s="132"/>
      <c r="BN495" s="132"/>
      <c r="BO495" s="132"/>
      <c r="BP495" s="132"/>
      <c r="BQ495" s="132"/>
      <c r="BR495" s="132"/>
      <c r="BS495" s="132"/>
      <c r="BT495" s="132"/>
      <c r="BU495" s="132"/>
      <c r="BV495" s="132"/>
      <c r="BW495" s="132"/>
      <c r="BX495" s="132"/>
      <c r="BY495" s="132"/>
      <c r="BZ495" s="132"/>
      <c r="CA495" s="132"/>
      <c r="CB495" s="132"/>
      <c r="CC495" s="132"/>
      <c r="CD495" s="132"/>
      <c r="CE495" s="132"/>
      <c r="CF495" s="132"/>
    </row>
    <row r="496" spans="1:84" ht="15.75" customHeight="1">
      <c r="A496" s="134"/>
      <c r="B496" s="132"/>
      <c r="C496" s="132"/>
      <c r="D496" s="132"/>
      <c r="E496" s="132"/>
      <c r="F496" s="132"/>
      <c r="G496" s="133"/>
      <c r="H496" s="133"/>
      <c r="I496" s="133"/>
      <c r="J496" s="133"/>
      <c r="K496" s="133"/>
      <c r="L496" s="133"/>
      <c r="M496" s="133"/>
      <c r="N496" s="133"/>
      <c r="O496" s="133"/>
      <c r="P496" s="133"/>
      <c r="Q496" s="133"/>
      <c r="R496" s="133"/>
      <c r="S496" s="133"/>
      <c r="T496" s="133"/>
      <c r="U496" s="133"/>
      <c r="V496" s="133"/>
      <c r="W496" s="133"/>
      <c r="X496" s="133"/>
      <c r="Y496" s="133"/>
      <c r="Z496" s="133"/>
      <c r="AA496" s="133"/>
      <c r="AB496" s="133"/>
      <c r="AC496" s="133"/>
      <c r="AD496" s="133"/>
      <c r="AE496" s="133"/>
      <c r="AF496" s="133"/>
      <c r="AG496" s="133"/>
      <c r="AH496" s="133"/>
      <c r="AI496" s="133"/>
      <c r="AJ496" s="133"/>
      <c r="AK496" s="133"/>
      <c r="AL496" s="133"/>
      <c r="AM496" s="133"/>
      <c r="AN496" s="133"/>
      <c r="AO496" s="133"/>
      <c r="AP496" s="133"/>
      <c r="AQ496" s="133"/>
      <c r="AR496" s="133"/>
      <c r="AS496" s="133"/>
      <c r="AT496" s="133"/>
      <c r="AU496" s="133"/>
      <c r="AV496" s="133"/>
      <c r="AW496" s="133"/>
      <c r="AX496" s="133"/>
      <c r="AY496" s="133"/>
      <c r="AZ496" s="133"/>
      <c r="BA496" s="133"/>
      <c r="BB496" s="133"/>
      <c r="BC496" s="132"/>
      <c r="BD496" s="132"/>
      <c r="BE496" s="132"/>
      <c r="BF496" s="132"/>
      <c r="BG496" s="132"/>
      <c r="BH496" s="132"/>
      <c r="BI496" s="132"/>
      <c r="BJ496" s="132"/>
      <c r="BK496" s="132"/>
      <c r="BL496" s="132"/>
      <c r="BM496" s="132"/>
      <c r="BN496" s="132"/>
      <c r="BO496" s="132"/>
      <c r="BP496" s="132"/>
      <c r="BQ496" s="132"/>
      <c r="BR496" s="132"/>
      <c r="BS496" s="132"/>
      <c r="BT496" s="132"/>
      <c r="BU496" s="132"/>
      <c r="BV496" s="132"/>
      <c r="BW496" s="132"/>
      <c r="BX496" s="132"/>
      <c r="BY496" s="132"/>
      <c r="BZ496" s="132"/>
      <c r="CA496" s="132"/>
      <c r="CB496" s="132"/>
      <c r="CC496" s="132"/>
      <c r="CD496" s="132"/>
      <c r="CE496" s="132"/>
      <c r="CF496" s="132"/>
    </row>
    <row r="497" spans="1:84" ht="15.75" customHeight="1">
      <c r="A497" s="134"/>
      <c r="B497" s="132"/>
      <c r="C497" s="132"/>
      <c r="D497" s="132"/>
      <c r="E497" s="132"/>
      <c r="F497" s="132"/>
      <c r="G497" s="133"/>
      <c r="H497" s="133"/>
      <c r="I497" s="133"/>
      <c r="J497" s="133"/>
      <c r="K497" s="133"/>
      <c r="L497" s="133"/>
      <c r="M497" s="133"/>
      <c r="N497" s="133"/>
      <c r="O497" s="133"/>
      <c r="P497" s="133"/>
      <c r="Q497" s="133"/>
      <c r="R497" s="133"/>
      <c r="S497" s="133"/>
      <c r="T497" s="133"/>
      <c r="U497" s="133"/>
      <c r="V497" s="133"/>
      <c r="W497" s="133"/>
      <c r="X497" s="133"/>
      <c r="Y497" s="133"/>
      <c r="Z497" s="133"/>
      <c r="AA497" s="133"/>
      <c r="AB497" s="133"/>
      <c r="AC497" s="133"/>
      <c r="AD497" s="133"/>
      <c r="AE497" s="133"/>
      <c r="AF497" s="133"/>
      <c r="AG497" s="133"/>
      <c r="AH497" s="133"/>
      <c r="AI497" s="133"/>
      <c r="AJ497" s="133"/>
      <c r="AK497" s="133"/>
      <c r="AL497" s="133"/>
      <c r="AM497" s="133"/>
      <c r="AN497" s="133"/>
      <c r="AO497" s="133"/>
      <c r="AP497" s="133"/>
      <c r="AQ497" s="133"/>
      <c r="AR497" s="133"/>
      <c r="AS497" s="133"/>
      <c r="AT497" s="133"/>
      <c r="AU497" s="133"/>
      <c r="AV497" s="133"/>
      <c r="AW497" s="133"/>
      <c r="AX497" s="133"/>
      <c r="AY497" s="133"/>
      <c r="AZ497" s="133"/>
      <c r="BA497" s="133"/>
      <c r="BB497" s="133"/>
      <c r="BC497" s="132"/>
      <c r="BD497" s="132"/>
      <c r="BE497" s="132"/>
      <c r="BF497" s="132"/>
      <c r="BG497" s="132"/>
      <c r="BH497" s="132"/>
      <c r="BI497" s="132"/>
      <c r="BJ497" s="132"/>
      <c r="BK497" s="132"/>
      <c r="BL497" s="132"/>
      <c r="BM497" s="132"/>
      <c r="BN497" s="132"/>
      <c r="BO497" s="132"/>
      <c r="BP497" s="132"/>
      <c r="BQ497" s="132"/>
      <c r="BR497" s="132"/>
      <c r="BS497" s="132"/>
      <c r="BT497" s="132"/>
      <c r="BU497" s="132"/>
      <c r="BV497" s="132"/>
      <c r="BW497" s="132"/>
      <c r="BX497" s="132"/>
      <c r="BY497" s="132"/>
      <c r="BZ497" s="132"/>
      <c r="CA497" s="132"/>
      <c r="CB497" s="132"/>
      <c r="CC497" s="132"/>
      <c r="CD497" s="132"/>
      <c r="CE497" s="132"/>
      <c r="CF497" s="132"/>
    </row>
    <row r="498" spans="1:84" ht="15.75" customHeight="1">
      <c r="A498" s="134"/>
      <c r="B498" s="132"/>
      <c r="C498" s="132"/>
      <c r="D498" s="132"/>
      <c r="E498" s="132"/>
      <c r="F498" s="132"/>
      <c r="G498" s="133"/>
      <c r="H498" s="133"/>
      <c r="I498" s="133"/>
      <c r="J498" s="133"/>
      <c r="K498" s="133"/>
      <c r="L498" s="133"/>
      <c r="M498" s="133"/>
      <c r="N498" s="133"/>
      <c r="O498" s="133"/>
      <c r="P498" s="133"/>
      <c r="Q498" s="133"/>
      <c r="R498" s="133"/>
      <c r="S498" s="133"/>
      <c r="T498" s="133"/>
      <c r="U498" s="133"/>
      <c r="V498" s="133"/>
      <c r="W498" s="133"/>
      <c r="X498" s="133"/>
      <c r="Y498" s="133"/>
      <c r="Z498" s="133"/>
      <c r="AA498" s="133"/>
      <c r="AB498" s="133"/>
      <c r="AC498" s="133"/>
      <c r="AD498" s="133"/>
      <c r="AE498" s="133"/>
      <c r="AF498" s="133"/>
      <c r="AG498" s="133"/>
      <c r="AH498" s="133"/>
      <c r="AI498" s="133"/>
      <c r="AJ498" s="133"/>
      <c r="AK498" s="133"/>
      <c r="AL498" s="133"/>
      <c r="AM498" s="133"/>
      <c r="AN498" s="133"/>
      <c r="AO498" s="133"/>
      <c r="AP498" s="133"/>
      <c r="AQ498" s="133"/>
      <c r="AR498" s="133"/>
      <c r="AS498" s="133"/>
      <c r="AT498" s="133"/>
      <c r="AU498" s="133"/>
      <c r="AV498" s="133"/>
      <c r="AW498" s="133"/>
      <c r="AX498" s="133"/>
      <c r="AY498" s="133"/>
      <c r="AZ498" s="133"/>
      <c r="BA498" s="133"/>
      <c r="BB498" s="133"/>
      <c r="BC498" s="132"/>
      <c r="BD498" s="132"/>
      <c r="BE498" s="132"/>
      <c r="BF498" s="132"/>
      <c r="BG498" s="132"/>
      <c r="BH498" s="132"/>
      <c r="BI498" s="132"/>
      <c r="BJ498" s="132"/>
      <c r="BK498" s="132"/>
      <c r="BL498" s="132"/>
      <c r="BM498" s="132"/>
      <c r="BN498" s="132"/>
      <c r="BO498" s="132"/>
      <c r="BP498" s="132"/>
      <c r="BQ498" s="132"/>
      <c r="BR498" s="132"/>
      <c r="BS498" s="132"/>
      <c r="BT498" s="132"/>
      <c r="BU498" s="132"/>
      <c r="BV498" s="132"/>
      <c r="BW498" s="132"/>
      <c r="BX498" s="132"/>
      <c r="BY498" s="132"/>
      <c r="BZ498" s="132"/>
      <c r="CA498" s="132"/>
      <c r="CB498" s="132"/>
      <c r="CC498" s="132"/>
      <c r="CD498" s="132"/>
      <c r="CE498" s="132"/>
      <c r="CF498" s="132"/>
    </row>
    <row r="499" spans="1:84" ht="15.75" customHeight="1">
      <c r="A499" s="134"/>
      <c r="B499" s="132"/>
      <c r="C499" s="132"/>
      <c r="D499" s="132"/>
      <c r="E499" s="132"/>
      <c r="F499" s="132"/>
      <c r="G499" s="133"/>
      <c r="H499" s="133"/>
      <c r="I499" s="133"/>
      <c r="J499" s="133"/>
      <c r="K499" s="133"/>
      <c r="L499" s="133"/>
      <c r="M499" s="133"/>
      <c r="N499" s="133"/>
      <c r="O499" s="133"/>
      <c r="P499" s="133"/>
      <c r="Q499" s="133"/>
      <c r="R499" s="133"/>
      <c r="S499" s="133"/>
      <c r="T499" s="133"/>
      <c r="U499" s="133"/>
      <c r="V499" s="133"/>
      <c r="W499" s="133"/>
      <c r="X499" s="133"/>
      <c r="Y499" s="133"/>
      <c r="Z499" s="133"/>
      <c r="AA499" s="133"/>
      <c r="AB499" s="133"/>
      <c r="AC499" s="133"/>
      <c r="AD499" s="133"/>
      <c r="AE499" s="133"/>
      <c r="AF499" s="133"/>
      <c r="AG499" s="133"/>
      <c r="AH499" s="133"/>
      <c r="AI499" s="133"/>
      <c r="AJ499" s="133"/>
      <c r="AK499" s="133"/>
      <c r="AL499" s="133"/>
      <c r="AM499" s="133"/>
      <c r="AN499" s="133"/>
      <c r="AO499" s="133"/>
      <c r="AP499" s="133"/>
      <c r="AQ499" s="133"/>
      <c r="AR499" s="133"/>
      <c r="AS499" s="133"/>
      <c r="AT499" s="133"/>
      <c r="AU499" s="133"/>
      <c r="AV499" s="133"/>
      <c r="AW499" s="133"/>
      <c r="AX499" s="133"/>
      <c r="AY499" s="133"/>
      <c r="AZ499" s="133"/>
      <c r="BA499" s="133"/>
      <c r="BB499" s="133"/>
      <c r="BC499" s="132"/>
      <c r="BD499" s="132"/>
      <c r="BE499" s="132"/>
      <c r="BF499" s="132"/>
      <c r="BG499" s="132"/>
      <c r="BH499" s="132"/>
      <c r="BI499" s="132"/>
      <c r="BJ499" s="132"/>
      <c r="BK499" s="132"/>
      <c r="BL499" s="132"/>
      <c r="BM499" s="132"/>
      <c r="BN499" s="132"/>
      <c r="BO499" s="132"/>
      <c r="BP499" s="132"/>
      <c r="BQ499" s="132"/>
      <c r="BR499" s="132"/>
      <c r="BS499" s="132"/>
      <c r="BT499" s="132"/>
      <c r="BU499" s="132"/>
      <c r="BV499" s="132"/>
      <c r="BW499" s="132"/>
      <c r="BX499" s="132"/>
      <c r="BY499" s="132"/>
      <c r="BZ499" s="132"/>
      <c r="CA499" s="132"/>
      <c r="CB499" s="132"/>
      <c r="CC499" s="132"/>
      <c r="CD499" s="132"/>
      <c r="CE499" s="132"/>
      <c r="CF499" s="132"/>
    </row>
    <row r="500" spans="1:84" ht="15.75" customHeight="1">
      <c r="A500" s="134"/>
      <c r="B500" s="132"/>
      <c r="C500" s="132"/>
      <c r="D500" s="132"/>
      <c r="E500" s="132"/>
      <c r="F500" s="132"/>
      <c r="G500" s="133"/>
      <c r="H500" s="133"/>
      <c r="I500" s="133"/>
      <c r="J500" s="133"/>
      <c r="K500" s="133"/>
      <c r="L500" s="133"/>
      <c r="M500" s="133"/>
      <c r="N500" s="133"/>
      <c r="O500" s="133"/>
      <c r="P500" s="133"/>
      <c r="Q500" s="133"/>
      <c r="R500" s="133"/>
      <c r="S500" s="133"/>
      <c r="T500" s="133"/>
      <c r="U500" s="133"/>
      <c r="V500" s="133"/>
      <c r="W500" s="133"/>
      <c r="X500" s="133"/>
      <c r="Y500" s="133"/>
      <c r="Z500" s="133"/>
      <c r="AA500" s="133"/>
      <c r="AB500" s="133"/>
      <c r="AC500" s="133"/>
      <c r="AD500" s="133"/>
      <c r="AE500" s="133"/>
      <c r="AF500" s="133"/>
      <c r="AG500" s="133"/>
      <c r="AH500" s="133"/>
      <c r="AI500" s="133"/>
      <c r="AJ500" s="133"/>
      <c r="AK500" s="133"/>
      <c r="AL500" s="133"/>
      <c r="AM500" s="133"/>
      <c r="AN500" s="133"/>
      <c r="AO500" s="133"/>
      <c r="AP500" s="133"/>
      <c r="AQ500" s="133"/>
      <c r="AR500" s="133"/>
      <c r="AS500" s="133"/>
      <c r="AT500" s="133"/>
      <c r="AU500" s="133"/>
      <c r="AV500" s="133"/>
      <c r="AW500" s="133"/>
      <c r="AX500" s="133"/>
      <c r="AY500" s="133"/>
      <c r="AZ500" s="133"/>
      <c r="BA500" s="133"/>
      <c r="BB500" s="133"/>
      <c r="BC500" s="132"/>
      <c r="BD500" s="132"/>
      <c r="BE500" s="132"/>
      <c r="BF500" s="132"/>
      <c r="BG500" s="132"/>
      <c r="BH500" s="132"/>
      <c r="BI500" s="132"/>
      <c r="BJ500" s="132"/>
      <c r="BK500" s="132"/>
      <c r="BL500" s="132"/>
      <c r="BM500" s="132"/>
      <c r="BN500" s="132"/>
      <c r="BO500" s="132"/>
      <c r="BP500" s="132"/>
      <c r="BQ500" s="132"/>
      <c r="BR500" s="132"/>
      <c r="BS500" s="132"/>
      <c r="BT500" s="132"/>
      <c r="BU500" s="132"/>
      <c r="BV500" s="132"/>
      <c r="BW500" s="132"/>
      <c r="BX500" s="132"/>
      <c r="BY500" s="132"/>
      <c r="BZ500" s="132"/>
      <c r="CA500" s="132"/>
      <c r="CB500" s="132"/>
      <c r="CC500" s="132"/>
      <c r="CD500" s="132"/>
      <c r="CE500" s="132"/>
      <c r="CF500" s="132"/>
    </row>
    <row r="501" spans="1:84" ht="15.75" customHeight="1">
      <c r="A501" s="134"/>
      <c r="B501" s="132"/>
      <c r="C501" s="132"/>
      <c r="D501" s="132"/>
      <c r="E501" s="132"/>
      <c r="F501" s="132"/>
      <c r="G501" s="133"/>
      <c r="H501" s="133"/>
      <c r="I501" s="133"/>
      <c r="J501" s="133"/>
      <c r="K501" s="133"/>
      <c r="L501" s="133"/>
      <c r="M501" s="133"/>
      <c r="N501" s="133"/>
      <c r="O501" s="133"/>
      <c r="P501" s="133"/>
      <c r="Q501" s="133"/>
      <c r="R501" s="133"/>
      <c r="S501" s="133"/>
      <c r="T501" s="133"/>
      <c r="U501" s="133"/>
      <c r="V501" s="133"/>
      <c r="W501" s="133"/>
      <c r="X501" s="133"/>
      <c r="Y501" s="133"/>
      <c r="Z501" s="133"/>
      <c r="AA501" s="133"/>
      <c r="AB501" s="133"/>
      <c r="AC501" s="133"/>
      <c r="AD501" s="133"/>
      <c r="AE501" s="133"/>
      <c r="AF501" s="133"/>
      <c r="AG501" s="133"/>
      <c r="AH501" s="133"/>
      <c r="AI501" s="133"/>
      <c r="AJ501" s="133"/>
      <c r="AK501" s="133"/>
      <c r="AL501" s="133"/>
      <c r="AM501" s="133"/>
      <c r="AN501" s="133"/>
      <c r="AO501" s="133"/>
      <c r="AP501" s="133"/>
      <c r="AQ501" s="133"/>
      <c r="AR501" s="133"/>
      <c r="AS501" s="133"/>
      <c r="AT501" s="133"/>
      <c r="AU501" s="133"/>
      <c r="AV501" s="133"/>
      <c r="AW501" s="133"/>
      <c r="AX501" s="133"/>
      <c r="AY501" s="133"/>
      <c r="AZ501" s="133"/>
      <c r="BA501" s="133"/>
      <c r="BB501" s="133"/>
      <c r="BC501" s="132"/>
      <c r="BD501" s="132"/>
      <c r="BE501" s="132"/>
      <c r="BF501" s="132"/>
      <c r="BG501" s="132"/>
      <c r="BH501" s="132"/>
      <c r="BI501" s="132"/>
      <c r="BJ501" s="132"/>
      <c r="BK501" s="132"/>
      <c r="BL501" s="132"/>
      <c r="BM501" s="132"/>
      <c r="BN501" s="132"/>
      <c r="BO501" s="132"/>
      <c r="BP501" s="132"/>
      <c r="BQ501" s="132"/>
      <c r="BR501" s="132"/>
      <c r="BS501" s="132"/>
      <c r="BT501" s="132"/>
      <c r="BU501" s="132"/>
      <c r="BV501" s="132"/>
      <c r="BW501" s="132"/>
      <c r="BX501" s="132"/>
      <c r="BY501" s="132"/>
      <c r="BZ501" s="132"/>
      <c r="CA501" s="132"/>
      <c r="CB501" s="132"/>
      <c r="CC501" s="132"/>
      <c r="CD501" s="132"/>
      <c r="CE501" s="132"/>
      <c r="CF501" s="132"/>
    </row>
    <row r="502" spans="1:84" ht="15.75" customHeight="1">
      <c r="A502" s="134"/>
      <c r="B502" s="132"/>
      <c r="C502" s="132"/>
      <c r="D502" s="132"/>
      <c r="E502" s="132"/>
      <c r="F502" s="132"/>
      <c r="G502" s="133"/>
      <c r="H502" s="133"/>
      <c r="I502" s="133"/>
      <c r="J502" s="133"/>
      <c r="K502" s="133"/>
      <c r="L502" s="133"/>
      <c r="M502" s="133"/>
      <c r="N502" s="133"/>
      <c r="O502" s="133"/>
      <c r="P502" s="133"/>
      <c r="Q502" s="133"/>
      <c r="R502" s="133"/>
      <c r="S502" s="133"/>
      <c r="T502" s="133"/>
      <c r="U502" s="133"/>
      <c r="V502" s="133"/>
      <c r="W502" s="133"/>
      <c r="X502" s="133"/>
      <c r="Y502" s="133"/>
      <c r="Z502" s="133"/>
      <c r="AA502" s="133"/>
      <c r="AB502" s="133"/>
      <c r="AC502" s="133"/>
      <c r="AD502" s="133"/>
      <c r="AE502" s="133"/>
      <c r="AF502" s="133"/>
      <c r="AG502" s="133"/>
      <c r="AH502" s="133"/>
      <c r="AI502" s="133"/>
      <c r="AJ502" s="133"/>
      <c r="AK502" s="133"/>
      <c r="AL502" s="133"/>
      <c r="AM502" s="133"/>
      <c r="AN502" s="133"/>
      <c r="AO502" s="133"/>
      <c r="AP502" s="133"/>
      <c r="AQ502" s="133"/>
      <c r="AR502" s="133"/>
      <c r="AS502" s="133"/>
      <c r="AT502" s="133"/>
      <c r="AU502" s="133"/>
      <c r="AV502" s="133"/>
      <c r="AW502" s="133"/>
      <c r="AX502" s="133"/>
      <c r="AY502" s="133"/>
      <c r="AZ502" s="133"/>
      <c r="BA502" s="133"/>
      <c r="BB502" s="133"/>
      <c r="BC502" s="132"/>
      <c r="BD502" s="132"/>
      <c r="BE502" s="132"/>
      <c r="BF502" s="132"/>
      <c r="BG502" s="132"/>
      <c r="BH502" s="132"/>
      <c r="BI502" s="132"/>
      <c r="BJ502" s="132"/>
      <c r="BK502" s="132"/>
      <c r="BL502" s="132"/>
      <c r="BM502" s="132"/>
      <c r="BN502" s="132"/>
      <c r="BO502" s="132"/>
      <c r="BP502" s="132"/>
      <c r="BQ502" s="132"/>
      <c r="BR502" s="132"/>
      <c r="BS502" s="132"/>
      <c r="BT502" s="132"/>
      <c r="BU502" s="132"/>
      <c r="BV502" s="132"/>
      <c r="BW502" s="132"/>
      <c r="BX502" s="132"/>
      <c r="BY502" s="132"/>
      <c r="BZ502" s="132"/>
      <c r="CA502" s="132"/>
      <c r="CB502" s="132"/>
      <c r="CC502" s="132"/>
      <c r="CD502" s="132"/>
      <c r="CE502" s="132"/>
      <c r="CF502" s="132"/>
    </row>
    <row r="503" spans="1:84" ht="15.75" customHeight="1">
      <c r="A503" s="134"/>
      <c r="B503" s="132"/>
      <c r="C503" s="132"/>
      <c r="D503" s="132"/>
      <c r="E503" s="132"/>
      <c r="F503" s="132"/>
      <c r="G503" s="133"/>
      <c r="H503" s="133"/>
      <c r="I503" s="133"/>
      <c r="J503" s="133"/>
      <c r="K503" s="133"/>
      <c r="L503" s="133"/>
      <c r="M503" s="133"/>
      <c r="N503" s="133"/>
      <c r="O503" s="133"/>
      <c r="P503" s="133"/>
      <c r="Q503" s="133"/>
      <c r="R503" s="133"/>
      <c r="S503" s="133"/>
      <c r="T503" s="133"/>
      <c r="U503" s="133"/>
      <c r="V503" s="133"/>
      <c r="W503" s="133"/>
      <c r="X503" s="133"/>
      <c r="Y503" s="133"/>
      <c r="Z503" s="133"/>
      <c r="AA503" s="133"/>
      <c r="AB503" s="133"/>
      <c r="AC503" s="133"/>
      <c r="AD503" s="133"/>
      <c r="AE503" s="133"/>
      <c r="AF503" s="133"/>
      <c r="AG503" s="133"/>
      <c r="AH503" s="133"/>
      <c r="AI503" s="133"/>
      <c r="AJ503" s="133"/>
      <c r="AK503" s="133"/>
      <c r="AL503" s="133"/>
      <c r="AM503" s="133"/>
      <c r="AN503" s="133"/>
      <c r="AO503" s="133"/>
      <c r="AP503" s="133"/>
      <c r="AQ503" s="133"/>
      <c r="AR503" s="133"/>
      <c r="AS503" s="133"/>
      <c r="AT503" s="133"/>
      <c r="AU503" s="133"/>
      <c r="AV503" s="133"/>
      <c r="AW503" s="133"/>
      <c r="AX503" s="133"/>
      <c r="AY503" s="133"/>
      <c r="AZ503" s="133"/>
      <c r="BA503" s="133"/>
      <c r="BB503" s="133"/>
      <c r="BC503" s="132"/>
      <c r="BD503" s="132"/>
      <c r="BE503" s="132"/>
      <c r="BF503" s="132"/>
      <c r="BG503" s="132"/>
      <c r="BH503" s="132"/>
      <c r="BI503" s="132"/>
      <c r="BJ503" s="132"/>
      <c r="BK503" s="132"/>
      <c r="BL503" s="132"/>
      <c r="BM503" s="132"/>
      <c r="BN503" s="132"/>
      <c r="BO503" s="132"/>
      <c r="BP503" s="132"/>
      <c r="BQ503" s="132"/>
      <c r="BR503" s="132"/>
      <c r="BS503" s="132"/>
      <c r="BT503" s="132"/>
      <c r="BU503" s="132"/>
      <c r="BV503" s="132"/>
      <c r="BW503" s="132"/>
      <c r="BX503" s="132"/>
      <c r="BY503" s="132"/>
      <c r="BZ503" s="132"/>
      <c r="CA503" s="132"/>
      <c r="CB503" s="132"/>
      <c r="CC503" s="132"/>
      <c r="CD503" s="132"/>
      <c r="CE503" s="132"/>
      <c r="CF503" s="132"/>
    </row>
    <row r="504" spans="1:84" ht="15.75" customHeight="1">
      <c r="A504" s="134"/>
      <c r="B504" s="132"/>
      <c r="C504" s="132"/>
      <c r="D504" s="132"/>
      <c r="E504" s="132"/>
      <c r="F504" s="132"/>
      <c r="G504" s="133"/>
      <c r="H504" s="133"/>
      <c r="I504" s="133"/>
      <c r="J504" s="133"/>
      <c r="K504" s="133"/>
      <c r="L504" s="133"/>
      <c r="M504" s="133"/>
      <c r="N504" s="133"/>
      <c r="O504" s="133"/>
      <c r="P504" s="133"/>
      <c r="Q504" s="133"/>
      <c r="R504" s="133"/>
      <c r="S504" s="133"/>
      <c r="T504" s="133"/>
      <c r="U504" s="133"/>
      <c r="V504" s="133"/>
      <c r="W504" s="133"/>
      <c r="X504" s="133"/>
      <c r="Y504" s="133"/>
      <c r="Z504" s="133"/>
      <c r="AA504" s="133"/>
      <c r="AB504" s="133"/>
      <c r="AC504" s="133"/>
      <c r="AD504" s="133"/>
      <c r="AE504" s="133"/>
      <c r="AF504" s="133"/>
      <c r="AG504" s="133"/>
      <c r="AH504" s="133"/>
      <c r="AI504" s="133"/>
      <c r="AJ504" s="133"/>
      <c r="AK504" s="133"/>
      <c r="AL504" s="133"/>
      <c r="AM504" s="133"/>
      <c r="AN504" s="133"/>
      <c r="AO504" s="133"/>
      <c r="AP504" s="133"/>
      <c r="AQ504" s="133"/>
      <c r="AR504" s="133"/>
      <c r="AS504" s="133"/>
      <c r="AT504" s="133"/>
      <c r="AU504" s="133"/>
      <c r="AV504" s="133"/>
      <c r="AW504" s="133"/>
      <c r="AX504" s="133"/>
      <c r="AY504" s="133"/>
      <c r="AZ504" s="133"/>
      <c r="BA504" s="133"/>
      <c r="BB504" s="133"/>
      <c r="BC504" s="132"/>
      <c r="BD504" s="132"/>
      <c r="BE504" s="132"/>
      <c r="BF504" s="132"/>
      <c r="BG504" s="132"/>
      <c r="BH504" s="132"/>
      <c r="BI504" s="132"/>
      <c r="BJ504" s="132"/>
      <c r="BK504" s="132"/>
      <c r="BL504" s="132"/>
      <c r="BM504" s="132"/>
      <c r="BN504" s="132"/>
      <c r="BO504" s="132"/>
      <c r="BP504" s="132"/>
      <c r="BQ504" s="132"/>
      <c r="BR504" s="132"/>
      <c r="BS504" s="132"/>
      <c r="BT504" s="132"/>
      <c r="BU504" s="132"/>
      <c r="BV504" s="132"/>
      <c r="BW504" s="132"/>
      <c r="BX504" s="132"/>
      <c r="BY504" s="132"/>
      <c r="BZ504" s="132"/>
      <c r="CA504" s="132"/>
      <c r="CB504" s="132"/>
      <c r="CC504" s="132"/>
      <c r="CD504" s="132"/>
      <c r="CE504" s="132"/>
      <c r="CF504" s="132"/>
    </row>
    <row r="505" spans="1:84" ht="15.75" customHeight="1">
      <c r="A505" s="134"/>
      <c r="B505" s="132"/>
      <c r="C505" s="132"/>
      <c r="D505" s="132"/>
      <c r="E505" s="132"/>
      <c r="F505" s="132"/>
      <c r="G505" s="133"/>
      <c r="H505" s="133"/>
      <c r="I505" s="133"/>
      <c r="J505" s="133"/>
      <c r="K505" s="133"/>
      <c r="L505" s="133"/>
      <c r="M505" s="133"/>
      <c r="N505" s="133"/>
      <c r="O505" s="133"/>
      <c r="P505" s="133"/>
      <c r="Q505" s="133"/>
      <c r="R505" s="133"/>
      <c r="S505" s="133"/>
      <c r="T505" s="133"/>
      <c r="U505" s="133"/>
      <c r="V505" s="133"/>
      <c r="W505" s="133"/>
      <c r="X505" s="133"/>
      <c r="Y505" s="133"/>
      <c r="Z505" s="133"/>
      <c r="AA505" s="133"/>
      <c r="AB505" s="133"/>
      <c r="AC505" s="133"/>
      <c r="AD505" s="133"/>
      <c r="AE505" s="133"/>
      <c r="AF505" s="133"/>
      <c r="AG505" s="133"/>
      <c r="AH505" s="133"/>
      <c r="AI505" s="133"/>
      <c r="AJ505" s="133"/>
      <c r="AK505" s="133"/>
      <c r="AL505" s="133"/>
      <c r="AM505" s="133"/>
      <c r="AN505" s="133"/>
      <c r="AO505" s="133"/>
      <c r="AP505" s="133"/>
      <c r="AQ505" s="133"/>
      <c r="AR505" s="133"/>
      <c r="AS505" s="133"/>
      <c r="AT505" s="133"/>
      <c r="AU505" s="133"/>
      <c r="AV505" s="133"/>
      <c r="AW505" s="133"/>
      <c r="AX505" s="133"/>
      <c r="AY505" s="133"/>
      <c r="AZ505" s="133"/>
      <c r="BA505" s="133"/>
      <c r="BB505" s="133"/>
      <c r="BC505" s="132"/>
      <c r="BD505" s="132"/>
      <c r="BE505" s="132"/>
      <c r="BF505" s="132"/>
      <c r="BG505" s="132"/>
      <c r="BH505" s="132"/>
      <c r="BI505" s="132"/>
      <c r="BJ505" s="132"/>
      <c r="BK505" s="132"/>
      <c r="BL505" s="132"/>
      <c r="BM505" s="132"/>
      <c r="BN505" s="132"/>
      <c r="BO505" s="132"/>
      <c r="BP505" s="132"/>
      <c r="BQ505" s="132"/>
      <c r="BR505" s="132"/>
      <c r="BS505" s="132"/>
      <c r="BT505" s="132"/>
      <c r="BU505" s="132"/>
      <c r="BV505" s="132"/>
      <c r="BW505" s="132"/>
      <c r="BX505" s="132"/>
      <c r="BY505" s="132"/>
      <c r="BZ505" s="132"/>
      <c r="CA505" s="132"/>
      <c r="CB505" s="132"/>
      <c r="CC505" s="132"/>
      <c r="CD505" s="132"/>
      <c r="CE505" s="132"/>
      <c r="CF505" s="132"/>
    </row>
    <row r="506" spans="1:84" ht="15.75" customHeight="1">
      <c r="A506" s="134"/>
      <c r="B506" s="132"/>
      <c r="C506" s="132"/>
      <c r="D506" s="132"/>
      <c r="E506" s="132"/>
      <c r="F506" s="132"/>
      <c r="G506" s="133"/>
      <c r="H506" s="133"/>
      <c r="I506" s="133"/>
      <c r="J506" s="133"/>
      <c r="K506" s="133"/>
      <c r="L506" s="133"/>
      <c r="M506" s="133"/>
      <c r="N506" s="133"/>
      <c r="O506" s="133"/>
      <c r="P506" s="133"/>
      <c r="Q506" s="133"/>
      <c r="R506" s="133"/>
      <c r="S506" s="133"/>
      <c r="T506" s="133"/>
      <c r="U506" s="133"/>
      <c r="V506" s="133"/>
      <c r="W506" s="133"/>
      <c r="X506" s="133"/>
      <c r="Y506" s="133"/>
      <c r="Z506" s="133"/>
      <c r="AA506" s="133"/>
      <c r="AB506" s="133"/>
      <c r="AC506" s="133"/>
      <c r="AD506" s="133"/>
      <c r="AE506" s="133"/>
      <c r="AF506" s="133"/>
      <c r="AG506" s="133"/>
      <c r="AH506" s="133"/>
      <c r="AI506" s="133"/>
      <c r="AJ506" s="133"/>
      <c r="AK506" s="133"/>
      <c r="AL506" s="133"/>
      <c r="AM506" s="133"/>
      <c r="AN506" s="133"/>
      <c r="AO506" s="133"/>
      <c r="AP506" s="133"/>
      <c r="AQ506" s="133"/>
      <c r="AR506" s="133"/>
      <c r="AS506" s="133"/>
      <c r="AT506" s="133"/>
      <c r="AU506" s="133"/>
      <c r="AV506" s="133"/>
      <c r="AW506" s="133"/>
      <c r="AX506" s="133"/>
      <c r="AY506" s="133"/>
      <c r="AZ506" s="133"/>
      <c r="BA506" s="133"/>
      <c r="BB506" s="133"/>
      <c r="BC506" s="132"/>
      <c r="BD506" s="132"/>
      <c r="BE506" s="132"/>
      <c r="BF506" s="132"/>
      <c r="BG506" s="132"/>
      <c r="BH506" s="132"/>
      <c r="BI506" s="132"/>
      <c r="BJ506" s="132"/>
      <c r="BK506" s="132"/>
      <c r="BL506" s="132"/>
      <c r="BM506" s="132"/>
      <c r="BN506" s="132"/>
      <c r="BO506" s="132"/>
      <c r="BP506" s="132"/>
      <c r="BQ506" s="132"/>
      <c r="BR506" s="132"/>
      <c r="BS506" s="132"/>
      <c r="BT506" s="132"/>
      <c r="BU506" s="132"/>
      <c r="BV506" s="132"/>
      <c r="BW506" s="132"/>
      <c r="BX506" s="132"/>
      <c r="BY506" s="132"/>
      <c r="BZ506" s="132"/>
      <c r="CA506" s="132"/>
      <c r="CB506" s="132"/>
      <c r="CC506" s="132"/>
      <c r="CD506" s="132"/>
      <c r="CE506" s="132"/>
      <c r="CF506" s="132"/>
    </row>
    <row r="507" spans="1:84" ht="15.75" customHeight="1">
      <c r="A507" s="134"/>
      <c r="B507" s="132"/>
      <c r="C507" s="132"/>
      <c r="D507" s="132"/>
      <c r="E507" s="132"/>
      <c r="F507" s="132"/>
      <c r="G507" s="133"/>
      <c r="H507" s="133"/>
      <c r="I507" s="133"/>
      <c r="J507" s="133"/>
      <c r="K507" s="133"/>
      <c r="L507" s="133"/>
      <c r="M507" s="133"/>
      <c r="N507" s="133"/>
      <c r="O507" s="133"/>
      <c r="P507" s="133"/>
      <c r="Q507" s="133"/>
      <c r="R507" s="133"/>
      <c r="S507" s="133"/>
      <c r="T507" s="133"/>
      <c r="U507" s="133"/>
      <c r="V507" s="133"/>
      <c r="W507" s="133"/>
      <c r="X507" s="133"/>
      <c r="Y507" s="133"/>
      <c r="Z507" s="133"/>
      <c r="AA507" s="133"/>
      <c r="AB507" s="133"/>
      <c r="AC507" s="133"/>
      <c r="AD507" s="133"/>
      <c r="AE507" s="133"/>
      <c r="AF507" s="133"/>
      <c r="AG507" s="133"/>
      <c r="AH507" s="133"/>
      <c r="AI507" s="133"/>
      <c r="AJ507" s="133"/>
      <c r="AK507" s="133"/>
      <c r="AL507" s="133"/>
      <c r="AM507" s="133"/>
      <c r="AN507" s="133"/>
      <c r="AO507" s="133"/>
      <c r="AP507" s="133"/>
      <c r="AQ507" s="133"/>
      <c r="AR507" s="133"/>
      <c r="AS507" s="133"/>
      <c r="AT507" s="133"/>
      <c r="AU507" s="133"/>
      <c r="AV507" s="133"/>
      <c r="AW507" s="133"/>
      <c r="AX507" s="133"/>
      <c r="AY507" s="133"/>
      <c r="AZ507" s="133"/>
      <c r="BA507" s="133"/>
      <c r="BB507" s="133"/>
      <c r="BC507" s="132"/>
      <c r="BD507" s="132"/>
      <c r="BE507" s="132"/>
      <c r="BF507" s="132"/>
      <c r="BG507" s="132"/>
      <c r="BH507" s="132"/>
      <c r="BI507" s="132"/>
      <c r="BJ507" s="132"/>
      <c r="BK507" s="132"/>
      <c r="BL507" s="132"/>
      <c r="BM507" s="132"/>
      <c r="BN507" s="132"/>
      <c r="BO507" s="132"/>
      <c r="BP507" s="132"/>
      <c r="BQ507" s="132"/>
      <c r="BR507" s="132"/>
      <c r="BS507" s="132"/>
      <c r="BT507" s="132"/>
      <c r="BU507" s="132"/>
      <c r="BV507" s="132"/>
      <c r="BW507" s="132"/>
      <c r="BX507" s="132"/>
      <c r="BY507" s="132"/>
      <c r="BZ507" s="132"/>
      <c r="CA507" s="132"/>
      <c r="CB507" s="132"/>
      <c r="CC507" s="132"/>
      <c r="CD507" s="132"/>
      <c r="CE507" s="132"/>
      <c r="CF507" s="132"/>
    </row>
    <row r="508" spans="1:84" ht="15.75" customHeight="1">
      <c r="A508" s="134"/>
      <c r="B508" s="132"/>
      <c r="C508" s="132"/>
      <c r="D508" s="132"/>
      <c r="E508" s="132"/>
      <c r="F508" s="132"/>
      <c r="G508" s="133"/>
      <c r="H508" s="133"/>
      <c r="I508" s="133"/>
      <c r="J508" s="133"/>
      <c r="K508" s="133"/>
      <c r="L508" s="133"/>
      <c r="M508" s="133"/>
      <c r="N508" s="133"/>
      <c r="O508" s="133"/>
      <c r="P508" s="133"/>
      <c r="Q508" s="133"/>
      <c r="R508" s="133"/>
      <c r="S508" s="133"/>
      <c r="T508" s="133"/>
      <c r="U508" s="133"/>
      <c r="V508" s="133"/>
      <c r="W508" s="133"/>
      <c r="X508" s="133"/>
      <c r="Y508" s="133"/>
      <c r="Z508" s="133"/>
      <c r="AA508" s="133"/>
      <c r="AB508" s="133"/>
      <c r="AC508" s="133"/>
      <c r="AD508" s="133"/>
      <c r="AE508" s="133"/>
      <c r="AF508" s="133"/>
      <c r="AG508" s="133"/>
      <c r="AH508" s="133"/>
      <c r="AI508" s="133"/>
      <c r="AJ508" s="133"/>
      <c r="AK508" s="133"/>
      <c r="AL508" s="133"/>
      <c r="AM508" s="133"/>
      <c r="AN508" s="133"/>
      <c r="AO508" s="133"/>
      <c r="AP508" s="133"/>
      <c r="AQ508" s="133"/>
      <c r="AR508" s="133"/>
      <c r="AS508" s="133"/>
      <c r="AT508" s="133"/>
      <c r="AU508" s="133"/>
      <c r="AV508" s="133"/>
      <c r="AW508" s="133"/>
      <c r="AX508" s="133"/>
      <c r="AY508" s="133"/>
      <c r="AZ508" s="133"/>
      <c r="BA508" s="133"/>
      <c r="BB508" s="133"/>
      <c r="BC508" s="132"/>
      <c r="BD508" s="132"/>
      <c r="BE508" s="132"/>
      <c r="BF508" s="132"/>
      <c r="BG508" s="132"/>
      <c r="BH508" s="132"/>
      <c r="BI508" s="132"/>
      <c r="BJ508" s="132"/>
      <c r="BK508" s="132"/>
      <c r="BL508" s="132"/>
      <c r="BM508" s="132"/>
      <c r="BN508" s="132"/>
      <c r="BO508" s="132"/>
      <c r="BP508" s="132"/>
      <c r="BQ508" s="132"/>
      <c r="BR508" s="132"/>
      <c r="BS508" s="132"/>
      <c r="BT508" s="132"/>
      <c r="BU508" s="132"/>
      <c r="BV508" s="132"/>
      <c r="BW508" s="132"/>
      <c r="BX508" s="132"/>
      <c r="BY508" s="132"/>
      <c r="BZ508" s="132"/>
      <c r="CA508" s="132"/>
      <c r="CB508" s="132"/>
      <c r="CC508" s="132"/>
      <c r="CD508" s="132"/>
      <c r="CE508" s="132"/>
      <c r="CF508" s="132"/>
    </row>
    <row r="509" spans="1:84" ht="15.75" customHeight="1">
      <c r="A509" s="134"/>
      <c r="B509" s="132"/>
      <c r="C509" s="132"/>
      <c r="D509" s="132"/>
      <c r="E509" s="132"/>
      <c r="F509" s="132"/>
      <c r="G509" s="133"/>
      <c r="H509" s="133"/>
      <c r="I509" s="133"/>
      <c r="J509" s="133"/>
      <c r="K509" s="133"/>
      <c r="L509" s="133"/>
      <c r="M509" s="133"/>
      <c r="N509" s="133"/>
      <c r="O509" s="133"/>
      <c r="P509" s="133"/>
      <c r="Q509" s="133"/>
      <c r="R509" s="133"/>
      <c r="S509" s="133"/>
      <c r="T509" s="133"/>
      <c r="U509" s="133"/>
      <c r="V509" s="133"/>
      <c r="W509" s="133"/>
      <c r="X509" s="133"/>
      <c r="Y509" s="133"/>
      <c r="Z509" s="133"/>
      <c r="AA509" s="133"/>
      <c r="AB509" s="133"/>
      <c r="AC509" s="133"/>
      <c r="AD509" s="133"/>
      <c r="AE509" s="133"/>
      <c r="AF509" s="133"/>
      <c r="AG509" s="133"/>
      <c r="AH509" s="133"/>
      <c r="AI509" s="133"/>
      <c r="AJ509" s="133"/>
      <c r="AK509" s="133"/>
      <c r="AL509" s="133"/>
      <c r="AM509" s="133"/>
      <c r="AN509" s="133"/>
      <c r="AO509" s="133"/>
      <c r="AP509" s="133"/>
      <c r="AQ509" s="133"/>
      <c r="AR509" s="133"/>
      <c r="AS509" s="133"/>
      <c r="AT509" s="133"/>
      <c r="AU509" s="133"/>
      <c r="AV509" s="133"/>
      <c r="AW509" s="133"/>
      <c r="AX509" s="133"/>
      <c r="AY509" s="133"/>
      <c r="AZ509" s="133"/>
      <c r="BA509" s="133"/>
      <c r="BB509" s="133"/>
      <c r="BC509" s="132"/>
      <c r="BD509" s="132"/>
      <c r="BE509" s="132"/>
      <c r="BF509" s="132"/>
      <c r="BG509" s="132"/>
      <c r="BH509" s="132"/>
      <c r="BI509" s="132"/>
      <c r="BJ509" s="132"/>
      <c r="BK509" s="132"/>
      <c r="BL509" s="132"/>
      <c r="BM509" s="132"/>
      <c r="BN509" s="132"/>
      <c r="BO509" s="132"/>
      <c r="BP509" s="132"/>
      <c r="BQ509" s="132"/>
      <c r="BR509" s="132"/>
      <c r="BS509" s="132"/>
      <c r="BT509" s="132"/>
      <c r="BU509" s="132"/>
      <c r="BV509" s="132"/>
      <c r="BW509" s="132"/>
      <c r="BX509" s="132"/>
      <c r="BY509" s="132"/>
      <c r="BZ509" s="132"/>
      <c r="CA509" s="132"/>
      <c r="CB509" s="132"/>
      <c r="CC509" s="132"/>
      <c r="CD509" s="132"/>
      <c r="CE509" s="132"/>
      <c r="CF509" s="132"/>
    </row>
    <row r="510" spans="1:84" ht="15.75" customHeight="1">
      <c r="A510" s="134"/>
      <c r="B510" s="132"/>
      <c r="C510" s="132"/>
      <c r="D510" s="132"/>
      <c r="E510" s="132"/>
      <c r="F510" s="132"/>
      <c r="G510" s="133"/>
      <c r="H510" s="133"/>
      <c r="I510" s="133"/>
      <c r="J510" s="133"/>
      <c r="K510" s="133"/>
      <c r="L510" s="133"/>
      <c r="M510" s="133"/>
      <c r="N510" s="133"/>
      <c r="O510" s="133"/>
      <c r="P510" s="133"/>
      <c r="Q510" s="133"/>
      <c r="R510" s="133"/>
      <c r="S510" s="133"/>
      <c r="T510" s="133"/>
      <c r="U510" s="133"/>
      <c r="V510" s="133"/>
      <c r="W510" s="133"/>
      <c r="X510" s="133"/>
      <c r="Y510" s="133"/>
      <c r="Z510" s="133"/>
      <c r="AA510" s="133"/>
      <c r="AB510" s="133"/>
      <c r="AC510" s="133"/>
      <c r="AD510" s="133"/>
      <c r="AE510" s="133"/>
      <c r="AF510" s="133"/>
      <c r="AG510" s="133"/>
      <c r="AH510" s="133"/>
      <c r="AI510" s="133"/>
      <c r="AJ510" s="133"/>
      <c r="AK510" s="133"/>
      <c r="AL510" s="133"/>
      <c r="AM510" s="133"/>
      <c r="AN510" s="133"/>
      <c r="AO510" s="133"/>
      <c r="AP510" s="133"/>
      <c r="AQ510" s="133"/>
      <c r="AR510" s="133"/>
      <c r="AS510" s="133"/>
      <c r="AT510" s="133"/>
      <c r="AU510" s="133"/>
      <c r="AV510" s="133"/>
      <c r="AW510" s="133"/>
      <c r="AX510" s="133"/>
      <c r="AY510" s="133"/>
      <c r="AZ510" s="133"/>
      <c r="BA510" s="133"/>
      <c r="BB510" s="133"/>
      <c r="BC510" s="132"/>
      <c r="BD510" s="132"/>
      <c r="BE510" s="132"/>
      <c r="BF510" s="132"/>
      <c r="BG510" s="132"/>
      <c r="BH510" s="132"/>
      <c r="BI510" s="132"/>
      <c r="BJ510" s="132"/>
      <c r="BK510" s="132"/>
      <c r="BL510" s="132"/>
      <c r="BM510" s="132"/>
      <c r="BN510" s="132"/>
      <c r="BO510" s="132"/>
      <c r="BP510" s="132"/>
      <c r="BQ510" s="132"/>
      <c r="BR510" s="132"/>
      <c r="BS510" s="132"/>
      <c r="BT510" s="132"/>
      <c r="BU510" s="132"/>
      <c r="BV510" s="132"/>
      <c r="BW510" s="132"/>
      <c r="BX510" s="132"/>
      <c r="BY510" s="132"/>
      <c r="BZ510" s="132"/>
      <c r="CA510" s="132"/>
      <c r="CB510" s="132"/>
      <c r="CC510" s="132"/>
      <c r="CD510" s="132"/>
      <c r="CE510" s="132"/>
      <c r="CF510" s="132"/>
    </row>
    <row r="511" spans="1:84" ht="15.75" customHeight="1">
      <c r="A511" s="134"/>
      <c r="B511" s="132"/>
      <c r="C511" s="132"/>
      <c r="D511" s="132"/>
      <c r="E511" s="132"/>
      <c r="F511" s="132"/>
      <c r="G511" s="133"/>
      <c r="H511" s="133"/>
      <c r="I511" s="133"/>
      <c r="J511" s="133"/>
      <c r="K511" s="133"/>
      <c r="L511" s="133"/>
      <c r="M511" s="133"/>
      <c r="N511" s="133"/>
      <c r="O511" s="133"/>
      <c r="P511" s="133"/>
      <c r="Q511" s="133"/>
      <c r="R511" s="133"/>
      <c r="S511" s="133"/>
      <c r="T511" s="133"/>
      <c r="U511" s="133"/>
      <c r="V511" s="133"/>
      <c r="W511" s="133"/>
      <c r="X511" s="133"/>
      <c r="Y511" s="133"/>
      <c r="Z511" s="133"/>
      <c r="AA511" s="133"/>
      <c r="AB511" s="133"/>
      <c r="AC511" s="133"/>
      <c r="AD511" s="133"/>
      <c r="AE511" s="133"/>
      <c r="AF511" s="133"/>
      <c r="AG511" s="133"/>
      <c r="AH511" s="133"/>
      <c r="AI511" s="133"/>
      <c r="AJ511" s="133"/>
      <c r="AK511" s="133"/>
      <c r="AL511" s="133"/>
      <c r="AM511" s="133"/>
      <c r="AN511" s="133"/>
      <c r="AO511" s="133"/>
      <c r="AP511" s="133"/>
      <c r="AQ511" s="133"/>
      <c r="AR511" s="133"/>
      <c r="AS511" s="133"/>
      <c r="AT511" s="133"/>
      <c r="AU511" s="133"/>
      <c r="AV511" s="133"/>
      <c r="AW511" s="133"/>
      <c r="AX511" s="133"/>
      <c r="AY511" s="133"/>
      <c r="AZ511" s="133"/>
      <c r="BA511" s="133"/>
      <c r="BB511" s="133"/>
      <c r="BC511" s="132"/>
      <c r="BD511" s="132"/>
      <c r="BE511" s="132"/>
      <c r="BF511" s="132"/>
      <c r="BG511" s="132"/>
      <c r="BH511" s="132"/>
      <c r="BI511" s="132"/>
      <c r="BJ511" s="132"/>
      <c r="BK511" s="132"/>
      <c r="BL511" s="132"/>
      <c r="BM511" s="132"/>
      <c r="BN511" s="132"/>
      <c r="BO511" s="132"/>
      <c r="BP511" s="132"/>
      <c r="BQ511" s="132"/>
      <c r="BR511" s="132"/>
      <c r="BS511" s="132"/>
      <c r="BT511" s="132"/>
      <c r="BU511" s="132"/>
      <c r="BV511" s="132"/>
      <c r="BW511" s="132"/>
      <c r="BX511" s="132"/>
      <c r="BY511" s="132"/>
      <c r="BZ511" s="132"/>
      <c r="CA511" s="132"/>
      <c r="CB511" s="132"/>
      <c r="CC511" s="132"/>
      <c r="CD511" s="132"/>
      <c r="CE511" s="132"/>
      <c r="CF511" s="132"/>
    </row>
    <row r="512" spans="1:84" ht="15.75" customHeight="1">
      <c r="A512" s="134"/>
      <c r="B512" s="132"/>
      <c r="C512" s="132"/>
      <c r="D512" s="132"/>
      <c r="E512" s="132"/>
      <c r="F512" s="132"/>
      <c r="G512" s="133"/>
      <c r="H512" s="133"/>
      <c r="I512" s="133"/>
      <c r="J512" s="133"/>
      <c r="K512" s="133"/>
      <c r="L512" s="133"/>
      <c r="M512" s="133"/>
      <c r="N512" s="133"/>
      <c r="O512" s="133"/>
      <c r="P512" s="133"/>
      <c r="Q512" s="133"/>
      <c r="R512" s="133"/>
      <c r="S512" s="133"/>
      <c r="T512" s="133"/>
      <c r="U512" s="133"/>
      <c r="V512" s="133"/>
      <c r="W512" s="133"/>
      <c r="X512" s="133"/>
      <c r="Y512" s="133"/>
      <c r="Z512" s="133"/>
      <c r="AA512" s="133"/>
      <c r="AB512" s="133"/>
      <c r="AC512" s="133"/>
      <c r="AD512" s="133"/>
      <c r="AE512" s="133"/>
      <c r="AF512" s="133"/>
      <c r="AG512" s="133"/>
      <c r="AH512" s="133"/>
      <c r="AI512" s="133"/>
      <c r="AJ512" s="133"/>
      <c r="AK512" s="133"/>
      <c r="AL512" s="133"/>
      <c r="AM512" s="133"/>
      <c r="AN512" s="133"/>
      <c r="AO512" s="133"/>
      <c r="AP512" s="133"/>
      <c r="AQ512" s="133"/>
      <c r="AR512" s="133"/>
      <c r="AS512" s="133"/>
      <c r="AT512" s="133"/>
      <c r="AU512" s="133"/>
      <c r="AV512" s="133"/>
      <c r="AW512" s="133"/>
      <c r="AX512" s="133"/>
      <c r="AY512" s="133"/>
      <c r="AZ512" s="133"/>
      <c r="BA512" s="133"/>
      <c r="BB512" s="133"/>
      <c r="BC512" s="132"/>
      <c r="BD512" s="132"/>
      <c r="BE512" s="132"/>
      <c r="BF512" s="132"/>
      <c r="BG512" s="132"/>
      <c r="BH512" s="132"/>
      <c r="BI512" s="132"/>
      <c r="BJ512" s="132"/>
      <c r="BK512" s="132"/>
      <c r="BL512" s="132"/>
      <c r="BM512" s="132"/>
      <c r="BN512" s="132"/>
      <c r="BO512" s="132"/>
      <c r="BP512" s="132"/>
      <c r="BQ512" s="132"/>
      <c r="BR512" s="132"/>
      <c r="BS512" s="132"/>
      <c r="BT512" s="132"/>
      <c r="BU512" s="132"/>
      <c r="BV512" s="132"/>
      <c r="BW512" s="132"/>
      <c r="BX512" s="132"/>
      <c r="BY512" s="132"/>
      <c r="BZ512" s="132"/>
      <c r="CA512" s="132"/>
      <c r="CB512" s="132"/>
      <c r="CC512" s="132"/>
      <c r="CD512" s="132"/>
      <c r="CE512" s="132"/>
      <c r="CF512" s="132"/>
    </row>
    <row r="513" spans="1:84" ht="15.75" customHeight="1">
      <c r="A513" s="134"/>
      <c r="B513" s="132"/>
      <c r="C513" s="132"/>
      <c r="D513" s="132"/>
      <c r="E513" s="132"/>
      <c r="F513" s="132"/>
      <c r="G513" s="133"/>
      <c r="H513" s="133"/>
      <c r="I513" s="133"/>
      <c r="J513" s="133"/>
      <c r="K513" s="133"/>
      <c r="L513" s="133"/>
      <c r="M513" s="133"/>
      <c r="N513" s="133"/>
      <c r="O513" s="133"/>
      <c r="P513" s="133"/>
      <c r="Q513" s="133"/>
      <c r="R513" s="133"/>
      <c r="S513" s="133"/>
      <c r="T513" s="133"/>
      <c r="U513" s="133"/>
      <c r="V513" s="133"/>
      <c r="W513" s="133"/>
      <c r="X513" s="133"/>
      <c r="Y513" s="133"/>
      <c r="Z513" s="133"/>
      <c r="AA513" s="133"/>
      <c r="AB513" s="133"/>
      <c r="AC513" s="133"/>
      <c r="AD513" s="133"/>
      <c r="AE513" s="133"/>
      <c r="AF513" s="133"/>
      <c r="AG513" s="133"/>
      <c r="AH513" s="133"/>
      <c r="AI513" s="133"/>
      <c r="AJ513" s="133"/>
      <c r="AK513" s="133"/>
      <c r="AL513" s="133"/>
      <c r="AM513" s="133"/>
      <c r="AN513" s="133"/>
      <c r="AO513" s="133"/>
      <c r="AP513" s="133"/>
      <c r="AQ513" s="133"/>
      <c r="AR513" s="133"/>
      <c r="AS513" s="133"/>
      <c r="AT513" s="133"/>
      <c r="AU513" s="133"/>
      <c r="AV513" s="133"/>
      <c r="AW513" s="133"/>
      <c r="AX513" s="133"/>
      <c r="AY513" s="133"/>
      <c r="AZ513" s="133"/>
      <c r="BA513" s="133"/>
      <c r="BB513" s="133"/>
      <c r="BC513" s="132"/>
      <c r="BD513" s="132"/>
      <c r="BE513" s="132"/>
      <c r="BF513" s="132"/>
      <c r="BG513" s="132"/>
      <c r="BH513" s="132"/>
      <c r="BI513" s="132"/>
      <c r="BJ513" s="132"/>
      <c r="BK513" s="132"/>
      <c r="BL513" s="132"/>
      <c r="BM513" s="132"/>
      <c r="BN513" s="132"/>
      <c r="BO513" s="132"/>
      <c r="BP513" s="132"/>
      <c r="BQ513" s="132"/>
      <c r="BR513" s="132"/>
      <c r="BS513" s="132"/>
      <c r="BT513" s="132"/>
      <c r="BU513" s="132"/>
      <c r="BV513" s="132"/>
      <c r="BW513" s="132"/>
      <c r="BX513" s="132"/>
      <c r="BY513" s="132"/>
      <c r="BZ513" s="132"/>
      <c r="CA513" s="132"/>
      <c r="CB513" s="132"/>
      <c r="CC513" s="132"/>
      <c r="CD513" s="132"/>
      <c r="CE513" s="132"/>
      <c r="CF513" s="132"/>
    </row>
    <row r="514" spans="1:84" ht="15.75" customHeight="1">
      <c r="A514" s="134"/>
      <c r="B514" s="132"/>
      <c r="C514" s="132"/>
      <c r="D514" s="132"/>
      <c r="E514" s="132"/>
      <c r="F514" s="132"/>
      <c r="G514" s="133"/>
      <c r="H514" s="133"/>
      <c r="I514" s="133"/>
      <c r="J514" s="133"/>
      <c r="K514" s="133"/>
      <c r="L514" s="133"/>
      <c r="M514" s="133"/>
      <c r="N514" s="133"/>
      <c r="O514" s="133"/>
      <c r="P514" s="133"/>
      <c r="Q514" s="133"/>
      <c r="R514" s="133"/>
      <c r="S514" s="133"/>
      <c r="T514" s="133"/>
      <c r="U514" s="133"/>
      <c r="V514" s="133"/>
      <c r="W514" s="133"/>
      <c r="X514" s="133"/>
      <c r="Y514" s="133"/>
      <c r="Z514" s="133"/>
      <c r="AA514" s="133"/>
      <c r="AB514" s="133"/>
      <c r="AC514" s="133"/>
      <c r="AD514" s="133"/>
      <c r="AE514" s="133"/>
      <c r="AF514" s="133"/>
      <c r="AG514" s="133"/>
      <c r="AH514" s="133"/>
      <c r="AI514" s="133"/>
      <c r="AJ514" s="133"/>
      <c r="AK514" s="133"/>
      <c r="AL514" s="133"/>
      <c r="AM514" s="133"/>
      <c r="AN514" s="133"/>
      <c r="AO514" s="133"/>
      <c r="AP514" s="133"/>
      <c r="AQ514" s="133"/>
      <c r="AR514" s="133"/>
      <c r="AS514" s="133"/>
      <c r="AT514" s="133"/>
      <c r="AU514" s="133"/>
      <c r="AV514" s="133"/>
      <c r="AW514" s="133"/>
      <c r="AX514" s="133"/>
      <c r="AY514" s="133"/>
      <c r="AZ514" s="133"/>
      <c r="BA514" s="133"/>
      <c r="BB514" s="133"/>
      <c r="BC514" s="132"/>
      <c r="BD514" s="132"/>
      <c r="BE514" s="132"/>
      <c r="BF514" s="132"/>
      <c r="BG514" s="132"/>
      <c r="BH514" s="132"/>
      <c r="BI514" s="132"/>
      <c r="BJ514" s="132"/>
      <c r="BK514" s="132"/>
      <c r="BL514" s="132"/>
      <c r="BM514" s="132"/>
      <c r="BN514" s="132"/>
      <c r="BO514" s="132"/>
      <c r="BP514" s="132"/>
      <c r="BQ514" s="132"/>
      <c r="BR514" s="132"/>
      <c r="BS514" s="132"/>
      <c r="BT514" s="132"/>
      <c r="BU514" s="132"/>
      <c r="BV514" s="132"/>
      <c r="BW514" s="132"/>
      <c r="BX514" s="132"/>
      <c r="BY514" s="132"/>
      <c r="BZ514" s="132"/>
      <c r="CA514" s="132"/>
      <c r="CB514" s="132"/>
      <c r="CC514" s="132"/>
      <c r="CD514" s="132"/>
      <c r="CE514" s="132"/>
      <c r="CF514" s="132"/>
    </row>
    <row r="515" spans="1:84" ht="15.75" customHeight="1">
      <c r="A515" s="134"/>
      <c r="B515" s="132"/>
      <c r="C515" s="132"/>
      <c r="D515" s="132"/>
      <c r="E515" s="132"/>
      <c r="F515" s="132"/>
      <c r="G515" s="133"/>
      <c r="H515" s="133"/>
      <c r="I515" s="133"/>
      <c r="J515" s="133"/>
      <c r="K515" s="133"/>
      <c r="L515" s="133"/>
      <c r="M515" s="133"/>
      <c r="N515" s="133"/>
      <c r="O515" s="133"/>
      <c r="P515" s="133"/>
      <c r="Q515" s="133"/>
      <c r="R515" s="133"/>
      <c r="S515" s="133"/>
      <c r="T515" s="133"/>
      <c r="U515" s="133"/>
      <c r="V515" s="133"/>
      <c r="W515" s="133"/>
      <c r="X515" s="133"/>
      <c r="Y515" s="133"/>
      <c r="Z515" s="133"/>
      <c r="AA515" s="133"/>
      <c r="AB515" s="133"/>
      <c r="AC515" s="133"/>
      <c r="AD515" s="133"/>
      <c r="AE515" s="133"/>
      <c r="AF515" s="133"/>
      <c r="AG515" s="133"/>
      <c r="AH515" s="133"/>
      <c r="AI515" s="133"/>
      <c r="AJ515" s="133"/>
      <c r="AK515" s="133"/>
      <c r="AL515" s="133"/>
      <c r="AM515" s="133"/>
      <c r="AN515" s="133"/>
      <c r="AO515" s="133"/>
      <c r="AP515" s="133"/>
      <c r="AQ515" s="133"/>
      <c r="AR515" s="133"/>
      <c r="AS515" s="133"/>
      <c r="AT515" s="133"/>
      <c r="AU515" s="133"/>
      <c r="AV515" s="133"/>
      <c r="AW515" s="133"/>
      <c r="AX515" s="133"/>
      <c r="AY515" s="133"/>
      <c r="AZ515" s="133"/>
      <c r="BA515" s="133"/>
      <c r="BB515" s="133"/>
      <c r="BC515" s="132"/>
      <c r="BD515" s="132"/>
      <c r="BE515" s="132"/>
      <c r="BF515" s="132"/>
      <c r="BG515" s="132"/>
      <c r="BH515" s="132"/>
      <c r="BI515" s="132"/>
      <c r="BJ515" s="132"/>
      <c r="BK515" s="132"/>
      <c r="BL515" s="132"/>
      <c r="BM515" s="132"/>
      <c r="BN515" s="132"/>
      <c r="BO515" s="132"/>
      <c r="BP515" s="132"/>
      <c r="BQ515" s="132"/>
      <c r="BR515" s="132"/>
      <c r="BS515" s="132"/>
      <c r="BT515" s="132"/>
      <c r="BU515" s="132"/>
      <c r="BV515" s="132"/>
      <c r="BW515" s="132"/>
      <c r="BX515" s="132"/>
      <c r="BY515" s="132"/>
      <c r="BZ515" s="132"/>
      <c r="CA515" s="132"/>
      <c r="CB515" s="132"/>
      <c r="CC515" s="132"/>
      <c r="CD515" s="132"/>
      <c r="CE515" s="132"/>
      <c r="CF515" s="132"/>
    </row>
    <row r="516" spans="1:84" ht="15.75" customHeight="1">
      <c r="A516" s="134"/>
      <c r="B516" s="132"/>
      <c r="C516" s="132"/>
      <c r="D516" s="132"/>
      <c r="E516" s="132"/>
      <c r="F516" s="132"/>
      <c r="G516" s="133"/>
      <c r="H516" s="133"/>
      <c r="I516" s="133"/>
      <c r="J516" s="133"/>
      <c r="K516" s="133"/>
      <c r="L516" s="133"/>
      <c r="M516" s="133"/>
      <c r="N516" s="133"/>
      <c r="O516" s="133"/>
      <c r="P516" s="133"/>
      <c r="Q516" s="133"/>
      <c r="R516" s="133"/>
      <c r="S516" s="133"/>
      <c r="T516" s="133"/>
      <c r="U516" s="133"/>
      <c r="V516" s="133"/>
      <c r="W516" s="133"/>
      <c r="X516" s="133"/>
      <c r="Y516" s="133"/>
      <c r="Z516" s="133"/>
      <c r="AA516" s="133"/>
      <c r="AB516" s="133"/>
      <c r="AC516" s="133"/>
      <c r="AD516" s="133"/>
      <c r="AE516" s="133"/>
      <c r="AF516" s="133"/>
      <c r="AG516" s="133"/>
      <c r="AH516" s="133"/>
      <c r="AI516" s="133"/>
      <c r="AJ516" s="133"/>
      <c r="AK516" s="133"/>
      <c r="AL516" s="133"/>
      <c r="AM516" s="133"/>
      <c r="AN516" s="133"/>
      <c r="AO516" s="133"/>
      <c r="AP516" s="133"/>
      <c r="AQ516" s="133"/>
      <c r="AR516" s="133"/>
      <c r="AS516" s="133"/>
      <c r="AT516" s="133"/>
      <c r="AU516" s="133"/>
      <c r="AV516" s="133"/>
      <c r="AW516" s="133"/>
      <c r="AX516" s="133"/>
      <c r="AY516" s="133"/>
      <c r="AZ516" s="133"/>
      <c r="BA516" s="133"/>
      <c r="BB516" s="133"/>
      <c r="BC516" s="132"/>
      <c r="BD516" s="132"/>
      <c r="BE516" s="132"/>
      <c r="BF516" s="132"/>
      <c r="BG516" s="132"/>
      <c r="BH516" s="132"/>
      <c r="BI516" s="132"/>
      <c r="BJ516" s="132"/>
      <c r="BK516" s="132"/>
      <c r="BL516" s="132"/>
      <c r="BM516" s="132"/>
      <c r="BN516" s="132"/>
      <c r="BO516" s="132"/>
      <c r="BP516" s="132"/>
      <c r="BQ516" s="132"/>
      <c r="BR516" s="132"/>
      <c r="BS516" s="132"/>
      <c r="BT516" s="132"/>
      <c r="BU516" s="132"/>
      <c r="BV516" s="132"/>
      <c r="BW516" s="132"/>
      <c r="BX516" s="132"/>
      <c r="BY516" s="132"/>
      <c r="BZ516" s="132"/>
      <c r="CA516" s="132"/>
      <c r="CB516" s="132"/>
      <c r="CC516" s="132"/>
      <c r="CD516" s="132"/>
      <c r="CE516" s="132"/>
      <c r="CF516" s="132"/>
    </row>
    <row r="517" spans="1:84" ht="15.75" customHeight="1">
      <c r="A517" s="134"/>
      <c r="B517" s="132"/>
      <c r="C517" s="132"/>
      <c r="D517" s="132"/>
      <c r="E517" s="132"/>
      <c r="F517" s="132"/>
      <c r="G517" s="133"/>
      <c r="H517" s="133"/>
      <c r="I517" s="133"/>
      <c r="J517" s="133"/>
      <c r="K517" s="133"/>
      <c r="L517" s="133"/>
      <c r="M517" s="133"/>
      <c r="N517" s="133"/>
      <c r="O517" s="133"/>
      <c r="P517" s="133"/>
      <c r="Q517" s="133"/>
      <c r="R517" s="133"/>
      <c r="S517" s="133"/>
      <c r="T517" s="133"/>
      <c r="U517" s="133"/>
      <c r="V517" s="133"/>
      <c r="W517" s="133"/>
      <c r="X517" s="133"/>
      <c r="Y517" s="133"/>
      <c r="Z517" s="133"/>
      <c r="AA517" s="133"/>
      <c r="AB517" s="133"/>
      <c r="AC517" s="133"/>
      <c r="AD517" s="133"/>
      <c r="AE517" s="133"/>
      <c r="AF517" s="133"/>
      <c r="AG517" s="133"/>
      <c r="AH517" s="133"/>
      <c r="AI517" s="133"/>
      <c r="AJ517" s="133"/>
      <c r="AK517" s="133"/>
      <c r="AL517" s="133"/>
      <c r="AM517" s="133"/>
      <c r="AN517" s="133"/>
      <c r="AO517" s="133"/>
      <c r="AP517" s="133"/>
      <c r="AQ517" s="133"/>
      <c r="AR517" s="133"/>
      <c r="AS517" s="133"/>
      <c r="AT517" s="133"/>
      <c r="AU517" s="133"/>
      <c r="AV517" s="133"/>
      <c r="AW517" s="133"/>
      <c r="AX517" s="133"/>
      <c r="AY517" s="133"/>
      <c r="AZ517" s="133"/>
      <c r="BA517" s="133"/>
      <c r="BB517" s="133"/>
      <c r="BC517" s="132"/>
      <c r="BD517" s="132"/>
      <c r="BE517" s="132"/>
      <c r="BF517" s="132"/>
      <c r="BG517" s="132"/>
      <c r="BH517" s="132"/>
      <c r="BI517" s="132"/>
      <c r="BJ517" s="132"/>
      <c r="BK517" s="132"/>
      <c r="BL517" s="132"/>
      <c r="BM517" s="132"/>
      <c r="BN517" s="132"/>
      <c r="BO517" s="132"/>
      <c r="BP517" s="132"/>
      <c r="BQ517" s="132"/>
      <c r="BR517" s="132"/>
      <c r="BS517" s="132"/>
      <c r="BT517" s="132"/>
      <c r="BU517" s="132"/>
      <c r="BV517" s="132"/>
      <c r="BW517" s="132"/>
      <c r="BX517" s="132"/>
      <c r="BY517" s="132"/>
      <c r="BZ517" s="132"/>
      <c r="CA517" s="132"/>
      <c r="CB517" s="132"/>
      <c r="CC517" s="132"/>
      <c r="CD517" s="132"/>
      <c r="CE517" s="132"/>
      <c r="CF517" s="132"/>
    </row>
    <row r="518" spans="1:84" ht="15.75" customHeight="1">
      <c r="A518" s="134"/>
      <c r="B518" s="132"/>
      <c r="C518" s="132"/>
      <c r="D518" s="132"/>
      <c r="E518" s="132"/>
      <c r="F518" s="132"/>
      <c r="G518" s="133"/>
      <c r="H518" s="133"/>
      <c r="I518" s="133"/>
      <c r="J518" s="133"/>
      <c r="K518" s="133"/>
      <c r="L518" s="133"/>
      <c r="M518" s="133"/>
      <c r="N518" s="133"/>
      <c r="O518" s="133"/>
      <c r="P518" s="133"/>
      <c r="Q518" s="133"/>
      <c r="R518" s="133"/>
      <c r="S518" s="133"/>
      <c r="T518" s="133"/>
      <c r="U518" s="133"/>
      <c r="V518" s="133"/>
      <c r="W518" s="133"/>
      <c r="X518" s="133"/>
      <c r="Y518" s="133"/>
      <c r="Z518" s="133"/>
      <c r="AA518" s="133"/>
      <c r="AB518" s="133"/>
      <c r="AC518" s="133"/>
      <c r="AD518" s="133"/>
      <c r="AE518" s="133"/>
      <c r="AF518" s="133"/>
      <c r="AG518" s="133"/>
      <c r="AH518" s="133"/>
      <c r="AI518" s="133"/>
      <c r="AJ518" s="133"/>
      <c r="AK518" s="133"/>
      <c r="AL518" s="133"/>
      <c r="AM518" s="133"/>
      <c r="AN518" s="133"/>
      <c r="AO518" s="133"/>
      <c r="AP518" s="133"/>
      <c r="AQ518" s="133"/>
      <c r="AR518" s="133"/>
      <c r="AS518" s="133"/>
      <c r="AT518" s="133"/>
      <c r="AU518" s="133"/>
      <c r="AV518" s="133"/>
      <c r="AW518" s="133"/>
      <c r="AX518" s="133"/>
      <c r="AY518" s="133"/>
      <c r="AZ518" s="133"/>
      <c r="BA518" s="133"/>
      <c r="BB518" s="133"/>
      <c r="BC518" s="132"/>
      <c r="BD518" s="132"/>
      <c r="BE518" s="132"/>
      <c r="BF518" s="132"/>
      <c r="BG518" s="132"/>
      <c r="BH518" s="132"/>
      <c r="BI518" s="132"/>
      <c r="BJ518" s="132"/>
      <c r="BK518" s="132"/>
      <c r="BL518" s="132"/>
      <c r="BM518" s="132"/>
      <c r="BN518" s="132"/>
      <c r="BO518" s="132"/>
      <c r="BP518" s="132"/>
      <c r="BQ518" s="132"/>
      <c r="BR518" s="132"/>
      <c r="BS518" s="132"/>
      <c r="BT518" s="132"/>
      <c r="BU518" s="132"/>
      <c r="BV518" s="132"/>
      <c r="BW518" s="132"/>
      <c r="BX518" s="132"/>
      <c r="BY518" s="132"/>
      <c r="BZ518" s="132"/>
      <c r="CA518" s="132"/>
      <c r="CB518" s="132"/>
      <c r="CC518" s="132"/>
      <c r="CD518" s="132"/>
      <c r="CE518" s="132"/>
      <c r="CF518" s="132"/>
    </row>
    <row r="519" spans="1:84" ht="15.75" customHeight="1">
      <c r="A519" s="134"/>
      <c r="B519" s="132"/>
      <c r="C519" s="132"/>
      <c r="D519" s="132"/>
      <c r="E519" s="132"/>
      <c r="F519" s="132"/>
      <c r="G519" s="133"/>
      <c r="H519" s="133"/>
      <c r="I519" s="133"/>
      <c r="J519" s="133"/>
      <c r="K519" s="133"/>
      <c r="L519" s="133"/>
      <c r="M519" s="133"/>
      <c r="N519" s="133"/>
      <c r="O519" s="133"/>
      <c r="P519" s="133"/>
      <c r="Q519" s="133"/>
      <c r="R519" s="133"/>
      <c r="S519" s="133"/>
      <c r="T519" s="133"/>
      <c r="U519" s="133"/>
      <c r="V519" s="133"/>
      <c r="W519" s="133"/>
      <c r="X519" s="133"/>
      <c r="Y519" s="133"/>
      <c r="Z519" s="133"/>
      <c r="AA519" s="133"/>
      <c r="AB519" s="133"/>
      <c r="AC519" s="133"/>
      <c r="AD519" s="133"/>
      <c r="AE519" s="133"/>
      <c r="AF519" s="133"/>
      <c r="AG519" s="133"/>
      <c r="AH519" s="133"/>
      <c r="AI519" s="133"/>
      <c r="AJ519" s="133"/>
      <c r="AK519" s="133"/>
      <c r="AL519" s="133"/>
      <c r="AM519" s="133"/>
      <c r="AN519" s="133"/>
      <c r="AO519" s="133"/>
      <c r="AP519" s="133"/>
      <c r="AQ519" s="133"/>
      <c r="AR519" s="133"/>
      <c r="AS519" s="133"/>
      <c r="AT519" s="133"/>
      <c r="AU519" s="133"/>
      <c r="AV519" s="133"/>
      <c r="AW519" s="133"/>
      <c r="AX519" s="133"/>
      <c r="AY519" s="133"/>
      <c r="AZ519" s="133"/>
      <c r="BA519" s="133"/>
      <c r="BB519" s="133"/>
      <c r="BC519" s="132"/>
      <c r="BD519" s="132"/>
      <c r="BE519" s="132"/>
      <c r="BF519" s="132"/>
      <c r="BG519" s="132"/>
      <c r="BH519" s="132"/>
      <c r="BI519" s="132"/>
      <c r="BJ519" s="132"/>
      <c r="BK519" s="132"/>
      <c r="BL519" s="132"/>
      <c r="BM519" s="132"/>
      <c r="BN519" s="132"/>
      <c r="BO519" s="132"/>
      <c r="BP519" s="132"/>
      <c r="BQ519" s="132"/>
      <c r="BR519" s="132"/>
      <c r="BS519" s="132"/>
      <c r="BT519" s="132"/>
      <c r="BU519" s="132"/>
      <c r="BV519" s="132"/>
      <c r="BW519" s="132"/>
      <c r="BX519" s="132"/>
      <c r="BY519" s="132"/>
      <c r="BZ519" s="132"/>
      <c r="CA519" s="132"/>
      <c r="CB519" s="132"/>
      <c r="CC519" s="132"/>
      <c r="CD519" s="132"/>
      <c r="CE519" s="132"/>
      <c r="CF519" s="132"/>
    </row>
    <row r="520" spans="1:84" ht="15.75" customHeight="1">
      <c r="A520" s="134"/>
      <c r="B520" s="132"/>
      <c r="C520" s="132"/>
      <c r="D520" s="132"/>
      <c r="E520" s="132"/>
      <c r="F520" s="132"/>
      <c r="G520" s="133"/>
      <c r="H520" s="133"/>
      <c r="I520" s="133"/>
      <c r="J520" s="133"/>
      <c r="K520" s="133"/>
      <c r="L520" s="133"/>
      <c r="M520" s="133"/>
      <c r="N520" s="133"/>
      <c r="O520" s="133"/>
      <c r="P520" s="133"/>
      <c r="Q520" s="133"/>
      <c r="R520" s="133"/>
      <c r="S520" s="133"/>
      <c r="T520" s="133"/>
      <c r="U520" s="133"/>
      <c r="V520" s="133"/>
      <c r="W520" s="133"/>
      <c r="X520" s="133"/>
      <c r="Y520" s="133"/>
      <c r="Z520" s="133"/>
      <c r="AA520" s="133"/>
      <c r="AB520" s="133"/>
      <c r="AC520" s="133"/>
      <c r="AD520" s="133"/>
      <c r="AE520" s="133"/>
      <c r="AF520" s="133"/>
      <c r="AG520" s="133"/>
      <c r="AH520" s="133"/>
      <c r="AI520" s="133"/>
      <c r="AJ520" s="133"/>
      <c r="AK520" s="133"/>
      <c r="AL520" s="133"/>
      <c r="AM520" s="133"/>
      <c r="AN520" s="133"/>
      <c r="AO520" s="133"/>
      <c r="AP520" s="133"/>
      <c r="AQ520" s="133"/>
      <c r="AR520" s="133"/>
      <c r="AS520" s="133"/>
      <c r="AT520" s="133"/>
      <c r="AU520" s="133"/>
      <c r="AV520" s="133"/>
      <c r="AW520" s="133"/>
      <c r="AX520" s="133"/>
      <c r="AY520" s="133"/>
      <c r="AZ520" s="133"/>
      <c r="BA520" s="133"/>
      <c r="BB520" s="133"/>
      <c r="BC520" s="132"/>
      <c r="BD520" s="132"/>
      <c r="BE520" s="132"/>
      <c r="BF520" s="132"/>
      <c r="BG520" s="132"/>
      <c r="BH520" s="132"/>
      <c r="BI520" s="132"/>
      <c r="BJ520" s="132"/>
      <c r="BK520" s="132"/>
      <c r="BL520" s="132"/>
      <c r="BM520" s="132"/>
      <c r="BN520" s="132"/>
      <c r="BO520" s="132"/>
      <c r="BP520" s="132"/>
      <c r="BQ520" s="132"/>
      <c r="BR520" s="132"/>
      <c r="BS520" s="132"/>
      <c r="BT520" s="132"/>
      <c r="BU520" s="132"/>
      <c r="BV520" s="132"/>
      <c r="BW520" s="132"/>
      <c r="BX520" s="132"/>
      <c r="BY520" s="132"/>
      <c r="BZ520" s="132"/>
      <c r="CA520" s="132"/>
      <c r="CB520" s="132"/>
      <c r="CC520" s="132"/>
      <c r="CD520" s="132"/>
      <c r="CE520" s="132"/>
      <c r="CF520" s="132"/>
    </row>
    <row r="521" spans="1:84" ht="15.75" customHeight="1">
      <c r="A521" s="134"/>
      <c r="B521" s="132"/>
      <c r="C521" s="132"/>
      <c r="D521" s="132"/>
      <c r="E521" s="132"/>
      <c r="F521" s="132"/>
      <c r="G521" s="133"/>
      <c r="H521" s="133"/>
      <c r="I521" s="133"/>
      <c r="J521" s="133"/>
      <c r="K521" s="133"/>
      <c r="L521" s="133"/>
      <c r="M521" s="133"/>
      <c r="N521" s="133"/>
      <c r="O521" s="133"/>
      <c r="P521" s="133"/>
      <c r="Q521" s="133"/>
      <c r="R521" s="133"/>
      <c r="S521" s="133"/>
      <c r="T521" s="133"/>
      <c r="U521" s="133"/>
      <c r="V521" s="133"/>
      <c r="W521" s="133"/>
      <c r="X521" s="133"/>
      <c r="Y521" s="133"/>
      <c r="Z521" s="133"/>
      <c r="AA521" s="133"/>
      <c r="AB521" s="133"/>
      <c r="AC521" s="133"/>
      <c r="AD521" s="133"/>
      <c r="AE521" s="133"/>
      <c r="AF521" s="133"/>
      <c r="AG521" s="133"/>
      <c r="AH521" s="133"/>
      <c r="AI521" s="133"/>
      <c r="AJ521" s="133"/>
      <c r="AK521" s="133"/>
      <c r="AL521" s="133"/>
      <c r="AM521" s="133"/>
      <c r="AN521" s="133"/>
      <c r="AO521" s="133"/>
      <c r="AP521" s="133"/>
      <c r="AQ521" s="133"/>
      <c r="AR521" s="133"/>
      <c r="AS521" s="133"/>
      <c r="AT521" s="133"/>
      <c r="AU521" s="133"/>
      <c r="AV521" s="133"/>
      <c r="AW521" s="133"/>
      <c r="AX521" s="133"/>
      <c r="AY521" s="133"/>
      <c r="AZ521" s="133"/>
      <c r="BA521" s="133"/>
      <c r="BB521" s="133"/>
      <c r="BC521" s="132"/>
      <c r="BD521" s="132"/>
      <c r="BE521" s="132"/>
      <c r="BF521" s="132"/>
      <c r="BG521" s="132"/>
      <c r="BH521" s="132"/>
      <c r="BI521" s="132"/>
      <c r="BJ521" s="132"/>
      <c r="BK521" s="132"/>
      <c r="BL521" s="132"/>
      <c r="BM521" s="132"/>
      <c r="BN521" s="132"/>
      <c r="BO521" s="132"/>
      <c r="BP521" s="132"/>
      <c r="BQ521" s="132"/>
      <c r="BR521" s="132"/>
      <c r="BS521" s="132"/>
      <c r="BT521" s="132"/>
      <c r="BU521" s="132"/>
      <c r="BV521" s="132"/>
      <c r="BW521" s="132"/>
      <c r="BX521" s="132"/>
      <c r="BY521" s="132"/>
      <c r="BZ521" s="132"/>
      <c r="CA521" s="132"/>
      <c r="CB521" s="132"/>
      <c r="CC521" s="132"/>
      <c r="CD521" s="132"/>
      <c r="CE521" s="132"/>
      <c r="CF521" s="132"/>
    </row>
    <row r="522" spans="1:84" ht="15.75" customHeight="1">
      <c r="A522" s="134"/>
      <c r="B522" s="132"/>
      <c r="C522" s="132"/>
      <c r="D522" s="132"/>
      <c r="E522" s="132"/>
      <c r="F522" s="132"/>
      <c r="G522" s="133"/>
      <c r="H522" s="133"/>
      <c r="I522" s="133"/>
      <c r="J522" s="133"/>
      <c r="K522" s="133"/>
      <c r="L522" s="133"/>
      <c r="M522" s="133"/>
      <c r="N522" s="133"/>
      <c r="O522" s="133"/>
      <c r="P522" s="133"/>
      <c r="Q522" s="133"/>
      <c r="R522" s="133"/>
      <c r="S522" s="133"/>
      <c r="T522" s="133"/>
      <c r="U522" s="133"/>
      <c r="V522" s="133"/>
      <c r="W522" s="133"/>
      <c r="X522" s="133"/>
      <c r="Y522" s="133"/>
      <c r="Z522" s="133"/>
      <c r="AA522" s="133"/>
      <c r="AB522" s="133"/>
      <c r="AC522" s="133"/>
      <c r="AD522" s="133"/>
      <c r="AE522" s="133"/>
      <c r="AF522" s="133"/>
      <c r="AG522" s="133"/>
      <c r="AH522" s="133"/>
      <c r="AI522" s="133"/>
      <c r="AJ522" s="133"/>
      <c r="AK522" s="133"/>
      <c r="AL522" s="133"/>
      <c r="AM522" s="133"/>
      <c r="AN522" s="133"/>
      <c r="AO522" s="133"/>
      <c r="AP522" s="133"/>
      <c r="AQ522" s="133"/>
      <c r="AR522" s="133"/>
      <c r="AS522" s="133"/>
      <c r="AT522" s="133"/>
      <c r="AU522" s="133"/>
      <c r="AV522" s="133"/>
      <c r="AW522" s="133"/>
      <c r="AX522" s="133"/>
      <c r="AY522" s="133"/>
      <c r="AZ522" s="133"/>
      <c r="BA522" s="133"/>
      <c r="BB522" s="133"/>
      <c r="BC522" s="132"/>
      <c r="BD522" s="132"/>
      <c r="BE522" s="132"/>
      <c r="BF522" s="132"/>
      <c r="BG522" s="132"/>
      <c r="BH522" s="132"/>
      <c r="BI522" s="132"/>
      <c r="BJ522" s="132"/>
      <c r="BK522" s="132"/>
      <c r="BL522" s="132"/>
      <c r="BM522" s="132"/>
      <c r="BN522" s="132"/>
      <c r="BO522" s="132"/>
      <c r="BP522" s="132"/>
      <c r="BQ522" s="132"/>
      <c r="BR522" s="132"/>
      <c r="BS522" s="132"/>
      <c r="BT522" s="132"/>
      <c r="BU522" s="132"/>
      <c r="BV522" s="132"/>
      <c r="BW522" s="132"/>
      <c r="BX522" s="132"/>
      <c r="BY522" s="132"/>
      <c r="BZ522" s="132"/>
      <c r="CA522" s="132"/>
      <c r="CB522" s="132"/>
      <c r="CC522" s="132"/>
      <c r="CD522" s="132"/>
      <c r="CE522" s="132"/>
      <c r="CF522" s="132"/>
    </row>
    <row r="523" spans="1:84" ht="15.75" customHeight="1">
      <c r="A523" s="134"/>
      <c r="B523" s="132"/>
      <c r="C523" s="132"/>
      <c r="D523" s="132"/>
      <c r="E523" s="132"/>
      <c r="F523" s="132"/>
      <c r="G523" s="133"/>
      <c r="H523" s="133"/>
      <c r="I523" s="133"/>
      <c r="J523" s="133"/>
      <c r="K523" s="133"/>
      <c r="L523" s="133"/>
      <c r="M523" s="133"/>
      <c r="N523" s="133"/>
      <c r="O523" s="133"/>
      <c r="P523" s="133"/>
      <c r="Q523" s="133"/>
      <c r="R523" s="133"/>
      <c r="S523" s="133"/>
      <c r="T523" s="133"/>
      <c r="U523" s="133"/>
      <c r="V523" s="133"/>
      <c r="W523" s="133"/>
      <c r="X523" s="133"/>
      <c r="Y523" s="133"/>
      <c r="Z523" s="133"/>
      <c r="AA523" s="133"/>
      <c r="AB523" s="133"/>
      <c r="AC523" s="133"/>
      <c r="AD523" s="133"/>
      <c r="AE523" s="133"/>
      <c r="AF523" s="133"/>
      <c r="AG523" s="133"/>
      <c r="AH523" s="133"/>
      <c r="AI523" s="133"/>
      <c r="AJ523" s="133"/>
      <c r="AK523" s="133"/>
      <c r="AL523" s="133"/>
      <c r="AM523" s="133"/>
      <c r="AN523" s="133"/>
      <c r="AO523" s="133"/>
      <c r="AP523" s="133"/>
      <c r="AQ523" s="133"/>
      <c r="AR523" s="133"/>
      <c r="AS523" s="133"/>
      <c r="AT523" s="133"/>
      <c r="AU523" s="133"/>
      <c r="AV523" s="133"/>
      <c r="AW523" s="133"/>
      <c r="AX523" s="133"/>
      <c r="AY523" s="133"/>
      <c r="AZ523" s="133"/>
      <c r="BA523" s="133"/>
      <c r="BB523" s="133"/>
      <c r="BC523" s="132"/>
      <c r="BD523" s="132"/>
      <c r="BE523" s="132"/>
      <c r="BF523" s="132"/>
      <c r="BG523" s="132"/>
      <c r="BH523" s="132"/>
      <c r="BI523" s="132"/>
      <c r="BJ523" s="132"/>
      <c r="BK523" s="132"/>
      <c r="BL523" s="132"/>
      <c r="BM523" s="132"/>
      <c r="BN523" s="132"/>
      <c r="BO523" s="132"/>
      <c r="BP523" s="132"/>
      <c r="BQ523" s="132"/>
      <c r="BR523" s="132"/>
      <c r="BS523" s="132"/>
      <c r="BT523" s="132"/>
      <c r="BU523" s="132"/>
      <c r="BV523" s="132"/>
      <c r="BW523" s="132"/>
      <c r="BX523" s="132"/>
      <c r="BY523" s="132"/>
      <c r="BZ523" s="132"/>
      <c r="CA523" s="132"/>
      <c r="CB523" s="132"/>
      <c r="CC523" s="132"/>
      <c r="CD523" s="132"/>
      <c r="CE523" s="132"/>
      <c r="CF523" s="132"/>
    </row>
    <row r="524" spans="1:84" ht="15.75" customHeight="1">
      <c r="A524" s="134"/>
      <c r="B524" s="132"/>
      <c r="C524" s="132"/>
      <c r="D524" s="132"/>
      <c r="E524" s="132"/>
      <c r="F524" s="132"/>
      <c r="G524" s="133"/>
      <c r="H524" s="133"/>
      <c r="I524" s="133"/>
      <c r="J524" s="133"/>
      <c r="K524" s="133"/>
      <c r="L524" s="133"/>
      <c r="M524" s="133"/>
      <c r="N524" s="133"/>
      <c r="O524" s="133"/>
      <c r="P524" s="133"/>
      <c r="Q524" s="133"/>
      <c r="R524" s="133"/>
      <c r="S524" s="133"/>
      <c r="T524" s="133"/>
      <c r="U524" s="133"/>
      <c r="V524" s="133"/>
      <c r="W524" s="133"/>
      <c r="X524" s="133"/>
      <c r="Y524" s="133"/>
      <c r="Z524" s="133"/>
      <c r="AA524" s="133"/>
      <c r="AB524" s="133"/>
      <c r="AC524" s="133"/>
      <c r="AD524" s="133"/>
      <c r="AE524" s="133"/>
      <c r="AF524" s="133"/>
      <c r="AG524" s="133"/>
      <c r="AH524" s="133"/>
      <c r="AI524" s="133"/>
      <c r="AJ524" s="133"/>
      <c r="AK524" s="133"/>
      <c r="AL524" s="133"/>
      <c r="AM524" s="133"/>
      <c r="AN524" s="133"/>
      <c r="AO524" s="133"/>
      <c r="AP524" s="133"/>
      <c r="AQ524" s="133"/>
      <c r="AR524" s="133"/>
      <c r="AS524" s="133"/>
      <c r="AT524" s="133"/>
      <c r="AU524" s="133"/>
      <c r="AV524" s="133"/>
      <c r="AW524" s="133"/>
      <c r="AX524" s="133"/>
      <c r="AY524" s="133"/>
      <c r="AZ524" s="133"/>
      <c r="BA524" s="133"/>
      <c r="BB524" s="133"/>
      <c r="BC524" s="132"/>
      <c r="BD524" s="132"/>
      <c r="BE524" s="132"/>
      <c r="BF524" s="132"/>
      <c r="BG524" s="132"/>
      <c r="BH524" s="132"/>
      <c r="BI524" s="132"/>
      <c r="BJ524" s="132"/>
      <c r="BK524" s="132"/>
      <c r="BL524" s="132"/>
      <c r="BM524" s="132"/>
      <c r="BN524" s="132"/>
      <c r="BO524" s="132"/>
      <c r="BP524" s="132"/>
      <c r="BQ524" s="132"/>
      <c r="BR524" s="132"/>
      <c r="BS524" s="132"/>
      <c r="BT524" s="132"/>
      <c r="BU524" s="132"/>
      <c r="BV524" s="132"/>
      <c r="BW524" s="132"/>
      <c r="BX524" s="132"/>
      <c r="BY524" s="132"/>
      <c r="BZ524" s="132"/>
      <c r="CA524" s="132"/>
      <c r="CB524" s="132"/>
      <c r="CC524" s="132"/>
      <c r="CD524" s="132"/>
      <c r="CE524" s="132"/>
      <c r="CF524" s="132"/>
    </row>
    <row r="525" spans="1:84" ht="15.75" customHeight="1">
      <c r="A525" s="134"/>
      <c r="B525" s="132"/>
      <c r="C525" s="132"/>
      <c r="D525" s="132"/>
      <c r="E525" s="132"/>
      <c r="F525" s="132"/>
      <c r="G525" s="133"/>
      <c r="H525" s="133"/>
      <c r="I525" s="133"/>
      <c r="J525" s="133"/>
      <c r="K525" s="133"/>
      <c r="L525" s="133"/>
      <c r="M525" s="133"/>
      <c r="N525" s="133"/>
      <c r="O525" s="133"/>
      <c r="P525" s="133"/>
      <c r="Q525" s="133"/>
      <c r="R525" s="133"/>
      <c r="S525" s="133"/>
      <c r="T525" s="133"/>
      <c r="U525" s="133"/>
      <c r="V525" s="133"/>
      <c r="W525" s="133"/>
      <c r="X525" s="133"/>
      <c r="Y525" s="133"/>
      <c r="Z525" s="133"/>
      <c r="AA525" s="133"/>
      <c r="AB525" s="133"/>
      <c r="AC525" s="133"/>
      <c r="AD525" s="133"/>
      <c r="AE525" s="133"/>
      <c r="AF525" s="133"/>
      <c r="AG525" s="133"/>
      <c r="AH525" s="133"/>
      <c r="AI525" s="133"/>
      <c r="AJ525" s="133"/>
      <c r="AK525" s="133"/>
      <c r="AL525" s="133"/>
      <c r="AM525" s="133"/>
      <c r="AN525" s="133"/>
      <c r="AO525" s="133"/>
      <c r="AP525" s="133"/>
      <c r="AQ525" s="133"/>
      <c r="AR525" s="133"/>
      <c r="AS525" s="133"/>
      <c r="AT525" s="133"/>
      <c r="AU525" s="133"/>
      <c r="AV525" s="133"/>
      <c r="AW525" s="133"/>
      <c r="AX525" s="133"/>
      <c r="AY525" s="133"/>
      <c r="AZ525" s="133"/>
      <c r="BA525" s="133"/>
      <c r="BB525" s="133"/>
      <c r="BC525" s="132"/>
      <c r="BD525" s="132"/>
      <c r="BE525" s="132"/>
      <c r="BF525" s="132"/>
      <c r="BG525" s="132"/>
      <c r="BH525" s="132"/>
      <c r="BI525" s="132"/>
      <c r="BJ525" s="132"/>
      <c r="BK525" s="132"/>
      <c r="BL525" s="132"/>
      <c r="BM525" s="132"/>
      <c r="BN525" s="132"/>
      <c r="BO525" s="132"/>
      <c r="BP525" s="132"/>
      <c r="BQ525" s="132"/>
      <c r="BR525" s="132"/>
      <c r="BS525" s="132"/>
      <c r="BT525" s="132"/>
      <c r="BU525" s="132"/>
      <c r="BV525" s="132"/>
      <c r="BW525" s="132"/>
      <c r="BX525" s="132"/>
      <c r="BY525" s="132"/>
      <c r="BZ525" s="132"/>
      <c r="CA525" s="132"/>
      <c r="CB525" s="132"/>
      <c r="CC525" s="132"/>
      <c r="CD525" s="132"/>
      <c r="CE525" s="132"/>
      <c r="CF525" s="132"/>
    </row>
    <row r="526" spans="1:84" ht="15.75" customHeight="1">
      <c r="A526" s="134"/>
      <c r="B526" s="132"/>
      <c r="C526" s="132"/>
      <c r="D526" s="132"/>
      <c r="E526" s="132"/>
      <c r="F526" s="132"/>
      <c r="G526" s="133"/>
      <c r="H526" s="133"/>
      <c r="I526" s="133"/>
      <c r="J526" s="133"/>
      <c r="K526" s="133"/>
      <c r="L526" s="133"/>
      <c r="M526" s="133"/>
      <c r="N526" s="133"/>
      <c r="O526" s="133"/>
      <c r="P526" s="133"/>
      <c r="Q526" s="133"/>
      <c r="R526" s="133"/>
      <c r="S526" s="133"/>
      <c r="T526" s="133"/>
      <c r="U526" s="133"/>
      <c r="V526" s="133"/>
      <c r="W526" s="133"/>
      <c r="X526" s="133"/>
      <c r="Y526" s="133"/>
      <c r="Z526" s="133"/>
      <c r="AA526" s="133"/>
      <c r="AB526" s="133"/>
      <c r="AC526" s="133"/>
      <c r="AD526" s="133"/>
      <c r="AE526" s="133"/>
      <c r="AF526" s="133"/>
      <c r="AG526" s="133"/>
      <c r="AH526" s="133"/>
      <c r="AI526" s="133"/>
      <c r="AJ526" s="133"/>
      <c r="AK526" s="133"/>
      <c r="AL526" s="133"/>
      <c r="AM526" s="133"/>
      <c r="AN526" s="133"/>
      <c r="AO526" s="133"/>
      <c r="AP526" s="133"/>
      <c r="AQ526" s="133"/>
      <c r="AR526" s="133"/>
      <c r="AS526" s="133"/>
      <c r="AT526" s="133"/>
      <c r="AU526" s="133"/>
      <c r="AV526" s="133"/>
      <c r="AW526" s="133"/>
      <c r="AX526" s="133"/>
      <c r="AY526" s="133"/>
      <c r="AZ526" s="133"/>
      <c r="BA526" s="133"/>
      <c r="BB526" s="133"/>
      <c r="BC526" s="132"/>
      <c r="BD526" s="132"/>
      <c r="BE526" s="132"/>
      <c r="BF526" s="132"/>
      <c r="BG526" s="132"/>
      <c r="BH526" s="132"/>
      <c r="BI526" s="132"/>
      <c r="BJ526" s="132"/>
      <c r="BK526" s="132"/>
      <c r="BL526" s="132"/>
      <c r="BM526" s="132"/>
      <c r="BN526" s="132"/>
      <c r="BO526" s="132"/>
      <c r="BP526" s="132"/>
      <c r="BQ526" s="132"/>
      <c r="BR526" s="132"/>
      <c r="BS526" s="132"/>
      <c r="BT526" s="132"/>
      <c r="BU526" s="132"/>
      <c r="BV526" s="132"/>
      <c r="BW526" s="132"/>
      <c r="BX526" s="132"/>
      <c r="BY526" s="132"/>
      <c r="BZ526" s="132"/>
      <c r="CA526" s="132"/>
      <c r="CB526" s="132"/>
      <c r="CC526" s="132"/>
      <c r="CD526" s="132"/>
      <c r="CE526" s="132"/>
      <c r="CF526" s="132"/>
    </row>
    <row r="527" spans="1:84" ht="15.75" customHeight="1">
      <c r="A527" s="134"/>
      <c r="B527" s="132"/>
      <c r="C527" s="132"/>
      <c r="D527" s="132"/>
      <c r="E527" s="132"/>
      <c r="F527" s="132"/>
      <c r="G527" s="133"/>
      <c r="H527" s="133"/>
      <c r="I527" s="133"/>
      <c r="J527" s="133"/>
      <c r="K527" s="133"/>
      <c r="L527" s="133"/>
      <c r="M527" s="133"/>
      <c r="N527" s="133"/>
      <c r="O527" s="133"/>
      <c r="P527" s="133"/>
      <c r="Q527" s="133"/>
      <c r="R527" s="133"/>
      <c r="S527" s="133"/>
      <c r="T527" s="133"/>
      <c r="U527" s="133"/>
      <c r="V527" s="133"/>
      <c r="W527" s="133"/>
      <c r="X527" s="133"/>
      <c r="Y527" s="133"/>
      <c r="Z527" s="133"/>
      <c r="AA527" s="133"/>
      <c r="AB527" s="133"/>
      <c r="AC527" s="133"/>
      <c r="AD527" s="133"/>
      <c r="AE527" s="133"/>
      <c r="AF527" s="133"/>
      <c r="AG527" s="133"/>
      <c r="AH527" s="133"/>
      <c r="AI527" s="133"/>
      <c r="AJ527" s="133"/>
      <c r="AK527" s="133"/>
      <c r="AL527" s="133"/>
      <c r="AM527" s="133"/>
      <c r="AN527" s="133"/>
      <c r="AO527" s="133"/>
      <c r="AP527" s="133"/>
      <c r="AQ527" s="133"/>
      <c r="AR527" s="133"/>
      <c r="AS527" s="133"/>
      <c r="AT527" s="133"/>
      <c r="AU527" s="133"/>
      <c r="AV527" s="133"/>
      <c r="AW527" s="133"/>
      <c r="AX527" s="133"/>
      <c r="AY527" s="133"/>
      <c r="AZ527" s="133"/>
      <c r="BA527" s="133"/>
      <c r="BB527" s="133"/>
      <c r="BC527" s="132"/>
      <c r="BD527" s="132"/>
      <c r="BE527" s="132"/>
      <c r="BF527" s="132"/>
      <c r="BG527" s="132"/>
      <c r="BH527" s="132"/>
      <c r="BI527" s="132"/>
      <c r="BJ527" s="132"/>
      <c r="BK527" s="132"/>
      <c r="BL527" s="132"/>
      <c r="BM527" s="132"/>
      <c r="BN527" s="132"/>
      <c r="BO527" s="132"/>
      <c r="BP527" s="132"/>
      <c r="BQ527" s="132"/>
      <c r="BR527" s="132"/>
      <c r="BS527" s="132"/>
      <c r="BT527" s="132"/>
      <c r="BU527" s="132"/>
      <c r="BV527" s="132"/>
      <c r="BW527" s="132"/>
      <c r="BX527" s="132"/>
      <c r="BY527" s="132"/>
      <c r="BZ527" s="132"/>
      <c r="CA527" s="132"/>
      <c r="CB527" s="132"/>
      <c r="CC527" s="132"/>
      <c r="CD527" s="132"/>
      <c r="CE527" s="132"/>
      <c r="CF527" s="132"/>
    </row>
    <row r="528" spans="1:84" ht="15.75" customHeight="1">
      <c r="A528" s="134"/>
      <c r="B528" s="132"/>
      <c r="C528" s="132"/>
      <c r="D528" s="132"/>
      <c r="E528" s="132"/>
      <c r="F528" s="132"/>
      <c r="G528" s="133"/>
      <c r="H528" s="133"/>
      <c r="I528" s="133"/>
      <c r="J528" s="133"/>
      <c r="K528" s="133"/>
      <c r="L528" s="133"/>
      <c r="M528" s="133"/>
      <c r="N528" s="133"/>
      <c r="O528" s="133"/>
      <c r="P528" s="133"/>
      <c r="Q528" s="133"/>
      <c r="R528" s="133"/>
      <c r="S528" s="133"/>
      <c r="T528" s="133"/>
      <c r="U528" s="133"/>
      <c r="V528" s="133"/>
      <c r="W528" s="133"/>
      <c r="X528" s="133"/>
      <c r="Y528" s="133"/>
      <c r="Z528" s="133"/>
      <c r="AA528" s="133"/>
      <c r="AB528" s="133"/>
      <c r="AC528" s="133"/>
      <c r="AD528" s="133"/>
      <c r="AE528" s="133"/>
      <c r="AF528" s="133"/>
      <c r="AG528" s="133"/>
      <c r="AH528" s="133"/>
      <c r="AI528" s="133"/>
      <c r="AJ528" s="133"/>
      <c r="AK528" s="133"/>
      <c r="AL528" s="133"/>
      <c r="AM528" s="133"/>
      <c r="AN528" s="133"/>
      <c r="AO528" s="133"/>
      <c r="AP528" s="133"/>
      <c r="AQ528" s="133"/>
      <c r="AR528" s="133"/>
      <c r="AS528" s="133"/>
      <c r="AT528" s="133"/>
      <c r="AU528" s="133"/>
      <c r="AV528" s="133"/>
      <c r="AW528" s="133"/>
      <c r="AX528" s="133"/>
      <c r="AY528" s="133"/>
      <c r="AZ528" s="133"/>
      <c r="BA528" s="133"/>
      <c r="BB528" s="133"/>
      <c r="BC528" s="132"/>
      <c r="BD528" s="132"/>
      <c r="BE528" s="132"/>
      <c r="BF528" s="132"/>
      <c r="BG528" s="132"/>
      <c r="BH528" s="132"/>
      <c r="BI528" s="132"/>
      <c r="BJ528" s="132"/>
      <c r="BK528" s="132"/>
      <c r="BL528" s="132"/>
      <c r="BM528" s="132"/>
      <c r="BN528" s="132"/>
      <c r="BO528" s="132"/>
      <c r="BP528" s="132"/>
      <c r="BQ528" s="132"/>
      <c r="BR528" s="132"/>
      <c r="BS528" s="132"/>
      <c r="BT528" s="132"/>
      <c r="BU528" s="132"/>
      <c r="BV528" s="132"/>
      <c r="BW528" s="132"/>
      <c r="BX528" s="132"/>
      <c r="BY528" s="132"/>
      <c r="BZ528" s="132"/>
      <c r="CA528" s="132"/>
      <c r="CB528" s="132"/>
      <c r="CC528" s="132"/>
      <c r="CD528" s="132"/>
      <c r="CE528" s="132"/>
      <c r="CF528" s="132"/>
    </row>
    <row r="529" spans="1:84" ht="15.75" customHeight="1">
      <c r="A529" s="134"/>
      <c r="B529" s="132"/>
      <c r="C529" s="132"/>
      <c r="D529" s="132"/>
      <c r="E529" s="132"/>
      <c r="F529" s="132"/>
      <c r="G529" s="133"/>
      <c r="H529" s="133"/>
      <c r="I529" s="133"/>
      <c r="J529" s="133"/>
      <c r="K529" s="133"/>
      <c r="L529" s="133"/>
      <c r="M529" s="133"/>
      <c r="N529" s="133"/>
      <c r="O529" s="133"/>
      <c r="P529" s="133"/>
      <c r="Q529" s="133"/>
      <c r="R529" s="133"/>
      <c r="S529" s="133"/>
      <c r="T529" s="133"/>
      <c r="U529" s="133"/>
      <c r="V529" s="133"/>
      <c r="W529" s="133"/>
      <c r="X529" s="133"/>
      <c r="Y529" s="133"/>
      <c r="Z529" s="133"/>
      <c r="AA529" s="133"/>
      <c r="AB529" s="133"/>
      <c r="AC529" s="133"/>
      <c r="AD529" s="133"/>
      <c r="AE529" s="133"/>
      <c r="AF529" s="133"/>
      <c r="AG529" s="133"/>
      <c r="AH529" s="133"/>
      <c r="AI529" s="133"/>
      <c r="AJ529" s="133"/>
      <c r="AK529" s="133"/>
      <c r="AL529" s="133"/>
      <c r="AM529" s="133"/>
      <c r="AN529" s="133"/>
      <c r="AO529" s="133"/>
      <c r="AP529" s="133"/>
      <c r="AQ529" s="133"/>
      <c r="AR529" s="133"/>
      <c r="AS529" s="133"/>
      <c r="AT529" s="133"/>
      <c r="AU529" s="133"/>
      <c r="AV529" s="133"/>
      <c r="AW529" s="133"/>
      <c r="AX529" s="133"/>
      <c r="AY529" s="133"/>
      <c r="AZ529" s="133"/>
      <c r="BA529" s="133"/>
      <c r="BB529" s="133"/>
      <c r="BC529" s="132"/>
      <c r="BD529" s="132"/>
      <c r="BE529" s="132"/>
      <c r="BF529" s="132"/>
      <c r="BG529" s="132"/>
      <c r="BH529" s="132"/>
      <c r="BI529" s="132"/>
      <c r="BJ529" s="132"/>
      <c r="BK529" s="132"/>
      <c r="BL529" s="132"/>
      <c r="BM529" s="132"/>
      <c r="BN529" s="132"/>
      <c r="BO529" s="132"/>
      <c r="BP529" s="132"/>
      <c r="BQ529" s="132"/>
      <c r="BR529" s="132"/>
      <c r="BS529" s="132"/>
      <c r="BT529" s="132"/>
      <c r="BU529" s="132"/>
      <c r="BV529" s="132"/>
      <c r="BW529" s="132"/>
      <c r="BX529" s="132"/>
      <c r="BY529" s="132"/>
      <c r="BZ529" s="132"/>
      <c r="CA529" s="132"/>
      <c r="CB529" s="132"/>
      <c r="CC529" s="132"/>
      <c r="CD529" s="132"/>
      <c r="CE529" s="132"/>
      <c r="CF529" s="132"/>
    </row>
    <row r="530" spans="1:84" ht="15.75" customHeight="1">
      <c r="A530" s="134"/>
      <c r="B530" s="132"/>
      <c r="C530" s="132"/>
      <c r="D530" s="132"/>
      <c r="E530" s="132"/>
      <c r="F530" s="132"/>
      <c r="G530" s="133"/>
      <c r="H530" s="133"/>
      <c r="I530" s="133"/>
      <c r="J530" s="133"/>
      <c r="K530" s="133"/>
      <c r="L530" s="133"/>
      <c r="M530" s="133"/>
      <c r="N530" s="133"/>
      <c r="O530" s="133"/>
      <c r="P530" s="133"/>
      <c r="Q530" s="133"/>
      <c r="R530" s="133"/>
      <c r="S530" s="133"/>
      <c r="T530" s="133"/>
      <c r="U530" s="133"/>
      <c r="V530" s="133"/>
      <c r="W530" s="133"/>
      <c r="X530" s="133"/>
      <c r="Y530" s="133"/>
      <c r="Z530" s="133"/>
      <c r="AA530" s="133"/>
      <c r="AB530" s="133"/>
      <c r="AC530" s="133"/>
      <c r="AD530" s="133"/>
      <c r="AE530" s="133"/>
      <c r="AF530" s="133"/>
      <c r="AG530" s="133"/>
      <c r="AH530" s="133"/>
      <c r="AI530" s="133"/>
      <c r="AJ530" s="133"/>
      <c r="AK530" s="133"/>
      <c r="AL530" s="133"/>
      <c r="AM530" s="133"/>
      <c r="AN530" s="133"/>
      <c r="AO530" s="133"/>
      <c r="AP530" s="133"/>
      <c r="AQ530" s="133"/>
      <c r="AR530" s="133"/>
      <c r="AS530" s="133"/>
      <c r="AT530" s="133"/>
      <c r="AU530" s="133"/>
      <c r="AV530" s="133"/>
      <c r="AW530" s="133"/>
      <c r="AX530" s="133"/>
      <c r="AY530" s="133"/>
      <c r="AZ530" s="133"/>
      <c r="BA530" s="133"/>
      <c r="BB530" s="133"/>
      <c r="BC530" s="132"/>
      <c r="BD530" s="132"/>
      <c r="BE530" s="132"/>
      <c r="BF530" s="132"/>
      <c r="BG530" s="132"/>
      <c r="BH530" s="132"/>
      <c r="BI530" s="132"/>
      <c r="BJ530" s="132"/>
      <c r="BK530" s="132"/>
      <c r="BL530" s="132"/>
      <c r="BM530" s="132"/>
      <c r="BN530" s="132"/>
      <c r="BO530" s="132"/>
      <c r="BP530" s="132"/>
      <c r="BQ530" s="132"/>
      <c r="BR530" s="132"/>
      <c r="BS530" s="132"/>
      <c r="BT530" s="132"/>
      <c r="BU530" s="132"/>
      <c r="BV530" s="132"/>
      <c r="BW530" s="132"/>
      <c r="BX530" s="132"/>
      <c r="BY530" s="132"/>
      <c r="BZ530" s="132"/>
      <c r="CA530" s="132"/>
      <c r="CB530" s="132"/>
      <c r="CC530" s="132"/>
      <c r="CD530" s="132"/>
      <c r="CE530" s="132"/>
      <c r="CF530" s="132"/>
    </row>
    <row r="531" spans="1:84" ht="15.75" customHeight="1">
      <c r="A531" s="134"/>
      <c r="B531" s="132"/>
      <c r="C531" s="132"/>
      <c r="D531" s="132"/>
      <c r="E531" s="132"/>
      <c r="F531" s="132"/>
      <c r="G531" s="133"/>
      <c r="H531" s="133"/>
      <c r="I531" s="133"/>
      <c r="J531" s="133"/>
      <c r="K531" s="133"/>
      <c r="L531" s="133"/>
      <c r="M531" s="133"/>
      <c r="N531" s="133"/>
      <c r="O531" s="133"/>
      <c r="P531" s="133"/>
      <c r="Q531" s="133"/>
      <c r="R531" s="133"/>
      <c r="S531" s="133"/>
      <c r="T531" s="133"/>
      <c r="U531" s="133"/>
      <c r="V531" s="133"/>
      <c r="W531" s="133"/>
      <c r="X531" s="133"/>
      <c r="Y531" s="133"/>
      <c r="Z531" s="133"/>
      <c r="AA531" s="133"/>
      <c r="AB531" s="133"/>
      <c r="AC531" s="133"/>
      <c r="AD531" s="133"/>
      <c r="AE531" s="133"/>
      <c r="AF531" s="133"/>
      <c r="AG531" s="133"/>
      <c r="AH531" s="133"/>
      <c r="AI531" s="133"/>
      <c r="AJ531" s="133"/>
      <c r="AK531" s="133"/>
      <c r="AL531" s="133"/>
      <c r="AM531" s="133"/>
      <c r="AN531" s="133"/>
      <c r="AO531" s="133"/>
      <c r="AP531" s="133"/>
      <c r="AQ531" s="133"/>
      <c r="AR531" s="133"/>
      <c r="AS531" s="133"/>
      <c r="AT531" s="133"/>
      <c r="AU531" s="133"/>
      <c r="AV531" s="133"/>
      <c r="AW531" s="133"/>
      <c r="AX531" s="133"/>
      <c r="AY531" s="133"/>
      <c r="AZ531" s="133"/>
      <c r="BA531" s="133"/>
      <c r="BB531" s="133"/>
      <c r="BC531" s="132"/>
      <c r="BD531" s="132"/>
      <c r="BE531" s="132"/>
      <c r="BF531" s="132"/>
      <c r="BG531" s="132"/>
      <c r="BH531" s="132"/>
      <c r="BI531" s="132"/>
      <c r="BJ531" s="132"/>
      <c r="BK531" s="132"/>
      <c r="BL531" s="132"/>
      <c r="BM531" s="132"/>
      <c r="BN531" s="132"/>
      <c r="BO531" s="132"/>
      <c r="BP531" s="132"/>
      <c r="BQ531" s="132"/>
      <c r="BR531" s="132"/>
      <c r="BS531" s="132"/>
      <c r="BT531" s="132"/>
      <c r="BU531" s="132"/>
      <c r="BV531" s="132"/>
      <c r="BW531" s="132"/>
      <c r="BX531" s="132"/>
      <c r="BY531" s="132"/>
      <c r="BZ531" s="132"/>
      <c r="CA531" s="132"/>
      <c r="CB531" s="132"/>
      <c r="CC531" s="132"/>
      <c r="CD531" s="132"/>
      <c r="CE531" s="132"/>
      <c r="CF531" s="132"/>
    </row>
    <row r="532" spans="1:84" ht="15.75" customHeight="1">
      <c r="A532" s="134"/>
      <c r="B532" s="132"/>
      <c r="C532" s="132"/>
      <c r="D532" s="132"/>
      <c r="E532" s="132"/>
      <c r="F532" s="132"/>
      <c r="G532" s="133"/>
      <c r="H532" s="133"/>
      <c r="I532" s="133"/>
      <c r="J532" s="133"/>
      <c r="K532" s="133"/>
      <c r="L532" s="133"/>
      <c r="M532" s="133"/>
      <c r="N532" s="133"/>
      <c r="O532" s="133"/>
      <c r="P532" s="133"/>
      <c r="Q532" s="133"/>
      <c r="R532" s="133"/>
      <c r="S532" s="133"/>
      <c r="T532" s="133"/>
      <c r="U532" s="133"/>
      <c r="V532" s="133"/>
      <c r="W532" s="133"/>
      <c r="X532" s="133"/>
      <c r="Y532" s="133"/>
      <c r="Z532" s="133"/>
      <c r="AA532" s="133"/>
      <c r="AB532" s="133"/>
      <c r="AC532" s="133"/>
      <c r="AD532" s="133"/>
      <c r="AE532" s="133"/>
      <c r="AF532" s="133"/>
      <c r="AG532" s="133"/>
      <c r="AH532" s="133"/>
      <c r="AI532" s="133"/>
      <c r="AJ532" s="133"/>
      <c r="AK532" s="133"/>
      <c r="AL532" s="133"/>
      <c r="AM532" s="133"/>
      <c r="AN532" s="133"/>
      <c r="AO532" s="133"/>
      <c r="AP532" s="133"/>
      <c r="AQ532" s="133"/>
      <c r="AR532" s="133"/>
      <c r="AS532" s="133"/>
      <c r="AT532" s="133"/>
      <c r="AU532" s="133"/>
      <c r="AV532" s="133"/>
      <c r="AW532" s="133"/>
      <c r="AX532" s="133"/>
      <c r="AY532" s="133"/>
      <c r="AZ532" s="133"/>
      <c r="BA532" s="133"/>
      <c r="BB532" s="133"/>
      <c r="BC532" s="132"/>
      <c r="BD532" s="132"/>
      <c r="BE532" s="132"/>
      <c r="BF532" s="132"/>
      <c r="BG532" s="132"/>
      <c r="BH532" s="132"/>
      <c r="BI532" s="132"/>
      <c r="BJ532" s="132"/>
      <c r="BK532" s="132"/>
      <c r="BL532" s="132"/>
      <c r="BM532" s="132"/>
      <c r="BN532" s="132"/>
      <c r="BO532" s="132"/>
      <c r="BP532" s="132"/>
      <c r="BQ532" s="132"/>
      <c r="BR532" s="132"/>
      <c r="BS532" s="132"/>
      <c r="BT532" s="132"/>
      <c r="BU532" s="132"/>
      <c r="BV532" s="132"/>
      <c r="BW532" s="132"/>
      <c r="BX532" s="132"/>
      <c r="BY532" s="132"/>
      <c r="BZ532" s="132"/>
      <c r="CA532" s="132"/>
      <c r="CB532" s="132"/>
      <c r="CC532" s="132"/>
      <c r="CD532" s="132"/>
      <c r="CE532" s="132"/>
      <c r="CF532" s="132"/>
    </row>
    <row r="533" spans="1:84" ht="15.75" customHeight="1">
      <c r="A533" s="134"/>
      <c r="B533" s="132"/>
      <c r="C533" s="132"/>
      <c r="D533" s="132"/>
      <c r="E533" s="132"/>
      <c r="F533" s="132"/>
      <c r="G533" s="133"/>
      <c r="H533" s="133"/>
      <c r="I533" s="133"/>
      <c r="J533" s="133"/>
      <c r="K533" s="133"/>
      <c r="L533" s="133"/>
      <c r="M533" s="133"/>
      <c r="N533" s="133"/>
      <c r="O533" s="133"/>
      <c r="P533" s="133"/>
      <c r="Q533" s="133"/>
      <c r="R533" s="133"/>
      <c r="S533" s="133"/>
      <c r="T533" s="133"/>
      <c r="U533" s="133"/>
      <c r="V533" s="133"/>
      <c r="W533" s="133"/>
      <c r="X533" s="133"/>
      <c r="Y533" s="133"/>
      <c r="Z533" s="133"/>
      <c r="AA533" s="133"/>
      <c r="AB533" s="133"/>
      <c r="AC533" s="133"/>
      <c r="AD533" s="133"/>
      <c r="AE533" s="133"/>
      <c r="AF533" s="133"/>
      <c r="AG533" s="133"/>
      <c r="AH533" s="133"/>
      <c r="AI533" s="133"/>
      <c r="AJ533" s="133"/>
      <c r="AK533" s="133"/>
      <c r="AL533" s="133"/>
      <c r="AM533" s="133"/>
      <c r="AN533" s="133"/>
      <c r="AO533" s="133"/>
      <c r="AP533" s="133"/>
      <c r="AQ533" s="133"/>
      <c r="AR533" s="133"/>
      <c r="AS533" s="133"/>
      <c r="AT533" s="133"/>
      <c r="AU533" s="133"/>
      <c r="AV533" s="133"/>
      <c r="AW533" s="133"/>
      <c r="AX533" s="133"/>
      <c r="AY533" s="133"/>
      <c r="AZ533" s="133"/>
      <c r="BA533" s="133"/>
      <c r="BB533" s="133"/>
      <c r="BC533" s="132"/>
      <c r="BD533" s="132"/>
      <c r="BE533" s="132"/>
      <c r="BF533" s="132"/>
      <c r="BG533" s="132"/>
      <c r="BH533" s="132"/>
      <c r="BI533" s="132"/>
      <c r="BJ533" s="132"/>
      <c r="BK533" s="132"/>
      <c r="BL533" s="132"/>
      <c r="BM533" s="132"/>
      <c r="BN533" s="132"/>
      <c r="BO533" s="132"/>
      <c r="BP533" s="132"/>
      <c r="BQ533" s="132"/>
      <c r="BR533" s="132"/>
      <c r="BS533" s="132"/>
      <c r="BT533" s="132"/>
      <c r="BU533" s="132"/>
      <c r="BV533" s="132"/>
      <c r="BW533" s="132"/>
      <c r="BX533" s="132"/>
      <c r="BY533" s="132"/>
      <c r="BZ533" s="132"/>
      <c r="CA533" s="132"/>
      <c r="CB533" s="132"/>
      <c r="CC533" s="132"/>
      <c r="CD533" s="132"/>
      <c r="CE533" s="132"/>
      <c r="CF533" s="132"/>
    </row>
    <row r="534" spans="1:84" ht="15.75" customHeight="1">
      <c r="A534" s="134"/>
      <c r="B534" s="132"/>
      <c r="C534" s="132"/>
      <c r="D534" s="132"/>
      <c r="E534" s="132"/>
      <c r="F534" s="132"/>
      <c r="G534" s="133"/>
      <c r="H534" s="133"/>
      <c r="I534" s="133"/>
      <c r="J534" s="133"/>
      <c r="K534" s="133"/>
      <c r="L534" s="133"/>
      <c r="M534" s="133"/>
      <c r="N534" s="133"/>
      <c r="O534" s="133"/>
      <c r="P534" s="133"/>
      <c r="Q534" s="133"/>
      <c r="R534" s="133"/>
      <c r="S534" s="133"/>
      <c r="T534" s="133"/>
      <c r="U534" s="133"/>
      <c r="V534" s="133"/>
      <c r="W534" s="133"/>
      <c r="X534" s="133"/>
      <c r="Y534" s="133"/>
      <c r="Z534" s="133"/>
      <c r="AA534" s="133"/>
      <c r="AB534" s="133"/>
      <c r="AC534" s="133"/>
      <c r="AD534" s="133"/>
      <c r="AE534" s="133"/>
      <c r="AF534" s="133"/>
      <c r="AG534" s="133"/>
      <c r="AH534" s="133"/>
      <c r="AI534" s="133"/>
      <c r="AJ534" s="133"/>
      <c r="AK534" s="133"/>
      <c r="AL534" s="133"/>
      <c r="AM534" s="133"/>
      <c r="AN534" s="133"/>
      <c r="AO534" s="133"/>
      <c r="AP534" s="133"/>
      <c r="AQ534" s="133"/>
      <c r="AR534" s="133"/>
      <c r="AS534" s="133"/>
      <c r="AT534" s="133"/>
      <c r="AU534" s="133"/>
      <c r="AV534" s="133"/>
      <c r="AW534" s="133"/>
      <c r="AX534" s="133"/>
      <c r="AY534" s="133"/>
      <c r="AZ534" s="133"/>
      <c r="BA534" s="133"/>
      <c r="BB534" s="133"/>
      <c r="BC534" s="132"/>
      <c r="BD534" s="132"/>
      <c r="BE534" s="132"/>
      <c r="BF534" s="132"/>
      <c r="BG534" s="132"/>
      <c r="BH534" s="132"/>
      <c r="BI534" s="132"/>
      <c r="BJ534" s="132"/>
      <c r="BK534" s="132"/>
      <c r="BL534" s="132"/>
      <c r="BM534" s="132"/>
      <c r="BN534" s="132"/>
      <c r="BO534" s="132"/>
      <c r="BP534" s="132"/>
      <c r="BQ534" s="132"/>
      <c r="BR534" s="132"/>
      <c r="BS534" s="132"/>
      <c r="BT534" s="132"/>
      <c r="BU534" s="132"/>
      <c r="BV534" s="132"/>
      <c r="BW534" s="132"/>
      <c r="BX534" s="132"/>
      <c r="BY534" s="132"/>
      <c r="BZ534" s="132"/>
      <c r="CA534" s="132"/>
      <c r="CB534" s="132"/>
      <c r="CC534" s="132"/>
      <c r="CD534" s="132"/>
      <c r="CE534" s="132"/>
      <c r="CF534" s="132"/>
    </row>
    <row r="535" spans="1:84" ht="15.75" customHeight="1">
      <c r="A535" s="134"/>
      <c r="B535" s="132"/>
      <c r="C535" s="132"/>
      <c r="D535" s="132"/>
      <c r="E535" s="132"/>
      <c r="F535" s="132"/>
      <c r="G535" s="133"/>
      <c r="H535" s="133"/>
      <c r="I535" s="133"/>
      <c r="J535" s="133"/>
      <c r="K535" s="133"/>
      <c r="L535" s="133"/>
      <c r="M535" s="133"/>
      <c r="N535" s="133"/>
      <c r="O535" s="133"/>
      <c r="P535" s="133"/>
      <c r="Q535" s="133"/>
      <c r="R535" s="133"/>
      <c r="S535" s="133"/>
      <c r="T535" s="133"/>
      <c r="U535" s="133"/>
      <c r="V535" s="133"/>
      <c r="W535" s="133"/>
      <c r="X535" s="133"/>
      <c r="Y535" s="133"/>
      <c r="Z535" s="133"/>
      <c r="AA535" s="133"/>
      <c r="AB535" s="133"/>
      <c r="AC535" s="133"/>
      <c r="AD535" s="133"/>
      <c r="AE535" s="133"/>
      <c r="AF535" s="133"/>
      <c r="AG535" s="133"/>
      <c r="AH535" s="133"/>
      <c r="AI535" s="133"/>
      <c r="AJ535" s="133"/>
      <c r="AK535" s="133"/>
      <c r="AL535" s="133"/>
      <c r="AM535" s="133"/>
      <c r="AN535" s="133"/>
      <c r="AO535" s="133"/>
      <c r="AP535" s="133"/>
      <c r="AQ535" s="133"/>
      <c r="AR535" s="133"/>
      <c r="AS535" s="133"/>
      <c r="AT535" s="133"/>
      <c r="AU535" s="133"/>
      <c r="AV535" s="133"/>
      <c r="AW535" s="133"/>
      <c r="AX535" s="133"/>
      <c r="AY535" s="133"/>
      <c r="AZ535" s="133"/>
      <c r="BA535" s="133"/>
      <c r="BB535" s="133"/>
      <c r="BC535" s="132"/>
      <c r="BD535" s="132"/>
      <c r="BE535" s="132"/>
      <c r="BF535" s="132"/>
      <c r="BG535" s="132"/>
      <c r="BH535" s="132"/>
      <c r="BI535" s="132"/>
      <c r="BJ535" s="132"/>
      <c r="BK535" s="132"/>
      <c r="BL535" s="132"/>
      <c r="BM535" s="132"/>
      <c r="BN535" s="132"/>
      <c r="BO535" s="132"/>
      <c r="BP535" s="132"/>
      <c r="BQ535" s="132"/>
      <c r="BR535" s="132"/>
      <c r="BS535" s="132"/>
      <c r="BT535" s="132"/>
      <c r="BU535" s="132"/>
      <c r="BV535" s="132"/>
      <c r="BW535" s="132"/>
      <c r="BX535" s="132"/>
      <c r="BY535" s="132"/>
      <c r="BZ535" s="132"/>
      <c r="CA535" s="132"/>
      <c r="CB535" s="132"/>
      <c r="CC535" s="132"/>
      <c r="CD535" s="132"/>
      <c r="CE535" s="132"/>
      <c r="CF535" s="132"/>
    </row>
    <row r="536" spans="1:84" ht="15.75" customHeight="1">
      <c r="A536" s="134"/>
      <c r="B536" s="132"/>
      <c r="C536" s="132"/>
      <c r="D536" s="132"/>
      <c r="E536" s="132"/>
      <c r="F536" s="132"/>
      <c r="G536" s="133"/>
      <c r="H536" s="133"/>
      <c r="I536" s="133"/>
      <c r="J536" s="133"/>
      <c r="K536" s="133"/>
      <c r="L536" s="133"/>
      <c r="M536" s="133"/>
      <c r="N536" s="133"/>
      <c r="O536" s="133"/>
      <c r="P536" s="133"/>
      <c r="Q536" s="133"/>
      <c r="R536" s="133"/>
      <c r="S536" s="133"/>
      <c r="T536" s="133"/>
      <c r="U536" s="133"/>
      <c r="V536" s="133"/>
      <c r="W536" s="133"/>
      <c r="X536" s="133"/>
      <c r="Y536" s="133"/>
      <c r="Z536" s="133"/>
      <c r="AA536" s="133"/>
      <c r="AB536" s="133"/>
      <c r="AC536" s="133"/>
      <c r="AD536" s="133"/>
      <c r="AE536" s="133"/>
      <c r="AF536" s="133"/>
      <c r="AG536" s="133"/>
      <c r="AH536" s="133"/>
      <c r="AI536" s="133"/>
      <c r="AJ536" s="133"/>
      <c r="AK536" s="133"/>
      <c r="AL536" s="133"/>
      <c r="AM536" s="133"/>
      <c r="AN536" s="133"/>
      <c r="AO536" s="133"/>
      <c r="AP536" s="133"/>
      <c r="AQ536" s="133"/>
      <c r="AR536" s="133"/>
      <c r="AS536" s="133"/>
      <c r="AT536" s="133"/>
      <c r="AU536" s="133"/>
      <c r="AV536" s="133"/>
      <c r="AW536" s="133"/>
      <c r="AX536" s="133"/>
      <c r="AY536" s="133"/>
      <c r="AZ536" s="133"/>
      <c r="BA536" s="133"/>
      <c r="BB536" s="133"/>
      <c r="BC536" s="132"/>
      <c r="BD536" s="132"/>
      <c r="BE536" s="132"/>
      <c r="BF536" s="132"/>
      <c r="BG536" s="132"/>
      <c r="BH536" s="132"/>
      <c r="BI536" s="132"/>
      <c r="BJ536" s="132"/>
      <c r="BK536" s="132"/>
      <c r="BL536" s="132"/>
      <c r="BM536" s="132"/>
      <c r="BN536" s="132"/>
      <c r="BO536" s="132"/>
      <c r="BP536" s="132"/>
      <c r="BQ536" s="132"/>
      <c r="BR536" s="132"/>
      <c r="BS536" s="132"/>
      <c r="BT536" s="132"/>
      <c r="BU536" s="132"/>
      <c r="BV536" s="132"/>
      <c r="BW536" s="132"/>
      <c r="BX536" s="132"/>
      <c r="BY536" s="132"/>
      <c r="BZ536" s="132"/>
      <c r="CA536" s="132"/>
      <c r="CB536" s="132"/>
      <c r="CC536" s="132"/>
      <c r="CD536" s="132"/>
      <c r="CE536" s="132"/>
      <c r="CF536" s="132"/>
    </row>
    <row r="537" spans="1:84" ht="15.75" customHeight="1">
      <c r="A537" s="134"/>
      <c r="B537" s="132"/>
      <c r="C537" s="132"/>
      <c r="D537" s="132"/>
      <c r="E537" s="132"/>
      <c r="F537" s="132"/>
      <c r="G537" s="133"/>
      <c r="H537" s="133"/>
      <c r="I537" s="133"/>
      <c r="J537" s="133"/>
      <c r="K537" s="133"/>
      <c r="L537" s="133"/>
      <c r="M537" s="133"/>
      <c r="N537" s="133"/>
      <c r="O537" s="133"/>
      <c r="P537" s="133"/>
      <c r="Q537" s="133"/>
      <c r="R537" s="133"/>
      <c r="S537" s="133"/>
      <c r="T537" s="133"/>
      <c r="U537" s="133"/>
      <c r="V537" s="133"/>
      <c r="W537" s="133"/>
      <c r="X537" s="133"/>
      <c r="Y537" s="133"/>
      <c r="Z537" s="133"/>
      <c r="AA537" s="133"/>
      <c r="AB537" s="133"/>
      <c r="AC537" s="133"/>
      <c r="AD537" s="133"/>
      <c r="AE537" s="133"/>
      <c r="AF537" s="133"/>
      <c r="AG537" s="133"/>
      <c r="AH537" s="133"/>
      <c r="AI537" s="133"/>
      <c r="AJ537" s="133"/>
      <c r="AK537" s="133"/>
      <c r="AL537" s="133"/>
      <c r="AM537" s="133"/>
      <c r="AN537" s="133"/>
      <c r="AO537" s="133"/>
      <c r="AP537" s="133"/>
      <c r="AQ537" s="133"/>
      <c r="AR537" s="133"/>
      <c r="AS537" s="133"/>
      <c r="AT537" s="133"/>
      <c r="AU537" s="133"/>
      <c r="AV537" s="133"/>
      <c r="AW537" s="133"/>
      <c r="AX537" s="133"/>
      <c r="AY537" s="133"/>
      <c r="AZ537" s="133"/>
      <c r="BA537" s="133"/>
      <c r="BB537" s="133"/>
      <c r="BC537" s="132"/>
      <c r="BD537" s="132"/>
      <c r="BE537" s="132"/>
      <c r="BF537" s="132"/>
      <c r="BG537" s="132"/>
      <c r="BH537" s="132"/>
      <c r="BI537" s="132"/>
      <c r="BJ537" s="132"/>
      <c r="BK537" s="132"/>
      <c r="BL537" s="132"/>
      <c r="BM537" s="132"/>
      <c r="BN537" s="132"/>
      <c r="BO537" s="132"/>
      <c r="BP537" s="132"/>
      <c r="BQ537" s="132"/>
      <c r="BR537" s="132"/>
      <c r="BS537" s="132"/>
      <c r="BT537" s="132"/>
      <c r="BU537" s="132"/>
      <c r="BV537" s="132"/>
      <c r="BW537" s="132"/>
      <c r="BX537" s="132"/>
      <c r="BY537" s="132"/>
      <c r="BZ537" s="132"/>
      <c r="CA537" s="132"/>
      <c r="CB537" s="132"/>
      <c r="CC537" s="132"/>
      <c r="CD537" s="132"/>
      <c r="CE537" s="132"/>
      <c r="CF537" s="132"/>
    </row>
    <row r="538" spans="1:84" ht="15.75" customHeight="1">
      <c r="A538" s="134"/>
      <c r="B538" s="132"/>
      <c r="C538" s="132"/>
      <c r="D538" s="132"/>
      <c r="E538" s="132"/>
      <c r="F538" s="132"/>
      <c r="G538" s="133"/>
      <c r="H538" s="133"/>
      <c r="I538" s="133"/>
      <c r="J538" s="133"/>
      <c r="K538" s="133"/>
      <c r="L538" s="133"/>
      <c r="M538" s="133"/>
      <c r="N538" s="133"/>
      <c r="O538" s="133"/>
      <c r="P538" s="133"/>
      <c r="Q538" s="133"/>
      <c r="R538" s="133"/>
      <c r="S538" s="133"/>
      <c r="T538" s="133"/>
      <c r="U538" s="133"/>
      <c r="V538" s="133"/>
      <c r="W538" s="133"/>
      <c r="X538" s="133"/>
      <c r="Y538" s="133"/>
      <c r="Z538" s="133"/>
      <c r="AA538" s="133"/>
      <c r="AB538" s="133"/>
      <c r="AC538" s="133"/>
      <c r="AD538" s="133"/>
      <c r="AE538" s="133"/>
      <c r="AF538" s="133"/>
      <c r="AG538" s="133"/>
      <c r="AH538" s="133"/>
      <c r="AI538" s="133"/>
      <c r="AJ538" s="133"/>
      <c r="AK538" s="133"/>
      <c r="AL538" s="133"/>
      <c r="AM538" s="133"/>
      <c r="AN538" s="133"/>
      <c r="AO538" s="133"/>
      <c r="AP538" s="133"/>
      <c r="AQ538" s="133"/>
      <c r="AR538" s="133"/>
      <c r="AS538" s="133"/>
      <c r="AT538" s="133"/>
      <c r="AU538" s="133"/>
      <c r="AV538" s="133"/>
      <c r="AW538" s="133"/>
      <c r="AX538" s="133"/>
      <c r="AY538" s="133"/>
      <c r="AZ538" s="133"/>
      <c r="BA538" s="133"/>
      <c r="BB538" s="133"/>
      <c r="BC538" s="132"/>
      <c r="BD538" s="132"/>
      <c r="BE538" s="132"/>
      <c r="BF538" s="132"/>
      <c r="BG538" s="132"/>
      <c r="BH538" s="132"/>
      <c r="BI538" s="132"/>
      <c r="BJ538" s="132"/>
      <c r="BK538" s="132"/>
      <c r="BL538" s="132"/>
      <c r="BM538" s="132"/>
      <c r="BN538" s="132"/>
      <c r="BO538" s="132"/>
      <c r="BP538" s="132"/>
      <c r="BQ538" s="132"/>
      <c r="BR538" s="132"/>
      <c r="BS538" s="132"/>
      <c r="BT538" s="132"/>
      <c r="BU538" s="132"/>
      <c r="BV538" s="132"/>
      <c r="BW538" s="132"/>
      <c r="BX538" s="132"/>
      <c r="BY538" s="132"/>
      <c r="BZ538" s="132"/>
      <c r="CA538" s="132"/>
      <c r="CB538" s="132"/>
      <c r="CC538" s="132"/>
      <c r="CD538" s="132"/>
      <c r="CE538" s="132"/>
      <c r="CF538" s="132"/>
    </row>
    <row r="539" spans="1:84" ht="15.75" customHeight="1">
      <c r="A539" s="134"/>
      <c r="B539" s="132"/>
      <c r="C539" s="132"/>
      <c r="D539" s="132"/>
      <c r="E539" s="132"/>
      <c r="F539" s="132"/>
      <c r="G539" s="133"/>
      <c r="H539" s="133"/>
      <c r="I539" s="133"/>
      <c r="J539" s="133"/>
      <c r="K539" s="133"/>
      <c r="L539" s="133"/>
      <c r="M539" s="133"/>
      <c r="N539" s="133"/>
      <c r="O539" s="133"/>
      <c r="P539" s="133"/>
      <c r="Q539" s="133"/>
      <c r="R539" s="133"/>
      <c r="S539" s="133"/>
      <c r="T539" s="133"/>
      <c r="U539" s="133"/>
      <c r="V539" s="133"/>
      <c r="W539" s="133"/>
      <c r="X539" s="133"/>
      <c r="Y539" s="133"/>
      <c r="Z539" s="133"/>
      <c r="AA539" s="133"/>
      <c r="AB539" s="133"/>
      <c r="AC539" s="133"/>
      <c r="AD539" s="133"/>
      <c r="AE539" s="133"/>
      <c r="AF539" s="133"/>
      <c r="AG539" s="133"/>
      <c r="AH539" s="133"/>
      <c r="AI539" s="133"/>
      <c r="AJ539" s="133"/>
      <c r="AK539" s="133"/>
      <c r="AL539" s="133"/>
      <c r="AM539" s="133"/>
      <c r="AN539" s="133"/>
      <c r="AO539" s="133"/>
      <c r="AP539" s="133"/>
      <c r="AQ539" s="133"/>
      <c r="AR539" s="133"/>
      <c r="AS539" s="133"/>
      <c r="AT539" s="133"/>
      <c r="AU539" s="133"/>
      <c r="AV539" s="133"/>
      <c r="AW539" s="133"/>
      <c r="AX539" s="133"/>
      <c r="AY539" s="133"/>
      <c r="AZ539" s="133"/>
      <c r="BA539" s="133"/>
      <c r="BB539" s="133"/>
      <c r="BC539" s="132"/>
      <c r="BD539" s="132"/>
      <c r="BE539" s="132"/>
      <c r="BF539" s="132"/>
      <c r="BG539" s="132"/>
      <c r="BH539" s="132"/>
      <c r="BI539" s="132"/>
      <c r="BJ539" s="132"/>
      <c r="BK539" s="132"/>
      <c r="BL539" s="132"/>
      <c r="BM539" s="132"/>
      <c r="BN539" s="132"/>
      <c r="BO539" s="132"/>
      <c r="BP539" s="132"/>
      <c r="BQ539" s="132"/>
      <c r="BR539" s="132"/>
      <c r="BS539" s="132"/>
      <c r="BT539" s="132"/>
      <c r="BU539" s="132"/>
      <c r="BV539" s="132"/>
      <c r="BW539" s="132"/>
      <c r="BX539" s="132"/>
      <c r="BY539" s="132"/>
      <c r="BZ539" s="132"/>
      <c r="CA539" s="132"/>
      <c r="CB539" s="132"/>
      <c r="CC539" s="132"/>
      <c r="CD539" s="132"/>
      <c r="CE539" s="132"/>
      <c r="CF539" s="132"/>
    </row>
    <row r="540" spans="1:84" ht="15.75" customHeight="1">
      <c r="A540" s="134"/>
      <c r="B540" s="132"/>
      <c r="C540" s="132"/>
      <c r="D540" s="132"/>
      <c r="E540" s="132"/>
      <c r="F540" s="132"/>
      <c r="G540" s="133"/>
      <c r="H540" s="133"/>
      <c r="I540" s="133"/>
      <c r="J540" s="133"/>
      <c r="K540" s="133"/>
      <c r="L540" s="133"/>
      <c r="M540" s="133"/>
      <c r="N540" s="133"/>
      <c r="O540" s="133"/>
      <c r="P540" s="133"/>
      <c r="Q540" s="133"/>
      <c r="R540" s="133"/>
      <c r="S540" s="133"/>
      <c r="T540" s="133"/>
      <c r="U540" s="133"/>
      <c r="V540" s="133"/>
      <c r="W540" s="133"/>
      <c r="X540" s="133"/>
      <c r="Y540" s="133"/>
      <c r="Z540" s="133"/>
      <c r="AA540" s="133"/>
      <c r="AB540" s="133"/>
      <c r="AC540" s="133"/>
      <c r="AD540" s="133"/>
      <c r="AE540" s="133"/>
      <c r="AF540" s="133"/>
      <c r="AG540" s="133"/>
      <c r="AH540" s="133"/>
      <c r="AI540" s="133"/>
      <c r="AJ540" s="133"/>
      <c r="AK540" s="133"/>
      <c r="AL540" s="133"/>
      <c r="AM540" s="133"/>
      <c r="AN540" s="133"/>
      <c r="AO540" s="133"/>
      <c r="AP540" s="133"/>
      <c r="AQ540" s="133"/>
      <c r="AR540" s="133"/>
      <c r="AS540" s="133"/>
      <c r="AT540" s="133"/>
      <c r="AU540" s="133"/>
      <c r="AV540" s="133"/>
      <c r="AW540" s="133"/>
      <c r="AX540" s="133"/>
      <c r="AY540" s="133"/>
      <c r="AZ540" s="133"/>
      <c r="BA540" s="133"/>
      <c r="BB540" s="133"/>
      <c r="BC540" s="132"/>
      <c r="BD540" s="132"/>
      <c r="BE540" s="132"/>
      <c r="BF540" s="132"/>
      <c r="BG540" s="132"/>
      <c r="BH540" s="132"/>
      <c r="BI540" s="132"/>
      <c r="BJ540" s="132"/>
      <c r="BK540" s="132"/>
      <c r="BL540" s="132"/>
      <c r="BM540" s="132"/>
      <c r="BN540" s="132"/>
      <c r="BO540" s="132"/>
      <c r="BP540" s="132"/>
      <c r="BQ540" s="132"/>
      <c r="BR540" s="132"/>
      <c r="BS540" s="132"/>
      <c r="BT540" s="132"/>
      <c r="BU540" s="132"/>
      <c r="BV540" s="132"/>
      <c r="BW540" s="132"/>
      <c r="BX540" s="132"/>
      <c r="BY540" s="132"/>
      <c r="BZ540" s="132"/>
      <c r="CA540" s="132"/>
      <c r="CB540" s="132"/>
      <c r="CC540" s="132"/>
      <c r="CD540" s="132"/>
      <c r="CE540" s="132"/>
      <c r="CF540" s="132"/>
    </row>
    <row r="541" spans="1:84" ht="15.75" customHeight="1">
      <c r="A541" s="134"/>
      <c r="B541" s="132"/>
      <c r="C541" s="132"/>
      <c r="D541" s="132"/>
      <c r="E541" s="132"/>
      <c r="F541" s="132"/>
      <c r="G541" s="133"/>
      <c r="H541" s="133"/>
      <c r="I541" s="133"/>
      <c r="J541" s="133"/>
      <c r="K541" s="133"/>
      <c r="L541" s="133"/>
      <c r="M541" s="133"/>
      <c r="N541" s="133"/>
      <c r="O541" s="133"/>
      <c r="P541" s="133"/>
      <c r="Q541" s="133"/>
      <c r="R541" s="133"/>
      <c r="S541" s="133"/>
      <c r="T541" s="133"/>
      <c r="U541" s="133"/>
      <c r="V541" s="133"/>
      <c r="W541" s="133"/>
      <c r="X541" s="133"/>
      <c r="Y541" s="133"/>
      <c r="Z541" s="133"/>
      <c r="AA541" s="133"/>
      <c r="AB541" s="133"/>
      <c r="AC541" s="133"/>
      <c r="AD541" s="133"/>
      <c r="AE541" s="133"/>
      <c r="AF541" s="133"/>
      <c r="AG541" s="133"/>
      <c r="AH541" s="133"/>
      <c r="AI541" s="133"/>
      <c r="AJ541" s="133"/>
      <c r="AK541" s="133"/>
      <c r="AL541" s="133"/>
      <c r="AM541" s="133"/>
      <c r="AN541" s="133"/>
      <c r="AO541" s="133"/>
      <c r="AP541" s="133"/>
      <c r="AQ541" s="133"/>
      <c r="AR541" s="133"/>
      <c r="AS541" s="133"/>
      <c r="AT541" s="133"/>
      <c r="AU541" s="133"/>
      <c r="AV541" s="133"/>
      <c r="AW541" s="133"/>
      <c r="AX541" s="133"/>
      <c r="AY541" s="133"/>
      <c r="AZ541" s="133"/>
      <c r="BA541" s="133"/>
      <c r="BB541" s="133"/>
      <c r="BC541" s="132"/>
      <c r="BD541" s="132"/>
      <c r="BE541" s="132"/>
      <c r="BF541" s="132"/>
      <c r="BG541" s="132"/>
      <c r="BH541" s="132"/>
      <c r="BI541" s="132"/>
      <c r="BJ541" s="132"/>
      <c r="BK541" s="132"/>
      <c r="BL541" s="132"/>
      <c r="BM541" s="132"/>
      <c r="BN541" s="132"/>
      <c r="BO541" s="132"/>
      <c r="BP541" s="132"/>
      <c r="BQ541" s="132"/>
      <c r="BR541" s="132"/>
      <c r="BS541" s="132"/>
      <c r="BT541" s="132"/>
      <c r="BU541" s="132"/>
      <c r="BV541" s="132"/>
      <c r="BW541" s="132"/>
      <c r="BX541" s="132"/>
      <c r="BY541" s="132"/>
      <c r="BZ541" s="132"/>
      <c r="CA541" s="132"/>
      <c r="CB541" s="132"/>
      <c r="CC541" s="132"/>
      <c r="CD541" s="132"/>
      <c r="CE541" s="132"/>
      <c r="CF541" s="132"/>
    </row>
    <row r="542" spans="1:84" ht="15.75" customHeight="1">
      <c r="A542" s="134"/>
      <c r="B542" s="132"/>
      <c r="C542" s="132"/>
      <c r="D542" s="132"/>
      <c r="E542" s="132"/>
      <c r="F542" s="132"/>
      <c r="G542" s="133"/>
      <c r="H542" s="133"/>
      <c r="I542" s="133"/>
      <c r="J542" s="133"/>
      <c r="K542" s="133"/>
      <c r="L542" s="133"/>
      <c r="M542" s="133"/>
      <c r="N542" s="133"/>
      <c r="O542" s="133"/>
      <c r="P542" s="133"/>
      <c r="Q542" s="133"/>
      <c r="R542" s="133"/>
      <c r="S542" s="133"/>
      <c r="T542" s="133"/>
      <c r="U542" s="133"/>
      <c r="V542" s="133"/>
      <c r="W542" s="133"/>
      <c r="X542" s="133"/>
      <c r="Y542" s="133"/>
      <c r="Z542" s="133"/>
      <c r="AA542" s="133"/>
      <c r="AB542" s="133"/>
      <c r="AC542" s="133"/>
      <c r="AD542" s="133"/>
      <c r="AE542" s="133"/>
      <c r="AF542" s="133"/>
      <c r="AG542" s="133"/>
      <c r="AH542" s="133"/>
      <c r="AI542" s="133"/>
      <c r="AJ542" s="133"/>
      <c r="AK542" s="133"/>
      <c r="AL542" s="133"/>
      <c r="AM542" s="133"/>
      <c r="AN542" s="133"/>
      <c r="AO542" s="133"/>
      <c r="AP542" s="133"/>
      <c r="AQ542" s="133"/>
      <c r="AR542" s="133"/>
      <c r="AS542" s="133"/>
      <c r="AT542" s="133"/>
      <c r="AU542" s="133"/>
      <c r="AV542" s="133"/>
      <c r="AW542" s="133"/>
      <c r="AX542" s="133"/>
      <c r="AY542" s="133"/>
      <c r="AZ542" s="133"/>
      <c r="BA542" s="133"/>
      <c r="BB542" s="133"/>
      <c r="BC542" s="132"/>
      <c r="BD542" s="132"/>
      <c r="BE542" s="132"/>
      <c r="BF542" s="132"/>
      <c r="BG542" s="132"/>
      <c r="BH542" s="132"/>
      <c r="BI542" s="132"/>
      <c r="BJ542" s="132"/>
      <c r="BK542" s="132"/>
      <c r="BL542" s="132"/>
      <c r="BM542" s="132"/>
      <c r="BN542" s="132"/>
      <c r="BO542" s="132"/>
      <c r="BP542" s="132"/>
      <c r="BQ542" s="132"/>
      <c r="BR542" s="132"/>
      <c r="BS542" s="132"/>
      <c r="BT542" s="132"/>
      <c r="BU542" s="132"/>
      <c r="BV542" s="132"/>
      <c r="BW542" s="132"/>
      <c r="BX542" s="132"/>
      <c r="BY542" s="132"/>
      <c r="BZ542" s="132"/>
      <c r="CA542" s="132"/>
      <c r="CB542" s="132"/>
      <c r="CC542" s="132"/>
      <c r="CD542" s="132"/>
      <c r="CE542" s="132"/>
      <c r="CF542" s="132"/>
    </row>
    <row r="543" spans="1:84" ht="15.75" customHeight="1">
      <c r="A543" s="134"/>
      <c r="B543" s="132"/>
      <c r="C543" s="132"/>
      <c r="D543" s="132"/>
      <c r="E543" s="132"/>
      <c r="F543" s="132"/>
      <c r="G543" s="133"/>
      <c r="H543" s="133"/>
      <c r="I543" s="133"/>
      <c r="J543" s="133"/>
      <c r="K543" s="133"/>
      <c r="L543" s="133"/>
      <c r="M543" s="133"/>
      <c r="N543" s="133"/>
      <c r="O543" s="133"/>
      <c r="P543" s="133"/>
      <c r="Q543" s="133"/>
      <c r="R543" s="133"/>
      <c r="S543" s="133"/>
      <c r="T543" s="133"/>
      <c r="U543" s="133"/>
      <c r="V543" s="133"/>
      <c r="W543" s="133"/>
      <c r="X543" s="133"/>
      <c r="Y543" s="133"/>
      <c r="Z543" s="133"/>
      <c r="AA543" s="133"/>
      <c r="AB543" s="133"/>
      <c r="AC543" s="133"/>
      <c r="AD543" s="133"/>
      <c r="AE543" s="133"/>
      <c r="AF543" s="133"/>
      <c r="AG543" s="133"/>
      <c r="AH543" s="133"/>
      <c r="AI543" s="133"/>
      <c r="AJ543" s="133"/>
      <c r="AK543" s="133"/>
      <c r="AL543" s="133"/>
      <c r="AM543" s="133"/>
      <c r="AN543" s="133"/>
      <c r="AO543" s="133"/>
      <c r="AP543" s="133"/>
      <c r="AQ543" s="133"/>
      <c r="AR543" s="133"/>
      <c r="AS543" s="133"/>
      <c r="AT543" s="133"/>
      <c r="AU543" s="133"/>
      <c r="AV543" s="133"/>
      <c r="AW543" s="133"/>
      <c r="AX543" s="133"/>
      <c r="AY543" s="133"/>
      <c r="AZ543" s="133"/>
      <c r="BA543" s="133"/>
      <c r="BB543" s="133"/>
      <c r="BC543" s="132"/>
      <c r="BD543" s="132"/>
      <c r="BE543" s="132"/>
      <c r="BF543" s="132"/>
      <c r="BG543" s="132"/>
      <c r="BH543" s="132"/>
      <c r="BI543" s="132"/>
      <c r="BJ543" s="132"/>
      <c r="BK543" s="132"/>
      <c r="BL543" s="132"/>
      <c r="BM543" s="132"/>
      <c r="BN543" s="132"/>
      <c r="BO543" s="132"/>
      <c r="BP543" s="132"/>
      <c r="BQ543" s="132"/>
      <c r="BR543" s="132"/>
      <c r="BS543" s="132"/>
      <c r="BT543" s="132"/>
      <c r="BU543" s="132"/>
      <c r="BV543" s="132"/>
      <c r="BW543" s="132"/>
      <c r="BX543" s="132"/>
      <c r="BY543" s="132"/>
      <c r="BZ543" s="132"/>
      <c r="CA543" s="132"/>
      <c r="CB543" s="132"/>
      <c r="CC543" s="132"/>
      <c r="CD543" s="132"/>
      <c r="CE543" s="132"/>
      <c r="CF543" s="132"/>
    </row>
    <row r="544" spans="1:84" ht="15.75" customHeight="1">
      <c r="A544" s="134"/>
      <c r="B544" s="132"/>
      <c r="C544" s="132"/>
      <c r="D544" s="132"/>
      <c r="E544" s="132"/>
      <c r="F544" s="132"/>
      <c r="G544" s="133"/>
      <c r="H544" s="133"/>
      <c r="I544" s="133"/>
      <c r="J544" s="133"/>
      <c r="K544" s="133"/>
      <c r="L544" s="133"/>
      <c r="M544" s="133"/>
      <c r="N544" s="133"/>
      <c r="O544" s="133"/>
      <c r="P544" s="133"/>
      <c r="Q544" s="133"/>
      <c r="R544" s="133"/>
      <c r="S544" s="133"/>
      <c r="T544" s="133"/>
      <c r="U544" s="133"/>
      <c r="V544" s="133"/>
      <c r="W544" s="133"/>
      <c r="X544" s="133"/>
      <c r="Y544" s="133"/>
      <c r="Z544" s="133"/>
      <c r="AA544" s="133"/>
      <c r="AB544" s="133"/>
      <c r="AC544" s="133"/>
      <c r="AD544" s="133"/>
      <c r="AE544" s="133"/>
      <c r="AF544" s="133"/>
      <c r="AG544" s="133"/>
      <c r="AH544" s="133"/>
      <c r="AI544" s="133"/>
      <c r="AJ544" s="133"/>
      <c r="AK544" s="133"/>
      <c r="AL544" s="133"/>
      <c r="AM544" s="133"/>
      <c r="AN544" s="133"/>
      <c r="AO544" s="133"/>
      <c r="AP544" s="133"/>
      <c r="AQ544" s="133"/>
      <c r="AR544" s="133"/>
      <c r="AS544" s="133"/>
      <c r="AT544" s="133"/>
      <c r="AU544" s="133"/>
      <c r="AV544" s="133"/>
      <c r="AW544" s="133"/>
      <c r="AX544" s="133"/>
      <c r="AY544" s="133"/>
      <c r="AZ544" s="133"/>
      <c r="BA544" s="133"/>
      <c r="BB544" s="133"/>
      <c r="BC544" s="132"/>
      <c r="BD544" s="132"/>
      <c r="BE544" s="132"/>
      <c r="BF544" s="132"/>
      <c r="BG544" s="132"/>
      <c r="BH544" s="132"/>
      <c r="BI544" s="132"/>
      <c r="BJ544" s="132"/>
      <c r="BK544" s="132"/>
      <c r="BL544" s="132"/>
      <c r="BM544" s="132"/>
      <c r="BN544" s="132"/>
      <c r="BO544" s="132"/>
      <c r="BP544" s="132"/>
      <c r="BQ544" s="132"/>
      <c r="BR544" s="132"/>
      <c r="BS544" s="132"/>
      <c r="BT544" s="132"/>
      <c r="BU544" s="132"/>
      <c r="BV544" s="132"/>
      <c r="BW544" s="132"/>
      <c r="BX544" s="132"/>
      <c r="BY544" s="132"/>
      <c r="BZ544" s="132"/>
      <c r="CA544" s="132"/>
      <c r="CB544" s="132"/>
      <c r="CC544" s="132"/>
      <c r="CD544" s="132"/>
      <c r="CE544" s="132"/>
      <c r="CF544" s="132"/>
    </row>
    <row r="545" spans="1:84" ht="15.75" customHeight="1">
      <c r="A545" s="134"/>
      <c r="B545" s="132"/>
      <c r="C545" s="132"/>
      <c r="D545" s="132"/>
      <c r="E545" s="132"/>
      <c r="F545" s="132"/>
      <c r="G545" s="133"/>
      <c r="H545" s="133"/>
      <c r="I545" s="133"/>
      <c r="J545" s="133"/>
      <c r="K545" s="133"/>
      <c r="L545" s="133"/>
      <c r="M545" s="133"/>
      <c r="N545" s="133"/>
      <c r="O545" s="133"/>
      <c r="P545" s="133"/>
      <c r="Q545" s="133"/>
      <c r="R545" s="133"/>
      <c r="S545" s="133"/>
      <c r="T545" s="133"/>
      <c r="U545" s="133"/>
      <c r="V545" s="133"/>
      <c r="W545" s="133"/>
      <c r="X545" s="133"/>
      <c r="Y545" s="133"/>
      <c r="Z545" s="133"/>
      <c r="AA545" s="133"/>
      <c r="AB545" s="133"/>
      <c r="AC545" s="133"/>
      <c r="AD545" s="133"/>
      <c r="AE545" s="133"/>
      <c r="AF545" s="133"/>
      <c r="AG545" s="133"/>
      <c r="AH545" s="133"/>
      <c r="AI545" s="133"/>
      <c r="AJ545" s="133"/>
      <c r="AK545" s="133"/>
      <c r="AL545" s="133"/>
      <c r="AM545" s="133"/>
      <c r="AN545" s="133"/>
      <c r="AO545" s="133"/>
      <c r="AP545" s="133"/>
      <c r="AQ545" s="133"/>
      <c r="AR545" s="133"/>
      <c r="AS545" s="133"/>
      <c r="AT545" s="133"/>
      <c r="AU545" s="133"/>
      <c r="AV545" s="133"/>
      <c r="AW545" s="133"/>
      <c r="AX545" s="133"/>
      <c r="AY545" s="133"/>
      <c r="AZ545" s="133"/>
      <c r="BA545" s="133"/>
      <c r="BB545" s="133"/>
      <c r="BC545" s="132"/>
      <c r="BD545" s="132"/>
      <c r="BE545" s="132"/>
      <c r="BF545" s="132"/>
      <c r="BG545" s="132"/>
      <c r="BH545" s="132"/>
      <c r="BI545" s="132"/>
      <c r="BJ545" s="132"/>
      <c r="BK545" s="132"/>
      <c r="BL545" s="132"/>
      <c r="BM545" s="132"/>
      <c r="BN545" s="132"/>
      <c r="BO545" s="132"/>
      <c r="BP545" s="132"/>
      <c r="BQ545" s="132"/>
      <c r="BR545" s="132"/>
      <c r="BS545" s="132"/>
      <c r="BT545" s="132"/>
      <c r="BU545" s="132"/>
      <c r="BV545" s="132"/>
      <c r="BW545" s="132"/>
      <c r="BX545" s="132"/>
      <c r="BY545" s="132"/>
      <c r="BZ545" s="132"/>
      <c r="CA545" s="132"/>
      <c r="CB545" s="132"/>
      <c r="CC545" s="132"/>
      <c r="CD545" s="132"/>
      <c r="CE545" s="132"/>
      <c r="CF545" s="132"/>
    </row>
    <row r="546" spans="1:84" ht="15.75" customHeight="1">
      <c r="A546" s="134"/>
      <c r="B546" s="132"/>
      <c r="C546" s="132"/>
      <c r="D546" s="132"/>
      <c r="E546" s="132"/>
      <c r="F546" s="132"/>
      <c r="G546" s="133"/>
      <c r="H546" s="133"/>
      <c r="I546" s="133"/>
      <c r="J546" s="133"/>
      <c r="K546" s="133"/>
      <c r="L546" s="133"/>
      <c r="M546" s="133"/>
      <c r="N546" s="133"/>
      <c r="O546" s="133"/>
      <c r="P546" s="133"/>
      <c r="Q546" s="133"/>
      <c r="R546" s="133"/>
      <c r="S546" s="133"/>
      <c r="T546" s="133"/>
      <c r="U546" s="133"/>
      <c r="V546" s="133"/>
      <c r="W546" s="133"/>
      <c r="X546" s="133"/>
      <c r="Y546" s="133"/>
      <c r="Z546" s="133"/>
      <c r="AA546" s="133"/>
      <c r="AB546" s="133"/>
      <c r="AC546" s="133"/>
      <c r="AD546" s="133"/>
      <c r="AE546" s="133"/>
      <c r="AF546" s="133"/>
      <c r="AG546" s="133"/>
      <c r="AH546" s="133"/>
      <c r="AI546" s="133"/>
      <c r="AJ546" s="133"/>
      <c r="AK546" s="133"/>
      <c r="AL546" s="133"/>
      <c r="AM546" s="133"/>
      <c r="AN546" s="133"/>
      <c r="AO546" s="133"/>
      <c r="AP546" s="133"/>
      <c r="AQ546" s="133"/>
      <c r="AR546" s="133"/>
      <c r="AS546" s="133"/>
      <c r="AT546" s="133"/>
      <c r="AU546" s="133"/>
      <c r="AV546" s="133"/>
      <c r="AW546" s="133"/>
      <c r="AX546" s="133"/>
      <c r="AY546" s="133"/>
      <c r="AZ546" s="133"/>
      <c r="BA546" s="133"/>
      <c r="BB546" s="133"/>
      <c r="BC546" s="132"/>
      <c r="BD546" s="132"/>
      <c r="BE546" s="132"/>
      <c r="BF546" s="132"/>
      <c r="BG546" s="132"/>
      <c r="BH546" s="132"/>
      <c r="BI546" s="132"/>
      <c r="BJ546" s="132"/>
      <c r="BK546" s="132"/>
      <c r="BL546" s="132"/>
      <c r="BM546" s="132"/>
      <c r="BN546" s="132"/>
      <c r="BO546" s="132"/>
      <c r="BP546" s="132"/>
      <c r="BQ546" s="132"/>
      <c r="BR546" s="132"/>
      <c r="BS546" s="132"/>
      <c r="BT546" s="132"/>
      <c r="BU546" s="132"/>
      <c r="BV546" s="132"/>
      <c r="BW546" s="132"/>
      <c r="BX546" s="132"/>
      <c r="BY546" s="132"/>
      <c r="BZ546" s="132"/>
      <c r="CA546" s="132"/>
      <c r="CB546" s="132"/>
      <c r="CC546" s="132"/>
      <c r="CD546" s="132"/>
      <c r="CE546" s="132"/>
      <c r="CF546" s="132"/>
    </row>
    <row r="547" spans="1:84" ht="15.75" customHeight="1">
      <c r="A547" s="134"/>
      <c r="B547" s="132"/>
      <c r="C547" s="132"/>
      <c r="D547" s="132"/>
      <c r="E547" s="132"/>
      <c r="F547" s="132"/>
      <c r="G547" s="133"/>
      <c r="H547" s="133"/>
      <c r="I547" s="133"/>
      <c r="J547" s="133"/>
      <c r="K547" s="133"/>
      <c r="L547" s="133"/>
      <c r="M547" s="133"/>
      <c r="N547" s="133"/>
      <c r="O547" s="133"/>
      <c r="P547" s="133"/>
      <c r="Q547" s="133"/>
      <c r="R547" s="133"/>
      <c r="S547" s="133"/>
      <c r="T547" s="133"/>
      <c r="U547" s="133"/>
      <c r="V547" s="133"/>
      <c r="W547" s="133"/>
      <c r="X547" s="133"/>
      <c r="Y547" s="133"/>
      <c r="Z547" s="133"/>
      <c r="AA547" s="133"/>
      <c r="AB547" s="133"/>
      <c r="AC547" s="133"/>
      <c r="AD547" s="133"/>
      <c r="AE547" s="133"/>
      <c r="AF547" s="133"/>
      <c r="AG547" s="133"/>
      <c r="AH547" s="133"/>
      <c r="AI547" s="133"/>
      <c r="AJ547" s="133"/>
      <c r="AK547" s="133"/>
      <c r="AL547" s="133"/>
      <c r="AM547" s="133"/>
      <c r="AN547" s="133"/>
      <c r="AO547" s="133"/>
      <c r="AP547" s="133"/>
      <c r="AQ547" s="133"/>
      <c r="AR547" s="133"/>
      <c r="AS547" s="133"/>
      <c r="AT547" s="133"/>
      <c r="AU547" s="133"/>
      <c r="AV547" s="133"/>
      <c r="AW547" s="133"/>
      <c r="AX547" s="133"/>
      <c r="AY547" s="133"/>
      <c r="AZ547" s="133"/>
      <c r="BA547" s="133"/>
      <c r="BB547" s="133"/>
      <c r="BC547" s="132"/>
      <c r="BD547" s="132"/>
      <c r="BE547" s="132"/>
      <c r="BF547" s="132"/>
      <c r="BG547" s="132"/>
      <c r="BH547" s="132"/>
      <c r="BI547" s="132"/>
      <c r="BJ547" s="132"/>
      <c r="BK547" s="132"/>
      <c r="BL547" s="132"/>
      <c r="BM547" s="132"/>
      <c r="BN547" s="132"/>
      <c r="BO547" s="132"/>
      <c r="BP547" s="132"/>
      <c r="BQ547" s="132"/>
      <c r="BR547" s="132"/>
      <c r="BS547" s="132"/>
      <c r="BT547" s="132"/>
      <c r="BU547" s="132"/>
      <c r="BV547" s="132"/>
      <c r="BW547" s="132"/>
      <c r="BX547" s="132"/>
      <c r="BY547" s="132"/>
      <c r="BZ547" s="132"/>
      <c r="CA547" s="132"/>
      <c r="CB547" s="132"/>
      <c r="CC547" s="132"/>
      <c r="CD547" s="132"/>
      <c r="CE547" s="132"/>
      <c r="CF547" s="132"/>
    </row>
    <row r="548" spans="1:84" ht="15.75" customHeight="1">
      <c r="A548" s="134"/>
      <c r="B548" s="132"/>
      <c r="C548" s="132"/>
      <c r="D548" s="132"/>
      <c r="E548" s="132"/>
      <c r="F548" s="132"/>
      <c r="G548" s="133"/>
      <c r="H548" s="133"/>
      <c r="I548" s="133"/>
      <c r="J548" s="133"/>
      <c r="K548" s="133"/>
      <c r="L548" s="133"/>
      <c r="M548" s="133"/>
      <c r="N548" s="133"/>
      <c r="O548" s="133"/>
      <c r="P548" s="133"/>
      <c r="Q548" s="133"/>
      <c r="R548" s="133"/>
      <c r="S548" s="133"/>
      <c r="T548" s="133"/>
      <c r="U548" s="133"/>
      <c r="V548" s="133"/>
      <c r="W548" s="133"/>
      <c r="X548" s="133"/>
      <c r="Y548" s="133"/>
      <c r="Z548" s="133"/>
      <c r="AA548" s="133"/>
      <c r="AB548" s="133"/>
      <c r="AC548" s="133"/>
      <c r="AD548" s="133"/>
      <c r="AE548" s="133"/>
      <c r="AF548" s="133"/>
      <c r="AG548" s="133"/>
      <c r="AH548" s="133"/>
      <c r="AI548" s="133"/>
      <c r="AJ548" s="133"/>
      <c r="AK548" s="133"/>
      <c r="AL548" s="133"/>
      <c r="AM548" s="133"/>
      <c r="AN548" s="133"/>
      <c r="AO548" s="133"/>
      <c r="AP548" s="133"/>
      <c r="AQ548" s="133"/>
      <c r="AR548" s="133"/>
      <c r="AS548" s="133"/>
      <c r="AT548" s="133"/>
      <c r="AU548" s="133"/>
      <c r="AV548" s="133"/>
      <c r="AW548" s="133"/>
      <c r="AX548" s="133"/>
      <c r="AY548" s="133"/>
      <c r="AZ548" s="133"/>
      <c r="BA548" s="133"/>
      <c r="BB548" s="133"/>
      <c r="BC548" s="132"/>
      <c r="BD548" s="132"/>
      <c r="BE548" s="132"/>
      <c r="BF548" s="132"/>
      <c r="BG548" s="132"/>
      <c r="BH548" s="132"/>
      <c r="BI548" s="132"/>
      <c r="BJ548" s="132"/>
      <c r="BK548" s="132"/>
      <c r="BL548" s="132"/>
      <c r="BM548" s="132"/>
      <c r="BN548" s="132"/>
      <c r="BO548" s="132"/>
      <c r="BP548" s="132"/>
      <c r="BQ548" s="132"/>
      <c r="BR548" s="132"/>
      <c r="BS548" s="132"/>
      <c r="BT548" s="132"/>
      <c r="BU548" s="132"/>
      <c r="BV548" s="132"/>
      <c r="BW548" s="132"/>
      <c r="BX548" s="132"/>
      <c r="BY548" s="132"/>
      <c r="BZ548" s="132"/>
      <c r="CA548" s="132"/>
      <c r="CB548" s="132"/>
      <c r="CC548" s="132"/>
      <c r="CD548" s="132"/>
      <c r="CE548" s="132"/>
      <c r="CF548" s="132"/>
    </row>
    <row r="549" spans="1:84" ht="15.75" customHeight="1">
      <c r="A549" s="134"/>
      <c r="B549" s="132"/>
      <c r="C549" s="132"/>
      <c r="D549" s="132"/>
      <c r="E549" s="132"/>
      <c r="F549" s="132"/>
      <c r="G549" s="133"/>
      <c r="H549" s="133"/>
      <c r="I549" s="133"/>
      <c r="J549" s="133"/>
      <c r="K549" s="133"/>
      <c r="L549" s="133"/>
      <c r="M549" s="133"/>
      <c r="N549" s="133"/>
      <c r="O549" s="133"/>
      <c r="P549" s="133"/>
      <c r="Q549" s="133"/>
      <c r="R549" s="133"/>
      <c r="S549" s="133"/>
      <c r="T549" s="133"/>
      <c r="U549" s="133"/>
      <c r="V549" s="133"/>
      <c r="W549" s="133"/>
      <c r="X549" s="133"/>
      <c r="Y549" s="133"/>
      <c r="Z549" s="133"/>
      <c r="AA549" s="133"/>
      <c r="AB549" s="133"/>
      <c r="AC549" s="133"/>
      <c r="AD549" s="133"/>
      <c r="AE549" s="133"/>
      <c r="AF549" s="133"/>
      <c r="AG549" s="133"/>
      <c r="AH549" s="133"/>
      <c r="AI549" s="133"/>
      <c r="AJ549" s="133"/>
      <c r="AK549" s="133"/>
      <c r="AL549" s="133"/>
      <c r="AM549" s="133"/>
      <c r="AN549" s="133"/>
      <c r="AO549" s="133"/>
      <c r="AP549" s="133"/>
      <c r="AQ549" s="133"/>
      <c r="AR549" s="133"/>
      <c r="AS549" s="133"/>
      <c r="AT549" s="133"/>
      <c r="AU549" s="133"/>
      <c r="AV549" s="133"/>
      <c r="AW549" s="133"/>
      <c r="AX549" s="133"/>
      <c r="AY549" s="133"/>
      <c r="AZ549" s="133"/>
      <c r="BA549" s="133"/>
      <c r="BB549" s="133"/>
      <c r="BC549" s="132"/>
      <c r="BD549" s="132"/>
      <c r="BE549" s="132"/>
      <c r="BF549" s="132"/>
      <c r="BG549" s="132"/>
      <c r="BH549" s="132"/>
      <c r="BI549" s="132"/>
      <c r="BJ549" s="132"/>
      <c r="BK549" s="132"/>
      <c r="BL549" s="132"/>
      <c r="BM549" s="132"/>
      <c r="BN549" s="132"/>
      <c r="BO549" s="132"/>
      <c r="BP549" s="132"/>
      <c r="BQ549" s="132"/>
      <c r="BR549" s="132"/>
      <c r="BS549" s="132"/>
      <c r="BT549" s="132"/>
      <c r="BU549" s="132"/>
      <c r="BV549" s="132"/>
      <c r="BW549" s="132"/>
      <c r="BX549" s="132"/>
      <c r="BY549" s="132"/>
      <c r="BZ549" s="132"/>
      <c r="CA549" s="132"/>
      <c r="CB549" s="132"/>
      <c r="CC549" s="132"/>
      <c r="CD549" s="132"/>
      <c r="CE549" s="132"/>
      <c r="CF549" s="132"/>
    </row>
    <row r="550" spans="1:84" ht="15.75" customHeight="1">
      <c r="A550" s="134"/>
      <c r="B550" s="132"/>
      <c r="C550" s="132"/>
      <c r="D550" s="132"/>
      <c r="E550" s="132"/>
      <c r="F550" s="132"/>
      <c r="G550" s="133"/>
      <c r="H550" s="133"/>
      <c r="I550" s="133"/>
      <c r="J550" s="133"/>
      <c r="K550" s="133"/>
      <c r="L550" s="133"/>
      <c r="M550" s="133"/>
      <c r="N550" s="133"/>
      <c r="O550" s="133"/>
      <c r="P550" s="133"/>
      <c r="Q550" s="133"/>
      <c r="R550" s="133"/>
      <c r="S550" s="133"/>
      <c r="T550" s="133"/>
      <c r="U550" s="133"/>
      <c r="V550" s="133"/>
      <c r="W550" s="133"/>
      <c r="X550" s="133"/>
      <c r="Y550" s="133"/>
      <c r="Z550" s="133"/>
      <c r="AA550" s="133"/>
      <c r="AB550" s="133"/>
      <c r="AC550" s="133"/>
      <c r="AD550" s="133"/>
      <c r="AE550" s="133"/>
      <c r="AF550" s="133"/>
      <c r="AG550" s="133"/>
      <c r="AH550" s="133"/>
      <c r="AI550" s="133"/>
      <c r="AJ550" s="133"/>
      <c r="AK550" s="133"/>
      <c r="AL550" s="133"/>
      <c r="AM550" s="133"/>
      <c r="AN550" s="133"/>
      <c r="AO550" s="133"/>
      <c r="AP550" s="133"/>
      <c r="AQ550" s="133"/>
      <c r="AR550" s="133"/>
      <c r="AS550" s="133"/>
      <c r="AT550" s="133"/>
      <c r="AU550" s="133"/>
      <c r="AV550" s="133"/>
      <c r="AW550" s="133"/>
      <c r="AX550" s="133"/>
      <c r="AY550" s="133"/>
      <c r="AZ550" s="133"/>
      <c r="BA550" s="133"/>
      <c r="BB550" s="133"/>
      <c r="BC550" s="132"/>
      <c r="BD550" s="132"/>
      <c r="BE550" s="132"/>
      <c r="BF550" s="132"/>
      <c r="BG550" s="132"/>
      <c r="BH550" s="132"/>
      <c r="BI550" s="132"/>
      <c r="BJ550" s="132"/>
      <c r="BK550" s="132"/>
      <c r="BL550" s="132"/>
      <c r="BM550" s="132"/>
      <c r="BN550" s="132"/>
      <c r="BO550" s="132"/>
      <c r="BP550" s="132"/>
      <c r="BQ550" s="132"/>
      <c r="BR550" s="132"/>
      <c r="BS550" s="132"/>
      <c r="BT550" s="132"/>
      <c r="BU550" s="132"/>
      <c r="BV550" s="132"/>
      <c r="BW550" s="132"/>
      <c r="BX550" s="132"/>
      <c r="BY550" s="132"/>
      <c r="BZ550" s="132"/>
      <c r="CA550" s="132"/>
      <c r="CB550" s="132"/>
      <c r="CC550" s="132"/>
      <c r="CD550" s="132"/>
      <c r="CE550" s="132"/>
      <c r="CF550" s="132"/>
    </row>
    <row r="551" spans="1:84" ht="15.75" customHeight="1">
      <c r="A551" s="134"/>
      <c r="B551" s="132"/>
      <c r="C551" s="132"/>
      <c r="D551" s="132"/>
      <c r="E551" s="132"/>
      <c r="F551" s="132"/>
      <c r="G551" s="133"/>
      <c r="H551" s="133"/>
      <c r="I551" s="133"/>
      <c r="J551" s="133"/>
      <c r="K551" s="133"/>
      <c r="L551" s="133"/>
      <c r="M551" s="133"/>
      <c r="N551" s="133"/>
      <c r="O551" s="133"/>
      <c r="P551" s="133"/>
      <c r="Q551" s="133"/>
      <c r="R551" s="133"/>
      <c r="S551" s="133"/>
      <c r="T551" s="133"/>
      <c r="U551" s="133"/>
      <c r="V551" s="133"/>
      <c r="W551" s="133"/>
      <c r="X551" s="133"/>
      <c r="Y551" s="133"/>
      <c r="Z551" s="133"/>
      <c r="AA551" s="133"/>
      <c r="AB551" s="133"/>
      <c r="AC551" s="133"/>
      <c r="AD551" s="133"/>
      <c r="AE551" s="133"/>
      <c r="AF551" s="133"/>
      <c r="AG551" s="133"/>
      <c r="AH551" s="133"/>
      <c r="AI551" s="133"/>
      <c r="AJ551" s="133"/>
      <c r="AK551" s="133"/>
      <c r="AL551" s="133"/>
      <c r="AM551" s="133"/>
      <c r="AN551" s="133"/>
      <c r="AO551" s="133"/>
      <c r="AP551" s="133"/>
      <c r="AQ551" s="133"/>
      <c r="AR551" s="133"/>
      <c r="AS551" s="133"/>
      <c r="AT551" s="133"/>
      <c r="AU551" s="133"/>
      <c r="AV551" s="133"/>
      <c r="AW551" s="133"/>
      <c r="AX551" s="133"/>
      <c r="AY551" s="133"/>
      <c r="AZ551" s="133"/>
      <c r="BA551" s="133"/>
      <c r="BB551" s="133"/>
      <c r="BC551" s="132"/>
      <c r="BD551" s="132"/>
      <c r="BE551" s="132"/>
      <c r="BF551" s="132"/>
      <c r="BG551" s="132"/>
      <c r="BH551" s="132"/>
      <c r="BI551" s="132"/>
      <c r="BJ551" s="132"/>
      <c r="BK551" s="132"/>
      <c r="BL551" s="132"/>
      <c r="BM551" s="132"/>
      <c r="BN551" s="132"/>
      <c r="BO551" s="132"/>
      <c r="BP551" s="132"/>
      <c r="BQ551" s="132"/>
      <c r="BR551" s="132"/>
      <c r="BS551" s="132"/>
      <c r="BT551" s="132"/>
      <c r="BU551" s="132"/>
      <c r="BV551" s="132"/>
      <c r="BW551" s="132"/>
      <c r="BX551" s="132"/>
      <c r="BY551" s="132"/>
      <c r="BZ551" s="132"/>
      <c r="CA551" s="132"/>
      <c r="CB551" s="132"/>
      <c r="CC551" s="132"/>
      <c r="CD551" s="132"/>
      <c r="CE551" s="132"/>
      <c r="CF551" s="132"/>
    </row>
    <row r="552" spans="1:84" ht="15.75" customHeight="1">
      <c r="A552" s="134"/>
      <c r="B552" s="132"/>
      <c r="C552" s="132"/>
      <c r="D552" s="132"/>
      <c r="E552" s="132"/>
      <c r="F552" s="132"/>
      <c r="G552" s="133"/>
      <c r="H552" s="133"/>
      <c r="I552" s="133"/>
      <c r="J552" s="133"/>
      <c r="K552" s="133"/>
      <c r="L552" s="133"/>
      <c r="M552" s="133"/>
      <c r="N552" s="133"/>
      <c r="O552" s="133"/>
      <c r="P552" s="133"/>
      <c r="Q552" s="133"/>
      <c r="R552" s="133"/>
      <c r="S552" s="133"/>
      <c r="T552" s="133"/>
      <c r="U552" s="133"/>
      <c r="V552" s="133"/>
      <c r="W552" s="133"/>
      <c r="X552" s="133"/>
      <c r="Y552" s="133"/>
      <c r="Z552" s="133"/>
      <c r="AA552" s="133"/>
      <c r="AB552" s="133"/>
      <c r="AC552" s="133"/>
      <c r="AD552" s="133"/>
      <c r="AE552" s="133"/>
      <c r="AF552" s="133"/>
      <c r="AG552" s="133"/>
      <c r="AH552" s="133"/>
      <c r="AI552" s="133"/>
      <c r="AJ552" s="133"/>
      <c r="AK552" s="133"/>
      <c r="AL552" s="133"/>
      <c r="AM552" s="133"/>
      <c r="AN552" s="133"/>
      <c r="AO552" s="133"/>
      <c r="AP552" s="133"/>
      <c r="AQ552" s="133"/>
      <c r="AR552" s="133"/>
      <c r="AS552" s="133"/>
      <c r="AT552" s="133"/>
      <c r="AU552" s="133"/>
      <c r="AV552" s="133"/>
      <c r="AW552" s="133"/>
      <c r="AX552" s="133"/>
      <c r="AY552" s="133"/>
      <c r="AZ552" s="133"/>
      <c r="BA552" s="133"/>
      <c r="BB552" s="133"/>
      <c r="BC552" s="132"/>
      <c r="BD552" s="132"/>
      <c r="BE552" s="132"/>
      <c r="BF552" s="132"/>
      <c r="BG552" s="132"/>
      <c r="BH552" s="132"/>
      <c r="BI552" s="132"/>
      <c r="BJ552" s="132"/>
      <c r="BK552" s="132"/>
      <c r="BL552" s="132"/>
      <c r="BM552" s="132"/>
      <c r="BN552" s="132"/>
      <c r="BO552" s="132"/>
      <c r="BP552" s="132"/>
      <c r="BQ552" s="132"/>
      <c r="BR552" s="132"/>
      <c r="BS552" s="132"/>
      <c r="BT552" s="132"/>
      <c r="BU552" s="132"/>
      <c r="BV552" s="132"/>
      <c r="BW552" s="132"/>
      <c r="BX552" s="132"/>
      <c r="BY552" s="132"/>
      <c r="BZ552" s="132"/>
      <c r="CA552" s="132"/>
      <c r="CB552" s="132"/>
      <c r="CC552" s="132"/>
      <c r="CD552" s="132"/>
      <c r="CE552" s="132"/>
      <c r="CF552" s="132"/>
    </row>
    <row r="553" spans="1:84" ht="15.75" customHeight="1">
      <c r="A553" s="134"/>
      <c r="B553" s="132"/>
      <c r="C553" s="132"/>
      <c r="D553" s="132"/>
      <c r="E553" s="132"/>
      <c r="F553" s="132"/>
      <c r="G553" s="133"/>
      <c r="H553" s="133"/>
      <c r="I553" s="133"/>
      <c r="J553" s="133"/>
      <c r="K553" s="133"/>
      <c r="L553" s="133"/>
      <c r="M553" s="133"/>
      <c r="N553" s="133"/>
      <c r="O553" s="133"/>
      <c r="P553" s="133"/>
      <c r="Q553" s="133"/>
      <c r="R553" s="133"/>
      <c r="S553" s="133"/>
      <c r="T553" s="133"/>
      <c r="U553" s="133"/>
      <c r="V553" s="133"/>
      <c r="W553" s="133"/>
      <c r="X553" s="133"/>
      <c r="Y553" s="133"/>
      <c r="Z553" s="133"/>
      <c r="AA553" s="133"/>
      <c r="AB553" s="133"/>
      <c r="AC553" s="133"/>
      <c r="AD553" s="133"/>
      <c r="AE553" s="133"/>
      <c r="AF553" s="133"/>
      <c r="AG553" s="133"/>
      <c r="AH553" s="133"/>
      <c r="AI553" s="133"/>
      <c r="AJ553" s="133"/>
      <c r="AK553" s="133"/>
      <c r="AL553" s="133"/>
      <c r="AM553" s="133"/>
      <c r="AN553" s="133"/>
      <c r="AO553" s="133"/>
      <c r="AP553" s="133"/>
      <c r="AQ553" s="133"/>
      <c r="AR553" s="133"/>
      <c r="AS553" s="133"/>
      <c r="AT553" s="133"/>
      <c r="AU553" s="133"/>
      <c r="AV553" s="133"/>
      <c r="AW553" s="133"/>
      <c r="AX553" s="133"/>
      <c r="AY553" s="133"/>
      <c r="AZ553" s="133"/>
      <c r="BA553" s="133"/>
      <c r="BB553" s="133"/>
      <c r="BC553" s="132"/>
      <c r="BD553" s="132"/>
      <c r="BE553" s="132"/>
      <c r="BF553" s="132"/>
      <c r="BG553" s="132"/>
      <c r="BH553" s="132"/>
      <c r="BI553" s="132"/>
      <c r="BJ553" s="132"/>
      <c r="BK553" s="132"/>
      <c r="BL553" s="132"/>
      <c r="BM553" s="132"/>
      <c r="BN553" s="132"/>
      <c r="BO553" s="132"/>
      <c r="BP553" s="132"/>
      <c r="BQ553" s="132"/>
      <c r="BR553" s="132"/>
      <c r="BS553" s="132"/>
      <c r="BT553" s="132"/>
      <c r="BU553" s="132"/>
      <c r="BV553" s="132"/>
      <c r="BW553" s="132"/>
      <c r="BX553" s="132"/>
      <c r="BY553" s="132"/>
      <c r="BZ553" s="132"/>
      <c r="CA553" s="132"/>
      <c r="CB553" s="132"/>
      <c r="CC553" s="132"/>
      <c r="CD553" s="132"/>
      <c r="CE553" s="132"/>
      <c r="CF553" s="132"/>
    </row>
    <row r="554" spans="1:84" ht="15.75" customHeight="1">
      <c r="A554" s="134"/>
      <c r="B554" s="132"/>
      <c r="C554" s="132"/>
      <c r="D554" s="132"/>
      <c r="E554" s="132"/>
      <c r="F554" s="132"/>
      <c r="G554" s="133"/>
      <c r="H554" s="133"/>
      <c r="I554" s="133"/>
      <c r="J554" s="133"/>
      <c r="K554" s="133"/>
      <c r="L554" s="133"/>
      <c r="M554" s="133"/>
      <c r="N554" s="133"/>
      <c r="O554" s="133"/>
      <c r="P554" s="133"/>
      <c r="Q554" s="133"/>
      <c r="R554" s="133"/>
      <c r="S554" s="133"/>
      <c r="T554" s="133"/>
      <c r="U554" s="133"/>
      <c r="V554" s="133"/>
      <c r="W554" s="133"/>
      <c r="X554" s="133"/>
      <c r="Y554" s="133"/>
      <c r="Z554" s="133"/>
      <c r="AA554" s="133"/>
      <c r="AB554" s="133"/>
      <c r="AC554" s="133"/>
      <c r="AD554" s="133"/>
      <c r="AE554" s="133"/>
      <c r="AF554" s="133"/>
      <c r="AG554" s="133"/>
      <c r="AH554" s="133"/>
      <c r="AI554" s="133"/>
      <c r="AJ554" s="133"/>
      <c r="AK554" s="133"/>
      <c r="AL554" s="133"/>
      <c r="AM554" s="133"/>
      <c r="AN554" s="133"/>
      <c r="AO554" s="133"/>
      <c r="AP554" s="133"/>
      <c r="AQ554" s="133"/>
      <c r="AR554" s="133"/>
      <c r="AS554" s="133"/>
      <c r="AT554" s="133"/>
      <c r="AU554" s="133"/>
      <c r="AV554" s="133"/>
      <c r="AW554" s="133"/>
      <c r="AX554" s="133"/>
      <c r="AY554" s="133"/>
      <c r="AZ554" s="133"/>
      <c r="BA554" s="133"/>
      <c r="BB554" s="133"/>
      <c r="BC554" s="132"/>
      <c r="BD554" s="132"/>
      <c r="BE554" s="132"/>
      <c r="BF554" s="132"/>
      <c r="BG554" s="132"/>
      <c r="BH554" s="132"/>
      <c r="BI554" s="132"/>
      <c r="BJ554" s="132"/>
      <c r="BK554" s="132"/>
      <c r="BL554" s="132"/>
      <c r="BM554" s="132"/>
      <c r="BN554" s="132"/>
      <c r="BO554" s="132"/>
      <c r="BP554" s="132"/>
      <c r="BQ554" s="132"/>
      <c r="BR554" s="132"/>
      <c r="BS554" s="132"/>
      <c r="BT554" s="132"/>
      <c r="BU554" s="132"/>
      <c r="BV554" s="132"/>
      <c r="BW554" s="132"/>
      <c r="BX554" s="132"/>
      <c r="BY554" s="132"/>
      <c r="BZ554" s="132"/>
      <c r="CA554" s="132"/>
      <c r="CB554" s="132"/>
      <c r="CC554" s="132"/>
      <c r="CD554" s="132"/>
      <c r="CE554" s="132"/>
      <c r="CF554" s="132"/>
    </row>
    <row r="555" spans="1:84" ht="15.75" customHeight="1">
      <c r="A555" s="134"/>
      <c r="B555" s="132"/>
      <c r="C555" s="132"/>
      <c r="D555" s="132"/>
      <c r="E555" s="132"/>
      <c r="F555" s="132"/>
      <c r="G555" s="133"/>
      <c r="H555" s="133"/>
      <c r="I555" s="133"/>
      <c r="J555" s="133"/>
      <c r="K555" s="133"/>
      <c r="L555" s="133"/>
      <c r="M555" s="133"/>
      <c r="N555" s="133"/>
      <c r="O555" s="133"/>
      <c r="P555" s="133"/>
      <c r="Q555" s="133"/>
      <c r="R555" s="133"/>
      <c r="S555" s="133"/>
      <c r="T555" s="133"/>
      <c r="U555" s="133"/>
      <c r="V555" s="133"/>
      <c r="W555" s="133"/>
      <c r="X555" s="133"/>
      <c r="Y555" s="133"/>
      <c r="Z555" s="133"/>
      <c r="AA555" s="133"/>
      <c r="AB555" s="133"/>
      <c r="AC555" s="133"/>
      <c r="AD555" s="133"/>
      <c r="AE555" s="133"/>
      <c r="AF555" s="133"/>
      <c r="AG555" s="133"/>
      <c r="AH555" s="133"/>
      <c r="AI555" s="133"/>
      <c r="AJ555" s="133"/>
      <c r="AK555" s="133"/>
      <c r="AL555" s="133"/>
      <c r="AM555" s="133"/>
      <c r="AN555" s="133"/>
      <c r="AO555" s="133"/>
      <c r="AP555" s="133"/>
      <c r="AQ555" s="133"/>
      <c r="AR555" s="133"/>
      <c r="AS555" s="133"/>
      <c r="AT555" s="133"/>
      <c r="AU555" s="133"/>
      <c r="AV555" s="133"/>
      <c r="AW555" s="133"/>
      <c r="AX555" s="133"/>
      <c r="AY555" s="133"/>
      <c r="AZ555" s="133"/>
      <c r="BA555" s="133"/>
      <c r="BB555" s="133"/>
      <c r="BC555" s="132"/>
      <c r="BD555" s="132"/>
      <c r="BE555" s="132"/>
      <c r="BF555" s="132"/>
      <c r="BG555" s="132"/>
      <c r="BH555" s="132"/>
      <c r="BI555" s="132"/>
      <c r="BJ555" s="132"/>
      <c r="BK555" s="132"/>
      <c r="BL555" s="132"/>
      <c r="BM555" s="132"/>
      <c r="BN555" s="132"/>
      <c r="BO555" s="132"/>
      <c r="BP555" s="132"/>
      <c r="BQ555" s="132"/>
      <c r="BR555" s="132"/>
      <c r="BS555" s="132"/>
      <c r="BT555" s="132"/>
      <c r="BU555" s="132"/>
      <c r="BV555" s="132"/>
      <c r="BW555" s="132"/>
      <c r="BX555" s="132"/>
      <c r="BY555" s="132"/>
      <c r="BZ555" s="132"/>
      <c r="CA555" s="132"/>
      <c r="CB555" s="132"/>
      <c r="CC555" s="132"/>
      <c r="CD555" s="132"/>
      <c r="CE555" s="132"/>
      <c r="CF555" s="132"/>
    </row>
    <row r="556" spans="1:84" ht="15.75" customHeight="1">
      <c r="A556" s="134"/>
      <c r="B556" s="132"/>
      <c r="C556" s="132"/>
      <c r="D556" s="132"/>
      <c r="E556" s="132"/>
      <c r="F556" s="132"/>
      <c r="G556" s="133"/>
      <c r="H556" s="133"/>
      <c r="I556" s="133"/>
      <c r="J556" s="133"/>
      <c r="K556" s="133"/>
      <c r="L556" s="133"/>
      <c r="M556" s="133"/>
      <c r="N556" s="133"/>
      <c r="O556" s="133"/>
      <c r="P556" s="133"/>
      <c r="Q556" s="133"/>
      <c r="R556" s="133"/>
      <c r="S556" s="133"/>
      <c r="T556" s="133"/>
      <c r="U556" s="133"/>
      <c r="V556" s="133"/>
      <c r="W556" s="133"/>
      <c r="X556" s="133"/>
      <c r="Y556" s="133"/>
      <c r="Z556" s="133"/>
      <c r="AA556" s="133"/>
      <c r="AB556" s="133"/>
      <c r="AC556" s="133"/>
      <c r="AD556" s="133"/>
      <c r="AE556" s="133"/>
      <c r="AF556" s="133"/>
      <c r="AG556" s="133"/>
      <c r="AH556" s="133"/>
      <c r="AI556" s="133"/>
      <c r="AJ556" s="133"/>
      <c r="AK556" s="133"/>
      <c r="AL556" s="133"/>
      <c r="AM556" s="133"/>
      <c r="AN556" s="133"/>
      <c r="AO556" s="133"/>
      <c r="AP556" s="133"/>
      <c r="AQ556" s="133"/>
      <c r="AR556" s="133"/>
      <c r="AS556" s="133"/>
      <c r="AT556" s="133"/>
      <c r="AU556" s="133"/>
      <c r="AV556" s="133"/>
      <c r="AW556" s="133"/>
      <c r="AX556" s="133"/>
      <c r="AY556" s="133"/>
      <c r="AZ556" s="133"/>
      <c r="BA556" s="133"/>
      <c r="BB556" s="133"/>
      <c r="BC556" s="132"/>
      <c r="BD556" s="132"/>
      <c r="BE556" s="132"/>
      <c r="BF556" s="132"/>
      <c r="BG556" s="132"/>
      <c r="BH556" s="132"/>
      <c r="BI556" s="132"/>
      <c r="BJ556" s="132"/>
      <c r="BK556" s="132"/>
      <c r="BL556" s="132"/>
      <c r="BM556" s="132"/>
      <c r="BN556" s="132"/>
      <c r="BO556" s="132"/>
      <c r="BP556" s="132"/>
      <c r="BQ556" s="132"/>
      <c r="BR556" s="132"/>
      <c r="BS556" s="132"/>
      <c r="BT556" s="132"/>
      <c r="BU556" s="132"/>
      <c r="BV556" s="132"/>
      <c r="BW556" s="132"/>
      <c r="BX556" s="132"/>
      <c r="BY556" s="132"/>
      <c r="BZ556" s="132"/>
      <c r="CA556" s="132"/>
      <c r="CB556" s="132"/>
      <c r="CC556" s="132"/>
      <c r="CD556" s="132"/>
      <c r="CE556" s="132"/>
      <c r="CF556" s="132"/>
    </row>
    <row r="557" spans="1:84" ht="15.75" customHeight="1">
      <c r="A557" s="134"/>
      <c r="B557" s="132"/>
      <c r="C557" s="132"/>
      <c r="D557" s="132"/>
      <c r="E557" s="132"/>
      <c r="F557" s="132"/>
      <c r="G557" s="133"/>
      <c r="H557" s="133"/>
      <c r="I557" s="133"/>
      <c r="J557" s="133"/>
      <c r="K557" s="133"/>
      <c r="L557" s="133"/>
      <c r="M557" s="133"/>
      <c r="N557" s="133"/>
      <c r="O557" s="133"/>
      <c r="P557" s="133"/>
      <c r="Q557" s="133"/>
      <c r="R557" s="133"/>
      <c r="S557" s="133"/>
      <c r="T557" s="133"/>
      <c r="U557" s="133"/>
      <c r="V557" s="133"/>
      <c r="W557" s="133"/>
      <c r="X557" s="133"/>
      <c r="Y557" s="133"/>
      <c r="Z557" s="133"/>
      <c r="AA557" s="133"/>
      <c r="AB557" s="133"/>
      <c r="AC557" s="133"/>
      <c r="AD557" s="133"/>
      <c r="AE557" s="133"/>
      <c r="AF557" s="133"/>
      <c r="AG557" s="133"/>
      <c r="AH557" s="133"/>
      <c r="AI557" s="133"/>
      <c r="AJ557" s="133"/>
      <c r="AK557" s="133"/>
      <c r="AL557" s="133"/>
      <c r="AM557" s="133"/>
      <c r="AN557" s="133"/>
      <c r="AO557" s="133"/>
      <c r="AP557" s="133"/>
      <c r="AQ557" s="133"/>
      <c r="AR557" s="133"/>
      <c r="AS557" s="133"/>
      <c r="AT557" s="133"/>
      <c r="AU557" s="133"/>
      <c r="AV557" s="133"/>
      <c r="AW557" s="133"/>
      <c r="AX557" s="133"/>
      <c r="AY557" s="133"/>
      <c r="AZ557" s="133"/>
      <c r="BA557" s="133"/>
      <c r="BB557" s="133"/>
      <c r="BC557" s="132"/>
      <c r="BD557" s="132"/>
      <c r="BE557" s="132"/>
      <c r="BF557" s="132"/>
      <c r="BG557" s="132"/>
      <c r="BH557" s="132"/>
      <c r="BI557" s="132"/>
      <c r="BJ557" s="132"/>
      <c r="BK557" s="132"/>
      <c r="BL557" s="132"/>
      <c r="BM557" s="132"/>
      <c r="BN557" s="132"/>
      <c r="BO557" s="132"/>
      <c r="BP557" s="132"/>
      <c r="BQ557" s="132"/>
      <c r="BR557" s="132"/>
      <c r="BS557" s="132"/>
      <c r="BT557" s="132"/>
      <c r="BU557" s="132"/>
      <c r="BV557" s="132"/>
      <c r="BW557" s="132"/>
      <c r="BX557" s="132"/>
      <c r="BY557" s="132"/>
      <c r="BZ557" s="132"/>
      <c r="CA557" s="132"/>
      <c r="CB557" s="132"/>
      <c r="CC557" s="132"/>
      <c r="CD557" s="132"/>
      <c r="CE557" s="132"/>
      <c r="CF557" s="132"/>
    </row>
    <row r="558" spans="1:84" ht="15.75" customHeight="1">
      <c r="A558" s="134"/>
      <c r="B558" s="132"/>
      <c r="C558" s="132"/>
      <c r="D558" s="132"/>
      <c r="E558" s="132"/>
      <c r="F558" s="132"/>
      <c r="G558" s="133"/>
      <c r="H558" s="133"/>
      <c r="I558" s="133"/>
      <c r="J558" s="133"/>
      <c r="K558" s="133"/>
      <c r="L558" s="133"/>
      <c r="M558" s="133"/>
      <c r="N558" s="133"/>
      <c r="O558" s="133"/>
      <c r="P558" s="133"/>
      <c r="Q558" s="133"/>
      <c r="R558" s="133"/>
      <c r="S558" s="133"/>
      <c r="T558" s="133"/>
      <c r="U558" s="133"/>
      <c r="V558" s="133"/>
      <c r="W558" s="133"/>
      <c r="X558" s="133"/>
      <c r="Y558" s="133"/>
      <c r="Z558" s="133"/>
      <c r="AA558" s="133"/>
      <c r="AB558" s="133"/>
      <c r="AC558" s="133"/>
      <c r="AD558" s="133"/>
      <c r="AE558" s="133"/>
      <c r="AF558" s="133"/>
      <c r="AG558" s="133"/>
      <c r="AH558" s="133"/>
      <c r="AI558" s="133"/>
      <c r="AJ558" s="133"/>
      <c r="AK558" s="133"/>
      <c r="AL558" s="133"/>
      <c r="AM558" s="133"/>
      <c r="AN558" s="133"/>
      <c r="AO558" s="133"/>
      <c r="AP558" s="133"/>
      <c r="AQ558" s="133"/>
      <c r="AR558" s="133"/>
      <c r="AS558" s="133"/>
      <c r="AT558" s="133"/>
      <c r="AU558" s="133"/>
      <c r="AV558" s="133"/>
      <c r="AW558" s="133"/>
      <c r="AX558" s="133"/>
      <c r="AY558" s="133"/>
      <c r="AZ558" s="133"/>
      <c r="BA558" s="133"/>
      <c r="BB558" s="133"/>
      <c r="BC558" s="132"/>
      <c r="BD558" s="132"/>
      <c r="BE558" s="132"/>
      <c r="BF558" s="132"/>
      <c r="BG558" s="132"/>
      <c r="BH558" s="132"/>
      <c r="BI558" s="132"/>
      <c r="BJ558" s="132"/>
      <c r="BK558" s="132"/>
      <c r="BL558" s="132"/>
      <c r="BM558" s="132"/>
      <c r="BN558" s="132"/>
      <c r="BO558" s="132"/>
      <c r="BP558" s="132"/>
      <c r="BQ558" s="132"/>
      <c r="BR558" s="132"/>
      <c r="BS558" s="132"/>
      <c r="BT558" s="132"/>
      <c r="BU558" s="132"/>
      <c r="BV558" s="132"/>
      <c r="BW558" s="132"/>
      <c r="BX558" s="132"/>
      <c r="BY558" s="132"/>
      <c r="BZ558" s="132"/>
      <c r="CA558" s="132"/>
      <c r="CB558" s="132"/>
      <c r="CC558" s="132"/>
      <c r="CD558" s="132"/>
      <c r="CE558" s="132"/>
      <c r="CF558" s="132"/>
    </row>
    <row r="559" spans="1:84" ht="15.75" customHeight="1">
      <c r="A559" s="134"/>
      <c r="B559" s="132"/>
      <c r="C559" s="132"/>
      <c r="D559" s="132"/>
      <c r="E559" s="132"/>
      <c r="F559" s="132"/>
      <c r="G559" s="133"/>
      <c r="H559" s="133"/>
      <c r="I559" s="133"/>
      <c r="J559" s="133"/>
      <c r="K559" s="133"/>
      <c r="L559" s="133"/>
      <c r="M559" s="133"/>
      <c r="N559" s="133"/>
      <c r="O559" s="133"/>
      <c r="P559" s="133"/>
      <c r="Q559" s="133"/>
      <c r="R559" s="133"/>
      <c r="S559" s="133"/>
      <c r="T559" s="133"/>
      <c r="U559" s="133"/>
      <c r="V559" s="133"/>
      <c r="W559" s="133"/>
      <c r="X559" s="133"/>
      <c r="Y559" s="133"/>
      <c r="Z559" s="133"/>
      <c r="AA559" s="133"/>
      <c r="AB559" s="133"/>
      <c r="AC559" s="133"/>
      <c r="AD559" s="133"/>
      <c r="AE559" s="133"/>
      <c r="AF559" s="133"/>
      <c r="AG559" s="133"/>
      <c r="AH559" s="133"/>
      <c r="AI559" s="133"/>
      <c r="AJ559" s="133"/>
      <c r="AK559" s="133"/>
      <c r="AL559" s="133"/>
      <c r="AM559" s="133"/>
      <c r="AN559" s="133"/>
      <c r="AO559" s="133"/>
      <c r="AP559" s="133"/>
      <c r="AQ559" s="133"/>
      <c r="AR559" s="133"/>
      <c r="AS559" s="133"/>
      <c r="AT559" s="133"/>
      <c r="AU559" s="133"/>
      <c r="AV559" s="133"/>
      <c r="AW559" s="133"/>
      <c r="AX559" s="133"/>
      <c r="AY559" s="133"/>
      <c r="AZ559" s="133"/>
      <c r="BA559" s="133"/>
      <c r="BB559" s="133"/>
      <c r="BC559" s="132"/>
      <c r="BD559" s="132"/>
      <c r="BE559" s="132"/>
      <c r="BF559" s="132"/>
      <c r="BG559" s="132"/>
      <c r="BH559" s="132"/>
      <c r="BI559" s="132"/>
      <c r="BJ559" s="132"/>
      <c r="BK559" s="132"/>
      <c r="BL559" s="132"/>
      <c r="BM559" s="132"/>
      <c r="BN559" s="132"/>
      <c r="BO559" s="132"/>
      <c r="BP559" s="132"/>
      <c r="BQ559" s="132"/>
      <c r="BR559" s="132"/>
      <c r="BS559" s="132"/>
      <c r="BT559" s="132"/>
      <c r="BU559" s="132"/>
      <c r="BV559" s="132"/>
      <c r="BW559" s="132"/>
      <c r="BX559" s="132"/>
      <c r="BY559" s="132"/>
      <c r="BZ559" s="132"/>
      <c r="CA559" s="132"/>
      <c r="CB559" s="132"/>
      <c r="CC559" s="132"/>
      <c r="CD559" s="132"/>
      <c r="CE559" s="132"/>
      <c r="CF559" s="132"/>
    </row>
    <row r="560" spans="1:84" ht="15.75" customHeight="1">
      <c r="A560" s="134"/>
      <c r="B560" s="132"/>
      <c r="C560" s="132"/>
      <c r="D560" s="132"/>
      <c r="E560" s="132"/>
      <c r="F560" s="132"/>
      <c r="G560" s="133"/>
      <c r="H560" s="133"/>
      <c r="I560" s="133"/>
      <c r="J560" s="133"/>
      <c r="K560" s="133"/>
      <c r="L560" s="133"/>
      <c r="M560" s="133"/>
      <c r="N560" s="133"/>
      <c r="O560" s="133"/>
      <c r="P560" s="133"/>
      <c r="Q560" s="133"/>
      <c r="R560" s="133"/>
      <c r="S560" s="133"/>
      <c r="T560" s="133"/>
      <c r="U560" s="133"/>
      <c r="V560" s="133"/>
      <c r="W560" s="133"/>
      <c r="X560" s="133"/>
      <c r="Y560" s="133"/>
      <c r="Z560" s="133"/>
      <c r="AA560" s="133"/>
      <c r="AB560" s="133"/>
      <c r="AC560" s="133"/>
      <c r="AD560" s="133"/>
      <c r="AE560" s="133"/>
      <c r="AF560" s="133"/>
      <c r="AG560" s="133"/>
      <c r="AH560" s="133"/>
      <c r="AI560" s="133"/>
      <c r="AJ560" s="133"/>
      <c r="AK560" s="133"/>
      <c r="AL560" s="133"/>
      <c r="AM560" s="133"/>
      <c r="AN560" s="133"/>
      <c r="AO560" s="133"/>
      <c r="AP560" s="133"/>
      <c r="AQ560" s="133"/>
      <c r="AR560" s="133"/>
      <c r="AS560" s="133"/>
      <c r="AT560" s="133"/>
      <c r="AU560" s="133"/>
      <c r="AV560" s="133"/>
      <c r="AW560" s="133"/>
      <c r="AX560" s="133"/>
      <c r="AY560" s="133"/>
      <c r="AZ560" s="133"/>
      <c r="BA560" s="133"/>
      <c r="BB560" s="133"/>
      <c r="BC560" s="132"/>
      <c r="BD560" s="132"/>
      <c r="BE560" s="132"/>
      <c r="BF560" s="132"/>
      <c r="BG560" s="132"/>
      <c r="BH560" s="132"/>
      <c r="BI560" s="132"/>
      <c r="BJ560" s="132"/>
      <c r="BK560" s="132"/>
      <c r="BL560" s="132"/>
      <c r="BM560" s="132"/>
      <c r="BN560" s="132"/>
      <c r="BO560" s="132"/>
      <c r="BP560" s="132"/>
      <c r="BQ560" s="132"/>
      <c r="BR560" s="132"/>
      <c r="BS560" s="132"/>
      <c r="BT560" s="132"/>
      <c r="BU560" s="132"/>
      <c r="BV560" s="132"/>
      <c r="BW560" s="132"/>
      <c r="BX560" s="132"/>
      <c r="BY560" s="132"/>
      <c r="BZ560" s="132"/>
      <c r="CA560" s="132"/>
      <c r="CB560" s="132"/>
      <c r="CC560" s="132"/>
      <c r="CD560" s="132"/>
      <c r="CE560" s="132"/>
      <c r="CF560" s="132"/>
    </row>
    <row r="561" spans="1:84" ht="15.75" customHeight="1">
      <c r="A561" s="134"/>
      <c r="B561" s="132"/>
      <c r="C561" s="132"/>
      <c r="D561" s="132"/>
      <c r="E561" s="132"/>
      <c r="F561" s="132"/>
      <c r="G561" s="133"/>
      <c r="H561" s="133"/>
      <c r="I561" s="133"/>
      <c r="J561" s="133"/>
      <c r="K561" s="133"/>
      <c r="L561" s="133"/>
      <c r="M561" s="133"/>
      <c r="N561" s="133"/>
      <c r="O561" s="133"/>
      <c r="P561" s="133"/>
      <c r="Q561" s="133"/>
      <c r="R561" s="133"/>
      <c r="S561" s="133"/>
      <c r="T561" s="133"/>
      <c r="U561" s="133"/>
      <c r="V561" s="133"/>
      <c r="W561" s="133"/>
      <c r="X561" s="133"/>
      <c r="Y561" s="133"/>
      <c r="Z561" s="133"/>
      <c r="AA561" s="133"/>
      <c r="AB561" s="133"/>
      <c r="AC561" s="133"/>
      <c r="AD561" s="133"/>
      <c r="AE561" s="133"/>
      <c r="AF561" s="133"/>
      <c r="AG561" s="133"/>
      <c r="AH561" s="133"/>
      <c r="AI561" s="133"/>
      <c r="AJ561" s="133"/>
      <c r="AK561" s="133"/>
      <c r="AL561" s="133"/>
      <c r="AM561" s="133"/>
      <c r="AN561" s="133"/>
      <c r="AO561" s="133"/>
      <c r="AP561" s="133"/>
      <c r="AQ561" s="133"/>
      <c r="AR561" s="133"/>
      <c r="AS561" s="133"/>
      <c r="AT561" s="133"/>
      <c r="AU561" s="133"/>
      <c r="AV561" s="133"/>
      <c r="AW561" s="133"/>
      <c r="AX561" s="133"/>
      <c r="AY561" s="133"/>
      <c r="AZ561" s="133"/>
      <c r="BA561" s="133"/>
      <c r="BB561" s="133"/>
      <c r="BC561" s="132"/>
      <c r="BD561" s="132"/>
      <c r="BE561" s="132"/>
      <c r="BF561" s="132"/>
      <c r="BG561" s="132"/>
      <c r="BH561" s="132"/>
      <c r="BI561" s="132"/>
      <c r="BJ561" s="132"/>
      <c r="BK561" s="132"/>
      <c r="BL561" s="132"/>
      <c r="BM561" s="132"/>
      <c r="BN561" s="132"/>
      <c r="BO561" s="132"/>
      <c r="BP561" s="132"/>
      <c r="BQ561" s="132"/>
      <c r="BR561" s="132"/>
      <c r="BS561" s="132"/>
      <c r="BT561" s="132"/>
      <c r="BU561" s="132"/>
      <c r="BV561" s="132"/>
      <c r="BW561" s="132"/>
      <c r="BX561" s="132"/>
      <c r="BY561" s="132"/>
      <c r="BZ561" s="132"/>
      <c r="CA561" s="132"/>
      <c r="CB561" s="132"/>
      <c r="CC561" s="132"/>
      <c r="CD561" s="132"/>
      <c r="CE561" s="132"/>
      <c r="CF561" s="132"/>
    </row>
    <row r="562" spans="1:84" ht="15.75" customHeight="1">
      <c r="A562" s="134"/>
      <c r="B562" s="132"/>
      <c r="C562" s="132"/>
      <c r="D562" s="132"/>
      <c r="E562" s="132"/>
      <c r="F562" s="132"/>
      <c r="G562" s="133"/>
      <c r="H562" s="133"/>
      <c r="I562" s="133"/>
      <c r="J562" s="133"/>
      <c r="K562" s="133"/>
      <c r="L562" s="133"/>
      <c r="M562" s="133"/>
      <c r="N562" s="133"/>
      <c r="O562" s="133"/>
      <c r="P562" s="133"/>
      <c r="Q562" s="133"/>
      <c r="R562" s="133"/>
      <c r="S562" s="133"/>
      <c r="T562" s="133"/>
      <c r="U562" s="133"/>
      <c r="V562" s="133"/>
      <c r="W562" s="133"/>
      <c r="X562" s="133"/>
      <c r="Y562" s="133"/>
      <c r="Z562" s="133"/>
      <c r="AA562" s="133"/>
      <c r="AB562" s="133"/>
      <c r="AC562" s="133"/>
      <c r="AD562" s="133"/>
      <c r="AE562" s="133"/>
      <c r="AF562" s="133"/>
      <c r="AG562" s="133"/>
      <c r="AH562" s="133"/>
      <c r="AI562" s="133"/>
      <c r="AJ562" s="133"/>
      <c r="AK562" s="133"/>
      <c r="AL562" s="133"/>
      <c r="AM562" s="133"/>
      <c r="AN562" s="133"/>
      <c r="AO562" s="133"/>
      <c r="AP562" s="133"/>
      <c r="AQ562" s="133"/>
      <c r="AR562" s="133"/>
      <c r="AS562" s="133"/>
      <c r="AT562" s="133"/>
      <c r="AU562" s="133"/>
      <c r="AV562" s="133"/>
      <c r="AW562" s="133"/>
      <c r="AX562" s="133"/>
      <c r="AY562" s="133"/>
      <c r="AZ562" s="133"/>
      <c r="BA562" s="133"/>
      <c r="BB562" s="133"/>
      <c r="BC562" s="132"/>
      <c r="BD562" s="132"/>
      <c r="BE562" s="132"/>
      <c r="BF562" s="132"/>
      <c r="BG562" s="132"/>
      <c r="BH562" s="132"/>
      <c r="BI562" s="132"/>
      <c r="BJ562" s="132"/>
      <c r="BK562" s="132"/>
      <c r="BL562" s="132"/>
      <c r="BM562" s="132"/>
      <c r="BN562" s="132"/>
      <c r="BO562" s="132"/>
      <c r="BP562" s="132"/>
      <c r="BQ562" s="132"/>
      <c r="BR562" s="132"/>
      <c r="BS562" s="132"/>
      <c r="BT562" s="132"/>
      <c r="BU562" s="132"/>
      <c r="BV562" s="132"/>
      <c r="BW562" s="132"/>
      <c r="BX562" s="132"/>
      <c r="BY562" s="132"/>
      <c r="BZ562" s="132"/>
      <c r="CA562" s="132"/>
      <c r="CB562" s="132"/>
      <c r="CC562" s="132"/>
      <c r="CD562" s="132"/>
      <c r="CE562" s="132"/>
      <c r="CF562" s="132"/>
    </row>
    <row r="563" spans="1:84" ht="15.75" customHeight="1">
      <c r="A563" s="134"/>
      <c r="B563" s="132"/>
      <c r="C563" s="132"/>
      <c r="D563" s="132"/>
      <c r="E563" s="132"/>
      <c r="F563" s="132"/>
      <c r="G563" s="133"/>
      <c r="H563" s="133"/>
      <c r="I563" s="133"/>
      <c r="J563" s="133"/>
      <c r="K563" s="133"/>
      <c r="L563" s="133"/>
      <c r="M563" s="133"/>
      <c r="N563" s="133"/>
      <c r="O563" s="133"/>
      <c r="P563" s="133"/>
      <c r="Q563" s="133"/>
      <c r="R563" s="133"/>
      <c r="S563" s="133"/>
      <c r="T563" s="133"/>
      <c r="U563" s="133"/>
      <c r="V563" s="133"/>
      <c r="W563" s="133"/>
      <c r="X563" s="133"/>
      <c r="Y563" s="133"/>
      <c r="Z563" s="133"/>
      <c r="AA563" s="133"/>
      <c r="AB563" s="133"/>
      <c r="AC563" s="133"/>
      <c r="AD563" s="133"/>
      <c r="AE563" s="133"/>
      <c r="AF563" s="133"/>
      <c r="AG563" s="133"/>
      <c r="AH563" s="133"/>
      <c r="AI563" s="133"/>
      <c r="AJ563" s="133"/>
      <c r="AK563" s="133"/>
      <c r="AL563" s="133"/>
      <c r="AM563" s="133"/>
      <c r="AN563" s="133"/>
      <c r="AO563" s="133"/>
      <c r="AP563" s="133"/>
      <c r="AQ563" s="133"/>
      <c r="AR563" s="133"/>
      <c r="AS563" s="133"/>
      <c r="AT563" s="133"/>
      <c r="AU563" s="133"/>
      <c r="AV563" s="133"/>
      <c r="AW563" s="133"/>
      <c r="AX563" s="133"/>
      <c r="AY563" s="133"/>
      <c r="AZ563" s="133"/>
      <c r="BA563" s="133"/>
      <c r="BB563" s="133"/>
      <c r="BC563" s="132"/>
      <c r="BD563" s="132"/>
      <c r="BE563" s="132"/>
      <c r="BF563" s="132"/>
      <c r="BG563" s="132"/>
      <c r="BH563" s="132"/>
      <c r="BI563" s="132"/>
      <c r="BJ563" s="132"/>
      <c r="BK563" s="132"/>
      <c r="BL563" s="132"/>
      <c r="BM563" s="132"/>
      <c r="BN563" s="132"/>
      <c r="BO563" s="132"/>
      <c r="BP563" s="132"/>
      <c r="BQ563" s="132"/>
      <c r="BR563" s="132"/>
      <c r="BS563" s="132"/>
      <c r="BT563" s="132"/>
      <c r="BU563" s="132"/>
      <c r="BV563" s="132"/>
      <c r="BW563" s="132"/>
      <c r="BX563" s="132"/>
      <c r="BY563" s="132"/>
      <c r="BZ563" s="132"/>
      <c r="CA563" s="132"/>
      <c r="CB563" s="132"/>
      <c r="CC563" s="132"/>
      <c r="CD563" s="132"/>
      <c r="CE563" s="132"/>
      <c r="CF563" s="132"/>
    </row>
    <row r="564" spans="1:84" ht="15.75" customHeight="1">
      <c r="A564" s="134"/>
      <c r="B564" s="132"/>
      <c r="C564" s="132"/>
      <c r="D564" s="132"/>
      <c r="E564" s="132"/>
      <c r="F564" s="132"/>
      <c r="G564" s="133"/>
      <c r="H564" s="133"/>
      <c r="I564" s="133"/>
      <c r="J564" s="133"/>
      <c r="K564" s="133"/>
      <c r="L564" s="133"/>
      <c r="M564" s="133"/>
      <c r="N564" s="133"/>
      <c r="O564" s="133"/>
      <c r="P564" s="133"/>
      <c r="Q564" s="133"/>
      <c r="R564" s="133"/>
      <c r="S564" s="133"/>
      <c r="T564" s="133"/>
      <c r="U564" s="133"/>
      <c r="V564" s="133"/>
      <c r="W564" s="133"/>
      <c r="X564" s="133"/>
      <c r="Y564" s="133"/>
      <c r="Z564" s="133"/>
      <c r="AA564" s="133"/>
      <c r="AB564" s="133"/>
      <c r="AC564" s="133"/>
      <c r="AD564" s="133"/>
      <c r="AE564" s="133"/>
      <c r="AF564" s="133"/>
      <c r="AG564" s="133"/>
      <c r="AH564" s="133"/>
      <c r="AI564" s="133"/>
      <c r="AJ564" s="133"/>
      <c r="AK564" s="133"/>
      <c r="AL564" s="133"/>
      <c r="AM564" s="133"/>
      <c r="AN564" s="133"/>
      <c r="AO564" s="133"/>
      <c r="AP564" s="133"/>
      <c r="AQ564" s="133"/>
      <c r="AR564" s="133"/>
      <c r="AS564" s="133"/>
      <c r="AT564" s="133"/>
      <c r="AU564" s="133"/>
      <c r="AV564" s="133"/>
      <c r="AW564" s="133"/>
      <c r="AX564" s="133"/>
      <c r="AY564" s="133"/>
      <c r="AZ564" s="133"/>
      <c r="BA564" s="133"/>
      <c r="BB564" s="133"/>
      <c r="BC564" s="132"/>
      <c r="BD564" s="132"/>
      <c r="BE564" s="132"/>
      <c r="BF564" s="132"/>
      <c r="BG564" s="132"/>
      <c r="BH564" s="132"/>
      <c r="BI564" s="132"/>
      <c r="BJ564" s="132"/>
      <c r="BK564" s="132"/>
      <c r="BL564" s="132"/>
      <c r="BM564" s="132"/>
      <c r="BN564" s="132"/>
      <c r="BO564" s="132"/>
      <c r="BP564" s="132"/>
      <c r="BQ564" s="132"/>
      <c r="BR564" s="132"/>
      <c r="BS564" s="132"/>
      <c r="BT564" s="132"/>
      <c r="BU564" s="132"/>
      <c r="BV564" s="132"/>
      <c r="BW564" s="132"/>
      <c r="BX564" s="132"/>
      <c r="BY564" s="132"/>
      <c r="BZ564" s="132"/>
      <c r="CA564" s="132"/>
      <c r="CB564" s="132"/>
      <c r="CC564" s="132"/>
      <c r="CD564" s="132"/>
      <c r="CE564" s="132"/>
      <c r="CF564" s="132"/>
    </row>
    <row r="565" spans="1:84" ht="15.75" customHeight="1">
      <c r="A565" s="134"/>
      <c r="B565" s="132"/>
      <c r="C565" s="132"/>
      <c r="D565" s="132"/>
      <c r="E565" s="132"/>
      <c r="F565" s="132"/>
      <c r="G565" s="133"/>
      <c r="H565" s="133"/>
      <c r="I565" s="133"/>
      <c r="J565" s="133"/>
      <c r="K565" s="133"/>
      <c r="L565" s="133"/>
      <c r="M565" s="133"/>
      <c r="N565" s="133"/>
      <c r="O565" s="133"/>
      <c r="P565" s="133"/>
      <c r="Q565" s="133"/>
      <c r="R565" s="133"/>
      <c r="S565" s="133"/>
      <c r="T565" s="133"/>
      <c r="U565" s="133"/>
      <c r="V565" s="133"/>
      <c r="W565" s="133"/>
      <c r="X565" s="133"/>
      <c r="Y565" s="133"/>
      <c r="Z565" s="133"/>
      <c r="AA565" s="133"/>
      <c r="AB565" s="133"/>
      <c r="AC565" s="133"/>
      <c r="AD565" s="133"/>
      <c r="AE565" s="133"/>
      <c r="AF565" s="133"/>
      <c r="AG565" s="133"/>
      <c r="AH565" s="133"/>
      <c r="AI565" s="133"/>
      <c r="AJ565" s="133"/>
      <c r="AK565" s="133"/>
      <c r="AL565" s="133"/>
      <c r="AM565" s="133"/>
      <c r="AN565" s="133"/>
      <c r="AO565" s="133"/>
      <c r="AP565" s="133"/>
      <c r="AQ565" s="133"/>
      <c r="AR565" s="133"/>
      <c r="AS565" s="133"/>
      <c r="AT565" s="133"/>
      <c r="AU565" s="133"/>
      <c r="AV565" s="133"/>
      <c r="AW565" s="133"/>
      <c r="AX565" s="133"/>
      <c r="AY565" s="133"/>
      <c r="AZ565" s="133"/>
      <c r="BA565" s="133"/>
      <c r="BB565" s="133"/>
      <c r="BC565" s="132"/>
      <c r="BD565" s="132"/>
      <c r="BE565" s="132"/>
      <c r="BF565" s="132"/>
      <c r="BG565" s="132"/>
      <c r="BH565" s="132"/>
      <c r="BI565" s="132"/>
      <c r="BJ565" s="132"/>
      <c r="BK565" s="132"/>
      <c r="BL565" s="132"/>
      <c r="BM565" s="132"/>
      <c r="BN565" s="132"/>
      <c r="BO565" s="132"/>
      <c r="BP565" s="132"/>
      <c r="BQ565" s="132"/>
      <c r="BR565" s="132"/>
      <c r="BS565" s="132"/>
      <c r="BT565" s="132"/>
      <c r="BU565" s="132"/>
      <c r="BV565" s="132"/>
      <c r="BW565" s="132"/>
      <c r="BX565" s="132"/>
      <c r="BY565" s="132"/>
      <c r="BZ565" s="132"/>
      <c r="CA565" s="132"/>
      <c r="CB565" s="132"/>
      <c r="CC565" s="132"/>
      <c r="CD565" s="132"/>
      <c r="CE565" s="132"/>
      <c r="CF565" s="132"/>
    </row>
    <row r="566" spans="1:84" ht="15.75" customHeight="1">
      <c r="A566" s="134"/>
      <c r="B566" s="132"/>
      <c r="C566" s="132"/>
      <c r="D566" s="132"/>
      <c r="E566" s="132"/>
      <c r="F566" s="132"/>
      <c r="G566" s="133"/>
      <c r="H566" s="133"/>
      <c r="I566" s="133"/>
      <c r="J566" s="133"/>
      <c r="K566" s="133"/>
      <c r="L566" s="133"/>
      <c r="M566" s="133"/>
      <c r="N566" s="133"/>
      <c r="O566" s="133"/>
      <c r="P566" s="133"/>
      <c r="Q566" s="133"/>
      <c r="R566" s="133"/>
      <c r="S566" s="133"/>
      <c r="T566" s="133"/>
      <c r="U566" s="133"/>
      <c r="V566" s="133"/>
      <c r="W566" s="133"/>
      <c r="X566" s="133"/>
      <c r="Y566" s="133"/>
      <c r="Z566" s="133"/>
      <c r="AA566" s="133"/>
      <c r="AB566" s="133"/>
      <c r="AC566" s="133"/>
      <c r="AD566" s="133"/>
      <c r="AE566" s="133"/>
      <c r="AF566" s="133"/>
      <c r="AG566" s="133"/>
      <c r="AH566" s="133"/>
      <c r="AI566" s="133"/>
      <c r="AJ566" s="133"/>
      <c r="AK566" s="133"/>
      <c r="AL566" s="133"/>
      <c r="AM566" s="133"/>
      <c r="AN566" s="133"/>
      <c r="AO566" s="133"/>
      <c r="AP566" s="133"/>
      <c r="AQ566" s="133"/>
      <c r="AR566" s="133"/>
      <c r="AS566" s="133"/>
      <c r="AT566" s="133"/>
      <c r="AU566" s="133"/>
      <c r="AV566" s="133"/>
      <c r="AW566" s="133"/>
      <c r="AX566" s="133"/>
      <c r="AY566" s="133"/>
      <c r="AZ566" s="133"/>
      <c r="BA566" s="133"/>
      <c r="BB566" s="133"/>
      <c r="BC566" s="132"/>
      <c r="BD566" s="132"/>
      <c r="BE566" s="132"/>
      <c r="BF566" s="132"/>
      <c r="BG566" s="132"/>
      <c r="BH566" s="132"/>
      <c r="BI566" s="132"/>
      <c r="BJ566" s="132"/>
      <c r="BK566" s="132"/>
      <c r="BL566" s="132"/>
      <c r="BM566" s="132"/>
      <c r="BN566" s="132"/>
      <c r="BO566" s="132"/>
      <c r="BP566" s="132"/>
      <c r="BQ566" s="132"/>
      <c r="BR566" s="132"/>
      <c r="BS566" s="132"/>
      <c r="BT566" s="132"/>
      <c r="BU566" s="132"/>
      <c r="BV566" s="132"/>
      <c r="BW566" s="132"/>
      <c r="BX566" s="132"/>
      <c r="BY566" s="132"/>
      <c r="BZ566" s="132"/>
      <c r="CA566" s="132"/>
      <c r="CB566" s="132"/>
      <c r="CC566" s="132"/>
      <c r="CD566" s="132"/>
      <c r="CE566" s="132"/>
      <c r="CF566" s="132"/>
    </row>
    <row r="567" spans="1:84" ht="15.75" customHeight="1">
      <c r="A567" s="134"/>
      <c r="B567" s="132"/>
      <c r="C567" s="132"/>
      <c r="D567" s="132"/>
      <c r="E567" s="132"/>
      <c r="F567" s="132"/>
      <c r="G567" s="133"/>
      <c r="H567" s="133"/>
      <c r="I567" s="133"/>
      <c r="J567" s="133"/>
      <c r="K567" s="133"/>
      <c r="L567" s="133"/>
      <c r="M567" s="133"/>
      <c r="N567" s="133"/>
      <c r="O567" s="133"/>
      <c r="P567" s="133"/>
      <c r="Q567" s="133"/>
      <c r="R567" s="133"/>
      <c r="S567" s="133"/>
      <c r="T567" s="133"/>
      <c r="U567" s="133"/>
      <c r="V567" s="133"/>
      <c r="W567" s="133"/>
      <c r="X567" s="133"/>
      <c r="Y567" s="133"/>
      <c r="Z567" s="133"/>
      <c r="AA567" s="133"/>
      <c r="AB567" s="133"/>
      <c r="AC567" s="133"/>
      <c r="AD567" s="133"/>
      <c r="AE567" s="133"/>
      <c r="AF567" s="133"/>
      <c r="AG567" s="133"/>
      <c r="AH567" s="133"/>
      <c r="AI567" s="133"/>
      <c r="AJ567" s="133"/>
      <c r="AK567" s="133"/>
      <c r="AL567" s="133"/>
      <c r="AM567" s="133"/>
      <c r="AN567" s="133"/>
      <c r="AO567" s="133"/>
      <c r="AP567" s="133"/>
      <c r="AQ567" s="133"/>
      <c r="AR567" s="133"/>
      <c r="AS567" s="133"/>
      <c r="AT567" s="133"/>
      <c r="AU567" s="133"/>
      <c r="AV567" s="133"/>
      <c r="AW567" s="133"/>
      <c r="AX567" s="133"/>
      <c r="AY567" s="133"/>
      <c r="AZ567" s="133"/>
      <c r="BA567" s="133"/>
      <c r="BB567" s="133"/>
      <c r="BC567" s="132"/>
      <c r="BD567" s="132"/>
      <c r="BE567" s="132"/>
      <c r="BF567" s="132"/>
      <c r="BG567" s="132"/>
      <c r="BH567" s="132"/>
      <c r="BI567" s="132"/>
      <c r="BJ567" s="132"/>
      <c r="BK567" s="132"/>
      <c r="BL567" s="132"/>
      <c r="BM567" s="132"/>
      <c r="BN567" s="132"/>
      <c r="BO567" s="132"/>
      <c r="BP567" s="132"/>
      <c r="BQ567" s="132"/>
      <c r="BR567" s="132"/>
      <c r="BS567" s="132"/>
      <c r="BT567" s="132"/>
      <c r="BU567" s="132"/>
      <c r="BV567" s="132"/>
      <c r="BW567" s="132"/>
      <c r="BX567" s="132"/>
      <c r="BY567" s="132"/>
      <c r="BZ567" s="132"/>
      <c r="CA567" s="132"/>
      <c r="CB567" s="132"/>
      <c r="CC567" s="132"/>
      <c r="CD567" s="132"/>
      <c r="CE567" s="132"/>
      <c r="CF567" s="132"/>
    </row>
    <row r="568" spans="1:84" ht="15.75" customHeight="1">
      <c r="A568" s="134"/>
      <c r="B568" s="132"/>
      <c r="C568" s="132"/>
      <c r="D568" s="132"/>
      <c r="E568" s="132"/>
      <c r="F568" s="132"/>
      <c r="G568" s="133"/>
      <c r="H568" s="133"/>
      <c r="I568" s="133"/>
      <c r="J568" s="133"/>
      <c r="K568" s="133"/>
      <c r="L568" s="133"/>
      <c r="M568" s="133"/>
      <c r="N568" s="133"/>
      <c r="O568" s="133"/>
      <c r="P568" s="133"/>
      <c r="Q568" s="133"/>
      <c r="R568" s="133"/>
      <c r="S568" s="133"/>
      <c r="T568" s="133"/>
      <c r="U568" s="133"/>
      <c r="V568" s="133"/>
      <c r="W568" s="133"/>
      <c r="X568" s="133"/>
      <c r="Y568" s="133"/>
      <c r="Z568" s="133"/>
      <c r="AA568" s="133"/>
      <c r="AB568" s="133"/>
      <c r="AC568" s="133"/>
      <c r="AD568" s="133"/>
      <c r="AE568" s="133"/>
      <c r="AF568" s="133"/>
      <c r="AG568" s="133"/>
      <c r="AH568" s="133"/>
      <c r="AI568" s="133"/>
      <c r="AJ568" s="133"/>
      <c r="AK568" s="133"/>
      <c r="AL568" s="133"/>
      <c r="AM568" s="133"/>
      <c r="AN568" s="133"/>
      <c r="AO568" s="133"/>
      <c r="AP568" s="133"/>
      <c r="AQ568" s="133"/>
      <c r="AR568" s="133"/>
      <c r="AS568" s="133"/>
      <c r="AT568" s="133"/>
      <c r="AU568" s="133"/>
      <c r="AV568" s="133"/>
      <c r="AW568" s="133"/>
      <c r="AX568" s="133"/>
      <c r="AY568" s="133"/>
      <c r="AZ568" s="133"/>
      <c r="BA568" s="133"/>
      <c r="BB568" s="133"/>
      <c r="BC568" s="132"/>
      <c r="BD568" s="132"/>
      <c r="BE568" s="132"/>
      <c r="BF568" s="132"/>
      <c r="BG568" s="132"/>
      <c r="BH568" s="132"/>
      <c r="BI568" s="132"/>
      <c r="BJ568" s="132"/>
      <c r="BK568" s="132"/>
      <c r="BL568" s="132"/>
      <c r="BM568" s="132"/>
      <c r="BN568" s="132"/>
      <c r="BO568" s="132"/>
      <c r="BP568" s="132"/>
      <c r="BQ568" s="132"/>
      <c r="BR568" s="132"/>
      <c r="BS568" s="132"/>
      <c r="BT568" s="132"/>
      <c r="BU568" s="132"/>
      <c r="BV568" s="132"/>
      <c r="BW568" s="132"/>
      <c r="BX568" s="132"/>
      <c r="BY568" s="132"/>
      <c r="BZ568" s="132"/>
      <c r="CA568" s="132"/>
      <c r="CB568" s="132"/>
      <c r="CC568" s="132"/>
      <c r="CD568" s="132"/>
      <c r="CE568" s="132"/>
      <c r="CF568" s="132"/>
    </row>
    <row r="569" spans="1:84" ht="15.75" customHeight="1">
      <c r="A569" s="134"/>
      <c r="B569" s="132"/>
      <c r="C569" s="132"/>
      <c r="D569" s="132"/>
      <c r="E569" s="132"/>
      <c r="F569" s="132"/>
      <c r="G569" s="133"/>
      <c r="H569" s="133"/>
      <c r="I569" s="133"/>
      <c r="J569" s="133"/>
      <c r="K569" s="133"/>
      <c r="L569" s="133"/>
      <c r="M569" s="133"/>
      <c r="N569" s="133"/>
      <c r="O569" s="133"/>
      <c r="P569" s="133"/>
      <c r="Q569" s="133"/>
      <c r="R569" s="133"/>
      <c r="S569" s="133"/>
      <c r="T569" s="133"/>
      <c r="U569" s="133"/>
      <c r="V569" s="133"/>
      <c r="W569" s="133"/>
      <c r="X569" s="133"/>
      <c r="Y569" s="133"/>
      <c r="Z569" s="133"/>
      <c r="AA569" s="133"/>
      <c r="AB569" s="133"/>
      <c r="AC569" s="133"/>
      <c r="AD569" s="133"/>
      <c r="AE569" s="133"/>
      <c r="AF569" s="133"/>
      <c r="AG569" s="133"/>
      <c r="AH569" s="133"/>
      <c r="AI569" s="133"/>
      <c r="AJ569" s="133"/>
      <c r="AK569" s="133"/>
      <c r="AL569" s="133"/>
      <c r="AM569" s="133"/>
      <c r="AN569" s="133"/>
      <c r="AO569" s="133"/>
      <c r="AP569" s="133"/>
      <c r="AQ569" s="133"/>
      <c r="AR569" s="133"/>
      <c r="AS569" s="133"/>
      <c r="AT569" s="133"/>
      <c r="AU569" s="133"/>
      <c r="AV569" s="133"/>
      <c r="AW569" s="133"/>
      <c r="AX569" s="133"/>
      <c r="AY569" s="133"/>
      <c r="AZ569" s="133"/>
      <c r="BA569" s="133"/>
      <c r="BB569" s="133"/>
      <c r="BC569" s="132"/>
      <c r="BD569" s="132"/>
      <c r="BE569" s="132"/>
      <c r="BF569" s="132"/>
      <c r="BG569" s="132"/>
      <c r="BH569" s="132"/>
      <c r="BI569" s="132"/>
      <c r="BJ569" s="132"/>
      <c r="BK569" s="132"/>
      <c r="BL569" s="132"/>
      <c r="BM569" s="132"/>
      <c r="BN569" s="132"/>
      <c r="BO569" s="132"/>
      <c r="BP569" s="132"/>
      <c r="BQ569" s="132"/>
      <c r="BR569" s="132"/>
      <c r="BS569" s="132"/>
      <c r="BT569" s="132"/>
      <c r="BU569" s="132"/>
      <c r="BV569" s="132"/>
      <c r="BW569" s="132"/>
      <c r="BX569" s="132"/>
      <c r="BY569" s="132"/>
      <c r="BZ569" s="132"/>
      <c r="CA569" s="132"/>
      <c r="CB569" s="132"/>
      <c r="CC569" s="132"/>
      <c r="CD569" s="132"/>
      <c r="CE569" s="132"/>
      <c r="CF569" s="132"/>
    </row>
    <row r="570" spans="1:84" ht="15.75" customHeight="1">
      <c r="A570" s="134"/>
      <c r="B570" s="132"/>
      <c r="C570" s="132"/>
      <c r="D570" s="132"/>
      <c r="E570" s="132"/>
      <c r="F570" s="132"/>
      <c r="G570" s="133"/>
      <c r="H570" s="133"/>
      <c r="I570" s="133"/>
      <c r="J570" s="133"/>
      <c r="K570" s="133"/>
      <c r="L570" s="133"/>
      <c r="M570" s="133"/>
      <c r="N570" s="133"/>
      <c r="O570" s="133"/>
      <c r="P570" s="133"/>
      <c r="Q570" s="133"/>
      <c r="R570" s="133"/>
      <c r="S570" s="133"/>
      <c r="T570" s="133"/>
      <c r="U570" s="133"/>
      <c r="V570" s="133"/>
      <c r="W570" s="133"/>
      <c r="X570" s="133"/>
      <c r="Y570" s="133"/>
      <c r="Z570" s="133"/>
      <c r="AA570" s="133"/>
      <c r="AB570" s="133"/>
      <c r="AC570" s="133"/>
      <c r="AD570" s="133"/>
      <c r="AE570" s="133"/>
      <c r="AF570" s="133"/>
      <c r="AG570" s="133"/>
      <c r="AH570" s="133"/>
      <c r="AI570" s="133"/>
      <c r="AJ570" s="133"/>
      <c r="AK570" s="133"/>
      <c r="AL570" s="133"/>
      <c r="AM570" s="133"/>
      <c r="AN570" s="133"/>
      <c r="AO570" s="133"/>
      <c r="AP570" s="133"/>
      <c r="AQ570" s="133"/>
      <c r="AR570" s="133"/>
      <c r="AS570" s="133"/>
      <c r="AT570" s="133"/>
      <c r="AU570" s="133"/>
      <c r="AV570" s="133"/>
      <c r="AW570" s="133"/>
      <c r="AX570" s="133"/>
      <c r="AY570" s="133"/>
      <c r="AZ570" s="133"/>
      <c r="BA570" s="133"/>
      <c r="BB570" s="133"/>
      <c r="BC570" s="132"/>
      <c r="BD570" s="132"/>
      <c r="BE570" s="132"/>
      <c r="BF570" s="132"/>
      <c r="BG570" s="132"/>
      <c r="BH570" s="132"/>
      <c r="BI570" s="132"/>
      <c r="BJ570" s="132"/>
      <c r="BK570" s="132"/>
      <c r="BL570" s="132"/>
      <c r="BM570" s="132"/>
      <c r="BN570" s="132"/>
      <c r="BO570" s="132"/>
      <c r="BP570" s="132"/>
      <c r="BQ570" s="132"/>
      <c r="BR570" s="132"/>
      <c r="BS570" s="132"/>
      <c r="BT570" s="132"/>
      <c r="BU570" s="132"/>
      <c r="BV570" s="132"/>
      <c r="BW570" s="132"/>
      <c r="BX570" s="132"/>
      <c r="BY570" s="132"/>
      <c r="BZ570" s="132"/>
      <c r="CA570" s="132"/>
      <c r="CB570" s="132"/>
      <c r="CC570" s="132"/>
      <c r="CD570" s="132"/>
      <c r="CE570" s="132"/>
      <c r="CF570" s="132"/>
    </row>
    <row r="571" spans="1:84" ht="15.75" customHeight="1">
      <c r="A571" s="134"/>
      <c r="B571" s="132"/>
      <c r="C571" s="132"/>
      <c r="D571" s="132"/>
      <c r="E571" s="132"/>
      <c r="F571" s="132"/>
      <c r="G571" s="133"/>
      <c r="H571" s="133"/>
      <c r="I571" s="133"/>
      <c r="J571" s="133"/>
      <c r="K571" s="133"/>
      <c r="L571" s="133"/>
      <c r="M571" s="133"/>
      <c r="N571" s="133"/>
      <c r="O571" s="133"/>
      <c r="P571" s="133"/>
      <c r="Q571" s="133"/>
      <c r="R571" s="133"/>
      <c r="S571" s="133"/>
      <c r="T571" s="133"/>
      <c r="U571" s="133"/>
      <c r="V571" s="133"/>
      <c r="W571" s="133"/>
      <c r="X571" s="133"/>
      <c r="Y571" s="133"/>
      <c r="Z571" s="133"/>
      <c r="AA571" s="133"/>
      <c r="AB571" s="133"/>
      <c r="AC571" s="133"/>
      <c r="AD571" s="133"/>
      <c r="AE571" s="133"/>
      <c r="AF571" s="133"/>
      <c r="AG571" s="133"/>
      <c r="AH571" s="133"/>
      <c r="AI571" s="133"/>
      <c r="AJ571" s="133"/>
      <c r="AK571" s="133"/>
      <c r="AL571" s="133"/>
      <c r="AM571" s="133"/>
      <c r="AN571" s="133"/>
      <c r="AO571" s="133"/>
      <c r="AP571" s="133"/>
      <c r="AQ571" s="133"/>
      <c r="AR571" s="133"/>
      <c r="AS571" s="133"/>
      <c r="AT571" s="133"/>
      <c r="AU571" s="133"/>
      <c r="AV571" s="133"/>
      <c r="AW571" s="133"/>
      <c r="AX571" s="133"/>
      <c r="AY571" s="133"/>
      <c r="AZ571" s="133"/>
      <c r="BA571" s="133"/>
      <c r="BB571" s="133"/>
      <c r="BC571" s="132"/>
      <c r="BD571" s="132"/>
      <c r="BE571" s="132"/>
      <c r="BF571" s="132"/>
      <c r="BG571" s="132"/>
      <c r="BH571" s="132"/>
      <c r="BI571" s="132"/>
      <c r="BJ571" s="132"/>
      <c r="BK571" s="132"/>
      <c r="BL571" s="132"/>
      <c r="BM571" s="132"/>
      <c r="BN571" s="132"/>
      <c r="BO571" s="132"/>
      <c r="BP571" s="132"/>
      <c r="BQ571" s="132"/>
      <c r="BR571" s="132"/>
      <c r="BS571" s="132"/>
      <c r="BT571" s="132"/>
      <c r="BU571" s="132"/>
      <c r="BV571" s="132"/>
      <c r="BW571" s="132"/>
      <c r="BX571" s="132"/>
      <c r="BY571" s="132"/>
      <c r="BZ571" s="132"/>
      <c r="CA571" s="132"/>
      <c r="CB571" s="132"/>
      <c r="CC571" s="132"/>
      <c r="CD571" s="132"/>
      <c r="CE571" s="132"/>
      <c r="CF571" s="132"/>
    </row>
    <row r="572" spans="1:84" ht="15.75" customHeight="1">
      <c r="A572" s="134"/>
      <c r="B572" s="132"/>
      <c r="C572" s="132"/>
      <c r="D572" s="132"/>
      <c r="E572" s="132"/>
      <c r="F572" s="132"/>
      <c r="G572" s="133"/>
      <c r="H572" s="133"/>
      <c r="I572" s="133"/>
      <c r="J572" s="133"/>
      <c r="K572" s="133"/>
      <c r="L572" s="133"/>
      <c r="M572" s="133"/>
      <c r="N572" s="133"/>
      <c r="O572" s="133"/>
      <c r="P572" s="133"/>
      <c r="Q572" s="133"/>
      <c r="R572" s="133"/>
      <c r="S572" s="133"/>
      <c r="T572" s="133"/>
      <c r="U572" s="133"/>
      <c r="V572" s="133"/>
      <c r="W572" s="133"/>
      <c r="X572" s="133"/>
      <c r="Y572" s="133"/>
      <c r="Z572" s="133"/>
      <c r="AA572" s="133"/>
      <c r="AB572" s="133"/>
      <c r="AC572" s="133"/>
      <c r="AD572" s="133"/>
      <c r="AE572" s="133"/>
      <c r="AF572" s="133"/>
      <c r="AG572" s="133"/>
      <c r="AH572" s="133"/>
      <c r="AI572" s="133"/>
      <c r="AJ572" s="133"/>
      <c r="AK572" s="133"/>
      <c r="AL572" s="133"/>
      <c r="AM572" s="133"/>
      <c r="AN572" s="133"/>
      <c r="AO572" s="133"/>
      <c r="AP572" s="133"/>
      <c r="AQ572" s="133"/>
      <c r="AR572" s="133"/>
      <c r="AS572" s="133"/>
      <c r="AT572" s="133"/>
      <c r="AU572" s="133"/>
      <c r="AV572" s="133"/>
      <c r="AW572" s="133"/>
      <c r="AX572" s="133"/>
      <c r="AY572" s="133"/>
      <c r="AZ572" s="133"/>
      <c r="BA572" s="133"/>
      <c r="BB572" s="133"/>
      <c r="BC572" s="132"/>
      <c r="BD572" s="132"/>
      <c r="BE572" s="132"/>
      <c r="BF572" s="132"/>
      <c r="BG572" s="132"/>
      <c r="BH572" s="132"/>
      <c r="BI572" s="132"/>
      <c r="BJ572" s="132"/>
      <c r="BK572" s="132"/>
      <c r="BL572" s="132"/>
      <c r="BM572" s="132"/>
      <c r="BN572" s="132"/>
      <c r="BO572" s="132"/>
      <c r="BP572" s="132"/>
      <c r="BQ572" s="132"/>
      <c r="BR572" s="132"/>
      <c r="BS572" s="132"/>
      <c r="BT572" s="132"/>
      <c r="BU572" s="132"/>
      <c r="BV572" s="132"/>
      <c r="BW572" s="132"/>
      <c r="BX572" s="132"/>
      <c r="BY572" s="132"/>
      <c r="BZ572" s="132"/>
      <c r="CA572" s="132"/>
      <c r="CB572" s="132"/>
      <c r="CC572" s="132"/>
      <c r="CD572" s="132"/>
      <c r="CE572" s="132"/>
      <c r="CF572" s="132"/>
    </row>
    <row r="573" spans="1:84" ht="15.75" customHeight="1">
      <c r="A573" s="134"/>
      <c r="B573" s="132"/>
      <c r="C573" s="132"/>
      <c r="D573" s="132"/>
      <c r="E573" s="132"/>
      <c r="F573" s="132"/>
      <c r="G573" s="133"/>
      <c r="H573" s="133"/>
      <c r="I573" s="133"/>
      <c r="J573" s="133"/>
      <c r="K573" s="133"/>
      <c r="L573" s="133"/>
      <c r="M573" s="133"/>
      <c r="N573" s="133"/>
      <c r="O573" s="133"/>
      <c r="P573" s="133"/>
      <c r="Q573" s="133"/>
      <c r="R573" s="133"/>
      <c r="S573" s="133"/>
      <c r="T573" s="133"/>
      <c r="U573" s="133"/>
      <c r="V573" s="133"/>
      <c r="W573" s="133"/>
      <c r="X573" s="133"/>
      <c r="Y573" s="133"/>
      <c r="Z573" s="133"/>
      <c r="AA573" s="133"/>
      <c r="AB573" s="133"/>
      <c r="AC573" s="133"/>
      <c r="AD573" s="133"/>
      <c r="AE573" s="133"/>
      <c r="AF573" s="133"/>
      <c r="AG573" s="133"/>
      <c r="AH573" s="133"/>
      <c r="AI573" s="133"/>
      <c r="AJ573" s="133"/>
      <c r="AK573" s="133"/>
      <c r="AL573" s="133"/>
      <c r="AM573" s="133"/>
      <c r="AN573" s="133"/>
      <c r="AO573" s="133"/>
      <c r="AP573" s="133"/>
      <c r="AQ573" s="133"/>
      <c r="AR573" s="133"/>
      <c r="AS573" s="133"/>
      <c r="AT573" s="133"/>
      <c r="AU573" s="133"/>
      <c r="AV573" s="133"/>
      <c r="AW573" s="133"/>
      <c r="AX573" s="133"/>
      <c r="AY573" s="133"/>
      <c r="AZ573" s="133"/>
      <c r="BA573" s="133"/>
      <c r="BB573" s="133"/>
      <c r="BC573" s="132"/>
      <c r="BD573" s="132"/>
      <c r="BE573" s="132"/>
      <c r="BF573" s="132"/>
      <c r="BG573" s="132"/>
      <c r="BH573" s="132"/>
      <c r="BI573" s="132"/>
      <c r="BJ573" s="132"/>
      <c r="BK573" s="132"/>
      <c r="BL573" s="132"/>
      <c r="BM573" s="132"/>
      <c r="BN573" s="132"/>
      <c r="BO573" s="132"/>
      <c r="BP573" s="132"/>
      <c r="BQ573" s="132"/>
      <c r="BR573" s="132"/>
      <c r="BS573" s="132"/>
      <c r="BT573" s="132"/>
      <c r="BU573" s="132"/>
      <c r="BV573" s="132"/>
      <c r="BW573" s="132"/>
      <c r="BX573" s="132"/>
      <c r="BY573" s="132"/>
      <c r="BZ573" s="132"/>
      <c r="CA573" s="132"/>
      <c r="CB573" s="132"/>
      <c r="CC573" s="132"/>
      <c r="CD573" s="132"/>
      <c r="CE573" s="132"/>
      <c r="CF573" s="132"/>
    </row>
    <row r="574" spans="1:84" ht="15.75" customHeight="1">
      <c r="A574" s="134"/>
      <c r="B574" s="132"/>
      <c r="C574" s="132"/>
      <c r="D574" s="132"/>
      <c r="E574" s="132"/>
      <c r="F574" s="132"/>
      <c r="G574" s="133"/>
      <c r="H574" s="133"/>
      <c r="I574" s="133"/>
      <c r="J574" s="133"/>
      <c r="K574" s="133"/>
      <c r="L574" s="133"/>
      <c r="M574" s="133"/>
      <c r="N574" s="133"/>
      <c r="O574" s="133"/>
      <c r="P574" s="133"/>
      <c r="Q574" s="133"/>
      <c r="R574" s="133"/>
      <c r="S574" s="133"/>
      <c r="T574" s="133"/>
      <c r="U574" s="133"/>
      <c r="V574" s="133"/>
      <c r="W574" s="133"/>
      <c r="X574" s="133"/>
      <c r="Y574" s="133"/>
      <c r="Z574" s="133"/>
      <c r="AA574" s="133"/>
      <c r="AB574" s="133"/>
      <c r="AC574" s="133"/>
      <c r="AD574" s="133"/>
      <c r="AE574" s="133"/>
      <c r="AF574" s="133"/>
      <c r="AG574" s="133"/>
      <c r="AH574" s="133"/>
      <c r="AI574" s="133"/>
      <c r="AJ574" s="133"/>
      <c r="AK574" s="133"/>
      <c r="AL574" s="133"/>
      <c r="AM574" s="133"/>
      <c r="AN574" s="133"/>
      <c r="AO574" s="133"/>
      <c r="AP574" s="133"/>
      <c r="AQ574" s="133"/>
      <c r="AR574" s="133"/>
      <c r="AS574" s="133"/>
      <c r="AT574" s="133"/>
      <c r="AU574" s="133"/>
      <c r="AV574" s="133"/>
      <c r="AW574" s="133"/>
      <c r="AX574" s="133"/>
      <c r="AY574" s="133"/>
      <c r="AZ574" s="133"/>
      <c r="BA574" s="133"/>
      <c r="BB574" s="133"/>
      <c r="BC574" s="132"/>
      <c r="BD574" s="132"/>
      <c r="BE574" s="132"/>
      <c r="BF574" s="132"/>
      <c r="BG574" s="132"/>
      <c r="BH574" s="132"/>
      <c r="BI574" s="132"/>
      <c r="BJ574" s="132"/>
      <c r="BK574" s="132"/>
      <c r="BL574" s="132"/>
      <c r="BM574" s="132"/>
      <c r="BN574" s="132"/>
      <c r="BO574" s="132"/>
      <c r="BP574" s="132"/>
      <c r="BQ574" s="132"/>
      <c r="BR574" s="132"/>
      <c r="BS574" s="132"/>
      <c r="BT574" s="132"/>
      <c r="BU574" s="132"/>
      <c r="BV574" s="132"/>
      <c r="BW574" s="132"/>
      <c r="BX574" s="132"/>
      <c r="BY574" s="132"/>
      <c r="BZ574" s="132"/>
      <c r="CA574" s="132"/>
      <c r="CB574" s="132"/>
      <c r="CC574" s="132"/>
      <c r="CD574" s="132"/>
      <c r="CE574" s="132"/>
      <c r="CF574" s="132"/>
    </row>
    <row r="575" spans="1:84" ht="15.75" customHeight="1">
      <c r="A575" s="134"/>
      <c r="B575" s="132"/>
      <c r="C575" s="132"/>
      <c r="D575" s="132"/>
      <c r="E575" s="132"/>
      <c r="F575" s="132"/>
      <c r="G575" s="133"/>
      <c r="H575" s="133"/>
      <c r="I575" s="133"/>
      <c r="J575" s="133"/>
      <c r="K575" s="133"/>
      <c r="L575" s="133"/>
      <c r="M575" s="133"/>
      <c r="N575" s="133"/>
      <c r="O575" s="133"/>
      <c r="P575" s="133"/>
      <c r="Q575" s="133"/>
      <c r="R575" s="133"/>
      <c r="S575" s="133"/>
      <c r="T575" s="133"/>
      <c r="U575" s="133"/>
      <c r="V575" s="133"/>
      <c r="W575" s="133"/>
      <c r="X575" s="133"/>
      <c r="Y575" s="133"/>
      <c r="Z575" s="133"/>
      <c r="AA575" s="133"/>
      <c r="AB575" s="133"/>
      <c r="AC575" s="133"/>
      <c r="AD575" s="133"/>
      <c r="AE575" s="133"/>
      <c r="AF575" s="133"/>
      <c r="AG575" s="133"/>
      <c r="AH575" s="133"/>
      <c r="AI575" s="133"/>
      <c r="AJ575" s="133"/>
      <c r="AK575" s="133"/>
      <c r="AL575" s="133"/>
      <c r="AM575" s="133"/>
      <c r="AN575" s="133"/>
      <c r="AO575" s="133"/>
      <c r="AP575" s="133"/>
      <c r="AQ575" s="133"/>
      <c r="AR575" s="133"/>
      <c r="AS575" s="133"/>
      <c r="AT575" s="133"/>
      <c r="AU575" s="133"/>
      <c r="AV575" s="133"/>
      <c r="AW575" s="133"/>
      <c r="AX575" s="133"/>
      <c r="AY575" s="133"/>
      <c r="AZ575" s="133"/>
      <c r="BA575" s="133"/>
      <c r="BB575" s="133"/>
      <c r="BC575" s="132"/>
      <c r="BD575" s="132"/>
      <c r="BE575" s="132"/>
      <c r="BF575" s="132"/>
      <c r="BG575" s="132"/>
      <c r="BH575" s="132"/>
      <c r="BI575" s="132"/>
      <c r="BJ575" s="132"/>
      <c r="BK575" s="132"/>
      <c r="BL575" s="132"/>
      <c r="BM575" s="132"/>
      <c r="BN575" s="132"/>
      <c r="BO575" s="132"/>
      <c r="BP575" s="132"/>
      <c r="BQ575" s="132"/>
      <c r="BR575" s="132"/>
      <c r="BS575" s="132"/>
      <c r="BT575" s="132"/>
      <c r="BU575" s="132"/>
      <c r="BV575" s="132"/>
      <c r="BW575" s="132"/>
      <c r="BX575" s="132"/>
      <c r="BY575" s="132"/>
      <c r="BZ575" s="132"/>
      <c r="CA575" s="132"/>
      <c r="CB575" s="132"/>
      <c r="CC575" s="132"/>
      <c r="CD575" s="132"/>
      <c r="CE575" s="132"/>
      <c r="CF575" s="132"/>
    </row>
    <row r="576" spans="1:84" ht="15.75" customHeight="1">
      <c r="A576" s="134"/>
      <c r="B576" s="132"/>
      <c r="C576" s="132"/>
      <c r="D576" s="132"/>
      <c r="E576" s="132"/>
      <c r="F576" s="132"/>
      <c r="G576" s="133"/>
      <c r="H576" s="133"/>
      <c r="I576" s="133"/>
      <c r="J576" s="133"/>
      <c r="K576" s="133"/>
      <c r="L576" s="133"/>
      <c r="M576" s="133"/>
      <c r="N576" s="133"/>
      <c r="O576" s="133"/>
      <c r="P576" s="133"/>
      <c r="Q576" s="133"/>
      <c r="R576" s="133"/>
      <c r="S576" s="133"/>
      <c r="T576" s="133"/>
      <c r="U576" s="133"/>
      <c r="V576" s="133"/>
      <c r="W576" s="133"/>
      <c r="X576" s="133"/>
      <c r="Y576" s="133"/>
      <c r="Z576" s="133"/>
      <c r="AA576" s="133"/>
      <c r="AB576" s="133"/>
      <c r="AC576" s="133"/>
      <c r="AD576" s="133"/>
      <c r="AE576" s="133"/>
      <c r="AF576" s="133"/>
      <c r="AG576" s="133"/>
      <c r="AH576" s="133"/>
      <c r="AI576" s="133"/>
      <c r="AJ576" s="133"/>
      <c r="AK576" s="133"/>
      <c r="AL576" s="133"/>
      <c r="AM576" s="133"/>
      <c r="AN576" s="133"/>
      <c r="AO576" s="133"/>
      <c r="AP576" s="133"/>
      <c r="AQ576" s="133"/>
      <c r="AR576" s="133"/>
      <c r="AS576" s="133"/>
      <c r="AT576" s="133"/>
      <c r="AU576" s="133"/>
      <c r="AV576" s="133"/>
      <c r="AW576" s="133"/>
      <c r="AX576" s="133"/>
      <c r="AY576" s="133"/>
      <c r="AZ576" s="133"/>
      <c r="BA576" s="133"/>
      <c r="BB576" s="133"/>
      <c r="BC576" s="132"/>
      <c r="BD576" s="132"/>
      <c r="BE576" s="132"/>
      <c r="BF576" s="132"/>
      <c r="BG576" s="132"/>
      <c r="BH576" s="132"/>
      <c r="BI576" s="132"/>
      <c r="BJ576" s="132"/>
      <c r="BK576" s="132"/>
      <c r="BL576" s="132"/>
      <c r="BM576" s="132"/>
      <c r="BN576" s="132"/>
      <c r="BO576" s="132"/>
      <c r="BP576" s="132"/>
      <c r="BQ576" s="132"/>
      <c r="BR576" s="132"/>
      <c r="BS576" s="132"/>
      <c r="BT576" s="132"/>
      <c r="BU576" s="132"/>
      <c r="BV576" s="132"/>
      <c r="BW576" s="132"/>
      <c r="BX576" s="132"/>
      <c r="BY576" s="132"/>
      <c r="BZ576" s="132"/>
      <c r="CA576" s="132"/>
      <c r="CB576" s="132"/>
      <c r="CC576" s="132"/>
      <c r="CD576" s="132"/>
      <c r="CE576" s="132"/>
      <c r="CF576" s="132"/>
    </row>
    <row r="577" spans="1:84" ht="15.75" customHeight="1">
      <c r="A577" s="134"/>
      <c r="B577" s="132"/>
      <c r="C577" s="132"/>
      <c r="D577" s="132"/>
      <c r="E577" s="132"/>
      <c r="F577" s="132"/>
      <c r="G577" s="133"/>
      <c r="H577" s="133"/>
      <c r="I577" s="133"/>
      <c r="J577" s="133"/>
      <c r="K577" s="133"/>
      <c r="L577" s="133"/>
      <c r="M577" s="133"/>
      <c r="N577" s="133"/>
      <c r="O577" s="133"/>
      <c r="P577" s="133"/>
      <c r="Q577" s="133"/>
      <c r="R577" s="133"/>
      <c r="S577" s="133"/>
      <c r="T577" s="133"/>
      <c r="U577" s="133"/>
      <c r="V577" s="133"/>
      <c r="W577" s="133"/>
      <c r="X577" s="133"/>
      <c r="Y577" s="133"/>
      <c r="Z577" s="133"/>
      <c r="AA577" s="133"/>
      <c r="AB577" s="133"/>
      <c r="AC577" s="133"/>
      <c r="AD577" s="133"/>
      <c r="AE577" s="133"/>
      <c r="AF577" s="133"/>
      <c r="AG577" s="133"/>
      <c r="AH577" s="133"/>
      <c r="AI577" s="133"/>
      <c r="AJ577" s="133"/>
      <c r="AK577" s="133"/>
      <c r="AL577" s="133"/>
      <c r="AM577" s="133"/>
      <c r="AN577" s="133"/>
      <c r="AO577" s="133"/>
      <c r="AP577" s="133"/>
      <c r="AQ577" s="133"/>
      <c r="AR577" s="133"/>
      <c r="AS577" s="133"/>
      <c r="AT577" s="133"/>
      <c r="AU577" s="133"/>
      <c r="AV577" s="133"/>
      <c r="AW577" s="133"/>
      <c r="AX577" s="133"/>
      <c r="AY577" s="133"/>
      <c r="AZ577" s="133"/>
      <c r="BA577" s="133"/>
      <c r="BB577" s="133"/>
      <c r="BC577" s="132"/>
      <c r="BD577" s="132"/>
      <c r="BE577" s="132"/>
      <c r="BF577" s="132"/>
      <c r="BG577" s="132"/>
      <c r="BH577" s="132"/>
      <c r="BI577" s="132"/>
      <c r="BJ577" s="132"/>
      <c r="BK577" s="132"/>
      <c r="BL577" s="132"/>
      <c r="BM577" s="132"/>
      <c r="BN577" s="132"/>
      <c r="BO577" s="132"/>
      <c r="BP577" s="132"/>
      <c r="BQ577" s="132"/>
      <c r="BR577" s="132"/>
      <c r="BS577" s="132"/>
      <c r="BT577" s="132"/>
      <c r="BU577" s="132"/>
      <c r="BV577" s="132"/>
      <c r="BW577" s="132"/>
      <c r="BX577" s="132"/>
      <c r="BY577" s="132"/>
      <c r="BZ577" s="132"/>
      <c r="CA577" s="132"/>
      <c r="CB577" s="132"/>
      <c r="CC577" s="132"/>
      <c r="CD577" s="132"/>
      <c r="CE577" s="132"/>
      <c r="CF577" s="132"/>
    </row>
    <row r="578" spans="1:84" ht="15.75" customHeight="1">
      <c r="A578" s="134"/>
      <c r="B578" s="132"/>
      <c r="C578" s="132"/>
      <c r="D578" s="132"/>
      <c r="E578" s="132"/>
      <c r="F578" s="132"/>
      <c r="G578" s="133"/>
      <c r="H578" s="133"/>
      <c r="I578" s="133"/>
      <c r="J578" s="133"/>
      <c r="K578" s="133"/>
      <c r="L578" s="133"/>
      <c r="M578" s="133"/>
      <c r="N578" s="133"/>
      <c r="O578" s="133"/>
      <c r="P578" s="133"/>
      <c r="Q578" s="133"/>
      <c r="R578" s="133"/>
      <c r="S578" s="133"/>
      <c r="T578" s="133"/>
      <c r="U578" s="133"/>
      <c r="V578" s="133"/>
      <c r="W578" s="133"/>
      <c r="X578" s="133"/>
      <c r="Y578" s="133"/>
      <c r="Z578" s="133"/>
      <c r="AA578" s="133"/>
      <c r="AB578" s="133"/>
      <c r="AC578" s="133"/>
      <c r="AD578" s="133"/>
      <c r="AE578" s="133"/>
      <c r="AF578" s="133"/>
      <c r="AG578" s="133"/>
      <c r="AH578" s="133"/>
      <c r="AI578" s="133"/>
      <c r="AJ578" s="133"/>
      <c r="AK578" s="133"/>
      <c r="AL578" s="133"/>
      <c r="AM578" s="133"/>
      <c r="AN578" s="133"/>
      <c r="AO578" s="133"/>
      <c r="AP578" s="133"/>
      <c r="AQ578" s="133"/>
      <c r="AR578" s="133"/>
      <c r="AS578" s="133"/>
      <c r="AT578" s="133"/>
      <c r="AU578" s="133"/>
      <c r="AV578" s="133"/>
      <c r="AW578" s="133"/>
      <c r="AX578" s="133"/>
      <c r="AY578" s="133"/>
      <c r="AZ578" s="133"/>
      <c r="BA578" s="133"/>
      <c r="BB578" s="133"/>
      <c r="BC578" s="132"/>
      <c r="BD578" s="132"/>
      <c r="BE578" s="132"/>
      <c r="BF578" s="132"/>
      <c r="BG578" s="132"/>
      <c r="BH578" s="132"/>
      <c r="BI578" s="132"/>
      <c r="BJ578" s="132"/>
      <c r="BK578" s="132"/>
      <c r="BL578" s="132"/>
      <c r="BM578" s="132"/>
      <c r="BN578" s="132"/>
      <c r="BO578" s="132"/>
      <c r="BP578" s="132"/>
      <c r="BQ578" s="132"/>
      <c r="BR578" s="132"/>
      <c r="BS578" s="132"/>
      <c r="BT578" s="132"/>
      <c r="BU578" s="132"/>
      <c r="BV578" s="132"/>
      <c r="BW578" s="132"/>
      <c r="BX578" s="132"/>
      <c r="BY578" s="132"/>
      <c r="BZ578" s="132"/>
      <c r="CA578" s="132"/>
      <c r="CB578" s="132"/>
      <c r="CC578" s="132"/>
      <c r="CD578" s="132"/>
      <c r="CE578" s="132"/>
      <c r="CF578" s="132"/>
    </row>
    <row r="579" spans="1:84" ht="15.75" customHeight="1">
      <c r="A579" s="134"/>
      <c r="B579" s="132"/>
      <c r="C579" s="132"/>
      <c r="D579" s="132"/>
      <c r="E579" s="132"/>
      <c r="F579" s="132"/>
      <c r="G579" s="133"/>
      <c r="H579" s="133"/>
      <c r="I579" s="133"/>
      <c r="J579" s="133"/>
      <c r="K579" s="133"/>
      <c r="L579" s="133"/>
      <c r="M579" s="133"/>
      <c r="N579" s="133"/>
      <c r="O579" s="133"/>
      <c r="P579" s="133"/>
      <c r="Q579" s="133"/>
      <c r="R579" s="133"/>
      <c r="S579" s="133"/>
      <c r="T579" s="133"/>
      <c r="U579" s="133"/>
      <c r="V579" s="133"/>
      <c r="W579" s="133"/>
      <c r="X579" s="133"/>
      <c r="Y579" s="133"/>
      <c r="Z579" s="133"/>
      <c r="AA579" s="133"/>
      <c r="AB579" s="133"/>
      <c r="AC579" s="133"/>
      <c r="AD579" s="133"/>
      <c r="AE579" s="133"/>
      <c r="AF579" s="133"/>
      <c r="AG579" s="133"/>
      <c r="AH579" s="133"/>
      <c r="AI579" s="133"/>
      <c r="AJ579" s="133"/>
      <c r="AK579" s="133"/>
      <c r="AL579" s="133"/>
      <c r="AM579" s="133"/>
      <c r="AN579" s="133"/>
      <c r="AO579" s="133"/>
      <c r="AP579" s="133"/>
      <c r="AQ579" s="133"/>
      <c r="AR579" s="133"/>
      <c r="AS579" s="133"/>
      <c r="AT579" s="133"/>
      <c r="AU579" s="133"/>
      <c r="AV579" s="133"/>
      <c r="AW579" s="133"/>
      <c r="AX579" s="133"/>
      <c r="AY579" s="133"/>
      <c r="AZ579" s="133"/>
      <c r="BA579" s="133"/>
      <c r="BB579" s="133"/>
      <c r="BC579" s="132"/>
      <c r="BD579" s="132"/>
      <c r="BE579" s="132"/>
      <c r="BF579" s="132"/>
      <c r="BG579" s="132"/>
      <c r="BH579" s="132"/>
      <c r="BI579" s="132"/>
      <c r="BJ579" s="132"/>
      <c r="BK579" s="132"/>
      <c r="BL579" s="132"/>
      <c r="BM579" s="132"/>
      <c r="BN579" s="132"/>
      <c r="BO579" s="132"/>
      <c r="BP579" s="132"/>
      <c r="BQ579" s="132"/>
      <c r="BR579" s="132"/>
      <c r="BS579" s="132"/>
      <c r="BT579" s="132"/>
      <c r="BU579" s="132"/>
      <c r="BV579" s="132"/>
      <c r="BW579" s="132"/>
      <c r="BX579" s="132"/>
      <c r="BY579" s="132"/>
      <c r="BZ579" s="132"/>
      <c r="CA579" s="132"/>
      <c r="CB579" s="132"/>
      <c r="CC579" s="132"/>
      <c r="CD579" s="132"/>
      <c r="CE579" s="132"/>
      <c r="CF579" s="132"/>
    </row>
    <row r="580" spans="1:84" ht="15.75" customHeight="1">
      <c r="A580" s="134"/>
      <c r="B580" s="132"/>
      <c r="C580" s="132"/>
      <c r="D580" s="132"/>
      <c r="E580" s="132"/>
      <c r="F580" s="132"/>
      <c r="G580" s="133"/>
      <c r="H580" s="133"/>
      <c r="I580" s="133"/>
      <c r="J580" s="133"/>
      <c r="K580" s="133"/>
      <c r="L580" s="133"/>
      <c r="M580" s="133"/>
      <c r="N580" s="133"/>
      <c r="O580" s="133"/>
      <c r="P580" s="133"/>
      <c r="Q580" s="133"/>
      <c r="R580" s="133"/>
      <c r="S580" s="133"/>
      <c r="T580" s="133"/>
      <c r="U580" s="133"/>
      <c r="V580" s="133"/>
      <c r="W580" s="133"/>
      <c r="X580" s="133"/>
      <c r="Y580" s="133"/>
      <c r="Z580" s="133"/>
      <c r="AA580" s="133"/>
      <c r="AB580" s="133"/>
      <c r="AC580" s="133"/>
      <c r="AD580" s="133"/>
      <c r="AE580" s="133"/>
      <c r="AF580" s="133"/>
      <c r="AG580" s="133"/>
      <c r="AH580" s="133"/>
      <c r="AI580" s="133"/>
      <c r="AJ580" s="133"/>
      <c r="AK580" s="133"/>
      <c r="AL580" s="133"/>
      <c r="AM580" s="133"/>
      <c r="AN580" s="133"/>
      <c r="AO580" s="133"/>
      <c r="AP580" s="133"/>
      <c r="AQ580" s="133"/>
      <c r="AR580" s="133"/>
      <c r="AS580" s="133"/>
      <c r="AT580" s="133"/>
      <c r="AU580" s="133"/>
      <c r="AV580" s="133"/>
      <c r="AW580" s="133"/>
      <c r="AX580" s="133"/>
      <c r="AY580" s="133"/>
      <c r="AZ580" s="133"/>
      <c r="BA580" s="133"/>
      <c r="BB580" s="133"/>
      <c r="BC580" s="132"/>
      <c r="BD580" s="132"/>
      <c r="BE580" s="132"/>
      <c r="BF580" s="132"/>
      <c r="BG580" s="132"/>
      <c r="BH580" s="132"/>
      <c r="BI580" s="132"/>
      <c r="BJ580" s="132"/>
      <c r="BK580" s="132"/>
      <c r="BL580" s="132"/>
      <c r="BM580" s="132"/>
      <c r="BN580" s="132"/>
      <c r="BO580" s="132"/>
      <c r="BP580" s="132"/>
      <c r="BQ580" s="132"/>
      <c r="BR580" s="132"/>
      <c r="BS580" s="132"/>
      <c r="BT580" s="132"/>
      <c r="BU580" s="132"/>
      <c r="BV580" s="132"/>
      <c r="BW580" s="132"/>
      <c r="BX580" s="132"/>
      <c r="BY580" s="132"/>
      <c r="BZ580" s="132"/>
      <c r="CA580" s="132"/>
      <c r="CB580" s="132"/>
      <c r="CC580" s="132"/>
      <c r="CD580" s="132"/>
      <c r="CE580" s="132"/>
      <c r="CF580" s="132"/>
    </row>
    <row r="581" spans="1:84" ht="15.75" customHeight="1">
      <c r="A581" s="134"/>
      <c r="B581" s="132"/>
      <c r="C581" s="132"/>
      <c r="D581" s="132"/>
      <c r="E581" s="132"/>
      <c r="F581" s="132"/>
      <c r="G581" s="133"/>
      <c r="H581" s="133"/>
      <c r="I581" s="133"/>
      <c r="J581" s="133"/>
      <c r="K581" s="133"/>
      <c r="L581" s="133"/>
      <c r="M581" s="133"/>
      <c r="N581" s="133"/>
      <c r="O581" s="133"/>
      <c r="P581" s="133"/>
      <c r="Q581" s="133"/>
      <c r="R581" s="133"/>
      <c r="S581" s="133"/>
      <c r="T581" s="133"/>
      <c r="U581" s="133"/>
      <c r="V581" s="133"/>
      <c r="W581" s="133"/>
      <c r="X581" s="133"/>
      <c r="Y581" s="133"/>
      <c r="Z581" s="133"/>
      <c r="AA581" s="133"/>
      <c r="AB581" s="133"/>
      <c r="AC581" s="133"/>
      <c r="AD581" s="133"/>
      <c r="AE581" s="133"/>
      <c r="AF581" s="133"/>
      <c r="AG581" s="133"/>
      <c r="AH581" s="133"/>
      <c r="AI581" s="133"/>
      <c r="AJ581" s="133"/>
      <c r="AK581" s="133"/>
      <c r="AL581" s="133"/>
      <c r="AM581" s="133"/>
      <c r="AN581" s="133"/>
      <c r="AO581" s="133"/>
      <c r="AP581" s="133"/>
      <c r="AQ581" s="133"/>
      <c r="AR581" s="133"/>
      <c r="AS581" s="133"/>
      <c r="AT581" s="133"/>
      <c r="AU581" s="133"/>
      <c r="AV581" s="133"/>
      <c r="AW581" s="133"/>
      <c r="AX581" s="133"/>
      <c r="AY581" s="133"/>
      <c r="AZ581" s="133"/>
      <c r="BA581" s="133"/>
      <c r="BB581" s="133"/>
      <c r="BC581" s="132"/>
      <c r="BD581" s="132"/>
      <c r="BE581" s="132"/>
      <c r="BF581" s="132"/>
      <c r="BG581" s="132"/>
      <c r="BH581" s="132"/>
      <c r="BI581" s="132"/>
      <c r="BJ581" s="132"/>
      <c r="BK581" s="132"/>
      <c r="BL581" s="132"/>
      <c r="BM581" s="132"/>
      <c r="BN581" s="132"/>
      <c r="BO581" s="132"/>
      <c r="BP581" s="132"/>
      <c r="BQ581" s="132"/>
      <c r="BR581" s="132"/>
      <c r="BS581" s="132"/>
      <c r="BT581" s="132"/>
      <c r="BU581" s="132"/>
      <c r="BV581" s="132"/>
      <c r="BW581" s="132"/>
      <c r="BX581" s="132"/>
      <c r="BY581" s="132"/>
      <c r="BZ581" s="132"/>
      <c r="CA581" s="132"/>
      <c r="CB581" s="132"/>
      <c r="CC581" s="132"/>
      <c r="CD581" s="132"/>
      <c r="CE581" s="132"/>
      <c r="CF581" s="132"/>
    </row>
    <row r="582" spans="1:84" ht="15.75" customHeight="1">
      <c r="A582" s="134"/>
      <c r="B582" s="132"/>
      <c r="C582" s="132"/>
      <c r="D582" s="132"/>
      <c r="E582" s="132"/>
      <c r="F582" s="132"/>
      <c r="G582" s="133"/>
      <c r="H582" s="133"/>
      <c r="I582" s="133"/>
      <c r="J582" s="133"/>
      <c r="K582" s="133"/>
      <c r="L582" s="133"/>
      <c r="M582" s="133"/>
      <c r="N582" s="133"/>
      <c r="O582" s="133"/>
      <c r="P582" s="133"/>
      <c r="Q582" s="133"/>
      <c r="R582" s="133"/>
      <c r="S582" s="133"/>
      <c r="T582" s="133"/>
      <c r="U582" s="133"/>
      <c r="V582" s="133"/>
      <c r="W582" s="133"/>
      <c r="X582" s="133"/>
      <c r="Y582" s="133"/>
      <c r="Z582" s="133"/>
      <c r="AA582" s="133"/>
      <c r="AB582" s="133"/>
      <c r="AC582" s="133"/>
      <c r="AD582" s="133"/>
      <c r="AE582" s="133"/>
      <c r="AF582" s="133"/>
      <c r="AG582" s="133"/>
      <c r="AH582" s="133"/>
      <c r="AI582" s="133"/>
      <c r="AJ582" s="133"/>
      <c r="AK582" s="133"/>
      <c r="AL582" s="133"/>
      <c r="AM582" s="133"/>
      <c r="AN582" s="133"/>
      <c r="AO582" s="133"/>
      <c r="AP582" s="133"/>
      <c r="AQ582" s="133"/>
      <c r="AR582" s="133"/>
      <c r="AS582" s="133"/>
      <c r="AT582" s="133"/>
      <c r="AU582" s="133"/>
      <c r="AV582" s="133"/>
      <c r="AW582" s="133"/>
      <c r="AX582" s="133"/>
      <c r="AY582" s="133"/>
      <c r="AZ582" s="133"/>
      <c r="BA582" s="133"/>
      <c r="BB582" s="133"/>
      <c r="BC582" s="132"/>
      <c r="BD582" s="132"/>
      <c r="BE582" s="132"/>
      <c r="BF582" s="132"/>
      <c r="BG582" s="132"/>
      <c r="BH582" s="132"/>
      <c r="BI582" s="132"/>
      <c r="BJ582" s="132"/>
      <c r="BK582" s="132"/>
      <c r="BL582" s="132"/>
      <c r="BM582" s="132"/>
      <c r="BN582" s="132"/>
      <c r="BO582" s="132"/>
      <c r="BP582" s="132"/>
      <c r="BQ582" s="132"/>
      <c r="BR582" s="132"/>
      <c r="BS582" s="132"/>
      <c r="BT582" s="132"/>
      <c r="BU582" s="132"/>
      <c r="BV582" s="132"/>
      <c r="BW582" s="132"/>
      <c r="BX582" s="132"/>
      <c r="BY582" s="132"/>
      <c r="BZ582" s="132"/>
      <c r="CA582" s="132"/>
      <c r="CB582" s="132"/>
      <c r="CC582" s="132"/>
      <c r="CD582" s="132"/>
      <c r="CE582" s="132"/>
      <c r="CF582" s="132"/>
    </row>
    <row r="583" spans="1:84" ht="15.75" customHeight="1">
      <c r="A583" s="134"/>
      <c r="B583" s="132"/>
      <c r="C583" s="132"/>
      <c r="D583" s="132"/>
      <c r="E583" s="132"/>
      <c r="F583" s="132"/>
      <c r="G583" s="133"/>
      <c r="H583" s="133"/>
      <c r="I583" s="133"/>
      <c r="J583" s="133"/>
      <c r="K583" s="133"/>
      <c r="L583" s="133"/>
      <c r="M583" s="133"/>
      <c r="N583" s="133"/>
      <c r="O583" s="133"/>
      <c r="P583" s="133"/>
      <c r="Q583" s="133"/>
      <c r="R583" s="133"/>
      <c r="S583" s="133"/>
      <c r="T583" s="133"/>
      <c r="U583" s="133"/>
      <c r="V583" s="133"/>
      <c r="W583" s="133"/>
      <c r="X583" s="133"/>
      <c r="Y583" s="133"/>
      <c r="Z583" s="133"/>
      <c r="AA583" s="133"/>
      <c r="AB583" s="133"/>
      <c r="AC583" s="133"/>
      <c r="AD583" s="133"/>
      <c r="AE583" s="133"/>
      <c r="AF583" s="133"/>
      <c r="AG583" s="133"/>
      <c r="AH583" s="133"/>
      <c r="AI583" s="133"/>
      <c r="AJ583" s="133"/>
      <c r="AK583" s="133"/>
      <c r="AL583" s="133"/>
      <c r="AM583" s="133"/>
      <c r="AN583" s="133"/>
      <c r="AO583" s="133"/>
      <c r="AP583" s="133"/>
      <c r="AQ583" s="133"/>
      <c r="AR583" s="133"/>
      <c r="AS583" s="133"/>
      <c r="AT583" s="133"/>
      <c r="AU583" s="133"/>
      <c r="AV583" s="133"/>
      <c r="AW583" s="133"/>
      <c r="AX583" s="133"/>
      <c r="AY583" s="133"/>
      <c r="AZ583" s="133"/>
      <c r="BA583" s="133"/>
      <c r="BB583" s="133"/>
      <c r="BC583" s="132"/>
      <c r="BD583" s="132"/>
      <c r="BE583" s="132"/>
      <c r="BF583" s="132"/>
      <c r="BG583" s="132"/>
      <c r="BH583" s="132"/>
      <c r="BI583" s="132"/>
      <c r="BJ583" s="132"/>
      <c r="BK583" s="132"/>
      <c r="BL583" s="132"/>
      <c r="BM583" s="132"/>
      <c r="BN583" s="132"/>
      <c r="BO583" s="132"/>
      <c r="BP583" s="132"/>
      <c r="BQ583" s="132"/>
      <c r="BR583" s="132"/>
      <c r="BS583" s="132"/>
      <c r="BT583" s="132"/>
      <c r="BU583" s="132"/>
      <c r="BV583" s="132"/>
      <c r="BW583" s="132"/>
      <c r="BX583" s="132"/>
      <c r="BY583" s="132"/>
      <c r="BZ583" s="132"/>
      <c r="CA583" s="132"/>
      <c r="CB583" s="132"/>
      <c r="CC583" s="132"/>
      <c r="CD583" s="132"/>
      <c r="CE583" s="132"/>
      <c r="CF583" s="132"/>
    </row>
    <row r="584" spans="1:84" ht="15.75" customHeight="1">
      <c r="A584" s="134"/>
      <c r="B584" s="132"/>
      <c r="C584" s="132"/>
      <c r="D584" s="132"/>
      <c r="E584" s="132"/>
      <c r="F584" s="132"/>
      <c r="G584" s="133"/>
      <c r="H584" s="133"/>
      <c r="I584" s="133"/>
      <c r="J584" s="133"/>
      <c r="K584" s="133"/>
      <c r="L584" s="133"/>
      <c r="M584" s="133"/>
      <c r="N584" s="133"/>
      <c r="O584" s="133"/>
      <c r="P584" s="133"/>
      <c r="Q584" s="133"/>
      <c r="R584" s="133"/>
      <c r="S584" s="133"/>
      <c r="T584" s="133"/>
      <c r="U584" s="133"/>
      <c r="V584" s="133"/>
      <c r="W584" s="133"/>
      <c r="X584" s="133"/>
      <c r="Y584" s="133"/>
      <c r="Z584" s="133"/>
      <c r="AA584" s="133"/>
      <c r="AB584" s="133"/>
      <c r="AC584" s="133"/>
      <c r="AD584" s="133"/>
      <c r="AE584" s="133"/>
      <c r="AF584" s="133"/>
      <c r="AG584" s="133"/>
      <c r="AH584" s="133"/>
      <c r="AI584" s="133"/>
      <c r="AJ584" s="133"/>
      <c r="AK584" s="133"/>
      <c r="AL584" s="133"/>
      <c r="AM584" s="133"/>
      <c r="AN584" s="133"/>
      <c r="AO584" s="133"/>
      <c r="AP584" s="133"/>
      <c r="AQ584" s="133"/>
      <c r="AR584" s="133"/>
      <c r="AS584" s="133"/>
      <c r="AT584" s="133"/>
      <c r="AU584" s="133"/>
      <c r="AV584" s="133"/>
      <c r="AW584" s="133"/>
      <c r="AX584" s="133"/>
      <c r="AY584" s="133"/>
      <c r="AZ584" s="133"/>
      <c r="BA584" s="133"/>
      <c r="BB584" s="133"/>
      <c r="BC584" s="132"/>
      <c r="BD584" s="132"/>
      <c r="BE584" s="132"/>
      <c r="BF584" s="132"/>
      <c r="BG584" s="132"/>
      <c r="BH584" s="132"/>
      <c r="BI584" s="132"/>
      <c r="BJ584" s="132"/>
      <c r="BK584" s="132"/>
      <c r="BL584" s="132"/>
      <c r="BM584" s="132"/>
      <c r="BN584" s="132"/>
      <c r="BO584" s="132"/>
      <c r="BP584" s="132"/>
      <c r="BQ584" s="132"/>
      <c r="BR584" s="132"/>
      <c r="BS584" s="132"/>
      <c r="BT584" s="132"/>
      <c r="BU584" s="132"/>
      <c r="BV584" s="132"/>
      <c r="BW584" s="132"/>
      <c r="BX584" s="132"/>
      <c r="BY584" s="132"/>
      <c r="BZ584" s="132"/>
      <c r="CA584" s="132"/>
      <c r="CB584" s="132"/>
      <c r="CC584" s="132"/>
      <c r="CD584" s="132"/>
      <c r="CE584" s="132"/>
      <c r="CF584" s="132"/>
    </row>
    <row r="585" spans="1:84" ht="15.75" customHeight="1">
      <c r="A585" s="134"/>
      <c r="B585" s="132"/>
      <c r="C585" s="132"/>
      <c r="D585" s="132"/>
      <c r="E585" s="132"/>
      <c r="F585" s="132"/>
      <c r="G585" s="133"/>
      <c r="H585" s="133"/>
      <c r="I585" s="133"/>
      <c r="J585" s="133"/>
      <c r="K585" s="133"/>
      <c r="L585" s="133"/>
      <c r="M585" s="133"/>
      <c r="N585" s="133"/>
      <c r="O585" s="133"/>
      <c r="P585" s="133"/>
      <c r="Q585" s="133"/>
      <c r="R585" s="133"/>
      <c r="S585" s="133"/>
      <c r="T585" s="133"/>
      <c r="U585" s="133"/>
      <c r="V585" s="133"/>
      <c r="W585" s="133"/>
      <c r="X585" s="133"/>
      <c r="Y585" s="133"/>
      <c r="Z585" s="133"/>
      <c r="AA585" s="133"/>
      <c r="AB585" s="133"/>
      <c r="AC585" s="133"/>
      <c r="AD585" s="133"/>
      <c r="AE585" s="133"/>
      <c r="AF585" s="133"/>
      <c r="AG585" s="133"/>
      <c r="AH585" s="133"/>
      <c r="AI585" s="133"/>
      <c r="AJ585" s="133"/>
      <c r="AK585" s="133"/>
      <c r="AL585" s="133"/>
      <c r="AM585" s="133"/>
      <c r="AN585" s="133"/>
      <c r="AO585" s="133"/>
      <c r="AP585" s="133"/>
      <c r="AQ585" s="133"/>
      <c r="AR585" s="133"/>
      <c r="AS585" s="133"/>
      <c r="AT585" s="133"/>
      <c r="AU585" s="133"/>
      <c r="AV585" s="133"/>
      <c r="AW585" s="133"/>
      <c r="AX585" s="133"/>
      <c r="AY585" s="133"/>
      <c r="AZ585" s="133"/>
      <c r="BA585" s="133"/>
      <c r="BB585" s="133"/>
      <c r="BC585" s="132"/>
      <c r="BD585" s="132"/>
      <c r="BE585" s="132"/>
      <c r="BF585" s="132"/>
      <c r="BG585" s="132"/>
      <c r="BH585" s="132"/>
      <c r="BI585" s="132"/>
      <c r="BJ585" s="132"/>
      <c r="BK585" s="132"/>
      <c r="BL585" s="132"/>
      <c r="BM585" s="132"/>
      <c r="BN585" s="132"/>
      <c r="BO585" s="132"/>
      <c r="BP585" s="132"/>
      <c r="BQ585" s="132"/>
      <c r="BR585" s="132"/>
      <c r="BS585" s="132"/>
      <c r="BT585" s="132"/>
      <c r="BU585" s="132"/>
      <c r="BV585" s="132"/>
      <c r="BW585" s="132"/>
      <c r="BX585" s="132"/>
      <c r="BY585" s="132"/>
      <c r="BZ585" s="132"/>
      <c r="CA585" s="132"/>
      <c r="CB585" s="132"/>
      <c r="CC585" s="132"/>
      <c r="CD585" s="132"/>
      <c r="CE585" s="132"/>
      <c r="CF585" s="132"/>
    </row>
    <row r="586" spans="1:84" ht="15.75" customHeight="1">
      <c r="A586" s="134"/>
      <c r="B586" s="132"/>
      <c r="C586" s="132"/>
      <c r="D586" s="132"/>
      <c r="E586" s="132"/>
      <c r="F586" s="132"/>
      <c r="G586" s="133"/>
      <c r="H586" s="133"/>
      <c r="I586" s="133"/>
      <c r="J586" s="133"/>
      <c r="K586" s="133"/>
      <c r="L586" s="133"/>
      <c r="M586" s="133"/>
      <c r="N586" s="133"/>
      <c r="O586" s="133"/>
      <c r="P586" s="133"/>
      <c r="Q586" s="133"/>
      <c r="R586" s="133"/>
      <c r="S586" s="133"/>
      <c r="T586" s="133"/>
      <c r="U586" s="133"/>
      <c r="V586" s="133"/>
      <c r="W586" s="133"/>
      <c r="X586" s="133"/>
      <c r="Y586" s="133"/>
      <c r="Z586" s="133"/>
      <c r="AA586" s="133"/>
      <c r="AB586" s="133"/>
      <c r="AC586" s="133"/>
      <c r="AD586" s="133"/>
      <c r="AE586" s="133"/>
      <c r="AF586" s="133"/>
      <c r="AG586" s="133"/>
      <c r="AH586" s="133"/>
      <c r="AI586" s="133"/>
      <c r="AJ586" s="133"/>
      <c r="AK586" s="133"/>
      <c r="AL586" s="133"/>
      <c r="AM586" s="133"/>
      <c r="AN586" s="133"/>
      <c r="AO586" s="133"/>
      <c r="AP586" s="133"/>
      <c r="AQ586" s="133"/>
      <c r="AR586" s="133"/>
      <c r="AS586" s="133"/>
      <c r="AT586" s="133"/>
      <c r="AU586" s="133"/>
      <c r="AV586" s="133"/>
      <c r="AW586" s="133"/>
      <c r="AX586" s="133"/>
      <c r="AY586" s="133"/>
      <c r="AZ586" s="133"/>
      <c r="BA586" s="133"/>
      <c r="BB586" s="133"/>
      <c r="BC586" s="132"/>
      <c r="BD586" s="132"/>
      <c r="BE586" s="132"/>
      <c r="BF586" s="132"/>
      <c r="BG586" s="132"/>
      <c r="BH586" s="132"/>
      <c r="BI586" s="132"/>
      <c r="BJ586" s="132"/>
      <c r="BK586" s="132"/>
      <c r="BL586" s="132"/>
      <c r="BM586" s="132"/>
      <c r="BN586" s="132"/>
      <c r="BO586" s="132"/>
      <c r="BP586" s="132"/>
      <c r="BQ586" s="132"/>
      <c r="BR586" s="132"/>
      <c r="BS586" s="132"/>
      <c r="BT586" s="132"/>
      <c r="BU586" s="132"/>
      <c r="BV586" s="132"/>
      <c r="BW586" s="132"/>
      <c r="BX586" s="132"/>
      <c r="BY586" s="132"/>
      <c r="BZ586" s="132"/>
      <c r="CA586" s="132"/>
      <c r="CB586" s="132"/>
      <c r="CC586" s="132"/>
      <c r="CD586" s="132"/>
      <c r="CE586" s="132"/>
      <c r="CF586" s="132"/>
    </row>
    <row r="587" spans="1:84" ht="15.75" customHeight="1">
      <c r="A587" s="134"/>
      <c r="B587" s="132"/>
      <c r="C587" s="132"/>
      <c r="D587" s="132"/>
      <c r="E587" s="132"/>
      <c r="F587" s="132"/>
      <c r="G587" s="133"/>
      <c r="H587" s="133"/>
      <c r="I587" s="133"/>
      <c r="J587" s="133"/>
      <c r="K587" s="133"/>
      <c r="L587" s="133"/>
      <c r="M587" s="133"/>
      <c r="N587" s="133"/>
      <c r="O587" s="133"/>
      <c r="P587" s="133"/>
      <c r="Q587" s="133"/>
      <c r="R587" s="133"/>
      <c r="S587" s="133"/>
      <c r="T587" s="133"/>
      <c r="U587" s="133"/>
      <c r="V587" s="133"/>
      <c r="W587" s="133"/>
      <c r="X587" s="133"/>
      <c r="Y587" s="133"/>
      <c r="Z587" s="133"/>
      <c r="AA587" s="133"/>
      <c r="AB587" s="133"/>
      <c r="AC587" s="133"/>
      <c r="AD587" s="133"/>
      <c r="AE587" s="133"/>
      <c r="AF587" s="133"/>
      <c r="AG587" s="133"/>
      <c r="AH587" s="133"/>
      <c r="AI587" s="133"/>
      <c r="AJ587" s="133"/>
      <c r="AK587" s="133"/>
      <c r="AL587" s="133"/>
      <c r="AM587" s="133"/>
      <c r="AN587" s="133"/>
      <c r="AO587" s="133"/>
      <c r="AP587" s="133"/>
      <c r="AQ587" s="133"/>
      <c r="AR587" s="133"/>
      <c r="AS587" s="133"/>
      <c r="AT587" s="133"/>
      <c r="AU587" s="133"/>
      <c r="AV587" s="133"/>
      <c r="AW587" s="133"/>
      <c r="AX587" s="133"/>
      <c r="AY587" s="133"/>
      <c r="AZ587" s="133"/>
      <c r="BA587" s="133"/>
      <c r="BB587" s="133"/>
      <c r="BC587" s="132"/>
      <c r="BD587" s="132"/>
      <c r="BE587" s="132"/>
      <c r="BF587" s="132"/>
      <c r="BG587" s="132"/>
      <c r="BH587" s="132"/>
      <c r="BI587" s="132"/>
      <c r="BJ587" s="132"/>
      <c r="BK587" s="132"/>
      <c r="BL587" s="132"/>
      <c r="BM587" s="132"/>
      <c r="BN587" s="132"/>
      <c r="BO587" s="132"/>
      <c r="BP587" s="132"/>
      <c r="BQ587" s="132"/>
      <c r="BR587" s="132"/>
      <c r="BS587" s="132"/>
      <c r="BT587" s="132"/>
      <c r="BU587" s="132"/>
      <c r="BV587" s="132"/>
      <c r="BW587" s="132"/>
      <c r="BX587" s="132"/>
      <c r="BY587" s="132"/>
      <c r="BZ587" s="132"/>
      <c r="CA587" s="132"/>
      <c r="CB587" s="132"/>
      <c r="CC587" s="132"/>
      <c r="CD587" s="132"/>
      <c r="CE587" s="132"/>
      <c r="CF587" s="132"/>
    </row>
    <row r="588" spans="1:84" ht="15.75" customHeight="1">
      <c r="A588" s="134"/>
      <c r="B588" s="132"/>
      <c r="C588" s="132"/>
      <c r="D588" s="132"/>
      <c r="E588" s="132"/>
      <c r="F588" s="132"/>
      <c r="G588" s="133"/>
      <c r="H588" s="133"/>
      <c r="I588" s="133"/>
      <c r="J588" s="133"/>
      <c r="K588" s="133"/>
      <c r="L588" s="133"/>
      <c r="M588" s="133"/>
      <c r="N588" s="133"/>
      <c r="O588" s="133"/>
      <c r="P588" s="133"/>
      <c r="Q588" s="133"/>
      <c r="R588" s="133"/>
      <c r="S588" s="133"/>
      <c r="T588" s="133"/>
      <c r="U588" s="133"/>
      <c r="V588" s="133"/>
      <c r="W588" s="133"/>
      <c r="X588" s="133"/>
      <c r="Y588" s="133"/>
      <c r="Z588" s="133"/>
      <c r="AA588" s="133"/>
      <c r="AB588" s="133"/>
      <c r="AC588" s="133"/>
      <c r="AD588" s="133"/>
      <c r="AE588" s="133"/>
      <c r="AF588" s="133"/>
      <c r="AG588" s="133"/>
      <c r="AH588" s="133"/>
      <c r="AI588" s="133"/>
      <c r="AJ588" s="133"/>
      <c r="AK588" s="133"/>
      <c r="AL588" s="133"/>
      <c r="AM588" s="133"/>
      <c r="AN588" s="133"/>
      <c r="AO588" s="133"/>
      <c r="AP588" s="133"/>
      <c r="AQ588" s="133"/>
      <c r="AR588" s="133"/>
      <c r="AS588" s="133"/>
      <c r="AT588" s="133"/>
      <c r="AU588" s="133"/>
      <c r="AV588" s="133"/>
      <c r="AW588" s="133"/>
      <c r="AX588" s="133"/>
      <c r="AY588" s="133"/>
      <c r="AZ588" s="133"/>
      <c r="BA588" s="133"/>
      <c r="BB588" s="133"/>
      <c r="BC588" s="132"/>
      <c r="BD588" s="132"/>
      <c r="BE588" s="132"/>
      <c r="BF588" s="132"/>
      <c r="BG588" s="132"/>
      <c r="BH588" s="132"/>
      <c r="BI588" s="132"/>
      <c r="BJ588" s="132"/>
      <c r="BK588" s="132"/>
      <c r="BL588" s="132"/>
      <c r="BM588" s="132"/>
      <c r="BN588" s="132"/>
      <c r="BO588" s="132"/>
      <c r="BP588" s="132"/>
      <c r="BQ588" s="132"/>
      <c r="BR588" s="132"/>
      <c r="BS588" s="132"/>
      <c r="BT588" s="132"/>
      <c r="BU588" s="132"/>
      <c r="BV588" s="132"/>
      <c r="BW588" s="132"/>
      <c r="BX588" s="132"/>
      <c r="BY588" s="132"/>
      <c r="BZ588" s="132"/>
      <c r="CA588" s="132"/>
      <c r="CB588" s="132"/>
      <c r="CC588" s="132"/>
      <c r="CD588" s="132"/>
      <c r="CE588" s="132"/>
      <c r="CF588" s="132"/>
    </row>
    <row r="589" spans="1:84" ht="15.75" customHeight="1">
      <c r="A589" s="134"/>
      <c r="B589" s="132"/>
      <c r="C589" s="132"/>
      <c r="D589" s="132"/>
      <c r="E589" s="132"/>
      <c r="F589" s="132"/>
      <c r="G589" s="133"/>
      <c r="H589" s="133"/>
      <c r="I589" s="133"/>
      <c r="J589" s="133"/>
      <c r="K589" s="133"/>
      <c r="L589" s="133"/>
      <c r="M589" s="133"/>
      <c r="N589" s="133"/>
      <c r="O589" s="133"/>
      <c r="P589" s="133"/>
      <c r="Q589" s="133"/>
      <c r="R589" s="133"/>
      <c r="S589" s="133"/>
      <c r="T589" s="133"/>
      <c r="U589" s="133"/>
      <c r="V589" s="133"/>
      <c r="W589" s="133"/>
      <c r="X589" s="133"/>
      <c r="Y589" s="133"/>
      <c r="Z589" s="133"/>
      <c r="AA589" s="133"/>
      <c r="AB589" s="133"/>
      <c r="AC589" s="133"/>
      <c r="AD589" s="133"/>
      <c r="AE589" s="133"/>
      <c r="AF589" s="133"/>
      <c r="AG589" s="133"/>
      <c r="AH589" s="133"/>
      <c r="AI589" s="133"/>
      <c r="AJ589" s="133"/>
      <c r="AK589" s="133"/>
      <c r="AL589" s="133"/>
      <c r="AM589" s="133"/>
      <c r="AN589" s="133"/>
      <c r="AO589" s="133"/>
      <c r="AP589" s="133"/>
      <c r="AQ589" s="133"/>
      <c r="AR589" s="133"/>
      <c r="AS589" s="133"/>
      <c r="AT589" s="133"/>
      <c r="AU589" s="133"/>
      <c r="AV589" s="133"/>
      <c r="AW589" s="133"/>
      <c r="AX589" s="133"/>
      <c r="AY589" s="133"/>
      <c r="AZ589" s="133"/>
      <c r="BA589" s="133"/>
      <c r="BB589" s="133"/>
      <c r="BC589" s="132"/>
      <c r="BD589" s="132"/>
      <c r="BE589" s="132"/>
      <c r="BF589" s="132"/>
      <c r="BG589" s="132"/>
      <c r="BH589" s="132"/>
      <c r="BI589" s="132"/>
      <c r="BJ589" s="132"/>
      <c r="BK589" s="132"/>
      <c r="BL589" s="132"/>
      <c r="BM589" s="132"/>
      <c r="BN589" s="132"/>
      <c r="BO589" s="132"/>
      <c r="BP589" s="132"/>
      <c r="BQ589" s="132"/>
      <c r="BR589" s="132"/>
      <c r="BS589" s="132"/>
      <c r="BT589" s="132"/>
      <c r="BU589" s="132"/>
      <c r="BV589" s="132"/>
      <c r="BW589" s="132"/>
      <c r="BX589" s="132"/>
      <c r="BY589" s="132"/>
      <c r="BZ589" s="132"/>
      <c r="CA589" s="132"/>
      <c r="CB589" s="132"/>
      <c r="CC589" s="132"/>
      <c r="CD589" s="132"/>
      <c r="CE589" s="132"/>
      <c r="CF589" s="132"/>
    </row>
    <row r="590" spans="1:84" ht="15.75" customHeight="1">
      <c r="A590" s="134"/>
      <c r="B590" s="132"/>
      <c r="C590" s="132"/>
      <c r="D590" s="132"/>
      <c r="E590" s="132"/>
      <c r="F590" s="132"/>
      <c r="G590" s="133"/>
      <c r="H590" s="133"/>
      <c r="I590" s="133"/>
      <c r="J590" s="133"/>
      <c r="K590" s="133"/>
      <c r="L590" s="133"/>
      <c r="M590" s="133"/>
      <c r="N590" s="133"/>
      <c r="O590" s="133"/>
      <c r="P590" s="133"/>
      <c r="Q590" s="133"/>
      <c r="R590" s="133"/>
      <c r="S590" s="133"/>
      <c r="T590" s="133"/>
      <c r="U590" s="133"/>
      <c r="V590" s="133"/>
      <c r="W590" s="133"/>
      <c r="X590" s="133"/>
      <c r="Y590" s="133"/>
      <c r="Z590" s="133"/>
      <c r="AA590" s="133"/>
      <c r="AB590" s="133"/>
      <c r="AC590" s="133"/>
      <c r="AD590" s="133"/>
      <c r="AE590" s="133"/>
      <c r="AF590" s="133"/>
      <c r="AG590" s="133"/>
      <c r="AH590" s="133"/>
      <c r="AI590" s="133"/>
      <c r="AJ590" s="133"/>
      <c r="AK590" s="133"/>
      <c r="AL590" s="133"/>
      <c r="AM590" s="133"/>
      <c r="AN590" s="133"/>
      <c r="AO590" s="133"/>
      <c r="AP590" s="133"/>
      <c r="AQ590" s="133"/>
      <c r="AR590" s="133"/>
      <c r="AS590" s="133"/>
      <c r="AT590" s="133"/>
      <c r="AU590" s="133"/>
      <c r="AV590" s="133"/>
      <c r="AW590" s="133"/>
      <c r="AX590" s="133"/>
      <c r="AY590" s="133"/>
      <c r="AZ590" s="133"/>
      <c r="BA590" s="133"/>
      <c r="BB590" s="133"/>
      <c r="BC590" s="132"/>
      <c r="BD590" s="132"/>
      <c r="BE590" s="132"/>
      <c r="BF590" s="132"/>
      <c r="BG590" s="132"/>
      <c r="BH590" s="132"/>
      <c r="BI590" s="132"/>
      <c r="BJ590" s="132"/>
      <c r="BK590" s="132"/>
      <c r="BL590" s="132"/>
      <c r="BM590" s="132"/>
      <c r="BN590" s="132"/>
      <c r="BO590" s="132"/>
      <c r="BP590" s="132"/>
      <c r="BQ590" s="132"/>
      <c r="BR590" s="132"/>
      <c r="BS590" s="132"/>
      <c r="BT590" s="132"/>
      <c r="BU590" s="132"/>
      <c r="BV590" s="132"/>
      <c r="BW590" s="132"/>
      <c r="BX590" s="132"/>
      <c r="BY590" s="132"/>
      <c r="BZ590" s="132"/>
      <c r="CA590" s="132"/>
      <c r="CB590" s="132"/>
      <c r="CC590" s="132"/>
      <c r="CD590" s="132"/>
      <c r="CE590" s="132"/>
      <c r="CF590" s="132"/>
    </row>
    <row r="591" spans="1:84" ht="15.75" customHeight="1">
      <c r="A591" s="134"/>
      <c r="B591" s="132"/>
      <c r="C591" s="132"/>
      <c r="D591" s="132"/>
      <c r="E591" s="132"/>
      <c r="F591" s="132"/>
      <c r="G591" s="133"/>
      <c r="H591" s="133"/>
      <c r="I591" s="133"/>
      <c r="J591" s="133"/>
      <c r="K591" s="133"/>
      <c r="L591" s="133"/>
      <c r="M591" s="133"/>
      <c r="N591" s="133"/>
      <c r="O591" s="133"/>
      <c r="P591" s="133"/>
      <c r="Q591" s="133"/>
      <c r="R591" s="133"/>
      <c r="S591" s="133"/>
      <c r="T591" s="133"/>
      <c r="U591" s="133"/>
      <c r="V591" s="133"/>
      <c r="W591" s="133"/>
      <c r="X591" s="133"/>
      <c r="Y591" s="133"/>
      <c r="Z591" s="133"/>
      <c r="AA591" s="133"/>
      <c r="AB591" s="133"/>
      <c r="AC591" s="133"/>
      <c r="AD591" s="133"/>
      <c r="AE591" s="133"/>
      <c r="AF591" s="133"/>
      <c r="AG591" s="133"/>
      <c r="AH591" s="133"/>
      <c r="AI591" s="133"/>
      <c r="AJ591" s="133"/>
      <c r="AK591" s="133"/>
      <c r="AL591" s="133"/>
      <c r="AM591" s="133"/>
      <c r="AN591" s="133"/>
      <c r="AO591" s="133"/>
      <c r="AP591" s="133"/>
      <c r="AQ591" s="133"/>
      <c r="AR591" s="133"/>
      <c r="AS591" s="133"/>
      <c r="AT591" s="133"/>
      <c r="AU591" s="133"/>
      <c r="AV591" s="133"/>
      <c r="AW591" s="133"/>
      <c r="AX591" s="133"/>
      <c r="AY591" s="133"/>
      <c r="AZ591" s="133"/>
      <c r="BA591" s="133"/>
      <c r="BB591" s="133"/>
      <c r="BC591" s="132"/>
      <c r="BD591" s="132"/>
      <c r="BE591" s="132"/>
      <c r="BF591" s="132"/>
      <c r="BG591" s="132"/>
      <c r="BH591" s="132"/>
      <c r="BI591" s="132"/>
      <c r="BJ591" s="132"/>
      <c r="BK591" s="132"/>
      <c r="BL591" s="132"/>
      <c r="BM591" s="132"/>
      <c r="BN591" s="132"/>
      <c r="BO591" s="132"/>
      <c r="BP591" s="132"/>
      <c r="BQ591" s="132"/>
      <c r="BR591" s="132"/>
      <c r="BS591" s="132"/>
      <c r="BT591" s="132"/>
      <c r="BU591" s="132"/>
      <c r="BV591" s="132"/>
      <c r="BW591" s="132"/>
      <c r="BX591" s="132"/>
      <c r="BY591" s="132"/>
      <c r="BZ591" s="132"/>
      <c r="CA591" s="132"/>
      <c r="CB591" s="132"/>
      <c r="CC591" s="132"/>
      <c r="CD591" s="132"/>
      <c r="CE591" s="132"/>
      <c r="CF591" s="132"/>
    </row>
    <row r="592" spans="1:84" ht="15.75" customHeight="1">
      <c r="A592" s="134"/>
      <c r="B592" s="132"/>
      <c r="C592" s="132"/>
      <c r="D592" s="132"/>
      <c r="E592" s="132"/>
      <c r="F592" s="132"/>
      <c r="G592" s="133"/>
      <c r="H592" s="133"/>
      <c r="I592" s="133"/>
      <c r="J592" s="133"/>
      <c r="K592" s="133"/>
      <c r="L592" s="133"/>
      <c r="M592" s="133"/>
      <c r="N592" s="133"/>
      <c r="O592" s="133"/>
      <c r="P592" s="133"/>
      <c r="Q592" s="133"/>
      <c r="R592" s="133"/>
      <c r="S592" s="133"/>
      <c r="T592" s="133"/>
      <c r="U592" s="133"/>
      <c r="V592" s="133"/>
      <c r="W592" s="133"/>
      <c r="X592" s="133"/>
      <c r="Y592" s="133"/>
      <c r="Z592" s="133"/>
      <c r="AA592" s="133"/>
      <c r="AB592" s="133"/>
      <c r="AC592" s="133"/>
      <c r="AD592" s="133"/>
      <c r="AE592" s="133"/>
      <c r="AF592" s="133"/>
      <c r="AG592" s="133"/>
      <c r="AH592" s="133"/>
      <c r="AI592" s="133"/>
      <c r="AJ592" s="133"/>
      <c r="AK592" s="133"/>
      <c r="AL592" s="133"/>
      <c r="AM592" s="133"/>
      <c r="AN592" s="133"/>
      <c r="AO592" s="133"/>
      <c r="AP592" s="133"/>
      <c r="AQ592" s="133"/>
      <c r="AR592" s="133"/>
      <c r="AS592" s="133"/>
      <c r="AT592" s="133"/>
      <c r="AU592" s="133"/>
      <c r="AV592" s="133"/>
      <c r="AW592" s="133"/>
      <c r="AX592" s="133"/>
      <c r="AY592" s="133"/>
      <c r="AZ592" s="133"/>
      <c r="BA592" s="133"/>
      <c r="BB592" s="133"/>
      <c r="BC592" s="132"/>
      <c r="BD592" s="132"/>
      <c r="BE592" s="132"/>
      <c r="BF592" s="132"/>
      <c r="BG592" s="132"/>
      <c r="BH592" s="132"/>
      <c r="BI592" s="132"/>
      <c r="BJ592" s="132"/>
      <c r="BK592" s="132"/>
      <c r="BL592" s="132"/>
      <c r="BM592" s="132"/>
      <c r="BN592" s="132"/>
      <c r="BO592" s="132"/>
      <c r="BP592" s="132"/>
      <c r="BQ592" s="132"/>
      <c r="BR592" s="132"/>
      <c r="BS592" s="132"/>
      <c r="BT592" s="132"/>
      <c r="BU592" s="132"/>
      <c r="BV592" s="132"/>
      <c r="BW592" s="132"/>
      <c r="BX592" s="132"/>
      <c r="BY592" s="132"/>
      <c r="BZ592" s="132"/>
      <c r="CA592" s="132"/>
      <c r="CB592" s="132"/>
      <c r="CC592" s="132"/>
      <c r="CD592" s="132"/>
      <c r="CE592" s="132"/>
      <c r="CF592" s="132"/>
    </row>
    <row r="593" spans="1:84" ht="15.75" customHeight="1">
      <c r="A593" s="134"/>
      <c r="B593" s="132"/>
      <c r="C593" s="132"/>
      <c r="D593" s="132"/>
      <c r="E593" s="132"/>
      <c r="F593" s="132"/>
      <c r="G593" s="133"/>
      <c r="H593" s="133"/>
      <c r="I593" s="133"/>
      <c r="J593" s="133"/>
      <c r="K593" s="133"/>
      <c r="L593" s="133"/>
      <c r="M593" s="133"/>
      <c r="N593" s="133"/>
      <c r="O593" s="133"/>
      <c r="P593" s="133"/>
      <c r="Q593" s="133"/>
      <c r="R593" s="133"/>
      <c r="S593" s="133"/>
      <c r="T593" s="133"/>
      <c r="U593" s="133"/>
      <c r="V593" s="133"/>
      <c r="W593" s="133"/>
      <c r="X593" s="133"/>
      <c r="Y593" s="133"/>
      <c r="Z593" s="133"/>
      <c r="AA593" s="133"/>
      <c r="AB593" s="133"/>
      <c r="AC593" s="133"/>
      <c r="AD593" s="133"/>
      <c r="AE593" s="133"/>
      <c r="AF593" s="133"/>
      <c r="AG593" s="133"/>
      <c r="AH593" s="133"/>
      <c r="AI593" s="133"/>
      <c r="AJ593" s="133"/>
      <c r="AK593" s="133"/>
      <c r="AL593" s="133"/>
      <c r="AM593" s="133"/>
      <c r="AN593" s="133"/>
      <c r="AO593" s="133"/>
      <c r="AP593" s="133"/>
      <c r="AQ593" s="133"/>
      <c r="AR593" s="133"/>
      <c r="AS593" s="133"/>
      <c r="AT593" s="133"/>
      <c r="AU593" s="133"/>
      <c r="AV593" s="133"/>
      <c r="AW593" s="133"/>
      <c r="AX593" s="133"/>
      <c r="AY593" s="133"/>
      <c r="AZ593" s="133"/>
      <c r="BA593" s="133"/>
      <c r="BB593" s="133"/>
      <c r="BC593" s="132"/>
      <c r="BD593" s="132"/>
      <c r="BE593" s="132"/>
      <c r="BF593" s="132"/>
      <c r="BG593" s="132"/>
      <c r="BH593" s="132"/>
      <c r="BI593" s="132"/>
      <c r="BJ593" s="132"/>
      <c r="BK593" s="132"/>
      <c r="BL593" s="132"/>
      <c r="BM593" s="132"/>
      <c r="BN593" s="132"/>
      <c r="BO593" s="132"/>
      <c r="BP593" s="132"/>
      <c r="BQ593" s="132"/>
      <c r="BR593" s="132"/>
      <c r="BS593" s="132"/>
      <c r="BT593" s="132"/>
      <c r="BU593" s="132"/>
      <c r="BV593" s="132"/>
      <c r="BW593" s="132"/>
      <c r="BX593" s="132"/>
      <c r="BY593" s="132"/>
      <c r="BZ593" s="132"/>
      <c r="CA593" s="132"/>
      <c r="CB593" s="132"/>
      <c r="CC593" s="132"/>
      <c r="CD593" s="132"/>
      <c r="CE593" s="132"/>
      <c r="CF593" s="132"/>
    </row>
    <row r="594" spans="1:84" ht="15.75" customHeight="1">
      <c r="A594" s="134"/>
      <c r="B594" s="132"/>
      <c r="C594" s="132"/>
      <c r="D594" s="132"/>
      <c r="E594" s="132"/>
      <c r="F594" s="132"/>
      <c r="G594" s="133"/>
      <c r="H594" s="133"/>
      <c r="I594" s="133"/>
      <c r="J594" s="133"/>
      <c r="K594" s="133"/>
      <c r="L594" s="133"/>
      <c r="M594" s="133"/>
      <c r="N594" s="133"/>
      <c r="O594" s="133"/>
      <c r="P594" s="133"/>
      <c r="Q594" s="133"/>
      <c r="R594" s="133"/>
      <c r="S594" s="133"/>
      <c r="T594" s="133"/>
      <c r="U594" s="133"/>
      <c r="V594" s="133"/>
      <c r="W594" s="133"/>
      <c r="X594" s="133"/>
      <c r="Y594" s="133"/>
      <c r="Z594" s="133"/>
      <c r="AA594" s="133"/>
      <c r="AB594" s="133"/>
      <c r="AC594" s="133"/>
      <c r="AD594" s="133"/>
      <c r="AE594" s="133"/>
      <c r="AF594" s="133"/>
      <c r="AG594" s="133"/>
      <c r="AH594" s="133"/>
      <c r="AI594" s="133"/>
      <c r="AJ594" s="133"/>
      <c r="AK594" s="133"/>
      <c r="AL594" s="133"/>
      <c r="AM594" s="133"/>
      <c r="AN594" s="133"/>
      <c r="AO594" s="133"/>
      <c r="AP594" s="133"/>
      <c r="AQ594" s="133"/>
      <c r="AR594" s="133"/>
      <c r="AS594" s="133"/>
      <c r="AT594" s="133"/>
      <c r="AU594" s="133"/>
      <c r="AV594" s="133"/>
      <c r="AW594" s="133"/>
      <c r="AX594" s="133"/>
      <c r="AY594" s="133"/>
      <c r="AZ594" s="133"/>
      <c r="BA594" s="133"/>
      <c r="BB594" s="133"/>
      <c r="BC594" s="132"/>
      <c r="BD594" s="132"/>
      <c r="BE594" s="132"/>
      <c r="BF594" s="132"/>
      <c r="BG594" s="132"/>
      <c r="BH594" s="132"/>
      <c r="BI594" s="132"/>
      <c r="BJ594" s="132"/>
      <c r="BK594" s="132"/>
      <c r="BL594" s="132"/>
      <c r="BM594" s="132"/>
      <c r="BN594" s="132"/>
      <c r="BO594" s="132"/>
      <c r="BP594" s="132"/>
      <c r="BQ594" s="132"/>
      <c r="BR594" s="132"/>
      <c r="BS594" s="132"/>
      <c r="BT594" s="132"/>
      <c r="BU594" s="132"/>
      <c r="BV594" s="132"/>
      <c r="BW594" s="132"/>
      <c r="BX594" s="132"/>
      <c r="BY594" s="132"/>
      <c r="BZ594" s="132"/>
      <c r="CA594" s="132"/>
      <c r="CB594" s="132"/>
      <c r="CC594" s="132"/>
      <c r="CD594" s="132"/>
      <c r="CE594" s="132"/>
      <c r="CF594" s="132"/>
    </row>
    <row r="595" spans="1:84" ht="15.75" customHeight="1">
      <c r="A595" s="134"/>
      <c r="B595" s="132"/>
      <c r="C595" s="132"/>
      <c r="D595" s="132"/>
      <c r="E595" s="132"/>
      <c r="F595" s="132"/>
      <c r="G595" s="133"/>
      <c r="H595" s="133"/>
      <c r="I595" s="133"/>
      <c r="J595" s="133"/>
      <c r="K595" s="133"/>
      <c r="L595" s="133"/>
      <c r="M595" s="133"/>
      <c r="N595" s="133"/>
      <c r="O595" s="133"/>
      <c r="P595" s="133"/>
      <c r="Q595" s="133"/>
      <c r="R595" s="133"/>
      <c r="S595" s="133"/>
      <c r="T595" s="133"/>
      <c r="U595" s="133"/>
      <c r="V595" s="133"/>
      <c r="W595" s="133"/>
      <c r="X595" s="133"/>
      <c r="Y595" s="133"/>
      <c r="Z595" s="133"/>
      <c r="AA595" s="133"/>
      <c r="AB595" s="133"/>
      <c r="AC595" s="133"/>
      <c r="AD595" s="133"/>
      <c r="AE595" s="133"/>
      <c r="AF595" s="133"/>
      <c r="AG595" s="133"/>
      <c r="AH595" s="133"/>
      <c r="AI595" s="133"/>
      <c r="AJ595" s="133"/>
      <c r="AK595" s="133"/>
      <c r="AL595" s="133"/>
      <c r="AM595" s="133"/>
      <c r="AN595" s="133"/>
      <c r="AO595" s="133"/>
      <c r="AP595" s="133"/>
      <c r="AQ595" s="133"/>
      <c r="AR595" s="133"/>
      <c r="AS595" s="133"/>
      <c r="AT595" s="133"/>
      <c r="AU595" s="133"/>
      <c r="AV595" s="133"/>
      <c r="AW595" s="133"/>
      <c r="AX595" s="133"/>
      <c r="AY595" s="133"/>
      <c r="AZ595" s="133"/>
      <c r="BA595" s="133"/>
      <c r="BB595" s="133"/>
      <c r="BC595" s="132"/>
      <c r="BD595" s="132"/>
      <c r="BE595" s="132"/>
      <c r="BF595" s="132"/>
      <c r="BG595" s="132"/>
      <c r="BH595" s="132"/>
      <c r="BI595" s="132"/>
      <c r="BJ595" s="132"/>
      <c r="BK595" s="132"/>
      <c r="BL595" s="132"/>
      <c r="BM595" s="132"/>
      <c r="BN595" s="132"/>
      <c r="BO595" s="132"/>
      <c r="BP595" s="132"/>
      <c r="BQ595" s="132"/>
      <c r="BR595" s="132"/>
      <c r="BS595" s="132"/>
      <c r="BT595" s="132"/>
      <c r="BU595" s="132"/>
      <c r="BV595" s="132"/>
      <c r="BW595" s="132"/>
      <c r="BX595" s="132"/>
      <c r="BY595" s="132"/>
      <c r="BZ595" s="132"/>
      <c r="CA595" s="132"/>
      <c r="CB595" s="132"/>
      <c r="CC595" s="132"/>
      <c r="CD595" s="132"/>
      <c r="CE595" s="132"/>
      <c r="CF595" s="132"/>
    </row>
    <row r="596" spans="1:84" ht="15.75" customHeight="1">
      <c r="A596" s="134"/>
      <c r="B596" s="132"/>
      <c r="C596" s="132"/>
      <c r="D596" s="132"/>
      <c r="E596" s="132"/>
      <c r="F596" s="132"/>
      <c r="G596" s="133"/>
      <c r="H596" s="133"/>
      <c r="I596" s="133"/>
      <c r="J596" s="133"/>
      <c r="K596" s="133"/>
      <c r="L596" s="133"/>
      <c r="M596" s="133"/>
      <c r="N596" s="133"/>
      <c r="O596" s="133"/>
      <c r="P596" s="133"/>
      <c r="Q596" s="133"/>
      <c r="R596" s="133"/>
      <c r="S596" s="133"/>
      <c r="T596" s="133"/>
      <c r="U596" s="133"/>
      <c r="V596" s="133"/>
      <c r="W596" s="133"/>
      <c r="X596" s="133"/>
      <c r="Y596" s="133"/>
      <c r="Z596" s="133"/>
      <c r="AA596" s="133"/>
      <c r="AB596" s="133"/>
      <c r="AC596" s="133"/>
      <c r="AD596" s="133"/>
      <c r="AE596" s="133"/>
      <c r="AF596" s="133"/>
      <c r="AG596" s="133"/>
      <c r="AH596" s="133"/>
      <c r="AI596" s="133"/>
      <c r="AJ596" s="133"/>
      <c r="AK596" s="133"/>
      <c r="AL596" s="133"/>
      <c r="AM596" s="133"/>
      <c r="AN596" s="133"/>
      <c r="AO596" s="133"/>
      <c r="AP596" s="133"/>
      <c r="AQ596" s="133"/>
      <c r="AR596" s="133"/>
      <c r="AS596" s="133"/>
      <c r="AT596" s="133"/>
      <c r="AU596" s="133"/>
      <c r="AV596" s="133"/>
      <c r="AW596" s="133"/>
      <c r="AX596" s="133"/>
      <c r="AY596" s="133"/>
      <c r="AZ596" s="133"/>
      <c r="BA596" s="133"/>
      <c r="BB596" s="133"/>
      <c r="BC596" s="132"/>
      <c r="BD596" s="132"/>
      <c r="BE596" s="132"/>
      <c r="BF596" s="132"/>
      <c r="BG596" s="132"/>
      <c r="BH596" s="132"/>
      <c r="BI596" s="132"/>
      <c r="BJ596" s="132"/>
      <c r="BK596" s="132"/>
      <c r="BL596" s="132"/>
      <c r="BM596" s="132"/>
      <c r="BN596" s="132"/>
      <c r="BO596" s="132"/>
      <c r="BP596" s="132"/>
      <c r="BQ596" s="132"/>
      <c r="BR596" s="132"/>
      <c r="BS596" s="132"/>
      <c r="BT596" s="132"/>
      <c r="BU596" s="132"/>
      <c r="BV596" s="132"/>
      <c r="BW596" s="132"/>
      <c r="BX596" s="132"/>
      <c r="BY596" s="132"/>
      <c r="BZ596" s="132"/>
      <c r="CA596" s="132"/>
      <c r="CB596" s="132"/>
      <c r="CC596" s="132"/>
      <c r="CD596" s="132"/>
      <c r="CE596" s="132"/>
      <c r="CF596" s="132"/>
    </row>
    <row r="597" spans="1:84" ht="15.75" customHeight="1">
      <c r="A597" s="134"/>
      <c r="B597" s="132"/>
      <c r="C597" s="132"/>
      <c r="D597" s="132"/>
      <c r="E597" s="132"/>
      <c r="F597" s="132"/>
      <c r="G597" s="133"/>
      <c r="H597" s="133"/>
      <c r="I597" s="133"/>
      <c r="J597" s="133"/>
      <c r="K597" s="133"/>
      <c r="L597" s="133"/>
      <c r="M597" s="133"/>
      <c r="N597" s="133"/>
      <c r="O597" s="133"/>
      <c r="P597" s="133"/>
      <c r="Q597" s="133"/>
      <c r="R597" s="133"/>
      <c r="S597" s="133"/>
      <c r="T597" s="133"/>
      <c r="U597" s="133"/>
      <c r="V597" s="133"/>
      <c r="W597" s="133"/>
      <c r="X597" s="133"/>
      <c r="Y597" s="133"/>
      <c r="Z597" s="133"/>
      <c r="AA597" s="133"/>
      <c r="AB597" s="133"/>
      <c r="AC597" s="133"/>
      <c r="AD597" s="133"/>
      <c r="AE597" s="133"/>
      <c r="AF597" s="133"/>
      <c r="AG597" s="133"/>
      <c r="AH597" s="133"/>
      <c r="AI597" s="133"/>
      <c r="AJ597" s="133"/>
      <c r="AK597" s="133"/>
      <c r="AL597" s="133"/>
      <c r="AM597" s="133"/>
      <c r="AN597" s="133"/>
      <c r="AO597" s="133"/>
      <c r="AP597" s="133"/>
      <c r="AQ597" s="133"/>
      <c r="AR597" s="133"/>
      <c r="AS597" s="133"/>
      <c r="AT597" s="133"/>
      <c r="AU597" s="133"/>
      <c r="AV597" s="133"/>
      <c r="AW597" s="133"/>
      <c r="AX597" s="133"/>
      <c r="AY597" s="133"/>
      <c r="AZ597" s="133"/>
      <c r="BA597" s="133"/>
      <c r="BB597" s="133"/>
      <c r="BC597" s="132"/>
      <c r="BD597" s="132"/>
      <c r="BE597" s="132"/>
      <c r="BF597" s="132"/>
      <c r="BG597" s="132"/>
      <c r="BH597" s="132"/>
      <c r="BI597" s="132"/>
      <c r="BJ597" s="132"/>
      <c r="BK597" s="132"/>
      <c r="BL597" s="132"/>
      <c r="BM597" s="132"/>
      <c r="BN597" s="132"/>
      <c r="BO597" s="132"/>
      <c r="BP597" s="132"/>
      <c r="BQ597" s="132"/>
      <c r="BR597" s="132"/>
      <c r="BS597" s="132"/>
      <c r="BT597" s="132"/>
      <c r="BU597" s="132"/>
      <c r="BV597" s="132"/>
      <c r="BW597" s="132"/>
      <c r="BX597" s="132"/>
      <c r="BY597" s="132"/>
      <c r="BZ597" s="132"/>
      <c r="CA597" s="132"/>
      <c r="CB597" s="132"/>
      <c r="CC597" s="132"/>
      <c r="CD597" s="132"/>
      <c r="CE597" s="132"/>
      <c r="CF597" s="132"/>
    </row>
    <row r="598" spans="1:84" ht="15.75" customHeight="1">
      <c r="A598" s="134"/>
      <c r="B598" s="132"/>
      <c r="C598" s="132"/>
      <c r="D598" s="132"/>
      <c r="E598" s="132"/>
      <c r="F598" s="132"/>
      <c r="G598" s="133"/>
      <c r="H598" s="133"/>
      <c r="I598" s="133"/>
      <c r="J598" s="133"/>
      <c r="K598" s="133"/>
      <c r="L598" s="133"/>
      <c r="M598" s="133"/>
      <c r="N598" s="133"/>
      <c r="O598" s="133"/>
      <c r="P598" s="133"/>
      <c r="Q598" s="133"/>
      <c r="R598" s="133"/>
      <c r="S598" s="133"/>
      <c r="T598" s="133"/>
      <c r="U598" s="133"/>
      <c r="V598" s="133"/>
      <c r="W598" s="133"/>
      <c r="X598" s="133"/>
      <c r="Y598" s="133"/>
      <c r="Z598" s="133"/>
      <c r="AA598" s="133"/>
      <c r="AB598" s="133"/>
      <c r="AC598" s="133"/>
      <c r="AD598" s="133"/>
      <c r="AE598" s="133"/>
      <c r="AF598" s="133"/>
      <c r="AG598" s="133"/>
      <c r="AH598" s="133"/>
      <c r="AI598" s="133"/>
      <c r="AJ598" s="133"/>
      <c r="AK598" s="133"/>
      <c r="AL598" s="133"/>
      <c r="AM598" s="133"/>
      <c r="AN598" s="133"/>
      <c r="AO598" s="133"/>
      <c r="AP598" s="133"/>
      <c r="AQ598" s="133"/>
      <c r="AR598" s="133"/>
      <c r="AS598" s="133"/>
      <c r="AT598" s="133"/>
      <c r="AU598" s="133"/>
      <c r="AV598" s="133"/>
      <c r="AW598" s="133"/>
      <c r="AX598" s="133"/>
      <c r="AY598" s="133"/>
      <c r="AZ598" s="133"/>
      <c r="BA598" s="133"/>
      <c r="BB598" s="133"/>
      <c r="BC598" s="132"/>
      <c r="BD598" s="132"/>
      <c r="BE598" s="132"/>
      <c r="BF598" s="132"/>
      <c r="BG598" s="132"/>
      <c r="BH598" s="132"/>
      <c r="BI598" s="132"/>
      <c r="BJ598" s="132"/>
      <c r="BK598" s="132"/>
      <c r="BL598" s="132"/>
      <c r="BM598" s="132"/>
      <c r="BN598" s="132"/>
      <c r="BO598" s="132"/>
      <c r="BP598" s="132"/>
      <c r="BQ598" s="132"/>
      <c r="BR598" s="132"/>
      <c r="BS598" s="132"/>
      <c r="BT598" s="132"/>
      <c r="BU598" s="132"/>
      <c r="BV598" s="132"/>
      <c r="BW598" s="132"/>
      <c r="BX598" s="132"/>
      <c r="BY598" s="132"/>
      <c r="BZ598" s="132"/>
      <c r="CA598" s="132"/>
      <c r="CB598" s="132"/>
      <c r="CC598" s="132"/>
      <c r="CD598" s="132"/>
      <c r="CE598" s="132"/>
      <c r="CF598" s="132"/>
    </row>
    <row r="599" spans="1:84" ht="15.75" customHeight="1">
      <c r="A599" s="134"/>
      <c r="B599" s="132"/>
      <c r="C599" s="132"/>
      <c r="D599" s="132"/>
      <c r="E599" s="132"/>
      <c r="F599" s="132"/>
      <c r="G599" s="133"/>
      <c r="H599" s="133"/>
      <c r="I599" s="133"/>
      <c r="J599" s="133"/>
      <c r="K599" s="133"/>
      <c r="L599" s="133"/>
      <c r="M599" s="133"/>
      <c r="N599" s="133"/>
      <c r="O599" s="133"/>
      <c r="P599" s="133"/>
      <c r="Q599" s="133"/>
      <c r="R599" s="133"/>
      <c r="S599" s="133"/>
      <c r="T599" s="133"/>
      <c r="U599" s="133"/>
      <c r="V599" s="133"/>
      <c r="W599" s="133"/>
      <c r="X599" s="133"/>
      <c r="Y599" s="133"/>
      <c r="Z599" s="133"/>
      <c r="AA599" s="133"/>
      <c r="AB599" s="133"/>
      <c r="AC599" s="133"/>
      <c r="AD599" s="133"/>
      <c r="AE599" s="133"/>
      <c r="AF599" s="133"/>
      <c r="AG599" s="133"/>
      <c r="AH599" s="133"/>
      <c r="AI599" s="133"/>
      <c r="AJ599" s="133"/>
      <c r="AK599" s="133"/>
      <c r="AL599" s="133"/>
      <c r="AM599" s="133"/>
      <c r="AN599" s="133"/>
      <c r="AO599" s="133"/>
      <c r="AP599" s="133"/>
      <c r="AQ599" s="133"/>
      <c r="AR599" s="133"/>
      <c r="AS599" s="133"/>
      <c r="AT599" s="133"/>
      <c r="AU599" s="133"/>
      <c r="AV599" s="133"/>
      <c r="AW599" s="133"/>
      <c r="AX599" s="133"/>
      <c r="AY599" s="133"/>
      <c r="AZ599" s="133"/>
      <c r="BA599" s="133"/>
      <c r="BB599" s="133"/>
      <c r="BC599" s="132"/>
      <c r="BD599" s="132"/>
      <c r="BE599" s="132"/>
      <c r="BF599" s="132"/>
      <c r="BG599" s="132"/>
      <c r="BH599" s="132"/>
      <c r="BI599" s="132"/>
      <c r="BJ599" s="132"/>
      <c r="BK599" s="132"/>
      <c r="BL599" s="132"/>
      <c r="BM599" s="132"/>
      <c r="BN599" s="132"/>
      <c r="BO599" s="132"/>
      <c r="BP599" s="132"/>
      <c r="BQ599" s="132"/>
      <c r="BR599" s="132"/>
      <c r="BS599" s="132"/>
      <c r="BT599" s="132"/>
      <c r="BU599" s="132"/>
      <c r="BV599" s="132"/>
      <c r="BW599" s="132"/>
      <c r="BX599" s="132"/>
      <c r="BY599" s="132"/>
      <c r="BZ599" s="132"/>
      <c r="CA599" s="132"/>
      <c r="CB599" s="132"/>
      <c r="CC599" s="132"/>
      <c r="CD599" s="132"/>
      <c r="CE599" s="132"/>
      <c r="CF599" s="132"/>
    </row>
    <row r="600" spans="1:84" ht="15.75" customHeight="1">
      <c r="A600" s="134"/>
      <c r="B600" s="132"/>
      <c r="C600" s="132"/>
      <c r="D600" s="132"/>
      <c r="E600" s="132"/>
      <c r="F600" s="132"/>
      <c r="G600" s="133"/>
      <c r="H600" s="133"/>
      <c r="I600" s="133"/>
      <c r="J600" s="133"/>
      <c r="K600" s="133"/>
      <c r="L600" s="133"/>
      <c r="M600" s="133"/>
      <c r="N600" s="133"/>
      <c r="O600" s="133"/>
      <c r="P600" s="133"/>
      <c r="Q600" s="133"/>
      <c r="R600" s="133"/>
      <c r="S600" s="133"/>
      <c r="T600" s="133"/>
      <c r="U600" s="133"/>
      <c r="V600" s="133"/>
      <c r="W600" s="133"/>
      <c r="X600" s="133"/>
      <c r="Y600" s="133"/>
      <c r="Z600" s="133"/>
      <c r="AA600" s="133"/>
      <c r="AB600" s="133"/>
      <c r="AC600" s="133"/>
      <c r="AD600" s="133"/>
      <c r="AE600" s="133"/>
      <c r="AF600" s="133"/>
      <c r="AG600" s="133"/>
      <c r="AH600" s="133"/>
      <c r="AI600" s="133"/>
      <c r="AJ600" s="133"/>
      <c r="AK600" s="133"/>
      <c r="AL600" s="133"/>
      <c r="AM600" s="133"/>
      <c r="AN600" s="133"/>
      <c r="AO600" s="133"/>
      <c r="AP600" s="133"/>
      <c r="AQ600" s="133"/>
      <c r="AR600" s="133"/>
      <c r="AS600" s="133"/>
      <c r="AT600" s="133"/>
      <c r="AU600" s="133"/>
      <c r="AV600" s="133"/>
      <c r="AW600" s="133"/>
      <c r="AX600" s="133"/>
      <c r="AY600" s="133"/>
      <c r="AZ600" s="133"/>
      <c r="BA600" s="133"/>
      <c r="BB600" s="133"/>
      <c r="BC600" s="132"/>
      <c r="BD600" s="132"/>
      <c r="BE600" s="132"/>
      <c r="BF600" s="132"/>
      <c r="BG600" s="132"/>
      <c r="BH600" s="132"/>
      <c r="BI600" s="132"/>
      <c r="BJ600" s="132"/>
      <c r="BK600" s="132"/>
      <c r="BL600" s="132"/>
      <c r="BM600" s="132"/>
      <c r="BN600" s="132"/>
      <c r="BO600" s="132"/>
      <c r="BP600" s="132"/>
      <c r="BQ600" s="132"/>
      <c r="BR600" s="132"/>
      <c r="BS600" s="132"/>
      <c r="BT600" s="132"/>
      <c r="BU600" s="132"/>
      <c r="BV600" s="132"/>
      <c r="BW600" s="132"/>
      <c r="BX600" s="132"/>
      <c r="BY600" s="132"/>
      <c r="BZ600" s="132"/>
      <c r="CA600" s="132"/>
      <c r="CB600" s="132"/>
      <c r="CC600" s="132"/>
      <c r="CD600" s="132"/>
      <c r="CE600" s="132"/>
      <c r="CF600" s="132"/>
    </row>
    <row r="601" spans="1:84" ht="15.75" customHeight="1">
      <c r="A601" s="134"/>
      <c r="B601" s="132"/>
      <c r="C601" s="132"/>
      <c r="D601" s="132"/>
      <c r="E601" s="132"/>
      <c r="F601" s="132"/>
      <c r="G601" s="133"/>
      <c r="H601" s="133"/>
      <c r="I601" s="133"/>
      <c r="J601" s="133"/>
      <c r="K601" s="133"/>
      <c r="L601" s="133"/>
      <c r="M601" s="133"/>
      <c r="N601" s="133"/>
      <c r="O601" s="133"/>
      <c r="P601" s="133"/>
      <c r="Q601" s="133"/>
      <c r="R601" s="133"/>
      <c r="S601" s="133"/>
      <c r="T601" s="133"/>
      <c r="U601" s="133"/>
      <c r="V601" s="133"/>
      <c r="W601" s="133"/>
      <c r="X601" s="133"/>
      <c r="Y601" s="133"/>
      <c r="Z601" s="133"/>
      <c r="AA601" s="133"/>
      <c r="AB601" s="133"/>
      <c r="AC601" s="133"/>
      <c r="AD601" s="133"/>
      <c r="AE601" s="133"/>
      <c r="AF601" s="133"/>
      <c r="AG601" s="133"/>
      <c r="AH601" s="133"/>
      <c r="AI601" s="133"/>
      <c r="AJ601" s="133"/>
      <c r="AK601" s="133"/>
      <c r="AL601" s="133"/>
      <c r="AM601" s="133"/>
      <c r="AN601" s="133"/>
      <c r="AO601" s="133"/>
      <c r="AP601" s="133"/>
      <c r="AQ601" s="133"/>
      <c r="AR601" s="133"/>
      <c r="AS601" s="133"/>
      <c r="AT601" s="133"/>
      <c r="AU601" s="133"/>
      <c r="AV601" s="133"/>
      <c r="AW601" s="133"/>
      <c r="AX601" s="133"/>
      <c r="AY601" s="133"/>
      <c r="AZ601" s="133"/>
      <c r="BA601" s="133"/>
      <c r="BB601" s="133"/>
      <c r="BC601" s="132"/>
      <c r="BD601" s="132"/>
      <c r="BE601" s="132"/>
      <c r="BF601" s="132"/>
      <c r="BG601" s="132"/>
      <c r="BH601" s="132"/>
      <c r="BI601" s="132"/>
      <c r="BJ601" s="132"/>
      <c r="BK601" s="132"/>
      <c r="BL601" s="132"/>
      <c r="BM601" s="132"/>
      <c r="BN601" s="132"/>
      <c r="BO601" s="132"/>
      <c r="BP601" s="132"/>
      <c r="BQ601" s="132"/>
      <c r="BR601" s="132"/>
      <c r="BS601" s="132"/>
      <c r="BT601" s="132"/>
      <c r="BU601" s="132"/>
      <c r="BV601" s="132"/>
      <c r="BW601" s="132"/>
      <c r="BX601" s="132"/>
      <c r="BY601" s="132"/>
      <c r="BZ601" s="132"/>
      <c r="CA601" s="132"/>
      <c r="CB601" s="132"/>
      <c r="CC601" s="132"/>
      <c r="CD601" s="132"/>
      <c r="CE601" s="132"/>
      <c r="CF601" s="132"/>
    </row>
    <row r="602" spans="1:84" ht="15.75" customHeight="1">
      <c r="A602" s="134"/>
      <c r="B602" s="132"/>
      <c r="C602" s="132"/>
      <c r="D602" s="132"/>
      <c r="E602" s="132"/>
      <c r="F602" s="132"/>
      <c r="G602" s="133"/>
      <c r="H602" s="133"/>
      <c r="I602" s="133"/>
      <c r="J602" s="133"/>
      <c r="K602" s="133"/>
      <c r="L602" s="133"/>
      <c r="M602" s="133"/>
      <c r="N602" s="133"/>
      <c r="O602" s="133"/>
      <c r="P602" s="133"/>
      <c r="Q602" s="133"/>
      <c r="R602" s="133"/>
      <c r="S602" s="133"/>
      <c r="T602" s="133"/>
      <c r="U602" s="133"/>
      <c r="V602" s="133"/>
      <c r="W602" s="133"/>
      <c r="X602" s="133"/>
      <c r="Y602" s="133"/>
      <c r="Z602" s="133"/>
      <c r="AA602" s="133"/>
      <c r="AB602" s="133"/>
      <c r="AC602" s="133"/>
      <c r="AD602" s="133"/>
      <c r="AE602" s="133"/>
      <c r="AF602" s="133"/>
      <c r="AG602" s="133"/>
      <c r="AH602" s="133"/>
      <c r="AI602" s="133"/>
      <c r="AJ602" s="133"/>
      <c r="AK602" s="133"/>
      <c r="AL602" s="133"/>
      <c r="AM602" s="133"/>
      <c r="AN602" s="133"/>
      <c r="AO602" s="133"/>
      <c r="AP602" s="133"/>
      <c r="AQ602" s="133"/>
      <c r="AR602" s="133"/>
      <c r="AS602" s="133"/>
      <c r="AT602" s="133"/>
      <c r="AU602" s="133"/>
      <c r="AV602" s="133"/>
      <c r="AW602" s="133"/>
      <c r="AX602" s="133"/>
      <c r="AY602" s="133"/>
      <c r="AZ602" s="133"/>
      <c r="BA602" s="133"/>
      <c r="BB602" s="133"/>
      <c r="BC602" s="132"/>
      <c r="BD602" s="132"/>
      <c r="BE602" s="132"/>
      <c r="BF602" s="132"/>
      <c r="BG602" s="132"/>
      <c r="BH602" s="132"/>
      <c r="BI602" s="132"/>
      <c r="BJ602" s="132"/>
      <c r="BK602" s="132"/>
      <c r="BL602" s="132"/>
      <c r="BM602" s="132"/>
      <c r="BN602" s="132"/>
      <c r="BO602" s="132"/>
      <c r="BP602" s="132"/>
      <c r="BQ602" s="132"/>
      <c r="BR602" s="132"/>
      <c r="BS602" s="132"/>
      <c r="BT602" s="132"/>
      <c r="BU602" s="132"/>
      <c r="BV602" s="132"/>
      <c r="BW602" s="132"/>
      <c r="BX602" s="132"/>
      <c r="BY602" s="132"/>
      <c r="BZ602" s="132"/>
      <c r="CA602" s="132"/>
      <c r="CB602" s="132"/>
      <c r="CC602" s="132"/>
      <c r="CD602" s="132"/>
      <c r="CE602" s="132"/>
      <c r="CF602" s="132"/>
    </row>
    <row r="603" spans="1:84" ht="15.75" customHeight="1">
      <c r="A603" s="134"/>
      <c r="B603" s="132"/>
      <c r="C603" s="132"/>
      <c r="D603" s="132"/>
      <c r="E603" s="132"/>
      <c r="F603" s="132"/>
      <c r="G603" s="133"/>
      <c r="H603" s="133"/>
      <c r="I603" s="133"/>
      <c r="J603" s="133"/>
      <c r="K603" s="133"/>
      <c r="L603" s="133"/>
      <c r="M603" s="133"/>
      <c r="N603" s="133"/>
      <c r="O603" s="133"/>
      <c r="P603" s="133"/>
      <c r="Q603" s="133"/>
      <c r="R603" s="133"/>
      <c r="S603" s="133"/>
      <c r="T603" s="133"/>
      <c r="U603" s="133"/>
      <c r="V603" s="133"/>
      <c r="W603" s="133"/>
      <c r="X603" s="133"/>
      <c r="Y603" s="133"/>
      <c r="Z603" s="133"/>
      <c r="AA603" s="133"/>
      <c r="AB603" s="133"/>
      <c r="AC603" s="133"/>
      <c r="AD603" s="133"/>
      <c r="AE603" s="133"/>
      <c r="AF603" s="133"/>
      <c r="AG603" s="133"/>
      <c r="AH603" s="133"/>
      <c r="AI603" s="133"/>
      <c r="AJ603" s="133"/>
      <c r="AK603" s="133"/>
      <c r="AL603" s="133"/>
      <c r="AM603" s="133"/>
      <c r="AN603" s="133"/>
      <c r="AO603" s="133"/>
      <c r="AP603" s="133"/>
      <c r="AQ603" s="133"/>
      <c r="AR603" s="133"/>
      <c r="AS603" s="133"/>
      <c r="AT603" s="133"/>
      <c r="AU603" s="133"/>
      <c r="AV603" s="133"/>
      <c r="AW603" s="133"/>
      <c r="AX603" s="133"/>
      <c r="AY603" s="133"/>
      <c r="AZ603" s="133"/>
      <c r="BA603" s="133"/>
      <c r="BB603" s="133"/>
      <c r="BC603" s="132"/>
      <c r="BD603" s="132"/>
      <c r="BE603" s="132"/>
      <c r="BF603" s="132"/>
      <c r="BG603" s="132"/>
      <c r="BH603" s="132"/>
      <c r="BI603" s="132"/>
      <c r="BJ603" s="132"/>
      <c r="BK603" s="132"/>
      <c r="BL603" s="132"/>
      <c r="BM603" s="132"/>
      <c r="BN603" s="132"/>
      <c r="BO603" s="132"/>
      <c r="BP603" s="132"/>
      <c r="BQ603" s="132"/>
      <c r="BR603" s="132"/>
      <c r="BS603" s="132"/>
      <c r="BT603" s="132"/>
      <c r="BU603" s="132"/>
      <c r="BV603" s="132"/>
      <c r="BW603" s="132"/>
      <c r="BX603" s="132"/>
      <c r="BY603" s="132"/>
      <c r="BZ603" s="132"/>
      <c r="CA603" s="132"/>
      <c r="CB603" s="132"/>
      <c r="CC603" s="132"/>
      <c r="CD603" s="132"/>
      <c r="CE603" s="132"/>
      <c r="CF603" s="132"/>
    </row>
    <row r="604" spans="1:84" ht="15.75" customHeight="1">
      <c r="A604" s="134"/>
      <c r="B604" s="132"/>
      <c r="C604" s="132"/>
      <c r="D604" s="132"/>
      <c r="E604" s="132"/>
      <c r="F604" s="132"/>
      <c r="G604" s="133"/>
      <c r="H604" s="133"/>
      <c r="I604" s="133"/>
      <c r="J604" s="133"/>
      <c r="K604" s="133"/>
      <c r="L604" s="133"/>
      <c r="M604" s="133"/>
      <c r="N604" s="133"/>
      <c r="O604" s="133"/>
      <c r="P604" s="133"/>
      <c r="Q604" s="133"/>
      <c r="R604" s="133"/>
      <c r="S604" s="133"/>
      <c r="T604" s="133"/>
      <c r="U604" s="133"/>
      <c r="V604" s="133"/>
      <c r="W604" s="133"/>
      <c r="X604" s="133"/>
      <c r="Y604" s="133"/>
      <c r="Z604" s="133"/>
      <c r="AA604" s="133"/>
      <c r="AB604" s="133"/>
      <c r="AC604" s="133"/>
      <c r="AD604" s="133"/>
      <c r="AE604" s="133"/>
      <c r="AF604" s="133"/>
      <c r="AG604" s="133"/>
      <c r="AH604" s="133"/>
      <c r="AI604" s="133"/>
      <c r="AJ604" s="133"/>
      <c r="AK604" s="133"/>
      <c r="AL604" s="133"/>
      <c r="AM604" s="133"/>
      <c r="AN604" s="133"/>
      <c r="AO604" s="133"/>
      <c r="AP604" s="133"/>
      <c r="AQ604" s="133"/>
      <c r="AR604" s="133"/>
      <c r="AS604" s="133"/>
      <c r="AT604" s="133"/>
      <c r="AU604" s="133"/>
      <c r="AV604" s="133"/>
      <c r="AW604" s="133"/>
      <c r="AX604" s="133"/>
      <c r="AY604" s="133"/>
      <c r="AZ604" s="133"/>
      <c r="BA604" s="133"/>
      <c r="BB604" s="133"/>
      <c r="BC604" s="132"/>
      <c r="BD604" s="132"/>
      <c r="BE604" s="132"/>
      <c r="BF604" s="132"/>
      <c r="BG604" s="132"/>
      <c r="BH604" s="132"/>
      <c r="BI604" s="132"/>
      <c r="BJ604" s="132"/>
      <c r="BK604" s="132"/>
      <c r="BL604" s="132"/>
      <c r="BM604" s="132"/>
      <c r="BN604" s="132"/>
      <c r="BO604" s="132"/>
      <c r="BP604" s="132"/>
      <c r="BQ604" s="132"/>
      <c r="BR604" s="132"/>
      <c r="BS604" s="132"/>
      <c r="BT604" s="132"/>
      <c r="BU604" s="132"/>
      <c r="BV604" s="132"/>
      <c r="BW604" s="132"/>
      <c r="BX604" s="132"/>
      <c r="BY604" s="132"/>
      <c r="BZ604" s="132"/>
      <c r="CA604" s="132"/>
      <c r="CB604" s="132"/>
      <c r="CC604" s="132"/>
      <c r="CD604" s="132"/>
      <c r="CE604" s="132"/>
      <c r="CF604" s="132"/>
    </row>
    <row r="605" spans="1:84" ht="15.75" customHeight="1">
      <c r="A605" s="134"/>
      <c r="B605" s="132"/>
      <c r="C605" s="132"/>
      <c r="D605" s="132"/>
      <c r="E605" s="132"/>
      <c r="F605" s="132"/>
      <c r="G605" s="133"/>
      <c r="H605" s="133"/>
      <c r="I605" s="133"/>
      <c r="J605" s="133"/>
      <c r="K605" s="133"/>
      <c r="L605" s="133"/>
      <c r="M605" s="133"/>
      <c r="N605" s="133"/>
      <c r="O605" s="133"/>
      <c r="P605" s="133"/>
      <c r="Q605" s="133"/>
      <c r="R605" s="133"/>
      <c r="S605" s="133"/>
      <c r="T605" s="133"/>
      <c r="U605" s="133"/>
      <c r="V605" s="133"/>
      <c r="W605" s="133"/>
      <c r="X605" s="133"/>
      <c r="Y605" s="133"/>
      <c r="Z605" s="133"/>
      <c r="AA605" s="133"/>
      <c r="AB605" s="133"/>
      <c r="AC605" s="133"/>
      <c r="AD605" s="133"/>
      <c r="AE605" s="133"/>
      <c r="AF605" s="133"/>
      <c r="AG605" s="133"/>
      <c r="AH605" s="133"/>
      <c r="AI605" s="133"/>
      <c r="AJ605" s="133"/>
      <c r="AK605" s="133"/>
      <c r="AL605" s="133"/>
      <c r="AM605" s="133"/>
      <c r="AN605" s="133"/>
      <c r="AO605" s="133"/>
      <c r="AP605" s="133"/>
      <c r="AQ605" s="133"/>
      <c r="AR605" s="133"/>
      <c r="AS605" s="133"/>
      <c r="AT605" s="133"/>
      <c r="AU605" s="133"/>
      <c r="AV605" s="133"/>
      <c r="AW605" s="133"/>
      <c r="AX605" s="133"/>
      <c r="AY605" s="133"/>
      <c r="AZ605" s="133"/>
      <c r="BA605" s="133"/>
      <c r="BB605" s="133"/>
      <c r="BC605" s="132"/>
      <c r="BD605" s="132"/>
      <c r="BE605" s="132"/>
      <c r="BF605" s="132"/>
      <c r="BG605" s="132"/>
      <c r="BH605" s="132"/>
      <c r="BI605" s="132"/>
      <c r="BJ605" s="132"/>
      <c r="BK605" s="132"/>
      <c r="BL605" s="132"/>
      <c r="BM605" s="132"/>
      <c r="BN605" s="132"/>
      <c r="BO605" s="132"/>
      <c r="BP605" s="132"/>
      <c r="BQ605" s="132"/>
      <c r="BR605" s="132"/>
      <c r="BS605" s="132"/>
      <c r="BT605" s="132"/>
      <c r="BU605" s="132"/>
      <c r="BV605" s="132"/>
      <c r="BW605" s="132"/>
      <c r="BX605" s="132"/>
      <c r="BY605" s="132"/>
      <c r="BZ605" s="132"/>
      <c r="CA605" s="132"/>
      <c r="CB605" s="132"/>
      <c r="CC605" s="132"/>
      <c r="CD605" s="132"/>
      <c r="CE605" s="132"/>
      <c r="CF605" s="132"/>
    </row>
    <row r="606" spans="1:84" ht="15.75" customHeight="1">
      <c r="A606" s="134"/>
      <c r="B606" s="132"/>
      <c r="C606" s="132"/>
      <c r="D606" s="132"/>
      <c r="E606" s="132"/>
      <c r="F606" s="132"/>
      <c r="G606" s="133"/>
      <c r="H606" s="133"/>
      <c r="I606" s="133"/>
      <c r="J606" s="133"/>
      <c r="K606" s="133"/>
      <c r="L606" s="133"/>
      <c r="M606" s="133"/>
      <c r="N606" s="133"/>
      <c r="O606" s="133"/>
      <c r="P606" s="133"/>
      <c r="Q606" s="133"/>
      <c r="R606" s="133"/>
      <c r="S606" s="133"/>
      <c r="T606" s="133"/>
      <c r="U606" s="133"/>
      <c r="V606" s="133"/>
      <c r="W606" s="133"/>
      <c r="X606" s="133"/>
      <c r="Y606" s="133"/>
      <c r="Z606" s="133"/>
      <c r="AA606" s="133"/>
      <c r="AB606" s="133"/>
      <c r="AC606" s="133"/>
      <c r="AD606" s="133"/>
      <c r="AE606" s="133"/>
      <c r="AF606" s="133"/>
      <c r="AG606" s="133"/>
      <c r="AH606" s="133"/>
      <c r="AI606" s="133"/>
      <c r="AJ606" s="133"/>
      <c r="AK606" s="133"/>
      <c r="AL606" s="133"/>
      <c r="AM606" s="133"/>
      <c r="AN606" s="133"/>
      <c r="AO606" s="133"/>
      <c r="AP606" s="133"/>
      <c r="AQ606" s="133"/>
      <c r="AR606" s="133"/>
      <c r="AS606" s="133"/>
      <c r="AT606" s="133"/>
      <c r="AU606" s="133"/>
      <c r="AV606" s="133"/>
      <c r="AW606" s="133"/>
      <c r="AX606" s="133"/>
      <c r="AY606" s="133"/>
      <c r="AZ606" s="133"/>
      <c r="BA606" s="133"/>
      <c r="BB606" s="133"/>
      <c r="BC606" s="132"/>
      <c r="BD606" s="132"/>
      <c r="BE606" s="132"/>
      <c r="BF606" s="132"/>
      <c r="BG606" s="132"/>
      <c r="BH606" s="132"/>
      <c r="BI606" s="132"/>
      <c r="BJ606" s="132"/>
      <c r="BK606" s="132"/>
      <c r="BL606" s="132"/>
      <c r="BM606" s="132"/>
      <c r="BN606" s="132"/>
      <c r="BO606" s="132"/>
      <c r="BP606" s="132"/>
      <c r="BQ606" s="132"/>
      <c r="BR606" s="132"/>
      <c r="BS606" s="132"/>
      <c r="BT606" s="132"/>
      <c r="BU606" s="132"/>
      <c r="BV606" s="132"/>
      <c r="BW606" s="132"/>
      <c r="BX606" s="132"/>
      <c r="BY606" s="132"/>
      <c r="BZ606" s="132"/>
      <c r="CA606" s="132"/>
      <c r="CB606" s="132"/>
      <c r="CC606" s="132"/>
      <c r="CD606" s="132"/>
      <c r="CE606" s="132"/>
      <c r="CF606" s="132"/>
    </row>
    <row r="607" spans="1:84" ht="15.75" customHeight="1">
      <c r="A607" s="134"/>
      <c r="B607" s="132"/>
      <c r="C607" s="132"/>
      <c r="D607" s="132"/>
      <c r="E607" s="132"/>
      <c r="F607" s="132"/>
      <c r="G607" s="133"/>
      <c r="H607" s="133"/>
      <c r="I607" s="133"/>
      <c r="J607" s="133"/>
      <c r="K607" s="133"/>
      <c r="L607" s="133"/>
      <c r="M607" s="133"/>
      <c r="N607" s="133"/>
      <c r="O607" s="133"/>
      <c r="P607" s="133"/>
      <c r="Q607" s="133"/>
      <c r="R607" s="133"/>
      <c r="S607" s="133"/>
      <c r="T607" s="133"/>
      <c r="U607" s="133"/>
      <c r="V607" s="133"/>
      <c r="W607" s="133"/>
      <c r="X607" s="133"/>
      <c r="Y607" s="133"/>
      <c r="Z607" s="133"/>
      <c r="AA607" s="133"/>
      <c r="AB607" s="133"/>
      <c r="AC607" s="133"/>
      <c r="AD607" s="133"/>
      <c r="AE607" s="133"/>
      <c r="AF607" s="133"/>
      <c r="AG607" s="133"/>
      <c r="AH607" s="133"/>
      <c r="AI607" s="133"/>
      <c r="AJ607" s="133"/>
      <c r="AK607" s="133"/>
      <c r="AL607" s="133"/>
      <c r="AM607" s="133"/>
      <c r="AN607" s="133"/>
      <c r="AO607" s="133"/>
      <c r="AP607" s="133"/>
      <c r="AQ607" s="133"/>
      <c r="AR607" s="133"/>
      <c r="AS607" s="133"/>
      <c r="AT607" s="133"/>
      <c r="AU607" s="133"/>
      <c r="AV607" s="133"/>
      <c r="AW607" s="133"/>
      <c r="AX607" s="133"/>
      <c r="AY607" s="133"/>
      <c r="AZ607" s="133"/>
      <c r="BA607" s="133"/>
      <c r="BB607" s="133"/>
      <c r="BC607" s="132"/>
      <c r="BD607" s="132"/>
      <c r="BE607" s="132"/>
      <c r="BF607" s="132"/>
      <c r="BG607" s="132"/>
      <c r="BH607" s="132"/>
      <c r="BI607" s="132"/>
      <c r="BJ607" s="132"/>
      <c r="BK607" s="132"/>
      <c r="BL607" s="132"/>
      <c r="BM607" s="132"/>
      <c r="BN607" s="132"/>
      <c r="BO607" s="132"/>
      <c r="BP607" s="132"/>
      <c r="BQ607" s="132"/>
      <c r="BR607" s="132"/>
      <c r="BS607" s="132"/>
      <c r="BT607" s="132"/>
      <c r="BU607" s="132"/>
      <c r="BV607" s="132"/>
      <c r="BW607" s="132"/>
      <c r="BX607" s="132"/>
      <c r="BY607" s="132"/>
      <c r="BZ607" s="132"/>
      <c r="CA607" s="132"/>
      <c r="CB607" s="132"/>
      <c r="CC607" s="132"/>
      <c r="CD607" s="132"/>
      <c r="CE607" s="132"/>
      <c r="CF607" s="132"/>
    </row>
    <row r="608" spans="1:84" ht="15.75" customHeight="1">
      <c r="A608" s="134"/>
      <c r="B608" s="132"/>
      <c r="C608" s="132"/>
      <c r="D608" s="132"/>
      <c r="E608" s="132"/>
      <c r="F608" s="132"/>
      <c r="G608" s="133"/>
      <c r="H608" s="133"/>
      <c r="I608" s="133"/>
      <c r="J608" s="133"/>
      <c r="K608" s="133"/>
      <c r="L608" s="133"/>
      <c r="M608" s="133"/>
      <c r="N608" s="133"/>
      <c r="O608" s="133"/>
      <c r="P608" s="133"/>
      <c r="Q608" s="133"/>
      <c r="R608" s="133"/>
      <c r="S608" s="133"/>
      <c r="T608" s="133"/>
      <c r="U608" s="133"/>
      <c r="V608" s="133"/>
      <c r="W608" s="133"/>
      <c r="X608" s="133"/>
      <c r="Y608" s="133"/>
      <c r="Z608" s="133"/>
      <c r="AA608" s="133"/>
      <c r="AB608" s="133"/>
      <c r="AC608" s="133"/>
      <c r="AD608" s="133"/>
      <c r="AE608" s="133"/>
      <c r="AF608" s="133"/>
      <c r="AG608" s="133"/>
      <c r="AH608" s="133"/>
      <c r="AI608" s="133"/>
      <c r="AJ608" s="133"/>
      <c r="AK608" s="133"/>
      <c r="AL608" s="133"/>
      <c r="AM608" s="133"/>
      <c r="AN608" s="133"/>
      <c r="AO608" s="133"/>
      <c r="AP608" s="133"/>
      <c r="AQ608" s="133"/>
      <c r="AR608" s="133"/>
      <c r="AS608" s="133"/>
      <c r="AT608" s="133"/>
      <c r="AU608" s="133"/>
      <c r="AV608" s="133"/>
      <c r="AW608" s="133"/>
      <c r="AX608" s="133"/>
      <c r="AY608" s="133"/>
      <c r="AZ608" s="133"/>
      <c r="BA608" s="133"/>
      <c r="BB608" s="133"/>
      <c r="BC608" s="132"/>
      <c r="BD608" s="132"/>
      <c r="BE608" s="132"/>
      <c r="BF608" s="132"/>
      <c r="BG608" s="132"/>
      <c r="BH608" s="132"/>
      <c r="BI608" s="132"/>
      <c r="BJ608" s="132"/>
      <c r="BK608" s="132"/>
      <c r="BL608" s="132"/>
      <c r="BM608" s="132"/>
      <c r="BN608" s="132"/>
      <c r="BO608" s="132"/>
      <c r="BP608" s="132"/>
      <c r="BQ608" s="132"/>
      <c r="BR608" s="132"/>
      <c r="BS608" s="132"/>
      <c r="BT608" s="132"/>
      <c r="BU608" s="132"/>
      <c r="BV608" s="132"/>
      <c r="BW608" s="132"/>
      <c r="BX608" s="132"/>
      <c r="BY608" s="132"/>
      <c r="BZ608" s="132"/>
      <c r="CA608" s="132"/>
      <c r="CB608" s="132"/>
      <c r="CC608" s="132"/>
      <c r="CD608" s="132"/>
      <c r="CE608" s="132"/>
      <c r="CF608" s="132"/>
    </row>
    <row r="609" spans="1:84" ht="15.75" customHeight="1">
      <c r="A609" s="134"/>
      <c r="B609" s="132"/>
      <c r="C609" s="132"/>
      <c r="D609" s="132"/>
      <c r="E609" s="132"/>
      <c r="F609" s="132"/>
      <c r="G609" s="133"/>
      <c r="H609" s="133"/>
      <c r="I609" s="133"/>
      <c r="J609" s="133"/>
      <c r="K609" s="133"/>
      <c r="L609" s="133"/>
      <c r="M609" s="133"/>
      <c r="N609" s="133"/>
      <c r="O609" s="133"/>
      <c r="P609" s="133"/>
      <c r="Q609" s="133"/>
      <c r="R609" s="133"/>
      <c r="S609" s="133"/>
      <c r="T609" s="133"/>
      <c r="U609" s="133"/>
      <c r="V609" s="133"/>
      <c r="W609" s="133"/>
      <c r="X609" s="133"/>
      <c r="Y609" s="133"/>
      <c r="Z609" s="133"/>
      <c r="AA609" s="133"/>
      <c r="AB609" s="133"/>
      <c r="AC609" s="133"/>
      <c r="AD609" s="133"/>
      <c r="AE609" s="133"/>
      <c r="AF609" s="133"/>
      <c r="AG609" s="133"/>
      <c r="AH609" s="133"/>
      <c r="AI609" s="133"/>
      <c r="AJ609" s="133"/>
      <c r="AK609" s="133"/>
      <c r="AL609" s="133"/>
      <c r="AM609" s="133"/>
      <c r="AN609" s="133"/>
      <c r="AO609" s="133"/>
      <c r="AP609" s="133"/>
      <c r="AQ609" s="133"/>
      <c r="AR609" s="133"/>
      <c r="AS609" s="133"/>
      <c r="AT609" s="133"/>
      <c r="AU609" s="133"/>
      <c r="AV609" s="133"/>
      <c r="AW609" s="133"/>
      <c r="AX609" s="133"/>
      <c r="AY609" s="133"/>
      <c r="AZ609" s="133"/>
      <c r="BA609" s="133"/>
      <c r="BB609" s="133"/>
      <c r="BC609" s="132"/>
      <c r="BD609" s="132"/>
      <c r="BE609" s="132"/>
      <c r="BF609" s="132"/>
      <c r="BG609" s="132"/>
      <c r="BH609" s="132"/>
      <c r="BI609" s="132"/>
      <c r="BJ609" s="132"/>
      <c r="BK609" s="132"/>
      <c r="BL609" s="132"/>
      <c r="BM609" s="132"/>
      <c r="BN609" s="132"/>
      <c r="BO609" s="132"/>
      <c r="BP609" s="132"/>
      <c r="BQ609" s="132"/>
      <c r="BR609" s="132"/>
      <c r="BS609" s="132"/>
      <c r="BT609" s="132"/>
      <c r="BU609" s="132"/>
      <c r="BV609" s="132"/>
      <c r="BW609" s="132"/>
      <c r="BX609" s="132"/>
      <c r="BY609" s="132"/>
      <c r="BZ609" s="132"/>
      <c r="CA609" s="132"/>
      <c r="CB609" s="132"/>
      <c r="CC609" s="132"/>
      <c r="CD609" s="132"/>
      <c r="CE609" s="132"/>
      <c r="CF609" s="132"/>
    </row>
    <row r="610" spans="1:84" ht="15.75" customHeight="1">
      <c r="A610" s="134"/>
      <c r="B610" s="132"/>
      <c r="C610" s="132"/>
      <c r="D610" s="132"/>
      <c r="E610" s="132"/>
      <c r="F610" s="132"/>
      <c r="G610" s="133"/>
      <c r="H610" s="133"/>
      <c r="I610" s="133"/>
      <c r="J610" s="133"/>
      <c r="K610" s="133"/>
      <c r="L610" s="133"/>
      <c r="M610" s="133"/>
      <c r="N610" s="133"/>
      <c r="O610" s="133"/>
      <c r="P610" s="133"/>
      <c r="Q610" s="133"/>
      <c r="R610" s="133"/>
      <c r="S610" s="133"/>
      <c r="T610" s="133"/>
      <c r="U610" s="133"/>
      <c r="V610" s="133"/>
      <c r="W610" s="133"/>
      <c r="X610" s="133"/>
      <c r="Y610" s="133"/>
      <c r="Z610" s="133"/>
      <c r="AA610" s="133"/>
      <c r="AB610" s="133"/>
      <c r="AC610" s="133"/>
      <c r="AD610" s="133"/>
      <c r="AE610" s="133"/>
      <c r="AF610" s="133"/>
      <c r="AG610" s="133"/>
      <c r="AH610" s="133"/>
      <c r="AI610" s="133"/>
      <c r="AJ610" s="133"/>
      <c r="AK610" s="133"/>
      <c r="AL610" s="133"/>
      <c r="AM610" s="133"/>
      <c r="AN610" s="133"/>
      <c r="AO610" s="133"/>
      <c r="AP610" s="133"/>
      <c r="AQ610" s="133"/>
      <c r="AR610" s="133"/>
      <c r="AS610" s="133"/>
      <c r="AT610" s="133"/>
      <c r="AU610" s="133"/>
      <c r="AV610" s="133"/>
      <c r="AW610" s="133"/>
      <c r="AX610" s="133"/>
      <c r="AY610" s="133"/>
      <c r="AZ610" s="133"/>
      <c r="BA610" s="133"/>
      <c r="BB610" s="133"/>
      <c r="BC610" s="132"/>
      <c r="BD610" s="132"/>
      <c r="BE610" s="132"/>
      <c r="BF610" s="132"/>
      <c r="BG610" s="132"/>
      <c r="BH610" s="132"/>
      <c r="BI610" s="132"/>
      <c r="BJ610" s="132"/>
      <c r="BK610" s="132"/>
      <c r="BL610" s="132"/>
      <c r="BM610" s="132"/>
      <c r="BN610" s="132"/>
      <c r="BO610" s="132"/>
      <c r="BP610" s="132"/>
      <c r="BQ610" s="132"/>
      <c r="BR610" s="132"/>
      <c r="BS610" s="132"/>
      <c r="BT610" s="132"/>
      <c r="BU610" s="132"/>
      <c r="BV610" s="132"/>
      <c r="BW610" s="132"/>
      <c r="BX610" s="132"/>
      <c r="BY610" s="132"/>
      <c r="BZ610" s="132"/>
      <c r="CA610" s="132"/>
      <c r="CB610" s="132"/>
      <c r="CC610" s="132"/>
      <c r="CD610" s="132"/>
      <c r="CE610" s="132"/>
      <c r="CF610" s="132"/>
    </row>
    <row r="611" spans="1:84" ht="15.75" customHeight="1">
      <c r="A611" s="134"/>
      <c r="B611" s="132"/>
      <c r="C611" s="132"/>
      <c r="D611" s="132"/>
      <c r="E611" s="132"/>
      <c r="F611" s="132"/>
      <c r="G611" s="133"/>
      <c r="H611" s="133"/>
      <c r="I611" s="133"/>
      <c r="J611" s="133"/>
      <c r="K611" s="133"/>
      <c r="L611" s="133"/>
      <c r="M611" s="133"/>
      <c r="N611" s="133"/>
      <c r="O611" s="133"/>
      <c r="P611" s="133"/>
      <c r="Q611" s="133"/>
      <c r="R611" s="133"/>
      <c r="S611" s="133"/>
      <c r="T611" s="133"/>
      <c r="U611" s="133"/>
      <c r="V611" s="133"/>
      <c r="W611" s="133"/>
      <c r="X611" s="133"/>
      <c r="Y611" s="133"/>
      <c r="Z611" s="133"/>
      <c r="AA611" s="133"/>
      <c r="AB611" s="133"/>
      <c r="AC611" s="133"/>
      <c r="AD611" s="133"/>
      <c r="AE611" s="133"/>
      <c r="AF611" s="133"/>
      <c r="AG611" s="133"/>
      <c r="AH611" s="133"/>
      <c r="AI611" s="133"/>
      <c r="AJ611" s="133"/>
      <c r="AK611" s="133"/>
      <c r="AL611" s="133"/>
      <c r="AM611" s="133"/>
      <c r="AN611" s="133"/>
      <c r="AO611" s="133"/>
      <c r="AP611" s="133"/>
      <c r="AQ611" s="133"/>
      <c r="AR611" s="133"/>
      <c r="AS611" s="133"/>
      <c r="AT611" s="133"/>
      <c r="AU611" s="133"/>
      <c r="AV611" s="133"/>
      <c r="AW611" s="133"/>
      <c r="AX611" s="133"/>
      <c r="AY611" s="133"/>
      <c r="AZ611" s="133"/>
      <c r="BA611" s="133"/>
      <c r="BB611" s="133"/>
      <c r="BC611" s="132"/>
      <c r="BD611" s="132"/>
      <c r="BE611" s="132"/>
      <c r="BF611" s="132"/>
      <c r="BG611" s="132"/>
      <c r="BH611" s="132"/>
      <c r="BI611" s="132"/>
      <c r="BJ611" s="132"/>
      <c r="BK611" s="132"/>
      <c r="BL611" s="132"/>
      <c r="BM611" s="132"/>
      <c r="BN611" s="132"/>
      <c r="BO611" s="132"/>
      <c r="BP611" s="132"/>
      <c r="BQ611" s="132"/>
      <c r="BR611" s="132"/>
      <c r="BS611" s="132"/>
      <c r="BT611" s="132"/>
      <c r="BU611" s="132"/>
      <c r="BV611" s="132"/>
      <c r="BW611" s="132"/>
      <c r="BX611" s="132"/>
      <c r="BY611" s="132"/>
      <c r="BZ611" s="132"/>
      <c r="CA611" s="132"/>
      <c r="CB611" s="132"/>
      <c r="CC611" s="132"/>
      <c r="CD611" s="132"/>
      <c r="CE611" s="132"/>
      <c r="CF611" s="132"/>
    </row>
    <row r="612" spans="1:84" ht="15.75" customHeight="1">
      <c r="A612" s="134"/>
      <c r="B612" s="132"/>
      <c r="C612" s="132"/>
      <c r="D612" s="132"/>
      <c r="E612" s="132"/>
      <c r="F612" s="132"/>
      <c r="G612" s="133"/>
      <c r="H612" s="133"/>
      <c r="I612" s="133"/>
      <c r="J612" s="133"/>
      <c r="K612" s="133"/>
      <c r="L612" s="133"/>
      <c r="M612" s="133"/>
      <c r="N612" s="133"/>
      <c r="O612" s="133"/>
      <c r="P612" s="133"/>
      <c r="Q612" s="133"/>
      <c r="R612" s="133"/>
      <c r="S612" s="133"/>
      <c r="T612" s="133"/>
      <c r="U612" s="133"/>
      <c r="V612" s="133"/>
      <c r="W612" s="133"/>
      <c r="X612" s="133"/>
      <c r="Y612" s="133"/>
      <c r="Z612" s="133"/>
      <c r="AA612" s="133"/>
      <c r="AB612" s="133"/>
      <c r="AC612" s="133"/>
      <c r="AD612" s="133"/>
      <c r="AE612" s="133"/>
      <c r="AF612" s="133"/>
      <c r="AG612" s="133"/>
      <c r="AH612" s="133"/>
      <c r="AI612" s="133"/>
      <c r="AJ612" s="133"/>
      <c r="AK612" s="133"/>
      <c r="AL612" s="133"/>
      <c r="AM612" s="133"/>
      <c r="AN612" s="133"/>
      <c r="AO612" s="133"/>
      <c r="AP612" s="133"/>
      <c r="AQ612" s="133"/>
      <c r="AR612" s="133"/>
      <c r="AS612" s="133"/>
      <c r="AT612" s="133"/>
      <c r="AU612" s="133"/>
      <c r="AV612" s="133"/>
      <c r="AW612" s="133"/>
      <c r="AX612" s="133"/>
      <c r="AY612" s="133"/>
      <c r="AZ612" s="133"/>
      <c r="BA612" s="133"/>
      <c r="BB612" s="133"/>
      <c r="BC612" s="132"/>
      <c r="BD612" s="132"/>
      <c r="BE612" s="132"/>
      <c r="BF612" s="132"/>
      <c r="BG612" s="132"/>
      <c r="BH612" s="132"/>
      <c r="BI612" s="132"/>
      <c r="BJ612" s="132"/>
      <c r="BK612" s="132"/>
      <c r="BL612" s="132"/>
      <c r="BM612" s="132"/>
      <c r="BN612" s="132"/>
      <c r="BO612" s="132"/>
      <c r="BP612" s="132"/>
      <c r="BQ612" s="132"/>
      <c r="BR612" s="132"/>
      <c r="BS612" s="132"/>
      <c r="BT612" s="132"/>
      <c r="BU612" s="132"/>
      <c r="BV612" s="132"/>
      <c r="BW612" s="132"/>
      <c r="BX612" s="132"/>
      <c r="BY612" s="132"/>
      <c r="BZ612" s="132"/>
      <c r="CA612" s="132"/>
      <c r="CB612" s="132"/>
      <c r="CC612" s="132"/>
      <c r="CD612" s="132"/>
      <c r="CE612" s="132"/>
      <c r="CF612" s="132"/>
    </row>
    <row r="613" spans="1:84" ht="15.75" customHeight="1">
      <c r="A613" s="134"/>
      <c r="B613" s="132"/>
      <c r="C613" s="132"/>
      <c r="D613" s="132"/>
      <c r="E613" s="132"/>
      <c r="F613" s="132"/>
      <c r="G613" s="133"/>
      <c r="H613" s="133"/>
      <c r="I613" s="133"/>
      <c r="J613" s="133"/>
      <c r="K613" s="133"/>
      <c r="L613" s="133"/>
      <c r="M613" s="133"/>
      <c r="N613" s="133"/>
      <c r="O613" s="133"/>
      <c r="P613" s="133"/>
      <c r="Q613" s="133"/>
      <c r="R613" s="133"/>
      <c r="S613" s="133"/>
      <c r="T613" s="133"/>
      <c r="U613" s="133"/>
      <c r="V613" s="133"/>
      <c r="W613" s="133"/>
      <c r="X613" s="133"/>
      <c r="Y613" s="133"/>
      <c r="Z613" s="133"/>
      <c r="AA613" s="133"/>
      <c r="AB613" s="133"/>
      <c r="AC613" s="133"/>
      <c r="AD613" s="133"/>
      <c r="AE613" s="133"/>
      <c r="AF613" s="133"/>
      <c r="AG613" s="133"/>
      <c r="AH613" s="133"/>
      <c r="AI613" s="133"/>
      <c r="AJ613" s="133"/>
      <c r="AK613" s="133"/>
      <c r="AL613" s="133"/>
      <c r="AM613" s="133"/>
      <c r="AN613" s="133"/>
      <c r="AO613" s="133"/>
      <c r="AP613" s="133"/>
      <c r="AQ613" s="133"/>
      <c r="AR613" s="133"/>
      <c r="AS613" s="133"/>
      <c r="AT613" s="133"/>
      <c r="AU613" s="133"/>
      <c r="AV613" s="133"/>
      <c r="AW613" s="133"/>
      <c r="AX613" s="133"/>
      <c r="AY613" s="133"/>
      <c r="AZ613" s="133"/>
      <c r="BA613" s="133"/>
      <c r="BB613" s="133"/>
      <c r="BC613" s="132"/>
      <c r="BD613" s="132"/>
      <c r="BE613" s="132"/>
      <c r="BF613" s="132"/>
      <c r="BG613" s="132"/>
      <c r="BH613" s="132"/>
      <c r="BI613" s="132"/>
      <c r="BJ613" s="132"/>
      <c r="BK613" s="132"/>
      <c r="BL613" s="132"/>
      <c r="BM613" s="132"/>
      <c r="BN613" s="132"/>
      <c r="BO613" s="132"/>
      <c r="BP613" s="132"/>
      <c r="BQ613" s="132"/>
      <c r="BR613" s="132"/>
      <c r="BS613" s="132"/>
      <c r="BT613" s="132"/>
      <c r="BU613" s="132"/>
      <c r="BV613" s="132"/>
      <c r="BW613" s="132"/>
      <c r="BX613" s="132"/>
      <c r="BY613" s="132"/>
      <c r="BZ613" s="132"/>
      <c r="CA613" s="132"/>
      <c r="CB613" s="132"/>
      <c r="CC613" s="132"/>
      <c r="CD613" s="132"/>
      <c r="CE613" s="132"/>
      <c r="CF613" s="132"/>
    </row>
    <row r="614" spans="1:84" ht="15.75" customHeight="1">
      <c r="A614" s="134"/>
      <c r="B614" s="132"/>
      <c r="C614" s="132"/>
      <c r="D614" s="132"/>
      <c r="E614" s="132"/>
      <c r="F614" s="132"/>
      <c r="G614" s="133"/>
      <c r="H614" s="133"/>
      <c r="I614" s="133"/>
      <c r="J614" s="133"/>
      <c r="K614" s="133"/>
      <c r="L614" s="133"/>
      <c r="M614" s="133"/>
      <c r="N614" s="133"/>
      <c r="O614" s="133"/>
      <c r="P614" s="133"/>
      <c r="Q614" s="133"/>
      <c r="R614" s="133"/>
      <c r="S614" s="133"/>
      <c r="T614" s="133"/>
      <c r="U614" s="133"/>
      <c r="V614" s="133"/>
      <c r="W614" s="133"/>
      <c r="X614" s="133"/>
      <c r="Y614" s="133"/>
      <c r="Z614" s="133"/>
      <c r="AA614" s="133"/>
      <c r="AB614" s="133"/>
      <c r="AC614" s="133"/>
      <c r="AD614" s="133"/>
      <c r="AE614" s="133"/>
      <c r="AF614" s="133"/>
      <c r="AG614" s="133"/>
      <c r="AH614" s="133"/>
      <c r="AI614" s="133"/>
      <c r="AJ614" s="133"/>
      <c r="AK614" s="133"/>
      <c r="AL614" s="133"/>
      <c r="AM614" s="133"/>
      <c r="AN614" s="133"/>
      <c r="AO614" s="133"/>
      <c r="AP614" s="133"/>
      <c r="AQ614" s="133"/>
      <c r="AR614" s="133"/>
      <c r="AS614" s="133"/>
      <c r="AT614" s="133"/>
      <c r="AU614" s="133"/>
      <c r="AV614" s="133"/>
      <c r="AW614" s="133"/>
      <c r="AX614" s="133"/>
      <c r="AY614" s="133"/>
      <c r="AZ614" s="133"/>
      <c r="BA614" s="133"/>
      <c r="BB614" s="133"/>
      <c r="BC614" s="132"/>
      <c r="BD614" s="132"/>
      <c r="BE614" s="132"/>
      <c r="BF614" s="132"/>
      <c r="BG614" s="132"/>
      <c r="BH614" s="132"/>
      <c r="BI614" s="132"/>
      <c r="BJ614" s="132"/>
      <c r="BK614" s="132"/>
      <c r="BL614" s="132"/>
      <c r="BM614" s="132"/>
      <c r="BN614" s="132"/>
      <c r="BO614" s="132"/>
      <c r="BP614" s="132"/>
      <c r="BQ614" s="132"/>
      <c r="BR614" s="132"/>
      <c r="BS614" s="132"/>
      <c r="BT614" s="132"/>
      <c r="BU614" s="132"/>
      <c r="BV614" s="132"/>
      <c r="BW614" s="132"/>
      <c r="BX614" s="132"/>
      <c r="BY614" s="132"/>
      <c r="BZ614" s="132"/>
      <c r="CA614" s="132"/>
      <c r="CB614" s="132"/>
      <c r="CC614" s="132"/>
      <c r="CD614" s="132"/>
      <c r="CE614" s="132"/>
      <c r="CF614" s="132"/>
    </row>
    <row r="615" spans="1:84" ht="15.75" customHeight="1">
      <c r="A615" s="134"/>
      <c r="B615" s="132"/>
      <c r="C615" s="132"/>
      <c r="D615" s="132"/>
      <c r="E615" s="132"/>
      <c r="F615" s="132"/>
      <c r="G615" s="133"/>
      <c r="H615" s="133"/>
      <c r="I615" s="133"/>
      <c r="J615" s="133"/>
      <c r="K615" s="133"/>
      <c r="L615" s="133"/>
      <c r="M615" s="133"/>
      <c r="N615" s="133"/>
      <c r="O615" s="133"/>
      <c r="P615" s="133"/>
      <c r="Q615" s="133"/>
      <c r="R615" s="133"/>
      <c r="S615" s="133"/>
      <c r="T615" s="133"/>
      <c r="U615" s="133"/>
      <c r="V615" s="133"/>
      <c r="W615" s="133"/>
      <c r="X615" s="133"/>
      <c r="Y615" s="133"/>
      <c r="Z615" s="133"/>
      <c r="AA615" s="133"/>
      <c r="AB615" s="133"/>
      <c r="AC615" s="133"/>
      <c r="AD615" s="133"/>
      <c r="AE615" s="133"/>
      <c r="AF615" s="133"/>
      <c r="AG615" s="133"/>
      <c r="AH615" s="133"/>
      <c r="AI615" s="133"/>
      <c r="AJ615" s="133"/>
      <c r="AK615" s="133"/>
      <c r="AL615" s="133"/>
      <c r="AM615" s="133"/>
      <c r="AN615" s="133"/>
      <c r="AO615" s="133"/>
      <c r="AP615" s="133"/>
      <c r="AQ615" s="133"/>
      <c r="AR615" s="133"/>
      <c r="AS615" s="133"/>
      <c r="AT615" s="133"/>
      <c r="AU615" s="133"/>
      <c r="AV615" s="133"/>
      <c r="AW615" s="133"/>
      <c r="AX615" s="133"/>
      <c r="AY615" s="133"/>
      <c r="AZ615" s="133"/>
      <c r="BA615" s="133"/>
      <c r="BB615" s="133"/>
      <c r="BC615" s="132"/>
      <c r="BD615" s="132"/>
      <c r="BE615" s="132"/>
      <c r="BF615" s="132"/>
      <c r="BG615" s="132"/>
      <c r="BH615" s="132"/>
      <c r="BI615" s="132"/>
      <c r="BJ615" s="132"/>
      <c r="BK615" s="132"/>
      <c r="BL615" s="132"/>
      <c r="BM615" s="132"/>
      <c r="BN615" s="132"/>
      <c r="BO615" s="132"/>
      <c r="BP615" s="132"/>
      <c r="BQ615" s="132"/>
      <c r="BR615" s="132"/>
      <c r="BS615" s="132"/>
      <c r="BT615" s="132"/>
      <c r="BU615" s="132"/>
      <c r="BV615" s="132"/>
      <c r="BW615" s="132"/>
      <c r="BX615" s="132"/>
      <c r="BY615" s="132"/>
      <c r="BZ615" s="132"/>
      <c r="CA615" s="132"/>
      <c r="CB615" s="132"/>
      <c r="CC615" s="132"/>
      <c r="CD615" s="132"/>
      <c r="CE615" s="132"/>
      <c r="CF615" s="132"/>
    </row>
    <row r="616" spans="1:84" ht="15.75" customHeight="1">
      <c r="A616" s="134"/>
      <c r="B616" s="132"/>
      <c r="C616" s="132"/>
      <c r="D616" s="132"/>
      <c r="E616" s="132"/>
      <c r="F616" s="132"/>
      <c r="G616" s="133"/>
      <c r="H616" s="133"/>
      <c r="I616" s="133"/>
      <c r="J616" s="133"/>
      <c r="K616" s="133"/>
      <c r="L616" s="133"/>
      <c r="M616" s="133"/>
      <c r="N616" s="133"/>
      <c r="O616" s="133"/>
      <c r="P616" s="133"/>
      <c r="Q616" s="133"/>
      <c r="R616" s="133"/>
      <c r="S616" s="133"/>
      <c r="T616" s="133"/>
      <c r="U616" s="133"/>
      <c r="V616" s="133"/>
      <c r="W616" s="133"/>
      <c r="X616" s="133"/>
      <c r="Y616" s="133"/>
      <c r="Z616" s="133"/>
      <c r="AA616" s="133"/>
      <c r="AB616" s="133"/>
      <c r="AC616" s="133"/>
      <c r="AD616" s="133"/>
      <c r="AE616" s="133"/>
      <c r="AF616" s="133"/>
      <c r="AG616" s="133"/>
      <c r="AH616" s="133"/>
      <c r="AI616" s="133"/>
      <c r="AJ616" s="133"/>
      <c r="AK616" s="133"/>
      <c r="AL616" s="133"/>
      <c r="AM616" s="133"/>
      <c r="AN616" s="133"/>
      <c r="AO616" s="133"/>
      <c r="AP616" s="133"/>
      <c r="AQ616" s="133"/>
      <c r="AR616" s="133"/>
      <c r="AS616" s="133"/>
      <c r="AT616" s="133"/>
      <c r="AU616" s="133"/>
      <c r="AV616" s="133"/>
      <c r="AW616" s="133"/>
      <c r="AX616" s="133"/>
      <c r="AY616" s="133"/>
      <c r="AZ616" s="133"/>
      <c r="BA616" s="133"/>
      <c r="BB616" s="133"/>
      <c r="BC616" s="132"/>
      <c r="BD616" s="132"/>
      <c r="BE616" s="132"/>
      <c r="BF616" s="132"/>
      <c r="BG616" s="132"/>
      <c r="BH616" s="132"/>
      <c r="BI616" s="132"/>
      <c r="BJ616" s="132"/>
      <c r="BK616" s="132"/>
      <c r="BL616" s="132"/>
      <c r="BM616" s="132"/>
      <c r="BN616" s="132"/>
      <c r="BO616" s="132"/>
      <c r="BP616" s="132"/>
      <c r="BQ616" s="132"/>
      <c r="BR616" s="132"/>
      <c r="BS616" s="132"/>
      <c r="BT616" s="132"/>
      <c r="BU616" s="132"/>
      <c r="BV616" s="132"/>
      <c r="BW616" s="132"/>
      <c r="BX616" s="132"/>
      <c r="BY616" s="132"/>
      <c r="BZ616" s="132"/>
      <c r="CA616" s="132"/>
      <c r="CB616" s="132"/>
      <c r="CC616" s="132"/>
      <c r="CD616" s="132"/>
      <c r="CE616" s="132"/>
      <c r="CF616" s="132"/>
    </row>
    <row r="617" spans="1:84" ht="15.75" customHeight="1">
      <c r="A617" s="134"/>
      <c r="B617" s="132"/>
      <c r="C617" s="132"/>
      <c r="D617" s="132"/>
      <c r="E617" s="132"/>
      <c r="F617" s="132"/>
      <c r="G617" s="133"/>
      <c r="H617" s="133"/>
      <c r="I617" s="133"/>
      <c r="J617" s="133"/>
      <c r="K617" s="133"/>
      <c r="L617" s="133"/>
      <c r="M617" s="133"/>
      <c r="N617" s="133"/>
      <c r="O617" s="133"/>
      <c r="P617" s="133"/>
      <c r="Q617" s="133"/>
      <c r="R617" s="133"/>
      <c r="S617" s="133"/>
      <c r="T617" s="133"/>
      <c r="U617" s="133"/>
      <c r="V617" s="133"/>
      <c r="W617" s="133"/>
      <c r="X617" s="133"/>
      <c r="Y617" s="133"/>
      <c r="Z617" s="133"/>
      <c r="AA617" s="133"/>
      <c r="AB617" s="133"/>
      <c r="AC617" s="133"/>
      <c r="AD617" s="133"/>
      <c r="AE617" s="133"/>
      <c r="AF617" s="133"/>
      <c r="AG617" s="133"/>
      <c r="AH617" s="133"/>
      <c r="AI617" s="133"/>
      <c r="AJ617" s="133"/>
      <c r="AK617" s="133"/>
      <c r="AL617" s="133"/>
      <c r="AM617" s="133"/>
      <c r="AN617" s="133"/>
      <c r="AO617" s="133"/>
      <c r="AP617" s="133"/>
      <c r="AQ617" s="133"/>
      <c r="AR617" s="133"/>
      <c r="AS617" s="133"/>
      <c r="AT617" s="133"/>
      <c r="AU617" s="133"/>
      <c r="AV617" s="133"/>
      <c r="AW617" s="133"/>
      <c r="AX617" s="133"/>
      <c r="AY617" s="133"/>
      <c r="AZ617" s="133"/>
      <c r="BA617" s="133"/>
      <c r="BB617" s="133"/>
      <c r="BC617" s="132"/>
      <c r="BD617" s="132"/>
      <c r="BE617" s="132"/>
      <c r="BF617" s="132"/>
      <c r="BG617" s="132"/>
      <c r="BH617" s="132"/>
      <c r="BI617" s="132"/>
      <c r="BJ617" s="132"/>
      <c r="BK617" s="132"/>
      <c r="BL617" s="132"/>
      <c r="BM617" s="132"/>
      <c r="BN617" s="132"/>
      <c r="BO617" s="132"/>
      <c r="BP617" s="132"/>
      <c r="BQ617" s="132"/>
      <c r="BR617" s="132"/>
      <c r="BS617" s="132"/>
      <c r="BT617" s="132"/>
      <c r="BU617" s="132"/>
      <c r="BV617" s="132"/>
      <c r="BW617" s="132"/>
      <c r="BX617" s="132"/>
      <c r="BY617" s="132"/>
      <c r="BZ617" s="132"/>
      <c r="CA617" s="132"/>
      <c r="CB617" s="132"/>
      <c r="CC617" s="132"/>
      <c r="CD617" s="132"/>
      <c r="CE617" s="132"/>
      <c r="CF617" s="132"/>
    </row>
    <row r="618" spans="1:84" ht="15.75" customHeight="1">
      <c r="A618" s="134"/>
      <c r="B618" s="132"/>
      <c r="C618" s="132"/>
      <c r="D618" s="132"/>
      <c r="E618" s="132"/>
      <c r="F618" s="132"/>
      <c r="G618" s="133"/>
      <c r="H618" s="133"/>
      <c r="I618" s="133"/>
      <c r="J618" s="133"/>
      <c r="K618" s="133"/>
      <c r="L618" s="133"/>
      <c r="M618" s="133"/>
      <c r="N618" s="133"/>
      <c r="O618" s="133"/>
      <c r="P618" s="133"/>
      <c r="Q618" s="133"/>
      <c r="R618" s="133"/>
      <c r="S618" s="133"/>
      <c r="T618" s="133"/>
      <c r="U618" s="133"/>
      <c r="V618" s="133"/>
      <c r="W618" s="133"/>
      <c r="X618" s="133"/>
      <c r="Y618" s="133"/>
      <c r="Z618" s="133"/>
      <c r="AA618" s="133"/>
      <c r="AB618" s="133"/>
      <c r="AC618" s="133"/>
      <c r="AD618" s="133"/>
      <c r="AE618" s="133"/>
      <c r="AF618" s="133"/>
      <c r="AG618" s="133"/>
      <c r="AH618" s="133"/>
      <c r="AI618" s="133"/>
      <c r="AJ618" s="133"/>
      <c r="AK618" s="133"/>
      <c r="AL618" s="133"/>
      <c r="AM618" s="133"/>
      <c r="AN618" s="133"/>
      <c r="AO618" s="133"/>
      <c r="AP618" s="133"/>
      <c r="AQ618" s="133"/>
      <c r="AR618" s="133"/>
      <c r="AS618" s="133"/>
      <c r="AT618" s="133"/>
      <c r="AU618" s="133"/>
      <c r="AV618" s="133"/>
      <c r="AW618" s="133"/>
      <c r="AX618" s="133"/>
      <c r="AY618" s="133"/>
      <c r="AZ618" s="133"/>
      <c r="BA618" s="133"/>
      <c r="BB618" s="133"/>
      <c r="BC618" s="132"/>
      <c r="BD618" s="132"/>
      <c r="BE618" s="132"/>
      <c r="BF618" s="132"/>
      <c r="BG618" s="132"/>
      <c r="BH618" s="132"/>
      <c r="BI618" s="132"/>
      <c r="BJ618" s="132"/>
      <c r="BK618" s="132"/>
      <c r="BL618" s="132"/>
      <c r="BM618" s="132"/>
      <c r="BN618" s="132"/>
      <c r="BO618" s="132"/>
      <c r="BP618" s="132"/>
      <c r="BQ618" s="132"/>
      <c r="BR618" s="132"/>
      <c r="BS618" s="132"/>
      <c r="BT618" s="132"/>
      <c r="BU618" s="132"/>
      <c r="BV618" s="132"/>
      <c r="BW618" s="132"/>
      <c r="BX618" s="132"/>
      <c r="BY618" s="132"/>
      <c r="BZ618" s="132"/>
      <c r="CA618" s="132"/>
      <c r="CB618" s="132"/>
      <c r="CC618" s="132"/>
      <c r="CD618" s="132"/>
      <c r="CE618" s="132"/>
      <c r="CF618" s="132"/>
    </row>
    <row r="619" spans="1:84" ht="15.75" customHeight="1">
      <c r="A619" s="134"/>
      <c r="B619" s="132"/>
      <c r="C619" s="132"/>
      <c r="D619" s="132"/>
      <c r="E619" s="132"/>
      <c r="F619" s="132"/>
      <c r="G619" s="133"/>
      <c r="H619" s="133"/>
      <c r="I619" s="133"/>
      <c r="J619" s="133"/>
      <c r="K619" s="133"/>
      <c r="L619" s="133"/>
      <c r="M619" s="133"/>
      <c r="N619" s="133"/>
      <c r="O619" s="133"/>
      <c r="P619" s="133"/>
      <c r="Q619" s="133"/>
      <c r="R619" s="133"/>
      <c r="S619" s="133"/>
      <c r="T619" s="133"/>
      <c r="U619" s="133"/>
      <c r="V619" s="133"/>
      <c r="W619" s="133"/>
      <c r="X619" s="133"/>
      <c r="Y619" s="133"/>
      <c r="Z619" s="133"/>
      <c r="AA619" s="133"/>
      <c r="AB619" s="133"/>
      <c r="AC619" s="133"/>
      <c r="AD619" s="133"/>
      <c r="AE619" s="133"/>
      <c r="AF619" s="133"/>
      <c r="AG619" s="133"/>
      <c r="AH619" s="133"/>
      <c r="AI619" s="133"/>
      <c r="AJ619" s="133"/>
      <c r="AK619" s="133"/>
      <c r="AL619" s="133"/>
      <c r="AM619" s="133"/>
      <c r="AN619" s="133"/>
      <c r="AO619" s="133"/>
      <c r="AP619" s="133"/>
      <c r="AQ619" s="133"/>
      <c r="AR619" s="133"/>
      <c r="AS619" s="133"/>
      <c r="AT619" s="133"/>
      <c r="AU619" s="133"/>
      <c r="AV619" s="133"/>
      <c r="AW619" s="133"/>
      <c r="AX619" s="133"/>
      <c r="AY619" s="133"/>
      <c r="AZ619" s="133"/>
      <c r="BA619" s="133"/>
      <c r="BB619" s="133"/>
      <c r="BC619" s="132"/>
      <c r="BD619" s="132"/>
      <c r="BE619" s="132"/>
      <c r="BF619" s="132"/>
      <c r="BG619" s="132"/>
      <c r="BH619" s="132"/>
      <c r="BI619" s="132"/>
      <c r="BJ619" s="132"/>
      <c r="BK619" s="132"/>
      <c r="BL619" s="132"/>
      <c r="BM619" s="132"/>
      <c r="BN619" s="132"/>
      <c r="BO619" s="132"/>
      <c r="BP619" s="132"/>
      <c r="BQ619" s="132"/>
      <c r="BR619" s="132"/>
      <c r="BS619" s="132"/>
      <c r="BT619" s="132"/>
      <c r="BU619" s="132"/>
      <c r="BV619" s="132"/>
      <c r="BW619" s="132"/>
      <c r="BX619" s="132"/>
      <c r="BY619" s="132"/>
      <c r="BZ619" s="132"/>
      <c r="CA619" s="132"/>
      <c r="CB619" s="132"/>
      <c r="CC619" s="132"/>
      <c r="CD619" s="132"/>
      <c r="CE619" s="132"/>
      <c r="CF619" s="132"/>
    </row>
    <row r="620" spans="1:84" ht="15.75" customHeight="1">
      <c r="A620" s="134"/>
      <c r="B620" s="132"/>
      <c r="C620" s="132"/>
      <c r="D620" s="132"/>
      <c r="E620" s="132"/>
      <c r="F620" s="132"/>
      <c r="G620" s="133"/>
      <c r="H620" s="133"/>
      <c r="I620" s="133"/>
      <c r="J620" s="133"/>
      <c r="K620" s="133"/>
      <c r="L620" s="133"/>
      <c r="M620" s="133"/>
      <c r="N620" s="133"/>
      <c r="O620" s="133"/>
      <c r="P620" s="133"/>
      <c r="Q620" s="133"/>
      <c r="R620" s="133"/>
      <c r="S620" s="133"/>
      <c r="T620" s="133"/>
      <c r="U620" s="133"/>
      <c r="V620" s="133"/>
      <c r="W620" s="133"/>
      <c r="X620" s="133"/>
      <c r="Y620" s="133"/>
      <c r="Z620" s="133"/>
      <c r="AA620" s="133"/>
      <c r="AB620" s="133"/>
      <c r="AC620" s="133"/>
      <c r="AD620" s="133"/>
      <c r="AE620" s="133"/>
      <c r="AF620" s="133"/>
      <c r="AG620" s="133"/>
      <c r="AH620" s="133"/>
      <c r="AI620" s="133"/>
      <c r="AJ620" s="133"/>
      <c r="AK620" s="133"/>
      <c r="AL620" s="133"/>
      <c r="AM620" s="133"/>
      <c r="AN620" s="133"/>
      <c r="AO620" s="133"/>
      <c r="AP620" s="133"/>
      <c r="AQ620" s="133"/>
      <c r="AR620" s="133"/>
      <c r="AS620" s="133"/>
      <c r="AT620" s="133"/>
      <c r="AU620" s="133"/>
      <c r="AV620" s="133"/>
      <c r="AW620" s="133"/>
      <c r="AX620" s="133"/>
      <c r="AY620" s="133"/>
      <c r="AZ620" s="133"/>
      <c r="BA620" s="133"/>
      <c r="BB620" s="133"/>
      <c r="BC620" s="132"/>
      <c r="BD620" s="132"/>
      <c r="BE620" s="132"/>
      <c r="BF620" s="132"/>
      <c r="BG620" s="132"/>
      <c r="BH620" s="132"/>
      <c r="BI620" s="132"/>
      <c r="BJ620" s="132"/>
      <c r="BK620" s="132"/>
      <c r="BL620" s="132"/>
      <c r="BM620" s="132"/>
      <c r="BN620" s="132"/>
      <c r="BO620" s="132"/>
      <c r="BP620" s="132"/>
      <c r="BQ620" s="132"/>
      <c r="BR620" s="132"/>
      <c r="BS620" s="132"/>
      <c r="BT620" s="132"/>
      <c r="BU620" s="132"/>
      <c r="BV620" s="132"/>
      <c r="BW620" s="132"/>
      <c r="BX620" s="132"/>
      <c r="BY620" s="132"/>
      <c r="BZ620" s="132"/>
      <c r="CA620" s="132"/>
      <c r="CB620" s="132"/>
      <c r="CC620" s="132"/>
      <c r="CD620" s="132"/>
      <c r="CE620" s="132"/>
      <c r="CF620" s="132"/>
    </row>
    <row r="621" spans="1:84" ht="15.75" customHeight="1">
      <c r="A621" s="134"/>
      <c r="B621" s="132"/>
      <c r="C621" s="132"/>
      <c r="D621" s="132"/>
      <c r="E621" s="132"/>
      <c r="F621" s="132"/>
      <c r="G621" s="133"/>
      <c r="H621" s="133"/>
      <c r="I621" s="133"/>
      <c r="J621" s="133"/>
      <c r="K621" s="133"/>
      <c r="L621" s="133"/>
      <c r="M621" s="133"/>
      <c r="N621" s="133"/>
      <c r="O621" s="133"/>
      <c r="P621" s="133"/>
      <c r="Q621" s="133"/>
      <c r="R621" s="133"/>
      <c r="S621" s="133"/>
      <c r="T621" s="133"/>
      <c r="U621" s="133"/>
      <c r="V621" s="133"/>
      <c r="W621" s="133"/>
      <c r="X621" s="133"/>
      <c r="Y621" s="133"/>
      <c r="Z621" s="133"/>
      <c r="AA621" s="133"/>
      <c r="AB621" s="133"/>
      <c r="AC621" s="133"/>
      <c r="AD621" s="133"/>
      <c r="AE621" s="133"/>
      <c r="AF621" s="133"/>
      <c r="AG621" s="133"/>
      <c r="AH621" s="133"/>
      <c r="AI621" s="133"/>
      <c r="AJ621" s="133"/>
      <c r="AK621" s="133"/>
      <c r="AL621" s="133"/>
      <c r="AM621" s="133"/>
      <c r="AN621" s="133"/>
      <c r="AO621" s="133"/>
      <c r="AP621" s="133"/>
      <c r="AQ621" s="133"/>
      <c r="AR621" s="133"/>
      <c r="AS621" s="133"/>
      <c r="AT621" s="133"/>
      <c r="AU621" s="133"/>
      <c r="AV621" s="133"/>
      <c r="AW621" s="133"/>
      <c r="AX621" s="133"/>
      <c r="AY621" s="133"/>
      <c r="AZ621" s="133"/>
      <c r="BA621" s="133"/>
      <c r="BB621" s="133"/>
      <c r="BC621" s="132"/>
      <c r="BD621" s="132"/>
      <c r="BE621" s="132"/>
      <c r="BF621" s="132"/>
      <c r="BG621" s="132"/>
      <c r="BH621" s="132"/>
      <c r="BI621" s="132"/>
      <c r="BJ621" s="132"/>
      <c r="BK621" s="132"/>
      <c r="BL621" s="132"/>
      <c r="BM621" s="132"/>
      <c r="BN621" s="132"/>
      <c r="BO621" s="132"/>
      <c r="BP621" s="132"/>
      <c r="BQ621" s="132"/>
      <c r="BR621" s="132"/>
      <c r="BS621" s="132"/>
      <c r="BT621" s="132"/>
      <c r="BU621" s="132"/>
      <c r="BV621" s="132"/>
      <c r="BW621" s="132"/>
      <c r="BX621" s="132"/>
      <c r="BY621" s="132"/>
      <c r="BZ621" s="132"/>
      <c r="CA621" s="132"/>
      <c r="CB621" s="132"/>
      <c r="CC621" s="132"/>
      <c r="CD621" s="132"/>
      <c r="CE621" s="132"/>
      <c r="CF621" s="132"/>
    </row>
    <row r="622" spans="1:84" ht="15.75" customHeight="1">
      <c r="A622" s="134"/>
      <c r="B622" s="132"/>
      <c r="C622" s="132"/>
      <c r="D622" s="132"/>
      <c r="E622" s="132"/>
      <c r="F622" s="132"/>
      <c r="G622" s="133"/>
      <c r="H622" s="133"/>
      <c r="I622" s="133"/>
      <c r="J622" s="133"/>
      <c r="K622" s="133"/>
      <c r="L622" s="133"/>
      <c r="M622" s="133"/>
      <c r="N622" s="133"/>
      <c r="O622" s="133"/>
      <c r="P622" s="133"/>
      <c r="Q622" s="133"/>
      <c r="R622" s="133"/>
      <c r="S622" s="133"/>
      <c r="T622" s="133"/>
      <c r="U622" s="133"/>
      <c r="V622" s="133"/>
      <c r="W622" s="133"/>
      <c r="X622" s="133"/>
      <c r="Y622" s="133"/>
      <c r="Z622" s="133"/>
      <c r="AA622" s="133"/>
      <c r="AB622" s="133"/>
      <c r="AC622" s="133"/>
      <c r="AD622" s="133"/>
      <c r="AE622" s="133"/>
      <c r="AF622" s="133"/>
      <c r="AG622" s="133"/>
      <c r="AH622" s="133"/>
      <c r="AI622" s="133"/>
      <c r="AJ622" s="133"/>
      <c r="AK622" s="133"/>
      <c r="AL622" s="133"/>
      <c r="AM622" s="133"/>
      <c r="AN622" s="133"/>
      <c r="AO622" s="133"/>
      <c r="AP622" s="133"/>
      <c r="AQ622" s="133"/>
      <c r="AR622" s="133"/>
      <c r="AS622" s="133"/>
      <c r="AT622" s="133"/>
      <c r="AU622" s="133"/>
      <c r="AV622" s="133"/>
      <c r="AW622" s="133"/>
      <c r="AX622" s="133"/>
      <c r="AY622" s="133"/>
      <c r="AZ622" s="133"/>
      <c r="BA622" s="133"/>
      <c r="BB622" s="133"/>
      <c r="BC622" s="132"/>
      <c r="BD622" s="132"/>
      <c r="BE622" s="132"/>
      <c r="BF622" s="132"/>
      <c r="BG622" s="132"/>
      <c r="BH622" s="132"/>
      <c r="BI622" s="132"/>
      <c r="BJ622" s="132"/>
      <c r="BK622" s="132"/>
      <c r="BL622" s="132"/>
      <c r="BM622" s="132"/>
      <c r="BN622" s="132"/>
      <c r="BO622" s="132"/>
      <c r="BP622" s="132"/>
      <c r="BQ622" s="132"/>
      <c r="BR622" s="132"/>
      <c r="BS622" s="132"/>
      <c r="BT622" s="132"/>
      <c r="BU622" s="132"/>
      <c r="BV622" s="132"/>
      <c r="BW622" s="132"/>
      <c r="BX622" s="132"/>
      <c r="BY622" s="132"/>
      <c r="BZ622" s="132"/>
      <c r="CA622" s="132"/>
      <c r="CB622" s="132"/>
      <c r="CC622" s="132"/>
      <c r="CD622" s="132"/>
      <c r="CE622" s="132"/>
      <c r="CF622" s="132"/>
    </row>
    <row r="623" spans="1:84" ht="15.75" customHeight="1">
      <c r="A623" s="134"/>
      <c r="B623" s="132"/>
      <c r="C623" s="132"/>
      <c r="D623" s="132"/>
      <c r="E623" s="132"/>
      <c r="F623" s="132"/>
      <c r="G623" s="133"/>
      <c r="H623" s="133"/>
      <c r="I623" s="133"/>
      <c r="J623" s="133"/>
      <c r="K623" s="133"/>
      <c r="L623" s="133"/>
      <c r="M623" s="133"/>
      <c r="N623" s="133"/>
      <c r="O623" s="133"/>
      <c r="P623" s="133"/>
      <c r="Q623" s="133"/>
      <c r="R623" s="133"/>
      <c r="S623" s="133"/>
      <c r="T623" s="133"/>
      <c r="U623" s="133"/>
      <c r="V623" s="133"/>
      <c r="W623" s="133"/>
      <c r="X623" s="133"/>
      <c r="Y623" s="133"/>
      <c r="Z623" s="133"/>
      <c r="AA623" s="133"/>
      <c r="AB623" s="133"/>
      <c r="AC623" s="133"/>
      <c r="AD623" s="133"/>
      <c r="AE623" s="133"/>
      <c r="AF623" s="133"/>
      <c r="AG623" s="133"/>
      <c r="AH623" s="133"/>
      <c r="AI623" s="133"/>
      <c r="AJ623" s="133"/>
      <c r="AK623" s="133"/>
      <c r="AL623" s="133"/>
      <c r="AM623" s="133"/>
      <c r="AN623" s="133"/>
      <c r="AO623" s="133"/>
      <c r="AP623" s="133"/>
      <c r="AQ623" s="133"/>
      <c r="AR623" s="133"/>
      <c r="AS623" s="133"/>
      <c r="AT623" s="133"/>
      <c r="AU623" s="133"/>
      <c r="AV623" s="133"/>
      <c r="AW623" s="133"/>
      <c r="AX623" s="133"/>
      <c r="AY623" s="133"/>
      <c r="AZ623" s="133"/>
      <c r="BA623" s="133"/>
      <c r="BB623" s="133"/>
      <c r="BC623" s="132"/>
      <c r="BD623" s="132"/>
      <c r="BE623" s="132"/>
      <c r="BF623" s="132"/>
      <c r="BG623" s="132"/>
      <c r="BH623" s="132"/>
      <c r="BI623" s="132"/>
      <c r="BJ623" s="132"/>
      <c r="BK623" s="132"/>
      <c r="BL623" s="132"/>
      <c r="BM623" s="132"/>
      <c r="BN623" s="132"/>
      <c r="BO623" s="132"/>
      <c r="BP623" s="132"/>
      <c r="BQ623" s="132"/>
      <c r="BR623" s="132"/>
      <c r="BS623" s="132"/>
      <c r="BT623" s="132"/>
      <c r="BU623" s="132"/>
      <c r="BV623" s="132"/>
      <c r="BW623" s="132"/>
      <c r="BX623" s="132"/>
      <c r="BY623" s="132"/>
      <c r="BZ623" s="132"/>
      <c r="CA623" s="132"/>
      <c r="CB623" s="132"/>
      <c r="CC623" s="132"/>
      <c r="CD623" s="132"/>
      <c r="CE623" s="132"/>
      <c r="CF623" s="132"/>
    </row>
    <row r="624" spans="1:84" ht="15.75" customHeight="1">
      <c r="A624" s="134"/>
      <c r="B624" s="132"/>
      <c r="C624" s="132"/>
      <c r="D624" s="132"/>
      <c r="E624" s="132"/>
      <c r="F624" s="132"/>
      <c r="G624" s="133"/>
      <c r="H624" s="133"/>
      <c r="I624" s="133"/>
      <c r="J624" s="133"/>
      <c r="K624" s="133"/>
      <c r="L624" s="133"/>
      <c r="M624" s="133"/>
      <c r="N624" s="133"/>
      <c r="O624" s="133"/>
      <c r="P624" s="133"/>
      <c r="Q624" s="133"/>
      <c r="R624" s="133"/>
      <c r="S624" s="133"/>
      <c r="T624" s="133"/>
      <c r="U624" s="133"/>
      <c r="V624" s="133"/>
      <c r="W624" s="133"/>
      <c r="X624" s="133"/>
      <c r="Y624" s="133"/>
      <c r="Z624" s="133"/>
      <c r="AA624" s="133"/>
      <c r="AB624" s="133"/>
      <c r="AC624" s="133"/>
      <c r="AD624" s="133"/>
      <c r="AE624" s="133"/>
      <c r="AF624" s="133"/>
      <c r="AG624" s="133"/>
      <c r="AH624" s="133"/>
      <c r="AI624" s="133"/>
      <c r="AJ624" s="133"/>
      <c r="AK624" s="133"/>
      <c r="AL624" s="133"/>
      <c r="AM624" s="133"/>
      <c r="AN624" s="133"/>
      <c r="AO624" s="133"/>
      <c r="AP624" s="133"/>
      <c r="AQ624" s="133"/>
      <c r="AR624" s="133"/>
      <c r="AS624" s="133"/>
      <c r="AT624" s="133"/>
      <c r="AU624" s="133"/>
      <c r="AV624" s="133"/>
      <c r="AW624" s="133"/>
      <c r="AX624" s="133"/>
      <c r="AY624" s="133"/>
      <c r="AZ624" s="133"/>
      <c r="BA624" s="133"/>
      <c r="BB624" s="133"/>
      <c r="BC624" s="132"/>
      <c r="BD624" s="132"/>
      <c r="BE624" s="132"/>
      <c r="BF624" s="132"/>
      <c r="BG624" s="132"/>
      <c r="BH624" s="132"/>
      <c r="BI624" s="132"/>
      <c r="BJ624" s="132"/>
      <c r="BK624" s="132"/>
      <c r="BL624" s="132"/>
      <c r="BM624" s="132"/>
      <c r="BN624" s="132"/>
      <c r="BO624" s="132"/>
      <c r="BP624" s="132"/>
      <c r="BQ624" s="132"/>
      <c r="BR624" s="132"/>
      <c r="BS624" s="132"/>
      <c r="BT624" s="132"/>
      <c r="BU624" s="132"/>
      <c r="BV624" s="132"/>
      <c r="BW624" s="132"/>
      <c r="BX624" s="132"/>
      <c r="BY624" s="132"/>
      <c r="BZ624" s="132"/>
      <c r="CA624" s="132"/>
      <c r="CB624" s="132"/>
      <c r="CC624" s="132"/>
      <c r="CD624" s="132"/>
      <c r="CE624" s="132"/>
      <c r="CF624" s="132"/>
    </row>
    <row r="625" spans="1:84" ht="15.75" customHeight="1">
      <c r="A625" s="134"/>
      <c r="B625" s="132"/>
      <c r="C625" s="132"/>
      <c r="D625" s="132"/>
      <c r="E625" s="132"/>
      <c r="F625" s="132"/>
      <c r="G625" s="133"/>
      <c r="H625" s="133"/>
      <c r="I625" s="133"/>
      <c r="J625" s="133"/>
      <c r="K625" s="133"/>
      <c r="L625" s="133"/>
      <c r="M625" s="133"/>
      <c r="N625" s="133"/>
      <c r="O625" s="133"/>
      <c r="P625" s="133"/>
      <c r="Q625" s="133"/>
      <c r="R625" s="133"/>
      <c r="S625" s="133"/>
      <c r="T625" s="133"/>
      <c r="U625" s="133"/>
      <c r="V625" s="133"/>
      <c r="W625" s="133"/>
      <c r="X625" s="133"/>
      <c r="Y625" s="133"/>
      <c r="Z625" s="133"/>
      <c r="AA625" s="133"/>
      <c r="AB625" s="133"/>
      <c r="AC625" s="133"/>
      <c r="AD625" s="133"/>
      <c r="AE625" s="133"/>
      <c r="AF625" s="133"/>
      <c r="AG625" s="133"/>
      <c r="AH625" s="133"/>
      <c r="AI625" s="133"/>
      <c r="AJ625" s="133"/>
      <c r="AK625" s="133"/>
      <c r="AL625" s="133"/>
      <c r="AM625" s="133"/>
      <c r="AN625" s="133"/>
      <c r="AO625" s="133"/>
      <c r="AP625" s="133"/>
      <c r="AQ625" s="133"/>
      <c r="AR625" s="133"/>
      <c r="AS625" s="133"/>
      <c r="AT625" s="133"/>
      <c r="AU625" s="133"/>
      <c r="AV625" s="133"/>
      <c r="AW625" s="133"/>
      <c r="AX625" s="133"/>
      <c r="AY625" s="133"/>
      <c r="AZ625" s="133"/>
      <c r="BA625" s="133"/>
      <c r="BB625" s="133"/>
      <c r="BC625" s="132"/>
      <c r="BD625" s="132"/>
      <c r="BE625" s="132"/>
      <c r="BF625" s="132"/>
      <c r="BG625" s="132"/>
      <c r="BH625" s="132"/>
      <c r="BI625" s="132"/>
      <c r="BJ625" s="132"/>
      <c r="BK625" s="132"/>
      <c r="BL625" s="132"/>
      <c r="BM625" s="132"/>
      <c r="BN625" s="132"/>
      <c r="BO625" s="132"/>
      <c r="BP625" s="132"/>
      <c r="BQ625" s="132"/>
      <c r="BR625" s="132"/>
      <c r="BS625" s="132"/>
      <c r="BT625" s="132"/>
      <c r="BU625" s="132"/>
      <c r="BV625" s="132"/>
      <c r="BW625" s="132"/>
      <c r="BX625" s="132"/>
      <c r="BY625" s="132"/>
      <c r="BZ625" s="132"/>
      <c r="CA625" s="132"/>
      <c r="CB625" s="132"/>
      <c r="CC625" s="132"/>
      <c r="CD625" s="132"/>
      <c r="CE625" s="132"/>
      <c r="CF625" s="132"/>
    </row>
    <row r="626" spans="1:84" ht="15.75" customHeight="1">
      <c r="A626" s="134"/>
      <c r="B626" s="132"/>
      <c r="C626" s="132"/>
      <c r="D626" s="132"/>
      <c r="E626" s="132"/>
      <c r="F626" s="132"/>
      <c r="G626" s="133"/>
      <c r="H626" s="133"/>
      <c r="I626" s="133"/>
      <c r="J626" s="133"/>
      <c r="K626" s="133"/>
      <c r="L626" s="133"/>
      <c r="M626" s="133"/>
      <c r="N626" s="133"/>
      <c r="O626" s="133"/>
      <c r="P626" s="133"/>
      <c r="Q626" s="133"/>
      <c r="R626" s="133"/>
      <c r="S626" s="133"/>
      <c r="T626" s="133"/>
      <c r="U626" s="133"/>
      <c r="V626" s="133"/>
      <c r="W626" s="133"/>
      <c r="X626" s="133"/>
      <c r="Y626" s="133"/>
      <c r="Z626" s="133"/>
      <c r="AA626" s="133"/>
      <c r="AB626" s="133"/>
      <c r="AC626" s="133"/>
      <c r="AD626" s="133"/>
      <c r="AE626" s="133"/>
      <c r="AF626" s="133"/>
      <c r="AG626" s="133"/>
      <c r="AH626" s="133"/>
      <c r="AI626" s="133"/>
      <c r="AJ626" s="133"/>
      <c r="AK626" s="133"/>
      <c r="AL626" s="133"/>
      <c r="AM626" s="133"/>
      <c r="AN626" s="133"/>
      <c r="AO626" s="133"/>
      <c r="AP626" s="133"/>
      <c r="AQ626" s="133"/>
      <c r="AR626" s="133"/>
      <c r="AS626" s="133"/>
      <c r="AT626" s="133"/>
      <c r="AU626" s="133"/>
      <c r="AV626" s="133"/>
      <c r="AW626" s="133"/>
      <c r="AX626" s="133"/>
      <c r="AY626" s="133"/>
      <c r="AZ626" s="133"/>
      <c r="BA626" s="133"/>
      <c r="BB626" s="133"/>
      <c r="BC626" s="132"/>
      <c r="BD626" s="132"/>
      <c r="BE626" s="132"/>
      <c r="BF626" s="132"/>
      <c r="BG626" s="132"/>
      <c r="BH626" s="132"/>
      <c r="BI626" s="132"/>
      <c r="BJ626" s="132"/>
      <c r="BK626" s="132"/>
      <c r="BL626" s="132"/>
      <c r="BM626" s="132"/>
      <c r="BN626" s="132"/>
      <c r="BO626" s="132"/>
      <c r="BP626" s="132"/>
      <c r="BQ626" s="132"/>
      <c r="BR626" s="132"/>
      <c r="BS626" s="132"/>
      <c r="BT626" s="132"/>
      <c r="BU626" s="132"/>
      <c r="BV626" s="132"/>
      <c r="BW626" s="132"/>
      <c r="BX626" s="132"/>
      <c r="BY626" s="132"/>
      <c r="BZ626" s="132"/>
      <c r="CA626" s="132"/>
      <c r="CB626" s="132"/>
      <c r="CC626" s="132"/>
      <c r="CD626" s="132"/>
      <c r="CE626" s="132"/>
      <c r="CF626" s="132"/>
    </row>
    <row r="627" spans="1:84" ht="15.75" customHeight="1">
      <c r="A627" s="134"/>
      <c r="B627" s="132"/>
      <c r="C627" s="132"/>
      <c r="D627" s="132"/>
      <c r="E627" s="132"/>
      <c r="F627" s="132"/>
      <c r="G627" s="133"/>
      <c r="H627" s="133"/>
      <c r="I627" s="133"/>
      <c r="J627" s="133"/>
      <c r="K627" s="133"/>
      <c r="L627" s="133"/>
      <c r="M627" s="133"/>
      <c r="N627" s="133"/>
      <c r="O627" s="133"/>
      <c r="P627" s="133"/>
      <c r="Q627" s="133"/>
      <c r="R627" s="133"/>
      <c r="S627" s="133"/>
      <c r="T627" s="133"/>
      <c r="U627" s="133"/>
      <c r="V627" s="133"/>
      <c r="W627" s="133"/>
      <c r="X627" s="133"/>
      <c r="Y627" s="133"/>
      <c r="Z627" s="133"/>
      <c r="AA627" s="133"/>
      <c r="AB627" s="133"/>
      <c r="AC627" s="133"/>
      <c r="AD627" s="133"/>
      <c r="AE627" s="133"/>
      <c r="AF627" s="133"/>
      <c r="AG627" s="133"/>
      <c r="AH627" s="133"/>
      <c r="AI627" s="133"/>
      <c r="AJ627" s="133"/>
      <c r="AK627" s="133"/>
      <c r="AL627" s="133"/>
      <c r="AM627" s="133"/>
      <c r="AN627" s="133"/>
      <c r="AO627" s="133"/>
      <c r="AP627" s="133"/>
      <c r="AQ627" s="133"/>
      <c r="AR627" s="133"/>
      <c r="AS627" s="133"/>
      <c r="AT627" s="133"/>
      <c r="AU627" s="133"/>
      <c r="AV627" s="133"/>
      <c r="AW627" s="133"/>
      <c r="AX627" s="133"/>
      <c r="AY627" s="133"/>
      <c r="AZ627" s="133"/>
      <c r="BA627" s="133"/>
      <c r="BB627" s="133"/>
      <c r="BC627" s="132"/>
      <c r="BD627" s="132"/>
      <c r="BE627" s="132"/>
      <c r="BF627" s="132"/>
      <c r="BG627" s="132"/>
      <c r="BH627" s="132"/>
      <c r="BI627" s="132"/>
      <c r="BJ627" s="132"/>
      <c r="BK627" s="132"/>
      <c r="BL627" s="132"/>
      <c r="BM627" s="132"/>
      <c r="BN627" s="132"/>
      <c r="BO627" s="132"/>
      <c r="BP627" s="132"/>
      <c r="BQ627" s="132"/>
      <c r="BR627" s="132"/>
      <c r="BS627" s="132"/>
      <c r="BT627" s="132"/>
      <c r="BU627" s="132"/>
      <c r="BV627" s="132"/>
      <c r="BW627" s="132"/>
      <c r="BX627" s="132"/>
      <c r="BY627" s="132"/>
      <c r="BZ627" s="132"/>
      <c r="CA627" s="132"/>
      <c r="CB627" s="132"/>
      <c r="CC627" s="132"/>
      <c r="CD627" s="132"/>
      <c r="CE627" s="132"/>
      <c r="CF627" s="132"/>
    </row>
    <row r="628" spans="1:84" ht="15.75" customHeight="1">
      <c r="A628" s="134"/>
      <c r="B628" s="132"/>
      <c r="C628" s="132"/>
      <c r="D628" s="132"/>
      <c r="E628" s="132"/>
      <c r="F628" s="132"/>
      <c r="G628" s="133"/>
      <c r="H628" s="133"/>
      <c r="I628" s="133"/>
      <c r="J628" s="133"/>
      <c r="K628" s="133"/>
      <c r="L628" s="133"/>
      <c r="M628" s="133"/>
      <c r="N628" s="133"/>
      <c r="O628" s="133"/>
      <c r="P628" s="133"/>
      <c r="Q628" s="133"/>
      <c r="R628" s="133"/>
      <c r="S628" s="133"/>
      <c r="T628" s="133"/>
      <c r="U628" s="133"/>
      <c r="V628" s="133"/>
      <c r="W628" s="133"/>
      <c r="X628" s="133"/>
      <c r="Y628" s="133"/>
      <c r="Z628" s="133"/>
      <c r="AA628" s="133"/>
      <c r="AB628" s="133"/>
      <c r="AC628" s="133"/>
      <c r="AD628" s="133"/>
      <c r="AE628" s="133"/>
      <c r="AF628" s="133"/>
      <c r="AG628" s="133"/>
      <c r="AH628" s="133"/>
      <c r="AI628" s="133"/>
      <c r="AJ628" s="133"/>
      <c r="AK628" s="133"/>
      <c r="AL628" s="133"/>
      <c r="AM628" s="133"/>
      <c r="AN628" s="133"/>
      <c r="AO628" s="133"/>
      <c r="AP628" s="133"/>
      <c r="AQ628" s="133"/>
      <c r="AR628" s="133"/>
      <c r="AS628" s="133"/>
      <c r="AT628" s="133"/>
      <c r="AU628" s="133"/>
      <c r="AV628" s="133"/>
      <c r="AW628" s="133"/>
      <c r="AX628" s="133"/>
      <c r="AY628" s="133"/>
      <c r="AZ628" s="133"/>
      <c r="BA628" s="133"/>
      <c r="BB628" s="133"/>
      <c r="BC628" s="132"/>
      <c r="BD628" s="132"/>
      <c r="BE628" s="132"/>
      <c r="BF628" s="132"/>
      <c r="BG628" s="132"/>
      <c r="BH628" s="132"/>
      <c r="BI628" s="132"/>
      <c r="BJ628" s="132"/>
      <c r="BK628" s="132"/>
      <c r="BL628" s="132"/>
      <c r="BM628" s="132"/>
      <c r="BN628" s="132"/>
      <c r="BO628" s="132"/>
      <c r="BP628" s="132"/>
      <c r="BQ628" s="132"/>
      <c r="BR628" s="132"/>
      <c r="BS628" s="132"/>
      <c r="BT628" s="132"/>
      <c r="BU628" s="132"/>
      <c r="BV628" s="132"/>
      <c r="BW628" s="132"/>
      <c r="BX628" s="132"/>
      <c r="BY628" s="132"/>
      <c r="BZ628" s="132"/>
      <c r="CA628" s="132"/>
      <c r="CB628" s="132"/>
      <c r="CC628" s="132"/>
      <c r="CD628" s="132"/>
      <c r="CE628" s="132"/>
      <c r="CF628" s="132"/>
    </row>
    <row r="629" spans="1:84" ht="15.75" customHeight="1">
      <c r="A629" s="134"/>
      <c r="B629" s="132"/>
      <c r="C629" s="132"/>
      <c r="D629" s="132"/>
      <c r="E629" s="132"/>
      <c r="F629" s="132"/>
      <c r="G629" s="133"/>
      <c r="H629" s="133"/>
      <c r="I629" s="133"/>
      <c r="J629" s="133"/>
      <c r="K629" s="133"/>
      <c r="L629" s="133"/>
      <c r="M629" s="133"/>
      <c r="N629" s="133"/>
      <c r="O629" s="133"/>
      <c r="P629" s="133"/>
      <c r="Q629" s="133"/>
      <c r="R629" s="133"/>
      <c r="S629" s="133"/>
      <c r="T629" s="133"/>
      <c r="U629" s="133"/>
      <c r="V629" s="133"/>
      <c r="W629" s="133"/>
      <c r="X629" s="133"/>
      <c r="Y629" s="133"/>
      <c r="Z629" s="133"/>
      <c r="AA629" s="133"/>
      <c r="AB629" s="133"/>
      <c r="AC629" s="133"/>
      <c r="AD629" s="133"/>
      <c r="AE629" s="133"/>
      <c r="AF629" s="133"/>
      <c r="AG629" s="133"/>
      <c r="AH629" s="133"/>
      <c r="AI629" s="133"/>
      <c r="AJ629" s="133"/>
      <c r="AK629" s="133"/>
      <c r="AL629" s="133"/>
      <c r="AM629" s="133"/>
      <c r="AN629" s="133"/>
      <c r="AO629" s="133"/>
      <c r="AP629" s="133"/>
      <c r="AQ629" s="133"/>
      <c r="AR629" s="133"/>
      <c r="AS629" s="133"/>
      <c r="AT629" s="133"/>
      <c r="AU629" s="133"/>
      <c r="AV629" s="133"/>
      <c r="AW629" s="133"/>
      <c r="AX629" s="133"/>
      <c r="AY629" s="133"/>
      <c r="AZ629" s="133"/>
      <c r="BA629" s="133"/>
      <c r="BB629" s="133"/>
      <c r="BC629" s="132"/>
      <c r="BD629" s="132"/>
      <c r="BE629" s="132"/>
      <c r="BF629" s="132"/>
      <c r="BG629" s="132"/>
      <c r="BH629" s="132"/>
      <c r="BI629" s="132"/>
      <c r="BJ629" s="132"/>
      <c r="BK629" s="132"/>
      <c r="BL629" s="132"/>
      <c r="BM629" s="132"/>
      <c r="BN629" s="132"/>
      <c r="BO629" s="132"/>
      <c r="BP629" s="132"/>
      <c r="BQ629" s="132"/>
      <c r="BR629" s="132"/>
      <c r="BS629" s="132"/>
      <c r="BT629" s="132"/>
      <c r="BU629" s="132"/>
      <c r="BV629" s="132"/>
      <c r="BW629" s="132"/>
      <c r="BX629" s="132"/>
      <c r="BY629" s="132"/>
      <c r="BZ629" s="132"/>
      <c r="CA629" s="132"/>
      <c r="CB629" s="132"/>
      <c r="CC629" s="132"/>
      <c r="CD629" s="132"/>
      <c r="CE629" s="132"/>
      <c r="CF629" s="132"/>
    </row>
    <row r="630" spans="1:84" ht="15.75" customHeight="1">
      <c r="A630" s="134"/>
      <c r="B630" s="132"/>
      <c r="C630" s="132"/>
      <c r="D630" s="132"/>
      <c r="E630" s="132"/>
      <c r="F630" s="132"/>
      <c r="G630" s="133"/>
      <c r="H630" s="133"/>
      <c r="I630" s="133"/>
      <c r="J630" s="133"/>
      <c r="K630" s="133"/>
      <c r="L630" s="133"/>
      <c r="M630" s="133"/>
      <c r="N630" s="133"/>
      <c r="O630" s="133"/>
      <c r="P630" s="133"/>
      <c r="Q630" s="133"/>
      <c r="R630" s="133"/>
      <c r="S630" s="133"/>
      <c r="T630" s="133"/>
      <c r="U630" s="133"/>
      <c r="V630" s="133"/>
      <c r="W630" s="133"/>
      <c r="X630" s="133"/>
      <c r="Y630" s="133"/>
      <c r="Z630" s="133"/>
      <c r="AA630" s="133"/>
      <c r="AB630" s="133"/>
      <c r="AC630" s="133"/>
      <c r="AD630" s="133"/>
      <c r="AE630" s="133"/>
      <c r="AF630" s="133"/>
      <c r="AG630" s="133"/>
      <c r="AH630" s="133"/>
      <c r="AI630" s="133"/>
      <c r="AJ630" s="133"/>
      <c r="AK630" s="133"/>
      <c r="AL630" s="133"/>
      <c r="AM630" s="133"/>
      <c r="AN630" s="133"/>
      <c r="AO630" s="133"/>
      <c r="AP630" s="133"/>
      <c r="AQ630" s="133"/>
      <c r="AR630" s="133"/>
      <c r="AS630" s="133"/>
      <c r="AT630" s="133"/>
      <c r="AU630" s="133"/>
      <c r="AV630" s="133"/>
      <c r="AW630" s="133"/>
      <c r="AX630" s="133"/>
      <c r="AY630" s="133"/>
      <c r="AZ630" s="133"/>
      <c r="BA630" s="133"/>
      <c r="BB630" s="133"/>
      <c r="BC630" s="132"/>
      <c r="BD630" s="132"/>
      <c r="BE630" s="132"/>
      <c r="BF630" s="132"/>
      <c r="BG630" s="132"/>
      <c r="BH630" s="132"/>
      <c r="BI630" s="132"/>
      <c r="BJ630" s="132"/>
      <c r="BK630" s="132"/>
      <c r="BL630" s="132"/>
      <c r="BM630" s="132"/>
      <c r="BN630" s="132"/>
      <c r="BO630" s="132"/>
      <c r="BP630" s="132"/>
      <c r="BQ630" s="132"/>
      <c r="BR630" s="132"/>
      <c r="BS630" s="132"/>
      <c r="BT630" s="132"/>
      <c r="BU630" s="132"/>
      <c r="BV630" s="132"/>
      <c r="BW630" s="132"/>
      <c r="BX630" s="132"/>
      <c r="BY630" s="132"/>
      <c r="BZ630" s="132"/>
      <c r="CA630" s="132"/>
      <c r="CB630" s="132"/>
      <c r="CC630" s="132"/>
      <c r="CD630" s="132"/>
      <c r="CE630" s="132"/>
      <c r="CF630" s="132"/>
    </row>
    <row r="631" spans="1:84" ht="15.75" customHeight="1">
      <c r="A631" s="134"/>
      <c r="B631" s="132"/>
      <c r="C631" s="132"/>
      <c r="D631" s="132"/>
      <c r="E631" s="132"/>
      <c r="F631" s="132"/>
      <c r="G631" s="133"/>
      <c r="H631" s="133"/>
      <c r="I631" s="133"/>
      <c r="J631" s="133"/>
      <c r="K631" s="133"/>
      <c r="L631" s="133"/>
      <c r="M631" s="133"/>
      <c r="N631" s="133"/>
      <c r="O631" s="133"/>
      <c r="P631" s="133"/>
      <c r="Q631" s="133"/>
      <c r="R631" s="133"/>
      <c r="S631" s="133"/>
      <c r="T631" s="133"/>
      <c r="U631" s="133"/>
      <c r="V631" s="133"/>
      <c r="W631" s="133"/>
      <c r="X631" s="133"/>
      <c r="Y631" s="133"/>
      <c r="Z631" s="133"/>
      <c r="AA631" s="133"/>
      <c r="AB631" s="133"/>
      <c r="AC631" s="133"/>
      <c r="AD631" s="133"/>
      <c r="AE631" s="133"/>
      <c r="AF631" s="133"/>
      <c r="AG631" s="133"/>
      <c r="AH631" s="133"/>
      <c r="AI631" s="133"/>
      <c r="AJ631" s="133"/>
      <c r="AK631" s="133"/>
      <c r="AL631" s="133"/>
      <c r="AM631" s="133"/>
      <c r="AN631" s="133"/>
      <c r="AO631" s="133"/>
      <c r="AP631" s="133"/>
      <c r="AQ631" s="133"/>
      <c r="AR631" s="133"/>
      <c r="AS631" s="133"/>
      <c r="AT631" s="133"/>
      <c r="AU631" s="133"/>
      <c r="AV631" s="133"/>
      <c r="AW631" s="133"/>
      <c r="AX631" s="133"/>
      <c r="AY631" s="133"/>
      <c r="AZ631" s="133"/>
      <c r="BA631" s="133"/>
      <c r="BB631" s="133"/>
      <c r="BC631" s="132"/>
      <c r="BD631" s="132"/>
      <c r="BE631" s="132"/>
      <c r="BF631" s="132"/>
      <c r="BG631" s="132"/>
      <c r="BH631" s="132"/>
      <c r="BI631" s="132"/>
      <c r="BJ631" s="132"/>
      <c r="BK631" s="132"/>
      <c r="BL631" s="132"/>
      <c r="BM631" s="132"/>
      <c r="BN631" s="132"/>
      <c r="BO631" s="132"/>
      <c r="BP631" s="132"/>
      <c r="BQ631" s="132"/>
      <c r="BR631" s="132"/>
      <c r="BS631" s="132"/>
      <c r="BT631" s="132"/>
      <c r="BU631" s="132"/>
      <c r="BV631" s="132"/>
      <c r="BW631" s="132"/>
      <c r="BX631" s="132"/>
      <c r="BY631" s="132"/>
      <c r="BZ631" s="132"/>
      <c r="CA631" s="132"/>
      <c r="CB631" s="132"/>
      <c r="CC631" s="132"/>
      <c r="CD631" s="132"/>
      <c r="CE631" s="132"/>
      <c r="CF631" s="132"/>
    </row>
    <row r="632" spans="1:84" ht="15.75" customHeight="1">
      <c r="A632" s="134"/>
      <c r="B632" s="132"/>
      <c r="C632" s="132"/>
      <c r="D632" s="132"/>
      <c r="E632" s="132"/>
      <c r="F632" s="132"/>
      <c r="G632" s="133"/>
      <c r="H632" s="133"/>
      <c r="I632" s="133"/>
      <c r="J632" s="133"/>
      <c r="K632" s="133"/>
      <c r="L632" s="133"/>
      <c r="M632" s="133"/>
      <c r="N632" s="133"/>
      <c r="O632" s="133"/>
      <c r="P632" s="133"/>
      <c r="Q632" s="133"/>
      <c r="R632" s="133"/>
      <c r="S632" s="133"/>
      <c r="T632" s="133"/>
      <c r="U632" s="133"/>
      <c r="V632" s="133"/>
      <c r="W632" s="133"/>
      <c r="X632" s="133"/>
      <c r="Y632" s="133"/>
      <c r="Z632" s="133"/>
      <c r="AA632" s="133"/>
      <c r="AB632" s="133"/>
      <c r="AC632" s="133"/>
      <c r="AD632" s="133"/>
      <c r="AE632" s="133"/>
      <c r="AF632" s="133"/>
      <c r="AG632" s="133"/>
      <c r="AH632" s="133"/>
      <c r="AI632" s="133"/>
      <c r="AJ632" s="133"/>
      <c r="AK632" s="133"/>
      <c r="AL632" s="133"/>
      <c r="AM632" s="133"/>
      <c r="AN632" s="133"/>
      <c r="AO632" s="133"/>
      <c r="AP632" s="133"/>
      <c r="AQ632" s="133"/>
      <c r="AR632" s="133"/>
      <c r="AS632" s="133"/>
      <c r="AT632" s="133"/>
      <c r="AU632" s="133"/>
      <c r="AV632" s="133"/>
      <c r="AW632" s="133"/>
      <c r="AX632" s="133"/>
      <c r="AY632" s="133"/>
      <c r="AZ632" s="133"/>
      <c r="BA632" s="133"/>
      <c r="BB632" s="133"/>
      <c r="BC632" s="132"/>
      <c r="BD632" s="132"/>
      <c r="BE632" s="132"/>
      <c r="BF632" s="132"/>
      <c r="BG632" s="132"/>
      <c r="BH632" s="132"/>
      <c r="BI632" s="132"/>
      <c r="BJ632" s="132"/>
      <c r="BK632" s="132"/>
      <c r="BL632" s="132"/>
      <c r="BM632" s="132"/>
      <c r="BN632" s="132"/>
      <c r="BO632" s="132"/>
      <c r="BP632" s="132"/>
      <c r="BQ632" s="132"/>
      <c r="BR632" s="132"/>
      <c r="BS632" s="132"/>
      <c r="BT632" s="132"/>
      <c r="BU632" s="132"/>
      <c r="BV632" s="132"/>
      <c r="BW632" s="132"/>
      <c r="BX632" s="132"/>
      <c r="BY632" s="132"/>
      <c r="BZ632" s="132"/>
      <c r="CA632" s="132"/>
      <c r="CB632" s="132"/>
      <c r="CC632" s="132"/>
      <c r="CD632" s="132"/>
      <c r="CE632" s="132"/>
      <c r="CF632" s="132"/>
    </row>
    <row r="633" spans="1:84" ht="15.75" customHeight="1">
      <c r="A633" s="134"/>
      <c r="B633" s="132"/>
      <c r="C633" s="132"/>
      <c r="D633" s="132"/>
      <c r="E633" s="132"/>
      <c r="F633" s="132"/>
      <c r="G633" s="133"/>
      <c r="H633" s="133"/>
      <c r="I633" s="133"/>
      <c r="J633" s="133"/>
      <c r="K633" s="133"/>
      <c r="L633" s="133"/>
      <c r="M633" s="133"/>
      <c r="N633" s="133"/>
      <c r="O633" s="133"/>
      <c r="P633" s="133"/>
      <c r="Q633" s="133"/>
      <c r="R633" s="133"/>
      <c r="S633" s="133"/>
      <c r="T633" s="133"/>
      <c r="U633" s="133"/>
      <c r="V633" s="133"/>
      <c r="W633" s="133"/>
      <c r="X633" s="133"/>
      <c r="Y633" s="133"/>
      <c r="Z633" s="133"/>
      <c r="AA633" s="133"/>
      <c r="AB633" s="133"/>
      <c r="AC633" s="133"/>
      <c r="AD633" s="133"/>
      <c r="AE633" s="133"/>
      <c r="AF633" s="133"/>
      <c r="AG633" s="133"/>
      <c r="AH633" s="133"/>
      <c r="AI633" s="133"/>
      <c r="AJ633" s="133"/>
      <c r="AK633" s="133"/>
      <c r="AL633" s="133"/>
      <c r="AM633" s="133"/>
      <c r="AN633" s="133"/>
      <c r="AO633" s="133"/>
      <c r="AP633" s="133"/>
      <c r="AQ633" s="133"/>
      <c r="AR633" s="133"/>
      <c r="AS633" s="133"/>
      <c r="AT633" s="133"/>
      <c r="AU633" s="133"/>
      <c r="AV633" s="133"/>
      <c r="AW633" s="133"/>
      <c r="AX633" s="133"/>
      <c r="AY633" s="133"/>
      <c r="AZ633" s="133"/>
      <c r="BA633" s="133"/>
      <c r="BB633" s="133"/>
      <c r="BC633" s="132"/>
      <c r="BD633" s="132"/>
      <c r="BE633" s="132"/>
      <c r="BF633" s="132"/>
      <c r="BG633" s="132"/>
      <c r="BH633" s="132"/>
      <c r="BI633" s="132"/>
      <c r="BJ633" s="132"/>
      <c r="BK633" s="132"/>
      <c r="BL633" s="132"/>
      <c r="BM633" s="132"/>
      <c r="BN633" s="132"/>
      <c r="BO633" s="132"/>
      <c r="BP633" s="132"/>
      <c r="BQ633" s="132"/>
      <c r="BR633" s="132"/>
      <c r="BS633" s="132"/>
      <c r="BT633" s="132"/>
      <c r="BU633" s="132"/>
      <c r="BV633" s="132"/>
      <c r="BW633" s="132"/>
      <c r="BX633" s="132"/>
      <c r="BY633" s="132"/>
      <c r="BZ633" s="132"/>
      <c r="CA633" s="132"/>
      <c r="CB633" s="132"/>
      <c r="CC633" s="132"/>
      <c r="CD633" s="132"/>
      <c r="CE633" s="132"/>
      <c r="CF633" s="132"/>
    </row>
    <row r="634" spans="1:84" ht="15.75" customHeight="1">
      <c r="A634" s="134"/>
      <c r="B634" s="132"/>
      <c r="C634" s="132"/>
      <c r="D634" s="132"/>
      <c r="E634" s="132"/>
      <c r="F634" s="132"/>
      <c r="G634" s="133"/>
      <c r="H634" s="133"/>
      <c r="I634" s="133"/>
      <c r="J634" s="133"/>
      <c r="K634" s="133"/>
      <c r="L634" s="133"/>
      <c r="M634" s="133"/>
      <c r="N634" s="133"/>
      <c r="O634" s="133"/>
      <c r="P634" s="133"/>
      <c r="Q634" s="133"/>
      <c r="R634" s="133"/>
      <c r="S634" s="133"/>
      <c r="T634" s="133"/>
      <c r="U634" s="133"/>
      <c r="V634" s="133"/>
      <c r="W634" s="133"/>
      <c r="X634" s="133"/>
      <c r="Y634" s="133"/>
      <c r="Z634" s="133"/>
      <c r="AA634" s="133"/>
      <c r="AB634" s="133"/>
      <c r="AC634" s="133"/>
      <c r="AD634" s="133"/>
      <c r="AE634" s="133"/>
      <c r="AF634" s="133"/>
      <c r="AG634" s="133"/>
      <c r="AH634" s="133"/>
      <c r="AI634" s="133"/>
      <c r="AJ634" s="133"/>
      <c r="AK634" s="133"/>
      <c r="AL634" s="133"/>
      <c r="AM634" s="133"/>
      <c r="AN634" s="133"/>
      <c r="AO634" s="133"/>
      <c r="AP634" s="133"/>
      <c r="AQ634" s="133"/>
      <c r="AR634" s="133"/>
      <c r="AS634" s="133"/>
      <c r="AT634" s="133"/>
      <c r="AU634" s="133"/>
      <c r="AV634" s="133"/>
      <c r="AW634" s="133"/>
      <c r="AX634" s="133"/>
      <c r="AY634" s="133"/>
      <c r="AZ634" s="133"/>
      <c r="BA634" s="133"/>
      <c r="BB634" s="133"/>
      <c r="BC634" s="132"/>
      <c r="BD634" s="132"/>
      <c r="BE634" s="132"/>
      <c r="BF634" s="132"/>
      <c r="BG634" s="132"/>
      <c r="BH634" s="132"/>
      <c r="BI634" s="132"/>
      <c r="BJ634" s="132"/>
      <c r="BK634" s="132"/>
      <c r="BL634" s="132"/>
      <c r="BM634" s="132"/>
      <c r="BN634" s="132"/>
      <c r="BO634" s="132"/>
      <c r="BP634" s="132"/>
      <c r="BQ634" s="132"/>
      <c r="BR634" s="132"/>
      <c r="BS634" s="132"/>
      <c r="BT634" s="132"/>
      <c r="BU634" s="132"/>
      <c r="BV634" s="132"/>
      <c r="BW634" s="132"/>
      <c r="BX634" s="132"/>
      <c r="BY634" s="132"/>
      <c r="BZ634" s="132"/>
      <c r="CA634" s="132"/>
      <c r="CB634" s="132"/>
      <c r="CC634" s="132"/>
      <c r="CD634" s="132"/>
      <c r="CE634" s="132"/>
      <c r="CF634" s="132"/>
    </row>
    <row r="635" spans="1:84" ht="15.75" customHeight="1">
      <c r="A635" s="134"/>
      <c r="B635" s="132"/>
      <c r="C635" s="132"/>
      <c r="D635" s="132"/>
      <c r="E635" s="132"/>
      <c r="F635" s="132"/>
      <c r="G635" s="133"/>
      <c r="H635" s="133"/>
      <c r="I635" s="133"/>
      <c r="J635" s="133"/>
      <c r="K635" s="133"/>
      <c r="L635" s="133"/>
      <c r="M635" s="133"/>
      <c r="N635" s="133"/>
      <c r="O635" s="133"/>
      <c r="P635" s="133"/>
      <c r="Q635" s="133"/>
      <c r="R635" s="133"/>
      <c r="S635" s="133"/>
      <c r="T635" s="133"/>
      <c r="U635" s="133"/>
      <c r="V635" s="133"/>
      <c r="W635" s="133"/>
      <c r="X635" s="133"/>
      <c r="Y635" s="133"/>
      <c r="Z635" s="133"/>
      <c r="AA635" s="133"/>
      <c r="AB635" s="133"/>
      <c r="AC635" s="133"/>
      <c r="AD635" s="133"/>
      <c r="AE635" s="133"/>
      <c r="AF635" s="133"/>
      <c r="AG635" s="133"/>
      <c r="AH635" s="133"/>
      <c r="AI635" s="133"/>
      <c r="AJ635" s="133"/>
      <c r="AK635" s="133"/>
      <c r="AL635" s="133"/>
      <c r="AM635" s="133"/>
      <c r="AN635" s="133"/>
      <c r="AO635" s="133"/>
      <c r="AP635" s="133"/>
      <c r="AQ635" s="133"/>
      <c r="AR635" s="133"/>
      <c r="AS635" s="133"/>
      <c r="AT635" s="133"/>
      <c r="AU635" s="133"/>
      <c r="AV635" s="133"/>
      <c r="AW635" s="133"/>
      <c r="AX635" s="133"/>
      <c r="AY635" s="133"/>
      <c r="AZ635" s="133"/>
      <c r="BA635" s="133"/>
      <c r="BB635" s="133"/>
      <c r="BC635" s="132"/>
      <c r="BD635" s="132"/>
      <c r="BE635" s="132"/>
      <c r="BF635" s="132"/>
      <c r="BG635" s="132"/>
      <c r="BH635" s="132"/>
      <c r="BI635" s="132"/>
      <c r="BJ635" s="132"/>
      <c r="BK635" s="132"/>
      <c r="BL635" s="132"/>
      <c r="BM635" s="132"/>
      <c r="BN635" s="132"/>
      <c r="BO635" s="132"/>
      <c r="BP635" s="132"/>
      <c r="BQ635" s="132"/>
      <c r="BR635" s="132"/>
      <c r="BS635" s="132"/>
      <c r="BT635" s="132"/>
      <c r="BU635" s="132"/>
      <c r="BV635" s="132"/>
      <c r="BW635" s="132"/>
      <c r="BX635" s="132"/>
      <c r="BY635" s="132"/>
      <c r="BZ635" s="132"/>
      <c r="CA635" s="132"/>
      <c r="CB635" s="132"/>
      <c r="CC635" s="132"/>
      <c r="CD635" s="132"/>
      <c r="CE635" s="132"/>
      <c r="CF635" s="132"/>
    </row>
    <row r="636" spans="1:84" ht="15.75" customHeight="1">
      <c r="A636" s="134"/>
      <c r="B636" s="132"/>
      <c r="C636" s="132"/>
      <c r="D636" s="132"/>
      <c r="E636" s="132"/>
      <c r="F636" s="132"/>
      <c r="G636" s="133"/>
      <c r="H636" s="133"/>
      <c r="I636" s="133"/>
      <c r="J636" s="133"/>
      <c r="K636" s="133"/>
      <c r="L636" s="133"/>
      <c r="M636" s="133"/>
      <c r="N636" s="133"/>
      <c r="O636" s="133"/>
      <c r="P636" s="133"/>
      <c r="Q636" s="133"/>
      <c r="R636" s="133"/>
      <c r="S636" s="133"/>
      <c r="T636" s="133"/>
      <c r="U636" s="133"/>
      <c r="V636" s="133"/>
      <c r="W636" s="133"/>
      <c r="X636" s="133"/>
      <c r="Y636" s="133"/>
      <c r="Z636" s="133"/>
      <c r="AA636" s="133"/>
      <c r="AB636" s="133"/>
      <c r="AC636" s="133"/>
      <c r="AD636" s="133"/>
      <c r="AE636" s="133"/>
      <c r="AF636" s="133"/>
      <c r="AG636" s="133"/>
      <c r="AH636" s="133"/>
      <c r="AI636" s="133"/>
      <c r="AJ636" s="133"/>
      <c r="AK636" s="133"/>
      <c r="AL636" s="133"/>
      <c r="AM636" s="133"/>
      <c r="AN636" s="133"/>
      <c r="AO636" s="133"/>
      <c r="AP636" s="133"/>
      <c r="AQ636" s="133"/>
      <c r="AR636" s="133"/>
      <c r="AS636" s="133"/>
      <c r="AT636" s="133"/>
      <c r="AU636" s="133"/>
      <c r="AV636" s="133"/>
      <c r="AW636" s="133"/>
      <c r="AX636" s="133"/>
      <c r="AY636" s="133"/>
      <c r="AZ636" s="133"/>
      <c r="BA636" s="133"/>
      <c r="BB636" s="133"/>
      <c r="BC636" s="132"/>
      <c r="BD636" s="132"/>
      <c r="BE636" s="132"/>
      <c r="BF636" s="132"/>
      <c r="BG636" s="132"/>
      <c r="BH636" s="132"/>
      <c r="BI636" s="132"/>
      <c r="BJ636" s="132"/>
      <c r="BK636" s="132"/>
      <c r="BL636" s="132"/>
      <c r="BM636" s="132"/>
      <c r="BN636" s="132"/>
      <c r="BO636" s="132"/>
      <c r="BP636" s="132"/>
      <c r="BQ636" s="132"/>
      <c r="BR636" s="132"/>
      <c r="BS636" s="132"/>
      <c r="BT636" s="132"/>
      <c r="BU636" s="132"/>
      <c r="BV636" s="132"/>
      <c r="BW636" s="132"/>
      <c r="BX636" s="132"/>
      <c r="BY636" s="132"/>
      <c r="BZ636" s="132"/>
      <c r="CA636" s="132"/>
      <c r="CB636" s="132"/>
      <c r="CC636" s="132"/>
      <c r="CD636" s="132"/>
      <c r="CE636" s="132"/>
      <c r="CF636" s="132"/>
    </row>
    <row r="637" spans="1:84" ht="15.75" customHeight="1">
      <c r="A637" s="134"/>
      <c r="B637" s="132"/>
      <c r="C637" s="132"/>
      <c r="D637" s="132"/>
      <c r="E637" s="132"/>
      <c r="F637" s="132"/>
      <c r="G637" s="133"/>
      <c r="H637" s="133"/>
      <c r="I637" s="133"/>
      <c r="J637" s="133"/>
      <c r="K637" s="133"/>
      <c r="L637" s="133"/>
      <c r="M637" s="133"/>
      <c r="N637" s="133"/>
      <c r="O637" s="133"/>
      <c r="P637" s="133"/>
      <c r="Q637" s="133"/>
      <c r="R637" s="133"/>
      <c r="S637" s="133"/>
      <c r="T637" s="133"/>
      <c r="U637" s="133"/>
      <c r="V637" s="133"/>
      <c r="W637" s="133"/>
      <c r="X637" s="133"/>
      <c r="Y637" s="133"/>
      <c r="Z637" s="133"/>
      <c r="AA637" s="133"/>
      <c r="AB637" s="133"/>
      <c r="AC637" s="133"/>
      <c r="AD637" s="133"/>
      <c r="AE637" s="133"/>
      <c r="AF637" s="133"/>
      <c r="AG637" s="133"/>
      <c r="AH637" s="133"/>
      <c r="AI637" s="133"/>
      <c r="AJ637" s="133"/>
      <c r="AK637" s="133"/>
      <c r="AL637" s="133"/>
      <c r="AM637" s="133"/>
      <c r="AN637" s="133"/>
      <c r="AO637" s="133"/>
      <c r="AP637" s="133"/>
      <c r="AQ637" s="133"/>
      <c r="AR637" s="133"/>
      <c r="AS637" s="133"/>
      <c r="AT637" s="133"/>
      <c r="AU637" s="133"/>
      <c r="AV637" s="133"/>
      <c r="AW637" s="133"/>
      <c r="AX637" s="133"/>
      <c r="AY637" s="133"/>
      <c r="AZ637" s="133"/>
      <c r="BA637" s="133"/>
      <c r="BB637" s="133"/>
      <c r="BC637" s="132"/>
      <c r="BD637" s="132"/>
      <c r="BE637" s="132"/>
      <c r="BF637" s="132"/>
      <c r="BG637" s="132"/>
      <c r="BH637" s="132"/>
      <c r="BI637" s="132"/>
      <c r="BJ637" s="132"/>
      <c r="BK637" s="132"/>
      <c r="BL637" s="132"/>
      <c r="BM637" s="132"/>
      <c r="BN637" s="132"/>
      <c r="BO637" s="132"/>
      <c r="BP637" s="132"/>
      <c r="BQ637" s="132"/>
      <c r="BR637" s="132"/>
      <c r="BS637" s="132"/>
      <c r="BT637" s="132"/>
      <c r="BU637" s="132"/>
      <c r="BV637" s="132"/>
      <c r="BW637" s="132"/>
      <c r="BX637" s="132"/>
      <c r="BY637" s="132"/>
      <c r="BZ637" s="132"/>
      <c r="CA637" s="132"/>
      <c r="CB637" s="132"/>
      <c r="CC637" s="132"/>
      <c r="CD637" s="132"/>
      <c r="CE637" s="132"/>
      <c r="CF637" s="132"/>
    </row>
    <row r="638" spans="1:84" ht="15.75" customHeight="1">
      <c r="A638" s="134"/>
      <c r="B638" s="132"/>
      <c r="C638" s="132"/>
      <c r="D638" s="132"/>
      <c r="E638" s="132"/>
      <c r="F638" s="132"/>
      <c r="G638" s="133"/>
      <c r="H638" s="133"/>
      <c r="I638" s="133"/>
      <c r="J638" s="133"/>
      <c r="K638" s="133"/>
      <c r="L638" s="133"/>
      <c r="M638" s="133"/>
      <c r="N638" s="133"/>
      <c r="O638" s="133"/>
      <c r="P638" s="133"/>
      <c r="Q638" s="133"/>
      <c r="R638" s="133"/>
      <c r="S638" s="133"/>
      <c r="T638" s="133"/>
      <c r="U638" s="133"/>
      <c r="V638" s="133"/>
      <c r="W638" s="133"/>
      <c r="X638" s="133"/>
      <c r="Y638" s="133"/>
      <c r="Z638" s="133"/>
      <c r="AA638" s="133"/>
      <c r="AB638" s="133"/>
      <c r="AC638" s="133"/>
      <c r="AD638" s="133"/>
      <c r="AE638" s="133"/>
      <c r="AF638" s="133"/>
      <c r="AG638" s="133"/>
      <c r="AH638" s="133"/>
      <c r="AI638" s="133"/>
      <c r="AJ638" s="133"/>
      <c r="AK638" s="133"/>
      <c r="AL638" s="133"/>
      <c r="AM638" s="133"/>
      <c r="AN638" s="133"/>
      <c r="AO638" s="133"/>
      <c r="AP638" s="133"/>
      <c r="AQ638" s="133"/>
      <c r="AR638" s="133"/>
      <c r="AS638" s="133"/>
      <c r="AT638" s="133"/>
      <c r="AU638" s="133"/>
      <c r="AV638" s="133"/>
      <c r="AW638" s="133"/>
      <c r="AX638" s="133"/>
      <c r="AY638" s="133"/>
      <c r="AZ638" s="133"/>
      <c r="BA638" s="133"/>
      <c r="BB638" s="133"/>
      <c r="BC638" s="132"/>
      <c r="BD638" s="132"/>
      <c r="BE638" s="132"/>
      <c r="BF638" s="132"/>
      <c r="BG638" s="132"/>
      <c r="BH638" s="132"/>
      <c r="BI638" s="132"/>
      <c r="BJ638" s="132"/>
      <c r="BK638" s="132"/>
      <c r="BL638" s="132"/>
      <c r="BM638" s="132"/>
      <c r="BN638" s="132"/>
      <c r="BO638" s="132"/>
      <c r="BP638" s="132"/>
      <c r="BQ638" s="132"/>
      <c r="BR638" s="132"/>
      <c r="BS638" s="132"/>
      <c r="BT638" s="132"/>
      <c r="BU638" s="132"/>
      <c r="BV638" s="132"/>
      <c r="BW638" s="132"/>
      <c r="BX638" s="132"/>
      <c r="BY638" s="132"/>
      <c r="BZ638" s="132"/>
      <c r="CA638" s="132"/>
      <c r="CB638" s="132"/>
      <c r="CC638" s="132"/>
      <c r="CD638" s="132"/>
      <c r="CE638" s="132"/>
      <c r="CF638" s="132"/>
    </row>
    <row r="639" spans="1:84" ht="15.75" customHeight="1">
      <c r="A639" s="134"/>
      <c r="B639" s="132"/>
      <c r="C639" s="132"/>
      <c r="D639" s="132"/>
      <c r="E639" s="132"/>
      <c r="F639" s="132"/>
      <c r="G639" s="133"/>
      <c r="H639" s="133"/>
      <c r="I639" s="133"/>
      <c r="J639" s="133"/>
      <c r="K639" s="133"/>
      <c r="L639" s="133"/>
      <c r="M639" s="133"/>
      <c r="N639" s="133"/>
      <c r="O639" s="133"/>
      <c r="P639" s="133"/>
      <c r="Q639" s="133"/>
      <c r="R639" s="133"/>
      <c r="S639" s="133"/>
      <c r="T639" s="133"/>
      <c r="U639" s="133"/>
      <c r="V639" s="133"/>
      <c r="W639" s="133"/>
      <c r="X639" s="133"/>
      <c r="Y639" s="133"/>
      <c r="Z639" s="133"/>
      <c r="AA639" s="133"/>
      <c r="AB639" s="133"/>
      <c r="AC639" s="133"/>
      <c r="AD639" s="133"/>
      <c r="AE639" s="133"/>
      <c r="AF639" s="133"/>
      <c r="AG639" s="133"/>
      <c r="AH639" s="133"/>
      <c r="AI639" s="133"/>
      <c r="AJ639" s="133"/>
      <c r="AK639" s="133"/>
      <c r="AL639" s="133"/>
      <c r="AM639" s="133"/>
      <c r="AN639" s="133"/>
      <c r="AO639" s="133"/>
      <c r="AP639" s="133"/>
      <c r="AQ639" s="133"/>
      <c r="AR639" s="133"/>
      <c r="AS639" s="133"/>
      <c r="AT639" s="133"/>
      <c r="AU639" s="133"/>
      <c r="AV639" s="133"/>
      <c r="AW639" s="133"/>
      <c r="AX639" s="133"/>
      <c r="AY639" s="133"/>
      <c r="AZ639" s="133"/>
      <c r="BA639" s="133"/>
      <c r="BB639" s="133"/>
      <c r="BC639" s="132"/>
      <c r="BD639" s="132"/>
      <c r="BE639" s="132"/>
      <c r="BF639" s="132"/>
      <c r="BG639" s="132"/>
      <c r="BH639" s="132"/>
      <c r="BI639" s="132"/>
      <c r="BJ639" s="132"/>
      <c r="BK639" s="132"/>
      <c r="BL639" s="132"/>
      <c r="BM639" s="132"/>
      <c r="BN639" s="132"/>
      <c r="BO639" s="132"/>
      <c r="BP639" s="132"/>
      <c r="BQ639" s="132"/>
      <c r="BR639" s="132"/>
      <c r="BS639" s="132"/>
      <c r="BT639" s="132"/>
      <c r="BU639" s="132"/>
      <c r="BV639" s="132"/>
      <c r="BW639" s="132"/>
      <c r="BX639" s="132"/>
      <c r="BY639" s="132"/>
      <c r="BZ639" s="132"/>
      <c r="CA639" s="132"/>
      <c r="CB639" s="132"/>
      <c r="CC639" s="132"/>
      <c r="CD639" s="132"/>
      <c r="CE639" s="132"/>
      <c r="CF639" s="132"/>
    </row>
    <row r="640" spans="1:84" ht="15.75" customHeight="1">
      <c r="A640" s="134"/>
      <c r="B640" s="132"/>
      <c r="C640" s="132"/>
      <c r="D640" s="132"/>
      <c r="E640" s="132"/>
      <c r="F640" s="132"/>
      <c r="G640" s="133"/>
      <c r="H640" s="133"/>
      <c r="I640" s="133"/>
      <c r="J640" s="133"/>
      <c r="K640" s="133"/>
      <c r="L640" s="133"/>
      <c r="M640" s="133"/>
      <c r="N640" s="133"/>
      <c r="O640" s="133"/>
      <c r="P640" s="133"/>
      <c r="Q640" s="133"/>
      <c r="R640" s="133"/>
      <c r="S640" s="133"/>
      <c r="T640" s="133"/>
      <c r="U640" s="133"/>
      <c r="V640" s="133"/>
      <c r="W640" s="133"/>
      <c r="X640" s="133"/>
      <c r="Y640" s="133"/>
      <c r="Z640" s="133"/>
      <c r="AA640" s="133"/>
      <c r="AB640" s="133"/>
      <c r="AC640" s="133"/>
      <c r="AD640" s="133"/>
      <c r="AE640" s="133"/>
      <c r="AF640" s="133"/>
      <c r="AG640" s="133"/>
      <c r="AH640" s="133"/>
      <c r="AI640" s="133"/>
      <c r="AJ640" s="133"/>
      <c r="AK640" s="133"/>
      <c r="AL640" s="133"/>
      <c r="AM640" s="133"/>
      <c r="AN640" s="133"/>
      <c r="AO640" s="133"/>
      <c r="AP640" s="133"/>
      <c r="AQ640" s="133"/>
      <c r="AR640" s="133"/>
      <c r="AS640" s="133"/>
      <c r="AT640" s="133"/>
      <c r="AU640" s="133"/>
      <c r="AV640" s="133"/>
      <c r="AW640" s="133"/>
      <c r="AX640" s="133"/>
      <c r="AY640" s="133"/>
      <c r="AZ640" s="133"/>
      <c r="BA640" s="133"/>
      <c r="BB640" s="133"/>
      <c r="BC640" s="132"/>
      <c r="BD640" s="132"/>
      <c r="BE640" s="132"/>
      <c r="BF640" s="132"/>
      <c r="BG640" s="132"/>
      <c r="BH640" s="132"/>
      <c r="BI640" s="132"/>
      <c r="BJ640" s="132"/>
      <c r="BK640" s="132"/>
      <c r="BL640" s="132"/>
      <c r="BM640" s="132"/>
      <c r="BN640" s="132"/>
      <c r="BO640" s="132"/>
      <c r="BP640" s="132"/>
      <c r="BQ640" s="132"/>
      <c r="BR640" s="132"/>
      <c r="BS640" s="132"/>
      <c r="BT640" s="132"/>
      <c r="BU640" s="132"/>
      <c r="BV640" s="132"/>
      <c r="BW640" s="132"/>
      <c r="BX640" s="132"/>
      <c r="BY640" s="132"/>
      <c r="BZ640" s="132"/>
      <c r="CA640" s="132"/>
      <c r="CB640" s="132"/>
      <c r="CC640" s="132"/>
      <c r="CD640" s="132"/>
      <c r="CE640" s="132"/>
      <c r="CF640" s="132"/>
    </row>
    <row r="641" spans="1:84" ht="15.75" customHeight="1">
      <c r="A641" s="134"/>
      <c r="B641" s="132"/>
      <c r="C641" s="132"/>
      <c r="D641" s="132"/>
      <c r="E641" s="132"/>
      <c r="F641" s="132"/>
      <c r="G641" s="133"/>
      <c r="H641" s="133"/>
      <c r="I641" s="133"/>
      <c r="J641" s="133"/>
      <c r="K641" s="133"/>
      <c r="L641" s="133"/>
      <c r="M641" s="133"/>
      <c r="N641" s="133"/>
      <c r="O641" s="133"/>
      <c r="P641" s="133"/>
      <c r="Q641" s="133"/>
      <c r="R641" s="133"/>
      <c r="S641" s="133"/>
      <c r="T641" s="133"/>
      <c r="U641" s="133"/>
      <c r="V641" s="133"/>
      <c r="W641" s="133"/>
      <c r="X641" s="133"/>
      <c r="Y641" s="133"/>
      <c r="Z641" s="133"/>
      <c r="AA641" s="133"/>
      <c r="AB641" s="133"/>
      <c r="AC641" s="133"/>
      <c r="AD641" s="133"/>
      <c r="AE641" s="133"/>
      <c r="AF641" s="133"/>
      <c r="AG641" s="133"/>
      <c r="AH641" s="133"/>
      <c r="AI641" s="133"/>
      <c r="AJ641" s="133"/>
      <c r="AK641" s="133"/>
      <c r="AL641" s="133"/>
      <c r="AM641" s="133"/>
      <c r="AN641" s="133"/>
      <c r="AO641" s="133"/>
      <c r="AP641" s="133"/>
      <c r="AQ641" s="133"/>
      <c r="AR641" s="133"/>
      <c r="AS641" s="133"/>
      <c r="AT641" s="133"/>
      <c r="AU641" s="133"/>
      <c r="AV641" s="133"/>
      <c r="AW641" s="133"/>
      <c r="AX641" s="133"/>
      <c r="AY641" s="133"/>
      <c r="AZ641" s="133"/>
      <c r="BA641" s="133"/>
      <c r="BB641" s="133"/>
      <c r="BC641" s="132"/>
      <c r="BD641" s="132"/>
      <c r="BE641" s="132"/>
      <c r="BF641" s="132"/>
      <c r="BG641" s="132"/>
      <c r="BH641" s="132"/>
      <c r="BI641" s="132"/>
      <c r="BJ641" s="132"/>
      <c r="BK641" s="132"/>
      <c r="BL641" s="132"/>
      <c r="BM641" s="132"/>
      <c r="BN641" s="132"/>
      <c r="BO641" s="132"/>
      <c r="BP641" s="132"/>
      <c r="BQ641" s="132"/>
      <c r="BR641" s="132"/>
      <c r="BS641" s="132"/>
      <c r="BT641" s="132"/>
      <c r="BU641" s="132"/>
      <c r="BV641" s="132"/>
      <c r="BW641" s="132"/>
      <c r="BX641" s="132"/>
      <c r="BY641" s="132"/>
      <c r="BZ641" s="132"/>
      <c r="CA641" s="132"/>
      <c r="CB641" s="132"/>
      <c r="CC641" s="132"/>
      <c r="CD641" s="132"/>
      <c r="CE641" s="132"/>
      <c r="CF641" s="132"/>
    </row>
    <row r="642" spans="1:84" ht="15.75" customHeight="1">
      <c r="A642" s="134"/>
      <c r="B642" s="132"/>
      <c r="C642" s="132"/>
      <c r="D642" s="132"/>
      <c r="E642" s="132"/>
      <c r="F642" s="132"/>
      <c r="G642" s="133"/>
      <c r="H642" s="133"/>
      <c r="I642" s="133"/>
      <c r="J642" s="133"/>
      <c r="K642" s="133"/>
      <c r="L642" s="133"/>
      <c r="M642" s="133"/>
      <c r="N642" s="133"/>
      <c r="O642" s="133"/>
      <c r="P642" s="133"/>
      <c r="Q642" s="133"/>
      <c r="R642" s="133"/>
      <c r="S642" s="133"/>
      <c r="T642" s="133"/>
      <c r="U642" s="133"/>
      <c r="V642" s="133"/>
      <c r="W642" s="133"/>
      <c r="X642" s="133"/>
      <c r="Y642" s="133"/>
      <c r="Z642" s="133"/>
      <c r="AA642" s="133"/>
      <c r="AB642" s="133"/>
      <c r="AC642" s="133"/>
      <c r="AD642" s="133"/>
      <c r="AE642" s="133"/>
      <c r="AF642" s="133"/>
      <c r="AG642" s="133"/>
      <c r="AH642" s="133"/>
      <c r="AI642" s="133"/>
      <c r="AJ642" s="133"/>
      <c r="AK642" s="133"/>
      <c r="AL642" s="133"/>
      <c r="AM642" s="133"/>
      <c r="AN642" s="133"/>
      <c r="AO642" s="133"/>
      <c r="AP642" s="133"/>
      <c r="AQ642" s="133"/>
      <c r="AR642" s="133"/>
      <c r="AS642" s="133"/>
      <c r="AT642" s="133"/>
      <c r="AU642" s="133"/>
      <c r="AV642" s="133"/>
      <c r="AW642" s="133"/>
      <c r="AX642" s="133"/>
      <c r="AY642" s="133"/>
      <c r="AZ642" s="133"/>
      <c r="BA642" s="133"/>
      <c r="BB642" s="133"/>
      <c r="BC642" s="132"/>
      <c r="BD642" s="132"/>
      <c r="BE642" s="132"/>
      <c r="BF642" s="132"/>
      <c r="BG642" s="132"/>
      <c r="BH642" s="132"/>
      <c r="BI642" s="132"/>
      <c r="BJ642" s="132"/>
      <c r="BK642" s="132"/>
      <c r="BL642" s="132"/>
      <c r="BM642" s="132"/>
      <c r="BN642" s="132"/>
      <c r="BO642" s="132"/>
      <c r="BP642" s="132"/>
      <c r="BQ642" s="132"/>
      <c r="BR642" s="132"/>
      <c r="BS642" s="132"/>
      <c r="BT642" s="132"/>
      <c r="BU642" s="132"/>
      <c r="BV642" s="132"/>
      <c r="BW642" s="132"/>
      <c r="BX642" s="132"/>
      <c r="BY642" s="132"/>
      <c r="BZ642" s="132"/>
      <c r="CA642" s="132"/>
      <c r="CB642" s="132"/>
      <c r="CC642" s="132"/>
      <c r="CD642" s="132"/>
      <c r="CE642" s="132"/>
      <c r="CF642" s="132"/>
    </row>
    <row r="643" spans="1:84" ht="15.75" customHeight="1">
      <c r="A643" s="134"/>
      <c r="B643" s="132"/>
      <c r="C643" s="132"/>
      <c r="D643" s="132"/>
      <c r="E643" s="132"/>
      <c r="F643" s="132"/>
      <c r="G643" s="133"/>
      <c r="H643" s="133"/>
      <c r="I643" s="133"/>
      <c r="J643" s="133"/>
      <c r="K643" s="133"/>
      <c r="L643" s="133"/>
      <c r="M643" s="133"/>
      <c r="N643" s="133"/>
      <c r="O643" s="133"/>
      <c r="P643" s="133"/>
      <c r="Q643" s="133"/>
      <c r="R643" s="133"/>
      <c r="S643" s="133"/>
      <c r="T643" s="133"/>
      <c r="U643" s="133"/>
      <c r="V643" s="133"/>
      <c r="W643" s="133"/>
      <c r="X643" s="133"/>
      <c r="Y643" s="133"/>
      <c r="Z643" s="133"/>
      <c r="AA643" s="133"/>
      <c r="AB643" s="133"/>
      <c r="AC643" s="133"/>
      <c r="AD643" s="133"/>
      <c r="AE643" s="133"/>
      <c r="AF643" s="133"/>
      <c r="AG643" s="133"/>
      <c r="AH643" s="133"/>
      <c r="AI643" s="133"/>
      <c r="AJ643" s="133"/>
      <c r="AK643" s="133"/>
      <c r="AL643" s="133"/>
      <c r="AM643" s="133"/>
      <c r="AN643" s="133"/>
      <c r="AO643" s="133"/>
      <c r="AP643" s="133"/>
      <c r="AQ643" s="133"/>
      <c r="AR643" s="133"/>
      <c r="AS643" s="133"/>
      <c r="AT643" s="133"/>
      <c r="AU643" s="133"/>
      <c r="AV643" s="133"/>
      <c r="AW643" s="133"/>
      <c r="AX643" s="133"/>
      <c r="AY643" s="133"/>
      <c r="AZ643" s="133"/>
      <c r="BA643" s="133"/>
      <c r="BB643" s="133"/>
      <c r="BC643" s="132"/>
      <c r="BD643" s="132"/>
      <c r="BE643" s="132"/>
      <c r="BF643" s="132"/>
      <c r="BG643" s="132"/>
      <c r="BH643" s="132"/>
      <c r="BI643" s="132"/>
      <c r="BJ643" s="132"/>
      <c r="BK643" s="132"/>
      <c r="BL643" s="132"/>
      <c r="BM643" s="132"/>
      <c r="BN643" s="132"/>
      <c r="BO643" s="132"/>
      <c r="BP643" s="132"/>
      <c r="BQ643" s="132"/>
      <c r="BR643" s="132"/>
      <c r="BS643" s="132"/>
      <c r="BT643" s="132"/>
      <c r="BU643" s="132"/>
      <c r="BV643" s="132"/>
      <c r="BW643" s="132"/>
      <c r="BX643" s="132"/>
      <c r="BY643" s="132"/>
      <c r="BZ643" s="132"/>
      <c r="CA643" s="132"/>
      <c r="CB643" s="132"/>
      <c r="CC643" s="132"/>
      <c r="CD643" s="132"/>
      <c r="CE643" s="132"/>
      <c r="CF643" s="132"/>
    </row>
    <row r="644" spans="1:84" ht="15.75" customHeight="1">
      <c r="A644" s="134"/>
      <c r="B644" s="132"/>
      <c r="C644" s="132"/>
      <c r="D644" s="132"/>
      <c r="E644" s="132"/>
      <c r="F644" s="132"/>
      <c r="G644" s="133"/>
      <c r="H644" s="133"/>
      <c r="I644" s="133"/>
      <c r="J644" s="133"/>
      <c r="K644" s="133"/>
      <c r="L644" s="133"/>
      <c r="M644" s="133"/>
      <c r="N644" s="133"/>
      <c r="O644" s="133"/>
      <c r="P644" s="133"/>
      <c r="Q644" s="133"/>
      <c r="R644" s="133"/>
      <c r="S644" s="133"/>
      <c r="T644" s="133"/>
      <c r="U644" s="133"/>
      <c r="V644" s="133"/>
      <c r="W644" s="133"/>
      <c r="X644" s="133"/>
      <c r="Y644" s="133"/>
      <c r="Z644" s="133"/>
      <c r="AA644" s="133"/>
      <c r="AB644" s="133"/>
      <c r="AC644" s="133"/>
      <c r="AD644" s="133"/>
      <c r="AE644" s="133"/>
      <c r="AF644" s="133"/>
      <c r="AG644" s="133"/>
      <c r="AH644" s="133"/>
      <c r="AI644" s="133"/>
      <c r="AJ644" s="133"/>
      <c r="AK644" s="133"/>
      <c r="AL644" s="133"/>
      <c r="AM644" s="133"/>
      <c r="AN644" s="133"/>
      <c r="AO644" s="133"/>
      <c r="AP644" s="133"/>
      <c r="AQ644" s="133"/>
      <c r="AR644" s="133"/>
      <c r="AS644" s="133"/>
      <c r="AT644" s="133"/>
      <c r="AU644" s="133"/>
      <c r="AV644" s="133"/>
      <c r="AW644" s="133"/>
      <c r="AX644" s="133"/>
      <c r="AY644" s="133"/>
      <c r="AZ644" s="133"/>
      <c r="BA644" s="133"/>
      <c r="BB644" s="133"/>
      <c r="BC644" s="132"/>
      <c r="BD644" s="132"/>
      <c r="BE644" s="132"/>
      <c r="BF644" s="132"/>
      <c r="BG644" s="132"/>
      <c r="BH644" s="132"/>
      <c r="BI644" s="132"/>
      <c r="BJ644" s="132"/>
      <c r="BK644" s="132"/>
      <c r="BL644" s="132"/>
      <c r="BM644" s="132"/>
      <c r="BN644" s="132"/>
      <c r="BO644" s="132"/>
      <c r="BP644" s="132"/>
      <c r="BQ644" s="132"/>
      <c r="BR644" s="132"/>
      <c r="BS644" s="132"/>
      <c r="BT644" s="132"/>
      <c r="BU644" s="132"/>
      <c r="BV644" s="132"/>
      <c r="BW644" s="132"/>
      <c r="BX644" s="132"/>
      <c r="BY644" s="132"/>
      <c r="BZ644" s="132"/>
      <c r="CA644" s="132"/>
      <c r="CB644" s="132"/>
      <c r="CC644" s="132"/>
      <c r="CD644" s="132"/>
      <c r="CE644" s="132"/>
      <c r="CF644" s="132"/>
    </row>
    <row r="645" spans="1:84" ht="15.75" customHeight="1">
      <c r="A645" s="134"/>
      <c r="B645" s="132"/>
      <c r="C645" s="132"/>
      <c r="D645" s="132"/>
      <c r="E645" s="132"/>
      <c r="F645" s="132"/>
      <c r="G645" s="133"/>
      <c r="H645" s="133"/>
      <c r="I645" s="133"/>
      <c r="J645" s="133"/>
      <c r="K645" s="133"/>
      <c r="L645" s="133"/>
      <c r="M645" s="133"/>
      <c r="N645" s="133"/>
      <c r="O645" s="133"/>
      <c r="P645" s="133"/>
      <c r="Q645" s="133"/>
      <c r="R645" s="133"/>
      <c r="S645" s="133"/>
      <c r="T645" s="133"/>
      <c r="U645" s="133"/>
      <c r="V645" s="133"/>
      <c r="W645" s="133"/>
      <c r="X645" s="133"/>
      <c r="Y645" s="133"/>
      <c r="Z645" s="133"/>
      <c r="AA645" s="133"/>
      <c r="AB645" s="133"/>
      <c r="AC645" s="133"/>
      <c r="AD645" s="133"/>
      <c r="AE645" s="133"/>
      <c r="AF645" s="133"/>
      <c r="AG645" s="133"/>
      <c r="AH645" s="133"/>
      <c r="AI645" s="133"/>
      <c r="AJ645" s="133"/>
      <c r="AK645" s="133"/>
      <c r="AL645" s="133"/>
      <c r="AM645" s="133"/>
      <c r="AN645" s="133"/>
      <c r="AO645" s="133"/>
      <c r="AP645" s="133"/>
      <c r="AQ645" s="133"/>
      <c r="AR645" s="133"/>
      <c r="AS645" s="133"/>
      <c r="AT645" s="133"/>
      <c r="AU645" s="133"/>
      <c r="AV645" s="133"/>
      <c r="AW645" s="133"/>
      <c r="AX645" s="133"/>
      <c r="AY645" s="133"/>
      <c r="AZ645" s="133"/>
      <c r="BA645" s="133"/>
      <c r="BB645" s="133"/>
      <c r="BC645" s="132"/>
      <c r="BD645" s="132"/>
      <c r="BE645" s="132"/>
      <c r="BF645" s="132"/>
      <c r="BG645" s="132"/>
      <c r="BH645" s="132"/>
      <c r="BI645" s="132"/>
      <c r="BJ645" s="132"/>
      <c r="BK645" s="132"/>
      <c r="BL645" s="132"/>
      <c r="BM645" s="132"/>
      <c r="BN645" s="132"/>
      <c r="BO645" s="132"/>
      <c r="BP645" s="132"/>
      <c r="BQ645" s="132"/>
      <c r="BR645" s="132"/>
      <c r="BS645" s="132"/>
      <c r="BT645" s="132"/>
      <c r="BU645" s="132"/>
      <c r="BV645" s="132"/>
      <c r="BW645" s="132"/>
      <c r="BX645" s="132"/>
      <c r="BY645" s="132"/>
      <c r="BZ645" s="132"/>
      <c r="CA645" s="132"/>
      <c r="CB645" s="132"/>
      <c r="CC645" s="132"/>
      <c r="CD645" s="132"/>
      <c r="CE645" s="132"/>
      <c r="CF645" s="132"/>
    </row>
    <row r="646" spans="1:84" ht="15.75" customHeight="1">
      <c r="A646" s="134"/>
      <c r="B646" s="132"/>
      <c r="C646" s="132"/>
      <c r="D646" s="132"/>
      <c r="E646" s="132"/>
      <c r="F646" s="132"/>
      <c r="G646" s="133"/>
      <c r="H646" s="133"/>
      <c r="I646" s="133"/>
      <c r="J646" s="133"/>
      <c r="K646" s="133"/>
      <c r="L646" s="133"/>
      <c r="M646" s="133"/>
      <c r="N646" s="133"/>
      <c r="O646" s="133"/>
      <c r="P646" s="133"/>
      <c r="Q646" s="133"/>
      <c r="R646" s="133"/>
      <c r="S646" s="133"/>
      <c r="T646" s="133"/>
      <c r="U646" s="133"/>
      <c r="V646" s="133"/>
      <c r="W646" s="133"/>
      <c r="X646" s="133"/>
      <c r="Y646" s="133"/>
      <c r="Z646" s="133"/>
      <c r="AA646" s="133"/>
      <c r="AB646" s="133"/>
      <c r="AC646" s="133"/>
      <c r="AD646" s="133"/>
      <c r="AE646" s="133"/>
      <c r="AF646" s="133"/>
      <c r="AG646" s="133"/>
      <c r="AH646" s="133"/>
      <c r="AI646" s="133"/>
      <c r="AJ646" s="133"/>
      <c r="AK646" s="133"/>
      <c r="AL646" s="133"/>
      <c r="AM646" s="133"/>
      <c r="AN646" s="133"/>
      <c r="AO646" s="133"/>
      <c r="AP646" s="133"/>
      <c r="AQ646" s="133"/>
      <c r="AR646" s="133"/>
      <c r="AS646" s="133"/>
      <c r="AT646" s="133"/>
      <c r="AU646" s="133"/>
      <c r="AV646" s="133"/>
      <c r="AW646" s="133"/>
      <c r="AX646" s="133"/>
      <c r="AY646" s="133"/>
      <c r="AZ646" s="133"/>
      <c r="BA646" s="133"/>
      <c r="BB646" s="133"/>
      <c r="BC646" s="132"/>
      <c r="BD646" s="132"/>
      <c r="BE646" s="132"/>
      <c r="BF646" s="132"/>
      <c r="BG646" s="132"/>
      <c r="BH646" s="132"/>
      <c r="BI646" s="132"/>
      <c r="BJ646" s="132"/>
      <c r="BK646" s="132"/>
      <c r="BL646" s="132"/>
      <c r="BM646" s="132"/>
      <c r="BN646" s="132"/>
      <c r="BO646" s="132"/>
      <c r="BP646" s="132"/>
      <c r="BQ646" s="132"/>
      <c r="BR646" s="132"/>
      <c r="BS646" s="132"/>
      <c r="BT646" s="132"/>
      <c r="BU646" s="132"/>
      <c r="BV646" s="132"/>
      <c r="BW646" s="132"/>
      <c r="BX646" s="132"/>
      <c r="BY646" s="132"/>
      <c r="BZ646" s="132"/>
      <c r="CA646" s="132"/>
      <c r="CB646" s="132"/>
      <c r="CC646" s="132"/>
      <c r="CD646" s="132"/>
      <c r="CE646" s="132"/>
      <c r="CF646" s="132"/>
    </row>
    <row r="647" spans="1:84" ht="15.75" customHeight="1">
      <c r="A647" s="134"/>
      <c r="B647" s="132"/>
      <c r="C647" s="132"/>
      <c r="D647" s="132"/>
      <c r="E647" s="132"/>
      <c r="F647" s="132"/>
      <c r="G647" s="133"/>
      <c r="H647" s="133"/>
      <c r="I647" s="133"/>
      <c r="J647" s="133"/>
      <c r="K647" s="133"/>
      <c r="L647" s="133"/>
      <c r="M647" s="133"/>
      <c r="N647" s="133"/>
      <c r="O647" s="133"/>
      <c r="P647" s="133"/>
      <c r="Q647" s="133"/>
      <c r="R647" s="133"/>
      <c r="S647" s="133"/>
      <c r="T647" s="133"/>
      <c r="U647" s="133"/>
      <c r="V647" s="133"/>
      <c r="W647" s="133"/>
      <c r="X647" s="133"/>
      <c r="Y647" s="133"/>
      <c r="Z647" s="133"/>
      <c r="AA647" s="133"/>
      <c r="AB647" s="133"/>
      <c r="AC647" s="133"/>
      <c r="AD647" s="133"/>
      <c r="AE647" s="133"/>
      <c r="AF647" s="133"/>
      <c r="AG647" s="133"/>
      <c r="AH647" s="133"/>
      <c r="AI647" s="133"/>
      <c r="AJ647" s="133"/>
      <c r="AK647" s="133"/>
      <c r="AL647" s="133"/>
      <c r="AM647" s="133"/>
      <c r="AN647" s="133"/>
      <c r="AO647" s="133"/>
      <c r="AP647" s="133"/>
      <c r="AQ647" s="133"/>
      <c r="AR647" s="133"/>
      <c r="AS647" s="133"/>
      <c r="AT647" s="133"/>
      <c r="AU647" s="133"/>
      <c r="AV647" s="133"/>
      <c r="AW647" s="133"/>
      <c r="AX647" s="133"/>
      <c r="AY647" s="133"/>
      <c r="AZ647" s="133"/>
      <c r="BA647" s="133"/>
      <c r="BB647" s="133"/>
      <c r="BC647" s="132"/>
      <c r="BD647" s="132"/>
      <c r="BE647" s="132"/>
      <c r="BF647" s="132"/>
      <c r="BG647" s="132"/>
      <c r="BH647" s="132"/>
      <c r="BI647" s="132"/>
      <c r="BJ647" s="132"/>
      <c r="BK647" s="132"/>
      <c r="BL647" s="132"/>
      <c r="BM647" s="132"/>
      <c r="BN647" s="132"/>
      <c r="BO647" s="132"/>
      <c r="BP647" s="132"/>
      <c r="BQ647" s="132"/>
      <c r="BR647" s="132"/>
      <c r="BS647" s="132"/>
      <c r="BT647" s="132"/>
      <c r="BU647" s="132"/>
      <c r="BV647" s="132"/>
      <c r="BW647" s="132"/>
      <c r="BX647" s="132"/>
      <c r="BY647" s="132"/>
      <c r="BZ647" s="132"/>
      <c r="CA647" s="132"/>
      <c r="CB647" s="132"/>
      <c r="CC647" s="132"/>
      <c r="CD647" s="132"/>
      <c r="CE647" s="132"/>
      <c r="CF647" s="132"/>
    </row>
    <row r="648" spans="1:84" ht="15.75" customHeight="1">
      <c r="A648" s="134"/>
      <c r="B648" s="132"/>
      <c r="C648" s="132"/>
      <c r="D648" s="132"/>
      <c r="E648" s="132"/>
      <c r="F648" s="132"/>
      <c r="G648" s="133"/>
      <c r="H648" s="133"/>
      <c r="I648" s="133"/>
      <c r="J648" s="133"/>
      <c r="K648" s="133"/>
      <c r="L648" s="133"/>
      <c r="M648" s="133"/>
      <c r="N648" s="133"/>
      <c r="O648" s="133"/>
      <c r="P648" s="133"/>
      <c r="Q648" s="133"/>
      <c r="R648" s="133"/>
      <c r="S648" s="133"/>
      <c r="T648" s="133"/>
      <c r="U648" s="133"/>
      <c r="V648" s="133"/>
      <c r="W648" s="133"/>
      <c r="X648" s="133"/>
      <c r="Y648" s="133"/>
      <c r="Z648" s="133"/>
      <c r="AA648" s="133"/>
      <c r="AB648" s="133"/>
      <c r="AC648" s="133"/>
      <c r="AD648" s="133"/>
      <c r="AE648" s="133"/>
      <c r="AF648" s="133"/>
      <c r="AG648" s="133"/>
      <c r="AH648" s="133"/>
      <c r="AI648" s="133"/>
      <c r="AJ648" s="133"/>
      <c r="AK648" s="133"/>
      <c r="AL648" s="133"/>
      <c r="AM648" s="133"/>
      <c r="AN648" s="133"/>
      <c r="AO648" s="133"/>
      <c r="AP648" s="133"/>
      <c r="AQ648" s="133"/>
      <c r="AR648" s="133"/>
      <c r="AS648" s="133"/>
      <c r="AT648" s="133"/>
      <c r="AU648" s="133"/>
      <c r="AV648" s="133"/>
      <c r="AW648" s="133"/>
      <c r="AX648" s="133"/>
      <c r="AY648" s="133"/>
      <c r="AZ648" s="133"/>
      <c r="BA648" s="133"/>
      <c r="BB648" s="133"/>
      <c r="BC648" s="132"/>
      <c r="BD648" s="132"/>
      <c r="BE648" s="132"/>
      <c r="BF648" s="132"/>
      <c r="BG648" s="132"/>
      <c r="BH648" s="132"/>
      <c r="BI648" s="132"/>
      <c r="BJ648" s="132"/>
      <c r="BK648" s="132"/>
      <c r="BL648" s="132"/>
      <c r="BM648" s="132"/>
      <c r="BN648" s="132"/>
      <c r="BO648" s="132"/>
      <c r="BP648" s="132"/>
      <c r="BQ648" s="132"/>
      <c r="BR648" s="132"/>
      <c r="BS648" s="132"/>
      <c r="BT648" s="132"/>
      <c r="BU648" s="132"/>
      <c r="BV648" s="132"/>
      <c r="BW648" s="132"/>
      <c r="BX648" s="132"/>
      <c r="BY648" s="132"/>
      <c r="BZ648" s="132"/>
      <c r="CA648" s="132"/>
      <c r="CB648" s="132"/>
      <c r="CC648" s="132"/>
      <c r="CD648" s="132"/>
      <c r="CE648" s="132"/>
      <c r="CF648" s="132"/>
    </row>
    <row r="649" spans="1:84" ht="15.75" customHeight="1">
      <c r="A649" s="134"/>
      <c r="B649" s="132"/>
      <c r="C649" s="132"/>
      <c r="D649" s="132"/>
      <c r="E649" s="132"/>
      <c r="F649" s="132"/>
      <c r="G649" s="133"/>
      <c r="H649" s="133"/>
      <c r="I649" s="133"/>
      <c r="J649" s="133"/>
      <c r="K649" s="133"/>
      <c r="L649" s="133"/>
      <c r="M649" s="133"/>
      <c r="N649" s="133"/>
      <c r="O649" s="133"/>
      <c r="P649" s="133"/>
      <c r="Q649" s="133"/>
      <c r="R649" s="133"/>
      <c r="S649" s="133"/>
      <c r="T649" s="133"/>
      <c r="U649" s="133"/>
      <c r="V649" s="133"/>
      <c r="W649" s="133"/>
      <c r="X649" s="133"/>
      <c r="Y649" s="133"/>
      <c r="Z649" s="133"/>
      <c r="AA649" s="133"/>
      <c r="AB649" s="133"/>
      <c r="AC649" s="133"/>
      <c r="AD649" s="133"/>
      <c r="AE649" s="133"/>
      <c r="AF649" s="133"/>
      <c r="AG649" s="133"/>
      <c r="AH649" s="133"/>
      <c r="AI649" s="133"/>
      <c r="AJ649" s="133"/>
      <c r="AK649" s="133"/>
      <c r="AL649" s="133"/>
      <c r="AM649" s="133"/>
      <c r="AN649" s="133"/>
      <c r="AO649" s="133"/>
      <c r="AP649" s="133"/>
      <c r="AQ649" s="133"/>
      <c r="AR649" s="133"/>
      <c r="AS649" s="133"/>
      <c r="AT649" s="133"/>
      <c r="AU649" s="133"/>
      <c r="AV649" s="133"/>
      <c r="AW649" s="133"/>
      <c r="AX649" s="133"/>
      <c r="AY649" s="133"/>
      <c r="AZ649" s="133"/>
      <c r="BA649" s="133"/>
      <c r="BB649" s="133"/>
      <c r="BC649" s="132"/>
      <c r="BD649" s="132"/>
      <c r="BE649" s="132"/>
      <c r="BF649" s="132"/>
      <c r="BG649" s="132"/>
      <c r="BH649" s="132"/>
      <c r="BI649" s="132"/>
      <c r="BJ649" s="132"/>
      <c r="BK649" s="132"/>
      <c r="BL649" s="132"/>
      <c r="BM649" s="132"/>
      <c r="BN649" s="132"/>
      <c r="BO649" s="132"/>
      <c r="BP649" s="132"/>
      <c r="BQ649" s="132"/>
      <c r="BR649" s="132"/>
      <c r="BS649" s="132"/>
      <c r="BT649" s="132"/>
      <c r="BU649" s="132"/>
      <c r="BV649" s="132"/>
      <c r="BW649" s="132"/>
      <c r="BX649" s="132"/>
      <c r="BY649" s="132"/>
      <c r="BZ649" s="132"/>
      <c r="CA649" s="132"/>
      <c r="CB649" s="132"/>
      <c r="CC649" s="132"/>
      <c r="CD649" s="132"/>
      <c r="CE649" s="132"/>
      <c r="CF649" s="132"/>
    </row>
    <row r="650" spans="1:84" ht="15.75" customHeight="1">
      <c r="A650" s="134"/>
      <c r="B650" s="132"/>
      <c r="C650" s="132"/>
      <c r="D650" s="132"/>
      <c r="E650" s="132"/>
      <c r="F650" s="132"/>
      <c r="G650" s="133"/>
      <c r="H650" s="133"/>
      <c r="I650" s="133"/>
      <c r="J650" s="133"/>
      <c r="K650" s="133"/>
      <c r="L650" s="133"/>
      <c r="M650" s="133"/>
      <c r="N650" s="133"/>
      <c r="O650" s="133"/>
      <c r="P650" s="133"/>
      <c r="Q650" s="133"/>
      <c r="R650" s="133"/>
      <c r="S650" s="133"/>
      <c r="T650" s="133"/>
      <c r="U650" s="133"/>
      <c r="V650" s="133"/>
      <c r="W650" s="133"/>
      <c r="X650" s="133"/>
      <c r="Y650" s="133"/>
      <c r="Z650" s="133"/>
      <c r="AA650" s="133"/>
      <c r="AB650" s="133"/>
      <c r="AC650" s="133"/>
      <c r="AD650" s="133"/>
      <c r="AE650" s="133"/>
      <c r="AF650" s="133"/>
      <c r="AG650" s="133"/>
      <c r="AH650" s="133"/>
      <c r="AI650" s="133"/>
      <c r="AJ650" s="133"/>
      <c r="AK650" s="133"/>
      <c r="AL650" s="133"/>
      <c r="AM650" s="133"/>
      <c r="AN650" s="133"/>
      <c r="AO650" s="133"/>
      <c r="AP650" s="133"/>
      <c r="AQ650" s="133"/>
      <c r="AR650" s="133"/>
      <c r="AS650" s="133"/>
      <c r="AT650" s="133"/>
      <c r="AU650" s="133"/>
      <c r="AV650" s="133"/>
      <c r="AW650" s="133"/>
      <c r="AX650" s="133"/>
      <c r="AY650" s="133"/>
      <c r="AZ650" s="133"/>
      <c r="BA650" s="133"/>
      <c r="BB650" s="133"/>
      <c r="BC650" s="132"/>
      <c r="BD650" s="132"/>
      <c r="BE650" s="132"/>
      <c r="BF650" s="132"/>
      <c r="BG650" s="132"/>
      <c r="BH650" s="132"/>
      <c r="BI650" s="132"/>
      <c r="BJ650" s="132"/>
      <c r="BK650" s="132"/>
      <c r="BL650" s="132"/>
      <c r="BM650" s="132"/>
      <c r="BN650" s="132"/>
      <c r="BO650" s="132"/>
      <c r="BP650" s="132"/>
      <c r="BQ650" s="132"/>
      <c r="BR650" s="132"/>
      <c r="BS650" s="132"/>
      <c r="BT650" s="132"/>
      <c r="BU650" s="132"/>
      <c r="BV650" s="132"/>
      <c r="BW650" s="132"/>
      <c r="BX650" s="132"/>
      <c r="BY650" s="132"/>
      <c r="BZ650" s="132"/>
      <c r="CA650" s="132"/>
      <c r="CB650" s="132"/>
      <c r="CC650" s="132"/>
      <c r="CD650" s="132"/>
      <c r="CE650" s="132"/>
      <c r="CF650" s="132"/>
    </row>
    <row r="651" spans="1:84" ht="15.75" customHeight="1">
      <c r="A651" s="134"/>
      <c r="B651" s="132"/>
      <c r="C651" s="132"/>
      <c r="D651" s="132"/>
      <c r="E651" s="132"/>
      <c r="F651" s="132"/>
      <c r="G651" s="133"/>
      <c r="H651" s="133"/>
      <c r="I651" s="133"/>
      <c r="J651" s="133"/>
      <c r="K651" s="133"/>
      <c r="L651" s="133"/>
      <c r="M651" s="133"/>
      <c r="N651" s="133"/>
      <c r="O651" s="133"/>
      <c r="P651" s="133"/>
      <c r="Q651" s="133"/>
      <c r="R651" s="133"/>
      <c r="S651" s="133"/>
      <c r="T651" s="133"/>
      <c r="U651" s="133"/>
      <c r="V651" s="133"/>
      <c r="W651" s="133"/>
      <c r="X651" s="133"/>
      <c r="Y651" s="133"/>
      <c r="Z651" s="133"/>
      <c r="AA651" s="133"/>
      <c r="AB651" s="133"/>
      <c r="AC651" s="133"/>
      <c r="AD651" s="133"/>
      <c r="AE651" s="133"/>
      <c r="AF651" s="133"/>
      <c r="AG651" s="133"/>
      <c r="AH651" s="133"/>
      <c r="AI651" s="133"/>
      <c r="AJ651" s="133"/>
      <c r="AK651" s="133"/>
      <c r="AL651" s="133"/>
      <c r="AM651" s="133"/>
      <c r="AN651" s="133"/>
      <c r="AO651" s="133"/>
      <c r="AP651" s="133"/>
      <c r="AQ651" s="133"/>
      <c r="AR651" s="133"/>
      <c r="AS651" s="133"/>
      <c r="AT651" s="133"/>
      <c r="AU651" s="133"/>
      <c r="AV651" s="133"/>
      <c r="AW651" s="133"/>
      <c r="AX651" s="133"/>
      <c r="AY651" s="133"/>
      <c r="AZ651" s="133"/>
      <c r="BA651" s="133"/>
      <c r="BB651" s="133"/>
      <c r="BC651" s="132"/>
      <c r="BD651" s="132"/>
      <c r="BE651" s="132"/>
      <c r="BF651" s="132"/>
      <c r="BG651" s="132"/>
      <c r="BH651" s="132"/>
      <c r="BI651" s="132"/>
      <c r="BJ651" s="132"/>
      <c r="BK651" s="132"/>
      <c r="BL651" s="132"/>
      <c r="BM651" s="132"/>
      <c r="BN651" s="132"/>
      <c r="BO651" s="132"/>
      <c r="BP651" s="132"/>
      <c r="BQ651" s="132"/>
      <c r="BR651" s="132"/>
      <c r="BS651" s="132"/>
      <c r="BT651" s="132"/>
      <c r="BU651" s="132"/>
      <c r="BV651" s="132"/>
      <c r="BW651" s="132"/>
      <c r="BX651" s="132"/>
      <c r="BY651" s="132"/>
      <c r="BZ651" s="132"/>
      <c r="CA651" s="132"/>
      <c r="CB651" s="132"/>
      <c r="CC651" s="132"/>
      <c r="CD651" s="132"/>
      <c r="CE651" s="132"/>
      <c r="CF651" s="132"/>
    </row>
    <row r="652" spans="1:84" ht="15.75" customHeight="1">
      <c r="A652" s="134"/>
      <c r="B652" s="132"/>
      <c r="C652" s="132"/>
      <c r="D652" s="132"/>
      <c r="E652" s="132"/>
      <c r="F652" s="132"/>
      <c r="G652" s="133"/>
      <c r="H652" s="133"/>
      <c r="I652" s="133"/>
      <c r="J652" s="133"/>
      <c r="K652" s="133"/>
      <c r="L652" s="133"/>
      <c r="M652" s="133"/>
      <c r="N652" s="133"/>
      <c r="O652" s="133"/>
      <c r="P652" s="133"/>
      <c r="Q652" s="133"/>
      <c r="R652" s="133"/>
      <c r="S652" s="133"/>
      <c r="T652" s="133"/>
      <c r="U652" s="133"/>
      <c r="V652" s="133"/>
      <c r="W652" s="133"/>
      <c r="X652" s="133"/>
      <c r="Y652" s="133"/>
      <c r="Z652" s="133"/>
      <c r="AA652" s="133"/>
      <c r="AB652" s="133"/>
      <c r="AC652" s="133"/>
      <c r="AD652" s="133"/>
      <c r="AE652" s="133"/>
      <c r="AF652" s="133"/>
      <c r="AG652" s="133"/>
      <c r="AH652" s="133"/>
      <c r="AI652" s="133"/>
      <c r="AJ652" s="133"/>
      <c r="AK652" s="133"/>
      <c r="AL652" s="133"/>
      <c r="AM652" s="133"/>
      <c r="AN652" s="133"/>
      <c r="AO652" s="133"/>
      <c r="AP652" s="133"/>
      <c r="AQ652" s="133"/>
      <c r="AR652" s="133"/>
      <c r="AS652" s="133"/>
      <c r="AT652" s="133"/>
      <c r="AU652" s="133"/>
      <c r="AV652" s="133"/>
      <c r="AW652" s="133"/>
      <c r="AX652" s="133"/>
      <c r="AY652" s="133"/>
      <c r="AZ652" s="133"/>
      <c r="BA652" s="133"/>
      <c r="BB652" s="133"/>
      <c r="BC652" s="132"/>
      <c r="BD652" s="132"/>
      <c r="BE652" s="132"/>
      <c r="BF652" s="132"/>
      <c r="BG652" s="132"/>
      <c r="BH652" s="132"/>
      <c r="BI652" s="132"/>
      <c r="BJ652" s="132"/>
      <c r="BK652" s="132"/>
      <c r="BL652" s="132"/>
      <c r="BM652" s="132"/>
      <c r="BN652" s="132"/>
      <c r="BO652" s="132"/>
      <c r="BP652" s="132"/>
      <c r="BQ652" s="132"/>
      <c r="BR652" s="132"/>
      <c r="BS652" s="132"/>
      <c r="BT652" s="132"/>
      <c r="BU652" s="132"/>
      <c r="BV652" s="132"/>
      <c r="BW652" s="132"/>
      <c r="BX652" s="132"/>
      <c r="BY652" s="132"/>
      <c r="BZ652" s="132"/>
      <c r="CA652" s="132"/>
      <c r="CB652" s="132"/>
      <c r="CC652" s="132"/>
      <c r="CD652" s="132"/>
      <c r="CE652" s="132"/>
      <c r="CF652" s="132"/>
    </row>
    <row r="653" spans="1:84" ht="15.75" customHeight="1">
      <c r="A653" s="134"/>
      <c r="B653" s="132"/>
      <c r="C653" s="132"/>
      <c r="D653" s="132"/>
      <c r="E653" s="132"/>
      <c r="F653" s="132"/>
      <c r="G653" s="133"/>
      <c r="H653" s="133"/>
      <c r="I653" s="133"/>
      <c r="J653" s="133"/>
      <c r="K653" s="133"/>
      <c r="L653" s="133"/>
      <c r="M653" s="133"/>
      <c r="N653" s="133"/>
      <c r="O653" s="133"/>
      <c r="P653" s="133"/>
      <c r="Q653" s="133"/>
      <c r="R653" s="133"/>
      <c r="S653" s="133"/>
      <c r="T653" s="133"/>
      <c r="U653" s="133"/>
      <c r="V653" s="133"/>
      <c r="W653" s="133"/>
      <c r="X653" s="133"/>
      <c r="Y653" s="133"/>
      <c r="Z653" s="133"/>
      <c r="AA653" s="133"/>
      <c r="AB653" s="133"/>
      <c r="AC653" s="133"/>
      <c r="AD653" s="133"/>
      <c r="AE653" s="133"/>
      <c r="AF653" s="133"/>
      <c r="AG653" s="133"/>
      <c r="AH653" s="133"/>
      <c r="AI653" s="133"/>
      <c r="AJ653" s="133"/>
      <c r="AK653" s="133"/>
      <c r="AL653" s="133"/>
      <c r="AM653" s="133"/>
      <c r="AN653" s="133"/>
      <c r="AO653" s="133"/>
      <c r="AP653" s="133"/>
      <c r="AQ653" s="133"/>
      <c r="AR653" s="133"/>
      <c r="AS653" s="133"/>
      <c r="AT653" s="133"/>
      <c r="AU653" s="133"/>
      <c r="AV653" s="133"/>
      <c r="AW653" s="133"/>
      <c r="AX653" s="133"/>
      <c r="AY653" s="133"/>
      <c r="AZ653" s="133"/>
      <c r="BA653" s="133"/>
      <c r="BB653" s="133"/>
      <c r="BC653" s="132"/>
      <c r="BD653" s="132"/>
      <c r="BE653" s="132"/>
      <c r="BF653" s="132"/>
      <c r="BG653" s="132"/>
      <c r="BH653" s="132"/>
      <c r="BI653" s="132"/>
      <c r="BJ653" s="132"/>
      <c r="BK653" s="132"/>
      <c r="BL653" s="132"/>
      <c r="BM653" s="132"/>
      <c r="BN653" s="132"/>
      <c r="BO653" s="132"/>
      <c r="BP653" s="132"/>
      <c r="BQ653" s="132"/>
      <c r="BR653" s="132"/>
      <c r="BS653" s="132"/>
      <c r="BT653" s="132"/>
      <c r="BU653" s="132"/>
      <c r="BV653" s="132"/>
      <c r="BW653" s="132"/>
      <c r="BX653" s="132"/>
      <c r="BY653" s="132"/>
      <c r="BZ653" s="132"/>
      <c r="CA653" s="132"/>
      <c r="CB653" s="132"/>
      <c r="CC653" s="132"/>
      <c r="CD653" s="132"/>
      <c r="CE653" s="132"/>
      <c r="CF653" s="132"/>
    </row>
    <row r="654" spans="1:84" ht="15.75" customHeight="1">
      <c r="A654" s="134"/>
      <c r="B654" s="132"/>
      <c r="C654" s="132"/>
      <c r="D654" s="132"/>
      <c r="E654" s="132"/>
      <c r="F654" s="132"/>
      <c r="G654" s="133"/>
      <c r="H654" s="133"/>
      <c r="I654" s="133"/>
      <c r="J654" s="133"/>
      <c r="K654" s="133"/>
      <c r="L654" s="133"/>
      <c r="M654" s="133"/>
      <c r="N654" s="133"/>
      <c r="O654" s="133"/>
      <c r="P654" s="133"/>
      <c r="Q654" s="133"/>
      <c r="R654" s="133"/>
      <c r="S654" s="133"/>
      <c r="T654" s="133"/>
      <c r="U654" s="133"/>
      <c r="V654" s="133"/>
      <c r="W654" s="133"/>
      <c r="X654" s="133"/>
      <c r="Y654" s="133"/>
      <c r="Z654" s="133"/>
      <c r="AA654" s="133"/>
      <c r="AB654" s="133"/>
      <c r="AC654" s="133"/>
      <c r="AD654" s="133"/>
      <c r="AE654" s="133"/>
      <c r="AF654" s="133"/>
      <c r="AG654" s="133"/>
      <c r="AH654" s="133"/>
      <c r="AI654" s="133"/>
      <c r="AJ654" s="133"/>
      <c r="AK654" s="133"/>
      <c r="AL654" s="133"/>
      <c r="AM654" s="133"/>
      <c r="AN654" s="133"/>
      <c r="AO654" s="133"/>
      <c r="AP654" s="133"/>
      <c r="AQ654" s="133"/>
      <c r="AR654" s="133"/>
      <c r="AS654" s="133"/>
      <c r="AT654" s="133"/>
      <c r="AU654" s="133"/>
      <c r="AV654" s="133"/>
      <c r="AW654" s="133"/>
      <c r="AX654" s="133"/>
      <c r="AY654" s="133"/>
      <c r="AZ654" s="133"/>
      <c r="BA654" s="133"/>
      <c r="BB654" s="133"/>
      <c r="BC654" s="132"/>
      <c r="BD654" s="132"/>
      <c r="BE654" s="132"/>
      <c r="BF654" s="132"/>
      <c r="BG654" s="132"/>
      <c r="BH654" s="132"/>
      <c r="BI654" s="132"/>
      <c r="BJ654" s="132"/>
      <c r="BK654" s="132"/>
      <c r="BL654" s="132"/>
      <c r="BM654" s="132"/>
      <c r="BN654" s="132"/>
      <c r="BO654" s="132"/>
      <c r="BP654" s="132"/>
      <c r="BQ654" s="132"/>
      <c r="BR654" s="132"/>
      <c r="BS654" s="132"/>
      <c r="BT654" s="132"/>
      <c r="BU654" s="132"/>
      <c r="BV654" s="132"/>
      <c r="BW654" s="132"/>
      <c r="BX654" s="132"/>
      <c r="BY654" s="132"/>
      <c r="BZ654" s="132"/>
      <c r="CA654" s="132"/>
      <c r="CB654" s="132"/>
      <c r="CC654" s="132"/>
      <c r="CD654" s="132"/>
      <c r="CE654" s="132"/>
      <c r="CF654" s="132"/>
    </row>
    <row r="655" spans="1:84" ht="15.75" customHeight="1">
      <c r="A655" s="134"/>
      <c r="B655" s="132"/>
      <c r="C655" s="132"/>
      <c r="D655" s="132"/>
      <c r="E655" s="132"/>
      <c r="F655" s="132"/>
      <c r="G655" s="133"/>
      <c r="H655" s="133"/>
      <c r="I655" s="133"/>
      <c r="J655" s="133"/>
      <c r="K655" s="133"/>
      <c r="L655" s="133"/>
      <c r="M655" s="133"/>
      <c r="N655" s="133"/>
      <c r="O655" s="133"/>
      <c r="P655" s="133"/>
      <c r="Q655" s="133"/>
      <c r="R655" s="133"/>
      <c r="S655" s="133"/>
      <c r="T655" s="133"/>
      <c r="U655" s="133"/>
      <c r="V655" s="133"/>
      <c r="W655" s="133"/>
      <c r="X655" s="133"/>
      <c r="Y655" s="133"/>
      <c r="Z655" s="133"/>
      <c r="AA655" s="133"/>
      <c r="AB655" s="133"/>
      <c r="AC655" s="133"/>
      <c r="AD655" s="133"/>
      <c r="AE655" s="133"/>
      <c r="AF655" s="133"/>
      <c r="AG655" s="133"/>
      <c r="AH655" s="133"/>
      <c r="AI655" s="133"/>
      <c r="AJ655" s="133"/>
      <c r="AK655" s="133"/>
      <c r="AL655" s="133"/>
      <c r="AM655" s="133"/>
      <c r="AN655" s="133"/>
      <c r="AO655" s="133"/>
      <c r="AP655" s="133"/>
      <c r="AQ655" s="133"/>
      <c r="AR655" s="133"/>
      <c r="AS655" s="133"/>
      <c r="AT655" s="133"/>
      <c r="AU655" s="133"/>
      <c r="AV655" s="133"/>
      <c r="AW655" s="133"/>
      <c r="AX655" s="133"/>
      <c r="AY655" s="133"/>
      <c r="AZ655" s="133"/>
      <c r="BA655" s="133"/>
      <c r="BB655" s="133"/>
      <c r="BC655" s="132"/>
      <c r="BD655" s="132"/>
      <c r="BE655" s="132"/>
      <c r="BF655" s="132"/>
      <c r="BG655" s="132"/>
      <c r="BH655" s="132"/>
      <c r="BI655" s="132"/>
      <c r="BJ655" s="132"/>
      <c r="BK655" s="132"/>
      <c r="BL655" s="132"/>
      <c r="BM655" s="132"/>
      <c r="BN655" s="132"/>
      <c r="BO655" s="132"/>
      <c r="BP655" s="132"/>
      <c r="BQ655" s="132"/>
      <c r="BR655" s="132"/>
      <c r="BS655" s="132"/>
      <c r="BT655" s="132"/>
      <c r="BU655" s="132"/>
      <c r="BV655" s="132"/>
      <c r="BW655" s="132"/>
      <c r="BX655" s="132"/>
      <c r="BY655" s="132"/>
      <c r="BZ655" s="132"/>
      <c r="CA655" s="132"/>
      <c r="CB655" s="132"/>
      <c r="CC655" s="132"/>
      <c r="CD655" s="132"/>
      <c r="CE655" s="132"/>
      <c r="CF655" s="132"/>
    </row>
    <row r="656" spans="1:84" ht="15.75" customHeight="1">
      <c r="A656" s="134"/>
      <c r="B656" s="132"/>
      <c r="C656" s="132"/>
      <c r="D656" s="132"/>
      <c r="E656" s="132"/>
      <c r="F656" s="132"/>
      <c r="G656" s="133"/>
      <c r="H656" s="133"/>
      <c r="I656" s="133"/>
      <c r="J656" s="133"/>
      <c r="K656" s="133"/>
      <c r="L656" s="133"/>
      <c r="M656" s="133"/>
      <c r="N656" s="133"/>
      <c r="O656" s="133"/>
      <c r="P656" s="133"/>
      <c r="Q656" s="133"/>
      <c r="R656" s="133"/>
      <c r="S656" s="133"/>
      <c r="T656" s="133"/>
      <c r="U656" s="133"/>
      <c r="V656" s="133"/>
      <c r="W656" s="133"/>
      <c r="X656" s="133"/>
      <c r="Y656" s="133"/>
      <c r="Z656" s="133"/>
      <c r="AA656" s="133"/>
      <c r="AB656" s="133"/>
      <c r="AC656" s="133"/>
      <c r="AD656" s="133"/>
      <c r="AE656" s="133"/>
      <c r="AF656" s="133"/>
      <c r="AG656" s="133"/>
      <c r="AH656" s="133"/>
      <c r="AI656" s="133"/>
      <c r="AJ656" s="133"/>
      <c r="AK656" s="133"/>
      <c r="AL656" s="133"/>
      <c r="AM656" s="133"/>
      <c r="AN656" s="133"/>
      <c r="AO656" s="133"/>
      <c r="AP656" s="133"/>
      <c r="AQ656" s="133"/>
      <c r="AR656" s="133"/>
      <c r="AS656" s="133"/>
      <c r="AT656" s="133"/>
      <c r="AU656" s="133"/>
      <c r="AV656" s="133"/>
      <c r="AW656" s="133"/>
      <c r="AX656" s="133"/>
      <c r="AY656" s="133"/>
      <c r="AZ656" s="133"/>
      <c r="BA656" s="133"/>
      <c r="BB656" s="133"/>
      <c r="BC656" s="132"/>
      <c r="BD656" s="132"/>
      <c r="BE656" s="132"/>
      <c r="BF656" s="132"/>
      <c r="BG656" s="132"/>
      <c r="BH656" s="132"/>
      <c r="BI656" s="132"/>
      <c r="BJ656" s="132"/>
      <c r="BK656" s="132"/>
      <c r="BL656" s="132"/>
      <c r="BM656" s="132"/>
      <c r="BN656" s="132"/>
      <c r="BO656" s="132"/>
      <c r="BP656" s="132"/>
      <c r="BQ656" s="132"/>
      <c r="BR656" s="132"/>
      <c r="BS656" s="132"/>
      <c r="BT656" s="132"/>
      <c r="BU656" s="132"/>
      <c r="BV656" s="132"/>
      <c r="BW656" s="132"/>
      <c r="BX656" s="132"/>
      <c r="BY656" s="132"/>
      <c r="BZ656" s="132"/>
      <c r="CA656" s="132"/>
      <c r="CB656" s="132"/>
      <c r="CC656" s="132"/>
      <c r="CD656" s="132"/>
      <c r="CE656" s="132"/>
      <c r="CF656" s="132"/>
    </row>
    <row r="657" spans="1:84" ht="15.75" customHeight="1">
      <c r="A657" s="134"/>
      <c r="B657" s="132"/>
      <c r="C657" s="132"/>
      <c r="D657" s="132"/>
      <c r="E657" s="132"/>
      <c r="F657" s="132"/>
      <c r="G657" s="133"/>
      <c r="H657" s="133"/>
      <c r="I657" s="133"/>
      <c r="J657" s="133"/>
      <c r="K657" s="133"/>
      <c r="L657" s="133"/>
      <c r="M657" s="133"/>
      <c r="N657" s="133"/>
      <c r="O657" s="133"/>
      <c r="P657" s="133"/>
      <c r="Q657" s="133"/>
      <c r="R657" s="133"/>
      <c r="S657" s="133"/>
      <c r="T657" s="133"/>
      <c r="U657" s="133"/>
      <c r="V657" s="133"/>
      <c r="W657" s="133"/>
      <c r="X657" s="133"/>
      <c r="Y657" s="133"/>
      <c r="Z657" s="133"/>
      <c r="AA657" s="133"/>
      <c r="AB657" s="133"/>
      <c r="AC657" s="133"/>
      <c r="AD657" s="133"/>
      <c r="AE657" s="133"/>
      <c r="AF657" s="133"/>
      <c r="AG657" s="133"/>
      <c r="AH657" s="133"/>
      <c r="AI657" s="133"/>
      <c r="AJ657" s="133"/>
      <c r="AK657" s="133"/>
      <c r="AL657" s="133"/>
      <c r="AM657" s="133"/>
      <c r="AN657" s="133"/>
      <c r="AO657" s="133"/>
      <c r="AP657" s="133"/>
      <c r="AQ657" s="133"/>
      <c r="AR657" s="133"/>
      <c r="AS657" s="133"/>
      <c r="AT657" s="133"/>
      <c r="AU657" s="133"/>
      <c r="AV657" s="133"/>
      <c r="AW657" s="133"/>
      <c r="AX657" s="133"/>
      <c r="AY657" s="133"/>
      <c r="AZ657" s="133"/>
      <c r="BA657" s="133"/>
      <c r="BB657" s="133"/>
      <c r="BC657" s="132"/>
      <c r="BD657" s="132"/>
      <c r="BE657" s="132"/>
      <c r="BF657" s="132"/>
      <c r="BG657" s="132"/>
      <c r="BH657" s="132"/>
      <c r="BI657" s="132"/>
      <c r="BJ657" s="132"/>
      <c r="BK657" s="132"/>
      <c r="BL657" s="132"/>
      <c r="BM657" s="132"/>
      <c r="BN657" s="132"/>
      <c r="BO657" s="132"/>
      <c r="BP657" s="132"/>
      <c r="BQ657" s="132"/>
      <c r="BR657" s="132"/>
      <c r="BS657" s="132"/>
      <c r="BT657" s="132"/>
      <c r="BU657" s="132"/>
      <c r="BV657" s="132"/>
      <c r="BW657" s="132"/>
      <c r="BX657" s="132"/>
      <c r="BY657" s="132"/>
      <c r="BZ657" s="132"/>
      <c r="CA657" s="132"/>
      <c r="CB657" s="132"/>
      <c r="CC657" s="132"/>
      <c r="CD657" s="132"/>
      <c r="CE657" s="132"/>
      <c r="CF657" s="132"/>
    </row>
    <row r="658" spans="1:84" ht="15.75" customHeight="1">
      <c r="A658" s="134"/>
      <c r="B658" s="132"/>
      <c r="C658" s="132"/>
      <c r="D658" s="132"/>
      <c r="E658" s="132"/>
      <c r="F658" s="132"/>
      <c r="G658" s="133"/>
      <c r="H658" s="133"/>
      <c r="I658" s="133"/>
      <c r="J658" s="133"/>
      <c r="K658" s="133"/>
      <c r="L658" s="133"/>
      <c r="M658" s="133"/>
      <c r="N658" s="133"/>
      <c r="O658" s="133"/>
      <c r="P658" s="133"/>
      <c r="Q658" s="133"/>
      <c r="R658" s="133"/>
      <c r="S658" s="133"/>
      <c r="T658" s="133"/>
      <c r="U658" s="133"/>
      <c r="V658" s="133"/>
      <c r="W658" s="133"/>
      <c r="X658" s="133"/>
      <c r="Y658" s="133"/>
      <c r="Z658" s="133"/>
      <c r="AA658" s="133"/>
      <c r="AB658" s="133"/>
      <c r="AC658" s="133"/>
      <c r="AD658" s="133"/>
      <c r="AE658" s="133"/>
      <c r="AF658" s="133"/>
      <c r="AG658" s="133"/>
      <c r="AH658" s="133"/>
      <c r="AI658" s="133"/>
      <c r="AJ658" s="133"/>
      <c r="AK658" s="133"/>
      <c r="AL658" s="133"/>
      <c r="AM658" s="133"/>
      <c r="AN658" s="133"/>
      <c r="AO658" s="133"/>
      <c r="AP658" s="133"/>
      <c r="AQ658" s="133"/>
      <c r="AR658" s="133"/>
      <c r="AS658" s="133"/>
      <c r="AT658" s="133"/>
      <c r="AU658" s="133"/>
      <c r="AV658" s="133"/>
      <c r="AW658" s="133"/>
      <c r="AX658" s="133"/>
      <c r="AY658" s="133"/>
      <c r="AZ658" s="133"/>
      <c r="BA658" s="133"/>
      <c r="BB658" s="133"/>
      <c r="BC658" s="132"/>
      <c r="BD658" s="132"/>
      <c r="BE658" s="132"/>
      <c r="BF658" s="132"/>
      <c r="BG658" s="132"/>
      <c r="BH658" s="132"/>
      <c r="BI658" s="132"/>
      <c r="BJ658" s="132"/>
      <c r="BK658" s="132"/>
      <c r="BL658" s="132"/>
      <c r="BM658" s="132"/>
      <c r="BN658" s="132"/>
      <c r="BO658" s="132"/>
      <c r="BP658" s="132"/>
      <c r="BQ658" s="132"/>
      <c r="BR658" s="132"/>
      <c r="BS658" s="132"/>
      <c r="BT658" s="132"/>
      <c r="BU658" s="132"/>
      <c r="BV658" s="132"/>
      <c r="BW658" s="132"/>
      <c r="BX658" s="132"/>
      <c r="BY658" s="132"/>
      <c r="BZ658" s="132"/>
      <c r="CA658" s="132"/>
      <c r="CB658" s="132"/>
      <c r="CC658" s="132"/>
      <c r="CD658" s="132"/>
      <c r="CE658" s="132"/>
      <c r="CF658" s="132"/>
    </row>
    <row r="659" spans="1:84" ht="15.75" customHeight="1">
      <c r="A659" s="134"/>
      <c r="B659" s="132"/>
      <c r="C659" s="132"/>
      <c r="D659" s="132"/>
      <c r="E659" s="132"/>
      <c r="F659" s="132"/>
      <c r="G659" s="133"/>
      <c r="H659" s="133"/>
      <c r="I659" s="133"/>
      <c r="J659" s="133"/>
      <c r="K659" s="133"/>
      <c r="L659" s="133"/>
      <c r="M659" s="133"/>
      <c r="N659" s="133"/>
      <c r="O659" s="133"/>
      <c r="P659" s="133"/>
      <c r="Q659" s="133"/>
      <c r="R659" s="133"/>
      <c r="S659" s="133"/>
      <c r="T659" s="133"/>
      <c r="U659" s="133"/>
      <c r="V659" s="133"/>
      <c r="W659" s="133"/>
      <c r="X659" s="133"/>
      <c r="Y659" s="133"/>
      <c r="Z659" s="133"/>
      <c r="AA659" s="133"/>
      <c r="AB659" s="133"/>
      <c r="AC659" s="133"/>
      <c r="AD659" s="133"/>
      <c r="AE659" s="133"/>
      <c r="AF659" s="133"/>
      <c r="AG659" s="133"/>
      <c r="AH659" s="133"/>
      <c r="AI659" s="133"/>
      <c r="AJ659" s="133"/>
      <c r="AK659" s="133"/>
      <c r="AL659" s="133"/>
      <c r="AM659" s="133"/>
      <c r="AN659" s="133"/>
      <c r="AO659" s="133"/>
      <c r="AP659" s="133"/>
      <c r="AQ659" s="133"/>
      <c r="AR659" s="133"/>
      <c r="AS659" s="133"/>
      <c r="AT659" s="133"/>
      <c r="AU659" s="133"/>
      <c r="AV659" s="133"/>
      <c r="AW659" s="133"/>
      <c r="AX659" s="133"/>
      <c r="AY659" s="133"/>
      <c r="AZ659" s="133"/>
      <c r="BA659" s="133"/>
      <c r="BB659" s="133"/>
      <c r="BC659" s="132"/>
      <c r="BD659" s="132"/>
      <c r="BE659" s="132"/>
      <c r="BF659" s="132"/>
      <c r="BG659" s="132"/>
      <c r="BH659" s="132"/>
      <c r="BI659" s="132"/>
      <c r="BJ659" s="132"/>
      <c r="BK659" s="132"/>
      <c r="BL659" s="132"/>
      <c r="BM659" s="132"/>
      <c r="BN659" s="132"/>
      <c r="BO659" s="132"/>
      <c r="BP659" s="132"/>
      <c r="BQ659" s="132"/>
      <c r="BR659" s="132"/>
      <c r="BS659" s="132"/>
      <c r="BT659" s="132"/>
      <c r="BU659" s="132"/>
      <c r="BV659" s="132"/>
      <c r="BW659" s="132"/>
      <c r="BX659" s="132"/>
      <c r="BY659" s="132"/>
      <c r="BZ659" s="132"/>
      <c r="CA659" s="132"/>
      <c r="CB659" s="132"/>
      <c r="CC659" s="132"/>
      <c r="CD659" s="132"/>
      <c r="CE659" s="132"/>
      <c r="CF659" s="132"/>
    </row>
    <row r="660" spans="1:84" ht="15.75" customHeight="1">
      <c r="A660" s="134"/>
      <c r="B660" s="132"/>
      <c r="C660" s="132"/>
      <c r="D660" s="132"/>
      <c r="E660" s="132"/>
      <c r="F660" s="132"/>
      <c r="G660" s="133"/>
      <c r="H660" s="133"/>
      <c r="I660" s="133"/>
      <c r="J660" s="133"/>
      <c r="K660" s="133"/>
      <c r="L660" s="133"/>
      <c r="M660" s="133"/>
      <c r="N660" s="133"/>
      <c r="O660" s="133"/>
      <c r="P660" s="133"/>
      <c r="Q660" s="133"/>
      <c r="R660" s="133"/>
      <c r="S660" s="133"/>
      <c r="T660" s="133"/>
      <c r="U660" s="133"/>
      <c r="V660" s="133"/>
      <c r="W660" s="133"/>
      <c r="X660" s="133"/>
      <c r="Y660" s="133"/>
      <c r="Z660" s="133"/>
      <c r="AA660" s="133"/>
      <c r="AB660" s="133"/>
      <c r="AC660" s="133"/>
      <c r="AD660" s="133"/>
      <c r="AE660" s="133"/>
      <c r="AF660" s="133"/>
      <c r="AG660" s="133"/>
      <c r="AH660" s="133"/>
      <c r="AI660" s="133"/>
      <c r="AJ660" s="133"/>
      <c r="AK660" s="133"/>
      <c r="AL660" s="133"/>
      <c r="AM660" s="133"/>
      <c r="AN660" s="133"/>
      <c r="AO660" s="133"/>
      <c r="AP660" s="133"/>
      <c r="AQ660" s="133"/>
      <c r="AR660" s="133"/>
      <c r="AS660" s="133"/>
      <c r="AT660" s="133"/>
      <c r="AU660" s="133"/>
      <c r="AV660" s="133"/>
      <c r="AW660" s="133"/>
      <c r="AX660" s="133"/>
      <c r="AY660" s="133"/>
      <c r="AZ660" s="133"/>
      <c r="BA660" s="133"/>
      <c r="BB660" s="133"/>
      <c r="BC660" s="132"/>
      <c r="BD660" s="132"/>
      <c r="BE660" s="132"/>
      <c r="BF660" s="132"/>
      <c r="BG660" s="132"/>
      <c r="BH660" s="132"/>
      <c r="BI660" s="132"/>
      <c r="BJ660" s="132"/>
      <c r="BK660" s="132"/>
      <c r="BL660" s="132"/>
      <c r="BM660" s="132"/>
      <c r="BN660" s="132"/>
      <c r="BO660" s="132"/>
      <c r="BP660" s="132"/>
      <c r="BQ660" s="132"/>
      <c r="BR660" s="132"/>
      <c r="BS660" s="132"/>
      <c r="BT660" s="132"/>
      <c r="BU660" s="132"/>
      <c r="BV660" s="132"/>
      <c r="BW660" s="132"/>
      <c r="BX660" s="132"/>
      <c r="BY660" s="132"/>
      <c r="BZ660" s="132"/>
      <c r="CA660" s="132"/>
      <c r="CB660" s="132"/>
      <c r="CC660" s="132"/>
      <c r="CD660" s="132"/>
      <c r="CE660" s="132"/>
      <c r="CF660" s="132"/>
    </row>
    <row r="661" spans="1:84" ht="15.75" customHeight="1">
      <c r="A661" s="134"/>
      <c r="B661" s="132"/>
      <c r="C661" s="132"/>
      <c r="D661" s="132"/>
      <c r="E661" s="132"/>
      <c r="F661" s="132"/>
      <c r="G661" s="133"/>
      <c r="H661" s="133"/>
      <c r="I661" s="133"/>
      <c r="J661" s="133"/>
      <c r="K661" s="133"/>
      <c r="L661" s="133"/>
      <c r="M661" s="133"/>
      <c r="N661" s="133"/>
      <c r="O661" s="133"/>
      <c r="P661" s="133"/>
      <c r="Q661" s="133"/>
      <c r="R661" s="133"/>
      <c r="S661" s="133"/>
      <c r="T661" s="133"/>
      <c r="U661" s="133"/>
      <c r="V661" s="133"/>
      <c r="W661" s="133"/>
      <c r="X661" s="133"/>
      <c r="Y661" s="133"/>
      <c r="Z661" s="133"/>
      <c r="AA661" s="133"/>
      <c r="AB661" s="133"/>
      <c r="AC661" s="133"/>
      <c r="AD661" s="133"/>
      <c r="AE661" s="133"/>
      <c r="AF661" s="133"/>
      <c r="AG661" s="133"/>
      <c r="AH661" s="133"/>
      <c r="AI661" s="133"/>
      <c r="AJ661" s="133"/>
      <c r="AK661" s="133"/>
      <c r="AL661" s="133"/>
      <c r="AM661" s="133"/>
      <c r="AN661" s="133"/>
      <c r="AO661" s="133"/>
      <c r="AP661" s="133"/>
      <c r="AQ661" s="133"/>
      <c r="AR661" s="133"/>
      <c r="AS661" s="133"/>
      <c r="AT661" s="133"/>
      <c r="AU661" s="133"/>
      <c r="AV661" s="133"/>
      <c r="AW661" s="133"/>
      <c r="AX661" s="133"/>
      <c r="AY661" s="133"/>
      <c r="AZ661" s="133"/>
      <c r="BA661" s="133"/>
      <c r="BB661" s="133"/>
      <c r="BC661" s="132"/>
      <c r="BD661" s="132"/>
      <c r="BE661" s="132"/>
      <c r="BF661" s="132"/>
      <c r="BG661" s="132"/>
      <c r="BH661" s="132"/>
      <c r="BI661" s="132"/>
      <c r="BJ661" s="132"/>
      <c r="BK661" s="132"/>
      <c r="BL661" s="132"/>
      <c r="BM661" s="132"/>
      <c r="BN661" s="132"/>
      <c r="BO661" s="132"/>
      <c r="BP661" s="132"/>
      <c r="BQ661" s="132"/>
      <c r="BR661" s="132"/>
      <c r="BS661" s="132"/>
      <c r="BT661" s="132"/>
      <c r="BU661" s="132"/>
      <c r="BV661" s="132"/>
      <c r="BW661" s="132"/>
      <c r="BX661" s="132"/>
      <c r="BY661" s="132"/>
      <c r="BZ661" s="132"/>
      <c r="CA661" s="132"/>
      <c r="CB661" s="132"/>
      <c r="CC661" s="132"/>
      <c r="CD661" s="132"/>
      <c r="CE661" s="132"/>
      <c r="CF661" s="132"/>
    </row>
    <row r="662" spans="1:84" ht="15.75" customHeight="1">
      <c r="A662" s="134"/>
      <c r="B662" s="132"/>
      <c r="C662" s="132"/>
      <c r="D662" s="132"/>
      <c r="E662" s="132"/>
      <c r="F662" s="132"/>
      <c r="G662" s="133"/>
      <c r="H662" s="133"/>
      <c r="I662" s="133"/>
      <c r="J662" s="133"/>
      <c r="K662" s="133"/>
      <c r="L662" s="133"/>
      <c r="M662" s="133"/>
      <c r="N662" s="133"/>
      <c r="O662" s="133"/>
      <c r="P662" s="133"/>
      <c r="Q662" s="133"/>
      <c r="R662" s="133"/>
      <c r="S662" s="133"/>
      <c r="T662" s="133"/>
      <c r="U662" s="133"/>
      <c r="V662" s="133"/>
      <c r="W662" s="133"/>
      <c r="X662" s="133"/>
      <c r="Y662" s="133"/>
      <c r="Z662" s="133"/>
      <c r="AA662" s="133"/>
      <c r="AB662" s="133"/>
      <c r="AC662" s="133"/>
      <c r="AD662" s="133"/>
      <c r="AE662" s="133"/>
      <c r="AF662" s="133"/>
      <c r="AG662" s="133"/>
      <c r="AH662" s="133"/>
      <c r="AI662" s="133"/>
      <c r="AJ662" s="133"/>
      <c r="AK662" s="133"/>
      <c r="AL662" s="133"/>
      <c r="AM662" s="133"/>
      <c r="AN662" s="133"/>
      <c r="AO662" s="133"/>
      <c r="AP662" s="133"/>
      <c r="AQ662" s="133"/>
      <c r="AR662" s="133"/>
      <c r="AS662" s="133"/>
      <c r="AT662" s="133"/>
      <c r="AU662" s="133"/>
      <c r="AV662" s="133"/>
      <c r="AW662" s="133"/>
      <c r="AX662" s="133"/>
      <c r="AY662" s="133"/>
      <c r="AZ662" s="133"/>
      <c r="BA662" s="133"/>
      <c r="BB662" s="133"/>
      <c r="BC662" s="132"/>
      <c r="BD662" s="132"/>
      <c r="BE662" s="132"/>
      <c r="BF662" s="132"/>
      <c r="BG662" s="132"/>
      <c r="BH662" s="132"/>
      <c r="BI662" s="132"/>
      <c r="BJ662" s="132"/>
      <c r="BK662" s="132"/>
      <c r="BL662" s="132"/>
      <c r="BM662" s="132"/>
      <c r="BN662" s="132"/>
      <c r="BO662" s="132"/>
      <c r="BP662" s="132"/>
      <c r="BQ662" s="132"/>
      <c r="BR662" s="132"/>
      <c r="BS662" s="132"/>
      <c r="BT662" s="132"/>
      <c r="BU662" s="132"/>
      <c r="BV662" s="132"/>
      <c r="BW662" s="132"/>
      <c r="BX662" s="132"/>
      <c r="BY662" s="132"/>
      <c r="BZ662" s="132"/>
      <c r="CA662" s="132"/>
      <c r="CB662" s="132"/>
      <c r="CC662" s="132"/>
      <c r="CD662" s="132"/>
      <c r="CE662" s="132"/>
      <c r="CF662" s="132"/>
    </row>
    <row r="663" spans="1:84" ht="15.75" customHeight="1">
      <c r="A663" s="134"/>
      <c r="B663" s="132"/>
      <c r="C663" s="132"/>
      <c r="D663" s="132"/>
      <c r="E663" s="132"/>
      <c r="F663" s="132"/>
      <c r="G663" s="133"/>
      <c r="H663" s="133"/>
      <c r="I663" s="133"/>
      <c r="J663" s="133"/>
      <c r="K663" s="133"/>
      <c r="L663" s="133"/>
      <c r="M663" s="133"/>
      <c r="N663" s="133"/>
      <c r="O663" s="133"/>
      <c r="P663" s="133"/>
      <c r="Q663" s="133"/>
      <c r="R663" s="133"/>
      <c r="S663" s="133"/>
      <c r="T663" s="133"/>
      <c r="U663" s="133"/>
      <c r="V663" s="133"/>
      <c r="W663" s="133"/>
      <c r="X663" s="133"/>
      <c r="Y663" s="133"/>
      <c r="Z663" s="133"/>
      <c r="AA663" s="133"/>
      <c r="AB663" s="133"/>
      <c r="AC663" s="133"/>
      <c r="AD663" s="133"/>
      <c r="AE663" s="133"/>
      <c r="AF663" s="133"/>
      <c r="AG663" s="133"/>
      <c r="AH663" s="133"/>
      <c r="AI663" s="133"/>
      <c r="AJ663" s="133"/>
      <c r="AK663" s="133"/>
      <c r="AL663" s="133"/>
      <c r="AM663" s="133"/>
      <c r="AN663" s="133"/>
      <c r="AO663" s="133"/>
      <c r="AP663" s="133"/>
      <c r="AQ663" s="133"/>
      <c r="AR663" s="133"/>
      <c r="AS663" s="133"/>
      <c r="AT663" s="133"/>
      <c r="AU663" s="133"/>
      <c r="AV663" s="133"/>
      <c r="AW663" s="133"/>
      <c r="AX663" s="133"/>
      <c r="AY663" s="133"/>
      <c r="AZ663" s="133"/>
      <c r="BA663" s="133"/>
      <c r="BB663" s="133"/>
      <c r="BC663" s="132"/>
      <c r="BD663" s="132"/>
      <c r="BE663" s="132"/>
      <c r="BF663" s="132"/>
      <c r="BG663" s="132"/>
      <c r="BH663" s="132"/>
      <c r="BI663" s="132"/>
      <c r="BJ663" s="132"/>
      <c r="BK663" s="132"/>
      <c r="BL663" s="132"/>
      <c r="BM663" s="132"/>
      <c r="BN663" s="132"/>
      <c r="BO663" s="132"/>
      <c r="BP663" s="132"/>
      <c r="BQ663" s="132"/>
      <c r="BR663" s="132"/>
      <c r="BS663" s="132"/>
      <c r="BT663" s="132"/>
      <c r="BU663" s="132"/>
      <c r="BV663" s="132"/>
      <c r="BW663" s="132"/>
      <c r="BX663" s="132"/>
      <c r="BY663" s="132"/>
      <c r="BZ663" s="132"/>
      <c r="CA663" s="132"/>
      <c r="CB663" s="132"/>
      <c r="CC663" s="132"/>
      <c r="CD663" s="132"/>
      <c r="CE663" s="132"/>
      <c r="CF663" s="132"/>
    </row>
    <row r="664" spans="1:84" ht="15.75" customHeight="1">
      <c r="A664" s="134"/>
      <c r="B664" s="132"/>
      <c r="C664" s="132"/>
      <c r="D664" s="132"/>
      <c r="E664" s="132"/>
      <c r="F664" s="132"/>
      <c r="G664" s="133"/>
      <c r="H664" s="133"/>
      <c r="I664" s="133"/>
      <c r="J664" s="133"/>
      <c r="K664" s="133"/>
      <c r="L664" s="133"/>
      <c r="M664" s="133"/>
      <c r="N664" s="133"/>
      <c r="O664" s="133"/>
      <c r="P664" s="133"/>
      <c r="Q664" s="133"/>
      <c r="R664" s="133"/>
      <c r="S664" s="133"/>
      <c r="T664" s="133"/>
      <c r="U664" s="133"/>
      <c r="V664" s="133"/>
      <c r="W664" s="133"/>
      <c r="X664" s="133"/>
      <c r="Y664" s="133"/>
      <c r="Z664" s="133"/>
      <c r="AA664" s="133"/>
      <c r="AB664" s="133"/>
      <c r="AC664" s="133"/>
      <c r="AD664" s="133"/>
      <c r="AE664" s="133"/>
      <c r="AF664" s="133"/>
      <c r="AG664" s="133"/>
      <c r="AH664" s="133"/>
      <c r="AI664" s="133"/>
      <c r="AJ664" s="133"/>
      <c r="AK664" s="133"/>
      <c r="AL664" s="133"/>
      <c r="AM664" s="133"/>
      <c r="AN664" s="133"/>
      <c r="AO664" s="133"/>
      <c r="AP664" s="133"/>
      <c r="AQ664" s="133"/>
      <c r="AR664" s="133"/>
      <c r="AS664" s="133"/>
      <c r="AT664" s="133"/>
      <c r="AU664" s="133"/>
      <c r="AV664" s="133"/>
      <c r="AW664" s="133"/>
      <c r="AX664" s="133"/>
      <c r="AY664" s="133"/>
      <c r="AZ664" s="133"/>
      <c r="BA664" s="133"/>
      <c r="BB664" s="133"/>
      <c r="BC664" s="132"/>
      <c r="BD664" s="132"/>
      <c r="BE664" s="132"/>
      <c r="BF664" s="132"/>
      <c r="BG664" s="132"/>
      <c r="BH664" s="132"/>
      <c r="BI664" s="132"/>
      <c r="BJ664" s="132"/>
      <c r="BK664" s="132"/>
      <c r="BL664" s="132"/>
      <c r="BM664" s="132"/>
      <c r="BN664" s="132"/>
      <c r="BO664" s="132"/>
      <c r="BP664" s="132"/>
      <c r="BQ664" s="132"/>
      <c r="BR664" s="132"/>
      <c r="BS664" s="132"/>
      <c r="BT664" s="132"/>
      <c r="BU664" s="132"/>
      <c r="BV664" s="132"/>
      <c r="BW664" s="132"/>
      <c r="BX664" s="132"/>
      <c r="BY664" s="132"/>
      <c r="BZ664" s="132"/>
      <c r="CA664" s="132"/>
      <c r="CB664" s="132"/>
      <c r="CC664" s="132"/>
      <c r="CD664" s="132"/>
      <c r="CE664" s="132"/>
      <c r="CF664" s="132"/>
    </row>
    <row r="665" spans="1:84" ht="15.75" customHeight="1">
      <c r="A665" s="134"/>
      <c r="B665" s="132"/>
      <c r="C665" s="132"/>
      <c r="D665" s="132"/>
      <c r="E665" s="132"/>
      <c r="F665" s="132"/>
      <c r="G665" s="133"/>
      <c r="H665" s="133"/>
      <c r="I665" s="133"/>
      <c r="J665" s="133"/>
      <c r="K665" s="133"/>
      <c r="L665" s="133"/>
      <c r="M665" s="133"/>
      <c r="N665" s="133"/>
      <c r="O665" s="133"/>
      <c r="P665" s="133"/>
      <c r="Q665" s="133"/>
      <c r="R665" s="133"/>
      <c r="S665" s="133"/>
      <c r="T665" s="133"/>
      <c r="U665" s="133"/>
      <c r="V665" s="133"/>
      <c r="W665" s="133"/>
      <c r="X665" s="133"/>
      <c r="Y665" s="133"/>
      <c r="Z665" s="133"/>
      <c r="AA665" s="133"/>
      <c r="AB665" s="133"/>
      <c r="AC665" s="133"/>
      <c r="AD665" s="133"/>
      <c r="AE665" s="133"/>
      <c r="AF665" s="133"/>
      <c r="AG665" s="133"/>
      <c r="AH665" s="133"/>
      <c r="AI665" s="133"/>
      <c r="AJ665" s="133"/>
      <c r="AK665" s="133"/>
      <c r="AL665" s="133"/>
      <c r="AM665" s="133"/>
      <c r="AN665" s="133"/>
      <c r="AO665" s="133"/>
      <c r="AP665" s="133"/>
      <c r="AQ665" s="133"/>
      <c r="AR665" s="133"/>
      <c r="AS665" s="133"/>
      <c r="AT665" s="133"/>
      <c r="AU665" s="133"/>
      <c r="AV665" s="133"/>
      <c r="AW665" s="133"/>
      <c r="AX665" s="133"/>
      <c r="AY665" s="133"/>
      <c r="AZ665" s="133"/>
      <c r="BA665" s="133"/>
      <c r="BB665" s="133"/>
      <c r="BC665" s="132"/>
      <c r="BD665" s="132"/>
      <c r="BE665" s="132"/>
      <c r="BF665" s="132"/>
      <c r="BG665" s="132"/>
      <c r="BH665" s="132"/>
      <c r="BI665" s="132"/>
      <c r="BJ665" s="132"/>
      <c r="BK665" s="132"/>
      <c r="BL665" s="132"/>
      <c r="BM665" s="132"/>
      <c r="BN665" s="132"/>
      <c r="BO665" s="132"/>
      <c r="BP665" s="132"/>
      <c r="BQ665" s="132"/>
      <c r="BR665" s="132"/>
      <c r="BS665" s="132"/>
      <c r="BT665" s="132"/>
      <c r="BU665" s="132"/>
      <c r="BV665" s="132"/>
      <c r="BW665" s="132"/>
      <c r="BX665" s="132"/>
      <c r="BY665" s="132"/>
      <c r="BZ665" s="132"/>
      <c r="CA665" s="132"/>
      <c r="CB665" s="132"/>
      <c r="CC665" s="132"/>
      <c r="CD665" s="132"/>
      <c r="CE665" s="132"/>
      <c r="CF665" s="132"/>
    </row>
    <row r="666" spans="1:84" ht="15.75" customHeight="1">
      <c r="A666" s="134"/>
      <c r="B666" s="132"/>
      <c r="C666" s="132"/>
      <c r="D666" s="132"/>
      <c r="E666" s="132"/>
      <c r="F666" s="132"/>
      <c r="G666" s="133"/>
      <c r="H666" s="133"/>
      <c r="I666" s="133"/>
      <c r="J666" s="133"/>
      <c r="K666" s="133"/>
      <c r="L666" s="133"/>
      <c r="M666" s="133"/>
      <c r="N666" s="133"/>
      <c r="O666" s="133"/>
      <c r="P666" s="133"/>
      <c r="Q666" s="133"/>
      <c r="R666" s="133"/>
      <c r="S666" s="133"/>
      <c r="T666" s="133"/>
      <c r="U666" s="133"/>
      <c r="V666" s="133"/>
      <c r="W666" s="133"/>
      <c r="X666" s="133"/>
      <c r="Y666" s="133"/>
      <c r="Z666" s="133"/>
      <c r="AA666" s="133"/>
      <c r="AB666" s="133"/>
      <c r="AC666" s="133"/>
      <c r="AD666" s="133"/>
      <c r="AE666" s="133"/>
      <c r="AF666" s="133"/>
      <c r="AG666" s="133"/>
      <c r="AH666" s="133"/>
      <c r="AI666" s="133"/>
      <c r="AJ666" s="133"/>
      <c r="AK666" s="133"/>
      <c r="AL666" s="133"/>
      <c r="AM666" s="133"/>
      <c r="AN666" s="133"/>
      <c r="AO666" s="133"/>
      <c r="AP666" s="133"/>
      <c r="AQ666" s="133"/>
      <c r="AR666" s="133"/>
      <c r="AS666" s="133"/>
      <c r="AT666" s="133"/>
      <c r="AU666" s="133"/>
      <c r="AV666" s="133"/>
      <c r="AW666" s="133"/>
      <c r="AX666" s="133"/>
      <c r="AY666" s="133"/>
      <c r="AZ666" s="133"/>
      <c r="BA666" s="133"/>
      <c r="BB666" s="133"/>
      <c r="BC666" s="132"/>
      <c r="BD666" s="132"/>
      <c r="BE666" s="132"/>
      <c r="BF666" s="132"/>
      <c r="BG666" s="132"/>
      <c r="BH666" s="132"/>
      <c r="BI666" s="132"/>
      <c r="BJ666" s="132"/>
      <c r="BK666" s="132"/>
      <c r="BL666" s="132"/>
      <c r="BM666" s="132"/>
      <c r="BN666" s="132"/>
      <c r="BO666" s="132"/>
      <c r="BP666" s="132"/>
      <c r="BQ666" s="132"/>
      <c r="BR666" s="132"/>
      <c r="BS666" s="132"/>
      <c r="BT666" s="132"/>
      <c r="BU666" s="132"/>
      <c r="BV666" s="132"/>
      <c r="BW666" s="132"/>
      <c r="BX666" s="132"/>
      <c r="BY666" s="132"/>
      <c r="BZ666" s="132"/>
      <c r="CA666" s="132"/>
      <c r="CB666" s="132"/>
      <c r="CC666" s="132"/>
      <c r="CD666" s="132"/>
      <c r="CE666" s="132"/>
      <c r="CF666" s="132"/>
    </row>
    <row r="667" spans="1:84" ht="15.75" customHeight="1">
      <c r="A667" s="134"/>
      <c r="B667" s="132"/>
      <c r="C667" s="132"/>
      <c r="D667" s="132"/>
      <c r="E667" s="132"/>
      <c r="F667" s="132"/>
      <c r="G667" s="133"/>
      <c r="H667" s="133"/>
      <c r="I667" s="133"/>
      <c r="J667" s="133"/>
      <c r="K667" s="133"/>
      <c r="L667" s="133"/>
      <c r="M667" s="133"/>
      <c r="N667" s="133"/>
      <c r="O667" s="133"/>
      <c r="P667" s="133"/>
      <c r="Q667" s="133"/>
      <c r="R667" s="133"/>
      <c r="S667" s="133"/>
      <c r="T667" s="133"/>
      <c r="U667" s="133"/>
      <c r="V667" s="133"/>
      <c r="W667" s="133"/>
      <c r="X667" s="133"/>
      <c r="Y667" s="133"/>
      <c r="Z667" s="133"/>
      <c r="AA667" s="133"/>
      <c r="AB667" s="133"/>
      <c r="AC667" s="133"/>
      <c r="AD667" s="133"/>
      <c r="AE667" s="133"/>
      <c r="AF667" s="133"/>
      <c r="AG667" s="133"/>
      <c r="AH667" s="133"/>
      <c r="AI667" s="133"/>
      <c r="AJ667" s="133"/>
      <c r="AK667" s="133"/>
      <c r="AL667" s="133"/>
      <c r="AM667" s="133"/>
      <c r="AN667" s="133"/>
      <c r="AO667" s="133"/>
      <c r="AP667" s="133"/>
      <c r="AQ667" s="133"/>
      <c r="AR667" s="133"/>
      <c r="AS667" s="133"/>
      <c r="AT667" s="133"/>
      <c r="AU667" s="133"/>
      <c r="AV667" s="133"/>
      <c r="AW667" s="133"/>
      <c r="AX667" s="133"/>
      <c r="AY667" s="133"/>
      <c r="AZ667" s="133"/>
      <c r="BA667" s="133"/>
      <c r="BB667" s="133"/>
      <c r="BC667" s="132"/>
      <c r="BD667" s="132"/>
      <c r="BE667" s="132"/>
      <c r="BF667" s="132"/>
      <c r="BG667" s="132"/>
      <c r="BH667" s="132"/>
      <c r="BI667" s="132"/>
      <c r="BJ667" s="132"/>
      <c r="BK667" s="132"/>
      <c r="BL667" s="132"/>
      <c r="BM667" s="132"/>
      <c r="BN667" s="132"/>
      <c r="BO667" s="132"/>
      <c r="BP667" s="132"/>
      <c r="BQ667" s="132"/>
      <c r="BR667" s="132"/>
      <c r="BS667" s="132"/>
      <c r="BT667" s="132"/>
      <c r="BU667" s="132"/>
      <c r="BV667" s="132"/>
      <c r="BW667" s="132"/>
      <c r="BX667" s="132"/>
      <c r="BY667" s="132"/>
      <c r="BZ667" s="132"/>
      <c r="CA667" s="132"/>
      <c r="CB667" s="132"/>
      <c r="CC667" s="132"/>
      <c r="CD667" s="132"/>
      <c r="CE667" s="132"/>
      <c r="CF667" s="132"/>
    </row>
    <row r="668" spans="1:84" ht="15.75" customHeight="1">
      <c r="A668" s="134"/>
      <c r="B668" s="132"/>
      <c r="C668" s="132"/>
      <c r="D668" s="132"/>
      <c r="E668" s="132"/>
      <c r="F668" s="132"/>
      <c r="G668" s="133"/>
      <c r="H668" s="133"/>
      <c r="I668" s="133"/>
      <c r="J668" s="133"/>
      <c r="K668" s="133"/>
      <c r="L668" s="133"/>
      <c r="M668" s="133"/>
      <c r="N668" s="133"/>
      <c r="O668" s="133"/>
      <c r="P668" s="133"/>
      <c r="Q668" s="133"/>
      <c r="R668" s="133"/>
      <c r="S668" s="133"/>
      <c r="T668" s="133"/>
      <c r="U668" s="133"/>
      <c r="V668" s="133"/>
      <c r="W668" s="133"/>
      <c r="X668" s="133"/>
      <c r="Y668" s="133"/>
      <c r="Z668" s="133"/>
      <c r="AA668" s="133"/>
      <c r="AB668" s="133"/>
      <c r="AC668" s="133"/>
      <c r="AD668" s="133"/>
      <c r="AE668" s="133"/>
      <c r="AF668" s="133"/>
      <c r="AG668" s="133"/>
      <c r="AH668" s="133"/>
      <c r="AI668" s="133"/>
      <c r="AJ668" s="133"/>
      <c r="AK668" s="133"/>
      <c r="AL668" s="133"/>
      <c r="AM668" s="133"/>
      <c r="AN668" s="133"/>
      <c r="AO668" s="133"/>
      <c r="AP668" s="133"/>
      <c r="AQ668" s="133"/>
      <c r="AR668" s="133"/>
      <c r="AS668" s="133"/>
      <c r="AT668" s="133"/>
      <c r="AU668" s="133"/>
      <c r="AV668" s="133"/>
      <c r="AW668" s="133"/>
      <c r="AX668" s="133"/>
      <c r="AY668" s="133"/>
      <c r="AZ668" s="133"/>
      <c r="BA668" s="133"/>
      <c r="BB668" s="133"/>
      <c r="BC668" s="132"/>
      <c r="BD668" s="132"/>
      <c r="BE668" s="132"/>
      <c r="BF668" s="132"/>
      <c r="BG668" s="132"/>
      <c r="BH668" s="132"/>
      <c r="BI668" s="132"/>
      <c r="BJ668" s="132"/>
      <c r="BK668" s="132"/>
      <c r="BL668" s="132"/>
      <c r="BM668" s="132"/>
      <c r="BN668" s="132"/>
      <c r="BO668" s="132"/>
      <c r="BP668" s="132"/>
      <c r="BQ668" s="132"/>
      <c r="BR668" s="132"/>
      <c r="BS668" s="132"/>
      <c r="BT668" s="132"/>
      <c r="BU668" s="132"/>
      <c r="BV668" s="132"/>
      <c r="BW668" s="132"/>
      <c r="BX668" s="132"/>
      <c r="BY668" s="132"/>
      <c r="BZ668" s="132"/>
      <c r="CA668" s="132"/>
      <c r="CB668" s="132"/>
      <c r="CC668" s="132"/>
      <c r="CD668" s="132"/>
      <c r="CE668" s="132"/>
      <c r="CF668" s="132"/>
    </row>
    <row r="669" spans="1:84" ht="15.75" customHeight="1">
      <c r="A669" s="134"/>
      <c r="B669" s="132"/>
      <c r="C669" s="132"/>
      <c r="D669" s="132"/>
      <c r="E669" s="132"/>
      <c r="F669" s="132"/>
      <c r="G669" s="133"/>
      <c r="H669" s="133"/>
      <c r="I669" s="133"/>
      <c r="J669" s="133"/>
      <c r="K669" s="133"/>
      <c r="L669" s="133"/>
      <c r="M669" s="133"/>
      <c r="N669" s="133"/>
      <c r="O669" s="133"/>
      <c r="P669" s="133"/>
      <c r="Q669" s="133"/>
      <c r="R669" s="133"/>
      <c r="S669" s="133"/>
      <c r="T669" s="133"/>
      <c r="U669" s="133"/>
      <c r="V669" s="133"/>
      <c r="W669" s="133"/>
      <c r="X669" s="133"/>
      <c r="Y669" s="133"/>
      <c r="Z669" s="133"/>
      <c r="AA669" s="133"/>
      <c r="AB669" s="133"/>
      <c r="AC669" s="133"/>
      <c r="AD669" s="133"/>
      <c r="AE669" s="133"/>
      <c r="AF669" s="133"/>
      <c r="AG669" s="133"/>
      <c r="AH669" s="133"/>
      <c r="AI669" s="133"/>
      <c r="AJ669" s="133"/>
      <c r="AK669" s="133"/>
      <c r="AL669" s="133"/>
      <c r="AM669" s="133"/>
      <c r="AN669" s="133"/>
      <c r="AO669" s="133"/>
      <c r="AP669" s="133"/>
      <c r="AQ669" s="133"/>
      <c r="AR669" s="133"/>
      <c r="AS669" s="133"/>
      <c r="AT669" s="133"/>
      <c r="AU669" s="133"/>
      <c r="AV669" s="133"/>
      <c r="AW669" s="133"/>
      <c r="AX669" s="133"/>
      <c r="AY669" s="133"/>
      <c r="AZ669" s="133"/>
      <c r="BA669" s="133"/>
      <c r="BB669" s="133"/>
      <c r="BC669" s="132"/>
      <c r="BD669" s="132"/>
      <c r="BE669" s="132"/>
      <c r="BF669" s="132"/>
      <c r="BG669" s="132"/>
      <c r="BH669" s="132"/>
      <c r="BI669" s="132"/>
      <c r="BJ669" s="132"/>
      <c r="BK669" s="132"/>
      <c r="BL669" s="132"/>
      <c r="BM669" s="132"/>
      <c r="BN669" s="132"/>
      <c r="BO669" s="132"/>
      <c r="BP669" s="132"/>
      <c r="BQ669" s="132"/>
      <c r="BR669" s="132"/>
      <c r="BS669" s="132"/>
      <c r="BT669" s="132"/>
      <c r="BU669" s="132"/>
      <c r="BV669" s="132"/>
      <c r="BW669" s="132"/>
      <c r="BX669" s="132"/>
      <c r="BY669" s="132"/>
      <c r="BZ669" s="132"/>
      <c r="CA669" s="132"/>
      <c r="CB669" s="132"/>
      <c r="CC669" s="132"/>
      <c r="CD669" s="132"/>
      <c r="CE669" s="132"/>
      <c r="CF669" s="132"/>
    </row>
    <row r="670" spans="1:84" ht="15.75" customHeight="1">
      <c r="A670" s="134"/>
      <c r="B670" s="132"/>
      <c r="C670" s="132"/>
      <c r="D670" s="132"/>
      <c r="E670" s="132"/>
      <c r="F670" s="132"/>
      <c r="G670" s="133"/>
      <c r="H670" s="133"/>
      <c r="I670" s="133"/>
      <c r="J670" s="133"/>
      <c r="K670" s="133"/>
      <c r="L670" s="133"/>
      <c r="M670" s="133"/>
      <c r="N670" s="133"/>
      <c r="O670" s="133"/>
      <c r="P670" s="133"/>
      <c r="Q670" s="133"/>
      <c r="R670" s="133"/>
      <c r="S670" s="133"/>
      <c r="T670" s="133"/>
      <c r="U670" s="133"/>
      <c r="V670" s="133"/>
      <c r="W670" s="133"/>
      <c r="X670" s="133"/>
      <c r="Y670" s="133"/>
      <c r="Z670" s="133"/>
      <c r="AA670" s="133"/>
      <c r="AB670" s="133"/>
      <c r="AC670" s="133"/>
      <c r="AD670" s="133"/>
      <c r="AE670" s="133"/>
      <c r="AF670" s="133"/>
      <c r="AG670" s="133"/>
      <c r="AH670" s="133"/>
      <c r="AI670" s="133"/>
      <c r="AJ670" s="133"/>
      <c r="AK670" s="133"/>
      <c r="AL670" s="133"/>
      <c r="AM670" s="133"/>
      <c r="AN670" s="133"/>
      <c r="AO670" s="133"/>
      <c r="AP670" s="133"/>
      <c r="AQ670" s="133"/>
      <c r="AR670" s="133"/>
      <c r="AS670" s="133"/>
      <c r="AT670" s="133"/>
      <c r="AU670" s="133"/>
      <c r="AV670" s="133"/>
      <c r="AW670" s="133"/>
      <c r="AX670" s="133"/>
      <c r="AY670" s="133"/>
      <c r="AZ670" s="133"/>
      <c r="BA670" s="133"/>
      <c r="BB670" s="133"/>
      <c r="BC670" s="132"/>
      <c r="BD670" s="132"/>
      <c r="BE670" s="132"/>
      <c r="BF670" s="132"/>
      <c r="BG670" s="132"/>
      <c r="BH670" s="132"/>
      <c r="BI670" s="132"/>
      <c r="BJ670" s="132"/>
      <c r="BK670" s="132"/>
      <c r="BL670" s="132"/>
      <c r="BM670" s="132"/>
      <c r="BN670" s="132"/>
      <c r="BO670" s="132"/>
      <c r="BP670" s="132"/>
      <c r="BQ670" s="132"/>
      <c r="BR670" s="132"/>
      <c r="BS670" s="132"/>
      <c r="BT670" s="132"/>
      <c r="BU670" s="132"/>
      <c r="BV670" s="132"/>
      <c r="BW670" s="132"/>
      <c r="BX670" s="132"/>
      <c r="BY670" s="132"/>
      <c r="BZ670" s="132"/>
      <c r="CA670" s="132"/>
      <c r="CB670" s="132"/>
      <c r="CC670" s="132"/>
      <c r="CD670" s="132"/>
      <c r="CE670" s="132"/>
      <c r="CF670" s="132"/>
    </row>
    <row r="671" spans="1:84" ht="15.75" customHeight="1">
      <c r="A671" s="134"/>
      <c r="B671" s="132"/>
      <c r="C671" s="132"/>
      <c r="D671" s="132"/>
      <c r="E671" s="132"/>
      <c r="F671" s="132"/>
      <c r="G671" s="133"/>
      <c r="H671" s="133"/>
      <c r="I671" s="133"/>
      <c r="J671" s="133"/>
      <c r="K671" s="133"/>
      <c r="L671" s="133"/>
      <c r="M671" s="133"/>
      <c r="N671" s="133"/>
      <c r="O671" s="133"/>
      <c r="P671" s="133"/>
      <c r="Q671" s="133"/>
      <c r="R671" s="133"/>
      <c r="S671" s="133"/>
      <c r="T671" s="133"/>
      <c r="U671" s="133"/>
      <c r="V671" s="133"/>
      <c r="W671" s="133"/>
      <c r="X671" s="133"/>
      <c r="Y671" s="133"/>
      <c r="Z671" s="133"/>
      <c r="AA671" s="133"/>
      <c r="AB671" s="133"/>
      <c r="AC671" s="133"/>
      <c r="AD671" s="133"/>
      <c r="AE671" s="133"/>
      <c r="AF671" s="133"/>
      <c r="AG671" s="133"/>
      <c r="AH671" s="133"/>
      <c r="AI671" s="133"/>
      <c r="AJ671" s="133"/>
      <c r="AK671" s="133"/>
      <c r="AL671" s="133"/>
      <c r="AM671" s="133"/>
      <c r="AN671" s="133"/>
      <c r="AO671" s="133"/>
      <c r="AP671" s="133"/>
      <c r="AQ671" s="133"/>
      <c r="AR671" s="133"/>
      <c r="AS671" s="133"/>
      <c r="AT671" s="133"/>
      <c r="AU671" s="133"/>
      <c r="AV671" s="133"/>
      <c r="AW671" s="133"/>
      <c r="AX671" s="133"/>
      <c r="AY671" s="133"/>
      <c r="AZ671" s="133"/>
      <c r="BA671" s="133"/>
      <c r="BB671" s="133"/>
      <c r="BC671" s="132"/>
      <c r="BD671" s="132"/>
      <c r="BE671" s="132"/>
      <c r="BF671" s="132"/>
      <c r="BG671" s="132"/>
      <c r="BH671" s="132"/>
      <c r="BI671" s="132"/>
      <c r="BJ671" s="132"/>
      <c r="BK671" s="132"/>
      <c r="BL671" s="132"/>
      <c r="BM671" s="132"/>
      <c r="BN671" s="132"/>
      <c r="BO671" s="132"/>
      <c r="BP671" s="132"/>
      <c r="BQ671" s="132"/>
      <c r="BR671" s="132"/>
      <c r="BS671" s="132"/>
      <c r="BT671" s="132"/>
      <c r="BU671" s="132"/>
      <c r="BV671" s="132"/>
      <c r="BW671" s="132"/>
      <c r="BX671" s="132"/>
      <c r="BY671" s="132"/>
      <c r="BZ671" s="132"/>
      <c r="CA671" s="132"/>
      <c r="CB671" s="132"/>
      <c r="CC671" s="132"/>
      <c r="CD671" s="132"/>
      <c r="CE671" s="132"/>
      <c r="CF671" s="132"/>
    </row>
    <row r="672" spans="1:84" ht="15.75" customHeight="1">
      <c r="A672" s="134"/>
      <c r="B672" s="132"/>
      <c r="C672" s="132"/>
      <c r="D672" s="132"/>
      <c r="E672" s="132"/>
      <c r="F672" s="132"/>
      <c r="G672" s="133"/>
      <c r="H672" s="133"/>
      <c r="I672" s="133"/>
      <c r="J672" s="133"/>
      <c r="K672" s="133"/>
      <c r="L672" s="133"/>
      <c r="M672" s="133"/>
      <c r="N672" s="133"/>
      <c r="O672" s="133"/>
      <c r="P672" s="133"/>
      <c r="Q672" s="133"/>
      <c r="R672" s="133"/>
      <c r="S672" s="133"/>
      <c r="T672" s="133"/>
      <c r="U672" s="133"/>
      <c r="V672" s="133"/>
      <c r="W672" s="133"/>
      <c r="X672" s="133"/>
      <c r="Y672" s="133"/>
      <c r="Z672" s="133"/>
      <c r="AA672" s="133"/>
      <c r="AB672" s="133"/>
      <c r="AC672" s="133"/>
      <c r="AD672" s="133"/>
      <c r="AE672" s="133"/>
      <c r="AF672" s="133"/>
      <c r="AG672" s="133"/>
      <c r="AH672" s="133"/>
      <c r="AI672" s="133"/>
      <c r="AJ672" s="133"/>
      <c r="AK672" s="133"/>
      <c r="AL672" s="133"/>
      <c r="AM672" s="133"/>
      <c r="AN672" s="133"/>
      <c r="AO672" s="133"/>
      <c r="AP672" s="133"/>
      <c r="AQ672" s="133"/>
      <c r="AR672" s="133"/>
      <c r="AS672" s="133"/>
      <c r="AT672" s="133"/>
      <c r="AU672" s="133"/>
      <c r="AV672" s="133"/>
      <c r="AW672" s="133"/>
      <c r="AX672" s="133"/>
      <c r="AY672" s="133"/>
      <c r="AZ672" s="133"/>
      <c r="BA672" s="133"/>
      <c r="BB672" s="133"/>
      <c r="BC672" s="132"/>
      <c r="BD672" s="132"/>
      <c r="BE672" s="132"/>
      <c r="BF672" s="132"/>
      <c r="BG672" s="132"/>
      <c r="BH672" s="132"/>
      <c r="BI672" s="132"/>
      <c r="BJ672" s="132"/>
      <c r="BK672" s="132"/>
      <c r="BL672" s="132"/>
      <c r="BM672" s="132"/>
      <c r="BN672" s="132"/>
      <c r="BO672" s="132"/>
      <c r="BP672" s="132"/>
      <c r="BQ672" s="132"/>
      <c r="BR672" s="132"/>
      <c r="BS672" s="132"/>
      <c r="BT672" s="132"/>
      <c r="BU672" s="132"/>
      <c r="BV672" s="132"/>
      <c r="BW672" s="132"/>
      <c r="BX672" s="132"/>
      <c r="BY672" s="132"/>
      <c r="BZ672" s="132"/>
      <c r="CA672" s="132"/>
      <c r="CB672" s="132"/>
      <c r="CC672" s="132"/>
      <c r="CD672" s="132"/>
      <c r="CE672" s="132"/>
      <c r="CF672" s="132"/>
    </row>
    <row r="673" spans="1:84" ht="15.75" customHeight="1">
      <c r="A673" s="134"/>
      <c r="B673" s="132"/>
      <c r="C673" s="132"/>
      <c r="D673" s="132"/>
      <c r="E673" s="132"/>
      <c r="F673" s="132"/>
      <c r="G673" s="133"/>
      <c r="H673" s="133"/>
      <c r="I673" s="133"/>
      <c r="J673" s="133"/>
      <c r="K673" s="133"/>
      <c r="L673" s="133"/>
      <c r="M673" s="133"/>
      <c r="N673" s="133"/>
      <c r="O673" s="133"/>
      <c r="P673" s="133"/>
      <c r="Q673" s="133"/>
      <c r="R673" s="133"/>
      <c r="S673" s="133"/>
      <c r="T673" s="133"/>
      <c r="U673" s="133"/>
      <c r="V673" s="133"/>
      <c r="W673" s="133"/>
      <c r="X673" s="133"/>
      <c r="Y673" s="133"/>
      <c r="Z673" s="133"/>
      <c r="AA673" s="133"/>
      <c r="AB673" s="133"/>
      <c r="AC673" s="133"/>
      <c r="AD673" s="133"/>
      <c r="AE673" s="133"/>
      <c r="AF673" s="133"/>
      <c r="AG673" s="133"/>
      <c r="AH673" s="133"/>
      <c r="AI673" s="133"/>
      <c r="AJ673" s="133"/>
      <c r="AK673" s="133"/>
      <c r="AL673" s="133"/>
      <c r="AM673" s="133"/>
      <c r="AN673" s="133"/>
      <c r="AO673" s="133"/>
      <c r="AP673" s="133"/>
      <c r="AQ673" s="133"/>
      <c r="AR673" s="133"/>
      <c r="AS673" s="133"/>
      <c r="AT673" s="133"/>
      <c r="AU673" s="133"/>
      <c r="AV673" s="133"/>
      <c r="AW673" s="133"/>
      <c r="AX673" s="133"/>
      <c r="AY673" s="133"/>
      <c r="AZ673" s="133"/>
      <c r="BA673" s="133"/>
      <c r="BB673" s="133"/>
      <c r="BC673" s="132"/>
      <c r="BD673" s="132"/>
      <c r="BE673" s="132"/>
      <c r="BF673" s="132"/>
      <c r="BG673" s="132"/>
      <c r="BH673" s="132"/>
      <c r="BI673" s="132"/>
      <c r="BJ673" s="132"/>
      <c r="BK673" s="132"/>
      <c r="BL673" s="132"/>
      <c r="BM673" s="132"/>
      <c r="BN673" s="132"/>
      <c r="BO673" s="132"/>
      <c r="BP673" s="132"/>
      <c r="BQ673" s="132"/>
      <c r="BR673" s="132"/>
      <c r="BS673" s="132"/>
      <c r="BT673" s="132"/>
      <c r="BU673" s="132"/>
      <c r="BV673" s="132"/>
      <c r="BW673" s="132"/>
      <c r="BX673" s="132"/>
      <c r="BY673" s="132"/>
      <c r="BZ673" s="132"/>
      <c r="CA673" s="132"/>
      <c r="CB673" s="132"/>
      <c r="CC673" s="132"/>
      <c r="CD673" s="132"/>
      <c r="CE673" s="132"/>
      <c r="CF673" s="132"/>
    </row>
    <row r="674" spans="1:84" ht="15.75" customHeight="1">
      <c r="A674" s="134"/>
      <c r="B674" s="132"/>
      <c r="C674" s="132"/>
      <c r="D674" s="132"/>
      <c r="E674" s="132"/>
      <c r="F674" s="132"/>
      <c r="G674" s="133"/>
      <c r="H674" s="133"/>
      <c r="I674" s="133"/>
      <c r="J674" s="133"/>
      <c r="K674" s="133"/>
      <c r="L674" s="133"/>
      <c r="M674" s="133"/>
      <c r="N674" s="133"/>
      <c r="O674" s="133"/>
      <c r="P674" s="133"/>
      <c r="Q674" s="133"/>
      <c r="R674" s="133"/>
      <c r="S674" s="133"/>
      <c r="T674" s="133"/>
      <c r="U674" s="133"/>
      <c r="V674" s="133"/>
      <c r="W674" s="133"/>
      <c r="X674" s="133"/>
      <c r="Y674" s="133"/>
      <c r="Z674" s="133"/>
      <c r="AA674" s="133"/>
      <c r="AB674" s="133"/>
      <c r="AC674" s="133"/>
      <c r="AD674" s="133"/>
      <c r="AE674" s="133"/>
      <c r="AF674" s="133"/>
      <c r="AG674" s="133"/>
      <c r="AH674" s="133"/>
      <c r="AI674" s="133"/>
      <c r="AJ674" s="133"/>
      <c r="AK674" s="133"/>
      <c r="AL674" s="133"/>
      <c r="AM674" s="133"/>
      <c r="AN674" s="133"/>
      <c r="AO674" s="133"/>
      <c r="AP674" s="133"/>
      <c r="AQ674" s="133"/>
      <c r="AR674" s="133"/>
      <c r="AS674" s="133"/>
      <c r="AT674" s="133"/>
      <c r="AU674" s="133"/>
      <c r="AV674" s="133"/>
      <c r="AW674" s="133"/>
      <c r="AX674" s="133"/>
      <c r="AY674" s="133"/>
      <c r="AZ674" s="133"/>
      <c r="BA674" s="133"/>
      <c r="BB674" s="133"/>
      <c r="BC674" s="132"/>
      <c r="BD674" s="132"/>
      <c r="BE674" s="132"/>
      <c r="BF674" s="132"/>
      <c r="BG674" s="132"/>
      <c r="BH674" s="132"/>
      <c r="BI674" s="132"/>
      <c r="BJ674" s="132"/>
      <c r="BK674" s="132"/>
      <c r="BL674" s="132"/>
      <c r="BM674" s="132"/>
      <c r="BN674" s="132"/>
      <c r="BO674" s="132"/>
      <c r="BP674" s="132"/>
      <c r="BQ674" s="132"/>
      <c r="BR674" s="132"/>
      <c r="BS674" s="132"/>
      <c r="BT674" s="132"/>
      <c r="BU674" s="132"/>
      <c r="BV674" s="132"/>
      <c r="BW674" s="132"/>
      <c r="BX674" s="132"/>
      <c r="BY674" s="132"/>
      <c r="BZ674" s="132"/>
      <c r="CA674" s="132"/>
      <c r="CB674" s="132"/>
      <c r="CC674" s="132"/>
      <c r="CD674" s="132"/>
      <c r="CE674" s="132"/>
      <c r="CF674" s="132"/>
    </row>
    <row r="675" spans="1:84" ht="15.75" customHeight="1">
      <c r="A675" s="134"/>
      <c r="B675" s="132"/>
      <c r="C675" s="132"/>
      <c r="D675" s="132"/>
      <c r="E675" s="132"/>
      <c r="F675" s="132"/>
      <c r="G675" s="133"/>
      <c r="H675" s="133"/>
      <c r="I675" s="133"/>
      <c r="J675" s="133"/>
      <c r="K675" s="133"/>
      <c r="L675" s="133"/>
      <c r="M675" s="133"/>
      <c r="N675" s="133"/>
      <c r="O675" s="133"/>
      <c r="P675" s="133"/>
      <c r="Q675" s="133"/>
      <c r="R675" s="133"/>
      <c r="S675" s="133"/>
      <c r="T675" s="133"/>
      <c r="U675" s="133"/>
      <c r="V675" s="133"/>
      <c r="W675" s="133"/>
      <c r="X675" s="133"/>
      <c r="Y675" s="133"/>
      <c r="Z675" s="133"/>
      <c r="AA675" s="133"/>
      <c r="AB675" s="133"/>
      <c r="AC675" s="133"/>
      <c r="AD675" s="133"/>
      <c r="AE675" s="133"/>
      <c r="AF675" s="133"/>
      <c r="AG675" s="133"/>
      <c r="AH675" s="133"/>
      <c r="AI675" s="133"/>
      <c r="AJ675" s="133"/>
      <c r="AK675" s="133"/>
      <c r="AL675" s="133"/>
      <c r="AM675" s="133"/>
      <c r="AN675" s="133"/>
      <c r="AO675" s="133"/>
      <c r="AP675" s="133"/>
      <c r="AQ675" s="133"/>
      <c r="AR675" s="133"/>
      <c r="AS675" s="133"/>
      <c r="AT675" s="133"/>
      <c r="AU675" s="133"/>
      <c r="AV675" s="133"/>
      <c r="AW675" s="133"/>
      <c r="AX675" s="133"/>
      <c r="AY675" s="133"/>
      <c r="AZ675" s="133"/>
      <c r="BA675" s="133"/>
      <c r="BB675" s="133"/>
      <c r="BC675" s="132"/>
      <c r="BD675" s="132"/>
      <c r="BE675" s="132"/>
      <c r="BF675" s="132"/>
      <c r="BG675" s="132"/>
      <c r="BH675" s="132"/>
      <c r="BI675" s="132"/>
      <c r="BJ675" s="132"/>
      <c r="BK675" s="132"/>
      <c r="BL675" s="132"/>
      <c r="BM675" s="132"/>
      <c r="BN675" s="132"/>
      <c r="BO675" s="132"/>
      <c r="BP675" s="132"/>
      <c r="BQ675" s="132"/>
      <c r="BR675" s="132"/>
      <c r="BS675" s="132"/>
      <c r="BT675" s="132"/>
      <c r="BU675" s="132"/>
      <c r="BV675" s="132"/>
      <c r="BW675" s="132"/>
      <c r="BX675" s="132"/>
      <c r="BY675" s="132"/>
      <c r="BZ675" s="132"/>
      <c r="CA675" s="132"/>
      <c r="CB675" s="132"/>
      <c r="CC675" s="132"/>
      <c r="CD675" s="132"/>
      <c r="CE675" s="132"/>
      <c r="CF675" s="132"/>
    </row>
    <row r="676" spans="1:84" ht="15.75" customHeight="1">
      <c r="A676" s="134"/>
      <c r="B676" s="132"/>
      <c r="C676" s="132"/>
      <c r="D676" s="132"/>
      <c r="E676" s="132"/>
      <c r="F676" s="132"/>
      <c r="G676" s="133"/>
      <c r="H676" s="133"/>
      <c r="I676" s="133"/>
      <c r="J676" s="133"/>
      <c r="K676" s="133"/>
      <c r="L676" s="133"/>
      <c r="M676" s="133"/>
      <c r="N676" s="133"/>
      <c r="O676" s="133"/>
      <c r="P676" s="133"/>
      <c r="Q676" s="133"/>
      <c r="R676" s="133"/>
      <c r="S676" s="133"/>
      <c r="T676" s="133"/>
      <c r="U676" s="133"/>
      <c r="V676" s="133"/>
      <c r="W676" s="133"/>
      <c r="X676" s="133"/>
      <c r="Y676" s="133"/>
      <c r="Z676" s="133"/>
      <c r="AA676" s="133"/>
      <c r="AB676" s="133"/>
      <c r="AC676" s="133"/>
      <c r="AD676" s="133"/>
      <c r="AE676" s="133"/>
      <c r="AF676" s="133"/>
      <c r="AG676" s="133"/>
      <c r="AH676" s="133"/>
      <c r="AI676" s="133"/>
      <c r="AJ676" s="133"/>
      <c r="AK676" s="133"/>
      <c r="AL676" s="133"/>
      <c r="AM676" s="133"/>
      <c r="AN676" s="133"/>
      <c r="AO676" s="133"/>
      <c r="AP676" s="133"/>
      <c r="AQ676" s="133"/>
      <c r="AR676" s="133"/>
      <c r="AS676" s="133"/>
      <c r="AT676" s="133"/>
      <c r="AU676" s="133"/>
      <c r="AV676" s="133"/>
      <c r="AW676" s="133"/>
      <c r="AX676" s="133"/>
      <c r="AY676" s="133"/>
      <c r="AZ676" s="133"/>
      <c r="BA676" s="133"/>
      <c r="BB676" s="133"/>
      <c r="BC676" s="132"/>
      <c r="BD676" s="132"/>
      <c r="BE676" s="132"/>
      <c r="BF676" s="132"/>
      <c r="BG676" s="132"/>
      <c r="BH676" s="132"/>
      <c r="BI676" s="132"/>
      <c r="BJ676" s="132"/>
      <c r="BK676" s="132"/>
      <c r="BL676" s="132"/>
      <c r="BM676" s="132"/>
      <c r="BN676" s="132"/>
      <c r="BO676" s="132"/>
      <c r="BP676" s="132"/>
      <c r="BQ676" s="132"/>
      <c r="BR676" s="132"/>
      <c r="BS676" s="132"/>
      <c r="BT676" s="132"/>
      <c r="BU676" s="132"/>
      <c r="BV676" s="132"/>
      <c r="BW676" s="132"/>
      <c r="BX676" s="132"/>
      <c r="BY676" s="132"/>
      <c r="BZ676" s="132"/>
      <c r="CA676" s="132"/>
      <c r="CB676" s="132"/>
      <c r="CC676" s="132"/>
      <c r="CD676" s="132"/>
      <c r="CE676" s="132"/>
      <c r="CF676" s="132"/>
    </row>
    <row r="677" spans="1:84" ht="15.75" customHeight="1">
      <c r="A677" s="134"/>
      <c r="B677" s="132"/>
      <c r="C677" s="132"/>
      <c r="D677" s="132"/>
      <c r="E677" s="132"/>
      <c r="F677" s="132"/>
      <c r="G677" s="133"/>
      <c r="H677" s="133"/>
      <c r="I677" s="133"/>
      <c r="J677" s="133"/>
      <c r="K677" s="133"/>
      <c r="L677" s="133"/>
      <c r="M677" s="133"/>
      <c r="N677" s="133"/>
      <c r="O677" s="133"/>
      <c r="P677" s="133"/>
      <c r="Q677" s="133"/>
      <c r="R677" s="133"/>
      <c r="S677" s="133"/>
      <c r="T677" s="133"/>
      <c r="U677" s="133"/>
      <c r="V677" s="133"/>
      <c r="W677" s="133"/>
      <c r="X677" s="133"/>
      <c r="Y677" s="133"/>
      <c r="Z677" s="133"/>
      <c r="AA677" s="133"/>
      <c r="AB677" s="133"/>
      <c r="AC677" s="133"/>
      <c r="AD677" s="133"/>
      <c r="AE677" s="133"/>
      <c r="AF677" s="133"/>
      <c r="AG677" s="133"/>
      <c r="AH677" s="133"/>
      <c r="AI677" s="133"/>
      <c r="AJ677" s="133"/>
      <c r="AK677" s="133"/>
      <c r="AL677" s="133"/>
      <c r="AM677" s="133"/>
      <c r="AN677" s="133"/>
      <c r="AO677" s="133"/>
      <c r="AP677" s="133"/>
      <c r="AQ677" s="133"/>
      <c r="AR677" s="133"/>
      <c r="AS677" s="133"/>
      <c r="AT677" s="133"/>
      <c r="AU677" s="133"/>
      <c r="AV677" s="133"/>
      <c r="AW677" s="133"/>
      <c r="AX677" s="133"/>
      <c r="AY677" s="133"/>
      <c r="AZ677" s="133"/>
      <c r="BA677" s="133"/>
      <c r="BB677" s="133"/>
      <c r="BC677" s="132"/>
      <c r="BD677" s="132"/>
      <c r="BE677" s="132"/>
      <c r="BF677" s="132"/>
      <c r="BG677" s="132"/>
      <c r="BH677" s="132"/>
      <c r="BI677" s="132"/>
      <c r="BJ677" s="132"/>
      <c r="BK677" s="132"/>
      <c r="BL677" s="132"/>
      <c r="BM677" s="132"/>
      <c r="BN677" s="132"/>
      <c r="BO677" s="132"/>
      <c r="BP677" s="132"/>
      <c r="BQ677" s="132"/>
      <c r="BR677" s="132"/>
      <c r="BS677" s="132"/>
      <c r="BT677" s="132"/>
      <c r="BU677" s="132"/>
      <c r="BV677" s="132"/>
      <c r="BW677" s="132"/>
      <c r="BX677" s="132"/>
      <c r="BY677" s="132"/>
      <c r="BZ677" s="132"/>
      <c r="CA677" s="132"/>
      <c r="CB677" s="132"/>
      <c r="CC677" s="132"/>
      <c r="CD677" s="132"/>
      <c r="CE677" s="132"/>
      <c r="CF677" s="132"/>
    </row>
    <row r="678" spans="1:84" ht="15.75" customHeight="1">
      <c r="A678" s="134"/>
      <c r="B678" s="132"/>
      <c r="C678" s="132"/>
      <c r="D678" s="132"/>
      <c r="E678" s="132"/>
      <c r="F678" s="132"/>
      <c r="G678" s="133"/>
      <c r="H678" s="133"/>
      <c r="I678" s="133"/>
      <c r="J678" s="133"/>
      <c r="K678" s="133"/>
      <c r="L678" s="133"/>
      <c r="M678" s="133"/>
      <c r="N678" s="133"/>
      <c r="O678" s="133"/>
      <c r="P678" s="133"/>
      <c r="Q678" s="133"/>
      <c r="R678" s="133"/>
      <c r="S678" s="133"/>
      <c r="T678" s="133"/>
      <c r="U678" s="133"/>
      <c r="V678" s="133"/>
      <c r="W678" s="133"/>
      <c r="X678" s="133"/>
      <c r="Y678" s="133"/>
      <c r="Z678" s="133"/>
      <c r="AA678" s="133"/>
      <c r="AB678" s="133"/>
      <c r="AC678" s="133"/>
      <c r="AD678" s="133"/>
      <c r="AE678" s="133"/>
      <c r="AF678" s="133"/>
      <c r="AG678" s="133"/>
      <c r="AH678" s="133"/>
      <c r="AI678" s="133"/>
      <c r="AJ678" s="133"/>
      <c r="AK678" s="133"/>
      <c r="AL678" s="133"/>
      <c r="AM678" s="133"/>
      <c r="AN678" s="133"/>
      <c r="AO678" s="133"/>
      <c r="AP678" s="133"/>
      <c r="AQ678" s="133"/>
      <c r="AR678" s="133"/>
      <c r="AS678" s="133"/>
      <c r="AT678" s="133"/>
      <c r="AU678" s="133"/>
      <c r="AV678" s="133"/>
      <c r="AW678" s="133"/>
      <c r="AX678" s="133"/>
      <c r="AY678" s="133"/>
      <c r="AZ678" s="133"/>
      <c r="BA678" s="133"/>
      <c r="BB678" s="133"/>
      <c r="BC678" s="132"/>
      <c r="BD678" s="132"/>
      <c r="BE678" s="132"/>
      <c r="BF678" s="132"/>
      <c r="BG678" s="132"/>
      <c r="BH678" s="132"/>
      <c r="BI678" s="132"/>
      <c r="BJ678" s="132"/>
      <c r="BK678" s="132"/>
      <c r="BL678" s="132"/>
      <c r="BM678" s="132"/>
      <c r="BN678" s="132"/>
      <c r="BO678" s="132"/>
      <c r="BP678" s="132"/>
      <c r="BQ678" s="132"/>
      <c r="BR678" s="132"/>
      <c r="BS678" s="132"/>
      <c r="BT678" s="132"/>
      <c r="BU678" s="132"/>
      <c r="BV678" s="132"/>
      <c r="BW678" s="132"/>
      <c r="BX678" s="132"/>
      <c r="BY678" s="132"/>
      <c r="BZ678" s="132"/>
      <c r="CA678" s="132"/>
      <c r="CB678" s="132"/>
      <c r="CC678" s="132"/>
      <c r="CD678" s="132"/>
      <c r="CE678" s="132"/>
      <c r="CF678" s="132"/>
    </row>
    <row r="679" spans="1:84" ht="15.75" customHeight="1">
      <c r="A679" s="134"/>
      <c r="B679" s="132"/>
      <c r="C679" s="132"/>
      <c r="D679" s="132"/>
      <c r="E679" s="132"/>
      <c r="F679" s="132"/>
      <c r="G679" s="133"/>
      <c r="H679" s="133"/>
      <c r="I679" s="133"/>
      <c r="J679" s="133"/>
      <c r="K679" s="133"/>
      <c r="L679" s="133"/>
      <c r="M679" s="133"/>
      <c r="N679" s="133"/>
      <c r="O679" s="133"/>
      <c r="P679" s="133"/>
      <c r="Q679" s="133"/>
      <c r="R679" s="133"/>
      <c r="S679" s="133"/>
      <c r="T679" s="133"/>
      <c r="U679" s="133"/>
      <c r="V679" s="133"/>
      <c r="W679" s="133"/>
      <c r="X679" s="133"/>
      <c r="Y679" s="133"/>
      <c r="Z679" s="133"/>
      <c r="AA679" s="133"/>
      <c r="AB679" s="133"/>
      <c r="AC679" s="133"/>
      <c r="AD679" s="133"/>
      <c r="AE679" s="133"/>
      <c r="AF679" s="133"/>
      <c r="AG679" s="133"/>
      <c r="AH679" s="133"/>
      <c r="AI679" s="133"/>
      <c r="AJ679" s="133"/>
      <c r="AK679" s="133"/>
      <c r="AL679" s="133"/>
      <c r="AM679" s="133"/>
      <c r="AN679" s="133"/>
      <c r="AO679" s="133"/>
      <c r="AP679" s="133"/>
      <c r="AQ679" s="133"/>
      <c r="AR679" s="133"/>
      <c r="AS679" s="133"/>
      <c r="AT679" s="133"/>
      <c r="AU679" s="133"/>
      <c r="AV679" s="133"/>
      <c r="AW679" s="133"/>
      <c r="AX679" s="133"/>
      <c r="AY679" s="133"/>
      <c r="AZ679" s="133"/>
      <c r="BA679" s="133"/>
      <c r="BB679" s="133"/>
      <c r="BC679" s="132"/>
      <c r="BD679" s="132"/>
      <c r="BE679" s="132"/>
      <c r="BF679" s="132"/>
      <c r="BG679" s="132"/>
      <c r="BH679" s="132"/>
      <c r="BI679" s="132"/>
      <c r="BJ679" s="132"/>
      <c r="BK679" s="132"/>
      <c r="BL679" s="132"/>
      <c r="BM679" s="132"/>
      <c r="BN679" s="132"/>
      <c r="BO679" s="132"/>
      <c r="BP679" s="132"/>
      <c r="BQ679" s="132"/>
      <c r="BR679" s="132"/>
      <c r="BS679" s="132"/>
      <c r="BT679" s="132"/>
      <c r="BU679" s="132"/>
      <c r="BV679" s="132"/>
      <c r="BW679" s="132"/>
      <c r="BX679" s="132"/>
      <c r="BY679" s="132"/>
      <c r="BZ679" s="132"/>
      <c r="CA679" s="132"/>
      <c r="CB679" s="132"/>
      <c r="CC679" s="132"/>
      <c r="CD679" s="132"/>
      <c r="CE679" s="132"/>
      <c r="CF679" s="132"/>
    </row>
    <row r="680" spans="1:84" ht="15.75" customHeight="1">
      <c r="A680" s="134"/>
      <c r="B680" s="132"/>
      <c r="C680" s="132"/>
      <c r="D680" s="132"/>
      <c r="E680" s="132"/>
      <c r="F680" s="132"/>
      <c r="G680" s="133"/>
      <c r="H680" s="133"/>
      <c r="I680" s="133"/>
      <c r="J680" s="133"/>
      <c r="K680" s="133"/>
      <c r="L680" s="133"/>
      <c r="M680" s="133"/>
      <c r="N680" s="133"/>
      <c r="O680" s="133"/>
      <c r="P680" s="133"/>
      <c r="Q680" s="133"/>
      <c r="R680" s="133"/>
      <c r="S680" s="133"/>
      <c r="T680" s="133"/>
      <c r="U680" s="133"/>
      <c r="V680" s="133"/>
      <c r="W680" s="133"/>
      <c r="X680" s="133"/>
      <c r="Y680" s="133"/>
      <c r="Z680" s="133"/>
      <c r="AA680" s="133"/>
      <c r="AB680" s="133"/>
      <c r="AC680" s="133"/>
      <c r="AD680" s="133"/>
      <c r="AE680" s="133"/>
      <c r="AF680" s="133"/>
      <c r="AG680" s="133"/>
      <c r="AH680" s="133"/>
      <c r="AI680" s="133"/>
      <c r="AJ680" s="133"/>
      <c r="AK680" s="133"/>
      <c r="AL680" s="133"/>
      <c r="AM680" s="133"/>
      <c r="AN680" s="133"/>
      <c r="AO680" s="133"/>
      <c r="AP680" s="133"/>
      <c r="AQ680" s="133"/>
      <c r="AR680" s="133"/>
      <c r="AS680" s="133"/>
      <c r="AT680" s="133"/>
      <c r="AU680" s="133"/>
      <c r="AV680" s="133"/>
      <c r="AW680" s="133"/>
      <c r="AX680" s="133"/>
      <c r="AY680" s="133"/>
      <c r="AZ680" s="133"/>
      <c r="BA680" s="133"/>
      <c r="BB680" s="133"/>
      <c r="BC680" s="132"/>
      <c r="BD680" s="132"/>
      <c r="BE680" s="132"/>
      <c r="BF680" s="132"/>
      <c r="BG680" s="132"/>
      <c r="BH680" s="132"/>
      <c r="BI680" s="132"/>
      <c r="BJ680" s="132"/>
      <c r="BK680" s="132"/>
      <c r="BL680" s="132"/>
      <c r="BM680" s="132"/>
      <c r="BN680" s="132"/>
      <c r="BO680" s="132"/>
      <c r="BP680" s="132"/>
      <c r="BQ680" s="132"/>
      <c r="BR680" s="132"/>
      <c r="BS680" s="132"/>
      <c r="BT680" s="132"/>
      <c r="BU680" s="132"/>
      <c r="BV680" s="132"/>
      <c r="BW680" s="132"/>
      <c r="BX680" s="132"/>
      <c r="BY680" s="132"/>
      <c r="BZ680" s="132"/>
      <c r="CA680" s="132"/>
      <c r="CB680" s="132"/>
      <c r="CC680" s="132"/>
      <c r="CD680" s="132"/>
      <c r="CE680" s="132"/>
      <c r="CF680" s="132"/>
    </row>
    <row r="681" spans="1:84" ht="15.75" customHeight="1">
      <c r="A681" s="134"/>
      <c r="B681" s="132"/>
      <c r="C681" s="132"/>
      <c r="D681" s="132"/>
      <c r="E681" s="132"/>
      <c r="F681" s="132"/>
      <c r="G681" s="133"/>
      <c r="H681" s="133"/>
      <c r="I681" s="133"/>
      <c r="J681" s="133"/>
      <c r="K681" s="133"/>
      <c r="L681" s="133"/>
      <c r="M681" s="133"/>
      <c r="N681" s="133"/>
      <c r="O681" s="133"/>
      <c r="P681" s="133"/>
      <c r="Q681" s="133"/>
      <c r="R681" s="133"/>
      <c r="S681" s="133"/>
      <c r="T681" s="133"/>
      <c r="U681" s="133"/>
      <c r="V681" s="133"/>
      <c r="W681" s="133"/>
      <c r="X681" s="133"/>
      <c r="Y681" s="133"/>
      <c r="Z681" s="133"/>
      <c r="AA681" s="133"/>
      <c r="AB681" s="133"/>
      <c r="AC681" s="133"/>
      <c r="AD681" s="133"/>
      <c r="AE681" s="133"/>
      <c r="AF681" s="133"/>
      <c r="AG681" s="133"/>
      <c r="AH681" s="133"/>
      <c r="AI681" s="133"/>
      <c r="AJ681" s="133"/>
      <c r="AK681" s="133"/>
      <c r="AL681" s="133"/>
      <c r="AM681" s="133"/>
      <c r="AN681" s="133"/>
      <c r="AO681" s="133"/>
      <c r="AP681" s="133"/>
      <c r="AQ681" s="133"/>
      <c r="AR681" s="133"/>
      <c r="AS681" s="133"/>
      <c r="AT681" s="133"/>
      <c r="AU681" s="133"/>
      <c r="AV681" s="133"/>
      <c r="AW681" s="133"/>
      <c r="AX681" s="133"/>
      <c r="AY681" s="133"/>
      <c r="AZ681" s="133"/>
      <c r="BA681" s="133"/>
      <c r="BB681" s="133"/>
      <c r="BC681" s="132"/>
      <c r="BD681" s="132"/>
      <c r="BE681" s="132"/>
      <c r="BF681" s="132"/>
      <c r="BG681" s="132"/>
      <c r="BH681" s="132"/>
      <c r="BI681" s="132"/>
      <c r="BJ681" s="132"/>
      <c r="BK681" s="132"/>
      <c r="BL681" s="132"/>
      <c r="BM681" s="132"/>
      <c r="BN681" s="132"/>
      <c r="BO681" s="132"/>
      <c r="BP681" s="132"/>
      <c r="BQ681" s="132"/>
      <c r="BR681" s="132"/>
      <c r="BS681" s="132"/>
      <c r="BT681" s="132"/>
      <c r="BU681" s="132"/>
      <c r="BV681" s="132"/>
      <c r="BW681" s="132"/>
      <c r="BX681" s="132"/>
      <c r="BY681" s="132"/>
      <c r="BZ681" s="132"/>
      <c r="CA681" s="132"/>
      <c r="CB681" s="132"/>
      <c r="CC681" s="132"/>
      <c r="CD681" s="132"/>
      <c r="CE681" s="132"/>
      <c r="CF681" s="132"/>
    </row>
    <row r="682" spans="1:84" ht="15.75" customHeight="1">
      <c r="A682" s="134"/>
      <c r="B682" s="132"/>
      <c r="C682" s="132"/>
      <c r="D682" s="132"/>
      <c r="E682" s="132"/>
      <c r="F682" s="132"/>
      <c r="G682" s="133"/>
      <c r="H682" s="133"/>
      <c r="I682" s="133"/>
      <c r="J682" s="133"/>
      <c r="K682" s="133"/>
      <c r="L682" s="133"/>
      <c r="M682" s="133"/>
      <c r="N682" s="133"/>
      <c r="O682" s="133"/>
      <c r="P682" s="133"/>
      <c r="Q682" s="133"/>
      <c r="R682" s="133"/>
      <c r="S682" s="133"/>
      <c r="T682" s="133"/>
      <c r="U682" s="133"/>
      <c r="V682" s="133"/>
      <c r="W682" s="133"/>
      <c r="X682" s="133"/>
      <c r="Y682" s="133"/>
      <c r="Z682" s="133"/>
      <c r="AA682" s="133"/>
      <c r="AB682" s="133"/>
      <c r="AC682" s="133"/>
      <c r="AD682" s="133"/>
      <c r="AE682" s="133"/>
      <c r="AF682" s="133"/>
      <c r="AG682" s="133"/>
      <c r="AH682" s="133"/>
      <c r="AI682" s="133"/>
      <c r="AJ682" s="133"/>
      <c r="AK682" s="133"/>
      <c r="AL682" s="133"/>
      <c r="AM682" s="133"/>
      <c r="AN682" s="133"/>
      <c r="AO682" s="133"/>
      <c r="AP682" s="133"/>
      <c r="AQ682" s="133"/>
      <c r="AR682" s="133"/>
      <c r="AS682" s="133"/>
      <c r="AT682" s="133"/>
      <c r="AU682" s="133"/>
      <c r="AV682" s="133"/>
      <c r="AW682" s="133"/>
      <c r="AX682" s="133"/>
      <c r="AY682" s="133"/>
      <c r="AZ682" s="133"/>
      <c r="BA682" s="133"/>
      <c r="BB682" s="133"/>
      <c r="BC682" s="132"/>
      <c r="BD682" s="132"/>
      <c r="BE682" s="132"/>
      <c r="BF682" s="132"/>
      <c r="BG682" s="132"/>
      <c r="BH682" s="132"/>
      <c r="BI682" s="132"/>
      <c r="BJ682" s="132"/>
      <c r="BK682" s="132"/>
      <c r="BL682" s="132"/>
      <c r="BM682" s="132"/>
      <c r="BN682" s="132"/>
      <c r="BO682" s="132"/>
      <c r="BP682" s="132"/>
      <c r="BQ682" s="132"/>
      <c r="BR682" s="132"/>
      <c r="BS682" s="132"/>
      <c r="BT682" s="132"/>
      <c r="BU682" s="132"/>
      <c r="BV682" s="132"/>
      <c r="BW682" s="132"/>
      <c r="BX682" s="132"/>
      <c r="BY682" s="132"/>
      <c r="BZ682" s="132"/>
      <c r="CA682" s="132"/>
      <c r="CB682" s="132"/>
      <c r="CC682" s="132"/>
      <c r="CD682" s="132"/>
      <c r="CE682" s="132"/>
      <c r="CF682" s="132"/>
    </row>
    <row r="683" spans="1:84" ht="15.75" customHeight="1">
      <c r="A683" s="134"/>
      <c r="B683" s="132"/>
      <c r="C683" s="132"/>
      <c r="D683" s="132"/>
      <c r="E683" s="132"/>
      <c r="F683" s="132"/>
      <c r="G683" s="133"/>
      <c r="H683" s="133"/>
      <c r="I683" s="133"/>
      <c r="J683" s="133"/>
      <c r="K683" s="133"/>
      <c r="L683" s="133"/>
      <c r="M683" s="133"/>
      <c r="N683" s="133"/>
      <c r="O683" s="133"/>
      <c r="P683" s="133"/>
      <c r="Q683" s="133"/>
      <c r="R683" s="133"/>
      <c r="S683" s="133"/>
      <c r="T683" s="133"/>
      <c r="U683" s="133"/>
      <c r="V683" s="133"/>
      <c r="W683" s="133"/>
      <c r="X683" s="133"/>
      <c r="Y683" s="133"/>
      <c r="Z683" s="133"/>
      <c r="AA683" s="133"/>
      <c r="AB683" s="133"/>
      <c r="AC683" s="133"/>
      <c r="AD683" s="133"/>
      <c r="AE683" s="133"/>
      <c r="AF683" s="133"/>
      <c r="AG683" s="133"/>
      <c r="AH683" s="133"/>
      <c r="AI683" s="133"/>
      <c r="AJ683" s="133"/>
      <c r="AK683" s="133"/>
      <c r="AL683" s="133"/>
      <c r="AM683" s="133"/>
      <c r="AN683" s="133"/>
      <c r="AO683" s="133"/>
      <c r="AP683" s="133"/>
      <c r="AQ683" s="133"/>
      <c r="AR683" s="133"/>
      <c r="AS683" s="133"/>
      <c r="AT683" s="133"/>
      <c r="AU683" s="133"/>
      <c r="AV683" s="133"/>
      <c r="AW683" s="133"/>
      <c r="AX683" s="133"/>
      <c r="AY683" s="133"/>
      <c r="AZ683" s="133"/>
      <c r="BA683" s="133"/>
      <c r="BB683" s="133"/>
      <c r="BC683" s="132"/>
      <c r="BD683" s="132"/>
      <c r="BE683" s="132"/>
      <c r="BF683" s="132"/>
      <c r="BG683" s="132"/>
      <c r="BH683" s="132"/>
      <c r="BI683" s="132"/>
      <c r="BJ683" s="132"/>
      <c r="BK683" s="132"/>
      <c r="BL683" s="132"/>
      <c r="BM683" s="132"/>
      <c r="BN683" s="132"/>
      <c r="BO683" s="132"/>
      <c r="BP683" s="132"/>
      <c r="BQ683" s="132"/>
      <c r="BR683" s="132"/>
      <c r="BS683" s="132"/>
      <c r="BT683" s="132"/>
      <c r="BU683" s="132"/>
      <c r="BV683" s="132"/>
      <c r="BW683" s="132"/>
      <c r="BX683" s="132"/>
      <c r="BY683" s="132"/>
      <c r="BZ683" s="132"/>
      <c r="CA683" s="132"/>
      <c r="CB683" s="132"/>
      <c r="CC683" s="132"/>
      <c r="CD683" s="132"/>
      <c r="CE683" s="132"/>
      <c r="CF683" s="132"/>
    </row>
    <row r="684" spans="1:84" ht="15.75" customHeight="1">
      <c r="A684" s="134"/>
      <c r="B684" s="132"/>
      <c r="C684" s="132"/>
      <c r="D684" s="132"/>
      <c r="E684" s="132"/>
      <c r="F684" s="132"/>
      <c r="G684" s="133"/>
      <c r="H684" s="133"/>
      <c r="I684" s="133"/>
      <c r="J684" s="133"/>
      <c r="K684" s="133"/>
      <c r="L684" s="133"/>
      <c r="M684" s="133"/>
      <c r="N684" s="133"/>
      <c r="O684" s="133"/>
      <c r="P684" s="133"/>
      <c r="Q684" s="133"/>
      <c r="R684" s="133"/>
      <c r="S684" s="133"/>
      <c r="T684" s="133"/>
      <c r="U684" s="133"/>
      <c r="V684" s="133"/>
      <c r="W684" s="133"/>
      <c r="X684" s="133"/>
      <c r="Y684" s="133"/>
      <c r="Z684" s="133"/>
      <c r="AA684" s="133"/>
      <c r="AB684" s="133"/>
      <c r="AC684" s="133"/>
      <c r="AD684" s="133"/>
      <c r="AE684" s="133"/>
      <c r="AF684" s="133"/>
      <c r="AG684" s="133"/>
      <c r="AH684" s="133"/>
      <c r="AI684" s="133"/>
      <c r="AJ684" s="133"/>
      <c r="AK684" s="133"/>
      <c r="AL684" s="133"/>
      <c r="AM684" s="133"/>
      <c r="AN684" s="133"/>
      <c r="AO684" s="133"/>
      <c r="AP684" s="133"/>
      <c r="AQ684" s="133"/>
      <c r="AR684" s="133"/>
      <c r="AS684" s="133"/>
      <c r="AT684" s="133"/>
      <c r="AU684" s="133"/>
      <c r="AV684" s="133"/>
      <c r="AW684" s="133"/>
      <c r="AX684" s="133"/>
      <c r="AY684" s="133"/>
      <c r="AZ684" s="133"/>
      <c r="BA684" s="133"/>
      <c r="BB684" s="133"/>
      <c r="BC684" s="132"/>
      <c r="BD684" s="132"/>
      <c r="BE684" s="132"/>
      <c r="BF684" s="132"/>
      <c r="BG684" s="132"/>
      <c r="BH684" s="132"/>
      <c r="BI684" s="132"/>
      <c r="BJ684" s="132"/>
      <c r="BK684" s="132"/>
      <c r="BL684" s="132"/>
      <c r="BM684" s="132"/>
      <c r="BN684" s="132"/>
      <c r="BO684" s="132"/>
      <c r="BP684" s="132"/>
      <c r="BQ684" s="132"/>
      <c r="BR684" s="132"/>
      <c r="BS684" s="132"/>
      <c r="BT684" s="132"/>
      <c r="BU684" s="132"/>
      <c r="BV684" s="132"/>
      <c r="BW684" s="132"/>
      <c r="BX684" s="132"/>
      <c r="BY684" s="132"/>
      <c r="BZ684" s="132"/>
      <c r="CA684" s="132"/>
      <c r="CB684" s="132"/>
      <c r="CC684" s="132"/>
      <c r="CD684" s="132"/>
      <c r="CE684" s="132"/>
      <c r="CF684" s="132"/>
    </row>
    <row r="685" spans="1:84" ht="15.75" customHeight="1">
      <c r="A685" s="134"/>
      <c r="B685" s="132"/>
      <c r="C685" s="132"/>
      <c r="D685" s="132"/>
      <c r="E685" s="132"/>
      <c r="F685" s="132"/>
      <c r="G685" s="133"/>
      <c r="H685" s="133"/>
      <c r="I685" s="133"/>
      <c r="J685" s="133"/>
      <c r="K685" s="133"/>
      <c r="L685" s="133"/>
      <c r="M685" s="133"/>
      <c r="N685" s="133"/>
      <c r="O685" s="133"/>
      <c r="P685" s="133"/>
      <c r="Q685" s="133"/>
      <c r="R685" s="133"/>
      <c r="S685" s="133"/>
      <c r="T685" s="133"/>
      <c r="U685" s="133"/>
      <c r="V685" s="133"/>
      <c r="W685" s="133"/>
      <c r="X685" s="133"/>
      <c r="Y685" s="133"/>
      <c r="Z685" s="133"/>
      <c r="AA685" s="133"/>
      <c r="AB685" s="133"/>
      <c r="AC685" s="133"/>
      <c r="AD685" s="133"/>
      <c r="AE685" s="133"/>
      <c r="AF685" s="133"/>
      <c r="AG685" s="133"/>
      <c r="AH685" s="133"/>
      <c r="AI685" s="133"/>
      <c r="AJ685" s="133"/>
      <c r="AK685" s="133"/>
      <c r="AL685" s="133"/>
      <c r="AM685" s="133"/>
      <c r="AN685" s="133"/>
      <c r="AO685" s="133"/>
      <c r="AP685" s="133"/>
      <c r="AQ685" s="133"/>
      <c r="AR685" s="133"/>
      <c r="AS685" s="133"/>
      <c r="AT685" s="133"/>
      <c r="AU685" s="133"/>
      <c r="AV685" s="133"/>
      <c r="AW685" s="133"/>
      <c r="AX685" s="133"/>
      <c r="AY685" s="133"/>
      <c r="AZ685" s="133"/>
      <c r="BA685" s="133"/>
      <c r="BB685" s="133"/>
      <c r="BC685" s="132"/>
      <c r="BD685" s="132"/>
      <c r="BE685" s="132"/>
      <c r="BF685" s="132"/>
      <c r="BG685" s="132"/>
      <c r="BH685" s="132"/>
      <c r="BI685" s="132"/>
      <c r="BJ685" s="132"/>
      <c r="BK685" s="132"/>
      <c r="BL685" s="132"/>
      <c r="BM685" s="132"/>
      <c r="BN685" s="132"/>
      <c r="BO685" s="132"/>
      <c r="BP685" s="132"/>
      <c r="BQ685" s="132"/>
      <c r="BR685" s="132"/>
      <c r="BS685" s="132"/>
      <c r="BT685" s="132"/>
      <c r="BU685" s="132"/>
      <c r="BV685" s="132"/>
      <c r="BW685" s="132"/>
      <c r="BX685" s="132"/>
      <c r="BY685" s="132"/>
      <c r="BZ685" s="132"/>
      <c r="CA685" s="132"/>
      <c r="CB685" s="132"/>
      <c r="CC685" s="132"/>
      <c r="CD685" s="132"/>
      <c r="CE685" s="132"/>
      <c r="CF685" s="132"/>
    </row>
    <row r="686" spans="1:84" ht="15.75" customHeight="1">
      <c r="A686" s="134"/>
      <c r="B686" s="132"/>
      <c r="C686" s="132"/>
      <c r="D686" s="132"/>
      <c r="E686" s="132"/>
      <c r="F686" s="132"/>
      <c r="G686" s="133"/>
      <c r="H686" s="133"/>
      <c r="I686" s="133"/>
      <c r="J686" s="133"/>
      <c r="K686" s="133"/>
      <c r="L686" s="133"/>
      <c r="M686" s="133"/>
      <c r="N686" s="133"/>
      <c r="O686" s="133"/>
      <c r="P686" s="133"/>
      <c r="Q686" s="133"/>
      <c r="R686" s="133"/>
      <c r="S686" s="133"/>
      <c r="T686" s="133"/>
      <c r="U686" s="133"/>
      <c r="V686" s="133"/>
      <c r="W686" s="133"/>
      <c r="X686" s="133"/>
      <c r="Y686" s="133"/>
      <c r="Z686" s="133"/>
      <c r="AA686" s="133"/>
      <c r="AB686" s="133"/>
      <c r="AC686" s="133"/>
      <c r="AD686" s="133"/>
      <c r="AE686" s="133"/>
      <c r="AF686" s="133"/>
      <c r="AG686" s="133"/>
      <c r="AH686" s="133"/>
      <c r="AI686" s="133"/>
      <c r="AJ686" s="133"/>
      <c r="AK686" s="133"/>
      <c r="AL686" s="133"/>
      <c r="AM686" s="133"/>
      <c r="AN686" s="133"/>
      <c r="AO686" s="133"/>
      <c r="AP686" s="133"/>
      <c r="AQ686" s="133"/>
      <c r="AR686" s="133"/>
      <c r="AS686" s="133"/>
      <c r="AT686" s="133"/>
      <c r="AU686" s="133"/>
      <c r="AV686" s="133"/>
      <c r="AW686" s="133"/>
      <c r="AX686" s="133"/>
      <c r="AY686" s="133"/>
      <c r="AZ686" s="133"/>
      <c r="BA686" s="133"/>
      <c r="BB686" s="133"/>
      <c r="BC686" s="132"/>
      <c r="BD686" s="132"/>
      <c r="BE686" s="132"/>
      <c r="BF686" s="132"/>
      <c r="BG686" s="132"/>
      <c r="BH686" s="132"/>
      <c r="BI686" s="132"/>
      <c r="BJ686" s="132"/>
      <c r="BK686" s="132"/>
      <c r="BL686" s="132"/>
      <c r="BM686" s="132"/>
      <c r="BN686" s="132"/>
      <c r="BO686" s="132"/>
      <c r="BP686" s="132"/>
      <c r="BQ686" s="132"/>
      <c r="BR686" s="132"/>
      <c r="BS686" s="132"/>
      <c r="BT686" s="132"/>
      <c r="BU686" s="132"/>
      <c r="BV686" s="132"/>
      <c r="BW686" s="132"/>
      <c r="BX686" s="132"/>
      <c r="BY686" s="132"/>
      <c r="BZ686" s="132"/>
      <c r="CA686" s="132"/>
      <c r="CB686" s="132"/>
      <c r="CC686" s="132"/>
      <c r="CD686" s="132"/>
      <c r="CE686" s="132"/>
      <c r="CF686" s="132"/>
    </row>
    <row r="687" spans="1:84" ht="15.75" customHeight="1">
      <c r="A687" s="134"/>
      <c r="B687" s="132"/>
      <c r="C687" s="132"/>
      <c r="D687" s="132"/>
      <c r="E687" s="132"/>
      <c r="F687" s="132"/>
      <c r="G687" s="133"/>
      <c r="H687" s="133"/>
      <c r="I687" s="133"/>
      <c r="J687" s="133"/>
      <c r="K687" s="133"/>
      <c r="L687" s="133"/>
      <c r="M687" s="133"/>
      <c r="N687" s="133"/>
      <c r="O687" s="133"/>
      <c r="P687" s="133"/>
      <c r="Q687" s="133"/>
      <c r="R687" s="133"/>
      <c r="S687" s="133"/>
      <c r="T687" s="133"/>
      <c r="U687" s="133"/>
      <c r="V687" s="133"/>
      <c r="W687" s="133"/>
      <c r="X687" s="133"/>
      <c r="Y687" s="133"/>
      <c r="Z687" s="133"/>
      <c r="AA687" s="133"/>
      <c r="AB687" s="133"/>
      <c r="AC687" s="133"/>
      <c r="AD687" s="133"/>
      <c r="AE687" s="133"/>
      <c r="AF687" s="133"/>
      <c r="AG687" s="133"/>
      <c r="AH687" s="133"/>
      <c r="AI687" s="133"/>
      <c r="AJ687" s="133"/>
      <c r="AK687" s="133"/>
      <c r="AL687" s="133"/>
      <c r="AM687" s="133"/>
      <c r="AN687" s="133"/>
      <c r="AO687" s="133"/>
      <c r="AP687" s="133"/>
      <c r="AQ687" s="133"/>
      <c r="AR687" s="133"/>
      <c r="AS687" s="133"/>
      <c r="AT687" s="133"/>
      <c r="AU687" s="133"/>
      <c r="AV687" s="133"/>
      <c r="AW687" s="133"/>
      <c r="AX687" s="133"/>
      <c r="AY687" s="133"/>
      <c r="AZ687" s="133"/>
      <c r="BA687" s="133"/>
      <c r="BB687" s="133"/>
      <c r="BC687" s="132"/>
      <c r="BD687" s="132"/>
      <c r="BE687" s="132"/>
      <c r="BF687" s="132"/>
      <c r="BG687" s="132"/>
      <c r="BH687" s="132"/>
      <c r="BI687" s="132"/>
      <c r="BJ687" s="132"/>
      <c r="BK687" s="132"/>
      <c r="BL687" s="132"/>
      <c r="BM687" s="132"/>
      <c r="BN687" s="132"/>
      <c r="BO687" s="132"/>
      <c r="BP687" s="132"/>
      <c r="BQ687" s="132"/>
      <c r="BR687" s="132"/>
      <c r="BS687" s="132"/>
      <c r="BT687" s="132"/>
      <c r="BU687" s="132"/>
      <c r="BV687" s="132"/>
      <c r="BW687" s="132"/>
      <c r="BX687" s="132"/>
      <c r="BY687" s="132"/>
      <c r="BZ687" s="132"/>
      <c r="CA687" s="132"/>
      <c r="CB687" s="132"/>
      <c r="CC687" s="132"/>
      <c r="CD687" s="132"/>
      <c r="CE687" s="132"/>
      <c r="CF687" s="132"/>
    </row>
    <row r="688" spans="1:84" ht="15.75" customHeight="1">
      <c r="A688" s="134"/>
      <c r="B688" s="132"/>
      <c r="C688" s="132"/>
      <c r="D688" s="132"/>
      <c r="E688" s="132"/>
      <c r="F688" s="132"/>
      <c r="G688" s="133"/>
      <c r="H688" s="133"/>
      <c r="I688" s="133"/>
      <c r="J688" s="133"/>
      <c r="K688" s="133"/>
      <c r="L688" s="133"/>
      <c r="M688" s="133"/>
      <c r="N688" s="133"/>
      <c r="O688" s="133"/>
      <c r="P688" s="133"/>
      <c r="Q688" s="133"/>
      <c r="R688" s="133"/>
      <c r="S688" s="133"/>
      <c r="T688" s="133"/>
      <c r="U688" s="133"/>
      <c r="V688" s="133"/>
      <c r="W688" s="133"/>
      <c r="X688" s="133"/>
      <c r="Y688" s="133"/>
      <c r="Z688" s="133"/>
      <c r="AA688" s="133"/>
      <c r="AB688" s="133"/>
      <c r="AC688" s="133"/>
      <c r="AD688" s="133"/>
      <c r="AE688" s="133"/>
      <c r="AF688" s="133"/>
      <c r="AG688" s="133"/>
      <c r="AH688" s="133"/>
      <c r="AI688" s="133"/>
      <c r="AJ688" s="133"/>
      <c r="AK688" s="133"/>
      <c r="AL688" s="133"/>
      <c r="AM688" s="133"/>
      <c r="AN688" s="133"/>
      <c r="AO688" s="133"/>
      <c r="AP688" s="133"/>
      <c r="AQ688" s="133"/>
      <c r="AR688" s="133"/>
      <c r="AS688" s="133"/>
      <c r="AT688" s="133"/>
      <c r="AU688" s="133"/>
      <c r="AV688" s="133"/>
      <c r="AW688" s="133"/>
      <c r="AX688" s="133"/>
      <c r="AY688" s="133"/>
      <c r="AZ688" s="133"/>
      <c r="BA688" s="133"/>
      <c r="BB688" s="133"/>
      <c r="BC688" s="132"/>
      <c r="BD688" s="132"/>
      <c r="BE688" s="132"/>
      <c r="BF688" s="132"/>
      <c r="BG688" s="132"/>
      <c r="BH688" s="132"/>
      <c r="BI688" s="132"/>
      <c r="BJ688" s="132"/>
      <c r="BK688" s="132"/>
      <c r="BL688" s="132"/>
      <c r="BM688" s="132"/>
      <c r="BN688" s="132"/>
      <c r="BO688" s="132"/>
      <c r="BP688" s="132"/>
      <c r="BQ688" s="132"/>
      <c r="BR688" s="132"/>
      <c r="BS688" s="132"/>
      <c r="BT688" s="132"/>
      <c r="BU688" s="132"/>
      <c r="BV688" s="132"/>
      <c r="BW688" s="132"/>
      <c r="BX688" s="132"/>
      <c r="BY688" s="132"/>
      <c r="BZ688" s="132"/>
      <c r="CA688" s="132"/>
      <c r="CB688" s="132"/>
      <c r="CC688" s="132"/>
      <c r="CD688" s="132"/>
      <c r="CE688" s="132"/>
      <c r="CF688" s="132"/>
    </row>
    <row r="689" spans="1:84" ht="15.75" customHeight="1">
      <c r="A689" s="134"/>
      <c r="B689" s="132"/>
      <c r="C689" s="132"/>
      <c r="D689" s="132"/>
      <c r="E689" s="132"/>
      <c r="F689" s="132"/>
      <c r="G689" s="133"/>
      <c r="H689" s="133"/>
      <c r="I689" s="133"/>
      <c r="J689" s="133"/>
      <c r="K689" s="133"/>
      <c r="L689" s="133"/>
      <c r="M689" s="133"/>
      <c r="N689" s="133"/>
      <c r="O689" s="133"/>
      <c r="P689" s="133"/>
      <c r="Q689" s="133"/>
      <c r="R689" s="133"/>
      <c r="S689" s="133"/>
      <c r="T689" s="133"/>
      <c r="U689" s="133"/>
      <c r="V689" s="133"/>
      <c r="W689" s="133"/>
      <c r="X689" s="133"/>
      <c r="Y689" s="133"/>
      <c r="Z689" s="133"/>
      <c r="AA689" s="133"/>
      <c r="AB689" s="133"/>
      <c r="AC689" s="133"/>
      <c r="AD689" s="133"/>
      <c r="AE689" s="133"/>
      <c r="AF689" s="133"/>
      <c r="AG689" s="133"/>
      <c r="AH689" s="133"/>
      <c r="AI689" s="133"/>
      <c r="AJ689" s="133"/>
      <c r="AK689" s="133"/>
      <c r="AL689" s="133"/>
      <c r="AM689" s="133"/>
      <c r="AN689" s="133"/>
      <c r="AO689" s="133"/>
      <c r="AP689" s="133"/>
      <c r="AQ689" s="133"/>
      <c r="AR689" s="133"/>
      <c r="AS689" s="133"/>
      <c r="AT689" s="133"/>
      <c r="AU689" s="133"/>
      <c r="AV689" s="133"/>
      <c r="AW689" s="133"/>
      <c r="AX689" s="133"/>
      <c r="AY689" s="133"/>
      <c r="AZ689" s="133"/>
      <c r="BA689" s="133"/>
      <c r="BB689" s="133"/>
      <c r="BC689" s="132"/>
      <c r="BD689" s="132"/>
      <c r="BE689" s="132"/>
      <c r="BF689" s="132"/>
      <c r="BG689" s="132"/>
      <c r="BH689" s="132"/>
      <c r="BI689" s="132"/>
      <c r="BJ689" s="132"/>
      <c r="BK689" s="132"/>
      <c r="BL689" s="132"/>
      <c r="BM689" s="132"/>
      <c r="BN689" s="132"/>
      <c r="BO689" s="132"/>
      <c r="BP689" s="132"/>
      <c r="BQ689" s="132"/>
      <c r="BR689" s="132"/>
      <c r="BS689" s="132"/>
      <c r="BT689" s="132"/>
      <c r="BU689" s="132"/>
      <c r="BV689" s="132"/>
      <c r="BW689" s="132"/>
      <c r="BX689" s="132"/>
      <c r="BY689" s="132"/>
      <c r="BZ689" s="132"/>
      <c r="CA689" s="132"/>
      <c r="CB689" s="132"/>
      <c r="CC689" s="132"/>
      <c r="CD689" s="132"/>
      <c r="CE689" s="132"/>
      <c r="CF689" s="132"/>
    </row>
    <row r="690" spans="1:84" ht="15.75" customHeight="1">
      <c r="A690" s="134"/>
      <c r="B690" s="132"/>
      <c r="C690" s="132"/>
      <c r="D690" s="132"/>
      <c r="E690" s="132"/>
      <c r="F690" s="132"/>
      <c r="G690" s="133"/>
      <c r="H690" s="133"/>
      <c r="I690" s="133"/>
      <c r="J690" s="133"/>
      <c r="K690" s="133"/>
      <c r="L690" s="133"/>
      <c r="M690" s="133"/>
      <c r="N690" s="133"/>
      <c r="O690" s="133"/>
      <c r="P690" s="133"/>
      <c r="Q690" s="133"/>
      <c r="R690" s="133"/>
      <c r="S690" s="133"/>
      <c r="T690" s="133"/>
      <c r="U690" s="133"/>
      <c r="V690" s="133"/>
      <c r="W690" s="133"/>
      <c r="X690" s="133"/>
      <c r="Y690" s="133"/>
      <c r="Z690" s="133"/>
      <c r="AA690" s="133"/>
      <c r="AB690" s="133"/>
      <c r="AC690" s="133"/>
      <c r="AD690" s="133"/>
      <c r="AE690" s="133"/>
      <c r="AF690" s="133"/>
      <c r="AG690" s="133"/>
      <c r="AH690" s="133"/>
      <c r="AI690" s="133"/>
      <c r="AJ690" s="133"/>
      <c r="AK690" s="133"/>
      <c r="AL690" s="133"/>
      <c r="AM690" s="133"/>
      <c r="AN690" s="133"/>
      <c r="AO690" s="133"/>
      <c r="AP690" s="133"/>
      <c r="AQ690" s="133"/>
      <c r="AR690" s="133"/>
      <c r="AS690" s="133"/>
      <c r="AT690" s="133"/>
      <c r="AU690" s="133"/>
      <c r="AV690" s="133"/>
      <c r="AW690" s="133"/>
      <c r="AX690" s="133"/>
      <c r="AY690" s="133"/>
      <c r="AZ690" s="133"/>
      <c r="BA690" s="133"/>
      <c r="BB690" s="133"/>
      <c r="BC690" s="132"/>
      <c r="BD690" s="132"/>
      <c r="BE690" s="132"/>
      <c r="BF690" s="132"/>
      <c r="BG690" s="132"/>
      <c r="BH690" s="132"/>
      <c r="BI690" s="132"/>
      <c r="BJ690" s="132"/>
      <c r="BK690" s="132"/>
      <c r="BL690" s="132"/>
      <c r="BM690" s="132"/>
      <c r="BN690" s="132"/>
      <c r="BO690" s="132"/>
      <c r="BP690" s="132"/>
      <c r="BQ690" s="132"/>
      <c r="BR690" s="132"/>
      <c r="BS690" s="132"/>
      <c r="BT690" s="132"/>
      <c r="BU690" s="132"/>
      <c r="BV690" s="132"/>
      <c r="BW690" s="132"/>
      <c r="BX690" s="132"/>
      <c r="BY690" s="132"/>
      <c r="BZ690" s="132"/>
      <c r="CA690" s="132"/>
      <c r="CB690" s="132"/>
      <c r="CC690" s="132"/>
      <c r="CD690" s="132"/>
      <c r="CE690" s="132"/>
      <c r="CF690" s="132"/>
    </row>
    <row r="691" spans="1:84" ht="15.75" customHeight="1">
      <c r="A691" s="134"/>
      <c r="B691" s="132"/>
      <c r="C691" s="132"/>
      <c r="D691" s="132"/>
      <c r="E691" s="132"/>
      <c r="F691" s="132"/>
      <c r="G691" s="133"/>
      <c r="H691" s="133"/>
      <c r="I691" s="133"/>
      <c r="J691" s="133"/>
      <c r="K691" s="133"/>
      <c r="L691" s="133"/>
      <c r="M691" s="133"/>
      <c r="N691" s="133"/>
      <c r="O691" s="133"/>
      <c r="P691" s="133"/>
      <c r="Q691" s="133"/>
      <c r="R691" s="133"/>
      <c r="S691" s="133"/>
      <c r="T691" s="133"/>
      <c r="U691" s="133"/>
      <c r="V691" s="133"/>
      <c r="W691" s="133"/>
      <c r="X691" s="133"/>
      <c r="Y691" s="133"/>
      <c r="Z691" s="133"/>
      <c r="AA691" s="133"/>
      <c r="AB691" s="133"/>
      <c r="AC691" s="133"/>
      <c r="AD691" s="133"/>
      <c r="AE691" s="133"/>
      <c r="AF691" s="133"/>
      <c r="AG691" s="133"/>
      <c r="AH691" s="133"/>
      <c r="AI691" s="133"/>
      <c r="AJ691" s="133"/>
      <c r="AK691" s="133"/>
      <c r="AL691" s="133"/>
      <c r="AM691" s="133"/>
      <c r="AN691" s="133"/>
      <c r="AO691" s="133"/>
      <c r="AP691" s="133"/>
      <c r="AQ691" s="133"/>
      <c r="AR691" s="133"/>
      <c r="AS691" s="133"/>
      <c r="AT691" s="133"/>
      <c r="AU691" s="133"/>
      <c r="AV691" s="133"/>
      <c r="AW691" s="133"/>
      <c r="AX691" s="133"/>
      <c r="AY691" s="133"/>
      <c r="AZ691" s="133"/>
      <c r="BA691" s="133"/>
      <c r="BB691" s="133"/>
      <c r="BC691" s="132"/>
      <c r="BD691" s="132"/>
      <c r="BE691" s="132"/>
      <c r="BF691" s="132"/>
      <c r="BG691" s="132"/>
      <c r="BH691" s="132"/>
      <c r="BI691" s="132"/>
      <c r="BJ691" s="132"/>
      <c r="BK691" s="132"/>
      <c r="BL691" s="132"/>
      <c r="BM691" s="132"/>
      <c r="BN691" s="132"/>
      <c r="BO691" s="132"/>
      <c r="BP691" s="132"/>
      <c r="BQ691" s="132"/>
      <c r="BR691" s="132"/>
      <c r="BS691" s="132"/>
      <c r="BT691" s="132"/>
      <c r="BU691" s="132"/>
      <c r="BV691" s="132"/>
      <c r="BW691" s="132"/>
      <c r="BX691" s="132"/>
      <c r="BY691" s="132"/>
      <c r="BZ691" s="132"/>
      <c r="CA691" s="132"/>
      <c r="CB691" s="132"/>
      <c r="CC691" s="132"/>
      <c r="CD691" s="132"/>
      <c r="CE691" s="132"/>
      <c r="CF691" s="132"/>
    </row>
    <row r="692" spans="1:84" ht="15.75" customHeight="1">
      <c r="A692" s="134"/>
      <c r="B692" s="132"/>
      <c r="C692" s="132"/>
      <c r="D692" s="132"/>
      <c r="E692" s="132"/>
      <c r="F692" s="132"/>
      <c r="G692" s="133"/>
      <c r="H692" s="133"/>
      <c r="I692" s="133"/>
      <c r="J692" s="133"/>
      <c r="K692" s="133"/>
      <c r="L692" s="133"/>
      <c r="M692" s="133"/>
      <c r="N692" s="133"/>
      <c r="O692" s="133"/>
      <c r="P692" s="133"/>
      <c r="Q692" s="133"/>
      <c r="R692" s="133"/>
      <c r="S692" s="133"/>
      <c r="T692" s="133"/>
      <c r="U692" s="133"/>
      <c r="V692" s="133"/>
      <c r="W692" s="133"/>
      <c r="X692" s="133"/>
      <c r="Y692" s="133"/>
      <c r="Z692" s="133"/>
      <c r="AA692" s="133"/>
      <c r="AB692" s="133"/>
      <c r="AC692" s="133"/>
      <c r="AD692" s="133"/>
      <c r="AE692" s="133"/>
      <c r="AF692" s="133"/>
      <c r="AG692" s="133"/>
      <c r="AH692" s="133"/>
      <c r="AI692" s="133"/>
      <c r="AJ692" s="133"/>
      <c r="AK692" s="133"/>
      <c r="AL692" s="133"/>
      <c r="AM692" s="133"/>
      <c r="AN692" s="133"/>
      <c r="AO692" s="133"/>
      <c r="AP692" s="133"/>
      <c r="AQ692" s="133"/>
      <c r="AR692" s="133"/>
      <c r="AS692" s="133"/>
      <c r="AT692" s="133"/>
      <c r="AU692" s="133"/>
      <c r="AV692" s="133"/>
      <c r="AW692" s="133"/>
      <c r="AX692" s="133"/>
      <c r="AY692" s="133"/>
      <c r="AZ692" s="133"/>
      <c r="BA692" s="133"/>
      <c r="BB692" s="133"/>
      <c r="BC692" s="132"/>
      <c r="BD692" s="132"/>
      <c r="BE692" s="132"/>
      <c r="BF692" s="132"/>
      <c r="BG692" s="132"/>
      <c r="BH692" s="132"/>
      <c r="BI692" s="132"/>
      <c r="BJ692" s="132"/>
      <c r="BK692" s="132"/>
      <c r="BL692" s="132"/>
      <c r="BM692" s="132"/>
      <c r="BN692" s="132"/>
      <c r="BO692" s="132"/>
      <c r="BP692" s="132"/>
      <c r="BQ692" s="132"/>
      <c r="BR692" s="132"/>
      <c r="BS692" s="132"/>
      <c r="BT692" s="132"/>
      <c r="BU692" s="132"/>
      <c r="BV692" s="132"/>
      <c r="BW692" s="132"/>
      <c r="BX692" s="132"/>
      <c r="BY692" s="132"/>
      <c r="BZ692" s="132"/>
      <c r="CA692" s="132"/>
      <c r="CB692" s="132"/>
      <c r="CC692" s="132"/>
      <c r="CD692" s="132"/>
      <c r="CE692" s="132"/>
      <c r="CF692" s="132"/>
    </row>
    <row r="693" spans="1:84" ht="15.75" customHeight="1">
      <c r="A693" s="134"/>
      <c r="B693" s="132"/>
      <c r="C693" s="132"/>
      <c r="D693" s="132"/>
      <c r="E693" s="132"/>
      <c r="F693" s="132"/>
      <c r="G693" s="133"/>
      <c r="H693" s="133"/>
      <c r="I693" s="133"/>
      <c r="J693" s="133"/>
      <c r="K693" s="133"/>
      <c r="L693" s="133"/>
      <c r="M693" s="133"/>
      <c r="N693" s="133"/>
      <c r="O693" s="133"/>
      <c r="P693" s="133"/>
      <c r="Q693" s="133"/>
      <c r="R693" s="133"/>
      <c r="S693" s="133"/>
      <c r="T693" s="133"/>
      <c r="U693" s="133"/>
      <c r="V693" s="133"/>
      <c r="W693" s="133"/>
      <c r="X693" s="133"/>
      <c r="Y693" s="133"/>
      <c r="Z693" s="133"/>
      <c r="AA693" s="133"/>
      <c r="AB693" s="133"/>
      <c r="AC693" s="133"/>
      <c r="AD693" s="133"/>
      <c r="AE693" s="133"/>
      <c r="AF693" s="133"/>
      <c r="AG693" s="133"/>
      <c r="AH693" s="133"/>
      <c r="AI693" s="133"/>
      <c r="AJ693" s="133"/>
      <c r="AK693" s="133"/>
      <c r="AL693" s="133"/>
      <c r="AM693" s="133"/>
      <c r="AN693" s="133"/>
      <c r="AO693" s="133"/>
      <c r="AP693" s="133"/>
      <c r="AQ693" s="133"/>
      <c r="AR693" s="133"/>
      <c r="AS693" s="133"/>
      <c r="AT693" s="133"/>
      <c r="AU693" s="133"/>
      <c r="AV693" s="133"/>
      <c r="AW693" s="133"/>
      <c r="AX693" s="133"/>
      <c r="AY693" s="133"/>
      <c r="AZ693" s="133"/>
      <c r="BA693" s="133"/>
      <c r="BB693" s="133"/>
      <c r="BC693" s="132"/>
      <c r="BD693" s="132"/>
      <c r="BE693" s="132"/>
      <c r="BF693" s="132"/>
      <c r="BG693" s="132"/>
      <c r="BH693" s="132"/>
      <c r="BI693" s="132"/>
      <c r="BJ693" s="132"/>
      <c r="BK693" s="132"/>
      <c r="BL693" s="132"/>
      <c r="BM693" s="132"/>
      <c r="BN693" s="132"/>
      <c r="BO693" s="132"/>
      <c r="BP693" s="132"/>
      <c r="BQ693" s="132"/>
      <c r="BR693" s="132"/>
      <c r="BS693" s="132"/>
      <c r="BT693" s="132"/>
      <c r="BU693" s="132"/>
      <c r="BV693" s="132"/>
      <c r="BW693" s="132"/>
      <c r="BX693" s="132"/>
      <c r="BY693" s="132"/>
      <c r="BZ693" s="132"/>
      <c r="CA693" s="132"/>
      <c r="CB693" s="132"/>
      <c r="CC693" s="132"/>
      <c r="CD693" s="132"/>
      <c r="CE693" s="132"/>
      <c r="CF693" s="132"/>
    </row>
    <row r="694" spans="1:84" ht="15.75" customHeight="1">
      <c r="A694" s="134"/>
      <c r="B694" s="132"/>
      <c r="C694" s="132"/>
      <c r="D694" s="132"/>
      <c r="E694" s="132"/>
      <c r="F694" s="132"/>
      <c r="G694" s="133"/>
      <c r="H694" s="133"/>
      <c r="I694" s="133"/>
      <c r="J694" s="133"/>
      <c r="K694" s="133"/>
      <c r="L694" s="133"/>
      <c r="M694" s="133"/>
      <c r="N694" s="133"/>
      <c r="O694" s="133"/>
      <c r="P694" s="133"/>
      <c r="Q694" s="133"/>
      <c r="R694" s="133"/>
      <c r="S694" s="133"/>
      <c r="T694" s="133"/>
      <c r="U694" s="133"/>
      <c r="V694" s="133"/>
      <c r="W694" s="133"/>
      <c r="X694" s="133"/>
      <c r="Y694" s="133"/>
      <c r="Z694" s="133"/>
      <c r="AA694" s="133"/>
      <c r="AB694" s="133"/>
      <c r="AC694" s="133"/>
      <c r="AD694" s="133"/>
      <c r="AE694" s="133"/>
      <c r="AF694" s="133"/>
      <c r="AG694" s="133"/>
      <c r="AH694" s="133"/>
      <c r="AI694" s="133"/>
      <c r="AJ694" s="133"/>
      <c r="AK694" s="133"/>
      <c r="AL694" s="133"/>
      <c r="AM694" s="133"/>
      <c r="AN694" s="133"/>
      <c r="AO694" s="133"/>
      <c r="AP694" s="133"/>
      <c r="AQ694" s="133"/>
      <c r="AR694" s="133"/>
      <c r="AS694" s="133"/>
      <c r="AT694" s="133"/>
      <c r="AU694" s="133"/>
      <c r="AV694" s="133"/>
      <c r="AW694" s="133"/>
      <c r="AX694" s="133"/>
      <c r="AY694" s="133"/>
      <c r="AZ694" s="133"/>
      <c r="BA694" s="133"/>
      <c r="BB694" s="133"/>
      <c r="BC694" s="132"/>
      <c r="BD694" s="132"/>
      <c r="BE694" s="132"/>
      <c r="BF694" s="132"/>
      <c r="BG694" s="132"/>
      <c r="BH694" s="132"/>
      <c r="BI694" s="132"/>
      <c r="BJ694" s="132"/>
      <c r="BK694" s="132"/>
      <c r="BL694" s="132"/>
      <c r="BM694" s="132"/>
      <c r="BN694" s="132"/>
      <c r="BO694" s="132"/>
      <c r="BP694" s="132"/>
      <c r="BQ694" s="132"/>
      <c r="BR694" s="132"/>
      <c r="BS694" s="132"/>
      <c r="BT694" s="132"/>
      <c r="BU694" s="132"/>
      <c r="BV694" s="132"/>
      <c r="BW694" s="132"/>
      <c r="BX694" s="132"/>
      <c r="BY694" s="132"/>
      <c r="BZ694" s="132"/>
      <c r="CA694" s="132"/>
      <c r="CB694" s="132"/>
      <c r="CC694" s="132"/>
      <c r="CD694" s="132"/>
      <c r="CE694" s="132"/>
      <c r="CF694" s="132"/>
    </row>
    <row r="695" spans="1:84" ht="15.75" customHeight="1">
      <c r="A695" s="134"/>
      <c r="B695" s="132"/>
      <c r="C695" s="132"/>
      <c r="D695" s="132"/>
      <c r="E695" s="132"/>
      <c r="F695" s="132"/>
      <c r="G695" s="133"/>
      <c r="H695" s="133"/>
      <c r="I695" s="133"/>
      <c r="J695" s="133"/>
      <c r="K695" s="133"/>
      <c r="L695" s="133"/>
      <c r="M695" s="133"/>
      <c r="N695" s="133"/>
      <c r="O695" s="133"/>
      <c r="P695" s="133"/>
      <c r="Q695" s="133"/>
      <c r="R695" s="133"/>
      <c r="S695" s="133"/>
      <c r="T695" s="133"/>
      <c r="U695" s="133"/>
      <c r="V695" s="133"/>
      <c r="W695" s="133"/>
      <c r="X695" s="133"/>
      <c r="Y695" s="133"/>
      <c r="Z695" s="133"/>
      <c r="AA695" s="133"/>
      <c r="AB695" s="133"/>
      <c r="AC695" s="133"/>
      <c r="AD695" s="133"/>
      <c r="AE695" s="133"/>
      <c r="AF695" s="133"/>
      <c r="AG695" s="133"/>
      <c r="AH695" s="133"/>
      <c r="AI695" s="133"/>
      <c r="AJ695" s="133"/>
      <c r="AK695" s="133"/>
      <c r="AL695" s="133"/>
      <c r="AM695" s="133"/>
      <c r="AN695" s="133"/>
      <c r="AO695" s="133"/>
      <c r="AP695" s="133"/>
      <c r="AQ695" s="133"/>
      <c r="AR695" s="133"/>
      <c r="AS695" s="133"/>
      <c r="AT695" s="133"/>
      <c r="AU695" s="133"/>
      <c r="AV695" s="133"/>
      <c r="AW695" s="133"/>
      <c r="AX695" s="133"/>
      <c r="AY695" s="133"/>
      <c r="AZ695" s="133"/>
      <c r="BA695" s="133"/>
      <c r="BB695" s="133"/>
      <c r="BC695" s="132"/>
      <c r="BD695" s="132"/>
      <c r="BE695" s="132"/>
      <c r="BF695" s="132"/>
      <c r="BG695" s="132"/>
      <c r="BH695" s="132"/>
      <c r="BI695" s="132"/>
      <c r="BJ695" s="132"/>
      <c r="BK695" s="132"/>
      <c r="BL695" s="132"/>
      <c r="BM695" s="132"/>
      <c r="BN695" s="132"/>
      <c r="BO695" s="132"/>
      <c r="BP695" s="132"/>
      <c r="BQ695" s="132"/>
      <c r="BR695" s="132"/>
      <c r="BS695" s="132"/>
      <c r="BT695" s="132"/>
      <c r="BU695" s="132"/>
      <c r="BV695" s="132"/>
      <c r="BW695" s="132"/>
      <c r="BX695" s="132"/>
      <c r="BY695" s="132"/>
      <c r="BZ695" s="132"/>
      <c r="CA695" s="132"/>
      <c r="CB695" s="132"/>
      <c r="CC695" s="132"/>
      <c r="CD695" s="132"/>
      <c r="CE695" s="132"/>
      <c r="CF695" s="132"/>
    </row>
    <row r="696" spans="1:84" ht="15.75" customHeight="1">
      <c r="A696" s="134"/>
      <c r="B696" s="132"/>
      <c r="C696" s="132"/>
      <c r="D696" s="132"/>
      <c r="E696" s="132"/>
      <c r="F696" s="132"/>
      <c r="G696" s="133"/>
      <c r="H696" s="133"/>
      <c r="I696" s="133"/>
      <c r="J696" s="133"/>
      <c r="K696" s="133"/>
      <c r="L696" s="133"/>
      <c r="M696" s="133"/>
      <c r="N696" s="133"/>
      <c r="O696" s="133"/>
      <c r="P696" s="133"/>
      <c r="Q696" s="133"/>
      <c r="R696" s="133"/>
      <c r="S696" s="133"/>
      <c r="T696" s="133"/>
      <c r="U696" s="133"/>
      <c r="V696" s="133"/>
      <c r="W696" s="133"/>
      <c r="X696" s="133"/>
      <c r="Y696" s="133"/>
      <c r="Z696" s="133"/>
      <c r="AA696" s="133"/>
      <c r="AB696" s="133"/>
      <c r="AC696" s="133"/>
      <c r="AD696" s="133"/>
      <c r="AE696" s="133"/>
      <c r="AF696" s="133"/>
      <c r="AG696" s="133"/>
      <c r="AH696" s="133"/>
      <c r="AI696" s="133"/>
      <c r="AJ696" s="133"/>
      <c r="AK696" s="133"/>
      <c r="AL696" s="133"/>
      <c r="AM696" s="133"/>
      <c r="AN696" s="133"/>
      <c r="AO696" s="133"/>
      <c r="AP696" s="133"/>
      <c r="AQ696" s="133"/>
      <c r="AR696" s="133"/>
      <c r="AS696" s="133"/>
      <c r="AT696" s="133"/>
      <c r="AU696" s="133"/>
      <c r="AV696" s="133"/>
      <c r="AW696" s="133"/>
      <c r="AX696" s="133"/>
      <c r="AY696" s="133"/>
      <c r="AZ696" s="133"/>
      <c r="BA696" s="133"/>
      <c r="BB696" s="133"/>
      <c r="BC696" s="132"/>
      <c r="BD696" s="132"/>
      <c r="BE696" s="132"/>
      <c r="BF696" s="132"/>
      <c r="BG696" s="132"/>
      <c r="BH696" s="132"/>
      <c r="BI696" s="132"/>
      <c r="BJ696" s="132"/>
      <c r="BK696" s="132"/>
      <c r="BL696" s="132"/>
      <c r="BM696" s="132"/>
      <c r="BN696" s="132"/>
      <c r="BO696" s="132"/>
      <c r="BP696" s="132"/>
      <c r="BQ696" s="132"/>
      <c r="BR696" s="132"/>
      <c r="BS696" s="132"/>
      <c r="BT696" s="132"/>
      <c r="BU696" s="132"/>
      <c r="BV696" s="132"/>
      <c r="BW696" s="132"/>
      <c r="BX696" s="132"/>
      <c r="BY696" s="132"/>
      <c r="BZ696" s="132"/>
      <c r="CA696" s="132"/>
      <c r="CB696" s="132"/>
      <c r="CC696" s="132"/>
      <c r="CD696" s="132"/>
      <c r="CE696" s="132"/>
      <c r="CF696" s="132"/>
    </row>
    <row r="697" spans="1:84" ht="15.75" customHeight="1">
      <c r="A697" s="134"/>
      <c r="B697" s="132"/>
      <c r="C697" s="132"/>
      <c r="D697" s="132"/>
      <c r="E697" s="132"/>
      <c r="F697" s="132"/>
      <c r="G697" s="133"/>
      <c r="H697" s="133"/>
      <c r="I697" s="133"/>
      <c r="J697" s="133"/>
      <c r="K697" s="133"/>
      <c r="L697" s="133"/>
      <c r="M697" s="133"/>
      <c r="N697" s="133"/>
      <c r="O697" s="133"/>
      <c r="P697" s="133"/>
      <c r="Q697" s="133"/>
      <c r="R697" s="133"/>
      <c r="S697" s="133"/>
      <c r="T697" s="133"/>
      <c r="U697" s="133"/>
      <c r="V697" s="133"/>
      <c r="W697" s="133"/>
      <c r="X697" s="133"/>
      <c r="Y697" s="133"/>
      <c r="Z697" s="133"/>
      <c r="AA697" s="133"/>
      <c r="AB697" s="133"/>
      <c r="AC697" s="133"/>
      <c r="AD697" s="133"/>
      <c r="AE697" s="133"/>
      <c r="AF697" s="133"/>
      <c r="AG697" s="133"/>
      <c r="AH697" s="133"/>
      <c r="AI697" s="133"/>
      <c r="AJ697" s="133"/>
      <c r="AK697" s="133"/>
      <c r="AL697" s="133"/>
      <c r="AM697" s="133"/>
      <c r="AN697" s="133"/>
      <c r="AO697" s="133"/>
      <c r="AP697" s="133"/>
      <c r="AQ697" s="133"/>
      <c r="AR697" s="133"/>
      <c r="AS697" s="133"/>
      <c r="AT697" s="133"/>
      <c r="AU697" s="133"/>
      <c r="AV697" s="133"/>
      <c r="AW697" s="133"/>
      <c r="AX697" s="133"/>
      <c r="AY697" s="133"/>
      <c r="AZ697" s="133"/>
      <c r="BA697" s="133"/>
      <c r="BB697" s="133"/>
      <c r="BC697" s="132"/>
      <c r="BD697" s="132"/>
      <c r="BE697" s="132"/>
      <c r="BF697" s="132"/>
      <c r="BG697" s="132"/>
      <c r="BH697" s="132"/>
      <c r="BI697" s="132"/>
      <c r="BJ697" s="132"/>
      <c r="BK697" s="132"/>
      <c r="BL697" s="132"/>
      <c r="BM697" s="132"/>
      <c r="BN697" s="132"/>
      <c r="BO697" s="132"/>
      <c r="BP697" s="132"/>
      <c r="BQ697" s="132"/>
      <c r="BR697" s="132"/>
      <c r="BS697" s="132"/>
      <c r="BT697" s="132"/>
      <c r="BU697" s="132"/>
      <c r="BV697" s="132"/>
      <c r="BW697" s="132"/>
      <c r="BX697" s="132"/>
      <c r="BY697" s="132"/>
      <c r="BZ697" s="132"/>
      <c r="CA697" s="132"/>
      <c r="CB697" s="132"/>
      <c r="CC697" s="132"/>
      <c r="CD697" s="132"/>
      <c r="CE697" s="132"/>
      <c r="CF697" s="132"/>
    </row>
    <row r="698" spans="1:84" ht="15.75" customHeight="1">
      <c r="A698" s="134"/>
      <c r="B698" s="132"/>
      <c r="C698" s="132"/>
      <c r="D698" s="132"/>
      <c r="E698" s="132"/>
      <c r="F698" s="132"/>
      <c r="G698" s="133"/>
      <c r="H698" s="133"/>
      <c r="I698" s="133"/>
      <c r="J698" s="133"/>
      <c r="K698" s="133"/>
      <c r="L698" s="133"/>
      <c r="M698" s="133"/>
      <c r="N698" s="133"/>
      <c r="O698" s="133"/>
      <c r="P698" s="133"/>
      <c r="Q698" s="133"/>
      <c r="R698" s="133"/>
      <c r="S698" s="133"/>
      <c r="T698" s="133"/>
      <c r="U698" s="133"/>
      <c r="V698" s="133"/>
      <c r="W698" s="133"/>
      <c r="X698" s="133"/>
      <c r="Y698" s="133"/>
      <c r="Z698" s="133"/>
      <c r="AA698" s="133"/>
      <c r="AB698" s="133"/>
      <c r="AC698" s="133"/>
      <c r="AD698" s="133"/>
      <c r="AE698" s="133"/>
      <c r="AF698" s="133"/>
      <c r="AG698" s="133"/>
      <c r="AH698" s="133"/>
      <c r="AI698" s="133"/>
      <c r="AJ698" s="133"/>
      <c r="AK698" s="133"/>
      <c r="AL698" s="133"/>
      <c r="AM698" s="133"/>
      <c r="AN698" s="133"/>
      <c r="AO698" s="133"/>
      <c r="AP698" s="133"/>
      <c r="AQ698" s="133"/>
      <c r="AR698" s="133"/>
      <c r="AS698" s="133"/>
      <c r="AT698" s="133"/>
      <c r="AU698" s="133"/>
      <c r="AV698" s="133"/>
      <c r="AW698" s="133"/>
      <c r="AX698" s="133"/>
      <c r="AY698" s="133"/>
      <c r="AZ698" s="133"/>
      <c r="BA698" s="133"/>
      <c r="BB698" s="133"/>
      <c r="BC698" s="132"/>
      <c r="BD698" s="132"/>
      <c r="BE698" s="132"/>
      <c r="BF698" s="132"/>
      <c r="BG698" s="132"/>
      <c r="BH698" s="132"/>
      <c r="BI698" s="132"/>
      <c r="BJ698" s="132"/>
      <c r="BK698" s="132"/>
      <c r="BL698" s="132"/>
      <c r="BM698" s="132"/>
      <c r="BN698" s="132"/>
      <c r="BO698" s="132"/>
      <c r="BP698" s="132"/>
      <c r="BQ698" s="132"/>
      <c r="BR698" s="132"/>
      <c r="BS698" s="132"/>
      <c r="BT698" s="132"/>
      <c r="BU698" s="132"/>
      <c r="BV698" s="132"/>
      <c r="BW698" s="132"/>
      <c r="BX698" s="132"/>
      <c r="BY698" s="132"/>
      <c r="BZ698" s="132"/>
      <c r="CA698" s="132"/>
      <c r="CB698" s="132"/>
      <c r="CC698" s="132"/>
      <c r="CD698" s="132"/>
      <c r="CE698" s="132"/>
      <c r="CF698" s="132"/>
    </row>
    <row r="699" spans="1:84" ht="15.75" customHeight="1">
      <c r="A699" s="134"/>
      <c r="B699" s="132"/>
      <c r="C699" s="132"/>
      <c r="D699" s="132"/>
      <c r="E699" s="132"/>
      <c r="F699" s="132"/>
      <c r="G699" s="133"/>
      <c r="H699" s="133"/>
      <c r="I699" s="133"/>
      <c r="J699" s="133"/>
      <c r="K699" s="133"/>
      <c r="L699" s="133"/>
      <c r="M699" s="133"/>
      <c r="N699" s="133"/>
      <c r="O699" s="133"/>
      <c r="P699" s="133"/>
      <c r="Q699" s="133"/>
      <c r="R699" s="133"/>
      <c r="S699" s="133"/>
      <c r="T699" s="133"/>
      <c r="U699" s="133"/>
      <c r="V699" s="133"/>
      <c r="W699" s="133"/>
      <c r="X699" s="133"/>
      <c r="Y699" s="133"/>
      <c r="Z699" s="133"/>
      <c r="AA699" s="133"/>
      <c r="AB699" s="133"/>
      <c r="AC699" s="133"/>
      <c r="AD699" s="133"/>
      <c r="AE699" s="133"/>
      <c r="AF699" s="133"/>
      <c r="AG699" s="133"/>
      <c r="AH699" s="133"/>
      <c r="AI699" s="133"/>
      <c r="AJ699" s="133"/>
      <c r="AK699" s="133"/>
      <c r="AL699" s="133"/>
      <c r="AM699" s="133"/>
      <c r="AN699" s="133"/>
      <c r="AO699" s="133"/>
      <c r="AP699" s="133"/>
      <c r="AQ699" s="133"/>
      <c r="AR699" s="133"/>
      <c r="AS699" s="133"/>
      <c r="AT699" s="133"/>
      <c r="AU699" s="133"/>
      <c r="AV699" s="133"/>
      <c r="AW699" s="133"/>
      <c r="AX699" s="133"/>
      <c r="AY699" s="133"/>
      <c r="AZ699" s="133"/>
      <c r="BA699" s="133"/>
      <c r="BB699" s="133"/>
      <c r="BC699" s="132"/>
      <c r="BD699" s="132"/>
      <c r="BE699" s="132"/>
      <c r="BF699" s="132"/>
      <c r="BG699" s="132"/>
      <c r="BH699" s="132"/>
      <c r="BI699" s="132"/>
      <c r="BJ699" s="132"/>
      <c r="BK699" s="132"/>
      <c r="BL699" s="132"/>
      <c r="BM699" s="132"/>
      <c r="BN699" s="132"/>
      <c r="BO699" s="132"/>
      <c r="BP699" s="132"/>
      <c r="BQ699" s="132"/>
      <c r="BR699" s="132"/>
      <c r="BS699" s="132"/>
      <c r="BT699" s="132"/>
      <c r="BU699" s="132"/>
      <c r="BV699" s="132"/>
      <c r="BW699" s="132"/>
      <c r="BX699" s="132"/>
      <c r="BY699" s="132"/>
      <c r="BZ699" s="132"/>
      <c r="CA699" s="132"/>
      <c r="CB699" s="132"/>
      <c r="CC699" s="132"/>
      <c r="CD699" s="132"/>
      <c r="CE699" s="132"/>
      <c r="CF699" s="132"/>
    </row>
    <row r="700" spans="1:84" ht="15.75" customHeight="1">
      <c r="A700" s="134"/>
      <c r="B700" s="132"/>
      <c r="C700" s="132"/>
      <c r="D700" s="132"/>
      <c r="E700" s="132"/>
      <c r="F700" s="132"/>
      <c r="G700" s="133"/>
      <c r="H700" s="133"/>
      <c r="I700" s="133"/>
      <c r="J700" s="133"/>
      <c r="K700" s="133"/>
      <c r="L700" s="133"/>
      <c r="M700" s="133"/>
      <c r="N700" s="133"/>
      <c r="O700" s="133"/>
      <c r="P700" s="133"/>
      <c r="Q700" s="133"/>
      <c r="R700" s="133"/>
      <c r="S700" s="133"/>
      <c r="T700" s="133"/>
      <c r="U700" s="133"/>
      <c r="V700" s="133"/>
      <c r="W700" s="133"/>
      <c r="X700" s="133"/>
      <c r="Y700" s="133"/>
      <c r="Z700" s="133"/>
      <c r="AA700" s="133"/>
      <c r="AB700" s="133"/>
      <c r="AC700" s="133"/>
      <c r="AD700" s="133"/>
      <c r="AE700" s="133"/>
      <c r="AF700" s="133"/>
      <c r="AG700" s="133"/>
      <c r="AH700" s="133"/>
      <c r="AI700" s="133"/>
      <c r="AJ700" s="133"/>
      <c r="AK700" s="133"/>
      <c r="AL700" s="133"/>
      <c r="AM700" s="133"/>
      <c r="AN700" s="133"/>
      <c r="AO700" s="133"/>
      <c r="AP700" s="133"/>
      <c r="AQ700" s="133"/>
      <c r="AR700" s="133"/>
      <c r="AS700" s="133"/>
      <c r="AT700" s="133"/>
      <c r="AU700" s="133"/>
      <c r="AV700" s="133"/>
      <c r="AW700" s="133"/>
      <c r="AX700" s="133"/>
      <c r="AY700" s="133"/>
      <c r="AZ700" s="133"/>
      <c r="BA700" s="133"/>
      <c r="BB700" s="133"/>
      <c r="BC700" s="132"/>
      <c r="BD700" s="132"/>
      <c r="BE700" s="132"/>
      <c r="BF700" s="132"/>
      <c r="BG700" s="132"/>
      <c r="BH700" s="132"/>
      <c r="BI700" s="132"/>
      <c r="BJ700" s="132"/>
      <c r="BK700" s="132"/>
      <c r="BL700" s="132"/>
      <c r="BM700" s="132"/>
      <c r="BN700" s="132"/>
      <c r="BO700" s="132"/>
      <c r="BP700" s="132"/>
      <c r="BQ700" s="132"/>
      <c r="BR700" s="132"/>
      <c r="BS700" s="132"/>
      <c r="BT700" s="132"/>
      <c r="BU700" s="132"/>
      <c r="BV700" s="132"/>
      <c r="BW700" s="132"/>
      <c r="BX700" s="132"/>
      <c r="BY700" s="132"/>
      <c r="BZ700" s="132"/>
      <c r="CA700" s="132"/>
      <c r="CB700" s="132"/>
      <c r="CC700" s="132"/>
      <c r="CD700" s="132"/>
      <c r="CE700" s="132"/>
      <c r="CF700" s="132"/>
    </row>
    <row r="701" spans="1:84" ht="15.75" customHeight="1">
      <c r="A701" s="134"/>
      <c r="B701" s="132"/>
      <c r="C701" s="132"/>
      <c r="D701" s="132"/>
      <c r="E701" s="132"/>
      <c r="F701" s="132"/>
      <c r="G701" s="133"/>
      <c r="H701" s="133"/>
      <c r="I701" s="133"/>
      <c r="J701" s="133"/>
      <c r="K701" s="133"/>
      <c r="L701" s="133"/>
      <c r="M701" s="133"/>
      <c r="N701" s="133"/>
      <c r="O701" s="133"/>
      <c r="P701" s="133"/>
      <c r="Q701" s="133"/>
      <c r="R701" s="133"/>
      <c r="S701" s="133"/>
      <c r="T701" s="133"/>
      <c r="U701" s="133"/>
      <c r="V701" s="133"/>
      <c r="W701" s="133"/>
      <c r="X701" s="133"/>
      <c r="Y701" s="133"/>
      <c r="Z701" s="133"/>
      <c r="AA701" s="133"/>
      <c r="AB701" s="133"/>
      <c r="AC701" s="133"/>
      <c r="AD701" s="133"/>
      <c r="AE701" s="133"/>
      <c r="AF701" s="133"/>
      <c r="AG701" s="133"/>
      <c r="AH701" s="133"/>
      <c r="AI701" s="133"/>
      <c r="AJ701" s="133"/>
      <c r="AK701" s="133"/>
      <c r="AL701" s="133"/>
      <c r="AM701" s="133"/>
      <c r="AN701" s="133"/>
      <c r="AO701" s="133"/>
      <c r="AP701" s="133"/>
      <c r="AQ701" s="133"/>
      <c r="AR701" s="133"/>
      <c r="AS701" s="133"/>
      <c r="AT701" s="133"/>
      <c r="AU701" s="133"/>
      <c r="AV701" s="133"/>
      <c r="AW701" s="133"/>
      <c r="AX701" s="133"/>
      <c r="AY701" s="133"/>
      <c r="AZ701" s="133"/>
      <c r="BA701" s="133"/>
      <c r="BB701" s="133"/>
      <c r="BC701" s="132"/>
      <c r="BD701" s="132"/>
      <c r="BE701" s="132"/>
      <c r="BF701" s="132"/>
      <c r="BG701" s="132"/>
      <c r="BH701" s="132"/>
      <c r="BI701" s="132"/>
      <c r="BJ701" s="132"/>
      <c r="BK701" s="132"/>
      <c r="BL701" s="132"/>
      <c r="BM701" s="132"/>
      <c r="BN701" s="132"/>
      <c r="BO701" s="132"/>
      <c r="BP701" s="132"/>
      <c r="BQ701" s="132"/>
      <c r="BR701" s="132"/>
      <c r="BS701" s="132"/>
      <c r="BT701" s="132"/>
      <c r="BU701" s="132"/>
      <c r="BV701" s="132"/>
      <c r="BW701" s="132"/>
      <c r="BX701" s="132"/>
      <c r="BY701" s="132"/>
      <c r="BZ701" s="132"/>
      <c r="CA701" s="132"/>
      <c r="CB701" s="132"/>
      <c r="CC701" s="132"/>
      <c r="CD701" s="132"/>
      <c r="CE701" s="132"/>
      <c r="CF701" s="132"/>
    </row>
    <row r="702" spans="1:84" ht="15.75" customHeight="1">
      <c r="A702" s="134"/>
      <c r="B702" s="132"/>
      <c r="C702" s="132"/>
      <c r="D702" s="132"/>
      <c r="E702" s="132"/>
      <c r="F702" s="132"/>
      <c r="G702" s="133"/>
      <c r="H702" s="133"/>
      <c r="I702" s="133"/>
      <c r="J702" s="133"/>
      <c r="K702" s="133"/>
      <c r="L702" s="133"/>
      <c r="M702" s="133"/>
      <c r="N702" s="133"/>
      <c r="O702" s="133"/>
      <c r="P702" s="133"/>
      <c r="Q702" s="133"/>
      <c r="R702" s="133"/>
      <c r="S702" s="133"/>
      <c r="T702" s="133"/>
      <c r="U702" s="133"/>
      <c r="V702" s="133"/>
      <c r="W702" s="133"/>
      <c r="X702" s="133"/>
      <c r="Y702" s="133"/>
      <c r="Z702" s="133"/>
      <c r="AA702" s="133"/>
      <c r="AB702" s="133"/>
      <c r="AC702" s="133"/>
      <c r="AD702" s="133"/>
      <c r="AE702" s="133"/>
      <c r="AF702" s="133"/>
      <c r="AG702" s="133"/>
      <c r="AH702" s="133"/>
      <c r="AI702" s="133"/>
      <c r="AJ702" s="133"/>
      <c r="AK702" s="133"/>
      <c r="AL702" s="133"/>
      <c r="AM702" s="133"/>
      <c r="AN702" s="133"/>
      <c r="AO702" s="133"/>
      <c r="AP702" s="133"/>
      <c r="AQ702" s="133"/>
      <c r="AR702" s="133"/>
      <c r="AS702" s="133"/>
      <c r="AT702" s="133"/>
      <c r="AU702" s="133"/>
      <c r="AV702" s="133"/>
      <c r="AW702" s="133"/>
      <c r="AX702" s="133"/>
      <c r="AY702" s="133"/>
      <c r="AZ702" s="133"/>
      <c r="BA702" s="133"/>
      <c r="BB702" s="133"/>
      <c r="BC702" s="132"/>
      <c r="BD702" s="132"/>
      <c r="BE702" s="132"/>
      <c r="BF702" s="132"/>
      <c r="BG702" s="132"/>
      <c r="BH702" s="132"/>
      <c r="BI702" s="132"/>
      <c r="BJ702" s="132"/>
      <c r="BK702" s="132"/>
      <c r="BL702" s="132"/>
      <c r="BM702" s="132"/>
      <c r="BN702" s="132"/>
      <c r="BO702" s="132"/>
      <c r="BP702" s="132"/>
      <c r="BQ702" s="132"/>
      <c r="BR702" s="132"/>
      <c r="BS702" s="132"/>
      <c r="BT702" s="132"/>
      <c r="BU702" s="132"/>
      <c r="BV702" s="132"/>
      <c r="BW702" s="132"/>
      <c r="BX702" s="132"/>
      <c r="BY702" s="132"/>
      <c r="BZ702" s="132"/>
      <c r="CA702" s="132"/>
      <c r="CB702" s="132"/>
      <c r="CC702" s="132"/>
      <c r="CD702" s="132"/>
      <c r="CE702" s="132"/>
      <c r="CF702" s="132"/>
    </row>
    <row r="703" spans="1:84" ht="15.75" customHeight="1">
      <c r="A703" s="134"/>
      <c r="B703" s="132"/>
      <c r="C703" s="132"/>
      <c r="D703" s="132"/>
      <c r="E703" s="132"/>
      <c r="F703" s="132"/>
      <c r="G703" s="133"/>
      <c r="H703" s="133"/>
      <c r="I703" s="133"/>
      <c r="J703" s="133"/>
      <c r="K703" s="133"/>
      <c r="L703" s="133"/>
      <c r="M703" s="133"/>
      <c r="N703" s="133"/>
      <c r="O703" s="133"/>
      <c r="P703" s="133"/>
      <c r="Q703" s="133"/>
      <c r="R703" s="133"/>
      <c r="S703" s="133"/>
      <c r="T703" s="133"/>
      <c r="U703" s="133"/>
      <c r="V703" s="133"/>
      <c r="W703" s="133"/>
      <c r="X703" s="133"/>
      <c r="Y703" s="133"/>
      <c r="Z703" s="133"/>
      <c r="AA703" s="133"/>
      <c r="AB703" s="133"/>
      <c r="AC703" s="133"/>
      <c r="AD703" s="133"/>
      <c r="AE703" s="133"/>
      <c r="AF703" s="133"/>
      <c r="AG703" s="133"/>
      <c r="AH703" s="133"/>
      <c r="AI703" s="133"/>
      <c r="AJ703" s="133"/>
      <c r="AK703" s="133"/>
      <c r="AL703" s="133"/>
      <c r="AM703" s="133"/>
      <c r="AN703" s="133"/>
      <c r="AO703" s="133"/>
      <c r="AP703" s="133"/>
      <c r="AQ703" s="133"/>
      <c r="AR703" s="133"/>
      <c r="AS703" s="133"/>
      <c r="AT703" s="133"/>
      <c r="AU703" s="133"/>
      <c r="AV703" s="133"/>
      <c r="AW703" s="133"/>
      <c r="AX703" s="133"/>
      <c r="AY703" s="133"/>
      <c r="AZ703" s="133"/>
      <c r="BA703" s="133"/>
      <c r="BB703" s="133"/>
      <c r="BC703" s="132"/>
      <c r="BD703" s="132"/>
      <c r="BE703" s="132"/>
      <c r="BF703" s="132"/>
      <c r="BG703" s="132"/>
      <c r="BH703" s="132"/>
      <c r="BI703" s="132"/>
      <c r="BJ703" s="132"/>
      <c r="BK703" s="132"/>
      <c r="BL703" s="132"/>
      <c r="BM703" s="132"/>
      <c r="BN703" s="132"/>
      <c r="BO703" s="132"/>
      <c r="BP703" s="132"/>
      <c r="BQ703" s="132"/>
      <c r="BR703" s="132"/>
      <c r="BS703" s="132"/>
      <c r="BT703" s="132"/>
      <c r="BU703" s="132"/>
      <c r="BV703" s="132"/>
      <c r="BW703" s="132"/>
      <c r="BX703" s="132"/>
      <c r="BY703" s="132"/>
      <c r="BZ703" s="132"/>
      <c r="CA703" s="132"/>
      <c r="CB703" s="132"/>
      <c r="CC703" s="132"/>
      <c r="CD703" s="132"/>
      <c r="CE703" s="132"/>
      <c r="CF703" s="132"/>
    </row>
    <row r="704" spans="1:84" ht="15.75" customHeight="1">
      <c r="A704" s="134"/>
      <c r="B704" s="132"/>
      <c r="C704" s="132"/>
      <c r="D704" s="132"/>
      <c r="E704" s="132"/>
      <c r="F704" s="132"/>
      <c r="G704" s="133"/>
      <c r="H704" s="133"/>
      <c r="I704" s="133"/>
      <c r="J704" s="133"/>
      <c r="K704" s="133"/>
      <c r="L704" s="133"/>
      <c r="M704" s="133"/>
      <c r="N704" s="133"/>
      <c r="O704" s="133"/>
      <c r="P704" s="133"/>
      <c r="Q704" s="133"/>
      <c r="R704" s="133"/>
      <c r="S704" s="133"/>
      <c r="T704" s="133"/>
      <c r="U704" s="133"/>
      <c r="V704" s="133"/>
      <c r="W704" s="133"/>
      <c r="X704" s="133"/>
      <c r="Y704" s="133"/>
      <c r="Z704" s="133"/>
      <c r="AA704" s="133"/>
      <c r="AB704" s="133"/>
      <c r="AC704" s="133"/>
      <c r="AD704" s="133"/>
      <c r="AE704" s="133"/>
      <c r="AF704" s="133"/>
      <c r="AG704" s="133"/>
      <c r="AH704" s="133"/>
      <c r="AI704" s="133"/>
      <c r="AJ704" s="133"/>
      <c r="AK704" s="133"/>
      <c r="AL704" s="133"/>
      <c r="AM704" s="133"/>
      <c r="AN704" s="133"/>
      <c r="AO704" s="133"/>
      <c r="AP704" s="133"/>
      <c r="AQ704" s="133"/>
      <c r="AR704" s="133"/>
      <c r="AS704" s="133"/>
      <c r="AT704" s="133"/>
      <c r="AU704" s="133"/>
      <c r="AV704" s="133"/>
      <c r="AW704" s="133"/>
      <c r="AX704" s="133"/>
      <c r="AY704" s="133"/>
      <c r="AZ704" s="133"/>
      <c r="BA704" s="133"/>
      <c r="BB704" s="133"/>
      <c r="BC704" s="132"/>
      <c r="BD704" s="132"/>
      <c r="BE704" s="132"/>
      <c r="BF704" s="132"/>
      <c r="BG704" s="132"/>
      <c r="BH704" s="132"/>
      <c r="BI704" s="132"/>
      <c r="BJ704" s="132"/>
      <c r="BK704" s="132"/>
      <c r="BL704" s="132"/>
      <c r="BM704" s="132"/>
      <c r="BN704" s="132"/>
      <c r="BO704" s="132"/>
      <c r="BP704" s="132"/>
      <c r="BQ704" s="132"/>
      <c r="BR704" s="132"/>
      <c r="BS704" s="132"/>
      <c r="BT704" s="132"/>
      <c r="BU704" s="132"/>
      <c r="BV704" s="132"/>
      <c r="BW704" s="132"/>
      <c r="BX704" s="132"/>
      <c r="BY704" s="132"/>
      <c r="BZ704" s="132"/>
      <c r="CA704" s="132"/>
      <c r="CB704" s="132"/>
      <c r="CC704" s="132"/>
      <c r="CD704" s="132"/>
      <c r="CE704" s="132"/>
      <c r="CF704" s="132"/>
    </row>
    <row r="705" spans="1:84" ht="15.75" customHeight="1">
      <c r="A705" s="134"/>
      <c r="B705" s="132"/>
      <c r="C705" s="132"/>
      <c r="D705" s="132"/>
      <c r="E705" s="132"/>
      <c r="F705" s="132"/>
      <c r="G705" s="133"/>
      <c r="H705" s="133"/>
      <c r="I705" s="133"/>
      <c r="J705" s="133"/>
      <c r="K705" s="133"/>
      <c r="L705" s="133"/>
      <c r="M705" s="133"/>
      <c r="N705" s="133"/>
      <c r="O705" s="133"/>
      <c r="P705" s="133"/>
      <c r="Q705" s="133"/>
      <c r="R705" s="133"/>
      <c r="S705" s="133"/>
      <c r="T705" s="133"/>
      <c r="U705" s="133"/>
      <c r="V705" s="133"/>
      <c r="W705" s="133"/>
      <c r="X705" s="133"/>
      <c r="Y705" s="133"/>
      <c r="Z705" s="133"/>
      <c r="AA705" s="133"/>
      <c r="AB705" s="133"/>
      <c r="AC705" s="133"/>
      <c r="AD705" s="133"/>
      <c r="AE705" s="133"/>
      <c r="AF705" s="133"/>
      <c r="AG705" s="133"/>
      <c r="AH705" s="133"/>
      <c r="AI705" s="133"/>
      <c r="AJ705" s="133"/>
      <c r="AK705" s="133"/>
      <c r="AL705" s="133"/>
      <c r="AM705" s="133"/>
      <c r="AN705" s="133"/>
      <c r="AO705" s="133"/>
      <c r="AP705" s="133"/>
      <c r="AQ705" s="133"/>
      <c r="AR705" s="133"/>
      <c r="AS705" s="133"/>
      <c r="AT705" s="133"/>
      <c r="AU705" s="133"/>
      <c r="AV705" s="133"/>
      <c r="AW705" s="133"/>
      <c r="AX705" s="133"/>
      <c r="AY705" s="133"/>
      <c r="AZ705" s="133"/>
      <c r="BA705" s="133"/>
      <c r="BB705" s="133"/>
      <c r="BC705" s="132"/>
      <c r="BD705" s="132"/>
      <c r="BE705" s="132"/>
      <c r="BF705" s="132"/>
      <c r="BG705" s="132"/>
      <c r="BH705" s="132"/>
      <c r="BI705" s="132"/>
      <c r="BJ705" s="132"/>
      <c r="BK705" s="132"/>
      <c r="BL705" s="132"/>
      <c r="BM705" s="132"/>
      <c r="BN705" s="132"/>
      <c r="BO705" s="132"/>
      <c r="BP705" s="132"/>
      <c r="BQ705" s="132"/>
      <c r="BR705" s="132"/>
      <c r="BS705" s="132"/>
      <c r="BT705" s="132"/>
      <c r="BU705" s="132"/>
      <c r="BV705" s="132"/>
      <c r="BW705" s="132"/>
      <c r="BX705" s="132"/>
      <c r="BY705" s="132"/>
      <c r="BZ705" s="132"/>
      <c r="CA705" s="132"/>
      <c r="CB705" s="132"/>
      <c r="CC705" s="132"/>
      <c r="CD705" s="132"/>
      <c r="CE705" s="132"/>
      <c r="CF705" s="132"/>
    </row>
    <row r="706" spans="1:84" ht="15.75" customHeight="1">
      <c r="A706" s="134"/>
      <c r="B706" s="132"/>
      <c r="C706" s="132"/>
      <c r="D706" s="132"/>
      <c r="E706" s="132"/>
      <c r="F706" s="132"/>
      <c r="G706" s="133"/>
      <c r="H706" s="133"/>
      <c r="I706" s="133"/>
      <c r="J706" s="133"/>
      <c r="K706" s="133"/>
      <c r="L706" s="133"/>
      <c r="M706" s="133"/>
      <c r="N706" s="133"/>
      <c r="O706" s="133"/>
      <c r="P706" s="133"/>
      <c r="Q706" s="133"/>
      <c r="R706" s="133"/>
      <c r="S706" s="133"/>
      <c r="T706" s="133"/>
      <c r="U706" s="133"/>
      <c r="V706" s="133"/>
      <c r="W706" s="133"/>
      <c r="X706" s="133"/>
      <c r="Y706" s="133"/>
      <c r="Z706" s="133"/>
      <c r="AA706" s="133"/>
      <c r="AB706" s="133"/>
      <c r="AC706" s="133"/>
      <c r="AD706" s="133"/>
      <c r="AE706" s="133"/>
      <c r="AF706" s="133"/>
      <c r="AG706" s="133"/>
      <c r="AH706" s="133"/>
      <c r="AI706" s="133"/>
      <c r="AJ706" s="133"/>
      <c r="AK706" s="133"/>
      <c r="AL706" s="133"/>
      <c r="AM706" s="133"/>
      <c r="AN706" s="133"/>
      <c r="AO706" s="133"/>
      <c r="AP706" s="133"/>
      <c r="AQ706" s="133"/>
      <c r="AR706" s="133"/>
      <c r="AS706" s="133"/>
      <c r="AT706" s="133"/>
      <c r="AU706" s="133"/>
      <c r="AV706" s="133"/>
      <c r="AW706" s="133"/>
      <c r="AX706" s="133"/>
      <c r="AY706" s="133"/>
      <c r="AZ706" s="133"/>
      <c r="BA706" s="133"/>
      <c r="BB706" s="133"/>
      <c r="BC706" s="132"/>
      <c r="BD706" s="132"/>
      <c r="BE706" s="132"/>
      <c r="BF706" s="132"/>
      <c r="BG706" s="132"/>
      <c r="BH706" s="132"/>
      <c r="BI706" s="132"/>
      <c r="BJ706" s="132"/>
      <c r="BK706" s="132"/>
      <c r="BL706" s="132"/>
      <c r="BM706" s="132"/>
      <c r="BN706" s="132"/>
      <c r="BO706" s="132"/>
      <c r="BP706" s="132"/>
      <c r="BQ706" s="132"/>
      <c r="BR706" s="132"/>
      <c r="BS706" s="132"/>
      <c r="BT706" s="132"/>
      <c r="BU706" s="132"/>
      <c r="BV706" s="132"/>
      <c r="BW706" s="132"/>
      <c r="BX706" s="132"/>
      <c r="BY706" s="132"/>
      <c r="BZ706" s="132"/>
      <c r="CA706" s="132"/>
      <c r="CB706" s="132"/>
      <c r="CC706" s="132"/>
      <c r="CD706" s="132"/>
      <c r="CE706" s="132"/>
      <c r="CF706" s="132"/>
    </row>
    <row r="707" spans="1:84" ht="15.75" customHeight="1">
      <c r="A707" s="134"/>
      <c r="B707" s="132"/>
      <c r="C707" s="132"/>
      <c r="D707" s="132"/>
      <c r="E707" s="132"/>
      <c r="F707" s="132"/>
      <c r="G707" s="133"/>
      <c r="H707" s="133"/>
      <c r="I707" s="133"/>
      <c r="J707" s="133"/>
      <c r="K707" s="133"/>
      <c r="L707" s="133"/>
      <c r="M707" s="133"/>
      <c r="N707" s="133"/>
      <c r="O707" s="133"/>
      <c r="P707" s="133"/>
      <c r="Q707" s="133"/>
      <c r="R707" s="133"/>
      <c r="S707" s="133"/>
      <c r="T707" s="133"/>
      <c r="U707" s="133"/>
      <c r="V707" s="133"/>
      <c r="W707" s="133"/>
      <c r="X707" s="133"/>
      <c r="Y707" s="133"/>
      <c r="Z707" s="133"/>
      <c r="AA707" s="133"/>
      <c r="AB707" s="133"/>
      <c r="AC707" s="133"/>
      <c r="AD707" s="133"/>
      <c r="AE707" s="133"/>
      <c r="AF707" s="133"/>
      <c r="AG707" s="133"/>
      <c r="AH707" s="133"/>
      <c r="AI707" s="133"/>
      <c r="AJ707" s="133"/>
      <c r="AK707" s="133"/>
      <c r="AL707" s="133"/>
      <c r="AM707" s="133"/>
      <c r="AN707" s="133"/>
      <c r="AO707" s="133"/>
      <c r="AP707" s="133"/>
      <c r="AQ707" s="133"/>
      <c r="AR707" s="133"/>
      <c r="AS707" s="133"/>
      <c r="AT707" s="133"/>
      <c r="AU707" s="133"/>
      <c r="AV707" s="133"/>
      <c r="AW707" s="133"/>
      <c r="AX707" s="133"/>
      <c r="AY707" s="133"/>
      <c r="AZ707" s="133"/>
      <c r="BA707" s="133"/>
      <c r="BB707" s="133"/>
      <c r="BC707" s="132"/>
      <c r="BD707" s="132"/>
      <c r="BE707" s="132"/>
      <c r="BF707" s="132"/>
      <c r="BG707" s="132"/>
      <c r="BH707" s="132"/>
      <c r="BI707" s="132"/>
      <c r="BJ707" s="132"/>
      <c r="BK707" s="132"/>
      <c r="BL707" s="132"/>
      <c r="BM707" s="132"/>
      <c r="BN707" s="132"/>
      <c r="BO707" s="132"/>
      <c r="BP707" s="132"/>
      <c r="BQ707" s="132"/>
      <c r="BR707" s="132"/>
      <c r="BS707" s="132"/>
      <c r="BT707" s="132"/>
      <c r="BU707" s="132"/>
      <c r="BV707" s="132"/>
      <c r="BW707" s="132"/>
      <c r="BX707" s="132"/>
      <c r="BY707" s="132"/>
      <c r="BZ707" s="132"/>
      <c r="CA707" s="132"/>
      <c r="CB707" s="132"/>
      <c r="CC707" s="132"/>
      <c r="CD707" s="132"/>
      <c r="CE707" s="132"/>
      <c r="CF707" s="132"/>
    </row>
    <row r="708" spans="1:84" ht="15.75" customHeight="1">
      <c r="A708" s="134"/>
      <c r="B708" s="132"/>
      <c r="C708" s="132"/>
      <c r="D708" s="132"/>
      <c r="E708" s="132"/>
      <c r="F708" s="132"/>
      <c r="G708" s="133"/>
      <c r="H708" s="133"/>
      <c r="I708" s="133"/>
      <c r="J708" s="133"/>
      <c r="K708" s="133"/>
      <c r="L708" s="133"/>
      <c r="M708" s="133"/>
      <c r="N708" s="133"/>
      <c r="O708" s="133"/>
      <c r="P708" s="133"/>
      <c r="Q708" s="133"/>
      <c r="R708" s="133"/>
      <c r="S708" s="133"/>
      <c r="T708" s="133"/>
      <c r="U708" s="133"/>
      <c r="V708" s="133"/>
      <c r="W708" s="133"/>
      <c r="X708" s="133"/>
      <c r="Y708" s="133"/>
      <c r="Z708" s="133"/>
      <c r="AA708" s="133"/>
      <c r="AB708" s="133"/>
      <c r="AC708" s="133"/>
      <c r="AD708" s="133"/>
      <c r="AE708" s="133"/>
      <c r="AF708" s="133"/>
      <c r="AG708" s="133"/>
      <c r="AH708" s="133"/>
      <c r="AI708" s="133"/>
      <c r="AJ708" s="133"/>
      <c r="AK708" s="133"/>
      <c r="AL708" s="133"/>
      <c r="AM708" s="133"/>
      <c r="AN708" s="133"/>
      <c r="AO708" s="133"/>
      <c r="AP708" s="133"/>
      <c r="AQ708" s="133"/>
      <c r="AR708" s="133"/>
      <c r="AS708" s="133"/>
      <c r="AT708" s="133"/>
      <c r="AU708" s="133"/>
      <c r="AV708" s="133"/>
      <c r="AW708" s="133"/>
      <c r="AX708" s="133"/>
      <c r="AY708" s="133"/>
      <c r="AZ708" s="133"/>
      <c r="BA708" s="133"/>
      <c r="BB708" s="133"/>
      <c r="BC708" s="132"/>
      <c r="BD708" s="132"/>
      <c r="BE708" s="132"/>
      <c r="BF708" s="132"/>
      <c r="BG708" s="132"/>
      <c r="BH708" s="132"/>
      <c r="BI708" s="132"/>
      <c r="BJ708" s="132"/>
      <c r="BK708" s="132"/>
      <c r="BL708" s="132"/>
      <c r="BM708" s="132"/>
      <c r="BN708" s="132"/>
      <c r="BO708" s="132"/>
      <c r="BP708" s="132"/>
      <c r="BQ708" s="132"/>
      <c r="BR708" s="132"/>
      <c r="BS708" s="132"/>
      <c r="BT708" s="132"/>
      <c r="BU708" s="132"/>
      <c r="BV708" s="132"/>
      <c r="BW708" s="132"/>
      <c r="BX708" s="132"/>
      <c r="BY708" s="132"/>
      <c r="BZ708" s="132"/>
      <c r="CA708" s="132"/>
      <c r="CB708" s="132"/>
      <c r="CC708" s="132"/>
      <c r="CD708" s="132"/>
      <c r="CE708" s="132"/>
      <c r="CF708" s="132"/>
    </row>
    <row r="709" spans="1:84" ht="15.75" customHeight="1">
      <c r="A709" s="134"/>
      <c r="B709" s="132"/>
      <c r="C709" s="132"/>
      <c r="D709" s="132"/>
      <c r="E709" s="132"/>
      <c r="F709" s="132"/>
      <c r="G709" s="133"/>
      <c r="H709" s="133"/>
      <c r="I709" s="133"/>
      <c r="J709" s="133"/>
      <c r="K709" s="133"/>
      <c r="L709" s="133"/>
      <c r="M709" s="133"/>
      <c r="N709" s="133"/>
      <c r="O709" s="133"/>
      <c r="P709" s="133"/>
      <c r="Q709" s="133"/>
      <c r="R709" s="133"/>
      <c r="S709" s="133"/>
      <c r="T709" s="133"/>
      <c r="U709" s="133"/>
      <c r="V709" s="133"/>
      <c r="W709" s="133"/>
      <c r="X709" s="133"/>
      <c r="Y709" s="133"/>
      <c r="Z709" s="133"/>
      <c r="AA709" s="133"/>
      <c r="AB709" s="133"/>
      <c r="AC709" s="133"/>
      <c r="AD709" s="133"/>
      <c r="AE709" s="133"/>
      <c r="AF709" s="133"/>
      <c r="AG709" s="133"/>
      <c r="AH709" s="133"/>
      <c r="AI709" s="133"/>
      <c r="AJ709" s="133"/>
      <c r="AK709" s="133"/>
      <c r="AL709" s="133"/>
      <c r="AM709" s="133"/>
      <c r="AN709" s="133"/>
      <c r="AO709" s="133"/>
      <c r="AP709" s="133"/>
      <c r="AQ709" s="133"/>
      <c r="AR709" s="133"/>
      <c r="AS709" s="133"/>
      <c r="AT709" s="133"/>
      <c r="AU709" s="133"/>
      <c r="AV709" s="133"/>
      <c r="AW709" s="133"/>
      <c r="AX709" s="133"/>
      <c r="AY709" s="133"/>
      <c r="AZ709" s="133"/>
      <c r="BA709" s="133"/>
      <c r="BB709" s="133"/>
      <c r="BC709" s="132"/>
      <c r="BD709" s="132"/>
      <c r="BE709" s="132"/>
      <c r="BF709" s="132"/>
      <c r="BG709" s="132"/>
      <c r="BH709" s="132"/>
      <c r="BI709" s="132"/>
      <c r="BJ709" s="132"/>
      <c r="BK709" s="132"/>
      <c r="BL709" s="132"/>
      <c r="BM709" s="132"/>
      <c r="BN709" s="132"/>
      <c r="BO709" s="132"/>
      <c r="BP709" s="132"/>
      <c r="BQ709" s="132"/>
      <c r="BR709" s="132"/>
      <c r="BS709" s="132"/>
      <c r="BT709" s="132"/>
      <c r="BU709" s="132"/>
      <c r="BV709" s="132"/>
      <c r="BW709" s="132"/>
      <c r="BX709" s="132"/>
      <c r="BY709" s="132"/>
      <c r="BZ709" s="132"/>
      <c r="CA709" s="132"/>
      <c r="CB709" s="132"/>
      <c r="CC709" s="132"/>
      <c r="CD709" s="132"/>
      <c r="CE709" s="132"/>
      <c r="CF709" s="132"/>
    </row>
    <row r="710" spans="1:84" ht="15.75" customHeight="1">
      <c r="A710" s="134"/>
      <c r="B710" s="132"/>
      <c r="C710" s="132"/>
      <c r="D710" s="132"/>
      <c r="E710" s="132"/>
      <c r="F710" s="132"/>
      <c r="G710" s="133"/>
      <c r="H710" s="133"/>
      <c r="I710" s="133"/>
      <c r="J710" s="133"/>
      <c r="K710" s="133"/>
      <c r="L710" s="133"/>
      <c r="M710" s="133"/>
      <c r="N710" s="133"/>
      <c r="O710" s="133"/>
      <c r="P710" s="133"/>
      <c r="Q710" s="133"/>
      <c r="R710" s="133"/>
      <c r="S710" s="133"/>
      <c r="T710" s="133"/>
      <c r="U710" s="133"/>
      <c r="V710" s="133"/>
      <c r="W710" s="133"/>
      <c r="X710" s="133"/>
      <c r="Y710" s="133"/>
      <c r="Z710" s="133"/>
      <c r="AA710" s="133"/>
      <c r="AB710" s="133"/>
      <c r="AC710" s="133"/>
      <c r="AD710" s="133"/>
      <c r="AE710" s="133"/>
      <c r="AF710" s="133"/>
      <c r="AG710" s="133"/>
      <c r="AH710" s="133"/>
      <c r="AI710" s="133"/>
      <c r="AJ710" s="133"/>
      <c r="AK710" s="133"/>
      <c r="AL710" s="133"/>
      <c r="AM710" s="133"/>
      <c r="AN710" s="133"/>
      <c r="AO710" s="133"/>
      <c r="AP710" s="133"/>
      <c r="AQ710" s="133"/>
      <c r="AR710" s="133"/>
      <c r="AS710" s="133"/>
      <c r="AT710" s="133"/>
      <c r="AU710" s="133"/>
      <c r="AV710" s="133"/>
      <c r="AW710" s="133"/>
      <c r="AX710" s="133"/>
      <c r="AY710" s="133"/>
      <c r="AZ710" s="133"/>
      <c r="BA710" s="133"/>
      <c r="BB710" s="133"/>
      <c r="BC710" s="132"/>
      <c r="BD710" s="132"/>
      <c r="BE710" s="132"/>
      <c r="BF710" s="132"/>
      <c r="BG710" s="132"/>
      <c r="BH710" s="132"/>
      <c r="BI710" s="132"/>
      <c r="BJ710" s="132"/>
      <c r="BK710" s="132"/>
      <c r="BL710" s="132"/>
      <c r="BM710" s="132"/>
      <c r="BN710" s="132"/>
      <c r="BO710" s="132"/>
      <c r="BP710" s="132"/>
      <c r="BQ710" s="132"/>
      <c r="BR710" s="132"/>
      <c r="BS710" s="132"/>
      <c r="BT710" s="132"/>
      <c r="BU710" s="132"/>
      <c r="BV710" s="132"/>
      <c r="BW710" s="132"/>
      <c r="BX710" s="132"/>
      <c r="BY710" s="132"/>
      <c r="BZ710" s="132"/>
      <c r="CA710" s="132"/>
      <c r="CB710" s="132"/>
      <c r="CC710" s="132"/>
      <c r="CD710" s="132"/>
      <c r="CE710" s="132"/>
      <c r="CF710" s="132"/>
    </row>
    <row r="711" spans="1:84" ht="15.75" customHeight="1">
      <c r="A711" s="134"/>
      <c r="B711" s="132"/>
      <c r="C711" s="132"/>
      <c r="D711" s="132"/>
      <c r="E711" s="132"/>
      <c r="F711" s="132"/>
      <c r="G711" s="133"/>
      <c r="H711" s="133"/>
      <c r="I711" s="133"/>
      <c r="J711" s="133"/>
      <c r="K711" s="133"/>
      <c r="L711" s="133"/>
      <c r="M711" s="133"/>
      <c r="N711" s="133"/>
      <c r="O711" s="133"/>
      <c r="P711" s="133"/>
      <c r="Q711" s="133"/>
      <c r="R711" s="133"/>
      <c r="S711" s="133"/>
      <c r="T711" s="133"/>
      <c r="U711" s="133"/>
      <c r="V711" s="133"/>
      <c r="W711" s="133"/>
      <c r="X711" s="133"/>
      <c r="Y711" s="133"/>
      <c r="Z711" s="133"/>
      <c r="AA711" s="133"/>
      <c r="AB711" s="133"/>
      <c r="AC711" s="133"/>
      <c r="AD711" s="133"/>
      <c r="AE711" s="133"/>
      <c r="AF711" s="133"/>
      <c r="AG711" s="133"/>
      <c r="AH711" s="133"/>
      <c r="AI711" s="133"/>
      <c r="AJ711" s="133"/>
      <c r="AK711" s="133"/>
      <c r="AL711" s="133"/>
      <c r="AM711" s="133"/>
      <c r="AN711" s="133"/>
      <c r="AO711" s="133"/>
      <c r="AP711" s="133"/>
      <c r="AQ711" s="133"/>
      <c r="AR711" s="133"/>
      <c r="AS711" s="133"/>
      <c r="AT711" s="133"/>
      <c r="AU711" s="133"/>
      <c r="AV711" s="133"/>
      <c r="AW711" s="133"/>
      <c r="AX711" s="133"/>
      <c r="AY711" s="133"/>
      <c r="AZ711" s="133"/>
      <c r="BA711" s="133"/>
      <c r="BB711" s="133"/>
      <c r="BC711" s="132"/>
      <c r="BD711" s="132"/>
      <c r="BE711" s="132"/>
      <c r="BF711" s="132"/>
      <c r="BG711" s="132"/>
      <c r="BH711" s="132"/>
      <c r="BI711" s="132"/>
      <c r="BJ711" s="132"/>
      <c r="BK711" s="132"/>
      <c r="BL711" s="132"/>
      <c r="BM711" s="132"/>
      <c r="BN711" s="132"/>
      <c r="BO711" s="132"/>
      <c r="BP711" s="132"/>
      <c r="BQ711" s="132"/>
      <c r="BR711" s="132"/>
      <c r="BS711" s="132"/>
      <c r="BT711" s="132"/>
      <c r="BU711" s="132"/>
      <c r="BV711" s="132"/>
      <c r="BW711" s="132"/>
      <c r="BX711" s="132"/>
      <c r="BY711" s="132"/>
      <c r="BZ711" s="132"/>
      <c r="CA711" s="132"/>
      <c r="CB711" s="132"/>
      <c r="CC711" s="132"/>
      <c r="CD711" s="132"/>
      <c r="CE711" s="132"/>
      <c r="CF711" s="132"/>
    </row>
    <row r="712" spans="1:84" ht="15.75" customHeight="1">
      <c r="A712" s="134"/>
      <c r="B712" s="132"/>
      <c r="C712" s="132"/>
      <c r="D712" s="132"/>
      <c r="E712" s="132"/>
      <c r="F712" s="132"/>
      <c r="G712" s="133"/>
      <c r="H712" s="133"/>
      <c r="I712" s="133"/>
      <c r="J712" s="133"/>
      <c r="K712" s="133"/>
      <c r="L712" s="133"/>
      <c r="M712" s="133"/>
      <c r="N712" s="133"/>
      <c r="O712" s="133"/>
      <c r="P712" s="133"/>
      <c r="Q712" s="133"/>
      <c r="R712" s="133"/>
      <c r="S712" s="133"/>
      <c r="T712" s="133"/>
      <c r="U712" s="133"/>
      <c r="V712" s="133"/>
      <c r="W712" s="133"/>
      <c r="X712" s="133"/>
      <c r="Y712" s="133"/>
      <c r="Z712" s="133"/>
      <c r="AA712" s="133"/>
      <c r="AB712" s="133"/>
      <c r="AC712" s="133"/>
      <c r="AD712" s="133"/>
      <c r="AE712" s="133"/>
      <c r="AF712" s="133"/>
      <c r="AG712" s="133"/>
      <c r="AH712" s="133"/>
      <c r="AI712" s="133"/>
      <c r="AJ712" s="133"/>
      <c r="AK712" s="133"/>
      <c r="AL712" s="133"/>
      <c r="AM712" s="133"/>
      <c r="AN712" s="133"/>
      <c r="AO712" s="133"/>
      <c r="AP712" s="133"/>
      <c r="AQ712" s="133"/>
      <c r="AR712" s="133"/>
      <c r="AS712" s="133"/>
      <c r="AT712" s="133"/>
      <c r="AU712" s="133"/>
      <c r="AV712" s="133"/>
      <c r="AW712" s="133"/>
      <c r="AX712" s="133"/>
      <c r="AY712" s="133"/>
      <c r="AZ712" s="133"/>
      <c r="BA712" s="133"/>
      <c r="BB712" s="133"/>
      <c r="BC712" s="132"/>
      <c r="BD712" s="132"/>
      <c r="BE712" s="132"/>
      <c r="BF712" s="132"/>
      <c r="BG712" s="132"/>
      <c r="BH712" s="132"/>
      <c r="BI712" s="132"/>
      <c r="BJ712" s="132"/>
      <c r="BK712" s="132"/>
      <c r="BL712" s="132"/>
      <c r="BM712" s="132"/>
      <c r="BN712" s="132"/>
      <c r="BO712" s="132"/>
      <c r="BP712" s="132"/>
      <c r="BQ712" s="132"/>
      <c r="BR712" s="132"/>
      <c r="BS712" s="132"/>
      <c r="BT712" s="132"/>
      <c r="BU712" s="132"/>
      <c r="BV712" s="132"/>
      <c r="BW712" s="132"/>
      <c r="BX712" s="132"/>
      <c r="BY712" s="132"/>
      <c r="BZ712" s="132"/>
      <c r="CA712" s="132"/>
      <c r="CB712" s="132"/>
      <c r="CC712" s="132"/>
      <c r="CD712" s="132"/>
      <c r="CE712" s="132"/>
      <c r="CF712" s="132"/>
    </row>
    <row r="713" spans="1:84" ht="15.75" customHeight="1">
      <c r="A713" s="134"/>
      <c r="B713" s="132"/>
      <c r="C713" s="132"/>
      <c r="D713" s="132"/>
      <c r="E713" s="132"/>
      <c r="F713" s="132"/>
      <c r="G713" s="133"/>
      <c r="H713" s="133"/>
      <c r="I713" s="133"/>
      <c r="J713" s="133"/>
      <c r="K713" s="133"/>
      <c r="L713" s="133"/>
      <c r="M713" s="133"/>
      <c r="N713" s="133"/>
      <c r="O713" s="133"/>
      <c r="P713" s="133"/>
      <c r="Q713" s="133"/>
      <c r="R713" s="133"/>
      <c r="S713" s="133"/>
      <c r="T713" s="133"/>
      <c r="U713" s="133"/>
      <c r="V713" s="133"/>
      <c r="W713" s="133"/>
      <c r="X713" s="133"/>
      <c r="Y713" s="133"/>
      <c r="Z713" s="133"/>
      <c r="AA713" s="133"/>
      <c r="AB713" s="133"/>
      <c r="AC713" s="133"/>
      <c r="AD713" s="133"/>
      <c r="AE713" s="133"/>
      <c r="AF713" s="133"/>
      <c r="AG713" s="133"/>
      <c r="AH713" s="133"/>
      <c r="AI713" s="133"/>
      <c r="AJ713" s="133"/>
      <c r="AK713" s="133"/>
      <c r="AL713" s="133"/>
      <c r="AM713" s="133"/>
      <c r="AN713" s="133"/>
      <c r="AO713" s="133"/>
      <c r="AP713" s="133"/>
      <c r="AQ713" s="133"/>
      <c r="AR713" s="133"/>
      <c r="AS713" s="133"/>
      <c r="AT713" s="133"/>
      <c r="AU713" s="133"/>
      <c r="AV713" s="133"/>
      <c r="AW713" s="133"/>
      <c r="AX713" s="133"/>
      <c r="AY713" s="133"/>
      <c r="AZ713" s="133"/>
      <c r="BA713" s="133"/>
      <c r="BB713" s="133"/>
      <c r="BC713" s="132"/>
      <c r="BD713" s="132"/>
      <c r="BE713" s="132"/>
      <c r="BF713" s="132"/>
      <c r="BG713" s="132"/>
      <c r="BH713" s="132"/>
      <c r="BI713" s="132"/>
      <c r="BJ713" s="132"/>
      <c r="BK713" s="132"/>
      <c r="BL713" s="132"/>
      <c r="BM713" s="132"/>
      <c r="BN713" s="132"/>
      <c r="BO713" s="132"/>
      <c r="BP713" s="132"/>
      <c r="BQ713" s="132"/>
      <c r="BR713" s="132"/>
      <c r="BS713" s="132"/>
      <c r="BT713" s="132"/>
      <c r="BU713" s="132"/>
      <c r="BV713" s="132"/>
      <c r="BW713" s="132"/>
      <c r="BX713" s="132"/>
      <c r="BY713" s="132"/>
      <c r="BZ713" s="132"/>
      <c r="CA713" s="132"/>
      <c r="CB713" s="132"/>
      <c r="CC713" s="132"/>
      <c r="CD713" s="132"/>
      <c r="CE713" s="132"/>
      <c r="CF713" s="132"/>
    </row>
    <row r="714" spans="1:84" ht="15.75" customHeight="1">
      <c r="A714" s="134"/>
      <c r="B714" s="132"/>
      <c r="C714" s="132"/>
      <c r="D714" s="132"/>
      <c r="E714" s="132"/>
      <c r="F714" s="132"/>
      <c r="G714" s="133"/>
      <c r="H714" s="133"/>
      <c r="I714" s="133"/>
      <c r="J714" s="133"/>
      <c r="K714" s="133"/>
      <c r="L714" s="133"/>
      <c r="M714" s="133"/>
      <c r="N714" s="133"/>
      <c r="O714" s="133"/>
      <c r="P714" s="133"/>
      <c r="Q714" s="133"/>
      <c r="R714" s="133"/>
      <c r="S714" s="133"/>
      <c r="T714" s="133"/>
      <c r="U714" s="133"/>
      <c r="V714" s="133"/>
      <c r="W714" s="133"/>
      <c r="X714" s="133"/>
      <c r="Y714" s="133"/>
      <c r="Z714" s="133"/>
      <c r="AA714" s="133"/>
      <c r="AB714" s="133"/>
      <c r="AC714" s="133"/>
      <c r="AD714" s="133"/>
      <c r="AE714" s="133"/>
      <c r="AF714" s="133"/>
      <c r="AG714" s="133"/>
      <c r="AH714" s="133"/>
      <c r="AI714" s="133"/>
      <c r="AJ714" s="133"/>
      <c r="AK714" s="133"/>
      <c r="AL714" s="133"/>
      <c r="AM714" s="133"/>
      <c r="AN714" s="133"/>
      <c r="AO714" s="133"/>
      <c r="AP714" s="133"/>
      <c r="AQ714" s="133"/>
      <c r="AR714" s="133"/>
      <c r="AS714" s="133"/>
      <c r="AT714" s="133"/>
      <c r="AU714" s="133"/>
      <c r="AV714" s="133"/>
      <c r="AW714" s="133"/>
      <c r="AX714" s="133"/>
      <c r="AY714" s="133"/>
      <c r="AZ714" s="133"/>
      <c r="BA714" s="133"/>
      <c r="BB714" s="133"/>
      <c r="BC714" s="132"/>
      <c r="BD714" s="132"/>
      <c r="BE714" s="132"/>
      <c r="BF714" s="132"/>
      <c r="BG714" s="132"/>
      <c r="BH714" s="132"/>
      <c r="BI714" s="132"/>
      <c r="BJ714" s="132"/>
      <c r="BK714" s="132"/>
      <c r="BL714" s="132"/>
      <c r="BM714" s="132"/>
      <c r="BN714" s="132"/>
      <c r="BO714" s="132"/>
      <c r="BP714" s="132"/>
      <c r="BQ714" s="132"/>
      <c r="BR714" s="132"/>
      <c r="BS714" s="132"/>
      <c r="BT714" s="132"/>
      <c r="BU714" s="132"/>
      <c r="BV714" s="132"/>
      <c r="BW714" s="132"/>
      <c r="BX714" s="132"/>
      <c r="BY714" s="132"/>
      <c r="BZ714" s="132"/>
      <c r="CA714" s="132"/>
      <c r="CB714" s="132"/>
      <c r="CC714" s="132"/>
      <c r="CD714" s="132"/>
      <c r="CE714" s="132"/>
      <c r="CF714" s="132"/>
    </row>
    <row r="715" spans="1:84" ht="15.75" customHeight="1">
      <c r="A715" s="134"/>
      <c r="B715" s="132"/>
      <c r="C715" s="132"/>
      <c r="D715" s="132"/>
      <c r="E715" s="132"/>
      <c r="F715" s="132"/>
      <c r="G715" s="133"/>
      <c r="H715" s="133"/>
      <c r="I715" s="133"/>
      <c r="J715" s="133"/>
      <c r="K715" s="133"/>
      <c r="L715" s="133"/>
      <c r="M715" s="133"/>
      <c r="N715" s="133"/>
      <c r="O715" s="133"/>
      <c r="P715" s="133"/>
      <c r="Q715" s="133"/>
      <c r="R715" s="133"/>
      <c r="S715" s="133"/>
      <c r="T715" s="133"/>
      <c r="U715" s="133"/>
      <c r="V715" s="133"/>
      <c r="W715" s="133"/>
      <c r="X715" s="133"/>
      <c r="Y715" s="133"/>
      <c r="Z715" s="133"/>
      <c r="AA715" s="133"/>
      <c r="AB715" s="133"/>
      <c r="AC715" s="133"/>
      <c r="AD715" s="133"/>
      <c r="AE715" s="133"/>
      <c r="AF715" s="133"/>
      <c r="AG715" s="133"/>
      <c r="AH715" s="133"/>
      <c r="AI715" s="133"/>
      <c r="AJ715" s="133"/>
      <c r="AK715" s="133"/>
      <c r="AL715" s="133"/>
      <c r="AM715" s="133"/>
      <c r="AN715" s="133"/>
      <c r="AO715" s="133"/>
      <c r="AP715" s="133"/>
      <c r="AQ715" s="133"/>
      <c r="AR715" s="133"/>
      <c r="AS715" s="133"/>
      <c r="AT715" s="133"/>
      <c r="AU715" s="133"/>
      <c r="AV715" s="133"/>
      <c r="AW715" s="133"/>
      <c r="AX715" s="133"/>
      <c r="AY715" s="133"/>
      <c r="AZ715" s="133"/>
      <c r="BA715" s="133"/>
      <c r="BB715" s="133"/>
      <c r="BC715" s="132"/>
      <c r="BD715" s="132"/>
      <c r="BE715" s="132"/>
      <c r="BF715" s="132"/>
      <c r="BG715" s="132"/>
      <c r="BH715" s="132"/>
      <c r="BI715" s="132"/>
      <c r="BJ715" s="132"/>
      <c r="BK715" s="132"/>
      <c r="BL715" s="132"/>
      <c r="BM715" s="132"/>
      <c r="BN715" s="132"/>
      <c r="BO715" s="132"/>
      <c r="BP715" s="132"/>
      <c r="BQ715" s="132"/>
      <c r="BR715" s="132"/>
      <c r="BS715" s="132"/>
      <c r="BT715" s="132"/>
      <c r="BU715" s="132"/>
      <c r="BV715" s="132"/>
      <c r="BW715" s="132"/>
      <c r="BX715" s="132"/>
      <c r="BY715" s="132"/>
      <c r="BZ715" s="132"/>
      <c r="CA715" s="132"/>
      <c r="CB715" s="132"/>
      <c r="CC715" s="132"/>
      <c r="CD715" s="132"/>
      <c r="CE715" s="132"/>
      <c r="CF715" s="132"/>
    </row>
    <row r="716" spans="1:84" ht="15.75" customHeight="1">
      <c r="A716" s="134"/>
      <c r="B716" s="132"/>
      <c r="C716" s="132"/>
      <c r="D716" s="132"/>
      <c r="E716" s="132"/>
      <c r="F716" s="132"/>
      <c r="G716" s="133"/>
      <c r="H716" s="133"/>
      <c r="I716" s="133"/>
      <c r="J716" s="133"/>
      <c r="K716" s="133"/>
      <c r="L716" s="133"/>
      <c r="M716" s="133"/>
      <c r="N716" s="133"/>
      <c r="O716" s="133"/>
      <c r="P716" s="133"/>
      <c r="Q716" s="133"/>
      <c r="R716" s="133"/>
      <c r="S716" s="133"/>
      <c r="T716" s="133"/>
      <c r="U716" s="133"/>
      <c r="V716" s="133"/>
      <c r="W716" s="133"/>
      <c r="X716" s="133"/>
      <c r="Y716" s="133"/>
      <c r="Z716" s="133"/>
      <c r="AA716" s="133"/>
      <c r="AB716" s="133"/>
      <c r="AC716" s="133"/>
      <c r="AD716" s="133"/>
      <c r="AE716" s="133"/>
      <c r="AF716" s="133"/>
      <c r="AG716" s="133"/>
      <c r="AH716" s="133"/>
      <c r="AI716" s="133"/>
      <c r="AJ716" s="133"/>
      <c r="AK716" s="133"/>
      <c r="AL716" s="133"/>
      <c r="AM716" s="133"/>
      <c r="AN716" s="133"/>
      <c r="AO716" s="133"/>
      <c r="AP716" s="133"/>
      <c r="AQ716" s="133"/>
      <c r="AR716" s="133"/>
      <c r="AS716" s="133"/>
      <c r="AT716" s="133"/>
      <c r="AU716" s="133"/>
      <c r="AV716" s="133"/>
      <c r="AW716" s="133"/>
      <c r="AX716" s="133"/>
      <c r="AY716" s="133"/>
      <c r="AZ716" s="133"/>
      <c r="BA716" s="133"/>
      <c r="BB716" s="133"/>
      <c r="BC716" s="132"/>
      <c r="BD716" s="132"/>
      <c r="BE716" s="132"/>
      <c r="BF716" s="132"/>
      <c r="BG716" s="132"/>
      <c r="BH716" s="132"/>
      <c r="BI716" s="132"/>
      <c r="BJ716" s="132"/>
      <c r="BK716" s="132"/>
      <c r="BL716" s="132"/>
      <c r="BM716" s="132"/>
      <c r="BN716" s="132"/>
      <c r="BO716" s="132"/>
      <c r="BP716" s="132"/>
      <c r="BQ716" s="132"/>
      <c r="BR716" s="132"/>
      <c r="BS716" s="132"/>
      <c r="BT716" s="132"/>
      <c r="BU716" s="132"/>
      <c r="BV716" s="132"/>
      <c r="BW716" s="132"/>
      <c r="BX716" s="132"/>
      <c r="BY716" s="132"/>
      <c r="BZ716" s="132"/>
      <c r="CA716" s="132"/>
      <c r="CB716" s="132"/>
      <c r="CC716" s="132"/>
      <c r="CD716" s="132"/>
      <c r="CE716" s="132"/>
      <c r="CF716" s="132"/>
    </row>
    <row r="717" spans="1:84" ht="15.75" customHeight="1">
      <c r="A717" s="134"/>
      <c r="B717" s="132"/>
      <c r="C717" s="132"/>
      <c r="D717" s="132"/>
      <c r="E717" s="132"/>
      <c r="F717" s="132"/>
      <c r="G717" s="133"/>
      <c r="H717" s="133"/>
      <c r="I717" s="133"/>
      <c r="J717" s="133"/>
      <c r="K717" s="133"/>
      <c r="L717" s="133"/>
      <c r="M717" s="133"/>
      <c r="N717" s="133"/>
      <c r="O717" s="133"/>
      <c r="P717" s="133"/>
      <c r="Q717" s="133"/>
      <c r="R717" s="133"/>
      <c r="S717" s="133"/>
      <c r="T717" s="133"/>
      <c r="U717" s="133"/>
      <c r="V717" s="133"/>
      <c r="W717" s="133"/>
      <c r="X717" s="133"/>
      <c r="Y717" s="133"/>
      <c r="Z717" s="133"/>
      <c r="AA717" s="133"/>
      <c r="AB717" s="133"/>
      <c r="AC717" s="133"/>
      <c r="AD717" s="133"/>
      <c r="AE717" s="133"/>
      <c r="AF717" s="133"/>
      <c r="AG717" s="133"/>
      <c r="AH717" s="133"/>
      <c r="AI717" s="133"/>
      <c r="AJ717" s="133"/>
      <c r="AK717" s="133"/>
      <c r="AL717" s="133"/>
      <c r="AM717" s="133"/>
      <c r="AN717" s="133"/>
      <c r="AO717" s="133"/>
      <c r="AP717" s="133"/>
      <c r="AQ717" s="133"/>
      <c r="AR717" s="133"/>
      <c r="AS717" s="133"/>
      <c r="AT717" s="133"/>
      <c r="AU717" s="133"/>
      <c r="AV717" s="133"/>
      <c r="AW717" s="133"/>
      <c r="AX717" s="133"/>
      <c r="AY717" s="133"/>
      <c r="AZ717" s="133"/>
      <c r="BA717" s="133"/>
      <c r="BB717" s="133"/>
      <c r="BC717" s="132"/>
      <c r="BD717" s="132"/>
      <c r="BE717" s="132"/>
      <c r="BF717" s="132"/>
      <c r="BG717" s="132"/>
      <c r="BH717" s="132"/>
      <c r="BI717" s="132"/>
      <c r="BJ717" s="132"/>
      <c r="BK717" s="132"/>
      <c r="BL717" s="132"/>
      <c r="BM717" s="132"/>
      <c r="BN717" s="132"/>
      <c r="BO717" s="132"/>
      <c r="BP717" s="132"/>
      <c r="BQ717" s="132"/>
      <c r="BR717" s="132"/>
      <c r="BS717" s="132"/>
      <c r="BT717" s="132"/>
      <c r="BU717" s="132"/>
      <c r="BV717" s="132"/>
      <c r="BW717" s="132"/>
      <c r="BX717" s="132"/>
      <c r="BY717" s="132"/>
      <c r="BZ717" s="132"/>
      <c r="CA717" s="132"/>
      <c r="CB717" s="132"/>
      <c r="CC717" s="132"/>
      <c r="CD717" s="132"/>
      <c r="CE717" s="132"/>
      <c r="CF717" s="132"/>
    </row>
    <row r="718" spans="1:84" ht="15.75" customHeight="1">
      <c r="A718" s="134"/>
      <c r="B718" s="132"/>
      <c r="C718" s="132"/>
      <c r="D718" s="132"/>
      <c r="E718" s="132"/>
      <c r="F718" s="132"/>
      <c r="G718" s="133"/>
      <c r="H718" s="133"/>
      <c r="I718" s="133"/>
      <c r="J718" s="133"/>
      <c r="K718" s="133"/>
      <c r="L718" s="133"/>
      <c r="M718" s="133"/>
      <c r="N718" s="133"/>
      <c r="O718" s="133"/>
      <c r="P718" s="133"/>
      <c r="Q718" s="133"/>
      <c r="R718" s="133"/>
      <c r="S718" s="133"/>
      <c r="T718" s="133"/>
      <c r="U718" s="133"/>
      <c r="V718" s="133"/>
      <c r="W718" s="133"/>
      <c r="X718" s="133"/>
      <c r="Y718" s="133"/>
      <c r="Z718" s="133"/>
      <c r="AA718" s="133"/>
      <c r="AB718" s="133"/>
      <c r="AC718" s="133"/>
      <c r="AD718" s="133"/>
      <c r="AE718" s="133"/>
      <c r="AF718" s="133"/>
      <c r="AG718" s="133"/>
      <c r="AH718" s="133"/>
      <c r="AI718" s="133"/>
      <c r="AJ718" s="133"/>
      <c r="AK718" s="133"/>
      <c r="AL718" s="133"/>
      <c r="AM718" s="133"/>
      <c r="AN718" s="133"/>
      <c r="AO718" s="133"/>
      <c r="AP718" s="133"/>
      <c r="AQ718" s="133"/>
      <c r="AR718" s="133"/>
      <c r="AS718" s="133"/>
      <c r="AT718" s="133"/>
      <c r="AU718" s="133"/>
      <c r="AV718" s="133"/>
      <c r="AW718" s="133"/>
      <c r="AX718" s="133"/>
      <c r="AY718" s="133"/>
      <c r="AZ718" s="133"/>
      <c r="BA718" s="133"/>
      <c r="BB718" s="133"/>
      <c r="BC718" s="132"/>
      <c r="BD718" s="132"/>
      <c r="BE718" s="132"/>
      <c r="BF718" s="132"/>
      <c r="BG718" s="132"/>
      <c r="BH718" s="132"/>
      <c r="BI718" s="132"/>
      <c r="BJ718" s="132"/>
      <c r="BK718" s="132"/>
      <c r="BL718" s="132"/>
      <c r="BM718" s="132"/>
      <c r="BN718" s="132"/>
      <c r="BO718" s="132"/>
      <c r="BP718" s="132"/>
      <c r="BQ718" s="132"/>
      <c r="BR718" s="132"/>
      <c r="BS718" s="132"/>
      <c r="BT718" s="132"/>
      <c r="BU718" s="132"/>
      <c r="BV718" s="132"/>
      <c r="BW718" s="132"/>
      <c r="BX718" s="132"/>
      <c r="BY718" s="132"/>
      <c r="BZ718" s="132"/>
      <c r="CA718" s="132"/>
      <c r="CB718" s="132"/>
      <c r="CC718" s="132"/>
      <c r="CD718" s="132"/>
      <c r="CE718" s="132"/>
      <c r="CF718" s="132"/>
    </row>
    <row r="719" spans="1:84" ht="15.75" customHeight="1">
      <c r="A719" s="134"/>
      <c r="B719" s="132"/>
      <c r="C719" s="132"/>
      <c r="D719" s="132"/>
      <c r="E719" s="132"/>
      <c r="F719" s="132"/>
      <c r="G719" s="133"/>
      <c r="H719" s="133"/>
      <c r="I719" s="133"/>
      <c r="J719" s="133"/>
      <c r="K719" s="133"/>
      <c r="L719" s="133"/>
      <c r="M719" s="133"/>
      <c r="N719" s="133"/>
      <c r="O719" s="133"/>
      <c r="P719" s="133"/>
      <c r="Q719" s="133"/>
      <c r="R719" s="133"/>
      <c r="S719" s="133"/>
      <c r="T719" s="133"/>
      <c r="U719" s="133"/>
      <c r="V719" s="133"/>
      <c r="W719" s="133"/>
      <c r="X719" s="133"/>
      <c r="Y719" s="133"/>
      <c r="Z719" s="133"/>
      <c r="AA719" s="133"/>
      <c r="AB719" s="133"/>
      <c r="AC719" s="133"/>
      <c r="AD719" s="133"/>
      <c r="AE719" s="133"/>
      <c r="AF719" s="133"/>
      <c r="AG719" s="133"/>
      <c r="AH719" s="133"/>
      <c r="AI719" s="133"/>
      <c r="AJ719" s="133"/>
      <c r="AK719" s="133"/>
      <c r="AL719" s="133"/>
      <c r="AM719" s="133"/>
      <c r="AN719" s="133"/>
      <c r="AO719" s="133"/>
      <c r="AP719" s="133"/>
      <c r="AQ719" s="133"/>
      <c r="AR719" s="133"/>
      <c r="AS719" s="133"/>
      <c r="AT719" s="133"/>
      <c r="AU719" s="133"/>
      <c r="AV719" s="133"/>
      <c r="AW719" s="133"/>
      <c r="AX719" s="133"/>
      <c r="AY719" s="133"/>
      <c r="AZ719" s="133"/>
      <c r="BA719" s="133"/>
      <c r="BB719" s="133"/>
      <c r="BC719" s="132"/>
      <c r="BD719" s="132"/>
      <c r="BE719" s="132"/>
      <c r="BF719" s="132"/>
      <c r="BG719" s="132"/>
      <c r="BH719" s="132"/>
      <c r="BI719" s="132"/>
      <c r="BJ719" s="132"/>
      <c r="BK719" s="132"/>
      <c r="BL719" s="132"/>
      <c r="BM719" s="132"/>
      <c r="BN719" s="132"/>
      <c r="BO719" s="132"/>
      <c r="BP719" s="132"/>
      <c r="BQ719" s="132"/>
      <c r="BR719" s="132"/>
      <c r="BS719" s="132"/>
      <c r="BT719" s="132"/>
      <c r="BU719" s="132"/>
      <c r="BV719" s="132"/>
      <c r="BW719" s="132"/>
      <c r="BX719" s="132"/>
      <c r="BY719" s="132"/>
      <c r="BZ719" s="132"/>
      <c r="CA719" s="132"/>
      <c r="CB719" s="132"/>
      <c r="CC719" s="132"/>
      <c r="CD719" s="132"/>
      <c r="CE719" s="132"/>
      <c r="CF719" s="132"/>
    </row>
    <row r="720" spans="1:84" ht="15.75" customHeight="1">
      <c r="A720" s="134"/>
      <c r="B720" s="132"/>
      <c r="C720" s="132"/>
      <c r="D720" s="132"/>
      <c r="E720" s="132"/>
      <c r="F720" s="132"/>
      <c r="G720" s="133"/>
      <c r="H720" s="133"/>
      <c r="I720" s="133"/>
      <c r="J720" s="133"/>
      <c r="K720" s="133"/>
      <c r="L720" s="133"/>
      <c r="M720" s="133"/>
      <c r="N720" s="133"/>
      <c r="O720" s="133"/>
      <c r="P720" s="133"/>
      <c r="Q720" s="133"/>
      <c r="R720" s="133"/>
      <c r="S720" s="133"/>
      <c r="T720" s="133"/>
      <c r="U720" s="133"/>
      <c r="V720" s="133"/>
      <c r="W720" s="133"/>
      <c r="X720" s="133"/>
      <c r="Y720" s="133"/>
      <c r="Z720" s="133"/>
      <c r="AA720" s="133"/>
      <c r="AB720" s="133"/>
      <c r="AC720" s="133"/>
      <c r="AD720" s="133"/>
      <c r="AE720" s="133"/>
      <c r="AF720" s="133"/>
      <c r="AG720" s="133"/>
      <c r="AH720" s="133"/>
      <c r="AI720" s="133"/>
      <c r="AJ720" s="133"/>
      <c r="AK720" s="133"/>
      <c r="AL720" s="133"/>
      <c r="AM720" s="133"/>
      <c r="AN720" s="133"/>
      <c r="AO720" s="133"/>
      <c r="AP720" s="133"/>
      <c r="AQ720" s="133"/>
      <c r="AR720" s="133"/>
      <c r="AS720" s="133"/>
      <c r="AT720" s="133"/>
      <c r="AU720" s="133"/>
      <c r="AV720" s="133"/>
      <c r="AW720" s="133"/>
      <c r="AX720" s="133"/>
      <c r="AY720" s="133"/>
      <c r="AZ720" s="133"/>
      <c r="BA720" s="133"/>
      <c r="BB720" s="133"/>
      <c r="BC720" s="132"/>
      <c r="BD720" s="132"/>
      <c r="BE720" s="132"/>
      <c r="BF720" s="132"/>
      <c r="BG720" s="132"/>
      <c r="BH720" s="132"/>
      <c r="BI720" s="132"/>
      <c r="BJ720" s="132"/>
      <c r="BK720" s="132"/>
      <c r="BL720" s="132"/>
      <c r="BM720" s="132"/>
      <c r="BN720" s="132"/>
      <c r="BO720" s="132"/>
      <c r="BP720" s="132"/>
      <c r="BQ720" s="132"/>
      <c r="BR720" s="132"/>
      <c r="BS720" s="132"/>
      <c r="BT720" s="132"/>
      <c r="BU720" s="132"/>
      <c r="BV720" s="132"/>
      <c r="BW720" s="132"/>
      <c r="BX720" s="132"/>
      <c r="BY720" s="132"/>
      <c r="BZ720" s="132"/>
      <c r="CA720" s="132"/>
      <c r="CB720" s="132"/>
      <c r="CC720" s="132"/>
      <c r="CD720" s="132"/>
      <c r="CE720" s="132"/>
      <c r="CF720" s="132"/>
    </row>
    <row r="721" spans="1:84" ht="15.75" customHeight="1">
      <c r="A721" s="134"/>
      <c r="B721" s="132"/>
      <c r="C721" s="132"/>
      <c r="D721" s="132"/>
      <c r="E721" s="132"/>
      <c r="F721" s="132"/>
      <c r="G721" s="133"/>
      <c r="H721" s="133"/>
      <c r="I721" s="133"/>
      <c r="J721" s="133"/>
      <c r="K721" s="133"/>
      <c r="L721" s="133"/>
      <c r="M721" s="133"/>
      <c r="N721" s="133"/>
      <c r="O721" s="133"/>
      <c r="P721" s="133"/>
      <c r="Q721" s="133"/>
      <c r="R721" s="133"/>
      <c r="S721" s="133"/>
      <c r="T721" s="133"/>
      <c r="U721" s="133"/>
      <c r="V721" s="133"/>
      <c r="W721" s="133"/>
      <c r="X721" s="133"/>
      <c r="Y721" s="133"/>
      <c r="Z721" s="133"/>
      <c r="AA721" s="133"/>
      <c r="AB721" s="133"/>
      <c r="AC721" s="133"/>
      <c r="AD721" s="133"/>
      <c r="AE721" s="133"/>
      <c r="AF721" s="133"/>
      <c r="AG721" s="133"/>
      <c r="AH721" s="133"/>
      <c r="AI721" s="133"/>
      <c r="AJ721" s="133"/>
      <c r="AK721" s="133"/>
      <c r="AL721" s="133"/>
      <c r="AM721" s="133"/>
      <c r="AN721" s="133"/>
      <c r="AO721" s="133"/>
      <c r="AP721" s="133"/>
      <c r="AQ721" s="133"/>
      <c r="AR721" s="133"/>
      <c r="AS721" s="133"/>
      <c r="AT721" s="133"/>
      <c r="AU721" s="133"/>
      <c r="AV721" s="133"/>
      <c r="AW721" s="133"/>
      <c r="AX721" s="133"/>
      <c r="AY721" s="133"/>
      <c r="AZ721" s="133"/>
      <c r="BA721" s="133"/>
      <c r="BB721" s="133"/>
      <c r="BC721" s="132"/>
      <c r="BD721" s="132"/>
      <c r="BE721" s="132"/>
      <c r="BF721" s="132"/>
      <c r="BG721" s="132"/>
      <c r="BH721" s="132"/>
      <c r="BI721" s="132"/>
      <c r="BJ721" s="132"/>
      <c r="BK721" s="132"/>
      <c r="BL721" s="132"/>
      <c r="BM721" s="132"/>
      <c r="BN721" s="132"/>
      <c r="BO721" s="132"/>
      <c r="BP721" s="132"/>
      <c r="BQ721" s="132"/>
      <c r="BR721" s="132"/>
      <c r="BS721" s="132"/>
      <c r="BT721" s="132"/>
      <c r="BU721" s="132"/>
      <c r="BV721" s="132"/>
      <c r="BW721" s="132"/>
      <c r="BX721" s="132"/>
      <c r="BY721" s="132"/>
      <c r="BZ721" s="132"/>
      <c r="CA721" s="132"/>
      <c r="CB721" s="132"/>
      <c r="CC721" s="132"/>
      <c r="CD721" s="132"/>
      <c r="CE721" s="132"/>
      <c r="CF721" s="132"/>
    </row>
    <row r="722" spans="1:84" ht="15.75" customHeight="1">
      <c r="A722" s="134"/>
      <c r="B722" s="132"/>
      <c r="C722" s="132"/>
      <c r="D722" s="132"/>
      <c r="E722" s="132"/>
      <c r="F722" s="132"/>
      <c r="G722" s="133"/>
      <c r="H722" s="133"/>
      <c r="I722" s="133"/>
      <c r="J722" s="133"/>
      <c r="K722" s="133"/>
      <c r="L722" s="133"/>
      <c r="M722" s="133"/>
      <c r="N722" s="133"/>
      <c r="O722" s="133"/>
      <c r="P722" s="133"/>
      <c r="Q722" s="133"/>
      <c r="R722" s="133"/>
      <c r="S722" s="133"/>
      <c r="T722" s="133"/>
      <c r="U722" s="133"/>
      <c r="V722" s="133"/>
      <c r="W722" s="133"/>
      <c r="X722" s="133"/>
      <c r="Y722" s="133"/>
      <c r="Z722" s="133"/>
      <c r="AA722" s="133"/>
      <c r="AB722" s="133"/>
      <c r="AC722" s="133"/>
      <c r="AD722" s="133"/>
      <c r="AE722" s="133"/>
      <c r="AF722" s="133"/>
      <c r="AG722" s="133"/>
      <c r="AH722" s="133"/>
      <c r="AI722" s="133"/>
      <c r="AJ722" s="133"/>
      <c r="AK722" s="133"/>
      <c r="AL722" s="133"/>
      <c r="AM722" s="133"/>
      <c r="AN722" s="133"/>
      <c r="AO722" s="133"/>
      <c r="AP722" s="133"/>
      <c r="AQ722" s="133"/>
      <c r="AR722" s="133"/>
      <c r="AS722" s="133"/>
      <c r="AT722" s="133"/>
      <c r="AU722" s="133"/>
      <c r="AV722" s="133"/>
      <c r="AW722" s="133"/>
      <c r="AX722" s="133"/>
      <c r="AY722" s="133"/>
      <c r="AZ722" s="133"/>
      <c r="BA722" s="133"/>
      <c r="BB722" s="133"/>
      <c r="BC722" s="132"/>
      <c r="BD722" s="132"/>
      <c r="BE722" s="132"/>
      <c r="BF722" s="132"/>
      <c r="BG722" s="132"/>
      <c r="BH722" s="132"/>
      <c r="BI722" s="132"/>
      <c r="BJ722" s="132"/>
      <c r="BK722" s="132"/>
      <c r="BL722" s="132"/>
      <c r="BM722" s="132"/>
      <c r="BN722" s="132"/>
      <c r="BO722" s="132"/>
      <c r="BP722" s="132"/>
      <c r="BQ722" s="132"/>
      <c r="BR722" s="132"/>
      <c r="BS722" s="132"/>
      <c r="BT722" s="132"/>
      <c r="BU722" s="132"/>
      <c r="BV722" s="132"/>
      <c r="BW722" s="132"/>
      <c r="BX722" s="132"/>
      <c r="BY722" s="132"/>
      <c r="BZ722" s="132"/>
      <c r="CA722" s="132"/>
      <c r="CB722" s="132"/>
      <c r="CC722" s="132"/>
      <c r="CD722" s="132"/>
      <c r="CE722" s="132"/>
      <c r="CF722" s="132"/>
    </row>
    <row r="723" spans="1:84" ht="15.75" customHeight="1">
      <c r="A723" s="134"/>
      <c r="B723" s="132"/>
      <c r="C723" s="132"/>
      <c r="D723" s="132"/>
      <c r="E723" s="132"/>
      <c r="F723" s="132"/>
      <c r="G723" s="133"/>
      <c r="H723" s="133"/>
      <c r="I723" s="133"/>
      <c r="J723" s="133"/>
      <c r="K723" s="133"/>
      <c r="L723" s="133"/>
      <c r="M723" s="133"/>
      <c r="N723" s="133"/>
      <c r="O723" s="133"/>
      <c r="P723" s="133"/>
      <c r="Q723" s="133"/>
      <c r="R723" s="133"/>
      <c r="S723" s="133"/>
      <c r="T723" s="133"/>
      <c r="U723" s="133"/>
      <c r="V723" s="133"/>
      <c r="W723" s="133"/>
      <c r="X723" s="133"/>
      <c r="Y723" s="133"/>
      <c r="Z723" s="133"/>
      <c r="AA723" s="133"/>
      <c r="AB723" s="133"/>
      <c r="AC723" s="133"/>
      <c r="AD723" s="133"/>
      <c r="AE723" s="133"/>
      <c r="AF723" s="133"/>
      <c r="AG723" s="133"/>
      <c r="AH723" s="133"/>
      <c r="AI723" s="133"/>
      <c r="AJ723" s="133"/>
      <c r="AK723" s="133"/>
      <c r="AL723" s="133"/>
      <c r="AM723" s="133"/>
      <c r="AN723" s="133"/>
      <c r="AO723" s="133"/>
      <c r="AP723" s="133"/>
      <c r="AQ723" s="133"/>
      <c r="AR723" s="133"/>
      <c r="AS723" s="133"/>
      <c r="AT723" s="133"/>
      <c r="AU723" s="133"/>
      <c r="AV723" s="133"/>
      <c r="AW723" s="133"/>
      <c r="AX723" s="133"/>
      <c r="AY723" s="133"/>
      <c r="AZ723" s="133"/>
      <c r="BA723" s="133"/>
      <c r="BB723" s="133"/>
      <c r="BC723" s="132"/>
      <c r="BD723" s="132"/>
      <c r="BE723" s="132"/>
      <c r="BF723" s="132"/>
      <c r="BG723" s="132"/>
      <c r="BH723" s="132"/>
      <c r="BI723" s="132"/>
      <c r="BJ723" s="132"/>
      <c r="BK723" s="132"/>
      <c r="BL723" s="132"/>
      <c r="BM723" s="132"/>
      <c r="BN723" s="132"/>
      <c r="BO723" s="132"/>
      <c r="BP723" s="132"/>
      <c r="BQ723" s="132"/>
      <c r="BR723" s="132"/>
      <c r="BS723" s="132"/>
      <c r="BT723" s="132"/>
      <c r="BU723" s="132"/>
      <c r="BV723" s="132"/>
      <c r="BW723" s="132"/>
      <c r="BX723" s="132"/>
      <c r="BY723" s="132"/>
      <c r="BZ723" s="132"/>
      <c r="CA723" s="132"/>
      <c r="CB723" s="132"/>
      <c r="CC723" s="132"/>
      <c r="CD723" s="132"/>
      <c r="CE723" s="132"/>
      <c r="CF723" s="132"/>
    </row>
    <row r="724" spans="1:84" ht="15.75" customHeight="1">
      <c r="A724" s="134"/>
      <c r="B724" s="132"/>
      <c r="C724" s="132"/>
      <c r="D724" s="132"/>
      <c r="E724" s="132"/>
      <c r="F724" s="132"/>
      <c r="G724" s="133"/>
      <c r="H724" s="133"/>
      <c r="I724" s="133"/>
      <c r="J724" s="133"/>
      <c r="K724" s="133"/>
      <c r="L724" s="133"/>
      <c r="M724" s="133"/>
      <c r="N724" s="133"/>
      <c r="O724" s="133"/>
      <c r="P724" s="133"/>
      <c r="Q724" s="133"/>
      <c r="R724" s="133"/>
      <c r="S724" s="133"/>
      <c r="T724" s="133"/>
      <c r="U724" s="133"/>
      <c r="V724" s="133"/>
      <c r="W724" s="133"/>
      <c r="X724" s="133"/>
      <c r="Y724" s="133"/>
      <c r="Z724" s="133"/>
      <c r="AA724" s="133"/>
      <c r="AB724" s="133"/>
      <c r="AC724" s="133"/>
      <c r="AD724" s="133"/>
      <c r="AE724" s="133"/>
      <c r="AF724" s="133"/>
      <c r="AG724" s="133"/>
      <c r="AH724" s="133"/>
      <c r="AI724" s="133"/>
      <c r="AJ724" s="133"/>
      <c r="AK724" s="133"/>
      <c r="AL724" s="133"/>
      <c r="AM724" s="133"/>
      <c r="AN724" s="133"/>
      <c r="AO724" s="133"/>
      <c r="AP724" s="133"/>
      <c r="AQ724" s="133"/>
      <c r="AR724" s="133"/>
      <c r="AS724" s="133"/>
      <c r="AT724" s="133"/>
      <c r="AU724" s="133"/>
      <c r="AV724" s="133"/>
      <c r="AW724" s="133"/>
      <c r="AX724" s="133"/>
      <c r="AY724" s="133"/>
      <c r="AZ724" s="133"/>
      <c r="BA724" s="133"/>
      <c r="BB724" s="133"/>
      <c r="BC724" s="132"/>
      <c r="BD724" s="132"/>
      <c r="BE724" s="132"/>
      <c r="BF724" s="132"/>
      <c r="BG724" s="132"/>
      <c r="BH724" s="132"/>
      <c r="BI724" s="132"/>
      <c r="BJ724" s="132"/>
      <c r="BK724" s="132"/>
      <c r="BL724" s="132"/>
      <c r="BM724" s="132"/>
      <c r="BN724" s="132"/>
      <c r="BO724" s="132"/>
      <c r="BP724" s="132"/>
      <c r="BQ724" s="132"/>
      <c r="BR724" s="132"/>
      <c r="BS724" s="132"/>
      <c r="BT724" s="132"/>
      <c r="BU724" s="132"/>
      <c r="BV724" s="132"/>
      <c r="BW724" s="132"/>
      <c r="BX724" s="132"/>
      <c r="BY724" s="132"/>
      <c r="BZ724" s="132"/>
      <c r="CA724" s="132"/>
      <c r="CB724" s="132"/>
      <c r="CC724" s="132"/>
      <c r="CD724" s="132"/>
      <c r="CE724" s="132"/>
      <c r="CF724" s="132"/>
    </row>
    <row r="725" spans="1:84" ht="15.75" customHeight="1">
      <c r="A725" s="134"/>
      <c r="B725" s="132"/>
      <c r="C725" s="132"/>
      <c r="D725" s="132"/>
      <c r="E725" s="132"/>
      <c r="F725" s="132"/>
      <c r="G725" s="133"/>
      <c r="H725" s="133"/>
      <c r="I725" s="133"/>
      <c r="J725" s="133"/>
      <c r="K725" s="133"/>
      <c r="L725" s="133"/>
      <c r="M725" s="133"/>
      <c r="N725" s="133"/>
      <c r="O725" s="133"/>
      <c r="P725" s="133"/>
      <c r="Q725" s="133"/>
      <c r="R725" s="133"/>
      <c r="S725" s="133"/>
      <c r="T725" s="133"/>
      <c r="U725" s="133"/>
      <c r="V725" s="133"/>
      <c r="W725" s="133"/>
      <c r="X725" s="133"/>
      <c r="Y725" s="133"/>
      <c r="Z725" s="133"/>
      <c r="AA725" s="133"/>
      <c r="AB725" s="133"/>
      <c r="AC725" s="133"/>
      <c r="AD725" s="133"/>
      <c r="AE725" s="133"/>
      <c r="AF725" s="133"/>
      <c r="AG725" s="133"/>
      <c r="AH725" s="133"/>
      <c r="AI725" s="133"/>
      <c r="AJ725" s="133"/>
      <c r="AK725" s="133"/>
      <c r="AL725" s="133"/>
      <c r="AM725" s="133"/>
      <c r="AN725" s="133"/>
      <c r="AO725" s="133"/>
      <c r="AP725" s="133"/>
      <c r="AQ725" s="133"/>
      <c r="AR725" s="133"/>
      <c r="AS725" s="133"/>
      <c r="AT725" s="133"/>
      <c r="AU725" s="133"/>
      <c r="AV725" s="133"/>
      <c r="AW725" s="133"/>
      <c r="AX725" s="133"/>
      <c r="AY725" s="133"/>
      <c r="AZ725" s="133"/>
      <c r="BA725" s="133"/>
      <c r="BB725" s="133"/>
      <c r="BC725" s="132"/>
      <c r="BD725" s="132"/>
      <c r="BE725" s="132"/>
      <c r="BF725" s="132"/>
      <c r="BG725" s="132"/>
      <c r="BH725" s="132"/>
      <c r="BI725" s="132"/>
      <c r="BJ725" s="132"/>
      <c r="BK725" s="132"/>
      <c r="BL725" s="132"/>
      <c r="BM725" s="132"/>
      <c r="BN725" s="132"/>
      <c r="BO725" s="132"/>
      <c r="BP725" s="132"/>
      <c r="BQ725" s="132"/>
      <c r="BR725" s="132"/>
      <c r="BS725" s="132"/>
      <c r="BT725" s="132"/>
      <c r="BU725" s="132"/>
      <c r="BV725" s="132"/>
      <c r="BW725" s="132"/>
      <c r="BX725" s="132"/>
      <c r="BY725" s="132"/>
      <c r="BZ725" s="132"/>
      <c r="CA725" s="132"/>
      <c r="CB725" s="132"/>
      <c r="CC725" s="132"/>
      <c r="CD725" s="132"/>
      <c r="CE725" s="132"/>
      <c r="CF725" s="132"/>
    </row>
    <row r="726" spans="1:84" ht="15.75" customHeight="1">
      <c r="A726" s="134"/>
      <c r="B726" s="132"/>
      <c r="C726" s="132"/>
      <c r="D726" s="132"/>
      <c r="E726" s="132"/>
      <c r="F726" s="132"/>
      <c r="G726" s="133"/>
      <c r="H726" s="133"/>
      <c r="I726" s="133"/>
      <c r="J726" s="133"/>
      <c r="K726" s="133"/>
      <c r="L726" s="133"/>
      <c r="M726" s="133"/>
      <c r="N726" s="133"/>
      <c r="O726" s="133"/>
      <c r="P726" s="133"/>
      <c r="Q726" s="133"/>
      <c r="R726" s="133"/>
      <c r="S726" s="133"/>
      <c r="T726" s="133"/>
      <c r="U726" s="133"/>
      <c r="V726" s="133"/>
      <c r="W726" s="133"/>
      <c r="X726" s="133"/>
      <c r="Y726" s="133"/>
      <c r="Z726" s="133"/>
      <c r="AA726" s="133"/>
      <c r="AB726" s="133"/>
      <c r="AC726" s="133"/>
      <c r="AD726" s="133"/>
      <c r="AE726" s="133"/>
      <c r="AF726" s="133"/>
      <c r="AG726" s="133"/>
      <c r="AH726" s="133"/>
      <c r="AI726" s="133"/>
      <c r="AJ726" s="133"/>
      <c r="AK726" s="133"/>
      <c r="AL726" s="133"/>
      <c r="AM726" s="133"/>
      <c r="AN726" s="133"/>
      <c r="AO726" s="133"/>
      <c r="AP726" s="133"/>
      <c r="AQ726" s="133"/>
      <c r="AR726" s="133"/>
      <c r="AS726" s="133"/>
      <c r="AT726" s="133"/>
      <c r="AU726" s="133"/>
      <c r="AV726" s="133"/>
      <c r="AW726" s="133"/>
      <c r="AX726" s="133"/>
      <c r="AY726" s="133"/>
      <c r="AZ726" s="133"/>
      <c r="BA726" s="133"/>
      <c r="BB726" s="133"/>
      <c r="BC726" s="132"/>
      <c r="BD726" s="132"/>
      <c r="BE726" s="132"/>
      <c r="BF726" s="132"/>
      <c r="BG726" s="132"/>
      <c r="BH726" s="132"/>
      <c r="BI726" s="132"/>
      <c r="BJ726" s="132"/>
      <c r="BK726" s="132"/>
      <c r="BL726" s="132"/>
      <c r="BM726" s="132"/>
      <c r="BN726" s="132"/>
      <c r="BO726" s="132"/>
      <c r="BP726" s="132"/>
      <c r="BQ726" s="132"/>
      <c r="BR726" s="132"/>
      <c r="BS726" s="132"/>
      <c r="BT726" s="132"/>
      <c r="BU726" s="132"/>
      <c r="BV726" s="132"/>
      <c r="BW726" s="132"/>
      <c r="BX726" s="132"/>
      <c r="BY726" s="132"/>
      <c r="BZ726" s="132"/>
      <c r="CA726" s="132"/>
      <c r="CB726" s="132"/>
      <c r="CC726" s="132"/>
      <c r="CD726" s="132"/>
      <c r="CE726" s="132"/>
      <c r="CF726" s="132"/>
    </row>
    <row r="727" spans="1:84" ht="15.75" customHeight="1">
      <c r="A727" s="134"/>
      <c r="B727" s="132"/>
      <c r="C727" s="132"/>
      <c r="D727" s="132"/>
      <c r="E727" s="132"/>
      <c r="F727" s="132"/>
      <c r="G727" s="133"/>
      <c r="H727" s="133"/>
      <c r="I727" s="133"/>
      <c r="J727" s="133"/>
      <c r="K727" s="133"/>
      <c r="L727" s="133"/>
      <c r="M727" s="133"/>
      <c r="N727" s="133"/>
      <c r="O727" s="133"/>
      <c r="P727" s="133"/>
      <c r="Q727" s="133"/>
      <c r="R727" s="133"/>
      <c r="S727" s="133"/>
      <c r="T727" s="133"/>
      <c r="U727" s="133"/>
      <c r="V727" s="133"/>
      <c r="W727" s="133"/>
      <c r="X727" s="133"/>
      <c r="Y727" s="133"/>
      <c r="Z727" s="133"/>
      <c r="AA727" s="133"/>
      <c r="AB727" s="133"/>
      <c r="AC727" s="133"/>
      <c r="AD727" s="133"/>
      <c r="AE727" s="133"/>
      <c r="AF727" s="133"/>
      <c r="AG727" s="133"/>
      <c r="AH727" s="133"/>
      <c r="AI727" s="133"/>
      <c r="AJ727" s="133"/>
      <c r="AK727" s="133"/>
      <c r="AL727" s="133"/>
      <c r="AM727" s="133"/>
      <c r="AN727" s="133"/>
      <c r="AO727" s="133"/>
      <c r="AP727" s="133"/>
      <c r="AQ727" s="133"/>
      <c r="AR727" s="133"/>
      <c r="AS727" s="133"/>
      <c r="AT727" s="133"/>
      <c r="AU727" s="133"/>
      <c r="AV727" s="133"/>
      <c r="AW727" s="133"/>
      <c r="AX727" s="133"/>
      <c r="AY727" s="133"/>
      <c r="AZ727" s="133"/>
      <c r="BA727" s="133"/>
      <c r="BB727" s="133"/>
      <c r="BC727" s="132"/>
      <c r="BD727" s="132"/>
      <c r="BE727" s="132"/>
      <c r="BF727" s="132"/>
      <c r="BG727" s="132"/>
      <c r="BH727" s="132"/>
      <c r="BI727" s="132"/>
      <c r="BJ727" s="132"/>
      <c r="BK727" s="132"/>
      <c r="BL727" s="132"/>
      <c r="BM727" s="132"/>
      <c r="BN727" s="132"/>
      <c r="BO727" s="132"/>
      <c r="BP727" s="132"/>
      <c r="BQ727" s="132"/>
      <c r="BR727" s="132"/>
      <c r="BS727" s="132"/>
      <c r="BT727" s="132"/>
      <c r="BU727" s="132"/>
      <c r="BV727" s="132"/>
      <c r="BW727" s="132"/>
      <c r="BX727" s="132"/>
      <c r="BY727" s="132"/>
      <c r="BZ727" s="132"/>
      <c r="CA727" s="132"/>
      <c r="CB727" s="132"/>
      <c r="CC727" s="132"/>
      <c r="CD727" s="132"/>
      <c r="CE727" s="132"/>
      <c r="CF727" s="132"/>
    </row>
    <row r="728" spans="1:84" ht="15.75" customHeight="1">
      <c r="A728" s="134"/>
      <c r="B728" s="132"/>
      <c r="C728" s="132"/>
      <c r="D728" s="132"/>
      <c r="E728" s="132"/>
      <c r="F728" s="132"/>
      <c r="G728" s="133"/>
      <c r="H728" s="133"/>
      <c r="I728" s="133"/>
      <c r="J728" s="133"/>
      <c r="K728" s="133"/>
      <c r="L728" s="133"/>
      <c r="M728" s="133"/>
      <c r="N728" s="133"/>
      <c r="O728" s="133"/>
      <c r="P728" s="133"/>
      <c r="Q728" s="133"/>
      <c r="R728" s="133"/>
      <c r="S728" s="133"/>
      <c r="T728" s="133"/>
      <c r="U728" s="133"/>
      <c r="V728" s="133"/>
      <c r="W728" s="133"/>
      <c r="X728" s="133"/>
      <c r="Y728" s="133"/>
      <c r="Z728" s="133"/>
      <c r="AA728" s="133"/>
      <c r="AB728" s="133"/>
      <c r="AC728" s="133"/>
      <c r="AD728" s="133"/>
      <c r="AE728" s="133"/>
      <c r="AF728" s="133"/>
      <c r="AG728" s="133"/>
      <c r="AH728" s="133"/>
      <c r="AI728" s="133"/>
      <c r="AJ728" s="133"/>
      <c r="AK728" s="133"/>
      <c r="AL728" s="133"/>
      <c r="AM728" s="133"/>
      <c r="AN728" s="133"/>
      <c r="AO728" s="133"/>
      <c r="AP728" s="133"/>
      <c r="AQ728" s="133"/>
      <c r="AR728" s="133"/>
      <c r="AS728" s="133"/>
      <c r="AT728" s="133"/>
      <c r="AU728" s="133"/>
      <c r="AV728" s="133"/>
      <c r="AW728" s="133"/>
      <c r="AX728" s="133"/>
      <c r="AY728" s="133"/>
      <c r="AZ728" s="133"/>
      <c r="BA728" s="133"/>
      <c r="BB728" s="133"/>
      <c r="BC728" s="132"/>
      <c r="BD728" s="132"/>
      <c r="BE728" s="132"/>
      <c r="BF728" s="132"/>
      <c r="BG728" s="132"/>
      <c r="BH728" s="132"/>
      <c r="BI728" s="132"/>
      <c r="BJ728" s="132"/>
      <c r="BK728" s="132"/>
      <c r="BL728" s="132"/>
      <c r="BM728" s="132"/>
      <c r="BN728" s="132"/>
      <c r="BO728" s="132"/>
      <c r="BP728" s="132"/>
      <c r="BQ728" s="132"/>
      <c r="BR728" s="132"/>
      <c r="BS728" s="132"/>
      <c r="BT728" s="132"/>
      <c r="BU728" s="132"/>
      <c r="BV728" s="132"/>
      <c r="BW728" s="132"/>
      <c r="BX728" s="132"/>
      <c r="BY728" s="132"/>
      <c r="BZ728" s="132"/>
      <c r="CA728" s="132"/>
      <c r="CB728" s="132"/>
      <c r="CC728" s="132"/>
      <c r="CD728" s="132"/>
      <c r="CE728" s="132"/>
      <c r="CF728" s="132"/>
    </row>
    <row r="729" spans="1:84" ht="15.75" customHeight="1">
      <c r="A729" s="134"/>
      <c r="B729" s="132"/>
      <c r="C729" s="132"/>
      <c r="D729" s="132"/>
      <c r="E729" s="132"/>
      <c r="F729" s="132"/>
      <c r="G729" s="133"/>
      <c r="H729" s="133"/>
      <c r="I729" s="133"/>
      <c r="J729" s="133"/>
      <c r="K729" s="133"/>
      <c r="L729" s="133"/>
      <c r="M729" s="133"/>
      <c r="N729" s="133"/>
      <c r="O729" s="133"/>
      <c r="P729" s="133"/>
      <c r="Q729" s="133"/>
      <c r="R729" s="133"/>
      <c r="S729" s="133"/>
      <c r="T729" s="133"/>
      <c r="U729" s="133"/>
      <c r="V729" s="133"/>
      <c r="W729" s="133"/>
      <c r="X729" s="133"/>
      <c r="Y729" s="133"/>
      <c r="Z729" s="133"/>
      <c r="AA729" s="133"/>
      <c r="AB729" s="133"/>
      <c r="AC729" s="133"/>
      <c r="AD729" s="133"/>
      <c r="AE729" s="133"/>
      <c r="AF729" s="133"/>
      <c r="AG729" s="133"/>
      <c r="AH729" s="133"/>
      <c r="AI729" s="133"/>
      <c r="AJ729" s="133"/>
      <c r="AK729" s="133"/>
      <c r="AL729" s="133"/>
      <c r="AM729" s="133"/>
      <c r="AN729" s="133"/>
      <c r="AO729" s="133"/>
      <c r="AP729" s="133"/>
      <c r="AQ729" s="133"/>
      <c r="AR729" s="133"/>
      <c r="AS729" s="133"/>
      <c r="AT729" s="133"/>
      <c r="AU729" s="133"/>
      <c r="AV729" s="133"/>
      <c r="AW729" s="133"/>
      <c r="AX729" s="133"/>
      <c r="AY729" s="133"/>
      <c r="AZ729" s="133"/>
      <c r="BA729" s="133"/>
      <c r="BB729" s="133"/>
      <c r="BC729" s="132"/>
      <c r="BD729" s="132"/>
      <c r="BE729" s="132"/>
      <c r="BF729" s="132"/>
      <c r="BG729" s="132"/>
      <c r="BH729" s="132"/>
      <c r="BI729" s="132"/>
      <c r="BJ729" s="132"/>
      <c r="BK729" s="132"/>
      <c r="BL729" s="132"/>
      <c r="BM729" s="132"/>
      <c r="BN729" s="132"/>
      <c r="BO729" s="132"/>
      <c r="BP729" s="132"/>
      <c r="BQ729" s="132"/>
      <c r="BR729" s="132"/>
      <c r="BS729" s="132"/>
      <c r="BT729" s="132"/>
      <c r="BU729" s="132"/>
      <c r="BV729" s="132"/>
      <c r="BW729" s="132"/>
      <c r="BX729" s="132"/>
      <c r="BY729" s="132"/>
      <c r="BZ729" s="132"/>
      <c r="CA729" s="132"/>
      <c r="CB729" s="132"/>
      <c r="CC729" s="132"/>
      <c r="CD729" s="132"/>
      <c r="CE729" s="132"/>
      <c r="CF729" s="132"/>
    </row>
    <row r="730" spans="1:84" ht="15.75" customHeight="1">
      <c r="A730" s="134"/>
      <c r="B730" s="132"/>
      <c r="C730" s="132"/>
      <c r="D730" s="132"/>
      <c r="E730" s="132"/>
      <c r="F730" s="132"/>
      <c r="G730" s="133"/>
      <c r="H730" s="133"/>
      <c r="I730" s="133"/>
      <c r="J730" s="133"/>
      <c r="K730" s="133"/>
      <c r="L730" s="133"/>
      <c r="M730" s="133"/>
      <c r="N730" s="133"/>
      <c r="O730" s="133"/>
      <c r="P730" s="133"/>
      <c r="Q730" s="133"/>
      <c r="R730" s="133"/>
      <c r="S730" s="133"/>
      <c r="T730" s="133"/>
      <c r="U730" s="133"/>
      <c r="V730" s="133"/>
      <c r="W730" s="133"/>
      <c r="X730" s="133"/>
      <c r="Y730" s="133"/>
      <c r="Z730" s="133"/>
      <c r="AA730" s="133"/>
      <c r="AB730" s="133"/>
      <c r="AC730" s="133"/>
      <c r="AD730" s="133"/>
      <c r="AE730" s="133"/>
      <c r="AF730" s="133"/>
      <c r="AG730" s="133"/>
      <c r="AH730" s="133"/>
      <c r="AI730" s="133"/>
      <c r="AJ730" s="133"/>
      <c r="AK730" s="133"/>
      <c r="AL730" s="133"/>
      <c r="AM730" s="133"/>
      <c r="AN730" s="133"/>
      <c r="AO730" s="133"/>
      <c r="AP730" s="133"/>
      <c r="AQ730" s="133"/>
      <c r="AR730" s="133"/>
      <c r="AS730" s="133"/>
      <c r="AT730" s="133"/>
      <c r="AU730" s="133"/>
      <c r="AV730" s="133"/>
      <c r="AW730" s="133"/>
      <c r="AX730" s="133"/>
      <c r="AY730" s="133"/>
      <c r="AZ730" s="133"/>
      <c r="BA730" s="133"/>
      <c r="BB730" s="133"/>
      <c r="BC730" s="132"/>
      <c r="BD730" s="132"/>
      <c r="BE730" s="132"/>
      <c r="BF730" s="132"/>
      <c r="BG730" s="132"/>
      <c r="BH730" s="132"/>
      <c r="BI730" s="132"/>
      <c r="BJ730" s="132"/>
      <c r="BK730" s="132"/>
      <c r="BL730" s="132"/>
      <c r="BM730" s="132"/>
      <c r="BN730" s="132"/>
      <c r="BO730" s="132"/>
      <c r="BP730" s="132"/>
      <c r="BQ730" s="132"/>
      <c r="BR730" s="132"/>
      <c r="BS730" s="132"/>
      <c r="BT730" s="132"/>
      <c r="BU730" s="132"/>
      <c r="BV730" s="132"/>
      <c r="BW730" s="132"/>
      <c r="BX730" s="132"/>
      <c r="BY730" s="132"/>
      <c r="BZ730" s="132"/>
      <c r="CA730" s="132"/>
      <c r="CB730" s="132"/>
      <c r="CC730" s="132"/>
      <c r="CD730" s="132"/>
      <c r="CE730" s="132"/>
      <c r="CF730" s="132"/>
    </row>
    <row r="731" spans="1:84" ht="15.75" customHeight="1">
      <c r="A731" s="134"/>
      <c r="B731" s="132"/>
      <c r="C731" s="132"/>
      <c r="D731" s="132"/>
      <c r="E731" s="132"/>
      <c r="F731" s="132"/>
      <c r="G731" s="133"/>
      <c r="H731" s="133"/>
      <c r="I731" s="133"/>
      <c r="J731" s="133"/>
      <c r="K731" s="133"/>
      <c r="L731" s="133"/>
      <c r="M731" s="133"/>
      <c r="N731" s="133"/>
      <c r="O731" s="133"/>
      <c r="P731" s="133"/>
      <c r="Q731" s="133"/>
      <c r="R731" s="133"/>
      <c r="S731" s="133"/>
      <c r="T731" s="133"/>
      <c r="U731" s="133"/>
      <c r="V731" s="133"/>
      <c r="W731" s="133"/>
      <c r="X731" s="133"/>
      <c r="Y731" s="133"/>
      <c r="Z731" s="133"/>
      <c r="AA731" s="133"/>
      <c r="AB731" s="133"/>
      <c r="AC731" s="133"/>
      <c r="AD731" s="133"/>
      <c r="AE731" s="133"/>
      <c r="AF731" s="133"/>
      <c r="AG731" s="133"/>
      <c r="AH731" s="133"/>
      <c r="AI731" s="133"/>
      <c r="AJ731" s="133"/>
      <c r="AK731" s="133"/>
      <c r="AL731" s="133"/>
      <c r="AM731" s="133"/>
      <c r="AN731" s="133"/>
      <c r="AO731" s="133"/>
      <c r="AP731" s="133"/>
      <c r="AQ731" s="133"/>
      <c r="AR731" s="133"/>
      <c r="AS731" s="133"/>
      <c r="AT731" s="133"/>
      <c r="AU731" s="133"/>
      <c r="AV731" s="133"/>
      <c r="AW731" s="133"/>
      <c r="AX731" s="133"/>
      <c r="AY731" s="133"/>
      <c r="AZ731" s="133"/>
      <c r="BA731" s="133"/>
      <c r="BB731" s="133"/>
      <c r="BC731" s="132"/>
      <c r="BD731" s="132"/>
      <c r="BE731" s="132"/>
      <c r="BF731" s="132"/>
      <c r="BG731" s="132"/>
      <c r="BH731" s="132"/>
      <c r="BI731" s="132"/>
      <c r="BJ731" s="132"/>
      <c r="BK731" s="132"/>
      <c r="BL731" s="132"/>
      <c r="BM731" s="132"/>
      <c r="BN731" s="132"/>
      <c r="BO731" s="132"/>
      <c r="BP731" s="132"/>
      <c r="BQ731" s="132"/>
      <c r="BR731" s="132"/>
      <c r="BS731" s="132"/>
      <c r="BT731" s="132"/>
      <c r="BU731" s="132"/>
      <c r="BV731" s="132"/>
      <c r="BW731" s="132"/>
      <c r="BX731" s="132"/>
      <c r="BY731" s="132"/>
      <c r="BZ731" s="132"/>
      <c r="CA731" s="132"/>
      <c r="CB731" s="132"/>
      <c r="CC731" s="132"/>
      <c r="CD731" s="132"/>
      <c r="CE731" s="132"/>
      <c r="CF731" s="132"/>
    </row>
    <row r="732" spans="1:84" ht="15.75" customHeight="1">
      <c r="A732" s="134"/>
      <c r="B732" s="132"/>
      <c r="C732" s="132"/>
      <c r="D732" s="132"/>
      <c r="E732" s="132"/>
      <c r="F732" s="132"/>
      <c r="G732" s="133"/>
      <c r="H732" s="133"/>
      <c r="I732" s="133"/>
      <c r="J732" s="133"/>
      <c r="K732" s="133"/>
      <c r="L732" s="133"/>
      <c r="M732" s="133"/>
      <c r="N732" s="133"/>
      <c r="O732" s="133"/>
      <c r="P732" s="133"/>
      <c r="Q732" s="133"/>
      <c r="R732" s="133"/>
      <c r="S732" s="133"/>
      <c r="T732" s="133"/>
      <c r="U732" s="133"/>
      <c r="V732" s="133"/>
      <c r="W732" s="133"/>
      <c r="X732" s="133"/>
      <c r="Y732" s="133"/>
      <c r="Z732" s="133"/>
      <c r="AA732" s="133"/>
      <c r="AB732" s="133"/>
      <c r="AC732" s="133"/>
      <c r="AD732" s="133"/>
      <c r="AE732" s="133"/>
      <c r="AF732" s="133"/>
      <c r="AG732" s="133"/>
      <c r="AH732" s="133"/>
      <c r="AI732" s="133"/>
      <c r="AJ732" s="133"/>
      <c r="AK732" s="133"/>
      <c r="AL732" s="133"/>
      <c r="AM732" s="133"/>
      <c r="AN732" s="133"/>
      <c r="AO732" s="133"/>
      <c r="AP732" s="133"/>
      <c r="AQ732" s="133"/>
      <c r="AR732" s="133"/>
      <c r="AS732" s="133"/>
      <c r="AT732" s="133"/>
      <c r="AU732" s="133"/>
      <c r="AV732" s="133"/>
      <c r="AW732" s="133"/>
      <c r="AX732" s="133"/>
      <c r="AY732" s="133"/>
      <c r="AZ732" s="133"/>
      <c r="BA732" s="133"/>
      <c r="BB732" s="133"/>
      <c r="BC732" s="132"/>
      <c r="BD732" s="132"/>
      <c r="BE732" s="132"/>
      <c r="BF732" s="132"/>
      <c r="BG732" s="132"/>
      <c r="BH732" s="132"/>
      <c r="BI732" s="132"/>
      <c r="BJ732" s="132"/>
      <c r="BK732" s="132"/>
      <c r="BL732" s="132"/>
      <c r="BM732" s="132"/>
      <c r="BN732" s="132"/>
      <c r="BO732" s="132"/>
      <c r="BP732" s="132"/>
      <c r="BQ732" s="132"/>
      <c r="BR732" s="132"/>
      <c r="BS732" s="132"/>
      <c r="BT732" s="132"/>
      <c r="BU732" s="132"/>
      <c r="BV732" s="132"/>
      <c r="BW732" s="132"/>
      <c r="BX732" s="132"/>
      <c r="BY732" s="132"/>
      <c r="BZ732" s="132"/>
      <c r="CA732" s="132"/>
      <c r="CB732" s="132"/>
      <c r="CC732" s="132"/>
      <c r="CD732" s="132"/>
      <c r="CE732" s="132"/>
      <c r="CF732" s="132"/>
    </row>
    <row r="733" spans="1:84" ht="15.75" customHeight="1">
      <c r="A733" s="134"/>
      <c r="B733" s="132"/>
      <c r="C733" s="132"/>
      <c r="D733" s="132"/>
      <c r="E733" s="132"/>
      <c r="F733" s="132"/>
      <c r="G733" s="133"/>
      <c r="H733" s="133"/>
      <c r="I733" s="133"/>
      <c r="J733" s="133"/>
      <c r="K733" s="133"/>
      <c r="L733" s="133"/>
      <c r="M733" s="133"/>
      <c r="N733" s="133"/>
      <c r="O733" s="133"/>
      <c r="P733" s="133"/>
      <c r="Q733" s="133"/>
      <c r="R733" s="133"/>
      <c r="S733" s="133"/>
      <c r="T733" s="133"/>
      <c r="U733" s="133"/>
      <c r="V733" s="133"/>
      <c r="W733" s="133"/>
      <c r="X733" s="133"/>
      <c r="Y733" s="133"/>
      <c r="Z733" s="133"/>
      <c r="AA733" s="133"/>
      <c r="AB733" s="133"/>
      <c r="AC733" s="133"/>
      <c r="AD733" s="133"/>
      <c r="AE733" s="133"/>
      <c r="AF733" s="133"/>
      <c r="AG733" s="133"/>
      <c r="AH733" s="133"/>
      <c r="AI733" s="133"/>
      <c r="AJ733" s="133"/>
      <c r="AK733" s="133"/>
      <c r="AL733" s="133"/>
      <c r="AM733" s="133"/>
      <c r="AN733" s="133"/>
      <c r="AO733" s="133"/>
      <c r="AP733" s="133"/>
      <c r="AQ733" s="133"/>
      <c r="AR733" s="133"/>
      <c r="AS733" s="133"/>
      <c r="AT733" s="133"/>
      <c r="AU733" s="133"/>
      <c r="AV733" s="133"/>
      <c r="AW733" s="133"/>
      <c r="AX733" s="133"/>
      <c r="AY733" s="133"/>
      <c r="AZ733" s="133"/>
      <c r="BA733" s="133"/>
      <c r="BB733" s="133"/>
      <c r="BC733" s="132"/>
      <c r="BD733" s="132"/>
      <c r="BE733" s="132"/>
      <c r="BF733" s="132"/>
      <c r="BG733" s="132"/>
      <c r="BH733" s="132"/>
      <c r="BI733" s="132"/>
      <c r="BJ733" s="132"/>
      <c r="BK733" s="132"/>
      <c r="BL733" s="132"/>
      <c r="BM733" s="132"/>
      <c r="BN733" s="132"/>
      <c r="BO733" s="132"/>
      <c r="BP733" s="132"/>
      <c r="BQ733" s="132"/>
      <c r="BR733" s="132"/>
      <c r="BS733" s="132"/>
      <c r="BT733" s="132"/>
      <c r="BU733" s="132"/>
      <c r="BV733" s="132"/>
      <c r="BW733" s="132"/>
      <c r="BX733" s="132"/>
      <c r="BY733" s="132"/>
      <c r="BZ733" s="132"/>
      <c r="CA733" s="132"/>
      <c r="CB733" s="132"/>
      <c r="CC733" s="132"/>
      <c r="CD733" s="132"/>
      <c r="CE733" s="132"/>
      <c r="CF733" s="132"/>
    </row>
    <row r="734" spans="1:84" ht="15.75" customHeight="1">
      <c r="A734" s="134"/>
      <c r="B734" s="132"/>
      <c r="C734" s="132"/>
      <c r="D734" s="132"/>
      <c r="E734" s="132"/>
      <c r="F734" s="132"/>
      <c r="G734" s="133"/>
      <c r="H734" s="133"/>
      <c r="I734" s="133"/>
      <c r="J734" s="133"/>
      <c r="K734" s="133"/>
      <c r="L734" s="133"/>
      <c r="M734" s="133"/>
      <c r="N734" s="133"/>
      <c r="O734" s="133"/>
      <c r="P734" s="133"/>
      <c r="Q734" s="133"/>
      <c r="R734" s="133"/>
      <c r="S734" s="133"/>
      <c r="T734" s="133"/>
      <c r="U734" s="133"/>
      <c r="V734" s="133"/>
      <c r="W734" s="133"/>
      <c r="X734" s="133"/>
      <c r="Y734" s="133"/>
      <c r="Z734" s="133"/>
      <c r="AA734" s="133"/>
      <c r="AB734" s="133"/>
      <c r="AC734" s="133"/>
      <c r="AD734" s="133"/>
      <c r="AE734" s="133"/>
      <c r="AF734" s="133"/>
      <c r="AG734" s="133"/>
      <c r="AH734" s="133"/>
      <c r="AI734" s="133"/>
      <c r="AJ734" s="133"/>
      <c r="AK734" s="133"/>
      <c r="AL734" s="133"/>
      <c r="AM734" s="133"/>
      <c r="AN734" s="133"/>
      <c r="AO734" s="133"/>
      <c r="AP734" s="133"/>
      <c r="AQ734" s="133"/>
      <c r="AR734" s="133"/>
      <c r="AS734" s="133"/>
      <c r="AT734" s="133"/>
      <c r="AU734" s="133"/>
      <c r="AV734" s="133"/>
      <c r="AW734" s="133"/>
      <c r="AX734" s="133"/>
      <c r="AY734" s="133"/>
      <c r="AZ734" s="133"/>
      <c r="BA734" s="133"/>
      <c r="BB734" s="133"/>
      <c r="BC734" s="132"/>
      <c r="BD734" s="132"/>
      <c r="BE734" s="132"/>
      <c r="BF734" s="132"/>
      <c r="BG734" s="132"/>
      <c r="BH734" s="132"/>
      <c r="BI734" s="132"/>
      <c r="BJ734" s="132"/>
      <c r="BK734" s="132"/>
      <c r="BL734" s="132"/>
      <c r="BM734" s="132"/>
      <c r="BN734" s="132"/>
      <c r="BO734" s="132"/>
      <c r="BP734" s="132"/>
      <c r="BQ734" s="132"/>
      <c r="BR734" s="132"/>
      <c r="BS734" s="132"/>
      <c r="BT734" s="132"/>
      <c r="BU734" s="132"/>
      <c r="BV734" s="132"/>
      <c r="BW734" s="132"/>
      <c r="BX734" s="132"/>
      <c r="BY734" s="132"/>
      <c r="BZ734" s="132"/>
      <c r="CA734" s="132"/>
      <c r="CB734" s="132"/>
      <c r="CC734" s="132"/>
      <c r="CD734" s="132"/>
      <c r="CE734" s="132"/>
      <c r="CF734" s="132"/>
    </row>
    <row r="735" spans="1:84" ht="15.75" customHeight="1">
      <c r="A735" s="134"/>
      <c r="B735" s="132"/>
      <c r="C735" s="132"/>
      <c r="D735" s="132"/>
      <c r="E735" s="132"/>
      <c r="F735" s="132"/>
      <c r="G735" s="133"/>
      <c r="H735" s="133"/>
      <c r="I735" s="133"/>
      <c r="J735" s="133"/>
      <c r="K735" s="133"/>
      <c r="L735" s="133"/>
      <c r="M735" s="133"/>
      <c r="N735" s="133"/>
      <c r="O735" s="133"/>
      <c r="P735" s="133"/>
      <c r="Q735" s="133"/>
      <c r="R735" s="133"/>
      <c r="S735" s="133"/>
      <c r="T735" s="133"/>
      <c r="U735" s="133"/>
      <c r="V735" s="133"/>
      <c r="W735" s="133"/>
      <c r="X735" s="133"/>
      <c r="Y735" s="133"/>
      <c r="Z735" s="133"/>
      <c r="AA735" s="133"/>
      <c r="AB735" s="133"/>
      <c r="AC735" s="133"/>
      <c r="AD735" s="133"/>
      <c r="AE735" s="133"/>
      <c r="AF735" s="133"/>
      <c r="AG735" s="133"/>
      <c r="AH735" s="133"/>
      <c r="AI735" s="133"/>
      <c r="AJ735" s="133"/>
      <c r="AK735" s="133"/>
      <c r="AL735" s="133"/>
      <c r="AM735" s="133"/>
      <c r="AN735" s="133"/>
      <c r="AO735" s="133"/>
      <c r="AP735" s="133"/>
      <c r="AQ735" s="133"/>
      <c r="AR735" s="133"/>
      <c r="AS735" s="133"/>
      <c r="AT735" s="133"/>
      <c r="AU735" s="133"/>
      <c r="AV735" s="133"/>
      <c r="AW735" s="133"/>
      <c r="AX735" s="133"/>
      <c r="AY735" s="133"/>
      <c r="AZ735" s="133"/>
      <c r="BA735" s="133"/>
      <c r="BB735" s="133"/>
      <c r="BC735" s="132"/>
      <c r="BD735" s="132"/>
      <c r="BE735" s="132"/>
      <c r="BF735" s="132"/>
      <c r="BG735" s="132"/>
      <c r="BH735" s="132"/>
      <c r="BI735" s="132"/>
      <c r="BJ735" s="132"/>
      <c r="BK735" s="132"/>
      <c r="BL735" s="132"/>
      <c r="BM735" s="132"/>
      <c r="BN735" s="132"/>
      <c r="BO735" s="132"/>
      <c r="BP735" s="132"/>
      <c r="BQ735" s="132"/>
      <c r="BR735" s="132"/>
      <c r="BS735" s="132"/>
      <c r="BT735" s="132"/>
      <c r="BU735" s="132"/>
      <c r="BV735" s="132"/>
      <c r="BW735" s="132"/>
      <c r="BX735" s="132"/>
      <c r="BY735" s="132"/>
      <c r="BZ735" s="132"/>
      <c r="CA735" s="132"/>
      <c r="CB735" s="132"/>
      <c r="CC735" s="132"/>
      <c r="CD735" s="132"/>
      <c r="CE735" s="132"/>
      <c r="CF735" s="132"/>
    </row>
    <row r="736" spans="1:84" ht="15.75" customHeight="1">
      <c r="A736" s="134"/>
      <c r="B736" s="132"/>
      <c r="C736" s="132"/>
      <c r="D736" s="132"/>
      <c r="E736" s="132"/>
      <c r="F736" s="132"/>
      <c r="G736" s="133"/>
      <c r="H736" s="133"/>
      <c r="I736" s="133"/>
      <c r="J736" s="133"/>
      <c r="K736" s="133"/>
      <c r="L736" s="133"/>
      <c r="M736" s="133"/>
      <c r="N736" s="133"/>
      <c r="O736" s="133"/>
      <c r="P736" s="133"/>
      <c r="Q736" s="133"/>
      <c r="R736" s="133"/>
      <c r="S736" s="133"/>
      <c r="T736" s="133"/>
      <c r="U736" s="133"/>
      <c r="V736" s="133"/>
      <c r="W736" s="133"/>
      <c r="X736" s="133"/>
      <c r="Y736" s="133"/>
      <c r="Z736" s="133"/>
      <c r="AA736" s="133"/>
      <c r="AB736" s="133"/>
      <c r="AC736" s="133"/>
      <c r="AD736" s="133"/>
      <c r="AE736" s="133"/>
      <c r="AF736" s="133"/>
      <c r="AG736" s="133"/>
      <c r="AH736" s="133"/>
      <c r="AI736" s="133"/>
      <c r="AJ736" s="133"/>
      <c r="AK736" s="133"/>
      <c r="AL736" s="133"/>
      <c r="AM736" s="133"/>
      <c r="AN736" s="133"/>
      <c r="AO736" s="133"/>
      <c r="AP736" s="133"/>
      <c r="AQ736" s="133"/>
      <c r="AR736" s="133"/>
      <c r="AS736" s="133"/>
      <c r="AT736" s="133"/>
      <c r="AU736" s="133"/>
      <c r="AV736" s="133"/>
      <c r="AW736" s="133"/>
      <c r="AX736" s="133"/>
      <c r="AY736" s="133"/>
      <c r="AZ736" s="133"/>
      <c r="BA736" s="133"/>
      <c r="BB736" s="133"/>
      <c r="BC736" s="132"/>
      <c r="BD736" s="132"/>
      <c r="BE736" s="132"/>
      <c r="BF736" s="132"/>
      <c r="BG736" s="132"/>
      <c r="BH736" s="132"/>
      <c r="BI736" s="132"/>
      <c r="BJ736" s="132"/>
      <c r="BK736" s="132"/>
      <c r="BL736" s="132"/>
      <c r="BM736" s="132"/>
      <c r="BN736" s="132"/>
      <c r="BO736" s="132"/>
      <c r="BP736" s="132"/>
      <c r="BQ736" s="132"/>
      <c r="BR736" s="132"/>
      <c r="BS736" s="132"/>
      <c r="BT736" s="132"/>
      <c r="BU736" s="132"/>
      <c r="BV736" s="132"/>
      <c r="BW736" s="132"/>
      <c r="BX736" s="132"/>
      <c r="BY736" s="132"/>
      <c r="BZ736" s="132"/>
      <c r="CA736" s="132"/>
      <c r="CB736" s="132"/>
      <c r="CC736" s="132"/>
      <c r="CD736" s="132"/>
      <c r="CE736" s="132"/>
      <c r="CF736" s="132"/>
    </row>
    <row r="737" spans="1:84" ht="15.75" customHeight="1">
      <c r="A737" s="134"/>
      <c r="B737" s="132"/>
      <c r="C737" s="132"/>
      <c r="D737" s="132"/>
      <c r="E737" s="132"/>
      <c r="F737" s="132"/>
      <c r="G737" s="133"/>
      <c r="H737" s="133"/>
      <c r="I737" s="133"/>
      <c r="J737" s="133"/>
      <c r="K737" s="133"/>
      <c r="L737" s="133"/>
      <c r="M737" s="133"/>
      <c r="N737" s="133"/>
      <c r="O737" s="133"/>
      <c r="P737" s="133"/>
      <c r="Q737" s="133"/>
      <c r="R737" s="133"/>
      <c r="S737" s="133"/>
      <c r="T737" s="133"/>
      <c r="U737" s="133"/>
      <c r="V737" s="133"/>
      <c r="W737" s="133"/>
      <c r="X737" s="133"/>
      <c r="Y737" s="133"/>
      <c r="Z737" s="133"/>
      <c r="AA737" s="133"/>
      <c r="AB737" s="133"/>
      <c r="AC737" s="133"/>
      <c r="AD737" s="133"/>
      <c r="AE737" s="133"/>
      <c r="AF737" s="133"/>
      <c r="AG737" s="133"/>
      <c r="AH737" s="133"/>
      <c r="AI737" s="133"/>
      <c r="AJ737" s="133"/>
      <c r="AK737" s="133"/>
      <c r="AL737" s="133"/>
      <c r="AM737" s="133"/>
      <c r="AN737" s="133"/>
      <c r="AO737" s="133"/>
      <c r="AP737" s="133"/>
      <c r="AQ737" s="133"/>
      <c r="AR737" s="133"/>
      <c r="AS737" s="133"/>
      <c r="AT737" s="133"/>
      <c r="AU737" s="133"/>
      <c r="AV737" s="133"/>
      <c r="AW737" s="133"/>
      <c r="AX737" s="133"/>
      <c r="AY737" s="133"/>
      <c r="AZ737" s="133"/>
      <c r="BA737" s="133"/>
      <c r="BB737" s="133"/>
      <c r="BC737" s="132"/>
      <c r="BD737" s="132"/>
      <c r="BE737" s="132"/>
      <c r="BF737" s="132"/>
      <c r="BG737" s="132"/>
      <c r="BH737" s="132"/>
      <c r="BI737" s="132"/>
      <c r="BJ737" s="132"/>
      <c r="BK737" s="132"/>
      <c r="BL737" s="132"/>
      <c r="BM737" s="132"/>
      <c r="BN737" s="132"/>
      <c r="BO737" s="132"/>
      <c r="BP737" s="132"/>
      <c r="BQ737" s="132"/>
      <c r="BR737" s="132"/>
      <c r="BS737" s="132"/>
      <c r="BT737" s="132"/>
      <c r="BU737" s="132"/>
      <c r="BV737" s="132"/>
      <c r="BW737" s="132"/>
      <c r="BX737" s="132"/>
      <c r="BY737" s="132"/>
      <c r="BZ737" s="132"/>
      <c r="CA737" s="132"/>
      <c r="CB737" s="132"/>
      <c r="CC737" s="132"/>
      <c r="CD737" s="132"/>
      <c r="CE737" s="132"/>
      <c r="CF737" s="132"/>
    </row>
    <row r="738" spans="1:84" ht="15.75" customHeight="1">
      <c r="A738" s="134"/>
      <c r="B738" s="132"/>
      <c r="C738" s="132"/>
      <c r="D738" s="132"/>
      <c r="E738" s="132"/>
      <c r="F738" s="132"/>
      <c r="G738" s="133"/>
      <c r="H738" s="133"/>
      <c r="I738" s="133"/>
      <c r="J738" s="133"/>
      <c r="K738" s="133"/>
      <c r="L738" s="133"/>
      <c r="M738" s="133"/>
      <c r="N738" s="133"/>
      <c r="O738" s="133"/>
      <c r="P738" s="133"/>
      <c r="Q738" s="133"/>
      <c r="R738" s="133"/>
      <c r="S738" s="133"/>
      <c r="T738" s="133"/>
      <c r="U738" s="133"/>
      <c r="V738" s="133"/>
      <c r="W738" s="133"/>
      <c r="X738" s="133"/>
      <c r="Y738" s="133"/>
      <c r="Z738" s="133"/>
      <c r="AA738" s="133"/>
      <c r="AB738" s="133"/>
      <c r="AC738" s="133"/>
      <c r="AD738" s="133"/>
      <c r="AE738" s="133"/>
      <c r="AF738" s="133"/>
      <c r="AG738" s="133"/>
      <c r="AH738" s="133"/>
      <c r="AI738" s="133"/>
      <c r="AJ738" s="133"/>
      <c r="AK738" s="133"/>
      <c r="AL738" s="133"/>
      <c r="AM738" s="133"/>
      <c r="AN738" s="133"/>
      <c r="AO738" s="133"/>
      <c r="AP738" s="133"/>
      <c r="AQ738" s="133"/>
      <c r="AR738" s="133"/>
      <c r="AS738" s="133"/>
      <c r="AT738" s="133"/>
      <c r="AU738" s="133"/>
      <c r="AV738" s="133"/>
      <c r="AW738" s="133"/>
      <c r="AX738" s="133"/>
      <c r="AY738" s="133"/>
      <c r="AZ738" s="133"/>
      <c r="BA738" s="133"/>
      <c r="BB738" s="133"/>
      <c r="BC738" s="132"/>
      <c r="BD738" s="132"/>
      <c r="BE738" s="132"/>
      <c r="BF738" s="132"/>
      <c r="BG738" s="132"/>
      <c r="BH738" s="132"/>
      <c r="BI738" s="132"/>
      <c r="BJ738" s="132"/>
      <c r="BK738" s="132"/>
      <c r="BL738" s="132"/>
      <c r="BM738" s="132"/>
      <c r="BN738" s="132"/>
      <c r="BO738" s="132"/>
      <c r="BP738" s="132"/>
      <c r="BQ738" s="132"/>
      <c r="BR738" s="132"/>
      <c r="BS738" s="132"/>
      <c r="BT738" s="132"/>
      <c r="BU738" s="132"/>
      <c r="BV738" s="132"/>
      <c r="BW738" s="132"/>
      <c r="BX738" s="132"/>
      <c r="BY738" s="132"/>
      <c r="BZ738" s="132"/>
      <c r="CA738" s="132"/>
      <c r="CB738" s="132"/>
      <c r="CC738" s="132"/>
      <c r="CD738" s="132"/>
      <c r="CE738" s="132"/>
      <c r="CF738" s="132"/>
    </row>
    <row r="739" spans="1:84" ht="15.75" customHeight="1">
      <c r="A739" s="134"/>
      <c r="B739" s="132"/>
      <c r="C739" s="132"/>
      <c r="D739" s="132"/>
      <c r="E739" s="132"/>
      <c r="F739" s="132"/>
      <c r="G739" s="133"/>
      <c r="H739" s="133"/>
      <c r="I739" s="133"/>
      <c r="J739" s="133"/>
      <c r="K739" s="133"/>
      <c r="L739" s="133"/>
      <c r="M739" s="133"/>
      <c r="N739" s="133"/>
      <c r="O739" s="133"/>
      <c r="P739" s="133"/>
      <c r="Q739" s="133"/>
      <c r="R739" s="133"/>
      <c r="S739" s="133"/>
      <c r="T739" s="133"/>
      <c r="U739" s="133"/>
      <c r="V739" s="133"/>
      <c r="W739" s="133"/>
      <c r="X739" s="133"/>
      <c r="Y739" s="133"/>
      <c r="Z739" s="133"/>
      <c r="AA739" s="133"/>
      <c r="AB739" s="133"/>
      <c r="AC739" s="133"/>
      <c r="AD739" s="133"/>
      <c r="AE739" s="133"/>
      <c r="AF739" s="133"/>
      <c r="AG739" s="133"/>
      <c r="AH739" s="133"/>
      <c r="AI739" s="133"/>
      <c r="AJ739" s="133"/>
      <c r="AK739" s="133"/>
      <c r="AL739" s="133"/>
      <c r="AM739" s="133"/>
      <c r="AN739" s="133"/>
      <c r="AO739" s="133"/>
      <c r="AP739" s="133"/>
      <c r="AQ739" s="133"/>
      <c r="AR739" s="133"/>
      <c r="AS739" s="133"/>
      <c r="AT739" s="133"/>
      <c r="AU739" s="133"/>
      <c r="AV739" s="133"/>
      <c r="AW739" s="133"/>
      <c r="AX739" s="133"/>
      <c r="AY739" s="133"/>
      <c r="AZ739" s="133"/>
      <c r="BA739" s="133"/>
      <c r="BB739" s="133"/>
      <c r="BC739" s="132"/>
      <c r="BD739" s="132"/>
      <c r="BE739" s="132"/>
      <c r="BF739" s="132"/>
      <c r="BG739" s="132"/>
      <c r="BH739" s="132"/>
      <c r="BI739" s="132"/>
      <c r="BJ739" s="132"/>
      <c r="BK739" s="132"/>
      <c r="BL739" s="132"/>
      <c r="BM739" s="132"/>
      <c r="BN739" s="132"/>
      <c r="BO739" s="132"/>
      <c r="BP739" s="132"/>
      <c r="BQ739" s="132"/>
      <c r="BR739" s="132"/>
      <c r="BS739" s="132"/>
      <c r="BT739" s="132"/>
      <c r="BU739" s="132"/>
      <c r="BV739" s="132"/>
      <c r="BW739" s="132"/>
      <c r="BX739" s="132"/>
      <c r="BY739" s="132"/>
      <c r="BZ739" s="132"/>
      <c r="CA739" s="132"/>
      <c r="CB739" s="132"/>
      <c r="CC739" s="132"/>
      <c r="CD739" s="132"/>
      <c r="CE739" s="132"/>
      <c r="CF739" s="132"/>
    </row>
    <row r="740" spans="1:84" ht="15.75" customHeight="1">
      <c r="A740" s="134"/>
      <c r="B740" s="132"/>
      <c r="C740" s="132"/>
      <c r="D740" s="132"/>
      <c r="E740" s="132"/>
      <c r="F740" s="132"/>
      <c r="G740" s="133"/>
      <c r="H740" s="133"/>
      <c r="I740" s="133"/>
      <c r="J740" s="133"/>
      <c r="K740" s="133"/>
      <c r="L740" s="133"/>
      <c r="M740" s="133"/>
      <c r="N740" s="133"/>
      <c r="O740" s="133"/>
      <c r="P740" s="133"/>
      <c r="Q740" s="133"/>
      <c r="R740" s="133"/>
      <c r="S740" s="133"/>
      <c r="T740" s="133"/>
      <c r="U740" s="133"/>
      <c r="V740" s="133"/>
      <c r="W740" s="133"/>
      <c r="X740" s="133"/>
      <c r="Y740" s="133"/>
      <c r="Z740" s="133"/>
      <c r="AA740" s="133"/>
      <c r="AB740" s="133"/>
      <c r="AC740" s="133"/>
      <c r="AD740" s="133"/>
      <c r="AE740" s="133"/>
      <c r="AF740" s="133"/>
      <c r="AG740" s="133"/>
      <c r="AH740" s="133"/>
      <c r="AI740" s="133"/>
      <c r="AJ740" s="133"/>
      <c r="AK740" s="133"/>
      <c r="AL740" s="133"/>
      <c r="AM740" s="133"/>
      <c r="AN740" s="133"/>
      <c r="AO740" s="133"/>
      <c r="AP740" s="133"/>
      <c r="AQ740" s="133"/>
      <c r="AR740" s="133"/>
      <c r="AS740" s="133"/>
      <c r="AT740" s="133"/>
      <c r="AU740" s="133"/>
      <c r="AV740" s="133"/>
      <c r="AW740" s="133"/>
      <c r="AX740" s="133"/>
      <c r="AY740" s="133"/>
      <c r="AZ740" s="133"/>
      <c r="BA740" s="133"/>
      <c r="BB740" s="133"/>
      <c r="BC740" s="132"/>
      <c r="BD740" s="132"/>
      <c r="BE740" s="132"/>
      <c r="BF740" s="132"/>
      <c r="BG740" s="132"/>
      <c r="BH740" s="132"/>
      <c r="BI740" s="132"/>
      <c r="BJ740" s="132"/>
      <c r="BK740" s="132"/>
      <c r="BL740" s="132"/>
      <c r="BM740" s="132"/>
      <c r="BN740" s="132"/>
      <c r="BO740" s="132"/>
      <c r="BP740" s="132"/>
      <c r="BQ740" s="132"/>
      <c r="BR740" s="132"/>
      <c r="BS740" s="132"/>
      <c r="BT740" s="132"/>
      <c r="BU740" s="132"/>
      <c r="BV740" s="132"/>
      <c r="BW740" s="132"/>
      <c r="BX740" s="132"/>
      <c r="BY740" s="132"/>
      <c r="BZ740" s="132"/>
      <c r="CA740" s="132"/>
      <c r="CB740" s="132"/>
      <c r="CC740" s="132"/>
      <c r="CD740" s="132"/>
      <c r="CE740" s="132"/>
      <c r="CF740" s="132"/>
    </row>
    <row r="741" spans="1:84" ht="15.75" customHeight="1">
      <c r="A741" s="134"/>
      <c r="B741" s="132"/>
      <c r="C741" s="132"/>
      <c r="D741" s="132"/>
      <c r="E741" s="132"/>
      <c r="F741" s="132"/>
      <c r="G741" s="133"/>
      <c r="H741" s="133"/>
      <c r="I741" s="133"/>
      <c r="J741" s="133"/>
      <c r="K741" s="133"/>
      <c r="L741" s="133"/>
      <c r="M741" s="133"/>
      <c r="N741" s="133"/>
      <c r="O741" s="133"/>
      <c r="P741" s="133"/>
      <c r="Q741" s="133"/>
      <c r="R741" s="133"/>
      <c r="S741" s="133"/>
      <c r="T741" s="133"/>
      <c r="U741" s="133"/>
      <c r="V741" s="133"/>
      <c r="W741" s="133"/>
      <c r="X741" s="133"/>
      <c r="Y741" s="133"/>
      <c r="Z741" s="133"/>
      <c r="AA741" s="133"/>
      <c r="AB741" s="133"/>
      <c r="AC741" s="133"/>
      <c r="AD741" s="133"/>
      <c r="AE741" s="133"/>
      <c r="AF741" s="133"/>
      <c r="AG741" s="133"/>
      <c r="AH741" s="133"/>
      <c r="AI741" s="133"/>
      <c r="AJ741" s="133"/>
      <c r="AK741" s="133"/>
      <c r="AL741" s="133"/>
      <c r="AM741" s="133"/>
      <c r="AN741" s="133"/>
      <c r="AO741" s="133"/>
      <c r="AP741" s="133"/>
      <c r="AQ741" s="133"/>
      <c r="AR741" s="133"/>
      <c r="AS741" s="133"/>
      <c r="AT741" s="133"/>
      <c r="AU741" s="133"/>
      <c r="AV741" s="133"/>
      <c r="AW741" s="133"/>
      <c r="AX741" s="133"/>
      <c r="AY741" s="133"/>
      <c r="AZ741" s="133"/>
      <c r="BA741" s="133"/>
      <c r="BB741" s="133"/>
      <c r="BC741" s="132"/>
      <c r="BD741" s="132"/>
      <c r="BE741" s="132"/>
      <c r="BF741" s="132"/>
      <c r="BG741" s="132"/>
      <c r="BH741" s="132"/>
      <c r="BI741" s="132"/>
      <c r="BJ741" s="132"/>
      <c r="BK741" s="132"/>
      <c r="BL741" s="132"/>
      <c r="BM741" s="132"/>
      <c r="BN741" s="132"/>
      <c r="BO741" s="132"/>
      <c r="BP741" s="132"/>
      <c r="BQ741" s="132"/>
      <c r="BR741" s="132"/>
      <c r="BS741" s="132"/>
      <c r="BT741" s="132"/>
      <c r="BU741" s="132"/>
      <c r="BV741" s="132"/>
      <c r="BW741" s="132"/>
      <c r="BX741" s="132"/>
      <c r="BY741" s="132"/>
      <c r="BZ741" s="132"/>
      <c r="CA741" s="132"/>
      <c r="CB741" s="132"/>
      <c r="CC741" s="132"/>
      <c r="CD741" s="132"/>
      <c r="CE741" s="132"/>
      <c r="CF741" s="132"/>
    </row>
    <row r="742" spans="1:84" ht="15.75" customHeight="1">
      <c r="A742" s="134"/>
      <c r="B742" s="132"/>
      <c r="C742" s="132"/>
      <c r="D742" s="132"/>
      <c r="E742" s="132"/>
      <c r="F742" s="132"/>
      <c r="G742" s="133"/>
      <c r="H742" s="133"/>
      <c r="I742" s="133"/>
      <c r="J742" s="133"/>
      <c r="K742" s="133"/>
      <c r="L742" s="133"/>
      <c r="M742" s="133"/>
      <c r="N742" s="133"/>
      <c r="O742" s="133"/>
      <c r="P742" s="133"/>
      <c r="Q742" s="133"/>
      <c r="R742" s="133"/>
      <c r="S742" s="133"/>
      <c r="T742" s="133"/>
      <c r="U742" s="133"/>
      <c r="V742" s="133"/>
      <c r="W742" s="133"/>
      <c r="X742" s="133"/>
      <c r="Y742" s="133"/>
      <c r="Z742" s="133"/>
      <c r="AA742" s="133"/>
      <c r="AB742" s="133"/>
      <c r="AC742" s="133"/>
      <c r="AD742" s="133"/>
      <c r="AE742" s="133"/>
      <c r="AF742" s="133"/>
      <c r="AG742" s="133"/>
      <c r="AH742" s="133"/>
      <c r="AI742" s="133"/>
      <c r="AJ742" s="133"/>
      <c r="AK742" s="133"/>
      <c r="AL742" s="133"/>
      <c r="AM742" s="133"/>
      <c r="AN742" s="133"/>
      <c r="AO742" s="133"/>
      <c r="AP742" s="133"/>
      <c r="AQ742" s="133"/>
      <c r="AR742" s="133"/>
      <c r="AS742" s="133"/>
      <c r="AT742" s="133"/>
      <c r="AU742" s="133"/>
      <c r="AV742" s="133"/>
      <c r="AW742" s="133"/>
      <c r="AX742" s="133"/>
      <c r="AY742" s="133"/>
      <c r="AZ742" s="133"/>
      <c r="BA742" s="133"/>
      <c r="BB742" s="133"/>
      <c r="BC742" s="132"/>
      <c r="BD742" s="132"/>
      <c r="BE742" s="132"/>
      <c r="BF742" s="132"/>
      <c r="BG742" s="132"/>
      <c r="BH742" s="132"/>
      <c r="BI742" s="132"/>
      <c r="BJ742" s="132"/>
      <c r="BK742" s="132"/>
      <c r="BL742" s="132"/>
      <c r="BM742" s="132"/>
      <c r="BN742" s="132"/>
      <c r="BO742" s="132"/>
      <c r="BP742" s="132"/>
      <c r="BQ742" s="132"/>
      <c r="BR742" s="132"/>
      <c r="BS742" s="132"/>
      <c r="BT742" s="132"/>
      <c r="BU742" s="132"/>
      <c r="BV742" s="132"/>
      <c r="BW742" s="132"/>
      <c r="BX742" s="132"/>
      <c r="BY742" s="132"/>
      <c r="BZ742" s="132"/>
      <c r="CA742" s="132"/>
      <c r="CB742" s="132"/>
      <c r="CC742" s="132"/>
      <c r="CD742" s="132"/>
      <c r="CE742" s="132"/>
      <c r="CF742" s="132"/>
    </row>
    <row r="743" spans="1:84" ht="15.75" customHeight="1">
      <c r="A743" s="134"/>
      <c r="B743" s="132"/>
      <c r="C743" s="132"/>
      <c r="D743" s="132"/>
      <c r="E743" s="132"/>
      <c r="F743" s="132"/>
      <c r="G743" s="133"/>
      <c r="H743" s="133"/>
      <c r="I743" s="133"/>
      <c r="J743" s="133"/>
      <c r="K743" s="133"/>
      <c r="L743" s="133"/>
      <c r="M743" s="133"/>
      <c r="N743" s="133"/>
      <c r="O743" s="133"/>
      <c r="P743" s="133"/>
      <c r="Q743" s="133"/>
      <c r="R743" s="133"/>
      <c r="S743" s="133"/>
      <c r="T743" s="133"/>
      <c r="U743" s="133"/>
      <c r="V743" s="133"/>
      <c r="W743" s="133"/>
      <c r="X743" s="133"/>
      <c r="Y743" s="133"/>
      <c r="Z743" s="133"/>
      <c r="AA743" s="133"/>
      <c r="AB743" s="133"/>
      <c r="AC743" s="133"/>
      <c r="AD743" s="133"/>
      <c r="AE743" s="133"/>
      <c r="AF743" s="133"/>
      <c r="AG743" s="133"/>
      <c r="AH743" s="133"/>
      <c r="AI743" s="133"/>
      <c r="AJ743" s="133"/>
      <c r="AK743" s="133"/>
      <c r="AL743" s="133"/>
      <c r="AM743" s="133"/>
      <c r="AN743" s="133"/>
      <c r="AO743" s="133"/>
      <c r="AP743" s="133"/>
      <c r="AQ743" s="133"/>
      <c r="AR743" s="133"/>
      <c r="AS743" s="133"/>
      <c r="AT743" s="133"/>
      <c r="AU743" s="133"/>
      <c r="AV743" s="133"/>
      <c r="AW743" s="133"/>
      <c r="AX743" s="133"/>
      <c r="AY743" s="133"/>
      <c r="AZ743" s="133"/>
      <c r="BA743" s="133"/>
      <c r="BB743" s="133"/>
      <c r="BC743" s="132"/>
      <c r="BD743" s="132"/>
      <c r="BE743" s="132"/>
      <c r="BF743" s="132"/>
      <c r="BG743" s="132"/>
      <c r="BH743" s="132"/>
      <c r="BI743" s="132"/>
      <c r="BJ743" s="132"/>
      <c r="BK743" s="132"/>
      <c r="BL743" s="132"/>
      <c r="BM743" s="132"/>
      <c r="BN743" s="132"/>
      <c r="BO743" s="132"/>
      <c r="BP743" s="132"/>
      <c r="BQ743" s="132"/>
      <c r="BR743" s="132"/>
      <c r="BS743" s="132"/>
      <c r="BT743" s="132"/>
      <c r="BU743" s="132"/>
      <c r="BV743" s="132"/>
      <c r="BW743" s="132"/>
      <c r="BX743" s="132"/>
      <c r="BY743" s="132"/>
      <c r="BZ743" s="132"/>
      <c r="CA743" s="132"/>
      <c r="CB743" s="132"/>
      <c r="CC743" s="132"/>
      <c r="CD743" s="132"/>
      <c r="CE743" s="132"/>
      <c r="CF743" s="132"/>
    </row>
    <row r="744" spans="1:84" ht="15.75" customHeight="1">
      <c r="A744" s="134"/>
      <c r="B744" s="132"/>
      <c r="C744" s="132"/>
      <c r="D744" s="132"/>
      <c r="E744" s="132"/>
      <c r="F744" s="132"/>
      <c r="G744" s="133"/>
      <c r="H744" s="133"/>
      <c r="I744" s="133"/>
      <c r="J744" s="133"/>
      <c r="K744" s="133"/>
      <c r="L744" s="133"/>
      <c r="M744" s="133"/>
      <c r="N744" s="133"/>
      <c r="O744" s="133"/>
      <c r="P744" s="133"/>
      <c r="Q744" s="133"/>
      <c r="R744" s="133"/>
      <c r="S744" s="133"/>
      <c r="T744" s="133"/>
      <c r="U744" s="133"/>
      <c r="V744" s="133"/>
      <c r="W744" s="133"/>
      <c r="X744" s="133"/>
      <c r="Y744" s="133"/>
      <c r="Z744" s="133"/>
      <c r="AA744" s="133"/>
      <c r="AB744" s="133"/>
      <c r="AC744" s="133"/>
      <c r="AD744" s="133"/>
      <c r="AE744" s="133"/>
      <c r="AF744" s="133"/>
      <c r="AG744" s="133"/>
      <c r="AH744" s="133"/>
      <c r="AI744" s="133"/>
      <c r="AJ744" s="133"/>
      <c r="AK744" s="133"/>
      <c r="AL744" s="133"/>
      <c r="AM744" s="133"/>
      <c r="AN744" s="133"/>
      <c r="AO744" s="133"/>
      <c r="AP744" s="133"/>
      <c r="AQ744" s="133"/>
      <c r="AR744" s="133"/>
      <c r="AS744" s="133"/>
      <c r="AT744" s="133"/>
      <c r="AU744" s="133"/>
      <c r="AV744" s="133"/>
      <c r="AW744" s="133"/>
      <c r="AX744" s="133"/>
      <c r="AY744" s="133"/>
      <c r="AZ744" s="133"/>
      <c r="BA744" s="133"/>
      <c r="BB744" s="133"/>
      <c r="BC744" s="132"/>
      <c r="BD744" s="132"/>
      <c r="BE744" s="132"/>
      <c r="BF744" s="132"/>
      <c r="BG744" s="132"/>
      <c r="BH744" s="132"/>
      <c r="BI744" s="132"/>
      <c r="BJ744" s="132"/>
      <c r="BK744" s="132"/>
      <c r="BL744" s="132"/>
      <c r="BM744" s="132"/>
      <c r="BN744" s="132"/>
      <c r="BO744" s="132"/>
      <c r="BP744" s="132"/>
      <c r="BQ744" s="132"/>
      <c r="BR744" s="132"/>
      <c r="BS744" s="132"/>
      <c r="BT744" s="132"/>
      <c r="BU744" s="132"/>
      <c r="BV744" s="132"/>
      <c r="BW744" s="132"/>
      <c r="BX744" s="132"/>
      <c r="BY744" s="132"/>
      <c r="BZ744" s="132"/>
      <c r="CA744" s="132"/>
      <c r="CB744" s="132"/>
      <c r="CC744" s="132"/>
      <c r="CD744" s="132"/>
      <c r="CE744" s="132"/>
      <c r="CF744" s="132"/>
    </row>
    <row r="745" spans="1:84" ht="15.75" customHeight="1">
      <c r="A745" s="134"/>
      <c r="B745" s="132"/>
      <c r="C745" s="132"/>
      <c r="D745" s="132"/>
      <c r="E745" s="132"/>
      <c r="F745" s="132"/>
      <c r="G745" s="133"/>
      <c r="H745" s="133"/>
      <c r="I745" s="133"/>
      <c r="J745" s="133"/>
      <c r="K745" s="133"/>
      <c r="L745" s="133"/>
      <c r="M745" s="133"/>
      <c r="N745" s="133"/>
      <c r="O745" s="133"/>
      <c r="P745" s="133"/>
      <c r="Q745" s="133"/>
      <c r="R745" s="133"/>
      <c r="S745" s="133"/>
      <c r="T745" s="133"/>
      <c r="U745" s="133"/>
      <c r="V745" s="133"/>
      <c r="W745" s="133"/>
      <c r="X745" s="133"/>
      <c r="Y745" s="133"/>
      <c r="Z745" s="133"/>
      <c r="AA745" s="133"/>
      <c r="AB745" s="133"/>
      <c r="AC745" s="133"/>
      <c r="AD745" s="133"/>
      <c r="AE745" s="133"/>
      <c r="AF745" s="133"/>
      <c r="AG745" s="133"/>
      <c r="AH745" s="133"/>
      <c r="AI745" s="133"/>
      <c r="AJ745" s="133"/>
      <c r="AK745" s="133"/>
      <c r="AL745" s="133"/>
      <c r="AM745" s="133"/>
      <c r="AN745" s="133"/>
      <c r="AO745" s="133"/>
      <c r="AP745" s="133"/>
      <c r="AQ745" s="133"/>
      <c r="AR745" s="133"/>
      <c r="AS745" s="133"/>
      <c r="AT745" s="133"/>
      <c r="AU745" s="133"/>
      <c r="AV745" s="133"/>
      <c r="AW745" s="133"/>
      <c r="AX745" s="133"/>
      <c r="AY745" s="133"/>
      <c r="AZ745" s="133"/>
      <c r="BA745" s="133"/>
      <c r="BB745" s="133"/>
      <c r="BC745" s="132"/>
      <c r="BD745" s="132"/>
      <c r="BE745" s="132"/>
      <c r="BF745" s="132"/>
      <c r="BG745" s="132"/>
      <c r="BH745" s="132"/>
      <c r="BI745" s="132"/>
      <c r="BJ745" s="132"/>
      <c r="BK745" s="132"/>
      <c r="BL745" s="132"/>
      <c r="BM745" s="132"/>
      <c r="BN745" s="132"/>
      <c r="BO745" s="132"/>
      <c r="BP745" s="132"/>
      <c r="BQ745" s="132"/>
      <c r="BR745" s="132"/>
      <c r="BS745" s="132"/>
      <c r="BT745" s="132"/>
      <c r="BU745" s="132"/>
      <c r="BV745" s="132"/>
      <c r="BW745" s="132"/>
      <c r="BX745" s="132"/>
      <c r="BY745" s="132"/>
      <c r="BZ745" s="132"/>
      <c r="CA745" s="132"/>
      <c r="CB745" s="132"/>
      <c r="CC745" s="132"/>
      <c r="CD745" s="132"/>
      <c r="CE745" s="132"/>
      <c r="CF745" s="132"/>
    </row>
    <row r="746" spans="1:84" ht="15.75" customHeight="1">
      <c r="A746" s="134"/>
      <c r="B746" s="132"/>
      <c r="C746" s="132"/>
      <c r="D746" s="132"/>
      <c r="E746" s="132"/>
      <c r="F746" s="132"/>
      <c r="G746" s="133"/>
      <c r="H746" s="133"/>
      <c r="I746" s="133"/>
      <c r="J746" s="133"/>
      <c r="K746" s="133"/>
      <c r="L746" s="133"/>
      <c r="M746" s="133"/>
      <c r="N746" s="133"/>
      <c r="O746" s="133"/>
      <c r="P746" s="133"/>
      <c r="Q746" s="133"/>
      <c r="R746" s="133"/>
      <c r="S746" s="133"/>
      <c r="T746" s="133"/>
      <c r="U746" s="133"/>
      <c r="V746" s="133"/>
      <c r="W746" s="133"/>
      <c r="X746" s="133"/>
      <c r="Y746" s="133"/>
      <c r="Z746" s="133"/>
      <c r="AA746" s="133"/>
      <c r="AB746" s="133"/>
      <c r="AC746" s="133"/>
      <c r="AD746" s="133"/>
      <c r="AE746" s="133"/>
      <c r="AF746" s="133"/>
      <c r="AG746" s="133"/>
      <c r="AH746" s="133"/>
      <c r="AI746" s="133"/>
      <c r="AJ746" s="133"/>
      <c r="AK746" s="133"/>
      <c r="AL746" s="133"/>
      <c r="AM746" s="133"/>
      <c r="AN746" s="133"/>
      <c r="AO746" s="133"/>
      <c r="AP746" s="133"/>
      <c r="AQ746" s="133"/>
      <c r="AR746" s="133"/>
      <c r="AS746" s="133"/>
      <c r="AT746" s="133"/>
      <c r="AU746" s="133"/>
      <c r="AV746" s="133"/>
      <c r="AW746" s="133"/>
      <c r="AX746" s="133"/>
      <c r="AY746" s="133"/>
      <c r="AZ746" s="133"/>
      <c r="BA746" s="133"/>
      <c r="BB746" s="133"/>
      <c r="BC746" s="132"/>
      <c r="BD746" s="132"/>
      <c r="BE746" s="132"/>
      <c r="BF746" s="132"/>
      <c r="BG746" s="132"/>
      <c r="BH746" s="132"/>
      <c r="BI746" s="132"/>
      <c r="BJ746" s="132"/>
      <c r="BK746" s="132"/>
      <c r="BL746" s="132"/>
      <c r="BM746" s="132"/>
      <c r="BN746" s="132"/>
      <c r="BO746" s="132"/>
      <c r="BP746" s="132"/>
      <c r="BQ746" s="132"/>
      <c r="BR746" s="132"/>
      <c r="BS746" s="132"/>
      <c r="BT746" s="132"/>
      <c r="BU746" s="132"/>
      <c r="BV746" s="132"/>
      <c r="BW746" s="132"/>
      <c r="BX746" s="132"/>
      <c r="BY746" s="132"/>
      <c r="BZ746" s="132"/>
      <c r="CA746" s="132"/>
      <c r="CB746" s="132"/>
      <c r="CC746" s="132"/>
      <c r="CD746" s="132"/>
      <c r="CE746" s="132"/>
      <c r="CF746" s="132"/>
    </row>
    <row r="747" spans="1:84" ht="15.75" customHeight="1">
      <c r="A747" s="134"/>
      <c r="B747" s="132"/>
      <c r="C747" s="132"/>
      <c r="D747" s="132"/>
      <c r="E747" s="132"/>
      <c r="F747" s="132"/>
      <c r="G747" s="133"/>
      <c r="H747" s="133"/>
      <c r="I747" s="133"/>
      <c r="J747" s="133"/>
      <c r="K747" s="133"/>
      <c r="L747" s="133"/>
      <c r="M747" s="133"/>
      <c r="N747" s="133"/>
      <c r="O747" s="133"/>
      <c r="P747" s="133"/>
      <c r="Q747" s="133"/>
      <c r="R747" s="133"/>
      <c r="S747" s="133"/>
      <c r="T747" s="133"/>
      <c r="U747" s="133"/>
      <c r="V747" s="133"/>
      <c r="W747" s="133"/>
      <c r="X747" s="133"/>
      <c r="Y747" s="133"/>
      <c r="Z747" s="133"/>
      <c r="AA747" s="133"/>
      <c r="AB747" s="133"/>
      <c r="AC747" s="133"/>
      <c r="AD747" s="133"/>
      <c r="AE747" s="133"/>
      <c r="AF747" s="133"/>
      <c r="AG747" s="133"/>
      <c r="AH747" s="133"/>
      <c r="AI747" s="133"/>
      <c r="AJ747" s="133"/>
      <c r="AK747" s="133"/>
      <c r="AL747" s="133"/>
      <c r="AM747" s="133"/>
      <c r="AN747" s="133"/>
      <c r="AO747" s="133"/>
      <c r="AP747" s="133"/>
      <c r="AQ747" s="133"/>
      <c r="AR747" s="133"/>
      <c r="AS747" s="133"/>
      <c r="AT747" s="133"/>
      <c r="AU747" s="133"/>
      <c r="AV747" s="133"/>
      <c r="AW747" s="133"/>
      <c r="AX747" s="133"/>
      <c r="AY747" s="133"/>
      <c r="AZ747" s="133"/>
      <c r="BA747" s="133"/>
      <c r="BB747" s="133"/>
      <c r="BC747" s="132"/>
      <c r="BD747" s="132"/>
      <c r="BE747" s="132"/>
      <c r="BF747" s="132"/>
      <c r="BG747" s="132"/>
      <c r="BH747" s="132"/>
      <c r="BI747" s="132"/>
      <c r="BJ747" s="132"/>
      <c r="BK747" s="132"/>
      <c r="BL747" s="132"/>
      <c r="BM747" s="132"/>
      <c r="BN747" s="132"/>
      <c r="BO747" s="132"/>
      <c r="BP747" s="132"/>
      <c r="BQ747" s="132"/>
      <c r="BR747" s="132"/>
      <c r="BS747" s="132"/>
      <c r="BT747" s="132"/>
      <c r="BU747" s="132"/>
      <c r="BV747" s="132"/>
      <c r="BW747" s="132"/>
      <c r="BX747" s="132"/>
      <c r="BY747" s="132"/>
      <c r="BZ747" s="132"/>
      <c r="CA747" s="132"/>
      <c r="CB747" s="132"/>
      <c r="CC747" s="132"/>
      <c r="CD747" s="132"/>
      <c r="CE747" s="132"/>
      <c r="CF747" s="132"/>
    </row>
    <row r="748" spans="1:84" ht="15.75" customHeight="1">
      <c r="A748" s="134"/>
      <c r="B748" s="132"/>
      <c r="C748" s="132"/>
      <c r="D748" s="132"/>
      <c r="E748" s="132"/>
      <c r="F748" s="132"/>
      <c r="G748" s="133"/>
      <c r="H748" s="133"/>
      <c r="I748" s="133"/>
      <c r="J748" s="133"/>
      <c r="K748" s="133"/>
      <c r="L748" s="133"/>
      <c r="M748" s="133"/>
      <c r="N748" s="133"/>
      <c r="O748" s="133"/>
      <c r="P748" s="133"/>
      <c r="Q748" s="133"/>
      <c r="R748" s="133"/>
      <c r="S748" s="133"/>
      <c r="T748" s="133"/>
      <c r="U748" s="133"/>
      <c r="V748" s="133"/>
      <c r="W748" s="133"/>
      <c r="X748" s="133"/>
      <c r="Y748" s="133"/>
      <c r="Z748" s="133"/>
      <c r="AA748" s="133"/>
      <c r="AB748" s="133"/>
      <c r="AC748" s="133"/>
      <c r="AD748" s="133"/>
      <c r="AE748" s="133"/>
      <c r="AF748" s="133"/>
      <c r="AG748" s="133"/>
      <c r="AH748" s="133"/>
      <c r="AI748" s="133"/>
      <c r="AJ748" s="133"/>
      <c r="AK748" s="133"/>
      <c r="AL748" s="133"/>
      <c r="AM748" s="133"/>
      <c r="AN748" s="133"/>
      <c r="AO748" s="133"/>
      <c r="AP748" s="133"/>
      <c r="AQ748" s="133"/>
      <c r="AR748" s="133"/>
      <c r="AS748" s="133"/>
      <c r="AT748" s="133"/>
      <c r="AU748" s="133"/>
      <c r="AV748" s="133"/>
      <c r="AW748" s="133"/>
      <c r="AX748" s="133"/>
      <c r="AY748" s="133"/>
      <c r="AZ748" s="133"/>
      <c r="BA748" s="133"/>
      <c r="BB748" s="133"/>
      <c r="BC748" s="132"/>
      <c r="BD748" s="132"/>
      <c r="BE748" s="132"/>
      <c r="BF748" s="132"/>
      <c r="BG748" s="132"/>
      <c r="BH748" s="132"/>
      <c r="BI748" s="132"/>
      <c r="BJ748" s="132"/>
      <c r="BK748" s="132"/>
      <c r="BL748" s="132"/>
      <c r="BM748" s="132"/>
      <c r="BN748" s="132"/>
      <c r="BO748" s="132"/>
      <c r="BP748" s="132"/>
      <c r="BQ748" s="132"/>
      <c r="BR748" s="132"/>
      <c r="BS748" s="132"/>
      <c r="BT748" s="132"/>
      <c r="BU748" s="132"/>
      <c r="BV748" s="132"/>
      <c r="BW748" s="132"/>
      <c r="BX748" s="132"/>
      <c r="BY748" s="132"/>
      <c r="BZ748" s="132"/>
      <c r="CA748" s="132"/>
      <c r="CB748" s="132"/>
      <c r="CC748" s="132"/>
      <c r="CD748" s="132"/>
      <c r="CE748" s="132"/>
      <c r="CF748" s="132"/>
    </row>
    <row r="749" spans="1:84" ht="15.75" customHeight="1">
      <c r="A749" s="134"/>
      <c r="B749" s="132"/>
      <c r="C749" s="132"/>
      <c r="D749" s="132"/>
      <c r="E749" s="132"/>
      <c r="F749" s="132"/>
      <c r="G749" s="133"/>
      <c r="H749" s="133"/>
      <c r="I749" s="133"/>
      <c r="J749" s="133"/>
      <c r="K749" s="133"/>
      <c r="L749" s="133"/>
      <c r="M749" s="133"/>
      <c r="N749" s="133"/>
      <c r="O749" s="133"/>
      <c r="P749" s="133"/>
      <c r="Q749" s="133"/>
      <c r="R749" s="133"/>
      <c r="S749" s="133"/>
      <c r="T749" s="133"/>
      <c r="U749" s="133"/>
      <c r="V749" s="133"/>
      <c r="W749" s="133"/>
      <c r="X749" s="133"/>
      <c r="Y749" s="133"/>
      <c r="Z749" s="133"/>
      <c r="AA749" s="133"/>
      <c r="AB749" s="133"/>
      <c r="AC749" s="133"/>
      <c r="AD749" s="133"/>
      <c r="AE749" s="133"/>
      <c r="AF749" s="133"/>
      <c r="AG749" s="133"/>
      <c r="AH749" s="133"/>
      <c r="AI749" s="133"/>
      <c r="AJ749" s="133"/>
      <c r="AK749" s="133"/>
      <c r="AL749" s="133"/>
      <c r="AM749" s="133"/>
      <c r="AN749" s="133"/>
      <c r="AO749" s="133"/>
      <c r="AP749" s="133"/>
      <c r="AQ749" s="133"/>
      <c r="AR749" s="133"/>
      <c r="AS749" s="133"/>
      <c r="AT749" s="133"/>
      <c r="AU749" s="133"/>
      <c r="AV749" s="133"/>
      <c r="AW749" s="133"/>
      <c r="AX749" s="133"/>
      <c r="AY749" s="133"/>
      <c r="AZ749" s="133"/>
      <c r="BA749" s="133"/>
      <c r="BB749" s="133"/>
      <c r="BC749" s="132"/>
      <c r="BD749" s="132"/>
      <c r="BE749" s="132"/>
      <c r="BF749" s="132"/>
      <c r="BG749" s="132"/>
      <c r="BH749" s="132"/>
      <c r="BI749" s="132"/>
      <c r="BJ749" s="132"/>
      <c r="BK749" s="132"/>
      <c r="BL749" s="132"/>
      <c r="BM749" s="132"/>
      <c r="BN749" s="132"/>
      <c r="BO749" s="132"/>
      <c r="BP749" s="132"/>
      <c r="BQ749" s="132"/>
      <c r="BR749" s="132"/>
      <c r="BS749" s="132"/>
      <c r="BT749" s="132"/>
      <c r="BU749" s="132"/>
      <c r="BV749" s="132"/>
      <c r="BW749" s="132"/>
      <c r="BX749" s="132"/>
      <c r="BY749" s="132"/>
      <c r="BZ749" s="132"/>
      <c r="CA749" s="132"/>
      <c r="CB749" s="132"/>
      <c r="CC749" s="132"/>
      <c r="CD749" s="132"/>
      <c r="CE749" s="132"/>
      <c r="CF749" s="132"/>
    </row>
    <row r="750" spans="1:84" ht="15.75" customHeight="1">
      <c r="A750" s="134"/>
      <c r="B750" s="132"/>
      <c r="C750" s="132"/>
      <c r="D750" s="132"/>
      <c r="E750" s="132"/>
      <c r="F750" s="132"/>
      <c r="G750" s="133"/>
      <c r="H750" s="133"/>
      <c r="I750" s="133"/>
      <c r="J750" s="133"/>
      <c r="K750" s="133"/>
      <c r="L750" s="133"/>
      <c r="M750" s="133"/>
      <c r="N750" s="133"/>
      <c r="O750" s="133"/>
      <c r="P750" s="133"/>
      <c r="Q750" s="133"/>
      <c r="R750" s="133"/>
      <c r="S750" s="133"/>
      <c r="T750" s="133"/>
      <c r="U750" s="133"/>
      <c r="V750" s="133"/>
      <c r="W750" s="133"/>
      <c r="X750" s="133"/>
      <c r="Y750" s="133"/>
      <c r="Z750" s="133"/>
      <c r="AA750" s="133"/>
      <c r="AB750" s="133"/>
      <c r="AC750" s="133"/>
      <c r="AD750" s="133"/>
      <c r="AE750" s="133"/>
      <c r="AF750" s="133"/>
      <c r="AG750" s="133"/>
      <c r="AH750" s="133"/>
      <c r="AI750" s="133"/>
      <c r="AJ750" s="133"/>
      <c r="AK750" s="133"/>
      <c r="AL750" s="133"/>
      <c r="AM750" s="133"/>
      <c r="AN750" s="133"/>
      <c r="AO750" s="133"/>
      <c r="AP750" s="133"/>
      <c r="AQ750" s="133"/>
      <c r="AR750" s="133"/>
      <c r="AS750" s="133"/>
      <c r="AT750" s="133"/>
      <c r="AU750" s="133"/>
      <c r="AV750" s="133"/>
      <c r="AW750" s="133"/>
      <c r="AX750" s="133"/>
      <c r="AY750" s="133"/>
      <c r="AZ750" s="133"/>
      <c r="BA750" s="133"/>
      <c r="BB750" s="133"/>
      <c r="BC750" s="132"/>
      <c r="BD750" s="132"/>
      <c r="BE750" s="132"/>
      <c r="BF750" s="132"/>
      <c r="BG750" s="132"/>
      <c r="BH750" s="132"/>
      <c r="BI750" s="132"/>
      <c r="BJ750" s="132"/>
      <c r="BK750" s="132"/>
      <c r="BL750" s="132"/>
      <c r="BM750" s="132"/>
      <c r="BN750" s="132"/>
      <c r="BO750" s="132"/>
      <c r="BP750" s="132"/>
      <c r="BQ750" s="132"/>
      <c r="BR750" s="132"/>
      <c r="BS750" s="132"/>
      <c r="BT750" s="132"/>
      <c r="BU750" s="132"/>
      <c r="BV750" s="132"/>
      <c r="BW750" s="132"/>
      <c r="BX750" s="132"/>
      <c r="BY750" s="132"/>
      <c r="BZ750" s="132"/>
      <c r="CA750" s="132"/>
      <c r="CB750" s="132"/>
      <c r="CC750" s="132"/>
      <c r="CD750" s="132"/>
      <c r="CE750" s="132"/>
      <c r="CF750" s="132"/>
    </row>
    <row r="751" spans="1:84" ht="15.75" customHeight="1">
      <c r="A751" s="134"/>
      <c r="B751" s="132"/>
      <c r="C751" s="132"/>
      <c r="D751" s="132"/>
      <c r="E751" s="132"/>
      <c r="F751" s="132"/>
      <c r="G751" s="133"/>
      <c r="H751" s="133"/>
      <c r="I751" s="133"/>
      <c r="J751" s="133"/>
      <c r="K751" s="133"/>
      <c r="L751" s="133"/>
      <c r="M751" s="133"/>
      <c r="N751" s="133"/>
      <c r="O751" s="133"/>
      <c r="P751" s="133"/>
      <c r="Q751" s="133"/>
      <c r="R751" s="133"/>
      <c r="S751" s="133"/>
      <c r="T751" s="133"/>
      <c r="U751" s="133"/>
      <c r="V751" s="133"/>
      <c r="W751" s="133"/>
      <c r="X751" s="133"/>
      <c r="Y751" s="133"/>
      <c r="Z751" s="133"/>
      <c r="AA751" s="133"/>
      <c r="AB751" s="133"/>
      <c r="AC751" s="133"/>
      <c r="AD751" s="133"/>
      <c r="AE751" s="133"/>
      <c r="AF751" s="133"/>
      <c r="AG751" s="133"/>
      <c r="AH751" s="133"/>
      <c r="AI751" s="133"/>
      <c r="AJ751" s="133"/>
      <c r="AK751" s="133"/>
      <c r="AL751" s="133"/>
      <c r="AM751" s="133"/>
      <c r="AN751" s="133"/>
      <c r="AO751" s="133"/>
      <c r="AP751" s="133"/>
      <c r="AQ751" s="133"/>
      <c r="AR751" s="133"/>
      <c r="AS751" s="133"/>
      <c r="AT751" s="133"/>
      <c r="AU751" s="133"/>
      <c r="AV751" s="133"/>
      <c r="AW751" s="133"/>
      <c r="AX751" s="133"/>
      <c r="AY751" s="133"/>
      <c r="AZ751" s="133"/>
      <c r="BA751" s="133"/>
      <c r="BB751" s="133"/>
      <c r="BC751" s="132"/>
      <c r="BD751" s="132"/>
      <c r="BE751" s="132"/>
      <c r="BF751" s="132"/>
      <c r="BG751" s="132"/>
      <c r="BH751" s="132"/>
      <c r="BI751" s="132"/>
      <c r="BJ751" s="132"/>
      <c r="BK751" s="132"/>
      <c r="BL751" s="132"/>
      <c r="BM751" s="132"/>
      <c r="BN751" s="132"/>
      <c r="BO751" s="132"/>
      <c r="BP751" s="132"/>
      <c r="BQ751" s="132"/>
      <c r="BR751" s="132"/>
      <c r="BS751" s="132"/>
      <c r="BT751" s="132"/>
      <c r="BU751" s="132"/>
      <c r="BV751" s="132"/>
      <c r="BW751" s="132"/>
      <c r="BX751" s="132"/>
      <c r="BY751" s="132"/>
      <c r="BZ751" s="132"/>
      <c r="CA751" s="132"/>
      <c r="CB751" s="132"/>
      <c r="CC751" s="132"/>
      <c r="CD751" s="132"/>
      <c r="CE751" s="132"/>
      <c r="CF751" s="132"/>
    </row>
    <row r="752" spans="1:84" ht="15.75" customHeight="1">
      <c r="A752" s="134"/>
      <c r="B752" s="132"/>
      <c r="C752" s="132"/>
      <c r="D752" s="132"/>
      <c r="E752" s="132"/>
      <c r="F752" s="132"/>
      <c r="G752" s="133"/>
      <c r="H752" s="133"/>
      <c r="I752" s="133"/>
      <c r="J752" s="133"/>
      <c r="K752" s="133"/>
      <c r="L752" s="133"/>
      <c r="M752" s="133"/>
      <c r="N752" s="133"/>
      <c r="O752" s="133"/>
      <c r="P752" s="133"/>
      <c r="Q752" s="133"/>
      <c r="R752" s="133"/>
      <c r="S752" s="133"/>
      <c r="T752" s="133"/>
      <c r="U752" s="133"/>
      <c r="V752" s="133"/>
      <c r="W752" s="133"/>
      <c r="X752" s="133"/>
      <c r="Y752" s="133"/>
      <c r="Z752" s="133"/>
      <c r="AA752" s="133"/>
      <c r="AB752" s="133"/>
      <c r="AC752" s="133"/>
      <c r="AD752" s="133"/>
      <c r="AE752" s="133"/>
      <c r="AF752" s="133"/>
      <c r="AG752" s="133"/>
      <c r="AH752" s="133"/>
      <c r="AI752" s="133"/>
      <c r="AJ752" s="133"/>
      <c r="AK752" s="133"/>
      <c r="AL752" s="133"/>
      <c r="AM752" s="133"/>
      <c r="AN752" s="133"/>
      <c r="AO752" s="133"/>
      <c r="AP752" s="133"/>
      <c r="AQ752" s="133"/>
      <c r="AR752" s="133"/>
      <c r="AS752" s="133"/>
      <c r="AT752" s="133"/>
      <c r="AU752" s="133"/>
      <c r="AV752" s="133"/>
      <c r="AW752" s="133"/>
      <c r="AX752" s="133"/>
      <c r="AY752" s="133"/>
      <c r="AZ752" s="133"/>
      <c r="BA752" s="133"/>
      <c r="BB752" s="133"/>
      <c r="BC752" s="132"/>
      <c r="BD752" s="132"/>
      <c r="BE752" s="132"/>
      <c r="BF752" s="132"/>
      <c r="BG752" s="132"/>
      <c r="BH752" s="132"/>
      <c r="BI752" s="132"/>
      <c r="BJ752" s="132"/>
      <c r="BK752" s="132"/>
      <c r="BL752" s="132"/>
      <c r="BM752" s="132"/>
      <c r="BN752" s="132"/>
      <c r="BO752" s="132"/>
      <c r="BP752" s="132"/>
      <c r="BQ752" s="132"/>
      <c r="BR752" s="132"/>
      <c r="BS752" s="132"/>
      <c r="BT752" s="132"/>
      <c r="BU752" s="132"/>
      <c r="BV752" s="132"/>
      <c r="BW752" s="132"/>
      <c r="BX752" s="132"/>
      <c r="BY752" s="132"/>
      <c r="BZ752" s="132"/>
      <c r="CA752" s="132"/>
      <c r="CB752" s="132"/>
      <c r="CC752" s="132"/>
      <c r="CD752" s="132"/>
      <c r="CE752" s="132"/>
      <c r="CF752" s="132"/>
    </row>
    <row r="753" spans="1:84" ht="15.75" customHeight="1">
      <c r="A753" s="134"/>
      <c r="B753" s="132"/>
      <c r="C753" s="132"/>
      <c r="D753" s="132"/>
      <c r="E753" s="132"/>
      <c r="F753" s="132"/>
      <c r="G753" s="133"/>
      <c r="H753" s="133"/>
      <c r="I753" s="133"/>
      <c r="J753" s="133"/>
      <c r="K753" s="133"/>
      <c r="L753" s="133"/>
      <c r="M753" s="133"/>
      <c r="N753" s="133"/>
      <c r="O753" s="133"/>
      <c r="P753" s="133"/>
      <c r="Q753" s="133"/>
      <c r="R753" s="133"/>
      <c r="S753" s="133"/>
      <c r="T753" s="133"/>
      <c r="U753" s="133"/>
      <c r="V753" s="133"/>
      <c r="W753" s="133"/>
      <c r="X753" s="133"/>
      <c r="Y753" s="133"/>
      <c r="Z753" s="133"/>
      <c r="AA753" s="133"/>
      <c r="AB753" s="133"/>
      <c r="AC753" s="133"/>
      <c r="AD753" s="133"/>
      <c r="AE753" s="133"/>
      <c r="AF753" s="133"/>
      <c r="AG753" s="133"/>
      <c r="AH753" s="133"/>
      <c r="AI753" s="133"/>
      <c r="AJ753" s="133"/>
      <c r="AK753" s="133"/>
      <c r="AL753" s="133"/>
      <c r="AM753" s="133"/>
      <c r="AN753" s="133"/>
      <c r="AO753" s="133"/>
      <c r="AP753" s="133"/>
      <c r="AQ753" s="133"/>
      <c r="AR753" s="133"/>
      <c r="AS753" s="133"/>
      <c r="AT753" s="133"/>
      <c r="AU753" s="133"/>
      <c r="AV753" s="133"/>
      <c r="AW753" s="133"/>
      <c r="AX753" s="133"/>
      <c r="AY753" s="133"/>
      <c r="AZ753" s="133"/>
      <c r="BA753" s="133"/>
      <c r="BB753" s="133"/>
      <c r="BC753" s="132"/>
      <c r="BD753" s="132"/>
      <c r="BE753" s="132"/>
      <c r="BF753" s="132"/>
      <c r="BG753" s="132"/>
      <c r="BH753" s="132"/>
      <c r="BI753" s="132"/>
      <c r="BJ753" s="132"/>
      <c r="BK753" s="132"/>
      <c r="BL753" s="132"/>
      <c r="BM753" s="132"/>
      <c r="BN753" s="132"/>
      <c r="BO753" s="132"/>
      <c r="BP753" s="132"/>
      <c r="BQ753" s="132"/>
      <c r="BR753" s="132"/>
      <c r="BS753" s="132"/>
      <c r="BT753" s="132"/>
      <c r="BU753" s="132"/>
      <c r="BV753" s="132"/>
      <c r="BW753" s="132"/>
      <c r="BX753" s="132"/>
      <c r="BY753" s="132"/>
      <c r="BZ753" s="132"/>
      <c r="CA753" s="132"/>
      <c r="CB753" s="132"/>
      <c r="CC753" s="132"/>
      <c r="CD753" s="132"/>
      <c r="CE753" s="132"/>
      <c r="CF753" s="132"/>
    </row>
    <row r="754" spans="1:84" ht="15.75" customHeight="1">
      <c r="A754" s="134"/>
      <c r="B754" s="132"/>
      <c r="C754" s="132"/>
      <c r="D754" s="132"/>
      <c r="E754" s="132"/>
      <c r="F754" s="132"/>
      <c r="G754" s="133"/>
      <c r="H754" s="133"/>
      <c r="I754" s="133"/>
      <c r="J754" s="133"/>
      <c r="K754" s="133"/>
      <c r="L754" s="133"/>
      <c r="M754" s="133"/>
      <c r="N754" s="133"/>
      <c r="O754" s="133"/>
      <c r="P754" s="133"/>
      <c r="Q754" s="133"/>
      <c r="R754" s="133"/>
      <c r="S754" s="133"/>
      <c r="T754" s="133"/>
      <c r="U754" s="133"/>
      <c r="V754" s="133"/>
      <c r="W754" s="133"/>
      <c r="X754" s="133"/>
      <c r="Y754" s="133"/>
      <c r="Z754" s="133"/>
      <c r="AA754" s="133"/>
      <c r="AB754" s="133"/>
      <c r="AC754" s="133"/>
      <c r="AD754" s="133"/>
      <c r="AE754" s="133"/>
      <c r="AF754" s="133"/>
      <c r="AG754" s="133"/>
      <c r="AH754" s="133"/>
      <c r="AI754" s="133"/>
      <c r="AJ754" s="133"/>
      <c r="AK754" s="133"/>
      <c r="AL754" s="133"/>
      <c r="AM754" s="133"/>
      <c r="AN754" s="133"/>
      <c r="AO754" s="133"/>
      <c r="AP754" s="133"/>
      <c r="AQ754" s="133"/>
      <c r="AR754" s="133"/>
      <c r="AS754" s="133"/>
      <c r="AT754" s="133"/>
      <c r="AU754" s="133"/>
      <c r="AV754" s="133"/>
      <c r="AW754" s="133"/>
      <c r="AX754" s="133"/>
      <c r="AY754" s="133"/>
      <c r="AZ754" s="133"/>
      <c r="BA754" s="133"/>
      <c r="BB754" s="133"/>
      <c r="BC754" s="132"/>
      <c r="BD754" s="132"/>
      <c r="BE754" s="132"/>
      <c r="BF754" s="132"/>
      <c r="BG754" s="132"/>
      <c r="BH754" s="132"/>
      <c r="BI754" s="132"/>
      <c r="BJ754" s="132"/>
      <c r="BK754" s="132"/>
      <c r="BL754" s="132"/>
      <c r="BM754" s="132"/>
      <c r="BN754" s="132"/>
      <c r="BO754" s="132"/>
      <c r="BP754" s="132"/>
      <c r="BQ754" s="132"/>
      <c r="BR754" s="132"/>
      <c r="BS754" s="132"/>
      <c r="BT754" s="132"/>
      <c r="BU754" s="132"/>
      <c r="BV754" s="132"/>
      <c r="BW754" s="132"/>
      <c r="BX754" s="132"/>
      <c r="BY754" s="132"/>
      <c r="BZ754" s="132"/>
      <c r="CA754" s="132"/>
      <c r="CB754" s="132"/>
      <c r="CC754" s="132"/>
      <c r="CD754" s="132"/>
      <c r="CE754" s="132"/>
      <c r="CF754" s="132"/>
    </row>
    <row r="755" spans="1:84" ht="15.75" customHeight="1">
      <c r="A755" s="134"/>
      <c r="B755" s="132"/>
      <c r="C755" s="132"/>
      <c r="D755" s="132"/>
      <c r="E755" s="132"/>
      <c r="F755" s="132"/>
      <c r="G755" s="133"/>
      <c r="H755" s="133"/>
      <c r="I755" s="133"/>
      <c r="J755" s="133"/>
      <c r="K755" s="133"/>
      <c r="L755" s="133"/>
      <c r="M755" s="133"/>
      <c r="N755" s="133"/>
      <c r="O755" s="133"/>
      <c r="P755" s="133"/>
      <c r="Q755" s="133"/>
      <c r="R755" s="133"/>
      <c r="S755" s="133"/>
      <c r="T755" s="133"/>
      <c r="U755" s="133"/>
      <c r="V755" s="133"/>
      <c r="W755" s="133"/>
      <c r="X755" s="133"/>
      <c r="Y755" s="133"/>
      <c r="Z755" s="133"/>
      <c r="AA755" s="133"/>
      <c r="AB755" s="133"/>
      <c r="AC755" s="133"/>
      <c r="AD755" s="133"/>
      <c r="AE755" s="133"/>
      <c r="AF755" s="133"/>
      <c r="AG755" s="133"/>
      <c r="AH755" s="133"/>
      <c r="AI755" s="133"/>
      <c r="AJ755" s="133"/>
      <c r="AK755" s="133"/>
      <c r="AL755" s="133"/>
      <c r="AM755" s="133"/>
      <c r="AN755" s="133"/>
      <c r="AO755" s="133"/>
      <c r="AP755" s="133"/>
      <c r="AQ755" s="133"/>
      <c r="AR755" s="133"/>
      <c r="AS755" s="133"/>
      <c r="AT755" s="133"/>
      <c r="AU755" s="133"/>
      <c r="AV755" s="133"/>
      <c r="AW755" s="133"/>
      <c r="AX755" s="133"/>
      <c r="AY755" s="133"/>
      <c r="AZ755" s="133"/>
      <c r="BA755" s="133"/>
      <c r="BB755" s="133"/>
      <c r="BC755" s="132"/>
      <c r="BD755" s="132"/>
      <c r="BE755" s="132"/>
      <c r="BF755" s="132"/>
      <c r="BG755" s="132"/>
      <c r="BH755" s="132"/>
      <c r="BI755" s="132"/>
      <c r="BJ755" s="132"/>
      <c r="BK755" s="132"/>
      <c r="BL755" s="132"/>
      <c r="BM755" s="132"/>
      <c r="BN755" s="132"/>
      <c r="BO755" s="132"/>
      <c r="BP755" s="132"/>
      <c r="BQ755" s="132"/>
      <c r="BR755" s="132"/>
      <c r="BS755" s="132"/>
      <c r="BT755" s="132"/>
      <c r="BU755" s="132"/>
      <c r="BV755" s="132"/>
      <c r="BW755" s="132"/>
      <c r="BX755" s="132"/>
      <c r="BY755" s="132"/>
      <c r="BZ755" s="132"/>
      <c r="CA755" s="132"/>
      <c r="CB755" s="132"/>
      <c r="CC755" s="132"/>
      <c r="CD755" s="132"/>
      <c r="CE755" s="132"/>
      <c r="CF755" s="132"/>
    </row>
    <row r="756" spans="1:84" ht="15.75" customHeight="1">
      <c r="A756" s="134"/>
      <c r="B756" s="132"/>
      <c r="C756" s="132"/>
      <c r="D756" s="132"/>
      <c r="E756" s="132"/>
      <c r="F756" s="132"/>
      <c r="G756" s="133"/>
      <c r="H756" s="133"/>
      <c r="I756" s="133"/>
      <c r="J756" s="133"/>
      <c r="K756" s="133"/>
      <c r="L756" s="133"/>
      <c r="M756" s="133"/>
      <c r="N756" s="133"/>
      <c r="O756" s="133"/>
      <c r="P756" s="133"/>
      <c r="Q756" s="133"/>
      <c r="R756" s="133"/>
      <c r="S756" s="133"/>
      <c r="T756" s="133"/>
      <c r="U756" s="133"/>
      <c r="V756" s="133"/>
      <c r="W756" s="133"/>
      <c r="X756" s="133"/>
      <c r="Y756" s="133"/>
      <c r="Z756" s="133"/>
      <c r="AA756" s="133"/>
      <c r="AB756" s="133"/>
      <c r="AC756" s="133"/>
      <c r="AD756" s="133"/>
      <c r="AE756" s="133"/>
      <c r="AF756" s="133"/>
      <c r="AG756" s="133"/>
      <c r="AH756" s="133"/>
      <c r="AI756" s="133"/>
      <c r="AJ756" s="133"/>
      <c r="AK756" s="133"/>
      <c r="AL756" s="133"/>
      <c r="AM756" s="133"/>
      <c r="AN756" s="133"/>
      <c r="AO756" s="133"/>
      <c r="AP756" s="133"/>
      <c r="AQ756" s="133"/>
      <c r="AR756" s="133"/>
      <c r="AS756" s="133"/>
      <c r="AT756" s="133"/>
      <c r="AU756" s="133"/>
      <c r="AV756" s="133"/>
      <c r="AW756" s="133"/>
      <c r="AX756" s="133"/>
      <c r="AY756" s="133"/>
      <c r="AZ756" s="133"/>
      <c r="BA756" s="133"/>
      <c r="BB756" s="133"/>
      <c r="BC756" s="132"/>
      <c r="BD756" s="132"/>
      <c r="BE756" s="132"/>
      <c r="BF756" s="132"/>
      <c r="BG756" s="132"/>
      <c r="BH756" s="132"/>
      <c r="BI756" s="132"/>
      <c r="BJ756" s="132"/>
      <c r="BK756" s="132"/>
      <c r="BL756" s="132"/>
      <c r="BM756" s="132"/>
      <c r="BN756" s="132"/>
      <c r="BO756" s="132"/>
      <c r="BP756" s="132"/>
      <c r="BQ756" s="132"/>
      <c r="BR756" s="132"/>
      <c r="BS756" s="132"/>
      <c r="BT756" s="132"/>
      <c r="BU756" s="132"/>
      <c r="BV756" s="132"/>
      <c r="BW756" s="132"/>
      <c r="BX756" s="132"/>
      <c r="BY756" s="132"/>
      <c r="BZ756" s="132"/>
      <c r="CA756" s="132"/>
      <c r="CB756" s="132"/>
      <c r="CC756" s="132"/>
      <c r="CD756" s="132"/>
      <c r="CE756" s="132"/>
      <c r="CF756" s="132"/>
    </row>
    <row r="757" spans="1:84" ht="15.75" customHeight="1">
      <c r="A757" s="134"/>
      <c r="B757" s="132"/>
      <c r="C757" s="132"/>
      <c r="D757" s="132"/>
      <c r="E757" s="132"/>
      <c r="F757" s="132"/>
      <c r="G757" s="133"/>
      <c r="H757" s="133"/>
      <c r="I757" s="133"/>
      <c r="J757" s="133"/>
      <c r="K757" s="133"/>
      <c r="L757" s="133"/>
      <c r="M757" s="133"/>
      <c r="N757" s="133"/>
      <c r="O757" s="133"/>
      <c r="P757" s="133"/>
      <c r="Q757" s="133"/>
      <c r="R757" s="133"/>
      <c r="S757" s="133"/>
      <c r="T757" s="133"/>
      <c r="U757" s="133"/>
      <c r="V757" s="133"/>
      <c r="W757" s="133"/>
      <c r="X757" s="133"/>
      <c r="Y757" s="133"/>
      <c r="Z757" s="133"/>
      <c r="AA757" s="133"/>
      <c r="AB757" s="133"/>
      <c r="AC757" s="133"/>
      <c r="AD757" s="133"/>
      <c r="AE757" s="133"/>
      <c r="AF757" s="133"/>
      <c r="AG757" s="133"/>
      <c r="AH757" s="133"/>
      <c r="AI757" s="133"/>
      <c r="AJ757" s="133"/>
      <c r="AK757" s="133"/>
      <c r="AL757" s="133"/>
      <c r="AM757" s="133"/>
      <c r="AN757" s="133"/>
      <c r="AO757" s="133"/>
      <c r="AP757" s="133"/>
      <c r="AQ757" s="133"/>
      <c r="AR757" s="133"/>
      <c r="AS757" s="133"/>
      <c r="AT757" s="133"/>
      <c r="AU757" s="133"/>
      <c r="AV757" s="133"/>
      <c r="AW757" s="133"/>
      <c r="AX757" s="133"/>
      <c r="AY757" s="133"/>
      <c r="AZ757" s="133"/>
      <c r="BA757" s="133"/>
      <c r="BB757" s="133"/>
      <c r="BC757" s="132"/>
      <c r="BD757" s="132"/>
      <c r="BE757" s="132"/>
      <c r="BF757" s="132"/>
      <c r="BG757" s="132"/>
      <c r="BH757" s="132"/>
      <c r="BI757" s="132"/>
      <c r="BJ757" s="132"/>
      <c r="BK757" s="132"/>
      <c r="BL757" s="132"/>
      <c r="BM757" s="132"/>
      <c r="BN757" s="132"/>
      <c r="BO757" s="132"/>
      <c r="BP757" s="132"/>
      <c r="BQ757" s="132"/>
      <c r="BR757" s="132"/>
      <c r="BS757" s="132"/>
      <c r="BT757" s="132"/>
      <c r="BU757" s="132"/>
      <c r="BV757" s="132"/>
      <c r="BW757" s="132"/>
      <c r="BX757" s="132"/>
      <c r="BY757" s="132"/>
      <c r="BZ757" s="132"/>
      <c r="CA757" s="132"/>
      <c r="CB757" s="132"/>
      <c r="CC757" s="132"/>
      <c r="CD757" s="132"/>
      <c r="CE757" s="132"/>
      <c r="CF757" s="132"/>
    </row>
    <row r="758" spans="1:84" ht="15.75" customHeight="1">
      <c r="A758" s="134"/>
      <c r="B758" s="132"/>
      <c r="C758" s="132"/>
      <c r="D758" s="132"/>
      <c r="E758" s="132"/>
      <c r="F758" s="132"/>
      <c r="G758" s="133"/>
      <c r="H758" s="133"/>
      <c r="I758" s="133"/>
      <c r="J758" s="133"/>
      <c r="K758" s="133"/>
      <c r="L758" s="133"/>
      <c r="M758" s="133"/>
      <c r="N758" s="133"/>
      <c r="O758" s="133"/>
      <c r="P758" s="133"/>
      <c r="Q758" s="133"/>
      <c r="R758" s="133"/>
      <c r="S758" s="133"/>
      <c r="T758" s="133"/>
      <c r="U758" s="133"/>
      <c r="V758" s="133"/>
      <c r="W758" s="133"/>
      <c r="X758" s="133"/>
      <c r="Y758" s="133"/>
      <c r="Z758" s="133"/>
      <c r="AA758" s="133"/>
      <c r="AB758" s="133"/>
      <c r="AC758" s="133"/>
      <c r="AD758" s="133"/>
      <c r="AE758" s="133"/>
      <c r="AF758" s="133"/>
      <c r="AG758" s="133"/>
      <c r="AH758" s="133"/>
      <c r="AI758" s="133"/>
      <c r="AJ758" s="133"/>
      <c r="AK758" s="133"/>
      <c r="AL758" s="133"/>
      <c r="AM758" s="133"/>
      <c r="AN758" s="133"/>
      <c r="AO758" s="133"/>
      <c r="AP758" s="133"/>
      <c r="AQ758" s="133"/>
      <c r="AR758" s="133"/>
      <c r="AS758" s="133"/>
      <c r="AT758" s="133"/>
      <c r="AU758" s="133"/>
      <c r="AV758" s="133"/>
      <c r="AW758" s="133"/>
      <c r="AX758" s="133"/>
      <c r="AY758" s="133"/>
      <c r="AZ758" s="133"/>
      <c r="BA758" s="133"/>
      <c r="BB758" s="133"/>
      <c r="BC758" s="132"/>
      <c r="BD758" s="132"/>
      <c r="BE758" s="132"/>
      <c r="BF758" s="132"/>
      <c r="BG758" s="132"/>
      <c r="BH758" s="132"/>
      <c r="BI758" s="132"/>
      <c r="BJ758" s="132"/>
      <c r="BK758" s="132"/>
      <c r="BL758" s="132"/>
      <c r="BM758" s="132"/>
      <c r="BN758" s="132"/>
      <c r="BO758" s="132"/>
      <c r="BP758" s="132"/>
      <c r="BQ758" s="132"/>
      <c r="BR758" s="132"/>
      <c r="BS758" s="132"/>
      <c r="BT758" s="132"/>
      <c r="BU758" s="132"/>
      <c r="BV758" s="132"/>
      <c r="BW758" s="132"/>
      <c r="BX758" s="132"/>
      <c r="BY758" s="132"/>
      <c r="BZ758" s="132"/>
      <c r="CA758" s="132"/>
      <c r="CB758" s="132"/>
      <c r="CC758" s="132"/>
      <c r="CD758" s="132"/>
      <c r="CE758" s="132"/>
      <c r="CF758" s="132"/>
    </row>
    <row r="759" spans="1:84" ht="15.75" customHeight="1">
      <c r="A759" s="134"/>
      <c r="B759" s="132"/>
      <c r="C759" s="132"/>
      <c r="D759" s="132"/>
      <c r="E759" s="132"/>
      <c r="F759" s="132"/>
      <c r="G759" s="133"/>
      <c r="H759" s="133"/>
      <c r="I759" s="133"/>
      <c r="J759" s="133"/>
      <c r="K759" s="133"/>
      <c r="L759" s="133"/>
      <c r="M759" s="133"/>
      <c r="N759" s="133"/>
      <c r="O759" s="133"/>
      <c r="P759" s="133"/>
      <c r="Q759" s="133"/>
      <c r="R759" s="133"/>
      <c r="S759" s="133"/>
      <c r="T759" s="133"/>
      <c r="U759" s="133"/>
      <c r="V759" s="133"/>
      <c r="W759" s="133"/>
      <c r="X759" s="133"/>
      <c r="Y759" s="133"/>
      <c r="Z759" s="133"/>
      <c r="AA759" s="133"/>
      <c r="AB759" s="133"/>
      <c r="AC759" s="133"/>
      <c r="AD759" s="133"/>
      <c r="AE759" s="133"/>
      <c r="AF759" s="133"/>
      <c r="AG759" s="133"/>
      <c r="AH759" s="133"/>
      <c r="AI759" s="133"/>
      <c r="AJ759" s="133"/>
      <c r="AK759" s="133"/>
      <c r="AL759" s="133"/>
      <c r="AM759" s="133"/>
      <c r="AN759" s="133"/>
      <c r="AO759" s="133"/>
      <c r="AP759" s="133"/>
      <c r="AQ759" s="133"/>
      <c r="AR759" s="133"/>
      <c r="AS759" s="133"/>
      <c r="AT759" s="133"/>
      <c r="AU759" s="133"/>
      <c r="AV759" s="133"/>
      <c r="AW759" s="133"/>
      <c r="AX759" s="133"/>
      <c r="AY759" s="133"/>
      <c r="AZ759" s="133"/>
      <c r="BA759" s="133"/>
      <c r="BB759" s="133"/>
      <c r="BC759" s="132"/>
      <c r="BD759" s="132"/>
      <c r="BE759" s="132"/>
      <c r="BF759" s="132"/>
      <c r="BG759" s="132"/>
      <c r="BH759" s="132"/>
      <c r="BI759" s="132"/>
      <c r="BJ759" s="132"/>
      <c r="BK759" s="132"/>
      <c r="BL759" s="132"/>
      <c r="BM759" s="132"/>
      <c r="BN759" s="132"/>
      <c r="BO759" s="132"/>
      <c r="BP759" s="132"/>
      <c r="BQ759" s="132"/>
      <c r="BR759" s="132"/>
      <c r="BS759" s="132"/>
      <c r="BT759" s="132"/>
      <c r="BU759" s="132"/>
      <c r="BV759" s="132"/>
      <c r="BW759" s="132"/>
      <c r="BX759" s="132"/>
      <c r="BY759" s="132"/>
      <c r="BZ759" s="132"/>
      <c r="CA759" s="132"/>
      <c r="CB759" s="132"/>
      <c r="CC759" s="132"/>
      <c r="CD759" s="132"/>
      <c r="CE759" s="132"/>
      <c r="CF759" s="132"/>
    </row>
    <row r="760" spans="1:84" ht="15.75" customHeight="1">
      <c r="A760" s="134"/>
      <c r="B760" s="132"/>
      <c r="C760" s="132"/>
      <c r="D760" s="132"/>
      <c r="E760" s="132"/>
      <c r="F760" s="132"/>
      <c r="G760" s="133"/>
      <c r="H760" s="133"/>
      <c r="I760" s="133"/>
      <c r="J760" s="133"/>
      <c r="K760" s="133"/>
      <c r="L760" s="133"/>
      <c r="M760" s="133"/>
      <c r="N760" s="133"/>
      <c r="O760" s="133"/>
      <c r="P760" s="133"/>
      <c r="Q760" s="133"/>
      <c r="R760" s="133"/>
      <c r="S760" s="133"/>
      <c r="T760" s="133"/>
      <c r="U760" s="133"/>
      <c r="V760" s="133"/>
      <c r="W760" s="133"/>
      <c r="X760" s="133"/>
      <c r="Y760" s="133"/>
      <c r="Z760" s="133"/>
      <c r="AA760" s="133"/>
      <c r="AB760" s="133"/>
      <c r="AC760" s="133"/>
      <c r="AD760" s="133"/>
      <c r="AE760" s="133"/>
      <c r="AF760" s="133"/>
      <c r="AG760" s="133"/>
      <c r="AH760" s="133"/>
      <c r="AI760" s="133"/>
      <c r="AJ760" s="133"/>
      <c r="AK760" s="133"/>
      <c r="AL760" s="133"/>
      <c r="AM760" s="133"/>
      <c r="AN760" s="133"/>
      <c r="AO760" s="133"/>
      <c r="AP760" s="133"/>
      <c r="AQ760" s="133"/>
      <c r="AR760" s="133"/>
      <c r="AS760" s="133"/>
      <c r="AT760" s="133"/>
      <c r="AU760" s="133"/>
      <c r="AV760" s="133"/>
      <c r="AW760" s="133"/>
      <c r="AX760" s="133"/>
      <c r="AY760" s="133"/>
      <c r="AZ760" s="133"/>
      <c r="BA760" s="133"/>
      <c r="BB760" s="133"/>
      <c r="BC760" s="132"/>
      <c r="BD760" s="132"/>
      <c r="BE760" s="132"/>
      <c r="BF760" s="132"/>
      <c r="BG760" s="132"/>
      <c r="BH760" s="132"/>
      <c r="BI760" s="132"/>
      <c r="BJ760" s="132"/>
      <c r="BK760" s="132"/>
      <c r="BL760" s="132"/>
      <c r="BM760" s="132"/>
      <c r="BN760" s="132"/>
      <c r="BO760" s="132"/>
      <c r="BP760" s="132"/>
      <c r="BQ760" s="132"/>
      <c r="BR760" s="132"/>
      <c r="BS760" s="132"/>
      <c r="BT760" s="132"/>
      <c r="BU760" s="132"/>
      <c r="BV760" s="132"/>
      <c r="BW760" s="132"/>
      <c r="BX760" s="132"/>
      <c r="BY760" s="132"/>
      <c r="BZ760" s="132"/>
      <c r="CA760" s="132"/>
      <c r="CB760" s="132"/>
      <c r="CC760" s="132"/>
      <c r="CD760" s="132"/>
      <c r="CE760" s="132"/>
      <c r="CF760" s="132"/>
    </row>
    <row r="761" spans="1:84" ht="15.75" customHeight="1">
      <c r="A761" s="134"/>
      <c r="B761" s="132"/>
      <c r="C761" s="132"/>
      <c r="D761" s="132"/>
      <c r="E761" s="132"/>
      <c r="F761" s="132"/>
      <c r="G761" s="133"/>
      <c r="H761" s="133"/>
      <c r="I761" s="133"/>
      <c r="J761" s="133"/>
      <c r="K761" s="133"/>
      <c r="L761" s="133"/>
      <c r="M761" s="133"/>
      <c r="N761" s="133"/>
      <c r="O761" s="133"/>
      <c r="P761" s="133"/>
      <c r="Q761" s="133"/>
      <c r="R761" s="133"/>
      <c r="S761" s="133"/>
      <c r="T761" s="133"/>
      <c r="U761" s="133"/>
      <c r="V761" s="133"/>
      <c r="W761" s="133"/>
      <c r="X761" s="133"/>
      <c r="Y761" s="133"/>
      <c r="Z761" s="133"/>
      <c r="AA761" s="133"/>
      <c r="AB761" s="133"/>
      <c r="AC761" s="133"/>
      <c r="AD761" s="133"/>
      <c r="AE761" s="133"/>
      <c r="AF761" s="133"/>
      <c r="AG761" s="133"/>
      <c r="AH761" s="133"/>
      <c r="AI761" s="133"/>
      <c r="AJ761" s="133"/>
      <c r="AK761" s="133"/>
      <c r="AL761" s="133"/>
      <c r="AM761" s="133"/>
      <c r="AN761" s="133"/>
      <c r="AO761" s="133"/>
      <c r="AP761" s="133"/>
      <c r="AQ761" s="133"/>
      <c r="AR761" s="133"/>
      <c r="AS761" s="133"/>
      <c r="AT761" s="133"/>
      <c r="AU761" s="133"/>
      <c r="AV761" s="133"/>
      <c r="AW761" s="133"/>
      <c r="AX761" s="133"/>
      <c r="AY761" s="133"/>
      <c r="AZ761" s="133"/>
      <c r="BA761" s="133"/>
      <c r="BB761" s="133"/>
      <c r="BC761" s="132"/>
      <c r="BD761" s="132"/>
      <c r="BE761" s="132"/>
      <c r="BF761" s="132"/>
      <c r="BG761" s="132"/>
      <c r="BH761" s="132"/>
      <c r="BI761" s="132"/>
      <c r="BJ761" s="132"/>
      <c r="BK761" s="132"/>
      <c r="BL761" s="132"/>
      <c r="BM761" s="132"/>
      <c r="BN761" s="132"/>
      <c r="BO761" s="132"/>
      <c r="BP761" s="132"/>
      <c r="BQ761" s="132"/>
      <c r="BR761" s="132"/>
      <c r="BS761" s="132"/>
      <c r="BT761" s="132"/>
      <c r="BU761" s="132"/>
      <c r="BV761" s="132"/>
      <c r="BW761" s="132"/>
      <c r="BX761" s="132"/>
      <c r="BY761" s="132"/>
      <c r="BZ761" s="132"/>
      <c r="CA761" s="132"/>
      <c r="CB761" s="132"/>
      <c r="CC761" s="132"/>
      <c r="CD761" s="132"/>
      <c r="CE761" s="132"/>
      <c r="CF761" s="132"/>
    </row>
    <row r="762" spans="1:84" ht="15.75" customHeight="1">
      <c r="A762" s="134"/>
      <c r="B762" s="132"/>
      <c r="C762" s="132"/>
      <c r="D762" s="132"/>
      <c r="E762" s="132"/>
      <c r="F762" s="132"/>
      <c r="G762" s="133"/>
      <c r="H762" s="133"/>
      <c r="I762" s="133"/>
      <c r="J762" s="133"/>
      <c r="K762" s="133"/>
      <c r="L762" s="133"/>
      <c r="M762" s="133"/>
      <c r="N762" s="133"/>
      <c r="O762" s="133"/>
      <c r="P762" s="133"/>
      <c r="Q762" s="133"/>
      <c r="R762" s="133"/>
      <c r="S762" s="133"/>
      <c r="T762" s="133"/>
      <c r="U762" s="133"/>
      <c r="V762" s="133"/>
      <c r="W762" s="133"/>
      <c r="X762" s="133"/>
      <c r="Y762" s="133"/>
      <c r="Z762" s="133"/>
      <c r="AA762" s="133"/>
      <c r="AB762" s="133"/>
      <c r="AC762" s="133"/>
      <c r="AD762" s="133"/>
      <c r="AE762" s="133"/>
      <c r="AF762" s="133"/>
      <c r="AG762" s="133"/>
      <c r="AH762" s="133"/>
      <c r="AI762" s="133"/>
      <c r="AJ762" s="133"/>
      <c r="AK762" s="133"/>
      <c r="AL762" s="133"/>
      <c r="AM762" s="133"/>
      <c r="AN762" s="133"/>
      <c r="AO762" s="133"/>
      <c r="AP762" s="133"/>
      <c r="AQ762" s="133"/>
      <c r="AR762" s="133"/>
      <c r="AS762" s="133"/>
      <c r="AT762" s="133"/>
      <c r="AU762" s="133"/>
      <c r="AV762" s="133"/>
      <c r="AW762" s="133"/>
      <c r="AX762" s="133"/>
      <c r="AY762" s="133"/>
      <c r="AZ762" s="133"/>
      <c r="BA762" s="133"/>
      <c r="BB762" s="133"/>
      <c r="BC762" s="132"/>
      <c r="BD762" s="132"/>
      <c r="BE762" s="132"/>
      <c r="BF762" s="132"/>
      <c r="BG762" s="132"/>
      <c r="BH762" s="132"/>
      <c r="BI762" s="132"/>
      <c r="BJ762" s="132"/>
      <c r="BK762" s="132"/>
      <c r="BL762" s="132"/>
      <c r="BM762" s="132"/>
      <c r="BN762" s="132"/>
      <c r="BO762" s="132"/>
      <c r="BP762" s="132"/>
      <c r="BQ762" s="132"/>
      <c r="BR762" s="132"/>
      <c r="BS762" s="132"/>
      <c r="BT762" s="132"/>
      <c r="BU762" s="132"/>
      <c r="BV762" s="132"/>
      <c r="BW762" s="132"/>
      <c r="BX762" s="132"/>
      <c r="BY762" s="132"/>
      <c r="BZ762" s="132"/>
      <c r="CA762" s="132"/>
      <c r="CB762" s="132"/>
      <c r="CC762" s="132"/>
      <c r="CD762" s="132"/>
      <c r="CE762" s="132"/>
      <c r="CF762" s="132"/>
    </row>
    <row r="763" spans="1:84" ht="15.75" customHeight="1">
      <c r="A763" s="134"/>
      <c r="B763" s="132"/>
      <c r="C763" s="132"/>
      <c r="D763" s="132"/>
      <c r="E763" s="132"/>
      <c r="F763" s="132"/>
      <c r="G763" s="133"/>
      <c r="H763" s="133"/>
      <c r="I763" s="133"/>
      <c r="J763" s="133"/>
      <c r="K763" s="133"/>
      <c r="L763" s="133"/>
      <c r="M763" s="133"/>
      <c r="N763" s="133"/>
      <c r="O763" s="133"/>
      <c r="P763" s="133"/>
      <c r="Q763" s="133"/>
      <c r="R763" s="133"/>
      <c r="S763" s="133"/>
      <c r="T763" s="133"/>
      <c r="U763" s="133"/>
      <c r="V763" s="133"/>
      <c r="W763" s="133"/>
      <c r="X763" s="133"/>
      <c r="Y763" s="133"/>
      <c r="Z763" s="133"/>
      <c r="AA763" s="133"/>
      <c r="AB763" s="133"/>
      <c r="AC763" s="133"/>
      <c r="AD763" s="133"/>
      <c r="AE763" s="133"/>
      <c r="AF763" s="133"/>
      <c r="AG763" s="133"/>
      <c r="AH763" s="133"/>
      <c r="AI763" s="133"/>
      <c r="AJ763" s="133"/>
      <c r="AK763" s="133"/>
      <c r="AL763" s="133"/>
      <c r="AM763" s="133"/>
      <c r="AN763" s="133"/>
      <c r="AO763" s="133"/>
      <c r="AP763" s="133"/>
      <c r="AQ763" s="133"/>
      <c r="AR763" s="133"/>
      <c r="AS763" s="133"/>
      <c r="AT763" s="133"/>
      <c r="AU763" s="133"/>
      <c r="AV763" s="133"/>
      <c r="AW763" s="133"/>
      <c r="AX763" s="133"/>
      <c r="AY763" s="133"/>
      <c r="AZ763" s="133"/>
      <c r="BA763" s="133"/>
      <c r="BB763" s="133"/>
      <c r="BC763" s="132"/>
      <c r="BD763" s="132"/>
      <c r="BE763" s="132"/>
      <c r="BF763" s="132"/>
      <c r="BG763" s="132"/>
      <c r="BH763" s="132"/>
      <c r="BI763" s="132"/>
      <c r="BJ763" s="132"/>
      <c r="BK763" s="132"/>
      <c r="BL763" s="132"/>
      <c r="BM763" s="132"/>
      <c r="BN763" s="132"/>
      <c r="BO763" s="132"/>
      <c r="BP763" s="132"/>
      <c r="BQ763" s="132"/>
      <c r="BR763" s="132"/>
      <c r="BS763" s="132"/>
      <c r="BT763" s="132"/>
      <c r="BU763" s="132"/>
      <c r="BV763" s="132"/>
      <c r="BW763" s="132"/>
      <c r="BX763" s="132"/>
      <c r="BY763" s="132"/>
      <c r="BZ763" s="132"/>
      <c r="CA763" s="132"/>
      <c r="CB763" s="132"/>
      <c r="CC763" s="132"/>
      <c r="CD763" s="132"/>
      <c r="CE763" s="132"/>
      <c r="CF763" s="132"/>
    </row>
    <row r="764" spans="1:84" ht="15.75" customHeight="1">
      <c r="A764" s="134"/>
      <c r="B764" s="132"/>
      <c r="C764" s="132"/>
      <c r="D764" s="132"/>
      <c r="E764" s="132"/>
      <c r="F764" s="132"/>
      <c r="G764" s="133"/>
      <c r="H764" s="133"/>
      <c r="I764" s="133"/>
      <c r="J764" s="133"/>
      <c r="K764" s="133"/>
      <c r="L764" s="133"/>
      <c r="M764" s="133"/>
      <c r="N764" s="133"/>
      <c r="O764" s="133"/>
      <c r="P764" s="133"/>
      <c r="Q764" s="133"/>
      <c r="R764" s="133"/>
      <c r="S764" s="133"/>
      <c r="T764" s="133"/>
      <c r="U764" s="133"/>
      <c r="V764" s="133"/>
      <c r="W764" s="133"/>
      <c r="X764" s="133"/>
      <c r="Y764" s="133"/>
      <c r="Z764" s="133"/>
      <c r="AA764" s="133"/>
      <c r="AB764" s="133"/>
      <c r="AC764" s="133"/>
      <c r="AD764" s="133"/>
      <c r="AE764" s="133"/>
      <c r="AF764" s="133"/>
      <c r="AG764" s="133"/>
      <c r="AH764" s="133"/>
      <c r="AI764" s="133"/>
      <c r="AJ764" s="133"/>
      <c r="AK764" s="133"/>
      <c r="AL764" s="133"/>
      <c r="AM764" s="133"/>
      <c r="AN764" s="133"/>
      <c r="AO764" s="133"/>
      <c r="AP764" s="133"/>
      <c r="AQ764" s="133"/>
      <c r="AR764" s="133"/>
      <c r="AS764" s="133"/>
      <c r="AT764" s="133"/>
      <c r="AU764" s="133"/>
      <c r="AV764" s="133"/>
      <c r="AW764" s="133"/>
      <c r="AX764" s="133"/>
      <c r="AY764" s="133"/>
      <c r="AZ764" s="133"/>
      <c r="BA764" s="133"/>
      <c r="BB764" s="133"/>
      <c r="BC764" s="132"/>
      <c r="BD764" s="132"/>
      <c r="BE764" s="132"/>
      <c r="BF764" s="132"/>
      <c r="BG764" s="132"/>
      <c r="BH764" s="132"/>
      <c r="BI764" s="132"/>
      <c r="BJ764" s="132"/>
      <c r="BK764" s="132"/>
      <c r="BL764" s="132"/>
      <c r="BM764" s="132"/>
      <c r="BN764" s="132"/>
      <c r="BO764" s="132"/>
      <c r="BP764" s="132"/>
      <c r="BQ764" s="132"/>
      <c r="BR764" s="132"/>
      <c r="BS764" s="132"/>
      <c r="BT764" s="132"/>
      <c r="BU764" s="132"/>
      <c r="BV764" s="132"/>
      <c r="BW764" s="132"/>
      <c r="BX764" s="132"/>
      <c r="BY764" s="132"/>
      <c r="BZ764" s="132"/>
      <c r="CA764" s="132"/>
      <c r="CB764" s="132"/>
      <c r="CC764" s="132"/>
      <c r="CD764" s="132"/>
      <c r="CE764" s="132"/>
      <c r="CF764" s="132"/>
    </row>
    <row r="765" spans="1:84" ht="15.75" customHeight="1">
      <c r="A765" s="134"/>
      <c r="B765" s="132"/>
      <c r="C765" s="132"/>
      <c r="D765" s="132"/>
      <c r="E765" s="132"/>
      <c r="F765" s="132"/>
      <c r="G765" s="133"/>
      <c r="H765" s="133"/>
      <c r="I765" s="133"/>
      <c r="J765" s="133"/>
      <c r="K765" s="133"/>
      <c r="L765" s="133"/>
      <c r="M765" s="133"/>
      <c r="N765" s="133"/>
      <c r="O765" s="133"/>
      <c r="P765" s="133"/>
      <c r="Q765" s="133"/>
      <c r="R765" s="133"/>
      <c r="S765" s="133"/>
      <c r="T765" s="133"/>
      <c r="U765" s="133"/>
      <c r="V765" s="133"/>
      <c r="W765" s="133"/>
      <c r="X765" s="133"/>
      <c r="Y765" s="133"/>
      <c r="Z765" s="133"/>
      <c r="AA765" s="133"/>
      <c r="AB765" s="133"/>
      <c r="AC765" s="133"/>
      <c r="AD765" s="133"/>
      <c r="AE765" s="133"/>
      <c r="AF765" s="133"/>
      <c r="AG765" s="133"/>
      <c r="AH765" s="133"/>
      <c r="AI765" s="133"/>
      <c r="AJ765" s="133"/>
      <c r="AK765" s="133"/>
      <c r="AL765" s="133"/>
      <c r="AM765" s="133"/>
      <c r="AN765" s="133"/>
      <c r="AO765" s="133"/>
      <c r="AP765" s="133"/>
      <c r="AQ765" s="133"/>
      <c r="AR765" s="133"/>
      <c r="AS765" s="133"/>
      <c r="AT765" s="133"/>
      <c r="AU765" s="133"/>
      <c r="AV765" s="133"/>
      <c r="AW765" s="133"/>
      <c r="AX765" s="133"/>
      <c r="AY765" s="133"/>
      <c r="AZ765" s="133"/>
      <c r="BA765" s="133"/>
      <c r="BB765" s="133"/>
      <c r="BC765" s="132"/>
      <c r="BD765" s="132"/>
      <c r="BE765" s="132"/>
      <c r="BF765" s="132"/>
      <c r="BG765" s="132"/>
      <c r="BH765" s="132"/>
      <c r="BI765" s="132"/>
      <c r="BJ765" s="132"/>
      <c r="BK765" s="132"/>
      <c r="BL765" s="132"/>
      <c r="BM765" s="132"/>
      <c r="BN765" s="132"/>
      <c r="BO765" s="132"/>
      <c r="BP765" s="132"/>
      <c r="BQ765" s="132"/>
      <c r="BR765" s="132"/>
      <c r="BS765" s="132"/>
      <c r="BT765" s="132"/>
      <c r="BU765" s="132"/>
      <c r="BV765" s="132"/>
      <c r="BW765" s="132"/>
      <c r="BX765" s="132"/>
      <c r="BY765" s="132"/>
      <c r="BZ765" s="132"/>
      <c r="CA765" s="132"/>
      <c r="CB765" s="132"/>
      <c r="CC765" s="132"/>
      <c r="CD765" s="132"/>
      <c r="CE765" s="132"/>
      <c r="CF765" s="132"/>
    </row>
    <row r="766" spans="1:84" ht="15.75" customHeight="1">
      <c r="A766" s="134"/>
      <c r="B766" s="132"/>
      <c r="C766" s="132"/>
      <c r="D766" s="132"/>
      <c r="E766" s="132"/>
      <c r="F766" s="132"/>
      <c r="G766" s="133"/>
      <c r="H766" s="133"/>
      <c r="I766" s="133"/>
      <c r="J766" s="133"/>
      <c r="K766" s="133"/>
      <c r="L766" s="133"/>
      <c r="M766" s="133"/>
      <c r="N766" s="133"/>
      <c r="O766" s="133"/>
      <c r="P766" s="133"/>
      <c r="Q766" s="133"/>
      <c r="R766" s="133"/>
      <c r="S766" s="133"/>
      <c r="T766" s="133"/>
      <c r="U766" s="133"/>
      <c r="V766" s="133"/>
      <c r="W766" s="133"/>
      <c r="X766" s="133"/>
      <c r="Y766" s="133"/>
      <c r="Z766" s="133"/>
      <c r="AA766" s="133"/>
      <c r="AB766" s="133"/>
      <c r="AC766" s="133"/>
      <c r="AD766" s="133"/>
      <c r="AE766" s="133"/>
      <c r="AF766" s="133"/>
      <c r="AG766" s="133"/>
      <c r="AH766" s="133"/>
      <c r="AI766" s="133"/>
      <c r="AJ766" s="133"/>
      <c r="AK766" s="133"/>
      <c r="AL766" s="133"/>
      <c r="AM766" s="133"/>
      <c r="AN766" s="133"/>
      <c r="AO766" s="133"/>
      <c r="AP766" s="133"/>
      <c r="AQ766" s="133"/>
      <c r="AR766" s="133"/>
      <c r="AS766" s="133"/>
      <c r="AT766" s="133"/>
      <c r="AU766" s="133"/>
      <c r="AV766" s="133"/>
      <c r="AW766" s="133"/>
      <c r="AX766" s="133"/>
      <c r="AY766" s="133"/>
      <c r="AZ766" s="133"/>
      <c r="BA766" s="133"/>
      <c r="BB766" s="133"/>
      <c r="BC766" s="132"/>
      <c r="BD766" s="132"/>
      <c r="BE766" s="132"/>
      <c r="BF766" s="132"/>
      <c r="BG766" s="132"/>
      <c r="BH766" s="132"/>
      <c r="BI766" s="132"/>
      <c r="BJ766" s="132"/>
      <c r="BK766" s="132"/>
      <c r="BL766" s="132"/>
      <c r="BM766" s="132"/>
      <c r="BN766" s="132"/>
      <c r="BO766" s="132"/>
      <c r="BP766" s="132"/>
      <c r="BQ766" s="132"/>
      <c r="BR766" s="132"/>
      <c r="BS766" s="132"/>
      <c r="BT766" s="132"/>
      <c r="BU766" s="132"/>
      <c r="BV766" s="132"/>
      <c r="BW766" s="132"/>
      <c r="BX766" s="132"/>
      <c r="BY766" s="132"/>
      <c r="BZ766" s="132"/>
      <c r="CA766" s="132"/>
      <c r="CB766" s="132"/>
      <c r="CC766" s="132"/>
      <c r="CD766" s="132"/>
      <c r="CE766" s="132"/>
      <c r="CF766" s="132"/>
    </row>
    <row r="767" spans="1:84" ht="15.75" customHeight="1">
      <c r="A767" s="134"/>
      <c r="B767" s="132"/>
      <c r="C767" s="132"/>
      <c r="D767" s="132"/>
      <c r="E767" s="132"/>
      <c r="F767" s="132"/>
      <c r="G767" s="133"/>
      <c r="H767" s="133"/>
      <c r="I767" s="133"/>
      <c r="J767" s="133"/>
      <c r="K767" s="133"/>
      <c r="L767" s="133"/>
      <c r="M767" s="133"/>
      <c r="N767" s="133"/>
      <c r="O767" s="133"/>
      <c r="P767" s="133"/>
      <c r="Q767" s="133"/>
      <c r="R767" s="133"/>
      <c r="S767" s="133"/>
      <c r="T767" s="133"/>
      <c r="U767" s="133"/>
      <c r="V767" s="133"/>
      <c r="W767" s="133"/>
      <c r="X767" s="133"/>
      <c r="Y767" s="133"/>
      <c r="Z767" s="133"/>
      <c r="AA767" s="133"/>
      <c r="AB767" s="133"/>
      <c r="AC767" s="133"/>
      <c r="AD767" s="133"/>
      <c r="AE767" s="133"/>
      <c r="AF767" s="133"/>
      <c r="AG767" s="133"/>
      <c r="AH767" s="133"/>
      <c r="AI767" s="133"/>
      <c r="AJ767" s="133"/>
      <c r="AK767" s="133"/>
      <c r="AL767" s="133"/>
      <c r="AM767" s="133"/>
      <c r="AN767" s="133"/>
      <c r="AO767" s="133"/>
      <c r="AP767" s="133"/>
      <c r="AQ767" s="133"/>
      <c r="AR767" s="133"/>
      <c r="AS767" s="133"/>
      <c r="AT767" s="133"/>
      <c r="AU767" s="133"/>
      <c r="AV767" s="133"/>
      <c r="AW767" s="133"/>
      <c r="AX767" s="133"/>
      <c r="AY767" s="133"/>
      <c r="AZ767" s="133"/>
      <c r="BA767" s="133"/>
      <c r="BB767" s="133"/>
      <c r="BC767" s="132"/>
      <c r="BD767" s="132"/>
      <c r="BE767" s="132"/>
      <c r="BF767" s="132"/>
      <c r="BG767" s="132"/>
      <c r="BH767" s="132"/>
      <c r="BI767" s="132"/>
      <c r="BJ767" s="132"/>
      <c r="BK767" s="132"/>
      <c r="BL767" s="132"/>
      <c r="BM767" s="132"/>
      <c r="BN767" s="132"/>
      <c r="BO767" s="132"/>
      <c r="BP767" s="132"/>
      <c r="BQ767" s="132"/>
      <c r="BR767" s="132"/>
      <c r="BS767" s="132"/>
      <c r="BT767" s="132"/>
      <c r="BU767" s="132"/>
      <c r="BV767" s="132"/>
      <c r="BW767" s="132"/>
      <c r="BX767" s="132"/>
      <c r="BY767" s="132"/>
      <c r="BZ767" s="132"/>
      <c r="CA767" s="132"/>
      <c r="CB767" s="132"/>
      <c r="CC767" s="132"/>
      <c r="CD767" s="132"/>
      <c r="CE767" s="132"/>
      <c r="CF767" s="132"/>
    </row>
    <row r="768" spans="1:84" ht="15.75" customHeight="1">
      <c r="A768" s="134"/>
      <c r="B768" s="132"/>
      <c r="C768" s="132"/>
      <c r="D768" s="132"/>
      <c r="E768" s="132"/>
      <c r="F768" s="132"/>
      <c r="G768" s="133"/>
      <c r="H768" s="133"/>
      <c r="I768" s="133"/>
      <c r="J768" s="133"/>
      <c r="K768" s="133"/>
      <c r="L768" s="133"/>
      <c r="M768" s="133"/>
      <c r="N768" s="133"/>
      <c r="O768" s="133"/>
      <c r="P768" s="133"/>
      <c r="Q768" s="133"/>
      <c r="R768" s="133"/>
      <c r="S768" s="133"/>
      <c r="T768" s="133"/>
      <c r="U768" s="133"/>
      <c r="V768" s="133"/>
      <c r="W768" s="133"/>
      <c r="X768" s="133"/>
      <c r="Y768" s="133"/>
      <c r="Z768" s="133"/>
      <c r="AA768" s="133"/>
      <c r="AB768" s="133"/>
      <c r="AC768" s="133"/>
      <c r="AD768" s="133"/>
      <c r="AE768" s="133"/>
      <c r="AF768" s="133"/>
      <c r="AG768" s="133"/>
      <c r="AH768" s="133"/>
      <c r="AI768" s="133"/>
      <c r="AJ768" s="133"/>
      <c r="AK768" s="133"/>
      <c r="AL768" s="133"/>
      <c r="AM768" s="133"/>
      <c r="AN768" s="133"/>
      <c r="AO768" s="133"/>
      <c r="AP768" s="133"/>
      <c r="AQ768" s="133"/>
      <c r="AR768" s="133"/>
      <c r="AS768" s="133"/>
      <c r="AT768" s="133"/>
      <c r="AU768" s="133"/>
      <c r="AV768" s="133"/>
      <c r="AW768" s="133"/>
      <c r="AX768" s="133"/>
      <c r="AY768" s="133"/>
      <c r="AZ768" s="133"/>
      <c r="BA768" s="133"/>
      <c r="BB768" s="133"/>
      <c r="BC768" s="132"/>
      <c r="BD768" s="132"/>
      <c r="BE768" s="132"/>
      <c r="BF768" s="132"/>
      <c r="BG768" s="132"/>
      <c r="BH768" s="132"/>
      <c r="BI768" s="132"/>
      <c r="BJ768" s="132"/>
      <c r="BK768" s="132"/>
      <c r="BL768" s="132"/>
      <c r="BM768" s="132"/>
      <c r="BN768" s="132"/>
      <c r="BO768" s="132"/>
      <c r="BP768" s="132"/>
      <c r="BQ768" s="132"/>
      <c r="BR768" s="132"/>
      <c r="BS768" s="132"/>
      <c r="BT768" s="132"/>
      <c r="BU768" s="132"/>
      <c r="BV768" s="132"/>
      <c r="BW768" s="132"/>
      <c r="BX768" s="132"/>
      <c r="BY768" s="132"/>
      <c r="BZ768" s="132"/>
      <c r="CA768" s="132"/>
      <c r="CB768" s="132"/>
      <c r="CC768" s="132"/>
      <c r="CD768" s="132"/>
      <c r="CE768" s="132"/>
      <c r="CF768" s="132"/>
    </row>
    <row r="769" spans="1:84" ht="15.75" customHeight="1">
      <c r="A769" s="134"/>
      <c r="B769" s="132"/>
      <c r="C769" s="132"/>
      <c r="D769" s="132"/>
      <c r="E769" s="132"/>
      <c r="F769" s="132"/>
      <c r="G769" s="133"/>
      <c r="H769" s="133"/>
      <c r="I769" s="133"/>
      <c r="J769" s="133"/>
      <c r="K769" s="133"/>
      <c r="L769" s="133"/>
      <c r="M769" s="133"/>
      <c r="N769" s="133"/>
      <c r="O769" s="133"/>
      <c r="P769" s="133"/>
      <c r="Q769" s="133"/>
      <c r="R769" s="133"/>
      <c r="S769" s="133"/>
      <c r="T769" s="133"/>
      <c r="U769" s="133"/>
      <c r="V769" s="133"/>
      <c r="W769" s="133"/>
      <c r="X769" s="133"/>
      <c r="Y769" s="133"/>
      <c r="Z769" s="133"/>
      <c r="AA769" s="133"/>
      <c r="AB769" s="133"/>
      <c r="AC769" s="133"/>
      <c r="AD769" s="133"/>
      <c r="AE769" s="133"/>
      <c r="AF769" s="133"/>
      <c r="AG769" s="133"/>
      <c r="AH769" s="133"/>
      <c r="AI769" s="133"/>
      <c r="AJ769" s="133"/>
      <c r="AK769" s="133"/>
      <c r="AL769" s="133"/>
      <c r="AM769" s="133"/>
      <c r="AN769" s="133"/>
      <c r="AO769" s="133"/>
      <c r="AP769" s="133"/>
      <c r="AQ769" s="133"/>
      <c r="AR769" s="133"/>
      <c r="AS769" s="133"/>
      <c r="AT769" s="133"/>
      <c r="AU769" s="133"/>
      <c r="AV769" s="133"/>
      <c r="AW769" s="133"/>
      <c r="AX769" s="133"/>
      <c r="AY769" s="133"/>
      <c r="AZ769" s="133"/>
      <c r="BA769" s="133"/>
      <c r="BB769" s="133"/>
      <c r="BC769" s="132"/>
      <c r="BD769" s="132"/>
      <c r="BE769" s="132"/>
      <c r="BF769" s="132"/>
      <c r="BG769" s="132"/>
      <c r="BH769" s="132"/>
      <c r="BI769" s="132"/>
      <c r="BJ769" s="132"/>
      <c r="BK769" s="132"/>
      <c r="BL769" s="132"/>
      <c r="BM769" s="132"/>
      <c r="BN769" s="132"/>
      <c r="BO769" s="132"/>
      <c r="BP769" s="132"/>
      <c r="BQ769" s="132"/>
      <c r="BR769" s="132"/>
      <c r="BS769" s="132"/>
      <c r="BT769" s="132"/>
      <c r="BU769" s="132"/>
      <c r="BV769" s="132"/>
      <c r="BW769" s="132"/>
      <c r="BX769" s="132"/>
      <c r="BY769" s="132"/>
      <c r="BZ769" s="132"/>
      <c r="CA769" s="132"/>
      <c r="CB769" s="132"/>
      <c r="CC769" s="132"/>
      <c r="CD769" s="132"/>
      <c r="CE769" s="132"/>
      <c r="CF769" s="132"/>
    </row>
    <row r="770" spans="1:84" ht="15.75" customHeight="1">
      <c r="A770" s="134"/>
      <c r="B770" s="132"/>
      <c r="C770" s="132"/>
      <c r="D770" s="132"/>
      <c r="E770" s="132"/>
      <c r="F770" s="132"/>
      <c r="G770" s="133"/>
      <c r="H770" s="133"/>
      <c r="I770" s="133"/>
      <c r="J770" s="133"/>
      <c r="K770" s="133"/>
      <c r="L770" s="133"/>
      <c r="M770" s="133"/>
      <c r="N770" s="133"/>
      <c r="O770" s="133"/>
      <c r="P770" s="133"/>
      <c r="Q770" s="133"/>
      <c r="R770" s="133"/>
      <c r="S770" s="133"/>
      <c r="T770" s="133"/>
      <c r="U770" s="133"/>
      <c r="V770" s="133"/>
      <c r="W770" s="133"/>
      <c r="X770" s="133"/>
      <c r="Y770" s="133"/>
      <c r="Z770" s="133"/>
      <c r="AA770" s="133"/>
      <c r="AB770" s="133"/>
      <c r="AC770" s="133"/>
      <c r="AD770" s="133"/>
      <c r="AE770" s="133"/>
      <c r="AF770" s="133"/>
      <c r="AG770" s="133"/>
      <c r="AH770" s="133"/>
      <c r="AI770" s="133"/>
      <c r="AJ770" s="133"/>
      <c r="AK770" s="133"/>
      <c r="AL770" s="133"/>
      <c r="AM770" s="133"/>
      <c r="AN770" s="133"/>
      <c r="AO770" s="133"/>
      <c r="AP770" s="133"/>
      <c r="AQ770" s="133"/>
      <c r="AR770" s="133"/>
      <c r="AS770" s="133"/>
      <c r="AT770" s="133"/>
      <c r="AU770" s="133"/>
      <c r="AV770" s="133"/>
      <c r="AW770" s="133"/>
      <c r="AX770" s="133"/>
      <c r="AY770" s="133"/>
      <c r="AZ770" s="133"/>
      <c r="BA770" s="133"/>
      <c r="BB770" s="133"/>
      <c r="BC770" s="132"/>
      <c r="BD770" s="132"/>
      <c r="BE770" s="132"/>
      <c r="BF770" s="132"/>
      <c r="BG770" s="132"/>
      <c r="BH770" s="132"/>
      <c r="BI770" s="132"/>
      <c r="BJ770" s="132"/>
      <c r="BK770" s="132"/>
      <c r="BL770" s="132"/>
      <c r="BM770" s="132"/>
      <c r="BN770" s="132"/>
      <c r="BO770" s="132"/>
      <c r="BP770" s="132"/>
      <c r="BQ770" s="132"/>
      <c r="BR770" s="132"/>
      <c r="BS770" s="132"/>
      <c r="BT770" s="132"/>
      <c r="BU770" s="132"/>
      <c r="BV770" s="132"/>
      <c r="BW770" s="132"/>
      <c r="BX770" s="132"/>
      <c r="BY770" s="132"/>
      <c r="BZ770" s="132"/>
      <c r="CA770" s="132"/>
      <c r="CB770" s="132"/>
      <c r="CC770" s="132"/>
      <c r="CD770" s="132"/>
      <c r="CE770" s="132"/>
      <c r="CF770" s="132"/>
    </row>
    <row r="771" spans="1:84" ht="15.75" customHeight="1">
      <c r="A771" s="134"/>
      <c r="B771" s="132"/>
      <c r="C771" s="132"/>
      <c r="D771" s="132"/>
      <c r="E771" s="132"/>
      <c r="F771" s="132"/>
      <c r="G771" s="133"/>
      <c r="H771" s="133"/>
      <c r="I771" s="133"/>
      <c r="J771" s="133"/>
      <c r="K771" s="133"/>
      <c r="L771" s="133"/>
      <c r="M771" s="133"/>
      <c r="N771" s="133"/>
      <c r="O771" s="133"/>
      <c r="P771" s="133"/>
      <c r="Q771" s="133"/>
      <c r="R771" s="133"/>
      <c r="S771" s="133"/>
      <c r="T771" s="133"/>
      <c r="U771" s="133"/>
      <c r="V771" s="133"/>
      <c r="W771" s="133"/>
      <c r="X771" s="133"/>
      <c r="Y771" s="133"/>
      <c r="Z771" s="133"/>
      <c r="AA771" s="133"/>
      <c r="AB771" s="133"/>
      <c r="AC771" s="133"/>
      <c r="AD771" s="133"/>
      <c r="AE771" s="133"/>
      <c r="AF771" s="133"/>
      <c r="AG771" s="133"/>
      <c r="AH771" s="133"/>
      <c r="AI771" s="133"/>
      <c r="AJ771" s="133"/>
      <c r="AK771" s="133"/>
      <c r="AL771" s="133"/>
      <c r="AM771" s="133"/>
      <c r="AN771" s="133"/>
      <c r="AO771" s="133"/>
      <c r="AP771" s="133"/>
      <c r="AQ771" s="133"/>
      <c r="AR771" s="133"/>
      <c r="AS771" s="133"/>
      <c r="AT771" s="133"/>
      <c r="AU771" s="133"/>
      <c r="AV771" s="133"/>
      <c r="AW771" s="133"/>
      <c r="AX771" s="133"/>
      <c r="AY771" s="133"/>
      <c r="AZ771" s="133"/>
      <c r="BA771" s="133"/>
      <c r="BB771" s="133"/>
      <c r="BC771" s="132"/>
      <c r="BD771" s="132"/>
      <c r="BE771" s="132"/>
      <c r="BF771" s="132"/>
      <c r="BG771" s="132"/>
      <c r="BH771" s="132"/>
      <c r="BI771" s="132"/>
      <c r="BJ771" s="132"/>
      <c r="BK771" s="132"/>
      <c r="BL771" s="132"/>
      <c r="BM771" s="132"/>
      <c r="BN771" s="132"/>
      <c r="BO771" s="132"/>
      <c r="BP771" s="132"/>
      <c r="BQ771" s="132"/>
      <c r="BR771" s="132"/>
      <c r="BS771" s="132"/>
      <c r="BT771" s="132"/>
      <c r="BU771" s="132"/>
      <c r="BV771" s="132"/>
      <c r="BW771" s="132"/>
      <c r="BX771" s="132"/>
      <c r="BY771" s="132"/>
      <c r="BZ771" s="132"/>
      <c r="CA771" s="132"/>
      <c r="CB771" s="132"/>
      <c r="CC771" s="132"/>
      <c r="CD771" s="132"/>
      <c r="CE771" s="132"/>
      <c r="CF771" s="132"/>
    </row>
    <row r="772" spans="1:84" ht="15.75" customHeight="1">
      <c r="A772" s="134"/>
      <c r="B772" s="132"/>
      <c r="C772" s="132"/>
      <c r="D772" s="132"/>
      <c r="E772" s="132"/>
      <c r="F772" s="132"/>
      <c r="G772" s="133"/>
      <c r="H772" s="133"/>
      <c r="I772" s="133"/>
      <c r="J772" s="133"/>
      <c r="K772" s="133"/>
      <c r="L772" s="133"/>
      <c r="M772" s="133"/>
      <c r="N772" s="133"/>
      <c r="O772" s="133"/>
      <c r="P772" s="133"/>
      <c r="Q772" s="133"/>
      <c r="R772" s="133"/>
      <c r="S772" s="133"/>
      <c r="T772" s="133"/>
      <c r="U772" s="133"/>
      <c r="V772" s="133"/>
      <c r="W772" s="133"/>
      <c r="X772" s="133"/>
      <c r="Y772" s="133"/>
      <c r="Z772" s="133"/>
      <c r="AA772" s="133"/>
      <c r="AB772" s="133"/>
      <c r="AC772" s="133"/>
      <c r="AD772" s="133"/>
      <c r="AE772" s="133"/>
      <c r="AF772" s="133"/>
      <c r="AG772" s="133"/>
      <c r="AH772" s="133"/>
      <c r="AI772" s="133"/>
      <c r="AJ772" s="133"/>
      <c r="AK772" s="133"/>
      <c r="AL772" s="133"/>
      <c r="AM772" s="133"/>
      <c r="AN772" s="133"/>
      <c r="AO772" s="133"/>
      <c r="AP772" s="133"/>
      <c r="AQ772" s="133"/>
      <c r="AR772" s="133"/>
      <c r="AS772" s="133"/>
      <c r="AT772" s="133"/>
      <c r="AU772" s="133"/>
      <c r="AV772" s="133"/>
      <c r="AW772" s="133"/>
      <c r="AX772" s="133"/>
      <c r="AY772" s="133"/>
      <c r="AZ772" s="133"/>
      <c r="BA772" s="133"/>
      <c r="BB772" s="133"/>
      <c r="BC772" s="132"/>
      <c r="BD772" s="132"/>
      <c r="BE772" s="132"/>
      <c r="BF772" s="132"/>
      <c r="BG772" s="132"/>
      <c r="BH772" s="132"/>
      <c r="BI772" s="132"/>
      <c r="BJ772" s="132"/>
      <c r="BK772" s="132"/>
      <c r="BL772" s="132"/>
      <c r="BM772" s="132"/>
      <c r="BN772" s="132"/>
      <c r="BO772" s="132"/>
      <c r="BP772" s="132"/>
      <c r="BQ772" s="132"/>
      <c r="BR772" s="132"/>
      <c r="BS772" s="132"/>
      <c r="BT772" s="132"/>
      <c r="BU772" s="132"/>
      <c r="BV772" s="132"/>
      <c r="BW772" s="132"/>
      <c r="BX772" s="132"/>
      <c r="BY772" s="132"/>
      <c r="BZ772" s="132"/>
      <c r="CA772" s="132"/>
      <c r="CB772" s="132"/>
      <c r="CC772" s="132"/>
      <c r="CD772" s="132"/>
      <c r="CE772" s="132"/>
      <c r="CF772" s="132"/>
    </row>
    <row r="773" spans="1:84" ht="15.75" customHeight="1">
      <c r="A773" s="134"/>
      <c r="B773" s="132"/>
      <c r="C773" s="132"/>
      <c r="D773" s="132"/>
      <c r="E773" s="132"/>
      <c r="F773" s="132"/>
      <c r="G773" s="133"/>
      <c r="H773" s="133"/>
      <c r="I773" s="133"/>
      <c r="J773" s="133"/>
      <c r="K773" s="133"/>
      <c r="L773" s="133"/>
      <c r="M773" s="133"/>
      <c r="N773" s="133"/>
      <c r="O773" s="133"/>
      <c r="P773" s="133"/>
      <c r="Q773" s="133"/>
      <c r="R773" s="133"/>
      <c r="S773" s="133"/>
      <c r="T773" s="133"/>
      <c r="U773" s="133"/>
      <c r="V773" s="133"/>
      <c r="W773" s="133"/>
      <c r="X773" s="133"/>
      <c r="Y773" s="133"/>
      <c r="Z773" s="133"/>
      <c r="AA773" s="133"/>
      <c r="AB773" s="133"/>
      <c r="AC773" s="133"/>
      <c r="AD773" s="133"/>
      <c r="AE773" s="133"/>
      <c r="AF773" s="133"/>
      <c r="AG773" s="133"/>
      <c r="AH773" s="133"/>
      <c r="AI773" s="133"/>
      <c r="AJ773" s="133"/>
      <c r="AK773" s="133"/>
      <c r="AL773" s="133"/>
      <c r="AM773" s="133"/>
      <c r="AN773" s="133"/>
      <c r="AO773" s="133"/>
      <c r="AP773" s="133"/>
      <c r="AQ773" s="133"/>
      <c r="AR773" s="133"/>
      <c r="AS773" s="133"/>
      <c r="AT773" s="133"/>
      <c r="AU773" s="133"/>
      <c r="AV773" s="133"/>
      <c r="AW773" s="133"/>
      <c r="AX773" s="133"/>
      <c r="AY773" s="133"/>
      <c r="AZ773" s="133"/>
      <c r="BA773" s="133"/>
      <c r="BB773" s="133"/>
      <c r="BC773" s="132"/>
      <c r="BD773" s="132"/>
      <c r="BE773" s="132"/>
      <c r="BF773" s="132"/>
      <c r="BG773" s="132"/>
      <c r="BH773" s="132"/>
      <c r="BI773" s="132"/>
      <c r="BJ773" s="132"/>
      <c r="BK773" s="132"/>
      <c r="BL773" s="132"/>
      <c r="BM773" s="132"/>
      <c r="BN773" s="132"/>
      <c r="BO773" s="132"/>
      <c r="BP773" s="132"/>
      <c r="BQ773" s="132"/>
      <c r="BR773" s="132"/>
      <c r="BS773" s="132"/>
      <c r="BT773" s="132"/>
      <c r="BU773" s="132"/>
      <c r="BV773" s="132"/>
      <c r="BW773" s="132"/>
      <c r="BX773" s="132"/>
      <c r="BY773" s="132"/>
      <c r="BZ773" s="132"/>
      <c r="CA773" s="132"/>
      <c r="CB773" s="132"/>
      <c r="CC773" s="132"/>
      <c r="CD773" s="132"/>
      <c r="CE773" s="132"/>
      <c r="CF773" s="132"/>
    </row>
    <row r="774" spans="1:84" ht="15.75" customHeight="1">
      <c r="A774" s="134"/>
      <c r="B774" s="132"/>
      <c r="C774" s="132"/>
      <c r="D774" s="132"/>
      <c r="E774" s="132"/>
      <c r="F774" s="132"/>
      <c r="G774" s="133"/>
      <c r="H774" s="133"/>
      <c r="I774" s="133"/>
      <c r="J774" s="133"/>
      <c r="K774" s="133"/>
      <c r="L774" s="133"/>
      <c r="M774" s="133"/>
      <c r="N774" s="133"/>
      <c r="O774" s="133"/>
      <c r="P774" s="133"/>
      <c r="Q774" s="133"/>
      <c r="R774" s="133"/>
      <c r="S774" s="133"/>
      <c r="T774" s="133"/>
      <c r="U774" s="133"/>
      <c r="V774" s="133"/>
      <c r="W774" s="133"/>
      <c r="X774" s="133"/>
      <c r="Y774" s="133"/>
      <c r="Z774" s="133"/>
      <c r="AA774" s="133"/>
      <c r="AB774" s="133"/>
      <c r="AC774" s="133"/>
      <c r="AD774" s="133"/>
      <c r="AE774" s="133"/>
      <c r="AF774" s="133"/>
      <c r="AG774" s="133"/>
      <c r="AH774" s="133"/>
      <c r="AI774" s="133"/>
      <c r="AJ774" s="133"/>
      <c r="AK774" s="133"/>
      <c r="AL774" s="133"/>
      <c r="AM774" s="133"/>
      <c r="AN774" s="133"/>
      <c r="AO774" s="133"/>
      <c r="AP774" s="133"/>
      <c r="AQ774" s="133"/>
      <c r="AR774" s="133"/>
      <c r="AS774" s="133"/>
      <c r="AT774" s="133"/>
      <c r="AU774" s="133"/>
      <c r="AV774" s="133"/>
      <c r="AW774" s="133"/>
      <c r="AX774" s="133"/>
      <c r="AY774" s="133"/>
      <c r="AZ774" s="133"/>
      <c r="BA774" s="133"/>
      <c r="BB774" s="133"/>
      <c r="BC774" s="132"/>
      <c r="BD774" s="132"/>
      <c r="BE774" s="132"/>
      <c r="BF774" s="132"/>
      <c r="BG774" s="132"/>
      <c r="BH774" s="132"/>
      <c r="BI774" s="132"/>
      <c r="BJ774" s="132"/>
      <c r="BK774" s="132"/>
      <c r="BL774" s="132"/>
      <c r="BM774" s="132"/>
      <c r="BN774" s="132"/>
      <c r="BO774" s="132"/>
      <c r="BP774" s="132"/>
      <c r="BQ774" s="132"/>
      <c r="BR774" s="132"/>
      <c r="BS774" s="132"/>
      <c r="BT774" s="132"/>
      <c r="BU774" s="132"/>
      <c r="BV774" s="132"/>
      <c r="BW774" s="132"/>
      <c r="BX774" s="132"/>
      <c r="BY774" s="132"/>
      <c r="BZ774" s="132"/>
      <c r="CA774" s="132"/>
      <c r="CB774" s="132"/>
      <c r="CC774" s="132"/>
      <c r="CD774" s="132"/>
      <c r="CE774" s="132"/>
      <c r="CF774" s="132"/>
    </row>
    <row r="775" spans="1:84" ht="15.75" customHeight="1">
      <c r="A775" s="134"/>
      <c r="B775" s="132"/>
      <c r="C775" s="132"/>
      <c r="D775" s="132"/>
      <c r="E775" s="132"/>
      <c r="F775" s="132"/>
      <c r="G775" s="133"/>
      <c r="H775" s="133"/>
      <c r="I775" s="133"/>
      <c r="J775" s="133"/>
      <c r="K775" s="133"/>
      <c r="L775" s="133"/>
      <c r="M775" s="133"/>
      <c r="N775" s="133"/>
      <c r="O775" s="133"/>
      <c r="P775" s="133"/>
      <c r="Q775" s="133"/>
      <c r="R775" s="133"/>
      <c r="S775" s="133"/>
      <c r="T775" s="133"/>
      <c r="U775" s="133"/>
      <c r="V775" s="133"/>
      <c r="W775" s="133"/>
      <c r="X775" s="133"/>
      <c r="Y775" s="133"/>
      <c r="Z775" s="133"/>
      <c r="AA775" s="133"/>
      <c r="AB775" s="133"/>
      <c r="AC775" s="133"/>
      <c r="AD775" s="133"/>
      <c r="AE775" s="133"/>
      <c r="AF775" s="133"/>
      <c r="AG775" s="133"/>
      <c r="AH775" s="133"/>
      <c r="AI775" s="133"/>
      <c r="AJ775" s="133"/>
      <c r="AK775" s="133"/>
      <c r="AL775" s="133"/>
      <c r="AM775" s="133"/>
      <c r="AN775" s="133"/>
      <c r="AO775" s="133"/>
      <c r="AP775" s="133"/>
      <c r="AQ775" s="133"/>
      <c r="AR775" s="133"/>
      <c r="AS775" s="133"/>
      <c r="AT775" s="133"/>
      <c r="AU775" s="133"/>
      <c r="AV775" s="133"/>
      <c r="AW775" s="133"/>
      <c r="AX775" s="133"/>
      <c r="AY775" s="133"/>
      <c r="AZ775" s="133"/>
      <c r="BA775" s="133"/>
      <c r="BB775" s="133"/>
      <c r="BC775" s="132"/>
      <c r="BD775" s="132"/>
      <c r="BE775" s="132"/>
      <c r="BF775" s="132"/>
      <c r="BG775" s="132"/>
      <c r="BH775" s="132"/>
      <c r="BI775" s="132"/>
      <c r="BJ775" s="132"/>
      <c r="BK775" s="132"/>
      <c r="BL775" s="132"/>
      <c r="BM775" s="132"/>
      <c r="BN775" s="132"/>
      <c r="BO775" s="132"/>
      <c r="BP775" s="132"/>
      <c r="BQ775" s="132"/>
      <c r="BR775" s="132"/>
      <c r="BS775" s="132"/>
      <c r="BT775" s="132"/>
      <c r="BU775" s="132"/>
      <c r="BV775" s="132"/>
      <c r="BW775" s="132"/>
      <c r="BX775" s="132"/>
      <c r="BY775" s="132"/>
      <c r="BZ775" s="132"/>
      <c r="CA775" s="132"/>
      <c r="CB775" s="132"/>
      <c r="CC775" s="132"/>
      <c r="CD775" s="132"/>
      <c r="CE775" s="132"/>
      <c r="CF775" s="132"/>
    </row>
    <row r="776" spans="1:84" ht="15.75" customHeight="1">
      <c r="A776" s="134"/>
      <c r="B776" s="132"/>
      <c r="C776" s="132"/>
      <c r="D776" s="132"/>
      <c r="E776" s="132"/>
      <c r="F776" s="132"/>
      <c r="G776" s="133"/>
      <c r="H776" s="133"/>
      <c r="I776" s="133"/>
      <c r="J776" s="133"/>
      <c r="K776" s="133"/>
      <c r="L776" s="133"/>
      <c r="M776" s="133"/>
      <c r="N776" s="133"/>
      <c r="O776" s="133"/>
      <c r="P776" s="133"/>
      <c r="Q776" s="133"/>
      <c r="R776" s="133"/>
      <c r="S776" s="133"/>
      <c r="T776" s="133"/>
      <c r="U776" s="133"/>
      <c r="V776" s="133"/>
      <c r="W776" s="133"/>
      <c r="X776" s="133"/>
      <c r="Y776" s="133"/>
      <c r="Z776" s="133"/>
      <c r="AA776" s="133"/>
      <c r="AB776" s="133"/>
      <c r="AC776" s="133"/>
      <c r="AD776" s="133"/>
      <c r="AE776" s="133"/>
      <c r="AF776" s="133"/>
      <c r="AG776" s="133"/>
      <c r="AH776" s="133"/>
      <c r="AI776" s="133"/>
      <c r="AJ776" s="133"/>
      <c r="AK776" s="133"/>
      <c r="AL776" s="133"/>
      <c r="AM776" s="133"/>
      <c r="AN776" s="133"/>
      <c r="AO776" s="133"/>
      <c r="AP776" s="133"/>
      <c r="AQ776" s="133"/>
      <c r="AR776" s="133"/>
      <c r="AS776" s="133"/>
      <c r="AT776" s="133"/>
      <c r="AU776" s="133"/>
      <c r="AV776" s="133"/>
      <c r="AW776" s="133"/>
      <c r="AX776" s="133"/>
      <c r="AY776" s="133"/>
      <c r="AZ776" s="133"/>
      <c r="BA776" s="133"/>
      <c r="BB776" s="133"/>
      <c r="BC776" s="132"/>
      <c r="BD776" s="132"/>
      <c r="BE776" s="132"/>
      <c r="BF776" s="132"/>
      <c r="BG776" s="132"/>
      <c r="BH776" s="132"/>
      <c r="BI776" s="132"/>
      <c r="BJ776" s="132"/>
      <c r="BK776" s="132"/>
      <c r="BL776" s="132"/>
      <c r="BM776" s="132"/>
      <c r="BN776" s="132"/>
      <c r="BO776" s="132"/>
      <c r="BP776" s="132"/>
      <c r="BQ776" s="132"/>
      <c r="BR776" s="132"/>
      <c r="BS776" s="132"/>
      <c r="BT776" s="132"/>
      <c r="BU776" s="132"/>
      <c r="BV776" s="132"/>
      <c r="BW776" s="132"/>
      <c r="BX776" s="132"/>
      <c r="BY776" s="132"/>
      <c r="BZ776" s="132"/>
      <c r="CA776" s="132"/>
      <c r="CB776" s="132"/>
      <c r="CC776" s="132"/>
      <c r="CD776" s="132"/>
      <c r="CE776" s="132"/>
      <c r="CF776" s="132"/>
    </row>
    <row r="777" spans="1:84" ht="15.75" customHeight="1">
      <c r="A777" s="134"/>
      <c r="B777" s="132"/>
      <c r="C777" s="132"/>
      <c r="D777" s="132"/>
      <c r="E777" s="132"/>
      <c r="F777" s="132"/>
      <c r="G777" s="133"/>
      <c r="H777" s="133"/>
      <c r="I777" s="133"/>
      <c r="J777" s="133"/>
      <c r="K777" s="133"/>
      <c r="L777" s="133"/>
      <c r="M777" s="133"/>
      <c r="N777" s="133"/>
      <c r="O777" s="133"/>
      <c r="P777" s="133"/>
      <c r="Q777" s="133"/>
      <c r="R777" s="133"/>
      <c r="S777" s="133"/>
      <c r="T777" s="133"/>
      <c r="U777" s="133"/>
      <c r="V777" s="133"/>
      <c r="W777" s="133"/>
      <c r="X777" s="133"/>
      <c r="Y777" s="133"/>
      <c r="Z777" s="133"/>
      <c r="AA777" s="133"/>
      <c r="AB777" s="133"/>
      <c r="AC777" s="133"/>
      <c r="AD777" s="133"/>
      <c r="AE777" s="133"/>
      <c r="AF777" s="133"/>
      <c r="AG777" s="133"/>
      <c r="AH777" s="133"/>
      <c r="AI777" s="133"/>
      <c r="AJ777" s="133"/>
      <c r="AK777" s="133"/>
      <c r="AL777" s="133"/>
      <c r="AM777" s="133"/>
      <c r="AN777" s="133"/>
      <c r="AO777" s="133"/>
      <c r="AP777" s="133"/>
      <c r="AQ777" s="133"/>
      <c r="AR777" s="133"/>
      <c r="AS777" s="133"/>
      <c r="AT777" s="133"/>
      <c r="AU777" s="133"/>
      <c r="AV777" s="133"/>
      <c r="AW777" s="133"/>
      <c r="AX777" s="133"/>
      <c r="AY777" s="133"/>
      <c r="AZ777" s="133"/>
      <c r="BA777" s="133"/>
      <c r="BB777" s="133"/>
      <c r="BC777" s="132"/>
      <c r="BD777" s="132"/>
      <c r="BE777" s="132"/>
      <c r="BF777" s="132"/>
      <c r="BG777" s="132"/>
      <c r="BH777" s="132"/>
      <c r="BI777" s="132"/>
      <c r="BJ777" s="132"/>
      <c r="BK777" s="132"/>
      <c r="BL777" s="132"/>
      <c r="BM777" s="132"/>
      <c r="BN777" s="132"/>
      <c r="BO777" s="132"/>
      <c r="BP777" s="132"/>
      <c r="BQ777" s="132"/>
      <c r="BR777" s="132"/>
      <c r="BS777" s="132"/>
      <c r="BT777" s="132"/>
      <c r="BU777" s="132"/>
      <c r="BV777" s="132"/>
      <c r="BW777" s="132"/>
      <c r="BX777" s="132"/>
      <c r="BY777" s="132"/>
      <c r="BZ777" s="132"/>
      <c r="CA777" s="132"/>
      <c r="CB777" s="132"/>
      <c r="CC777" s="132"/>
      <c r="CD777" s="132"/>
      <c r="CE777" s="132"/>
      <c r="CF777" s="132"/>
    </row>
    <row r="778" spans="1:84" ht="15.75" customHeight="1">
      <c r="A778" s="134"/>
      <c r="B778" s="132"/>
      <c r="C778" s="132"/>
      <c r="D778" s="132"/>
      <c r="E778" s="132"/>
      <c r="F778" s="132"/>
      <c r="G778" s="133"/>
      <c r="H778" s="133"/>
      <c r="I778" s="133"/>
      <c r="J778" s="133"/>
      <c r="K778" s="133"/>
      <c r="L778" s="133"/>
      <c r="M778" s="133"/>
      <c r="N778" s="133"/>
      <c r="O778" s="133"/>
      <c r="P778" s="133"/>
      <c r="Q778" s="133"/>
      <c r="R778" s="133"/>
      <c r="S778" s="133"/>
      <c r="T778" s="133"/>
      <c r="U778" s="133"/>
      <c r="V778" s="133"/>
      <c r="W778" s="133"/>
      <c r="X778" s="133"/>
      <c r="Y778" s="133"/>
      <c r="Z778" s="133"/>
      <c r="AA778" s="133"/>
      <c r="AB778" s="133"/>
      <c r="AC778" s="133"/>
      <c r="AD778" s="133"/>
      <c r="AE778" s="133"/>
      <c r="AF778" s="133"/>
      <c r="AG778" s="133"/>
      <c r="AH778" s="133"/>
      <c r="AI778" s="133"/>
      <c r="AJ778" s="133"/>
      <c r="AK778" s="133"/>
      <c r="AL778" s="133"/>
      <c r="AM778" s="133"/>
      <c r="AN778" s="133"/>
      <c r="AO778" s="133"/>
      <c r="AP778" s="133"/>
      <c r="AQ778" s="133"/>
      <c r="AR778" s="133"/>
      <c r="AS778" s="133"/>
      <c r="AT778" s="133"/>
      <c r="AU778" s="133"/>
      <c r="AV778" s="133"/>
      <c r="AW778" s="133"/>
      <c r="AX778" s="133"/>
      <c r="AY778" s="133"/>
      <c r="AZ778" s="133"/>
      <c r="BA778" s="133"/>
      <c r="BB778" s="133"/>
      <c r="BC778" s="132"/>
      <c r="BD778" s="132"/>
      <c r="BE778" s="132"/>
      <c r="BF778" s="132"/>
      <c r="BG778" s="132"/>
      <c r="BH778" s="132"/>
      <c r="BI778" s="132"/>
      <c r="BJ778" s="132"/>
      <c r="BK778" s="132"/>
      <c r="BL778" s="132"/>
      <c r="BM778" s="132"/>
      <c r="BN778" s="132"/>
      <c r="BO778" s="132"/>
      <c r="BP778" s="132"/>
      <c r="BQ778" s="132"/>
      <c r="BR778" s="132"/>
      <c r="BS778" s="132"/>
      <c r="BT778" s="132"/>
      <c r="BU778" s="132"/>
      <c r="BV778" s="132"/>
      <c r="BW778" s="132"/>
      <c r="BX778" s="132"/>
      <c r="BY778" s="132"/>
      <c r="BZ778" s="132"/>
      <c r="CA778" s="132"/>
      <c r="CB778" s="132"/>
      <c r="CC778" s="132"/>
      <c r="CD778" s="132"/>
      <c r="CE778" s="132"/>
      <c r="CF778" s="132"/>
    </row>
    <row r="779" spans="1:84" ht="15.75" customHeight="1">
      <c r="A779" s="134"/>
      <c r="B779" s="132"/>
      <c r="C779" s="132"/>
      <c r="D779" s="132"/>
      <c r="E779" s="132"/>
      <c r="F779" s="132"/>
      <c r="G779" s="133"/>
      <c r="H779" s="133"/>
      <c r="I779" s="133"/>
      <c r="J779" s="133"/>
      <c r="K779" s="133"/>
      <c r="L779" s="133"/>
      <c r="M779" s="133"/>
      <c r="N779" s="133"/>
      <c r="O779" s="133"/>
      <c r="P779" s="133"/>
      <c r="Q779" s="133"/>
      <c r="R779" s="133"/>
      <c r="S779" s="133"/>
      <c r="T779" s="133"/>
      <c r="U779" s="133"/>
      <c r="V779" s="133"/>
      <c r="W779" s="133"/>
      <c r="X779" s="133"/>
      <c r="Y779" s="133"/>
      <c r="Z779" s="133"/>
      <c r="AA779" s="133"/>
      <c r="AB779" s="133"/>
      <c r="AC779" s="133"/>
      <c r="AD779" s="133"/>
      <c r="AE779" s="133"/>
      <c r="AF779" s="133"/>
      <c r="AG779" s="133"/>
      <c r="AH779" s="133"/>
      <c r="AI779" s="133"/>
      <c r="AJ779" s="133"/>
      <c r="AK779" s="133"/>
      <c r="AL779" s="133"/>
      <c r="AM779" s="133"/>
      <c r="AN779" s="133"/>
      <c r="AO779" s="133"/>
      <c r="AP779" s="133"/>
      <c r="AQ779" s="133"/>
      <c r="AR779" s="133"/>
      <c r="AS779" s="133"/>
      <c r="AT779" s="133"/>
      <c r="AU779" s="133"/>
      <c r="AV779" s="133"/>
      <c r="AW779" s="133"/>
      <c r="AX779" s="133"/>
      <c r="AY779" s="133"/>
      <c r="AZ779" s="133"/>
      <c r="BA779" s="133"/>
      <c r="BB779" s="133"/>
      <c r="BC779" s="132"/>
      <c r="BD779" s="132"/>
      <c r="BE779" s="132"/>
      <c r="BF779" s="132"/>
      <c r="BG779" s="132"/>
      <c r="BH779" s="132"/>
      <c r="BI779" s="132"/>
      <c r="BJ779" s="132"/>
      <c r="BK779" s="132"/>
      <c r="BL779" s="132"/>
      <c r="BM779" s="132"/>
      <c r="BN779" s="132"/>
      <c r="BO779" s="132"/>
      <c r="BP779" s="132"/>
      <c r="BQ779" s="132"/>
      <c r="BR779" s="132"/>
      <c r="BS779" s="132"/>
      <c r="BT779" s="132"/>
      <c r="BU779" s="132"/>
      <c r="BV779" s="132"/>
      <c r="BW779" s="132"/>
      <c r="BX779" s="132"/>
      <c r="BY779" s="132"/>
      <c r="BZ779" s="132"/>
      <c r="CA779" s="132"/>
      <c r="CB779" s="132"/>
      <c r="CC779" s="132"/>
      <c r="CD779" s="132"/>
      <c r="CE779" s="132"/>
      <c r="CF779" s="132"/>
    </row>
    <row r="780" spans="1:84" ht="15.75" customHeight="1">
      <c r="A780" s="134"/>
      <c r="B780" s="132"/>
      <c r="C780" s="132"/>
      <c r="D780" s="132"/>
      <c r="E780" s="132"/>
      <c r="F780" s="132"/>
      <c r="G780" s="133"/>
      <c r="H780" s="133"/>
      <c r="I780" s="133"/>
      <c r="J780" s="133"/>
      <c r="K780" s="133"/>
      <c r="L780" s="133"/>
      <c r="M780" s="133"/>
      <c r="N780" s="133"/>
      <c r="O780" s="133"/>
      <c r="P780" s="133"/>
      <c r="Q780" s="133"/>
      <c r="R780" s="133"/>
      <c r="S780" s="133"/>
      <c r="T780" s="133"/>
      <c r="U780" s="133"/>
      <c r="V780" s="133"/>
      <c r="W780" s="133"/>
      <c r="X780" s="133"/>
      <c r="Y780" s="133"/>
      <c r="Z780" s="133"/>
      <c r="AA780" s="133"/>
      <c r="AB780" s="133"/>
      <c r="AC780" s="133"/>
      <c r="AD780" s="133"/>
      <c r="AE780" s="133"/>
      <c r="AF780" s="133"/>
      <c r="AG780" s="133"/>
      <c r="AH780" s="133"/>
      <c r="AI780" s="133"/>
      <c r="AJ780" s="133"/>
      <c r="AK780" s="133"/>
      <c r="AL780" s="133"/>
      <c r="AM780" s="133"/>
      <c r="AN780" s="133"/>
      <c r="AO780" s="133"/>
      <c r="AP780" s="133"/>
      <c r="AQ780" s="133"/>
      <c r="AR780" s="133"/>
      <c r="AS780" s="133"/>
      <c r="AT780" s="133"/>
      <c r="AU780" s="133"/>
      <c r="AV780" s="133"/>
      <c r="AW780" s="133"/>
      <c r="AX780" s="133"/>
      <c r="AY780" s="133"/>
      <c r="AZ780" s="133"/>
      <c r="BA780" s="133"/>
      <c r="BB780" s="133"/>
      <c r="BC780" s="132"/>
      <c r="BD780" s="132"/>
      <c r="BE780" s="132"/>
      <c r="BF780" s="132"/>
      <c r="BG780" s="132"/>
      <c r="BH780" s="132"/>
      <c r="BI780" s="132"/>
      <c r="BJ780" s="132"/>
      <c r="BK780" s="132"/>
      <c r="BL780" s="132"/>
      <c r="BM780" s="132"/>
      <c r="BN780" s="132"/>
      <c r="BO780" s="132"/>
      <c r="BP780" s="132"/>
      <c r="BQ780" s="132"/>
      <c r="BR780" s="132"/>
      <c r="BS780" s="132"/>
      <c r="BT780" s="132"/>
      <c r="BU780" s="132"/>
      <c r="BV780" s="132"/>
      <c r="BW780" s="132"/>
      <c r="BX780" s="132"/>
      <c r="BY780" s="132"/>
      <c r="BZ780" s="132"/>
      <c r="CA780" s="132"/>
      <c r="CB780" s="132"/>
      <c r="CC780" s="132"/>
      <c r="CD780" s="132"/>
      <c r="CE780" s="132"/>
      <c r="CF780" s="132"/>
    </row>
    <row r="781" spans="1:84" ht="15.75" customHeight="1">
      <c r="A781" s="134"/>
      <c r="B781" s="132"/>
      <c r="C781" s="132"/>
      <c r="D781" s="132"/>
      <c r="E781" s="132"/>
      <c r="F781" s="132"/>
      <c r="G781" s="133"/>
      <c r="H781" s="133"/>
      <c r="I781" s="133"/>
      <c r="J781" s="133"/>
      <c r="K781" s="133"/>
      <c r="L781" s="133"/>
      <c r="M781" s="133"/>
      <c r="N781" s="133"/>
      <c r="O781" s="133"/>
      <c r="P781" s="133"/>
      <c r="Q781" s="133"/>
      <c r="R781" s="133"/>
      <c r="S781" s="133"/>
      <c r="T781" s="133"/>
      <c r="U781" s="133"/>
      <c r="V781" s="133"/>
      <c r="W781" s="133"/>
      <c r="X781" s="133"/>
      <c r="Y781" s="133"/>
      <c r="Z781" s="133"/>
      <c r="AA781" s="133"/>
      <c r="AB781" s="133"/>
      <c r="AC781" s="133"/>
      <c r="AD781" s="133"/>
      <c r="AE781" s="133"/>
      <c r="AF781" s="133"/>
      <c r="AG781" s="133"/>
      <c r="AH781" s="133"/>
      <c r="AI781" s="133"/>
      <c r="AJ781" s="133"/>
      <c r="AK781" s="133"/>
      <c r="AL781" s="133"/>
      <c r="AM781" s="133"/>
      <c r="AN781" s="133"/>
      <c r="AO781" s="133"/>
      <c r="AP781" s="133"/>
      <c r="AQ781" s="133"/>
      <c r="AR781" s="133"/>
      <c r="AS781" s="133"/>
      <c r="AT781" s="133"/>
      <c r="AU781" s="133"/>
      <c r="AV781" s="133"/>
      <c r="AW781" s="133"/>
      <c r="AX781" s="133"/>
      <c r="AY781" s="133"/>
      <c r="AZ781" s="133"/>
      <c r="BA781" s="133"/>
      <c r="BB781" s="133"/>
      <c r="BC781" s="132"/>
      <c r="BD781" s="132"/>
      <c r="BE781" s="132"/>
      <c r="BF781" s="132"/>
      <c r="BG781" s="132"/>
      <c r="BH781" s="132"/>
      <c r="BI781" s="132"/>
      <c r="BJ781" s="132"/>
      <c r="BK781" s="132"/>
      <c r="BL781" s="132"/>
      <c r="BM781" s="132"/>
      <c r="BN781" s="132"/>
      <c r="BO781" s="132"/>
      <c r="BP781" s="132"/>
      <c r="BQ781" s="132"/>
      <c r="BR781" s="132"/>
      <c r="BS781" s="132"/>
      <c r="BT781" s="132"/>
      <c r="BU781" s="132"/>
      <c r="BV781" s="132"/>
      <c r="BW781" s="132"/>
      <c r="BX781" s="132"/>
      <c r="BY781" s="132"/>
      <c r="BZ781" s="132"/>
      <c r="CA781" s="132"/>
      <c r="CB781" s="132"/>
      <c r="CC781" s="132"/>
      <c r="CD781" s="132"/>
      <c r="CE781" s="132"/>
      <c r="CF781" s="132"/>
    </row>
    <row r="782" spans="1:84" ht="15.75" customHeight="1">
      <c r="A782" s="134"/>
      <c r="B782" s="132"/>
      <c r="C782" s="132"/>
      <c r="D782" s="132"/>
      <c r="E782" s="132"/>
      <c r="F782" s="132"/>
      <c r="G782" s="133"/>
      <c r="H782" s="133"/>
      <c r="I782" s="133"/>
      <c r="J782" s="133"/>
      <c r="K782" s="133"/>
      <c r="L782" s="133"/>
      <c r="M782" s="133"/>
      <c r="N782" s="133"/>
      <c r="O782" s="133"/>
      <c r="P782" s="133"/>
      <c r="Q782" s="133"/>
      <c r="R782" s="133"/>
      <c r="S782" s="133"/>
      <c r="T782" s="133"/>
      <c r="U782" s="133"/>
      <c r="V782" s="133"/>
      <c r="W782" s="133"/>
      <c r="X782" s="133"/>
      <c r="Y782" s="133"/>
      <c r="Z782" s="133"/>
      <c r="AA782" s="133"/>
      <c r="AB782" s="133"/>
      <c r="AC782" s="133"/>
      <c r="AD782" s="133"/>
      <c r="AE782" s="133"/>
      <c r="AF782" s="133"/>
      <c r="AG782" s="133"/>
      <c r="AH782" s="133"/>
      <c r="AI782" s="133"/>
      <c r="AJ782" s="133"/>
      <c r="AK782" s="133"/>
      <c r="AL782" s="133"/>
      <c r="AM782" s="133"/>
      <c r="AN782" s="133"/>
      <c r="AO782" s="133"/>
      <c r="AP782" s="133"/>
      <c r="AQ782" s="133"/>
      <c r="AR782" s="133"/>
      <c r="AS782" s="133"/>
      <c r="AT782" s="133"/>
      <c r="AU782" s="133"/>
      <c r="AV782" s="133"/>
      <c r="AW782" s="133"/>
      <c r="AX782" s="133"/>
      <c r="AY782" s="133"/>
      <c r="AZ782" s="133"/>
      <c r="BA782" s="133"/>
      <c r="BB782" s="133"/>
      <c r="BC782" s="132"/>
      <c r="BD782" s="132"/>
      <c r="BE782" s="132"/>
      <c r="BF782" s="132"/>
      <c r="BG782" s="132"/>
      <c r="BH782" s="132"/>
      <c r="BI782" s="132"/>
      <c r="BJ782" s="132"/>
      <c r="BK782" s="132"/>
      <c r="BL782" s="132"/>
      <c r="BM782" s="132"/>
      <c r="BN782" s="132"/>
      <c r="BO782" s="132"/>
      <c r="BP782" s="132"/>
      <c r="BQ782" s="132"/>
      <c r="BR782" s="132"/>
      <c r="BS782" s="132"/>
      <c r="BT782" s="132"/>
      <c r="BU782" s="132"/>
      <c r="BV782" s="132"/>
      <c r="BW782" s="132"/>
      <c r="BX782" s="132"/>
      <c r="BY782" s="132"/>
      <c r="BZ782" s="132"/>
      <c r="CA782" s="132"/>
      <c r="CB782" s="132"/>
      <c r="CC782" s="132"/>
      <c r="CD782" s="132"/>
      <c r="CE782" s="132"/>
      <c r="CF782" s="132"/>
    </row>
    <row r="783" spans="1:84" ht="15.75" customHeight="1">
      <c r="A783" s="134"/>
      <c r="B783" s="132"/>
      <c r="C783" s="132"/>
      <c r="D783" s="132"/>
      <c r="E783" s="132"/>
      <c r="F783" s="132"/>
      <c r="G783" s="133"/>
      <c r="H783" s="133"/>
      <c r="I783" s="133"/>
      <c r="J783" s="133"/>
      <c r="K783" s="133"/>
      <c r="L783" s="133"/>
      <c r="M783" s="133"/>
      <c r="N783" s="133"/>
      <c r="O783" s="133"/>
      <c r="P783" s="133"/>
      <c r="Q783" s="133"/>
      <c r="R783" s="133"/>
      <c r="S783" s="133"/>
      <c r="T783" s="133"/>
      <c r="U783" s="133"/>
      <c r="V783" s="133"/>
      <c r="W783" s="133"/>
      <c r="X783" s="133"/>
      <c r="Y783" s="133"/>
      <c r="Z783" s="133"/>
      <c r="AA783" s="133"/>
      <c r="AB783" s="133"/>
      <c r="AC783" s="133"/>
      <c r="AD783" s="133"/>
      <c r="AE783" s="133"/>
      <c r="AF783" s="133"/>
      <c r="AG783" s="133"/>
      <c r="AH783" s="133"/>
      <c r="AI783" s="133"/>
      <c r="AJ783" s="133"/>
      <c r="AK783" s="133"/>
      <c r="AL783" s="133"/>
      <c r="AM783" s="133"/>
      <c r="AN783" s="133"/>
      <c r="AO783" s="133"/>
      <c r="AP783" s="133"/>
      <c r="AQ783" s="133"/>
      <c r="AR783" s="133"/>
      <c r="AS783" s="133"/>
      <c r="AT783" s="133"/>
      <c r="AU783" s="133"/>
      <c r="AV783" s="133"/>
      <c r="AW783" s="133"/>
      <c r="AX783" s="133"/>
      <c r="AY783" s="133"/>
      <c r="AZ783" s="133"/>
      <c r="BA783" s="133"/>
      <c r="BB783" s="133"/>
      <c r="BC783" s="132"/>
      <c r="BD783" s="132"/>
      <c r="BE783" s="132"/>
      <c r="BF783" s="132"/>
      <c r="BG783" s="132"/>
      <c r="BH783" s="132"/>
      <c r="BI783" s="132"/>
      <c r="BJ783" s="132"/>
      <c r="BK783" s="132"/>
      <c r="BL783" s="132"/>
      <c r="BM783" s="132"/>
      <c r="BN783" s="132"/>
      <c r="BO783" s="132"/>
      <c r="BP783" s="132"/>
      <c r="BQ783" s="132"/>
      <c r="BR783" s="132"/>
      <c r="BS783" s="132"/>
      <c r="BT783" s="132"/>
      <c r="BU783" s="132"/>
      <c r="BV783" s="132"/>
      <c r="BW783" s="132"/>
      <c r="BX783" s="132"/>
      <c r="BY783" s="132"/>
      <c r="BZ783" s="132"/>
      <c r="CA783" s="132"/>
      <c r="CB783" s="132"/>
      <c r="CC783" s="132"/>
      <c r="CD783" s="132"/>
      <c r="CE783" s="132"/>
      <c r="CF783" s="132"/>
    </row>
    <row r="784" spans="1:84" ht="15.75" customHeight="1">
      <c r="A784" s="134"/>
      <c r="B784" s="132"/>
      <c r="C784" s="132"/>
      <c r="D784" s="132"/>
      <c r="E784" s="132"/>
      <c r="F784" s="132"/>
      <c r="G784" s="133"/>
      <c r="H784" s="133"/>
      <c r="I784" s="133"/>
      <c r="J784" s="133"/>
      <c r="K784" s="133"/>
      <c r="L784" s="133"/>
      <c r="M784" s="133"/>
      <c r="N784" s="133"/>
      <c r="O784" s="133"/>
      <c r="P784" s="133"/>
      <c r="Q784" s="133"/>
      <c r="R784" s="133"/>
      <c r="S784" s="133"/>
      <c r="T784" s="133"/>
      <c r="U784" s="133"/>
      <c r="V784" s="133"/>
      <c r="W784" s="133"/>
      <c r="X784" s="133"/>
      <c r="Y784" s="133"/>
      <c r="Z784" s="133"/>
      <c r="AA784" s="133"/>
      <c r="AB784" s="133"/>
      <c r="AC784" s="133"/>
      <c r="AD784" s="133"/>
      <c r="AE784" s="133"/>
      <c r="AF784" s="133"/>
      <c r="AG784" s="133"/>
      <c r="AH784" s="133"/>
      <c r="AI784" s="133"/>
      <c r="AJ784" s="133"/>
      <c r="AK784" s="133"/>
      <c r="AL784" s="133"/>
      <c r="AM784" s="133"/>
      <c r="AN784" s="133"/>
      <c r="AO784" s="133"/>
      <c r="AP784" s="133"/>
      <c r="AQ784" s="133"/>
      <c r="AR784" s="133"/>
      <c r="AS784" s="133"/>
      <c r="AT784" s="133"/>
      <c r="AU784" s="133"/>
      <c r="AV784" s="133"/>
      <c r="AW784" s="133"/>
      <c r="AX784" s="133"/>
      <c r="AY784" s="133"/>
      <c r="AZ784" s="133"/>
      <c r="BA784" s="133"/>
      <c r="BB784" s="133"/>
      <c r="BC784" s="132"/>
      <c r="BD784" s="132"/>
      <c r="BE784" s="132"/>
      <c r="BF784" s="132"/>
      <c r="BG784" s="132"/>
      <c r="BH784" s="132"/>
      <c r="BI784" s="132"/>
      <c r="BJ784" s="132"/>
      <c r="BK784" s="132"/>
      <c r="BL784" s="132"/>
      <c r="BM784" s="132"/>
      <c r="BN784" s="132"/>
      <c r="BO784" s="132"/>
      <c r="BP784" s="132"/>
      <c r="BQ784" s="132"/>
      <c r="BR784" s="132"/>
      <c r="BS784" s="132"/>
      <c r="BT784" s="132"/>
      <c r="BU784" s="132"/>
      <c r="BV784" s="132"/>
      <c r="BW784" s="132"/>
      <c r="BX784" s="132"/>
      <c r="BY784" s="132"/>
      <c r="BZ784" s="132"/>
      <c r="CA784" s="132"/>
      <c r="CB784" s="132"/>
      <c r="CC784" s="132"/>
      <c r="CD784" s="132"/>
      <c r="CE784" s="132"/>
      <c r="CF784" s="132"/>
    </row>
    <row r="785" spans="1:84" ht="15.75" customHeight="1">
      <c r="A785" s="134"/>
      <c r="B785" s="132"/>
      <c r="C785" s="132"/>
      <c r="D785" s="132"/>
      <c r="E785" s="132"/>
      <c r="F785" s="132"/>
      <c r="G785" s="133"/>
      <c r="H785" s="133"/>
      <c r="I785" s="133"/>
      <c r="J785" s="133"/>
      <c r="K785" s="133"/>
      <c r="L785" s="133"/>
      <c r="M785" s="133"/>
      <c r="N785" s="133"/>
      <c r="O785" s="133"/>
      <c r="P785" s="133"/>
      <c r="Q785" s="133"/>
      <c r="R785" s="133"/>
      <c r="S785" s="133"/>
      <c r="T785" s="133"/>
      <c r="U785" s="133"/>
      <c r="V785" s="133"/>
      <c r="W785" s="133"/>
      <c r="X785" s="133"/>
      <c r="Y785" s="133"/>
      <c r="Z785" s="133"/>
      <c r="AA785" s="133"/>
      <c r="AB785" s="133"/>
      <c r="AC785" s="133"/>
      <c r="AD785" s="133"/>
      <c r="AE785" s="133"/>
      <c r="AF785" s="133"/>
      <c r="AG785" s="133"/>
      <c r="AH785" s="133"/>
      <c r="AI785" s="133"/>
      <c r="AJ785" s="133"/>
      <c r="AK785" s="133"/>
      <c r="AL785" s="133"/>
      <c r="AM785" s="133"/>
      <c r="AN785" s="133"/>
      <c r="AO785" s="133"/>
      <c r="AP785" s="133"/>
      <c r="AQ785" s="133"/>
      <c r="AR785" s="133"/>
      <c r="AS785" s="133"/>
      <c r="AT785" s="133"/>
      <c r="AU785" s="133"/>
      <c r="AV785" s="133"/>
      <c r="AW785" s="133"/>
      <c r="AX785" s="133"/>
      <c r="AY785" s="133"/>
      <c r="AZ785" s="133"/>
      <c r="BA785" s="133"/>
      <c r="BB785" s="133"/>
      <c r="BC785" s="132"/>
      <c r="BD785" s="132"/>
      <c r="BE785" s="132"/>
      <c r="BF785" s="132"/>
      <c r="BG785" s="132"/>
      <c r="BH785" s="132"/>
      <c r="BI785" s="132"/>
      <c r="BJ785" s="132"/>
      <c r="BK785" s="132"/>
      <c r="BL785" s="132"/>
      <c r="BM785" s="132"/>
      <c r="BN785" s="132"/>
      <c r="BO785" s="132"/>
      <c r="BP785" s="132"/>
      <c r="BQ785" s="132"/>
      <c r="BR785" s="132"/>
      <c r="BS785" s="132"/>
      <c r="BT785" s="132"/>
      <c r="BU785" s="132"/>
      <c r="BV785" s="132"/>
      <c r="BW785" s="132"/>
      <c r="BX785" s="132"/>
      <c r="BY785" s="132"/>
      <c r="BZ785" s="132"/>
      <c r="CA785" s="132"/>
      <c r="CB785" s="132"/>
      <c r="CC785" s="132"/>
      <c r="CD785" s="132"/>
      <c r="CE785" s="132"/>
      <c r="CF785" s="132"/>
    </row>
    <row r="786" spans="1:84" ht="15.75" customHeight="1">
      <c r="A786" s="134"/>
      <c r="B786" s="132"/>
      <c r="C786" s="132"/>
      <c r="D786" s="132"/>
      <c r="E786" s="132"/>
      <c r="F786" s="132"/>
      <c r="G786" s="133"/>
      <c r="H786" s="133"/>
      <c r="I786" s="133"/>
      <c r="J786" s="133"/>
      <c r="K786" s="133"/>
      <c r="L786" s="133"/>
      <c r="M786" s="133"/>
      <c r="N786" s="133"/>
      <c r="O786" s="133"/>
      <c r="P786" s="133"/>
      <c r="Q786" s="133"/>
      <c r="R786" s="133"/>
      <c r="S786" s="133"/>
      <c r="T786" s="133"/>
      <c r="U786" s="133"/>
      <c r="V786" s="133"/>
      <c r="W786" s="133"/>
      <c r="X786" s="133"/>
      <c r="Y786" s="133"/>
      <c r="Z786" s="133"/>
      <c r="AA786" s="133"/>
      <c r="AB786" s="133"/>
      <c r="AC786" s="133"/>
      <c r="AD786" s="133"/>
      <c r="AE786" s="133"/>
      <c r="AF786" s="133"/>
      <c r="AG786" s="133"/>
      <c r="AH786" s="133"/>
      <c r="AI786" s="133"/>
      <c r="AJ786" s="133"/>
      <c r="AK786" s="133"/>
      <c r="AL786" s="133"/>
      <c r="AM786" s="133"/>
      <c r="AN786" s="133"/>
      <c r="AO786" s="133"/>
      <c r="AP786" s="133"/>
      <c r="AQ786" s="133"/>
      <c r="AR786" s="133"/>
      <c r="AS786" s="133"/>
      <c r="AT786" s="133"/>
      <c r="AU786" s="133"/>
      <c r="AV786" s="133"/>
      <c r="AW786" s="133"/>
      <c r="AX786" s="133"/>
      <c r="AY786" s="133"/>
      <c r="AZ786" s="133"/>
      <c r="BA786" s="133"/>
      <c r="BB786" s="133"/>
      <c r="BC786" s="132"/>
      <c r="BD786" s="132"/>
      <c r="BE786" s="132"/>
      <c r="BF786" s="132"/>
      <c r="BG786" s="132"/>
      <c r="BH786" s="132"/>
      <c r="BI786" s="132"/>
      <c r="BJ786" s="132"/>
      <c r="BK786" s="132"/>
      <c r="BL786" s="132"/>
      <c r="BM786" s="132"/>
      <c r="BN786" s="132"/>
      <c r="BO786" s="132"/>
      <c r="BP786" s="132"/>
      <c r="BQ786" s="132"/>
      <c r="BR786" s="132"/>
      <c r="BS786" s="132"/>
      <c r="BT786" s="132"/>
      <c r="BU786" s="132"/>
      <c r="BV786" s="132"/>
      <c r="BW786" s="132"/>
      <c r="BX786" s="132"/>
      <c r="BY786" s="132"/>
      <c r="BZ786" s="132"/>
      <c r="CA786" s="132"/>
      <c r="CB786" s="132"/>
      <c r="CC786" s="132"/>
      <c r="CD786" s="132"/>
      <c r="CE786" s="132"/>
      <c r="CF786" s="132"/>
    </row>
    <row r="787" spans="1:84" ht="15.75" customHeight="1">
      <c r="A787" s="134"/>
      <c r="B787" s="132"/>
      <c r="C787" s="132"/>
      <c r="D787" s="132"/>
      <c r="E787" s="132"/>
      <c r="F787" s="132"/>
      <c r="G787" s="133"/>
      <c r="H787" s="133"/>
      <c r="I787" s="133"/>
      <c r="J787" s="133"/>
      <c r="K787" s="133"/>
      <c r="L787" s="133"/>
      <c r="M787" s="133"/>
      <c r="N787" s="133"/>
      <c r="O787" s="133"/>
      <c r="P787" s="133"/>
      <c r="Q787" s="133"/>
      <c r="R787" s="133"/>
      <c r="S787" s="133"/>
      <c r="T787" s="133"/>
      <c r="U787" s="133"/>
      <c r="V787" s="133"/>
      <c r="W787" s="133"/>
      <c r="X787" s="133"/>
      <c r="Y787" s="133"/>
      <c r="Z787" s="133"/>
      <c r="AA787" s="133"/>
      <c r="AB787" s="133"/>
      <c r="AC787" s="133"/>
      <c r="AD787" s="133"/>
      <c r="AE787" s="133"/>
      <c r="AF787" s="133"/>
      <c r="AG787" s="133"/>
      <c r="AH787" s="133"/>
      <c r="AI787" s="133"/>
      <c r="AJ787" s="133"/>
      <c r="AK787" s="133"/>
      <c r="AL787" s="133"/>
      <c r="AM787" s="133"/>
      <c r="AN787" s="133"/>
      <c r="AO787" s="133"/>
      <c r="AP787" s="133"/>
      <c r="AQ787" s="133"/>
      <c r="AR787" s="133"/>
      <c r="AS787" s="133"/>
      <c r="AT787" s="133"/>
      <c r="AU787" s="133"/>
      <c r="AV787" s="133"/>
      <c r="AW787" s="133"/>
      <c r="AX787" s="133"/>
      <c r="AY787" s="133"/>
      <c r="AZ787" s="133"/>
      <c r="BA787" s="133"/>
      <c r="BB787" s="133"/>
      <c r="BC787" s="132"/>
      <c r="BD787" s="132"/>
      <c r="BE787" s="132"/>
      <c r="BF787" s="132"/>
      <c r="BG787" s="132"/>
      <c r="BH787" s="132"/>
      <c r="BI787" s="132"/>
      <c r="BJ787" s="132"/>
      <c r="BK787" s="132"/>
      <c r="BL787" s="132"/>
      <c r="BM787" s="132"/>
      <c r="BN787" s="132"/>
      <c r="BO787" s="132"/>
      <c r="BP787" s="132"/>
      <c r="BQ787" s="132"/>
      <c r="BR787" s="132"/>
      <c r="BS787" s="132"/>
      <c r="BT787" s="132"/>
      <c r="BU787" s="132"/>
      <c r="BV787" s="132"/>
      <c r="BW787" s="132"/>
      <c r="BX787" s="132"/>
      <c r="BY787" s="132"/>
      <c r="BZ787" s="132"/>
      <c r="CA787" s="132"/>
      <c r="CB787" s="132"/>
      <c r="CC787" s="132"/>
      <c r="CD787" s="132"/>
      <c r="CE787" s="132"/>
      <c r="CF787" s="132"/>
    </row>
    <row r="788" spans="1:84" ht="15.75" customHeight="1">
      <c r="A788" s="134"/>
      <c r="B788" s="132"/>
      <c r="C788" s="132"/>
      <c r="D788" s="132"/>
      <c r="E788" s="132"/>
      <c r="F788" s="132"/>
      <c r="G788" s="133"/>
      <c r="H788" s="133"/>
      <c r="I788" s="133"/>
      <c r="J788" s="133"/>
      <c r="K788" s="133"/>
      <c r="L788" s="133"/>
      <c r="M788" s="133"/>
      <c r="N788" s="133"/>
      <c r="O788" s="133"/>
      <c r="P788" s="133"/>
      <c r="Q788" s="133"/>
      <c r="R788" s="133"/>
      <c r="S788" s="133"/>
      <c r="T788" s="133"/>
      <c r="U788" s="133"/>
      <c r="V788" s="133"/>
      <c r="W788" s="133"/>
      <c r="X788" s="133"/>
      <c r="Y788" s="133"/>
      <c r="Z788" s="133"/>
      <c r="AA788" s="133"/>
      <c r="AB788" s="133"/>
      <c r="AC788" s="133"/>
      <c r="AD788" s="133"/>
      <c r="AE788" s="133"/>
      <c r="AF788" s="133"/>
      <c r="AG788" s="133"/>
      <c r="AH788" s="133"/>
      <c r="AI788" s="133"/>
      <c r="AJ788" s="133"/>
      <c r="AK788" s="133"/>
      <c r="AL788" s="133"/>
      <c r="AM788" s="133"/>
      <c r="AN788" s="133"/>
      <c r="AO788" s="133"/>
      <c r="AP788" s="133"/>
      <c r="AQ788" s="133"/>
      <c r="AR788" s="133"/>
      <c r="AS788" s="133"/>
      <c r="AT788" s="133"/>
      <c r="AU788" s="133"/>
      <c r="AV788" s="133"/>
      <c r="AW788" s="133"/>
      <c r="AX788" s="133"/>
      <c r="AY788" s="133"/>
      <c r="AZ788" s="133"/>
      <c r="BA788" s="133"/>
      <c r="BB788" s="133"/>
      <c r="BC788" s="132"/>
      <c r="BD788" s="132"/>
      <c r="BE788" s="132"/>
      <c r="BF788" s="132"/>
      <c r="BG788" s="132"/>
      <c r="BH788" s="132"/>
      <c r="BI788" s="132"/>
      <c r="BJ788" s="132"/>
      <c r="BK788" s="132"/>
      <c r="BL788" s="132"/>
      <c r="BM788" s="132"/>
      <c r="BN788" s="132"/>
      <c r="BO788" s="132"/>
      <c r="BP788" s="132"/>
      <c r="BQ788" s="132"/>
      <c r="BR788" s="132"/>
      <c r="BS788" s="132"/>
      <c r="BT788" s="132"/>
      <c r="BU788" s="132"/>
      <c r="BV788" s="132"/>
      <c r="BW788" s="132"/>
      <c r="BX788" s="132"/>
      <c r="BY788" s="132"/>
      <c r="BZ788" s="132"/>
      <c r="CA788" s="132"/>
      <c r="CB788" s="132"/>
      <c r="CC788" s="132"/>
      <c r="CD788" s="132"/>
      <c r="CE788" s="132"/>
      <c r="CF788" s="132"/>
    </row>
    <row r="789" spans="1:84" ht="15.75" customHeight="1">
      <c r="A789" s="134"/>
      <c r="B789" s="132"/>
      <c r="C789" s="132"/>
      <c r="D789" s="132"/>
      <c r="E789" s="132"/>
      <c r="F789" s="132"/>
      <c r="G789" s="133"/>
      <c r="H789" s="133"/>
      <c r="I789" s="133"/>
      <c r="J789" s="133"/>
      <c r="K789" s="133"/>
      <c r="L789" s="133"/>
      <c r="M789" s="133"/>
      <c r="N789" s="133"/>
      <c r="O789" s="133"/>
      <c r="P789" s="133"/>
      <c r="Q789" s="133"/>
      <c r="R789" s="133"/>
      <c r="S789" s="133"/>
      <c r="T789" s="133"/>
      <c r="U789" s="133"/>
      <c r="V789" s="133"/>
      <c r="W789" s="133"/>
      <c r="X789" s="133"/>
      <c r="Y789" s="133"/>
      <c r="Z789" s="133"/>
      <c r="AA789" s="133"/>
      <c r="AB789" s="133"/>
      <c r="AC789" s="133"/>
      <c r="AD789" s="133"/>
      <c r="AE789" s="133"/>
      <c r="AF789" s="133"/>
      <c r="AG789" s="133"/>
      <c r="AH789" s="133"/>
      <c r="AI789" s="133"/>
      <c r="AJ789" s="133"/>
      <c r="AK789" s="133"/>
      <c r="AL789" s="133"/>
      <c r="AM789" s="133"/>
      <c r="AN789" s="133"/>
      <c r="AO789" s="133"/>
      <c r="AP789" s="133"/>
      <c r="AQ789" s="133"/>
      <c r="AR789" s="133"/>
      <c r="AS789" s="133"/>
      <c r="AT789" s="133"/>
      <c r="AU789" s="133"/>
      <c r="AV789" s="133"/>
      <c r="AW789" s="133"/>
      <c r="AX789" s="133"/>
      <c r="AY789" s="133"/>
      <c r="AZ789" s="133"/>
      <c r="BA789" s="133"/>
      <c r="BB789" s="133"/>
      <c r="BC789" s="132"/>
      <c r="BD789" s="132"/>
      <c r="BE789" s="132"/>
      <c r="BF789" s="132"/>
      <c r="BG789" s="132"/>
      <c r="BH789" s="132"/>
      <c r="BI789" s="132"/>
      <c r="BJ789" s="132"/>
      <c r="BK789" s="132"/>
      <c r="BL789" s="132"/>
      <c r="BM789" s="132"/>
      <c r="BN789" s="132"/>
      <c r="BO789" s="132"/>
      <c r="BP789" s="132"/>
      <c r="BQ789" s="132"/>
      <c r="BR789" s="132"/>
      <c r="BS789" s="132"/>
      <c r="BT789" s="132"/>
      <c r="BU789" s="132"/>
      <c r="BV789" s="132"/>
      <c r="BW789" s="132"/>
      <c r="BX789" s="132"/>
      <c r="BY789" s="132"/>
      <c r="BZ789" s="132"/>
      <c r="CA789" s="132"/>
      <c r="CB789" s="132"/>
      <c r="CC789" s="132"/>
      <c r="CD789" s="132"/>
      <c r="CE789" s="132"/>
      <c r="CF789" s="132"/>
    </row>
    <row r="790" spans="1:84" ht="15.75" customHeight="1">
      <c r="A790" s="134"/>
      <c r="B790" s="132"/>
      <c r="C790" s="132"/>
      <c r="D790" s="132"/>
      <c r="E790" s="132"/>
      <c r="F790" s="132"/>
      <c r="G790" s="133"/>
      <c r="H790" s="133"/>
      <c r="I790" s="133"/>
      <c r="J790" s="133"/>
      <c r="K790" s="133"/>
      <c r="L790" s="133"/>
      <c r="M790" s="133"/>
      <c r="N790" s="133"/>
      <c r="O790" s="133"/>
      <c r="P790" s="133"/>
      <c r="Q790" s="133"/>
      <c r="R790" s="133"/>
      <c r="S790" s="133"/>
      <c r="T790" s="133"/>
      <c r="U790" s="133"/>
      <c r="V790" s="133"/>
      <c r="W790" s="133"/>
      <c r="X790" s="133"/>
      <c r="Y790" s="133"/>
      <c r="Z790" s="133"/>
      <c r="AA790" s="133"/>
      <c r="AB790" s="133"/>
      <c r="AC790" s="133"/>
      <c r="AD790" s="133"/>
      <c r="AE790" s="133"/>
      <c r="AF790" s="133"/>
      <c r="AG790" s="133"/>
      <c r="AH790" s="133"/>
      <c r="AI790" s="133"/>
      <c r="AJ790" s="133"/>
      <c r="AK790" s="133"/>
      <c r="AL790" s="133"/>
      <c r="AM790" s="133"/>
      <c r="AN790" s="133"/>
      <c r="AO790" s="133"/>
      <c r="AP790" s="133"/>
      <c r="AQ790" s="133"/>
      <c r="AR790" s="133"/>
      <c r="AS790" s="133"/>
      <c r="AT790" s="133"/>
      <c r="AU790" s="133"/>
      <c r="AV790" s="133"/>
      <c r="AW790" s="133"/>
      <c r="AX790" s="133"/>
      <c r="AY790" s="133"/>
      <c r="AZ790" s="133"/>
      <c r="BA790" s="133"/>
      <c r="BB790" s="133"/>
      <c r="BC790" s="132"/>
      <c r="BD790" s="132"/>
      <c r="BE790" s="132"/>
      <c r="BF790" s="132"/>
      <c r="BG790" s="132"/>
      <c r="BH790" s="132"/>
      <c r="BI790" s="132"/>
      <c r="BJ790" s="132"/>
      <c r="BK790" s="132"/>
      <c r="BL790" s="132"/>
      <c r="BM790" s="132"/>
      <c r="BN790" s="132"/>
      <c r="BO790" s="132"/>
      <c r="BP790" s="132"/>
      <c r="BQ790" s="132"/>
      <c r="BR790" s="132"/>
      <c r="BS790" s="132"/>
      <c r="BT790" s="132"/>
      <c r="BU790" s="132"/>
      <c r="BV790" s="132"/>
      <c r="BW790" s="132"/>
      <c r="BX790" s="132"/>
      <c r="BY790" s="132"/>
      <c r="BZ790" s="132"/>
      <c r="CA790" s="132"/>
      <c r="CB790" s="132"/>
      <c r="CC790" s="132"/>
      <c r="CD790" s="132"/>
      <c r="CE790" s="132"/>
      <c r="CF790" s="132"/>
    </row>
    <row r="791" spans="1:84" ht="15.75" customHeight="1">
      <c r="A791" s="134"/>
      <c r="B791" s="132"/>
      <c r="C791" s="132"/>
      <c r="D791" s="132"/>
      <c r="E791" s="132"/>
      <c r="F791" s="132"/>
      <c r="G791" s="133"/>
      <c r="H791" s="133"/>
      <c r="I791" s="133"/>
      <c r="J791" s="133"/>
      <c r="K791" s="133"/>
      <c r="L791" s="133"/>
      <c r="M791" s="133"/>
      <c r="N791" s="133"/>
      <c r="O791" s="133"/>
      <c r="P791" s="133"/>
      <c r="Q791" s="133"/>
      <c r="R791" s="133"/>
      <c r="S791" s="133"/>
      <c r="T791" s="133"/>
      <c r="U791" s="133"/>
      <c r="V791" s="133"/>
      <c r="W791" s="133"/>
      <c r="X791" s="133"/>
      <c r="Y791" s="133"/>
      <c r="Z791" s="133"/>
      <c r="AA791" s="133"/>
      <c r="AB791" s="133"/>
      <c r="AC791" s="133"/>
      <c r="AD791" s="133"/>
      <c r="AE791" s="133"/>
      <c r="AF791" s="133"/>
      <c r="AG791" s="133"/>
      <c r="AH791" s="133"/>
      <c r="AI791" s="133"/>
      <c r="AJ791" s="133"/>
      <c r="AK791" s="133"/>
      <c r="AL791" s="133"/>
      <c r="AM791" s="133"/>
      <c r="AN791" s="133"/>
      <c r="AO791" s="133"/>
      <c r="AP791" s="133"/>
      <c r="AQ791" s="133"/>
      <c r="AR791" s="133"/>
      <c r="AS791" s="133"/>
      <c r="AT791" s="133"/>
      <c r="AU791" s="133"/>
      <c r="AV791" s="133"/>
      <c r="AW791" s="133"/>
      <c r="AX791" s="133"/>
      <c r="AY791" s="133"/>
      <c r="AZ791" s="133"/>
      <c r="BA791" s="133"/>
      <c r="BB791" s="133"/>
      <c r="BC791" s="132"/>
      <c r="BD791" s="132"/>
      <c r="BE791" s="132"/>
      <c r="BF791" s="132"/>
      <c r="BG791" s="132"/>
      <c r="BH791" s="132"/>
      <c r="BI791" s="132"/>
      <c r="BJ791" s="132"/>
      <c r="BK791" s="132"/>
      <c r="BL791" s="132"/>
      <c r="BM791" s="132"/>
      <c r="BN791" s="132"/>
      <c r="BO791" s="132"/>
      <c r="BP791" s="132"/>
      <c r="BQ791" s="132"/>
      <c r="BR791" s="132"/>
      <c r="BS791" s="132"/>
      <c r="BT791" s="132"/>
      <c r="BU791" s="132"/>
      <c r="BV791" s="132"/>
      <c r="BW791" s="132"/>
      <c r="BX791" s="132"/>
      <c r="BY791" s="132"/>
      <c r="BZ791" s="132"/>
      <c r="CA791" s="132"/>
      <c r="CB791" s="132"/>
      <c r="CC791" s="132"/>
      <c r="CD791" s="132"/>
      <c r="CE791" s="132"/>
      <c r="CF791" s="132"/>
    </row>
    <row r="792" spans="1:84" ht="15.75" customHeight="1">
      <c r="A792" s="134"/>
      <c r="B792" s="132"/>
      <c r="C792" s="132"/>
      <c r="D792" s="132"/>
      <c r="E792" s="132"/>
      <c r="F792" s="132"/>
      <c r="G792" s="133"/>
      <c r="H792" s="133"/>
      <c r="I792" s="133"/>
      <c r="J792" s="133"/>
      <c r="K792" s="133"/>
      <c r="L792" s="133"/>
      <c r="M792" s="133"/>
      <c r="N792" s="133"/>
      <c r="O792" s="133"/>
      <c r="P792" s="133"/>
      <c r="Q792" s="133"/>
      <c r="R792" s="133"/>
      <c r="S792" s="133"/>
      <c r="T792" s="133"/>
      <c r="U792" s="133"/>
      <c r="V792" s="133"/>
      <c r="W792" s="133"/>
      <c r="X792" s="133"/>
      <c r="Y792" s="133"/>
      <c r="Z792" s="133"/>
      <c r="AA792" s="133"/>
      <c r="AB792" s="133"/>
      <c r="AC792" s="133"/>
      <c r="AD792" s="133"/>
      <c r="AE792" s="133"/>
      <c r="AF792" s="133"/>
      <c r="AG792" s="133"/>
      <c r="AH792" s="133"/>
      <c r="AI792" s="133"/>
      <c r="AJ792" s="133"/>
      <c r="AK792" s="133"/>
      <c r="AL792" s="133"/>
      <c r="AM792" s="133"/>
      <c r="AN792" s="133"/>
      <c r="AO792" s="133"/>
      <c r="AP792" s="133"/>
      <c r="AQ792" s="133"/>
      <c r="AR792" s="133"/>
      <c r="AS792" s="133"/>
      <c r="AT792" s="133"/>
      <c r="AU792" s="133"/>
      <c r="AV792" s="133"/>
      <c r="AW792" s="133"/>
      <c r="AX792" s="133"/>
      <c r="AY792" s="133"/>
      <c r="AZ792" s="133"/>
      <c r="BA792" s="133"/>
      <c r="BB792" s="133"/>
      <c r="BC792" s="132"/>
      <c r="BD792" s="132"/>
      <c r="BE792" s="132"/>
      <c r="BF792" s="132"/>
      <c r="BG792" s="132"/>
      <c r="BH792" s="132"/>
      <c r="BI792" s="132"/>
      <c r="BJ792" s="132"/>
      <c r="BK792" s="132"/>
      <c r="BL792" s="132"/>
      <c r="BM792" s="132"/>
      <c r="BN792" s="132"/>
      <c r="BO792" s="132"/>
      <c r="BP792" s="132"/>
      <c r="BQ792" s="132"/>
      <c r="BR792" s="132"/>
      <c r="BS792" s="132"/>
      <c r="BT792" s="132"/>
      <c r="BU792" s="132"/>
      <c r="BV792" s="132"/>
      <c r="BW792" s="132"/>
      <c r="BX792" s="132"/>
      <c r="BY792" s="132"/>
      <c r="BZ792" s="132"/>
      <c r="CA792" s="132"/>
      <c r="CB792" s="132"/>
      <c r="CC792" s="132"/>
      <c r="CD792" s="132"/>
      <c r="CE792" s="132"/>
      <c r="CF792" s="132"/>
    </row>
    <row r="793" spans="1:84" ht="15.75" customHeight="1">
      <c r="A793" s="134"/>
      <c r="B793" s="132"/>
      <c r="C793" s="132"/>
      <c r="D793" s="132"/>
      <c r="E793" s="132"/>
      <c r="F793" s="132"/>
      <c r="G793" s="133"/>
      <c r="H793" s="133"/>
      <c r="I793" s="133"/>
      <c r="J793" s="133"/>
      <c r="K793" s="133"/>
      <c r="L793" s="133"/>
      <c r="M793" s="133"/>
      <c r="N793" s="133"/>
      <c r="O793" s="133"/>
      <c r="P793" s="133"/>
      <c r="Q793" s="133"/>
      <c r="R793" s="133"/>
      <c r="S793" s="133"/>
      <c r="T793" s="133"/>
      <c r="U793" s="133"/>
      <c r="V793" s="133"/>
      <c r="W793" s="133"/>
      <c r="X793" s="133"/>
      <c r="Y793" s="133"/>
      <c r="Z793" s="133"/>
      <c r="AA793" s="133"/>
      <c r="AB793" s="133"/>
      <c r="AC793" s="133"/>
      <c r="AD793" s="133"/>
      <c r="AE793" s="133"/>
      <c r="AF793" s="133"/>
      <c r="AG793" s="133"/>
      <c r="AH793" s="133"/>
      <c r="AI793" s="133"/>
      <c r="AJ793" s="133"/>
      <c r="AK793" s="133"/>
      <c r="AL793" s="133"/>
      <c r="AM793" s="133"/>
      <c r="AN793" s="133"/>
      <c r="AO793" s="133"/>
      <c r="AP793" s="133"/>
      <c r="AQ793" s="133"/>
      <c r="AR793" s="133"/>
      <c r="AS793" s="133"/>
      <c r="AT793" s="133"/>
      <c r="AU793" s="133"/>
      <c r="AV793" s="133"/>
      <c r="AW793" s="133"/>
      <c r="AX793" s="133"/>
      <c r="AY793" s="133"/>
      <c r="AZ793" s="133"/>
      <c r="BA793" s="133"/>
      <c r="BB793" s="133"/>
      <c r="BC793" s="132"/>
      <c r="BD793" s="132"/>
      <c r="BE793" s="132"/>
      <c r="BF793" s="132"/>
      <c r="BG793" s="132"/>
      <c r="BH793" s="132"/>
      <c r="BI793" s="132"/>
      <c r="BJ793" s="132"/>
      <c r="BK793" s="132"/>
      <c r="BL793" s="132"/>
      <c r="BM793" s="132"/>
      <c r="BN793" s="132"/>
      <c r="BO793" s="132"/>
      <c r="BP793" s="132"/>
      <c r="BQ793" s="132"/>
      <c r="BR793" s="132"/>
      <c r="BS793" s="132"/>
      <c r="BT793" s="132"/>
      <c r="BU793" s="132"/>
      <c r="BV793" s="132"/>
      <c r="BW793" s="132"/>
      <c r="BX793" s="132"/>
      <c r="BY793" s="132"/>
      <c r="BZ793" s="132"/>
      <c r="CA793" s="132"/>
      <c r="CB793" s="132"/>
      <c r="CC793" s="132"/>
      <c r="CD793" s="132"/>
      <c r="CE793" s="132"/>
      <c r="CF793" s="132"/>
    </row>
    <row r="794" spans="1:84" ht="15.75" customHeight="1">
      <c r="A794" s="134"/>
      <c r="B794" s="132"/>
      <c r="C794" s="132"/>
      <c r="D794" s="132"/>
      <c r="E794" s="132"/>
      <c r="F794" s="132"/>
      <c r="G794" s="133"/>
      <c r="H794" s="133"/>
      <c r="I794" s="133"/>
      <c r="J794" s="133"/>
      <c r="K794" s="133"/>
      <c r="L794" s="133"/>
      <c r="M794" s="133"/>
      <c r="N794" s="133"/>
      <c r="O794" s="133"/>
      <c r="P794" s="133"/>
      <c r="Q794" s="133"/>
      <c r="R794" s="133"/>
      <c r="S794" s="133"/>
      <c r="T794" s="133"/>
      <c r="U794" s="133"/>
      <c r="V794" s="133"/>
      <c r="W794" s="133"/>
      <c r="X794" s="133"/>
      <c r="Y794" s="133"/>
      <c r="Z794" s="133"/>
      <c r="AA794" s="133"/>
      <c r="AB794" s="133"/>
      <c r="AC794" s="133"/>
      <c r="AD794" s="133"/>
      <c r="AE794" s="133"/>
      <c r="AF794" s="133"/>
      <c r="AG794" s="133"/>
      <c r="AH794" s="133"/>
      <c r="AI794" s="133"/>
      <c r="AJ794" s="133"/>
      <c r="AK794" s="133"/>
      <c r="AL794" s="133"/>
      <c r="AM794" s="133"/>
      <c r="AN794" s="133"/>
      <c r="AO794" s="133"/>
      <c r="AP794" s="133"/>
      <c r="AQ794" s="133"/>
      <c r="AR794" s="133"/>
      <c r="AS794" s="133"/>
      <c r="AT794" s="133"/>
      <c r="AU794" s="133"/>
      <c r="AV794" s="133"/>
      <c r="AW794" s="133"/>
      <c r="AX794" s="133"/>
      <c r="AY794" s="133"/>
      <c r="AZ794" s="133"/>
      <c r="BA794" s="133"/>
      <c r="BB794" s="133"/>
      <c r="BC794" s="132"/>
      <c r="BD794" s="132"/>
      <c r="BE794" s="132"/>
      <c r="BF794" s="132"/>
      <c r="BG794" s="132"/>
      <c r="BH794" s="132"/>
      <c r="BI794" s="132"/>
      <c r="BJ794" s="132"/>
      <c r="BK794" s="132"/>
      <c r="BL794" s="132"/>
      <c r="BM794" s="132"/>
      <c r="BN794" s="132"/>
      <c r="BO794" s="132"/>
      <c r="BP794" s="132"/>
      <c r="BQ794" s="132"/>
      <c r="BR794" s="132"/>
      <c r="BS794" s="132"/>
      <c r="BT794" s="132"/>
      <c r="BU794" s="132"/>
      <c r="BV794" s="132"/>
      <c r="BW794" s="132"/>
      <c r="BX794" s="132"/>
      <c r="BY794" s="132"/>
      <c r="BZ794" s="132"/>
      <c r="CA794" s="132"/>
      <c r="CB794" s="132"/>
      <c r="CC794" s="132"/>
      <c r="CD794" s="132"/>
      <c r="CE794" s="132"/>
      <c r="CF794" s="132"/>
    </row>
    <row r="795" spans="1:84" ht="15.75" customHeight="1">
      <c r="A795" s="134"/>
      <c r="B795" s="132"/>
      <c r="C795" s="132"/>
      <c r="D795" s="132"/>
      <c r="E795" s="132"/>
      <c r="F795" s="132"/>
      <c r="G795" s="133"/>
      <c r="H795" s="133"/>
      <c r="I795" s="133"/>
      <c r="J795" s="133"/>
      <c r="K795" s="133"/>
      <c r="L795" s="133"/>
      <c r="M795" s="133"/>
      <c r="N795" s="133"/>
      <c r="O795" s="133"/>
      <c r="P795" s="133"/>
      <c r="Q795" s="133"/>
      <c r="R795" s="133"/>
      <c r="S795" s="133"/>
      <c r="T795" s="133"/>
      <c r="U795" s="133"/>
      <c r="V795" s="133"/>
      <c r="W795" s="133"/>
      <c r="X795" s="133"/>
      <c r="Y795" s="133"/>
      <c r="Z795" s="133"/>
      <c r="AA795" s="133"/>
      <c r="AB795" s="133"/>
      <c r="AC795" s="133"/>
      <c r="AD795" s="133"/>
      <c r="AE795" s="133"/>
      <c r="AF795" s="133"/>
      <c r="AG795" s="133"/>
      <c r="AH795" s="133"/>
      <c r="AI795" s="133"/>
      <c r="AJ795" s="133"/>
      <c r="AK795" s="133"/>
      <c r="AL795" s="133"/>
      <c r="AM795" s="133"/>
      <c r="AN795" s="133"/>
      <c r="AO795" s="133"/>
      <c r="AP795" s="133"/>
      <c r="AQ795" s="133"/>
      <c r="AR795" s="133"/>
      <c r="AS795" s="133"/>
      <c r="AT795" s="133"/>
      <c r="AU795" s="133"/>
      <c r="AV795" s="133"/>
      <c r="AW795" s="133"/>
      <c r="AX795" s="133"/>
      <c r="AY795" s="133"/>
      <c r="AZ795" s="133"/>
      <c r="BA795" s="133"/>
      <c r="BB795" s="133"/>
      <c r="BC795" s="132"/>
      <c r="BD795" s="132"/>
      <c r="BE795" s="132"/>
      <c r="BF795" s="132"/>
      <c r="BG795" s="132"/>
      <c r="BH795" s="132"/>
      <c r="BI795" s="132"/>
      <c r="BJ795" s="132"/>
      <c r="BK795" s="132"/>
      <c r="BL795" s="132"/>
      <c r="BM795" s="132"/>
      <c r="BN795" s="132"/>
      <c r="BO795" s="132"/>
      <c r="BP795" s="132"/>
      <c r="BQ795" s="132"/>
      <c r="BR795" s="132"/>
      <c r="BS795" s="132"/>
      <c r="BT795" s="132"/>
      <c r="BU795" s="132"/>
      <c r="BV795" s="132"/>
      <c r="BW795" s="132"/>
      <c r="BX795" s="132"/>
      <c r="BY795" s="132"/>
      <c r="BZ795" s="132"/>
      <c r="CA795" s="132"/>
      <c r="CB795" s="132"/>
      <c r="CC795" s="132"/>
      <c r="CD795" s="132"/>
      <c r="CE795" s="132"/>
      <c r="CF795" s="132"/>
    </row>
    <row r="796" spans="1:84" ht="15.75" customHeight="1">
      <c r="A796" s="134"/>
      <c r="B796" s="132"/>
      <c r="C796" s="132"/>
      <c r="D796" s="132"/>
      <c r="E796" s="132"/>
      <c r="F796" s="132"/>
      <c r="G796" s="133"/>
      <c r="H796" s="133"/>
      <c r="I796" s="133"/>
      <c r="J796" s="133"/>
      <c r="K796" s="133"/>
      <c r="L796" s="133"/>
      <c r="M796" s="133"/>
      <c r="N796" s="133"/>
      <c r="O796" s="133"/>
      <c r="P796" s="133"/>
      <c r="Q796" s="133"/>
      <c r="R796" s="133"/>
      <c r="S796" s="133"/>
      <c r="T796" s="133"/>
      <c r="U796" s="133"/>
      <c r="V796" s="133"/>
      <c r="W796" s="133"/>
      <c r="X796" s="133"/>
      <c r="Y796" s="133"/>
      <c r="Z796" s="133"/>
      <c r="AA796" s="133"/>
      <c r="AB796" s="133"/>
      <c r="AC796" s="133"/>
      <c r="AD796" s="133"/>
      <c r="AE796" s="133"/>
      <c r="AF796" s="133"/>
      <c r="AG796" s="133"/>
      <c r="AH796" s="133"/>
      <c r="AI796" s="133"/>
      <c r="AJ796" s="133"/>
      <c r="AK796" s="133"/>
      <c r="AL796" s="133"/>
      <c r="AM796" s="133"/>
      <c r="AN796" s="133"/>
      <c r="AO796" s="133"/>
      <c r="AP796" s="133"/>
      <c r="AQ796" s="133"/>
      <c r="AR796" s="133"/>
      <c r="AS796" s="133"/>
      <c r="AT796" s="133"/>
      <c r="AU796" s="133"/>
      <c r="AV796" s="133"/>
      <c r="AW796" s="133"/>
      <c r="AX796" s="133"/>
      <c r="AY796" s="133"/>
      <c r="AZ796" s="133"/>
      <c r="BA796" s="133"/>
      <c r="BB796" s="133"/>
      <c r="BC796" s="132"/>
      <c r="BD796" s="132"/>
      <c r="BE796" s="132"/>
      <c r="BF796" s="132"/>
      <c r="BG796" s="132"/>
      <c r="BH796" s="132"/>
      <c r="BI796" s="132"/>
      <c r="BJ796" s="132"/>
      <c r="BK796" s="132"/>
      <c r="BL796" s="132"/>
      <c r="BM796" s="132"/>
      <c r="BN796" s="132"/>
      <c r="BO796" s="132"/>
      <c r="BP796" s="132"/>
      <c r="BQ796" s="132"/>
      <c r="BR796" s="132"/>
      <c r="BS796" s="132"/>
      <c r="BT796" s="132"/>
      <c r="BU796" s="132"/>
      <c r="BV796" s="132"/>
      <c r="BW796" s="132"/>
      <c r="BX796" s="132"/>
      <c r="BY796" s="132"/>
      <c r="BZ796" s="132"/>
      <c r="CA796" s="132"/>
      <c r="CB796" s="132"/>
      <c r="CC796" s="132"/>
      <c r="CD796" s="132"/>
      <c r="CE796" s="132"/>
      <c r="CF796" s="132"/>
    </row>
    <row r="797" spans="1:84" ht="15.75" customHeight="1">
      <c r="A797" s="134"/>
      <c r="B797" s="132"/>
      <c r="C797" s="132"/>
      <c r="D797" s="132"/>
      <c r="E797" s="132"/>
      <c r="F797" s="132"/>
      <c r="G797" s="133"/>
      <c r="H797" s="133"/>
      <c r="I797" s="133"/>
      <c r="J797" s="133"/>
      <c r="K797" s="133"/>
      <c r="L797" s="133"/>
      <c r="M797" s="133"/>
      <c r="N797" s="133"/>
      <c r="O797" s="133"/>
      <c r="P797" s="133"/>
      <c r="Q797" s="133"/>
      <c r="R797" s="133"/>
      <c r="S797" s="133"/>
      <c r="T797" s="133"/>
      <c r="U797" s="133"/>
      <c r="V797" s="133"/>
      <c r="W797" s="133"/>
      <c r="X797" s="133"/>
      <c r="Y797" s="133"/>
      <c r="Z797" s="133"/>
      <c r="AA797" s="133"/>
      <c r="AB797" s="133"/>
      <c r="AC797" s="133"/>
      <c r="AD797" s="133"/>
      <c r="AE797" s="133"/>
      <c r="AF797" s="133"/>
      <c r="AG797" s="133"/>
      <c r="AH797" s="133"/>
      <c r="AI797" s="133"/>
      <c r="AJ797" s="133"/>
      <c r="AK797" s="133"/>
      <c r="AL797" s="133"/>
      <c r="AM797" s="133"/>
      <c r="AN797" s="133"/>
      <c r="AO797" s="133"/>
      <c r="AP797" s="133"/>
      <c r="AQ797" s="133"/>
      <c r="AR797" s="133"/>
      <c r="AS797" s="133"/>
      <c r="AT797" s="133"/>
      <c r="AU797" s="133"/>
      <c r="AV797" s="133"/>
      <c r="AW797" s="133"/>
      <c r="AX797" s="133"/>
      <c r="AY797" s="133"/>
      <c r="AZ797" s="133"/>
      <c r="BA797" s="133"/>
      <c r="BB797" s="133"/>
      <c r="BC797" s="132"/>
      <c r="BD797" s="132"/>
      <c r="BE797" s="132"/>
      <c r="BF797" s="132"/>
      <c r="BG797" s="132"/>
      <c r="BH797" s="132"/>
      <c r="BI797" s="132"/>
      <c r="BJ797" s="132"/>
      <c r="BK797" s="132"/>
      <c r="BL797" s="132"/>
      <c r="BM797" s="132"/>
      <c r="BN797" s="132"/>
      <c r="BO797" s="132"/>
      <c r="BP797" s="132"/>
      <c r="BQ797" s="132"/>
      <c r="BR797" s="132"/>
      <c r="BS797" s="132"/>
      <c r="BT797" s="132"/>
      <c r="BU797" s="132"/>
      <c r="BV797" s="132"/>
      <c r="BW797" s="132"/>
      <c r="BX797" s="132"/>
      <c r="BY797" s="132"/>
      <c r="BZ797" s="132"/>
      <c r="CA797" s="132"/>
      <c r="CB797" s="132"/>
      <c r="CC797" s="132"/>
      <c r="CD797" s="132"/>
      <c r="CE797" s="132"/>
      <c r="CF797" s="132"/>
    </row>
    <row r="798" spans="1:84" ht="15.75" customHeight="1">
      <c r="A798" s="134"/>
      <c r="B798" s="132"/>
      <c r="C798" s="132"/>
      <c r="D798" s="132"/>
      <c r="E798" s="132"/>
      <c r="F798" s="132"/>
      <c r="G798" s="133"/>
      <c r="H798" s="133"/>
      <c r="I798" s="133"/>
      <c r="J798" s="133"/>
      <c r="K798" s="133"/>
      <c r="L798" s="133"/>
      <c r="M798" s="133"/>
      <c r="N798" s="133"/>
      <c r="O798" s="133"/>
      <c r="P798" s="133"/>
      <c r="Q798" s="133"/>
      <c r="R798" s="133"/>
      <c r="S798" s="133"/>
      <c r="T798" s="133"/>
      <c r="U798" s="133"/>
      <c r="V798" s="133"/>
      <c r="W798" s="133"/>
      <c r="X798" s="133"/>
      <c r="Y798" s="133"/>
      <c r="Z798" s="133"/>
      <c r="AA798" s="133"/>
      <c r="AB798" s="133"/>
      <c r="AC798" s="133"/>
      <c r="AD798" s="133"/>
      <c r="AE798" s="133"/>
      <c r="AF798" s="133"/>
      <c r="AG798" s="133"/>
      <c r="AH798" s="133"/>
      <c r="AI798" s="133"/>
      <c r="AJ798" s="133"/>
      <c r="AK798" s="133"/>
      <c r="AL798" s="133"/>
      <c r="AM798" s="133"/>
      <c r="AN798" s="133"/>
      <c r="AO798" s="133"/>
      <c r="AP798" s="133"/>
      <c r="AQ798" s="133"/>
      <c r="AR798" s="133"/>
      <c r="AS798" s="133"/>
      <c r="AT798" s="133"/>
      <c r="AU798" s="133"/>
      <c r="AV798" s="133"/>
      <c r="AW798" s="133"/>
      <c r="AX798" s="133"/>
      <c r="AY798" s="133"/>
      <c r="AZ798" s="133"/>
      <c r="BA798" s="133"/>
      <c r="BB798" s="133"/>
      <c r="BC798" s="132"/>
      <c r="BD798" s="132"/>
      <c r="BE798" s="132"/>
      <c r="BF798" s="132"/>
      <c r="BG798" s="132"/>
      <c r="BH798" s="132"/>
      <c r="BI798" s="132"/>
      <c r="BJ798" s="132"/>
      <c r="BK798" s="132"/>
      <c r="BL798" s="132"/>
      <c r="BM798" s="132"/>
      <c r="BN798" s="132"/>
      <c r="BO798" s="132"/>
      <c r="BP798" s="132"/>
      <c r="BQ798" s="132"/>
      <c r="BR798" s="132"/>
      <c r="BS798" s="132"/>
      <c r="BT798" s="132"/>
      <c r="BU798" s="132"/>
      <c r="BV798" s="132"/>
      <c r="BW798" s="132"/>
      <c r="BX798" s="132"/>
      <c r="BY798" s="132"/>
      <c r="BZ798" s="132"/>
      <c r="CA798" s="132"/>
      <c r="CB798" s="132"/>
      <c r="CC798" s="132"/>
      <c r="CD798" s="132"/>
      <c r="CE798" s="132"/>
      <c r="CF798" s="132"/>
    </row>
    <row r="799" spans="1:84" ht="15.75" customHeight="1">
      <c r="A799" s="134"/>
      <c r="B799" s="132"/>
      <c r="C799" s="132"/>
      <c r="D799" s="132"/>
      <c r="E799" s="132"/>
      <c r="F799" s="132"/>
      <c r="G799" s="133"/>
      <c r="H799" s="133"/>
      <c r="I799" s="133"/>
      <c r="J799" s="133"/>
      <c r="K799" s="133"/>
      <c r="L799" s="133"/>
      <c r="M799" s="133"/>
      <c r="N799" s="133"/>
      <c r="O799" s="133"/>
      <c r="P799" s="133"/>
      <c r="Q799" s="133"/>
      <c r="R799" s="133"/>
      <c r="S799" s="133"/>
      <c r="T799" s="133"/>
      <c r="U799" s="133"/>
      <c r="V799" s="133"/>
      <c r="W799" s="133"/>
      <c r="X799" s="133"/>
      <c r="Y799" s="133"/>
      <c r="Z799" s="133"/>
      <c r="AA799" s="133"/>
      <c r="AB799" s="133"/>
      <c r="AC799" s="133"/>
      <c r="AD799" s="133"/>
      <c r="AE799" s="133"/>
      <c r="AF799" s="133"/>
      <c r="AG799" s="133"/>
      <c r="AH799" s="133"/>
      <c r="AI799" s="133"/>
      <c r="AJ799" s="133"/>
      <c r="AK799" s="133"/>
      <c r="AL799" s="133"/>
      <c r="AM799" s="133"/>
      <c r="AN799" s="133"/>
      <c r="AO799" s="133"/>
      <c r="AP799" s="133"/>
      <c r="AQ799" s="133"/>
      <c r="AR799" s="133"/>
      <c r="AS799" s="133"/>
      <c r="AT799" s="133"/>
      <c r="AU799" s="133"/>
      <c r="AV799" s="133"/>
      <c r="AW799" s="133"/>
      <c r="AX799" s="133"/>
      <c r="AY799" s="133"/>
      <c r="AZ799" s="133"/>
      <c r="BA799" s="133"/>
      <c r="BB799" s="133"/>
      <c r="BC799" s="132"/>
      <c r="BD799" s="132"/>
      <c r="BE799" s="132"/>
      <c r="BF799" s="132"/>
      <c r="BG799" s="132"/>
      <c r="BH799" s="132"/>
      <c r="BI799" s="132"/>
      <c r="BJ799" s="132"/>
      <c r="BK799" s="132"/>
      <c r="BL799" s="132"/>
      <c r="BM799" s="132"/>
      <c r="BN799" s="132"/>
      <c r="BO799" s="132"/>
      <c r="BP799" s="132"/>
      <c r="BQ799" s="132"/>
      <c r="BR799" s="132"/>
      <c r="BS799" s="132"/>
      <c r="BT799" s="132"/>
      <c r="BU799" s="132"/>
      <c r="BV799" s="132"/>
      <c r="BW799" s="132"/>
      <c r="BX799" s="132"/>
      <c r="BY799" s="132"/>
      <c r="BZ799" s="132"/>
      <c r="CA799" s="132"/>
      <c r="CB799" s="132"/>
      <c r="CC799" s="132"/>
      <c r="CD799" s="132"/>
      <c r="CE799" s="132"/>
      <c r="CF799" s="132"/>
    </row>
    <row r="800" spans="1:84" ht="15.75" customHeight="1">
      <c r="A800" s="134"/>
      <c r="B800" s="132"/>
      <c r="C800" s="132"/>
      <c r="D800" s="132"/>
      <c r="E800" s="132"/>
      <c r="F800" s="132"/>
      <c r="G800" s="133"/>
      <c r="H800" s="133"/>
      <c r="I800" s="133"/>
      <c r="J800" s="133"/>
      <c r="K800" s="133"/>
      <c r="L800" s="133"/>
      <c r="M800" s="133"/>
      <c r="N800" s="133"/>
      <c r="O800" s="133"/>
      <c r="P800" s="133"/>
      <c r="Q800" s="133"/>
      <c r="R800" s="133"/>
      <c r="S800" s="133"/>
      <c r="T800" s="133"/>
      <c r="U800" s="133"/>
      <c r="V800" s="133"/>
      <c r="W800" s="133"/>
      <c r="X800" s="133"/>
      <c r="Y800" s="133"/>
      <c r="Z800" s="133"/>
      <c r="AA800" s="133"/>
      <c r="AB800" s="133"/>
      <c r="AC800" s="133"/>
      <c r="AD800" s="133"/>
      <c r="AE800" s="133"/>
      <c r="AF800" s="133"/>
      <c r="AG800" s="133"/>
      <c r="AH800" s="133"/>
      <c r="AI800" s="133"/>
      <c r="AJ800" s="133"/>
      <c r="AK800" s="133"/>
      <c r="AL800" s="133"/>
      <c r="AM800" s="133"/>
      <c r="AN800" s="133"/>
      <c r="AO800" s="133"/>
      <c r="AP800" s="133"/>
      <c r="AQ800" s="133"/>
      <c r="AR800" s="133"/>
      <c r="AS800" s="133"/>
      <c r="AT800" s="133"/>
      <c r="AU800" s="133"/>
      <c r="AV800" s="133"/>
      <c r="AW800" s="133"/>
      <c r="AX800" s="133"/>
      <c r="AY800" s="133"/>
      <c r="AZ800" s="133"/>
      <c r="BA800" s="133"/>
      <c r="BB800" s="133"/>
      <c r="BC800" s="132"/>
      <c r="BD800" s="132"/>
      <c r="BE800" s="132"/>
      <c r="BF800" s="132"/>
      <c r="BG800" s="132"/>
      <c r="BH800" s="132"/>
      <c r="BI800" s="132"/>
      <c r="BJ800" s="132"/>
      <c r="BK800" s="132"/>
      <c r="BL800" s="132"/>
      <c r="BM800" s="132"/>
      <c r="BN800" s="132"/>
      <c r="BO800" s="132"/>
      <c r="BP800" s="132"/>
      <c r="BQ800" s="132"/>
      <c r="BR800" s="132"/>
      <c r="BS800" s="132"/>
      <c r="BT800" s="132"/>
      <c r="BU800" s="132"/>
      <c r="BV800" s="132"/>
      <c r="BW800" s="132"/>
      <c r="BX800" s="132"/>
      <c r="BY800" s="132"/>
      <c r="BZ800" s="132"/>
      <c r="CA800" s="132"/>
      <c r="CB800" s="132"/>
      <c r="CC800" s="132"/>
      <c r="CD800" s="132"/>
      <c r="CE800" s="132"/>
      <c r="CF800" s="132"/>
    </row>
    <row r="801" spans="1:84" ht="15.75" customHeight="1">
      <c r="A801" s="134"/>
      <c r="B801" s="132"/>
      <c r="C801" s="132"/>
      <c r="D801" s="132"/>
      <c r="E801" s="132"/>
      <c r="F801" s="132"/>
      <c r="G801" s="133"/>
      <c r="H801" s="133"/>
      <c r="I801" s="133"/>
      <c r="J801" s="133"/>
      <c r="K801" s="133"/>
      <c r="L801" s="133"/>
      <c r="M801" s="133"/>
      <c r="N801" s="133"/>
      <c r="O801" s="133"/>
      <c r="P801" s="133"/>
      <c r="Q801" s="133"/>
      <c r="R801" s="133"/>
      <c r="S801" s="133"/>
      <c r="T801" s="133"/>
      <c r="U801" s="133"/>
      <c r="V801" s="133"/>
      <c r="W801" s="133"/>
      <c r="X801" s="133"/>
      <c r="Y801" s="133"/>
      <c r="Z801" s="133"/>
      <c r="AA801" s="133"/>
      <c r="AB801" s="133"/>
      <c r="AC801" s="133"/>
      <c r="AD801" s="133"/>
      <c r="AE801" s="133"/>
      <c r="AF801" s="133"/>
      <c r="AG801" s="133"/>
      <c r="AH801" s="133"/>
      <c r="AI801" s="133"/>
      <c r="AJ801" s="133"/>
      <c r="AK801" s="133"/>
      <c r="AL801" s="133"/>
      <c r="AM801" s="133"/>
      <c r="AN801" s="133"/>
      <c r="AO801" s="133"/>
      <c r="AP801" s="133"/>
      <c r="AQ801" s="133"/>
      <c r="AR801" s="133"/>
      <c r="AS801" s="133"/>
      <c r="AT801" s="133"/>
      <c r="AU801" s="133"/>
      <c r="AV801" s="133"/>
      <c r="AW801" s="133"/>
      <c r="AX801" s="133"/>
      <c r="AY801" s="133"/>
      <c r="AZ801" s="133"/>
      <c r="BA801" s="133"/>
      <c r="BB801" s="133"/>
      <c r="BC801" s="132"/>
      <c r="BD801" s="132"/>
      <c r="BE801" s="132"/>
      <c r="BF801" s="132"/>
      <c r="BG801" s="132"/>
      <c r="BH801" s="132"/>
      <c r="BI801" s="132"/>
      <c r="BJ801" s="132"/>
      <c r="BK801" s="132"/>
      <c r="BL801" s="132"/>
      <c r="BM801" s="132"/>
      <c r="BN801" s="132"/>
      <c r="BO801" s="132"/>
      <c r="BP801" s="132"/>
      <c r="BQ801" s="132"/>
      <c r="BR801" s="132"/>
      <c r="BS801" s="132"/>
      <c r="BT801" s="132"/>
      <c r="BU801" s="132"/>
      <c r="BV801" s="132"/>
      <c r="BW801" s="132"/>
      <c r="BX801" s="132"/>
      <c r="BY801" s="132"/>
      <c r="BZ801" s="132"/>
      <c r="CA801" s="132"/>
      <c r="CB801" s="132"/>
      <c r="CC801" s="132"/>
      <c r="CD801" s="132"/>
      <c r="CE801" s="132"/>
      <c r="CF801" s="132"/>
    </row>
    <row r="802" spans="1:84" ht="15.75" customHeight="1">
      <c r="A802" s="134"/>
      <c r="B802" s="132"/>
      <c r="C802" s="132"/>
      <c r="D802" s="132"/>
      <c r="E802" s="132"/>
      <c r="F802" s="132"/>
      <c r="G802" s="133"/>
      <c r="H802" s="133"/>
      <c r="I802" s="133"/>
      <c r="J802" s="133"/>
      <c r="K802" s="133"/>
      <c r="L802" s="133"/>
      <c r="M802" s="133"/>
      <c r="N802" s="133"/>
      <c r="O802" s="133"/>
      <c r="P802" s="133"/>
      <c r="Q802" s="133"/>
      <c r="R802" s="133"/>
      <c r="S802" s="133"/>
      <c r="T802" s="133"/>
      <c r="U802" s="133"/>
      <c r="V802" s="133"/>
      <c r="W802" s="133"/>
      <c r="X802" s="133"/>
      <c r="Y802" s="133"/>
      <c r="Z802" s="133"/>
      <c r="AA802" s="133"/>
      <c r="AB802" s="133"/>
      <c r="AC802" s="133"/>
      <c r="AD802" s="133"/>
      <c r="AE802" s="133"/>
      <c r="AF802" s="133"/>
      <c r="AG802" s="133"/>
      <c r="AH802" s="133"/>
      <c r="AI802" s="133"/>
      <c r="AJ802" s="133"/>
      <c r="AK802" s="133"/>
      <c r="AL802" s="133"/>
      <c r="AM802" s="133"/>
      <c r="AN802" s="133"/>
      <c r="AO802" s="133"/>
      <c r="AP802" s="133"/>
      <c r="AQ802" s="133"/>
      <c r="AR802" s="133"/>
      <c r="AS802" s="133"/>
      <c r="AT802" s="133"/>
      <c r="AU802" s="133"/>
      <c r="AV802" s="133"/>
      <c r="AW802" s="133"/>
      <c r="AX802" s="133"/>
      <c r="AY802" s="133"/>
      <c r="AZ802" s="133"/>
      <c r="BA802" s="133"/>
      <c r="BB802" s="133"/>
      <c r="BC802" s="132"/>
      <c r="BD802" s="132"/>
      <c r="BE802" s="132"/>
      <c r="BF802" s="132"/>
      <c r="BG802" s="132"/>
      <c r="BH802" s="132"/>
      <c r="BI802" s="132"/>
      <c r="BJ802" s="132"/>
      <c r="BK802" s="132"/>
      <c r="BL802" s="132"/>
      <c r="BM802" s="132"/>
      <c r="BN802" s="132"/>
      <c r="BO802" s="132"/>
      <c r="BP802" s="132"/>
      <c r="BQ802" s="132"/>
      <c r="BR802" s="132"/>
      <c r="BS802" s="132"/>
      <c r="BT802" s="132"/>
      <c r="BU802" s="132"/>
      <c r="BV802" s="132"/>
      <c r="BW802" s="132"/>
      <c r="BX802" s="132"/>
      <c r="BY802" s="132"/>
      <c r="BZ802" s="132"/>
      <c r="CA802" s="132"/>
      <c r="CB802" s="132"/>
      <c r="CC802" s="132"/>
      <c r="CD802" s="132"/>
      <c r="CE802" s="132"/>
      <c r="CF802" s="132"/>
    </row>
    <row r="803" spans="1:84" ht="15.75" customHeight="1">
      <c r="A803" s="134"/>
      <c r="B803" s="132"/>
      <c r="C803" s="132"/>
      <c r="D803" s="132"/>
      <c r="E803" s="132"/>
      <c r="F803" s="132"/>
      <c r="G803" s="133"/>
      <c r="H803" s="133"/>
      <c r="I803" s="133"/>
      <c r="J803" s="133"/>
      <c r="K803" s="133"/>
      <c r="L803" s="133"/>
      <c r="M803" s="133"/>
      <c r="N803" s="133"/>
      <c r="O803" s="133"/>
      <c r="P803" s="133"/>
      <c r="Q803" s="133"/>
      <c r="R803" s="133"/>
      <c r="S803" s="133"/>
      <c r="T803" s="133"/>
      <c r="U803" s="133"/>
      <c r="V803" s="133"/>
      <c r="W803" s="133"/>
      <c r="X803" s="133"/>
      <c r="Y803" s="133"/>
      <c r="Z803" s="133"/>
      <c r="AA803" s="133"/>
      <c r="AB803" s="133"/>
      <c r="AC803" s="133"/>
      <c r="AD803" s="133"/>
      <c r="AE803" s="133"/>
      <c r="AF803" s="133"/>
      <c r="AG803" s="133"/>
      <c r="AH803" s="133"/>
      <c r="AI803" s="133"/>
      <c r="AJ803" s="133"/>
      <c r="AK803" s="133"/>
      <c r="AL803" s="133"/>
      <c r="AM803" s="133"/>
      <c r="AN803" s="133"/>
      <c r="AO803" s="133"/>
      <c r="AP803" s="133"/>
      <c r="AQ803" s="133"/>
      <c r="AR803" s="133"/>
      <c r="AS803" s="133"/>
      <c r="AT803" s="133"/>
      <c r="AU803" s="133"/>
      <c r="AV803" s="133"/>
      <c r="AW803" s="133"/>
      <c r="AX803" s="133"/>
      <c r="AY803" s="133"/>
      <c r="AZ803" s="133"/>
      <c r="BA803" s="133"/>
      <c r="BB803" s="133"/>
      <c r="BC803" s="132"/>
      <c r="BD803" s="132"/>
      <c r="BE803" s="132"/>
      <c r="BF803" s="132"/>
      <c r="BG803" s="132"/>
      <c r="BH803" s="132"/>
      <c r="BI803" s="132"/>
      <c r="BJ803" s="132"/>
      <c r="BK803" s="132"/>
      <c r="BL803" s="132"/>
      <c r="BM803" s="132"/>
      <c r="BN803" s="132"/>
      <c r="BO803" s="132"/>
      <c r="BP803" s="132"/>
      <c r="BQ803" s="132"/>
      <c r="BR803" s="132"/>
      <c r="BS803" s="132"/>
      <c r="BT803" s="132"/>
      <c r="BU803" s="132"/>
      <c r="BV803" s="132"/>
      <c r="BW803" s="132"/>
      <c r="BX803" s="132"/>
      <c r="BY803" s="132"/>
      <c r="BZ803" s="132"/>
      <c r="CA803" s="132"/>
      <c r="CB803" s="132"/>
      <c r="CC803" s="132"/>
      <c r="CD803" s="132"/>
      <c r="CE803" s="132"/>
      <c r="CF803" s="132"/>
    </row>
    <row r="804" spans="1:84" ht="15.75" customHeight="1">
      <c r="A804" s="134"/>
      <c r="B804" s="132"/>
      <c r="C804" s="132"/>
      <c r="D804" s="132"/>
      <c r="E804" s="132"/>
      <c r="F804" s="132"/>
      <c r="G804" s="133"/>
      <c r="H804" s="133"/>
      <c r="I804" s="133"/>
      <c r="J804" s="133"/>
      <c r="K804" s="133"/>
      <c r="L804" s="133"/>
      <c r="M804" s="133"/>
      <c r="N804" s="133"/>
      <c r="O804" s="133"/>
      <c r="P804" s="133"/>
      <c r="Q804" s="133"/>
      <c r="R804" s="133"/>
      <c r="S804" s="133"/>
      <c r="T804" s="133"/>
      <c r="U804" s="133"/>
      <c r="V804" s="133"/>
      <c r="W804" s="133"/>
      <c r="X804" s="133"/>
      <c r="Y804" s="133"/>
      <c r="Z804" s="133"/>
      <c r="AA804" s="133"/>
      <c r="AB804" s="133"/>
      <c r="AC804" s="133"/>
      <c r="AD804" s="133"/>
      <c r="AE804" s="133"/>
      <c r="AF804" s="133"/>
      <c r="AG804" s="133"/>
      <c r="AH804" s="133"/>
      <c r="AI804" s="133"/>
      <c r="AJ804" s="133"/>
      <c r="AK804" s="133"/>
      <c r="AL804" s="133"/>
      <c r="AM804" s="133"/>
      <c r="AN804" s="133"/>
      <c r="AO804" s="133"/>
      <c r="AP804" s="133"/>
      <c r="AQ804" s="133"/>
      <c r="AR804" s="133"/>
      <c r="AS804" s="133"/>
      <c r="AT804" s="133"/>
      <c r="AU804" s="133"/>
      <c r="AV804" s="133"/>
      <c r="AW804" s="133"/>
      <c r="AX804" s="133"/>
      <c r="AY804" s="133"/>
      <c r="AZ804" s="133"/>
      <c r="BA804" s="133"/>
      <c r="BB804" s="133"/>
      <c r="BC804" s="132"/>
      <c r="BD804" s="132"/>
      <c r="BE804" s="132"/>
      <c r="BF804" s="132"/>
      <c r="BG804" s="132"/>
      <c r="BH804" s="132"/>
      <c r="BI804" s="132"/>
      <c r="BJ804" s="132"/>
      <c r="BK804" s="132"/>
      <c r="BL804" s="132"/>
      <c r="BM804" s="132"/>
      <c r="BN804" s="132"/>
      <c r="BO804" s="132"/>
      <c r="BP804" s="132"/>
      <c r="BQ804" s="132"/>
      <c r="BR804" s="132"/>
      <c r="BS804" s="132"/>
      <c r="BT804" s="132"/>
      <c r="BU804" s="132"/>
      <c r="BV804" s="132"/>
      <c r="BW804" s="132"/>
      <c r="BX804" s="132"/>
      <c r="BY804" s="132"/>
      <c r="BZ804" s="132"/>
      <c r="CA804" s="132"/>
      <c r="CB804" s="132"/>
      <c r="CC804" s="132"/>
      <c r="CD804" s="132"/>
      <c r="CE804" s="132"/>
      <c r="CF804" s="132"/>
    </row>
    <row r="805" spans="1:84" ht="15.75" customHeight="1">
      <c r="A805" s="134"/>
      <c r="B805" s="132"/>
      <c r="C805" s="132"/>
      <c r="D805" s="132"/>
      <c r="E805" s="132"/>
      <c r="F805" s="132"/>
      <c r="G805" s="133"/>
      <c r="H805" s="133"/>
      <c r="I805" s="133"/>
      <c r="J805" s="133"/>
      <c r="K805" s="133"/>
      <c r="L805" s="133"/>
      <c r="M805" s="133"/>
      <c r="N805" s="133"/>
      <c r="O805" s="133"/>
      <c r="P805" s="133"/>
      <c r="Q805" s="133"/>
      <c r="R805" s="133"/>
      <c r="S805" s="133"/>
      <c r="T805" s="133"/>
      <c r="U805" s="133"/>
      <c r="V805" s="133"/>
      <c r="W805" s="133"/>
      <c r="X805" s="133"/>
      <c r="Y805" s="133"/>
      <c r="Z805" s="133"/>
      <c r="AA805" s="133"/>
      <c r="AB805" s="133"/>
      <c r="AC805" s="133"/>
      <c r="AD805" s="133"/>
      <c r="AE805" s="133"/>
      <c r="AF805" s="133"/>
      <c r="AG805" s="133"/>
      <c r="AH805" s="133"/>
      <c r="AI805" s="133"/>
      <c r="AJ805" s="133"/>
      <c r="AK805" s="133"/>
      <c r="AL805" s="133"/>
      <c r="AM805" s="133"/>
      <c r="AN805" s="133"/>
      <c r="AO805" s="133"/>
      <c r="AP805" s="133"/>
      <c r="AQ805" s="133"/>
      <c r="AR805" s="133"/>
      <c r="AS805" s="133"/>
      <c r="AT805" s="133"/>
      <c r="AU805" s="133"/>
      <c r="AV805" s="133"/>
      <c r="AW805" s="133"/>
      <c r="AX805" s="133"/>
      <c r="AY805" s="133"/>
      <c r="AZ805" s="133"/>
      <c r="BA805" s="133"/>
      <c r="BB805" s="133"/>
      <c r="BC805" s="132"/>
      <c r="BD805" s="132"/>
      <c r="BE805" s="132"/>
      <c r="BF805" s="132"/>
      <c r="BG805" s="132"/>
      <c r="BH805" s="132"/>
      <c r="BI805" s="132"/>
      <c r="BJ805" s="132"/>
      <c r="BK805" s="132"/>
      <c r="BL805" s="132"/>
      <c r="BM805" s="132"/>
      <c r="BN805" s="132"/>
      <c r="BO805" s="132"/>
      <c r="BP805" s="132"/>
      <c r="BQ805" s="132"/>
      <c r="BR805" s="132"/>
      <c r="BS805" s="132"/>
      <c r="BT805" s="132"/>
      <c r="BU805" s="132"/>
      <c r="BV805" s="132"/>
      <c r="BW805" s="132"/>
      <c r="BX805" s="132"/>
      <c r="BY805" s="132"/>
      <c r="BZ805" s="132"/>
      <c r="CA805" s="132"/>
      <c r="CB805" s="132"/>
      <c r="CC805" s="132"/>
      <c r="CD805" s="132"/>
      <c r="CE805" s="132"/>
      <c r="CF805" s="132"/>
    </row>
    <row r="806" spans="1:84" ht="15.75" customHeight="1">
      <c r="A806" s="134"/>
      <c r="B806" s="132"/>
      <c r="C806" s="132"/>
      <c r="D806" s="132"/>
      <c r="E806" s="132"/>
      <c r="F806" s="132"/>
      <c r="G806" s="133"/>
      <c r="H806" s="133"/>
      <c r="I806" s="133"/>
      <c r="J806" s="133"/>
      <c r="K806" s="133"/>
      <c r="L806" s="133"/>
      <c r="M806" s="133"/>
      <c r="N806" s="133"/>
      <c r="O806" s="133"/>
      <c r="P806" s="133"/>
      <c r="Q806" s="133"/>
      <c r="R806" s="133"/>
      <c r="S806" s="133"/>
      <c r="T806" s="133"/>
      <c r="U806" s="133"/>
      <c r="V806" s="133"/>
      <c r="W806" s="133"/>
      <c r="X806" s="133"/>
      <c r="Y806" s="133"/>
      <c r="Z806" s="133"/>
      <c r="AA806" s="133"/>
      <c r="AB806" s="133"/>
      <c r="AC806" s="133"/>
      <c r="AD806" s="133"/>
      <c r="AE806" s="133"/>
      <c r="AF806" s="133"/>
      <c r="AG806" s="133"/>
      <c r="AH806" s="133"/>
      <c r="AI806" s="133"/>
      <c r="AJ806" s="133"/>
      <c r="AK806" s="133"/>
      <c r="AL806" s="133"/>
      <c r="AM806" s="133"/>
      <c r="AN806" s="133"/>
      <c r="AO806" s="133"/>
      <c r="AP806" s="133"/>
      <c r="AQ806" s="133"/>
      <c r="AR806" s="133"/>
      <c r="AS806" s="133"/>
      <c r="AT806" s="133"/>
      <c r="AU806" s="133"/>
      <c r="AV806" s="133"/>
      <c r="AW806" s="133"/>
      <c r="AX806" s="133"/>
      <c r="AY806" s="133"/>
      <c r="AZ806" s="133"/>
      <c r="BA806" s="133"/>
      <c r="BB806" s="133"/>
      <c r="BC806" s="132"/>
      <c r="BD806" s="132"/>
      <c r="BE806" s="132"/>
      <c r="BF806" s="132"/>
      <c r="BG806" s="132"/>
      <c r="BH806" s="132"/>
      <c r="BI806" s="132"/>
      <c r="BJ806" s="132"/>
      <c r="BK806" s="132"/>
      <c r="BL806" s="132"/>
      <c r="BM806" s="132"/>
      <c r="BN806" s="132"/>
      <c r="BO806" s="132"/>
      <c r="BP806" s="132"/>
      <c r="BQ806" s="132"/>
      <c r="BR806" s="132"/>
      <c r="BS806" s="132"/>
      <c r="BT806" s="132"/>
      <c r="BU806" s="132"/>
      <c r="BV806" s="132"/>
      <c r="BW806" s="132"/>
      <c r="BX806" s="132"/>
      <c r="BY806" s="132"/>
      <c r="BZ806" s="132"/>
      <c r="CA806" s="132"/>
      <c r="CB806" s="132"/>
      <c r="CC806" s="132"/>
      <c r="CD806" s="132"/>
      <c r="CE806" s="132"/>
      <c r="CF806" s="132"/>
    </row>
    <row r="807" spans="1:84" ht="15.75" customHeight="1">
      <c r="A807" s="134"/>
      <c r="B807" s="132"/>
      <c r="C807" s="132"/>
      <c r="D807" s="132"/>
      <c r="E807" s="132"/>
      <c r="F807" s="132"/>
      <c r="G807" s="133"/>
      <c r="H807" s="133"/>
      <c r="I807" s="133"/>
      <c r="J807" s="133"/>
      <c r="K807" s="133"/>
      <c r="L807" s="133"/>
      <c r="M807" s="133"/>
      <c r="N807" s="133"/>
      <c r="O807" s="133"/>
      <c r="P807" s="133"/>
      <c r="Q807" s="133"/>
      <c r="R807" s="133"/>
      <c r="S807" s="133"/>
      <c r="T807" s="133"/>
      <c r="U807" s="133"/>
      <c r="V807" s="133"/>
      <c r="W807" s="133"/>
      <c r="X807" s="133"/>
      <c r="Y807" s="133"/>
      <c r="Z807" s="133"/>
      <c r="AA807" s="133"/>
      <c r="AB807" s="133"/>
      <c r="AC807" s="133"/>
      <c r="AD807" s="133"/>
      <c r="AE807" s="133"/>
      <c r="AF807" s="133"/>
      <c r="AG807" s="133"/>
      <c r="AH807" s="133"/>
      <c r="AI807" s="133"/>
      <c r="AJ807" s="133"/>
      <c r="AK807" s="133"/>
      <c r="AL807" s="133"/>
      <c r="AM807" s="133"/>
      <c r="AN807" s="133"/>
      <c r="AO807" s="133"/>
      <c r="AP807" s="133"/>
      <c r="AQ807" s="133"/>
      <c r="AR807" s="133"/>
      <c r="AS807" s="133"/>
      <c r="AT807" s="133"/>
      <c r="AU807" s="133"/>
      <c r="AV807" s="133"/>
      <c r="AW807" s="133"/>
      <c r="AX807" s="133"/>
      <c r="AY807" s="133"/>
      <c r="AZ807" s="133"/>
      <c r="BA807" s="133"/>
      <c r="BB807" s="133"/>
      <c r="BC807" s="132"/>
      <c r="BD807" s="132"/>
      <c r="BE807" s="132"/>
      <c r="BF807" s="132"/>
      <c r="BG807" s="132"/>
      <c r="BH807" s="132"/>
      <c r="BI807" s="132"/>
      <c r="BJ807" s="132"/>
      <c r="BK807" s="132"/>
      <c r="BL807" s="132"/>
      <c r="BM807" s="132"/>
      <c r="BN807" s="132"/>
      <c r="BO807" s="132"/>
      <c r="BP807" s="132"/>
      <c r="BQ807" s="132"/>
      <c r="BR807" s="132"/>
      <c r="BS807" s="132"/>
      <c r="BT807" s="132"/>
      <c r="BU807" s="132"/>
      <c r="BV807" s="132"/>
      <c r="BW807" s="132"/>
      <c r="BX807" s="132"/>
      <c r="BY807" s="132"/>
      <c r="BZ807" s="132"/>
      <c r="CA807" s="132"/>
      <c r="CB807" s="132"/>
      <c r="CC807" s="132"/>
      <c r="CD807" s="132"/>
      <c r="CE807" s="132"/>
      <c r="CF807" s="132"/>
    </row>
    <row r="808" spans="1:84" ht="15.75" customHeight="1">
      <c r="A808" s="134"/>
      <c r="B808" s="132"/>
      <c r="C808" s="132"/>
      <c r="D808" s="132"/>
      <c r="E808" s="132"/>
      <c r="F808" s="132"/>
      <c r="G808" s="133"/>
      <c r="H808" s="133"/>
      <c r="I808" s="133"/>
      <c r="J808" s="133"/>
      <c r="K808" s="133"/>
      <c r="L808" s="133"/>
      <c r="M808" s="133"/>
      <c r="N808" s="133"/>
      <c r="O808" s="133"/>
      <c r="P808" s="133"/>
      <c r="Q808" s="133"/>
      <c r="R808" s="133"/>
      <c r="S808" s="133"/>
      <c r="T808" s="133"/>
      <c r="U808" s="133"/>
      <c r="V808" s="133"/>
      <c r="W808" s="133"/>
      <c r="X808" s="133"/>
      <c r="Y808" s="133"/>
      <c r="Z808" s="133"/>
      <c r="AA808" s="133"/>
      <c r="AB808" s="133"/>
      <c r="AC808" s="133"/>
      <c r="AD808" s="133"/>
      <c r="AE808" s="133"/>
      <c r="AF808" s="133"/>
      <c r="AG808" s="133"/>
      <c r="AH808" s="133"/>
      <c r="AI808" s="133"/>
      <c r="AJ808" s="133"/>
      <c r="AK808" s="133"/>
      <c r="AL808" s="133"/>
      <c r="AM808" s="133"/>
      <c r="AN808" s="133"/>
      <c r="AO808" s="133"/>
      <c r="AP808" s="133"/>
      <c r="AQ808" s="133"/>
      <c r="AR808" s="133"/>
      <c r="AS808" s="133"/>
      <c r="AT808" s="133"/>
      <c r="AU808" s="133"/>
      <c r="AV808" s="133"/>
      <c r="AW808" s="133"/>
      <c r="AX808" s="133"/>
      <c r="AY808" s="133"/>
      <c r="AZ808" s="133"/>
      <c r="BA808" s="133"/>
      <c r="BB808" s="133"/>
      <c r="BC808" s="132"/>
      <c r="BD808" s="132"/>
      <c r="BE808" s="132"/>
      <c r="BF808" s="132"/>
      <c r="BG808" s="132"/>
      <c r="BH808" s="132"/>
      <c r="BI808" s="132"/>
      <c r="BJ808" s="132"/>
      <c r="BK808" s="132"/>
      <c r="BL808" s="132"/>
      <c r="BM808" s="132"/>
      <c r="BN808" s="132"/>
      <c r="BO808" s="132"/>
      <c r="BP808" s="132"/>
      <c r="BQ808" s="132"/>
      <c r="BR808" s="132"/>
      <c r="BS808" s="132"/>
      <c r="BT808" s="132"/>
      <c r="BU808" s="132"/>
      <c r="BV808" s="132"/>
      <c r="BW808" s="132"/>
      <c r="BX808" s="132"/>
      <c r="BY808" s="132"/>
      <c r="BZ808" s="132"/>
      <c r="CA808" s="132"/>
      <c r="CB808" s="132"/>
      <c r="CC808" s="132"/>
      <c r="CD808" s="132"/>
      <c r="CE808" s="132"/>
      <c r="CF808" s="132"/>
    </row>
    <row r="809" spans="1:84" ht="15.75" customHeight="1">
      <c r="A809" s="134"/>
      <c r="B809" s="132"/>
      <c r="C809" s="132"/>
      <c r="D809" s="132"/>
      <c r="E809" s="132"/>
      <c r="F809" s="132"/>
      <c r="G809" s="133"/>
      <c r="H809" s="133"/>
      <c r="I809" s="133"/>
      <c r="J809" s="133"/>
      <c r="K809" s="133"/>
      <c r="L809" s="133"/>
      <c r="M809" s="133"/>
      <c r="N809" s="133"/>
      <c r="O809" s="133"/>
      <c r="P809" s="133"/>
      <c r="Q809" s="133"/>
      <c r="R809" s="133"/>
      <c r="S809" s="133"/>
      <c r="T809" s="133"/>
      <c r="U809" s="133"/>
      <c r="V809" s="133"/>
      <c r="W809" s="133"/>
      <c r="X809" s="133"/>
      <c r="Y809" s="133"/>
      <c r="Z809" s="133"/>
      <c r="AA809" s="133"/>
      <c r="AB809" s="133"/>
      <c r="AC809" s="133"/>
      <c r="AD809" s="133"/>
      <c r="AE809" s="133"/>
      <c r="AF809" s="133"/>
      <c r="AG809" s="133"/>
      <c r="AH809" s="133"/>
      <c r="AI809" s="133"/>
      <c r="AJ809" s="133"/>
      <c r="AK809" s="133"/>
      <c r="AL809" s="133"/>
      <c r="AM809" s="133"/>
      <c r="AN809" s="133"/>
      <c r="AO809" s="133"/>
      <c r="AP809" s="133"/>
      <c r="AQ809" s="133"/>
      <c r="AR809" s="133"/>
      <c r="AS809" s="133"/>
      <c r="AT809" s="133"/>
      <c r="AU809" s="133"/>
      <c r="AV809" s="133"/>
      <c r="AW809" s="133"/>
      <c r="AX809" s="133"/>
      <c r="AY809" s="133"/>
      <c r="AZ809" s="133"/>
      <c r="BA809" s="133"/>
      <c r="BB809" s="133"/>
      <c r="BC809" s="132"/>
      <c r="BD809" s="132"/>
      <c r="BE809" s="132"/>
      <c r="BF809" s="132"/>
      <c r="BG809" s="132"/>
      <c r="BH809" s="132"/>
      <c r="BI809" s="132"/>
      <c r="BJ809" s="132"/>
      <c r="BK809" s="132"/>
      <c r="BL809" s="132"/>
      <c r="BM809" s="132"/>
      <c r="BN809" s="132"/>
      <c r="BO809" s="132"/>
      <c r="BP809" s="132"/>
      <c r="BQ809" s="132"/>
      <c r="BR809" s="132"/>
      <c r="BS809" s="132"/>
      <c r="BT809" s="132"/>
      <c r="BU809" s="132"/>
      <c r="BV809" s="132"/>
      <c r="BW809" s="132"/>
      <c r="BX809" s="132"/>
      <c r="BY809" s="132"/>
      <c r="BZ809" s="132"/>
      <c r="CA809" s="132"/>
      <c r="CB809" s="132"/>
      <c r="CC809" s="132"/>
      <c r="CD809" s="132"/>
      <c r="CE809" s="132"/>
      <c r="CF809" s="132"/>
    </row>
    <row r="810" spans="1:84" ht="15.75" customHeight="1">
      <c r="A810" s="134"/>
      <c r="B810" s="132"/>
      <c r="C810" s="132"/>
      <c r="D810" s="132"/>
      <c r="E810" s="132"/>
      <c r="F810" s="132"/>
      <c r="G810" s="133"/>
      <c r="H810" s="133"/>
      <c r="I810" s="133"/>
      <c r="J810" s="133"/>
      <c r="K810" s="133"/>
      <c r="L810" s="133"/>
      <c r="M810" s="133"/>
      <c r="N810" s="133"/>
      <c r="O810" s="133"/>
      <c r="P810" s="133"/>
      <c r="Q810" s="133"/>
      <c r="R810" s="133"/>
      <c r="S810" s="133"/>
      <c r="T810" s="133"/>
      <c r="U810" s="133"/>
      <c r="V810" s="133"/>
      <c r="W810" s="133"/>
      <c r="X810" s="133"/>
      <c r="Y810" s="133"/>
      <c r="Z810" s="133"/>
      <c r="AA810" s="133"/>
      <c r="AB810" s="133"/>
      <c r="AC810" s="133"/>
      <c r="AD810" s="133"/>
      <c r="AE810" s="133"/>
      <c r="AF810" s="133"/>
      <c r="AG810" s="133"/>
      <c r="AH810" s="133"/>
      <c r="AI810" s="133"/>
      <c r="AJ810" s="133"/>
      <c r="AK810" s="133"/>
      <c r="AL810" s="133"/>
      <c r="AM810" s="133"/>
      <c r="AN810" s="133"/>
      <c r="AO810" s="133"/>
      <c r="AP810" s="133"/>
      <c r="AQ810" s="133"/>
      <c r="AR810" s="133"/>
      <c r="AS810" s="133"/>
      <c r="AT810" s="133"/>
      <c r="AU810" s="133"/>
      <c r="AV810" s="133"/>
      <c r="AW810" s="133"/>
      <c r="AX810" s="133"/>
      <c r="AY810" s="133"/>
      <c r="AZ810" s="133"/>
      <c r="BA810" s="133"/>
      <c r="BB810" s="133"/>
      <c r="BC810" s="132"/>
      <c r="BD810" s="132"/>
      <c r="BE810" s="132"/>
      <c r="BF810" s="132"/>
      <c r="BG810" s="132"/>
      <c r="BH810" s="132"/>
      <c r="BI810" s="132"/>
      <c r="BJ810" s="132"/>
      <c r="BK810" s="132"/>
      <c r="BL810" s="132"/>
      <c r="BM810" s="132"/>
      <c r="BN810" s="132"/>
      <c r="BO810" s="132"/>
      <c r="BP810" s="132"/>
      <c r="BQ810" s="132"/>
      <c r="BR810" s="132"/>
      <c r="BS810" s="132"/>
      <c r="BT810" s="132"/>
      <c r="BU810" s="132"/>
      <c r="BV810" s="132"/>
      <c r="BW810" s="132"/>
      <c r="BX810" s="132"/>
      <c r="BY810" s="132"/>
      <c r="BZ810" s="132"/>
      <c r="CA810" s="132"/>
      <c r="CB810" s="132"/>
      <c r="CC810" s="132"/>
      <c r="CD810" s="132"/>
      <c r="CE810" s="132"/>
      <c r="CF810" s="132"/>
    </row>
    <row r="811" spans="1:84" ht="15.75" customHeight="1">
      <c r="A811" s="134"/>
      <c r="B811" s="132"/>
      <c r="C811" s="132"/>
      <c r="D811" s="132"/>
      <c r="E811" s="132"/>
      <c r="F811" s="132"/>
      <c r="G811" s="133"/>
      <c r="H811" s="133"/>
      <c r="I811" s="133"/>
      <c r="J811" s="133"/>
      <c r="K811" s="133"/>
      <c r="L811" s="133"/>
      <c r="M811" s="133"/>
      <c r="N811" s="133"/>
      <c r="O811" s="133"/>
      <c r="P811" s="133"/>
      <c r="Q811" s="133"/>
      <c r="R811" s="133"/>
      <c r="S811" s="133"/>
      <c r="T811" s="133"/>
      <c r="U811" s="133"/>
      <c r="V811" s="133"/>
      <c r="W811" s="133"/>
      <c r="X811" s="133"/>
      <c r="Y811" s="133"/>
      <c r="Z811" s="133"/>
      <c r="AA811" s="133"/>
      <c r="AB811" s="133"/>
      <c r="AC811" s="133"/>
      <c r="AD811" s="133"/>
      <c r="AE811" s="133"/>
      <c r="AF811" s="133"/>
      <c r="AG811" s="133"/>
      <c r="AH811" s="133"/>
      <c r="AI811" s="133"/>
      <c r="AJ811" s="133"/>
      <c r="AK811" s="133"/>
      <c r="AL811" s="133"/>
      <c r="AM811" s="133"/>
      <c r="AN811" s="133"/>
      <c r="AO811" s="133"/>
      <c r="AP811" s="133"/>
      <c r="AQ811" s="133"/>
      <c r="AR811" s="133"/>
      <c r="AS811" s="133"/>
      <c r="AT811" s="133"/>
      <c r="AU811" s="133"/>
      <c r="AV811" s="133"/>
      <c r="AW811" s="133"/>
      <c r="AX811" s="133"/>
      <c r="AY811" s="133"/>
      <c r="AZ811" s="133"/>
      <c r="BA811" s="133"/>
      <c r="BB811" s="133"/>
      <c r="BC811" s="132"/>
      <c r="BD811" s="132"/>
      <c r="BE811" s="132"/>
      <c r="BF811" s="132"/>
      <c r="BG811" s="132"/>
      <c r="BH811" s="132"/>
      <c r="BI811" s="132"/>
      <c r="BJ811" s="132"/>
      <c r="BK811" s="132"/>
      <c r="BL811" s="132"/>
      <c r="BM811" s="132"/>
      <c r="BN811" s="132"/>
      <c r="BO811" s="132"/>
      <c r="BP811" s="132"/>
      <c r="BQ811" s="132"/>
      <c r="BR811" s="132"/>
      <c r="BS811" s="132"/>
      <c r="BT811" s="132"/>
      <c r="BU811" s="132"/>
      <c r="BV811" s="132"/>
      <c r="BW811" s="132"/>
      <c r="BX811" s="132"/>
      <c r="BY811" s="132"/>
      <c r="BZ811" s="132"/>
      <c r="CA811" s="132"/>
      <c r="CB811" s="132"/>
      <c r="CC811" s="132"/>
      <c r="CD811" s="132"/>
      <c r="CE811" s="132"/>
      <c r="CF811" s="132"/>
    </row>
    <row r="812" spans="1:84" ht="15.75" customHeight="1">
      <c r="A812" s="134"/>
      <c r="B812" s="132"/>
      <c r="C812" s="132"/>
      <c r="D812" s="132"/>
      <c r="E812" s="132"/>
      <c r="F812" s="132"/>
      <c r="G812" s="133"/>
      <c r="H812" s="133"/>
      <c r="I812" s="133"/>
      <c r="J812" s="133"/>
      <c r="K812" s="133"/>
      <c r="L812" s="133"/>
      <c r="M812" s="133"/>
      <c r="N812" s="133"/>
      <c r="O812" s="133"/>
      <c r="P812" s="133"/>
      <c r="Q812" s="133"/>
      <c r="R812" s="133"/>
      <c r="S812" s="133"/>
      <c r="T812" s="133"/>
      <c r="U812" s="133"/>
      <c r="V812" s="133"/>
      <c r="W812" s="133"/>
      <c r="X812" s="133"/>
      <c r="Y812" s="133"/>
      <c r="Z812" s="133"/>
      <c r="AA812" s="133"/>
      <c r="AB812" s="133"/>
      <c r="AC812" s="133"/>
      <c r="AD812" s="133"/>
      <c r="AE812" s="133"/>
      <c r="AF812" s="133"/>
      <c r="AG812" s="133"/>
      <c r="AH812" s="133"/>
      <c r="AI812" s="133"/>
      <c r="AJ812" s="133"/>
      <c r="AK812" s="133"/>
      <c r="AL812" s="133"/>
      <c r="AM812" s="133"/>
      <c r="AN812" s="133"/>
      <c r="AO812" s="133"/>
      <c r="AP812" s="133"/>
      <c r="AQ812" s="133"/>
      <c r="AR812" s="133"/>
      <c r="AS812" s="133"/>
      <c r="AT812" s="133"/>
      <c r="AU812" s="133"/>
      <c r="AV812" s="133"/>
      <c r="AW812" s="133"/>
      <c r="AX812" s="133"/>
      <c r="AY812" s="133"/>
      <c r="AZ812" s="133"/>
      <c r="BA812" s="133"/>
      <c r="BB812" s="133"/>
      <c r="BC812" s="132"/>
      <c r="BD812" s="132"/>
      <c r="BE812" s="132"/>
      <c r="BF812" s="132"/>
      <c r="BG812" s="132"/>
      <c r="BH812" s="132"/>
      <c r="BI812" s="132"/>
      <c r="BJ812" s="132"/>
      <c r="BK812" s="132"/>
      <c r="BL812" s="132"/>
      <c r="BM812" s="132"/>
      <c r="BN812" s="132"/>
      <c r="BO812" s="132"/>
      <c r="BP812" s="132"/>
      <c r="BQ812" s="132"/>
      <c r="BR812" s="132"/>
      <c r="BS812" s="132"/>
      <c r="BT812" s="132"/>
      <c r="BU812" s="132"/>
      <c r="BV812" s="132"/>
      <c r="BW812" s="132"/>
      <c r="BX812" s="132"/>
      <c r="BY812" s="132"/>
      <c r="BZ812" s="132"/>
      <c r="CA812" s="132"/>
      <c r="CB812" s="132"/>
      <c r="CC812" s="132"/>
      <c r="CD812" s="132"/>
      <c r="CE812" s="132"/>
      <c r="CF812" s="132"/>
    </row>
    <row r="813" spans="1:84" ht="15.75" customHeight="1">
      <c r="A813" s="134"/>
      <c r="B813" s="132"/>
      <c r="C813" s="132"/>
      <c r="D813" s="132"/>
      <c r="E813" s="132"/>
      <c r="F813" s="132"/>
      <c r="G813" s="133"/>
      <c r="H813" s="133"/>
      <c r="I813" s="133"/>
      <c r="J813" s="133"/>
      <c r="K813" s="133"/>
      <c r="L813" s="133"/>
      <c r="M813" s="133"/>
      <c r="N813" s="133"/>
      <c r="O813" s="133"/>
      <c r="P813" s="133"/>
      <c r="Q813" s="133"/>
      <c r="R813" s="133"/>
      <c r="S813" s="133"/>
      <c r="T813" s="133"/>
      <c r="U813" s="133"/>
      <c r="V813" s="133"/>
      <c r="W813" s="133"/>
      <c r="X813" s="133"/>
      <c r="Y813" s="133"/>
      <c r="Z813" s="133"/>
      <c r="AA813" s="133"/>
      <c r="AB813" s="133"/>
      <c r="AC813" s="133"/>
      <c r="AD813" s="133"/>
      <c r="AE813" s="133"/>
      <c r="AF813" s="133"/>
      <c r="AG813" s="133"/>
      <c r="AH813" s="133"/>
      <c r="AI813" s="133"/>
      <c r="AJ813" s="133"/>
      <c r="AK813" s="133"/>
      <c r="AL813" s="133"/>
      <c r="AM813" s="133"/>
      <c r="AN813" s="133"/>
      <c r="AO813" s="133"/>
      <c r="AP813" s="133"/>
      <c r="AQ813" s="133"/>
      <c r="AR813" s="133"/>
      <c r="AS813" s="133"/>
      <c r="AT813" s="133"/>
      <c r="AU813" s="133"/>
      <c r="AV813" s="133"/>
      <c r="AW813" s="133"/>
      <c r="AX813" s="133"/>
      <c r="AY813" s="133"/>
      <c r="AZ813" s="133"/>
      <c r="BA813" s="133"/>
      <c r="BB813" s="133"/>
      <c r="BC813" s="132"/>
      <c r="BD813" s="132"/>
      <c r="BE813" s="132"/>
      <c r="BF813" s="132"/>
      <c r="BG813" s="132"/>
      <c r="BH813" s="132"/>
      <c r="BI813" s="132"/>
      <c r="BJ813" s="132"/>
      <c r="BK813" s="132"/>
      <c r="BL813" s="132"/>
      <c r="BM813" s="132"/>
      <c r="BN813" s="132"/>
      <c r="BO813" s="132"/>
      <c r="BP813" s="132"/>
      <c r="BQ813" s="132"/>
      <c r="BR813" s="132"/>
      <c r="BS813" s="132"/>
      <c r="BT813" s="132"/>
      <c r="BU813" s="132"/>
      <c r="BV813" s="132"/>
      <c r="BW813" s="132"/>
      <c r="BX813" s="132"/>
      <c r="BY813" s="132"/>
      <c r="BZ813" s="132"/>
      <c r="CA813" s="132"/>
      <c r="CB813" s="132"/>
      <c r="CC813" s="132"/>
      <c r="CD813" s="132"/>
      <c r="CE813" s="132"/>
      <c r="CF813" s="132"/>
    </row>
    <row r="814" spans="1:84" ht="15.75" customHeight="1">
      <c r="A814" s="134"/>
      <c r="B814" s="132"/>
      <c r="C814" s="132"/>
      <c r="D814" s="132"/>
      <c r="E814" s="132"/>
      <c r="F814" s="132"/>
      <c r="G814" s="133"/>
      <c r="H814" s="133"/>
      <c r="I814" s="133"/>
      <c r="J814" s="133"/>
      <c r="K814" s="133"/>
      <c r="L814" s="133"/>
      <c r="M814" s="133"/>
      <c r="N814" s="133"/>
      <c r="O814" s="133"/>
      <c r="P814" s="133"/>
      <c r="Q814" s="133"/>
      <c r="R814" s="133"/>
      <c r="S814" s="133"/>
      <c r="T814" s="133"/>
      <c r="U814" s="133"/>
      <c r="V814" s="133"/>
      <c r="W814" s="133"/>
      <c r="X814" s="133"/>
      <c r="Y814" s="133"/>
      <c r="Z814" s="133"/>
      <c r="AA814" s="133"/>
      <c r="AB814" s="133"/>
      <c r="AC814" s="133"/>
      <c r="AD814" s="133"/>
      <c r="AE814" s="133"/>
      <c r="AF814" s="133"/>
      <c r="AG814" s="133"/>
      <c r="AH814" s="133"/>
      <c r="AI814" s="133"/>
      <c r="AJ814" s="133"/>
      <c r="AK814" s="133"/>
      <c r="AL814" s="133"/>
      <c r="AM814" s="133"/>
      <c r="AN814" s="133"/>
      <c r="AO814" s="133"/>
      <c r="AP814" s="133"/>
      <c r="AQ814" s="133"/>
      <c r="AR814" s="133"/>
      <c r="AS814" s="133"/>
      <c r="AT814" s="133"/>
      <c r="AU814" s="133"/>
      <c r="AV814" s="133"/>
      <c r="AW814" s="133"/>
      <c r="AX814" s="133"/>
      <c r="AY814" s="133"/>
      <c r="AZ814" s="133"/>
      <c r="BA814" s="133"/>
      <c r="BB814" s="133"/>
      <c r="BC814" s="132"/>
      <c r="BD814" s="132"/>
      <c r="BE814" s="132"/>
      <c r="BF814" s="132"/>
      <c r="BG814" s="132"/>
      <c r="BH814" s="132"/>
      <c r="BI814" s="132"/>
      <c r="BJ814" s="132"/>
      <c r="BK814" s="132"/>
      <c r="BL814" s="132"/>
      <c r="BM814" s="132"/>
      <c r="BN814" s="132"/>
      <c r="BO814" s="132"/>
      <c r="BP814" s="132"/>
      <c r="BQ814" s="132"/>
      <c r="BR814" s="132"/>
      <c r="BS814" s="132"/>
      <c r="BT814" s="132"/>
      <c r="BU814" s="132"/>
      <c r="BV814" s="132"/>
      <c r="BW814" s="132"/>
      <c r="BX814" s="132"/>
      <c r="BY814" s="132"/>
      <c r="BZ814" s="132"/>
      <c r="CA814" s="132"/>
      <c r="CB814" s="132"/>
      <c r="CC814" s="132"/>
      <c r="CD814" s="132"/>
      <c r="CE814" s="132"/>
      <c r="CF814" s="132"/>
    </row>
    <row r="815" spans="1:84" ht="15.75" customHeight="1">
      <c r="A815" s="134"/>
      <c r="B815" s="132"/>
      <c r="C815" s="132"/>
      <c r="D815" s="132"/>
      <c r="E815" s="132"/>
      <c r="F815" s="132"/>
      <c r="G815" s="133"/>
      <c r="H815" s="133"/>
      <c r="I815" s="133"/>
      <c r="J815" s="133"/>
      <c r="K815" s="133"/>
      <c r="L815" s="133"/>
      <c r="M815" s="133"/>
      <c r="N815" s="133"/>
      <c r="O815" s="133"/>
      <c r="P815" s="133"/>
      <c r="Q815" s="133"/>
      <c r="R815" s="133"/>
      <c r="S815" s="133"/>
      <c r="T815" s="133"/>
      <c r="U815" s="133"/>
      <c r="V815" s="133"/>
      <c r="W815" s="133"/>
      <c r="X815" s="133"/>
      <c r="Y815" s="133"/>
      <c r="Z815" s="133"/>
      <c r="AA815" s="133"/>
      <c r="AB815" s="133"/>
      <c r="AC815" s="133"/>
      <c r="AD815" s="133"/>
      <c r="AE815" s="133"/>
      <c r="AF815" s="133"/>
      <c r="AG815" s="133"/>
      <c r="AH815" s="133"/>
      <c r="AI815" s="133"/>
      <c r="AJ815" s="133"/>
      <c r="AK815" s="133"/>
      <c r="AL815" s="133"/>
      <c r="AM815" s="133"/>
      <c r="AN815" s="133"/>
      <c r="AO815" s="133"/>
      <c r="AP815" s="133"/>
      <c r="AQ815" s="133"/>
      <c r="AR815" s="133"/>
      <c r="AS815" s="133"/>
      <c r="AT815" s="133"/>
      <c r="AU815" s="133"/>
      <c r="AV815" s="133"/>
      <c r="AW815" s="133"/>
      <c r="AX815" s="133"/>
      <c r="AY815" s="133"/>
      <c r="AZ815" s="133"/>
      <c r="BA815" s="133"/>
      <c r="BB815" s="133"/>
      <c r="BC815" s="132"/>
      <c r="BD815" s="132"/>
      <c r="BE815" s="132"/>
      <c r="BF815" s="132"/>
      <c r="BG815" s="132"/>
      <c r="BH815" s="132"/>
      <c r="BI815" s="132"/>
      <c r="BJ815" s="132"/>
      <c r="BK815" s="132"/>
      <c r="BL815" s="132"/>
      <c r="BM815" s="132"/>
      <c r="BN815" s="132"/>
      <c r="BO815" s="132"/>
      <c r="BP815" s="132"/>
      <c r="BQ815" s="132"/>
      <c r="BR815" s="132"/>
      <c r="BS815" s="132"/>
      <c r="BT815" s="132"/>
      <c r="BU815" s="132"/>
      <c r="BV815" s="132"/>
      <c r="BW815" s="132"/>
      <c r="BX815" s="132"/>
      <c r="BY815" s="132"/>
      <c r="BZ815" s="132"/>
      <c r="CA815" s="132"/>
      <c r="CB815" s="132"/>
      <c r="CC815" s="132"/>
      <c r="CD815" s="132"/>
      <c r="CE815" s="132"/>
      <c r="CF815" s="132"/>
    </row>
    <row r="816" spans="1:84" ht="15.75" customHeight="1">
      <c r="A816" s="134"/>
      <c r="B816" s="132"/>
      <c r="C816" s="132"/>
      <c r="D816" s="132"/>
      <c r="E816" s="132"/>
      <c r="F816" s="132"/>
      <c r="G816" s="133"/>
      <c r="H816" s="133"/>
      <c r="I816" s="133"/>
      <c r="J816" s="133"/>
      <c r="K816" s="133"/>
      <c r="L816" s="133"/>
      <c r="M816" s="133"/>
      <c r="N816" s="133"/>
      <c r="O816" s="133"/>
      <c r="P816" s="133"/>
      <c r="Q816" s="133"/>
      <c r="R816" s="133"/>
      <c r="S816" s="133"/>
      <c r="T816" s="133"/>
      <c r="U816" s="133"/>
      <c r="V816" s="133"/>
      <c r="W816" s="133"/>
      <c r="X816" s="133"/>
      <c r="Y816" s="133"/>
      <c r="Z816" s="133"/>
      <c r="AA816" s="133"/>
      <c r="AB816" s="133"/>
      <c r="AC816" s="133"/>
      <c r="AD816" s="133"/>
      <c r="AE816" s="133"/>
      <c r="AF816" s="133"/>
      <c r="AG816" s="133"/>
      <c r="AH816" s="133"/>
      <c r="AI816" s="133"/>
      <c r="AJ816" s="133"/>
      <c r="AK816" s="133"/>
      <c r="AL816" s="133"/>
      <c r="AM816" s="133"/>
      <c r="AN816" s="133"/>
      <c r="AO816" s="133"/>
      <c r="AP816" s="133"/>
      <c r="AQ816" s="133"/>
      <c r="AR816" s="133"/>
      <c r="AS816" s="133"/>
      <c r="AT816" s="133"/>
      <c r="AU816" s="133"/>
      <c r="AV816" s="133"/>
      <c r="AW816" s="133"/>
      <c r="AX816" s="133"/>
      <c r="AY816" s="133"/>
      <c r="AZ816" s="133"/>
      <c r="BA816" s="133"/>
      <c r="BB816" s="133"/>
      <c r="BC816" s="132"/>
      <c r="BD816" s="132"/>
      <c r="BE816" s="132"/>
      <c r="BF816" s="132"/>
      <c r="BG816" s="132"/>
      <c r="BH816" s="132"/>
      <c r="BI816" s="132"/>
      <c r="BJ816" s="132"/>
      <c r="BK816" s="132"/>
      <c r="BL816" s="132"/>
      <c r="BM816" s="132"/>
      <c r="BN816" s="132"/>
      <c r="BO816" s="132"/>
      <c r="BP816" s="132"/>
      <c r="BQ816" s="132"/>
      <c r="BR816" s="132"/>
      <c r="BS816" s="132"/>
      <c r="BT816" s="132"/>
      <c r="BU816" s="132"/>
      <c r="BV816" s="132"/>
      <c r="BW816" s="132"/>
      <c r="BX816" s="132"/>
      <c r="BY816" s="132"/>
      <c r="BZ816" s="132"/>
      <c r="CA816" s="132"/>
      <c r="CB816" s="132"/>
      <c r="CC816" s="132"/>
      <c r="CD816" s="132"/>
      <c r="CE816" s="132"/>
      <c r="CF816" s="132"/>
    </row>
    <row r="817" spans="1:84" ht="15.75" customHeight="1">
      <c r="A817" s="134"/>
      <c r="B817" s="132"/>
      <c r="C817" s="132"/>
      <c r="D817" s="132"/>
      <c r="E817" s="132"/>
      <c r="F817" s="132"/>
      <c r="G817" s="133"/>
      <c r="H817" s="133"/>
      <c r="I817" s="133"/>
      <c r="J817" s="133"/>
      <c r="K817" s="133"/>
      <c r="L817" s="133"/>
      <c r="M817" s="133"/>
      <c r="N817" s="133"/>
      <c r="O817" s="133"/>
      <c r="P817" s="133"/>
      <c r="Q817" s="133"/>
      <c r="R817" s="133"/>
      <c r="S817" s="133"/>
      <c r="T817" s="133"/>
      <c r="U817" s="133"/>
      <c r="V817" s="133"/>
      <c r="W817" s="133"/>
      <c r="X817" s="133"/>
      <c r="Y817" s="133"/>
      <c r="Z817" s="133"/>
      <c r="AA817" s="133"/>
      <c r="AB817" s="133"/>
      <c r="AC817" s="133"/>
      <c r="AD817" s="133"/>
      <c r="AE817" s="133"/>
      <c r="AF817" s="133"/>
      <c r="AG817" s="133"/>
      <c r="AH817" s="133"/>
      <c r="AI817" s="133"/>
      <c r="AJ817" s="133"/>
      <c r="AK817" s="133"/>
      <c r="AL817" s="133"/>
      <c r="AM817" s="133"/>
      <c r="AN817" s="133"/>
      <c r="AO817" s="133"/>
      <c r="AP817" s="133"/>
      <c r="AQ817" s="133"/>
      <c r="AR817" s="133"/>
      <c r="AS817" s="133"/>
      <c r="AT817" s="133"/>
      <c r="AU817" s="133"/>
      <c r="AV817" s="133"/>
      <c r="AW817" s="133"/>
      <c r="AX817" s="133"/>
      <c r="AY817" s="133"/>
      <c r="AZ817" s="133"/>
      <c r="BA817" s="133"/>
      <c r="BB817" s="133"/>
      <c r="BC817" s="132"/>
      <c r="BD817" s="132"/>
      <c r="BE817" s="132"/>
      <c r="BF817" s="132"/>
      <c r="BG817" s="132"/>
      <c r="BH817" s="132"/>
      <c r="BI817" s="132"/>
      <c r="BJ817" s="132"/>
      <c r="BK817" s="132"/>
      <c r="BL817" s="132"/>
      <c r="BM817" s="132"/>
      <c r="BN817" s="132"/>
      <c r="BO817" s="132"/>
      <c r="BP817" s="132"/>
      <c r="BQ817" s="132"/>
      <c r="BR817" s="132"/>
      <c r="BS817" s="132"/>
      <c r="BT817" s="132"/>
      <c r="BU817" s="132"/>
      <c r="BV817" s="132"/>
      <c r="BW817" s="132"/>
      <c r="BX817" s="132"/>
      <c r="BY817" s="132"/>
      <c r="BZ817" s="132"/>
      <c r="CA817" s="132"/>
      <c r="CB817" s="132"/>
      <c r="CC817" s="132"/>
      <c r="CD817" s="132"/>
      <c r="CE817" s="132"/>
      <c r="CF817" s="132"/>
    </row>
    <row r="818" spans="1:84" ht="15.75" customHeight="1">
      <c r="A818" s="134"/>
      <c r="B818" s="132"/>
      <c r="C818" s="132"/>
      <c r="D818" s="132"/>
      <c r="E818" s="132"/>
      <c r="F818" s="132"/>
      <c r="G818" s="133"/>
      <c r="H818" s="133"/>
      <c r="I818" s="133"/>
      <c r="J818" s="133"/>
      <c r="K818" s="133"/>
      <c r="L818" s="133"/>
      <c r="M818" s="133"/>
      <c r="N818" s="133"/>
      <c r="O818" s="133"/>
      <c r="P818" s="133"/>
      <c r="Q818" s="133"/>
      <c r="R818" s="133"/>
      <c r="S818" s="133"/>
      <c r="T818" s="133"/>
      <c r="U818" s="133"/>
      <c r="V818" s="133"/>
      <c r="W818" s="133"/>
      <c r="X818" s="133"/>
      <c r="Y818" s="133"/>
      <c r="Z818" s="133"/>
      <c r="AA818" s="133"/>
      <c r="AB818" s="133"/>
      <c r="AC818" s="133"/>
      <c r="AD818" s="133"/>
      <c r="AE818" s="133"/>
      <c r="AF818" s="133"/>
      <c r="AG818" s="133"/>
      <c r="AH818" s="133"/>
      <c r="AI818" s="133"/>
      <c r="AJ818" s="133"/>
      <c r="AK818" s="133"/>
      <c r="AL818" s="133"/>
      <c r="AM818" s="133"/>
      <c r="AN818" s="133"/>
      <c r="AO818" s="133"/>
      <c r="AP818" s="133"/>
      <c r="AQ818" s="133"/>
      <c r="AR818" s="133"/>
      <c r="AS818" s="133"/>
      <c r="AT818" s="133"/>
      <c r="AU818" s="133"/>
      <c r="AV818" s="133"/>
      <c r="AW818" s="133"/>
      <c r="AX818" s="133"/>
      <c r="AY818" s="133"/>
      <c r="AZ818" s="133"/>
      <c r="BA818" s="133"/>
      <c r="BB818" s="133"/>
      <c r="BC818" s="132"/>
      <c r="BD818" s="132"/>
      <c r="BE818" s="132"/>
      <c r="BF818" s="132"/>
      <c r="BG818" s="132"/>
      <c r="BH818" s="132"/>
      <c r="BI818" s="132"/>
      <c r="BJ818" s="132"/>
      <c r="BK818" s="132"/>
      <c r="BL818" s="132"/>
      <c r="BM818" s="132"/>
      <c r="BN818" s="132"/>
      <c r="BO818" s="132"/>
      <c r="BP818" s="132"/>
      <c r="BQ818" s="132"/>
      <c r="BR818" s="132"/>
      <c r="BS818" s="132"/>
      <c r="BT818" s="132"/>
      <c r="BU818" s="132"/>
      <c r="BV818" s="132"/>
      <c r="BW818" s="132"/>
      <c r="BX818" s="132"/>
      <c r="BY818" s="132"/>
      <c r="BZ818" s="132"/>
      <c r="CA818" s="132"/>
      <c r="CB818" s="132"/>
      <c r="CC818" s="132"/>
      <c r="CD818" s="132"/>
      <c r="CE818" s="132"/>
      <c r="CF818" s="132"/>
    </row>
    <row r="819" spans="1:84" ht="15.75" customHeight="1">
      <c r="A819" s="134"/>
      <c r="B819" s="132"/>
      <c r="C819" s="132"/>
      <c r="D819" s="132"/>
      <c r="E819" s="132"/>
      <c r="F819" s="132"/>
      <c r="G819" s="133"/>
      <c r="H819" s="133"/>
      <c r="I819" s="133"/>
      <c r="J819" s="133"/>
      <c r="K819" s="133"/>
      <c r="L819" s="133"/>
      <c r="M819" s="133"/>
      <c r="N819" s="133"/>
      <c r="O819" s="133"/>
      <c r="P819" s="133"/>
      <c r="Q819" s="133"/>
      <c r="R819" s="133"/>
      <c r="S819" s="133"/>
      <c r="T819" s="133"/>
      <c r="U819" s="133"/>
      <c r="V819" s="133"/>
      <c r="W819" s="133"/>
      <c r="X819" s="133"/>
      <c r="Y819" s="133"/>
      <c r="Z819" s="133"/>
      <c r="AA819" s="133"/>
      <c r="AB819" s="133"/>
      <c r="AC819" s="133"/>
      <c r="AD819" s="133"/>
      <c r="AE819" s="133"/>
      <c r="AF819" s="133"/>
      <c r="AG819" s="133"/>
      <c r="AH819" s="133"/>
      <c r="AI819" s="133"/>
      <c r="AJ819" s="133"/>
      <c r="AK819" s="133"/>
      <c r="AL819" s="133"/>
      <c r="AM819" s="133"/>
      <c r="AN819" s="133"/>
      <c r="AO819" s="133"/>
      <c r="AP819" s="133"/>
      <c r="AQ819" s="133"/>
      <c r="AR819" s="133"/>
      <c r="AS819" s="133"/>
      <c r="AT819" s="133"/>
      <c r="AU819" s="133"/>
      <c r="AV819" s="133"/>
      <c r="AW819" s="133"/>
      <c r="AX819" s="133"/>
      <c r="AY819" s="133"/>
      <c r="AZ819" s="133"/>
      <c r="BA819" s="133"/>
      <c r="BB819" s="133"/>
      <c r="BC819" s="132"/>
      <c r="BD819" s="132"/>
      <c r="BE819" s="132"/>
      <c r="BF819" s="132"/>
      <c r="BG819" s="132"/>
      <c r="BH819" s="132"/>
      <c r="BI819" s="132"/>
      <c r="BJ819" s="132"/>
      <c r="BK819" s="132"/>
      <c r="BL819" s="132"/>
      <c r="BM819" s="132"/>
      <c r="BN819" s="132"/>
      <c r="BO819" s="132"/>
      <c r="BP819" s="132"/>
      <c r="BQ819" s="132"/>
      <c r="BR819" s="132"/>
      <c r="BS819" s="132"/>
      <c r="BT819" s="132"/>
      <c r="BU819" s="132"/>
      <c r="BV819" s="132"/>
      <c r="BW819" s="132"/>
      <c r="BX819" s="132"/>
      <c r="BY819" s="132"/>
      <c r="BZ819" s="132"/>
      <c r="CA819" s="132"/>
      <c r="CB819" s="132"/>
      <c r="CC819" s="132"/>
      <c r="CD819" s="132"/>
      <c r="CE819" s="132"/>
      <c r="CF819" s="132"/>
    </row>
    <row r="820" spans="1:84" ht="15.75" customHeight="1">
      <c r="A820" s="134"/>
      <c r="B820" s="132"/>
      <c r="C820" s="132"/>
      <c r="D820" s="132"/>
      <c r="E820" s="132"/>
      <c r="F820" s="132"/>
      <c r="G820" s="133"/>
      <c r="H820" s="133"/>
      <c r="I820" s="133"/>
      <c r="J820" s="133"/>
      <c r="K820" s="133"/>
      <c r="L820" s="133"/>
      <c r="M820" s="133"/>
      <c r="N820" s="133"/>
      <c r="O820" s="133"/>
      <c r="P820" s="133"/>
      <c r="Q820" s="133"/>
      <c r="R820" s="133"/>
      <c r="S820" s="133"/>
      <c r="T820" s="133"/>
      <c r="U820" s="133"/>
      <c r="V820" s="133"/>
      <c r="W820" s="133"/>
      <c r="X820" s="133"/>
      <c r="Y820" s="133"/>
      <c r="Z820" s="133"/>
      <c r="AA820" s="133"/>
      <c r="AB820" s="133"/>
      <c r="AC820" s="133"/>
      <c r="AD820" s="133"/>
      <c r="AE820" s="133"/>
      <c r="AF820" s="133"/>
      <c r="AG820" s="133"/>
      <c r="AH820" s="133"/>
      <c r="AI820" s="133"/>
      <c r="AJ820" s="133"/>
      <c r="AK820" s="133"/>
      <c r="AL820" s="133"/>
      <c r="AM820" s="133"/>
      <c r="AN820" s="133"/>
      <c r="AO820" s="133"/>
      <c r="AP820" s="133"/>
      <c r="AQ820" s="133"/>
      <c r="AR820" s="133"/>
      <c r="AS820" s="133"/>
      <c r="AT820" s="133"/>
      <c r="AU820" s="133"/>
      <c r="AV820" s="133"/>
      <c r="AW820" s="133"/>
      <c r="AX820" s="133"/>
      <c r="AY820" s="133"/>
      <c r="AZ820" s="133"/>
      <c r="BA820" s="133"/>
      <c r="BB820" s="133"/>
      <c r="BC820" s="132"/>
      <c r="BD820" s="132"/>
      <c r="BE820" s="132"/>
      <c r="BF820" s="132"/>
      <c r="BG820" s="132"/>
      <c r="BH820" s="132"/>
      <c r="BI820" s="132"/>
      <c r="BJ820" s="132"/>
      <c r="BK820" s="132"/>
      <c r="BL820" s="132"/>
      <c r="BM820" s="132"/>
      <c r="BN820" s="132"/>
      <c r="BO820" s="132"/>
      <c r="BP820" s="132"/>
      <c r="BQ820" s="132"/>
      <c r="BR820" s="132"/>
      <c r="BS820" s="132"/>
      <c r="BT820" s="132"/>
      <c r="BU820" s="132"/>
      <c r="BV820" s="132"/>
      <c r="BW820" s="132"/>
      <c r="BX820" s="132"/>
      <c r="BY820" s="132"/>
      <c r="BZ820" s="132"/>
      <c r="CA820" s="132"/>
      <c r="CB820" s="132"/>
      <c r="CC820" s="132"/>
      <c r="CD820" s="132"/>
      <c r="CE820" s="132"/>
      <c r="CF820" s="132"/>
    </row>
    <row r="821" spans="1:84" ht="15.75" customHeight="1">
      <c r="A821" s="134"/>
      <c r="B821" s="132"/>
      <c r="C821" s="132"/>
      <c r="D821" s="132"/>
      <c r="E821" s="132"/>
      <c r="F821" s="132"/>
      <c r="G821" s="133"/>
      <c r="H821" s="133"/>
      <c r="I821" s="133"/>
      <c r="J821" s="133"/>
      <c r="K821" s="133"/>
      <c r="L821" s="133"/>
      <c r="M821" s="133"/>
      <c r="N821" s="133"/>
      <c r="O821" s="133"/>
      <c r="P821" s="133"/>
      <c r="Q821" s="133"/>
      <c r="R821" s="133"/>
      <c r="S821" s="133"/>
      <c r="T821" s="133"/>
      <c r="U821" s="133"/>
      <c r="V821" s="133"/>
      <c r="W821" s="133"/>
      <c r="X821" s="133"/>
      <c r="Y821" s="133"/>
      <c r="Z821" s="133"/>
      <c r="AA821" s="133"/>
      <c r="AB821" s="133"/>
      <c r="AC821" s="133"/>
      <c r="AD821" s="133"/>
      <c r="AE821" s="133"/>
      <c r="AF821" s="133"/>
      <c r="AG821" s="133"/>
      <c r="AH821" s="133"/>
      <c r="AI821" s="133"/>
      <c r="AJ821" s="133"/>
      <c r="AK821" s="133"/>
      <c r="AL821" s="133"/>
      <c r="AM821" s="133"/>
      <c r="AN821" s="133"/>
      <c r="AO821" s="133"/>
      <c r="AP821" s="133"/>
      <c r="AQ821" s="133"/>
      <c r="AR821" s="133"/>
      <c r="AS821" s="133"/>
      <c r="AT821" s="133"/>
      <c r="AU821" s="133"/>
      <c r="AV821" s="133"/>
      <c r="AW821" s="133"/>
      <c r="AX821" s="133"/>
      <c r="AY821" s="133"/>
      <c r="AZ821" s="133"/>
      <c r="BA821" s="133"/>
      <c r="BB821" s="133"/>
      <c r="BC821" s="132"/>
      <c r="BD821" s="132"/>
      <c r="BE821" s="132"/>
      <c r="BF821" s="132"/>
      <c r="BG821" s="132"/>
      <c r="BH821" s="132"/>
      <c r="BI821" s="132"/>
      <c r="BJ821" s="132"/>
      <c r="BK821" s="132"/>
      <c r="BL821" s="132"/>
      <c r="BM821" s="132"/>
      <c r="BN821" s="132"/>
      <c r="BO821" s="132"/>
      <c r="BP821" s="132"/>
      <c r="BQ821" s="132"/>
      <c r="BR821" s="132"/>
      <c r="BS821" s="132"/>
      <c r="BT821" s="132"/>
      <c r="BU821" s="132"/>
      <c r="BV821" s="132"/>
      <c r="BW821" s="132"/>
      <c r="BX821" s="132"/>
      <c r="BY821" s="132"/>
      <c r="BZ821" s="132"/>
      <c r="CA821" s="132"/>
      <c r="CB821" s="132"/>
      <c r="CC821" s="132"/>
      <c r="CD821" s="132"/>
      <c r="CE821" s="132"/>
      <c r="CF821" s="132"/>
    </row>
    <row r="822" spans="1:84" ht="15.75" customHeight="1">
      <c r="A822" s="134"/>
      <c r="B822" s="132"/>
      <c r="C822" s="132"/>
      <c r="D822" s="132"/>
      <c r="E822" s="132"/>
      <c r="F822" s="132"/>
      <c r="G822" s="133"/>
      <c r="H822" s="133"/>
      <c r="I822" s="133"/>
      <c r="J822" s="133"/>
      <c r="K822" s="133"/>
      <c r="L822" s="133"/>
      <c r="M822" s="133"/>
      <c r="N822" s="133"/>
      <c r="O822" s="133"/>
      <c r="P822" s="133"/>
      <c r="Q822" s="133"/>
      <c r="R822" s="133"/>
      <c r="S822" s="133"/>
      <c r="T822" s="133"/>
      <c r="U822" s="133"/>
      <c r="V822" s="133"/>
      <c r="W822" s="133"/>
      <c r="X822" s="133"/>
      <c r="Y822" s="133"/>
      <c r="Z822" s="133"/>
      <c r="AA822" s="133"/>
      <c r="AB822" s="133"/>
      <c r="AC822" s="133"/>
      <c r="AD822" s="133"/>
      <c r="AE822" s="133"/>
      <c r="AF822" s="133"/>
      <c r="AG822" s="133"/>
      <c r="AH822" s="133"/>
      <c r="AI822" s="133"/>
      <c r="AJ822" s="133"/>
      <c r="AK822" s="133"/>
      <c r="AL822" s="133"/>
      <c r="AM822" s="133"/>
      <c r="AN822" s="133"/>
      <c r="AO822" s="133"/>
      <c r="AP822" s="133"/>
      <c r="AQ822" s="133"/>
      <c r="AR822" s="133"/>
      <c r="AS822" s="133"/>
      <c r="AT822" s="133"/>
      <c r="AU822" s="133"/>
      <c r="AV822" s="133"/>
      <c r="AW822" s="133"/>
      <c r="AX822" s="133"/>
      <c r="AY822" s="133"/>
      <c r="AZ822" s="133"/>
      <c r="BA822" s="133"/>
      <c r="BB822" s="133"/>
      <c r="BC822" s="132"/>
      <c r="BD822" s="132"/>
      <c r="BE822" s="132"/>
      <c r="BF822" s="132"/>
      <c r="BG822" s="132"/>
      <c r="BH822" s="132"/>
      <c r="BI822" s="132"/>
      <c r="BJ822" s="132"/>
      <c r="BK822" s="132"/>
      <c r="BL822" s="132"/>
      <c r="BM822" s="132"/>
      <c r="BN822" s="132"/>
      <c r="BO822" s="132"/>
      <c r="BP822" s="132"/>
      <c r="BQ822" s="132"/>
      <c r="BR822" s="132"/>
      <c r="BS822" s="132"/>
      <c r="BT822" s="132"/>
      <c r="BU822" s="132"/>
      <c r="BV822" s="132"/>
      <c r="BW822" s="132"/>
      <c r="BX822" s="132"/>
      <c r="BY822" s="132"/>
      <c r="BZ822" s="132"/>
      <c r="CA822" s="132"/>
      <c r="CB822" s="132"/>
      <c r="CC822" s="132"/>
      <c r="CD822" s="132"/>
      <c r="CE822" s="132"/>
      <c r="CF822" s="132"/>
    </row>
    <row r="823" spans="1:84" ht="15.75" customHeight="1">
      <c r="A823" s="134"/>
      <c r="B823" s="132"/>
      <c r="C823" s="132"/>
      <c r="D823" s="132"/>
      <c r="E823" s="132"/>
      <c r="F823" s="132"/>
      <c r="G823" s="133"/>
      <c r="H823" s="133"/>
      <c r="I823" s="133"/>
      <c r="J823" s="133"/>
      <c r="K823" s="133"/>
      <c r="L823" s="133"/>
      <c r="M823" s="133"/>
      <c r="N823" s="133"/>
      <c r="O823" s="133"/>
      <c r="P823" s="133"/>
      <c r="Q823" s="133"/>
      <c r="R823" s="133"/>
      <c r="S823" s="133"/>
      <c r="T823" s="133"/>
      <c r="U823" s="133"/>
      <c r="V823" s="133"/>
      <c r="W823" s="133"/>
      <c r="X823" s="133"/>
      <c r="Y823" s="133"/>
      <c r="Z823" s="133"/>
      <c r="AA823" s="133"/>
      <c r="AB823" s="133"/>
      <c r="AC823" s="133"/>
      <c r="AD823" s="133"/>
      <c r="AE823" s="133"/>
      <c r="AF823" s="133"/>
      <c r="AG823" s="133"/>
      <c r="AH823" s="133"/>
      <c r="AI823" s="133"/>
      <c r="AJ823" s="133"/>
      <c r="AK823" s="133"/>
      <c r="AL823" s="133"/>
      <c r="AM823" s="133"/>
      <c r="AN823" s="133"/>
      <c r="AO823" s="133"/>
      <c r="AP823" s="133"/>
      <c r="AQ823" s="133"/>
      <c r="AR823" s="133"/>
      <c r="AS823" s="133"/>
      <c r="AT823" s="133"/>
      <c r="AU823" s="133"/>
      <c r="AV823" s="133"/>
      <c r="AW823" s="133"/>
      <c r="AX823" s="133"/>
      <c r="AY823" s="133"/>
      <c r="AZ823" s="133"/>
      <c r="BA823" s="133"/>
      <c r="BB823" s="133"/>
      <c r="BC823" s="132"/>
      <c r="BD823" s="132"/>
      <c r="BE823" s="132"/>
      <c r="BF823" s="132"/>
      <c r="BG823" s="132"/>
      <c r="BH823" s="132"/>
      <c r="BI823" s="132"/>
      <c r="BJ823" s="132"/>
      <c r="BK823" s="132"/>
      <c r="BL823" s="132"/>
      <c r="BM823" s="132"/>
      <c r="BN823" s="132"/>
      <c r="BO823" s="132"/>
      <c r="BP823" s="132"/>
      <c r="BQ823" s="132"/>
      <c r="BR823" s="132"/>
      <c r="BS823" s="132"/>
      <c r="BT823" s="132"/>
      <c r="BU823" s="132"/>
      <c r="BV823" s="132"/>
      <c r="BW823" s="132"/>
      <c r="BX823" s="132"/>
      <c r="BY823" s="132"/>
      <c r="BZ823" s="132"/>
      <c r="CA823" s="132"/>
      <c r="CB823" s="132"/>
      <c r="CC823" s="132"/>
      <c r="CD823" s="132"/>
      <c r="CE823" s="132"/>
      <c r="CF823" s="132"/>
    </row>
    <row r="824" spans="1:84" ht="15.75" customHeight="1">
      <c r="A824" s="134"/>
      <c r="B824" s="132"/>
      <c r="C824" s="132"/>
      <c r="D824" s="132"/>
      <c r="E824" s="132"/>
      <c r="F824" s="132"/>
      <c r="G824" s="133"/>
      <c r="H824" s="133"/>
      <c r="I824" s="133"/>
      <c r="J824" s="133"/>
      <c r="K824" s="133"/>
      <c r="L824" s="133"/>
      <c r="M824" s="133"/>
      <c r="N824" s="133"/>
      <c r="O824" s="133"/>
      <c r="P824" s="133"/>
      <c r="Q824" s="133"/>
      <c r="R824" s="133"/>
      <c r="S824" s="133"/>
      <c r="T824" s="133"/>
      <c r="U824" s="133"/>
      <c r="V824" s="133"/>
      <c r="W824" s="133"/>
      <c r="X824" s="133"/>
      <c r="Y824" s="133"/>
      <c r="Z824" s="133"/>
      <c r="AA824" s="133"/>
      <c r="AB824" s="133"/>
      <c r="AC824" s="133"/>
      <c r="AD824" s="133"/>
      <c r="AE824" s="133"/>
      <c r="AF824" s="133"/>
      <c r="AG824" s="133"/>
      <c r="AH824" s="133"/>
      <c r="AI824" s="133"/>
      <c r="AJ824" s="133"/>
      <c r="AK824" s="133"/>
      <c r="AL824" s="133"/>
      <c r="AM824" s="133"/>
      <c r="AN824" s="133"/>
      <c r="AO824" s="133"/>
      <c r="AP824" s="133"/>
      <c r="AQ824" s="133"/>
      <c r="AR824" s="133"/>
      <c r="AS824" s="133"/>
      <c r="AT824" s="133"/>
      <c r="AU824" s="133"/>
      <c r="AV824" s="133"/>
      <c r="AW824" s="133"/>
      <c r="AX824" s="133"/>
      <c r="AY824" s="133"/>
      <c r="AZ824" s="133"/>
      <c r="BA824" s="133"/>
      <c r="BB824" s="133"/>
      <c r="BC824" s="132"/>
      <c r="BD824" s="132"/>
      <c r="BE824" s="132"/>
      <c r="BF824" s="132"/>
      <c r="BG824" s="132"/>
      <c r="BH824" s="132"/>
      <c r="BI824" s="132"/>
      <c r="BJ824" s="132"/>
      <c r="BK824" s="132"/>
      <c r="BL824" s="132"/>
      <c r="BM824" s="132"/>
      <c r="BN824" s="132"/>
      <c r="BO824" s="132"/>
      <c r="BP824" s="132"/>
      <c r="BQ824" s="132"/>
      <c r="BR824" s="132"/>
      <c r="BS824" s="132"/>
      <c r="BT824" s="132"/>
      <c r="BU824" s="132"/>
      <c r="BV824" s="132"/>
      <c r="BW824" s="132"/>
      <c r="BX824" s="132"/>
      <c r="BY824" s="132"/>
      <c r="BZ824" s="132"/>
      <c r="CA824" s="132"/>
      <c r="CB824" s="132"/>
      <c r="CC824" s="132"/>
      <c r="CD824" s="132"/>
      <c r="CE824" s="132"/>
      <c r="CF824" s="132"/>
    </row>
    <row r="825" spans="1:84" ht="15.75" customHeight="1">
      <c r="A825" s="134"/>
      <c r="B825" s="132"/>
      <c r="C825" s="132"/>
      <c r="D825" s="132"/>
      <c r="E825" s="132"/>
      <c r="F825" s="132"/>
      <c r="G825" s="133"/>
      <c r="H825" s="133"/>
      <c r="I825" s="133"/>
      <c r="J825" s="133"/>
      <c r="K825" s="133"/>
      <c r="L825" s="133"/>
      <c r="M825" s="133"/>
      <c r="N825" s="133"/>
      <c r="O825" s="133"/>
      <c r="P825" s="133"/>
      <c r="Q825" s="133"/>
      <c r="R825" s="133"/>
      <c r="S825" s="133"/>
      <c r="T825" s="133"/>
      <c r="U825" s="133"/>
      <c r="V825" s="133"/>
      <c r="W825" s="133"/>
      <c r="X825" s="133"/>
      <c r="Y825" s="133"/>
      <c r="Z825" s="133"/>
      <c r="AA825" s="133"/>
      <c r="AB825" s="133"/>
      <c r="AC825" s="133"/>
      <c r="AD825" s="133"/>
      <c r="AE825" s="133"/>
      <c r="AF825" s="133"/>
      <c r="AG825" s="133"/>
      <c r="AH825" s="133"/>
      <c r="AI825" s="133"/>
      <c r="AJ825" s="133"/>
      <c r="AK825" s="133"/>
      <c r="AL825" s="133"/>
      <c r="AM825" s="133"/>
      <c r="AN825" s="133"/>
      <c r="AO825" s="133"/>
      <c r="AP825" s="133"/>
      <c r="AQ825" s="133"/>
      <c r="AR825" s="133"/>
      <c r="AS825" s="133"/>
      <c r="AT825" s="133"/>
      <c r="AU825" s="133"/>
      <c r="AV825" s="133"/>
      <c r="AW825" s="133"/>
      <c r="AX825" s="133"/>
      <c r="AY825" s="133"/>
      <c r="AZ825" s="133"/>
      <c r="BA825" s="133"/>
      <c r="BB825" s="133"/>
      <c r="BC825" s="132"/>
      <c r="BD825" s="132"/>
      <c r="BE825" s="132"/>
      <c r="BF825" s="132"/>
      <c r="BG825" s="132"/>
      <c r="BH825" s="132"/>
      <c r="BI825" s="132"/>
      <c r="BJ825" s="132"/>
      <c r="BK825" s="132"/>
      <c r="BL825" s="132"/>
      <c r="BM825" s="132"/>
      <c r="BN825" s="132"/>
      <c r="BO825" s="132"/>
      <c r="BP825" s="132"/>
      <c r="BQ825" s="132"/>
      <c r="BR825" s="132"/>
      <c r="BS825" s="132"/>
      <c r="BT825" s="132"/>
      <c r="BU825" s="132"/>
      <c r="BV825" s="132"/>
      <c r="BW825" s="132"/>
      <c r="BX825" s="132"/>
      <c r="BY825" s="132"/>
      <c r="BZ825" s="132"/>
      <c r="CA825" s="132"/>
      <c r="CB825" s="132"/>
      <c r="CC825" s="132"/>
      <c r="CD825" s="132"/>
      <c r="CE825" s="132"/>
      <c r="CF825" s="132"/>
    </row>
    <row r="826" spans="1:84" ht="15.75" customHeight="1">
      <c r="A826" s="134"/>
      <c r="B826" s="132"/>
      <c r="C826" s="132"/>
      <c r="D826" s="132"/>
      <c r="E826" s="132"/>
      <c r="F826" s="132"/>
      <c r="G826" s="133"/>
      <c r="H826" s="133"/>
      <c r="I826" s="133"/>
      <c r="J826" s="133"/>
      <c r="K826" s="133"/>
      <c r="L826" s="133"/>
      <c r="M826" s="133"/>
      <c r="N826" s="133"/>
      <c r="O826" s="133"/>
      <c r="P826" s="133"/>
      <c r="Q826" s="133"/>
      <c r="R826" s="133"/>
      <c r="S826" s="133"/>
      <c r="T826" s="133"/>
      <c r="U826" s="133"/>
      <c r="V826" s="133"/>
      <c r="W826" s="133"/>
      <c r="X826" s="133"/>
      <c r="Y826" s="133"/>
      <c r="Z826" s="133"/>
      <c r="AA826" s="133"/>
      <c r="AB826" s="133"/>
      <c r="AC826" s="133"/>
      <c r="AD826" s="133"/>
      <c r="AE826" s="133"/>
      <c r="AF826" s="133"/>
      <c r="AG826" s="133"/>
      <c r="AH826" s="133"/>
      <c r="AI826" s="133"/>
      <c r="AJ826" s="133"/>
      <c r="AK826" s="133"/>
      <c r="AL826" s="133"/>
      <c r="AM826" s="133"/>
      <c r="AN826" s="133"/>
      <c r="AO826" s="133"/>
      <c r="AP826" s="133"/>
      <c r="AQ826" s="133"/>
      <c r="AR826" s="133"/>
      <c r="AS826" s="133"/>
      <c r="AT826" s="133"/>
      <c r="AU826" s="133"/>
      <c r="AV826" s="133"/>
      <c r="AW826" s="133"/>
      <c r="AX826" s="133"/>
      <c r="AY826" s="133"/>
      <c r="AZ826" s="133"/>
      <c r="BA826" s="133"/>
      <c r="BB826" s="133"/>
      <c r="BC826" s="132"/>
      <c r="BD826" s="132"/>
      <c r="BE826" s="132"/>
      <c r="BF826" s="132"/>
      <c r="BG826" s="132"/>
      <c r="BH826" s="132"/>
      <c r="BI826" s="132"/>
      <c r="BJ826" s="132"/>
      <c r="BK826" s="132"/>
      <c r="BL826" s="132"/>
      <c r="BM826" s="132"/>
      <c r="BN826" s="132"/>
      <c r="BO826" s="132"/>
      <c r="BP826" s="132"/>
      <c r="BQ826" s="132"/>
      <c r="BR826" s="132"/>
      <c r="BS826" s="132"/>
      <c r="BT826" s="132"/>
      <c r="BU826" s="132"/>
      <c r="BV826" s="132"/>
      <c r="BW826" s="132"/>
      <c r="BX826" s="132"/>
      <c r="BY826" s="132"/>
      <c r="BZ826" s="132"/>
      <c r="CA826" s="132"/>
      <c r="CB826" s="132"/>
      <c r="CC826" s="132"/>
      <c r="CD826" s="132"/>
      <c r="CE826" s="132"/>
      <c r="CF826" s="132"/>
    </row>
    <row r="827" spans="1:84" ht="15.75" customHeight="1">
      <c r="A827" s="134"/>
      <c r="B827" s="132"/>
      <c r="C827" s="132"/>
      <c r="D827" s="132"/>
      <c r="E827" s="132"/>
      <c r="F827" s="132"/>
      <c r="G827" s="133"/>
      <c r="H827" s="133"/>
      <c r="I827" s="133"/>
      <c r="J827" s="133"/>
      <c r="K827" s="133"/>
      <c r="L827" s="133"/>
      <c r="M827" s="133"/>
      <c r="N827" s="133"/>
      <c r="O827" s="133"/>
      <c r="P827" s="133"/>
      <c r="Q827" s="133"/>
      <c r="R827" s="133"/>
      <c r="S827" s="133"/>
      <c r="T827" s="133"/>
      <c r="U827" s="133"/>
      <c r="V827" s="133"/>
      <c r="W827" s="133"/>
      <c r="X827" s="133"/>
      <c r="Y827" s="133"/>
      <c r="Z827" s="133"/>
      <c r="AA827" s="133"/>
      <c r="AB827" s="133"/>
      <c r="AC827" s="133"/>
      <c r="AD827" s="133"/>
      <c r="AE827" s="133"/>
      <c r="AF827" s="133"/>
      <c r="AG827" s="133"/>
      <c r="AH827" s="133"/>
      <c r="AI827" s="133"/>
      <c r="AJ827" s="133"/>
      <c r="AK827" s="133"/>
      <c r="AL827" s="133"/>
      <c r="AM827" s="133"/>
      <c r="AN827" s="133"/>
      <c r="AO827" s="133"/>
      <c r="AP827" s="133"/>
      <c r="AQ827" s="133"/>
      <c r="AR827" s="133"/>
      <c r="AS827" s="133"/>
      <c r="AT827" s="133"/>
      <c r="AU827" s="133"/>
      <c r="AV827" s="133"/>
      <c r="AW827" s="133"/>
      <c r="AX827" s="133"/>
      <c r="AY827" s="133"/>
      <c r="AZ827" s="133"/>
      <c r="BA827" s="133"/>
      <c r="BB827" s="133"/>
      <c r="BC827" s="132"/>
      <c r="BD827" s="132"/>
      <c r="BE827" s="132"/>
      <c r="BF827" s="132"/>
      <c r="BG827" s="132"/>
      <c r="BH827" s="132"/>
      <c r="BI827" s="132"/>
      <c r="BJ827" s="132"/>
      <c r="BK827" s="132"/>
      <c r="BL827" s="132"/>
      <c r="BM827" s="132"/>
      <c r="BN827" s="132"/>
      <c r="BO827" s="132"/>
      <c r="BP827" s="132"/>
      <c r="BQ827" s="132"/>
      <c r="BR827" s="132"/>
      <c r="BS827" s="132"/>
      <c r="BT827" s="132"/>
      <c r="BU827" s="132"/>
      <c r="BV827" s="132"/>
      <c r="BW827" s="132"/>
      <c r="BX827" s="132"/>
      <c r="BY827" s="132"/>
      <c r="BZ827" s="132"/>
      <c r="CA827" s="132"/>
      <c r="CB827" s="132"/>
      <c r="CC827" s="132"/>
      <c r="CD827" s="132"/>
      <c r="CE827" s="132"/>
      <c r="CF827" s="132"/>
    </row>
    <row r="828" spans="1:84" ht="15.75" customHeight="1">
      <c r="A828" s="134"/>
      <c r="B828" s="132"/>
      <c r="C828" s="132"/>
      <c r="D828" s="132"/>
      <c r="E828" s="132"/>
      <c r="F828" s="132"/>
      <c r="G828" s="133"/>
      <c r="H828" s="133"/>
      <c r="I828" s="133"/>
      <c r="J828" s="133"/>
      <c r="K828" s="133"/>
      <c r="L828" s="133"/>
      <c r="M828" s="133"/>
      <c r="N828" s="133"/>
      <c r="O828" s="133"/>
      <c r="P828" s="133"/>
      <c r="Q828" s="133"/>
      <c r="R828" s="133"/>
      <c r="S828" s="133"/>
      <c r="T828" s="133"/>
      <c r="U828" s="133"/>
      <c r="V828" s="133"/>
      <c r="W828" s="133"/>
      <c r="X828" s="133"/>
      <c r="Y828" s="133"/>
      <c r="Z828" s="133"/>
      <c r="AA828" s="133"/>
      <c r="AB828" s="133"/>
      <c r="AC828" s="133"/>
      <c r="AD828" s="133"/>
      <c r="AE828" s="133"/>
      <c r="AF828" s="133"/>
      <c r="AG828" s="133"/>
      <c r="AH828" s="133"/>
      <c r="AI828" s="133"/>
      <c r="AJ828" s="133"/>
      <c r="AK828" s="133"/>
      <c r="AL828" s="133"/>
      <c r="AM828" s="133"/>
      <c r="AN828" s="133"/>
      <c r="AO828" s="133"/>
      <c r="AP828" s="133"/>
      <c r="AQ828" s="133"/>
      <c r="AR828" s="133"/>
      <c r="AS828" s="133"/>
      <c r="AT828" s="133"/>
      <c r="AU828" s="133"/>
      <c r="AV828" s="133"/>
      <c r="AW828" s="133"/>
      <c r="AX828" s="133"/>
      <c r="AY828" s="133"/>
      <c r="AZ828" s="133"/>
      <c r="BA828" s="133"/>
      <c r="BB828" s="133"/>
      <c r="BC828" s="132"/>
      <c r="BD828" s="132"/>
      <c r="BE828" s="132"/>
      <c r="BF828" s="132"/>
      <c r="BG828" s="132"/>
      <c r="BH828" s="132"/>
      <c r="BI828" s="132"/>
      <c r="BJ828" s="132"/>
      <c r="BK828" s="132"/>
      <c r="BL828" s="132"/>
      <c r="BM828" s="132"/>
      <c r="BN828" s="132"/>
      <c r="BO828" s="132"/>
      <c r="BP828" s="132"/>
      <c r="BQ828" s="132"/>
      <c r="BR828" s="132"/>
      <c r="BS828" s="132"/>
      <c r="BT828" s="132"/>
      <c r="BU828" s="132"/>
      <c r="BV828" s="132"/>
      <c r="BW828" s="132"/>
      <c r="BX828" s="132"/>
      <c r="BY828" s="132"/>
      <c r="BZ828" s="132"/>
      <c r="CA828" s="132"/>
      <c r="CB828" s="132"/>
      <c r="CC828" s="132"/>
      <c r="CD828" s="132"/>
      <c r="CE828" s="132"/>
      <c r="CF828" s="132"/>
    </row>
    <row r="829" spans="1:84" ht="15.75" customHeight="1">
      <c r="A829" s="134"/>
      <c r="B829" s="132"/>
      <c r="C829" s="132"/>
      <c r="D829" s="132"/>
      <c r="E829" s="132"/>
      <c r="F829" s="132"/>
      <c r="G829" s="133"/>
      <c r="H829" s="133"/>
      <c r="I829" s="133"/>
      <c r="J829" s="133"/>
      <c r="K829" s="133"/>
      <c r="L829" s="133"/>
      <c r="M829" s="133"/>
      <c r="N829" s="133"/>
      <c r="O829" s="133"/>
      <c r="P829" s="133"/>
      <c r="Q829" s="133"/>
      <c r="R829" s="133"/>
      <c r="S829" s="133"/>
      <c r="T829" s="133"/>
      <c r="U829" s="133"/>
      <c r="V829" s="133"/>
      <c r="W829" s="133"/>
      <c r="X829" s="133"/>
      <c r="Y829" s="133"/>
      <c r="Z829" s="133"/>
      <c r="AA829" s="133"/>
      <c r="AB829" s="133"/>
      <c r="AC829" s="133"/>
      <c r="AD829" s="133"/>
      <c r="AE829" s="133"/>
      <c r="AF829" s="133"/>
      <c r="AG829" s="133"/>
      <c r="AH829" s="133"/>
      <c r="AI829" s="133"/>
      <c r="AJ829" s="133"/>
      <c r="AK829" s="133"/>
      <c r="AL829" s="133"/>
      <c r="AM829" s="133"/>
      <c r="AN829" s="133"/>
      <c r="AO829" s="133"/>
      <c r="AP829" s="133"/>
      <c r="AQ829" s="133"/>
      <c r="AR829" s="133"/>
      <c r="AS829" s="133"/>
      <c r="AT829" s="133"/>
      <c r="AU829" s="133"/>
      <c r="AV829" s="133"/>
      <c r="AW829" s="133"/>
      <c r="AX829" s="133"/>
      <c r="AY829" s="133"/>
      <c r="AZ829" s="133"/>
      <c r="BA829" s="133"/>
      <c r="BB829" s="133"/>
      <c r="BC829" s="132"/>
      <c r="BD829" s="132"/>
      <c r="BE829" s="132"/>
      <c r="BF829" s="132"/>
      <c r="BG829" s="132"/>
      <c r="BH829" s="132"/>
      <c r="BI829" s="132"/>
      <c r="BJ829" s="132"/>
      <c r="BK829" s="132"/>
      <c r="BL829" s="132"/>
      <c r="BM829" s="132"/>
      <c r="BN829" s="132"/>
      <c r="BO829" s="132"/>
      <c r="BP829" s="132"/>
      <c r="BQ829" s="132"/>
      <c r="BR829" s="132"/>
      <c r="BS829" s="132"/>
      <c r="BT829" s="132"/>
      <c r="BU829" s="132"/>
      <c r="BV829" s="132"/>
      <c r="BW829" s="132"/>
      <c r="BX829" s="132"/>
      <c r="BY829" s="132"/>
      <c r="BZ829" s="132"/>
      <c r="CA829" s="132"/>
      <c r="CB829" s="132"/>
      <c r="CC829" s="132"/>
      <c r="CD829" s="132"/>
      <c r="CE829" s="132"/>
      <c r="CF829" s="132"/>
    </row>
    <row r="830" spans="1:84" ht="15.75" customHeight="1">
      <c r="A830" s="134"/>
      <c r="B830" s="132"/>
      <c r="C830" s="132"/>
      <c r="D830" s="132"/>
      <c r="E830" s="132"/>
      <c r="F830" s="132"/>
      <c r="G830" s="133"/>
      <c r="H830" s="133"/>
      <c r="I830" s="133"/>
      <c r="J830" s="133"/>
      <c r="K830" s="133"/>
      <c r="L830" s="133"/>
      <c r="M830" s="133"/>
      <c r="N830" s="133"/>
      <c r="O830" s="133"/>
      <c r="P830" s="133"/>
      <c r="Q830" s="133"/>
      <c r="R830" s="133"/>
      <c r="S830" s="133"/>
      <c r="T830" s="133"/>
      <c r="U830" s="133"/>
      <c r="V830" s="133"/>
      <c r="W830" s="133"/>
      <c r="X830" s="133"/>
      <c r="Y830" s="133"/>
      <c r="Z830" s="133"/>
      <c r="AA830" s="133"/>
      <c r="AB830" s="133"/>
      <c r="AC830" s="133"/>
      <c r="AD830" s="133"/>
      <c r="AE830" s="133"/>
      <c r="AF830" s="133"/>
      <c r="AG830" s="133"/>
      <c r="AH830" s="133"/>
      <c r="AI830" s="133"/>
      <c r="AJ830" s="133"/>
      <c r="AK830" s="133"/>
      <c r="AL830" s="133"/>
      <c r="AM830" s="133"/>
      <c r="AN830" s="133"/>
      <c r="AO830" s="133"/>
      <c r="AP830" s="133"/>
      <c r="AQ830" s="133"/>
      <c r="AR830" s="133"/>
      <c r="AS830" s="133"/>
      <c r="AT830" s="133"/>
      <c r="AU830" s="133"/>
      <c r="AV830" s="133"/>
      <c r="AW830" s="133"/>
      <c r="AX830" s="133"/>
      <c r="AY830" s="133"/>
      <c r="AZ830" s="133"/>
      <c r="BA830" s="133"/>
      <c r="BB830" s="133"/>
      <c r="BC830" s="132"/>
      <c r="BD830" s="132"/>
      <c r="BE830" s="132"/>
      <c r="BF830" s="132"/>
      <c r="BG830" s="132"/>
      <c r="BH830" s="132"/>
      <c r="BI830" s="132"/>
      <c r="BJ830" s="132"/>
      <c r="BK830" s="132"/>
      <c r="BL830" s="132"/>
      <c r="BM830" s="132"/>
      <c r="BN830" s="132"/>
      <c r="BO830" s="132"/>
      <c r="BP830" s="132"/>
      <c r="BQ830" s="132"/>
      <c r="BR830" s="132"/>
      <c r="BS830" s="132"/>
      <c r="BT830" s="132"/>
      <c r="BU830" s="132"/>
      <c r="BV830" s="132"/>
      <c r="BW830" s="132"/>
      <c r="BX830" s="132"/>
      <c r="BY830" s="132"/>
      <c r="BZ830" s="132"/>
      <c r="CA830" s="132"/>
      <c r="CB830" s="132"/>
      <c r="CC830" s="132"/>
      <c r="CD830" s="132"/>
      <c r="CE830" s="132"/>
      <c r="CF830" s="132"/>
    </row>
    <row r="831" spans="1:84" ht="15.75" customHeight="1">
      <c r="A831" s="134"/>
      <c r="B831" s="132"/>
      <c r="C831" s="132"/>
      <c r="D831" s="132"/>
      <c r="E831" s="132"/>
      <c r="F831" s="132"/>
      <c r="G831" s="133"/>
      <c r="H831" s="133"/>
      <c r="I831" s="133"/>
      <c r="J831" s="133"/>
      <c r="K831" s="133"/>
      <c r="L831" s="133"/>
      <c r="M831" s="133"/>
      <c r="N831" s="133"/>
      <c r="O831" s="133"/>
      <c r="P831" s="133"/>
      <c r="Q831" s="133"/>
      <c r="R831" s="133"/>
      <c r="S831" s="133"/>
      <c r="T831" s="133"/>
      <c r="U831" s="133"/>
      <c r="V831" s="133"/>
      <c r="W831" s="133"/>
      <c r="X831" s="133"/>
      <c r="Y831" s="133"/>
      <c r="Z831" s="133"/>
      <c r="AA831" s="133"/>
      <c r="AB831" s="133"/>
      <c r="AC831" s="133"/>
      <c r="AD831" s="133"/>
      <c r="AE831" s="133"/>
      <c r="AF831" s="133"/>
      <c r="AG831" s="133"/>
      <c r="AH831" s="133"/>
      <c r="AI831" s="133"/>
      <c r="AJ831" s="133"/>
      <c r="AK831" s="133"/>
      <c r="AL831" s="133"/>
      <c r="AM831" s="133"/>
      <c r="AN831" s="133"/>
      <c r="AO831" s="133"/>
      <c r="AP831" s="133"/>
      <c r="AQ831" s="133"/>
      <c r="AR831" s="133"/>
      <c r="AS831" s="133"/>
      <c r="AT831" s="133"/>
      <c r="AU831" s="133"/>
      <c r="AV831" s="133"/>
      <c r="AW831" s="133"/>
      <c r="AX831" s="133"/>
      <c r="AY831" s="133"/>
      <c r="AZ831" s="133"/>
      <c r="BA831" s="133"/>
      <c r="BB831" s="133"/>
      <c r="BC831" s="132"/>
      <c r="BD831" s="132"/>
      <c r="BE831" s="132"/>
      <c r="BF831" s="132"/>
      <c r="BG831" s="132"/>
      <c r="BH831" s="132"/>
      <c r="BI831" s="132"/>
      <c r="BJ831" s="132"/>
      <c r="BK831" s="132"/>
      <c r="BL831" s="132"/>
      <c r="BM831" s="132"/>
      <c r="BN831" s="132"/>
      <c r="BO831" s="132"/>
      <c r="BP831" s="132"/>
      <c r="BQ831" s="132"/>
      <c r="BR831" s="132"/>
      <c r="BS831" s="132"/>
      <c r="BT831" s="132"/>
      <c r="BU831" s="132"/>
      <c r="BV831" s="132"/>
      <c r="BW831" s="132"/>
      <c r="BX831" s="132"/>
      <c r="BY831" s="132"/>
      <c r="BZ831" s="132"/>
      <c r="CA831" s="132"/>
      <c r="CB831" s="132"/>
      <c r="CC831" s="132"/>
      <c r="CD831" s="132"/>
      <c r="CE831" s="132"/>
      <c r="CF831" s="132"/>
    </row>
    <row r="832" spans="1:84" ht="15.75" customHeight="1">
      <c r="A832" s="134"/>
      <c r="B832" s="132"/>
      <c r="C832" s="132"/>
      <c r="D832" s="132"/>
      <c r="E832" s="132"/>
      <c r="F832" s="132"/>
      <c r="G832" s="133"/>
      <c r="H832" s="133"/>
      <c r="I832" s="133"/>
      <c r="J832" s="133"/>
      <c r="K832" s="133"/>
      <c r="L832" s="133"/>
      <c r="M832" s="133"/>
      <c r="N832" s="133"/>
      <c r="O832" s="133"/>
      <c r="P832" s="133"/>
      <c r="Q832" s="133"/>
      <c r="R832" s="133"/>
      <c r="S832" s="133"/>
      <c r="T832" s="133"/>
      <c r="U832" s="133"/>
      <c r="V832" s="133"/>
      <c r="W832" s="133"/>
      <c r="X832" s="133"/>
      <c r="Y832" s="133"/>
      <c r="Z832" s="133"/>
      <c r="AA832" s="133"/>
      <c r="AB832" s="133"/>
      <c r="AC832" s="133"/>
      <c r="AD832" s="133"/>
      <c r="AE832" s="133"/>
      <c r="AF832" s="133"/>
      <c r="AG832" s="133"/>
      <c r="AH832" s="133"/>
      <c r="AI832" s="133"/>
      <c r="AJ832" s="133"/>
      <c r="AK832" s="133"/>
      <c r="AL832" s="133"/>
      <c r="AM832" s="133"/>
      <c r="AN832" s="133"/>
      <c r="AO832" s="133"/>
      <c r="AP832" s="133"/>
      <c r="AQ832" s="133"/>
      <c r="AR832" s="133"/>
      <c r="AS832" s="133"/>
      <c r="AT832" s="133"/>
      <c r="AU832" s="133"/>
      <c r="AV832" s="133"/>
      <c r="AW832" s="133"/>
      <c r="AX832" s="133"/>
      <c r="AY832" s="133"/>
      <c r="AZ832" s="133"/>
      <c r="BA832" s="133"/>
      <c r="BB832" s="133"/>
      <c r="BC832" s="132"/>
      <c r="BD832" s="132"/>
      <c r="BE832" s="132"/>
      <c r="BF832" s="132"/>
      <c r="BG832" s="132"/>
      <c r="BH832" s="132"/>
      <c r="BI832" s="132"/>
      <c r="BJ832" s="132"/>
      <c r="BK832" s="132"/>
      <c r="BL832" s="132"/>
      <c r="BM832" s="132"/>
      <c r="BN832" s="132"/>
      <c r="BO832" s="132"/>
      <c r="BP832" s="132"/>
      <c r="BQ832" s="132"/>
      <c r="BR832" s="132"/>
      <c r="BS832" s="132"/>
      <c r="BT832" s="132"/>
      <c r="BU832" s="132"/>
      <c r="BV832" s="132"/>
      <c r="BW832" s="132"/>
      <c r="BX832" s="132"/>
      <c r="BY832" s="132"/>
      <c r="BZ832" s="132"/>
      <c r="CA832" s="132"/>
      <c r="CB832" s="132"/>
      <c r="CC832" s="132"/>
      <c r="CD832" s="132"/>
      <c r="CE832" s="132"/>
      <c r="CF832" s="132"/>
    </row>
    <row r="833" spans="1:84" ht="15.75" customHeight="1">
      <c r="A833" s="134"/>
      <c r="B833" s="132"/>
      <c r="C833" s="132"/>
      <c r="D833" s="132"/>
      <c r="E833" s="132"/>
      <c r="F833" s="132"/>
      <c r="G833" s="133"/>
      <c r="H833" s="133"/>
      <c r="I833" s="133"/>
      <c r="J833" s="133"/>
      <c r="K833" s="133"/>
      <c r="L833" s="133"/>
      <c r="M833" s="133"/>
      <c r="N833" s="133"/>
      <c r="O833" s="133"/>
      <c r="P833" s="133"/>
      <c r="Q833" s="133"/>
      <c r="R833" s="133"/>
      <c r="S833" s="133"/>
      <c r="T833" s="133"/>
      <c r="U833" s="133"/>
      <c r="V833" s="133"/>
      <c r="W833" s="133"/>
      <c r="X833" s="133"/>
      <c r="Y833" s="133"/>
      <c r="Z833" s="133"/>
      <c r="AA833" s="133"/>
      <c r="AB833" s="133"/>
      <c r="AC833" s="133"/>
      <c r="AD833" s="133"/>
      <c r="AE833" s="133"/>
      <c r="AF833" s="133"/>
      <c r="AG833" s="133"/>
      <c r="AH833" s="133"/>
      <c r="AI833" s="133"/>
      <c r="AJ833" s="133"/>
      <c r="AK833" s="133"/>
      <c r="AL833" s="133"/>
      <c r="AM833" s="133"/>
      <c r="AN833" s="133"/>
      <c r="AO833" s="133"/>
      <c r="AP833" s="133"/>
      <c r="AQ833" s="133"/>
      <c r="AR833" s="133"/>
      <c r="AS833" s="133"/>
      <c r="AT833" s="133"/>
      <c r="AU833" s="133"/>
      <c r="AV833" s="133"/>
      <c r="AW833" s="133"/>
      <c r="AX833" s="133"/>
      <c r="AY833" s="133"/>
      <c r="AZ833" s="133"/>
      <c r="BA833" s="133"/>
      <c r="BB833" s="133"/>
      <c r="BC833" s="132"/>
      <c r="BD833" s="132"/>
      <c r="BE833" s="132"/>
      <c r="BF833" s="132"/>
      <c r="BG833" s="132"/>
      <c r="BH833" s="132"/>
      <c r="BI833" s="132"/>
      <c r="BJ833" s="132"/>
      <c r="BK833" s="132"/>
      <c r="BL833" s="132"/>
      <c r="BM833" s="132"/>
      <c r="BN833" s="132"/>
      <c r="BO833" s="132"/>
      <c r="BP833" s="132"/>
      <c r="BQ833" s="132"/>
      <c r="BR833" s="132"/>
      <c r="BS833" s="132"/>
      <c r="BT833" s="132"/>
      <c r="BU833" s="132"/>
      <c r="BV833" s="132"/>
      <c r="BW833" s="132"/>
      <c r="BX833" s="132"/>
      <c r="BY833" s="132"/>
      <c r="BZ833" s="132"/>
      <c r="CA833" s="132"/>
      <c r="CB833" s="132"/>
      <c r="CC833" s="132"/>
      <c r="CD833" s="132"/>
      <c r="CE833" s="132"/>
      <c r="CF833" s="132"/>
    </row>
    <row r="834" spans="1:84" ht="15.75" customHeight="1">
      <c r="A834" s="134"/>
      <c r="B834" s="132"/>
      <c r="C834" s="132"/>
      <c r="D834" s="132"/>
      <c r="E834" s="132"/>
      <c r="F834" s="132"/>
      <c r="G834" s="133"/>
      <c r="H834" s="133"/>
      <c r="I834" s="133"/>
      <c r="J834" s="133"/>
      <c r="K834" s="133"/>
      <c r="L834" s="133"/>
      <c r="M834" s="133"/>
      <c r="N834" s="133"/>
      <c r="O834" s="133"/>
      <c r="P834" s="133"/>
      <c r="Q834" s="133"/>
      <c r="R834" s="133"/>
      <c r="S834" s="133"/>
      <c r="T834" s="133"/>
      <c r="U834" s="133"/>
      <c r="V834" s="133"/>
      <c r="W834" s="133"/>
      <c r="X834" s="133"/>
      <c r="Y834" s="133"/>
      <c r="Z834" s="133"/>
      <c r="AA834" s="133"/>
      <c r="AB834" s="133"/>
      <c r="AC834" s="133"/>
      <c r="AD834" s="133"/>
      <c r="AE834" s="133"/>
      <c r="AF834" s="133"/>
      <c r="AG834" s="133"/>
      <c r="AH834" s="133"/>
      <c r="AI834" s="133"/>
      <c r="AJ834" s="133"/>
      <c r="AK834" s="133"/>
      <c r="AL834" s="133"/>
      <c r="AM834" s="133"/>
      <c r="AN834" s="133"/>
      <c r="AO834" s="133"/>
      <c r="AP834" s="133"/>
      <c r="AQ834" s="133"/>
      <c r="AR834" s="133"/>
      <c r="AS834" s="133"/>
      <c r="AT834" s="133"/>
      <c r="AU834" s="133"/>
      <c r="AV834" s="133"/>
      <c r="AW834" s="133"/>
      <c r="AX834" s="133"/>
      <c r="AY834" s="133"/>
      <c r="AZ834" s="133"/>
      <c r="BA834" s="133"/>
      <c r="BB834" s="133"/>
      <c r="BC834" s="132"/>
      <c r="BD834" s="132"/>
      <c r="BE834" s="132"/>
      <c r="BF834" s="132"/>
      <c r="BG834" s="132"/>
      <c r="BH834" s="132"/>
      <c r="BI834" s="132"/>
      <c r="BJ834" s="132"/>
      <c r="BK834" s="132"/>
      <c r="BL834" s="132"/>
      <c r="BM834" s="132"/>
      <c r="BN834" s="132"/>
      <c r="BO834" s="132"/>
      <c r="BP834" s="132"/>
      <c r="BQ834" s="132"/>
      <c r="BR834" s="132"/>
      <c r="BS834" s="132"/>
      <c r="BT834" s="132"/>
      <c r="BU834" s="132"/>
      <c r="BV834" s="132"/>
      <c r="BW834" s="132"/>
      <c r="BX834" s="132"/>
      <c r="BY834" s="132"/>
      <c r="BZ834" s="132"/>
      <c r="CA834" s="132"/>
      <c r="CB834" s="132"/>
      <c r="CC834" s="132"/>
      <c r="CD834" s="132"/>
      <c r="CE834" s="132"/>
      <c r="CF834" s="132"/>
    </row>
    <row r="835" spans="1:84" ht="15.75" customHeight="1">
      <c r="A835" s="134"/>
      <c r="B835" s="132"/>
      <c r="C835" s="132"/>
      <c r="D835" s="132"/>
      <c r="E835" s="132"/>
      <c r="F835" s="132"/>
      <c r="G835" s="133"/>
      <c r="H835" s="133"/>
      <c r="I835" s="133"/>
      <c r="J835" s="133"/>
      <c r="K835" s="133"/>
      <c r="L835" s="133"/>
      <c r="M835" s="133"/>
      <c r="N835" s="133"/>
      <c r="O835" s="133"/>
      <c r="P835" s="133"/>
      <c r="Q835" s="133"/>
      <c r="R835" s="133"/>
      <c r="S835" s="133"/>
      <c r="T835" s="133"/>
      <c r="U835" s="133"/>
      <c r="V835" s="133"/>
      <c r="W835" s="133"/>
      <c r="X835" s="133"/>
      <c r="Y835" s="133"/>
      <c r="Z835" s="133"/>
      <c r="AA835" s="133"/>
      <c r="AB835" s="133"/>
      <c r="AC835" s="133"/>
      <c r="AD835" s="133"/>
      <c r="AE835" s="133"/>
      <c r="AF835" s="133"/>
      <c r="AG835" s="133"/>
      <c r="AH835" s="133"/>
      <c r="AI835" s="133"/>
      <c r="AJ835" s="133"/>
      <c r="AK835" s="133"/>
      <c r="AL835" s="133"/>
      <c r="AM835" s="133"/>
      <c r="AN835" s="133"/>
      <c r="AO835" s="133"/>
      <c r="AP835" s="133"/>
      <c r="AQ835" s="133"/>
      <c r="AR835" s="133"/>
      <c r="AS835" s="133"/>
      <c r="AT835" s="133"/>
      <c r="AU835" s="133"/>
      <c r="AV835" s="133"/>
      <c r="AW835" s="133"/>
      <c r="AX835" s="133"/>
      <c r="AY835" s="133"/>
      <c r="AZ835" s="133"/>
      <c r="BA835" s="133"/>
      <c r="BB835" s="133"/>
      <c r="BC835" s="132"/>
      <c r="BD835" s="132"/>
      <c r="BE835" s="132"/>
      <c r="BF835" s="132"/>
      <c r="BG835" s="132"/>
      <c r="BH835" s="132"/>
      <c r="BI835" s="132"/>
      <c r="BJ835" s="132"/>
      <c r="BK835" s="132"/>
      <c r="BL835" s="132"/>
      <c r="BM835" s="132"/>
      <c r="BN835" s="132"/>
      <c r="BO835" s="132"/>
      <c r="BP835" s="132"/>
      <c r="BQ835" s="132"/>
      <c r="BR835" s="132"/>
      <c r="BS835" s="132"/>
      <c r="BT835" s="132"/>
      <c r="BU835" s="132"/>
      <c r="BV835" s="132"/>
      <c r="BW835" s="132"/>
      <c r="BX835" s="132"/>
      <c r="BY835" s="132"/>
      <c r="BZ835" s="132"/>
      <c r="CA835" s="132"/>
      <c r="CB835" s="132"/>
      <c r="CC835" s="132"/>
      <c r="CD835" s="132"/>
      <c r="CE835" s="132"/>
      <c r="CF835" s="132"/>
    </row>
    <row r="836" spans="1:84" ht="15.75" customHeight="1">
      <c r="A836" s="134"/>
      <c r="B836" s="132"/>
      <c r="C836" s="132"/>
      <c r="D836" s="132"/>
      <c r="E836" s="132"/>
      <c r="F836" s="132"/>
      <c r="G836" s="133"/>
      <c r="H836" s="133"/>
      <c r="I836" s="133"/>
      <c r="J836" s="133"/>
      <c r="K836" s="133"/>
      <c r="L836" s="133"/>
      <c r="M836" s="133"/>
      <c r="N836" s="133"/>
      <c r="O836" s="133"/>
      <c r="P836" s="133"/>
      <c r="Q836" s="133"/>
      <c r="R836" s="133"/>
      <c r="S836" s="133"/>
      <c r="T836" s="133"/>
      <c r="U836" s="133"/>
      <c r="V836" s="133"/>
      <c r="W836" s="133"/>
      <c r="X836" s="133"/>
      <c r="Y836" s="133"/>
      <c r="Z836" s="133"/>
      <c r="AA836" s="133"/>
      <c r="AB836" s="133"/>
      <c r="AC836" s="133"/>
      <c r="AD836" s="133"/>
      <c r="AE836" s="133"/>
      <c r="AF836" s="133"/>
      <c r="AG836" s="133"/>
      <c r="AH836" s="133"/>
      <c r="AI836" s="133"/>
      <c r="AJ836" s="133"/>
      <c r="AK836" s="133"/>
      <c r="AL836" s="133"/>
      <c r="AM836" s="133"/>
      <c r="AN836" s="133"/>
      <c r="AO836" s="133"/>
      <c r="AP836" s="133"/>
      <c r="AQ836" s="133"/>
      <c r="AR836" s="133"/>
      <c r="AS836" s="133"/>
      <c r="AT836" s="133"/>
      <c r="AU836" s="133"/>
      <c r="AV836" s="133"/>
      <c r="AW836" s="133"/>
      <c r="AX836" s="133"/>
      <c r="AY836" s="133"/>
      <c r="AZ836" s="133"/>
      <c r="BA836" s="133"/>
      <c r="BB836" s="133"/>
      <c r="BC836" s="132"/>
      <c r="BD836" s="132"/>
      <c r="BE836" s="132"/>
      <c r="BF836" s="132"/>
      <c r="BG836" s="132"/>
      <c r="BH836" s="132"/>
      <c r="BI836" s="132"/>
      <c r="BJ836" s="132"/>
      <c r="BK836" s="132"/>
      <c r="BL836" s="132"/>
      <c r="BM836" s="132"/>
      <c r="BN836" s="132"/>
      <c r="BO836" s="132"/>
      <c r="BP836" s="132"/>
      <c r="BQ836" s="132"/>
      <c r="BR836" s="132"/>
      <c r="BS836" s="132"/>
      <c r="BT836" s="132"/>
      <c r="BU836" s="132"/>
      <c r="BV836" s="132"/>
      <c r="BW836" s="132"/>
      <c r="BX836" s="132"/>
      <c r="BY836" s="132"/>
      <c r="BZ836" s="132"/>
      <c r="CA836" s="132"/>
      <c r="CB836" s="132"/>
      <c r="CC836" s="132"/>
      <c r="CD836" s="132"/>
      <c r="CE836" s="132"/>
      <c r="CF836" s="132"/>
    </row>
    <row r="837" spans="1:84" ht="15.75" customHeight="1">
      <c r="A837" s="134"/>
      <c r="B837" s="132"/>
      <c r="C837" s="132"/>
      <c r="D837" s="132"/>
      <c r="E837" s="132"/>
      <c r="F837" s="132"/>
      <c r="G837" s="133"/>
      <c r="H837" s="133"/>
      <c r="I837" s="133"/>
      <c r="J837" s="133"/>
      <c r="K837" s="133"/>
      <c r="L837" s="133"/>
      <c r="M837" s="133"/>
      <c r="N837" s="133"/>
      <c r="O837" s="133"/>
      <c r="P837" s="133"/>
      <c r="Q837" s="133"/>
      <c r="R837" s="133"/>
      <c r="S837" s="133"/>
      <c r="T837" s="133"/>
      <c r="U837" s="133"/>
      <c r="V837" s="133"/>
      <c r="W837" s="133"/>
      <c r="X837" s="133"/>
      <c r="Y837" s="133"/>
      <c r="Z837" s="133"/>
      <c r="AA837" s="133"/>
      <c r="AB837" s="133"/>
      <c r="AC837" s="133"/>
      <c r="AD837" s="133"/>
      <c r="AE837" s="133"/>
      <c r="AF837" s="133"/>
      <c r="AG837" s="133"/>
      <c r="AH837" s="133"/>
      <c r="AI837" s="133"/>
      <c r="AJ837" s="133"/>
      <c r="AK837" s="133"/>
      <c r="AL837" s="133"/>
      <c r="AM837" s="133"/>
      <c r="AN837" s="133"/>
      <c r="AO837" s="133"/>
      <c r="AP837" s="133"/>
      <c r="AQ837" s="133"/>
      <c r="AR837" s="133"/>
      <c r="AS837" s="133"/>
      <c r="AT837" s="133"/>
      <c r="AU837" s="133"/>
      <c r="AV837" s="133"/>
      <c r="AW837" s="133"/>
      <c r="AX837" s="133"/>
      <c r="AY837" s="133"/>
      <c r="AZ837" s="133"/>
      <c r="BA837" s="133"/>
      <c r="BB837" s="133"/>
      <c r="BC837" s="132"/>
      <c r="BD837" s="132"/>
      <c r="BE837" s="132"/>
      <c r="BF837" s="132"/>
      <c r="BG837" s="132"/>
      <c r="BH837" s="132"/>
      <c r="BI837" s="132"/>
      <c r="BJ837" s="132"/>
      <c r="BK837" s="132"/>
      <c r="BL837" s="132"/>
      <c r="BM837" s="132"/>
      <c r="BN837" s="132"/>
      <c r="BO837" s="132"/>
      <c r="BP837" s="132"/>
      <c r="BQ837" s="132"/>
      <c r="BR837" s="132"/>
      <c r="BS837" s="132"/>
      <c r="BT837" s="132"/>
      <c r="BU837" s="132"/>
      <c r="BV837" s="132"/>
      <c r="BW837" s="132"/>
      <c r="BX837" s="132"/>
      <c r="BY837" s="132"/>
      <c r="BZ837" s="132"/>
      <c r="CA837" s="132"/>
      <c r="CB837" s="132"/>
      <c r="CC837" s="132"/>
      <c r="CD837" s="132"/>
      <c r="CE837" s="132"/>
      <c r="CF837" s="132"/>
    </row>
    <row r="838" spans="1:84" ht="15.75" customHeight="1">
      <c r="A838" s="134"/>
      <c r="B838" s="132"/>
      <c r="C838" s="132"/>
      <c r="D838" s="132"/>
      <c r="E838" s="132"/>
      <c r="F838" s="132"/>
      <c r="G838" s="133"/>
      <c r="H838" s="133"/>
      <c r="I838" s="133"/>
      <c r="J838" s="133"/>
      <c r="K838" s="133"/>
      <c r="L838" s="133"/>
      <c r="M838" s="133"/>
      <c r="N838" s="133"/>
      <c r="O838" s="133"/>
      <c r="P838" s="133"/>
      <c r="Q838" s="133"/>
      <c r="R838" s="133"/>
      <c r="S838" s="133"/>
      <c r="T838" s="133"/>
      <c r="U838" s="133"/>
      <c r="V838" s="133"/>
      <c r="W838" s="133"/>
      <c r="X838" s="133"/>
      <c r="Y838" s="133"/>
      <c r="Z838" s="133"/>
      <c r="AA838" s="133"/>
      <c r="AB838" s="133"/>
      <c r="AC838" s="133"/>
      <c r="AD838" s="133"/>
      <c r="AE838" s="133"/>
      <c r="AF838" s="133"/>
      <c r="AG838" s="133"/>
      <c r="AH838" s="133"/>
      <c r="AI838" s="133"/>
      <c r="AJ838" s="133"/>
      <c r="AK838" s="133"/>
      <c r="AL838" s="133"/>
      <c r="AM838" s="133"/>
      <c r="AN838" s="133"/>
      <c r="AO838" s="133"/>
      <c r="AP838" s="133"/>
      <c r="AQ838" s="133"/>
      <c r="AR838" s="133"/>
      <c r="AS838" s="133"/>
      <c r="AT838" s="133"/>
      <c r="AU838" s="133"/>
      <c r="AV838" s="133"/>
      <c r="AW838" s="133"/>
      <c r="AX838" s="133"/>
      <c r="AY838" s="133"/>
      <c r="AZ838" s="133"/>
      <c r="BA838" s="133"/>
      <c r="BB838" s="133"/>
      <c r="BC838" s="132"/>
      <c r="BD838" s="132"/>
      <c r="BE838" s="132"/>
      <c r="BF838" s="132"/>
      <c r="BG838" s="132"/>
      <c r="BH838" s="132"/>
      <c r="BI838" s="132"/>
      <c r="BJ838" s="132"/>
      <c r="BK838" s="132"/>
      <c r="BL838" s="132"/>
      <c r="BM838" s="132"/>
      <c r="BN838" s="132"/>
      <c r="BO838" s="132"/>
      <c r="BP838" s="132"/>
      <c r="BQ838" s="132"/>
      <c r="BR838" s="132"/>
      <c r="BS838" s="132"/>
      <c r="BT838" s="132"/>
      <c r="BU838" s="132"/>
      <c r="BV838" s="132"/>
      <c r="BW838" s="132"/>
      <c r="BX838" s="132"/>
      <c r="BY838" s="132"/>
      <c r="BZ838" s="132"/>
      <c r="CA838" s="132"/>
      <c r="CB838" s="132"/>
      <c r="CC838" s="132"/>
      <c r="CD838" s="132"/>
      <c r="CE838" s="132"/>
      <c r="CF838" s="132"/>
    </row>
    <row r="839" spans="1:84" ht="15.75" customHeight="1">
      <c r="A839" s="134"/>
      <c r="B839" s="132"/>
      <c r="C839" s="132"/>
      <c r="D839" s="132"/>
      <c r="E839" s="132"/>
      <c r="F839" s="132"/>
      <c r="G839" s="133"/>
      <c r="H839" s="133"/>
      <c r="I839" s="133"/>
      <c r="J839" s="133"/>
      <c r="K839" s="133"/>
      <c r="L839" s="133"/>
      <c r="M839" s="133"/>
      <c r="N839" s="133"/>
      <c r="O839" s="133"/>
      <c r="P839" s="133"/>
      <c r="Q839" s="133"/>
      <c r="R839" s="133"/>
      <c r="S839" s="133"/>
      <c r="T839" s="133"/>
      <c r="U839" s="133"/>
      <c r="V839" s="133"/>
      <c r="W839" s="133"/>
      <c r="X839" s="133"/>
      <c r="Y839" s="133"/>
      <c r="Z839" s="133"/>
      <c r="AA839" s="133"/>
      <c r="AB839" s="133"/>
      <c r="AC839" s="133"/>
      <c r="AD839" s="133"/>
      <c r="AE839" s="133"/>
      <c r="AF839" s="133"/>
      <c r="AG839" s="133"/>
      <c r="AH839" s="133"/>
      <c r="AI839" s="133"/>
      <c r="AJ839" s="133"/>
      <c r="AK839" s="133"/>
      <c r="AL839" s="133"/>
      <c r="AM839" s="133"/>
      <c r="AN839" s="133"/>
      <c r="AO839" s="133"/>
      <c r="AP839" s="133"/>
      <c r="AQ839" s="133"/>
      <c r="AR839" s="133"/>
      <c r="AS839" s="133"/>
      <c r="AT839" s="133"/>
      <c r="AU839" s="133"/>
      <c r="AV839" s="133"/>
      <c r="AW839" s="133"/>
      <c r="AX839" s="133"/>
      <c r="AY839" s="133"/>
      <c r="AZ839" s="133"/>
      <c r="BA839" s="133"/>
      <c r="BB839" s="133"/>
      <c r="BC839" s="132"/>
      <c r="BD839" s="132"/>
      <c r="BE839" s="132"/>
      <c r="BF839" s="132"/>
      <c r="BG839" s="132"/>
      <c r="BH839" s="132"/>
      <c r="BI839" s="132"/>
      <c r="BJ839" s="132"/>
      <c r="BK839" s="132"/>
      <c r="BL839" s="132"/>
      <c r="BM839" s="132"/>
      <c r="BN839" s="132"/>
      <c r="BO839" s="132"/>
      <c r="BP839" s="132"/>
      <c r="BQ839" s="132"/>
      <c r="BR839" s="132"/>
      <c r="BS839" s="132"/>
      <c r="BT839" s="132"/>
      <c r="BU839" s="132"/>
      <c r="BV839" s="132"/>
      <c r="BW839" s="132"/>
      <c r="BX839" s="132"/>
      <c r="BY839" s="132"/>
      <c r="BZ839" s="132"/>
      <c r="CA839" s="132"/>
      <c r="CB839" s="132"/>
      <c r="CC839" s="132"/>
      <c r="CD839" s="132"/>
      <c r="CE839" s="132"/>
      <c r="CF839" s="132"/>
    </row>
    <row r="840" spans="1:84" ht="15.75" customHeight="1">
      <c r="A840" s="134"/>
      <c r="B840" s="132"/>
      <c r="C840" s="132"/>
      <c r="D840" s="132"/>
      <c r="E840" s="132"/>
      <c r="F840" s="132"/>
      <c r="G840" s="133"/>
      <c r="H840" s="133"/>
      <c r="I840" s="133"/>
      <c r="J840" s="133"/>
      <c r="K840" s="133"/>
      <c r="L840" s="133"/>
      <c r="M840" s="133"/>
      <c r="N840" s="133"/>
      <c r="O840" s="133"/>
      <c r="P840" s="133"/>
      <c r="Q840" s="133"/>
      <c r="R840" s="133"/>
      <c r="S840" s="133"/>
      <c r="T840" s="133"/>
      <c r="U840" s="133"/>
      <c r="V840" s="133"/>
      <c r="W840" s="133"/>
      <c r="X840" s="133"/>
      <c r="Y840" s="133"/>
      <c r="Z840" s="133"/>
      <c r="AA840" s="133"/>
      <c r="AB840" s="133"/>
      <c r="AC840" s="133"/>
      <c r="AD840" s="133"/>
      <c r="AE840" s="133"/>
      <c r="AF840" s="133"/>
      <c r="AG840" s="133"/>
      <c r="AH840" s="133"/>
      <c r="AI840" s="133"/>
      <c r="AJ840" s="133"/>
      <c r="AK840" s="133"/>
      <c r="AL840" s="133"/>
      <c r="AM840" s="133"/>
      <c r="AN840" s="133"/>
      <c r="AO840" s="133"/>
      <c r="AP840" s="133"/>
      <c r="AQ840" s="133"/>
      <c r="AR840" s="133"/>
      <c r="AS840" s="133"/>
      <c r="AT840" s="133"/>
      <c r="AU840" s="133"/>
      <c r="AV840" s="133"/>
      <c r="AW840" s="133"/>
      <c r="AX840" s="133"/>
      <c r="AY840" s="133"/>
      <c r="AZ840" s="133"/>
      <c r="BA840" s="133"/>
      <c r="BB840" s="133"/>
      <c r="BC840" s="132"/>
      <c r="BD840" s="132"/>
      <c r="BE840" s="132"/>
      <c r="BF840" s="132"/>
      <c r="BG840" s="132"/>
      <c r="BH840" s="132"/>
      <c r="BI840" s="132"/>
      <c r="BJ840" s="132"/>
      <c r="BK840" s="132"/>
      <c r="BL840" s="132"/>
      <c r="BM840" s="132"/>
      <c r="BN840" s="132"/>
      <c r="BO840" s="132"/>
      <c r="BP840" s="132"/>
      <c r="BQ840" s="132"/>
      <c r="BR840" s="132"/>
      <c r="BS840" s="132"/>
      <c r="BT840" s="132"/>
      <c r="BU840" s="132"/>
      <c r="BV840" s="132"/>
      <c r="BW840" s="132"/>
      <c r="BX840" s="132"/>
      <c r="BY840" s="132"/>
      <c r="BZ840" s="132"/>
      <c r="CA840" s="132"/>
      <c r="CB840" s="132"/>
      <c r="CC840" s="132"/>
      <c r="CD840" s="132"/>
      <c r="CE840" s="132"/>
      <c r="CF840" s="132"/>
    </row>
    <row r="841" spans="1:84" ht="15.75" customHeight="1">
      <c r="A841" s="134"/>
      <c r="B841" s="132"/>
      <c r="C841" s="132"/>
      <c r="D841" s="132"/>
      <c r="E841" s="132"/>
      <c r="F841" s="132"/>
      <c r="G841" s="133"/>
      <c r="H841" s="133"/>
      <c r="I841" s="133"/>
      <c r="J841" s="133"/>
      <c r="K841" s="133"/>
      <c r="L841" s="133"/>
      <c r="M841" s="133"/>
      <c r="N841" s="133"/>
      <c r="O841" s="133"/>
      <c r="P841" s="133"/>
      <c r="Q841" s="133"/>
      <c r="R841" s="133"/>
      <c r="S841" s="133"/>
      <c r="T841" s="133"/>
      <c r="U841" s="133"/>
      <c r="V841" s="133"/>
      <c r="W841" s="133"/>
      <c r="X841" s="133"/>
      <c r="Y841" s="133"/>
      <c r="Z841" s="133"/>
      <c r="AA841" s="133"/>
      <c r="AB841" s="133"/>
      <c r="AC841" s="133"/>
      <c r="AD841" s="133"/>
      <c r="AE841" s="133"/>
      <c r="AF841" s="133"/>
      <c r="AG841" s="133"/>
      <c r="AH841" s="133"/>
      <c r="AI841" s="133"/>
      <c r="AJ841" s="133"/>
      <c r="AK841" s="133"/>
      <c r="AL841" s="133"/>
      <c r="AM841" s="133"/>
      <c r="AN841" s="133"/>
      <c r="AO841" s="133"/>
      <c r="AP841" s="133"/>
      <c r="AQ841" s="133"/>
      <c r="AR841" s="133"/>
      <c r="AS841" s="133"/>
      <c r="AT841" s="133"/>
      <c r="AU841" s="133"/>
      <c r="AV841" s="133"/>
      <c r="AW841" s="133"/>
      <c r="AX841" s="133"/>
      <c r="AY841" s="133"/>
      <c r="AZ841" s="133"/>
      <c r="BA841" s="133"/>
      <c r="BB841" s="133"/>
      <c r="BC841" s="132"/>
      <c r="BD841" s="132"/>
      <c r="BE841" s="132"/>
      <c r="BF841" s="132"/>
      <c r="BG841" s="132"/>
      <c r="BH841" s="132"/>
      <c r="BI841" s="132"/>
      <c r="BJ841" s="132"/>
      <c r="BK841" s="132"/>
      <c r="BL841" s="132"/>
      <c r="BM841" s="132"/>
      <c r="BN841" s="132"/>
      <c r="BO841" s="132"/>
      <c r="BP841" s="132"/>
      <c r="BQ841" s="132"/>
      <c r="BR841" s="132"/>
      <c r="BS841" s="132"/>
      <c r="BT841" s="132"/>
      <c r="BU841" s="132"/>
      <c r="BV841" s="132"/>
      <c r="BW841" s="132"/>
      <c r="BX841" s="132"/>
      <c r="BY841" s="132"/>
      <c r="BZ841" s="132"/>
      <c r="CA841" s="132"/>
      <c r="CB841" s="132"/>
      <c r="CC841" s="132"/>
      <c r="CD841" s="132"/>
      <c r="CE841" s="132"/>
      <c r="CF841" s="132"/>
    </row>
    <row r="842" spans="1:84" ht="15.75" customHeight="1">
      <c r="A842" s="134"/>
      <c r="B842" s="132"/>
      <c r="C842" s="132"/>
      <c r="D842" s="132"/>
      <c r="E842" s="132"/>
      <c r="F842" s="132"/>
      <c r="G842" s="133"/>
      <c r="H842" s="133"/>
      <c r="I842" s="133"/>
      <c r="J842" s="133"/>
      <c r="K842" s="133"/>
      <c r="L842" s="133"/>
      <c r="M842" s="133"/>
      <c r="N842" s="133"/>
      <c r="O842" s="133"/>
      <c r="P842" s="133"/>
      <c r="Q842" s="133"/>
      <c r="R842" s="133"/>
      <c r="S842" s="133"/>
      <c r="T842" s="133"/>
      <c r="U842" s="133"/>
      <c r="V842" s="133"/>
      <c r="W842" s="133"/>
      <c r="X842" s="133"/>
      <c r="Y842" s="133"/>
      <c r="Z842" s="133"/>
      <c r="AA842" s="133"/>
      <c r="AB842" s="133"/>
      <c r="AC842" s="133"/>
      <c r="AD842" s="133"/>
      <c r="AE842" s="133"/>
      <c r="AF842" s="133"/>
      <c r="AG842" s="133"/>
      <c r="AH842" s="133"/>
      <c r="AI842" s="133"/>
      <c r="AJ842" s="133"/>
      <c r="AK842" s="133"/>
      <c r="AL842" s="133"/>
      <c r="AM842" s="133"/>
      <c r="AN842" s="133"/>
      <c r="AO842" s="133"/>
      <c r="AP842" s="133"/>
      <c r="AQ842" s="133"/>
      <c r="AR842" s="133"/>
      <c r="AS842" s="133"/>
      <c r="AT842" s="133"/>
      <c r="AU842" s="133"/>
      <c r="AV842" s="133"/>
      <c r="AW842" s="133"/>
      <c r="AX842" s="133"/>
      <c r="AY842" s="133"/>
      <c r="AZ842" s="133"/>
      <c r="BA842" s="133"/>
      <c r="BB842" s="133"/>
      <c r="BC842" s="132"/>
      <c r="BD842" s="132"/>
      <c r="BE842" s="132"/>
      <c r="BF842" s="132"/>
      <c r="BG842" s="132"/>
      <c r="BH842" s="132"/>
      <c r="BI842" s="132"/>
      <c r="BJ842" s="132"/>
      <c r="BK842" s="132"/>
      <c r="BL842" s="132"/>
      <c r="BM842" s="132"/>
      <c r="BN842" s="132"/>
      <c r="BO842" s="132"/>
      <c r="BP842" s="132"/>
      <c r="BQ842" s="132"/>
      <c r="BR842" s="132"/>
      <c r="BS842" s="132"/>
      <c r="BT842" s="132"/>
      <c r="BU842" s="132"/>
      <c r="BV842" s="132"/>
      <c r="BW842" s="132"/>
      <c r="BX842" s="132"/>
      <c r="BY842" s="132"/>
      <c r="BZ842" s="132"/>
      <c r="CA842" s="132"/>
      <c r="CB842" s="132"/>
      <c r="CC842" s="132"/>
      <c r="CD842" s="132"/>
      <c r="CE842" s="132"/>
      <c r="CF842" s="132"/>
    </row>
    <row r="843" spans="1:84" ht="15.75" customHeight="1">
      <c r="A843" s="134"/>
      <c r="B843" s="132"/>
      <c r="C843" s="132"/>
      <c r="D843" s="132"/>
      <c r="E843" s="132"/>
      <c r="F843" s="132"/>
      <c r="G843" s="133"/>
      <c r="H843" s="133"/>
      <c r="I843" s="133"/>
      <c r="J843" s="133"/>
      <c r="K843" s="133"/>
      <c r="L843" s="133"/>
      <c r="M843" s="133"/>
      <c r="N843" s="133"/>
      <c r="O843" s="133"/>
      <c r="P843" s="133"/>
      <c r="Q843" s="133"/>
      <c r="R843" s="133"/>
      <c r="S843" s="133"/>
      <c r="T843" s="133"/>
      <c r="U843" s="133"/>
      <c r="V843" s="133"/>
      <c r="W843" s="133"/>
      <c r="X843" s="133"/>
      <c r="Y843" s="133"/>
      <c r="Z843" s="133"/>
      <c r="AA843" s="133"/>
      <c r="AB843" s="133"/>
      <c r="AC843" s="133"/>
      <c r="AD843" s="133"/>
      <c r="AE843" s="133"/>
      <c r="AF843" s="133"/>
      <c r="AG843" s="133"/>
      <c r="AH843" s="133"/>
      <c r="AI843" s="133"/>
      <c r="AJ843" s="133"/>
      <c r="AK843" s="133"/>
      <c r="AL843" s="133"/>
      <c r="AM843" s="133"/>
      <c r="AN843" s="133"/>
      <c r="AO843" s="133"/>
      <c r="AP843" s="133"/>
      <c r="AQ843" s="133"/>
      <c r="AR843" s="133"/>
      <c r="AS843" s="133"/>
      <c r="AT843" s="133"/>
      <c r="AU843" s="133"/>
      <c r="AV843" s="133"/>
      <c r="AW843" s="133"/>
      <c r="AX843" s="133"/>
      <c r="AY843" s="133"/>
      <c r="AZ843" s="133"/>
      <c r="BA843" s="133"/>
      <c r="BB843" s="133"/>
      <c r="BC843" s="132"/>
      <c r="BD843" s="132"/>
      <c r="BE843" s="132"/>
      <c r="BF843" s="132"/>
      <c r="BG843" s="132"/>
      <c r="BH843" s="132"/>
      <c r="BI843" s="132"/>
      <c r="BJ843" s="132"/>
      <c r="BK843" s="132"/>
      <c r="BL843" s="132"/>
      <c r="BM843" s="132"/>
      <c r="BN843" s="132"/>
      <c r="BO843" s="132"/>
      <c r="BP843" s="132"/>
      <c r="BQ843" s="132"/>
      <c r="BR843" s="132"/>
      <c r="BS843" s="132"/>
      <c r="BT843" s="132"/>
      <c r="BU843" s="132"/>
      <c r="BV843" s="132"/>
      <c r="BW843" s="132"/>
      <c r="BX843" s="132"/>
      <c r="BY843" s="132"/>
      <c r="BZ843" s="132"/>
      <c r="CA843" s="132"/>
      <c r="CB843" s="132"/>
      <c r="CC843" s="132"/>
      <c r="CD843" s="132"/>
      <c r="CE843" s="132"/>
      <c r="CF843" s="132"/>
    </row>
    <row r="844" spans="1:84" ht="15.75" customHeight="1">
      <c r="A844" s="134"/>
      <c r="B844" s="132"/>
      <c r="C844" s="132"/>
      <c r="D844" s="132"/>
      <c r="E844" s="132"/>
      <c r="F844" s="132"/>
      <c r="G844" s="133"/>
      <c r="H844" s="133"/>
      <c r="I844" s="133"/>
      <c r="J844" s="133"/>
      <c r="K844" s="133"/>
      <c r="L844" s="133"/>
      <c r="M844" s="133"/>
      <c r="N844" s="133"/>
      <c r="O844" s="133"/>
      <c r="P844" s="133"/>
      <c r="Q844" s="133"/>
      <c r="R844" s="133"/>
      <c r="S844" s="133"/>
      <c r="T844" s="133"/>
      <c r="U844" s="133"/>
      <c r="V844" s="133"/>
      <c r="W844" s="133"/>
      <c r="X844" s="133"/>
      <c r="Y844" s="133"/>
      <c r="Z844" s="133"/>
      <c r="AA844" s="133"/>
      <c r="AB844" s="133"/>
      <c r="AC844" s="133"/>
      <c r="AD844" s="133"/>
      <c r="AE844" s="133"/>
      <c r="AF844" s="133"/>
      <c r="AG844" s="133"/>
      <c r="AH844" s="133"/>
      <c r="AI844" s="133"/>
      <c r="AJ844" s="133"/>
      <c r="AK844" s="133"/>
      <c r="AL844" s="133"/>
      <c r="AM844" s="133"/>
      <c r="AN844" s="133"/>
      <c r="AO844" s="133"/>
      <c r="AP844" s="133"/>
      <c r="AQ844" s="133"/>
      <c r="AR844" s="133"/>
      <c r="AS844" s="133"/>
      <c r="AT844" s="133"/>
      <c r="AU844" s="133"/>
      <c r="AV844" s="133"/>
      <c r="AW844" s="133"/>
      <c r="AX844" s="133"/>
      <c r="AY844" s="133"/>
      <c r="AZ844" s="133"/>
      <c r="BA844" s="133"/>
      <c r="BB844" s="133"/>
      <c r="BC844" s="132"/>
      <c r="BD844" s="132"/>
      <c r="BE844" s="132"/>
      <c r="BF844" s="132"/>
      <c r="BG844" s="132"/>
      <c r="BH844" s="132"/>
      <c r="BI844" s="132"/>
      <c r="BJ844" s="132"/>
      <c r="BK844" s="132"/>
      <c r="BL844" s="132"/>
      <c r="BM844" s="132"/>
      <c r="BN844" s="132"/>
      <c r="BO844" s="132"/>
      <c r="BP844" s="132"/>
      <c r="BQ844" s="132"/>
      <c r="BR844" s="132"/>
      <c r="BS844" s="132"/>
      <c r="BT844" s="132"/>
      <c r="BU844" s="132"/>
      <c r="BV844" s="132"/>
      <c r="BW844" s="132"/>
      <c r="BX844" s="132"/>
      <c r="BY844" s="132"/>
      <c r="BZ844" s="132"/>
      <c r="CA844" s="132"/>
      <c r="CB844" s="132"/>
      <c r="CC844" s="132"/>
      <c r="CD844" s="132"/>
      <c r="CE844" s="132"/>
      <c r="CF844" s="132"/>
    </row>
    <row r="845" spans="1:84" ht="15.75" customHeight="1">
      <c r="A845" s="134"/>
      <c r="B845" s="132"/>
      <c r="C845" s="132"/>
      <c r="D845" s="132"/>
      <c r="E845" s="132"/>
      <c r="F845" s="132"/>
      <c r="G845" s="133"/>
      <c r="H845" s="133"/>
      <c r="I845" s="133"/>
      <c r="J845" s="133"/>
      <c r="K845" s="133"/>
      <c r="L845" s="133"/>
      <c r="M845" s="133"/>
      <c r="N845" s="133"/>
      <c r="O845" s="133"/>
      <c r="P845" s="133"/>
      <c r="Q845" s="133"/>
      <c r="R845" s="133"/>
      <c r="S845" s="133"/>
      <c r="T845" s="133"/>
      <c r="U845" s="133"/>
      <c r="V845" s="133"/>
      <c r="W845" s="133"/>
      <c r="X845" s="133"/>
      <c r="Y845" s="133"/>
      <c r="Z845" s="133"/>
      <c r="AA845" s="133"/>
      <c r="AB845" s="133"/>
      <c r="AC845" s="133"/>
      <c r="AD845" s="133"/>
      <c r="AE845" s="133"/>
      <c r="AF845" s="133"/>
      <c r="AG845" s="133"/>
      <c r="AH845" s="133"/>
      <c r="AI845" s="133"/>
      <c r="AJ845" s="133"/>
      <c r="AK845" s="133"/>
      <c r="AL845" s="133"/>
      <c r="AM845" s="133"/>
      <c r="AN845" s="133"/>
      <c r="AO845" s="133"/>
      <c r="AP845" s="133"/>
      <c r="AQ845" s="133"/>
      <c r="AR845" s="133"/>
      <c r="AS845" s="133"/>
      <c r="AT845" s="133"/>
      <c r="AU845" s="133"/>
      <c r="AV845" s="133"/>
      <c r="AW845" s="133"/>
      <c r="AX845" s="133"/>
      <c r="AY845" s="133"/>
      <c r="AZ845" s="133"/>
      <c r="BA845" s="133"/>
      <c r="BB845" s="133"/>
      <c r="BC845" s="132"/>
      <c r="BD845" s="132"/>
      <c r="BE845" s="132"/>
      <c r="BF845" s="132"/>
      <c r="BG845" s="132"/>
      <c r="BH845" s="132"/>
      <c r="BI845" s="132"/>
      <c r="BJ845" s="132"/>
      <c r="BK845" s="132"/>
      <c r="BL845" s="132"/>
      <c r="BM845" s="132"/>
      <c r="BN845" s="132"/>
      <c r="BO845" s="132"/>
      <c r="BP845" s="132"/>
      <c r="BQ845" s="132"/>
      <c r="BR845" s="132"/>
      <c r="BS845" s="132"/>
      <c r="BT845" s="132"/>
      <c r="BU845" s="132"/>
      <c r="BV845" s="132"/>
      <c r="BW845" s="132"/>
      <c r="BX845" s="132"/>
      <c r="BY845" s="132"/>
      <c r="BZ845" s="132"/>
      <c r="CA845" s="132"/>
      <c r="CB845" s="132"/>
      <c r="CC845" s="132"/>
      <c r="CD845" s="132"/>
      <c r="CE845" s="132"/>
      <c r="CF845" s="132"/>
    </row>
    <row r="846" spans="1:84" ht="15.75" customHeight="1">
      <c r="A846" s="134"/>
      <c r="B846" s="132"/>
      <c r="C846" s="132"/>
      <c r="D846" s="132"/>
      <c r="E846" s="132"/>
      <c r="F846" s="132"/>
      <c r="G846" s="133"/>
      <c r="H846" s="133"/>
      <c r="I846" s="133"/>
      <c r="J846" s="133"/>
      <c r="K846" s="133"/>
      <c r="L846" s="133"/>
      <c r="M846" s="133"/>
      <c r="N846" s="133"/>
      <c r="O846" s="133"/>
      <c r="P846" s="133"/>
      <c r="Q846" s="133"/>
      <c r="R846" s="133"/>
      <c r="S846" s="133"/>
      <c r="T846" s="133"/>
      <c r="U846" s="133"/>
      <c r="V846" s="133"/>
      <c r="W846" s="133"/>
      <c r="X846" s="133"/>
      <c r="Y846" s="133"/>
      <c r="Z846" s="133"/>
      <c r="AA846" s="133"/>
      <c r="AB846" s="133"/>
      <c r="AC846" s="133"/>
      <c r="AD846" s="133"/>
      <c r="AE846" s="133"/>
      <c r="AF846" s="133"/>
      <c r="AG846" s="133"/>
      <c r="AH846" s="133"/>
      <c r="AI846" s="133"/>
      <c r="AJ846" s="133"/>
      <c r="AK846" s="133"/>
      <c r="AL846" s="133"/>
      <c r="AM846" s="133"/>
      <c r="AN846" s="133"/>
      <c r="AO846" s="133"/>
      <c r="AP846" s="133"/>
      <c r="AQ846" s="133"/>
      <c r="AR846" s="133"/>
      <c r="AS846" s="133"/>
      <c r="AT846" s="133"/>
      <c r="AU846" s="133"/>
      <c r="AV846" s="133"/>
      <c r="AW846" s="133"/>
      <c r="AX846" s="133"/>
      <c r="AY846" s="133"/>
      <c r="AZ846" s="133"/>
      <c r="BA846" s="133"/>
      <c r="BB846" s="133"/>
      <c r="BC846" s="132"/>
      <c r="BD846" s="132"/>
      <c r="BE846" s="132"/>
      <c r="BF846" s="132"/>
      <c r="BG846" s="132"/>
      <c r="BH846" s="132"/>
      <c r="BI846" s="132"/>
      <c r="BJ846" s="132"/>
      <c r="BK846" s="132"/>
      <c r="BL846" s="132"/>
      <c r="BM846" s="132"/>
      <c r="BN846" s="132"/>
      <c r="BO846" s="132"/>
      <c r="BP846" s="132"/>
      <c r="BQ846" s="132"/>
      <c r="BR846" s="132"/>
      <c r="BS846" s="132"/>
      <c r="BT846" s="132"/>
      <c r="BU846" s="132"/>
      <c r="BV846" s="132"/>
      <c r="BW846" s="132"/>
      <c r="BX846" s="132"/>
      <c r="BY846" s="132"/>
      <c r="BZ846" s="132"/>
      <c r="CA846" s="132"/>
      <c r="CB846" s="132"/>
      <c r="CC846" s="132"/>
      <c r="CD846" s="132"/>
      <c r="CE846" s="132"/>
      <c r="CF846" s="132"/>
    </row>
    <row r="847" spans="1:84" ht="15.75" customHeight="1">
      <c r="A847" s="134"/>
      <c r="B847" s="132"/>
      <c r="C847" s="132"/>
      <c r="D847" s="132"/>
      <c r="E847" s="132"/>
      <c r="F847" s="132"/>
      <c r="G847" s="133"/>
      <c r="H847" s="133"/>
      <c r="I847" s="133"/>
      <c r="J847" s="133"/>
      <c r="K847" s="133"/>
      <c r="L847" s="133"/>
      <c r="M847" s="133"/>
      <c r="N847" s="133"/>
      <c r="O847" s="133"/>
      <c r="P847" s="133"/>
      <c r="Q847" s="133"/>
      <c r="R847" s="133"/>
      <c r="S847" s="133"/>
      <c r="T847" s="133"/>
      <c r="U847" s="133"/>
      <c r="V847" s="133"/>
      <c r="W847" s="133"/>
      <c r="X847" s="133"/>
      <c r="Y847" s="133"/>
      <c r="Z847" s="133"/>
      <c r="AA847" s="133"/>
      <c r="AB847" s="133"/>
      <c r="AC847" s="133"/>
      <c r="AD847" s="133"/>
      <c r="AE847" s="133"/>
      <c r="AF847" s="133"/>
      <c r="AG847" s="133"/>
      <c r="AH847" s="133"/>
      <c r="AI847" s="133"/>
      <c r="AJ847" s="133"/>
      <c r="AK847" s="133"/>
      <c r="AL847" s="133"/>
      <c r="AM847" s="133"/>
      <c r="AN847" s="133"/>
      <c r="AO847" s="133"/>
      <c r="AP847" s="133"/>
      <c r="AQ847" s="133"/>
      <c r="AR847" s="133"/>
      <c r="AS847" s="133"/>
      <c r="AT847" s="133"/>
      <c r="AU847" s="133"/>
      <c r="AV847" s="133"/>
      <c r="AW847" s="133"/>
      <c r="AX847" s="133"/>
      <c r="AY847" s="133"/>
      <c r="AZ847" s="133"/>
      <c r="BA847" s="133"/>
      <c r="BB847" s="133"/>
      <c r="BC847" s="132"/>
      <c r="BD847" s="132"/>
      <c r="BE847" s="132"/>
      <c r="BF847" s="132"/>
      <c r="BG847" s="132"/>
      <c r="BH847" s="132"/>
      <c r="BI847" s="132"/>
      <c r="BJ847" s="132"/>
      <c r="BK847" s="132"/>
      <c r="BL847" s="132"/>
      <c r="BM847" s="132"/>
      <c r="BN847" s="132"/>
      <c r="BO847" s="132"/>
      <c r="BP847" s="132"/>
      <c r="BQ847" s="132"/>
      <c r="BR847" s="132"/>
      <c r="BS847" s="132"/>
      <c r="BT847" s="132"/>
      <c r="BU847" s="132"/>
      <c r="BV847" s="132"/>
      <c r="BW847" s="132"/>
      <c r="BX847" s="132"/>
      <c r="BY847" s="132"/>
      <c r="BZ847" s="132"/>
      <c r="CA847" s="132"/>
      <c r="CB847" s="132"/>
      <c r="CC847" s="132"/>
      <c r="CD847" s="132"/>
      <c r="CE847" s="132"/>
      <c r="CF847" s="132"/>
    </row>
    <row r="848" spans="1:84" ht="15.75" customHeight="1">
      <c r="A848" s="134"/>
      <c r="B848" s="132"/>
      <c r="C848" s="132"/>
      <c r="D848" s="132"/>
      <c r="E848" s="132"/>
      <c r="F848" s="132"/>
      <c r="G848" s="133"/>
      <c r="H848" s="133"/>
      <c r="I848" s="133"/>
      <c r="J848" s="133"/>
      <c r="K848" s="133"/>
      <c r="L848" s="133"/>
      <c r="M848" s="133"/>
      <c r="N848" s="133"/>
      <c r="O848" s="133"/>
      <c r="P848" s="133"/>
      <c r="Q848" s="133"/>
      <c r="R848" s="133"/>
      <c r="S848" s="133"/>
      <c r="T848" s="133"/>
      <c r="U848" s="133"/>
      <c r="V848" s="133"/>
      <c r="W848" s="133"/>
      <c r="X848" s="133"/>
      <c r="Y848" s="133"/>
      <c r="Z848" s="133"/>
      <c r="AA848" s="133"/>
      <c r="AB848" s="133"/>
      <c r="AC848" s="133"/>
      <c r="AD848" s="133"/>
      <c r="AE848" s="133"/>
      <c r="AF848" s="133"/>
      <c r="AG848" s="133"/>
      <c r="AH848" s="133"/>
      <c r="AI848" s="133"/>
      <c r="AJ848" s="133"/>
      <c r="AK848" s="133"/>
      <c r="AL848" s="133"/>
      <c r="AM848" s="133"/>
      <c r="AN848" s="133"/>
      <c r="AO848" s="133"/>
      <c r="AP848" s="133"/>
      <c r="AQ848" s="133"/>
      <c r="AR848" s="133"/>
      <c r="AS848" s="133"/>
      <c r="AT848" s="133"/>
      <c r="AU848" s="133"/>
      <c r="AV848" s="133"/>
      <c r="AW848" s="133"/>
      <c r="AX848" s="133"/>
      <c r="AY848" s="133"/>
      <c r="AZ848" s="133"/>
      <c r="BA848" s="133"/>
      <c r="BB848" s="133"/>
      <c r="BC848" s="132"/>
      <c r="BD848" s="132"/>
      <c r="BE848" s="132"/>
      <c r="BF848" s="132"/>
      <c r="BG848" s="132"/>
      <c r="BH848" s="132"/>
      <c r="BI848" s="132"/>
      <c r="BJ848" s="132"/>
      <c r="BK848" s="132"/>
      <c r="BL848" s="132"/>
      <c r="BM848" s="132"/>
      <c r="BN848" s="132"/>
      <c r="BO848" s="132"/>
      <c r="BP848" s="132"/>
      <c r="BQ848" s="132"/>
      <c r="BR848" s="132"/>
      <c r="BS848" s="132"/>
      <c r="BT848" s="132"/>
      <c r="BU848" s="132"/>
      <c r="BV848" s="132"/>
      <c r="BW848" s="132"/>
      <c r="BX848" s="132"/>
      <c r="BY848" s="132"/>
      <c r="BZ848" s="132"/>
      <c r="CA848" s="132"/>
      <c r="CB848" s="132"/>
      <c r="CC848" s="132"/>
      <c r="CD848" s="132"/>
      <c r="CE848" s="132"/>
      <c r="CF848" s="132"/>
    </row>
    <row r="849" spans="1:84" ht="15.75" customHeight="1">
      <c r="A849" s="134"/>
      <c r="B849" s="132"/>
      <c r="C849" s="132"/>
      <c r="D849" s="132"/>
      <c r="E849" s="132"/>
      <c r="F849" s="132"/>
      <c r="G849" s="133"/>
      <c r="H849" s="133"/>
      <c r="I849" s="133"/>
      <c r="J849" s="133"/>
      <c r="K849" s="133"/>
      <c r="L849" s="133"/>
      <c r="M849" s="133"/>
      <c r="N849" s="133"/>
      <c r="O849" s="133"/>
      <c r="P849" s="133"/>
      <c r="Q849" s="133"/>
      <c r="R849" s="133"/>
      <c r="S849" s="133"/>
      <c r="T849" s="133"/>
      <c r="U849" s="133"/>
      <c r="V849" s="133"/>
      <c r="W849" s="133"/>
      <c r="X849" s="133"/>
      <c r="Y849" s="133"/>
      <c r="Z849" s="133"/>
      <c r="AA849" s="133"/>
      <c r="AB849" s="133"/>
      <c r="AC849" s="133"/>
      <c r="AD849" s="133"/>
      <c r="AE849" s="133"/>
      <c r="AF849" s="133"/>
      <c r="AG849" s="133"/>
      <c r="AH849" s="133"/>
      <c r="AI849" s="133"/>
      <c r="AJ849" s="133"/>
      <c r="AK849" s="133"/>
      <c r="AL849" s="133"/>
      <c r="AM849" s="133"/>
      <c r="AN849" s="133"/>
      <c r="AO849" s="133"/>
      <c r="AP849" s="133"/>
      <c r="AQ849" s="133"/>
      <c r="AR849" s="133"/>
      <c r="AS849" s="133"/>
      <c r="AT849" s="133"/>
      <c r="AU849" s="133"/>
      <c r="AV849" s="133"/>
      <c r="AW849" s="133"/>
      <c r="AX849" s="133"/>
      <c r="AY849" s="133"/>
      <c r="AZ849" s="133"/>
      <c r="BA849" s="133"/>
      <c r="BB849" s="133"/>
      <c r="BC849" s="132"/>
      <c r="BD849" s="132"/>
      <c r="BE849" s="132"/>
      <c r="BF849" s="132"/>
      <c r="BG849" s="132"/>
      <c r="BH849" s="132"/>
      <c r="BI849" s="132"/>
      <c r="BJ849" s="132"/>
      <c r="BK849" s="132"/>
      <c r="BL849" s="132"/>
      <c r="BM849" s="132"/>
      <c r="BN849" s="132"/>
      <c r="BO849" s="132"/>
      <c r="BP849" s="132"/>
      <c r="BQ849" s="132"/>
      <c r="BR849" s="132"/>
      <c r="BS849" s="132"/>
      <c r="BT849" s="132"/>
      <c r="BU849" s="132"/>
      <c r="BV849" s="132"/>
      <c r="BW849" s="132"/>
      <c r="BX849" s="132"/>
      <c r="BY849" s="132"/>
      <c r="BZ849" s="132"/>
      <c r="CA849" s="132"/>
      <c r="CB849" s="132"/>
      <c r="CC849" s="132"/>
      <c r="CD849" s="132"/>
      <c r="CE849" s="132"/>
      <c r="CF849" s="132"/>
    </row>
    <row r="850" spans="1:84" ht="15.75" customHeight="1">
      <c r="A850" s="134"/>
      <c r="B850" s="132"/>
      <c r="C850" s="132"/>
      <c r="D850" s="132"/>
      <c r="E850" s="132"/>
      <c r="F850" s="132"/>
      <c r="G850" s="133"/>
      <c r="H850" s="133"/>
      <c r="I850" s="133"/>
      <c r="J850" s="133"/>
      <c r="K850" s="133"/>
      <c r="L850" s="133"/>
      <c r="M850" s="133"/>
      <c r="N850" s="133"/>
      <c r="O850" s="133"/>
      <c r="P850" s="133"/>
      <c r="Q850" s="133"/>
      <c r="R850" s="133"/>
      <c r="S850" s="133"/>
      <c r="T850" s="133"/>
      <c r="U850" s="133"/>
      <c r="V850" s="133"/>
      <c r="W850" s="133"/>
      <c r="X850" s="133"/>
      <c r="Y850" s="133"/>
      <c r="Z850" s="133"/>
      <c r="AA850" s="133"/>
      <c r="AB850" s="133"/>
      <c r="AC850" s="133"/>
      <c r="AD850" s="133"/>
      <c r="AE850" s="133"/>
      <c r="AF850" s="133"/>
      <c r="AG850" s="133"/>
      <c r="AH850" s="133"/>
      <c r="AI850" s="133"/>
      <c r="AJ850" s="133"/>
      <c r="AK850" s="133"/>
      <c r="AL850" s="133"/>
      <c r="AM850" s="133"/>
      <c r="AN850" s="133"/>
      <c r="AO850" s="133"/>
      <c r="AP850" s="133"/>
      <c r="AQ850" s="133"/>
      <c r="AR850" s="133"/>
      <c r="AS850" s="133"/>
      <c r="AT850" s="133"/>
      <c r="AU850" s="133"/>
      <c r="AV850" s="133"/>
      <c r="AW850" s="133"/>
      <c r="AX850" s="133"/>
      <c r="AY850" s="133"/>
      <c r="AZ850" s="133"/>
      <c r="BA850" s="133"/>
      <c r="BB850" s="133"/>
      <c r="BC850" s="132"/>
      <c r="BD850" s="132"/>
      <c r="BE850" s="132"/>
      <c r="BF850" s="132"/>
      <c r="BG850" s="132"/>
      <c r="BH850" s="132"/>
      <c r="BI850" s="132"/>
      <c r="BJ850" s="132"/>
      <c r="BK850" s="132"/>
      <c r="BL850" s="132"/>
      <c r="BM850" s="132"/>
      <c r="BN850" s="132"/>
      <c r="BO850" s="132"/>
      <c r="BP850" s="132"/>
      <c r="BQ850" s="132"/>
      <c r="BR850" s="132"/>
      <c r="BS850" s="132"/>
      <c r="BT850" s="132"/>
      <c r="BU850" s="132"/>
      <c r="BV850" s="132"/>
      <c r="BW850" s="132"/>
      <c r="BX850" s="132"/>
      <c r="BY850" s="132"/>
      <c r="BZ850" s="132"/>
      <c r="CA850" s="132"/>
      <c r="CB850" s="132"/>
      <c r="CC850" s="132"/>
      <c r="CD850" s="132"/>
      <c r="CE850" s="132"/>
      <c r="CF850" s="132"/>
    </row>
    <row r="851" spans="1:84" ht="15.75" customHeight="1">
      <c r="A851" s="134"/>
      <c r="B851" s="132"/>
      <c r="C851" s="132"/>
      <c r="D851" s="132"/>
      <c r="E851" s="132"/>
      <c r="F851" s="132"/>
      <c r="G851" s="133"/>
      <c r="H851" s="133"/>
      <c r="I851" s="133"/>
      <c r="J851" s="133"/>
      <c r="K851" s="133"/>
      <c r="L851" s="133"/>
      <c r="M851" s="133"/>
      <c r="N851" s="133"/>
      <c r="O851" s="133"/>
      <c r="P851" s="133"/>
      <c r="Q851" s="133"/>
      <c r="R851" s="133"/>
      <c r="S851" s="133"/>
      <c r="T851" s="133"/>
      <c r="U851" s="133"/>
      <c r="V851" s="133"/>
      <c r="W851" s="133"/>
      <c r="X851" s="133"/>
      <c r="Y851" s="133"/>
      <c r="Z851" s="133"/>
      <c r="AA851" s="133"/>
      <c r="AB851" s="133"/>
      <c r="AC851" s="133"/>
      <c r="AD851" s="133"/>
      <c r="AE851" s="133"/>
      <c r="AF851" s="133"/>
      <c r="AG851" s="133"/>
      <c r="AH851" s="133"/>
      <c r="AI851" s="133"/>
      <c r="AJ851" s="133"/>
      <c r="AK851" s="133"/>
      <c r="AL851" s="133"/>
      <c r="AM851" s="133"/>
      <c r="AN851" s="133"/>
      <c r="AO851" s="133"/>
      <c r="AP851" s="133"/>
      <c r="AQ851" s="133"/>
      <c r="AR851" s="133"/>
      <c r="AS851" s="133"/>
      <c r="AT851" s="133"/>
      <c r="AU851" s="133"/>
      <c r="AV851" s="133"/>
      <c r="AW851" s="133"/>
      <c r="AX851" s="133"/>
      <c r="AY851" s="133"/>
      <c r="AZ851" s="133"/>
      <c r="BA851" s="133"/>
      <c r="BB851" s="133"/>
      <c r="BC851" s="132"/>
      <c r="BD851" s="132"/>
      <c r="BE851" s="132"/>
      <c r="BF851" s="132"/>
      <c r="BG851" s="132"/>
      <c r="BH851" s="132"/>
      <c r="BI851" s="132"/>
      <c r="BJ851" s="132"/>
      <c r="BK851" s="132"/>
      <c r="BL851" s="132"/>
      <c r="BM851" s="132"/>
      <c r="BN851" s="132"/>
      <c r="BO851" s="132"/>
      <c r="BP851" s="132"/>
      <c r="BQ851" s="132"/>
      <c r="BR851" s="132"/>
      <c r="BS851" s="132"/>
      <c r="BT851" s="132"/>
      <c r="BU851" s="132"/>
      <c r="BV851" s="132"/>
      <c r="BW851" s="132"/>
      <c r="BX851" s="132"/>
      <c r="BY851" s="132"/>
      <c r="BZ851" s="132"/>
      <c r="CA851" s="132"/>
      <c r="CB851" s="132"/>
      <c r="CC851" s="132"/>
      <c r="CD851" s="132"/>
      <c r="CE851" s="132"/>
      <c r="CF851" s="132"/>
    </row>
    <row r="852" spans="1:84" ht="15.75" customHeight="1">
      <c r="A852" s="134"/>
      <c r="B852" s="132"/>
      <c r="C852" s="132"/>
      <c r="D852" s="132"/>
      <c r="E852" s="132"/>
      <c r="F852" s="132"/>
      <c r="G852" s="133"/>
      <c r="H852" s="133"/>
      <c r="I852" s="133"/>
      <c r="J852" s="133"/>
      <c r="K852" s="133"/>
      <c r="L852" s="133"/>
      <c r="M852" s="133"/>
      <c r="N852" s="133"/>
      <c r="O852" s="133"/>
      <c r="P852" s="133"/>
      <c r="Q852" s="133"/>
      <c r="R852" s="133"/>
      <c r="S852" s="133"/>
      <c r="T852" s="133"/>
      <c r="U852" s="133"/>
      <c r="V852" s="133"/>
      <c r="W852" s="133"/>
      <c r="X852" s="133"/>
      <c r="Y852" s="133"/>
      <c r="Z852" s="133"/>
      <c r="AA852" s="133"/>
      <c r="AB852" s="133"/>
      <c r="AC852" s="133"/>
      <c r="AD852" s="133"/>
      <c r="AE852" s="133"/>
      <c r="AF852" s="133"/>
      <c r="AG852" s="133"/>
      <c r="AH852" s="133"/>
      <c r="AI852" s="133"/>
      <c r="AJ852" s="133"/>
      <c r="AK852" s="133"/>
      <c r="AL852" s="133"/>
      <c r="AM852" s="133"/>
      <c r="AN852" s="133"/>
      <c r="AO852" s="133"/>
      <c r="AP852" s="133"/>
      <c r="AQ852" s="133"/>
      <c r="AR852" s="133"/>
      <c r="AS852" s="133"/>
      <c r="AT852" s="133"/>
      <c r="AU852" s="133"/>
      <c r="AV852" s="133"/>
      <c r="AW852" s="133"/>
      <c r="AX852" s="133"/>
      <c r="AY852" s="133"/>
      <c r="AZ852" s="133"/>
      <c r="BA852" s="133"/>
      <c r="BB852" s="133"/>
      <c r="BC852" s="132"/>
      <c r="BD852" s="132"/>
      <c r="BE852" s="132"/>
      <c r="BF852" s="132"/>
      <c r="BG852" s="132"/>
      <c r="BH852" s="132"/>
      <c r="BI852" s="132"/>
      <c r="BJ852" s="132"/>
      <c r="BK852" s="132"/>
      <c r="BL852" s="132"/>
      <c r="BM852" s="132"/>
      <c r="BN852" s="132"/>
      <c r="BO852" s="132"/>
      <c r="BP852" s="132"/>
      <c r="BQ852" s="132"/>
      <c r="BR852" s="132"/>
      <c r="BS852" s="132"/>
      <c r="BT852" s="132"/>
      <c r="BU852" s="132"/>
      <c r="BV852" s="132"/>
      <c r="BW852" s="132"/>
      <c r="BX852" s="132"/>
      <c r="BY852" s="132"/>
      <c r="BZ852" s="132"/>
      <c r="CA852" s="132"/>
      <c r="CB852" s="132"/>
      <c r="CC852" s="132"/>
      <c r="CD852" s="132"/>
      <c r="CE852" s="132"/>
      <c r="CF852" s="132"/>
    </row>
    <row r="853" spans="1:84" ht="15.75" customHeight="1">
      <c r="A853" s="134"/>
      <c r="B853" s="132"/>
      <c r="C853" s="132"/>
      <c r="D853" s="132"/>
      <c r="E853" s="132"/>
      <c r="F853" s="132"/>
      <c r="G853" s="133"/>
      <c r="H853" s="133"/>
      <c r="I853" s="133"/>
      <c r="J853" s="133"/>
      <c r="K853" s="133"/>
      <c r="L853" s="133"/>
      <c r="M853" s="133"/>
      <c r="N853" s="133"/>
      <c r="O853" s="133"/>
      <c r="P853" s="133"/>
      <c r="Q853" s="133"/>
      <c r="R853" s="133"/>
      <c r="S853" s="133"/>
      <c r="T853" s="133"/>
      <c r="U853" s="133"/>
      <c r="V853" s="133"/>
      <c r="W853" s="133"/>
      <c r="X853" s="133"/>
      <c r="Y853" s="133"/>
      <c r="Z853" s="133"/>
      <c r="AA853" s="133"/>
      <c r="AB853" s="133"/>
      <c r="AC853" s="133"/>
      <c r="AD853" s="133"/>
      <c r="AE853" s="133"/>
      <c r="AF853" s="133"/>
      <c r="AG853" s="133"/>
      <c r="AH853" s="133"/>
      <c r="AI853" s="133"/>
      <c r="AJ853" s="133"/>
      <c r="AK853" s="133"/>
      <c r="AL853" s="133"/>
      <c r="AM853" s="133"/>
      <c r="AN853" s="133"/>
      <c r="AO853" s="133"/>
      <c r="AP853" s="133"/>
      <c r="AQ853" s="133"/>
      <c r="AR853" s="133"/>
      <c r="AS853" s="133"/>
      <c r="AT853" s="133"/>
      <c r="AU853" s="133"/>
      <c r="AV853" s="133"/>
      <c r="AW853" s="133"/>
      <c r="AX853" s="133"/>
      <c r="AY853" s="133"/>
      <c r="AZ853" s="133"/>
      <c r="BA853" s="133"/>
      <c r="BB853" s="133"/>
      <c r="BC853" s="132"/>
      <c r="BD853" s="132"/>
      <c r="BE853" s="132"/>
      <c r="BF853" s="132"/>
      <c r="BG853" s="132"/>
      <c r="BH853" s="132"/>
      <c r="BI853" s="132"/>
      <c r="BJ853" s="132"/>
      <c r="BK853" s="132"/>
      <c r="BL853" s="132"/>
      <c r="BM853" s="132"/>
      <c r="BN853" s="132"/>
      <c r="BO853" s="132"/>
      <c r="BP853" s="132"/>
      <c r="BQ853" s="132"/>
      <c r="BR853" s="132"/>
      <c r="BS853" s="132"/>
      <c r="BT853" s="132"/>
      <c r="BU853" s="132"/>
      <c r="BV853" s="132"/>
      <c r="BW853" s="132"/>
      <c r="BX853" s="132"/>
      <c r="BY853" s="132"/>
      <c r="BZ853" s="132"/>
      <c r="CA853" s="132"/>
      <c r="CB853" s="132"/>
      <c r="CC853" s="132"/>
      <c r="CD853" s="132"/>
      <c r="CE853" s="132"/>
      <c r="CF853" s="132"/>
    </row>
    <row r="854" spans="1:84" ht="15.75" customHeight="1">
      <c r="A854" s="134"/>
      <c r="B854" s="132"/>
      <c r="C854" s="132"/>
      <c r="D854" s="132"/>
      <c r="E854" s="132"/>
      <c r="F854" s="132"/>
      <c r="G854" s="133"/>
      <c r="H854" s="133"/>
      <c r="I854" s="133"/>
      <c r="J854" s="133"/>
      <c r="K854" s="133"/>
      <c r="L854" s="133"/>
      <c r="M854" s="133"/>
      <c r="N854" s="133"/>
      <c r="O854" s="133"/>
      <c r="P854" s="133"/>
      <c r="Q854" s="133"/>
      <c r="R854" s="133"/>
      <c r="S854" s="133"/>
      <c r="T854" s="133"/>
      <c r="U854" s="133"/>
      <c r="V854" s="133"/>
      <c r="W854" s="133"/>
      <c r="X854" s="133"/>
      <c r="Y854" s="133"/>
      <c r="Z854" s="133"/>
      <c r="AA854" s="133"/>
      <c r="AB854" s="133"/>
      <c r="AC854" s="133"/>
      <c r="AD854" s="133"/>
      <c r="AE854" s="133"/>
      <c r="AF854" s="133"/>
      <c r="AG854" s="133"/>
      <c r="AH854" s="133"/>
      <c r="AI854" s="133"/>
      <c r="AJ854" s="133"/>
      <c r="AK854" s="133"/>
      <c r="AL854" s="133"/>
      <c r="AM854" s="133"/>
      <c r="AN854" s="133"/>
      <c r="AO854" s="133"/>
      <c r="AP854" s="133"/>
      <c r="AQ854" s="133"/>
      <c r="AR854" s="133"/>
      <c r="AS854" s="133"/>
      <c r="AT854" s="133"/>
      <c r="AU854" s="133"/>
      <c r="AV854" s="133"/>
      <c r="AW854" s="133"/>
      <c r="AX854" s="133"/>
      <c r="AY854" s="133"/>
      <c r="AZ854" s="133"/>
      <c r="BA854" s="133"/>
      <c r="BB854" s="133"/>
      <c r="BC854" s="132"/>
      <c r="BD854" s="132"/>
      <c r="BE854" s="132"/>
      <c r="BF854" s="132"/>
      <c r="BG854" s="132"/>
      <c r="BH854" s="132"/>
      <c r="BI854" s="132"/>
      <c r="BJ854" s="132"/>
      <c r="BK854" s="132"/>
      <c r="BL854" s="132"/>
      <c r="BM854" s="132"/>
      <c r="BN854" s="132"/>
      <c r="BO854" s="132"/>
      <c r="BP854" s="132"/>
      <c r="BQ854" s="132"/>
      <c r="BR854" s="132"/>
      <c r="BS854" s="132"/>
      <c r="BT854" s="132"/>
      <c r="BU854" s="132"/>
      <c r="BV854" s="132"/>
      <c r="BW854" s="132"/>
      <c r="BX854" s="132"/>
      <c r="BY854" s="132"/>
      <c r="BZ854" s="132"/>
      <c r="CA854" s="132"/>
      <c r="CB854" s="132"/>
      <c r="CC854" s="132"/>
      <c r="CD854" s="132"/>
      <c r="CE854" s="132"/>
      <c r="CF854" s="132"/>
    </row>
    <row r="855" spans="1:84" ht="15.75" customHeight="1">
      <c r="A855" s="134"/>
      <c r="B855" s="132"/>
      <c r="C855" s="132"/>
      <c r="D855" s="132"/>
      <c r="E855" s="132"/>
      <c r="F855" s="132"/>
      <c r="G855" s="133"/>
      <c r="H855" s="133"/>
      <c r="I855" s="133"/>
      <c r="J855" s="133"/>
      <c r="K855" s="133"/>
      <c r="L855" s="133"/>
      <c r="M855" s="133"/>
      <c r="N855" s="133"/>
      <c r="O855" s="133"/>
      <c r="P855" s="133"/>
      <c r="Q855" s="133"/>
      <c r="R855" s="133"/>
      <c r="S855" s="133"/>
      <c r="T855" s="133"/>
      <c r="U855" s="133"/>
      <c r="V855" s="133"/>
      <c r="W855" s="133"/>
      <c r="X855" s="133"/>
      <c r="Y855" s="133"/>
      <c r="Z855" s="133"/>
      <c r="AA855" s="133"/>
      <c r="AB855" s="133"/>
      <c r="AC855" s="133"/>
      <c r="AD855" s="133"/>
      <c r="AE855" s="133"/>
      <c r="AF855" s="133"/>
      <c r="AG855" s="133"/>
      <c r="AH855" s="133"/>
      <c r="AI855" s="133"/>
      <c r="AJ855" s="133"/>
      <c r="AK855" s="133"/>
      <c r="AL855" s="133"/>
      <c r="AM855" s="133"/>
      <c r="AN855" s="133"/>
      <c r="AO855" s="133"/>
      <c r="AP855" s="133"/>
      <c r="AQ855" s="133"/>
      <c r="AR855" s="133"/>
      <c r="AS855" s="133"/>
      <c r="AT855" s="133"/>
      <c r="AU855" s="133"/>
      <c r="AV855" s="133"/>
      <c r="AW855" s="133"/>
      <c r="AX855" s="133"/>
      <c r="AY855" s="133"/>
      <c r="AZ855" s="133"/>
      <c r="BA855" s="133"/>
      <c r="BB855" s="133"/>
      <c r="BC855" s="132"/>
      <c r="BD855" s="132"/>
      <c r="BE855" s="132"/>
      <c r="BF855" s="132"/>
      <c r="BG855" s="132"/>
      <c r="BH855" s="132"/>
      <c r="BI855" s="132"/>
      <c r="BJ855" s="132"/>
      <c r="BK855" s="132"/>
      <c r="BL855" s="132"/>
      <c r="BM855" s="132"/>
      <c r="BN855" s="132"/>
      <c r="BO855" s="132"/>
      <c r="BP855" s="132"/>
      <c r="BQ855" s="132"/>
      <c r="BR855" s="132"/>
      <c r="BS855" s="132"/>
      <c r="BT855" s="132"/>
      <c r="BU855" s="132"/>
      <c r="BV855" s="132"/>
      <c r="BW855" s="132"/>
      <c r="BX855" s="132"/>
      <c r="BY855" s="132"/>
      <c r="BZ855" s="132"/>
      <c r="CA855" s="132"/>
      <c r="CB855" s="132"/>
      <c r="CC855" s="132"/>
      <c r="CD855" s="132"/>
      <c r="CE855" s="132"/>
      <c r="CF855" s="132"/>
    </row>
    <row r="856" spans="1:84" ht="15.75" customHeight="1">
      <c r="A856" s="134"/>
      <c r="B856" s="132"/>
      <c r="C856" s="132"/>
      <c r="D856" s="132"/>
      <c r="E856" s="132"/>
      <c r="F856" s="132"/>
      <c r="G856" s="133"/>
      <c r="H856" s="133"/>
      <c r="I856" s="133"/>
      <c r="J856" s="133"/>
      <c r="K856" s="133"/>
      <c r="L856" s="133"/>
      <c r="M856" s="133"/>
      <c r="N856" s="133"/>
      <c r="O856" s="133"/>
      <c r="P856" s="133"/>
      <c r="Q856" s="133"/>
      <c r="R856" s="133"/>
      <c r="S856" s="133"/>
      <c r="T856" s="133"/>
      <c r="U856" s="133"/>
      <c r="V856" s="133"/>
      <c r="W856" s="133"/>
      <c r="X856" s="133"/>
      <c r="Y856" s="133"/>
      <c r="Z856" s="133"/>
      <c r="AA856" s="133"/>
      <c r="AB856" s="133"/>
      <c r="AC856" s="133"/>
      <c r="AD856" s="133"/>
      <c r="AE856" s="133"/>
      <c r="AF856" s="133"/>
      <c r="AG856" s="133"/>
      <c r="AH856" s="133"/>
      <c r="AI856" s="133"/>
      <c r="AJ856" s="133"/>
      <c r="AK856" s="133"/>
      <c r="AL856" s="133"/>
      <c r="AM856" s="133"/>
      <c r="AN856" s="133"/>
      <c r="AO856" s="133"/>
      <c r="AP856" s="133"/>
      <c r="AQ856" s="133"/>
      <c r="AR856" s="133"/>
      <c r="AS856" s="133"/>
      <c r="AT856" s="133"/>
      <c r="AU856" s="133"/>
      <c r="AV856" s="133"/>
      <c r="AW856" s="133"/>
      <c r="AX856" s="133"/>
      <c r="AY856" s="133"/>
      <c r="AZ856" s="133"/>
      <c r="BA856" s="133"/>
      <c r="BB856" s="133"/>
      <c r="BC856" s="132"/>
      <c r="BD856" s="132"/>
      <c r="BE856" s="132"/>
      <c r="BF856" s="132"/>
      <c r="BG856" s="132"/>
      <c r="BH856" s="132"/>
      <c r="BI856" s="132"/>
      <c r="BJ856" s="132"/>
      <c r="BK856" s="132"/>
      <c r="BL856" s="132"/>
      <c r="BM856" s="132"/>
      <c r="BN856" s="132"/>
      <c r="BO856" s="132"/>
      <c r="BP856" s="132"/>
      <c r="BQ856" s="132"/>
      <c r="BR856" s="132"/>
      <c r="BS856" s="132"/>
      <c r="BT856" s="132"/>
      <c r="BU856" s="132"/>
      <c r="BV856" s="132"/>
      <c r="BW856" s="132"/>
      <c r="BX856" s="132"/>
      <c r="BY856" s="132"/>
      <c r="BZ856" s="132"/>
      <c r="CA856" s="132"/>
      <c r="CB856" s="132"/>
      <c r="CC856" s="132"/>
      <c r="CD856" s="132"/>
      <c r="CE856" s="132"/>
      <c r="CF856" s="132"/>
    </row>
    <row r="857" spans="1:84" ht="15.75" customHeight="1">
      <c r="A857" s="134"/>
      <c r="B857" s="132"/>
      <c r="C857" s="132"/>
      <c r="D857" s="132"/>
      <c r="E857" s="132"/>
      <c r="F857" s="132"/>
      <c r="G857" s="133"/>
      <c r="H857" s="133"/>
      <c r="I857" s="133"/>
      <c r="J857" s="133"/>
      <c r="K857" s="133"/>
      <c r="L857" s="133"/>
      <c r="M857" s="133"/>
      <c r="N857" s="133"/>
      <c r="O857" s="133"/>
      <c r="P857" s="133"/>
      <c r="Q857" s="133"/>
      <c r="R857" s="133"/>
      <c r="S857" s="133"/>
      <c r="T857" s="133"/>
      <c r="U857" s="133"/>
      <c r="V857" s="133"/>
      <c r="W857" s="133"/>
      <c r="X857" s="133"/>
      <c r="Y857" s="133"/>
      <c r="Z857" s="133"/>
      <c r="AA857" s="133"/>
      <c r="AB857" s="133"/>
      <c r="AC857" s="133"/>
      <c r="AD857" s="133"/>
      <c r="AE857" s="133"/>
      <c r="AF857" s="133"/>
      <c r="AG857" s="133"/>
      <c r="AH857" s="133"/>
      <c r="AI857" s="133"/>
      <c r="AJ857" s="133"/>
      <c r="AK857" s="133"/>
      <c r="AL857" s="133"/>
      <c r="AM857" s="133"/>
      <c r="AN857" s="133"/>
      <c r="AO857" s="133"/>
      <c r="AP857" s="133"/>
      <c r="AQ857" s="133"/>
      <c r="AR857" s="133"/>
      <c r="AS857" s="133"/>
      <c r="AT857" s="133"/>
      <c r="AU857" s="133"/>
      <c r="AV857" s="133"/>
      <c r="AW857" s="133"/>
      <c r="AX857" s="133"/>
      <c r="AY857" s="133"/>
      <c r="AZ857" s="133"/>
      <c r="BA857" s="133"/>
      <c r="BB857" s="133"/>
      <c r="BC857" s="132"/>
      <c r="BD857" s="132"/>
      <c r="BE857" s="132"/>
      <c r="BF857" s="132"/>
      <c r="BG857" s="132"/>
      <c r="BH857" s="132"/>
      <c r="BI857" s="132"/>
      <c r="BJ857" s="132"/>
      <c r="BK857" s="132"/>
      <c r="BL857" s="132"/>
      <c r="BM857" s="132"/>
      <c r="BN857" s="132"/>
      <c r="BO857" s="132"/>
      <c r="BP857" s="132"/>
      <c r="BQ857" s="132"/>
      <c r="BR857" s="132"/>
      <c r="BS857" s="132"/>
      <c r="BT857" s="132"/>
      <c r="BU857" s="132"/>
      <c r="BV857" s="132"/>
      <c r="BW857" s="132"/>
      <c r="BX857" s="132"/>
      <c r="BY857" s="132"/>
      <c r="BZ857" s="132"/>
      <c r="CA857" s="132"/>
      <c r="CB857" s="132"/>
      <c r="CC857" s="132"/>
      <c r="CD857" s="132"/>
      <c r="CE857" s="132"/>
      <c r="CF857" s="132"/>
    </row>
    <row r="858" spans="1:84" ht="15.75" customHeight="1">
      <c r="A858" s="134"/>
      <c r="B858" s="132"/>
      <c r="C858" s="132"/>
      <c r="D858" s="132"/>
      <c r="E858" s="132"/>
      <c r="F858" s="132"/>
      <c r="G858" s="133"/>
      <c r="H858" s="133"/>
      <c r="I858" s="133"/>
      <c r="J858" s="133"/>
      <c r="K858" s="133"/>
      <c r="L858" s="133"/>
      <c r="M858" s="133"/>
      <c r="N858" s="133"/>
      <c r="O858" s="133"/>
      <c r="P858" s="133"/>
      <c r="Q858" s="133"/>
      <c r="R858" s="133"/>
      <c r="S858" s="133"/>
      <c r="T858" s="133"/>
      <c r="U858" s="133"/>
      <c r="V858" s="133"/>
      <c r="W858" s="133"/>
      <c r="X858" s="133"/>
      <c r="Y858" s="133"/>
      <c r="Z858" s="133"/>
      <c r="AA858" s="133"/>
      <c r="AB858" s="133"/>
      <c r="AC858" s="133"/>
      <c r="AD858" s="133"/>
      <c r="AE858" s="133"/>
      <c r="AF858" s="133"/>
      <c r="AG858" s="133"/>
      <c r="AH858" s="133"/>
      <c r="AI858" s="133"/>
      <c r="AJ858" s="133"/>
      <c r="AK858" s="133"/>
      <c r="AL858" s="133"/>
      <c r="AM858" s="133"/>
      <c r="AN858" s="133"/>
      <c r="AO858" s="133"/>
      <c r="AP858" s="133"/>
      <c r="AQ858" s="133"/>
      <c r="AR858" s="133"/>
      <c r="AS858" s="133"/>
      <c r="AT858" s="133"/>
      <c r="AU858" s="133"/>
      <c r="AV858" s="133"/>
      <c r="AW858" s="133"/>
      <c r="AX858" s="133"/>
      <c r="AY858" s="133"/>
      <c r="AZ858" s="133"/>
      <c r="BA858" s="133"/>
      <c r="BB858" s="133"/>
      <c r="BC858" s="132"/>
      <c r="BD858" s="132"/>
      <c r="BE858" s="132"/>
      <c r="BF858" s="132"/>
      <c r="BG858" s="132"/>
      <c r="BH858" s="132"/>
      <c r="BI858" s="132"/>
      <c r="BJ858" s="132"/>
      <c r="BK858" s="132"/>
      <c r="BL858" s="132"/>
      <c r="BM858" s="132"/>
      <c r="BN858" s="132"/>
      <c r="BO858" s="132"/>
      <c r="BP858" s="132"/>
      <c r="BQ858" s="132"/>
      <c r="BR858" s="132"/>
      <c r="BS858" s="132"/>
      <c r="BT858" s="132"/>
      <c r="BU858" s="132"/>
      <c r="BV858" s="132"/>
      <c r="BW858" s="132"/>
      <c r="BX858" s="132"/>
      <c r="BY858" s="132"/>
      <c r="BZ858" s="132"/>
      <c r="CA858" s="132"/>
      <c r="CB858" s="132"/>
      <c r="CC858" s="132"/>
      <c r="CD858" s="132"/>
      <c r="CE858" s="132"/>
      <c r="CF858" s="132"/>
    </row>
    <row r="859" spans="1:84" ht="15.75" customHeight="1">
      <c r="A859" s="134"/>
      <c r="B859" s="132"/>
      <c r="C859" s="132"/>
      <c r="D859" s="132"/>
      <c r="E859" s="132"/>
      <c r="F859" s="132"/>
      <c r="G859" s="133"/>
      <c r="H859" s="133"/>
      <c r="I859" s="133"/>
      <c r="J859" s="133"/>
      <c r="K859" s="133"/>
      <c r="L859" s="133"/>
      <c r="M859" s="133"/>
      <c r="N859" s="133"/>
      <c r="O859" s="133"/>
      <c r="P859" s="133"/>
      <c r="Q859" s="133"/>
      <c r="R859" s="133"/>
      <c r="S859" s="133"/>
      <c r="T859" s="133"/>
      <c r="U859" s="133"/>
      <c r="V859" s="133"/>
      <c r="W859" s="133"/>
      <c r="X859" s="133"/>
      <c r="Y859" s="133"/>
      <c r="Z859" s="133"/>
      <c r="AA859" s="133"/>
      <c r="AB859" s="133"/>
      <c r="AC859" s="133"/>
      <c r="AD859" s="133"/>
      <c r="AE859" s="133"/>
      <c r="AF859" s="133"/>
      <c r="AG859" s="133"/>
      <c r="AH859" s="133"/>
      <c r="AI859" s="133"/>
      <c r="AJ859" s="133"/>
      <c r="AK859" s="133"/>
      <c r="AL859" s="133"/>
      <c r="AM859" s="133"/>
      <c r="AN859" s="133"/>
      <c r="AO859" s="133"/>
      <c r="AP859" s="133"/>
      <c r="AQ859" s="133"/>
      <c r="AR859" s="133"/>
      <c r="AS859" s="133"/>
      <c r="AT859" s="133"/>
      <c r="AU859" s="133"/>
      <c r="AV859" s="133"/>
      <c r="AW859" s="133"/>
      <c r="AX859" s="133"/>
      <c r="AY859" s="133"/>
      <c r="AZ859" s="133"/>
      <c r="BA859" s="133"/>
      <c r="BB859" s="133"/>
      <c r="BC859" s="132"/>
      <c r="BD859" s="132"/>
      <c r="BE859" s="132"/>
      <c r="BF859" s="132"/>
      <c r="BG859" s="132"/>
      <c r="BH859" s="132"/>
      <c r="BI859" s="132"/>
      <c r="BJ859" s="132"/>
      <c r="BK859" s="132"/>
      <c r="BL859" s="132"/>
      <c r="BM859" s="132"/>
      <c r="BN859" s="132"/>
      <c r="BO859" s="132"/>
      <c r="BP859" s="132"/>
      <c r="BQ859" s="132"/>
      <c r="BR859" s="132"/>
      <c r="BS859" s="132"/>
      <c r="BT859" s="132"/>
      <c r="BU859" s="132"/>
      <c r="BV859" s="132"/>
      <c r="BW859" s="132"/>
      <c r="BX859" s="132"/>
      <c r="BY859" s="132"/>
      <c r="BZ859" s="132"/>
      <c r="CA859" s="132"/>
      <c r="CB859" s="132"/>
      <c r="CC859" s="132"/>
      <c r="CD859" s="132"/>
      <c r="CE859" s="132"/>
      <c r="CF859" s="132"/>
    </row>
    <row r="860" spans="1:84" ht="15.75" customHeight="1">
      <c r="A860" s="134"/>
      <c r="B860" s="132"/>
      <c r="C860" s="132"/>
      <c r="D860" s="132"/>
      <c r="E860" s="132"/>
      <c r="F860" s="132"/>
      <c r="G860" s="133"/>
      <c r="H860" s="133"/>
      <c r="I860" s="133"/>
      <c r="J860" s="133"/>
      <c r="K860" s="133"/>
      <c r="L860" s="133"/>
      <c r="M860" s="133"/>
      <c r="N860" s="133"/>
      <c r="O860" s="133"/>
      <c r="P860" s="133"/>
      <c r="Q860" s="133"/>
      <c r="R860" s="133"/>
      <c r="S860" s="133"/>
      <c r="T860" s="133"/>
      <c r="U860" s="133"/>
      <c r="V860" s="133"/>
      <c r="W860" s="133"/>
      <c r="X860" s="133"/>
      <c r="Y860" s="133"/>
      <c r="Z860" s="133"/>
      <c r="AA860" s="133"/>
      <c r="AB860" s="133"/>
      <c r="AC860" s="133"/>
      <c r="AD860" s="133"/>
      <c r="AE860" s="133"/>
      <c r="AF860" s="133"/>
      <c r="AG860" s="133"/>
      <c r="AH860" s="133"/>
      <c r="AI860" s="133"/>
      <c r="AJ860" s="133"/>
      <c r="AK860" s="133"/>
      <c r="AL860" s="133"/>
      <c r="AM860" s="133"/>
      <c r="AN860" s="133"/>
      <c r="AO860" s="133"/>
      <c r="AP860" s="133"/>
      <c r="AQ860" s="133"/>
      <c r="AR860" s="133"/>
      <c r="AS860" s="133"/>
      <c r="AT860" s="133"/>
      <c r="AU860" s="133"/>
      <c r="AV860" s="133"/>
      <c r="AW860" s="133"/>
      <c r="AX860" s="133"/>
      <c r="AY860" s="133"/>
      <c r="AZ860" s="133"/>
      <c r="BA860" s="133"/>
      <c r="BB860" s="133"/>
      <c r="BC860" s="132"/>
      <c r="BD860" s="132"/>
      <c r="BE860" s="132"/>
      <c r="BF860" s="132"/>
      <c r="BG860" s="132"/>
      <c r="BH860" s="132"/>
      <c r="BI860" s="132"/>
      <c r="BJ860" s="132"/>
      <c r="BK860" s="132"/>
      <c r="BL860" s="132"/>
      <c r="BM860" s="132"/>
      <c r="BN860" s="132"/>
      <c r="BO860" s="132"/>
      <c r="BP860" s="132"/>
      <c r="BQ860" s="132"/>
      <c r="BR860" s="132"/>
      <c r="BS860" s="132"/>
      <c r="BT860" s="132"/>
      <c r="BU860" s="132"/>
      <c r="BV860" s="132"/>
      <c r="BW860" s="132"/>
      <c r="BX860" s="132"/>
      <c r="BY860" s="132"/>
      <c r="BZ860" s="132"/>
      <c r="CA860" s="132"/>
      <c r="CB860" s="132"/>
      <c r="CC860" s="132"/>
      <c r="CD860" s="132"/>
      <c r="CE860" s="132"/>
      <c r="CF860" s="132"/>
    </row>
    <row r="861" spans="1:84" ht="15.75" customHeight="1">
      <c r="A861" s="134"/>
      <c r="B861" s="132"/>
      <c r="C861" s="132"/>
      <c r="D861" s="132"/>
      <c r="E861" s="132"/>
      <c r="F861" s="132"/>
      <c r="G861" s="133"/>
      <c r="H861" s="133"/>
      <c r="I861" s="133"/>
      <c r="J861" s="133"/>
      <c r="K861" s="133"/>
      <c r="L861" s="133"/>
      <c r="M861" s="133"/>
      <c r="N861" s="133"/>
      <c r="O861" s="133"/>
      <c r="P861" s="133"/>
      <c r="Q861" s="133"/>
      <c r="R861" s="133"/>
      <c r="S861" s="133"/>
      <c r="T861" s="133"/>
      <c r="U861" s="133"/>
      <c r="V861" s="133"/>
      <c r="W861" s="133"/>
      <c r="X861" s="133"/>
      <c r="Y861" s="133"/>
      <c r="Z861" s="133"/>
      <c r="AA861" s="133"/>
      <c r="AB861" s="133"/>
      <c r="AC861" s="133"/>
      <c r="AD861" s="133"/>
      <c r="AE861" s="133"/>
      <c r="AF861" s="133"/>
      <c r="AG861" s="133"/>
      <c r="AH861" s="133"/>
      <c r="AI861" s="133"/>
      <c r="AJ861" s="133"/>
      <c r="AK861" s="133"/>
      <c r="AL861" s="133"/>
      <c r="AM861" s="133"/>
      <c r="AN861" s="133"/>
      <c r="AO861" s="133"/>
      <c r="AP861" s="133"/>
      <c r="AQ861" s="133"/>
      <c r="AR861" s="133"/>
      <c r="AS861" s="133"/>
      <c r="AT861" s="133"/>
      <c r="AU861" s="133"/>
      <c r="AV861" s="133"/>
      <c r="AW861" s="133"/>
      <c r="AX861" s="133"/>
      <c r="AY861" s="133"/>
      <c r="AZ861" s="133"/>
      <c r="BA861" s="133"/>
      <c r="BB861" s="133"/>
      <c r="BC861" s="132"/>
      <c r="BD861" s="132"/>
      <c r="BE861" s="132"/>
      <c r="BF861" s="132"/>
      <c r="BG861" s="132"/>
      <c r="BH861" s="132"/>
      <c r="BI861" s="132"/>
      <c r="BJ861" s="132"/>
      <c r="BK861" s="132"/>
      <c r="BL861" s="132"/>
      <c r="BM861" s="132"/>
      <c r="BN861" s="132"/>
      <c r="BO861" s="132"/>
      <c r="BP861" s="132"/>
      <c r="BQ861" s="132"/>
      <c r="BR861" s="132"/>
      <c r="BS861" s="132"/>
      <c r="BT861" s="132"/>
      <c r="BU861" s="132"/>
      <c r="BV861" s="132"/>
      <c r="BW861" s="132"/>
      <c r="BX861" s="132"/>
      <c r="BY861" s="132"/>
      <c r="BZ861" s="132"/>
      <c r="CA861" s="132"/>
      <c r="CB861" s="132"/>
      <c r="CC861" s="132"/>
      <c r="CD861" s="132"/>
      <c r="CE861" s="132"/>
      <c r="CF861" s="132"/>
    </row>
    <row r="862" spans="1:84" ht="15.75" customHeight="1">
      <c r="A862" s="134"/>
      <c r="B862" s="132"/>
      <c r="C862" s="132"/>
      <c r="D862" s="132"/>
      <c r="E862" s="132"/>
      <c r="F862" s="132"/>
      <c r="G862" s="133"/>
      <c r="H862" s="133"/>
      <c r="I862" s="133"/>
      <c r="J862" s="133"/>
      <c r="K862" s="133"/>
      <c r="L862" s="133"/>
      <c r="M862" s="133"/>
      <c r="N862" s="133"/>
      <c r="O862" s="133"/>
      <c r="P862" s="133"/>
      <c r="Q862" s="133"/>
      <c r="R862" s="133"/>
      <c r="S862" s="133"/>
      <c r="T862" s="133"/>
      <c r="U862" s="133"/>
      <c r="V862" s="133"/>
      <c r="W862" s="133"/>
      <c r="X862" s="133"/>
      <c r="Y862" s="133"/>
      <c r="Z862" s="133"/>
      <c r="AA862" s="133"/>
      <c r="AB862" s="133"/>
      <c r="AC862" s="133"/>
      <c r="AD862" s="133"/>
      <c r="AE862" s="133"/>
      <c r="AF862" s="133"/>
      <c r="AG862" s="133"/>
      <c r="AH862" s="133"/>
      <c r="AI862" s="133"/>
      <c r="AJ862" s="133"/>
      <c r="AK862" s="133"/>
      <c r="AL862" s="133"/>
      <c r="AM862" s="133"/>
      <c r="AN862" s="133"/>
      <c r="AO862" s="133"/>
      <c r="AP862" s="133"/>
      <c r="AQ862" s="133"/>
      <c r="AR862" s="133"/>
      <c r="AS862" s="133"/>
      <c r="AT862" s="133"/>
      <c r="AU862" s="133"/>
      <c r="AV862" s="133"/>
      <c r="AW862" s="133"/>
      <c r="AX862" s="133"/>
      <c r="AY862" s="133"/>
      <c r="AZ862" s="133"/>
      <c r="BA862" s="133"/>
      <c r="BB862" s="133"/>
      <c r="BC862" s="132"/>
      <c r="BD862" s="132"/>
      <c r="BE862" s="132"/>
      <c r="BF862" s="132"/>
      <c r="BG862" s="132"/>
      <c r="BH862" s="132"/>
      <c r="BI862" s="132"/>
      <c r="BJ862" s="132"/>
      <c r="BK862" s="132"/>
      <c r="BL862" s="132"/>
      <c r="BM862" s="132"/>
      <c r="BN862" s="132"/>
      <c r="BO862" s="132"/>
      <c r="BP862" s="132"/>
      <c r="BQ862" s="132"/>
      <c r="BR862" s="132"/>
      <c r="BS862" s="132"/>
      <c r="BT862" s="132"/>
      <c r="BU862" s="132"/>
      <c r="BV862" s="132"/>
      <c r="BW862" s="132"/>
      <c r="BX862" s="132"/>
      <c r="BY862" s="132"/>
      <c r="BZ862" s="132"/>
      <c r="CA862" s="132"/>
      <c r="CB862" s="132"/>
      <c r="CC862" s="132"/>
      <c r="CD862" s="132"/>
      <c r="CE862" s="132"/>
      <c r="CF862" s="132"/>
    </row>
    <row r="863" spans="1:84" ht="15.75" customHeight="1">
      <c r="A863" s="134"/>
      <c r="B863" s="132"/>
      <c r="C863" s="132"/>
      <c r="D863" s="132"/>
      <c r="E863" s="132"/>
      <c r="F863" s="132"/>
      <c r="G863" s="133"/>
      <c r="H863" s="133"/>
      <c r="I863" s="133"/>
      <c r="J863" s="133"/>
      <c r="K863" s="133"/>
      <c r="L863" s="133"/>
      <c r="M863" s="133"/>
      <c r="N863" s="133"/>
      <c r="O863" s="133"/>
      <c r="P863" s="133"/>
      <c r="Q863" s="133"/>
      <c r="R863" s="133"/>
      <c r="S863" s="133"/>
      <c r="T863" s="133"/>
      <c r="U863" s="133"/>
      <c r="V863" s="133"/>
      <c r="W863" s="133"/>
      <c r="X863" s="133"/>
      <c r="Y863" s="133"/>
      <c r="Z863" s="133"/>
      <c r="AA863" s="133"/>
      <c r="AB863" s="133"/>
      <c r="AC863" s="133"/>
      <c r="AD863" s="133"/>
      <c r="AE863" s="133"/>
      <c r="AF863" s="133"/>
      <c r="AG863" s="133"/>
      <c r="AH863" s="133"/>
      <c r="AI863" s="133"/>
      <c r="AJ863" s="133"/>
      <c r="AK863" s="133"/>
      <c r="AL863" s="133"/>
      <c r="AM863" s="133"/>
      <c r="AN863" s="133"/>
      <c r="AO863" s="133"/>
      <c r="AP863" s="133"/>
      <c r="AQ863" s="133"/>
      <c r="AR863" s="133"/>
      <c r="AS863" s="133"/>
      <c r="AT863" s="133"/>
      <c r="AU863" s="133"/>
      <c r="AV863" s="133"/>
      <c r="AW863" s="133"/>
      <c r="AX863" s="133"/>
      <c r="AY863" s="133"/>
      <c r="AZ863" s="133"/>
      <c r="BA863" s="133"/>
      <c r="BB863" s="133"/>
      <c r="BC863" s="132"/>
      <c r="BD863" s="132"/>
      <c r="BE863" s="132"/>
      <c r="BF863" s="132"/>
      <c r="BG863" s="132"/>
      <c r="BH863" s="132"/>
      <c r="BI863" s="132"/>
      <c r="BJ863" s="132"/>
      <c r="BK863" s="132"/>
      <c r="BL863" s="132"/>
      <c r="BM863" s="132"/>
      <c r="BN863" s="132"/>
      <c r="BO863" s="132"/>
      <c r="BP863" s="132"/>
      <c r="BQ863" s="132"/>
      <c r="BR863" s="132"/>
      <c r="BS863" s="132"/>
      <c r="BT863" s="132"/>
      <c r="BU863" s="132"/>
      <c r="BV863" s="132"/>
      <c r="BW863" s="132"/>
      <c r="BX863" s="132"/>
      <c r="BY863" s="132"/>
      <c r="BZ863" s="132"/>
      <c r="CA863" s="132"/>
      <c r="CB863" s="132"/>
      <c r="CC863" s="132"/>
      <c r="CD863" s="132"/>
      <c r="CE863" s="132"/>
      <c r="CF863" s="132"/>
    </row>
    <row r="864" spans="1:84" ht="15.75" customHeight="1">
      <c r="A864" s="134"/>
      <c r="B864" s="132"/>
      <c r="C864" s="132"/>
      <c r="D864" s="132"/>
      <c r="E864" s="132"/>
      <c r="F864" s="132"/>
      <c r="G864" s="133"/>
      <c r="H864" s="133"/>
      <c r="I864" s="133"/>
      <c r="J864" s="133"/>
      <c r="K864" s="133"/>
      <c r="L864" s="133"/>
      <c r="M864" s="133"/>
      <c r="N864" s="133"/>
      <c r="O864" s="133"/>
      <c r="P864" s="133"/>
      <c r="Q864" s="133"/>
      <c r="R864" s="133"/>
      <c r="S864" s="133"/>
      <c r="T864" s="133"/>
      <c r="U864" s="133"/>
      <c r="V864" s="133"/>
      <c r="W864" s="133"/>
      <c r="X864" s="133"/>
      <c r="Y864" s="133"/>
      <c r="Z864" s="133"/>
      <c r="AA864" s="133"/>
      <c r="AB864" s="133"/>
      <c r="AC864" s="133"/>
      <c r="AD864" s="133"/>
      <c r="AE864" s="133"/>
      <c r="AF864" s="133"/>
      <c r="AG864" s="133"/>
      <c r="AH864" s="133"/>
      <c r="AI864" s="133"/>
      <c r="AJ864" s="133"/>
      <c r="AK864" s="133"/>
      <c r="AL864" s="133"/>
      <c r="AM864" s="133"/>
      <c r="AN864" s="133"/>
      <c r="AO864" s="133"/>
      <c r="AP864" s="133"/>
      <c r="AQ864" s="133"/>
      <c r="AR864" s="133"/>
      <c r="AS864" s="133"/>
      <c r="AT864" s="133"/>
      <c r="AU864" s="133"/>
      <c r="AV864" s="133"/>
      <c r="AW864" s="133"/>
      <c r="AX864" s="133"/>
      <c r="AY864" s="133"/>
      <c r="AZ864" s="133"/>
      <c r="BA864" s="133"/>
      <c r="BB864" s="133"/>
      <c r="BC864" s="132"/>
      <c r="BD864" s="132"/>
      <c r="BE864" s="132"/>
      <c r="BF864" s="132"/>
      <c r="BG864" s="132"/>
      <c r="BH864" s="132"/>
      <c r="BI864" s="132"/>
      <c r="BJ864" s="132"/>
      <c r="BK864" s="132"/>
      <c r="BL864" s="132"/>
      <c r="BM864" s="132"/>
      <c r="BN864" s="132"/>
      <c r="BO864" s="132"/>
      <c r="BP864" s="132"/>
      <c r="BQ864" s="132"/>
      <c r="BR864" s="132"/>
      <c r="BS864" s="132"/>
      <c r="BT864" s="132"/>
      <c r="BU864" s="132"/>
      <c r="BV864" s="132"/>
      <c r="BW864" s="132"/>
      <c r="BX864" s="132"/>
      <c r="BY864" s="132"/>
      <c r="BZ864" s="132"/>
      <c r="CA864" s="132"/>
      <c r="CB864" s="132"/>
      <c r="CC864" s="132"/>
      <c r="CD864" s="132"/>
      <c r="CE864" s="132"/>
      <c r="CF864" s="132"/>
    </row>
    <row r="865" spans="1:84" ht="15.75" customHeight="1">
      <c r="A865" s="134"/>
      <c r="B865" s="132"/>
      <c r="C865" s="132"/>
      <c r="D865" s="132"/>
      <c r="E865" s="132"/>
      <c r="F865" s="132"/>
      <c r="G865" s="133"/>
      <c r="H865" s="133"/>
      <c r="I865" s="133"/>
      <c r="J865" s="133"/>
      <c r="K865" s="133"/>
      <c r="L865" s="133"/>
      <c r="M865" s="133"/>
      <c r="N865" s="133"/>
      <c r="O865" s="133"/>
      <c r="P865" s="133"/>
      <c r="Q865" s="133"/>
      <c r="R865" s="133"/>
      <c r="S865" s="133"/>
      <c r="T865" s="133"/>
      <c r="U865" s="133"/>
      <c r="V865" s="133"/>
      <c r="W865" s="133"/>
      <c r="X865" s="133"/>
      <c r="Y865" s="133"/>
      <c r="Z865" s="133"/>
      <c r="AA865" s="133"/>
      <c r="AB865" s="133"/>
      <c r="AC865" s="133"/>
      <c r="AD865" s="133"/>
      <c r="AE865" s="133"/>
      <c r="AF865" s="133"/>
      <c r="AG865" s="133"/>
      <c r="AH865" s="133"/>
      <c r="AI865" s="133"/>
      <c r="AJ865" s="133"/>
      <c r="AK865" s="133"/>
      <c r="AL865" s="133"/>
      <c r="AM865" s="133"/>
      <c r="AN865" s="133"/>
      <c r="AO865" s="133"/>
      <c r="AP865" s="133"/>
      <c r="AQ865" s="133"/>
      <c r="AR865" s="133"/>
      <c r="AS865" s="133"/>
      <c r="AT865" s="133"/>
      <c r="AU865" s="133"/>
      <c r="AV865" s="133"/>
      <c r="AW865" s="133"/>
      <c r="AX865" s="133"/>
      <c r="AY865" s="133"/>
      <c r="AZ865" s="133"/>
      <c r="BA865" s="133"/>
      <c r="BB865" s="133"/>
      <c r="BC865" s="132"/>
      <c r="BD865" s="132"/>
      <c r="BE865" s="132"/>
      <c r="BF865" s="132"/>
      <c r="BG865" s="132"/>
      <c r="BH865" s="132"/>
      <c r="BI865" s="132"/>
      <c r="BJ865" s="132"/>
      <c r="BK865" s="132"/>
      <c r="BL865" s="132"/>
      <c r="BM865" s="132"/>
      <c r="BN865" s="132"/>
      <c r="BO865" s="132"/>
      <c r="BP865" s="132"/>
      <c r="BQ865" s="132"/>
      <c r="BR865" s="132"/>
      <c r="BS865" s="132"/>
      <c r="BT865" s="132"/>
      <c r="BU865" s="132"/>
      <c r="BV865" s="132"/>
      <c r="BW865" s="132"/>
      <c r="BX865" s="132"/>
      <c r="BY865" s="132"/>
      <c r="BZ865" s="132"/>
      <c r="CA865" s="132"/>
      <c r="CB865" s="132"/>
      <c r="CC865" s="132"/>
      <c r="CD865" s="132"/>
      <c r="CE865" s="132"/>
      <c r="CF865" s="132"/>
    </row>
    <row r="866" spans="1:84" ht="15.75" customHeight="1">
      <c r="A866" s="134"/>
      <c r="B866" s="132"/>
      <c r="C866" s="132"/>
      <c r="D866" s="132"/>
      <c r="E866" s="132"/>
      <c r="F866" s="132"/>
      <c r="G866" s="133"/>
      <c r="H866" s="133"/>
      <c r="I866" s="133"/>
      <c r="J866" s="133"/>
      <c r="K866" s="133"/>
      <c r="L866" s="133"/>
      <c r="M866" s="133"/>
      <c r="N866" s="133"/>
      <c r="O866" s="133"/>
      <c r="P866" s="133"/>
      <c r="Q866" s="133"/>
      <c r="R866" s="133"/>
      <c r="S866" s="133"/>
      <c r="T866" s="133"/>
      <c r="U866" s="133"/>
      <c r="V866" s="133"/>
      <c r="W866" s="133"/>
      <c r="X866" s="133"/>
      <c r="Y866" s="133"/>
      <c r="Z866" s="133"/>
      <c r="AA866" s="133"/>
      <c r="AB866" s="133"/>
      <c r="AC866" s="133"/>
      <c r="AD866" s="133"/>
      <c r="AE866" s="133"/>
      <c r="AF866" s="133"/>
      <c r="AG866" s="133"/>
      <c r="AH866" s="133"/>
      <c r="AI866" s="133"/>
      <c r="AJ866" s="133"/>
      <c r="AK866" s="133"/>
      <c r="AL866" s="133"/>
      <c r="AM866" s="133"/>
      <c r="AN866" s="133"/>
      <c r="AO866" s="133"/>
      <c r="AP866" s="133"/>
      <c r="AQ866" s="133"/>
      <c r="AR866" s="133"/>
      <c r="AS866" s="133"/>
      <c r="AT866" s="133"/>
      <c r="AU866" s="133"/>
      <c r="AV866" s="133"/>
      <c r="AW866" s="133"/>
      <c r="AX866" s="133"/>
      <c r="AY866" s="133"/>
      <c r="AZ866" s="133"/>
      <c r="BA866" s="133"/>
      <c r="BB866" s="133"/>
      <c r="BC866" s="132"/>
      <c r="BD866" s="132"/>
      <c r="BE866" s="132"/>
      <c r="BF866" s="132"/>
      <c r="BG866" s="132"/>
      <c r="BH866" s="132"/>
      <c r="BI866" s="132"/>
      <c r="BJ866" s="132"/>
      <c r="BK866" s="132"/>
      <c r="BL866" s="132"/>
      <c r="BM866" s="132"/>
      <c r="BN866" s="132"/>
      <c r="BO866" s="132"/>
      <c r="BP866" s="132"/>
      <c r="BQ866" s="132"/>
      <c r="BR866" s="132"/>
      <c r="BS866" s="132"/>
      <c r="BT866" s="132"/>
      <c r="BU866" s="132"/>
      <c r="BV866" s="132"/>
      <c r="BW866" s="132"/>
      <c r="BX866" s="132"/>
      <c r="BY866" s="132"/>
      <c r="BZ866" s="132"/>
      <c r="CA866" s="132"/>
      <c r="CB866" s="132"/>
      <c r="CC866" s="132"/>
      <c r="CD866" s="132"/>
      <c r="CE866" s="132"/>
      <c r="CF866" s="132"/>
    </row>
    <row r="867" spans="1:84" ht="15.75" customHeight="1">
      <c r="A867" s="134"/>
      <c r="B867" s="132"/>
      <c r="C867" s="132"/>
      <c r="D867" s="132"/>
      <c r="E867" s="132"/>
      <c r="F867" s="132"/>
      <c r="G867" s="133"/>
      <c r="H867" s="133"/>
      <c r="I867" s="133"/>
      <c r="J867" s="133"/>
      <c r="K867" s="133"/>
      <c r="L867" s="133"/>
      <c r="M867" s="133"/>
      <c r="N867" s="133"/>
      <c r="O867" s="133"/>
      <c r="P867" s="133"/>
      <c r="Q867" s="133"/>
      <c r="R867" s="133"/>
      <c r="S867" s="133"/>
      <c r="T867" s="133"/>
      <c r="U867" s="133"/>
      <c r="V867" s="133"/>
      <c r="W867" s="133"/>
      <c r="X867" s="133"/>
      <c r="Y867" s="133"/>
      <c r="Z867" s="133"/>
      <c r="AA867" s="133"/>
      <c r="AB867" s="133"/>
      <c r="AC867" s="133"/>
      <c r="AD867" s="133"/>
      <c r="AE867" s="133"/>
      <c r="AF867" s="133"/>
      <c r="AG867" s="133"/>
      <c r="AH867" s="133"/>
      <c r="AI867" s="133"/>
      <c r="AJ867" s="133"/>
      <c r="AK867" s="133"/>
      <c r="AL867" s="133"/>
      <c r="AM867" s="133"/>
      <c r="AN867" s="133"/>
      <c r="AO867" s="133"/>
      <c r="AP867" s="133"/>
      <c r="AQ867" s="133"/>
      <c r="AR867" s="133"/>
      <c r="AS867" s="133"/>
      <c r="AT867" s="133"/>
      <c r="AU867" s="133"/>
      <c r="AV867" s="133"/>
      <c r="AW867" s="133"/>
      <c r="AX867" s="133"/>
      <c r="AY867" s="133"/>
      <c r="AZ867" s="133"/>
      <c r="BA867" s="133"/>
      <c r="BB867" s="133"/>
      <c r="BC867" s="132"/>
      <c r="BD867" s="132"/>
      <c r="BE867" s="132"/>
      <c r="BF867" s="132"/>
      <c r="BG867" s="132"/>
      <c r="BH867" s="132"/>
      <c r="BI867" s="132"/>
      <c r="BJ867" s="132"/>
      <c r="BK867" s="132"/>
      <c r="BL867" s="132"/>
      <c r="BM867" s="132"/>
      <c r="BN867" s="132"/>
      <c r="BO867" s="132"/>
      <c r="BP867" s="132"/>
      <c r="BQ867" s="132"/>
      <c r="BR867" s="132"/>
      <c r="BS867" s="132"/>
      <c r="BT867" s="132"/>
      <c r="BU867" s="132"/>
      <c r="BV867" s="132"/>
      <c r="BW867" s="132"/>
      <c r="BX867" s="132"/>
      <c r="BY867" s="132"/>
      <c r="BZ867" s="132"/>
      <c r="CA867" s="132"/>
      <c r="CB867" s="132"/>
      <c r="CC867" s="132"/>
      <c r="CD867" s="132"/>
      <c r="CE867" s="132"/>
      <c r="CF867" s="132"/>
    </row>
    <row r="868" spans="1:84" ht="15.75" customHeight="1">
      <c r="A868" s="134"/>
      <c r="B868" s="132"/>
      <c r="C868" s="132"/>
      <c r="D868" s="132"/>
      <c r="E868" s="132"/>
      <c r="F868" s="132"/>
      <c r="G868" s="133"/>
      <c r="H868" s="133"/>
      <c r="I868" s="133"/>
      <c r="J868" s="133"/>
      <c r="K868" s="133"/>
      <c r="L868" s="133"/>
      <c r="M868" s="133"/>
      <c r="N868" s="133"/>
      <c r="O868" s="133"/>
      <c r="P868" s="133"/>
      <c r="Q868" s="133"/>
      <c r="R868" s="133"/>
      <c r="S868" s="133"/>
      <c r="T868" s="133"/>
      <c r="U868" s="133"/>
      <c r="V868" s="133"/>
      <c r="W868" s="133"/>
      <c r="X868" s="133"/>
      <c r="Y868" s="133"/>
      <c r="Z868" s="133"/>
      <c r="AA868" s="133"/>
      <c r="AB868" s="133"/>
      <c r="AC868" s="133"/>
      <c r="AD868" s="133"/>
      <c r="AE868" s="133"/>
      <c r="AF868" s="133"/>
      <c r="AG868" s="133"/>
      <c r="AH868" s="133"/>
      <c r="AI868" s="133"/>
      <c r="AJ868" s="133"/>
      <c r="AK868" s="133"/>
      <c r="AL868" s="133"/>
      <c r="AM868" s="133"/>
      <c r="AN868" s="133"/>
      <c r="AO868" s="133"/>
      <c r="AP868" s="133"/>
      <c r="AQ868" s="133"/>
      <c r="AR868" s="133"/>
      <c r="AS868" s="133"/>
      <c r="AT868" s="133"/>
      <c r="AU868" s="133"/>
      <c r="AV868" s="133"/>
      <c r="AW868" s="133"/>
      <c r="AX868" s="133"/>
      <c r="AY868" s="133"/>
      <c r="AZ868" s="133"/>
      <c r="BA868" s="133"/>
      <c r="BB868" s="133"/>
      <c r="BC868" s="132"/>
      <c r="BD868" s="132"/>
      <c r="BE868" s="132"/>
      <c r="BF868" s="132"/>
      <c r="BG868" s="132"/>
      <c r="BH868" s="132"/>
      <c r="BI868" s="132"/>
      <c r="BJ868" s="132"/>
      <c r="BK868" s="132"/>
      <c r="BL868" s="132"/>
      <c r="BM868" s="132"/>
      <c r="BN868" s="132"/>
      <c r="BO868" s="132"/>
      <c r="BP868" s="132"/>
      <c r="BQ868" s="132"/>
      <c r="BR868" s="132"/>
      <c r="BS868" s="132"/>
      <c r="BT868" s="132"/>
      <c r="BU868" s="132"/>
      <c r="BV868" s="132"/>
      <c r="BW868" s="132"/>
      <c r="BX868" s="132"/>
      <c r="BY868" s="132"/>
      <c r="BZ868" s="132"/>
      <c r="CA868" s="132"/>
      <c r="CB868" s="132"/>
      <c r="CC868" s="132"/>
      <c r="CD868" s="132"/>
      <c r="CE868" s="132"/>
      <c r="CF868" s="132"/>
    </row>
    <row r="869" spans="1:84" ht="15.75" customHeight="1">
      <c r="A869" s="134"/>
      <c r="B869" s="132"/>
      <c r="C869" s="132"/>
      <c r="D869" s="132"/>
      <c r="E869" s="132"/>
      <c r="F869" s="132"/>
      <c r="G869" s="133"/>
      <c r="H869" s="133"/>
      <c r="I869" s="133"/>
      <c r="J869" s="133"/>
      <c r="K869" s="133"/>
      <c r="L869" s="133"/>
      <c r="M869" s="133"/>
      <c r="N869" s="133"/>
      <c r="O869" s="133"/>
      <c r="P869" s="133"/>
      <c r="Q869" s="133"/>
      <c r="R869" s="133"/>
      <c r="S869" s="133"/>
      <c r="T869" s="133"/>
      <c r="U869" s="133"/>
      <c r="V869" s="133"/>
      <c r="W869" s="133"/>
      <c r="X869" s="133"/>
      <c r="Y869" s="133"/>
      <c r="Z869" s="133"/>
      <c r="AA869" s="133"/>
      <c r="AB869" s="133"/>
      <c r="AC869" s="133"/>
      <c r="AD869" s="133"/>
      <c r="AE869" s="133"/>
      <c r="AF869" s="133"/>
      <c r="AG869" s="133"/>
      <c r="AH869" s="133"/>
      <c r="AI869" s="133"/>
      <c r="AJ869" s="133"/>
      <c r="AK869" s="133"/>
      <c r="AL869" s="133"/>
      <c r="AM869" s="133"/>
      <c r="AN869" s="133"/>
      <c r="AO869" s="133"/>
      <c r="AP869" s="133"/>
      <c r="AQ869" s="133"/>
      <c r="AR869" s="133"/>
      <c r="AS869" s="133"/>
      <c r="AT869" s="133"/>
      <c r="AU869" s="133"/>
      <c r="AV869" s="133"/>
      <c r="AW869" s="133"/>
      <c r="AX869" s="133"/>
      <c r="AY869" s="133"/>
      <c r="AZ869" s="133"/>
      <c r="BA869" s="133"/>
      <c r="BB869" s="133"/>
      <c r="BC869" s="132"/>
      <c r="BD869" s="132"/>
      <c r="BE869" s="132"/>
      <c r="BF869" s="132"/>
      <c r="BG869" s="132"/>
      <c r="BH869" s="132"/>
      <c r="BI869" s="132"/>
      <c r="BJ869" s="132"/>
      <c r="BK869" s="132"/>
      <c r="BL869" s="132"/>
      <c r="BM869" s="132"/>
      <c r="BN869" s="132"/>
      <c r="BO869" s="132"/>
      <c r="BP869" s="132"/>
      <c r="BQ869" s="132"/>
      <c r="BR869" s="132"/>
      <c r="BS869" s="132"/>
      <c r="BT869" s="132"/>
      <c r="BU869" s="132"/>
      <c r="BV869" s="132"/>
      <c r="BW869" s="132"/>
      <c r="BX869" s="132"/>
      <c r="BY869" s="132"/>
      <c r="BZ869" s="132"/>
      <c r="CA869" s="132"/>
      <c r="CB869" s="132"/>
      <c r="CC869" s="132"/>
      <c r="CD869" s="132"/>
      <c r="CE869" s="132"/>
      <c r="CF869" s="132"/>
    </row>
    <row r="870" spans="1:84" ht="15.75" customHeight="1">
      <c r="A870" s="134"/>
      <c r="B870" s="132"/>
      <c r="C870" s="132"/>
      <c r="D870" s="132"/>
      <c r="E870" s="132"/>
      <c r="F870" s="132"/>
      <c r="G870" s="133"/>
      <c r="H870" s="133"/>
      <c r="I870" s="133"/>
      <c r="J870" s="133"/>
      <c r="K870" s="133"/>
      <c r="L870" s="133"/>
      <c r="M870" s="133"/>
      <c r="N870" s="133"/>
      <c r="O870" s="133"/>
      <c r="P870" s="133"/>
      <c r="Q870" s="133"/>
      <c r="R870" s="133"/>
      <c r="S870" s="133"/>
      <c r="T870" s="133"/>
      <c r="U870" s="133"/>
      <c r="V870" s="133"/>
      <c r="W870" s="133"/>
      <c r="X870" s="133"/>
      <c r="Y870" s="133"/>
      <c r="Z870" s="133"/>
      <c r="AA870" s="133"/>
      <c r="AB870" s="133"/>
      <c r="AC870" s="133"/>
      <c r="AD870" s="133"/>
      <c r="AE870" s="133"/>
      <c r="AF870" s="133"/>
      <c r="AG870" s="133"/>
      <c r="AH870" s="133"/>
      <c r="AI870" s="133"/>
      <c r="AJ870" s="133"/>
      <c r="AK870" s="133"/>
      <c r="AL870" s="133"/>
      <c r="AM870" s="133"/>
      <c r="AN870" s="133"/>
      <c r="AO870" s="133"/>
      <c r="AP870" s="133"/>
      <c r="AQ870" s="133"/>
      <c r="AR870" s="133"/>
      <c r="AS870" s="133"/>
      <c r="AT870" s="133"/>
      <c r="AU870" s="133"/>
      <c r="AV870" s="133"/>
      <c r="AW870" s="133"/>
      <c r="AX870" s="133"/>
      <c r="AY870" s="133"/>
      <c r="AZ870" s="133"/>
      <c r="BA870" s="133"/>
      <c r="BB870" s="133"/>
      <c r="BC870" s="132"/>
      <c r="BD870" s="132"/>
      <c r="BE870" s="132"/>
      <c r="BF870" s="132"/>
      <c r="BG870" s="132"/>
      <c r="BH870" s="132"/>
      <c r="BI870" s="132"/>
      <c r="BJ870" s="132"/>
      <c r="BK870" s="132"/>
      <c r="BL870" s="132"/>
      <c r="BM870" s="132"/>
      <c r="BN870" s="132"/>
      <c r="BO870" s="132"/>
      <c r="BP870" s="132"/>
      <c r="BQ870" s="132"/>
      <c r="BR870" s="132"/>
      <c r="BS870" s="132"/>
      <c r="BT870" s="132"/>
      <c r="BU870" s="132"/>
      <c r="BV870" s="132"/>
      <c r="BW870" s="132"/>
      <c r="BX870" s="132"/>
      <c r="BY870" s="132"/>
      <c r="BZ870" s="132"/>
      <c r="CA870" s="132"/>
      <c r="CB870" s="132"/>
      <c r="CC870" s="132"/>
      <c r="CD870" s="132"/>
      <c r="CE870" s="132"/>
      <c r="CF870" s="132"/>
    </row>
    <row r="871" spans="1:84" ht="15.75" customHeight="1">
      <c r="A871" s="134"/>
      <c r="B871" s="132"/>
      <c r="C871" s="132"/>
      <c r="D871" s="132"/>
      <c r="E871" s="132"/>
      <c r="F871" s="132"/>
      <c r="G871" s="133"/>
      <c r="H871" s="133"/>
      <c r="I871" s="133"/>
      <c r="J871" s="133"/>
      <c r="K871" s="133"/>
      <c r="L871" s="133"/>
      <c r="M871" s="133"/>
      <c r="N871" s="133"/>
      <c r="O871" s="133"/>
      <c r="P871" s="133"/>
      <c r="Q871" s="133"/>
      <c r="R871" s="133"/>
      <c r="S871" s="133"/>
      <c r="T871" s="133"/>
      <c r="U871" s="133"/>
      <c r="V871" s="133"/>
      <c r="W871" s="133"/>
      <c r="X871" s="133"/>
      <c r="Y871" s="133"/>
      <c r="Z871" s="133"/>
      <c r="AA871" s="133"/>
      <c r="AB871" s="133"/>
      <c r="AC871" s="133"/>
      <c r="AD871" s="133"/>
      <c r="AE871" s="133"/>
      <c r="AF871" s="133"/>
      <c r="AG871" s="133"/>
      <c r="AH871" s="133"/>
      <c r="AI871" s="133"/>
      <c r="AJ871" s="133"/>
      <c r="AK871" s="133"/>
      <c r="AL871" s="133"/>
      <c r="AM871" s="133"/>
      <c r="AN871" s="133"/>
      <c r="AO871" s="133"/>
      <c r="AP871" s="133"/>
      <c r="AQ871" s="133"/>
      <c r="AR871" s="133"/>
      <c r="AS871" s="133"/>
      <c r="AT871" s="133"/>
      <c r="AU871" s="133"/>
      <c r="AV871" s="133"/>
      <c r="AW871" s="133"/>
      <c r="AX871" s="133"/>
      <c r="AY871" s="133"/>
      <c r="AZ871" s="133"/>
      <c r="BA871" s="133"/>
      <c r="BB871" s="133"/>
      <c r="BC871" s="132"/>
      <c r="BD871" s="132"/>
      <c r="BE871" s="132"/>
      <c r="BF871" s="132"/>
      <c r="BG871" s="132"/>
      <c r="BH871" s="132"/>
      <c r="BI871" s="132"/>
      <c r="BJ871" s="132"/>
      <c r="BK871" s="132"/>
      <c r="BL871" s="132"/>
      <c r="BM871" s="132"/>
      <c r="BN871" s="132"/>
      <c r="BO871" s="132"/>
      <c r="BP871" s="132"/>
      <c r="BQ871" s="132"/>
      <c r="BR871" s="132"/>
      <c r="BS871" s="132"/>
      <c r="BT871" s="132"/>
      <c r="BU871" s="132"/>
      <c r="BV871" s="132"/>
      <c r="BW871" s="132"/>
      <c r="BX871" s="132"/>
      <c r="BY871" s="132"/>
      <c r="BZ871" s="132"/>
      <c r="CA871" s="132"/>
      <c r="CB871" s="132"/>
      <c r="CC871" s="132"/>
      <c r="CD871" s="132"/>
      <c r="CE871" s="132"/>
      <c r="CF871" s="132"/>
    </row>
    <row r="872" spans="1:84" ht="15.75" customHeight="1">
      <c r="A872" s="134"/>
      <c r="B872" s="132"/>
      <c r="C872" s="132"/>
      <c r="D872" s="132"/>
      <c r="E872" s="132"/>
      <c r="F872" s="132"/>
      <c r="G872" s="133"/>
      <c r="H872" s="133"/>
      <c r="I872" s="133"/>
      <c r="J872" s="133"/>
      <c r="K872" s="133"/>
      <c r="L872" s="133"/>
      <c r="M872" s="133"/>
      <c r="N872" s="133"/>
      <c r="O872" s="133"/>
      <c r="P872" s="133"/>
      <c r="Q872" s="133"/>
      <c r="R872" s="133"/>
      <c r="S872" s="133"/>
      <c r="T872" s="133"/>
      <c r="U872" s="133"/>
      <c r="V872" s="133"/>
      <c r="W872" s="133"/>
      <c r="X872" s="133"/>
      <c r="Y872" s="133"/>
      <c r="Z872" s="133"/>
      <c r="AA872" s="133"/>
      <c r="AB872" s="133"/>
      <c r="AC872" s="133"/>
      <c r="AD872" s="133"/>
      <c r="AE872" s="133"/>
      <c r="AF872" s="133"/>
      <c r="AG872" s="133"/>
      <c r="AH872" s="133"/>
      <c r="AI872" s="133"/>
      <c r="AJ872" s="133"/>
      <c r="AK872" s="133"/>
      <c r="AL872" s="133"/>
      <c r="AM872" s="133"/>
      <c r="AN872" s="133"/>
      <c r="AO872" s="133"/>
      <c r="AP872" s="133"/>
      <c r="AQ872" s="133"/>
      <c r="AR872" s="133"/>
      <c r="AS872" s="133"/>
      <c r="AT872" s="133"/>
      <c r="AU872" s="133"/>
      <c r="AV872" s="133"/>
      <c r="AW872" s="133"/>
      <c r="AX872" s="133"/>
      <c r="AY872" s="133"/>
      <c r="AZ872" s="133"/>
      <c r="BA872" s="133"/>
      <c r="BB872" s="133"/>
      <c r="BC872" s="132"/>
      <c r="BD872" s="132"/>
      <c r="BE872" s="132"/>
      <c r="BF872" s="132"/>
      <c r="BG872" s="132"/>
      <c r="BH872" s="132"/>
      <c r="BI872" s="132"/>
      <c r="BJ872" s="132"/>
      <c r="BK872" s="132"/>
      <c r="BL872" s="132"/>
      <c r="BM872" s="132"/>
      <c r="BN872" s="132"/>
      <c r="BO872" s="132"/>
      <c r="BP872" s="132"/>
      <c r="BQ872" s="132"/>
      <c r="BR872" s="132"/>
      <c r="BS872" s="132"/>
      <c r="BT872" s="132"/>
      <c r="BU872" s="132"/>
      <c r="BV872" s="132"/>
      <c r="BW872" s="132"/>
      <c r="BX872" s="132"/>
      <c r="BY872" s="132"/>
      <c r="BZ872" s="132"/>
      <c r="CA872" s="132"/>
      <c r="CB872" s="132"/>
      <c r="CC872" s="132"/>
      <c r="CD872" s="132"/>
      <c r="CE872" s="132"/>
      <c r="CF872" s="132"/>
    </row>
    <row r="873" spans="1:84" ht="15.75" customHeight="1">
      <c r="A873" s="134"/>
      <c r="B873" s="132"/>
      <c r="C873" s="132"/>
      <c r="D873" s="132"/>
      <c r="E873" s="132"/>
      <c r="F873" s="132"/>
      <c r="G873" s="133"/>
      <c r="H873" s="133"/>
      <c r="I873" s="133"/>
      <c r="J873" s="133"/>
      <c r="K873" s="133"/>
      <c r="L873" s="133"/>
      <c r="M873" s="133"/>
      <c r="N873" s="133"/>
      <c r="O873" s="133"/>
      <c r="P873" s="133"/>
      <c r="Q873" s="133"/>
      <c r="R873" s="133"/>
      <c r="S873" s="133"/>
      <c r="T873" s="133"/>
      <c r="U873" s="133"/>
      <c r="V873" s="133"/>
      <c r="W873" s="133"/>
      <c r="X873" s="133"/>
      <c r="Y873" s="133"/>
      <c r="Z873" s="133"/>
      <c r="AA873" s="133"/>
      <c r="AB873" s="133"/>
      <c r="AC873" s="133"/>
      <c r="AD873" s="133"/>
      <c r="AE873" s="133"/>
      <c r="AF873" s="133"/>
      <c r="AG873" s="133"/>
      <c r="AH873" s="133"/>
      <c r="AI873" s="133"/>
      <c r="AJ873" s="133"/>
      <c r="AK873" s="133"/>
      <c r="AL873" s="133"/>
      <c r="AM873" s="133"/>
      <c r="AN873" s="133"/>
      <c r="AO873" s="133"/>
      <c r="AP873" s="133"/>
      <c r="AQ873" s="133"/>
      <c r="AR873" s="133"/>
      <c r="AS873" s="133"/>
      <c r="AT873" s="133"/>
      <c r="AU873" s="133"/>
      <c r="AV873" s="133"/>
      <c r="AW873" s="133"/>
      <c r="AX873" s="133"/>
      <c r="AY873" s="133"/>
      <c r="AZ873" s="133"/>
      <c r="BA873" s="133"/>
      <c r="BB873" s="133"/>
      <c r="BC873" s="132"/>
      <c r="BD873" s="132"/>
      <c r="BE873" s="132"/>
      <c r="BF873" s="132"/>
      <c r="BG873" s="132"/>
      <c r="BH873" s="132"/>
      <c r="BI873" s="132"/>
      <c r="BJ873" s="132"/>
      <c r="BK873" s="132"/>
      <c r="BL873" s="132"/>
      <c r="BM873" s="132"/>
      <c r="BN873" s="132"/>
      <c r="BO873" s="132"/>
      <c r="BP873" s="132"/>
      <c r="BQ873" s="132"/>
      <c r="BR873" s="132"/>
      <c r="BS873" s="132"/>
      <c r="BT873" s="132"/>
      <c r="BU873" s="132"/>
      <c r="BV873" s="132"/>
      <c r="BW873" s="132"/>
      <c r="BX873" s="132"/>
      <c r="BY873" s="132"/>
      <c r="BZ873" s="132"/>
      <c r="CA873" s="132"/>
      <c r="CB873" s="132"/>
      <c r="CC873" s="132"/>
      <c r="CD873" s="132"/>
      <c r="CE873" s="132"/>
      <c r="CF873" s="132"/>
    </row>
    <row r="874" spans="1:84" ht="15.75" customHeight="1">
      <c r="A874" s="134"/>
      <c r="B874" s="132"/>
      <c r="C874" s="132"/>
      <c r="D874" s="132"/>
      <c r="E874" s="132"/>
      <c r="F874" s="132"/>
      <c r="G874" s="133"/>
      <c r="H874" s="133"/>
      <c r="I874" s="133"/>
      <c r="J874" s="133"/>
      <c r="K874" s="133"/>
      <c r="L874" s="133"/>
      <c r="M874" s="133"/>
      <c r="N874" s="133"/>
      <c r="O874" s="133"/>
      <c r="P874" s="133"/>
      <c r="Q874" s="133"/>
      <c r="R874" s="133"/>
      <c r="S874" s="133"/>
      <c r="T874" s="133"/>
      <c r="U874" s="133"/>
      <c r="V874" s="133"/>
      <c r="W874" s="133"/>
      <c r="X874" s="133"/>
      <c r="Y874" s="133"/>
      <c r="Z874" s="133"/>
      <c r="AA874" s="133"/>
      <c r="AB874" s="133"/>
      <c r="AC874" s="133"/>
      <c r="AD874" s="133"/>
      <c r="AE874" s="133"/>
      <c r="AF874" s="133"/>
      <c r="AG874" s="133"/>
      <c r="AH874" s="133"/>
      <c r="AI874" s="133"/>
      <c r="AJ874" s="133"/>
      <c r="AK874" s="133"/>
      <c r="AL874" s="133"/>
      <c r="AM874" s="133"/>
      <c r="AN874" s="133"/>
      <c r="AO874" s="133"/>
      <c r="AP874" s="133"/>
      <c r="AQ874" s="133"/>
      <c r="AR874" s="133"/>
      <c r="AS874" s="133"/>
      <c r="AT874" s="133"/>
      <c r="AU874" s="133"/>
      <c r="AV874" s="133"/>
      <c r="AW874" s="133"/>
      <c r="AX874" s="133"/>
      <c r="AY874" s="133"/>
      <c r="AZ874" s="133"/>
      <c r="BA874" s="133"/>
      <c r="BB874" s="133"/>
      <c r="BC874" s="132"/>
      <c r="BD874" s="132"/>
      <c r="BE874" s="132"/>
      <c r="BF874" s="132"/>
      <c r="BG874" s="132"/>
      <c r="BH874" s="132"/>
      <c r="BI874" s="132"/>
      <c r="BJ874" s="132"/>
      <c r="BK874" s="132"/>
      <c r="BL874" s="132"/>
      <c r="BM874" s="132"/>
      <c r="BN874" s="132"/>
      <c r="BO874" s="132"/>
      <c r="BP874" s="132"/>
      <c r="BQ874" s="132"/>
      <c r="BR874" s="132"/>
      <c r="BS874" s="132"/>
      <c r="BT874" s="132"/>
      <c r="BU874" s="132"/>
      <c r="BV874" s="132"/>
      <c r="BW874" s="132"/>
      <c r="BX874" s="132"/>
      <c r="BY874" s="132"/>
      <c r="BZ874" s="132"/>
      <c r="CA874" s="132"/>
      <c r="CB874" s="132"/>
      <c r="CC874" s="132"/>
      <c r="CD874" s="132"/>
      <c r="CE874" s="132"/>
      <c r="CF874" s="132"/>
    </row>
    <row r="875" spans="1:84" ht="15.75" customHeight="1">
      <c r="A875" s="134"/>
      <c r="B875" s="132"/>
      <c r="C875" s="132"/>
      <c r="D875" s="132"/>
      <c r="E875" s="132"/>
      <c r="F875" s="132"/>
      <c r="G875" s="133"/>
      <c r="H875" s="133"/>
      <c r="I875" s="133"/>
      <c r="J875" s="133"/>
      <c r="K875" s="133"/>
      <c r="L875" s="133"/>
      <c r="M875" s="133"/>
      <c r="N875" s="133"/>
      <c r="O875" s="133"/>
      <c r="P875" s="133"/>
      <c r="Q875" s="133"/>
      <c r="R875" s="133"/>
      <c r="S875" s="133"/>
      <c r="T875" s="133"/>
      <c r="U875" s="133"/>
      <c r="V875" s="133"/>
      <c r="W875" s="133"/>
      <c r="X875" s="133"/>
      <c r="Y875" s="133"/>
      <c r="Z875" s="133"/>
      <c r="AA875" s="133"/>
      <c r="AB875" s="133"/>
      <c r="AC875" s="133"/>
      <c r="AD875" s="133"/>
      <c r="AE875" s="133"/>
      <c r="AF875" s="133"/>
      <c r="AG875" s="133"/>
      <c r="AH875" s="133"/>
      <c r="AI875" s="133"/>
      <c r="AJ875" s="133"/>
      <c r="AK875" s="133"/>
      <c r="AL875" s="133"/>
      <c r="AM875" s="133"/>
      <c r="AN875" s="133"/>
      <c r="AO875" s="133"/>
      <c r="AP875" s="133"/>
      <c r="AQ875" s="133"/>
      <c r="AR875" s="133"/>
      <c r="AS875" s="133"/>
      <c r="AT875" s="133"/>
      <c r="AU875" s="133"/>
      <c r="AV875" s="133"/>
      <c r="AW875" s="133"/>
      <c r="AX875" s="133"/>
      <c r="AY875" s="133"/>
      <c r="AZ875" s="133"/>
      <c r="BA875" s="133"/>
      <c r="BB875" s="133"/>
      <c r="BC875" s="132"/>
      <c r="BD875" s="132"/>
      <c r="BE875" s="132"/>
      <c r="BF875" s="132"/>
      <c r="BG875" s="132"/>
      <c r="BH875" s="132"/>
      <c r="BI875" s="132"/>
      <c r="BJ875" s="132"/>
      <c r="BK875" s="132"/>
      <c r="BL875" s="132"/>
      <c r="BM875" s="132"/>
      <c r="BN875" s="132"/>
      <c r="BO875" s="132"/>
      <c r="BP875" s="132"/>
      <c r="BQ875" s="132"/>
      <c r="BR875" s="132"/>
      <c r="BS875" s="132"/>
      <c r="BT875" s="132"/>
      <c r="BU875" s="132"/>
      <c r="BV875" s="132"/>
      <c r="BW875" s="132"/>
      <c r="BX875" s="132"/>
      <c r="BY875" s="132"/>
      <c r="BZ875" s="132"/>
      <c r="CA875" s="132"/>
      <c r="CB875" s="132"/>
      <c r="CC875" s="132"/>
      <c r="CD875" s="132"/>
      <c r="CE875" s="132"/>
      <c r="CF875" s="132"/>
    </row>
    <row r="876" spans="1:84" ht="15.75" customHeight="1">
      <c r="A876" s="134"/>
      <c r="B876" s="132"/>
      <c r="C876" s="132"/>
      <c r="D876" s="132"/>
      <c r="E876" s="132"/>
      <c r="F876" s="132"/>
      <c r="G876" s="133"/>
      <c r="H876" s="133"/>
      <c r="I876" s="133"/>
      <c r="J876" s="133"/>
      <c r="K876" s="133"/>
      <c r="L876" s="133"/>
      <c r="M876" s="133"/>
      <c r="N876" s="133"/>
      <c r="O876" s="133"/>
      <c r="P876" s="133"/>
      <c r="Q876" s="133"/>
      <c r="R876" s="133"/>
      <c r="S876" s="133"/>
      <c r="T876" s="133"/>
      <c r="U876" s="133"/>
      <c r="V876" s="133"/>
      <c r="W876" s="133"/>
      <c r="X876" s="133"/>
      <c r="Y876" s="133"/>
      <c r="Z876" s="133"/>
      <c r="AA876" s="133"/>
      <c r="AB876" s="133"/>
      <c r="AC876" s="133"/>
      <c r="AD876" s="133"/>
      <c r="AE876" s="133"/>
      <c r="AF876" s="133"/>
      <c r="AG876" s="133"/>
      <c r="AH876" s="133"/>
      <c r="AI876" s="133"/>
      <c r="AJ876" s="133"/>
      <c r="AK876" s="133"/>
      <c r="AL876" s="133"/>
      <c r="AM876" s="133"/>
      <c r="AN876" s="133"/>
      <c r="AO876" s="133"/>
      <c r="AP876" s="133"/>
      <c r="AQ876" s="133"/>
      <c r="AR876" s="133"/>
      <c r="AS876" s="133"/>
      <c r="AT876" s="133"/>
      <c r="AU876" s="133"/>
      <c r="AV876" s="133"/>
      <c r="AW876" s="133"/>
      <c r="AX876" s="133"/>
      <c r="AY876" s="133"/>
      <c r="AZ876" s="133"/>
      <c r="BA876" s="133"/>
      <c r="BB876" s="133"/>
      <c r="BC876" s="132"/>
      <c r="BD876" s="132"/>
      <c r="BE876" s="132"/>
      <c r="BF876" s="132"/>
      <c r="BG876" s="132"/>
      <c r="BH876" s="132"/>
      <c r="BI876" s="132"/>
      <c r="BJ876" s="132"/>
      <c r="BK876" s="132"/>
      <c r="BL876" s="132"/>
      <c r="BM876" s="132"/>
      <c r="BN876" s="132"/>
      <c r="BO876" s="132"/>
      <c r="BP876" s="132"/>
      <c r="BQ876" s="132"/>
      <c r="BR876" s="132"/>
      <c r="BS876" s="132"/>
      <c r="BT876" s="132"/>
      <c r="BU876" s="132"/>
      <c r="BV876" s="132"/>
      <c r="BW876" s="132"/>
      <c r="BX876" s="132"/>
      <c r="BY876" s="132"/>
      <c r="BZ876" s="132"/>
      <c r="CA876" s="132"/>
      <c r="CB876" s="132"/>
      <c r="CC876" s="132"/>
      <c r="CD876" s="132"/>
      <c r="CE876" s="132"/>
      <c r="CF876" s="132"/>
    </row>
    <row r="877" spans="1:84" ht="15.75" customHeight="1">
      <c r="A877" s="134"/>
      <c r="B877" s="132"/>
      <c r="C877" s="132"/>
      <c r="D877" s="132"/>
      <c r="E877" s="132"/>
      <c r="F877" s="132"/>
      <c r="G877" s="133"/>
      <c r="H877" s="133"/>
      <c r="I877" s="133"/>
      <c r="J877" s="133"/>
      <c r="K877" s="133"/>
      <c r="L877" s="133"/>
      <c r="M877" s="133"/>
      <c r="N877" s="133"/>
      <c r="O877" s="133"/>
      <c r="P877" s="133"/>
      <c r="Q877" s="133"/>
      <c r="R877" s="133"/>
      <c r="S877" s="133"/>
      <c r="T877" s="133"/>
      <c r="U877" s="133"/>
      <c r="V877" s="133"/>
      <c r="W877" s="133"/>
      <c r="X877" s="133"/>
      <c r="Y877" s="133"/>
      <c r="Z877" s="133"/>
      <c r="AA877" s="133"/>
      <c r="AB877" s="133"/>
      <c r="AC877" s="133"/>
      <c r="AD877" s="133"/>
      <c r="AE877" s="133"/>
      <c r="AF877" s="133"/>
      <c r="AG877" s="133"/>
      <c r="AH877" s="133"/>
      <c r="AI877" s="133"/>
      <c r="AJ877" s="133"/>
      <c r="AK877" s="133"/>
      <c r="AL877" s="133"/>
      <c r="AM877" s="133"/>
      <c r="AN877" s="133"/>
      <c r="AO877" s="133"/>
      <c r="AP877" s="133"/>
      <c r="AQ877" s="133"/>
      <c r="AR877" s="133"/>
      <c r="AS877" s="133"/>
      <c r="AT877" s="133"/>
      <c r="AU877" s="133"/>
      <c r="AV877" s="133"/>
      <c r="AW877" s="133"/>
      <c r="AX877" s="133"/>
      <c r="AY877" s="133"/>
      <c r="AZ877" s="133"/>
      <c r="BA877" s="133"/>
      <c r="BB877" s="133"/>
      <c r="BC877" s="132"/>
      <c r="BD877" s="132"/>
      <c r="BE877" s="132"/>
      <c r="BF877" s="132"/>
      <c r="BG877" s="132"/>
      <c r="BH877" s="132"/>
      <c r="BI877" s="132"/>
      <c r="BJ877" s="132"/>
      <c r="BK877" s="132"/>
      <c r="BL877" s="132"/>
      <c r="BM877" s="132"/>
      <c r="BN877" s="132"/>
      <c r="BO877" s="132"/>
      <c r="BP877" s="132"/>
      <c r="BQ877" s="132"/>
      <c r="BR877" s="132"/>
      <c r="BS877" s="132"/>
      <c r="BT877" s="132"/>
      <c r="BU877" s="132"/>
      <c r="BV877" s="132"/>
      <c r="BW877" s="132"/>
      <c r="BX877" s="132"/>
      <c r="BY877" s="132"/>
      <c r="BZ877" s="132"/>
      <c r="CA877" s="132"/>
      <c r="CB877" s="132"/>
      <c r="CC877" s="132"/>
      <c r="CD877" s="132"/>
      <c r="CE877" s="132"/>
      <c r="CF877" s="132"/>
    </row>
    <row r="878" spans="1:84" ht="15.75" customHeight="1">
      <c r="A878" s="134"/>
      <c r="B878" s="132"/>
      <c r="C878" s="132"/>
      <c r="D878" s="132"/>
      <c r="E878" s="132"/>
      <c r="F878" s="132"/>
      <c r="G878" s="133"/>
      <c r="H878" s="133"/>
      <c r="I878" s="133"/>
      <c r="J878" s="133"/>
      <c r="K878" s="133"/>
      <c r="L878" s="133"/>
      <c r="M878" s="133"/>
      <c r="N878" s="133"/>
      <c r="O878" s="133"/>
      <c r="P878" s="133"/>
      <c r="Q878" s="133"/>
      <c r="R878" s="133"/>
      <c r="S878" s="133"/>
      <c r="T878" s="133"/>
      <c r="U878" s="133"/>
      <c r="V878" s="133"/>
      <c r="W878" s="133"/>
      <c r="X878" s="133"/>
      <c r="Y878" s="133"/>
      <c r="Z878" s="133"/>
      <c r="AA878" s="133"/>
      <c r="AB878" s="133"/>
      <c r="AC878" s="133"/>
      <c r="AD878" s="133"/>
      <c r="AE878" s="133"/>
      <c r="AF878" s="133"/>
      <c r="AG878" s="133"/>
      <c r="AH878" s="133"/>
      <c r="AI878" s="133"/>
      <c r="AJ878" s="133"/>
      <c r="AK878" s="133"/>
      <c r="AL878" s="133"/>
      <c r="AM878" s="133"/>
      <c r="AN878" s="133"/>
      <c r="AO878" s="133"/>
      <c r="AP878" s="133"/>
      <c r="AQ878" s="133"/>
      <c r="AR878" s="133"/>
      <c r="AS878" s="133"/>
      <c r="AT878" s="133"/>
      <c r="AU878" s="133"/>
      <c r="AV878" s="133"/>
      <c r="AW878" s="133"/>
      <c r="AX878" s="133"/>
      <c r="AY878" s="133"/>
      <c r="AZ878" s="133"/>
      <c r="BA878" s="133"/>
      <c r="BB878" s="133"/>
      <c r="BC878" s="132"/>
      <c r="BD878" s="132"/>
      <c r="BE878" s="132"/>
      <c r="BF878" s="132"/>
      <c r="BG878" s="132"/>
      <c r="BH878" s="132"/>
      <c r="BI878" s="132"/>
      <c r="BJ878" s="132"/>
      <c r="BK878" s="132"/>
      <c r="BL878" s="132"/>
      <c r="BM878" s="132"/>
      <c r="BN878" s="132"/>
      <c r="BO878" s="132"/>
      <c r="BP878" s="132"/>
      <c r="BQ878" s="132"/>
      <c r="BR878" s="132"/>
      <c r="BS878" s="132"/>
      <c r="BT878" s="132"/>
      <c r="BU878" s="132"/>
      <c r="BV878" s="132"/>
      <c r="BW878" s="132"/>
      <c r="BX878" s="132"/>
      <c r="BY878" s="132"/>
      <c r="BZ878" s="132"/>
      <c r="CA878" s="132"/>
      <c r="CB878" s="132"/>
      <c r="CC878" s="132"/>
      <c r="CD878" s="132"/>
      <c r="CE878" s="132"/>
      <c r="CF878" s="132"/>
    </row>
    <row r="879" spans="1:84" ht="15.75" customHeight="1">
      <c r="A879" s="134"/>
      <c r="B879" s="132"/>
      <c r="C879" s="132"/>
      <c r="D879" s="132"/>
      <c r="E879" s="132"/>
      <c r="F879" s="132"/>
      <c r="G879" s="133"/>
      <c r="H879" s="133"/>
      <c r="I879" s="133"/>
      <c r="J879" s="133"/>
      <c r="K879" s="133"/>
      <c r="L879" s="133"/>
      <c r="M879" s="133"/>
      <c r="N879" s="133"/>
      <c r="O879" s="133"/>
      <c r="P879" s="133"/>
      <c r="Q879" s="133"/>
      <c r="R879" s="133"/>
      <c r="S879" s="133"/>
      <c r="T879" s="133"/>
      <c r="U879" s="133"/>
      <c r="V879" s="133"/>
      <c r="W879" s="133"/>
      <c r="X879" s="133"/>
      <c r="Y879" s="133"/>
      <c r="Z879" s="133"/>
      <c r="AA879" s="133"/>
      <c r="AB879" s="133"/>
      <c r="AC879" s="133"/>
      <c r="AD879" s="133"/>
      <c r="AE879" s="133"/>
      <c r="AF879" s="133"/>
      <c r="AG879" s="133"/>
      <c r="AH879" s="133"/>
      <c r="AI879" s="133"/>
      <c r="AJ879" s="133"/>
      <c r="AK879" s="133"/>
      <c r="AL879" s="133"/>
      <c r="AM879" s="133"/>
      <c r="AN879" s="133"/>
      <c r="AO879" s="133"/>
      <c r="AP879" s="133"/>
      <c r="AQ879" s="133"/>
      <c r="AR879" s="133"/>
      <c r="AS879" s="133"/>
      <c r="AT879" s="133"/>
      <c r="AU879" s="133"/>
      <c r="AV879" s="133"/>
      <c r="AW879" s="133"/>
      <c r="AX879" s="133"/>
      <c r="AY879" s="133"/>
      <c r="AZ879" s="133"/>
      <c r="BA879" s="133"/>
      <c r="BB879" s="133"/>
      <c r="BC879" s="132"/>
      <c r="BD879" s="132"/>
      <c r="BE879" s="132"/>
      <c r="BF879" s="132"/>
      <c r="BG879" s="132"/>
      <c r="BH879" s="132"/>
      <c r="BI879" s="132"/>
      <c r="BJ879" s="132"/>
      <c r="BK879" s="132"/>
      <c r="BL879" s="132"/>
      <c r="BM879" s="132"/>
      <c r="BN879" s="132"/>
      <c r="BO879" s="132"/>
      <c r="BP879" s="132"/>
      <c r="BQ879" s="132"/>
      <c r="BR879" s="132"/>
      <c r="BS879" s="132"/>
      <c r="BT879" s="132"/>
      <c r="BU879" s="132"/>
      <c r="BV879" s="132"/>
      <c r="BW879" s="132"/>
      <c r="BX879" s="132"/>
      <c r="BY879" s="132"/>
      <c r="BZ879" s="132"/>
      <c r="CA879" s="132"/>
      <c r="CB879" s="132"/>
      <c r="CC879" s="132"/>
      <c r="CD879" s="132"/>
      <c r="CE879" s="132"/>
      <c r="CF879" s="132"/>
    </row>
    <row r="880" spans="1:84" ht="15.75" customHeight="1">
      <c r="A880" s="134"/>
      <c r="B880" s="132"/>
      <c r="C880" s="132"/>
      <c r="D880" s="132"/>
      <c r="E880" s="132"/>
      <c r="F880" s="132"/>
      <c r="G880" s="133"/>
      <c r="H880" s="133"/>
      <c r="I880" s="133"/>
      <c r="J880" s="133"/>
      <c r="K880" s="133"/>
      <c r="L880" s="133"/>
      <c r="M880" s="133"/>
      <c r="N880" s="133"/>
      <c r="O880" s="133"/>
      <c r="P880" s="133"/>
      <c r="Q880" s="133"/>
      <c r="R880" s="133"/>
      <c r="S880" s="133"/>
      <c r="T880" s="133"/>
      <c r="U880" s="133"/>
      <c r="V880" s="133"/>
      <c r="W880" s="133"/>
      <c r="X880" s="133"/>
      <c r="Y880" s="133"/>
      <c r="Z880" s="133"/>
      <c r="AA880" s="133"/>
      <c r="AB880" s="133"/>
      <c r="AC880" s="133"/>
      <c r="AD880" s="133"/>
      <c r="AE880" s="133"/>
      <c r="AF880" s="133"/>
      <c r="AG880" s="133"/>
      <c r="AH880" s="133"/>
      <c r="AI880" s="133"/>
      <c r="AJ880" s="133"/>
      <c r="AK880" s="133"/>
      <c r="AL880" s="133"/>
      <c r="AM880" s="133"/>
      <c r="AN880" s="133"/>
      <c r="AO880" s="133"/>
      <c r="AP880" s="133"/>
      <c r="AQ880" s="133"/>
      <c r="AR880" s="133"/>
      <c r="AS880" s="133"/>
      <c r="AT880" s="133"/>
      <c r="AU880" s="133"/>
      <c r="AV880" s="133"/>
      <c r="AW880" s="133"/>
      <c r="AX880" s="133"/>
      <c r="AY880" s="133"/>
      <c r="AZ880" s="133"/>
      <c r="BA880" s="133"/>
      <c r="BB880" s="133"/>
      <c r="BC880" s="132"/>
      <c r="BD880" s="132"/>
      <c r="BE880" s="132"/>
      <c r="BF880" s="132"/>
      <c r="BG880" s="132"/>
      <c r="BH880" s="132"/>
      <c r="BI880" s="132"/>
      <c r="BJ880" s="132"/>
      <c r="BK880" s="132"/>
      <c r="BL880" s="132"/>
      <c r="BM880" s="132"/>
      <c r="BN880" s="132"/>
      <c r="BO880" s="132"/>
      <c r="BP880" s="132"/>
      <c r="BQ880" s="132"/>
      <c r="BR880" s="132"/>
      <c r="BS880" s="132"/>
      <c r="BT880" s="132"/>
      <c r="BU880" s="132"/>
      <c r="BV880" s="132"/>
      <c r="BW880" s="132"/>
      <c r="BX880" s="132"/>
      <c r="BY880" s="132"/>
      <c r="BZ880" s="132"/>
      <c r="CA880" s="132"/>
      <c r="CB880" s="132"/>
      <c r="CC880" s="132"/>
      <c r="CD880" s="132"/>
      <c r="CE880" s="132"/>
      <c r="CF880" s="132"/>
    </row>
    <row r="881" spans="1:84" ht="15.75" customHeight="1">
      <c r="A881" s="134"/>
      <c r="B881" s="132"/>
      <c r="C881" s="132"/>
      <c r="D881" s="132"/>
      <c r="E881" s="132"/>
      <c r="F881" s="132"/>
      <c r="G881" s="133"/>
      <c r="H881" s="133"/>
      <c r="I881" s="133"/>
      <c r="J881" s="133"/>
      <c r="K881" s="133"/>
      <c r="L881" s="133"/>
      <c r="M881" s="133"/>
      <c r="N881" s="133"/>
      <c r="O881" s="133"/>
      <c r="P881" s="133"/>
      <c r="Q881" s="133"/>
      <c r="R881" s="133"/>
      <c r="S881" s="133"/>
      <c r="T881" s="133"/>
      <c r="U881" s="133"/>
      <c r="V881" s="133"/>
      <c r="W881" s="133"/>
      <c r="X881" s="133"/>
      <c r="Y881" s="133"/>
      <c r="Z881" s="133"/>
      <c r="AA881" s="133"/>
      <c r="AB881" s="133"/>
      <c r="AC881" s="133"/>
      <c r="AD881" s="133"/>
      <c r="AE881" s="133"/>
      <c r="AF881" s="133"/>
      <c r="AG881" s="133"/>
      <c r="AH881" s="133"/>
      <c r="AI881" s="133"/>
      <c r="AJ881" s="133"/>
      <c r="AK881" s="133"/>
      <c r="AL881" s="133"/>
      <c r="AM881" s="133"/>
      <c r="AN881" s="133"/>
      <c r="AO881" s="133"/>
      <c r="AP881" s="133"/>
      <c r="AQ881" s="133"/>
      <c r="AR881" s="133"/>
      <c r="AS881" s="133"/>
      <c r="AT881" s="133"/>
      <c r="AU881" s="133"/>
      <c r="AV881" s="133"/>
      <c r="AW881" s="133"/>
      <c r="AX881" s="133"/>
      <c r="AY881" s="133"/>
      <c r="AZ881" s="133"/>
      <c r="BA881" s="133"/>
      <c r="BB881" s="133"/>
      <c r="BC881" s="132"/>
      <c r="BD881" s="132"/>
      <c r="BE881" s="132"/>
      <c r="BF881" s="132"/>
      <c r="BG881" s="132"/>
      <c r="BH881" s="132"/>
      <c r="BI881" s="132"/>
      <c r="BJ881" s="132"/>
      <c r="BK881" s="132"/>
      <c r="BL881" s="132"/>
      <c r="BM881" s="132"/>
      <c r="BN881" s="132"/>
      <c r="BO881" s="132"/>
      <c r="BP881" s="132"/>
      <c r="BQ881" s="132"/>
      <c r="BR881" s="132"/>
      <c r="BS881" s="132"/>
      <c r="BT881" s="132"/>
      <c r="BU881" s="132"/>
      <c r="BV881" s="132"/>
      <c r="BW881" s="132"/>
      <c r="BX881" s="132"/>
      <c r="BY881" s="132"/>
      <c r="BZ881" s="132"/>
      <c r="CA881" s="132"/>
      <c r="CB881" s="132"/>
      <c r="CC881" s="132"/>
      <c r="CD881" s="132"/>
      <c r="CE881" s="132"/>
      <c r="CF881" s="132"/>
    </row>
    <row r="882" spans="1:84" ht="15.75" customHeight="1">
      <c r="A882" s="134"/>
      <c r="B882" s="132"/>
      <c r="C882" s="132"/>
      <c r="D882" s="132"/>
      <c r="E882" s="132"/>
      <c r="F882" s="132"/>
      <c r="G882" s="133"/>
      <c r="H882" s="133"/>
      <c r="I882" s="133"/>
      <c r="J882" s="133"/>
      <c r="K882" s="133"/>
      <c r="L882" s="133"/>
      <c r="M882" s="133"/>
      <c r="N882" s="133"/>
      <c r="O882" s="133"/>
      <c r="P882" s="133"/>
      <c r="Q882" s="133"/>
      <c r="R882" s="133"/>
      <c r="S882" s="133"/>
      <c r="T882" s="133"/>
      <c r="U882" s="133"/>
      <c r="V882" s="133"/>
      <c r="W882" s="133"/>
      <c r="X882" s="133"/>
      <c r="Y882" s="133"/>
      <c r="Z882" s="133"/>
      <c r="AA882" s="133"/>
      <c r="AB882" s="133"/>
      <c r="AC882" s="133"/>
      <c r="AD882" s="133"/>
      <c r="AE882" s="133"/>
      <c r="AF882" s="133"/>
      <c r="AG882" s="133"/>
      <c r="AH882" s="133"/>
      <c r="AI882" s="133"/>
      <c r="AJ882" s="133"/>
      <c r="AK882" s="133"/>
      <c r="AL882" s="133"/>
      <c r="AM882" s="133"/>
      <c r="AN882" s="133"/>
      <c r="AO882" s="133"/>
      <c r="AP882" s="133"/>
      <c r="AQ882" s="133"/>
      <c r="AR882" s="133"/>
      <c r="AS882" s="133"/>
      <c r="AT882" s="133"/>
      <c r="AU882" s="133"/>
      <c r="AV882" s="133"/>
      <c r="AW882" s="133"/>
      <c r="AX882" s="133"/>
      <c r="AY882" s="133"/>
      <c r="AZ882" s="133"/>
      <c r="BA882" s="133"/>
      <c r="BB882" s="133"/>
      <c r="BC882" s="132"/>
      <c r="BD882" s="132"/>
      <c r="BE882" s="132"/>
      <c r="BF882" s="132"/>
      <c r="BG882" s="132"/>
      <c r="BH882" s="132"/>
      <c r="BI882" s="132"/>
      <c r="BJ882" s="132"/>
      <c r="BK882" s="132"/>
      <c r="BL882" s="132"/>
      <c r="BM882" s="132"/>
      <c r="BN882" s="132"/>
      <c r="BO882" s="132"/>
      <c r="BP882" s="132"/>
      <c r="BQ882" s="132"/>
      <c r="BR882" s="132"/>
      <c r="BS882" s="132"/>
      <c r="BT882" s="132"/>
      <c r="BU882" s="132"/>
      <c r="BV882" s="132"/>
      <c r="BW882" s="132"/>
      <c r="BX882" s="132"/>
      <c r="BY882" s="132"/>
      <c r="BZ882" s="132"/>
      <c r="CA882" s="132"/>
      <c r="CB882" s="132"/>
      <c r="CC882" s="132"/>
      <c r="CD882" s="132"/>
      <c r="CE882" s="132"/>
      <c r="CF882" s="132"/>
    </row>
    <row r="883" spans="1:84" ht="15.75" customHeight="1">
      <c r="A883" s="134"/>
      <c r="B883" s="132"/>
      <c r="C883" s="132"/>
      <c r="D883" s="132"/>
      <c r="E883" s="132"/>
      <c r="F883" s="132"/>
      <c r="G883" s="133"/>
      <c r="H883" s="133"/>
      <c r="I883" s="133"/>
      <c r="J883" s="133"/>
      <c r="K883" s="133"/>
      <c r="L883" s="133"/>
      <c r="M883" s="133"/>
      <c r="N883" s="133"/>
      <c r="O883" s="133"/>
      <c r="P883" s="133"/>
      <c r="Q883" s="133"/>
      <c r="R883" s="133"/>
      <c r="S883" s="133"/>
      <c r="T883" s="133"/>
      <c r="U883" s="133"/>
      <c r="V883" s="133"/>
      <c r="W883" s="133"/>
      <c r="X883" s="133"/>
      <c r="Y883" s="133"/>
      <c r="Z883" s="133"/>
      <c r="AA883" s="133"/>
      <c r="AB883" s="133"/>
      <c r="AC883" s="133"/>
      <c r="AD883" s="133"/>
      <c r="AE883" s="133"/>
      <c r="AF883" s="133"/>
      <c r="AG883" s="133"/>
      <c r="AH883" s="133"/>
      <c r="AI883" s="133"/>
      <c r="AJ883" s="133"/>
      <c r="AK883" s="133"/>
      <c r="AL883" s="133"/>
      <c r="AM883" s="133"/>
      <c r="AN883" s="133"/>
      <c r="AO883" s="133"/>
      <c r="AP883" s="133"/>
      <c r="AQ883" s="133"/>
      <c r="AR883" s="133"/>
      <c r="AS883" s="133"/>
      <c r="AT883" s="133"/>
      <c r="AU883" s="133"/>
      <c r="AV883" s="133"/>
      <c r="AW883" s="133"/>
      <c r="AX883" s="133"/>
      <c r="AY883" s="133"/>
      <c r="AZ883" s="133"/>
      <c r="BA883" s="133"/>
      <c r="BB883" s="133"/>
      <c r="BC883" s="132"/>
      <c r="BD883" s="132"/>
      <c r="BE883" s="132"/>
      <c r="BF883" s="132"/>
      <c r="BG883" s="132"/>
      <c r="BH883" s="132"/>
      <c r="BI883" s="132"/>
      <c r="BJ883" s="132"/>
      <c r="BK883" s="132"/>
      <c r="BL883" s="132"/>
      <c r="BM883" s="132"/>
      <c r="BN883" s="132"/>
      <c r="BO883" s="132"/>
      <c r="BP883" s="132"/>
      <c r="BQ883" s="132"/>
      <c r="BR883" s="132"/>
      <c r="BS883" s="132"/>
      <c r="BT883" s="132"/>
      <c r="BU883" s="132"/>
      <c r="BV883" s="132"/>
      <c r="BW883" s="132"/>
      <c r="BX883" s="132"/>
      <c r="BY883" s="132"/>
      <c r="BZ883" s="132"/>
      <c r="CA883" s="132"/>
      <c r="CB883" s="132"/>
      <c r="CC883" s="132"/>
      <c r="CD883" s="132"/>
      <c r="CE883" s="132"/>
      <c r="CF883" s="132"/>
    </row>
    <row r="884" spans="1:84" ht="15.75" customHeight="1">
      <c r="A884" s="134"/>
      <c r="B884" s="132"/>
      <c r="C884" s="132"/>
      <c r="D884" s="132"/>
      <c r="E884" s="132"/>
      <c r="F884" s="132"/>
      <c r="G884" s="133"/>
      <c r="H884" s="133"/>
      <c r="I884" s="133"/>
      <c r="J884" s="133"/>
      <c r="K884" s="133"/>
      <c r="L884" s="133"/>
      <c r="M884" s="133"/>
      <c r="N884" s="133"/>
      <c r="O884" s="133"/>
      <c r="P884" s="133"/>
      <c r="Q884" s="133"/>
      <c r="R884" s="133"/>
      <c r="S884" s="133"/>
      <c r="T884" s="133"/>
      <c r="U884" s="133"/>
      <c r="V884" s="133"/>
      <c r="W884" s="133"/>
      <c r="X884" s="133"/>
      <c r="Y884" s="133"/>
      <c r="Z884" s="133"/>
      <c r="AA884" s="133"/>
      <c r="AB884" s="133"/>
      <c r="AC884" s="133"/>
      <c r="AD884" s="133"/>
      <c r="AE884" s="133"/>
      <c r="AF884" s="133"/>
      <c r="AG884" s="133"/>
      <c r="AH884" s="133"/>
      <c r="AI884" s="133"/>
      <c r="AJ884" s="133"/>
      <c r="AK884" s="133"/>
      <c r="AL884" s="133"/>
      <c r="AM884" s="133"/>
      <c r="AN884" s="133"/>
      <c r="AO884" s="133"/>
      <c r="AP884" s="133"/>
      <c r="AQ884" s="133"/>
      <c r="AR884" s="133"/>
      <c r="AS884" s="133"/>
      <c r="AT884" s="133"/>
      <c r="AU884" s="133"/>
      <c r="AV884" s="133"/>
      <c r="AW884" s="133"/>
      <c r="AX884" s="133"/>
      <c r="AY884" s="133"/>
      <c r="AZ884" s="133"/>
      <c r="BA884" s="133"/>
      <c r="BB884" s="133"/>
      <c r="BC884" s="132"/>
      <c r="BD884" s="132"/>
      <c r="BE884" s="132"/>
      <c r="BF884" s="132"/>
      <c r="BG884" s="132"/>
      <c r="BH884" s="132"/>
      <c r="BI884" s="132"/>
      <c r="BJ884" s="132"/>
      <c r="BK884" s="132"/>
      <c r="BL884" s="132"/>
      <c r="BM884" s="132"/>
      <c r="BN884" s="132"/>
      <c r="BO884" s="132"/>
      <c r="BP884" s="132"/>
      <c r="BQ884" s="132"/>
      <c r="BR884" s="132"/>
      <c r="BS884" s="132"/>
      <c r="BT884" s="132"/>
      <c r="BU884" s="132"/>
      <c r="BV884" s="132"/>
      <c r="BW884" s="132"/>
      <c r="BX884" s="132"/>
      <c r="BY884" s="132"/>
      <c r="BZ884" s="132"/>
      <c r="CA884" s="132"/>
      <c r="CB884" s="132"/>
      <c r="CC884" s="132"/>
      <c r="CD884" s="132"/>
      <c r="CE884" s="132"/>
      <c r="CF884" s="132"/>
    </row>
    <row r="885" spans="1:84" ht="15.75" customHeight="1">
      <c r="A885" s="134"/>
      <c r="B885" s="132"/>
      <c r="C885" s="132"/>
      <c r="D885" s="132"/>
      <c r="E885" s="132"/>
      <c r="F885" s="132"/>
      <c r="G885" s="133"/>
      <c r="H885" s="133"/>
      <c r="I885" s="133"/>
      <c r="J885" s="133"/>
      <c r="K885" s="133"/>
      <c r="L885" s="133"/>
      <c r="M885" s="133"/>
      <c r="N885" s="133"/>
      <c r="O885" s="133"/>
      <c r="P885" s="133"/>
      <c r="Q885" s="133"/>
      <c r="R885" s="133"/>
      <c r="S885" s="133"/>
      <c r="T885" s="133"/>
      <c r="U885" s="133"/>
      <c r="V885" s="133"/>
      <c r="W885" s="133"/>
      <c r="X885" s="133"/>
      <c r="Y885" s="133"/>
      <c r="Z885" s="133"/>
      <c r="AA885" s="133"/>
      <c r="AB885" s="133"/>
      <c r="AC885" s="133"/>
      <c r="AD885" s="133"/>
      <c r="AE885" s="133"/>
      <c r="AF885" s="133"/>
      <c r="AG885" s="133"/>
      <c r="AH885" s="133"/>
      <c r="AI885" s="133"/>
      <c r="AJ885" s="133"/>
      <c r="AK885" s="133"/>
      <c r="AL885" s="133"/>
      <c r="AM885" s="133"/>
      <c r="AN885" s="133"/>
      <c r="AO885" s="133"/>
      <c r="AP885" s="133"/>
      <c r="AQ885" s="133"/>
      <c r="AR885" s="133"/>
      <c r="AS885" s="133"/>
      <c r="AT885" s="133"/>
      <c r="AU885" s="133"/>
      <c r="AV885" s="133"/>
      <c r="AW885" s="133"/>
      <c r="AX885" s="133"/>
      <c r="AY885" s="133"/>
      <c r="AZ885" s="133"/>
      <c r="BA885" s="133"/>
      <c r="BB885" s="133"/>
      <c r="BC885" s="132"/>
      <c r="BD885" s="132"/>
      <c r="BE885" s="132"/>
      <c r="BF885" s="132"/>
      <c r="BG885" s="132"/>
      <c r="BH885" s="132"/>
      <c r="BI885" s="132"/>
      <c r="BJ885" s="132"/>
      <c r="BK885" s="132"/>
      <c r="BL885" s="132"/>
      <c r="BM885" s="132"/>
      <c r="BN885" s="132"/>
      <c r="BO885" s="132"/>
      <c r="BP885" s="132"/>
      <c r="BQ885" s="132"/>
      <c r="BR885" s="132"/>
      <c r="BS885" s="132"/>
      <c r="BT885" s="132"/>
      <c r="BU885" s="132"/>
      <c r="BV885" s="132"/>
      <c r="BW885" s="132"/>
      <c r="BX885" s="132"/>
      <c r="BY885" s="132"/>
      <c r="BZ885" s="132"/>
      <c r="CA885" s="132"/>
      <c r="CB885" s="132"/>
      <c r="CC885" s="132"/>
      <c r="CD885" s="132"/>
      <c r="CE885" s="132"/>
      <c r="CF885" s="132"/>
    </row>
    <row r="886" spans="1:84" ht="15.75" customHeight="1">
      <c r="A886" s="134"/>
      <c r="B886" s="132"/>
      <c r="C886" s="132"/>
      <c r="D886" s="132"/>
      <c r="E886" s="132"/>
      <c r="F886" s="132"/>
      <c r="G886" s="133"/>
      <c r="H886" s="133"/>
      <c r="I886" s="133"/>
      <c r="J886" s="133"/>
      <c r="K886" s="133"/>
      <c r="L886" s="133"/>
      <c r="M886" s="133"/>
      <c r="N886" s="133"/>
      <c r="O886" s="133"/>
      <c r="P886" s="133"/>
      <c r="Q886" s="133"/>
      <c r="R886" s="133"/>
      <c r="S886" s="133"/>
      <c r="T886" s="133"/>
      <c r="U886" s="133"/>
      <c r="V886" s="133"/>
      <c r="W886" s="133"/>
      <c r="X886" s="133"/>
      <c r="Y886" s="133"/>
      <c r="Z886" s="133"/>
      <c r="AA886" s="133"/>
      <c r="AB886" s="133"/>
      <c r="AC886" s="133"/>
      <c r="AD886" s="133"/>
      <c r="AE886" s="133"/>
      <c r="AF886" s="133"/>
      <c r="AG886" s="133"/>
      <c r="AH886" s="133"/>
      <c r="AI886" s="133"/>
      <c r="AJ886" s="133"/>
      <c r="AK886" s="133"/>
      <c r="AL886" s="133"/>
      <c r="AM886" s="133"/>
      <c r="AN886" s="133"/>
      <c r="AO886" s="133"/>
      <c r="AP886" s="133"/>
      <c r="AQ886" s="133"/>
      <c r="AR886" s="133"/>
      <c r="AS886" s="133"/>
      <c r="AT886" s="133"/>
      <c r="AU886" s="133"/>
      <c r="AV886" s="133"/>
      <c r="AW886" s="133"/>
      <c r="AX886" s="133"/>
      <c r="AY886" s="133"/>
      <c r="AZ886" s="133"/>
      <c r="BA886" s="133"/>
      <c r="BB886" s="133"/>
      <c r="BC886" s="132"/>
      <c r="BD886" s="132"/>
      <c r="BE886" s="132"/>
      <c r="BF886" s="132"/>
      <c r="BG886" s="132"/>
      <c r="BH886" s="132"/>
      <c r="BI886" s="132"/>
      <c r="BJ886" s="132"/>
      <c r="BK886" s="132"/>
      <c r="BL886" s="132"/>
      <c r="BM886" s="132"/>
      <c r="BN886" s="132"/>
      <c r="BO886" s="132"/>
      <c r="BP886" s="132"/>
      <c r="BQ886" s="132"/>
      <c r="BR886" s="132"/>
      <c r="BS886" s="132"/>
      <c r="BT886" s="132"/>
      <c r="BU886" s="132"/>
      <c r="BV886" s="132"/>
      <c r="BW886" s="132"/>
      <c r="BX886" s="132"/>
      <c r="BY886" s="132"/>
      <c r="BZ886" s="132"/>
      <c r="CA886" s="132"/>
      <c r="CB886" s="132"/>
      <c r="CC886" s="132"/>
      <c r="CD886" s="132"/>
      <c r="CE886" s="132"/>
      <c r="CF886" s="132"/>
    </row>
    <row r="887" spans="1:84" ht="15.75" customHeight="1">
      <c r="A887" s="134"/>
      <c r="B887" s="132"/>
      <c r="C887" s="132"/>
      <c r="D887" s="132"/>
      <c r="E887" s="132"/>
      <c r="F887" s="132"/>
      <c r="G887" s="133"/>
      <c r="H887" s="133"/>
      <c r="I887" s="133"/>
      <c r="J887" s="133"/>
      <c r="K887" s="133"/>
      <c r="L887" s="133"/>
      <c r="M887" s="133"/>
      <c r="N887" s="133"/>
      <c r="O887" s="133"/>
      <c r="P887" s="133"/>
      <c r="Q887" s="133"/>
      <c r="R887" s="133"/>
      <c r="S887" s="133"/>
      <c r="T887" s="133"/>
      <c r="U887" s="133"/>
      <c r="V887" s="133"/>
      <c r="W887" s="133"/>
      <c r="X887" s="133"/>
      <c r="Y887" s="133"/>
      <c r="Z887" s="133"/>
      <c r="AA887" s="133"/>
      <c r="AB887" s="133"/>
      <c r="AC887" s="133"/>
      <c r="AD887" s="133"/>
      <c r="AE887" s="133"/>
      <c r="AF887" s="133"/>
      <c r="AG887" s="133"/>
      <c r="AH887" s="133"/>
      <c r="AI887" s="133"/>
      <c r="AJ887" s="133"/>
      <c r="AK887" s="133"/>
      <c r="AL887" s="133"/>
      <c r="AM887" s="133"/>
      <c r="AN887" s="133"/>
      <c r="AO887" s="133"/>
      <c r="AP887" s="133"/>
      <c r="AQ887" s="133"/>
      <c r="AR887" s="133"/>
      <c r="AS887" s="133"/>
      <c r="AT887" s="133"/>
      <c r="AU887" s="133"/>
      <c r="AV887" s="133"/>
      <c r="AW887" s="133"/>
      <c r="AX887" s="133"/>
      <c r="AY887" s="133"/>
      <c r="AZ887" s="133"/>
      <c r="BA887" s="133"/>
      <c r="BB887" s="133"/>
      <c r="BC887" s="132"/>
      <c r="BD887" s="132"/>
      <c r="BE887" s="132"/>
      <c r="BF887" s="132"/>
      <c r="BG887" s="132"/>
      <c r="BH887" s="132"/>
      <c r="BI887" s="132"/>
      <c r="BJ887" s="132"/>
      <c r="BK887" s="132"/>
      <c r="BL887" s="132"/>
      <c r="BM887" s="132"/>
      <c r="BN887" s="132"/>
      <c r="BO887" s="132"/>
      <c r="BP887" s="132"/>
      <c r="BQ887" s="132"/>
      <c r="BR887" s="132"/>
      <c r="BS887" s="132"/>
      <c r="BT887" s="132"/>
      <c r="BU887" s="132"/>
      <c r="BV887" s="132"/>
      <c r="BW887" s="132"/>
      <c r="BX887" s="132"/>
      <c r="BY887" s="132"/>
      <c r="BZ887" s="132"/>
      <c r="CA887" s="132"/>
      <c r="CB887" s="132"/>
      <c r="CC887" s="132"/>
      <c r="CD887" s="132"/>
      <c r="CE887" s="132"/>
      <c r="CF887" s="132"/>
    </row>
    <row r="888" spans="1:84" ht="15.75" customHeight="1">
      <c r="A888" s="134"/>
      <c r="B888" s="132"/>
      <c r="C888" s="132"/>
      <c r="D888" s="132"/>
      <c r="E888" s="132"/>
      <c r="F888" s="132"/>
      <c r="G888" s="133"/>
      <c r="H888" s="133"/>
      <c r="I888" s="133"/>
      <c r="J888" s="133"/>
      <c r="K888" s="133"/>
      <c r="L888" s="133"/>
      <c r="M888" s="133"/>
      <c r="N888" s="133"/>
      <c r="O888" s="133"/>
      <c r="P888" s="133"/>
      <c r="Q888" s="133"/>
      <c r="R888" s="133"/>
      <c r="S888" s="133"/>
      <c r="T888" s="133"/>
      <c r="U888" s="133"/>
      <c r="V888" s="133"/>
      <c r="W888" s="133"/>
      <c r="X888" s="133"/>
      <c r="Y888" s="133"/>
      <c r="Z888" s="133"/>
      <c r="AA888" s="133"/>
      <c r="AB888" s="133"/>
      <c r="AC888" s="133"/>
      <c r="AD888" s="133"/>
      <c r="AE888" s="133"/>
      <c r="AF888" s="133"/>
      <c r="AG888" s="133"/>
      <c r="AH888" s="133"/>
      <c r="AI888" s="133"/>
      <c r="AJ888" s="133"/>
      <c r="AK888" s="133"/>
      <c r="AL888" s="133"/>
      <c r="AM888" s="133"/>
      <c r="AN888" s="133"/>
      <c r="AO888" s="133"/>
      <c r="AP888" s="133"/>
      <c r="AQ888" s="133"/>
      <c r="AR888" s="133"/>
      <c r="AS888" s="133"/>
      <c r="AT888" s="133"/>
      <c r="AU888" s="133"/>
      <c r="AV888" s="133"/>
      <c r="AW888" s="133"/>
      <c r="AX888" s="133"/>
      <c r="AY888" s="133"/>
      <c r="AZ888" s="133"/>
      <c r="BA888" s="133"/>
      <c r="BB888" s="133"/>
      <c r="BC888" s="132"/>
      <c r="BD888" s="132"/>
      <c r="BE888" s="132"/>
      <c r="BF888" s="132"/>
      <c r="BG888" s="132"/>
      <c r="BH888" s="132"/>
      <c r="BI888" s="132"/>
      <c r="BJ888" s="132"/>
      <c r="BK888" s="132"/>
      <c r="BL888" s="132"/>
      <c r="BM888" s="132"/>
      <c r="BN888" s="132"/>
      <c r="BO888" s="132"/>
      <c r="BP888" s="132"/>
      <c r="BQ888" s="132"/>
      <c r="BR888" s="132"/>
      <c r="BS888" s="132"/>
      <c r="BT888" s="132"/>
      <c r="BU888" s="132"/>
      <c r="BV888" s="132"/>
      <c r="BW888" s="132"/>
      <c r="BX888" s="132"/>
      <c r="BY888" s="132"/>
      <c r="BZ888" s="132"/>
      <c r="CA888" s="132"/>
      <c r="CB888" s="132"/>
      <c r="CC888" s="132"/>
      <c r="CD888" s="132"/>
      <c r="CE888" s="132"/>
      <c r="CF888" s="132"/>
    </row>
    <row r="889" spans="1:84" ht="15.75" customHeight="1">
      <c r="A889" s="134"/>
      <c r="B889" s="132"/>
      <c r="C889" s="132"/>
      <c r="D889" s="132"/>
      <c r="E889" s="132"/>
      <c r="F889" s="132"/>
      <c r="G889" s="133"/>
      <c r="H889" s="133"/>
      <c r="I889" s="133"/>
      <c r="J889" s="133"/>
      <c r="K889" s="133"/>
      <c r="L889" s="133"/>
      <c r="M889" s="133"/>
      <c r="N889" s="133"/>
      <c r="O889" s="133"/>
      <c r="P889" s="133"/>
      <c r="Q889" s="133"/>
      <c r="R889" s="133"/>
      <c r="S889" s="133"/>
      <c r="T889" s="133"/>
      <c r="U889" s="133"/>
      <c r="V889" s="133"/>
      <c r="W889" s="133"/>
      <c r="X889" s="133"/>
      <c r="Y889" s="133"/>
      <c r="Z889" s="133"/>
      <c r="AA889" s="133"/>
      <c r="AB889" s="133"/>
      <c r="AC889" s="133"/>
      <c r="AD889" s="133"/>
      <c r="AE889" s="133"/>
      <c r="AF889" s="133"/>
      <c r="AG889" s="133"/>
      <c r="AH889" s="133"/>
      <c r="AI889" s="133"/>
      <c r="AJ889" s="133"/>
      <c r="AK889" s="133"/>
      <c r="AL889" s="133"/>
      <c r="AM889" s="133"/>
      <c r="AN889" s="133"/>
      <c r="AO889" s="133"/>
      <c r="AP889" s="133"/>
      <c r="AQ889" s="133"/>
      <c r="AR889" s="133"/>
      <c r="AS889" s="133"/>
      <c r="AT889" s="133"/>
      <c r="AU889" s="133"/>
      <c r="AV889" s="133"/>
      <c r="AW889" s="133"/>
      <c r="AX889" s="133"/>
      <c r="AY889" s="133"/>
      <c r="AZ889" s="133"/>
      <c r="BA889" s="133"/>
      <c r="BB889" s="133"/>
      <c r="BC889" s="132"/>
      <c r="BD889" s="132"/>
      <c r="BE889" s="132"/>
      <c r="BF889" s="132"/>
      <c r="BG889" s="132"/>
      <c r="BH889" s="132"/>
      <c r="BI889" s="132"/>
      <c r="BJ889" s="132"/>
      <c r="BK889" s="132"/>
      <c r="BL889" s="132"/>
      <c r="BM889" s="132"/>
      <c r="BN889" s="132"/>
      <c r="BO889" s="132"/>
      <c r="BP889" s="132"/>
      <c r="BQ889" s="132"/>
      <c r="BR889" s="132"/>
      <c r="BS889" s="132"/>
      <c r="BT889" s="132"/>
      <c r="BU889" s="132"/>
      <c r="BV889" s="132"/>
      <c r="BW889" s="132"/>
      <c r="BX889" s="132"/>
      <c r="BY889" s="132"/>
      <c r="BZ889" s="132"/>
      <c r="CA889" s="132"/>
      <c r="CB889" s="132"/>
      <c r="CC889" s="132"/>
      <c r="CD889" s="132"/>
      <c r="CE889" s="132"/>
      <c r="CF889" s="132"/>
    </row>
    <row r="890" spans="1:84" ht="15.75" customHeight="1">
      <c r="A890" s="134"/>
      <c r="B890" s="132"/>
      <c r="C890" s="132"/>
      <c r="D890" s="132"/>
      <c r="E890" s="132"/>
      <c r="F890" s="132"/>
      <c r="G890" s="133"/>
      <c r="H890" s="133"/>
      <c r="I890" s="133"/>
      <c r="J890" s="133"/>
      <c r="K890" s="133"/>
      <c r="L890" s="133"/>
      <c r="M890" s="133"/>
      <c r="N890" s="133"/>
      <c r="O890" s="133"/>
      <c r="P890" s="133"/>
      <c r="Q890" s="133"/>
      <c r="R890" s="133"/>
      <c r="S890" s="133"/>
      <c r="T890" s="133"/>
      <c r="U890" s="133"/>
      <c r="V890" s="133"/>
      <c r="W890" s="133"/>
      <c r="X890" s="133"/>
      <c r="Y890" s="133"/>
      <c r="Z890" s="133"/>
      <c r="AA890" s="133"/>
      <c r="AB890" s="133"/>
      <c r="AC890" s="133"/>
      <c r="AD890" s="133"/>
      <c r="AE890" s="133"/>
      <c r="AF890" s="133"/>
      <c r="AG890" s="133"/>
      <c r="AH890" s="133"/>
      <c r="AI890" s="133"/>
      <c r="AJ890" s="133"/>
      <c r="AK890" s="133"/>
      <c r="AL890" s="133"/>
      <c r="AM890" s="133"/>
      <c r="AN890" s="133"/>
      <c r="AO890" s="133"/>
      <c r="AP890" s="133"/>
      <c r="AQ890" s="133"/>
      <c r="AR890" s="133"/>
      <c r="AS890" s="133"/>
      <c r="AT890" s="133"/>
      <c r="AU890" s="133"/>
      <c r="AV890" s="133"/>
      <c r="AW890" s="133"/>
      <c r="AX890" s="133"/>
      <c r="AY890" s="133"/>
      <c r="AZ890" s="133"/>
      <c r="BA890" s="133"/>
      <c r="BB890" s="133"/>
      <c r="BC890" s="132"/>
      <c r="BD890" s="132"/>
      <c r="BE890" s="132"/>
      <c r="BF890" s="132"/>
      <c r="BG890" s="132"/>
      <c r="BH890" s="132"/>
      <c r="BI890" s="132"/>
      <c r="BJ890" s="132"/>
      <c r="BK890" s="132"/>
      <c r="BL890" s="132"/>
      <c r="BM890" s="132"/>
      <c r="BN890" s="132"/>
      <c r="BO890" s="132"/>
      <c r="BP890" s="132"/>
      <c r="BQ890" s="132"/>
      <c r="BR890" s="132"/>
      <c r="BS890" s="132"/>
      <c r="BT890" s="132"/>
      <c r="BU890" s="132"/>
      <c r="BV890" s="132"/>
      <c r="BW890" s="132"/>
      <c r="BX890" s="132"/>
      <c r="BY890" s="132"/>
      <c r="BZ890" s="132"/>
      <c r="CA890" s="132"/>
      <c r="CB890" s="132"/>
      <c r="CC890" s="132"/>
      <c r="CD890" s="132"/>
      <c r="CE890" s="132"/>
      <c r="CF890" s="132"/>
    </row>
    <row r="891" spans="1:84" ht="15.75" customHeight="1">
      <c r="A891" s="134"/>
      <c r="B891" s="132"/>
      <c r="C891" s="132"/>
      <c r="D891" s="132"/>
      <c r="E891" s="132"/>
      <c r="F891" s="132"/>
      <c r="G891" s="133"/>
      <c r="H891" s="133"/>
      <c r="I891" s="133"/>
      <c r="J891" s="133"/>
      <c r="K891" s="133"/>
      <c r="L891" s="133"/>
      <c r="M891" s="133"/>
      <c r="N891" s="133"/>
      <c r="O891" s="133"/>
      <c r="P891" s="133"/>
      <c r="Q891" s="133"/>
      <c r="R891" s="133"/>
      <c r="S891" s="133"/>
      <c r="T891" s="133"/>
      <c r="U891" s="133"/>
      <c r="V891" s="133"/>
      <c r="W891" s="133"/>
      <c r="X891" s="133"/>
      <c r="Y891" s="133"/>
      <c r="Z891" s="133"/>
      <c r="AA891" s="133"/>
      <c r="AB891" s="133"/>
      <c r="AC891" s="133"/>
      <c r="AD891" s="133"/>
      <c r="AE891" s="133"/>
      <c r="AF891" s="133"/>
      <c r="AG891" s="133"/>
      <c r="AH891" s="133"/>
      <c r="AI891" s="133"/>
      <c r="AJ891" s="133"/>
      <c r="AK891" s="133"/>
      <c r="AL891" s="133"/>
      <c r="AM891" s="133"/>
      <c r="AN891" s="133"/>
      <c r="AO891" s="133"/>
      <c r="AP891" s="133"/>
      <c r="AQ891" s="133"/>
      <c r="AR891" s="133"/>
      <c r="AS891" s="133"/>
      <c r="AT891" s="133"/>
      <c r="AU891" s="133"/>
      <c r="AV891" s="133"/>
      <c r="AW891" s="133"/>
      <c r="AX891" s="133"/>
      <c r="AY891" s="133"/>
      <c r="AZ891" s="133"/>
      <c r="BA891" s="133"/>
      <c r="BB891" s="133"/>
      <c r="BC891" s="132"/>
      <c r="BD891" s="132"/>
      <c r="BE891" s="132"/>
      <c r="BF891" s="132"/>
      <c r="BG891" s="132"/>
      <c r="BH891" s="132"/>
      <c r="BI891" s="132"/>
      <c r="BJ891" s="132"/>
      <c r="BK891" s="132"/>
      <c r="BL891" s="132"/>
      <c r="BM891" s="132"/>
      <c r="BN891" s="132"/>
      <c r="BO891" s="132"/>
      <c r="BP891" s="132"/>
      <c r="BQ891" s="132"/>
      <c r="BR891" s="132"/>
      <c r="BS891" s="132"/>
      <c r="BT891" s="132"/>
      <c r="BU891" s="132"/>
      <c r="BV891" s="132"/>
      <c r="BW891" s="132"/>
      <c r="BX891" s="132"/>
      <c r="BY891" s="132"/>
      <c r="BZ891" s="132"/>
      <c r="CA891" s="132"/>
      <c r="CB891" s="132"/>
      <c r="CC891" s="132"/>
      <c r="CD891" s="132"/>
      <c r="CE891" s="132"/>
      <c r="CF891" s="132"/>
    </row>
    <row r="892" spans="1:84" ht="15.75" customHeight="1">
      <c r="A892" s="134"/>
      <c r="B892" s="132"/>
      <c r="C892" s="132"/>
      <c r="D892" s="132"/>
      <c r="E892" s="132"/>
      <c r="F892" s="132"/>
      <c r="G892" s="133"/>
      <c r="H892" s="133"/>
      <c r="I892" s="133"/>
      <c r="J892" s="133"/>
      <c r="K892" s="133"/>
      <c r="L892" s="133"/>
      <c r="M892" s="133"/>
      <c r="N892" s="133"/>
      <c r="O892" s="133"/>
      <c r="P892" s="133"/>
      <c r="Q892" s="133"/>
      <c r="R892" s="133"/>
      <c r="S892" s="133"/>
      <c r="T892" s="133"/>
      <c r="U892" s="133"/>
      <c r="V892" s="133"/>
      <c r="W892" s="133"/>
      <c r="X892" s="133"/>
      <c r="Y892" s="133"/>
      <c r="Z892" s="133"/>
      <c r="AA892" s="133"/>
      <c r="AB892" s="133"/>
      <c r="AC892" s="133"/>
      <c r="AD892" s="133"/>
      <c r="AE892" s="133"/>
      <c r="AF892" s="133"/>
      <c r="AG892" s="133"/>
      <c r="AH892" s="133"/>
      <c r="AI892" s="133"/>
      <c r="AJ892" s="133"/>
      <c r="AK892" s="133"/>
      <c r="AL892" s="133"/>
      <c r="AM892" s="133"/>
      <c r="AN892" s="133"/>
      <c r="AO892" s="133"/>
      <c r="AP892" s="133"/>
      <c r="AQ892" s="133"/>
      <c r="AR892" s="133"/>
      <c r="AS892" s="133"/>
      <c r="AT892" s="133"/>
      <c r="AU892" s="133"/>
      <c r="AV892" s="133"/>
      <c r="AW892" s="133"/>
      <c r="AX892" s="133"/>
      <c r="AY892" s="133"/>
      <c r="AZ892" s="133"/>
      <c r="BA892" s="133"/>
      <c r="BB892" s="133"/>
      <c r="BC892" s="132"/>
      <c r="BD892" s="132"/>
      <c r="BE892" s="132"/>
      <c r="BF892" s="132"/>
      <c r="BG892" s="132"/>
      <c r="BH892" s="132"/>
      <c r="BI892" s="132"/>
      <c r="BJ892" s="132"/>
      <c r="BK892" s="132"/>
      <c r="BL892" s="132"/>
      <c r="BM892" s="132"/>
      <c r="BN892" s="132"/>
      <c r="BO892" s="132"/>
      <c r="BP892" s="132"/>
      <c r="BQ892" s="132"/>
      <c r="BR892" s="132"/>
      <c r="BS892" s="132"/>
      <c r="BT892" s="132"/>
      <c r="BU892" s="132"/>
      <c r="BV892" s="132"/>
      <c r="BW892" s="132"/>
      <c r="BX892" s="132"/>
      <c r="BY892" s="132"/>
      <c r="BZ892" s="132"/>
      <c r="CA892" s="132"/>
      <c r="CB892" s="132"/>
      <c r="CC892" s="132"/>
      <c r="CD892" s="132"/>
      <c r="CE892" s="132"/>
      <c r="CF892" s="132"/>
    </row>
    <row r="893" spans="1:84" ht="15.75" customHeight="1">
      <c r="A893" s="134"/>
      <c r="B893" s="132"/>
      <c r="C893" s="132"/>
      <c r="D893" s="132"/>
      <c r="E893" s="132"/>
      <c r="F893" s="132"/>
      <c r="G893" s="133"/>
      <c r="H893" s="133"/>
      <c r="I893" s="133"/>
      <c r="J893" s="133"/>
      <c r="K893" s="133"/>
      <c r="L893" s="133"/>
      <c r="M893" s="133"/>
      <c r="N893" s="133"/>
      <c r="O893" s="133"/>
      <c r="P893" s="133"/>
      <c r="Q893" s="133"/>
      <c r="R893" s="133"/>
      <c r="S893" s="133"/>
      <c r="T893" s="133"/>
      <c r="U893" s="133"/>
      <c r="V893" s="133"/>
      <c r="W893" s="133"/>
      <c r="X893" s="133"/>
      <c r="Y893" s="133"/>
      <c r="Z893" s="133"/>
      <c r="AA893" s="133"/>
      <c r="AB893" s="133"/>
      <c r="AC893" s="133"/>
      <c r="AD893" s="133"/>
      <c r="AE893" s="133"/>
      <c r="AF893" s="133"/>
      <c r="AG893" s="133"/>
      <c r="AH893" s="133"/>
      <c r="AI893" s="133"/>
      <c r="AJ893" s="133"/>
      <c r="AK893" s="133"/>
      <c r="AL893" s="133"/>
      <c r="AM893" s="133"/>
      <c r="AN893" s="133"/>
      <c r="AO893" s="133"/>
      <c r="AP893" s="133"/>
      <c r="AQ893" s="133"/>
      <c r="AR893" s="133"/>
      <c r="AS893" s="133"/>
      <c r="AT893" s="133"/>
      <c r="AU893" s="133"/>
      <c r="AV893" s="133"/>
      <c r="AW893" s="133"/>
      <c r="AX893" s="133"/>
      <c r="AY893" s="133"/>
      <c r="AZ893" s="133"/>
      <c r="BA893" s="133"/>
      <c r="BB893" s="133"/>
      <c r="BC893" s="132"/>
      <c r="BD893" s="132"/>
      <c r="BE893" s="132"/>
      <c r="BF893" s="132"/>
      <c r="BG893" s="132"/>
      <c r="BH893" s="132"/>
      <c r="BI893" s="132"/>
      <c r="BJ893" s="132"/>
      <c r="BK893" s="132"/>
      <c r="BL893" s="132"/>
      <c r="BM893" s="132"/>
      <c r="BN893" s="132"/>
      <c r="BO893" s="132"/>
      <c r="BP893" s="132"/>
      <c r="BQ893" s="132"/>
      <c r="BR893" s="132"/>
      <c r="BS893" s="132"/>
      <c r="BT893" s="132"/>
      <c r="BU893" s="132"/>
      <c r="BV893" s="132"/>
      <c r="BW893" s="132"/>
      <c r="BX893" s="132"/>
      <c r="BY893" s="132"/>
      <c r="BZ893" s="132"/>
      <c r="CA893" s="132"/>
      <c r="CB893" s="132"/>
      <c r="CC893" s="132"/>
      <c r="CD893" s="132"/>
      <c r="CE893" s="132"/>
      <c r="CF893" s="132"/>
    </row>
    <row r="894" spans="1:84" ht="15.75" customHeight="1">
      <c r="A894" s="134"/>
      <c r="B894" s="132"/>
      <c r="C894" s="132"/>
      <c r="D894" s="132"/>
      <c r="E894" s="132"/>
      <c r="F894" s="132"/>
      <c r="G894" s="133"/>
      <c r="H894" s="133"/>
      <c r="I894" s="133"/>
      <c r="J894" s="133"/>
      <c r="K894" s="133"/>
      <c r="L894" s="133"/>
      <c r="M894" s="133"/>
      <c r="N894" s="133"/>
      <c r="O894" s="133"/>
      <c r="P894" s="133"/>
      <c r="Q894" s="133"/>
      <c r="R894" s="133"/>
      <c r="S894" s="133"/>
      <c r="T894" s="133"/>
      <c r="U894" s="133"/>
      <c r="V894" s="133"/>
      <c r="W894" s="133"/>
      <c r="X894" s="133"/>
      <c r="Y894" s="133"/>
      <c r="Z894" s="133"/>
      <c r="AA894" s="133"/>
      <c r="AB894" s="133"/>
      <c r="AC894" s="133"/>
      <c r="AD894" s="133"/>
      <c r="AE894" s="133"/>
      <c r="AF894" s="133"/>
      <c r="AG894" s="133"/>
      <c r="AH894" s="133"/>
      <c r="AI894" s="133"/>
      <c r="AJ894" s="133"/>
      <c r="AK894" s="133"/>
      <c r="AL894" s="133"/>
      <c r="AM894" s="133"/>
      <c r="AN894" s="133"/>
      <c r="AO894" s="133"/>
      <c r="AP894" s="133"/>
      <c r="AQ894" s="133"/>
      <c r="AR894" s="133"/>
      <c r="AS894" s="133"/>
      <c r="AT894" s="133"/>
      <c r="AU894" s="133"/>
      <c r="AV894" s="133"/>
      <c r="AW894" s="133"/>
      <c r="AX894" s="133"/>
      <c r="AY894" s="133"/>
      <c r="AZ894" s="133"/>
      <c r="BA894" s="133"/>
      <c r="BB894" s="133"/>
      <c r="BC894" s="132"/>
      <c r="BD894" s="132"/>
      <c r="BE894" s="132"/>
      <c r="BF894" s="132"/>
      <c r="BG894" s="132"/>
      <c r="BH894" s="132"/>
      <c r="BI894" s="132"/>
      <c r="BJ894" s="132"/>
      <c r="BK894" s="132"/>
      <c r="BL894" s="132"/>
      <c r="BM894" s="132"/>
      <c r="BN894" s="132"/>
      <c r="BO894" s="132"/>
      <c r="BP894" s="132"/>
      <c r="BQ894" s="132"/>
      <c r="BR894" s="132"/>
      <c r="BS894" s="132"/>
      <c r="BT894" s="132"/>
      <c r="BU894" s="132"/>
      <c r="BV894" s="132"/>
      <c r="BW894" s="132"/>
      <c r="BX894" s="132"/>
      <c r="BY894" s="132"/>
      <c r="BZ894" s="132"/>
      <c r="CA894" s="132"/>
      <c r="CB894" s="132"/>
      <c r="CC894" s="132"/>
      <c r="CD894" s="132"/>
      <c r="CE894" s="132"/>
      <c r="CF894" s="132"/>
    </row>
    <row r="895" spans="1:84" ht="15.75" customHeight="1">
      <c r="A895" s="134"/>
      <c r="B895" s="132"/>
      <c r="C895" s="132"/>
      <c r="D895" s="132"/>
      <c r="E895" s="132"/>
      <c r="F895" s="132"/>
      <c r="G895" s="133"/>
      <c r="H895" s="133"/>
      <c r="I895" s="133"/>
      <c r="J895" s="133"/>
      <c r="K895" s="133"/>
      <c r="L895" s="133"/>
      <c r="M895" s="133"/>
      <c r="N895" s="133"/>
      <c r="O895" s="133"/>
      <c r="P895" s="133"/>
      <c r="Q895" s="133"/>
      <c r="R895" s="133"/>
      <c r="S895" s="133"/>
      <c r="T895" s="133"/>
      <c r="U895" s="133"/>
      <c r="V895" s="133"/>
      <c r="W895" s="133"/>
      <c r="X895" s="133"/>
      <c r="Y895" s="133"/>
      <c r="Z895" s="133"/>
      <c r="AA895" s="133"/>
      <c r="AB895" s="133"/>
      <c r="AC895" s="133"/>
      <c r="AD895" s="133"/>
      <c r="AE895" s="133"/>
      <c r="AF895" s="133"/>
      <c r="AG895" s="133"/>
      <c r="AH895" s="133"/>
      <c r="AI895" s="133"/>
      <c r="AJ895" s="133"/>
      <c r="AK895" s="133"/>
      <c r="AL895" s="133"/>
      <c r="AM895" s="133"/>
      <c r="AN895" s="133"/>
      <c r="AO895" s="133"/>
      <c r="AP895" s="133"/>
      <c r="AQ895" s="133"/>
      <c r="AR895" s="133"/>
      <c r="AS895" s="133"/>
      <c r="AT895" s="133"/>
      <c r="AU895" s="133"/>
      <c r="AV895" s="133"/>
      <c r="AW895" s="133"/>
      <c r="AX895" s="133"/>
      <c r="AY895" s="133"/>
      <c r="AZ895" s="133"/>
      <c r="BA895" s="133"/>
      <c r="BB895" s="133"/>
      <c r="BC895" s="132"/>
      <c r="BD895" s="132"/>
      <c r="BE895" s="132"/>
      <c r="BF895" s="132"/>
      <c r="BG895" s="132"/>
      <c r="BH895" s="132"/>
      <c r="BI895" s="132"/>
      <c r="BJ895" s="132"/>
      <c r="BK895" s="132"/>
      <c r="BL895" s="132"/>
      <c r="BM895" s="132"/>
      <c r="BN895" s="132"/>
      <c r="BO895" s="132"/>
      <c r="BP895" s="132"/>
      <c r="BQ895" s="132"/>
      <c r="BR895" s="132"/>
      <c r="BS895" s="132"/>
      <c r="BT895" s="132"/>
      <c r="BU895" s="132"/>
      <c r="BV895" s="132"/>
      <c r="BW895" s="132"/>
      <c r="BX895" s="132"/>
      <c r="BY895" s="132"/>
      <c r="BZ895" s="132"/>
      <c r="CA895" s="132"/>
      <c r="CB895" s="132"/>
      <c r="CC895" s="132"/>
      <c r="CD895" s="132"/>
      <c r="CE895" s="132"/>
      <c r="CF895" s="132"/>
    </row>
    <row r="896" spans="1:84" ht="15.75" customHeight="1">
      <c r="A896" s="134"/>
      <c r="B896" s="132"/>
      <c r="C896" s="132"/>
      <c r="D896" s="132"/>
      <c r="E896" s="132"/>
      <c r="F896" s="132"/>
      <c r="G896" s="133"/>
      <c r="H896" s="133"/>
      <c r="I896" s="133"/>
      <c r="J896" s="133"/>
      <c r="K896" s="133"/>
      <c r="L896" s="133"/>
      <c r="M896" s="133"/>
      <c r="N896" s="133"/>
      <c r="O896" s="133"/>
      <c r="P896" s="133"/>
      <c r="Q896" s="133"/>
      <c r="R896" s="133"/>
      <c r="S896" s="133"/>
      <c r="T896" s="133"/>
      <c r="U896" s="133"/>
      <c r="V896" s="133"/>
      <c r="W896" s="133"/>
      <c r="X896" s="133"/>
      <c r="Y896" s="133"/>
      <c r="Z896" s="133"/>
      <c r="AA896" s="133"/>
      <c r="AB896" s="133"/>
      <c r="AC896" s="133"/>
      <c r="AD896" s="133"/>
      <c r="AE896" s="133"/>
      <c r="AF896" s="133"/>
      <c r="AG896" s="133"/>
      <c r="AH896" s="133"/>
      <c r="AI896" s="133"/>
      <c r="AJ896" s="133"/>
      <c r="AK896" s="133"/>
      <c r="AL896" s="133"/>
      <c r="AM896" s="133"/>
      <c r="AN896" s="133"/>
      <c r="AO896" s="133"/>
      <c r="AP896" s="133"/>
      <c r="AQ896" s="133"/>
      <c r="AR896" s="133"/>
      <c r="AS896" s="133"/>
      <c r="AT896" s="133"/>
      <c r="AU896" s="133"/>
      <c r="AV896" s="133"/>
      <c r="AW896" s="133"/>
      <c r="AX896" s="133"/>
      <c r="AY896" s="133"/>
      <c r="AZ896" s="133"/>
      <c r="BA896" s="133"/>
      <c r="BB896" s="133"/>
      <c r="BC896" s="132"/>
      <c r="BD896" s="132"/>
      <c r="BE896" s="132"/>
      <c r="BF896" s="132"/>
      <c r="BG896" s="132"/>
      <c r="BH896" s="132"/>
      <c r="BI896" s="132"/>
      <c r="BJ896" s="132"/>
      <c r="BK896" s="132"/>
      <c r="BL896" s="132"/>
      <c r="BM896" s="132"/>
      <c r="BN896" s="132"/>
      <c r="BO896" s="132"/>
      <c r="BP896" s="132"/>
      <c r="BQ896" s="132"/>
      <c r="BR896" s="132"/>
      <c r="BS896" s="132"/>
      <c r="BT896" s="132"/>
      <c r="BU896" s="132"/>
      <c r="BV896" s="132"/>
      <c r="BW896" s="132"/>
      <c r="BX896" s="132"/>
      <c r="BY896" s="132"/>
      <c r="BZ896" s="132"/>
      <c r="CA896" s="132"/>
      <c r="CB896" s="132"/>
      <c r="CC896" s="132"/>
      <c r="CD896" s="132"/>
      <c r="CE896" s="132"/>
      <c r="CF896" s="132"/>
    </row>
    <row r="897" spans="1:84" ht="15.75" customHeight="1">
      <c r="A897" s="134"/>
      <c r="B897" s="132"/>
      <c r="C897" s="132"/>
      <c r="D897" s="132"/>
      <c r="E897" s="132"/>
      <c r="F897" s="132"/>
      <c r="G897" s="133"/>
      <c r="H897" s="133"/>
      <c r="I897" s="133"/>
      <c r="J897" s="133"/>
      <c r="K897" s="133"/>
      <c r="L897" s="133"/>
      <c r="M897" s="133"/>
      <c r="N897" s="133"/>
      <c r="O897" s="133"/>
      <c r="P897" s="133"/>
      <c r="Q897" s="133"/>
      <c r="R897" s="133"/>
      <c r="S897" s="133"/>
      <c r="T897" s="133"/>
      <c r="U897" s="133"/>
      <c r="V897" s="133"/>
      <c r="W897" s="133"/>
      <c r="X897" s="133"/>
      <c r="Y897" s="133"/>
      <c r="Z897" s="133"/>
      <c r="AA897" s="133"/>
      <c r="AB897" s="133"/>
      <c r="AC897" s="133"/>
      <c r="AD897" s="133"/>
      <c r="AE897" s="133"/>
      <c r="AF897" s="133"/>
      <c r="AG897" s="133"/>
      <c r="AH897" s="133"/>
      <c r="AI897" s="133"/>
      <c r="AJ897" s="133"/>
      <c r="AK897" s="133"/>
      <c r="AL897" s="133"/>
      <c r="AM897" s="133"/>
      <c r="AN897" s="133"/>
      <c r="AO897" s="133"/>
      <c r="AP897" s="133"/>
      <c r="AQ897" s="133"/>
      <c r="AR897" s="133"/>
      <c r="AS897" s="133"/>
      <c r="AT897" s="133"/>
      <c r="AU897" s="133"/>
      <c r="AV897" s="133"/>
      <c r="AW897" s="133"/>
      <c r="AX897" s="133"/>
      <c r="AY897" s="133"/>
      <c r="AZ897" s="133"/>
      <c r="BA897" s="133"/>
      <c r="BB897" s="133"/>
      <c r="BC897" s="132"/>
      <c r="BD897" s="132"/>
      <c r="BE897" s="132"/>
      <c r="BF897" s="132"/>
      <c r="BG897" s="132"/>
      <c r="BH897" s="132"/>
      <c r="BI897" s="132"/>
      <c r="BJ897" s="132"/>
      <c r="BK897" s="132"/>
      <c r="BL897" s="132"/>
      <c r="BM897" s="132"/>
      <c r="BN897" s="132"/>
      <c r="BO897" s="132"/>
      <c r="BP897" s="132"/>
      <c r="BQ897" s="132"/>
      <c r="BR897" s="132"/>
      <c r="BS897" s="132"/>
      <c r="BT897" s="132"/>
      <c r="BU897" s="132"/>
      <c r="BV897" s="132"/>
      <c r="BW897" s="132"/>
      <c r="BX897" s="132"/>
      <c r="BY897" s="132"/>
      <c r="BZ897" s="132"/>
      <c r="CA897" s="132"/>
      <c r="CB897" s="132"/>
      <c r="CC897" s="132"/>
      <c r="CD897" s="132"/>
      <c r="CE897" s="132"/>
      <c r="CF897" s="132"/>
    </row>
    <row r="898" spans="1:84" ht="15.75" customHeight="1">
      <c r="A898" s="134"/>
      <c r="B898" s="132"/>
      <c r="C898" s="132"/>
      <c r="D898" s="132"/>
      <c r="E898" s="132"/>
      <c r="F898" s="132"/>
      <c r="G898" s="133"/>
      <c r="H898" s="133"/>
      <c r="I898" s="133"/>
      <c r="J898" s="133"/>
      <c r="K898" s="133"/>
      <c r="L898" s="133"/>
      <c r="M898" s="133"/>
      <c r="N898" s="133"/>
      <c r="O898" s="133"/>
      <c r="P898" s="133"/>
      <c r="Q898" s="133"/>
      <c r="R898" s="133"/>
      <c r="S898" s="133"/>
      <c r="T898" s="133"/>
      <c r="U898" s="133"/>
      <c r="V898" s="133"/>
      <c r="W898" s="133"/>
      <c r="X898" s="133"/>
      <c r="Y898" s="133"/>
      <c r="Z898" s="133"/>
      <c r="AA898" s="133"/>
      <c r="AB898" s="133"/>
      <c r="AC898" s="133"/>
      <c r="AD898" s="133"/>
      <c r="AE898" s="133"/>
      <c r="AF898" s="133"/>
      <c r="AG898" s="133"/>
      <c r="AH898" s="133"/>
      <c r="AI898" s="133"/>
      <c r="AJ898" s="133"/>
      <c r="AK898" s="133"/>
      <c r="AL898" s="133"/>
      <c r="AM898" s="133"/>
      <c r="AN898" s="133"/>
      <c r="AO898" s="133"/>
      <c r="AP898" s="133"/>
      <c r="AQ898" s="133"/>
      <c r="AR898" s="133"/>
      <c r="AS898" s="133"/>
      <c r="AT898" s="133"/>
      <c r="AU898" s="133"/>
      <c r="AV898" s="133"/>
      <c r="AW898" s="133"/>
      <c r="AX898" s="133"/>
      <c r="AY898" s="133"/>
      <c r="AZ898" s="133"/>
      <c r="BA898" s="133"/>
      <c r="BB898" s="133"/>
      <c r="BC898" s="132"/>
      <c r="BD898" s="132"/>
      <c r="BE898" s="132"/>
      <c r="BF898" s="132"/>
      <c r="BG898" s="132"/>
      <c r="BH898" s="132"/>
      <c r="BI898" s="132"/>
      <c r="BJ898" s="132"/>
      <c r="BK898" s="132"/>
      <c r="BL898" s="132"/>
      <c r="BM898" s="132"/>
      <c r="BN898" s="132"/>
      <c r="BO898" s="132"/>
      <c r="BP898" s="132"/>
      <c r="BQ898" s="132"/>
      <c r="BR898" s="132"/>
      <c r="BS898" s="132"/>
      <c r="BT898" s="132"/>
      <c r="BU898" s="132"/>
      <c r="BV898" s="132"/>
      <c r="BW898" s="132"/>
      <c r="BX898" s="132"/>
      <c r="BY898" s="132"/>
      <c r="BZ898" s="132"/>
      <c r="CA898" s="132"/>
      <c r="CB898" s="132"/>
      <c r="CC898" s="132"/>
      <c r="CD898" s="132"/>
      <c r="CE898" s="132"/>
      <c r="CF898" s="132"/>
    </row>
    <row r="899" spans="1:84" ht="15.75" customHeight="1">
      <c r="A899" s="134"/>
      <c r="B899" s="132"/>
      <c r="C899" s="132"/>
      <c r="D899" s="132"/>
      <c r="E899" s="132"/>
      <c r="F899" s="132"/>
      <c r="G899" s="133"/>
      <c r="H899" s="133"/>
      <c r="I899" s="133"/>
      <c r="J899" s="133"/>
      <c r="K899" s="133"/>
      <c r="L899" s="133"/>
      <c r="M899" s="133"/>
      <c r="N899" s="133"/>
      <c r="O899" s="133"/>
      <c r="P899" s="133"/>
      <c r="Q899" s="133"/>
      <c r="R899" s="133"/>
      <c r="S899" s="133"/>
      <c r="T899" s="133"/>
      <c r="U899" s="133"/>
      <c r="V899" s="133"/>
      <c r="W899" s="133"/>
      <c r="X899" s="133"/>
      <c r="Y899" s="133"/>
      <c r="Z899" s="133"/>
      <c r="AA899" s="133"/>
      <c r="AB899" s="133"/>
      <c r="AC899" s="133"/>
      <c r="AD899" s="133"/>
      <c r="AE899" s="133"/>
      <c r="AF899" s="133"/>
      <c r="AG899" s="133"/>
      <c r="AH899" s="133"/>
      <c r="AI899" s="133"/>
      <c r="AJ899" s="133"/>
      <c r="AK899" s="133"/>
      <c r="AL899" s="133"/>
      <c r="AM899" s="133"/>
      <c r="AN899" s="133"/>
      <c r="AO899" s="133"/>
      <c r="AP899" s="133"/>
      <c r="AQ899" s="133"/>
      <c r="AR899" s="133"/>
      <c r="AS899" s="133"/>
      <c r="AT899" s="133"/>
      <c r="AU899" s="133"/>
      <c r="AV899" s="133"/>
      <c r="AW899" s="133"/>
      <c r="AX899" s="133"/>
      <c r="AY899" s="133"/>
      <c r="AZ899" s="133"/>
      <c r="BA899" s="133"/>
      <c r="BB899" s="133"/>
      <c r="BC899" s="132"/>
      <c r="BD899" s="132"/>
      <c r="BE899" s="132"/>
      <c r="BF899" s="132"/>
      <c r="BG899" s="132"/>
      <c r="BH899" s="132"/>
      <c r="BI899" s="132"/>
      <c r="BJ899" s="132"/>
      <c r="BK899" s="132"/>
      <c r="BL899" s="132"/>
      <c r="BM899" s="132"/>
      <c r="BN899" s="132"/>
      <c r="BO899" s="132"/>
      <c r="BP899" s="132"/>
      <c r="BQ899" s="132"/>
      <c r="BR899" s="132"/>
      <c r="BS899" s="132"/>
      <c r="BT899" s="132"/>
      <c r="BU899" s="132"/>
      <c r="BV899" s="132"/>
      <c r="BW899" s="132"/>
      <c r="BX899" s="132"/>
      <c r="BY899" s="132"/>
      <c r="BZ899" s="132"/>
      <c r="CA899" s="132"/>
      <c r="CB899" s="132"/>
      <c r="CC899" s="132"/>
      <c r="CD899" s="132"/>
      <c r="CE899" s="132"/>
      <c r="CF899" s="132"/>
    </row>
    <row r="900" spans="1:84" ht="15.75" customHeight="1">
      <c r="A900" s="134"/>
      <c r="B900" s="132"/>
      <c r="C900" s="132"/>
      <c r="D900" s="132"/>
      <c r="E900" s="132"/>
      <c r="F900" s="132"/>
      <c r="G900" s="133"/>
      <c r="H900" s="133"/>
      <c r="I900" s="133"/>
      <c r="J900" s="133"/>
      <c r="K900" s="133"/>
      <c r="L900" s="133"/>
      <c r="M900" s="133"/>
      <c r="N900" s="133"/>
      <c r="O900" s="133"/>
      <c r="P900" s="133"/>
      <c r="Q900" s="133"/>
      <c r="R900" s="133"/>
      <c r="S900" s="133"/>
      <c r="T900" s="133"/>
      <c r="U900" s="133"/>
      <c r="V900" s="133"/>
      <c r="W900" s="133"/>
      <c r="X900" s="133"/>
      <c r="Y900" s="133"/>
      <c r="Z900" s="133"/>
      <c r="AA900" s="133"/>
      <c r="AB900" s="133"/>
      <c r="AC900" s="133"/>
      <c r="AD900" s="133"/>
      <c r="AE900" s="133"/>
      <c r="AF900" s="133"/>
      <c r="AG900" s="133"/>
      <c r="AH900" s="133"/>
      <c r="AI900" s="133"/>
      <c r="AJ900" s="133"/>
      <c r="AK900" s="133"/>
      <c r="AL900" s="133"/>
      <c r="AM900" s="133"/>
      <c r="AN900" s="133"/>
      <c r="AO900" s="133"/>
      <c r="AP900" s="133"/>
      <c r="AQ900" s="133"/>
      <c r="AR900" s="133"/>
      <c r="AS900" s="133"/>
      <c r="AT900" s="133"/>
      <c r="AU900" s="133"/>
      <c r="AV900" s="133"/>
      <c r="AW900" s="133"/>
      <c r="AX900" s="133"/>
      <c r="AY900" s="133"/>
      <c r="AZ900" s="133"/>
      <c r="BA900" s="133"/>
      <c r="BB900" s="133"/>
      <c r="BC900" s="132"/>
      <c r="BD900" s="132"/>
      <c r="BE900" s="132"/>
      <c r="BF900" s="132"/>
      <c r="BG900" s="132"/>
      <c r="BH900" s="132"/>
      <c r="BI900" s="132"/>
      <c r="BJ900" s="132"/>
      <c r="BK900" s="132"/>
      <c r="BL900" s="132"/>
      <c r="BM900" s="132"/>
      <c r="BN900" s="132"/>
      <c r="BO900" s="132"/>
      <c r="BP900" s="132"/>
      <c r="BQ900" s="132"/>
      <c r="BR900" s="132"/>
      <c r="BS900" s="132"/>
      <c r="BT900" s="132"/>
      <c r="BU900" s="132"/>
      <c r="BV900" s="132"/>
      <c r="BW900" s="132"/>
      <c r="BX900" s="132"/>
      <c r="BY900" s="132"/>
      <c r="BZ900" s="132"/>
      <c r="CA900" s="132"/>
      <c r="CB900" s="132"/>
      <c r="CC900" s="132"/>
      <c r="CD900" s="132"/>
      <c r="CE900" s="132"/>
      <c r="CF900" s="132"/>
    </row>
    <row r="901" spans="1:84" ht="15.75" customHeight="1">
      <c r="A901" s="134"/>
      <c r="B901" s="132"/>
      <c r="C901" s="132"/>
      <c r="D901" s="132"/>
      <c r="E901" s="132"/>
      <c r="F901" s="132"/>
      <c r="G901" s="133"/>
      <c r="H901" s="133"/>
      <c r="I901" s="133"/>
      <c r="J901" s="133"/>
      <c r="K901" s="133"/>
      <c r="L901" s="133"/>
      <c r="M901" s="133"/>
      <c r="N901" s="133"/>
      <c r="O901" s="133"/>
      <c r="P901" s="133"/>
      <c r="Q901" s="133"/>
      <c r="R901" s="133"/>
      <c r="S901" s="133"/>
      <c r="T901" s="133"/>
      <c r="U901" s="133"/>
      <c r="V901" s="133"/>
      <c r="W901" s="133"/>
      <c r="X901" s="133"/>
      <c r="Y901" s="133"/>
      <c r="Z901" s="133"/>
      <c r="AA901" s="133"/>
      <c r="AB901" s="133"/>
      <c r="AC901" s="133"/>
      <c r="AD901" s="133"/>
      <c r="AE901" s="133"/>
      <c r="AF901" s="133"/>
      <c r="AG901" s="133"/>
      <c r="AH901" s="133"/>
      <c r="AI901" s="133"/>
      <c r="AJ901" s="133"/>
      <c r="AK901" s="133"/>
      <c r="AL901" s="133"/>
      <c r="AM901" s="133"/>
      <c r="AN901" s="133"/>
      <c r="AO901" s="133"/>
      <c r="AP901" s="133"/>
      <c r="AQ901" s="133"/>
      <c r="AR901" s="133"/>
      <c r="AS901" s="133"/>
      <c r="AT901" s="133"/>
      <c r="AU901" s="133"/>
      <c r="AV901" s="133"/>
      <c r="AW901" s="133"/>
      <c r="AX901" s="133"/>
      <c r="AY901" s="133"/>
      <c r="AZ901" s="133"/>
      <c r="BA901" s="133"/>
      <c r="BB901" s="133"/>
      <c r="BC901" s="132"/>
      <c r="BD901" s="132"/>
      <c r="BE901" s="132"/>
      <c r="BF901" s="132"/>
      <c r="BG901" s="132"/>
      <c r="BH901" s="132"/>
      <c r="BI901" s="132"/>
      <c r="BJ901" s="132"/>
      <c r="BK901" s="132"/>
      <c r="BL901" s="132"/>
      <c r="BM901" s="132"/>
      <c r="BN901" s="132"/>
      <c r="BO901" s="132"/>
      <c r="BP901" s="132"/>
      <c r="BQ901" s="132"/>
      <c r="BR901" s="132"/>
      <c r="BS901" s="132"/>
      <c r="BT901" s="132"/>
      <c r="BU901" s="132"/>
      <c r="BV901" s="132"/>
      <c r="BW901" s="132"/>
      <c r="BX901" s="132"/>
      <c r="BY901" s="132"/>
      <c r="BZ901" s="132"/>
      <c r="CA901" s="132"/>
      <c r="CB901" s="132"/>
      <c r="CC901" s="132"/>
      <c r="CD901" s="132"/>
      <c r="CE901" s="132"/>
      <c r="CF901" s="132"/>
    </row>
    <row r="902" spans="1:84" ht="15.75" customHeight="1">
      <c r="A902" s="134"/>
      <c r="B902" s="132"/>
      <c r="C902" s="132"/>
      <c r="D902" s="132"/>
      <c r="E902" s="132"/>
      <c r="F902" s="132"/>
      <c r="G902" s="133"/>
      <c r="H902" s="133"/>
      <c r="I902" s="133"/>
      <c r="J902" s="133"/>
      <c r="K902" s="133"/>
      <c r="L902" s="133"/>
      <c r="M902" s="133"/>
      <c r="N902" s="133"/>
      <c r="O902" s="133"/>
      <c r="P902" s="133"/>
      <c r="Q902" s="133"/>
      <c r="R902" s="133"/>
      <c r="S902" s="133"/>
      <c r="T902" s="133"/>
      <c r="U902" s="133"/>
      <c r="V902" s="133"/>
      <c r="W902" s="133"/>
      <c r="X902" s="133"/>
      <c r="Y902" s="133"/>
      <c r="Z902" s="133"/>
      <c r="AA902" s="133"/>
      <c r="AB902" s="133"/>
      <c r="AC902" s="133"/>
      <c r="AD902" s="133"/>
      <c r="AE902" s="133"/>
      <c r="AF902" s="133"/>
      <c r="AG902" s="133"/>
      <c r="AH902" s="133"/>
      <c r="AI902" s="133"/>
      <c r="AJ902" s="133"/>
      <c r="AK902" s="133"/>
      <c r="AL902" s="133"/>
      <c r="AM902" s="133"/>
      <c r="AN902" s="133"/>
      <c r="AO902" s="133"/>
      <c r="AP902" s="133"/>
      <c r="AQ902" s="133"/>
      <c r="AR902" s="133"/>
      <c r="AS902" s="133"/>
      <c r="AT902" s="133"/>
      <c r="AU902" s="133"/>
      <c r="AV902" s="133"/>
      <c r="AW902" s="133"/>
      <c r="AX902" s="133"/>
      <c r="AY902" s="133"/>
      <c r="AZ902" s="133"/>
      <c r="BA902" s="133"/>
      <c r="BB902" s="133"/>
      <c r="BC902" s="132"/>
      <c r="BD902" s="132"/>
      <c r="BE902" s="132"/>
      <c r="BF902" s="132"/>
      <c r="BG902" s="132"/>
      <c r="BH902" s="132"/>
      <c r="BI902" s="132"/>
      <c r="BJ902" s="132"/>
      <c r="BK902" s="132"/>
      <c r="BL902" s="132"/>
      <c r="BM902" s="132"/>
      <c r="BN902" s="132"/>
      <c r="BO902" s="132"/>
      <c r="BP902" s="132"/>
      <c r="BQ902" s="132"/>
      <c r="BR902" s="132"/>
      <c r="BS902" s="132"/>
      <c r="BT902" s="132"/>
      <c r="BU902" s="132"/>
      <c r="BV902" s="132"/>
      <c r="BW902" s="132"/>
      <c r="BX902" s="132"/>
      <c r="BY902" s="132"/>
      <c r="BZ902" s="132"/>
      <c r="CA902" s="132"/>
      <c r="CB902" s="132"/>
      <c r="CC902" s="132"/>
      <c r="CD902" s="132"/>
      <c r="CE902" s="132"/>
      <c r="CF902" s="132"/>
    </row>
    <row r="903" spans="1:84" ht="15.75" customHeight="1">
      <c r="A903" s="134"/>
      <c r="B903" s="132"/>
      <c r="C903" s="132"/>
      <c r="D903" s="132"/>
      <c r="E903" s="132"/>
      <c r="F903" s="132"/>
      <c r="G903" s="133"/>
      <c r="H903" s="133"/>
      <c r="I903" s="133"/>
      <c r="J903" s="133"/>
      <c r="K903" s="133"/>
      <c r="L903" s="133"/>
      <c r="M903" s="133"/>
      <c r="N903" s="133"/>
      <c r="O903" s="133"/>
      <c r="P903" s="133"/>
      <c r="Q903" s="133"/>
      <c r="R903" s="133"/>
      <c r="S903" s="133"/>
      <c r="T903" s="133"/>
      <c r="U903" s="133"/>
      <c r="V903" s="133"/>
      <c r="W903" s="133"/>
      <c r="X903" s="133"/>
      <c r="Y903" s="133"/>
      <c r="Z903" s="133"/>
      <c r="AA903" s="133"/>
      <c r="AB903" s="133"/>
      <c r="AC903" s="133"/>
      <c r="AD903" s="133"/>
      <c r="AE903" s="133"/>
      <c r="AF903" s="133"/>
      <c r="AG903" s="133"/>
      <c r="AH903" s="133"/>
      <c r="AI903" s="133"/>
      <c r="AJ903" s="133"/>
      <c r="AK903" s="133"/>
      <c r="AL903" s="133"/>
      <c r="AM903" s="133"/>
      <c r="AN903" s="133"/>
      <c r="AO903" s="133"/>
      <c r="AP903" s="133"/>
      <c r="AQ903" s="133"/>
      <c r="AR903" s="133"/>
      <c r="AS903" s="133"/>
      <c r="AT903" s="133"/>
      <c r="AU903" s="133"/>
      <c r="AV903" s="133"/>
      <c r="AW903" s="133"/>
      <c r="AX903" s="133"/>
      <c r="AY903" s="133"/>
      <c r="AZ903" s="133"/>
      <c r="BA903" s="133"/>
      <c r="BB903" s="133"/>
      <c r="BC903" s="132"/>
      <c r="BD903" s="132"/>
      <c r="BE903" s="132"/>
      <c r="BF903" s="132"/>
      <c r="BG903" s="132"/>
      <c r="BH903" s="132"/>
      <c r="BI903" s="132"/>
      <c r="BJ903" s="132"/>
      <c r="BK903" s="132"/>
      <c r="BL903" s="132"/>
      <c r="BM903" s="132"/>
      <c r="BN903" s="132"/>
      <c r="BO903" s="132"/>
      <c r="BP903" s="132"/>
      <c r="BQ903" s="132"/>
      <c r="BR903" s="132"/>
      <c r="BS903" s="132"/>
      <c r="BT903" s="132"/>
      <c r="BU903" s="132"/>
      <c r="BV903" s="132"/>
      <c r="BW903" s="132"/>
      <c r="BX903" s="132"/>
      <c r="BY903" s="132"/>
      <c r="BZ903" s="132"/>
      <c r="CA903" s="132"/>
      <c r="CB903" s="132"/>
      <c r="CC903" s="132"/>
      <c r="CD903" s="132"/>
      <c r="CE903" s="132"/>
      <c r="CF903" s="132"/>
    </row>
    <row r="904" spans="1:84" ht="15.75" customHeight="1">
      <c r="A904" s="134"/>
      <c r="B904" s="132"/>
      <c r="C904" s="132"/>
      <c r="D904" s="132"/>
      <c r="E904" s="132"/>
      <c r="F904" s="132"/>
      <c r="G904" s="133"/>
      <c r="H904" s="133"/>
      <c r="I904" s="133"/>
      <c r="J904" s="133"/>
      <c r="K904" s="133"/>
      <c r="L904" s="133"/>
      <c r="M904" s="133"/>
      <c r="N904" s="133"/>
      <c r="O904" s="133"/>
      <c r="P904" s="133"/>
      <c r="Q904" s="133"/>
      <c r="R904" s="133"/>
      <c r="S904" s="133"/>
      <c r="T904" s="133"/>
      <c r="U904" s="133"/>
      <c r="V904" s="133"/>
      <c r="W904" s="133"/>
      <c r="X904" s="133"/>
      <c r="Y904" s="133"/>
      <c r="Z904" s="133"/>
      <c r="AA904" s="133"/>
      <c r="AB904" s="133"/>
      <c r="AC904" s="133"/>
      <c r="AD904" s="133"/>
      <c r="AE904" s="133"/>
      <c r="AF904" s="133"/>
      <c r="AG904" s="133"/>
      <c r="AH904" s="133"/>
      <c r="AI904" s="133"/>
      <c r="AJ904" s="133"/>
      <c r="AK904" s="133"/>
      <c r="AL904" s="133"/>
      <c r="AM904" s="133"/>
      <c r="AN904" s="133"/>
      <c r="AO904" s="133"/>
      <c r="AP904" s="133"/>
      <c r="AQ904" s="133"/>
      <c r="AR904" s="133"/>
      <c r="AS904" s="133"/>
      <c r="AT904" s="133"/>
      <c r="AU904" s="133"/>
      <c r="AV904" s="133"/>
      <c r="AW904" s="133"/>
      <c r="AX904" s="133"/>
      <c r="AY904" s="133"/>
      <c r="AZ904" s="133"/>
      <c r="BA904" s="133"/>
      <c r="BB904" s="133"/>
      <c r="BC904" s="132"/>
      <c r="BD904" s="132"/>
      <c r="BE904" s="132"/>
      <c r="BF904" s="132"/>
      <c r="BG904" s="132"/>
      <c r="BH904" s="132"/>
      <c r="BI904" s="132"/>
      <c r="BJ904" s="132"/>
      <c r="BK904" s="132"/>
      <c r="BL904" s="132"/>
      <c r="BM904" s="132"/>
      <c r="BN904" s="132"/>
      <c r="BO904" s="132"/>
      <c r="BP904" s="132"/>
      <c r="BQ904" s="132"/>
      <c r="BR904" s="132"/>
      <c r="BS904" s="132"/>
      <c r="BT904" s="132"/>
      <c r="BU904" s="132"/>
      <c r="BV904" s="132"/>
      <c r="BW904" s="132"/>
      <c r="BX904" s="132"/>
      <c r="BY904" s="132"/>
      <c r="BZ904" s="132"/>
      <c r="CA904" s="132"/>
      <c r="CB904" s="132"/>
      <c r="CC904" s="132"/>
      <c r="CD904" s="132"/>
      <c r="CE904" s="132"/>
      <c r="CF904" s="132"/>
    </row>
    <row r="905" spans="1:84" ht="15.75" customHeight="1">
      <c r="A905" s="134"/>
      <c r="B905" s="132"/>
      <c r="C905" s="132"/>
      <c r="D905" s="132"/>
      <c r="E905" s="132"/>
      <c r="F905" s="132"/>
      <c r="G905" s="133"/>
      <c r="H905" s="133"/>
      <c r="I905" s="133"/>
      <c r="J905" s="133"/>
      <c r="K905" s="133"/>
      <c r="L905" s="133"/>
      <c r="M905" s="133"/>
      <c r="N905" s="133"/>
      <c r="O905" s="133"/>
      <c r="P905" s="133"/>
      <c r="Q905" s="133"/>
      <c r="R905" s="133"/>
      <c r="S905" s="133"/>
      <c r="T905" s="133"/>
      <c r="U905" s="133"/>
      <c r="V905" s="133"/>
      <c r="W905" s="133"/>
      <c r="X905" s="133"/>
      <c r="Y905" s="133"/>
      <c r="Z905" s="133"/>
      <c r="AA905" s="133"/>
      <c r="AB905" s="133"/>
      <c r="AC905" s="133"/>
      <c r="AD905" s="133"/>
      <c r="AE905" s="133"/>
      <c r="AF905" s="133"/>
      <c r="AG905" s="133"/>
      <c r="AH905" s="133"/>
      <c r="AI905" s="133"/>
      <c r="AJ905" s="133"/>
      <c r="AK905" s="133"/>
      <c r="AL905" s="133"/>
      <c r="AM905" s="133"/>
      <c r="AN905" s="133"/>
      <c r="AO905" s="133"/>
      <c r="AP905" s="133"/>
      <c r="AQ905" s="133"/>
      <c r="AR905" s="133"/>
      <c r="AS905" s="133"/>
      <c r="AT905" s="133"/>
      <c r="AU905" s="133"/>
      <c r="AV905" s="133"/>
      <c r="AW905" s="133"/>
      <c r="AX905" s="133"/>
      <c r="AY905" s="133"/>
      <c r="AZ905" s="133"/>
      <c r="BA905" s="133"/>
      <c r="BB905" s="133"/>
      <c r="BC905" s="132"/>
      <c r="BD905" s="132"/>
      <c r="BE905" s="132"/>
      <c r="BF905" s="132"/>
      <c r="BG905" s="132"/>
      <c r="BH905" s="132"/>
      <c r="BI905" s="132"/>
      <c r="BJ905" s="132"/>
      <c r="BK905" s="132"/>
      <c r="BL905" s="132"/>
      <c r="BM905" s="132"/>
      <c r="BN905" s="132"/>
      <c r="BO905" s="132"/>
      <c r="BP905" s="132"/>
      <c r="BQ905" s="132"/>
      <c r="BR905" s="132"/>
      <c r="BS905" s="132"/>
      <c r="BT905" s="132"/>
      <c r="BU905" s="132"/>
      <c r="BV905" s="132"/>
      <c r="BW905" s="132"/>
      <c r="BX905" s="132"/>
      <c r="BY905" s="132"/>
      <c r="BZ905" s="132"/>
      <c r="CA905" s="132"/>
      <c r="CB905" s="132"/>
      <c r="CC905" s="132"/>
      <c r="CD905" s="132"/>
      <c r="CE905" s="132"/>
      <c r="CF905" s="132"/>
    </row>
    <row r="906" spans="1:84" ht="15.75" customHeight="1">
      <c r="A906" s="134"/>
      <c r="B906" s="132"/>
      <c r="C906" s="132"/>
      <c r="D906" s="132"/>
      <c r="E906" s="132"/>
      <c r="F906" s="132"/>
      <c r="G906" s="133"/>
      <c r="H906" s="133"/>
      <c r="I906" s="133"/>
      <c r="J906" s="133"/>
      <c r="K906" s="133"/>
      <c r="L906" s="133"/>
      <c r="M906" s="133"/>
      <c r="N906" s="133"/>
      <c r="O906" s="133"/>
      <c r="P906" s="133"/>
      <c r="Q906" s="133"/>
      <c r="R906" s="133"/>
      <c r="S906" s="133"/>
      <c r="T906" s="133"/>
      <c r="U906" s="133"/>
      <c r="V906" s="133"/>
      <c r="W906" s="133"/>
      <c r="X906" s="133"/>
      <c r="Y906" s="133"/>
      <c r="Z906" s="133"/>
      <c r="AA906" s="133"/>
      <c r="AB906" s="133"/>
      <c r="AC906" s="133"/>
      <c r="AD906" s="133"/>
      <c r="AE906" s="133"/>
      <c r="AF906" s="133"/>
      <c r="AG906" s="133"/>
      <c r="AH906" s="133"/>
      <c r="AI906" s="133"/>
      <c r="AJ906" s="133"/>
      <c r="AK906" s="133"/>
      <c r="AL906" s="133"/>
      <c r="AM906" s="133"/>
      <c r="AN906" s="133"/>
      <c r="AO906" s="133"/>
      <c r="AP906" s="133"/>
      <c r="AQ906" s="133"/>
      <c r="AR906" s="133"/>
      <c r="AS906" s="133"/>
      <c r="AT906" s="133"/>
      <c r="AU906" s="133"/>
      <c r="AV906" s="133"/>
      <c r="AW906" s="133"/>
      <c r="AX906" s="133"/>
      <c r="AY906" s="133"/>
      <c r="AZ906" s="133"/>
      <c r="BA906" s="133"/>
      <c r="BB906" s="133"/>
      <c r="BC906" s="132"/>
      <c r="BD906" s="132"/>
      <c r="BE906" s="132"/>
      <c r="BF906" s="132"/>
      <c r="BG906" s="132"/>
      <c r="BH906" s="132"/>
      <c r="BI906" s="132"/>
      <c r="BJ906" s="132"/>
      <c r="BK906" s="132"/>
      <c r="BL906" s="132"/>
      <c r="BM906" s="132"/>
      <c r="BN906" s="132"/>
      <c r="BO906" s="132"/>
      <c r="BP906" s="132"/>
      <c r="BQ906" s="132"/>
      <c r="BR906" s="132"/>
      <c r="BS906" s="132"/>
      <c r="BT906" s="132"/>
      <c r="BU906" s="132"/>
      <c r="BV906" s="132"/>
      <c r="BW906" s="132"/>
      <c r="BX906" s="132"/>
      <c r="BY906" s="132"/>
      <c r="BZ906" s="132"/>
      <c r="CA906" s="132"/>
      <c r="CB906" s="132"/>
      <c r="CC906" s="132"/>
      <c r="CD906" s="132"/>
      <c r="CE906" s="132"/>
      <c r="CF906" s="132"/>
    </row>
    <row r="907" spans="1:84" ht="15.75" customHeight="1">
      <c r="A907" s="134"/>
      <c r="B907" s="132"/>
      <c r="C907" s="132"/>
      <c r="D907" s="132"/>
      <c r="E907" s="132"/>
      <c r="F907" s="132"/>
      <c r="G907" s="133"/>
      <c r="H907" s="133"/>
      <c r="I907" s="133"/>
      <c r="J907" s="133"/>
      <c r="K907" s="133"/>
      <c r="L907" s="133"/>
      <c r="M907" s="133"/>
      <c r="N907" s="133"/>
      <c r="O907" s="133"/>
      <c r="P907" s="133"/>
      <c r="Q907" s="133"/>
      <c r="R907" s="133"/>
      <c r="S907" s="133"/>
      <c r="T907" s="133"/>
      <c r="U907" s="133"/>
      <c r="V907" s="133"/>
      <c r="W907" s="133"/>
      <c r="X907" s="133"/>
      <c r="Y907" s="133"/>
      <c r="Z907" s="133"/>
      <c r="AA907" s="133"/>
      <c r="AB907" s="133"/>
      <c r="AC907" s="133"/>
      <c r="AD907" s="133"/>
      <c r="AE907" s="133"/>
      <c r="AF907" s="133"/>
      <c r="AG907" s="133"/>
      <c r="AH907" s="133"/>
      <c r="AI907" s="133"/>
      <c r="AJ907" s="133"/>
      <c r="AK907" s="133"/>
      <c r="AL907" s="133"/>
      <c r="AM907" s="133"/>
      <c r="AN907" s="133"/>
      <c r="AO907" s="133"/>
      <c r="AP907" s="133"/>
      <c r="AQ907" s="133"/>
      <c r="AR907" s="133"/>
      <c r="AS907" s="133"/>
      <c r="AT907" s="133"/>
      <c r="AU907" s="133"/>
      <c r="AV907" s="133"/>
      <c r="AW907" s="133"/>
      <c r="AX907" s="133"/>
      <c r="AY907" s="133"/>
      <c r="AZ907" s="133"/>
      <c r="BA907" s="133"/>
      <c r="BB907" s="133"/>
      <c r="BC907" s="132"/>
      <c r="BD907" s="132"/>
      <c r="BE907" s="132"/>
      <c r="BF907" s="132"/>
      <c r="BG907" s="132"/>
      <c r="BH907" s="132"/>
      <c r="BI907" s="132"/>
      <c r="BJ907" s="132"/>
      <c r="BK907" s="132"/>
      <c r="BL907" s="132"/>
      <c r="BM907" s="132"/>
      <c r="BN907" s="132"/>
      <c r="BO907" s="132"/>
      <c r="BP907" s="132"/>
      <c r="BQ907" s="132"/>
      <c r="BR907" s="132"/>
      <c r="BS907" s="132"/>
      <c r="BT907" s="132"/>
      <c r="BU907" s="132"/>
      <c r="BV907" s="132"/>
      <c r="BW907" s="132"/>
      <c r="BX907" s="132"/>
      <c r="BY907" s="132"/>
      <c r="BZ907" s="132"/>
      <c r="CA907" s="132"/>
      <c r="CB907" s="132"/>
      <c r="CC907" s="132"/>
      <c r="CD907" s="132"/>
      <c r="CE907" s="132"/>
      <c r="CF907" s="132"/>
    </row>
    <row r="908" spans="1:84" ht="15.75" customHeight="1">
      <c r="A908" s="134"/>
      <c r="B908" s="132"/>
      <c r="C908" s="132"/>
      <c r="D908" s="132"/>
      <c r="E908" s="132"/>
      <c r="F908" s="132"/>
      <c r="G908" s="133"/>
      <c r="H908" s="133"/>
      <c r="I908" s="133"/>
      <c r="J908" s="133"/>
      <c r="K908" s="133"/>
      <c r="L908" s="133"/>
      <c r="M908" s="133"/>
      <c r="N908" s="133"/>
      <c r="O908" s="133"/>
      <c r="P908" s="133"/>
      <c r="Q908" s="133"/>
      <c r="R908" s="133"/>
      <c r="S908" s="133"/>
      <c r="T908" s="133"/>
      <c r="U908" s="133"/>
      <c r="V908" s="133"/>
      <c r="W908" s="133"/>
      <c r="X908" s="133"/>
      <c r="Y908" s="133"/>
      <c r="Z908" s="133"/>
      <c r="AA908" s="133"/>
      <c r="AB908" s="133"/>
      <c r="AC908" s="133"/>
      <c r="AD908" s="133"/>
      <c r="AE908" s="133"/>
      <c r="AF908" s="133"/>
      <c r="AG908" s="133"/>
      <c r="AH908" s="133"/>
      <c r="AI908" s="133"/>
      <c r="AJ908" s="133"/>
      <c r="AK908" s="133"/>
      <c r="AL908" s="133"/>
      <c r="AM908" s="133"/>
      <c r="AN908" s="133"/>
      <c r="AO908" s="133"/>
      <c r="AP908" s="133"/>
      <c r="AQ908" s="133"/>
      <c r="AR908" s="133"/>
      <c r="AS908" s="133"/>
      <c r="AT908" s="133"/>
      <c r="AU908" s="133"/>
      <c r="AV908" s="133"/>
      <c r="AW908" s="133"/>
      <c r="AX908" s="133"/>
      <c r="AY908" s="133"/>
      <c r="AZ908" s="133"/>
      <c r="BA908" s="133"/>
      <c r="BB908" s="133"/>
      <c r="BC908" s="132"/>
      <c r="BD908" s="132"/>
      <c r="BE908" s="132"/>
      <c r="BF908" s="132"/>
      <c r="BG908" s="132"/>
      <c r="BH908" s="132"/>
      <c r="BI908" s="132"/>
      <c r="BJ908" s="132"/>
      <c r="BK908" s="132"/>
      <c r="BL908" s="132"/>
      <c r="BM908" s="132"/>
      <c r="BN908" s="132"/>
      <c r="BO908" s="132"/>
      <c r="BP908" s="132"/>
      <c r="BQ908" s="132"/>
      <c r="BR908" s="132"/>
      <c r="BS908" s="132"/>
      <c r="BT908" s="132"/>
      <c r="BU908" s="132"/>
      <c r="BV908" s="132"/>
      <c r="BW908" s="132"/>
      <c r="BX908" s="132"/>
      <c r="BY908" s="132"/>
      <c r="BZ908" s="132"/>
      <c r="CA908" s="132"/>
      <c r="CB908" s="132"/>
      <c r="CC908" s="132"/>
      <c r="CD908" s="132"/>
      <c r="CE908" s="132"/>
      <c r="CF908" s="132"/>
    </row>
    <row r="909" spans="1:84" ht="15.75" customHeight="1">
      <c r="A909" s="134"/>
      <c r="B909" s="132"/>
      <c r="C909" s="132"/>
      <c r="D909" s="132"/>
      <c r="E909" s="132"/>
      <c r="F909" s="132"/>
      <c r="G909" s="133"/>
      <c r="H909" s="133"/>
      <c r="I909" s="133"/>
      <c r="J909" s="133"/>
      <c r="K909" s="133"/>
      <c r="L909" s="133"/>
      <c r="M909" s="133"/>
      <c r="N909" s="133"/>
      <c r="O909" s="133"/>
      <c r="P909" s="133"/>
      <c r="Q909" s="133"/>
      <c r="R909" s="133"/>
      <c r="S909" s="133"/>
      <c r="T909" s="133"/>
      <c r="U909" s="133"/>
      <c r="V909" s="133"/>
      <c r="W909" s="133"/>
      <c r="X909" s="133"/>
      <c r="Y909" s="133"/>
      <c r="Z909" s="133"/>
      <c r="AA909" s="133"/>
      <c r="AB909" s="133"/>
      <c r="AC909" s="133"/>
      <c r="AD909" s="133"/>
      <c r="AE909" s="133"/>
      <c r="AF909" s="133"/>
      <c r="AG909" s="133"/>
      <c r="AH909" s="133"/>
      <c r="AI909" s="133"/>
      <c r="AJ909" s="133"/>
      <c r="AK909" s="133"/>
      <c r="AL909" s="133"/>
      <c r="AM909" s="133"/>
      <c r="AN909" s="133"/>
      <c r="AO909" s="133"/>
      <c r="AP909" s="133"/>
      <c r="AQ909" s="133"/>
      <c r="AR909" s="133"/>
      <c r="AS909" s="133"/>
      <c r="AT909" s="133"/>
      <c r="AU909" s="133"/>
      <c r="AV909" s="133"/>
      <c r="AW909" s="133"/>
      <c r="AX909" s="133"/>
      <c r="AY909" s="133"/>
      <c r="AZ909" s="133"/>
      <c r="BA909" s="133"/>
      <c r="BB909" s="133"/>
      <c r="BC909" s="132"/>
      <c r="BD909" s="132"/>
      <c r="BE909" s="132"/>
      <c r="BF909" s="132"/>
      <c r="BG909" s="132"/>
      <c r="BH909" s="132"/>
      <c r="BI909" s="132"/>
      <c r="BJ909" s="132"/>
      <c r="BK909" s="132"/>
      <c r="BL909" s="132"/>
      <c r="BM909" s="132"/>
      <c r="BN909" s="132"/>
      <c r="BO909" s="132"/>
      <c r="BP909" s="132"/>
      <c r="BQ909" s="132"/>
      <c r="BR909" s="132"/>
      <c r="BS909" s="132"/>
      <c r="BT909" s="132"/>
      <c r="BU909" s="132"/>
      <c r="BV909" s="132"/>
      <c r="BW909" s="132"/>
      <c r="BX909" s="132"/>
      <c r="BY909" s="132"/>
      <c r="BZ909" s="132"/>
      <c r="CA909" s="132"/>
      <c r="CB909" s="132"/>
      <c r="CC909" s="132"/>
      <c r="CD909" s="132"/>
      <c r="CE909" s="132"/>
      <c r="CF909" s="132"/>
    </row>
    <row r="910" spans="1:84" ht="15.75" customHeight="1">
      <c r="A910" s="134"/>
      <c r="B910" s="132"/>
      <c r="C910" s="132"/>
      <c r="D910" s="132"/>
      <c r="E910" s="132"/>
      <c r="F910" s="132"/>
      <c r="G910" s="133"/>
      <c r="H910" s="133"/>
      <c r="I910" s="133"/>
      <c r="J910" s="133"/>
      <c r="K910" s="133"/>
      <c r="L910" s="133"/>
      <c r="M910" s="133"/>
      <c r="N910" s="133"/>
      <c r="O910" s="133"/>
      <c r="P910" s="133"/>
      <c r="Q910" s="133"/>
      <c r="R910" s="133"/>
      <c r="S910" s="133"/>
      <c r="T910" s="133"/>
      <c r="U910" s="133"/>
      <c r="V910" s="133"/>
      <c r="W910" s="133"/>
      <c r="X910" s="133"/>
      <c r="Y910" s="133"/>
      <c r="Z910" s="133"/>
      <c r="AA910" s="133"/>
      <c r="AB910" s="133"/>
      <c r="AC910" s="133"/>
      <c r="AD910" s="133"/>
      <c r="AE910" s="133"/>
      <c r="AF910" s="133"/>
      <c r="AG910" s="133"/>
      <c r="AH910" s="133"/>
      <c r="AI910" s="133"/>
      <c r="AJ910" s="133"/>
      <c r="AK910" s="133"/>
      <c r="AL910" s="133"/>
      <c r="AM910" s="133"/>
      <c r="AN910" s="133"/>
      <c r="AO910" s="133"/>
      <c r="AP910" s="133"/>
      <c r="AQ910" s="133"/>
      <c r="AR910" s="133"/>
      <c r="AS910" s="133"/>
      <c r="AT910" s="133"/>
      <c r="AU910" s="133"/>
      <c r="AV910" s="133"/>
      <c r="AW910" s="133"/>
      <c r="AX910" s="133"/>
      <c r="AY910" s="133"/>
      <c r="AZ910" s="133"/>
      <c r="BA910" s="133"/>
      <c r="BB910" s="133"/>
      <c r="BC910" s="132"/>
      <c r="BD910" s="132"/>
      <c r="BE910" s="132"/>
      <c r="BF910" s="132"/>
      <c r="BG910" s="132"/>
      <c r="BH910" s="132"/>
      <c r="BI910" s="132"/>
      <c r="BJ910" s="132"/>
      <c r="BK910" s="132"/>
      <c r="BL910" s="132"/>
      <c r="BM910" s="132"/>
      <c r="BN910" s="132"/>
      <c r="BO910" s="132"/>
      <c r="BP910" s="132"/>
      <c r="BQ910" s="132"/>
      <c r="BR910" s="132"/>
      <c r="BS910" s="132"/>
      <c r="BT910" s="132"/>
      <c r="BU910" s="132"/>
      <c r="BV910" s="132"/>
      <c r="BW910" s="132"/>
      <c r="BX910" s="132"/>
      <c r="BY910" s="132"/>
      <c r="BZ910" s="132"/>
      <c r="CA910" s="132"/>
      <c r="CB910" s="132"/>
      <c r="CC910" s="132"/>
      <c r="CD910" s="132"/>
      <c r="CE910" s="132"/>
      <c r="CF910" s="132"/>
    </row>
    <row r="911" spans="1:84" ht="15.75" customHeight="1">
      <c r="A911" s="134"/>
      <c r="B911" s="132"/>
      <c r="C911" s="132"/>
      <c r="D911" s="132"/>
      <c r="E911" s="132"/>
      <c r="F911" s="132"/>
      <c r="G911" s="133"/>
      <c r="H911" s="133"/>
      <c r="I911" s="133"/>
      <c r="J911" s="133"/>
      <c r="K911" s="133"/>
      <c r="L911" s="133"/>
      <c r="M911" s="133"/>
      <c r="N911" s="133"/>
      <c r="O911" s="133"/>
      <c r="P911" s="133"/>
      <c r="Q911" s="133"/>
      <c r="R911" s="133"/>
      <c r="S911" s="133"/>
      <c r="T911" s="133"/>
      <c r="U911" s="133"/>
      <c r="V911" s="133"/>
      <c r="W911" s="133"/>
      <c r="X911" s="133"/>
      <c r="Y911" s="133"/>
      <c r="Z911" s="133"/>
      <c r="AA911" s="133"/>
      <c r="AB911" s="133"/>
      <c r="AC911" s="133"/>
      <c r="AD911" s="133"/>
      <c r="AE911" s="133"/>
      <c r="AF911" s="133"/>
      <c r="AG911" s="133"/>
      <c r="AH911" s="133"/>
      <c r="AI911" s="133"/>
      <c r="AJ911" s="133"/>
      <c r="AK911" s="133"/>
      <c r="AL911" s="133"/>
      <c r="AM911" s="133"/>
      <c r="AN911" s="133"/>
      <c r="AO911" s="133"/>
      <c r="AP911" s="133"/>
      <c r="AQ911" s="133"/>
      <c r="AR911" s="133"/>
      <c r="AS911" s="133"/>
      <c r="AT911" s="133"/>
      <c r="AU911" s="133"/>
      <c r="AV911" s="133"/>
      <c r="AW911" s="133"/>
      <c r="AX911" s="133"/>
      <c r="AY911" s="133"/>
      <c r="AZ911" s="133"/>
      <c r="BA911" s="133"/>
      <c r="BB911" s="133"/>
      <c r="BC911" s="132"/>
      <c r="BD911" s="132"/>
      <c r="BE911" s="132"/>
      <c r="BF911" s="132"/>
      <c r="BG911" s="132"/>
      <c r="BH911" s="132"/>
      <c r="BI911" s="132"/>
      <c r="BJ911" s="132"/>
      <c r="BK911" s="132"/>
      <c r="BL911" s="132"/>
      <c r="BM911" s="132"/>
      <c r="BN911" s="132"/>
      <c r="BO911" s="132"/>
      <c r="BP911" s="132"/>
      <c r="BQ911" s="132"/>
      <c r="BR911" s="132"/>
      <c r="BS911" s="132"/>
      <c r="BT911" s="132"/>
      <c r="BU911" s="132"/>
      <c r="BV911" s="132"/>
      <c r="BW911" s="132"/>
      <c r="BX911" s="132"/>
      <c r="BY911" s="132"/>
      <c r="BZ911" s="132"/>
      <c r="CA911" s="132"/>
      <c r="CB911" s="132"/>
      <c r="CC911" s="132"/>
      <c r="CD911" s="132"/>
      <c r="CE911" s="132"/>
      <c r="CF911" s="132"/>
    </row>
    <row r="912" spans="1:84" ht="15.75" customHeight="1">
      <c r="A912" s="134"/>
      <c r="B912" s="132"/>
      <c r="C912" s="132"/>
      <c r="D912" s="132"/>
      <c r="E912" s="132"/>
      <c r="F912" s="132"/>
      <c r="G912" s="133"/>
      <c r="H912" s="133"/>
      <c r="I912" s="133"/>
      <c r="J912" s="133"/>
      <c r="K912" s="133"/>
      <c r="L912" s="133"/>
      <c r="M912" s="133"/>
      <c r="N912" s="133"/>
      <c r="O912" s="133"/>
      <c r="P912" s="133"/>
      <c r="Q912" s="133"/>
      <c r="R912" s="133"/>
      <c r="S912" s="133"/>
      <c r="T912" s="133"/>
      <c r="U912" s="133"/>
      <c r="V912" s="133"/>
      <c r="W912" s="133"/>
      <c r="X912" s="133"/>
      <c r="Y912" s="133"/>
      <c r="Z912" s="133"/>
      <c r="AA912" s="133"/>
      <c r="AB912" s="133"/>
      <c r="AC912" s="133"/>
      <c r="AD912" s="133"/>
      <c r="AE912" s="133"/>
      <c r="AF912" s="133"/>
      <c r="AG912" s="133"/>
      <c r="AH912" s="133"/>
      <c r="AI912" s="133"/>
      <c r="AJ912" s="133"/>
      <c r="AK912" s="133"/>
      <c r="AL912" s="133"/>
      <c r="AM912" s="133"/>
      <c r="AN912" s="133"/>
      <c r="AO912" s="133"/>
      <c r="AP912" s="133"/>
      <c r="AQ912" s="133"/>
      <c r="AR912" s="133"/>
      <c r="AS912" s="133"/>
      <c r="AT912" s="133"/>
      <c r="AU912" s="133"/>
      <c r="AV912" s="133"/>
      <c r="AW912" s="133"/>
      <c r="AX912" s="133"/>
      <c r="AY912" s="133"/>
      <c r="AZ912" s="133"/>
      <c r="BA912" s="133"/>
      <c r="BB912" s="133"/>
      <c r="BC912" s="132"/>
      <c r="BD912" s="132"/>
      <c r="BE912" s="132"/>
      <c r="BF912" s="132"/>
      <c r="BG912" s="132"/>
      <c r="BH912" s="132"/>
      <c r="BI912" s="132"/>
      <c r="BJ912" s="132"/>
      <c r="BK912" s="132"/>
      <c r="BL912" s="132"/>
      <c r="BM912" s="132"/>
      <c r="BN912" s="132"/>
      <c r="BO912" s="132"/>
      <c r="BP912" s="132"/>
      <c r="BQ912" s="132"/>
      <c r="BR912" s="132"/>
      <c r="BS912" s="132"/>
      <c r="BT912" s="132"/>
      <c r="BU912" s="132"/>
      <c r="BV912" s="132"/>
      <c r="BW912" s="132"/>
      <c r="BX912" s="132"/>
      <c r="BY912" s="132"/>
      <c r="BZ912" s="132"/>
      <c r="CA912" s="132"/>
      <c r="CB912" s="132"/>
      <c r="CC912" s="132"/>
      <c r="CD912" s="132"/>
      <c r="CE912" s="132"/>
      <c r="CF912" s="132"/>
    </row>
    <row r="913" spans="1:84" ht="15.75" customHeight="1">
      <c r="A913" s="134"/>
      <c r="B913" s="132"/>
      <c r="C913" s="132"/>
      <c r="D913" s="132"/>
      <c r="E913" s="132"/>
      <c r="F913" s="132"/>
      <c r="G913" s="133"/>
      <c r="H913" s="133"/>
      <c r="I913" s="133"/>
      <c r="J913" s="133"/>
      <c r="K913" s="133"/>
      <c r="L913" s="133"/>
      <c r="M913" s="133"/>
      <c r="N913" s="133"/>
      <c r="O913" s="133"/>
      <c r="P913" s="133"/>
      <c r="Q913" s="133"/>
      <c r="R913" s="133"/>
      <c r="S913" s="133"/>
      <c r="T913" s="133"/>
      <c r="U913" s="133"/>
      <c r="V913" s="133"/>
      <c r="W913" s="133"/>
      <c r="X913" s="133"/>
      <c r="Y913" s="133"/>
      <c r="Z913" s="133"/>
      <c r="AA913" s="133"/>
      <c r="AB913" s="133"/>
      <c r="AC913" s="133"/>
      <c r="AD913" s="133"/>
      <c r="AE913" s="133"/>
      <c r="AF913" s="133"/>
      <c r="AG913" s="133"/>
      <c r="AH913" s="133"/>
      <c r="AI913" s="133"/>
      <c r="AJ913" s="133"/>
      <c r="AK913" s="133"/>
      <c r="AL913" s="133"/>
      <c r="AM913" s="133"/>
      <c r="AN913" s="133"/>
      <c r="AO913" s="133"/>
      <c r="AP913" s="133"/>
      <c r="AQ913" s="133"/>
      <c r="AR913" s="133"/>
      <c r="AS913" s="133"/>
      <c r="AT913" s="133"/>
      <c r="AU913" s="133"/>
      <c r="AV913" s="133"/>
      <c r="AW913" s="133"/>
      <c r="AX913" s="133"/>
      <c r="AY913" s="133"/>
      <c r="AZ913" s="133"/>
      <c r="BA913" s="133"/>
      <c r="BB913" s="133"/>
      <c r="BC913" s="132"/>
      <c r="BD913" s="132"/>
      <c r="BE913" s="132"/>
      <c r="BF913" s="132"/>
      <c r="BG913" s="132"/>
      <c r="BH913" s="132"/>
      <c r="BI913" s="132"/>
      <c r="BJ913" s="132"/>
      <c r="BK913" s="132"/>
      <c r="BL913" s="132"/>
      <c r="BM913" s="132"/>
      <c r="BN913" s="132"/>
      <c r="BO913" s="132"/>
      <c r="BP913" s="132"/>
      <c r="BQ913" s="132"/>
      <c r="BR913" s="132"/>
      <c r="BS913" s="132"/>
      <c r="BT913" s="132"/>
      <c r="BU913" s="132"/>
      <c r="BV913" s="132"/>
      <c r="BW913" s="132"/>
      <c r="BX913" s="132"/>
      <c r="BY913" s="132"/>
      <c r="BZ913" s="132"/>
      <c r="CA913" s="132"/>
      <c r="CB913" s="132"/>
      <c r="CC913" s="132"/>
      <c r="CD913" s="132"/>
      <c r="CE913" s="132"/>
      <c r="CF913" s="132"/>
    </row>
    <row r="914" spans="1:84" ht="15.75" customHeight="1">
      <c r="A914" s="134"/>
      <c r="B914" s="132"/>
      <c r="C914" s="132"/>
      <c r="D914" s="132"/>
      <c r="E914" s="132"/>
      <c r="F914" s="132"/>
      <c r="G914" s="133"/>
      <c r="H914" s="133"/>
      <c r="I914" s="133"/>
      <c r="J914" s="133"/>
      <c r="K914" s="133"/>
      <c r="L914" s="133"/>
      <c r="M914" s="133"/>
      <c r="N914" s="133"/>
      <c r="O914" s="133"/>
      <c r="P914" s="133"/>
      <c r="Q914" s="133"/>
      <c r="R914" s="133"/>
      <c r="S914" s="133"/>
      <c r="T914" s="133"/>
      <c r="U914" s="133"/>
      <c r="V914" s="133"/>
      <c r="W914" s="133"/>
      <c r="X914" s="133"/>
      <c r="Y914" s="133"/>
      <c r="Z914" s="133"/>
      <c r="AA914" s="133"/>
      <c r="AB914" s="133"/>
      <c r="AC914" s="133"/>
      <c r="AD914" s="133"/>
      <c r="AE914" s="133"/>
      <c r="AF914" s="133"/>
      <c r="AG914" s="133"/>
      <c r="AH914" s="133"/>
      <c r="AI914" s="133"/>
      <c r="AJ914" s="133"/>
      <c r="AK914" s="133"/>
      <c r="AL914" s="133"/>
      <c r="AM914" s="133"/>
      <c r="AN914" s="133"/>
      <c r="AO914" s="133"/>
      <c r="AP914" s="133"/>
      <c r="AQ914" s="133"/>
      <c r="AR914" s="133"/>
      <c r="AS914" s="133"/>
      <c r="AT914" s="133"/>
      <c r="AU914" s="133"/>
      <c r="AV914" s="133"/>
      <c r="AW914" s="133"/>
      <c r="AX914" s="133"/>
      <c r="AY914" s="133"/>
      <c r="AZ914" s="133"/>
      <c r="BA914" s="133"/>
      <c r="BB914" s="133"/>
      <c r="BC914" s="132"/>
      <c r="BD914" s="132"/>
      <c r="BE914" s="132"/>
      <c r="BF914" s="132"/>
      <c r="BG914" s="132"/>
      <c r="BH914" s="132"/>
      <c r="BI914" s="132"/>
      <c r="BJ914" s="132"/>
      <c r="BK914" s="132"/>
      <c r="BL914" s="132"/>
      <c r="BM914" s="132"/>
      <c r="BN914" s="132"/>
      <c r="BO914" s="132"/>
      <c r="BP914" s="132"/>
      <c r="BQ914" s="132"/>
      <c r="BR914" s="132"/>
      <c r="BS914" s="132"/>
      <c r="BT914" s="132"/>
      <c r="BU914" s="132"/>
      <c r="BV914" s="132"/>
      <c r="BW914" s="132"/>
      <c r="BX914" s="132"/>
      <c r="BY914" s="132"/>
      <c r="BZ914" s="132"/>
      <c r="CA914" s="132"/>
      <c r="CB914" s="132"/>
      <c r="CC914" s="132"/>
      <c r="CD914" s="132"/>
      <c r="CE914" s="132"/>
      <c r="CF914" s="132"/>
    </row>
    <row r="915" spans="1:84" ht="15.75" customHeight="1">
      <c r="A915" s="134"/>
      <c r="B915" s="132"/>
      <c r="C915" s="132"/>
      <c r="D915" s="132"/>
      <c r="E915" s="132"/>
      <c r="F915" s="132"/>
      <c r="G915" s="133"/>
      <c r="H915" s="133"/>
      <c r="I915" s="133"/>
      <c r="J915" s="133"/>
      <c r="K915" s="133"/>
      <c r="L915" s="133"/>
      <c r="M915" s="133"/>
      <c r="N915" s="133"/>
      <c r="O915" s="133"/>
      <c r="P915" s="133"/>
      <c r="Q915" s="133"/>
      <c r="R915" s="133"/>
      <c r="S915" s="133"/>
      <c r="T915" s="133"/>
      <c r="U915" s="133"/>
      <c r="V915" s="133"/>
      <c r="W915" s="133"/>
      <c r="X915" s="133"/>
      <c r="Y915" s="133"/>
      <c r="Z915" s="133"/>
      <c r="AA915" s="133"/>
      <c r="AB915" s="133"/>
      <c r="AC915" s="133"/>
      <c r="AD915" s="133"/>
      <c r="AE915" s="133"/>
      <c r="AF915" s="133"/>
      <c r="AG915" s="133"/>
      <c r="AH915" s="133"/>
      <c r="AI915" s="133"/>
      <c r="AJ915" s="133"/>
      <c r="AK915" s="133"/>
      <c r="AL915" s="133"/>
      <c r="AM915" s="133"/>
      <c r="AN915" s="133"/>
      <c r="AO915" s="133"/>
      <c r="AP915" s="133"/>
      <c r="AQ915" s="133"/>
      <c r="AR915" s="133"/>
      <c r="AS915" s="133"/>
      <c r="AT915" s="133"/>
      <c r="AU915" s="133"/>
      <c r="AV915" s="133"/>
      <c r="AW915" s="133"/>
      <c r="AX915" s="133"/>
      <c r="AY915" s="133"/>
      <c r="AZ915" s="133"/>
      <c r="BA915" s="133"/>
      <c r="BB915" s="133"/>
      <c r="BC915" s="132"/>
      <c r="BD915" s="132"/>
      <c r="BE915" s="132"/>
      <c r="BF915" s="132"/>
      <c r="BG915" s="132"/>
      <c r="BH915" s="132"/>
      <c r="BI915" s="132"/>
      <c r="BJ915" s="132"/>
      <c r="BK915" s="132"/>
      <c r="BL915" s="132"/>
      <c r="BM915" s="132"/>
      <c r="BN915" s="132"/>
      <c r="BO915" s="132"/>
      <c r="BP915" s="132"/>
      <c r="BQ915" s="132"/>
      <c r="BR915" s="132"/>
      <c r="BS915" s="132"/>
      <c r="BT915" s="132"/>
      <c r="BU915" s="132"/>
      <c r="BV915" s="132"/>
      <c r="BW915" s="132"/>
      <c r="BX915" s="132"/>
      <c r="BY915" s="132"/>
      <c r="BZ915" s="132"/>
      <c r="CA915" s="132"/>
      <c r="CB915" s="132"/>
      <c r="CC915" s="132"/>
      <c r="CD915" s="132"/>
      <c r="CE915" s="132"/>
      <c r="CF915" s="132"/>
    </row>
    <row r="916" spans="1:84" ht="15.75" customHeight="1">
      <c r="A916" s="134"/>
      <c r="B916" s="132"/>
      <c r="C916" s="132"/>
      <c r="D916" s="132"/>
      <c r="E916" s="132"/>
      <c r="F916" s="132"/>
      <c r="G916" s="133"/>
      <c r="H916" s="133"/>
      <c r="I916" s="133"/>
      <c r="J916" s="133"/>
      <c r="K916" s="133"/>
      <c r="L916" s="133"/>
      <c r="M916" s="133"/>
      <c r="N916" s="133"/>
      <c r="O916" s="133"/>
      <c r="P916" s="133"/>
      <c r="Q916" s="133"/>
      <c r="R916" s="133"/>
      <c r="S916" s="133"/>
      <c r="T916" s="133"/>
      <c r="U916" s="133"/>
      <c r="V916" s="133"/>
      <c r="W916" s="133"/>
      <c r="X916" s="133"/>
      <c r="Y916" s="133"/>
      <c r="Z916" s="133"/>
      <c r="AA916" s="133"/>
      <c r="AB916" s="133"/>
      <c r="AC916" s="133"/>
      <c r="AD916" s="133"/>
      <c r="AE916" s="133"/>
      <c r="AF916" s="133"/>
      <c r="AG916" s="133"/>
      <c r="AH916" s="133"/>
      <c r="AI916" s="133"/>
      <c r="AJ916" s="133"/>
      <c r="AK916" s="133"/>
      <c r="AL916" s="133"/>
      <c r="AM916" s="133"/>
      <c r="AN916" s="133"/>
      <c r="AO916" s="133"/>
      <c r="AP916" s="133"/>
      <c r="AQ916" s="133"/>
      <c r="AR916" s="133"/>
      <c r="AS916" s="133"/>
      <c r="AT916" s="133"/>
      <c r="AU916" s="133"/>
      <c r="AV916" s="133"/>
      <c r="AW916" s="133"/>
      <c r="AX916" s="133"/>
      <c r="AY916" s="133"/>
      <c r="AZ916" s="133"/>
      <c r="BA916" s="133"/>
      <c r="BB916" s="133"/>
      <c r="BC916" s="132"/>
      <c r="BD916" s="132"/>
      <c r="BE916" s="132"/>
      <c r="BF916" s="132"/>
      <c r="BG916" s="132"/>
      <c r="BH916" s="132"/>
      <c r="BI916" s="132"/>
      <c r="BJ916" s="132"/>
      <c r="BK916" s="132"/>
      <c r="BL916" s="132"/>
      <c r="BM916" s="132"/>
      <c r="BN916" s="132"/>
      <c r="BO916" s="132"/>
      <c r="BP916" s="132"/>
      <c r="BQ916" s="132"/>
      <c r="BR916" s="132"/>
      <c r="BS916" s="132"/>
      <c r="BT916" s="132"/>
      <c r="BU916" s="132"/>
      <c r="BV916" s="132"/>
      <c r="BW916" s="132"/>
      <c r="BX916" s="132"/>
      <c r="BY916" s="132"/>
      <c r="BZ916" s="132"/>
      <c r="CA916" s="132"/>
      <c r="CB916" s="132"/>
      <c r="CC916" s="132"/>
      <c r="CD916" s="132"/>
      <c r="CE916" s="132"/>
      <c r="CF916" s="132"/>
    </row>
    <row r="917" spans="1:84" ht="15.75" customHeight="1">
      <c r="A917" s="134"/>
      <c r="B917" s="132"/>
      <c r="C917" s="132"/>
      <c r="D917" s="132"/>
      <c r="E917" s="132"/>
      <c r="F917" s="132"/>
      <c r="G917" s="133"/>
      <c r="H917" s="133"/>
      <c r="I917" s="133"/>
      <c r="J917" s="133"/>
      <c r="K917" s="133"/>
      <c r="L917" s="133"/>
      <c r="M917" s="133"/>
      <c r="N917" s="133"/>
      <c r="O917" s="133"/>
      <c r="P917" s="133"/>
      <c r="Q917" s="133"/>
      <c r="R917" s="133"/>
      <c r="S917" s="133"/>
      <c r="T917" s="133"/>
      <c r="U917" s="133"/>
      <c r="V917" s="133"/>
      <c r="W917" s="133"/>
      <c r="X917" s="133"/>
      <c r="Y917" s="133"/>
      <c r="Z917" s="133"/>
      <c r="AA917" s="133"/>
      <c r="AB917" s="133"/>
      <c r="AC917" s="133"/>
      <c r="AD917" s="133"/>
      <c r="AE917" s="133"/>
      <c r="AF917" s="133"/>
      <c r="AG917" s="133"/>
      <c r="AH917" s="133"/>
      <c r="AI917" s="133"/>
      <c r="AJ917" s="133"/>
      <c r="AK917" s="133"/>
      <c r="AL917" s="133"/>
      <c r="AM917" s="133"/>
      <c r="AN917" s="133"/>
      <c r="AO917" s="133"/>
      <c r="AP917" s="133"/>
      <c r="AQ917" s="133"/>
      <c r="AR917" s="133"/>
      <c r="AS917" s="133"/>
      <c r="AT917" s="133"/>
      <c r="AU917" s="133"/>
      <c r="AV917" s="133"/>
      <c r="AW917" s="133"/>
      <c r="AX917" s="133"/>
      <c r="AY917" s="133"/>
      <c r="AZ917" s="133"/>
      <c r="BA917" s="133"/>
      <c r="BB917" s="133"/>
      <c r="BC917" s="132"/>
      <c r="BD917" s="132"/>
      <c r="BE917" s="132"/>
      <c r="BF917" s="132"/>
      <c r="BG917" s="132"/>
      <c r="BH917" s="132"/>
      <c r="BI917" s="132"/>
      <c r="BJ917" s="132"/>
      <c r="BK917" s="132"/>
      <c r="BL917" s="132"/>
      <c r="BM917" s="132"/>
      <c r="BN917" s="132"/>
      <c r="BO917" s="132"/>
      <c r="BP917" s="132"/>
      <c r="BQ917" s="132"/>
      <c r="BR917" s="132"/>
      <c r="BS917" s="132"/>
      <c r="BT917" s="132"/>
      <c r="BU917" s="132"/>
      <c r="BV917" s="132"/>
      <c r="BW917" s="132"/>
      <c r="BX917" s="132"/>
      <c r="BY917" s="132"/>
      <c r="BZ917" s="132"/>
      <c r="CA917" s="132"/>
      <c r="CB917" s="132"/>
      <c r="CC917" s="132"/>
      <c r="CD917" s="132"/>
      <c r="CE917" s="132"/>
      <c r="CF917" s="132"/>
    </row>
    <row r="918" spans="1:84" ht="15.75" customHeight="1">
      <c r="A918" s="134"/>
      <c r="B918" s="132"/>
      <c r="C918" s="132"/>
      <c r="D918" s="132"/>
      <c r="E918" s="132"/>
      <c r="F918" s="132"/>
      <c r="G918" s="133"/>
      <c r="H918" s="133"/>
      <c r="I918" s="133"/>
      <c r="J918" s="133"/>
      <c r="K918" s="133"/>
      <c r="L918" s="133"/>
      <c r="M918" s="133"/>
      <c r="N918" s="133"/>
      <c r="O918" s="133"/>
      <c r="P918" s="133"/>
      <c r="Q918" s="133"/>
      <c r="R918" s="133"/>
      <c r="S918" s="133"/>
      <c r="T918" s="133"/>
      <c r="U918" s="133"/>
      <c r="V918" s="133"/>
      <c r="W918" s="133"/>
      <c r="X918" s="133"/>
      <c r="Y918" s="133"/>
      <c r="Z918" s="133"/>
      <c r="AA918" s="133"/>
      <c r="AB918" s="133"/>
      <c r="AC918" s="133"/>
      <c r="AD918" s="133"/>
      <c r="AE918" s="133"/>
      <c r="AF918" s="133"/>
      <c r="AG918" s="133"/>
      <c r="AH918" s="133"/>
      <c r="AI918" s="133"/>
      <c r="AJ918" s="133"/>
      <c r="AK918" s="133"/>
      <c r="AL918" s="133"/>
      <c r="AM918" s="133"/>
      <c r="AN918" s="133"/>
      <c r="AO918" s="133"/>
      <c r="AP918" s="133"/>
      <c r="AQ918" s="133"/>
      <c r="AR918" s="133"/>
      <c r="AS918" s="133"/>
      <c r="AT918" s="133"/>
      <c r="AU918" s="133"/>
      <c r="AV918" s="133"/>
      <c r="AW918" s="133"/>
      <c r="AX918" s="133"/>
      <c r="AY918" s="133"/>
      <c r="AZ918" s="133"/>
      <c r="BA918" s="133"/>
      <c r="BB918" s="133"/>
      <c r="BC918" s="132"/>
      <c r="BD918" s="132"/>
      <c r="BE918" s="132"/>
      <c r="BF918" s="132"/>
      <c r="BG918" s="132"/>
      <c r="BH918" s="132"/>
      <c r="BI918" s="132"/>
      <c r="BJ918" s="132"/>
      <c r="BK918" s="132"/>
      <c r="BL918" s="132"/>
      <c r="BM918" s="132"/>
      <c r="BN918" s="132"/>
      <c r="BO918" s="132"/>
      <c r="BP918" s="132"/>
      <c r="BQ918" s="132"/>
      <c r="BR918" s="132"/>
      <c r="BS918" s="132"/>
      <c r="BT918" s="132"/>
      <c r="BU918" s="132"/>
      <c r="BV918" s="132"/>
      <c r="BW918" s="132"/>
      <c r="BX918" s="132"/>
      <c r="BY918" s="132"/>
      <c r="BZ918" s="132"/>
      <c r="CA918" s="132"/>
      <c r="CB918" s="132"/>
      <c r="CC918" s="132"/>
      <c r="CD918" s="132"/>
      <c r="CE918" s="132"/>
      <c r="CF918" s="132"/>
    </row>
    <row r="919" spans="1:84" ht="15.75" customHeight="1">
      <c r="A919" s="134"/>
      <c r="B919" s="132"/>
      <c r="C919" s="132"/>
      <c r="D919" s="132"/>
      <c r="E919" s="132"/>
      <c r="F919" s="132"/>
      <c r="G919" s="133"/>
      <c r="H919" s="133"/>
      <c r="I919" s="133"/>
      <c r="J919" s="133"/>
      <c r="K919" s="133"/>
      <c r="L919" s="133"/>
      <c r="M919" s="133"/>
      <c r="N919" s="133"/>
      <c r="O919" s="133"/>
      <c r="P919" s="133"/>
      <c r="Q919" s="133"/>
      <c r="R919" s="133"/>
      <c r="S919" s="133"/>
      <c r="T919" s="133"/>
      <c r="U919" s="133"/>
      <c r="V919" s="133"/>
      <c r="W919" s="133"/>
      <c r="X919" s="133"/>
      <c r="Y919" s="133"/>
      <c r="Z919" s="133"/>
      <c r="AA919" s="133"/>
      <c r="AB919" s="133"/>
      <c r="AC919" s="133"/>
      <c r="AD919" s="133"/>
      <c r="AE919" s="133"/>
      <c r="AF919" s="133"/>
      <c r="AG919" s="133"/>
      <c r="AH919" s="133"/>
      <c r="AI919" s="133"/>
      <c r="AJ919" s="133"/>
      <c r="AK919" s="133"/>
      <c r="AL919" s="133"/>
      <c r="AM919" s="133"/>
      <c r="AN919" s="133"/>
      <c r="AO919" s="133"/>
      <c r="AP919" s="133"/>
      <c r="AQ919" s="133"/>
      <c r="AR919" s="133"/>
      <c r="AS919" s="133"/>
      <c r="AT919" s="133"/>
      <c r="AU919" s="133"/>
      <c r="AV919" s="133"/>
      <c r="AW919" s="133"/>
      <c r="AX919" s="133"/>
      <c r="AY919" s="133"/>
      <c r="AZ919" s="133"/>
      <c r="BA919" s="133"/>
      <c r="BB919" s="133"/>
      <c r="BC919" s="132"/>
      <c r="BD919" s="132"/>
      <c r="BE919" s="132"/>
      <c r="BF919" s="132"/>
      <c r="BG919" s="132"/>
      <c r="BH919" s="132"/>
      <c r="BI919" s="132"/>
      <c r="BJ919" s="132"/>
      <c r="BK919" s="132"/>
      <c r="BL919" s="132"/>
      <c r="BM919" s="132"/>
      <c r="BN919" s="132"/>
      <c r="BO919" s="132"/>
      <c r="BP919" s="132"/>
      <c r="BQ919" s="132"/>
      <c r="BR919" s="132"/>
      <c r="BS919" s="132"/>
      <c r="BT919" s="132"/>
      <c r="BU919" s="132"/>
      <c r="BV919" s="132"/>
      <c r="BW919" s="132"/>
      <c r="BX919" s="132"/>
      <c r="BY919" s="132"/>
      <c r="BZ919" s="132"/>
      <c r="CA919" s="132"/>
      <c r="CB919" s="132"/>
      <c r="CC919" s="132"/>
      <c r="CD919" s="132"/>
      <c r="CE919" s="132"/>
      <c r="CF919" s="132"/>
    </row>
    <row r="920" spans="1:84" ht="15.75" customHeight="1">
      <c r="A920" s="134"/>
      <c r="B920" s="132"/>
      <c r="C920" s="132"/>
      <c r="D920" s="132"/>
      <c r="E920" s="132"/>
      <c r="F920" s="132"/>
      <c r="G920" s="133"/>
      <c r="H920" s="133"/>
      <c r="I920" s="133"/>
      <c r="J920" s="133"/>
      <c r="K920" s="133"/>
      <c r="L920" s="133"/>
      <c r="M920" s="133"/>
      <c r="N920" s="133"/>
      <c r="O920" s="133"/>
      <c r="P920" s="133"/>
      <c r="Q920" s="133"/>
      <c r="R920" s="133"/>
      <c r="S920" s="133"/>
      <c r="T920" s="133"/>
      <c r="U920" s="133"/>
      <c r="V920" s="133"/>
      <c r="W920" s="133"/>
      <c r="X920" s="133"/>
      <c r="Y920" s="133"/>
      <c r="Z920" s="133"/>
      <c r="AA920" s="133"/>
      <c r="AB920" s="133"/>
      <c r="AC920" s="133"/>
      <c r="AD920" s="133"/>
      <c r="AE920" s="133"/>
      <c r="AF920" s="133"/>
      <c r="AG920" s="133"/>
      <c r="AH920" s="133"/>
      <c r="AI920" s="133"/>
      <c r="AJ920" s="133"/>
      <c r="AK920" s="133"/>
      <c r="AL920" s="133"/>
      <c r="AM920" s="133"/>
      <c r="AN920" s="133"/>
      <c r="AO920" s="133"/>
      <c r="AP920" s="133"/>
      <c r="AQ920" s="133"/>
      <c r="AR920" s="133"/>
      <c r="AS920" s="133"/>
      <c r="AT920" s="133"/>
      <c r="AU920" s="133"/>
      <c r="AV920" s="133"/>
      <c r="AW920" s="133"/>
      <c r="AX920" s="133"/>
      <c r="AY920" s="133"/>
      <c r="AZ920" s="133"/>
      <c r="BA920" s="133"/>
      <c r="BB920" s="133"/>
      <c r="BC920" s="132"/>
      <c r="BD920" s="132"/>
      <c r="BE920" s="132"/>
      <c r="BF920" s="132"/>
      <c r="BG920" s="132"/>
      <c r="BH920" s="132"/>
      <c r="BI920" s="132"/>
      <c r="BJ920" s="132"/>
      <c r="BK920" s="132"/>
      <c r="BL920" s="132"/>
      <c r="BM920" s="132"/>
      <c r="BN920" s="132"/>
      <c r="BO920" s="132"/>
      <c r="BP920" s="132"/>
      <c r="BQ920" s="132"/>
      <c r="BR920" s="132"/>
      <c r="BS920" s="132"/>
      <c r="BT920" s="132"/>
      <c r="BU920" s="132"/>
      <c r="BV920" s="132"/>
      <c r="BW920" s="132"/>
      <c r="BX920" s="132"/>
      <c r="BY920" s="132"/>
      <c r="BZ920" s="132"/>
      <c r="CA920" s="132"/>
      <c r="CB920" s="132"/>
      <c r="CC920" s="132"/>
      <c r="CD920" s="132"/>
      <c r="CE920" s="132"/>
      <c r="CF920" s="132"/>
    </row>
    <row r="921" spans="1:84" ht="15.75" customHeight="1">
      <c r="A921" s="134"/>
      <c r="B921" s="132"/>
      <c r="C921" s="132"/>
      <c r="D921" s="132"/>
      <c r="E921" s="132"/>
      <c r="F921" s="132"/>
      <c r="G921" s="133"/>
      <c r="H921" s="133"/>
      <c r="I921" s="133"/>
      <c r="J921" s="133"/>
      <c r="K921" s="133"/>
      <c r="L921" s="133"/>
      <c r="M921" s="133"/>
      <c r="N921" s="133"/>
      <c r="O921" s="133"/>
      <c r="P921" s="133"/>
      <c r="Q921" s="133"/>
      <c r="R921" s="133"/>
      <c r="S921" s="133"/>
      <c r="T921" s="133"/>
      <c r="U921" s="133"/>
      <c r="V921" s="133"/>
      <c r="W921" s="133"/>
      <c r="X921" s="133"/>
      <c r="Y921" s="133"/>
      <c r="Z921" s="133"/>
      <c r="AA921" s="133"/>
      <c r="AB921" s="133"/>
      <c r="AC921" s="133"/>
      <c r="AD921" s="133"/>
      <c r="AE921" s="133"/>
      <c r="AF921" s="133"/>
      <c r="AG921" s="133"/>
      <c r="AH921" s="133"/>
      <c r="AI921" s="133"/>
      <c r="AJ921" s="133"/>
      <c r="AK921" s="133"/>
      <c r="AL921" s="133"/>
      <c r="AM921" s="133"/>
      <c r="AN921" s="133"/>
      <c r="AO921" s="133"/>
      <c r="AP921" s="133"/>
      <c r="AQ921" s="133"/>
      <c r="AR921" s="133"/>
      <c r="AS921" s="133"/>
      <c r="AT921" s="133"/>
      <c r="AU921" s="133"/>
      <c r="AV921" s="133"/>
      <c r="AW921" s="133"/>
      <c r="AX921" s="133"/>
      <c r="AY921" s="133"/>
      <c r="AZ921" s="133"/>
      <c r="BA921" s="133"/>
      <c r="BB921" s="133"/>
      <c r="BC921" s="132"/>
      <c r="BD921" s="132"/>
      <c r="BE921" s="132"/>
      <c r="BF921" s="132"/>
      <c r="BG921" s="132"/>
      <c r="BH921" s="132"/>
      <c r="BI921" s="132"/>
      <c r="BJ921" s="132"/>
      <c r="BK921" s="132"/>
      <c r="BL921" s="132"/>
      <c r="BM921" s="132"/>
      <c r="BN921" s="132"/>
      <c r="BO921" s="132"/>
      <c r="BP921" s="132"/>
      <c r="BQ921" s="132"/>
      <c r="BR921" s="132"/>
      <c r="BS921" s="132"/>
      <c r="BT921" s="132"/>
      <c r="BU921" s="132"/>
      <c r="BV921" s="132"/>
      <c r="BW921" s="132"/>
      <c r="BX921" s="132"/>
      <c r="BY921" s="132"/>
      <c r="BZ921" s="132"/>
      <c r="CA921" s="132"/>
      <c r="CB921" s="132"/>
      <c r="CC921" s="132"/>
      <c r="CD921" s="132"/>
      <c r="CE921" s="132"/>
      <c r="CF921" s="132"/>
    </row>
    <row r="922" spans="1:84" ht="15.75" customHeight="1">
      <c r="A922" s="134"/>
      <c r="B922" s="132"/>
      <c r="C922" s="132"/>
      <c r="D922" s="132"/>
      <c r="E922" s="132"/>
      <c r="F922" s="132"/>
      <c r="G922" s="133"/>
      <c r="H922" s="133"/>
      <c r="I922" s="133"/>
      <c r="J922" s="133"/>
      <c r="K922" s="133"/>
      <c r="L922" s="133"/>
      <c r="M922" s="133"/>
      <c r="N922" s="133"/>
      <c r="O922" s="133"/>
      <c r="P922" s="133"/>
      <c r="Q922" s="133"/>
      <c r="R922" s="133"/>
      <c r="S922" s="133"/>
      <c r="T922" s="133"/>
      <c r="U922" s="133"/>
      <c r="V922" s="133"/>
      <c r="W922" s="133"/>
      <c r="X922" s="133"/>
      <c r="Y922" s="133"/>
      <c r="Z922" s="133"/>
      <c r="AA922" s="133"/>
      <c r="AB922" s="133"/>
      <c r="AC922" s="133"/>
      <c r="AD922" s="133"/>
      <c r="AE922" s="133"/>
      <c r="AF922" s="133"/>
      <c r="AG922" s="133"/>
      <c r="AH922" s="133"/>
      <c r="AI922" s="133"/>
      <c r="AJ922" s="133"/>
      <c r="AK922" s="133"/>
      <c r="AL922" s="133"/>
      <c r="AM922" s="133"/>
      <c r="AN922" s="133"/>
      <c r="AO922" s="133"/>
      <c r="AP922" s="133"/>
      <c r="AQ922" s="133"/>
      <c r="AR922" s="133"/>
      <c r="AS922" s="133"/>
      <c r="AT922" s="133"/>
      <c r="AU922" s="133"/>
      <c r="AV922" s="133"/>
      <c r="AW922" s="133"/>
      <c r="AX922" s="133"/>
      <c r="AY922" s="133"/>
      <c r="AZ922" s="133"/>
      <c r="BA922" s="133"/>
      <c r="BB922" s="133"/>
      <c r="BC922" s="132"/>
      <c r="BD922" s="132"/>
      <c r="BE922" s="132"/>
      <c r="BF922" s="132"/>
      <c r="BG922" s="132"/>
      <c r="BH922" s="132"/>
      <c r="BI922" s="132"/>
      <c r="BJ922" s="132"/>
      <c r="BK922" s="132"/>
      <c r="BL922" s="132"/>
      <c r="BM922" s="132"/>
      <c r="BN922" s="132"/>
      <c r="BO922" s="132"/>
      <c r="BP922" s="132"/>
      <c r="BQ922" s="132"/>
      <c r="BR922" s="132"/>
      <c r="BS922" s="132"/>
      <c r="BT922" s="132"/>
      <c r="BU922" s="132"/>
      <c r="BV922" s="132"/>
      <c r="BW922" s="132"/>
      <c r="BX922" s="132"/>
      <c r="BY922" s="132"/>
      <c r="BZ922" s="132"/>
      <c r="CA922" s="132"/>
      <c r="CB922" s="132"/>
      <c r="CC922" s="132"/>
      <c r="CD922" s="132"/>
      <c r="CE922" s="132"/>
      <c r="CF922" s="132"/>
    </row>
    <row r="923" spans="1:84" ht="15.75" customHeight="1">
      <c r="A923" s="134"/>
      <c r="B923" s="132"/>
      <c r="C923" s="132"/>
      <c r="D923" s="132"/>
      <c r="E923" s="132"/>
      <c r="F923" s="132"/>
      <c r="G923" s="133"/>
      <c r="H923" s="133"/>
      <c r="I923" s="133"/>
      <c r="J923" s="133"/>
      <c r="K923" s="133"/>
      <c r="L923" s="133"/>
      <c r="M923" s="133"/>
      <c r="N923" s="133"/>
      <c r="O923" s="133"/>
      <c r="P923" s="133"/>
      <c r="Q923" s="133"/>
      <c r="R923" s="133"/>
      <c r="S923" s="133"/>
      <c r="T923" s="133"/>
      <c r="U923" s="133"/>
      <c r="V923" s="133"/>
      <c r="W923" s="133"/>
      <c r="X923" s="133"/>
      <c r="Y923" s="133"/>
      <c r="Z923" s="133"/>
      <c r="AA923" s="133"/>
      <c r="AB923" s="133"/>
      <c r="AC923" s="133"/>
      <c r="AD923" s="133"/>
      <c r="AE923" s="133"/>
      <c r="AF923" s="133"/>
      <c r="AG923" s="133"/>
      <c r="AH923" s="133"/>
      <c r="AI923" s="133"/>
      <c r="AJ923" s="133"/>
      <c r="AK923" s="133"/>
      <c r="AL923" s="133"/>
      <c r="AM923" s="133"/>
      <c r="AN923" s="133"/>
      <c r="AO923" s="133"/>
      <c r="AP923" s="133"/>
      <c r="AQ923" s="133"/>
      <c r="AR923" s="133"/>
      <c r="AS923" s="133"/>
      <c r="AT923" s="133"/>
      <c r="AU923" s="133"/>
      <c r="AV923" s="133"/>
      <c r="AW923" s="133"/>
      <c r="AX923" s="133"/>
      <c r="AY923" s="133"/>
      <c r="AZ923" s="133"/>
      <c r="BA923" s="133"/>
      <c r="BB923" s="133"/>
      <c r="BC923" s="132"/>
      <c r="BD923" s="132"/>
      <c r="BE923" s="132"/>
      <c r="BF923" s="132"/>
      <c r="BG923" s="132"/>
      <c r="BH923" s="132"/>
      <c r="BI923" s="132"/>
      <c r="BJ923" s="132"/>
      <c r="BK923" s="132"/>
      <c r="BL923" s="132"/>
      <c r="BM923" s="132"/>
      <c r="BN923" s="132"/>
      <c r="BO923" s="132"/>
      <c r="BP923" s="132"/>
      <c r="BQ923" s="132"/>
      <c r="BR923" s="132"/>
      <c r="BS923" s="132"/>
      <c r="BT923" s="132"/>
      <c r="BU923" s="132"/>
      <c r="BV923" s="132"/>
      <c r="BW923" s="132"/>
      <c r="BX923" s="132"/>
      <c r="BY923" s="132"/>
      <c r="BZ923" s="132"/>
      <c r="CA923" s="132"/>
      <c r="CB923" s="132"/>
      <c r="CC923" s="132"/>
      <c r="CD923" s="132"/>
      <c r="CE923" s="132"/>
      <c r="CF923" s="132"/>
    </row>
    <row r="924" spans="1:84" ht="15.75" customHeight="1">
      <c r="A924" s="134"/>
      <c r="B924" s="132"/>
      <c r="C924" s="132"/>
      <c r="D924" s="132"/>
      <c r="E924" s="132"/>
      <c r="F924" s="132"/>
      <c r="G924" s="133"/>
      <c r="H924" s="133"/>
      <c r="I924" s="133"/>
      <c r="J924" s="133"/>
      <c r="K924" s="133"/>
      <c r="L924" s="133"/>
      <c r="M924" s="133"/>
      <c r="N924" s="133"/>
      <c r="O924" s="133"/>
      <c r="P924" s="133"/>
      <c r="Q924" s="133"/>
      <c r="R924" s="133"/>
      <c r="S924" s="133"/>
      <c r="T924" s="133"/>
      <c r="U924" s="133"/>
      <c r="V924" s="133"/>
      <c r="W924" s="133"/>
      <c r="X924" s="133"/>
      <c r="Y924" s="133"/>
      <c r="Z924" s="133"/>
      <c r="AA924" s="133"/>
      <c r="AB924" s="133"/>
      <c r="AC924" s="133"/>
      <c r="AD924" s="133"/>
      <c r="AE924" s="133"/>
      <c r="AF924" s="133"/>
      <c r="AG924" s="133"/>
      <c r="AH924" s="133"/>
      <c r="AI924" s="133"/>
      <c r="AJ924" s="133"/>
      <c r="AK924" s="133"/>
      <c r="AL924" s="133"/>
      <c r="AM924" s="133"/>
      <c r="AN924" s="133"/>
      <c r="AO924" s="133"/>
      <c r="AP924" s="133"/>
      <c r="AQ924" s="133"/>
      <c r="AR924" s="133"/>
      <c r="AS924" s="133"/>
      <c r="AT924" s="133"/>
      <c r="AU924" s="133"/>
      <c r="AV924" s="133"/>
      <c r="AW924" s="133"/>
      <c r="AX924" s="133"/>
      <c r="AY924" s="133"/>
      <c r="AZ924" s="133"/>
      <c r="BA924" s="133"/>
      <c r="BB924" s="133"/>
      <c r="BC924" s="132"/>
      <c r="BD924" s="132"/>
      <c r="BE924" s="132"/>
      <c r="BF924" s="132"/>
      <c r="BG924" s="132"/>
      <c r="BH924" s="132"/>
      <c r="BI924" s="132"/>
      <c r="BJ924" s="132"/>
      <c r="BK924" s="132"/>
      <c r="BL924" s="132"/>
      <c r="BM924" s="132"/>
      <c r="BN924" s="132"/>
      <c r="BO924" s="132"/>
      <c r="BP924" s="132"/>
      <c r="BQ924" s="132"/>
      <c r="BR924" s="132"/>
      <c r="BS924" s="132"/>
      <c r="BT924" s="132"/>
      <c r="BU924" s="132"/>
      <c r="BV924" s="132"/>
      <c r="BW924" s="132"/>
      <c r="BX924" s="132"/>
      <c r="BY924" s="132"/>
      <c r="BZ924" s="132"/>
      <c r="CA924" s="132"/>
      <c r="CB924" s="132"/>
      <c r="CC924" s="132"/>
      <c r="CD924" s="132"/>
      <c r="CE924" s="132"/>
      <c r="CF924" s="132"/>
    </row>
    <row r="925" spans="1:84" ht="15.75" customHeight="1">
      <c r="A925" s="134"/>
      <c r="B925" s="132"/>
      <c r="C925" s="132"/>
      <c r="D925" s="132"/>
      <c r="E925" s="132"/>
      <c r="F925" s="132"/>
      <c r="G925" s="133"/>
      <c r="H925" s="133"/>
      <c r="I925" s="133"/>
      <c r="J925" s="133"/>
      <c r="K925" s="133"/>
      <c r="L925" s="133"/>
      <c r="M925" s="133"/>
      <c r="N925" s="133"/>
      <c r="O925" s="133"/>
      <c r="P925" s="133"/>
      <c r="Q925" s="133"/>
      <c r="R925" s="133"/>
      <c r="S925" s="133"/>
      <c r="T925" s="133"/>
      <c r="U925" s="133"/>
      <c r="V925" s="133"/>
      <c r="W925" s="133"/>
      <c r="X925" s="133"/>
      <c r="Y925" s="133"/>
      <c r="Z925" s="133"/>
      <c r="AA925" s="133"/>
      <c r="AB925" s="133"/>
      <c r="AC925" s="133"/>
      <c r="AD925" s="133"/>
      <c r="AE925" s="133"/>
      <c r="AF925" s="133"/>
      <c r="AG925" s="133"/>
      <c r="AH925" s="133"/>
      <c r="AI925" s="133"/>
      <c r="AJ925" s="133"/>
      <c r="AK925" s="133"/>
      <c r="AL925" s="133"/>
      <c r="AM925" s="133"/>
      <c r="AN925" s="133"/>
      <c r="AO925" s="133"/>
      <c r="AP925" s="133"/>
      <c r="AQ925" s="133"/>
      <c r="AR925" s="133"/>
      <c r="AS925" s="133"/>
      <c r="AT925" s="133"/>
      <c r="AU925" s="133"/>
      <c r="AV925" s="133"/>
      <c r="AW925" s="133"/>
      <c r="AX925" s="133"/>
      <c r="AY925" s="133"/>
      <c r="AZ925" s="133"/>
      <c r="BA925" s="133"/>
      <c r="BB925" s="133"/>
      <c r="BC925" s="132"/>
      <c r="BD925" s="132"/>
      <c r="BE925" s="132"/>
      <c r="BF925" s="132"/>
      <c r="BG925" s="132"/>
      <c r="BH925" s="132"/>
      <c r="BI925" s="132"/>
      <c r="BJ925" s="132"/>
      <c r="BK925" s="132"/>
      <c r="BL925" s="132"/>
      <c r="BM925" s="132"/>
      <c r="BN925" s="132"/>
      <c r="BO925" s="132"/>
      <c r="BP925" s="132"/>
      <c r="BQ925" s="132"/>
      <c r="BR925" s="132"/>
      <c r="BS925" s="132"/>
      <c r="BT925" s="132"/>
      <c r="BU925" s="132"/>
      <c r="BV925" s="132"/>
      <c r="BW925" s="132"/>
      <c r="BX925" s="132"/>
      <c r="BY925" s="132"/>
      <c r="BZ925" s="132"/>
      <c r="CA925" s="132"/>
      <c r="CB925" s="132"/>
      <c r="CC925" s="132"/>
      <c r="CD925" s="132"/>
      <c r="CE925" s="132"/>
      <c r="CF925" s="132"/>
    </row>
    <row r="926" spans="1:84" ht="15.75" customHeight="1">
      <c r="A926" s="134"/>
      <c r="B926" s="132"/>
      <c r="C926" s="132"/>
      <c r="D926" s="132"/>
      <c r="E926" s="132"/>
      <c r="F926" s="132"/>
      <c r="G926" s="133"/>
      <c r="H926" s="133"/>
      <c r="I926" s="133"/>
      <c r="J926" s="133"/>
      <c r="K926" s="133"/>
      <c r="L926" s="133"/>
      <c r="M926" s="133"/>
      <c r="N926" s="133"/>
      <c r="O926" s="133"/>
      <c r="P926" s="133"/>
      <c r="Q926" s="133"/>
      <c r="R926" s="133"/>
      <c r="S926" s="133"/>
      <c r="T926" s="133"/>
      <c r="U926" s="133"/>
      <c r="V926" s="133"/>
      <c r="W926" s="133"/>
      <c r="X926" s="133"/>
      <c r="Y926" s="133"/>
      <c r="Z926" s="133"/>
      <c r="AA926" s="133"/>
      <c r="AB926" s="133"/>
      <c r="AC926" s="133"/>
      <c r="AD926" s="133"/>
      <c r="AE926" s="133"/>
      <c r="AF926" s="133"/>
      <c r="AG926" s="133"/>
      <c r="AH926" s="133"/>
      <c r="AI926" s="133"/>
      <c r="AJ926" s="133"/>
      <c r="AK926" s="133"/>
      <c r="AL926" s="133"/>
      <c r="AM926" s="133"/>
      <c r="AN926" s="133"/>
      <c r="AO926" s="133"/>
      <c r="AP926" s="133"/>
      <c r="AQ926" s="133"/>
      <c r="AR926" s="133"/>
      <c r="AS926" s="133"/>
      <c r="AT926" s="133"/>
      <c r="AU926" s="133"/>
      <c r="AV926" s="133"/>
      <c r="AW926" s="133"/>
      <c r="AX926" s="133"/>
      <c r="AY926" s="133"/>
      <c r="AZ926" s="133"/>
      <c r="BA926" s="133"/>
      <c r="BB926" s="133"/>
      <c r="BC926" s="132"/>
      <c r="BD926" s="132"/>
      <c r="BE926" s="132"/>
      <c r="BF926" s="132"/>
      <c r="BG926" s="132"/>
      <c r="BH926" s="132"/>
      <c r="BI926" s="132"/>
      <c r="BJ926" s="132"/>
      <c r="BK926" s="132"/>
      <c r="BL926" s="132"/>
      <c r="BM926" s="132"/>
      <c r="BN926" s="132"/>
      <c r="BO926" s="132"/>
      <c r="BP926" s="132"/>
      <c r="BQ926" s="132"/>
      <c r="BR926" s="132"/>
      <c r="BS926" s="132"/>
      <c r="BT926" s="132"/>
      <c r="BU926" s="132"/>
      <c r="BV926" s="132"/>
      <c r="BW926" s="132"/>
      <c r="BX926" s="132"/>
      <c r="BY926" s="132"/>
      <c r="BZ926" s="132"/>
      <c r="CA926" s="132"/>
      <c r="CB926" s="132"/>
      <c r="CC926" s="132"/>
      <c r="CD926" s="132"/>
      <c r="CE926" s="132"/>
      <c r="CF926" s="132"/>
    </row>
    <row r="927" spans="1:84" ht="15.75" customHeight="1">
      <c r="A927" s="134"/>
      <c r="B927" s="132"/>
      <c r="C927" s="132"/>
      <c r="D927" s="132"/>
      <c r="E927" s="132"/>
      <c r="F927" s="132"/>
      <c r="G927" s="133"/>
      <c r="H927" s="133"/>
      <c r="I927" s="133"/>
      <c r="J927" s="133"/>
      <c r="K927" s="133"/>
      <c r="L927" s="133"/>
      <c r="M927" s="133"/>
      <c r="N927" s="133"/>
      <c r="O927" s="133"/>
      <c r="P927" s="133"/>
      <c r="Q927" s="133"/>
      <c r="R927" s="133"/>
      <c r="S927" s="133"/>
      <c r="T927" s="133"/>
      <c r="U927" s="133"/>
      <c r="V927" s="133"/>
      <c r="W927" s="133"/>
      <c r="X927" s="133"/>
      <c r="Y927" s="133"/>
      <c r="Z927" s="133"/>
      <c r="AA927" s="133"/>
      <c r="AB927" s="133"/>
      <c r="AC927" s="133"/>
      <c r="AD927" s="133"/>
      <c r="AE927" s="133"/>
      <c r="AF927" s="133"/>
      <c r="AG927" s="133"/>
      <c r="AH927" s="133"/>
      <c r="AI927" s="133"/>
      <c r="AJ927" s="133"/>
      <c r="AK927" s="133"/>
      <c r="AL927" s="133"/>
      <c r="AM927" s="133"/>
      <c r="AN927" s="133"/>
      <c r="AO927" s="133"/>
      <c r="AP927" s="133"/>
      <c r="AQ927" s="133"/>
      <c r="AR927" s="133"/>
      <c r="AS927" s="133"/>
      <c r="AT927" s="133"/>
      <c r="AU927" s="133"/>
      <c r="AV927" s="133"/>
      <c r="AW927" s="133"/>
      <c r="AX927" s="133"/>
      <c r="AY927" s="133"/>
      <c r="AZ927" s="133"/>
      <c r="BA927" s="133"/>
      <c r="BB927" s="133"/>
      <c r="BC927" s="132"/>
      <c r="BD927" s="132"/>
      <c r="BE927" s="132"/>
      <c r="BF927" s="132"/>
      <c r="BG927" s="132"/>
      <c r="BH927" s="132"/>
      <c r="BI927" s="132"/>
      <c r="BJ927" s="132"/>
      <c r="BK927" s="132"/>
      <c r="BL927" s="132"/>
      <c r="BM927" s="132"/>
      <c r="BN927" s="132"/>
      <c r="BO927" s="132"/>
      <c r="BP927" s="132"/>
      <c r="BQ927" s="132"/>
      <c r="BR927" s="132"/>
      <c r="BS927" s="132"/>
      <c r="BT927" s="132"/>
      <c r="BU927" s="132"/>
      <c r="BV927" s="132"/>
      <c r="BW927" s="132"/>
      <c r="BX927" s="132"/>
      <c r="BY927" s="132"/>
      <c r="BZ927" s="132"/>
      <c r="CA927" s="132"/>
      <c r="CB927" s="132"/>
      <c r="CC927" s="132"/>
      <c r="CD927" s="132"/>
      <c r="CE927" s="132"/>
      <c r="CF927" s="132"/>
    </row>
    <row r="928" spans="1:84" ht="15.75" customHeight="1">
      <c r="A928" s="134"/>
      <c r="B928" s="132"/>
      <c r="C928" s="132"/>
      <c r="D928" s="132"/>
      <c r="E928" s="132"/>
      <c r="F928" s="132"/>
      <c r="G928" s="133"/>
      <c r="H928" s="133"/>
      <c r="I928" s="133"/>
      <c r="J928" s="133"/>
      <c r="K928" s="133"/>
      <c r="L928" s="133"/>
      <c r="M928" s="133"/>
      <c r="N928" s="133"/>
      <c r="O928" s="133"/>
      <c r="P928" s="133"/>
      <c r="Q928" s="133"/>
      <c r="R928" s="133"/>
      <c r="S928" s="133"/>
      <c r="T928" s="133"/>
      <c r="U928" s="133"/>
      <c r="V928" s="133"/>
      <c r="W928" s="133"/>
      <c r="X928" s="133"/>
      <c r="Y928" s="133"/>
      <c r="Z928" s="133"/>
      <c r="AA928" s="133"/>
      <c r="AB928" s="133"/>
      <c r="AC928" s="133"/>
      <c r="AD928" s="133"/>
      <c r="AE928" s="133"/>
      <c r="AF928" s="133"/>
      <c r="AG928" s="133"/>
      <c r="AH928" s="133"/>
      <c r="AI928" s="133"/>
      <c r="AJ928" s="133"/>
      <c r="AK928" s="133"/>
      <c r="AL928" s="133"/>
      <c r="AM928" s="133"/>
      <c r="AN928" s="133"/>
      <c r="AO928" s="133"/>
      <c r="AP928" s="133"/>
      <c r="AQ928" s="133"/>
      <c r="AR928" s="133"/>
      <c r="AS928" s="133"/>
      <c r="AT928" s="133"/>
      <c r="AU928" s="133"/>
      <c r="AV928" s="133"/>
      <c r="AW928" s="133"/>
      <c r="AX928" s="133"/>
      <c r="AY928" s="133"/>
      <c r="AZ928" s="133"/>
      <c r="BA928" s="133"/>
      <c r="BB928" s="133"/>
      <c r="BC928" s="132"/>
      <c r="BD928" s="132"/>
      <c r="BE928" s="132"/>
      <c r="BF928" s="132"/>
      <c r="BG928" s="132"/>
      <c r="BH928" s="132"/>
      <c r="BI928" s="132"/>
      <c r="BJ928" s="132"/>
      <c r="BK928" s="132"/>
      <c r="BL928" s="132"/>
      <c r="BM928" s="132"/>
      <c r="BN928" s="132"/>
      <c r="BO928" s="132"/>
      <c r="BP928" s="132"/>
      <c r="BQ928" s="132"/>
      <c r="BR928" s="132"/>
      <c r="BS928" s="132"/>
      <c r="BT928" s="132"/>
      <c r="BU928" s="132"/>
      <c r="BV928" s="132"/>
      <c r="BW928" s="132"/>
      <c r="BX928" s="132"/>
      <c r="BY928" s="132"/>
      <c r="BZ928" s="132"/>
      <c r="CA928" s="132"/>
      <c r="CB928" s="132"/>
      <c r="CC928" s="132"/>
      <c r="CD928" s="132"/>
      <c r="CE928" s="132"/>
      <c r="CF928" s="132"/>
    </row>
    <row r="929" spans="1:84" ht="15.75" customHeight="1">
      <c r="A929" s="134"/>
      <c r="B929" s="132"/>
      <c r="C929" s="132"/>
      <c r="D929" s="132"/>
      <c r="E929" s="132"/>
      <c r="F929" s="132"/>
      <c r="G929" s="133"/>
      <c r="H929" s="133"/>
      <c r="I929" s="133"/>
      <c r="J929" s="133"/>
      <c r="K929" s="133"/>
      <c r="L929" s="133"/>
      <c r="M929" s="133"/>
      <c r="N929" s="133"/>
      <c r="O929" s="133"/>
      <c r="P929" s="133"/>
      <c r="Q929" s="133"/>
      <c r="R929" s="133"/>
      <c r="S929" s="133"/>
      <c r="T929" s="133"/>
      <c r="U929" s="133"/>
      <c r="V929" s="133"/>
      <c r="W929" s="133"/>
      <c r="X929" s="133"/>
      <c r="Y929" s="133"/>
      <c r="Z929" s="133"/>
      <c r="AA929" s="133"/>
      <c r="AB929" s="133"/>
      <c r="AC929" s="133"/>
      <c r="AD929" s="133"/>
      <c r="AE929" s="133"/>
      <c r="AF929" s="133"/>
      <c r="AG929" s="133"/>
      <c r="AH929" s="133"/>
      <c r="AI929" s="133"/>
      <c r="AJ929" s="133"/>
      <c r="AK929" s="133"/>
      <c r="AL929" s="133"/>
      <c r="AM929" s="133"/>
      <c r="AN929" s="133"/>
      <c r="AO929" s="133"/>
      <c r="AP929" s="133"/>
      <c r="AQ929" s="133"/>
      <c r="AR929" s="133"/>
      <c r="AS929" s="133"/>
      <c r="AT929" s="133"/>
      <c r="AU929" s="133"/>
      <c r="AV929" s="133"/>
      <c r="AW929" s="133"/>
      <c r="AX929" s="133"/>
      <c r="AY929" s="133"/>
      <c r="AZ929" s="133"/>
      <c r="BA929" s="133"/>
      <c r="BB929" s="133"/>
      <c r="BC929" s="132"/>
      <c r="BD929" s="132"/>
      <c r="BE929" s="132"/>
      <c r="BF929" s="132"/>
      <c r="BG929" s="132"/>
      <c r="BH929" s="132"/>
      <c r="BI929" s="132"/>
      <c r="BJ929" s="132"/>
      <c r="BK929" s="132"/>
      <c r="BL929" s="132"/>
      <c r="BM929" s="132"/>
      <c r="BN929" s="132"/>
      <c r="BO929" s="132"/>
      <c r="BP929" s="132"/>
      <c r="BQ929" s="132"/>
      <c r="BR929" s="132"/>
      <c r="BS929" s="132"/>
      <c r="BT929" s="132"/>
      <c r="BU929" s="132"/>
      <c r="BV929" s="132"/>
      <c r="BW929" s="132"/>
      <c r="BX929" s="132"/>
      <c r="BY929" s="132"/>
      <c r="BZ929" s="132"/>
      <c r="CA929" s="132"/>
      <c r="CB929" s="132"/>
      <c r="CC929" s="132"/>
      <c r="CD929" s="132"/>
      <c r="CE929" s="132"/>
      <c r="CF929" s="132"/>
    </row>
    <row r="930" spans="1:84" ht="15.75" customHeight="1">
      <c r="A930" s="134"/>
      <c r="B930" s="132"/>
      <c r="C930" s="132"/>
      <c r="D930" s="132"/>
      <c r="E930" s="132"/>
      <c r="F930" s="132"/>
      <c r="G930" s="133"/>
      <c r="H930" s="133"/>
      <c r="I930" s="133"/>
      <c r="J930" s="133"/>
      <c r="K930" s="133"/>
      <c r="L930" s="133"/>
      <c r="M930" s="133"/>
      <c r="N930" s="133"/>
      <c r="O930" s="133"/>
      <c r="P930" s="133"/>
      <c r="Q930" s="133"/>
      <c r="R930" s="133"/>
      <c r="S930" s="133"/>
      <c r="T930" s="133"/>
      <c r="U930" s="133"/>
      <c r="V930" s="133"/>
      <c r="W930" s="133"/>
      <c r="X930" s="133"/>
      <c r="Y930" s="133"/>
      <c r="Z930" s="133"/>
      <c r="AA930" s="133"/>
      <c r="AB930" s="133"/>
      <c r="AC930" s="133"/>
      <c r="AD930" s="133"/>
      <c r="AE930" s="133"/>
      <c r="AF930" s="133"/>
      <c r="AG930" s="133"/>
      <c r="AH930" s="133"/>
      <c r="AI930" s="133"/>
      <c r="AJ930" s="133"/>
      <c r="AK930" s="133"/>
      <c r="AL930" s="133"/>
      <c r="AM930" s="133"/>
      <c r="AN930" s="133"/>
      <c r="AO930" s="133"/>
      <c r="AP930" s="133"/>
      <c r="AQ930" s="133"/>
      <c r="AR930" s="133"/>
      <c r="AS930" s="133"/>
      <c r="AT930" s="133"/>
      <c r="AU930" s="133"/>
      <c r="AV930" s="133"/>
      <c r="AW930" s="133"/>
      <c r="AX930" s="133"/>
      <c r="AY930" s="133"/>
      <c r="AZ930" s="133"/>
      <c r="BA930" s="133"/>
      <c r="BB930" s="133"/>
      <c r="BC930" s="132"/>
      <c r="BD930" s="132"/>
      <c r="BE930" s="132"/>
      <c r="BF930" s="132"/>
      <c r="BG930" s="132"/>
      <c r="BH930" s="132"/>
      <c r="BI930" s="132"/>
      <c r="BJ930" s="132"/>
      <c r="BK930" s="132"/>
      <c r="BL930" s="132"/>
      <c r="BM930" s="132"/>
      <c r="BN930" s="132"/>
      <c r="BO930" s="132"/>
      <c r="BP930" s="132"/>
      <c r="BQ930" s="132"/>
      <c r="BR930" s="132"/>
      <c r="BS930" s="132"/>
      <c r="BT930" s="132"/>
      <c r="BU930" s="132"/>
      <c r="BV930" s="132"/>
      <c r="BW930" s="132"/>
      <c r="BX930" s="132"/>
      <c r="BY930" s="132"/>
      <c r="BZ930" s="132"/>
      <c r="CA930" s="132"/>
      <c r="CB930" s="132"/>
      <c r="CC930" s="132"/>
      <c r="CD930" s="132"/>
      <c r="CE930" s="132"/>
      <c r="CF930" s="132"/>
    </row>
    <row r="931" spans="1:84" ht="15.75" customHeight="1">
      <c r="A931" s="134"/>
      <c r="B931" s="132"/>
      <c r="C931" s="132"/>
      <c r="D931" s="132"/>
      <c r="E931" s="132"/>
      <c r="F931" s="132"/>
      <c r="G931" s="133"/>
      <c r="H931" s="133"/>
      <c r="I931" s="133"/>
      <c r="J931" s="133"/>
      <c r="K931" s="133"/>
      <c r="L931" s="133"/>
      <c r="M931" s="133"/>
      <c r="N931" s="133"/>
      <c r="O931" s="133"/>
      <c r="P931" s="133"/>
      <c r="Q931" s="133"/>
      <c r="R931" s="133"/>
      <c r="S931" s="133"/>
      <c r="T931" s="133"/>
      <c r="U931" s="133"/>
      <c r="V931" s="133"/>
      <c r="W931" s="133"/>
      <c r="X931" s="133"/>
      <c r="Y931" s="133"/>
      <c r="Z931" s="133"/>
      <c r="AA931" s="133"/>
      <c r="AB931" s="133"/>
      <c r="AC931" s="133"/>
      <c r="AD931" s="133"/>
      <c r="AE931" s="133"/>
      <c r="AF931" s="133"/>
      <c r="AG931" s="133"/>
      <c r="AH931" s="133"/>
      <c r="AI931" s="133"/>
      <c r="AJ931" s="133"/>
      <c r="AK931" s="133"/>
      <c r="AL931" s="133"/>
      <c r="AM931" s="133"/>
      <c r="AN931" s="133"/>
      <c r="AO931" s="133"/>
      <c r="AP931" s="133"/>
      <c r="AQ931" s="133"/>
      <c r="AR931" s="133"/>
      <c r="AS931" s="133"/>
      <c r="AT931" s="133"/>
      <c r="AU931" s="133"/>
      <c r="AV931" s="133"/>
      <c r="AW931" s="133"/>
      <c r="AX931" s="133"/>
      <c r="AY931" s="133"/>
      <c r="AZ931" s="133"/>
      <c r="BA931" s="133"/>
      <c r="BB931" s="133"/>
      <c r="BC931" s="132"/>
      <c r="BD931" s="132"/>
      <c r="BE931" s="132"/>
      <c r="BF931" s="132"/>
      <c r="BG931" s="132"/>
      <c r="BH931" s="132"/>
      <c r="BI931" s="132"/>
      <c r="BJ931" s="132"/>
      <c r="BK931" s="132"/>
      <c r="BL931" s="132"/>
      <c r="BM931" s="132"/>
      <c r="BN931" s="132"/>
      <c r="BO931" s="132"/>
      <c r="BP931" s="132"/>
      <c r="BQ931" s="132"/>
      <c r="BR931" s="132"/>
      <c r="BS931" s="132"/>
      <c r="BT931" s="132"/>
      <c r="BU931" s="132"/>
      <c r="BV931" s="132"/>
      <c r="BW931" s="132"/>
      <c r="BX931" s="132"/>
      <c r="BY931" s="132"/>
      <c r="BZ931" s="132"/>
      <c r="CA931" s="132"/>
      <c r="CB931" s="132"/>
      <c r="CC931" s="132"/>
      <c r="CD931" s="132"/>
      <c r="CE931" s="132"/>
      <c r="CF931" s="132"/>
    </row>
    <row r="932" spans="1:84" ht="15.75" customHeight="1">
      <c r="A932" s="134"/>
      <c r="B932" s="132"/>
      <c r="C932" s="132"/>
      <c r="D932" s="132"/>
      <c r="E932" s="132"/>
      <c r="F932" s="132"/>
      <c r="G932" s="133"/>
      <c r="H932" s="133"/>
      <c r="I932" s="133"/>
      <c r="J932" s="133"/>
      <c r="K932" s="133"/>
      <c r="L932" s="133"/>
      <c r="M932" s="133"/>
      <c r="N932" s="133"/>
      <c r="O932" s="133"/>
      <c r="P932" s="133"/>
      <c r="Q932" s="133"/>
      <c r="R932" s="133"/>
      <c r="S932" s="133"/>
      <c r="T932" s="133"/>
      <c r="U932" s="133"/>
      <c r="V932" s="133"/>
      <c r="W932" s="133"/>
      <c r="X932" s="133"/>
      <c r="Y932" s="133"/>
      <c r="Z932" s="133"/>
      <c r="AA932" s="133"/>
      <c r="AB932" s="133"/>
      <c r="AC932" s="133"/>
      <c r="AD932" s="133"/>
      <c r="AE932" s="133"/>
      <c r="AF932" s="133"/>
      <c r="AG932" s="133"/>
      <c r="AH932" s="133"/>
      <c r="AI932" s="133"/>
      <c r="AJ932" s="133"/>
      <c r="AK932" s="133"/>
      <c r="AL932" s="133"/>
      <c r="AM932" s="133"/>
      <c r="AN932" s="133"/>
      <c r="AO932" s="133"/>
      <c r="AP932" s="133"/>
      <c r="AQ932" s="133"/>
      <c r="AR932" s="133"/>
      <c r="AS932" s="133"/>
      <c r="AT932" s="133"/>
      <c r="AU932" s="133"/>
      <c r="AV932" s="133"/>
      <c r="AW932" s="133"/>
      <c r="AX932" s="133"/>
      <c r="AY932" s="133"/>
      <c r="AZ932" s="133"/>
      <c r="BA932" s="133"/>
      <c r="BB932" s="133"/>
      <c r="BC932" s="132"/>
      <c r="BD932" s="132"/>
      <c r="BE932" s="132"/>
      <c r="BF932" s="132"/>
      <c r="BG932" s="132"/>
      <c r="BH932" s="132"/>
      <c r="BI932" s="132"/>
      <c r="BJ932" s="132"/>
      <c r="BK932" s="132"/>
      <c r="BL932" s="132"/>
      <c r="BM932" s="132"/>
      <c r="BN932" s="132"/>
      <c r="BO932" s="132"/>
      <c r="BP932" s="132"/>
      <c r="BQ932" s="132"/>
      <c r="BR932" s="132"/>
      <c r="BS932" s="132"/>
      <c r="BT932" s="132"/>
      <c r="BU932" s="132"/>
      <c r="BV932" s="132"/>
      <c r="BW932" s="132"/>
      <c r="BX932" s="132"/>
      <c r="BY932" s="132"/>
      <c r="BZ932" s="132"/>
      <c r="CA932" s="132"/>
      <c r="CB932" s="132"/>
      <c r="CC932" s="132"/>
      <c r="CD932" s="132"/>
      <c r="CE932" s="132"/>
      <c r="CF932" s="132"/>
    </row>
    <row r="933" spans="1:84" ht="15.75" customHeight="1">
      <c r="A933" s="134"/>
      <c r="B933" s="132"/>
      <c r="C933" s="132"/>
      <c r="D933" s="132"/>
      <c r="E933" s="132"/>
      <c r="F933" s="132"/>
      <c r="G933" s="133"/>
      <c r="H933" s="133"/>
      <c r="I933" s="133"/>
      <c r="J933" s="133"/>
      <c r="K933" s="133"/>
      <c r="L933" s="133"/>
      <c r="M933" s="133"/>
      <c r="N933" s="133"/>
      <c r="O933" s="133"/>
      <c r="P933" s="133"/>
      <c r="Q933" s="133"/>
      <c r="R933" s="133"/>
      <c r="S933" s="133"/>
      <c r="T933" s="133"/>
      <c r="U933" s="133"/>
      <c r="V933" s="133"/>
      <c r="W933" s="133"/>
      <c r="X933" s="133"/>
      <c r="Y933" s="133"/>
      <c r="Z933" s="133"/>
      <c r="AA933" s="133"/>
      <c r="AB933" s="133"/>
      <c r="AC933" s="133"/>
      <c r="AD933" s="133"/>
      <c r="AE933" s="133"/>
      <c r="AF933" s="133"/>
      <c r="AG933" s="133"/>
      <c r="AH933" s="133"/>
      <c r="AI933" s="133"/>
      <c r="AJ933" s="133"/>
      <c r="AK933" s="133"/>
      <c r="AL933" s="133"/>
      <c r="AM933" s="133"/>
      <c r="AN933" s="133"/>
      <c r="AO933" s="133"/>
      <c r="AP933" s="133"/>
      <c r="AQ933" s="133"/>
      <c r="AR933" s="133"/>
      <c r="AS933" s="133"/>
      <c r="AT933" s="133"/>
      <c r="AU933" s="133"/>
      <c r="AV933" s="133"/>
      <c r="AW933" s="133"/>
      <c r="AX933" s="133"/>
      <c r="AY933" s="133"/>
      <c r="AZ933" s="133"/>
      <c r="BA933" s="133"/>
      <c r="BB933" s="133"/>
      <c r="BC933" s="132"/>
      <c r="BD933" s="132"/>
      <c r="BE933" s="132"/>
      <c r="BF933" s="132"/>
      <c r="BG933" s="132"/>
      <c r="BH933" s="132"/>
      <c r="BI933" s="132"/>
      <c r="BJ933" s="132"/>
      <c r="BK933" s="132"/>
      <c r="BL933" s="132"/>
      <c r="BM933" s="132"/>
      <c r="BN933" s="132"/>
      <c r="BO933" s="132"/>
      <c r="BP933" s="132"/>
      <c r="BQ933" s="132"/>
      <c r="BR933" s="132"/>
      <c r="BS933" s="132"/>
      <c r="BT933" s="132"/>
      <c r="BU933" s="132"/>
      <c r="BV933" s="132"/>
      <c r="BW933" s="132"/>
      <c r="BX933" s="132"/>
      <c r="BY933" s="132"/>
      <c r="BZ933" s="132"/>
      <c r="CA933" s="132"/>
      <c r="CB933" s="132"/>
      <c r="CC933" s="132"/>
      <c r="CD933" s="132"/>
      <c r="CE933" s="132"/>
      <c r="CF933" s="132"/>
    </row>
    <row r="934" spans="1:84" ht="15.75" customHeight="1">
      <c r="A934" s="134"/>
      <c r="B934" s="132"/>
      <c r="C934" s="132"/>
      <c r="D934" s="132"/>
      <c r="E934" s="132"/>
      <c r="F934" s="132"/>
      <c r="G934" s="133"/>
      <c r="H934" s="133"/>
      <c r="I934" s="133"/>
      <c r="J934" s="133"/>
      <c r="K934" s="133"/>
      <c r="L934" s="133"/>
      <c r="M934" s="133"/>
      <c r="N934" s="133"/>
      <c r="O934" s="133"/>
      <c r="P934" s="133"/>
      <c r="Q934" s="133"/>
      <c r="R934" s="133"/>
      <c r="S934" s="133"/>
      <c r="T934" s="133"/>
      <c r="U934" s="133"/>
      <c r="V934" s="133"/>
      <c r="W934" s="133"/>
      <c r="X934" s="133"/>
      <c r="Y934" s="133"/>
      <c r="Z934" s="133"/>
      <c r="AA934" s="133"/>
      <c r="AB934" s="133"/>
      <c r="AC934" s="133"/>
      <c r="AD934" s="133"/>
      <c r="AE934" s="133"/>
      <c r="AF934" s="133"/>
      <c r="AG934" s="133"/>
      <c r="AH934" s="133"/>
      <c r="AI934" s="133"/>
      <c r="AJ934" s="133"/>
      <c r="AK934" s="133"/>
      <c r="AL934" s="133"/>
      <c r="AM934" s="133"/>
      <c r="AN934" s="133"/>
      <c r="AO934" s="133"/>
      <c r="AP934" s="133"/>
      <c r="AQ934" s="133"/>
      <c r="AR934" s="133"/>
      <c r="AS934" s="133"/>
      <c r="AT934" s="133"/>
      <c r="AU934" s="133"/>
      <c r="AV934" s="133"/>
      <c r="AW934" s="133"/>
      <c r="AX934" s="133"/>
      <c r="AY934" s="133"/>
      <c r="AZ934" s="133"/>
      <c r="BA934" s="133"/>
      <c r="BB934" s="133"/>
      <c r="BC934" s="132"/>
      <c r="BD934" s="132"/>
      <c r="BE934" s="132"/>
      <c r="BF934" s="132"/>
      <c r="BG934" s="132"/>
      <c r="BH934" s="132"/>
      <c r="BI934" s="132"/>
      <c r="BJ934" s="132"/>
      <c r="BK934" s="132"/>
      <c r="BL934" s="132"/>
      <c r="BM934" s="132"/>
      <c r="BN934" s="132"/>
      <c r="BO934" s="132"/>
      <c r="BP934" s="132"/>
      <c r="BQ934" s="132"/>
      <c r="BR934" s="132"/>
      <c r="BS934" s="132"/>
      <c r="BT934" s="132"/>
      <c r="BU934" s="132"/>
      <c r="BV934" s="132"/>
      <c r="BW934" s="132"/>
      <c r="BX934" s="132"/>
      <c r="BY934" s="132"/>
      <c r="BZ934" s="132"/>
      <c r="CA934" s="132"/>
      <c r="CB934" s="132"/>
      <c r="CC934" s="132"/>
      <c r="CD934" s="132"/>
      <c r="CE934" s="132"/>
      <c r="CF934" s="132"/>
    </row>
    <row r="935" spans="1:84" ht="15.75" customHeight="1">
      <c r="A935" s="134"/>
      <c r="B935" s="132"/>
      <c r="C935" s="132"/>
      <c r="D935" s="132"/>
      <c r="E935" s="132"/>
      <c r="F935" s="132"/>
      <c r="G935" s="133"/>
      <c r="H935" s="133"/>
      <c r="I935" s="133"/>
      <c r="J935" s="133"/>
      <c r="K935" s="133"/>
      <c r="L935" s="133"/>
      <c r="M935" s="133"/>
      <c r="N935" s="133"/>
      <c r="O935" s="133"/>
      <c r="P935" s="133"/>
      <c r="Q935" s="133"/>
      <c r="R935" s="133"/>
      <c r="S935" s="133"/>
      <c r="T935" s="133"/>
      <c r="U935" s="133"/>
      <c r="V935" s="133"/>
      <c r="W935" s="133"/>
      <c r="X935" s="133"/>
      <c r="Y935" s="133"/>
      <c r="Z935" s="133"/>
      <c r="AA935" s="133"/>
      <c r="AB935" s="133"/>
      <c r="AC935" s="133"/>
      <c r="AD935" s="133"/>
      <c r="AE935" s="133"/>
      <c r="AF935" s="133"/>
      <c r="AG935" s="133"/>
      <c r="AH935" s="133"/>
      <c r="AI935" s="133"/>
      <c r="AJ935" s="133"/>
      <c r="AK935" s="133"/>
      <c r="AL935" s="133"/>
      <c r="AM935" s="133"/>
      <c r="AN935" s="133"/>
      <c r="AO935" s="133"/>
      <c r="AP935" s="133"/>
      <c r="AQ935" s="133"/>
      <c r="AR935" s="133"/>
      <c r="AS935" s="133"/>
      <c r="AT935" s="133"/>
      <c r="AU935" s="133"/>
      <c r="AV935" s="133"/>
      <c r="AW935" s="133"/>
      <c r="AX935" s="133"/>
      <c r="AY935" s="133"/>
      <c r="AZ935" s="133"/>
      <c r="BA935" s="133"/>
      <c r="BB935" s="133"/>
      <c r="BC935" s="132"/>
      <c r="BD935" s="132"/>
      <c r="BE935" s="132"/>
      <c r="BF935" s="132"/>
      <c r="BG935" s="132"/>
      <c r="BH935" s="132"/>
      <c r="BI935" s="132"/>
      <c r="BJ935" s="132"/>
      <c r="BK935" s="132"/>
      <c r="BL935" s="132"/>
      <c r="BM935" s="132"/>
      <c r="BN935" s="132"/>
      <c r="BO935" s="132"/>
      <c r="BP935" s="132"/>
      <c r="BQ935" s="132"/>
      <c r="BR935" s="132"/>
      <c r="BS935" s="132"/>
      <c r="BT935" s="132"/>
      <c r="BU935" s="132"/>
      <c r="BV935" s="132"/>
      <c r="BW935" s="132"/>
      <c r="BX935" s="132"/>
      <c r="BY935" s="132"/>
      <c r="BZ935" s="132"/>
      <c r="CA935" s="132"/>
      <c r="CB935" s="132"/>
      <c r="CC935" s="132"/>
      <c r="CD935" s="132"/>
      <c r="CE935" s="132"/>
      <c r="CF935" s="132"/>
    </row>
    <row r="936" spans="1:84" ht="15.75" customHeight="1">
      <c r="A936" s="134"/>
      <c r="B936" s="132"/>
      <c r="C936" s="132"/>
      <c r="D936" s="132"/>
      <c r="E936" s="132"/>
      <c r="F936" s="132"/>
      <c r="G936" s="133"/>
      <c r="H936" s="133"/>
      <c r="I936" s="133"/>
      <c r="J936" s="133"/>
      <c r="K936" s="133"/>
      <c r="L936" s="133"/>
      <c r="M936" s="133"/>
      <c r="N936" s="133"/>
      <c r="O936" s="133"/>
      <c r="P936" s="133"/>
      <c r="Q936" s="133"/>
      <c r="R936" s="133"/>
      <c r="S936" s="133"/>
      <c r="T936" s="133"/>
      <c r="U936" s="133"/>
      <c r="V936" s="133"/>
      <c r="W936" s="133"/>
      <c r="X936" s="133"/>
      <c r="Y936" s="133"/>
      <c r="Z936" s="133"/>
      <c r="AA936" s="133"/>
      <c r="AB936" s="133"/>
      <c r="AC936" s="133"/>
      <c r="AD936" s="133"/>
      <c r="AE936" s="133"/>
      <c r="AF936" s="133"/>
      <c r="AG936" s="133"/>
      <c r="AH936" s="133"/>
      <c r="AI936" s="133"/>
      <c r="AJ936" s="133"/>
      <c r="AK936" s="133"/>
      <c r="AL936" s="133"/>
      <c r="AM936" s="133"/>
      <c r="AN936" s="133"/>
      <c r="AO936" s="133"/>
      <c r="AP936" s="133"/>
      <c r="AQ936" s="133"/>
      <c r="AR936" s="133"/>
      <c r="AS936" s="133"/>
      <c r="AT936" s="133"/>
      <c r="AU936" s="133"/>
      <c r="AV936" s="133"/>
      <c r="AW936" s="133"/>
      <c r="AX936" s="133"/>
      <c r="AY936" s="133"/>
      <c r="AZ936" s="133"/>
      <c r="BA936" s="133"/>
      <c r="BB936" s="133"/>
      <c r="BC936" s="132"/>
      <c r="BD936" s="132"/>
      <c r="BE936" s="132"/>
      <c r="BF936" s="132"/>
      <c r="BG936" s="132"/>
      <c r="BH936" s="132"/>
      <c r="BI936" s="132"/>
      <c r="BJ936" s="132"/>
      <c r="BK936" s="132"/>
      <c r="BL936" s="132"/>
      <c r="BM936" s="132"/>
      <c r="BN936" s="132"/>
      <c r="BO936" s="132"/>
      <c r="BP936" s="132"/>
      <c r="BQ936" s="132"/>
      <c r="BR936" s="132"/>
      <c r="BS936" s="132"/>
      <c r="BT936" s="132"/>
      <c r="BU936" s="132"/>
      <c r="BV936" s="132"/>
      <c r="BW936" s="132"/>
      <c r="BX936" s="132"/>
      <c r="BY936" s="132"/>
      <c r="BZ936" s="132"/>
      <c r="CA936" s="132"/>
      <c r="CB936" s="132"/>
      <c r="CC936" s="132"/>
      <c r="CD936" s="132"/>
      <c r="CE936" s="132"/>
      <c r="CF936" s="132"/>
    </row>
    <row r="937" spans="1:84" ht="15.75" customHeight="1">
      <c r="A937" s="134"/>
      <c r="B937" s="132"/>
      <c r="C937" s="132"/>
      <c r="D937" s="132"/>
      <c r="E937" s="132"/>
      <c r="F937" s="132"/>
      <c r="G937" s="133"/>
      <c r="H937" s="133"/>
      <c r="I937" s="133"/>
      <c r="J937" s="133"/>
      <c r="K937" s="133"/>
      <c r="L937" s="133"/>
      <c r="M937" s="133"/>
      <c r="N937" s="133"/>
      <c r="O937" s="133"/>
      <c r="P937" s="133"/>
      <c r="Q937" s="133"/>
      <c r="R937" s="133"/>
      <c r="S937" s="133"/>
      <c r="T937" s="133"/>
      <c r="U937" s="133"/>
      <c r="V937" s="133"/>
      <c r="W937" s="133"/>
      <c r="X937" s="133"/>
      <c r="Y937" s="133"/>
      <c r="Z937" s="133"/>
      <c r="AA937" s="133"/>
      <c r="AB937" s="133"/>
      <c r="AC937" s="133"/>
      <c r="AD937" s="133"/>
      <c r="AE937" s="133"/>
      <c r="AF937" s="133"/>
      <c r="AG937" s="133"/>
      <c r="AH937" s="133"/>
      <c r="AI937" s="133"/>
      <c r="AJ937" s="133"/>
      <c r="AK937" s="133"/>
      <c r="AL937" s="133"/>
      <c r="AM937" s="133"/>
      <c r="AN937" s="133"/>
      <c r="AO937" s="133"/>
      <c r="AP937" s="133"/>
      <c r="AQ937" s="133"/>
      <c r="AR937" s="133"/>
      <c r="AS937" s="133"/>
      <c r="AT937" s="133"/>
      <c r="AU937" s="133"/>
      <c r="AV937" s="133"/>
      <c r="AW937" s="133"/>
      <c r="AX937" s="133"/>
      <c r="AY937" s="133"/>
      <c r="AZ937" s="133"/>
      <c r="BA937" s="133"/>
      <c r="BB937" s="133"/>
      <c r="BC937" s="132"/>
      <c r="BD937" s="132"/>
      <c r="BE937" s="132"/>
      <c r="BF937" s="132"/>
      <c r="BG937" s="132"/>
      <c r="BH937" s="132"/>
      <c r="BI937" s="132"/>
      <c r="BJ937" s="132"/>
      <c r="BK937" s="132"/>
      <c r="BL937" s="132"/>
      <c r="BM937" s="132"/>
      <c r="BN937" s="132"/>
      <c r="BO937" s="132"/>
      <c r="BP937" s="132"/>
      <c r="BQ937" s="132"/>
      <c r="BR937" s="132"/>
      <c r="BS937" s="132"/>
      <c r="BT937" s="132"/>
      <c r="BU937" s="132"/>
      <c r="BV937" s="132"/>
      <c r="BW937" s="132"/>
      <c r="BX937" s="132"/>
      <c r="BY937" s="132"/>
      <c r="BZ937" s="132"/>
      <c r="CA937" s="132"/>
      <c r="CB937" s="132"/>
      <c r="CC937" s="132"/>
      <c r="CD937" s="132"/>
      <c r="CE937" s="132"/>
      <c r="CF937" s="132"/>
    </row>
    <row r="938" spans="1:84" ht="15.75" customHeight="1">
      <c r="A938" s="134"/>
      <c r="B938" s="132"/>
      <c r="C938" s="132"/>
      <c r="D938" s="132"/>
      <c r="E938" s="132"/>
      <c r="F938" s="132"/>
      <c r="G938" s="133"/>
      <c r="H938" s="133"/>
      <c r="I938" s="133"/>
      <c r="J938" s="133"/>
      <c r="K938" s="133"/>
      <c r="L938" s="133"/>
      <c r="M938" s="133"/>
      <c r="N938" s="133"/>
      <c r="O938" s="133"/>
      <c r="P938" s="133"/>
      <c r="Q938" s="133"/>
      <c r="R938" s="133"/>
      <c r="S938" s="133"/>
      <c r="T938" s="133"/>
      <c r="U938" s="133"/>
      <c r="V938" s="133"/>
      <c r="W938" s="133"/>
      <c r="X938" s="133"/>
      <c r="Y938" s="133"/>
      <c r="Z938" s="133"/>
      <c r="AA938" s="133"/>
      <c r="AB938" s="133"/>
      <c r="AC938" s="133"/>
      <c r="AD938" s="133"/>
      <c r="AE938" s="133"/>
      <c r="AF938" s="133"/>
      <c r="AG938" s="133"/>
      <c r="AH938" s="133"/>
      <c r="AI938" s="133"/>
      <c r="AJ938" s="133"/>
      <c r="AK938" s="133"/>
      <c r="AL938" s="133"/>
      <c r="AM938" s="133"/>
      <c r="AN938" s="133"/>
      <c r="AO938" s="133"/>
      <c r="AP938" s="133"/>
      <c r="AQ938" s="133"/>
      <c r="AR938" s="133"/>
      <c r="AS938" s="133"/>
      <c r="AT938" s="133"/>
      <c r="AU938" s="133"/>
      <c r="AV938" s="133"/>
      <c r="AW938" s="133"/>
      <c r="AX938" s="133"/>
      <c r="AY938" s="133"/>
      <c r="AZ938" s="133"/>
      <c r="BA938" s="133"/>
      <c r="BB938" s="133"/>
      <c r="BC938" s="132"/>
      <c r="BD938" s="132"/>
      <c r="BE938" s="132"/>
      <c r="BF938" s="132"/>
      <c r="BG938" s="132"/>
      <c r="BH938" s="132"/>
      <c r="BI938" s="132"/>
      <c r="BJ938" s="132"/>
      <c r="BK938" s="132"/>
      <c r="BL938" s="132"/>
      <c r="BM938" s="132"/>
      <c r="BN938" s="132"/>
      <c r="BO938" s="132"/>
      <c r="BP938" s="132"/>
      <c r="BQ938" s="132"/>
      <c r="BR938" s="132"/>
      <c r="BS938" s="132"/>
      <c r="BT938" s="132"/>
      <c r="BU938" s="132"/>
      <c r="BV938" s="132"/>
      <c r="BW938" s="132"/>
      <c r="BX938" s="132"/>
      <c r="BY938" s="132"/>
      <c r="BZ938" s="132"/>
      <c r="CA938" s="132"/>
      <c r="CB938" s="132"/>
      <c r="CC938" s="132"/>
      <c r="CD938" s="132"/>
      <c r="CE938" s="132"/>
      <c r="CF938" s="132"/>
    </row>
    <row r="939" spans="1:84" ht="15.75" customHeight="1">
      <c r="A939" s="134"/>
      <c r="B939" s="132"/>
      <c r="C939" s="132"/>
      <c r="D939" s="132"/>
      <c r="E939" s="132"/>
      <c r="F939" s="132"/>
      <c r="G939" s="133"/>
      <c r="H939" s="133"/>
      <c r="I939" s="133"/>
      <c r="J939" s="133"/>
      <c r="K939" s="133"/>
      <c r="L939" s="133"/>
      <c r="M939" s="133"/>
      <c r="N939" s="133"/>
      <c r="O939" s="133"/>
      <c r="P939" s="133"/>
      <c r="Q939" s="133"/>
      <c r="R939" s="133"/>
      <c r="S939" s="133"/>
      <c r="T939" s="133"/>
      <c r="U939" s="133"/>
      <c r="V939" s="133"/>
      <c r="W939" s="133"/>
      <c r="X939" s="133"/>
      <c r="Y939" s="133"/>
      <c r="Z939" s="133"/>
      <c r="AA939" s="133"/>
      <c r="AB939" s="133"/>
      <c r="AC939" s="133"/>
      <c r="AD939" s="133"/>
      <c r="AE939" s="133"/>
      <c r="AF939" s="133"/>
      <c r="AG939" s="133"/>
      <c r="AH939" s="133"/>
      <c r="AI939" s="133"/>
      <c r="AJ939" s="133"/>
      <c r="AK939" s="133"/>
      <c r="AL939" s="133"/>
      <c r="AM939" s="133"/>
      <c r="AN939" s="133"/>
      <c r="AO939" s="133"/>
      <c r="AP939" s="133"/>
      <c r="AQ939" s="133"/>
      <c r="AR939" s="133"/>
      <c r="AS939" s="133"/>
      <c r="AT939" s="133"/>
      <c r="AU939" s="133"/>
      <c r="AV939" s="133"/>
      <c r="AW939" s="133"/>
      <c r="AX939" s="133"/>
      <c r="AY939" s="133"/>
      <c r="AZ939" s="133"/>
      <c r="BA939" s="133"/>
      <c r="BB939" s="133"/>
      <c r="BC939" s="132"/>
      <c r="BD939" s="132"/>
      <c r="BE939" s="132"/>
      <c r="BF939" s="132"/>
      <c r="BG939" s="132"/>
      <c r="BH939" s="132"/>
      <c r="BI939" s="132"/>
      <c r="BJ939" s="132"/>
      <c r="BK939" s="132"/>
      <c r="BL939" s="132"/>
      <c r="BM939" s="132"/>
      <c r="BN939" s="132"/>
      <c r="BO939" s="132"/>
      <c r="BP939" s="132"/>
      <c r="BQ939" s="132"/>
      <c r="BR939" s="132"/>
      <c r="BS939" s="132"/>
      <c r="BT939" s="132"/>
      <c r="BU939" s="132"/>
      <c r="BV939" s="132"/>
      <c r="BW939" s="132"/>
      <c r="BX939" s="132"/>
      <c r="BY939" s="132"/>
      <c r="BZ939" s="132"/>
      <c r="CA939" s="132"/>
      <c r="CB939" s="132"/>
      <c r="CC939" s="132"/>
      <c r="CD939" s="132"/>
      <c r="CE939" s="132"/>
      <c r="CF939" s="132"/>
    </row>
    <row r="940" spans="1:84" ht="15.75" customHeight="1">
      <c r="A940" s="134"/>
      <c r="B940" s="132"/>
      <c r="C940" s="132"/>
      <c r="D940" s="132"/>
      <c r="E940" s="132"/>
      <c r="F940" s="132"/>
      <c r="G940" s="133"/>
      <c r="H940" s="133"/>
      <c r="I940" s="133"/>
      <c r="J940" s="133"/>
      <c r="K940" s="133"/>
      <c r="L940" s="133"/>
      <c r="M940" s="133"/>
      <c r="N940" s="133"/>
      <c r="O940" s="133"/>
      <c r="P940" s="133"/>
      <c r="Q940" s="133"/>
      <c r="R940" s="133"/>
      <c r="S940" s="133"/>
      <c r="T940" s="133"/>
      <c r="U940" s="133"/>
      <c r="V940" s="133"/>
      <c r="W940" s="133"/>
      <c r="X940" s="133"/>
      <c r="Y940" s="133"/>
      <c r="Z940" s="133"/>
      <c r="AA940" s="133"/>
      <c r="AB940" s="133"/>
      <c r="AC940" s="133"/>
      <c r="AD940" s="133"/>
      <c r="AE940" s="133"/>
      <c r="AF940" s="133"/>
      <c r="AG940" s="133"/>
      <c r="AH940" s="133"/>
      <c r="AI940" s="133"/>
      <c r="AJ940" s="133"/>
      <c r="AK940" s="133"/>
      <c r="AL940" s="133"/>
      <c r="AM940" s="133"/>
      <c r="AN940" s="133"/>
      <c r="AO940" s="133"/>
      <c r="AP940" s="133"/>
      <c r="AQ940" s="133"/>
      <c r="AR940" s="133"/>
      <c r="AS940" s="133"/>
      <c r="AT940" s="133"/>
      <c r="AU940" s="133"/>
      <c r="AV940" s="133"/>
      <c r="AW940" s="133"/>
      <c r="AX940" s="133"/>
      <c r="AY940" s="133"/>
      <c r="AZ940" s="133"/>
      <c r="BA940" s="133"/>
      <c r="BB940" s="133"/>
      <c r="BC940" s="132"/>
      <c r="BD940" s="132"/>
      <c r="BE940" s="132"/>
      <c r="BF940" s="132"/>
      <c r="BG940" s="132"/>
      <c r="BH940" s="132"/>
      <c r="BI940" s="132"/>
      <c r="BJ940" s="132"/>
      <c r="BK940" s="132"/>
      <c r="BL940" s="132"/>
      <c r="BM940" s="132"/>
      <c r="BN940" s="132"/>
      <c r="BO940" s="132"/>
      <c r="BP940" s="132"/>
      <c r="BQ940" s="132"/>
      <c r="BR940" s="132"/>
      <c r="BS940" s="132"/>
      <c r="BT940" s="132"/>
      <c r="BU940" s="132"/>
      <c r="BV940" s="132"/>
      <c r="BW940" s="132"/>
      <c r="BX940" s="132"/>
      <c r="BY940" s="132"/>
      <c r="BZ940" s="132"/>
      <c r="CA940" s="132"/>
      <c r="CB940" s="132"/>
      <c r="CC940" s="132"/>
      <c r="CD940" s="132"/>
      <c r="CE940" s="132"/>
      <c r="CF940" s="132"/>
    </row>
    <row r="941" spans="1:84" ht="15.75" customHeight="1">
      <c r="A941" s="134"/>
      <c r="B941" s="132"/>
      <c r="C941" s="132"/>
      <c r="D941" s="132"/>
      <c r="E941" s="132"/>
      <c r="F941" s="132"/>
      <c r="G941" s="133"/>
      <c r="H941" s="133"/>
      <c r="I941" s="133"/>
      <c r="J941" s="133"/>
      <c r="K941" s="133"/>
      <c r="L941" s="133"/>
      <c r="M941" s="133"/>
      <c r="N941" s="133"/>
      <c r="O941" s="133"/>
      <c r="P941" s="133"/>
      <c r="Q941" s="133"/>
      <c r="R941" s="133"/>
      <c r="S941" s="133"/>
      <c r="T941" s="133"/>
      <c r="U941" s="133"/>
      <c r="V941" s="133"/>
      <c r="W941" s="133"/>
      <c r="X941" s="133"/>
      <c r="Y941" s="133"/>
      <c r="Z941" s="133"/>
      <c r="AA941" s="133"/>
      <c r="AB941" s="133"/>
      <c r="AC941" s="133"/>
      <c r="AD941" s="133"/>
      <c r="AE941" s="133"/>
      <c r="AF941" s="133"/>
      <c r="AG941" s="133"/>
      <c r="AH941" s="133"/>
      <c r="AI941" s="133"/>
      <c r="AJ941" s="133"/>
      <c r="AK941" s="133"/>
      <c r="AL941" s="133"/>
      <c r="AM941" s="133"/>
      <c r="AN941" s="133"/>
      <c r="AO941" s="133"/>
      <c r="AP941" s="133"/>
      <c r="AQ941" s="133"/>
      <c r="AR941" s="133"/>
      <c r="AS941" s="133"/>
      <c r="AT941" s="133"/>
      <c r="AU941" s="133"/>
      <c r="AV941" s="133"/>
      <c r="AW941" s="133"/>
      <c r="AX941" s="133"/>
      <c r="AY941" s="133"/>
      <c r="AZ941" s="133"/>
      <c r="BA941" s="133"/>
      <c r="BB941" s="133"/>
      <c r="BC941" s="132"/>
      <c r="BD941" s="132"/>
      <c r="BE941" s="132"/>
      <c r="BF941" s="132"/>
      <c r="BG941" s="132"/>
      <c r="BH941" s="132"/>
      <c r="BI941" s="132"/>
      <c r="BJ941" s="132"/>
      <c r="BK941" s="132"/>
      <c r="BL941" s="132"/>
      <c r="BM941" s="132"/>
      <c r="BN941" s="132"/>
      <c r="BO941" s="132"/>
      <c r="BP941" s="132"/>
      <c r="BQ941" s="132"/>
      <c r="BR941" s="132"/>
      <c r="BS941" s="132"/>
      <c r="BT941" s="132"/>
      <c r="BU941" s="132"/>
      <c r="BV941" s="132"/>
      <c r="BW941" s="132"/>
      <c r="BX941" s="132"/>
      <c r="BY941" s="132"/>
      <c r="BZ941" s="132"/>
      <c r="CA941" s="132"/>
      <c r="CB941" s="132"/>
      <c r="CC941" s="132"/>
      <c r="CD941" s="132"/>
      <c r="CE941" s="132"/>
      <c r="CF941" s="132"/>
    </row>
    <row r="942" spans="1:84" ht="15.75" customHeight="1">
      <c r="A942" s="134"/>
      <c r="B942" s="132"/>
      <c r="C942" s="132"/>
      <c r="D942" s="132"/>
      <c r="E942" s="132"/>
      <c r="F942" s="132"/>
      <c r="G942" s="133"/>
      <c r="H942" s="133"/>
      <c r="I942" s="133"/>
      <c r="J942" s="133"/>
      <c r="K942" s="133"/>
      <c r="L942" s="133"/>
      <c r="M942" s="133"/>
      <c r="N942" s="133"/>
      <c r="O942" s="133"/>
      <c r="P942" s="133"/>
      <c r="Q942" s="133"/>
      <c r="R942" s="133"/>
      <c r="S942" s="133"/>
      <c r="T942" s="133"/>
      <c r="U942" s="133"/>
      <c r="V942" s="133"/>
      <c r="W942" s="133"/>
      <c r="X942" s="133"/>
      <c r="Y942" s="133"/>
      <c r="Z942" s="133"/>
      <c r="AA942" s="133"/>
      <c r="AB942" s="133"/>
      <c r="AC942" s="133"/>
      <c r="AD942" s="133"/>
      <c r="AE942" s="133"/>
      <c r="AF942" s="133"/>
      <c r="AG942" s="133"/>
      <c r="AH942" s="133"/>
      <c r="AI942" s="133"/>
      <c r="AJ942" s="133"/>
      <c r="AK942" s="133"/>
      <c r="AL942" s="133"/>
      <c r="AM942" s="133"/>
      <c r="AN942" s="133"/>
      <c r="AO942" s="133"/>
      <c r="AP942" s="133"/>
      <c r="AQ942" s="133"/>
      <c r="AR942" s="133"/>
      <c r="AS942" s="133"/>
      <c r="AT942" s="133"/>
      <c r="AU942" s="133"/>
      <c r="AV942" s="133"/>
      <c r="AW942" s="133"/>
      <c r="AX942" s="133"/>
      <c r="AY942" s="133"/>
      <c r="AZ942" s="133"/>
      <c r="BA942" s="133"/>
      <c r="BB942" s="133"/>
      <c r="BC942" s="132"/>
      <c r="BD942" s="132"/>
      <c r="BE942" s="132"/>
      <c r="BF942" s="132"/>
      <c r="BG942" s="132"/>
      <c r="BH942" s="132"/>
      <c r="BI942" s="132"/>
      <c r="BJ942" s="132"/>
      <c r="BK942" s="132"/>
      <c r="BL942" s="132"/>
      <c r="BM942" s="132"/>
      <c r="BN942" s="132"/>
      <c r="BO942" s="132"/>
      <c r="BP942" s="132"/>
      <c r="BQ942" s="132"/>
      <c r="BR942" s="132"/>
      <c r="BS942" s="132"/>
      <c r="BT942" s="132"/>
      <c r="BU942" s="132"/>
      <c r="BV942" s="132"/>
      <c r="BW942" s="132"/>
      <c r="BX942" s="132"/>
      <c r="BY942" s="132"/>
      <c r="BZ942" s="132"/>
      <c r="CA942" s="132"/>
      <c r="CB942" s="132"/>
      <c r="CC942" s="132"/>
      <c r="CD942" s="132"/>
      <c r="CE942" s="132"/>
      <c r="CF942" s="132"/>
    </row>
    <row r="943" spans="1:84" ht="15.75" customHeight="1">
      <c r="A943" s="134"/>
      <c r="B943" s="132"/>
      <c r="C943" s="132"/>
      <c r="D943" s="132"/>
      <c r="E943" s="132"/>
      <c r="F943" s="132"/>
      <c r="G943" s="133"/>
      <c r="H943" s="133"/>
      <c r="I943" s="133"/>
      <c r="J943" s="133"/>
      <c r="K943" s="133"/>
      <c r="L943" s="133"/>
      <c r="M943" s="133"/>
      <c r="N943" s="133"/>
      <c r="O943" s="133"/>
      <c r="P943" s="133"/>
      <c r="Q943" s="133"/>
      <c r="R943" s="133"/>
      <c r="S943" s="133"/>
      <c r="T943" s="133"/>
      <c r="U943" s="133"/>
      <c r="V943" s="133"/>
      <c r="W943" s="133"/>
      <c r="X943" s="133"/>
      <c r="Y943" s="133"/>
      <c r="Z943" s="133"/>
      <c r="AA943" s="133"/>
      <c r="AB943" s="133"/>
      <c r="AC943" s="133"/>
      <c r="AD943" s="133"/>
      <c r="AE943" s="133"/>
      <c r="AF943" s="133"/>
      <c r="AG943" s="133"/>
      <c r="AH943" s="133"/>
      <c r="AI943" s="133"/>
      <c r="AJ943" s="133"/>
      <c r="AK943" s="133"/>
      <c r="AL943" s="133"/>
      <c r="AM943" s="133"/>
      <c r="AN943" s="133"/>
      <c r="AO943" s="133"/>
      <c r="AP943" s="133"/>
      <c r="AQ943" s="133"/>
      <c r="AR943" s="133"/>
      <c r="AS943" s="133"/>
      <c r="AT943" s="133"/>
      <c r="AU943" s="133"/>
      <c r="AV943" s="133"/>
      <c r="AW943" s="133"/>
      <c r="AX943" s="133"/>
      <c r="AY943" s="133"/>
      <c r="AZ943" s="133"/>
      <c r="BA943" s="133"/>
      <c r="BB943" s="133"/>
      <c r="BC943" s="132"/>
      <c r="BD943" s="132"/>
      <c r="BE943" s="132"/>
      <c r="BF943" s="132"/>
      <c r="BG943" s="132"/>
      <c r="BH943" s="132"/>
      <c r="BI943" s="132"/>
      <c r="BJ943" s="132"/>
      <c r="BK943" s="132"/>
      <c r="BL943" s="132"/>
      <c r="BM943" s="132"/>
      <c r="BN943" s="132"/>
      <c r="BO943" s="132"/>
      <c r="BP943" s="132"/>
      <c r="BQ943" s="132"/>
      <c r="BR943" s="132"/>
      <c r="BS943" s="132"/>
      <c r="BT943" s="132"/>
      <c r="BU943" s="132"/>
      <c r="BV943" s="132"/>
      <c r="BW943" s="132"/>
      <c r="BX943" s="132"/>
      <c r="BY943" s="132"/>
      <c r="BZ943" s="132"/>
      <c r="CA943" s="132"/>
      <c r="CB943" s="132"/>
      <c r="CC943" s="132"/>
      <c r="CD943" s="132"/>
      <c r="CE943" s="132"/>
      <c r="CF943" s="132"/>
    </row>
    <row r="944" spans="1:84" ht="15.75" customHeight="1">
      <c r="A944" s="134"/>
      <c r="B944" s="132"/>
      <c r="C944" s="132"/>
      <c r="D944" s="132"/>
      <c r="E944" s="132"/>
      <c r="F944" s="132"/>
      <c r="G944" s="133"/>
      <c r="H944" s="133"/>
      <c r="I944" s="133"/>
      <c r="J944" s="133"/>
      <c r="K944" s="133"/>
      <c r="L944" s="133"/>
      <c r="M944" s="133"/>
      <c r="N944" s="133"/>
      <c r="O944" s="133"/>
      <c r="P944" s="133"/>
      <c r="Q944" s="133"/>
      <c r="R944" s="133"/>
      <c r="S944" s="133"/>
      <c r="T944" s="133"/>
      <c r="U944" s="133"/>
      <c r="V944" s="133"/>
      <c r="W944" s="133"/>
      <c r="X944" s="133"/>
      <c r="Y944" s="133"/>
      <c r="Z944" s="133"/>
      <c r="AA944" s="133"/>
      <c r="AB944" s="133"/>
      <c r="AC944" s="133"/>
      <c r="AD944" s="133"/>
      <c r="AE944" s="133"/>
      <c r="AF944" s="133"/>
      <c r="AG944" s="133"/>
      <c r="AH944" s="133"/>
      <c r="AI944" s="133"/>
      <c r="AJ944" s="133"/>
      <c r="AK944" s="133"/>
      <c r="AL944" s="133"/>
      <c r="AM944" s="133"/>
      <c r="AN944" s="133"/>
      <c r="AO944" s="133"/>
      <c r="AP944" s="133"/>
      <c r="AQ944" s="133"/>
      <c r="AR944" s="133"/>
      <c r="AS944" s="133"/>
      <c r="AT944" s="133"/>
      <c r="AU944" s="133"/>
      <c r="AV944" s="133"/>
      <c r="AW944" s="133"/>
      <c r="AX944" s="133"/>
      <c r="AY944" s="133"/>
      <c r="AZ944" s="133"/>
      <c r="BA944" s="133"/>
      <c r="BB944" s="133"/>
      <c r="BC944" s="132"/>
      <c r="BD944" s="132"/>
      <c r="BE944" s="132"/>
      <c r="BF944" s="132"/>
      <c r="BG944" s="132"/>
      <c r="BH944" s="132"/>
      <c r="BI944" s="132"/>
      <c r="BJ944" s="132"/>
      <c r="BK944" s="132"/>
      <c r="BL944" s="132"/>
      <c r="BM944" s="132"/>
      <c r="BN944" s="132"/>
      <c r="BO944" s="132"/>
      <c r="BP944" s="132"/>
      <c r="BQ944" s="132"/>
      <c r="BR944" s="132"/>
      <c r="BS944" s="132"/>
      <c r="BT944" s="132"/>
      <c r="BU944" s="132"/>
      <c r="BV944" s="132"/>
      <c r="BW944" s="132"/>
      <c r="BX944" s="132"/>
      <c r="BY944" s="132"/>
      <c r="BZ944" s="132"/>
      <c r="CA944" s="132"/>
      <c r="CB944" s="132"/>
      <c r="CC944" s="132"/>
      <c r="CD944" s="132"/>
      <c r="CE944" s="132"/>
      <c r="CF944" s="132"/>
    </row>
    <row r="945" spans="1:84" ht="15.75" customHeight="1">
      <c r="A945" s="134"/>
      <c r="B945" s="132"/>
      <c r="C945" s="132"/>
      <c r="D945" s="132"/>
      <c r="E945" s="132"/>
      <c r="F945" s="132"/>
      <c r="G945" s="133"/>
      <c r="H945" s="133"/>
      <c r="I945" s="133"/>
      <c r="J945" s="133"/>
      <c r="K945" s="133"/>
      <c r="L945" s="133"/>
      <c r="M945" s="133"/>
      <c r="N945" s="133"/>
      <c r="O945" s="133"/>
      <c r="P945" s="133"/>
      <c r="Q945" s="133"/>
      <c r="R945" s="133"/>
      <c r="S945" s="133"/>
      <c r="T945" s="133"/>
      <c r="U945" s="133"/>
      <c r="V945" s="133"/>
      <c r="W945" s="133"/>
      <c r="X945" s="133"/>
      <c r="Y945" s="133"/>
      <c r="Z945" s="133"/>
      <c r="AA945" s="133"/>
      <c r="AB945" s="133"/>
      <c r="AC945" s="133"/>
      <c r="AD945" s="133"/>
      <c r="AE945" s="133"/>
      <c r="AF945" s="133"/>
      <c r="AG945" s="133"/>
      <c r="AH945" s="133"/>
      <c r="AI945" s="133"/>
      <c r="AJ945" s="133"/>
      <c r="AK945" s="133"/>
      <c r="AL945" s="133"/>
      <c r="AM945" s="133"/>
      <c r="AN945" s="133"/>
      <c r="AO945" s="133"/>
      <c r="AP945" s="133"/>
      <c r="AQ945" s="133"/>
      <c r="AR945" s="133"/>
      <c r="AS945" s="133"/>
      <c r="AT945" s="133"/>
      <c r="AU945" s="133"/>
      <c r="AV945" s="133"/>
      <c r="AW945" s="133"/>
      <c r="AX945" s="133"/>
      <c r="AY945" s="133"/>
      <c r="AZ945" s="133"/>
      <c r="BA945" s="133"/>
      <c r="BB945" s="133"/>
      <c r="BC945" s="132"/>
      <c r="BD945" s="132"/>
      <c r="BE945" s="132"/>
      <c r="BF945" s="132"/>
      <c r="BG945" s="132"/>
      <c r="BH945" s="132"/>
      <c r="BI945" s="132"/>
      <c r="BJ945" s="132"/>
      <c r="BK945" s="132"/>
      <c r="BL945" s="132"/>
      <c r="BM945" s="132"/>
      <c r="BN945" s="132"/>
      <c r="BO945" s="132"/>
      <c r="BP945" s="132"/>
      <c r="BQ945" s="132"/>
      <c r="BR945" s="132"/>
      <c r="BS945" s="132"/>
      <c r="BT945" s="132"/>
      <c r="BU945" s="132"/>
      <c r="BV945" s="132"/>
      <c r="BW945" s="132"/>
      <c r="BX945" s="132"/>
      <c r="BY945" s="132"/>
      <c r="BZ945" s="132"/>
      <c r="CA945" s="132"/>
      <c r="CB945" s="132"/>
      <c r="CC945" s="132"/>
      <c r="CD945" s="132"/>
      <c r="CE945" s="132"/>
      <c r="CF945" s="132"/>
    </row>
    <row r="946" spans="1:84" ht="15.75" customHeight="1">
      <c r="A946" s="134"/>
      <c r="B946" s="132"/>
      <c r="C946" s="132"/>
      <c r="D946" s="132"/>
      <c r="E946" s="132"/>
      <c r="F946" s="132"/>
      <c r="G946" s="133"/>
      <c r="H946" s="133"/>
      <c r="I946" s="133"/>
      <c r="J946" s="133"/>
      <c r="K946" s="133"/>
      <c r="L946" s="133"/>
      <c r="M946" s="133"/>
      <c r="N946" s="133"/>
      <c r="O946" s="133"/>
      <c r="P946" s="133"/>
      <c r="Q946" s="133"/>
      <c r="R946" s="133"/>
      <c r="S946" s="133"/>
      <c r="T946" s="133"/>
      <c r="U946" s="133"/>
      <c r="V946" s="133"/>
      <c r="W946" s="133"/>
      <c r="X946" s="133"/>
      <c r="Y946" s="133"/>
      <c r="Z946" s="133"/>
      <c r="AA946" s="133"/>
      <c r="AB946" s="133"/>
      <c r="AC946" s="133"/>
      <c r="AD946" s="133"/>
      <c r="AE946" s="133"/>
      <c r="AF946" s="133"/>
      <c r="AG946" s="133"/>
      <c r="AH946" s="133"/>
      <c r="AI946" s="133"/>
      <c r="AJ946" s="133"/>
      <c r="AK946" s="133"/>
      <c r="AL946" s="133"/>
      <c r="AM946" s="133"/>
      <c r="AN946" s="133"/>
      <c r="AO946" s="133"/>
      <c r="AP946" s="133"/>
      <c r="AQ946" s="133"/>
      <c r="AR946" s="133"/>
      <c r="AS946" s="133"/>
      <c r="AT946" s="133"/>
      <c r="AU946" s="133"/>
      <c r="AV946" s="133"/>
      <c r="AW946" s="133"/>
      <c r="AX946" s="133"/>
      <c r="AY946" s="133"/>
      <c r="AZ946" s="133"/>
      <c r="BA946" s="133"/>
      <c r="BB946" s="133"/>
      <c r="BC946" s="132"/>
      <c r="BD946" s="132"/>
      <c r="BE946" s="132"/>
      <c r="BF946" s="132"/>
      <c r="BG946" s="132"/>
      <c r="BH946" s="132"/>
      <c r="BI946" s="132"/>
      <c r="BJ946" s="132"/>
      <c r="BK946" s="132"/>
      <c r="BL946" s="132"/>
      <c r="BM946" s="132"/>
      <c r="BN946" s="132"/>
      <c r="BO946" s="132"/>
      <c r="BP946" s="132"/>
      <c r="BQ946" s="132"/>
      <c r="BR946" s="132"/>
      <c r="BS946" s="132"/>
      <c r="BT946" s="132"/>
      <c r="BU946" s="132"/>
      <c r="BV946" s="132"/>
      <c r="BW946" s="132"/>
      <c r="BX946" s="132"/>
      <c r="BY946" s="132"/>
      <c r="BZ946" s="132"/>
      <c r="CA946" s="132"/>
      <c r="CB946" s="132"/>
      <c r="CC946" s="132"/>
      <c r="CD946" s="132"/>
      <c r="CE946" s="132"/>
      <c r="CF946" s="132"/>
    </row>
    <row r="947" spans="1:84" ht="15.75" customHeight="1">
      <c r="A947" s="134"/>
      <c r="B947" s="132"/>
      <c r="C947" s="132"/>
      <c r="D947" s="132"/>
      <c r="E947" s="132"/>
      <c r="F947" s="132"/>
      <c r="G947" s="133"/>
      <c r="H947" s="133"/>
      <c r="I947" s="133"/>
      <c r="J947" s="133"/>
      <c r="K947" s="133"/>
      <c r="L947" s="133"/>
      <c r="M947" s="133"/>
      <c r="N947" s="133"/>
      <c r="O947" s="133"/>
      <c r="P947" s="133"/>
      <c r="Q947" s="133"/>
      <c r="R947" s="133"/>
      <c r="S947" s="133"/>
      <c r="T947" s="133"/>
      <c r="U947" s="133"/>
      <c r="V947" s="133"/>
      <c r="W947" s="133"/>
      <c r="X947" s="133"/>
      <c r="Y947" s="133"/>
      <c r="Z947" s="133"/>
      <c r="AA947" s="133"/>
      <c r="AB947" s="133"/>
      <c r="AC947" s="133"/>
      <c r="AD947" s="133"/>
      <c r="AE947" s="133"/>
      <c r="AF947" s="133"/>
      <c r="AG947" s="133"/>
      <c r="AH947" s="133"/>
      <c r="AI947" s="133"/>
      <c r="AJ947" s="133"/>
      <c r="AK947" s="133"/>
      <c r="AL947" s="133"/>
      <c r="AM947" s="133"/>
      <c r="AN947" s="133"/>
      <c r="AO947" s="133"/>
      <c r="AP947" s="133"/>
      <c r="AQ947" s="133"/>
      <c r="AR947" s="133"/>
      <c r="AS947" s="133"/>
      <c r="AT947" s="133"/>
      <c r="AU947" s="133"/>
      <c r="AV947" s="133"/>
      <c r="AW947" s="133"/>
      <c r="AX947" s="133"/>
      <c r="AY947" s="133"/>
      <c r="AZ947" s="133"/>
      <c r="BA947" s="133"/>
      <c r="BB947" s="133"/>
      <c r="BC947" s="132"/>
      <c r="BD947" s="132"/>
      <c r="BE947" s="132"/>
      <c r="BF947" s="132"/>
      <c r="BG947" s="132"/>
      <c r="BH947" s="132"/>
      <c r="BI947" s="132"/>
      <c r="BJ947" s="132"/>
      <c r="BK947" s="132"/>
      <c r="BL947" s="132"/>
      <c r="BM947" s="132"/>
      <c r="BN947" s="132"/>
      <c r="BO947" s="132"/>
      <c r="BP947" s="132"/>
      <c r="BQ947" s="132"/>
      <c r="BR947" s="132"/>
      <c r="BS947" s="132"/>
      <c r="BT947" s="132"/>
      <c r="BU947" s="132"/>
      <c r="BV947" s="132"/>
      <c r="BW947" s="132"/>
      <c r="BX947" s="132"/>
      <c r="BY947" s="132"/>
      <c r="BZ947" s="132"/>
      <c r="CA947" s="132"/>
      <c r="CB947" s="132"/>
      <c r="CC947" s="132"/>
      <c r="CD947" s="132"/>
      <c r="CE947" s="132"/>
      <c r="CF947" s="132"/>
    </row>
    <row r="948" spans="1:84" ht="15.75" customHeight="1">
      <c r="A948" s="134"/>
      <c r="B948" s="132"/>
      <c r="C948" s="132"/>
      <c r="D948" s="132"/>
      <c r="E948" s="132"/>
      <c r="F948" s="132"/>
      <c r="G948" s="133"/>
      <c r="H948" s="133"/>
      <c r="I948" s="133"/>
      <c r="J948" s="133"/>
      <c r="K948" s="133"/>
      <c r="L948" s="133"/>
      <c r="M948" s="133"/>
      <c r="N948" s="133"/>
      <c r="O948" s="133"/>
      <c r="P948" s="133"/>
      <c r="Q948" s="133"/>
      <c r="R948" s="133"/>
      <c r="S948" s="133"/>
      <c r="T948" s="133"/>
      <c r="U948" s="133"/>
      <c r="V948" s="133"/>
      <c r="W948" s="133"/>
      <c r="X948" s="133"/>
      <c r="Y948" s="133"/>
      <c r="Z948" s="133"/>
      <c r="AA948" s="133"/>
      <c r="AB948" s="133"/>
      <c r="AC948" s="133"/>
      <c r="AD948" s="133"/>
      <c r="AE948" s="133"/>
      <c r="AF948" s="133"/>
      <c r="AG948" s="133"/>
      <c r="AH948" s="133"/>
      <c r="AI948" s="133"/>
      <c r="AJ948" s="133"/>
      <c r="AK948" s="133"/>
      <c r="AL948" s="133"/>
      <c r="AM948" s="133"/>
      <c r="AN948" s="133"/>
      <c r="AO948" s="133"/>
      <c r="AP948" s="133"/>
      <c r="AQ948" s="133"/>
      <c r="AR948" s="133"/>
      <c r="AS948" s="133"/>
      <c r="AT948" s="133"/>
      <c r="AU948" s="133"/>
      <c r="AV948" s="133"/>
      <c r="AW948" s="133"/>
      <c r="AX948" s="133"/>
      <c r="AY948" s="133"/>
      <c r="AZ948" s="133"/>
      <c r="BA948" s="133"/>
      <c r="BB948" s="133"/>
      <c r="BC948" s="132"/>
      <c r="BD948" s="132"/>
      <c r="BE948" s="132"/>
      <c r="BF948" s="132"/>
      <c r="BG948" s="132"/>
      <c r="BH948" s="132"/>
      <c r="BI948" s="132"/>
      <c r="BJ948" s="132"/>
      <c r="BK948" s="132"/>
      <c r="BL948" s="132"/>
      <c r="BM948" s="132"/>
      <c r="BN948" s="132"/>
      <c r="BO948" s="132"/>
      <c r="BP948" s="132"/>
      <c r="BQ948" s="132"/>
      <c r="BR948" s="132"/>
      <c r="BS948" s="132"/>
      <c r="BT948" s="132"/>
      <c r="BU948" s="132"/>
      <c r="BV948" s="132"/>
      <c r="BW948" s="132"/>
      <c r="BX948" s="132"/>
      <c r="BY948" s="132"/>
      <c r="BZ948" s="132"/>
      <c r="CA948" s="132"/>
      <c r="CB948" s="132"/>
      <c r="CC948" s="132"/>
      <c r="CD948" s="132"/>
      <c r="CE948" s="132"/>
      <c r="CF948" s="132"/>
    </row>
    <row r="949" spans="1:84" ht="15.75" customHeight="1">
      <c r="A949" s="134"/>
      <c r="B949" s="132"/>
      <c r="C949" s="132"/>
      <c r="D949" s="132"/>
      <c r="E949" s="132"/>
      <c r="F949" s="132"/>
      <c r="G949" s="133"/>
      <c r="H949" s="133"/>
      <c r="I949" s="133"/>
      <c r="J949" s="133"/>
      <c r="K949" s="133"/>
      <c r="L949" s="133"/>
      <c r="M949" s="133"/>
      <c r="N949" s="133"/>
      <c r="O949" s="133"/>
      <c r="P949" s="133"/>
      <c r="Q949" s="133"/>
      <c r="R949" s="133"/>
      <c r="S949" s="133"/>
      <c r="T949" s="133"/>
      <c r="U949" s="133"/>
      <c r="V949" s="133"/>
      <c r="W949" s="133"/>
      <c r="X949" s="133"/>
      <c r="Y949" s="133"/>
      <c r="Z949" s="133"/>
      <c r="AA949" s="133"/>
      <c r="AB949" s="133"/>
      <c r="AC949" s="133"/>
      <c r="AD949" s="133"/>
      <c r="AE949" s="133"/>
      <c r="AF949" s="133"/>
      <c r="AG949" s="133"/>
      <c r="AH949" s="133"/>
      <c r="AI949" s="133"/>
      <c r="AJ949" s="133"/>
      <c r="AK949" s="133"/>
      <c r="AL949" s="133"/>
      <c r="AM949" s="133"/>
      <c r="AN949" s="133"/>
      <c r="AO949" s="133"/>
      <c r="AP949" s="133"/>
      <c r="AQ949" s="133"/>
      <c r="AR949" s="133"/>
      <c r="AS949" s="133"/>
      <c r="AT949" s="133"/>
      <c r="AU949" s="133"/>
      <c r="AV949" s="133"/>
      <c r="AW949" s="133"/>
      <c r="AX949" s="133"/>
      <c r="AY949" s="133"/>
      <c r="AZ949" s="133"/>
      <c r="BA949" s="133"/>
      <c r="BB949" s="133"/>
      <c r="BC949" s="132"/>
      <c r="BD949" s="132"/>
      <c r="BE949" s="132"/>
      <c r="BF949" s="132"/>
      <c r="BG949" s="132"/>
      <c r="BH949" s="132"/>
      <c r="BI949" s="132"/>
      <c r="BJ949" s="132"/>
      <c r="BK949" s="132"/>
      <c r="BL949" s="132"/>
      <c r="BM949" s="132"/>
      <c r="BN949" s="132"/>
      <c r="BO949" s="132"/>
      <c r="BP949" s="132"/>
      <c r="BQ949" s="132"/>
      <c r="BR949" s="132"/>
      <c r="BS949" s="132"/>
      <c r="BT949" s="132"/>
      <c r="BU949" s="132"/>
      <c r="BV949" s="132"/>
      <c r="BW949" s="132"/>
      <c r="BX949" s="132"/>
      <c r="BY949" s="132"/>
      <c r="BZ949" s="132"/>
      <c r="CA949" s="132"/>
      <c r="CB949" s="132"/>
      <c r="CC949" s="132"/>
      <c r="CD949" s="132"/>
      <c r="CE949" s="132"/>
      <c r="CF949" s="132"/>
    </row>
    <row r="950" spans="1:84" ht="15.75" customHeight="1">
      <c r="A950" s="134"/>
      <c r="B950" s="132"/>
      <c r="C950" s="132"/>
      <c r="D950" s="132"/>
      <c r="E950" s="132"/>
      <c r="F950" s="132"/>
      <c r="G950" s="133"/>
      <c r="H950" s="133"/>
      <c r="I950" s="133"/>
      <c r="J950" s="133"/>
      <c r="K950" s="133"/>
      <c r="L950" s="133"/>
      <c r="M950" s="133"/>
      <c r="N950" s="133"/>
      <c r="O950" s="133"/>
      <c r="P950" s="133"/>
      <c r="Q950" s="133"/>
      <c r="R950" s="133"/>
      <c r="S950" s="133"/>
      <c r="T950" s="133"/>
      <c r="U950" s="133"/>
      <c r="V950" s="133"/>
      <c r="W950" s="133"/>
      <c r="X950" s="133"/>
      <c r="Y950" s="133"/>
      <c r="Z950" s="133"/>
      <c r="AA950" s="133"/>
      <c r="AB950" s="133"/>
      <c r="AC950" s="133"/>
      <c r="AD950" s="133"/>
      <c r="AE950" s="133"/>
      <c r="AF950" s="133"/>
      <c r="AG950" s="133"/>
      <c r="AH950" s="133"/>
      <c r="AI950" s="133"/>
      <c r="AJ950" s="133"/>
      <c r="AK950" s="133"/>
      <c r="AL950" s="133"/>
      <c r="AM950" s="133"/>
      <c r="AN950" s="133"/>
      <c r="AO950" s="133"/>
      <c r="AP950" s="133"/>
      <c r="AQ950" s="133"/>
      <c r="AR950" s="133"/>
      <c r="AS950" s="133"/>
      <c r="AT950" s="133"/>
      <c r="AU950" s="133"/>
      <c r="AV950" s="133"/>
      <c r="AW950" s="133"/>
      <c r="AX950" s="133"/>
      <c r="AY950" s="133"/>
      <c r="AZ950" s="133"/>
      <c r="BA950" s="133"/>
      <c r="BB950" s="133"/>
      <c r="BC950" s="132"/>
      <c r="BD950" s="132"/>
      <c r="BE950" s="132"/>
      <c r="BF950" s="132"/>
      <c r="BG950" s="132"/>
      <c r="BH950" s="132"/>
      <c r="BI950" s="132"/>
      <c r="BJ950" s="132"/>
      <c r="BK950" s="132"/>
      <c r="BL950" s="132"/>
      <c r="BM950" s="132"/>
      <c r="BN950" s="132"/>
      <c r="BO950" s="132"/>
      <c r="BP950" s="132"/>
      <c r="BQ950" s="132"/>
      <c r="BR950" s="132"/>
      <c r="BS950" s="132"/>
      <c r="BT950" s="132"/>
      <c r="BU950" s="132"/>
      <c r="BV950" s="132"/>
      <c r="BW950" s="132"/>
      <c r="BX950" s="132"/>
      <c r="BY950" s="132"/>
      <c r="BZ950" s="132"/>
      <c r="CA950" s="132"/>
      <c r="CB950" s="132"/>
      <c r="CC950" s="132"/>
      <c r="CD950" s="132"/>
      <c r="CE950" s="132"/>
      <c r="CF950" s="132"/>
    </row>
    <row r="951" spans="1:84" ht="15.75" customHeight="1">
      <c r="A951" s="134"/>
      <c r="B951" s="132"/>
      <c r="C951" s="132"/>
      <c r="D951" s="132"/>
      <c r="E951" s="132"/>
      <c r="F951" s="132"/>
      <c r="G951" s="133"/>
      <c r="H951" s="133"/>
      <c r="I951" s="133"/>
      <c r="J951" s="133"/>
      <c r="K951" s="133"/>
      <c r="L951" s="133"/>
      <c r="M951" s="133"/>
      <c r="N951" s="133"/>
      <c r="O951" s="133"/>
      <c r="P951" s="133"/>
      <c r="Q951" s="133"/>
      <c r="R951" s="133"/>
      <c r="S951" s="133"/>
      <c r="T951" s="133"/>
      <c r="U951" s="133"/>
      <c r="V951" s="133"/>
      <c r="W951" s="133"/>
      <c r="X951" s="133"/>
      <c r="Y951" s="133"/>
      <c r="Z951" s="133"/>
      <c r="AA951" s="133"/>
      <c r="AB951" s="133"/>
      <c r="AC951" s="133"/>
      <c r="AD951" s="133"/>
      <c r="AE951" s="133"/>
      <c r="AF951" s="133"/>
      <c r="AG951" s="133"/>
      <c r="AH951" s="133"/>
      <c r="AI951" s="133"/>
      <c r="AJ951" s="133"/>
      <c r="AK951" s="133"/>
      <c r="AL951" s="133"/>
      <c r="AM951" s="133"/>
      <c r="AN951" s="133"/>
      <c r="AO951" s="133"/>
      <c r="AP951" s="133"/>
      <c r="AQ951" s="133"/>
      <c r="AR951" s="133"/>
      <c r="AS951" s="133"/>
      <c r="AT951" s="133"/>
      <c r="AU951" s="133"/>
      <c r="AV951" s="133"/>
      <c r="AW951" s="133"/>
      <c r="AX951" s="133"/>
      <c r="AY951" s="133"/>
      <c r="AZ951" s="133"/>
      <c r="BA951" s="133"/>
      <c r="BB951" s="133"/>
      <c r="BC951" s="132"/>
      <c r="BD951" s="132"/>
      <c r="BE951" s="132"/>
      <c r="BF951" s="132"/>
      <c r="BG951" s="132"/>
      <c r="BH951" s="132"/>
      <c r="BI951" s="132"/>
      <c r="BJ951" s="132"/>
      <c r="BK951" s="132"/>
      <c r="BL951" s="132"/>
      <c r="BM951" s="132"/>
      <c r="BN951" s="132"/>
      <c r="BO951" s="132"/>
      <c r="BP951" s="132"/>
      <c r="BQ951" s="132"/>
      <c r="BR951" s="132"/>
      <c r="BS951" s="132"/>
      <c r="BT951" s="132"/>
      <c r="BU951" s="132"/>
      <c r="BV951" s="132"/>
      <c r="BW951" s="132"/>
      <c r="BX951" s="132"/>
      <c r="BY951" s="132"/>
      <c r="BZ951" s="132"/>
      <c r="CA951" s="132"/>
      <c r="CB951" s="132"/>
      <c r="CC951" s="132"/>
      <c r="CD951" s="132"/>
      <c r="CE951" s="132"/>
      <c r="CF951" s="132"/>
    </row>
    <row r="952" spans="1:84" ht="15.75" customHeight="1">
      <c r="A952" s="134"/>
      <c r="B952" s="132"/>
      <c r="C952" s="132"/>
      <c r="D952" s="132"/>
      <c r="E952" s="132"/>
      <c r="F952" s="132"/>
      <c r="G952" s="133"/>
      <c r="H952" s="133"/>
      <c r="I952" s="133"/>
      <c r="J952" s="133"/>
      <c r="K952" s="133"/>
      <c r="L952" s="133"/>
      <c r="M952" s="133"/>
      <c r="N952" s="133"/>
      <c r="O952" s="133"/>
      <c r="P952" s="133"/>
      <c r="Q952" s="133"/>
      <c r="R952" s="133"/>
      <c r="S952" s="133"/>
      <c r="T952" s="133"/>
      <c r="U952" s="133"/>
      <c r="V952" s="133"/>
      <c r="W952" s="133"/>
      <c r="X952" s="133"/>
      <c r="Y952" s="133"/>
      <c r="Z952" s="133"/>
      <c r="AA952" s="133"/>
      <c r="AB952" s="133"/>
      <c r="AC952" s="133"/>
      <c r="AD952" s="133"/>
      <c r="AE952" s="133"/>
      <c r="AF952" s="133"/>
      <c r="AG952" s="133"/>
      <c r="AH952" s="133"/>
      <c r="AI952" s="133"/>
      <c r="AJ952" s="133"/>
      <c r="AK952" s="133"/>
      <c r="AL952" s="133"/>
      <c r="AM952" s="133"/>
      <c r="AN952" s="133"/>
      <c r="AO952" s="133"/>
      <c r="AP952" s="133"/>
      <c r="AQ952" s="133"/>
      <c r="AR952" s="133"/>
      <c r="AS952" s="133"/>
      <c r="AT952" s="133"/>
      <c r="AU952" s="133"/>
      <c r="AV952" s="133"/>
      <c r="AW952" s="133"/>
      <c r="AX952" s="133"/>
      <c r="AY952" s="133"/>
      <c r="AZ952" s="133"/>
      <c r="BA952" s="133"/>
      <c r="BB952" s="133"/>
      <c r="BC952" s="132"/>
      <c r="BD952" s="132"/>
      <c r="BE952" s="132"/>
      <c r="BF952" s="132"/>
      <c r="BG952" s="132"/>
      <c r="BH952" s="132"/>
      <c r="BI952" s="132"/>
      <c r="BJ952" s="132"/>
      <c r="BK952" s="132"/>
      <c r="BL952" s="132"/>
      <c r="BM952" s="132"/>
      <c r="BN952" s="132"/>
      <c r="BO952" s="132"/>
      <c r="BP952" s="132"/>
      <c r="BQ952" s="132"/>
      <c r="BR952" s="132"/>
      <c r="BS952" s="132"/>
      <c r="BT952" s="132"/>
      <c r="BU952" s="132"/>
      <c r="BV952" s="132"/>
      <c r="BW952" s="132"/>
      <c r="BX952" s="132"/>
      <c r="BY952" s="132"/>
      <c r="BZ952" s="132"/>
      <c r="CA952" s="132"/>
      <c r="CB952" s="132"/>
      <c r="CC952" s="132"/>
      <c r="CD952" s="132"/>
      <c r="CE952" s="132"/>
      <c r="CF952" s="132"/>
    </row>
    <row r="953" spans="1:84" ht="15.75" customHeight="1">
      <c r="A953" s="134"/>
      <c r="B953" s="132"/>
      <c r="C953" s="132"/>
      <c r="D953" s="132"/>
      <c r="E953" s="132"/>
      <c r="F953" s="132"/>
      <c r="G953" s="133"/>
      <c r="H953" s="133"/>
      <c r="I953" s="133"/>
      <c r="J953" s="133"/>
      <c r="K953" s="133"/>
      <c r="L953" s="133"/>
      <c r="M953" s="133"/>
      <c r="N953" s="133"/>
      <c r="O953" s="133"/>
      <c r="P953" s="133"/>
      <c r="Q953" s="133"/>
      <c r="R953" s="133"/>
      <c r="S953" s="133"/>
      <c r="T953" s="133"/>
      <c r="U953" s="133"/>
      <c r="V953" s="133"/>
      <c r="W953" s="133"/>
      <c r="X953" s="133"/>
      <c r="Y953" s="133"/>
      <c r="Z953" s="133"/>
      <c r="AA953" s="133"/>
      <c r="AB953" s="133"/>
      <c r="AC953" s="133"/>
      <c r="AD953" s="133"/>
      <c r="AE953" s="133"/>
      <c r="AF953" s="133"/>
      <c r="AG953" s="133"/>
      <c r="AH953" s="133"/>
      <c r="AI953" s="133"/>
      <c r="AJ953" s="133"/>
      <c r="AK953" s="133"/>
      <c r="AL953" s="133"/>
      <c r="AM953" s="133"/>
      <c r="AN953" s="133"/>
      <c r="AO953" s="133"/>
      <c r="AP953" s="133"/>
      <c r="AQ953" s="133"/>
      <c r="AR953" s="133"/>
      <c r="AS953" s="133"/>
      <c r="AT953" s="133"/>
      <c r="AU953" s="133"/>
      <c r="AV953" s="133"/>
      <c r="AW953" s="133"/>
      <c r="AX953" s="133"/>
      <c r="AY953" s="133"/>
      <c r="AZ953" s="133"/>
      <c r="BA953" s="133"/>
      <c r="BB953" s="133"/>
      <c r="BC953" s="132"/>
      <c r="BD953" s="132"/>
      <c r="BE953" s="132"/>
      <c r="BF953" s="132"/>
      <c r="BG953" s="132"/>
      <c r="BH953" s="132"/>
      <c r="BI953" s="132"/>
      <c r="BJ953" s="132"/>
      <c r="BK953" s="132"/>
      <c r="BL953" s="132"/>
      <c r="BM953" s="132"/>
      <c r="BN953" s="132"/>
      <c r="BO953" s="132"/>
      <c r="BP953" s="132"/>
      <c r="BQ953" s="132"/>
      <c r="BR953" s="132"/>
      <c r="BS953" s="132"/>
      <c r="BT953" s="132"/>
      <c r="BU953" s="132"/>
      <c r="BV953" s="132"/>
      <c r="BW953" s="132"/>
      <c r="BX953" s="132"/>
      <c r="BY953" s="132"/>
      <c r="BZ953" s="132"/>
      <c r="CA953" s="132"/>
      <c r="CB953" s="132"/>
      <c r="CC953" s="132"/>
      <c r="CD953" s="132"/>
      <c r="CE953" s="132"/>
      <c r="CF953" s="132"/>
    </row>
    <row r="954" spans="1:84" ht="15.75" customHeight="1">
      <c r="A954" s="134"/>
      <c r="B954" s="132"/>
      <c r="C954" s="132"/>
      <c r="D954" s="132"/>
      <c r="E954" s="132"/>
      <c r="F954" s="132"/>
      <c r="G954" s="133"/>
      <c r="H954" s="133"/>
      <c r="I954" s="133"/>
      <c r="J954" s="133"/>
      <c r="K954" s="133"/>
      <c r="L954" s="133"/>
      <c r="M954" s="133"/>
      <c r="N954" s="133"/>
      <c r="O954" s="133"/>
      <c r="P954" s="133"/>
      <c r="Q954" s="133"/>
      <c r="R954" s="133"/>
      <c r="S954" s="133"/>
      <c r="T954" s="133"/>
      <c r="U954" s="133"/>
      <c r="V954" s="133"/>
      <c r="W954" s="133"/>
      <c r="X954" s="133"/>
      <c r="Y954" s="133"/>
      <c r="Z954" s="133"/>
      <c r="AA954" s="133"/>
      <c r="AB954" s="133"/>
      <c r="AC954" s="133"/>
      <c r="AD954" s="133"/>
      <c r="AE954" s="133"/>
      <c r="AF954" s="133"/>
      <c r="AG954" s="133"/>
      <c r="AH954" s="133"/>
      <c r="AI954" s="133"/>
      <c r="AJ954" s="133"/>
      <c r="AK954" s="133"/>
      <c r="AL954" s="133"/>
      <c r="AM954" s="133"/>
      <c r="AN954" s="133"/>
      <c r="AO954" s="133"/>
      <c r="AP954" s="133"/>
      <c r="AQ954" s="133"/>
      <c r="AR954" s="133"/>
      <c r="AS954" s="133"/>
      <c r="AT954" s="133"/>
      <c r="AU954" s="133"/>
      <c r="AV954" s="133"/>
      <c r="AW954" s="133"/>
      <c r="AX954" s="133"/>
      <c r="AY954" s="133"/>
      <c r="AZ954" s="133"/>
      <c r="BA954" s="133"/>
      <c r="BB954" s="133"/>
      <c r="BC954" s="132"/>
      <c r="BD954" s="132"/>
      <c r="BE954" s="132"/>
      <c r="BF954" s="132"/>
      <c r="BG954" s="132"/>
      <c r="BH954" s="132"/>
      <c r="BI954" s="132"/>
      <c r="BJ954" s="132"/>
      <c r="BK954" s="132"/>
      <c r="BL954" s="132"/>
      <c r="BM954" s="132"/>
      <c r="BN954" s="132"/>
      <c r="BO954" s="132"/>
      <c r="BP954" s="132"/>
      <c r="BQ954" s="132"/>
      <c r="BR954" s="132"/>
      <c r="BS954" s="132"/>
      <c r="BT954" s="132"/>
      <c r="BU954" s="132"/>
      <c r="BV954" s="132"/>
      <c r="BW954" s="132"/>
      <c r="BX954" s="132"/>
      <c r="BY954" s="132"/>
      <c r="BZ954" s="132"/>
      <c r="CA954" s="132"/>
      <c r="CB954" s="132"/>
      <c r="CC954" s="132"/>
      <c r="CD954" s="132"/>
      <c r="CE954" s="132"/>
      <c r="CF954" s="132"/>
    </row>
    <row r="955" spans="1:84" ht="15.75" customHeight="1">
      <c r="A955" s="134"/>
      <c r="B955" s="132"/>
      <c r="C955" s="132"/>
      <c r="D955" s="132"/>
      <c r="E955" s="132"/>
      <c r="F955" s="132"/>
      <c r="G955" s="133"/>
      <c r="H955" s="133"/>
      <c r="I955" s="133"/>
      <c r="J955" s="133"/>
      <c r="K955" s="133"/>
      <c r="L955" s="133"/>
      <c r="M955" s="133"/>
      <c r="N955" s="133"/>
      <c r="O955" s="133"/>
      <c r="P955" s="133"/>
      <c r="Q955" s="133"/>
      <c r="R955" s="133"/>
      <c r="S955" s="133"/>
      <c r="T955" s="133"/>
      <c r="U955" s="133"/>
      <c r="V955" s="133"/>
      <c r="W955" s="133"/>
      <c r="X955" s="133"/>
      <c r="Y955" s="133"/>
      <c r="Z955" s="133"/>
      <c r="AA955" s="133"/>
      <c r="AB955" s="133"/>
      <c r="AC955" s="133"/>
      <c r="AD955" s="133"/>
      <c r="AE955" s="133"/>
      <c r="AF955" s="133"/>
      <c r="AG955" s="133"/>
      <c r="AH955" s="133"/>
      <c r="AI955" s="133"/>
      <c r="AJ955" s="133"/>
      <c r="AK955" s="133"/>
      <c r="AL955" s="133"/>
      <c r="AM955" s="133"/>
      <c r="AN955" s="133"/>
      <c r="AO955" s="133"/>
      <c r="AP955" s="133"/>
      <c r="AQ955" s="133"/>
      <c r="AR955" s="133"/>
      <c r="AS955" s="133"/>
      <c r="AT955" s="133"/>
      <c r="AU955" s="133"/>
      <c r="AV955" s="133"/>
      <c r="AW955" s="133"/>
      <c r="AX955" s="133"/>
      <c r="AY955" s="133"/>
      <c r="AZ955" s="133"/>
      <c r="BA955" s="133"/>
      <c r="BB955" s="133"/>
      <c r="BC955" s="132"/>
      <c r="BD955" s="132"/>
      <c r="BE955" s="132"/>
      <c r="BF955" s="132"/>
      <c r="BG955" s="132"/>
      <c r="BH955" s="132"/>
      <c r="BI955" s="132"/>
      <c r="BJ955" s="132"/>
      <c r="BK955" s="132"/>
      <c r="BL955" s="132"/>
      <c r="BM955" s="132"/>
      <c r="BN955" s="132"/>
      <c r="BO955" s="132"/>
      <c r="BP955" s="132"/>
      <c r="BQ955" s="132"/>
      <c r="BR955" s="132"/>
      <c r="BS955" s="132"/>
      <c r="BT955" s="132"/>
      <c r="BU955" s="132"/>
      <c r="BV955" s="132"/>
      <c r="BW955" s="132"/>
      <c r="BX955" s="132"/>
      <c r="BY955" s="132"/>
      <c r="BZ955" s="132"/>
      <c r="CA955" s="132"/>
      <c r="CB955" s="132"/>
      <c r="CC955" s="132"/>
      <c r="CD955" s="132"/>
      <c r="CE955" s="132"/>
      <c r="CF955" s="132"/>
    </row>
    <row r="956" spans="1:84" ht="15.75" customHeight="1">
      <c r="A956" s="134"/>
      <c r="B956" s="132"/>
      <c r="C956" s="132"/>
      <c r="D956" s="132"/>
      <c r="E956" s="132"/>
      <c r="F956" s="132"/>
      <c r="G956" s="133"/>
      <c r="H956" s="133"/>
      <c r="I956" s="133"/>
      <c r="J956" s="133"/>
      <c r="K956" s="133"/>
      <c r="L956" s="133"/>
      <c r="M956" s="133"/>
      <c r="N956" s="133"/>
      <c r="O956" s="133"/>
      <c r="P956" s="133"/>
      <c r="Q956" s="133"/>
      <c r="R956" s="133"/>
      <c r="S956" s="133"/>
      <c r="T956" s="133"/>
      <c r="U956" s="133"/>
      <c r="V956" s="133"/>
      <c r="W956" s="133"/>
      <c r="X956" s="133"/>
      <c r="Y956" s="133"/>
      <c r="Z956" s="133"/>
      <c r="AA956" s="133"/>
      <c r="AB956" s="133"/>
      <c r="AC956" s="133"/>
      <c r="AD956" s="133"/>
      <c r="AE956" s="133"/>
      <c r="AF956" s="133"/>
      <c r="AG956" s="133"/>
      <c r="AH956" s="133"/>
      <c r="AI956" s="133"/>
      <c r="AJ956" s="133"/>
      <c r="AK956" s="133"/>
      <c r="AL956" s="133"/>
      <c r="AM956" s="133"/>
      <c r="AN956" s="133"/>
      <c r="AO956" s="133"/>
      <c r="AP956" s="133"/>
      <c r="AQ956" s="133"/>
      <c r="AR956" s="133"/>
      <c r="AS956" s="133"/>
      <c r="AT956" s="133"/>
      <c r="AU956" s="133"/>
      <c r="AV956" s="133"/>
      <c r="AW956" s="133"/>
      <c r="AX956" s="133"/>
      <c r="AY956" s="133"/>
      <c r="AZ956" s="133"/>
      <c r="BA956" s="133"/>
      <c r="BB956" s="133"/>
      <c r="BC956" s="132"/>
      <c r="BD956" s="132"/>
      <c r="BE956" s="132"/>
      <c r="BF956" s="132"/>
      <c r="BG956" s="132"/>
      <c r="BH956" s="132"/>
      <c r="BI956" s="132"/>
      <c r="BJ956" s="132"/>
      <c r="BK956" s="132"/>
      <c r="BL956" s="132"/>
      <c r="BM956" s="132"/>
      <c r="BN956" s="132"/>
      <c r="BO956" s="132"/>
      <c r="BP956" s="132"/>
      <c r="BQ956" s="132"/>
      <c r="BR956" s="132"/>
      <c r="BS956" s="132"/>
      <c r="BT956" s="132"/>
      <c r="BU956" s="132"/>
      <c r="BV956" s="132"/>
      <c r="BW956" s="132"/>
      <c r="BX956" s="132"/>
      <c r="BY956" s="132"/>
      <c r="BZ956" s="132"/>
      <c r="CA956" s="132"/>
      <c r="CB956" s="132"/>
      <c r="CC956" s="132"/>
      <c r="CD956" s="132"/>
      <c r="CE956" s="132"/>
      <c r="CF956" s="132"/>
    </row>
    <row r="957" spans="1:84" ht="15.75" customHeight="1">
      <c r="A957" s="134"/>
      <c r="B957" s="132"/>
      <c r="C957" s="132"/>
      <c r="D957" s="132"/>
      <c r="E957" s="132"/>
      <c r="F957" s="132"/>
      <c r="G957" s="133"/>
      <c r="H957" s="133"/>
      <c r="I957" s="133"/>
      <c r="J957" s="133"/>
      <c r="K957" s="133"/>
      <c r="L957" s="133"/>
      <c r="M957" s="133"/>
      <c r="N957" s="133"/>
      <c r="O957" s="133"/>
      <c r="P957" s="133"/>
      <c r="Q957" s="133"/>
      <c r="R957" s="133"/>
      <c r="S957" s="133"/>
      <c r="T957" s="133"/>
      <c r="U957" s="133"/>
      <c r="V957" s="133"/>
      <c r="W957" s="133"/>
      <c r="X957" s="133"/>
      <c r="Y957" s="133"/>
      <c r="Z957" s="133"/>
      <c r="AA957" s="133"/>
      <c r="AB957" s="133"/>
      <c r="AC957" s="133"/>
      <c r="AD957" s="133"/>
      <c r="AE957" s="133"/>
      <c r="AF957" s="133"/>
      <c r="AG957" s="133"/>
      <c r="AH957" s="133"/>
      <c r="AI957" s="133"/>
      <c r="AJ957" s="133"/>
      <c r="AK957" s="133"/>
      <c r="AL957" s="133"/>
      <c r="AM957" s="133"/>
      <c r="AN957" s="133"/>
      <c r="AO957" s="133"/>
      <c r="AP957" s="133"/>
      <c r="AQ957" s="133"/>
      <c r="AR957" s="133"/>
      <c r="AS957" s="133"/>
      <c r="AT957" s="133"/>
      <c r="AU957" s="133"/>
      <c r="AV957" s="133"/>
      <c r="AW957" s="133"/>
      <c r="AX957" s="133"/>
      <c r="AY957" s="133"/>
      <c r="AZ957" s="133"/>
      <c r="BA957" s="133"/>
      <c r="BB957" s="133"/>
      <c r="BC957" s="132"/>
      <c r="BD957" s="132"/>
      <c r="BE957" s="132"/>
      <c r="BF957" s="132"/>
      <c r="BG957" s="132"/>
      <c r="BH957" s="132"/>
      <c r="BI957" s="132"/>
      <c r="BJ957" s="132"/>
      <c r="BK957" s="132"/>
      <c r="BL957" s="132"/>
      <c r="BM957" s="132"/>
      <c r="BN957" s="132"/>
      <c r="BO957" s="132"/>
      <c r="BP957" s="132"/>
      <c r="BQ957" s="132"/>
      <c r="BR957" s="132"/>
      <c r="BS957" s="132"/>
      <c r="BT957" s="132"/>
      <c r="BU957" s="132"/>
      <c r="BV957" s="132"/>
      <c r="BW957" s="132"/>
      <c r="BX957" s="132"/>
      <c r="BY957" s="132"/>
      <c r="BZ957" s="132"/>
      <c r="CA957" s="132"/>
      <c r="CB957" s="132"/>
      <c r="CC957" s="132"/>
      <c r="CD957" s="132"/>
      <c r="CE957" s="132"/>
      <c r="CF957" s="132"/>
    </row>
    <row r="958" spans="1:84" ht="15.75" customHeight="1">
      <c r="A958" s="134"/>
      <c r="B958" s="132"/>
      <c r="C958" s="132"/>
      <c r="D958" s="132"/>
      <c r="E958" s="132"/>
      <c r="F958" s="132"/>
      <c r="G958" s="133"/>
      <c r="H958" s="133"/>
      <c r="I958" s="133"/>
      <c r="J958" s="133"/>
      <c r="K958" s="133"/>
      <c r="L958" s="133"/>
      <c r="M958" s="133"/>
      <c r="N958" s="133"/>
      <c r="O958" s="133"/>
      <c r="P958" s="133"/>
      <c r="Q958" s="133"/>
      <c r="R958" s="133"/>
      <c r="S958" s="133"/>
      <c r="T958" s="133"/>
      <c r="U958" s="133"/>
      <c r="V958" s="133"/>
      <c r="W958" s="133"/>
      <c r="X958" s="133"/>
      <c r="Y958" s="133"/>
      <c r="Z958" s="133"/>
      <c r="AA958" s="133"/>
      <c r="AB958" s="133"/>
      <c r="AC958" s="133"/>
      <c r="AD958" s="133"/>
      <c r="AE958" s="133"/>
      <c r="AF958" s="133"/>
      <c r="AG958" s="133"/>
      <c r="AH958" s="133"/>
      <c r="AI958" s="133"/>
      <c r="AJ958" s="133"/>
      <c r="AK958" s="133"/>
      <c r="AL958" s="133"/>
      <c r="AM958" s="133"/>
      <c r="AN958" s="133"/>
      <c r="AO958" s="133"/>
      <c r="AP958" s="133"/>
      <c r="AQ958" s="133"/>
      <c r="AR958" s="133"/>
      <c r="AS958" s="133"/>
      <c r="AT958" s="133"/>
      <c r="AU958" s="133"/>
      <c r="AV958" s="133"/>
      <c r="AW958" s="133"/>
      <c r="AX958" s="133"/>
      <c r="AY958" s="133"/>
      <c r="AZ958" s="133"/>
      <c r="BA958" s="133"/>
      <c r="BB958" s="133"/>
      <c r="BC958" s="132"/>
      <c r="BD958" s="132"/>
      <c r="BE958" s="132"/>
      <c r="BF958" s="132"/>
      <c r="BG958" s="132"/>
      <c r="BH958" s="132"/>
      <c r="BI958" s="132"/>
      <c r="BJ958" s="132"/>
      <c r="BK958" s="132"/>
      <c r="BL958" s="132"/>
      <c r="BM958" s="132"/>
      <c r="BN958" s="132"/>
      <c r="BO958" s="132"/>
      <c r="BP958" s="132"/>
      <c r="BQ958" s="132"/>
      <c r="BR958" s="132"/>
      <c r="BS958" s="132"/>
      <c r="BT958" s="132"/>
      <c r="BU958" s="132"/>
      <c r="BV958" s="132"/>
      <c r="BW958" s="132"/>
      <c r="BX958" s="132"/>
      <c r="BY958" s="132"/>
      <c r="BZ958" s="132"/>
      <c r="CA958" s="132"/>
      <c r="CB958" s="132"/>
      <c r="CC958" s="132"/>
      <c r="CD958" s="132"/>
      <c r="CE958" s="132"/>
      <c r="CF958" s="132"/>
    </row>
    <row r="959" spans="1:84" ht="15.75" customHeight="1">
      <c r="A959" s="134"/>
      <c r="B959" s="132"/>
      <c r="C959" s="132"/>
      <c r="D959" s="132"/>
      <c r="E959" s="132"/>
      <c r="F959" s="132"/>
      <c r="G959" s="133"/>
      <c r="H959" s="133"/>
      <c r="I959" s="133"/>
      <c r="J959" s="133"/>
      <c r="K959" s="133"/>
      <c r="L959" s="133"/>
      <c r="M959" s="133"/>
      <c r="N959" s="133"/>
      <c r="O959" s="133"/>
      <c r="P959" s="133"/>
      <c r="Q959" s="133"/>
      <c r="R959" s="133"/>
      <c r="S959" s="133"/>
      <c r="T959" s="133"/>
      <c r="U959" s="133"/>
      <c r="V959" s="133"/>
      <c r="W959" s="133"/>
      <c r="X959" s="133"/>
      <c r="Y959" s="133"/>
      <c r="Z959" s="133"/>
      <c r="AA959" s="133"/>
      <c r="AB959" s="133"/>
      <c r="AC959" s="133"/>
      <c r="AD959" s="133"/>
      <c r="AE959" s="133"/>
      <c r="AF959" s="133"/>
      <c r="AG959" s="133"/>
      <c r="AH959" s="133"/>
      <c r="AI959" s="133"/>
      <c r="AJ959" s="133"/>
      <c r="AK959" s="133"/>
      <c r="AL959" s="133"/>
      <c r="AM959" s="133"/>
      <c r="AN959" s="133"/>
      <c r="AO959" s="133"/>
      <c r="AP959" s="133"/>
      <c r="AQ959" s="133"/>
      <c r="AR959" s="133"/>
      <c r="AS959" s="133"/>
      <c r="AT959" s="133"/>
      <c r="AU959" s="133"/>
      <c r="AV959" s="133"/>
      <c r="AW959" s="133"/>
      <c r="AX959" s="133"/>
      <c r="AY959" s="133"/>
      <c r="AZ959" s="133"/>
      <c r="BA959" s="133"/>
      <c r="BB959" s="133"/>
      <c r="BC959" s="132"/>
      <c r="BD959" s="132"/>
      <c r="BE959" s="132"/>
      <c r="BF959" s="132"/>
      <c r="BG959" s="132"/>
      <c r="BH959" s="132"/>
      <c r="BI959" s="132"/>
      <c r="BJ959" s="132"/>
      <c r="BK959" s="132"/>
      <c r="BL959" s="132"/>
      <c r="BM959" s="132"/>
      <c r="BN959" s="132"/>
      <c r="BO959" s="132"/>
      <c r="BP959" s="132"/>
      <c r="BQ959" s="132"/>
      <c r="BR959" s="132"/>
      <c r="BS959" s="132"/>
      <c r="BT959" s="132"/>
      <c r="BU959" s="132"/>
      <c r="BV959" s="132"/>
      <c r="BW959" s="132"/>
      <c r="BX959" s="132"/>
      <c r="BY959" s="132"/>
      <c r="BZ959" s="132"/>
      <c r="CA959" s="132"/>
      <c r="CB959" s="132"/>
      <c r="CC959" s="132"/>
      <c r="CD959" s="132"/>
      <c r="CE959" s="132"/>
      <c r="CF959" s="132"/>
    </row>
    <row r="960" spans="1:84" ht="15.75" customHeight="1">
      <c r="A960" s="134"/>
      <c r="B960" s="132"/>
      <c r="C960" s="132"/>
      <c r="D960" s="132"/>
      <c r="E960" s="132"/>
      <c r="F960" s="132"/>
      <c r="G960" s="133"/>
      <c r="H960" s="133"/>
      <c r="I960" s="133"/>
      <c r="J960" s="133"/>
      <c r="K960" s="133"/>
      <c r="L960" s="133"/>
      <c r="M960" s="133"/>
      <c r="N960" s="133"/>
      <c r="O960" s="133"/>
      <c r="P960" s="133"/>
      <c r="Q960" s="133"/>
      <c r="R960" s="133"/>
      <c r="S960" s="133"/>
      <c r="T960" s="133"/>
      <c r="U960" s="133"/>
      <c r="V960" s="133"/>
      <c r="W960" s="133"/>
      <c r="X960" s="133"/>
      <c r="Y960" s="133"/>
      <c r="Z960" s="133"/>
      <c r="AA960" s="133"/>
      <c r="AB960" s="133"/>
      <c r="AC960" s="133"/>
      <c r="AD960" s="133"/>
      <c r="AE960" s="133"/>
      <c r="AF960" s="133"/>
      <c r="AG960" s="133"/>
      <c r="AH960" s="133"/>
      <c r="AI960" s="133"/>
      <c r="AJ960" s="133"/>
      <c r="AK960" s="133"/>
      <c r="AL960" s="133"/>
      <c r="AM960" s="133"/>
      <c r="AN960" s="133"/>
      <c r="AO960" s="133"/>
      <c r="AP960" s="133"/>
      <c r="AQ960" s="133"/>
      <c r="AR960" s="133"/>
      <c r="AS960" s="133"/>
      <c r="AT960" s="133"/>
      <c r="AU960" s="133"/>
      <c r="AV960" s="133"/>
      <c r="AW960" s="133"/>
      <c r="AX960" s="133"/>
      <c r="AY960" s="133"/>
      <c r="AZ960" s="133"/>
      <c r="BA960" s="133"/>
      <c r="BB960" s="133"/>
      <c r="BC960" s="132"/>
      <c r="BD960" s="132"/>
      <c r="BE960" s="132"/>
      <c r="BF960" s="132"/>
      <c r="BG960" s="132"/>
      <c r="BH960" s="132"/>
      <c r="BI960" s="132"/>
      <c r="BJ960" s="132"/>
      <c r="BK960" s="132"/>
      <c r="BL960" s="132"/>
      <c r="BM960" s="132"/>
      <c r="BN960" s="132"/>
      <c r="BO960" s="132"/>
      <c r="BP960" s="132"/>
      <c r="BQ960" s="132"/>
      <c r="BR960" s="132"/>
      <c r="BS960" s="132"/>
      <c r="BT960" s="132"/>
      <c r="BU960" s="132"/>
      <c r="BV960" s="132"/>
      <c r="BW960" s="132"/>
      <c r="BX960" s="132"/>
      <c r="BY960" s="132"/>
      <c r="BZ960" s="132"/>
      <c r="CA960" s="132"/>
      <c r="CB960" s="132"/>
      <c r="CC960" s="132"/>
      <c r="CD960" s="132"/>
      <c r="CE960" s="132"/>
      <c r="CF960" s="132"/>
    </row>
    <row r="961" spans="1:84" ht="15.75" customHeight="1">
      <c r="A961" s="134"/>
      <c r="B961" s="132"/>
      <c r="C961" s="132"/>
      <c r="D961" s="132"/>
      <c r="E961" s="132"/>
      <c r="F961" s="132"/>
      <c r="G961" s="133"/>
      <c r="H961" s="133"/>
      <c r="I961" s="133"/>
      <c r="J961" s="133"/>
      <c r="K961" s="133"/>
      <c r="L961" s="133"/>
      <c r="M961" s="133"/>
      <c r="N961" s="133"/>
      <c r="O961" s="133"/>
      <c r="P961" s="133"/>
      <c r="Q961" s="133"/>
      <c r="R961" s="133"/>
      <c r="S961" s="133"/>
      <c r="T961" s="133"/>
      <c r="U961" s="133"/>
      <c r="V961" s="133"/>
      <c r="W961" s="133"/>
      <c r="X961" s="133"/>
      <c r="Y961" s="133"/>
      <c r="Z961" s="133"/>
      <c r="AA961" s="133"/>
      <c r="AB961" s="133"/>
      <c r="AC961" s="133"/>
      <c r="AD961" s="133"/>
      <c r="AE961" s="133"/>
      <c r="AF961" s="133"/>
      <c r="AG961" s="133"/>
      <c r="AH961" s="133"/>
      <c r="AI961" s="133"/>
      <c r="AJ961" s="133"/>
      <c r="AK961" s="133"/>
      <c r="AL961" s="133"/>
      <c r="AM961" s="133"/>
      <c r="AN961" s="133"/>
      <c r="AO961" s="133"/>
      <c r="AP961" s="133"/>
      <c r="AQ961" s="133"/>
      <c r="AR961" s="133"/>
      <c r="AS961" s="133"/>
      <c r="AT961" s="133"/>
      <c r="AU961" s="133"/>
      <c r="AV961" s="133"/>
      <c r="AW961" s="133"/>
      <c r="AX961" s="133"/>
      <c r="AY961" s="133"/>
      <c r="AZ961" s="133"/>
      <c r="BA961" s="133"/>
      <c r="BB961" s="133"/>
      <c r="BC961" s="132"/>
      <c r="BD961" s="132"/>
      <c r="BE961" s="132"/>
      <c r="BF961" s="132"/>
      <c r="BG961" s="132"/>
      <c r="BH961" s="132"/>
      <c r="BI961" s="132"/>
      <c r="BJ961" s="132"/>
      <c r="BK961" s="132"/>
      <c r="BL961" s="132"/>
      <c r="BM961" s="132"/>
      <c r="BN961" s="132"/>
      <c r="BO961" s="132"/>
      <c r="BP961" s="132"/>
      <c r="BQ961" s="132"/>
      <c r="BR961" s="132"/>
      <c r="BS961" s="132"/>
      <c r="BT961" s="132"/>
      <c r="BU961" s="132"/>
      <c r="BV961" s="132"/>
      <c r="BW961" s="132"/>
      <c r="BX961" s="132"/>
      <c r="BY961" s="132"/>
      <c r="BZ961" s="132"/>
      <c r="CA961" s="132"/>
      <c r="CB961" s="132"/>
      <c r="CC961" s="132"/>
      <c r="CD961" s="132"/>
      <c r="CE961" s="132"/>
      <c r="CF961" s="132"/>
    </row>
    <row r="962" spans="1:84" ht="15.75" customHeight="1">
      <c r="A962" s="134"/>
      <c r="B962" s="132"/>
      <c r="C962" s="132"/>
      <c r="D962" s="132"/>
      <c r="E962" s="132"/>
      <c r="F962" s="132"/>
      <c r="G962" s="133"/>
      <c r="H962" s="133"/>
      <c r="I962" s="133"/>
      <c r="J962" s="133"/>
      <c r="K962" s="133"/>
      <c r="L962" s="133"/>
      <c r="M962" s="133"/>
      <c r="N962" s="133"/>
      <c r="O962" s="133"/>
      <c r="P962" s="133"/>
      <c r="Q962" s="133"/>
      <c r="R962" s="133"/>
      <c r="S962" s="133"/>
      <c r="T962" s="133"/>
      <c r="U962" s="133"/>
      <c r="V962" s="133"/>
      <c r="W962" s="133"/>
      <c r="X962" s="133"/>
      <c r="Y962" s="133"/>
      <c r="Z962" s="133"/>
      <c r="AA962" s="133"/>
      <c r="AB962" s="133"/>
      <c r="AC962" s="133"/>
      <c r="AD962" s="133"/>
      <c r="AE962" s="133"/>
      <c r="AF962" s="133"/>
      <c r="AG962" s="133"/>
      <c r="AH962" s="133"/>
      <c r="AI962" s="133"/>
      <c r="AJ962" s="133"/>
      <c r="AK962" s="133"/>
      <c r="AL962" s="133"/>
      <c r="AM962" s="133"/>
      <c r="AN962" s="133"/>
      <c r="AO962" s="133"/>
      <c r="AP962" s="133"/>
      <c r="AQ962" s="133"/>
      <c r="AR962" s="133"/>
      <c r="AS962" s="133"/>
      <c r="AT962" s="133"/>
      <c r="AU962" s="133"/>
      <c r="AV962" s="133"/>
      <c r="AW962" s="133"/>
      <c r="AX962" s="133"/>
      <c r="AY962" s="133"/>
      <c r="AZ962" s="133"/>
      <c r="BA962" s="133"/>
      <c r="BB962" s="133"/>
      <c r="BC962" s="132"/>
      <c r="BD962" s="132"/>
      <c r="BE962" s="132"/>
      <c r="BF962" s="132"/>
      <c r="BG962" s="132"/>
      <c r="BH962" s="132"/>
      <c r="BI962" s="132"/>
      <c r="BJ962" s="132"/>
      <c r="BK962" s="132"/>
      <c r="BL962" s="132"/>
      <c r="BM962" s="132"/>
      <c r="BN962" s="132"/>
      <c r="BO962" s="132"/>
      <c r="BP962" s="132"/>
      <c r="BQ962" s="132"/>
      <c r="BR962" s="132"/>
      <c r="BS962" s="132"/>
      <c r="BT962" s="132"/>
      <c r="BU962" s="132"/>
      <c r="BV962" s="132"/>
      <c r="BW962" s="132"/>
      <c r="BX962" s="132"/>
      <c r="BY962" s="132"/>
      <c r="BZ962" s="132"/>
      <c r="CA962" s="132"/>
      <c r="CB962" s="132"/>
      <c r="CC962" s="132"/>
      <c r="CD962" s="132"/>
      <c r="CE962" s="132"/>
      <c r="CF962" s="132"/>
    </row>
    <row r="963" spans="1:84" ht="15.75" customHeight="1">
      <c r="A963" s="134"/>
      <c r="B963" s="132"/>
      <c r="C963" s="132"/>
      <c r="D963" s="132"/>
      <c r="E963" s="132"/>
      <c r="F963" s="132"/>
      <c r="G963" s="133"/>
      <c r="H963" s="133"/>
      <c r="I963" s="133"/>
      <c r="J963" s="133"/>
      <c r="K963" s="133"/>
      <c r="L963" s="133"/>
      <c r="M963" s="133"/>
      <c r="N963" s="133"/>
      <c r="O963" s="133"/>
      <c r="P963" s="133"/>
      <c r="Q963" s="133"/>
      <c r="R963" s="133"/>
      <c r="S963" s="133"/>
      <c r="T963" s="133"/>
      <c r="U963" s="133"/>
      <c r="V963" s="133"/>
      <c r="W963" s="133"/>
      <c r="X963" s="133"/>
      <c r="Y963" s="133"/>
      <c r="Z963" s="133"/>
      <c r="AA963" s="133"/>
      <c r="AB963" s="133"/>
      <c r="AC963" s="133"/>
      <c r="AD963" s="133"/>
      <c r="AE963" s="133"/>
      <c r="AF963" s="133"/>
      <c r="AG963" s="133"/>
      <c r="AH963" s="133"/>
      <c r="AI963" s="133"/>
      <c r="AJ963" s="133"/>
      <c r="AK963" s="133"/>
      <c r="AL963" s="133"/>
      <c r="AM963" s="133"/>
      <c r="AN963" s="133"/>
      <c r="AO963" s="133"/>
      <c r="AP963" s="133"/>
      <c r="AQ963" s="133"/>
      <c r="AR963" s="133"/>
      <c r="AS963" s="133"/>
      <c r="AT963" s="133"/>
      <c r="AU963" s="133"/>
      <c r="AV963" s="133"/>
      <c r="AW963" s="133"/>
      <c r="AX963" s="133"/>
      <c r="AY963" s="133"/>
      <c r="AZ963" s="133"/>
      <c r="BA963" s="133"/>
      <c r="BB963" s="133"/>
      <c r="BC963" s="132"/>
      <c r="BD963" s="132"/>
      <c r="BE963" s="132"/>
      <c r="BF963" s="132"/>
      <c r="BG963" s="132"/>
      <c r="BH963" s="132"/>
      <c r="BI963" s="132"/>
      <c r="BJ963" s="132"/>
      <c r="BK963" s="132"/>
      <c r="BL963" s="132"/>
      <c r="BM963" s="132"/>
      <c r="BN963" s="132"/>
      <c r="BO963" s="132"/>
      <c r="BP963" s="132"/>
      <c r="BQ963" s="132"/>
      <c r="BR963" s="132"/>
      <c r="BS963" s="132"/>
      <c r="BT963" s="132"/>
      <c r="BU963" s="132"/>
      <c r="BV963" s="132"/>
      <c r="BW963" s="132"/>
      <c r="BX963" s="132"/>
      <c r="BY963" s="132"/>
      <c r="BZ963" s="132"/>
      <c r="CA963" s="132"/>
      <c r="CB963" s="132"/>
      <c r="CC963" s="132"/>
      <c r="CD963" s="132"/>
      <c r="CE963" s="132"/>
      <c r="CF963" s="132"/>
    </row>
    <row r="964" spans="1:84" ht="15.75" customHeight="1">
      <c r="A964" s="134"/>
      <c r="B964" s="132"/>
      <c r="C964" s="132"/>
      <c r="D964" s="132"/>
      <c r="E964" s="132"/>
      <c r="F964" s="132"/>
      <c r="G964" s="133"/>
      <c r="H964" s="133"/>
      <c r="I964" s="133"/>
      <c r="J964" s="133"/>
      <c r="K964" s="133"/>
      <c r="L964" s="133"/>
      <c r="M964" s="133"/>
      <c r="N964" s="133"/>
      <c r="O964" s="133"/>
      <c r="P964" s="133"/>
      <c r="Q964" s="133"/>
      <c r="R964" s="133"/>
      <c r="S964" s="133"/>
      <c r="T964" s="133"/>
      <c r="U964" s="133"/>
      <c r="V964" s="133"/>
      <c r="W964" s="133"/>
      <c r="X964" s="133"/>
      <c r="Y964" s="133"/>
      <c r="Z964" s="133"/>
      <c r="AA964" s="133"/>
      <c r="AB964" s="133"/>
      <c r="AC964" s="133"/>
      <c r="AD964" s="133"/>
      <c r="AE964" s="133"/>
      <c r="AF964" s="133"/>
      <c r="AG964" s="133"/>
      <c r="AH964" s="133"/>
      <c r="AI964" s="133"/>
      <c r="AJ964" s="133"/>
      <c r="AK964" s="133"/>
      <c r="AL964" s="133"/>
      <c r="AM964" s="133"/>
      <c r="AN964" s="133"/>
      <c r="AO964" s="133"/>
      <c r="AP964" s="133"/>
      <c r="AQ964" s="133"/>
      <c r="AR964" s="133"/>
      <c r="AS964" s="133"/>
      <c r="AT964" s="133"/>
      <c r="AU964" s="133"/>
      <c r="AV964" s="133"/>
      <c r="AW964" s="133"/>
      <c r="AX964" s="133"/>
      <c r="AY964" s="133"/>
      <c r="AZ964" s="133"/>
      <c r="BA964" s="133"/>
      <c r="BB964" s="133"/>
      <c r="BC964" s="132"/>
      <c r="BD964" s="132"/>
      <c r="BE964" s="132"/>
      <c r="BF964" s="132"/>
      <c r="BG964" s="132"/>
      <c r="BH964" s="132"/>
      <c r="BI964" s="132"/>
      <c r="BJ964" s="132"/>
      <c r="BK964" s="132"/>
      <c r="BL964" s="132"/>
      <c r="BM964" s="132"/>
      <c r="BN964" s="132"/>
      <c r="BO964" s="132"/>
      <c r="BP964" s="132"/>
      <c r="BQ964" s="132"/>
      <c r="BR964" s="132"/>
      <c r="BS964" s="132"/>
      <c r="BT964" s="132"/>
      <c r="BU964" s="132"/>
      <c r="BV964" s="132"/>
      <c r="BW964" s="132"/>
      <c r="BX964" s="132"/>
      <c r="BY964" s="132"/>
      <c r="BZ964" s="132"/>
      <c r="CA964" s="132"/>
      <c r="CB964" s="132"/>
      <c r="CC964" s="132"/>
      <c r="CD964" s="132"/>
      <c r="CE964" s="132"/>
      <c r="CF964" s="132"/>
    </row>
    <row r="965" spans="1:84" ht="15.75" customHeight="1">
      <c r="A965" s="135"/>
      <c r="B965" s="132"/>
      <c r="C965" s="132"/>
      <c r="D965" s="132"/>
      <c r="E965" s="132"/>
      <c r="F965" s="132"/>
      <c r="G965" s="133"/>
      <c r="H965" s="133"/>
      <c r="I965" s="133"/>
      <c r="J965" s="133"/>
      <c r="K965" s="133"/>
      <c r="L965" s="133"/>
      <c r="M965" s="133"/>
      <c r="N965" s="133"/>
      <c r="O965" s="133"/>
      <c r="P965" s="133"/>
      <c r="Q965" s="133"/>
      <c r="R965" s="133"/>
      <c r="S965" s="133"/>
      <c r="T965" s="133"/>
      <c r="U965" s="133"/>
      <c r="V965" s="133"/>
      <c r="W965" s="133"/>
      <c r="X965" s="133"/>
      <c r="Y965" s="133"/>
      <c r="Z965" s="133"/>
      <c r="AA965" s="133"/>
      <c r="AB965" s="133"/>
      <c r="AC965" s="133"/>
      <c r="AD965" s="133"/>
      <c r="AE965" s="133"/>
      <c r="AF965" s="133"/>
      <c r="AG965" s="133"/>
      <c r="AH965" s="133"/>
      <c r="AI965" s="133"/>
      <c r="AJ965" s="133"/>
      <c r="AK965" s="133"/>
      <c r="AL965" s="133"/>
      <c r="AM965" s="133"/>
      <c r="AN965" s="133"/>
      <c r="AO965" s="133"/>
      <c r="AP965" s="133"/>
      <c r="AQ965" s="133"/>
      <c r="AR965" s="133"/>
      <c r="AS965" s="133"/>
      <c r="AT965" s="133"/>
      <c r="AU965" s="133"/>
      <c r="AV965" s="133"/>
      <c r="AW965" s="133"/>
      <c r="AX965" s="133"/>
      <c r="AY965" s="133"/>
      <c r="AZ965" s="133"/>
      <c r="BA965" s="133"/>
      <c r="BB965" s="133"/>
      <c r="BC965" s="132"/>
      <c r="BD965" s="132"/>
      <c r="BE965" s="132"/>
      <c r="BF965" s="132"/>
      <c r="BG965" s="132"/>
      <c r="BH965" s="132"/>
      <c r="BI965" s="132"/>
      <c r="BJ965" s="132"/>
      <c r="BK965" s="132"/>
      <c r="BL965" s="132"/>
      <c r="BM965" s="132"/>
      <c r="BN965" s="132"/>
      <c r="BO965" s="132"/>
      <c r="BP965" s="132"/>
      <c r="BQ965" s="132"/>
      <c r="BR965" s="132"/>
      <c r="BS965" s="132"/>
      <c r="BT965" s="132"/>
      <c r="BU965" s="132"/>
      <c r="BV965" s="132"/>
      <c r="BW965" s="132"/>
      <c r="BX965" s="132"/>
      <c r="BY965" s="132"/>
      <c r="BZ965" s="132"/>
      <c r="CA965" s="132"/>
      <c r="CB965" s="132"/>
      <c r="CC965" s="132"/>
      <c r="CD965" s="132"/>
      <c r="CE965" s="132"/>
      <c r="CF965" s="132"/>
    </row>
    <row r="966" spans="1:84" ht="15.75" customHeight="1">
      <c r="A966" s="135"/>
      <c r="B966" s="132"/>
      <c r="C966" s="132"/>
      <c r="D966" s="132"/>
      <c r="E966" s="132"/>
      <c r="F966" s="132"/>
      <c r="G966" s="133"/>
      <c r="H966" s="133"/>
      <c r="I966" s="133"/>
      <c r="J966" s="133"/>
      <c r="K966" s="133"/>
      <c r="L966" s="133"/>
      <c r="M966" s="133"/>
      <c r="N966" s="133"/>
      <c r="O966" s="133"/>
      <c r="P966" s="133"/>
      <c r="Q966" s="133"/>
      <c r="R966" s="133"/>
      <c r="S966" s="133"/>
      <c r="T966" s="133"/>
      <c r="U966" s="133"/>
      <c r="V966" s="133"/>
      <c r="W966" s="133"/>
      <c r="X966" s="133"/>
      <c r="Y966" s="133"/>
      <c r="Z966" s="133"/>
      <c r="AA966" s="133"/>
      <c r="AB966" s="133"/>
      <c r="AC966" s="133"/>
      <c r="AD966" s="133"/>
      <c r="AE966" s="133"/>
      <c r="AF966" s="133"/>
      <c r="AG966" s="133"/>
      <c r="AH966" s="133"/>
      <c r="AI966" s="133"/>
      <c r="AJ966" s="133"/>
      <c r="AK966" s="133"/>
      <c r="AL966" s="133"/>
      <c r="AM966" s="133"/>
      <c r="AN966" s="133"/>
      <c r="AO966" s="133"/>
      <c r="AP966" s="133"/>
      <c r="AQ966" s="133"/>
      <c r="AR966" s="133"/>
      <c r="AS966" s="133"/>
      <c r="AT966" s="133"/>
      <c r="AU966" s="133"/>
      <c r="AV966" s="133"/>
      <c r="AW966" s="133"/>
      <c r="AX966" s="133"/>
      <c r="AY966" s="133"/>
      <c r="AZ966" s="133"/>
      <c r="BA966" s="133"/>
      <c r="BB966" s="133"/>
      <c r="BC966" s="132"/>
      <c r="BD966" s="132"/>
      <c r="BE966" s="132"/>
      <c r="BF966" s="132"/>
      <c r="BG966" s="132"/>
      <c r="BH966" s="132"/>
      <c r="BI966" s="132"/>
      <c r="BJ966" s="132"/>
      <c r="BK966" s="132"/>
      <c r="BL966" s="132"/>
      <c r="BM966" s="132"/>
      <c r="BN966" s="132"/>
      <c r="BO966" s="132"/>
      <c r="BP966" s="132"/>
      <c r="BQ966" s="132"/>
      <c r="BR966" s="132"/>
      <c r="BS966" s="132"/>
      <c r="BT966" s="132"/>
      <c r="BU966" s="132"/>
      <c r="BV966" s="132"/>
      <c r="BW966" s="132"/>
      <c r="BX966" s="132"/>
      <c r="BY966" s="132"/>
      <c r="BZ966" s="132"/>
      <c r="CA966" s="132"/>
      <c r="CB966" s="132"/>
      <c r="CC966" s="132"/>
      <c r="CD966" s="132"/>
      <c r="CE966" s="132"/>
      <c r="CF966" s="132"/>
    </row>
    <row r="967" spans="1:84" ht="15.75" customHeight="1">
      <c r="A967" s="135"/>
      <c r="B967" s="132"/>
      <c r="C967" s="132"/>
      <c r="D967" s="132"/>
      <c r="E967" s="132"/>
      <c r="F967" s="132"/>
      <c r="G967" s="133"/>
      <c r="H967" s="133"/>
      <c r="I967" s="133"/>
      <c r="J967" s="133"/>
      <c r="K967" s="133"/>
      <c r="L967" s="133"/>
      <c r="M967" s="133"/>
      <c r="N967" s="133"/>
      <c r="O967" s="133"/>
      <c r="P967" s="133"/>
      <c r="Q967" s="133"/>
      <c r="R967" s="133"/>
      <c r="S967" s="133"/>
      <c r="T967" s="133"/>
      <c r="U967" s="133"/>
      <c r="V967" s="133"/>
      <c r="W967" s="133"/>
      <c r="X967" s="133"/>
      <c r="Y967" s="133"/>
      <c r="Z967" s="133"/>
      <c r="AA967" s="133"/>
      <c r="AB967" s="133"/>
      <c r="AC967" s="133"/>
      <c r="AD967" s="133"/>
      <c r="AE967" s="133"/>
      <c r="AF967" s="133"/>
      <c r="AG967" s="133"/>
      <c r="AH967" s="133"/>
      <c r="AI967" s="133"/>
      <c r="AJ967" s="133"/>
      <c r="AK967" s="133"/>
      <c r="AL967" s="133"/>
      <c r="AM967" s="133"/>
      <c r="AN967" s="133"/>
      <c r="AO967" s="133"/>
      <c r="AP967" s="133"/>
      <c r="AQ967" s="133"/>
      <c r="AR967" s="133"/>
      <c r="AS967" s="133"/>
      <c r="AT967" s="133"/>
      <c r="AU967" s="133"/>
      <c r="AV967" s="133"/>
      <c r="AW967" s="133"/>
      <c r="AX967" s="133"/>
      <c r="AY967" s="133"/>
      <c r="AZ967" s="133"/>
      <c r="BA967" s="133"/>
      <c r="BB967" s="133"/>
      <c r="BC967" s="132"/>
      <c r="BD967" s="132"/>
      <c r="BE967" s="132"/>
      <c r="BF967" s="132"/>
      <c r="BG967" s="132"/>
      <c r="BH967" s="132"/>
      <c r="BI967" s="132"/>
      <c r="BJ967" s="132"/>
      <c r="BK967" s="132"/>
      <c r="BL967" s="132"/>
      <c r="BM967" s="132"/>
      <c r="BN967" s="132"/>
      <c r="BO967" s="132"/>
      <c r="BP967" s="132"/>
      <c r="BQ967" s="132"/>
      <c r="BR967" s="132"/>
      <c r="BS967" s="132"/>
      <c r="BT967" s="132"/>
      <c r="BU967" s="132"/>
      <c r="BV967" s="132"/>
      <c r="BW967" s="132"/>
      <c r="BX967" s="132"/>
      <c r="BY967" s="132"/>
      <c r="BZ967" s="132"/>
      <c r="CA967" s="132"/>
      <c r="CB967" s="132"/>
      <c r="CC967" s="132"/>
      <c r="CD967" s="132"/>
      <c r="CE967" s="132"/>
      <c r="CF967" s="132"/>
    </row>
    <row r="968" spans="1:84" ht="15.75" customHeight="1">
      <c r="A968" s="135"/>
      <c r="B968" s="132"/>
      <c r="C968" s="132"/>
      <c r="D968" s="132"/>
      <c r="E968" s="132"/>
      <c r="F968" s="132"/>
      <c r="G968" s="133"/>
      <c r="H968" s="133"/>
      <c r="I968" s="133"/>
      <c r="J968" s="133"/>
      <c r="K968" s="133"/>
      <c r="L968" s="133"/>
      <c r="M968" s="133"/>
      <c r="N968" s="133"/>
      <c r="O968" s="133"/>
      <c r="P968" s="133"/>
      <c r="Q968" s="133"/>
      <c r="R968" s="133"/>
      <c r="S968" s="133"/>
      <c r="T968" s="133"/>
      <c r="U968" s="133"/>
      <c r="V968" s="133"/>
      <c r="W968" s="133"/>
      <c r="X968" s="133"/>
      <c r="Y968" s="133"/>
      <c r="Z968" s="133"/>
      <c r="AA968" s="133"/>
      <c r="AB968" s="133"/>
      <c r="AC968" s="133"/>
      <c r="AD968" s="133"/>
      <c r="AE968" s="133"/>
      <c r="AF968" s="133"/>
      <c r="AG968" s="133"/>
      <c r="AH968" s="133"/>
      <c r="AI968" s="133"/>
      <c r="AJ968" s="133"/>
      <c r="AK968" s="133"/>
      <c r="AL968" s="133"/>
      <c r="AM968" s="133"/>
      <c r="AN968" s="133"/>
      <c r="AO968" s="133"/>
      <c r="AP968" s="133"/>
      <c r="AQ968" s="133"/>
      <c r="AR968" s="133"/>
      <c r="AS968" s="133"/>
      <c r="AT968" s="133"/>
      <c r="AU968" s="133"/>
      <c r="AV968" s="133"/>
      <c r="AW968" s="133"/>
      <c r="AX968" s="133"/>
      <c r="AY968" s="133"/>
      <c r="AZ968" s="133"/>
      <c r="BA968" s="133"/>
      <c r="BB968" s="133"/>
      <c r="BC968" s="132"/>
      <c r="BD968" s="132"/>
      <c r="BE968" s="132"/>
      <c r="BF968" s="132"/>
      <c r="BG968" s="132"/>
      <c r="BH968" s="132"/>
      <c r="BI968" s="132"/>
      <c r="BJ968" s="132"/>
      <c r="BK968" s="132"/>
      <c r="BL968" s="132"/>
      <c r="BM968" s="132"/>
      <c r="BN968" s="132"/>
      <c r="BO968" s="132"/>
      <c r="BP968" s="132"/>
      <c r="BQ968" s="132"/>
      <c r="BR968" s="132"/>
      <c r="BS968" s="132"/>
      <c r="BT968" s="132"/>
      <c r="BU968" s="132"/>
      <c r="BV968" s="132"/>
      <c r="BW968" s="132"/>
      <c r="BX968" s="132"/>
      <c r="BY968" s="132"/>
      <c r="BZ968" s="132"/>
      <c r="CA968" s="132"/>
      <c r="CB968" s="132"/>
      <c r="CC968" s="132"/>
      <c r="CD968" s="132"/>
      <c r="CE968" s="132"/>
      <c r="CF968" s="132"/>
    </row>
    <row r="969" spans="1:84" ht="15.75" customHeight="1">
      <c r="A969" s="135"/>
      <c r="B969" s="132"/>
      <c r="C969" s="132"/>
      <c r="D969" s="132"/>
      <c r="E969" s="132"/>
      <c r="F969" s="132"/>
      <c r="G969" s="133"/>
      <c r="H969" s="133"/>
      <c r="I969" s="133"/>
      <c r="J969" s="133"/>
      <c r="K969" s="133"/>
      <c r="L969" s="133"/>
      <c r="M969" s="133"/>
      <c r="N969" s="133"/>
      <c r="O969" s="133"/>
      <c r="P969" s="133"/>
      <c r="Q969" s="133"/>
      <c r="R969" s="133"/>
      <c r="S969" s="133"/>
      <c r="T969" s="133"/>
      <c r="U969" s="133"/>
      <c r="V969" s="133"/>
      <c r="W969" s="133"/>
      <c r="X969" s="133"/>
      <c r="Y969" s="133"/>
      <c r="Z969" s="133"/>
      <c r="AA969" s="133"/>
      <c r="AB969" s="133"/>
      <c r="AC969" s="133"/>
      <c r="AD969" s="133"/>
      <c r="AE969" s="133"/>
      <c r="AF969" s="133"/>
      <c r="AG969" s="133"/>
      <c r="AH969" s="133"/>
      <c r="AI969" s="133"/>
      <c r="AJ969" s="133"/>
      <c r="AK969" s="133"/>
      <c r="AL969" s="133"/>
      <c r="AM969" s="133"/>
      <c r="AN969" s="133"/>
      <c r="AO969" s="133"/>
      <c r="AP969" s="133"/>
      <c r="AQ969" s="133"/>
      <c r="AR969" s="133"/>
      <c r="AS969" s="133"/>
      <c r="AT969" s="133"/>
      <c r="AU969" s="133"/>
      <c r="AV969" s="133"/>
      <c r="AW969" s="133"/>
      <c r="AX969" s="133"/>
      <c r="AY969" s="133"/>
      <c r="AZ969" s="133"/>
      <c r="BA969" s="133"/>
      <c r="BB969" s="133"/>
      <c r="BC969" s="132"/>
      <c r="BD969" s="132"/>
      <c r="BE969" s="132"/>
      <c r="BF969" s="132"/>
      <c r="BG969" s="132"/>
      <c r="BH969" s="132"/>
      <c r="BI969" s="132"/>
      <c r="BJ969" s="132"/>
      <c r="BK969" s="132"/>
      <c r="BL969" s="132"/>
      <c r="BM969" s="132"/>
      <c r="BN969" s="132"/>
      <c r="BO969" s="132"/>
      <c r="BP969" s="132"/>
      <c r="BQ969" s="132"/>
      <c r="BR969" s="132"/>
      <c r="BS969" s="132"/>
      <c r="BT969" s="132"/>
      <c r="BU969" s="132"/>
      <c r="BV969" s="132"/>
      <c r="BW969" s="132"/>
      <c r="BX969" s="132"/>
      <c r="BY969" s="132"/>
      <c r="BZ969" s="132"/>
      <c r="CA969" s="132"/>
      <c r="CB969" s="132"/>
      <c r="CC969" s="132"/>
      <c r="CD969" s="132"/>
      <c r="CE969" s="132"/>
      <c r="CF969" s="132"/>
    </row>
    <row r="970" spans="1:84" ht="15.75" customHeight="1">
      <c r="A970" s="135"/>
      <c r="B970" s="132"/>
      <c r="C970" s="132"/>
      <c r="D970" s="132"/>
      <c r="E970" s="132"/>
      <c r="F970" s="132"/>
      <c r="G970" s="133"/>
      <c r="H970" s="133"/>
      <c r="I970" s="133"/>
      <c r="J970" s="133"/>
      <c r="K970" s="133"/>
      <c r="L970" s="133"/>
      <c r="M970" s="133"/>
      <c r="N970" s="133"/>
      <c r="O970" s="133"/>
      <c r="P970" s="133"/>
      <c r="Q970" s="133"/>
      <c r="R970" s="133"/>
      <c r="S970" s="133"/>
      <c r="T970" s="133"/>
      <c r="U970" s="133"/>
      <c r="V970" s="133"/>
      <c r="W970" s="133"/>
      <c r="X970" s="133"/>
      <c r="Y970" s="133"/>
      <c r="Z970" s="133"/>
      <c r="AA970" s="133"/>
      <c r="AB970" s="133"/>
      <c r="AC970" s="133"/>
      <c r="AD970" s="133"/>
      <c r="AE970" s="133"/>
      <c r="AF970" s="133"/>
      <c r="AG970" s="133"/>
      <c r="AH970" s="133"/>
      <c r="AI970" s="133"/>
      <c r="AJ970" s="133"/>
      <c r="AK970" s="133"/>
      <c r="AL970" s="133"/>
      <c r="AM970" s="133"/>
      <c r="AN970" s="133"/>
      <c r="AO970" s="133"/>
      <c r="AP970" s="133"/>
      <c r="AQ970" s="133"/>
      <c r="AR970" s="133"/>
      <c r="AS970" s="133"/>
      <c r="AT970" s="133"/>
      <c r="AU970" s="133"/>
      <c r="AV970" s="133"/>
      <c r="AW970" s="133"/>
      <c r="AX970" s="133"/>
      <c r="AY970" s="133"/>
      <c r="AZ970" s="133"/>
      <c r="BA970" s="133"/>
      <c r="BB970" s="133"/>
      <c r="BC970" s="132"/>
      <c r="BD970" s="132"/>
      <c r="BE970" s="132"/>
      <c r="BF970" s="132"/>
      <c r="BG970" s="132"/>
      <c r="BH970" s="132"/>
      <c r="BI970" s="132"/>
      <c r="BJ970" s="132"/>
      <c r="BK970" s="132"/>
      <c r="BL970" s="132"/>
      <c r="BM970" s="132"/>
      <c r="BN970" s="132"/>
      <c r="BO970" s="132"/>
      <c r="BP970" s="132"/>
      <c r="BQ970" s="132"/>
      <c r="BR970" s="132"/>
      <c r="BS970" s="132"/>
      <c r="BT970" s="132"/>
      <c r="BU970" s="132"/>
      <c r="BV970" s="132"/>
      <c r="BW970" s="132"/>
      <c r="BX970" s="132"/>
      <c r="BY970" s="132"/>
      <c r="BZ970" s="132"/>
      <c r="CA970" s="132"/>
      <c r="CB970" s="132"/>
      <c r="CC970" s="132"/>
      <c r="CD970" s="132"/>
      <c r="CE970" s="132"/>
      <c r="CF970" s="132"/>
    </row>
    <row r="971" spans="1:84" ht="15.75" customHeight="1">
      <c r="A971" s="135"/>
      <c r="B971" s="132"/>
      <c r="C971" s="132"/>
      <c r="D971" s="132"/>
      <c r="E971" s="132"/>
      <c r="F971" s="132"/>
      <c r="G971" s="133"/>
      <c r="H971" s="133"/>
      <c r="I971" s="133"/>
      <c r="J971" s="133"/>
      <c r="K971" s="133"/>
      <c r="L971" s="133"/>
      <c r="M971" s="133"/>
      <c r="N971" s="133"/>
      <c r="O971" s="133"/>
      <c r="P971" s="133"/>
      <c r="Q971" s="133"/>
      <c r="R971" s="133"/>
      <c r="S971" s="133"/>
      <c r="T971" s="133"/>
      <c r="U971" s="133"/>
      <c r="V971" s="133"/>
      <c r="W971" s="133"/>
      <c r="X971" s="133"/>
      <c r="Y971" s="133"/>
      <c r="Z971" s="133"/>
      <c r="AA971" s="133"/>
      <c r="AB971" s="133"/>
      <c r="AC971" s="133"/>
      <c r="AD971" s="133"/>
      <c r="AE971" s="133"/>
      <c r="AF971" s="133"/>
      <c r="AG971" s="133"/>
      <c r="AH971" s="133"/>
      <c r="AI971" s="133"/>
      <c r="AJ971" s="133"/>
      <c r="AK971" s="133"/>
      <c r="AL971" s="133"/>
      <c r="AM971" s="133"/>
      <c r="AN971" s="133"/>
      <c r="AO971" s="133"/>
      <c r="AP971" s="133"/>
      <c r="AQ971" s="133"/>
      <c r="AR971" s="133"/>
      <c r="AS971" s="133"/>
      <c r="AT971" s="133"/>
      <c r="AU971" s="133"/>
      <c r="AV971" s="133"/>
      <c r="AW971" s="133"/>
      <c r="AX971" s="133"/>
      <c r="AY971" s="133"/>
      <c r="AZ971" s="133"/>
      <c r="BA971" s="133"/>
      <c r="BB971" s="133"/>
      <c r="BC971" s="132"/>
      <c r="BD971" s="132"/>
      <c r="BE971" s="132"/>
      <c r="BF971" s="132"/>
      <c r="BG971" s="132"/>
      <c r="BH971" s="132"/>
      <c r="BI971" s="132"/>
      <c r="BJ971" s="132"/>
      <c r="BK971" s="132"/>
      <c r="BL971" s="132"/>
      <c r="BM971" s="132"/>
      <c r="BN971" s="132"/>
      <c r="BO971" s="132"/>
      <c r="BP971" s="132"/>
      <c r="BQ971" s="132"/>
      <c r="BR971" s="132"/>
      <c r="BS971" s="132"/>
      <c r="BT971" s="132"/>
      <c r="BU971" s="132"/>
      <c r="BV971" s="132"/>
      <c r="BW971" s="132"/>
      <c r="BX971" s="132"/>
      <c r="BY971" s="132"/>
      <c r="BZ971" s="132"/>
      <c r="CA971" s="132"/>
      <c r="CB971" s="132"/>
      <c r="CC971" s="132"/>
      <c r="CD971" s="132"/>
      <c r="CE971" s="132"/>
      <c r="CF971" s="132"/>
    </row>
    <row r="972" spans="1:84" ht="15.75" customHeight="1">
      <c r="A972" s="135"/>
      <c r="B972" s="132"/>
      <c r="C972" s="132"/>
      <c r="D972" s="132"/>
      <c r="E972" s="132"/>
      <c r="F972" s="132"/>
      <c r="G972" s="133"/>
      <c r="H972" s="133"/>
      <c r="I972" s="133"/>
      <c r="J972" s="133"/>
      <c r="K972" s="133"/>
      <c r="L972" s="133"/>
      <c r="M972" s="133"/>
      <c r="N972" s="133"/>
      <c r="O972" s="133"/>
      <c r="P972" s="133"/>
      <c r="Q972" s="133"/>
      <c r="R972" s="133"/>
      <c r="S972" s="133"/>
      <c r="T972" s="133"/>
      <c r="U972" s="133"/>
      <c r="V972" s="133"/>
      <c r="W972" s="133"/>
      <c r="X972" s="133"/>
      <c r="Y972" s="133"/>
      <c r="Z972" s="133"/>
      <c r="AA972" s="133"/>
      <c r="AB972" s="133"/>
      <c r="AC972" s="133"/>
      <c r="AD972" s="133"/>
      <c r="AE972" s="133"/>
      <c r="AF972" s="133"/>
      <c r="AG972" s="133"/>
      <c r="AH972" s="133"/>
      <c r="AI972" s="133"/>
      <c r="AJ972" s="133"/>
      <c r="AK972" s="133"/>
      <c r="AL972" s="133"/>
      <c r="AM972" s="133"/>
      <c r="AN972" s="133"/>
      <c r="AO972" s="133"/>
      <c r="AP972" s="133"/>
      <c r="AQ972" s="133"/>
      <c r="AR972" s="133"/>
      <c r="AS972" s="133"/>
      <c r="AT972" s="133"/>
      <c r="AU972" s="133"/>
      <c r="AV972" s="133"/>
      <c r="AW972" s="133"/>
      <c r="AX972" s="133"/>
      <c r="AY972" s="133"/>
      <c r="AZ972" s="133"/>
      <c r="BA972" s="133"/>
      <c r="BB972" s="133"/>
      <c r="BC972" s="132"/>
      <c r="BD972" s="132"/>
      <c r="BE972" s="132"/>
      <c r="BF972" s="132"/>
      <c r="BG972" s="132"/>
      <c r="BH972" s="132"/>
      <c r="BI972" s="132"/>
      <c r="BJ972" s="132"/>
      <c r="BK972" s="132"/>
      <c r="BL972" s="132"/>
      <c r="BM972" s="132"/>
      <c r="BN972" s="132"/>
      <c r="BO972" s="132"/>
      <c r="BP972" s="132"/>
      <c r="BQ972" s="132"/>
      <c r="BR972" s="132"/>
      <c r="BS972" s="132"/>
      <c r="BT972" s="132"/>
      <c r="BU972" s="132"/>
      <c r="BV972" s="132"/>
      <c r="BW972" s="132"/>
      <c r="BX972" s="132"/>
      <c r="BY972" s="132"/>
      <c r="BZ972" s="132"/>
      <c r="CA972" s="132"/>
      <c r="CB972" s="132"/>
      <c r="CC972" s="132"/>
      <c r="CD972" s="132"/>
      <c r="CE972" s="132"/>
      <c r="CF972" s="132"/>
    </row>
    <row r="973" spans="1:84" ht="15.75" customHeight="1">
      <c r="A973" s="135"/>
      <c r="B973" s="132"/>
      <c r="C973" s="132"/>
      <c r="D973" s="132"/>
      <c r="E973" s="132"/>
      <c r="F973" s="132"/>
      <c r="G973" s="133"/>
      <c r="H973" s="133"/>
      <c r="I973" s="133"/>
      <c r="J973" s="133"/>
      <c r="K973" s="133"/>
      <c r="L973" s="133"/>
      <c r="M973" s="133"/>
      <c r="N973" s="133"/>
      <c r="O973" s="133"/>
      <c r="P973" s="133"/>
      <c r="Q973" s="133"/>
      <c r="R973" s="133"/>
      <c r="S973" s="133"/>
      <c r="T973" s="133"/>
      <c r="U973" s="133"/>
      <c r="V973" s="133"/>
      <c r="W973" s="133"/>
      <c r="X973" s="133"/>
      <c r="Y973" s="133"/>
      <c r="Z973" s="133"/>
      <c r="AA973" s="133"/>
      <c r="AB973" s="133"/>
      <c r="AC973" s="133"/>
      <c r="AD973" s="133"/>
      <c r="AE973" s="133"/>
      <c r="AF973" s="133"/>
      <c r="AG973" s="133"/>
      <c r="AH973" s="133"/>
      <c r="AI973" s="133"/>
      <c r="AJ973" s="133"/>
      <c r="AK973" s="133"/>
      <c r="AL973" s="133"/>
      <c r="AM973" s="133"/>
      <c r="AN973" s="133"/>
      <c r="AO973" s="133"/>
      <c r="AP973" s="133"/>
      <c r="AQ973" s="133"/>
      <c r="AR973" s="133"/>
      <c r="AS973" s="133"/>
      <c r="AT973" s="133"/>
      <c r="AU973" s="133"/>
      <c r="AV973" s="133"/>
      <c r="AW973" s="133"/>
      <c r="AX973" s="133"/>
      <c r="AY973" s="133"/>
      <c r="AZ973" s="133"/>
      <c r="BA973" s="133"/>
      <c r="BB973" s="133"/>
      <c r="BC973" s="132"/>
      <c r="BD973" s="132"/>
      <c r="BE973" s="132"/>
      <c r="BF973" s="132"/>
      <c r="BG973" s="132"/>
      <c r="BH973" s="132"/>
      <c r="BI973" s="132"/>
      <c r="BJ973" s="132"/>
      <c r="BK973" s="132"/>
      <c r="BL973" s="132"/>
      <c r="BM973" s="132"/>
      <c r="BN973" s="132"/>
      <c r="BO973" s="132"/>
      <c r="BP973" s="132"/>
      <c r="BQ973" s="132"/>
      <c r="BR973" s="132"/>
      <c r="BS973" s="132"/>
      <c r="BT973" s="132"/>
      <c r="BU973" s="132"/>
      <c r="BV973" s="132"/>
      <c r="BW973" s="132"/>
      <c r="BX973" s="132"/>
      <c r="BY973" s="132"/>
      <c r="BZ973" s="132"/>
      <c r="CA973" s="132"/>
      <c r="CB973" s="132"/>
      <c r="CC973" s="132"/>
      <c r="CD973" s="132"/>
      <c r="CE973" s="132"/>
      <c r="CF973" s="132"/>
    </row>
    <row r="974" spans="1:84" ht="15.75" customHeight="1">
      <c r="A974" s="135"/>
      <c r="B974" s="132"/>
      <c r="C974" s="132"/>
      <c r="D974" s="132"/>
      <c r="E974" s="132"/>
      <c r="F974" s="132"/>
      <c r="G974" s="133"/>
      <c r="H974" s="133"/>
      <c r="I974" s="133"/>
      <c r="J974" s="133"/>
      <c r="K974" s="133"/>
      <c r="L974" s="133"/>
      <c r="M974" s="133"/>
      <c r="N974" s="133"/>
      <c r="O974" s="133"/>
      <c r="P974" s="133"/>
      <c r="Q974" s="133"/>
      <c r="R974" s="133"/>
      <c r="S974" s="133"/>
      <c r="T974" s="133"/>
      <c r="U974" s="133"/>
      <c r="V974" s="133"/>
      <c r="W974" s="133"/>
      <c r="X974" s="133"/>
      <c r="Y974" s="133"/>
      <c r="Z974" s="133"/>
      <c r="AA974" s="133"/>
      <c r="AB974" s="133"/>
      <c r="AC974" s="133"/>
      <c r="AD974" s="133"/>
      <c r="AE974" s="133"/>
      <c r="AF974" s="133"/>
      <c r="AG974" s="133"/>
      <c r="AH974" s="133"/>
      <c r="AI974" s="133"/>
      <c r="AJ974" s="133"/>
      <c r="AK974" s="133"/>
      <c r="AL974" s="133"/>
      <c r="AM974" s="133"/>
      <c r="AN974" s="133"/>
      <c r="AO974" s="133"/>
      <c r="AP974" s="133"/>
      <c r="AQ974" s="133"/>
      <c r="AR974" s="133"/>
      <c r="AS974" s="133"/>
      <c r="AT974" s="133"/>
      <c r="AU974" s="133"/>
      <c r="AV974" s="133"/>
      <c r="AW974" s="133"/>
      <c r="AX974" s="133"/>
      <c r="AY974" s="133"/>
      <c r="AZ974" s="133"/>
      <c r="BA974" s="133"/>
      <c r="BB974" s="133"/>
      <c r="BC974" s="132"/>
      <c r="BD974" s="132"/>
      <c r="BE974" s="132"/>
      <c r="BF974" s="132"/>
      <c r="BG974" s="132"/>
      <c r="BH974" s="132"/>
      <c r="BI974" s="132"/>
      <c r="BJ974" s="132"/>
      <c r="BK974" s="132"/>
      <c r="BL974" s="132"/>
      <c r="BM974" s="132"/>
      <c r="BN974" s="132"/>
      <c r="BO974" s="132"/>
      <c r="BP974" s="132"/>
      <c r="BQ974" s="132"/>
      <c r="BR974" s="132"/>
      <c r="BS974" s="132"/>
      <c r="BT974" s="132"/>
      <c r="BU974" s="132"/>
      <c r="BV974" s="132"/>
      <c r="BW974" s="132"/>
      <c r="BX974" s="132"/>
      <c r="BY974" s="132"/>
      <c r="BZ974" s="132"/>
      <c r="CA974" s="132"/>
      <c r="CB974" s="132"/>
      <c r="CC974" s="132"/>
      <c r="CD974" s="132"/>
      <c r="CE974" s="132"/>
      <c r="CF974" s="132"/>
    </row>
    <row r="975" spans="1:84" ht="15.75" customHeight="1">
      <c r="A975" s="135"/>
      <c r="B975" s="132"/>
      <c r="C975" s="132"/>
      <c r="D975" s="132"/>
      <c r="E975" s="132"/>
      <c r="F975" s="132"/>
      <c r="G975" s="133"/>
      <c r="H975" s="133"/>
      <c r="I975" s="133"/>
      <c r="J975" s="133"/>
      <c r="K975" s="133"/>
      <c r="L975" s="133"/>
      <c r="M975" s="133"/>
      <c r="N975" s="133"/>
      <c r="O975" s="133"/>
      <c r="P975" s="133"/>
      <c r="Q975" s="133"/>
      <c r="R975" s="133"/>
      <c r="S975" s="133"/>
      <c r="T975" s="133"/>
      <c r="U975" s="133"/>
      <c r="V975" s="133"/>
      <c r="W975" s="133"/>
      <c r="X975" s="133"/>
      <c r="Y975" s="133"/>
      <c r="Z975" s="133"/>
      <c r="AA975" s="133"/>
      <c r="AB975" s="133"/>
      <c r="AC975" s="133"/>
      <c r="AD975" s="133"/>
      <c r="AE975" s="133"/>
      <c r="AF975" s="133"/>
      <c r="AG975" s="133"/>
      <c r="AH975" s="133"/>
      <c r="AI975" s="133"/>
      <c r="AJ975" s="133"/>
      <c r="AK975" s="133"/>
      <c r="AL975" s="133"/>
      <c r="AM975" s="133"/>
      <c r="AN975" s="133"/>
      <c r="AO975" s="133"/>
      <c r="AP975" s="133"/>
      <c r="AQ975" s="133"/>
      <c r="AR975" s="133"/>
      <c r="AS975" s="133"/>
      <c r="AT975" s="133"/>
      <c r="AU975" s="133"/>
      <c r="AV975" s="133"/>
      <c r="AW975" s="133"/>
      <c r="AX975" s="133"/>
      <c r="AY975" s="133"/>
      <c r="AZ975" s="133"/>
      <c r="BA975" s="133"/>
      <c r="BB975" s="133"/>
      <c r="BC975" s="132"/>
      <c r="BD975" s="132"/>
      <c r="BE975" s="132"/>
      <c r="BF975" s="132"/>
      <c r="BG975" s="132"/>
      <c r="BH975" s="132"/>
      <c r="BI975" s="132"/>
      <c r="BJ975" s="132"/>
      <c r="BK975" s="132"/>
      <c r="BL975" s="132"/>
      <c r="BM975" s="132"/>
      <c r="BN975" s="132"/>
      <c r="BO975" s="132"/>
      <c r="BP975" s="132"/>
      <c r="BQ975" s="132"/>
      <c r="BR975" s="132"/>
      <c r="BS975" s="132"/>
      <c r="BT975" s="132"/>
      <c r="BU975" s="132"/>
      <c r="BV975" s="132"/>
      <c r="BW975" s="132"/>
      <c r="BX975" s="132"/>
      <c r="BY975" s="132"/>
      <c r="BZ975" s="132"/>
      <c r="CA975" s="132"/>
      <c r="CB975" s="132"/>
      <c r="CC975" s="132"/>
      <c r="CD975" s="132"/>
      <c r="CE975" s="132"/>
      <c r="CF975" s="132"/>
    </row>
    <row r="976" spans="1:84" ht="15.75" customHeight="1">
      <c r="A976" s="135"/>
      <c r="B976" s="132"/>
      <c r="C976" s="132"/>
      <c r="D976" s="132"/>
      <c r="E976" s="132"/>
      <c r="F976" s="132"/>
      <c r="G976" s="133"/>
      <c r="H976" s="133"/>
      <c r="I976" s="133"/>
      <c r="J976" s="133"/>
      <c r="K976" s="133"/>
      <c r="L976" s="133"/>
      <c r="M976" s="133"/>
      <c r="N976" s="133"/>
      <c r="O976" s="133"/>
      <c r="P976" s="133"/>
      <c r="Q976" s="133"/>
      <c r="R976" s="133"/>
      <c r="S976" s="133"/>
      <c r="T976" s="133"/>
      <c r="U976" s="133"/>
      <c r="V976" s="133"/>
      <c r="W976" s="133"/>
      <c r="X976" s="133"/>
      <c r="Y976" s="133"/>
      <c r="Z976" s="133"/>
      <c r="AA976" s="133"/>
      <c r="AB976" s="133"/>
      <c r="AC976" s="133"/>
      <c r="AD976" s="133"/>
      <c r="AE976" s="133"/>
      <c r="AF976" s="133"/>
      <c r="AG976" s="133"/>
      <c r="AH976" s="133"/>
      <c r="AI976" s="133"/>
      <c r="AJ976" s="133"/>
      <c r="AK976" s="133"/>
      <c r="AL976" s="133"/>
      <c r="AM976" s="133"/>
      <c r="AN976" s="133"/>
      <c r="AO976" s="133"/>
      <c r="AP976" s="133"/>
      <c r="AQ976" s="133"/>
      <c r="AR976" s="133"/>
      <c r="AS976" s="133"/>
      <c r="AT976" s="133"/>
      <c r="AU976" s="133"/>
      <c r="AV976" s="133"/>
      <c r="AW976" s="133"/>
      <c r="AX976" s="133"/>
      <c r="AY976" s="133"/>
      <c r="AZ976" s="133"/>
      <c r="BA976" s="133"/>
      <c r="BB976" s="133"/>
      <c r="BC976" s="132"/>
      <c r="BD976" s="132"/>
      <c r="BE976" s="132"/>
      <c r="BF976" s="132"/>
      <c r="BG976" s="132"/>
      <c r="BH976" s="132"/>
      <c r="BI976" s="132"/>
      <c r="BJ976" s="132"/>
      <c r="BK976" s="132"/>
      <c r="BL976" s="132"/>
      <c r="BM976" s="132"/>
      <c r="BN976" s="132"/>
      <c r="BO976" s="132"/>
      <c r="BP976" s="132"/>
      <c r="BQ976" s="132"/>
      <c r="BR976" s="132"/>
      <c r="BS976" s="132"/>
      <c r="BT976" s="132"/>
      <c r="BU976" s="132"/>
      <c r="BV976" s="132"/>
      <c r="BW976" s="132"/>
      <c r="BX976" s="132"/>
      <c r="BY976" s="132"/>
      <c r="BZ976" s="132"/>
      <c r="CA976" s="132"/>
      <c r="CB976" s="132"/>
      <c r="CC976" s="132"/>
      <c r="CD976" s="132"/>
      <c r="CE976" s="132"/>
      <c r="CF976" s="132"/>
    </row>
    <row r="977" spans="1:84" ht="15.75" customHeight="1">
      <c r="A977" s="135"/>
      <c r="B977" s="132"/>
      <c r="C977" s="132"/>
      <c r="D977" s="132"/>
      <c r="E977" s="132"/>
      <c r="F977" s="132"/>
      <c r="G977" s="133"/>
      <c r="H977" s="133"/>
      <c r="I977" s="133"/>
      <c r="J977" s="133"/>
      <c r="K977" s="133"/>
      <c r="L977" s="133"/>
      <c r="M977" s="133"/>
      <c r="N977" s="133"/>
      <c r="O977" s="133"/>
      <c r="P977" s="133"/>
      <c r="Q977" s="133"/>
      <c r="R977" s="133"/>
      <c r="S977" s="133"/>
      <c r="T977" s="133"/>
      <c r="U977" s="133"/>
      <c r="V977" s="133"/>
      <c r="W977" s="133"/>
      <c r="X977" s="133"/>
      <c r="Y977" s="133"/>
      <c r="Z977" s="133"/>
      <c r="AA977" s="133"/>
      <c r="AB977" s="133"/>
      <c r="AC977" s="133"/>
      <c r="AD977" s="133"/>
      <c r="AE977" s="133"/>
      <c r="AF977" s="133"/>
      <c r="AG977" s="133"/>
      <c r="AH977" s="133"/>
      <c r="AI977" s="133"/>
      <c r="AJ977" s="133"/>
      <c r="AK977" s="133"/>
      <c r="AL977" s="133"/>
      <c r="AM977" s="133"/>
      <c r="AN977" s="133"/>
      <c r="AO977" s="133"/>
      <c r="AP977" s="133"/>
      <c r="AQ977" s="133"/>
      <c r="AR977" s="133"/>
      <c r="AS977" s="133"/>
      <c r="AT977" s="133"/>
      <c r="AU977" s="133"/>
      <c r="AV977" s="133"/>
      <c r="AW977" s="133"/>
      <c r="AX977" s="133"/>
      <c r="AY977" s="133"/>
      <c r="AZ977" s="133"/>
      <c r="BA977" s="133"/>
      <c r="BB977" s="133"/>
      <c r="BC977" s="132"/>
      <c r="BD977" s="132"/>
      <c r="BE977" s="132"/>
      <c r="BF977" s="132"/>
      <c r="BG977" s="132"/>
      <c r="BH977" s="132"/>
      <c r="BI977" s="132"/>
      <c r="BJ977" s="132"/>
      <c r="BK977" s="132"/>
      <c r="BL977" s="132"/>
      <c r="BM977" s="132"/>
      <c r="BN977" s="132"/>
      <c r="BO977" s="132"/>
      <c r="BP977" s="132"/>
      <c r="BQ977" s="132"/>
      <c r="BR977" s="132"/>
      <c r="BS977" s="132"/>
      <c r="BT977" s="132"/>
      <c r="BU977" s="132"/>
      <c r="BV977" s="132"/>
      <c r="BW977" s="132"/>
      <c r="BX977" s="132"/>
      <c r="BY977" s="132"/>
      <c r="BZ977" s="132"/>
      <c r="CA977" s="132"/>
      <c r="CB977" s="132"/>
      <c r="CC977" s="132"/>
      <c r="CD977" s="132"/>
      <c r="CE977" s="132"/>
      <c r="CF977" s="132"/>
    </row>
    <row r="978" spans="1:84" ht="15.75" customHeight="1">
      <c r="A978" s="135"/>
      <c r="B978" s="132"/>
      <c r="C978" s="132"/>
      <c r="D978" s="132"/>
      <c r="E978" s="132"/>
      <c r="F978" s="132"/>
      <c r="G978" s="133"/>
      <c r="H978" s="133"/>
      <c r="I978" s="133"/>
      <c r="J978" s="133"/>
      <c r="K978" s="133"/>
      <c r="L978" s="133"/>
      <c r="M978" s="133"/>
      <c r="N978" s="133"/>
      <c r="O978" s="133"/>
      <c r="P978" s="133"/>
      <c r="Q978" s="133"/>
      <c r="R978" s="133"/>
      <c r="S978" s="133"/>
      <c r="T978" s="133"/>
      <c r="U978" s="133"/>
      <c r="V978" s="133"/>
      <c r="W978" s="133"/>
      <c r="X978" s="133"/>
      <c r="Y978" s="133"/>
      <c r="Z978" s="133"/>
      <c r="AA978" s="133"/>
      <c r="AB978" s="133"/>
      <c r="AC978" s="133"/>
      <c r="AD978" s="133"/>
      <c r="AE978" s="133"/>
      <c r="AF978" s="133"/>
      <c r="AG978" s="133"/>
      <c r="AH978" s="133"/>
      <c r="AI978" s="133"/>
      <c r="AJ978" s="133"/>
      <c r="AK978" s="133"/>
      <c r="AL978" s="133"/>
      <c r="AM978" s="133"/>
      <c r="AN978" s="133"/>
      <c r="AO978" s="133"/>
      <c r="AP978" s="133"/>
      <c r="AQ978" s="133"/>
      <c r="AR978" s="133"/>
      <c r="AS978" s="133"/>
      <c r="AT978" s="133"/>
      <c r="AU978" s="133"/>
      <c r="AV978" s="133"/>
      <c r="AW978" s="133"/>
      <c r="AX978" s="133"/>
      <c r="AY978" s="133"/>
      <c r="AZ978" s="133"/>
      <c r="BA978" s="133"/>
      <c r="BB978" s="133"/>
      <c r="BC978" s="132"/>
      <c r="BD978" s="132"/>
      <c r="BE978" s="132"/>
      <c r="BF978" s="132"/>
      <c r="BG978" s="132"/>
      <c r="BH978" s="132"/>
      <c r="BI978" s="132"/>
      <c r="BJ978" s="132"/>
      <c r="BK978" s="132"/>
      <c r="BL978" s="132"/>
      <c r="BM978" s="132"/>
      <c r="BN978" s="132"/>
      <c r="BO978" s="132"/>
      <c r="BP978" s="132"/>
      <c r="BQ978" s="132"/>
      <c r="BR978" s="132"/>
      <c r="BS978" s="132"/>
      <c r="BT978" s="132"/>
      <c r="BU978" s="132"/>
      <c r="BV978" s="132"/>
      <c r="BW978" s="132"/>
      <c r="BX978" s="132"/>
      <c r="BY978" s="132"/>
      <c r="BZ978" s="132"/>
      <c r="CA978" s="132"/>
      <c r="CB978" s="132"/>
      <c r="CC978" s="132"/>
      <c r="CD978" s="132"/>
      <c r="CE978" s="132"/>
      <c r="CF978" s="132"/>
    </row>
    <row r="979" spans="1:84" ht="15.75" customHeight="1">
      <c r="A979" s="135"/>
      <c r="B979" s="132"/>
      <c r="C979" s="132"/>
      <c r="D979" s="132"/>
      <c r="E979" s="132"/>
      <c r="F979" s="132"/>
      <c r="G979" s="133"/>
      <c r="H979" s="133"/>
      <c r="I979" s="133"/>
      <c r="J979" s="133"/>
      <c r="K979" s="133"/>
      <c r="L979" s="133"/>
      <c r="M979" s="133"/>
      <c r="N979" s="133"/>
      <c r="O979" s="133"/>
      <c r="P979" s="133"/>
      <c r="Q979" s="133"/>
      <c r="R979" s="133"/>
      <c r="S979" s="133"/>
      <c r="T979" s="133"/>
      <c r="U979" s="133"/>
      <c r="V979" s="133"/>
      <c r="W979" s="133"/>
      <c r="X979" s="133"/>
      <c r="Y979" s="133"/>
      <c r="Z979" s="133"/>
      <c r="AA979" s="133"/>
      <c r="AB979" s="133"/>
      <c r="AC979" s="133"/>
      <c r="AD979" s="133"/>
      <c r="AE979" s="133"/>
      <c r="AF979" s="133"/>
      <c r="AG979" s="133"/>
      <c r="AH979" s="133"/>
      <c r="AI979" s="133"/>
      <c r="AJ979" s="133"/>
      <c r="AK979" s="133"/>
      <c r="AL979" s="133"/>
      <c r="AM979" s="133"/>
      <c r="AN979" s="133"/>
      <c r="AO979" s="133"/>
      <c r="AP979" s="133"/>
      <c r="AQ979" s="133"/>
      <c r="AR979" s="133"/>
      <c r="AS979" s="133"/>
      <c r="AT979" s="133"/>
      <c r="AU979" s="133"/>
      <c r="AV979" s="133"/>
      <c r="AW979" s="133"/>
      <c r="AX979" s="133"/>
      <c r="AY979" s="133"/>
      <c r="AZ979" s="133"/>
      <c r="BA979" s="133"/>
      <c r="BB979" s="133"/>
      <c r="BC979" s="132"/>
      <c r="BD979" s="132"/>
      <c r="BE979" s="132"/>
      <c r="BF979" s="132"/>
      <c r="BG979" s="132"/>
      <c r="BH979" s="132"/>
      <c r="BI979" s="132"/>
      <c r="BJ979" s="132"/>
      <c r="BK979" s="132"/>
      <c r="BL979" s="132"/>
      <c r="BM979" s="132"/>
      <c r="BN979" s="132"/>
      <c r="BO979" s="132"/>
      <c r="BP979" s="132"/>
      <c r="BQ979" s="132"/>
      <c r="BR979" s="132"/>
      <c r="BS979" s="132"/>
      <c r="BT979" s="132"/>
      <c r="BU979" s="132"/>
      <c r="BV979" s="132"/>
      <c r="BW979" s="132"/>
      <c r="BX979" s="132"/>
      <c r="BY979" s="132"/>
      <c r="BZ979" s="132"/>
      <c r="CA979" s="132"/>
      <c r="CB979" s="132"/>
      <c r="CC979" s="132"/>
      <c r="CD979" s="132"/>
      <c r="CE979" s="132"/>
      <c r="CF979" s="132"/>
    </row>
    <row r="980" spans="1:84" ht="15.75" customHeight="1">
      <c r="A980" s="135"/>
      <c r="B980" s="132"/>
      <c r="C980" s="132"/>
      <c r="D980" s="132"/>
      <c r="E980" s="132"/>
      <c r="F980" s="132"/>
      <c r="G980" s="133"/>
      <c r="H980" s="133"/>
      <c r="I980" s="133"/>
      <c r="J980" s="133"/>
      <c r="K980" s="133"/>
      <c r="L980" s="133"/>
      <c r="M980" s="133"/>
      <c r="N980" s="133"/>
      <c r="O980" s="133"/>
      <c r="P980" s="133"/>
      <c r="Q980" s="133"/>
      <c r="R980" s="133"/>
      <c r="S980" s="133"/>
      <c r="T980" s="133"/>
      <c r="U980" s="133"/>
      <c r="V980" s="133"/>
      <c r="W980" s="133"/>
      <c r="X980" s="133"/>
      <c r="Y980" s="133"/>
      <c r="Z980" s="133"/>
      <c r="AA980" s="133"/>
      <c r="AB980" s="133"/>
      <c r="AC980" s="133"/>
      <c r="AD980" s="133"/>
      <c r="AE980" s="133"/>
      <c r="AF980" s="133"/>
      <c r="AG980" s="133"/>
      <c r="AH980" s="133"/>
      <c r="AI980" s="133"/>
      <c r="AJ980" s="133"/>
      <c r="AK980" s="133"/>
      <c r="AL980" s="133"/>
      <c r="AM980" s="133"/>
      <c r="AN980" s="133"/>
      <c r="AO980" s="133"/>
      <c r="AP980" s="133"/>
      <c r="AQ980" s="133"/>
      <c r="AR980" s="133"/>
      <c r="AS980" s="133"/>
      <c r="AT980" s="133"/>
      <c r="AU980" s="133"/>
      <c r="AV980" s="133"/>
      <c r="AW980" s="133"/>
      <c r="AX980" s="133"/>
      <c r="AY980" s="133"/>
      <c r="AZ980" s="133"/>
      <c r="BA980" s="133"/>
      <c r="BB980" s="133"/>
      <c r="BC980" s="132"/>
      <c r="BD980" s="132"/>
      <c r="BE980" s="132"/>
      <c r="BF980" s="132"/>
      <c r="BG980" s="132"/>
      <c r="BH980" s="132"/>
      <c r="BI980" s="132"/>
      <c r="BJ980" s="132"/>
      <c r="BK980" s="132"/>
      <c r="BL980" s="132"/>
      <c r="BM980" s="132"/>
      <c r="BN980" s="132"/>
      <c r="BO980" s="132"/>
      <c r="BP980" s="132"/>
      <c r="BQ980" s="132"/>
      <c r="BR980" s="132"/>
      <c r="BS980" s="132"/>
      <c r="BT980" s="132"/>
      <c r="BU980" s="132"/>
      <c r="BV980" s="132"/>
      <c r="BW980" s="132"/>
      <c r="BX980" s="132"/>
      <c r="BY980" s="132"/>
      <c r="BZ980" s="132"/>
      <c r="CA980" s="132"/>
      <c r="CB980" s="132"/>
      <c r="CC980" s="132"/>
      <c r="CD980" s="132"/>
      <c r="CE980" s="132"/>
      <c r="CF980" s="132"/>
    </row>
    <row r="981" spans="1:84" ht="15.75" customHeight="1">
      <c r="A981" s="135"/>
      <c r="B981" s="132"/>
      <c r="C981" s="132"/>
      <c r="D981" s="132"/>
      <c r="E981" s="132"/>
      <c r="F981" s="132"/>
      <c r="G981" s="133"/>
      <c r="H981" s="133"/>
      <c r="I981" s="133"/>
      <c r="J981" s="133"/>
      <c r="K981" s="133"/>
      <c r="L981" s="133"/>
      <c r="M981" s="133"/>
      <c r="N981" s="133"/>
      <c r="O981" s="133"/>
      <c r="P981" s="133"/>
      <c r="Q981" s="133"/>
      <c r="R981" s="133"/>
      <c r="S981" s="133"/>
      <c r="T981" s="133"/>
      <c r="U981" s="133"/>
      <c r="V981" s="133"/>
      <c r="W981" s="133"/>
      <c r="X981" s="133"/>
      <c r="Y981" s="133"/>
      <c r="Z981" s="133"/>
      <c r="AA981" s="133"/>
      <c r="AB981" s="133"/>
      <c r="AC981" s="133"/>
      <c r="AD981" s="133"/>
      <c r="AE981" s="133"/>
      <c r="AF981" s="133"/>
      <c r="AG981" s="133"/>
      <c r="AH981" s="133"/>
      <c r="AI981" s="133"/>
      <c r="AJ981" s="133"/>
      <c r="AK981" s="133"/>
      <c r="AL981" s="133"/>
      <c r="AM981" s="133"/>
      <c r="AN981" s="133"/>
      <c r="AO981" s="133"/>
      <c r="AP981" s="133"/>
      <c r="AQ981" s="133"/>
      <c r="AR981" s="133"/>
      <c r="AS981" s="133"/>
      <c r="AT981" s="133"/>
      <c r="AU981" s="133"/>
      <c r="AV981" s="133"/>
      <c r="AW981" s="133"/>
      <c r="AX981" s="133"/>
      <c r="AY981" s="133"/>
      <c r="AZ981" s="133"/>
      <c r="BA981" s="133"/>
      <c r="BB981" s="133"/>
      <c r="BC981" s="132"/>
      <c r="BD981" s="132"/>
      <c r="BE981" s="132"/>
      <c r="BF981" s="132"/>
      <c r="BG981" s="132"/>
      <c r="BH981" s="132"/>
      <c r="BI981" s="132"/>
      <c r="BJ981" s="132"/>
      <c r="BK981" s="132"/>
      <c r="BL981" s="132"/>
      <c r="BM981" s="132"/>
      <c r="BN981" s="132"/>
      <c r="BO981" s="132"/>
      <c r="BP981" s="132"/>
      <c r="BQ981" s="132"/>
      <c r="BR981" s="132"/>
      <c r="BS981" s="132"/>
      <c r="BT981" s="132"/>
      <c r="BU981" s="132"/>
      <c r="BV981" s="132"/>
      <c r="BW981" s="132"/>
      <c r="BX981" s="132"/>
      <c r="BY981" s="132"/>
      <c r="BZ981" s="132"/>
      <c r="CA981" s="132"/>
      <c r="CB981" s="132"/>
      <c r="CC981" s="132"/>
      <c r="CD981" s="132"/>
      <c r="CE981" s="132"/>
      <c r="CF981" s="132"/>
    </row>
    <row r="982" spans="1:84" ht="15.75" customHeight="1">
      <c r="A982" s="135"/>
      <c r="B982" s="132"/>
      <c r="C982" s="132"/>
      <c r="D982" s="132"/>
      <c r="E982" s="132"/>
      <c r="F982" s="132"/>
      <c r="G982" s="133"/>
      <c r="H982" s="133"/>
      <c r="I982" s="133"/>
      <c r="J982" s="133"/>
      <c r="K982" s="133"/>
      <c r="L982" s="133"/>
      <c r="M982" s="133"/>
      <c r="N982" s="133"/>
      <c r="O982" s="133"/>
      <c r="P982" s="133"/>
      <c r="Q982" s="133"/>
      <c r="R982" s="133"/>
      <c r="S982" s="133"/>
      <c r="T982" s="133"/>
      <c r="U982" s="133"/>
      <c r="V982" s="133"/>
      <c r="W982" s="133"/>
      <c r="X982" s="133"/>
      <c r="Y982" s="133"/>
      <c r="Z982" s="133"/>
      <c r="AA982" s="133"/>
      <c r="AB982" s="133"/>
      <c r="AC982" s="133"/>
      <c r="AD982" s="133"/>
      <c r="AE982" s="133"/>
      <c r="AF982" s="133"/>
      <c r="AG982" s="133"/>
      <c r="AH982" s="133"/>
      <c r="AI982" s="133"/>
      <c r="AJ982" s="133"/>
      <c r="AK982" s="133"/>
      <c r="AL982" s="133"/>
      <c r="AM982" s="133"/>
      <c r="AN982" s="133"/>
      <c r="AO982" s="133"/>
      <c r="AP982" s="133"/>
      <c r="AQ982" s="133"/>
      <c r="AR982" s="133"/>
      <c r="AS982" s="133"/>
      <c r="AT982" s="133"/>
      <c r="AU982" s="133"/>
      <c r="AV982" s="133"/>
      <c r="AW982" s="133"/>
      <c r="AX982" s="133"/>
      <c r="AY982" s="133"/>
      <c r="AZ982" s="133"/>
      <c r="BA982" s="133"/>
      <c r="BB982" s="133"/>
      <c r="BC982" s="132"/>
      <c r="BD982" s="132"/>
      <c r="BE982" s="132"/>
      <c r="BF982" s="132"/>
      <c r="BG982" s="132"/>
      <c r="BH982" s="132"/>
      <c r="BI982" s="132"/>
      <c r="BJ982" s="132"/>
      <c r="BK982" s="132"/>
      <c r="BL982" s="132"/>
      <c r="BM982" s="132"/>
      <c r="BN982" s="132"/>
      <c r="BO982" s="132"/>
      <c r="BP982" s="132"/>
      <c r="BQ982" s="132"/>
      <c r="BR982" s="132"/>
      <c r="BS982" s="132"/>
      <c r="BT982" s="132"/>
      <c r="BU982" s="132"/>
      <c r="BV982" s="132"/>
      <c r="BW982" s="132"/>
      <c r="BX982" s="132"/>
      <c r="BY982" s="132"/>
      <c r="BZ982" s="132"/>
      <c r="CA982" s="132"/>
      <c r="CB982" s="132"/>
      <c r="CC982" s="132"/>
      <c r="CD982" s="132"/>
      <c r="CE982" s="132"/>
      <c r="CF982" s="132"/>
    </row>
    <row r="983" spans="1:84" ht="15.75" customHeight="1">
      <c r="A983" s="135"/>
      <c r="B983" s="132"/>
      <c r="C983" s="132"/>
      <c r="D983" s="132"/>
      <c r="E983" s="132"/>
      <c r="F983" s="132"/>
      <c r="G983" s="133"/>
      <c r="H983" s="133"/>
      <c r="I983" s="133"/>
      <c r="J983" s="133"/>
      <c r="K983" s="133"/>
      <c r="L983" s="133"/>
      <c r="M983" s="133"/>
      <c r="N983" s="133"/>
      <c r="O983" s="133"/>
      <c r="P983" s="133"/>
      <c r="Q983" s="133"/>
      <c r="R983" s="133"/>
      <c r="S983" s="133"/>
      <c r="T983" s="133"/>
      <c r="U983" s="133"/>
      <c r="V983" s="133"/>
      <c r="W983" s="133"/>
      <c r="X983" s="133"/>
      <c r="Y983" s="133"/>
      <c r="Z983" s="133"/>
      <c r="AA983" s="133"/>
      <c r="AB983" s="133"/>
      <c r="AC983" s="133"/>
      <c r="AD983" s="133"/>
      <c r="AE983" s="133"/>
      <c r="AF983" s="133"/>
      <c r="AG983" s="133"/>
      <c r="AH983" s="133"/>
      <c r="AI983" s="133"/>
      <c r="AJ983" s="133"/>
      <c r="AK983" s="133"/>
      <c r="AL983" s="133"/>
      <c r="AM983" s="133"/>
      <c r="AN983" s="133"/>
      <c r="AO983" s="133"/>
      <c r="AP983" s="133"/>
      <c r="AQ983" s="133"/>
      <c r="AR983" s="133"/>
      <c r="AS983" s="133"/>
      <c r="AT983" s="133"/>
      <c r="AU983" s="133"/>
      <c r="AV983" s="133"/>
      <c r="AW983" s="133"/>
      <c r="AX983" s="133"/>
      <c r="AY983" s="133"/>
      <c r="AZ983" s="133"/>
      <c r="BA983" s="133"/>
      <c r="BB983" s="133"/>
      <c r="BC983" s="132"/>
      <c r="BD983" s="132"/>
      <c r="BE983" s="132"/>
      <c r="BF983" s="132"/>
      <c r="BG983" s="132"/>
      <c r="BH983" s="132"/>
      <c r="BI983" s="132"/>
      <c r="BJ983" s="132"/>
      <c r="BK983" s="132"/>
      <c r="BL983" s="132"/>
      <c r="BM983" s="132"/>
      <c r="BN983" s="132"/>
      <c r="BO983" s="132"/>
      <c r="BP983" s="132"/>
      <c r="BQ983" s="132"/>
      <c r="BR983" s="132"/>
      <c r="BS983" s="132"/>
      <c r="BT983" s="132"/>
      <c r="BU983" s="132"/>
      <c r="BV983" s="132"/>
      <c r="BW983" s="132"/>
      <c r="BX983" s="132"/>
      <c r="BY983" s="132"/>
      <c r="BZ983" s="132"/>
      <c r="CA983" s="132"/>
      <c r="CB983" s="132"/>
      <c r="CC983" s="132"/>
      <c r="CD983" s="132"/>
      <c r="CE983" s="132"/>
      <c r="CF983" s="132"/>
    </row>
    <row r="984" spans="1:84" ht="15.75" customHeight="1">
      <c r="A984" s="135"/>
      <c r="B984" s="132"/>
      <c r="C984" s="132"/>
      <c r="D984" s="132"/>
      <c r="E984" s="132"/>
      <c r="F984" s="132"/>
      <c r="G984" s="133"/>
      <c r="H984" s="133"/>
      <c r="I984" s="133"/>
      <c r="J984" s="133"/>
      <c r="K984" s="133"/>
      <c r="L984" s="133"/>
      <c r="M984" s="133"/>
      <c r="N984" s="133"/>
      <c r="O984" s="133"/>
      <c r="P984" s="133"/>
      <c r="Q984" s="133"/>
      <c r="R984" s="133"/>
      <c r="S984" s="133"/>
      <c r="T984" s="133"/>
      <c r="U984" s="133"/>
      <c r="V984" s="133"/>
      <c r="W984" s="133"/>
      <c r="X984" s="133"/>
      <c r="Y984" s="133"/>
      <c r="Z984" s="133"/>
      <c r="AA984" s="133"/>
      <c r="AB984" s="133"/>
      <c r="AC984" s="133"/>
      <c r="AD984" s="133"/>
      <c r="AE984" s="133"/>
      <c r="AF984" s="133"/>
      <c r="AG984" s="133"/>
      <c r="AH984" s="133"/>
      <c r="AI984" s="133"/>
      <c r="AJ984" s="133"/>
      <c r="AK984" s="133"/>
      <c r="AL984" s="133"/>
      <c r="AM984" s="133"/>
      <c r="AN984" s="133"/>
      <c r="AO984" s="133"/>
      <c r="AP984" s="133"/>
      <c r="AQ984" s="133"/>
      <c r="AR984" s="133"/>
      <c r="AS984" s="133"/>
      <c r="AT984" s="133"/>
      <c r="AU984" s="133"/>
      <c r="AV984" s="133"/>
      <c r="AW984" s="133"/>
      <c r="AX984" s="133"/>
      <c r="AY984" s="133"/>
      <c r="AZ984" s="133"/>
      <c r="BA984" s="133"/>
      <c r="BB984" s="133"/>
      <c r="BC984" s="132"/>
      <c r="BD984" s="132"/>
      <c r="BE984" s="132"/>
      <c r="BF984" s="132"/>
      <c r="BG984" s="132"/>
      <c r="BH984" s="132"/>
      <c r="BI984" s="132"/>
      <c r="BJ984" s="132"/>
      <c r="BK984" s="132"/>
      <c r="BL984" s="132"/>
      <c r="BM984" s="132"/>
      <c r="BN984" s="132"/>
      <c r="BO984" s="132"/>
      <c r="BP984" s="132"/>
      <c r="BQ984" s="132"/>
      <c r="BR984" s="132"/>
      <c r="BS984" s="132"/>
      <c r="BT984" s="132"/>
      <c r="BU984" s="132"/>
      <c r="BV984" s="132"/>
      <c r="BW984" s="132"/>
      <c r="BX984" s="132"/>
      <c r="BY984" s="132"/>
      <c r="BZ984" s="132"/>
      <c r="CA984" s="132"/>
      <c r="CB984" s="132"/>
      <c r="CC984" s="132"/>
      <c r="CD984" s="132"/>
      <c r="CE984" s="132"/>
      <c r="CF984" s="132"/>
    </row>
    <row r="985" spans="1:84" ht="15.75" customHeight="1">
      <c r="A985" s="135"/>
      <c r="B985" s="132"/>
      <c r="C985" s="132"/>
      <c r="D985" s="132"/>
      <c r="E985" s="132"/>
      <c r="F985" s="132"/>
      <c r="G985" s="133"/>
      <c r="H985" s="133"/>
      <c r="I985" s="133"/>
      <c r="J985" s="133"/>
      <c r="K985" s="133"/>
      <c r="L985" s="133"/>
      <c r="M985" s="133"/>
      <c r="N985" s="133"/>
      <c r="O985" s="133"/>
      <c r="P985" s="133"/>
      <c r="Q985" s="133"/>
      <c r="R985" s="133"/>
      <c r="S985" s="133"/>
      <c r="T985" s="133"/>
      <c r="U985" s="133"/>
      <c r="V985" s="133"/>
      <c r="W985" s="133"/>
      <c r="X985" s="133"/>
      <c r="Y985" s="133"/>
      <c r="Z985" s="133"/>
      <c r="AA985" s="133"/>
      <c r="AB985" s="133"/>
      <c r="AC985" s="133"/>
      <c r="AD985" s="133"/>
      <c r="AE985" s="133"/>
      <c r="AF985" s="133"/>
      <c r="AG985" s="133"/>
      <c r="AH985" s="133"/>
      <c r="AI985" s="133"/>
      <c r="AJ985" s="133"/>
      <c r="AK985" s="133"/>
      <c r="AL985" s="133"/>
      <c r="AM985" s="133"/>
      <c r="AN985" s="133"/>
      <c r="AO985" s="133"/>
      <c r="AP985" s="133"/>
      <c r="AQ985" s="133"/>
      <c r="AR985" s="133"/>
      <c r="AS985" s="133"/>
      <c r="AT985" s="133"/>
      <c r="AU985" s="133"/>
      <c r="AV985" s="133"/>
      <c r="AW985" s="133"/>
      <c r="AX985" s="133"/>
      <c r="AY985" s="133"/>
      <c r="AZ985" s="133"/>
      <c r="BA985" s="133"/>
      <c r="BB985" s="133"/>
      <c r="BC985" s="132"/>
      <c r="BD985" s="132"/>
      <c r="BE985" s="132"/>
      <c r="BF985" s="132"/>
      <c r="BG985" s="132"/>
      <c r="BH985" s="132"/>
      <c r="BI985" s="132"/>
      <c r="BJ985" s="132"/>
      <c r="BK985" s="132"/>
      <c r="BL985" s="132"/>
      <c r="BM985" s="132"/>
      <c r="BN985" s="132"/>
      <c r="BO985" s="132"/>
      <c r="BP985" s="132"/>
      <c r="BQ985" s="132"/>
      <c r="BR985" s="132"/>
      <c r="BS985" s="132"/>
      <c r="BT985" s="132"/>
      <c r="BU985" s="132"/>
      <c r="BV985" s="132"/>
      <c r="BW985" s="132"/>
      <c r="BX985" s="132"/>
      <c r="BY985" s="132"/>
      <c r="BZ985" s="132"/>
      <c r="CA985" s="132"/>
      <c r="CB985" s="132"/>
      <c r="CC985" s="132"/>
      <c r="CD985" s="132"/>
      <c r="CE985" s="132"/>
      <c r="CF985" s="132"/>
    </row>
    <row r="986" spans="1:84" ht="15.75" customHeight="1">
      <c r="A986" s="135"/>
      <c r="B986" s="132"/>
      <c r="C986" s="132"/>
      <c r="D986" s="132"/>
      <c r="E986" s="132"/>
      <c r="F986" s="132"/>
      <c r="G986" s="133"/>
      <c r="H986" s="133"/>
      <c r="I986" s="133"/>
      <c r="J986" s="133"/>
      <c r="K986" s="133"/>
      <c r="L986" s="133"/>
      <c r="M986" s="133"/>
      <c r="N986" s="133"/>
      <c r="O986" s="133"/>
      <c r="P986" s="133"/>
      <c r="Q986" s="133"/>
      <c r="R986" s="133"/>
      <c r="S986" s="133"/>
      <c r="T986" s="133"/>
      <c r="U986" s="133"/>
      <c r="V986" s="133"/>
      <c r="W986" s="133"/>
      <c r="X986" s="133"/>
      <c r="Y986" s="133"/>
      <c r="Z986" s="133"/>
      <c r="AA986" s="133"/>
      <c r="AB986" s="133"/>
      <c r="AC986" s="133"/>
      <c r="AD986" s="133"/>
      <c r="AE986" s="133"/>
      <c r="AF986" s="133"/>
      <c r="AG986" s="133"/>
      <c r="AH986" s="133"/>
      <c r="AI986" s="133"/>
      <c r="AJ986" s="133"/>
      <c r="AK986" s="133"/>
      <c r="AL986" s="133"/>
      <c r="AM986" s="133"/>
      <c r="AN986" s="133"/>
      <c r="AO986" s="133"/>
      <c r="AP986" s="133"/>
      <c r="AQ986" s="133"/>
      <c r="AR986" s="133"/>
      <c r="AS986" s="133"/>
      <c r="AT986" s="133"/>
      <c r="AU986" s="133"/>
      <c r="AV986" s="133"/>
      <c r="AW986" s="133"/>
      <c r="AX986" s="133"/>
      <c r="AY986" s="133"/>
      <c r="AZ986" s="133"/>
      <c r="BA986" s="133"/>
      <c r="BB986" s="133"/>
      <c r="BC986" s="132"/>
      <c r="BD986" s="132"/>
      <c r="BE986" s="132"/>
      <c r="BF986" s="132"/>
      <c r="BG986" s="132"/>
      <c r="BH986" s="132"/>
      <c r="BI986" s="132"/>
      <c r="BJ986" s="132"/>
      <c r="BK986" s="132"/>
      <c r="BL986" s="132"/>
      <c r="BM986" s="132"/>
      <c r="BN986" s="132"/>
      <c r="BO986" s="132"/>
      <c r="BP986" s="132"/>
      <c r="BQ986" s="132"/>
      <c r="BR986" s="132"/>
      <c r="BS986" s="132"/>
      <c r="BT986" s="132"/>
      <c r="BU986" s="132"/>
      <c r="BV986" s="132"/>
      <c r="BW986" s="132"/>
      <c r="BX986" s="132"/>
      <c r="BY986" s="132"/>
      <c r="BZ986" s="132"/>
      <c r="CA986" s="132"/>
      <c r="CB986" s="132"/>
      <c r="CC986" s="132"/>
      <c r="CD986" s="132"/>
      <c r="CE986" s="132"/>
      <c r="CF986" s="132"/>
    </row>
    <row r="987" spans="1:84" ht="15.75" customHeight="1">
      <c r="A987" s="135"/>
      <c r="B987" s="132"/>
      <c r="C987" s="132"/>
      <c r="D987" s="132"/>
      <c r="E987" s="132"/>
      <c r="F987" s="132"/>
      <c r="G987" s="133"/>
      <c r="H987" s="133"/>
      <c r="I987" s="133"/>
      <c r="J987" s="133"/>
      <c r="K987" s="133"/>
      <c r="L987" s="133"/>
      <c r="M987" s="133"/>
      <c r="N987" s="133"/>
      <c r="O987" s="133"/>
      <c r="P987" s="133"/>
      <c r="Q987" s="133"/>
      <c r="R987" s="133"/>
      <c r="S987" s="133"/>
      <c r="T987" s="133"/>
      <c r="U987" s="133"/>
      <c r="V987" s="133"/>
      <c r="W987" s="133"/>
      <c r="X987" s="133"/>
      <c r="Y987" s="133"/>
      <c r="Z987" s="133"/>
      <c r="AA987" s="133"/>
      <c r="AB987" s="133"/>
      <c r="AC987" s="133"/>
      <c r="AD987" s="133"/>
      <c r="AE987" s="133"/>
      <c r="AF987" s="133"/>
      <c r="AG987" s="133"/>
      <c r="AH987" s="133"/>
      <c r="AI987" s="133"/>
      <c r="AJ987" s="133"/>
      <c r="AK987" s="133"/>
      <c r="AL987" s="133"/>
      <c r="AM987" s="133"/>
      <c r="AN987" s="133"/>
      <c r="AO987" s="133"/>
      <c r="AP987" s="133"/>
      <c r="AQ987" s="133"/>
      <c r="AR987" s="133"/>
      <c r="AS987" s="133"/>
      <c r="AT987" s="133"/>
      <c r="AU987" s="133"/>
      <c r="AV987" s="133"/>
      <c r="AW987" s="133"/>
      <c r="AX987" s="133"/>
      <c r="AY987" s="133"/>
      <c r="AZ987" s="133"/>
      <c r="BA987" s="133"/>
      <c r="BB987" s="133"/>
      <c r="BC987" s="132"/>
      <c r="BD987" s="132"/>
      <c r="BE987" s="132"/>
      <c r="BF987" s="132"/>
      <c r="BG987" s="132"/>
      <c r="BH987" s="132"/>
      <c r="BI987" s="132"/>
      <c r="BJ987" s="132"/>
      <c r="BK987" s="132"/>
      <c r="BL987" s="132"/>
      <c r="BM987" s="132"/>
      <c r="BN987" s="132"/>
      <c r="BO987" s="132"/>
      <c r="BP987" s="132"/>
      <c r="BQ987" s="132"/>
      <c r="BR987" s="132"/>
      <c r="BS987" s="132"/>
      <c r="BT987" s="132"/>
      <c r="BU987" s="132"/>
      <c r="BV987" s="132"/>
      <c r="BW987" s="132"/>
      <c r="BX987" s="132"/>
      <c r="BY987" s="132"/>
      <c r="BZ987" s="132"/>
      <c r="CA987" s="132"/>
      <c r="CB987" s="132"/>
      <c r="CC987" s="132"/>
      <c r="CD987" s="132"/>
      <c r="CE987" s="132"/>
      <c r="CF987" s="132"/>
    </row>
    <row r="988" spans="1:84" ht="15.75" customHeight="1">
      <c r="A988" s="135"/>
      <c r="B988" s="132"/>
      <c r="C988" s="132"/>
      <c r="D988" s="132"/>
      <c r="E988" s="132"/>
      <c r="F988" s="132"/>
      <c r="G988" s="133"/>
      <c r="H988" s="133"/>
      <c r="I988" s="133"/>
      <c r="J988" s="133"/>
      <c r="K988" s="133"/>
      <c r="L988" s="133"/>
      <c r="M988" s="133"/>
      <c r="N988" s="133"/>
      <c r="O988" s="133"/>
      <c r="P988" s="133"/>
      <c r="Q988" s="133"/>
      <c r="R988" s="133"/>
      <c r="S988" s="133"/>
      <c r="T988" s="133"/>
      <c r="U988" s="133"/>
      <c r="V988" s="133"/>
      <c r="W988" s="133"/>
      <c r="X988" s="133"/>
      <c r="Y988" s="133"/>
      <c r="Z988" s="133"/>
      <c r="AA988" s="133"/>
      <c r="AB988" s="133"/>
      <c r="AC988" s="133"/>
      <c r="AD988" s="133"/>
      <c r="AE988" s="133"/>
      <c r="AF988" s="133"/>
      <c r="AG988" s="133"/>
      <c r="AH988" s="133"/>
      <c r="AI988" s="133"/>
      <c r="AJ988" s="133"/>
      <c r="AK988" s="133"/>
      <c r="AL988" s="133"/>
      <c r="AM988" s="133"/>
      <c r="AN988" s="133"/>
      <c r="AO988" s="133"/>
      <c r="AP988" s="133"/>
      <c r="AQ988" s="133"/>
      <c r="AR988" s="133"/>
      <c r="AS988" s="133"/>
      <c r="AT988" s="133"/>
      <c r="AU988" s="133"/>
      <c r="AV988" s="133"/>
      <c r="AW988" s="133"/>
      <c r="AX988" s="133"/>
      <c r="AY988" s="133"/>
      <c r="AZ988" s="133"/>
      <c r="BA988" s="133"/>
      <c r="BB988" s="133"/>
      <c r="BC988" s="132"/>
      <c r="BD988" s="132"/>
      <c r="BE988" s="132"/>
      <c r="BF988" s="132"/>
      <c r="BG988" s="132"/>
      <c r="BH988" s="132"/>
      <c r="BI988" s="132"/>
      <c r="BJ988" s="132"/>
      <c r="BK988" s="132"/>
      <c r="BL988" s="132"/>
      <c r="BM988" s="132"/>
      <c r="BN988" s="132"/>
      <c r="BO988" s="132"/>
      <c r="BP988" s="132"/>
      <c r="BQ988" s="132"/>
      <c r="BR988" s="132"/>
      <c r="BS988" s="132"/>
      <c r="BT988" s="132"/>
      <c r="BU988" s="132"/>
      <c r="BV988" s="132"/>
      <c r="BW988" s="132"/>
      <c r="BX988" s="132"/>
      <c r="BY988" s="132"/>
      <c r="BZ988" s="132"/>
      <c r="CA988" s="132"/>
      <c r="CB988" s="132"/>
      <c r="CC988" s="132"/>
      <c r="CD988" s="132"/>
      <c r="CE988" s="132"/>
      <c r="CF988" s="132"/>
    </row>
    <row r="989" spans="1:84" ht="15.75" customHeight="1">
      <c r="A989" s="135"/>
      <c r="B989" s="132"/>
      <c r="C989" s="132"/>
      <c r="D989" s="132"/>
      <c r="E989" s="132"/>
      <c r="F989" s="132"/>
      <c r="G989" s="133"/>
      <c r="H989" s="133"/>
      <c r="I989" s="133"/>
      <c r="J989" s="133"/>
      <c r="K989" s="133"/>
      <c r="L989" s="133"/>
      <c r="M989" s="133"/>
      <c r="N989" s="133"/>
      <c r="O989" s="133"/>
      <c r="P989" s="133"/>
      <c r="Q989" s="133"/>
      <c r="R989" s="133"/>
      <c r="S989" s="133"/>
      <c r="T989" s="133"/>
      <c r="U989" s="133"/>
      <c r="V989" s="133"/>
      <c r="W989" s="133"/>
      <c r="X989" s="133"/>
      <c r="Y989" s="133"/>
      <c r="Z989" s="133"/>
      <c r="AA989" s="133"/>
      <c r="AB989" s="133"/>
      <c r="AC989" s="133"/>
      <c r="AD989" s="133"/>
      <c r="AE989" s="133"/>
      <c r="AF989" s="133"/>
      <c r="AG989" s="133"/>
      <c r="AH989" s="133"/>
      <c r="AI989" s="133"/>
      <c r="AJ989" s="133"/>
      <c r="AK989" s="133"/>
      <c r="AL989" s="133"/>
      <c r="AM989" s="133"/>
      <c r="AN989" s="133"/>
      <c r="AO989" s="133"/>
      <c r="AP989" s="133"/>
      <c r="AQ989" s="133"/>
      <c r="AR989" s="133"/>
      <c r="AS989" s="133"/>
      <c r="AT989" s="133"/>
      <c r="AU989" s="133"/>
      <c r="AV989" s="133"/>
      <c r="AW989" s="133"/>
      <c r="AX989" s="133"/>
      <c r="AY989" s="133"/>
      <c r="AZ989" s="133"/>
      <c r="BA989" s="133"/>
      <c r="BB989" s="133"/>
      <c r="BC989" s="132"/>
      <c r="BD989" s="132"/>
      <c r="BE989" s="132"/>
      <c r="BF989" s="132"/>
      <c r="BG989" s="132"/>
      <c r="BH989" s="132"/>
      <c r="BI989" s="132"/>
      <c r="BJ989" s="132"/>
      <c r="BK989" s="132"/>
      <c r="BL989" s="132"/>
      <c r="BM989" s="132"/>
      <c r="BN989" s="132"/>
      <c r="BO989" s="132"/>
      <c r="BP989" s="132"/>
      <c r="BQ989" s="132"/>
      <c r="BR989" s="132"/>
      <c r="BS989" s="132"/>
      <c r="BT989" s="132"/>
      <c r="BU989" s="132"/>
      <c r="BV989" s="132"/>
      <c r="BW989" s="132"/>
      <c r="BX989" s="132"/>
      <c r="BY989" s="132"/>
      <c r="BZ989" s="132"/>
      <c r="CA989" s="132"/>
      <c r="CB989" s="132"/>
      <c r="CC989" s="132"/>
      <c r="CD989" s="132"/>
      <c r="CE989" s="132"/>
      <c r="CF989" s="132"/>
    </row>
    <row r="990" spans="1:84" ht="15.75" customHeight="1">
      <c r="A990" s="135"/>
      <c r="B990" s="132"/>
      <c r="C990" s="132"/>
      <c r="D990" s="132"/>
      <c r="E990" s="132"/>
      <c r="F990" s="132"/>
      <c r="G990" s="133"/>
      <c r="H990" s="133"/>
      <c r="I990" s="133"/>
      <c r="J990" s="133"/>
      <c r="K990" s="133"/>
      <c r="L990" s="133"/>
      <c r="M990" s="133"/>
      <c r="N990" s="133"/>
      <c r="O990" s="133"/>
      <c r="P990" s="133"/>
      <c r="Q990" s="133"/>
      <c r="R990" s="133"/>
      <c r="S990" s="133"/>
      <c r="T990" s="133"/>
      <c r="U990" s="133"/>
      <c r="V990" s="133"/>
      <c r="W990" s="133"/>
      <c r="X990" s="133"/>
      <c r="Y990" s="133"/>
      <c r="Z990" s="133"/>
      <c r="AA990" s="133"/>
      <c r="AB990" s="133"/>
      <c r="AC990" s="133"/>
      <c r="AD990" s="133"/>
      <c r="AE990" s="133"/>
      <c r="AF990" s="133"/>
      <c r="AG990" s="133"/>
      <c r="AH990" s="133"/>
      <c r="AI990" s="133"/>
      <c r="AJ990" s="133"/>
      <c r="AK990" s="133"/>
      <c r="AL990" s="133"/>
      <c r="AM990" s="133"/>
      <c r="AN990" s="133"/>
      <c r="AO990" s="133"/>
      <c r="AP990" s="133"/>
      <c r="AQ990" s="133"/>
      <c r="AR990" s="133"/>
      <c r="AS990" s="133"/>
      <c r="AT990" s="133"/>
      <c r="AU990" s="133"/>
      <c r="AV990" s="133"/>
      <c r="AW990" s="133"/>
      <c r="AX990" s="133"/>
      <c r="AY990" s="133"/>
      <c r="AZ990" s="133"/>
      <c r="BA990" s="133"/>
      <c r="BB990" s="133"/>
      <c r="BC990" s="132"/>
      <c r="BD990" s="132"/>
      <c r="BE990" s="132"/>
      <c r="BF990" s="132"/>
      <c r="BG990" s="132"/>
      <c r="BH990" s="132"/>
      <c r="BI990" s="132"/>
      <c r="BJ990" s="132"/>
      <c r="BK990" s="132"/>
      <c r="BL990" s="132"/>
      <c r="BM990" s="132"/>
      <c r="BN990" s="132"/>
      <c r="BO990" s="132"/>
      <c r="BP990" s="132"/>
      <c r="BQ990" s="132"/>
      <c r="BR990" s="132"/>
      <c r="BS990" s="132"/>
      <c r="BT990" s="132"/>
      <c r="BU990" s="132"/>
      <c r="BV990" s="132"/>
      <c r="BW990" s="132"/>
      <c r="BX990" s="132"/>
      <c r="BY990" s="132"/>
      <c r="BZ990" s="132"/>
      <c r="CA990" s="132"/>
      <c r="CB990" s="132"/>
      <c r="CC990" s="132"/>
      <c r="CD990" s="132"/>
      <c r="CE990" s="132"/>
      <c r="CF990" s="132"/>
    </row>
    <row r="991" spans="1:84" ht="15.75" customHeight="1">
      <c r="A991" s="135"/>
      <c r="B991" s="132"/>
      <c r="C991" s="132"/>
      <c r="D991" s="132"/>
      <c r="E991" s="132"/>
      <c r="F991" s="132"/>
      <c r="G991" s="133"/>
      <c r="H991" s="133"/>
      <c r="I991" s="133"/>
      <c r="J991" s="133"/>
      <c r="K991" s="133"/>
      <c r="L991" s="133"/>
      <c r="M991" s="133"/>
      <c r="N991" s="133"/>
      <c r="O991" s="133"/>
      <c r="P991" s="133"/>
      <c r="Q991" s="133"/>
      <c r="R991" s="133"/>
      <c r="S991" s="133"/>
      <c r="T991" s="133"/>
      <c r="U991" s="133"/>
      <c r="V991" s="133"/>
      <c r="W991" s="133"/>
      <c r="X991" s="133"/>
      <c r="Y991" s="133"/>
      <c r="Z991" s="133"/>
      <c r="AA991" s="133"/>
      <c r="AB991" s="133"/>
      <c r="AC991" s="133"/>
      <c r="AD991" s="133"/>
      <c r="AE991" s="133"/>
      <c r="AF991" s="133"/>
      <c r="AG991" s="133"/>
      <c r="AH991" s="133"/>
      <c r="AI991" s="133"/>
      <c r="AJ991" s="133"/>
      <c r="AK991" s="133"/>
      <c r="AL991" s="133"/>
      <c r="AM991" s="133"/>
      <c r="AN991" s="133"/>
      <c r="AO991" s="133"/>
      <c r="AP991" s="133"/>
      <c r="AQ991" s="133"/>
      <c r="AR991" s="133"/>
      <c r="AS991" s="133"/>
      <c r="AT991" s="133"/>
      <c r="AU991" s="133"/>
      <c r="AV991" s="133"/>
      <c r="AW991" s="133"/>
      <c r="AX991" s="133"/>
      <c r="AY991" s="133"/>
      <c r="AZ991" s="133"/>
      <c r="BA991" s="133"/>
      <c r="BB991" s="133"/>
      <c r="BC991" s="132"/>
      <c r="BD991" s="132"/>
      <c r="BE991" s="132"/>
      <c r="BF991" s="132"/>
      <c r="BG991" s="132"/>
      <c r="BH991" s="132"/>
      <c r="BI991" s="132"/>
      <c r="BJ991" s="132"/>
      <c r="BK991" s="132"/>
      <c r="BL991" s="132"/>
      <c r="BM991" s="132"/>
      <c r="BN991" s="132"/>
      <c r="BO991" s="132"/>
      <c r="BP991" s="132"/>
      <c r="BQ991" s="132"/>
      <c r="BR991" s="132"/>
      <c r="BS991" s="132"/>
      <c r="BT991" s="132"/>
      <c r="BU991" s="132"/>
      <c r="BV991" s="132"/>
      <c r="BW991" s="132"/>
      <c r="BX991" s="132"/>
      <c r="BY991" s="132"/>
      <c r="BZ991" s="132"/>
      <c r="CA991" s="132"/>
      <c r="CB991" s="132"/>
      <c r="CC991" s="132"/>
      <c r="CD991" s="132"/>
      <c r="CE991" s="132"/>
      <c r="CF991" s="132"/>
    </row>
    <row r="992" spans="1:84" ht="15.75" customHeight="1">
      <c r="A992" s="135"/>
      <c r="B992" s="132"/>
      <c r="C992" s="132"/>
      <c r="D992" s="132"/>
      <c r="E992" s="132"/>
      <c r="F992" s="132"/>
      <c r="G992" s="133"/>
      <c r="H992" s="133"/>
      <c r="I992" s="133"/>
      <c r="J992" s="133"/>
      <c r="K992" s="133"/>
      <c r="L992" s="133"/>
      <c r="M992" s="133"/>
      <c r="N992" s="133"/>
      <c r="O992" s="133"/>
      <c r="P992" s="133"/>
      <c r="Q992" s="133"/>
      <c r="R992" s="133"/>
      <c r="S992" s="133"/>
      <c r="T992" s="133"/>
      <c r="U992" s="133"/>
      <c r="V992" s="133"/>
      <c r="W992" s="133"/>
      <c r="X992" s="133"/>
      <c r="Y992" s="133"/>
      <c r="Z992" s="133"/>
      <c r="AA992" s="133"/>
      <c r="AB992" s="133"/>
      <c r="AC992" s="133"/>
      <c r="AD992" s="133"/>
      <c r="AE992" s="133"/>
      <c r="AF992" s="133"/>
      <c r="AG992" s="133"/>
      <c r="AH992" s="133"/>
      <c r="AI992" s="133"/>
      <c r="AJ992" s="133"/>
      <c r="AK992" s="133"/>
      <c r="AL992" s="133"/>
      <c r="AM992" s="133"/>
      <c r="AN992" s="133"/>
      <c r="AO992" s="133"/>
      <c r="AP992" s="133"/>
      <c r="AQ992" s="133"/>
      <c r="AR992" s="133"/>
      <c r="AS992" s="133"/>
      <c r="AT992" s="133"/>
      <c r="AU992" s="133"/>
      <c r="AV992" s="133"/>
      <c r="AW992" s="133"/>
      <c r="AX992" s="133"/>
      <c r="AY992" s="133"/>
      <c r="AZ992" s="133"/>
      <c r="BA992" s="133"/>
      <c r="BB992" s="133"/>
      <c r="BC992" s="132"/>
      <c r="BD992" s="132"/>
      <c r="BE992" s="132"/>
      <c r="BF992" s="132"/>
      <c r="BG992" s="132"/>
      <c r="BH992" s="132"/>
      <c r="BI992" s="132"/>
      <c r="BJ992" s="132"/>
      <c r="BK992" s="132"/>
      <c r="BL992" s="132"/>
      <c r="BM992" s="132"/>
      <c r="BN992" s="132"/>
      <c r="BO992" s="132"/>
      <c r="BP992" s="132"/>
      <c r="BQ992" s="132"/>
      <c r="BR992" s="132"/>
      <c r="BS992" s="132"/>
      <c r="BT992" s="132"/>
      <c r="BU992" s="132"/>
      <c r="BV992" s="132"/>
      <c r="BW992" s="132"/>
      <c r="BX992" s="132"/>
      <c r="BY992" s="132"/>
      <c r="BZ992" s="132"/>
      <c r="CA992" s="132"/>
      <c r="CB992" s="132"/>
      <c r="CC992" s="132"/>
      <c r="CD992" s="132"/>
      <c r="CE992" s="132"/>
      <c r="CF992" s="132"/>
    </row>
    <row r="993" spans="1:84" ht="15.75" customHeight="1">
      <c r="A993" s="135"/>
      <c r="B993" s="132"/>
      <c r="C993" s="132"/>
      <c r="D993" s="132"/>
      <c r="E993" s="132"/>
      <c r="F993" s="132"/>
      <c r="G993" s="133"/>
      <c r="H993" s="133"/>
      <c r="I993" s="133"/>
      <c r="J993" s="133"/>
      <c r="K993" s="133"/>
      <c r="L993" s="133"/>
      <c r="M993" s="133"/>
      <c r="N993" s="133"/>
      <c r="O993" s="133"/>
      <c r="P993" s="133"/>
      <c r="Q993" s="133"/>
      <c r="R993" s="133"/>
      <c r="S993" s="133"/>
      <c r="T993" s="133"/>
      <c r="U993" s="133"/>
      <c r="V993" s="133"/>
      <c r="W993" s="133"/>
      <c r="X993" s="133"/>
      <c r="Y993" s="133"/>
      <c r="Z993" s="133"/>
      <c r="AA993" s="133"/>
      <c r="AB993" s="133"/>
      <c r="AC993" s="133"/>
      <c r="AD993" s="133"/>
      <c r="AE993" s="133"/>
      <c r="AF993" s="133"/>
      <c r="AG993" s="133"/>
      <c r="AH993" s="133"/>
      <c r="AI993" s="133"/>
      <c r="AJ993" s="133"/>
      <c r="AK993" s="133"/>
      <c r="AL993" s="133"/>
      <c r="AM993" s="133"/>
      <c r="AN993" s="133"/>
      <c r="AO993" s="133"/>
      <c r="AP993" s="133"/>
      <c r="AQ993" s="133"/>
      <c r="AR993" s="133"/>
      <c r="AS993" s="133"/>
      <c r="AT993" s="133"/>
      <c r="AU993" s="133"/>
      <c r="AV993" s="133"/>
      <c r="AW993" s="133"/>
      <c r="AX993" s="133"/>
      <c r="AY993" s="133"/>
      <c r="AZ993" s="133"/>
      <c r="BA993" s="133"/>
      <c r="BB993" s="133"/>
      <c r="BC993" s="132"/>
      <c r="BD993" s="132"/>
      <c r="BE993" s="132"/>
      <c r="BF993" s="132"/>
      <c r="BG993" s="132"/>
      <c r="BH993" s="132"/>
      <c r="BI993" s="132"/>
      <c r="BJ993" s="132"/>
      <c r="BK993" s="132"/>
      <c r="BL993" s="132"/>
      <c r="BM993" s="132"/>
      <c r="BN993" s="132"/>
      <c r="BO993" s="132"/>
      <c r="BP993" s="132"/>
      <c r="BQ993" s="132"/>
      <c r="BR993" s="132"/>
      <c r="BS993" s="132"/>
      <c r="BT993" s="132"/>
      <c r="BU993" s="132"/>
      <c r="BV993" s="132"/>
      <c r="BW993" s="132"/>
      <c r="BX993" s="132"/>
      <c r="BY993" s="132"/>
      <c r="BZ993" s="132"/>
      <c r="CA993" s="132"/>
      <c r="CB993" s="132"/>
      <c r="CC993" s="132"/>
      <c r="CD993" s="132"/>
      <c r="CE993" s="132"/>
      <c r="CF993" s="132"/>
    </row>
    <row r="994" spans="1:84" ht="15.75" customHeight="1">
      <c r="A994" s="135"/>
      <c r="B994" s="132"/>
      <c r="C994" s="132"/>
      <c r="D994" s="132"/>
      <c r="E994" s="132"/>
      <c r="F994" s="132"/>
      <c r="G994" s="133"/>
      <c r="H994" s="133"/>
      <c r="I994" s="133"/>
      <c r="J994" s="133"/>
      <c r="K994" s="133"/>
      <c r="L994" s="133"/>
      <c r="M994" s="133"/>
      <c r="N994" s="133"/>
      <c r="O994" s="133"/>
      <c r="P994" s="133"/>
      <c r="Q994" s="133"/>
      <c r="R994" s="133"/>
      <c r="S994" s="133"/>
      <c r="T994" s="133"/>
      <c r="U994" s="133"/>
      <c r="V994" s="133"/>
      <c r="W994" s="133"/>
      <c r="X994" s="133"/>
      <c r="Y994" s="133"/>
      <c r="Z994" s="133"/>
      <c r="AA994" s="133"/>
      <c r="AB994" s="133"/>
      <c r="AC994" s="133"/>
      <c r="AD994" s="133"/>
      <c r="AE994" s="133"/>
      <c r="AF994" s="133"/>
      <c r="AG994" s="133"/>
      <c r="AH994" s="133"/>
      <c r="AI994" s="133"/>
      <c r="AJ994" s="133"/>
      <c r="AK994" s="133"/>
      <c r="AL994" s="133"/>
      <c r="AM994" s="133"/>
      <c r="AN994" s="133"/>
      <c r="AO994" s="133"/>
      <c r="AP994" s="133"/>
      <c r="AQ994" s="133"/>
      <c r="AR994" s="133"/>
      <c r="AS994" s="133"/>
      <c r="AT994" s="133"/>
      <c r="AU994" s="133"/>
      <c r="AV994" s="133"/>
      <c r="AW994" s="133"/>
      <c r="AX994" s="133"/>
      <c r="AY994" s="133"/>
      <c r="AZ994" s="133"/>
      <c r="BA994" s="133"/>
      <c r="BB994" s="133"/>
      <c r="BC994" s="132"/>
      <c r="BD994" s="132"/>
      <c r="BE994" s="132"/>
      <c r="BF994" s="132"/>
      <c r="BG994" s="132"/>
      <c r="BH994" s="132"/>
      <c r="BI994" s="132"/>
      <c r="BJ994" s="132"/>
      <c r="BK994" s="132"/>
      <c r="BL994" s="132"/>
      <c r="BM994" s="132"/>
      <c r="BN994" s="132"/>
      <c r="BO994" s="132"/>
      <c r="BP994" s="132"/>
      <c r="BQ994" s="132"/>
      <c r="BR994" s="132"/>
      <c r="BS994" s="132"/>
      <c r="BT994" s="132"/>
      <c r="BU994" s="132"/>
      <c r="BV994" s="132"/>
      <c r="BW994" s="132"/>
      <c r="BX994" s="132"/>
      <c r="BY994" s="132"/>
      <c r="BZ994" s="132"/>
      <c r="CA994" s="132"/>
      <c r="CB994" s="132"/>
      <c r="CC994" s="132"/>
      <c r="CD994" s="132"/>
      <c r="CE994" s="132"/>
      <c r="CF994" s="132"/>
    </row>
    <row r="995" spans="1:84" ht="15.75" customHeight="1">
      <c r="A995" s="135"/>
      <c r="B995" s="132"/>
      <c r="C995" s="132"/>
      <c r="D995" s="132"/>
      <c r="E995" s="132"/>
      <c r="F995" s="132"/>
      <c r="G995" s="133"/>
      <c r="H995" s="133"/>
      <c r="I995" s="133"/>
      <c r="J995" s="133"/>
      <c r="K995" s="133"/>
      <c r="L995" s="133"/>
      <c r="M995" s="133"/>
      <c r="N995" s="133"/>
      <c r="O995" s="133"/>
      <c r="P995" s="133"/>
      <c r="Q995" s="133"/>
      <c r="R995" s="133"/>
      <c r="S995" s="133"/>
      <c r="T995" s="133"/>
      <c r="U995" s="133"/>
      <c r="V995" s="133"/>
      <c r="W995" s="133"/>
      <c r="X995" s="133"/>
      <c r="Y995" s="133"/>
      <c r="Z995" s="133"/>
      <c r="AA995" s="133"/>
      <c r="AB995" s="133"/>
      <c r="AC995" s="133"/>
      <c r="AD995" s="133"/>
      <c r="AE995" s="133"/>
      <c r="AF995" s="133"/>
      <c r="AG995" s="133"/>
      <c r="AH995" s="133"/>
      <c r="AI995" s="133"/>
      <c r="AJ995" s="133"/>
      <c r="AK995" s="133"/>
      <c r="AL995" s="133"/>
      <c r="AM995" s="133"/>
      <c r="AN995" s="133"/>
      <c r="AO995" s="133"/>
      <c r="AP995" s="133"/>
      <c r="AQ995" s="133"/>
      <c r="AR995" s="133"/>
      <c r="AS995" s="133"/>
      <c r="AT995" s="133"/>
      <c r="AU995" s="133"/>
      <c r="AV995" s="133"/>
      <c r="AW995" s="133"/>
      <c r="AX995" s="133"/>
      <c r="AY995" s="133"/>
      <c r="AZ995" s="133"/>
      <c r="BA995" s="133"/>
      <c r="BB995" s="133"/>
      <c r="BC995" s="132"/>
      <c r="BD995" s="132"/>
      <c r="BE995" s="132"/>
      <c r="BF995" s="132"/>
      <c r="BG995" s="132"/>
      <c r="BH995" s="132"/>
      <c r="BI995" s="132"/>
      <c r="BJ995" s="132"/>
      <c r="BK995" s="132"/>
      <c r="BL995" s="132"/>
      <c r="BM995" s="132"/>
      <c r="BN995" s="132"/>
      <c r="BO995" s="132"/>
      <c r="BP995" s="132"/>
      <c r="BQ995" s="132"/>
      <c r="BR995" s="132"/>
      <c r="BS995" s="132"/>
      <c r="BT995" s="132"/>
      <c r="BU995" s="132"/>
      <c r="BV995" s="132"/>
      <c r="BW995" s="132"/>
      <c r="BX995" s="132"/>
      <c r="BY995" s="132"/>
      <c r="BZ995" s="132"/>
      <c r="CA995" s="132"/>
      <c r="CB995" s="132"/>
      <c r="CC995" s="132"/>
      <c r="CD995" s="132"/>
      <c r="CE995" s="132"/>
      <c r="CF995" s="132"/>
    </row>
    <row r="996" spans="1:84" ht="15.75" customHeight="1">
      <c r="A996" s="135"/>
      <c r="B996" s="132"/>
      <c r="C996" s="132"/>
      <c r="D996" s="132"/>
      <c r="E996" s="132"/>
      <c r="F996" s="132"/>
      <c r="G996" s="133"/>
      <c r="H996" s="133"/>
      <c r="I996" s="133"/>
      <c r="J996" s="133"/>
      <c r="K996" s="133"/>
      <c r="L996" s="133"/>
      <c r="M996" s="133"/>
      <c r="N996" s="133"/>
      <c r="O996" s="133"/>
      <c r="P996" s="133"/>
      <c r="Q996" s="133"/>
      <c r="R996" s="133"/>
      <c r="S996" s="133"/>
      <c r="T996" s="133"/>
      <c r="U996" s="133"/>
      <c r="V996" s="133"/>
      <c r="W996" s="133"/>
      <c r="X996" s="133"/>
      <c r="Y996" s="133"/>
      <c r="Z996" s="133"/>
      <c r="AA996" s="133"/>
      <c r="AB996" s="133"/>
      <c r="AC996" s="133"/>
      <c r="AD996" s="133"/>
      <c r="AE996" s="133"/>
      <c r="AF996" s="133"/>
      <c r="AG996" s="133"/>
      <c r="AH996" s="133"/>
      <c r="AI996" s="133"/>
      <c r="AJ996" s="133"/>
      <c r="AK996" s="133"/>
      <c r="AL996" s="133"/>
      <c r="AM996" s="133"/>
      <c r="AN996" s="133"/>
      <c r="AO996" s="133"/>
      <c r="AP996" s="133"/>
      <c r="AQ996" s="133"/>
      <c r="AR996" s="133"/>
      <c r="AS996" s="133"/>
      <c r="AT996" s="133"/>
      <c r="AU996" s="133"/>
      <c r="AV996" s="133"/>
      <c r="AW996" s="133"/>
      <c r="AX996" s="133"/>
      <c r="AY996" s="133"/>
      <c r="AZ996" s="133"/>
      <c r="BA996" s="133"/>
      <c r="BB996" s="133"/>
      <c r="BC996" s="132"/>
      <c r="BD996" s="132"/>
      <c r="BE996" s="132"/>
      <c r="BF996" s="132"/>
      <c r="BG996" s="132"/>
      <c r="BH996" s="132"/>
      <c r="BI996" s="132"/>
      <c r="BJ996" s="132"/>
      <c r="BK996" s="132"/>
      <c r="BL996" s="132"/>
      <c r="BM996" s="132"/>
      <c r="BN996" s="132"/>
      <c r="BO996" s="132"/>
      <c r="BP996" s="132"/>
      <c r="BQ996" s="132"/>
      <c r="BR996" s="132"/>
      <c r="BS996" s="132"/>
      <c r="BT996" s="132"/>
      <c r="BU996" s="132"/>
      <c r="BV996" s="132"/>
      <c r="BW996" s="132"/>
      <c r="BX996" s="132"/>
      <c r="BY996" s="132"/>
      <c r="BZ996" s="132"/>
      <c r="CA996" s="132"/>
      <c r="CB996" s="132"/>
      <c r="CC996" s="132"/>
      <c r="CD996" s="132"/>
      <c r="CE996" s="132"/>
      <c r="CF996" s="132"/>
    </row>
    <row r="997" spans="1:84" ht="15.75" customHeight="1">
      <c r="A997" s="135"/>
      <c r="B997" s="132"/>
      <c r="C997" s="132"/>
      <c r="D997" s="132"/>
      <c r="E997" s="132"/>
      <c r="F997" s="132"/>
      <c r="G997" s="133"/>
      <c r="H997" s="133"/>
      <c r="I997" s="133"/>
      <c r="J997" s="133"/>
      <c r="K997" s="133"/>
      <c r="L997" s="133"/>
      <c r="M997" s="133"/>
      <c r="N997" s="133"/>
      <c r="O997" s="133"/>
      <c r="P997" s="133"/>
      <c r="Q997" s="133"/>
      <c r="R997" s="133"/>
      <c r="S997" s="133"/>
      <c r="T997" s="133"/>
      <c r="U997" s="133"/>
      <c r="V997" s="133"/>
      <c r="W997" s="133"/>
      <c r="X997" s="133"/>
      <c r="Y997" s="133"/>
      <c r="Z997" s="133"/>
      <c r="AA997" s="133"/>
      <c r="AB997" s="133"/>
      <c r="AC997" s="133"/>
      <c r="AD997" s="133"/>
      <c r="AE997" s="133"/>
      <c r="AF997" s="133"/>
      <c r="AG997" s="133"/>
      <c r="AH997" s="133"/>
      <c r="AI997" s="133"/>
      <c r="AJ997" s="133"/>
      <c r="AK997" s="133"/>
      <c r="AL997" s="133"/>
      <c r="AM997" s="133"/>
      <c r="AN997" s="133"/>
      <c r="AO997" s="133"/>
      <c r="AP997" s="133"/>
      <c r="AQ997" s="133"/>
      <c r="AR997" s="133"/>
      <c r="AS997" s="133"/>
      <c r="AT997" s="133"/>
      <c r="AU997" s="133"/>
      <c r="AV997" s="133"/>
      <c r="AW997" s="133"/>
      <c r="AX997" s="133"/>
      <c r="AY997" s="133"/>
      <c r="AZ997" s="133"/>
      <c r="BA997" s="133"/>
      <c r="BB997" s="133"/>
      <c r="BC997" s="132"/>
      <c r="BD997" s="132"/>
      <c r="BE997" s="132"/>
      <c r="BF997" s="132"/>
      <c r="BG997" s="132"/>
      <c r="BH997" s="132"/>
      <c r="BI997" s="132"/>
      <c r="BJ997" s="132"/>
      <c r="BK997" s="132"/>
      <c r="BL997" s="132"/>
      <c r="BM997" s="132"/>
      <c r="BN997" s="132"/>
      <c r="BO997" s="132"/>
      <c r="BP997" s="132"/>
      <c r="BQ997" s="132"/>
      <c r="BR997" s="132"/>
      <c r="BS997" s="132"/>
      <c r="BT997" s="132"/>
      <c r="BU997" s="132"/>
      <c r="BV997" s="132"/>
      <c r="BW997" s="132"/>
      <c r="BX997" s="132"/>
      <c r="BY997" s="132"/>
      <c r="BZ997" s="132"/>
      <c r="CA997" s="132"/>
      <c r="CB997" s="132"/>
      <c r="CC997" s="132"/>
      <c r="CD997" s="132"/>
      <c r="CE997" s="132"/>
      <c r="CF997" s="132"/>
    </row>
    <row r="998" spans="1:84" ht="15.75" customHeight="1">
      <c r="A998" s="135"/>
      <c r="B998" s="132"/>
      <c r="C998" s="132"/>
      <c r="D998" s="132"/>
      <c r="E998" s="132"/>
      <c r="F998" s="132"/>
      <c r="G998" s="133"/>
      <c r="H998" s="133"/>
      <c r="I998" s="133"/>
      <c r="J998" s="133"/>
      <c r="K998" s="133"/>
      <c r="L998" s="133"/>
      <c r="M998" s="133"/>
      <c r="N998" s="133"/>
      <c r="O998" s="133"/>
      <c r="P998" s="133"/>
      <c r="Q998" s="133"/>
      <c r="R998" s="133"/>
      <c r="S998" s="133"/>
      <c r="T998" s="133"/>
      <c r="U998" s="133"/>
      <c r="V998" s="133"/>
      <c r="W998" s="133"/>
      <c r="X998" s="133"/>
      <c r="Y998" s="133"/>
      <c r="Z998" s="133"/>
      <c r="AA998" s="133"/>
      <c r="AB998" s="133"/>
      <c r="AC998" s="133"/>
      <c r="AD998" s="133"/>
      <c r="AE998" s="133"/>
      <c r="AF998" s="133"/>
      <c r="AG998" s="133"/>
      <c r="AH998" s="133"/>
      <c r="AI998" s="133"/>
      <c r="AJ998" s="133"/>
      <c r="AK998" s="133"/>
      <c r="AL998" s="133"/>
      <c r="AM998" s="133"/>
      <c r="AN998" s="133"/>
      <c r="AO998" s="133"/>
      <c r="AP998" s="133"/>
      <c r="AQ998" s="133"/>
      <c r="AR998" s="133"/>
      <c r="AS998" s="133"/>
      <c r="AT998" s="133"/>
      <c r="AU998" s="133"/>
      <c r="AV998" s="133"/>
      <c r="AW998" s="133"/>
      <c r="AX998" s="133"/>
      <c r="AY998" s="133"/>
      <c r="AZ998" s="133"/>
      <c r="BA998" s="133"/>
      <c r="BB998" s="133"/>
      <c r="BC998" s="132"/>
      <c r="BD998" s="132"/>
      <c r="BE998" s="132"/>
      <c r="BF998" s="132"/>
      <c r="BG998" s="132"/>
      <c r="BH998" s="132"/>
      <c r="BI998" s="132"/>
      <c r="BJ998" s="132"/>
      <c r="BK998" s="132"/>
      <c r="BL998" s="132"/>
      <c r="BM998" s="132"/>
      <c r="BN998" s="132"/>
      <c r="BO998" s="132"/>
      <c r="BP998" s="132"/>
      <c r="BQ998" s="132"/>
      <c r="BR998" s="132"/>
      <c r="BS998" s="132"/>
      <c r="BT998" s="132"/>
      <c r="BU998" s="132"/>
      <c r="BV998" s="132"/>
      <c r="BW998" s="132"/>
      <c r="BX998" s="132"/>
      <c r="BY998" s="132"/>
      <c r="BZ998" s="132"/>
      <c r="CA998" s="132"/>
      <c r="CB998" s="132"/>
      <c r="CC998" s="132"/>
      <c r="CD998" s="132"/>
      <c r="CE998" s="132"/>
      <c r="CF998" s="132"/>
    </row>
    <row r="999" spans="1:84" ht="15.75" customHeight="1">
      <c r="A999" s="135"/>
      <c r="B999" s="132"/>
      <c r="C999" s="132"/>
      <c r="D999" s="132"/>
      <c r="E999" s="132"/>
      <c r="F999" s="132"/>
      <c r="G999" s="133"/>
      <c r="H999" s="133"/>
      <c r="I999" s="133"/>
      <c r="J999" s="133"/>
      <c r="K999" s="133"/>
      <c r="L999" s="133"/>
      <c r="M999" s="133"/>
      <c r="N999" s="133"/>
      <c r="O999" s="133"/>
      <c r="P999" s="133"/>
      <c r="Q999" s="133"/>
      <c r="R999" s="133"/>
      <c r="S999" s="133"/>
      <c r="T999" s="133"/>
      <c r="U999" s="133"/>
      <c r="V999" s="133"/>
      <c r="W999" s="133"/>
      <c r="X999" s="133"/>
      <c r="Y999" s="133"/>
      <c r="Z999" s="133"/>
      <c r="AA999" s="133"/>
      <c r="AB999" s="133"/>
      <c r="AC999" s="133"/>
      <c r="AD999" s="133"/>
      <c r="AE999" s="133"/>
      <c r="AF999" s="133"/>
      <c r="AG999" s="133"/>
      <c r="AH999" s="133"/>
      <c r="AI999" s="133"/>
      <c r="AJ999" s="133"/>
      <c r="AK999" s="133"/>
      <c r="AL999" s="133"/>
      <c r="AM999" s="133"/>
      <c r="AN999" s="133"/>
      <c r="AO999" s="133"/>
      <c r="AP999" s="133"/>
      <c r="AQ999" s="133"/>
      <c r="AR999" s="133"/>
      <c r="AS999" s="133"/>
      <c r="AT999" s="133"/>
      <c r="AU999" s="133"/>
      <c r="AV999" s="133"/>
      <c r="AW999" s="133"/>
      <c r="AX999" s="133"/>
      <c r="AY999" s="133"/>
      <c r="AZ999" s="133"/>
      <c r="BA999" s="133"/>
      <c r="BB999" s="133"/>
      <c r="BC999" s="132"/>
      <c r="BD999" s="132"/>
      <c r="BE999" s="132"/>
      <c r="BF999" s="132"/>
      <c r="BG999" s="132"/>
      <c r="BH999" s="132"/>
      <c r="BI999" s="132"/>
      <c r="BJ999" s="132"/>
      <c r="BK999" s="132"/>
      <c r="BL999" s="132"/>
      <c r="BM999" s="132"/>
      <c r="BN999" s="132"/>
      <c r="BO999" s="132"/>
      <c r="BP999" s="132"/>
      <c r="BQ999" s="132"/>
      <c r="BR999" s="132"/>
      <c r="BS999" s="132"/>
      <c r="BT999" s="132"/>
      <c r="BU999" s="132"/>
      <c r="BV999" s="132"/>
      <c r="BW999" s="132"/>
      <c r="BX999" s="132"/>
      <c r="BY999" s="132"/>
      <c r="BZ999" s="132"/>
      <c r="CA999" s="132"/>
      <c r="CB999" s="132"/>
      <c r="CC999" s="132"/>
      <c r="CD999" s="132"/>
      <c r="CE999" s="132"/>
      <c r="CF999" s="132"/>
    </row>
    <row r="1000" spans="1:84">
      <c r="A1000" s="135"/>
      <c r="B1000" s="132"/>
      <c r="C1000" s="132"/>
      <c r="D1000" s="132"/>
      <c r="E1000" s="132"/>
      <c r="F1000" s="132"/>
      <c r="G1000" s="133"/>
      <c r="H1000" s="133"/>
      <c r="I1000" s="133"/>
      <c r="J1000" s="133"/>
      <c r="K1000" s="133"/>
      <c r="L1000" s="133"/>
      <c r="M1000" s="133"/>
      <c r="N1000" s="133"/>
      <c r="O1000" s="133"/>
      <c r="P1000" s="133"/>
      <c r="Q1000" s="133"/>
      <c r="R1000" s="133"/>
      <c r="S1000" s="133"/>
      <c r="T1000" s="133"/>
      <c r="U1000" s="133"/>
      <c r="V1000" s="133"/>
      <c r="W1000" s="133"/>
      <c r="X1000" s="133"/>
      <c r="Y1000" s="133"/>
      <c r="Z1000" s="133"/>
      <c r="AA1000" s="133"/>
      <c r="AB1000" s="133"/>
      <c r="AC1000" s="133"/>
      <c r="AD1000" s="133"/>
      <c r="AE1000" s="133"/>
      <c r="AF1000" s="133"/>
      <c r="AG1000" s="133"/>
      <c r="AH1000" s="133"/>
      <c r="AI1000" s="133"/>
      <c r="AJ1000" s="133"/>
      <c r="AK1000" s="133"/>
      <c r="AL1000" s="133"/>
      <c r="AM1000" s="133"/>
      <c r="AN1000" s="133"/>
      <c r="AO1000" s="133"/>
      <c r="AP1000" s="133"/>
      <c r="AQ1000" s="133"/>
      <c r="AR1000" s="133"/>
      <c r="AS1000" s="133"/>
      <c r="AT1000" s="133"/>
      <c r="AU1000" s="133"/>
      <c r="AV1000" s="133"/>
      <c r="AW1000" s="133"/>
      <c r="AX1000" s="133"/>
      <c r="AY1000" s="133"/>
      <c r="AZ1000" s="133"/>
      <c r="BA1000" s="133"/>
      <c r="BB1000" s="133"/>
      <c r="BC1000" s="132"/>
      <c r="BD1000" s="132"/>
      <c r="BE1000" s="132"/>
      <c r="BF1000" s="132"/>
      <c r="BG1000" s="132"/>
      <c r="BH1000" s="132"/>
      <c r="BI1000" s="132"/>
      <c r="BJ1000" s="132"/>
      <c r="BK1000" s="132"/>
      <c r="BL1000" s="132"/>
      <c r="BM1000" s="132"/>
      <c r="BN1000" s="132"/>
      <c r="BO1000" s="132"/>
      <c r="BP1000" s="132"/>
      <c r="BQ1000" s="132"/>
      <c r="BR1000" s="132"/>
      <c r="BS1000" s="132"/>
      <c r="BT1000" s="132"/>
      <c r="BU1000" s="132"/>
      <c r="BV1000" s="132"/>
      <c r="BW1000" s="132"/>
      <c r="BX1000" s="132"/>
      <c r="BY1000" s="132"/>
      <c r="BZ1000" s="132"/>
      <c r="CA1000" s="132"/>
      <c r="CB1000" s="132"/>
      <c r="CC1000" s="132"/>
      <c r="CD1000" s="132"/>
      <c r="CE1000" s="132"/>
      <c r="CF1000" s="132"/>
    </row>
    <row r="1001" spans="1:84">
      <c r="A1001" s="135"/>
      <c r="B1001" s="132"/>
      <c r="C1001" s="132"/>
      <c r="D1001" s="132"/>
      <c r="E1001" s="132"/>
      <c r="F1001" s="132"/>
      <c r="G1001" s="133"/>
      <c r="H1001" s="133"/>
      <c r="I1001" s="133"/>
      <c r="J1001" s="133"/>
      <c r="K1001" s="133"/>
      <c r="L1001" s="133"/>
      <c r="M1001" s="133"/>
      <c r="N1001" s="133"/>
      <c r="O1001" s="133"/>
      <c r="P1001" s="133"/>
      <c r="Q1001" s="133"/>
      <c r="R1001" s="133"/>
      <c r="S1001" s="133"/>
      <c r="T1001" s="133"/>
      <c r="U1001" s="133"/>
      <c r="V1001" s="133"/>
      <c r="W1001" s="133"/>
      <c r="X1001" s="133"/>
      <c r="Y1001" s="133"/>
      <c r="Z1001" s="133"/>
      <c r="AA1001" s="133"/>
      <c r="AB1001" s="133"/>
      <c r="AC1001" s="133"/>
      <c r="AD1001" s="133"/>
      <c r="AE1001" s="133"/>
      <c r="AF1001" s="133"/>
      <c r="AG1001" s="133"/>
      <c r="AH1001" s="133"/>
      <c r="AI1001" s="133"/>
      <c r="AJ1001" s="133"/>
      <c r="AK1001" s="133"/>
      <c r="AL1001" s="133"/>
      <c r="AM1001" s="133"/>
      <c r="AN1001" s="133"/>
      <c r="AO1001" s="133"/>
      <c r="AP1001" s="133"/>
      <c r="AQ1001" s="133"/>
      <c r="AR1001" s="133"/>
      <c r="AS1001" s="133"/>
      <c r="AT1001" s="133"/>
      <c r="AU1001" s="133"/>
      <c r="AV1001" s="133"/>
      <c r="AW1001" s="133"/>
      <c r="AX1001" s="133"/>
      <c r="AY1001" s="133"/>
      <c r="AZ1001" s="133"/>
      <c r="BA1001" s="133"/>
      <c r="BB1001" s="133"/>
      <c r="BC1001" s="132"/>
      <c r="BD1001" s="132"/>
      <c r="BE1001" s="132"/>
      <c r="BF1001" s="132"/>
      <c r="BG1001" s="132"/>
      <c r="BH1001" s="132"/>
      <c r="BI1001" s="132"/>
      <c r="BJ1001" s="132"/>
      <c r="BK1001" s="132"/>
      <c r="BL1001" s="132"/>
      <c r="BM1001" s="132"/>
      <c r="BN1001" s="132"/>
      <c r="BO1001" s="132"/>
      <c r="BP1001" s="132"/>
      <c r="BQ1001" s="132"/>
      <c r="BR1001" s="132"/>
      <c r="BS1001" s="132"/>
      <c r="BT1001" s="132"/>
      <c r="BU1001" s="132"/>
      <c r="BV1001" s="132"/>
      <c r="BW1001" s="132"/>
      <c r="BX1001" s="132"/>
      <c r="BY1001" s="132"/>
      <c r="BZ1001" s="132"/>
      <c r="CA1001" s="132"/>
      <c r="CB1001" s="132"/>
      <c r="CC1001" s="132"/>
      <c r="CD1001" s="132"/>
      <c r="CE1001" s="132"/>
      <c r="CF1001" s="132"/>
    </row>
    <row r="1002" spans="1:84">
      <c r="A1002" s="135"/>
      <c r="B1002" s="132"/>
      <c r="C1002" s="132"/>
      <c r="D1002" s="132"/>
      <c r="E1002" s="132"/>
      <c r="F1002" s="132"/>
      <c r="G1002" s="133"/>
      <c r="H1002" s="133"/>
      <c r="I1002" s="133"/>
      <c r="J1002" s="133"/>
      <c r="K1002" s="133"/>
      <c r="L1002" s="133"/>
      <c r="M1002" s="133"/>
      <c r="N1002" s="133"/>
      <c r="O1002" s="133"/>
      <c r="P1002" s="133"/>
      <c r="Q1002" s="133"/>
      <c r="R1002" s="133"/>
      <c r="S1002" s="133"/>
      <c r="T1002" s="133"/>
      <c r="U1002" s="133"/>
      <c r="V1002" s="133"/>
      <c r="W1002" s="133"/>
      <c r="X1002" s="133"/>
      <c r="Y1002" s="133"/>
      <c r="Z1002" s="133"/>
      <c r="AA1002" s="133"/>
      <c r="AB1002" s="133"/>
      <c r="AC1002" s="133"/>
      <c r="AD1002" s="133"/>
      <c r="AE1002" s="133"/>
      <c r="AF1002" s="133"/>
      <c r="AG1002" s="133"/>
      <c r="AH1002" s="133"/>
      <c r="AI1002" s="133"/>
      <c r="AJ1002" s="133"/>
      <c r="AK1002" s="133"/>
      <c r="AL1002" s="133"/>
      <c r="AM1002" s="133"/>
      <c r="AN1002" s="133"/>
      <c r="AO1002" s="133"/>
      <c r="AP1002" s="133"/>
      <c r="AQ1002" s="133"/>
      <c r="AR1002" s="133"/>
      <c r="AS1002" s="133"/>
      <c r="AT1002" s="133"/>
      <c r="AU1002" s="133"/>
      <c r="AV1002" s="133"/>
      <c r="AW1002" s="133"/>
      <c r="AX1002" s="133"/>
      <c r="AY1002" s="133"/>
      <c r="AZ1002" s="133"/>
      <c r="BA1002" s="133"/>
      <c r="BB1002" s="133"/>
      <c r="BC1002" s="132"/>
      <c r="BD1002" s="132"/>
      <c r="BE1002" s="132"/>
      <c r="BF1002" s="132"/>
      <c r="BG1002" s="132"/>
      <c r="BH1002" s="132"/>
      <c r="BI1002" s="132"/>
      <c r="BJ1002" s="132"/>
      <c r="BK1002" s="132"/>
      <c r="BL1002" s="132"/>
      <c r="BM1002" s="132"/>
      <c r="BN1002" s="132"/>
      <c r="BO1002" s="132"/>
      <c r="BP1002" s="132"/>
      <c r="BQ1002" s="132"/>
      <c r="BR1002" s="132"/>
      <c r="BS1002" s="132"/>
      <c r="BT1002" s="132"/>
      <c r="BU1002" s="132"/>
      <c r="BV1002" s="132"/>
      <c r="BW1002" s="132"/>
      <c r="BX1002" s="132"/>
      <c r="BY1002" s="132"/>
      <c r="BZ1002" s="132"/>
      <c r="CA1002" s="132"/>
      <c r="CB1002" s="132"/>
      <c r="CC1002" s="132"/>
      <c r="CD1002" s="132"/>
      <c r="CE1002" s="132"/>
      <c r="CF1002" s="132"/>
    </row>
    <row r="1003" spans="1:84">
      <c r="A1003" s="135"/>
      <c r="B1003" s="132"/>
      <c r="C1003" s="132"/>
      <c r="D1003" s="132"/>
      <c r="E1003" s="132"/>
      <c r="F1003" s="132"/>
      <c r="G1003" s="133"/>
      <c r="H1003" s="133"/>
      <c r="I1003" s="133"/>
      <c r="J1003" s="133"/>
      <c r="K1003" s="133"/>
      <c r="L1003" s="133"/>
      <c r="M1003" s="133"/>
      <c r="N1003" s="133"/>
      <c r="O1003" s="133"/>
      <c r="P1003" s="133"/>
      <c r="Q1003" s="133"/>
      <c r="R1003" s="133"/>
      <c r="S1003" s="133"/>
      <c r="T1003" s="133"/>
      <c r="U1003" s="133"/>
      <c r="V1003" s="133"/>
      <c r="W1003" s="133"/>
      <c r="X1003" s="133"/>
      <c r="Y1003" s="133"/>
      <c r="Z1003" s="133"/>
      <c r="AA1003" s="133"/>
      <c r="AB1003" s="133"/>
      <c r="AC1003" s="133"/>
      <c r="AD1003" s="133"/>
      <c r="AE1003" s="133"/>
      <c r="AF1003" s="133"/>
      <c r="AG1003" s="133"/>
      <c r="AH1003" s="133"/>
      <c r="AI1003" s="133"/>
      <c r="AJ1003" s="133"/>
      <c r="AK1003" s="133"/>
      <c r="AL1003" s="133"/>
      <c r="AM1003" s="133"/>
      <c r="AN1003" s="133"/>
      <c r="AO1003" s="133"/>
      <c r="AP1003" s="133"/>
      <c r="AQ1003" s="133"/>
      <c r="AR1003" s="133"/>
      <c r="AS1003" s="133"/>
      <c r="AT1003" s="133"/>
      <c r="AU1003" s="133"/>
      <c r="AV1003" s="133"/>
      <c r="AW1003" s="133"/>
      <c r="AX1003" s="133"/>
      <c r="AY1003" s="133"/>
      <c r="AZ1003" s="133"/>
      <c r="BA1003" s="133"/>
      <c r="BB1003" s="133"/>
      <c r="BC1003" s="132"/>
      <c r="BD1003" s="132"/>
      <c r="BE1003" s="132"/>
      <c r="BF1003" s="132"/>
      <c r="BG1003" s="132"/>
      <c r="BH1003" s="132"/>
      <c r="BI1003" s="132"/>
      <c r="BJ1003" s="132"/>
      <c r="BK1003" s="132"/>
      <c r="BL1003" s="132"/>
      <c r="BM1003" s="132"/>
      <c r="BN1003" s="132"/>
      <c r="BO1003" s="132"/>
      <c r="BP1003" s="132"/>
      <c r="BQ1003" s="132"/>
      <c r="BR1003" s="132"/>
      <c r="BS1003" s="132"/>
      <c r="BT1003" s="132"/>
      <c r="BU1003" s="132"/>
      <c r="BV1003" s="132"/>
      <c r="BW1003" s="132"/>
      <c r="BX1003" s="132"/>
      <c r="BY1003" s="132"/>
      <c r="BZ1003" s="132"/>
      <c r="CA1003" s="132"/>
      <c r="CB1003" s="132"/>
      <c r="CC1003" s="132"/>
      <c r="CD1003" s="132"/>
      <c r="CE1003" s="132"/>
      <c r="CF1003" s="132"/>
    </row>
    <row r="1004" spans="1:84">
      <c r="A1004" s="135"/>
      <c r="B1004" s="132"/>
      <c r="C1004" s="132"/>
      <c r="D1004" s="132"/>
      <c r="E1004" s="132"/>
      <c r="F1004" s="132"/>
      <c r="G1004" s="133"/>
      <c r="H1004" s="133"/>
      <c r="I1004" s="133"/>
      <c r="J1004" s="133"/>
      <c r="K1004" s="133"/>
      <c r="L1004" s="133"/>
      <c r="M1004" s="133"/>
      <c r="N1004" s="133"/>
      <c r="O1004" s="133"/>
      <c r="P1004" s="133"/>
      <c r="Q1004" s="133"/>
      <c r="R1004" s="133"/>
      <c r="S1004" s="133"/>
      <c r="T1004" s="133"/>
      <c r="U1004" s="133"/>
      <c r="V1004" s="133"/>
      <c r="W1004" s="133"/>
      <c r="X1004" s="133"/>
      <c r="Y1004" s="133"/>
      <c r="Z1004" s="133"/>
      <c r="AA1004" s="133"/>
      <c r="AB1004" s="133"/>
      <c r="AC1004" s="133"/>
      <c r="AD1004" s="133"/>
      <c r="AE1004" s="133"/>
      <c r="AF1004" s="133"/>
      <c r="AG1004" s="133"/>
      <c r="AH1004" s="133"/>
      <c r="AI1004" s="133"/>
      <c r="AJ1004" s="133"/>
      <c r="AK1004" s="133"/>
      <c r="AL1004" s="133"/>
      <c r="AM1004" s="133"/>
      <c r="AN1004" s="133"/>
      <c r="AO1004" s="133"/>
      <c r="AP1004" s="133"/>
      <c r="AQ1004" s="133"/>
      <c r="AR1004" s="133"/>
      <c r="AS1004" s="133"/>
      <c r="AT1004" s="133"/>
      <c r="AU1004" s="133"/>
      <c r="AV1004" s="133"/>
      <c r="AW1004" s="133"/>
      <c r="AX1004" s="133"/>
      <c r="AY1004" s="133"/>
      <c r="AZ1004" s="133"/>
      <c r="BA1004" s="133"/>
      <c r="BB1004" s="133"/>
      <c r="BC1004" s="132"/>
      <c r="BD1004" s="132"/>
      <c r="BE1004" s="132"/>
      <c r="BF1004" s="132"/>
      <c r="BG1004" s="132"/>
      <c r="BH1004" s="132"/>
      <c r="BI1004" s="132"/>
      <c r="BJ1004" s="132"/>
      <c r="BK1004" s="132"/>
      <c r="BL1004" s="132"/>
      <c r="BM1004" s="132"/>
      <c r="BN1004" s="132"/>
      <c r="BO1004" s="132"/>
      <c r="BP1004" s="132"/>
      <c r="BQ1004" s="132"/>
      <c r="BR1004" s="132"/>
      <c r="BS1004" s="132"/>
      <c r="BT1004" s="132"/>
      <c r="BU1004" s="132"/>
      <c r="BV1004" s="132"/>
      <c r="BW1004" s="132"/>
      <c r="BX1004" s="132"/>
      <c r="BY1004" s="132"/>
      <c r="BZ1004" s="132"/>
      <c r="CA1004" s="132"/>
      <c r="CB1004" s="132"/>
      <c r="CC1004" s="132"/>
      <c r="CD1004" s="132"/>
      <c r="CE1004" s="132"/>
      <c r="CF1004" s="132"/>
    </row>
    <row r="1005" spans="1:84">
      <c r="A1005" s="135"/>
      <c r="B1005" s="132"/>
      <c r="C1005" s="132"/>
      <c r="D1005" s="132"/>
      <c r="E1005" s="132"/>
      <c r="F1005" s="132"/>
      <c r="G1005" s="133"/>
      <c r="H1005" s="133"/>
      <c r="I1005" s="133"/>
      <c r="J1005" s="133"/>
      <c r="K1005" s="133"/>
      <c r="L1005" s="133"/>
      <c r="M1005" s="133"/>
      <c r="N1005" s="133"/>
      <c r="O1005" s="133"/>
      <c r="P1005" s="133"/>
      <c r="Q1005" s="133"/>
      <c r="R1005" s="133"/>
      <c r="S1005" s="133"/>
      <c r="T1005" s="133"/>
      <c r="U1005" s="133"/>
      <c r="V1005" s="133"/>
      <c r="W1005" s="133"/>
      <c r="X1005" s="133"/>
      <c r="Y1005" s="133"/>
      <c r="Z1005" s="133"/>
      <c r="AA1005" s="133"/>
      <c r="AB1005" s="133"/>
      <c r="AC1005" s="133"/>
      <c r="AD1005" s="133"/>
      <c r="AE1005" s="133"/>
      <c r="AF1005" s="133"/>
      <c r="AG1005" s="133"/>
      <c r="AH1005" s="133"/>
      <c r="AI1005" s="133"/>
      <c r="AJ1005" s="133"/>
      <c r="AK1005" s="133"/>
      <c r="AL1005" s="133"/>
      <c r="AM1005" s="133"/>
      <c r="AN1005" s="133"/>
      <c r="AO1005" s="133"/>
      <c r="AP1005" s="133"/>
      <c r="AQ1005" s="133"/>
      <c r="AR1005" s="133"/>
      <c r="AS1005" s="133"/>
      <c r="AT1005" s="133"/>
      <c r="AU1005" s="133"/>
      <c r="AV1005" s="133"/>
      <c r="AW1005" s="133"/>
      <c r="AX1005" s="133"/>
      <c r="AY1005" s="133"/>
      <c r="AZ1005" s="133"/>
      <c r="BA1005" s="133"/>
      <c r="BB1005" s="133"/>
      <c r="BC1005" s="132"/>
      <c r="BD1005" s="132"/>
      <c r="BE1005" s="132"/>
      <c r="BF1005" s="132"/>
      <c r="BG1005" s="132"/>
      <c r="BH1005" s="132"/>
      <c r="BI1005" s="132"/>
      <c r="BJ1005" s="132"/>
      <c r="BK1005" s="132"/>
      <c r="BL1005" s="132"/>
      <c r="BM1005" s="132"/>
      <c r="BN1005" s="132"/>
      <c r="BO1005" s="132"/>
      <c r="BP1005" s="132"/>
      <c r="BQ1005" s="132"/>
      <c r="BR1005" s="132"/>
      <c r="BS1005" s="132"/>
      <c r="BT1005" s="132"/>
      <c r="BU1005" s="132"/>
      <c r="BV1005" s="132"/>
      <c r="BW1005" s="132"/>
      <c r="BX1005" s="132"/>
      <c r="BY1005" s="132"/>
      <c r="BZ1005" s="132"/>
      <c r="CA1005" s="132"/>
      <c r="CB1005" s="132"/>
      <c r="CC1005" s="132"/>
      <c r="CD1005" s="132"/>
      <c r="CE1005" s="132"/>
      <c r="CF1005" s="132"/>
    </row>
    <row r="1006" spans="1:84">
      <c r="A1006" s="135"/>
      <c r="B1006" s="132"/>
      <c r="C1006" s="132"/>
      <c r="D1006" s="132"/>
      <c r="E1006" s="132"/>
      <c r="F1006" s="132"/>
      <c r="G1006" s="133"/>
      <c r="H1006" s="133"/>
      <c r="I1006" s="133"/>
      <c r="J1006" s="133"/>
      <c r="K1006" s="133"/>
      <c r="L1006" s="133"/>
      <c r="M1006" s="133"/>
      <c r="N1006" s="133"/>
      <c r="O1006" s="133"/>
      <c r="P1006" s="133"/>
      <c r="Q1006" s="133"/>
      <c r="R1006" s="133"/>
      <c r="S1006" s="133"/>
      <c r="T1006" s="133"/>
      <c r="U1006" s="133"/>
      <c r="V1006" s="133"/>
      <c r="W1006" s="133"/>
      <c r="X1006" s="133"/>
      <c r="Y1006" s="133"/>
      <c r="Z1006" s="133"/>
      <c r="AA1006" s="133"/>
      <c r="AB1006" s="133"/>
      <c r="AC1006" s="133"/>
      <c r="AD1006" s="133"/>
      <c r="AE1006" s="133"/>
      <c r="AF1006" s="133"/>
      <c r="AG1006" s="133"/>
      <c r="AH1006" s="133"/>
      <c r="AI1006" s="133"/>
      <c r="AJ1006" s="133"/>
      <c r="AK1006" s="133"/>
      <c r="AL1006" s="133"/>
      <c r="AM1006" s="133"/>
      <c r="AN1006" s="133"/>
      <c r="AO1006" s="133"/>
      <c r="AP1006" s="133"/>
      <c r="AQ1006" s="133"/>
      <c r="AR1006" s="133"/>
      <c r="AS1006" s="133"/>
      <c r="AT1006" s="133"/>
      <c r="AU1006" s="133"/>
      <c r="AV1006" s="133"/>
      <c r="AW1006" s="133"/>
      <c r="AX1006" s="133"/>
      <c r="AY1006" s="133"/>
      <c r="AZ1006" s="133"/>
      <c r="BA1006" s="133"/>
      <c r="BB1006" s="133"/>
      <c r="BC1006" s="132"/>
      <c r="BD1006" s="132"/>
      <c r="BE1006" s="132"/>
      <c r="BF1006" s="132"/>
      <c r="BG1006" s="132"/>
      <c r="BH1006" s="132"/>
      <c r="BI1006" s="132"/>
      <c r="BJ1006" s="132"/>
      <c r="BK1006" s="132"/>
      <c r="BL1006" s="132"/>
      <c r="BM1006" s="132"/>
      <c r="BN1006" s="132"/>
      <c r="BO1006" s="132"/>
      <c r="BP1006" s="132"/>
      <c r="BQ1006" s="132"/>
      <c r="BR1006" s="132"/>
      <c r="BS1006" s="132"/>
      <c r="BT1006" s="132"/>
      <c r="BU1006" s="132"/>
      <c r="BV1006" s="132"/>
      <c r="BW1006" s="132"/>
      <c r="BX1006" s="132"/>
      <c r="BY1006" s="132"/>
      <c r="BZ1006" s="132"/>
      <c r="CA1006" s="132"/>
      <c r="CB1006" s="132"/>
      <c r="CC1006" s="132"/>
      <c r="CD1006" s="132"/>
      <c r="CE1006" s="132"/>
      <c r="CF1006" s="132"/>
    </row>
    <row r="1007" spans="1:84">
      <c r="A1007" s="135"/>
      <c r="B1007" s="132"/>
      <c r="C1007" s="132"/>
      <c r="D1007" s="132"/>
      <c r="E1007" s="132"/>
      <c r="F1007" s="132"/>
      <c r="G1007" s="133"/>
      <c r="H1007" s="133"/>
      <c r="I1007" s="133"/>
      <c r="J1007" s="133"/>
      <c r="K1007" s="133"/>
      <c r="L1007" s="133"/>
      <c r="M1007" s="133"/>
      <c r="N1007" s="133"/>
      <c r="O1007" s="133"/>
      <c r="P1007" s="133"/>
      <c r="Q1007" s="133"/>
      <c r="R1007" s="133"/>
      <c r="S1007" s="133"/>
      <c r="T1007" s="133"/>
      <c r="U1007" s="133"/>
      <c r="V1007" s="133"/>
      <c r="W1007" s="133"/>
      <c r="X1007" s="133"/>
      <c r="Y1007" s="133"/>
      <c r="Z1007" s="133"/>
      <c r="AA1007" s="133"/>
      <c r="AB1007" s="133"/>
      <c r="AC1007" s="133"/>
      <c r="AD1007" s="133"/>
      <c r="AE1007" s="133"/>
      <c r="AF1007" s="133"/>
      <c r="AG1007" s="133"/>
      <c r="AH1007" s="133"/>
      <c r="AI1007" s="133"/>
      <c r="AJ1007" s="133"/>
      <c r="AK1007" s="133"/>
      <c r="AL1007" s="133"/>
      <c r="AM1007" s="133"/>
      <c r="AN1007" s="133"/>
      <c r="AO1007" s="133"/>
      <c r="AP1007" s="133"/>
      <c r="AQ1007" s="133"/>
      <c r="AR1007" s="133"/>
      <c r="AS1007" s="133"/>
      <c r="AT1007" s="133"/>
      <c r="AU1007" s="133"/>
      <c r="AV1007" s="133"/>
      <c r="AW1007" s="133"/>
      <c r="AX1007" s="133"/>
      <c r="AY1007" s="133"/>
      <c r="AZ1007" s="133"/>
      <c r="BA1007" s="133"/>
      <c r="BB1007" s="133"/>
      <c r="BC1007" s="132"/>
      <c r="BD1007" s="132"/>
      <c r="BE1007" s="132"/>
      <c r="BF1007" s="132"/>
      <c r="BG1007" s="132"/>
      <c r="BH1007" s="132"/>
      <c r="BI1007" s="132"/>
      <c r="BJ1007" s="132"/>
      <c r="BK1007" s="132"/>
      <c r="BL1007" s="132"/>
      <c r="BM1007" s="132"/>
      <c r="BN1007" s="132"/>
      <c r="BO1007" s="132"/>
      <c r="BP1007" s="132"/>
      <c r="BQ1007" s="132"/>
      <c r="BR1007" s="132"/>
      <c r="BS1007" s="132"/>
      <c r="BT1007" s="132"/>
      <c r="BU1007" s="132"/>
      <c r="BV1007" s="132"/>
      <c r="BW1007" s="132"/>
      <c r="BX1007" s="132"/>
      <c r="BY1007" s="132"/>
      <c r="BZ1007" s="132"/>
      <c r="CA1007" s="132"/>
      <c r="CB1007" s="132"/>
      <c r="CC1007" s="132"/>
      <c r="CD1007" s="132"/>
      <c r="CE1007" s="132"/>
      <c r="CF1007" s="132"/>
    </row>
    <row r="1008" spans="1:84">
      <c r="A1008" s="135"/>
      <c r="B1008" s="132"/>
      <c r="C1008" s="132"/>
      <c r="D1008" s="132"/>
      <c r="E1008" s="132"/>
      <c r="F1008" s="132"/>
      <c r="G1008" s="133"/>
      <c r="H1008" s="133"/>
      <c r="I1008" s="133"/>
      <c r="J1008" s="133"/>
      <c r="K1008" s="133"/>
      <c r="L1008" s="133"/>
      <c r="M1008" s="133"/>
      <c r="N1008" s="133"/>
      <c r="O1008" s="133"/>
      <c r="P1008" s="133"/>
      <c r="Q1008" s="133"/>
      <c r="R1008" s="133"/>
      <c r="S1008" s="133"/>
      <c r="T1008" s="133"/>
      <c r="U1008" s="133"/>
      <c r="V1008" s="133"/>
      <c r="W1008" s="133"/>
      <c r="X1008" s="133"/>
      <c r="Y1008" s="133"/>
      <c r="Z1008" s="133"/>
      <c r="AA1008" s="133"/>
      <c r="AB1008" s="133"/>
      <c r="AC1008" s="133"/>
      <c r="AD1008" s="133"/>
      <c r="AE1008" s="133"/>
      <c r="AF1008" s="133"/>
      <c r="AG1008" s="133"/>
      <c r="AH1008" s="133"/>
      <c r="AI1008" s="133"/>
      <c r="AJ1008" s="133"/>
      <c r="AK1008" s="133"/>
      <c r="AL1008" s="133"/>
      <c r="AM1008" s="133"/>
      <c r="AN1008" s="133"/>
      <c r="AO1008" s="133"/>
      <c r="AP1008" s="133"/>
      <c r="AQ1008" s="133"/>
      <c r="AR1008" s="133"/>
      <c r="AS1008" s="133"/>
      <c r="AT1008" s="133"/>
      <c r="AU1008" s="133"/>
      <c r="AV1008" s="133"/>
      <c r="AW1008" s="133"/>
      <c r="AX1008" s="133"/>
      <c r="AY1008" s="133"/>
      <c r="AZ1008" s="133"/>
      <c r="BA1008" s="133"/>
      <c r="BB1008" s="133"/>
      <c r="BC1008" s="132"/>
      <c r="BD1008" s="132"/>
      <c r="BE1008" s="132"/>
      <c r="BF1008" s="132"/>
      <c r="BG1008" s="132"/>
      <c r="BH1008" s="132"/>
      <c r="BI1008" s="132"/>
      <c r="BJ1008" s="132"/>
      <c r="BK1008" s="132"/>
      <c r="BL1008" s="132"/>
      <c r="BM1008" s="132"/>
      <c r="BN1008" s="132"/>
      <c r="BO1008" s="132"/>
      <c r="BP1008" s="132"/>
      <c r="BQ1008" s="132"/>
      <c r="BR1008" s="132"/>
      <c r="BS1008" s="132"/>
      <c r="BT1008" s="132"/>
      <c r="BU1008" s="132"/>
      <c r="BV1008" s="132"/>
      <c r="BW1008" s="132"/>
      <c r="BX1008" s="132"/>
      <c r="BY1008" s="132"/>
      <c r="BZ1008" s="132"/>
      <c r="CA1008" s="132"/>
      <c r="CB1008" s="132"/>
      <c r="CC1008" s="132"/>
      <c r="CD1008" s="132"/>
      <c r="CE1008" s="132"/>
      <c r="CF1008" s="132"/>
    </row>
  </sheetData>
  <mergeCells count="48">
    <mergeCell ref="AQ134:AV134"/>
    <mergeCell ref="S77:X77"/>
    <mergeCell ref="Y77:AD77"/>
    <mergeCell ref="G109:L109"/>
    <mergeCell ref="M109:R109"/>
    <mergeCell ref="S109:X109"/>
    <mergeCell ref="Y109:AD109"/>
    <mergeCell ref="G134:L134"/>
    <mergeCell ref="Y134:AD134"/>
    <mergeCell ref="G77:L77"/>
    <mergeCell ref="M77:R77"/>
    <mergeCell ref="M134:R134"/>
    <mergeCell ref="S134:X134"/>
    <mergeCell ref="AK134:AP134"/>
    <mergeCell ref="BC73:BH73"/>
    <mergeCell ref="BI73:BM73"/>
    <mergeCell ref="BO73:BT73"/>
    <mergeCell ref="BU73:BY73"/>
    <mergeCell ref="CA73:CF73"/>
    <mergeCell ref="AK61:AP61"/>
    <mergeCell ref="AQ61:AV61"/>
    <mergeCell ref="AK77:AP77"/>
    <mergeCell ref="AQ77:AV77"/>
    <mergeCell ref="AK109:AP109"/>
    <mergeCell ref="AQ109:AV109"/>
    <mergeCell ref="G45:L45"/>
    <mergeCell ref="G61:L61"/>
    <mergeCell ref="M61:R61"/>
    <mergeCell ref="S61:X61"/>
    <mergeCell ref="Y61:AD61"/>
    <mergeCell ref="M45:R45"/>
    <mergeCell ref="S45:X45"/>
    <mergeCell ref="Y45:AD45"/>
    <mergeCell ref="AK45:AP45"/>
    <mergeCell ref="AQ45:AV45"/>
    <mergeCell ref="Y22:AD22"/>
    <mergeCell ref="AK22:AP22"/>
    <mergeCell ref="BO30:BT30"/>
    <mergeCell ref="AQ1:AV1"/>
    <mergeCell ref="G22:L22"/>
    <mergeCell ref="AQ22:AV22"/>
    <mergeCell ref="M22:R22"/>
    <mergeCell ref="S22:X22"/>
    <mergeCell ref="G1:L1"/>
    <mergeCell ref="M1:R1"/>
    <mergeCell ref="S1:X1"/>
    <mergeCell ref="Y1:AD1"/>
    <mergeCell ref="AK1:AP1"/>
  </mergeCells>
  <conditionalFormatting sqref="G1:AV1008">
    <cfRule type="cellIs" dxfId="189" priority="1" operator="greaterThan">
      <formula>1</formula>
    </cfRule>
  </conditionalFormatting>
  <conditionalFormatting sqref="G1:AV1008">
    <cfRule type="cellIs" dxfId="188" priority="2" operator="lessThan">
      <formula>1</formula>
    </cfRule>
  </conditionalFormatting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1390"/>
  <sheetViews>
    <sheetView workbookViewId="0"/>
  </sheetViews>
  <sheetFormatPr defaultColWidth="12.625" defaultRowHeight="15" customHeight="1"/>
  <cols>
    <col min="1" max="1" width="10.125" customWidth="1"/>
  </cols>
  <sheetData>
    <row r="1" spans="1:2" ht="15" customHeight="1">
      <c r="A1" s="136" t="s">
        <v>729</v>
      </c>
      <c r="B1" s="137" t="s">
        <v>730</v>
      </c>
    </row>
    <row r="2" spans="1:2" ht="15" customHeight="1">
      <c r="A2" s="137" t="s">
        <v>731</v>
      </c>
      <c r="B2" s="137" t="s">
        <v>732</v>
      </c>
    </row>
    <row r="3" spans="1:2" ht="15" customHeight="1">
      <c r="A3" s="137" t="s">
        <v>733</v>
      </c>
      <c r="B3" s="137" t="s">
        <v>734</v>
      </c>
    </row>
    <row r="4" spans="1:2" ht="15" customHeight="1">
      <c r="A4" s="137" t="s">
        <v>735</v>
      </c>
      <c r="B4" s="137" t="s">
        <v>736</v>
      </c>
    </row>
    <row r="5" spans="1:2" ht="15" customHeight="1">
      <c r="A5" s="137" t="s">
        <v>737</v>
      </c>
      <c r="B5" s="137" t="s">
        <v>738</v>
      </c>
    </row>
    <row r="6" spans="1:2" ht="15" customHeight="1">
      <c r="A6" s="137" t="s">
        <v>739</v>
      </c>
      <c r="B6" s="137" t="s">
        <v>740</v>
      </c>
    </row>
    <row r="7" spans="1:2" ht="15" customHeight="1">
      <c r="A7" s="137" t="s">
        <v>741</v>
      </c>
      <c r="B7" s="137" t="s">
        <v>742</v>
      </c>
    </row>
    <row r="8" spans="1:2" ht="15" customHeight="1">
      <c r="A8" s="137" t="s">
        <v>743</v>
      </c>
      <c r="B8" s="137" t="s">
        <v>744</v>
      </c>
    </row>
    <row r="9" spans="1:2" ht="15" customHeight="1">
      <c r="A9" s="137" t="s">
        <v>745</v>
      </c>
      <c r="B9" s="137" t="s">
        <v>746</v>
      </c>
    </row>
    <row r="10" spans="1:2" ht="15" customHeight="1">
      <c r="A10" s="137" t="s">
        <v>747</v>
      </c>
      <c r="B10" s="137" t="s">
        <v>748</v>
      </c>
    </row>
    <row r="11" spans="1:2" ht="15" customHeight="1">
      <c r="A11" s="137" t="s">
        <v>749</v>
      </c>
      <c r="B11" s="137" t="s">
        <v>750</v>
      </c>
    </row>
    <row r="12" spans="1:2" ht="15" customHeight="1">
      <c r="A12" s="137" t="s">
        <v>751</v>
      </c>
      <c r="B12" s="137" t="s">
        <v>752</v>
      </c>
    </row>
    <row r="13" spans="1:2" ht="15" customHeight="1">
      <c r="A13" s="137" t="s">
        <v>753</v>
      </c>
      <c r="B13" s="137" t="s">
        <v>754</v>
      </c>
    </row>
    <row r="14" spans="1:2" ht="15" customHeight="1">
      <c r="A14" s="137" t="s">
        <v>755</v>
      </c>
      <c r="B14" s="137" t="s">
        <v>756</v>
      </c>
    </row>
    <row r="15" spans="1:2" ht="15" customHeight="1">
      <c r="A15" s="137" t="s">
        <v>757</v>
      </c>
      <c r="B15" s="137" t="s">
        <v>758</v>
      </c>
    </row>
    <row r="16" spans="1:2" ht="15" customHeight="1">
      <c r="A16" s="137" t="s">
        <v>759</v>
      </c>
      <c r="B16" s="137" t="s">
        <v>760</v>
      </c>
    </row>
    <row r="17" spans="1:2" ht="15" customHeight="1">
      <c r="A17" s="137" t="s">
        <v>761</v>
      </c>
      <c r="B17" s="137" t="s">
        <v>762</v>
      </c>
    </row>
    <row r="18" spans="1:2" ht="15" customHeight="1">
      <c r="A18" s="137" t="s">
        <v>763</v>
      </c>
      <c r="B18" s="137" t="s">
        <v>764</v>
      </c>
    </row>
    <row r="19" spans="1:2" ht="15" customHeight="1">
      <c r="A19" s="137" t="s">
        <v>765</v>
      </c>
      <c r="B19" s="137" t="s">
        <v>766</v>
      </c>
    </row>
    <row r="20" spans="1:2" ht="15" customHeight="1">
      <c r="A20" s="137" t="s">
        <v>767</v>
      </c>
      <c r="B20" s="137" t="s">
        <v>768</v>
      </c>
    </row>
    <row r="21" spans="1:2" ht="15" customHeight="1">
      <c r="A21" s="137" t="s">
        <v>769</v>
      </c>
      <c r="B21" s="137" t="s">
        <v>770</v>
      </c>
    </row>
    <row r="22" spans="1:2" ht="15" customHeight="1">
      <c r="A22" s="137" t="s">
        <v>771</v>
      </c>
      <c r="B22" s="137" t="s">
        <v>772</v>
      </c>
    </row>
    <row r="23" spans="1:2" ht="15" customHeight="1">
      <c r="A23" s="137" t="s">
        <v>773</v>
      </c>
      <c r="B23" s="137" t="s">
        <v>774</v>
      </c>
    </row>
    <row r="24" spans="1:2">
      <c r="A24" s="137" t="s">
        <v>775</v>
      </c>
      <c r="B24" s="137" t="s">
        <v>776</v>
      </c>
    </row>
    <row r="25" spans="1:2">
      <c r="A25" s="137" t="s">
        <v>777</v>
      </c>
      <c r="B25" s="137" t="s">
        <v>778</v>
      </c>
    </row>
    <row r="26" spans="1:2">
      <c r="A26" s="137" t="s">
        <v>779</v>
      </c>
      <c r="B26" s="137" t="s">
        <v>780</v>
      </c>
    </row>
    <row r="27" spans="1:2">
      <c r="A27" s="137" t="s">
        <v>781</v>
      </c>
      <c r="B27" s="137" t="s">
        <v>782</v>
      </c>
    </row>
    <row r="28" spans="1:2">
      <c r="A28" s="137" t="s">
        <v>783</v>
      </c>
      <c r="B28" s="137" t="s">
        <v>784</v>
      </c>
    </row>
    <row r="29" spans="1:2">
      <c r="A29" s="137" t="s">
        <v>785</v>
      </c>
      <c r="B29" s="137" t="s">
        <v>786</v>
      </c>
    </row>
    <row r="30" spans="1:2">
      <c r="A30" s="137" t="s">
        <v>787</v>
      </c>
      <c r="B30" s="137" t="s">
        <v>788</v>
      </c>
    </row>
    <row r="31" spans="1:2">
      <c r="A31" s="137" t="s">
        <v>789</v>
      </c>
      <c r="B31" s="137" t="s">
        <v>790</v>
      </c>
    </row>
    <row r="32" spans="1:2">
      <c r="A32" s="137" t="s">
        <v>791</v>
      </c>
      <c r="B32" s="137" t="s">
        <v>792</v>
      </c>
    </row>
    <row r="33" spans="1:2">
      <c r="A33" s="137" t="s">
        <v>793</v>
      </c>
      <c r="B33" s="137" t="s">
        <v>794</v>
      </c>
    </row>
    <row r="34" spans="1:2">
      <c r="A34" s="137" t="s">
        <v>795</v>
      </c>
      <c r="B34" s="137" t="s">
        <v>796</v>
      </c>
    </row>
    <row r="35" spans="1:2">
      <c r="A35" s="137" t="s">
        <v>797</v>
      </c>
      <c r="B35" s="137" t="s">
        <v>798</v>
      </c>
    </row>
    <row r="36" spans="1:2">
      <c r="A36" s="137" t="s">
        <v>799</v>
      </c>
      <c r="B36" s="137" t="s">
        <v>800</v>
      </c>
    </row>
    <row r="37" spans="1:2">
      <c r="A37" s="137" t="s">
        <v>801</v>
      </c>
      <c r="B37" s="137" t="s">
        <v>802</v>
      </c>
    </row>
    <row r="38" spans="1:2">
      <c r="A38" s="137" t="s">
        <v>803</v>
      </c>
      <c r="B38" s="137" t="s">
        <v>804</v>
      </c>
    </row>
    <row r="39" spans="1:2">
      <c r="A39" s="137" t="s">
        <v>805</v>
      </c>
      <c r="B39" s="137" t="s">
        <v>806</v>
      </c>
    </row>
    <row r="40" spans="1:2">
      <c r="A40" s="137" t="s">
        <v>807</v>
      </c>
      <c r="B40" s="137" t="s">
        <v>808</v>
      </c>
    </row>
    <row r="41" spans="1:2">
      <c r="A41" s="137" t="s">
        <v>809</v>
      </c>
      <c r="B41" s="137" t="s">
        <v>810</v>
      </c>
    </row>
    <row r="42" spans="1:2">
      <c r="A42" s="137" t="s">
        <v>811</v>
      </c>
      <c r="B42" s="137" t="s">
        <v>812</v>
      </c>
    </row>
    <row r="43" spans="1:2">
      <c r="A43" s="137" t="s">
        <v>813</v>
      </c>
      <c r="B43" s="137" t="s">
        <v>814</v>
      </c>
    </row>
    <row r="44" spans="1:2">
      <c r="A44" s="137" t="s">
        <v>815</v>
      </c>
      <c r="B44" s="137" t="s">
        <v>816</v>
      </c>
    </row>
    <row r="45" spans="1:2">
      <c r="A45" s="137" t="s">
        <v>817</v>
      </c>
      <c r="B45" s="137" t="s">
        <v>818</v>
      </c>
    </row>
    <row r="46" spans="1:2">
      <c r="A46" s="137" t="s">
        <v>819</v>
      </c>
      <c r="B46" s="137" t="s">
        <v>820</v>
      </c>
    </row>
    <row r="47" spans="1:2">
      <c r="A47" s="137" t="s">
        <v>821</v>
      </c>
      <c r="B47" s="137" t="s">
        <v>822</v>
      </c>
    </row>
    <row r="48" spans="1:2">
      <c r="A48" s="137" t="s">
        <v>823</v>
      </c>
      <c r="B48" s="137" t="s">
        <v>824</v>
      </c>
    </row>
    <row r="49" spans="1:2">
      <c r="A49" s="137" t="s">
        <v>825</v>
      </c>
      <c r="B49" s="137" t="s">
        <v>826</v>
      </c>
    </row>
    <row r="50" spans="1:2">
      <c r="A50" s="137" t="s">
        <v>827</v>
      </c>
      <c r="B50" s="137" t="s">
        <v>828</v>
      </c>
    </row>
    <row r="51" spans="1:2">
      <c r="A51" s="137" t="s">
        <v>829</v>
      </c>
      <c r="B51" s="137" t="s">
        <v>830</v>
      </c>
    </row>
    <row r="52" spans="1:2">
      <c r="A52" s="137" t="s">
        <v>831</v>
      </c>
      <c r="B52" s="137" t="s">
        <v>832</v>
      </c>
    </row>
    <row r="53" spans="1:2">
      <c r="A53" s="137" t="s">
        <v>833</v>
      </c>
      <c r="B53" s="137" t="s">
        <v>834</v>
      </c>
    </row>
    <row r="54" spans="1:2">
      <c r="A54" s="137" t="s">
        <v>835</v>
      </c>
      <c r="B54" s="137" t="s">
        <v>836</v>
      </c>
    </row>
    <row r="55" spans="1:2">
      <c r="A55" s="137" t="s">
        <v>837</v>
      </c>
      <c r="B55" s="137" t="s">
        <v>838</v>
      </c>
    </row>
    <row r="56" spans="1:2">
      <c r="A56" s="137" t="s">
        <v>839</v>
      </c>
      <c r="B56" s="137" t="s">
        <v>840</v>
      </c>
    </row>
    <row r="57" spans="1:2">
      <c r="A57" s="137" t="s">
        <v>841</v>
      </c>
      <c r="B57" s="137" t="s">
        <v>842</v>
      </c>
    </row>
    <row r="58" spans="1:2">
      <c r="A58" s="137" t="s">
        <v>843</v>
      </c>
      <c r="B58" s="137" t="s">
        <v>844</v>
      </c>
    </row>
    <row r="59" spans="1:2">
      <c r="A59" s="137" t="s">
        <v>845</v>
      </c>
      <c r="B59" s="137" t="s">
        <v>846</v>
      </c>
    </row>
    <row r="60" spans="1:2">
      <c r="A60" s="137" t="s">
        <v>847</v>
      </c>
      <c r="B60" s="137" t="s">
        <v>848</v>
      </c>
    </row>
    <row r="61" spans="1:2">
      <c r="A61" s="137" t="s">
        <v>849</v>
      </c>
      <c r="B61" s="137" t="s">
        <v>850</v>
      </c>
    </row>
    <row r="62" spans="1:2">
      <c r="A62" s="137" t="s">
        <v>851</v>
      </c>
      <c r="B62" s="137" t="s">
        <v>852</v>
      </c>
    </row>
    <row r="63" spans="1:2">
      <c r="A63" s="137" t="s">
        <v>853</v>
      </c>
      <c r="B63" s="137" t="s">
        <v>854</v>
      </c>
    </row>
    <row r="64" spans="1:2">
      <c r="A64" s="137" t="s">
        <v>855</v>
      </c>
      <c r="B64" s="137" t="s">
        <v>856</v>
      </c>
    </row>
    <row r="65" spans="1:2">
      <c r="A65" s="137" t="s">
        <v>857</v>
      </c>
      <c r="B65" s="137" t="s">
        <v>858</v>
      </c>
    </row>
    <row r="66" spans="1:2">
      <c r="A66" s="137" t="s">
        <v>859</v>
      </c>
      <c r="B66" s="137" t="s">
        <v>860</v>
      </c>
    </row>
    <row r="67" spans="1:2">
      <c r="A67" s="137" t="s">
        <v>861</v>
      </c>
      <c r="B67" s="137" t="s">
        <v>862</v>
      </c>
    </row>
    <row r="68" spans="1:2">
      <c r="A68" s="137" t="s">
        <v>863</v>
      </c>
      <c r="B68" s="137" t="s">
        <v>864</v>
      </c>
    </row>
    <row r="69" spans="1:2">
      <c r="A69" s="137" t="s">
        <v>865</v>
      </c>
      <c r="B69" s="137" t="s">
        <v>866</v>
      </c>
    </row>
    <row r="70" spans="1:2">
      <c r="A70" s="137" t="s">
        <v>867</v>
      </c>
      <c r="B70" s="137" t="s">
        <v>868</v>
      </c>
    </row>
    <row r="71" spans="1:2">
      <c r="A71" s="137" t="s">
        <v>869</v>
      </c>
      <c r="B71" s="137" t="s">
        <v>870</v>
      </c>
    </row>
    <row r="72" spans="1:2">
      <c r="A72" s="137" t="s">
        <v>871</v>
      </c>
      <c r="B72" s="137" t="s">
        <v>872</v>
      </c>
    </row>
    <row r="73" spans="1:2">
      <c r="A73" s="137" t="s">
        <v>873</v>
      </c>
      <c r="B73" s="137" t="s">
        <v>874</v>
      </c>
    </row>
    <row r="74" spans="1:2">
      <c r="A74" s="137" t="s">
        <v>875</v>
      </c>
      <c r="B74" s="137" t="s">
        <v>876</v>
      </c>
    </row>
    <row r="75" spans="1:2">
      <c r="A75" s="137" t="s">
        <v>877</v>
      </c>
      <c r="B75" s="137" t="s">
        <v>878</v>
      </c>
    </row>
    <row r="76" spans="1:2">
      <c r="A76" s="137" t="s">
        <v>879</v>
      </c>
      <c r="B76" s="137" t="s">
        <v>880</v>
      </c>
    </row>
    <row r="77" spans="1:2">
      <c r="A77" s="137" t="s">
        <v>881</v>
      </c>
      <c r="B77" s="137" t="s">
        <v>882</v>
      </c>
    </row>
    <row r="78" spans="1:2">
      <c r="A78" s="137" t="s">
        <v>883</v>
      </c>
      <c r="B78" s="137" t="s">
        <v>884</v>
      </c>
    </row>
    <row r="79" spans="1:2">
      <c r="A79" s="137" t="s">
        <v>885</v>
      </c>
      <c r="B79" s="137" t="s">
        <v>886</v>
      </c>
    </row>
    <row r="80" spans="1:2">
      <c r="A80" s="137" t="s">
        <v>887</v>
      </c>
      <c r="B80" s="137" t="s">
        <v>888</v>
      </c>
    </row>
    <row r="81" spans="1:2">
      <c r="A81" s="137" t="s">
        <v>889</v>
      </c>
      <c r="B81" s="137" t="s">
        <v>890</v>
      </c>
    </row>
    <row r="82" spans="1:2">
      <c r="A82" s="137" t="s">
        <v>891</v>
      </c>
      <c r="B82" s="137" t="s">
        <v>892</v>
      </c>
    </row>
    <row r="83" spans="1:2">
      <c r="A83" s="137" t="s">
        <v>893</v>
      </c>
      <c r="B83" s="137" t="s">
        <v>894</v>
      </c>
    </row>
    <row r="84" spans="1:2">
      <c r="A84" s="137" t="s">
        <v>895</v>
      </c>
      <c r="B84" s="137" t="s">
        <v>896</v>
      </c>
    </row>
    <row r="85" spans="1:2">
      <c r="A85" s="137" t="s">
        <v>897</v>
      </c>
      <c r="B85" s="137" t="s">
        <v>898</v>
      </c>
    </row>
    <row r="86" spans="1:2">
      <c r="A86" s="137" t="s">
        <v>899</v>
      </c>
      <c r="B86" s="137" t="s">
        <v>900</v>
      </c>
    </row>
    <row r="87" spans="1:2">
      <c r="A87" s="137" t="s">
        <v>901</v>
      </c>
      <c r="B87" s="137" t="s">
        <v>902</v>
      </c>
    </row>
    <row r="88" spans="1:2">
      <c r="A88" s="137" t="s">
        <v>903</v>
      </c>
      <c r="B88" s="137" t="s">
        <v>904</v>
      </c>
    </row>
    <row r="89" spans="1:2">
      <c r="A89" s="137" t="s">
        <v>905</v>
      </c>
      <c r="B89" s="137" t="s">
        <v>906</v>
      </c>
    </row>
    <row r="90" spans="1:2">
      <c r="A90" s="137" t="s">
        <v>907</v>
      </c>
      <c r="B90" s="137" t="s">
        <v>908</v>
      </c>
    </row>
    <row r="91" spans="1:2">
      <c r="A91" s="137" t="s">
        <v>909</v>
      </c>
      <c r="B91" s="137" t="s">
        <v>910</v>
      </c>
    </row>
    <row r="92" spans="1:2">
      <c r="A92" s="137" t="s">
        <v>911</v>
      </c>
      <c r="B92" s="137" t="s">
        <v>912</v>
      </c>
    </row>
    <row r="93" spans="1:2">
      <c r="A93" s="137" t="s">
        <v>913</v>
      </c>
      <c r="B93" s="137" t="s">
        <v>914</v>
      </c>
    </row>
    <row r="94" spans="1:2">
      <c r="A94" s="137" t="s">
        <v>915</v>
      </c>
      <c r="B94" s="137" t="s">
        <v>916</v>
      </c>
    </row>
    <row r="95" spans="1:2">
      <c r="A95" s="137" t="s">
        <v>917</v>
      </c>
      <c r="B95" s="137" t="s">
        <v>918</v>
      </c>
    </row>
    <row r="96" spans="1:2">
      <c r="A96" s="137" t="s">
        <v>919</v>
      </c>
      <c r="B96" s="137" t="s">
        <v>920</v>
      </c>
    </row>
    <row r="97" spans="1:2">
      <c r="A97" s="137" t="s">
        <v>921</v>
      </c>
      <c r="B97" s="137" t="s">
        <v>922</v>
      </c>
    </row>
    <row r="98" spans="1:2">
      <c r="A98" s="137" t="s">
        <v>923</v>
      </c>
      <c r="B98" s="137" t="s">
        <v>924</v>
      </c>
    </row>
    <row r="99" spans="1:2">
      <c r="A99" s="137" t="s">
        <v>925</v>
      </c>
      <c r="B99" s="137" t="s">
        <v>926</v>
      </c>
    </row>
    <row r="100" spans="1:2">
      <c r="A100" s="137" t="s">
        <v>927</v>
      </c>
      <c r="B100" s="137" t="s">
        <v>928</v>
      </c>
    </row>
    <row r="101" spans="1:2">
      <c r="A101" s="137" t="s">
        <v>929</v>
      </c>
      <c r="B101" s="137" t="s">
        <v>930</v>
      </c>
    </row>
    <row r="102" spans="1:2">
      <c r="A102" s="137" t="s">
        <v>931</v>
      </c>
      <c r="B102" s="137" t="s">
        <v>932</v>
      </c>
    </row>
    <row r="103" spans="1:2">
      <c r="A103" s="137" t="s">
        <v>933</v>
      </c>
      <c r="B103" s="137" t="s">
        <v>934</v>
      </c>
    </row>
    <row r="104" spans="1:2">
      <c r="A104" s="137" t="s">
        <v>935</v>
      </c>
      <c r="B104" s="137" t="s">
        <v>936</v>
      </c>
    </row>
    <row r="105" spans="1:2">
      <c r="A105" s="137" t="s">
        <v>937</v>
      </c>
      <c r="B105" s="137" t="s">
        <v>938</v>
      </c>
    </row>
    <row r="106" spans="1:2">
      <c r="A106" s="137" t="s">
        <v>939</v>
      </c>
      <c r="B106" s="137" t="s">
        <v>940</v>
      </c>
    </row>
    <row r="107" spans="1:2">
      <c r="A107" s="137" t="s">
        <v>941</v>
      </c>
      <c r="B107" s="137" t="s">
        <v>942</v>
      </c>
    </row>
    <row r="108" spans="1:2">
      <c r="A108" s="137" t="s">
        <v>943</v>
      </c>
      <c r="B108" s="137" t="s">
        <v>944</v>
      </c>
    </row>
    <row r="109" spans="1:2">
      <c r="A109" s="137" t="s">
        <v>945</v>
      </c>
      <c r="B109" s="137" t="s">
        <v>946</v>
      </c>
    </row>
    <row r="110" spans="1:2">
      <c r="A110" s="137" t="s">
        <v>947</v>
      </c>
      <c r="B110" s="137" t="s">
        <v>948</v>
      </c>
    </row>
    <row r="111" spans="1:2">
      <c r="A111" s="137" t="s">
        <v>949</v>
      </c>
      <c r="B111" s="137" t="s">
        <v>950</v>
      </c>
    </row>
    <row r="112" spans="1:2">
      <c r="A112" s="137" t="s">
        <v>951</v>
      </c>
      <c r="B112" s="137" t="s">
        <v>952</v>
      </c>
    </row>
    <row r="113" spans="1:2">
      <c r="A113" s="137" t="s">
        <v>953</v>
      </c>
      <c r="B113" s="137" t="s">
        <v>954</v>
      </c>
    </row>
    <row r="114" spans="1:2">
      <c r="A114" s="137" t="s">
        <v>955</v>
      </c>
      <c r="B114" s="137" t="s">
        <v>956</v>
      </c>
    </row>
    <row r="115" spans="1:2">
      <c r="A115" s="137" t="s">
        <v>957</v>
      </c>
      <c r="B115" s="137" t="s">
        <v>958</v>
      </c>
    </row>
    <row r="116" spans="1:2">
      <c r="A116" s="137" t="s">
        <v>959</v>
      </c>
      <c r="B116" s="137" t="s">
        <v>960</v>
      </c>
    </row>
    <row r="117" spans="1:2">
      <c r="A117" s="137" t="s">
        <v>961</v>
      </c>
      <c r="B117" s="137" t="s">
        <v>962</v>
      </c>
    </row>
    <row r="118" spans="1:2">
      <c r="A118" s="137" t="s">
        <v>963</v>
      </c>
      <c r="B118" s="137" t="s">
        <v>964</v>
      </c>
    </row>
    <row r="119" spans="1:2">
      <c r="A119" s="137" t="s">
        <v>965</v>
      </c>
      <c r="B119" s="137" t="s">
        <v>966</v>
      </c>
    </row>
    <row r="120" spans="1:2">
      <c r="A120" s="137" t="s">
        <v>967</v>
      </c>
      <c r="B120" s="137" t="s">
        <v>968</v>
      </c>
    </row>
    <row r="121" spans="1:2">
      <c r="A121" s="137" t="s">
        <v>969</v>
      </c>
      <c r="B121" s="137" t="s">
        <v>970</v>
      </c>
    </row>
    <row r="122" spans="1:2">
      <c r="A122" s="137" t="s">
        <v>971</v>
      </c>
      <c r="B122" s="137" t="s">
        <v>972</v>
      </c>
    </row>
    <row r="123" spans="1:2">
      <c r="A123" s="137" t="s">
        <v>973</v>
      </c>
      <c r="B123" s="137" t="s">
        <v>974</v>
      </c>
    </row>
    <row r="124" spans="1:2">
      <c r="A124" s="137" t="s">
        <v>975</v>
      </c>
      <c r="B124" s="137" t="s">
        <v>976</v>
      </c>
    </row>
    <row r="125" spans="1:2">
      <c r="A125" s="137" t="s">
        <v>977</v>
      </c>
      <c r="B125" s="137" t="s">
        <v>978</v>
      </c>
    </row>
    <row r="126" spans="1:2">
      <c r="A126" s="137" t="s">
        <v>979</v>
      </c>
      <c r="B126" s="137" t="s">
        <v>980</v>
      </c>
    </row>
    <row r="127" spans="1:2">
      <c r="A127" s="137" t="s">
        <v>981</v>
      </c>
      <c r="B127" s="137" t="s">
        <v>982</v>
      </c>
    </row>
    <row r="128" spans="1:2">
      <c r="A128" s="137" t="s">
        <v>983</v>
      </c>
      <c r="B128" s="137" t="s">
        <v>984</v>
      </c>
    </row>
    <row r="129" spans="1:2">
      <c r="A129" s="137" t="s">
        <v>985</v>
      </c>
      <c r="B129" s="137" t="s">
        <v>986</v>
      </c>
    </row>
    <row r="130" spans="1:2">
      <c r="A130" s="137" t="s">
        <v>987</v>
      </c>
      <c r="B130" s="137" t="s">
        <v>988</v>
      </c>
    </row>
    <row r="131" spans="1:2">
      <c r="A131" s="137" t="s">
        <v>989</v>
      </c>
      <c r="B131" s="137" t="s">
        <v>990</v>
      </c>
    </row>
    <row r="132" spans="1:2">
      <c r="A132" s="137" t="s">
        <v>991</v>
      </c>
      <c r="B132" s="137" t="s">
        <v>992</v>
      </c>
    </row>
    <row r="133" spans="1:2">
      <c r="A133" s="137" t="s">
        <v>993</v>
      </c>
      <c r="B133" s="137" t="s">
        <v>994</v>
      </c>
    </row>
    <row r="134" spans="1:2">
      <c r="A134" s="137" t="s">
        <v>995</v>
      </c>
      <c r="B134" s="137" t="s">
        <v>996</v>
      </c>
    </row>
    <row r="135" spans="1:2">
      <c r="A135" s="137" t="s">
        <v>997</v>
      </c>
      <c r="B135" s="137" t="s">
        <v>998</v>
      </c>
    </row>
    <row r="136" spans="1:2">
      <c r="A136" s="137" t="s">
        <v>999</v>
      </c>
      <c r="B136" s="137" t="s">
        <v>1000</v>
      </c>
    </row>
    <row r="137" spans="1:2">
      <c r="A137" s="137" t="s">
        <v>1001</v>
      </c>
      <c r="B137" s="137" t="s">
        <v>1002</v>
      </c>
    </row>
    <row r="138" spans="1:2">
      <c r="A138" s="137" t="s">
        <v>1003</v>
      </c>
      <c r="B138" s="137" t="s">
        <v>1004</v>
      </c>
    </row>
    <row r="139" spans="1:2">
      <c r="A139" s="137" t="s">
        <v>1005</v>
      </c>
      <c r="B139" s="137" t="s">
        <v>1006</v>
      </c>
    </row>
    <row r="140" spans="1:2">
      <c r="A140" s="137" t="s">
        <v>1007</v>
      </c>
      <c r="B140" s="137" t="s">
        <v>1008</v>
      </c>
    </row>
    <row r="141" spans="1:2">
      <c r="A141" s="137" t="s">
        <v>1009</v>
      </c>
      <c r="B141" s="137" t="s">
        <v>1010</v>
      </c>
    </row>
    <row r="142" spans="1:2">
      <c r="A142" s="137" t="s">
        <v>1011</v>
      </c>
      <c r="B142" s="137" t="s">
        <v>810</v>
      </c>
    </row>
    <row r="143" spans="1:2">
      <c r="A143" s="137" t="s">
        <v>1012</v>
      </c>
      <c r="B143" s="137" t="s">
        <v>1013</v>
      </c>
    </row>
    <row r="144" spans="1:2">
      <c r="A144" s="137" t="s">
        <v>1014</v>
      </c>
      <c r="B144" s="137" t="s">
        <v>1015</v>
      </c>
    </row>
    <row r="145" spans="1:2">
      <c r="A145" s="137" t="s">
        <v>1016</v>
      </c>
      <c r="B145" s="137" t="s">
        <v>904</v>
      </c>
    </row>
    <row r="146" spans="1:2">
      <c r="A146" s="137" t="s">
        <v>1017</v>
      </c>
      <c r="B146" s="137" t="s">
        <v>1018</v>
      </c>
    </row>
    <row r="147" spans="1:2">
      <c r="A147" s="137" t="s">
        <v>1019</v>
      </c>
      <c r="B147" s="137" t="s">
        <v>1020</v>
      </c>
    </row>
    <row r="148" spans="1:2">
      <c r="A148" s="137" t="s">
        <v>1021</v>
      </c>
      <c r="B148" s="137" t="s">
        <v>1022</v>
      </c>
    </row>
    <row r="149" spans="1:2">
      <c r="A149" s="137" t="s">
        <v>1023</v>
      </c>
      <c r="B149" s="137" t="s">
        <v>1024</v>
      </c>
    </row>
    <row r="150" spans="1:2">
      <c r="A150" s="137" t="s">
        <v>1025</v>
      </c>
      <c r="B150" s="137" t="s">
        <v>1026</v>
      </c>
    </row>
    <row r="151" spans="1:2">
      <c r="A151" s="137" t="s">
        <v>1027</v>
      </c>
      <c r="B151" s="137" t="s">
        <v>1028</v>
      </c>
    </row>
    <row r="152" spans="1:2">
      <c r="A152" s="137" t="s">
        <v>1029</v>
      </c>
      <c r="B152" s="137" t="s">
        <v>998</v>
      </c>
    </row>
    <row r="153" spans="1:2">
      <c r="A153" s="137" t="s">
        <v>1030</v>
      </c>
      <c r="B153" s="137" t="s">
        <v>1031</v>
      </c>
    </row>
    <row r="154" spans="1:2">
      <c r="A154" s="137" t="s">
        <v>1032</v>
      </c>
      <c r="B154" s="137" t="s">
        <v>1033</v>
      </c>
    </row>
    <row r="155" spans="1:2">
      <c r="A155" s="137" t="s">
        <v>1034</v>
      </c>
      <c r="B155" s="137" t="s">
        <v>1035</v>
      </c>
    </row>
    <row r="156" spans="1:2">
      <c r="A156" s="137" t="s">
        <v>1036</v>
      </c>
      <c r="B156" s="137" t="s">
        <v>1037</v>
      </c>
    </row>
    <row r="157" spans="1:2">
      <c r="A157" s="137" t="s">
        <v>1038</v>
      </c>
      <c r="B157" s="137" t="s">
        <v>1039</v>
      </c>
    </row>
    <row r="158" spans="1:2">
      <c r="A158" s="137" t="s">
        <v>1040</v>
      </c>
      <c r="B158" s="137" t="s">
        <v>1041</v>
      </c>
    </row>
    <row r="159" spans="1:2">
      <c r="A159" s="137" t="s">
        <v>1042</v>
      </c>
      <c r="B159" s="137" t="s">
        <v>1043</v>
      </c>
    </row>
    <row r="160" spans="1:2">
      <c r="A160" s="137" t="s">
        <v>1044</v>
      </c>
      <c r="B160" s="137" t="s">
        <v>1037</v>
      </c>
    </row>
    <row r="161" spans="1:2">
      <c r="A161" s="137" t="s">
        <v>1045</v>
      </c>
      <c r="B161" s="137" t="s">
        <v>1046</v>
      </c>
    </row>
    <row r="162" spans="1:2">
      <c r="A162" s="137" t="s">
        <v>1047</v>
      </c>
      <c r="B162" s="137" t="s">
        <v>1048</v>
      </c>
    </row>
    <row r="163" spans="1:2">
      <c r="A163" s="137" t="s">
        <v>1049</v>
      </c>
      <c r="B163" s="137" t="s">
        <v>1050</v>
      </c>
    </row>
    <row r="164" spans="1:2">
      <c r="A164" s="137" t="s">
        <v>1051</v>
      </c>
      <c r="B164" s="137" t="s">
        <v>1052</v>
      </c>
    </row>
    <row r="165" spans="1:2">
      <c r="A165" s="137" t="s">
        <v>1053</v>
      </c>
      <c r="B165" s="137" t="s">
        <v>1054</v>
      </c>
    </row>
    <row r="166" spans="1:2">
      <c r="A166" s="137" t="s">
        <v>1055</v>
      </c>
      <c r="B166" s="137" t="s">
        <v>1056</v>
      </c>
    </row>
    <row r="167" spans="1:2">
      <c r="A167" s="137" t="s">
        <v>1057</v>
      </c>
      <c r="B167" s="137" t="s">
        <v>1013</v>
      </c>
    </row>
    <row r="168" spans="1:2">
      <c r="A168" s="137" t="s">
        <v>1058</v>
      </c>
      <c r="B168" s="137" t="s">
        <v>1059</v>
      </c>
    </row>
    <row r="169" spans="1:2">
      <c r="A169" s="137" t="s">
        <v>1060</v>
      </c>
      <c r="B169" s="137" t="s">
        <v>1061</v>
      </c>
    </row>
    <row r="170" spans="1:2">
      <c r="A170" s="137" t="s">
        <v>1062</v>
      </c>
      <c r="B170" s="137" t="s">
        <v>1063</v>
      </c>
    </row>
    <row r="171" spans="1:2">
      <c r="A171" s="137" t="s">
        <v>1064</v>
      </c>
      <c r="B171" s="137" t="s">
        <v>1065</v>
      </c>
    </row>
    <row r="172" spans="1:2">
      <c r="A172" s="137" t="s">
        <v>1066</v>
      </c>
      <c r="B172" s="137" t="s">
        <v>1067</v>
      </c>
    </row>
    <row r="173" spans="1:2">
      <c r="A173" s="137" t="s">
        <v>1068</v>
      </c>
      <c r="B173" s="137" t="s">
        <v>1069</v>
      </c>
    </row>
    <row r="174" spans="1:2">
      <c r="A174" s="137" t="s">
        <v>1070</v>
      </c>
      <c r="B174" s="137" t="s">
        <v>1071</v>
      </c>
    </row>
    <row r="175" spans="1:2">
      <c r="A175" s="137" t="s">
        <v>1072</v>
      </c>
      <c r="B175" s="137" t="s">
        <v>1073</v>
      </c>
    </row>
    <row r="176" spans="1:2">
      <c r="A176" s="137" t="s">
        <v>1074</v>
      </c>
      <c r="B176" s="137" t="s">
        <v>1075</v>
      </c>
    </row>
    <row r="177" spans="1:2">
      <c r="A177" s="137" t="s">
        <v>1076</v>
      </c>
      <c r="B177" s="137" t="s">
        <v>1077</v>
      </c>
    </row>
    <row r="178" spans="1:2">
      <c r="A178" s="137" t="s">
        <v>1078</v>
      </c>
      <c r="B178" s="137" t="s">
        <v>1079</v>
      </c>
    </row>
    <row r="179" spans="1:2">
      <c r="A179" s="137" t="s">
        <v>1080</v>
      </c>
      <c r="B179" s="137" t="s">
        <v>1081</v>
      </c>
    </row>
    <row r="180" spans="1:2">
      <c r="A180" s="137" t="s">
        <v>1082</v>
      </c>
      <c r="B180" s="137" t="s">
        <v>742</v>
      </c>
    </row>
    <row r="181" spans="1:2">
      <c r="A181" s="137" t="s">
        <v>1083</v>
      </c>
      <c r="B181" s="137" t="s">
        <v>1084</v>
      </c>
    </row>
    <row r="182" spans="1:2">
      <c r="A182" s="137" t="s">
        <v>1085</v>
      </c>
      <c r="B182" s="137" t="s">
        <v>756</v>
      </c>
    </row>
    <row r="183" spans="1:2">
      <c r="A183" s="137" t="s">
        <v>1086</v>
      </c>
      <c r="B183" s="137" t="s">
        <v>740</v>
      </c>
    </row>
    <row r="184" spans="1:2">
      <c r="A184" s="137" t="s">
        <v>1087</v>
      </c>
      <c r="B184" s="137" t="s">
        <v>1088</v>
      </c>
    </row>
    <row r="185" spans="1:2">
      <c r="A185" s="137" t="s">
        <v>1089</v>
      </c>
      <c r="B185" s="137" t="s">
        <v>1090</v>
      </c>
    </row>
    <row r="186" spans="1:2">
      <c r="A186" s="137" t="s">
        <v>1091</v>
      </c>
      <c r="B186" s="137" t="s">
        <v>1092</v>
      </c>
    </row>
    <row r="187" spans="1:2">
      <c r="A187" s="137" t="s">
        <v>1093</v>
      </c>
      <c r="B187" s="137" t="s">
        <v>1094</v>
      </c>
    </row>
    <row r="188" spans="1:2">
      <c r="A188" s="137" t="s">
        <v>1095</v>
      </c>
      <c r="B188" s="137" t="s">
        <v>1096</v>
      </c>
    </row>
    <row r="189" spans="1:2">
      <c r="A189" s="137" t="s">
        <v>1097</v>
      </c>
      <c r="B189" s="137" t="s">
        <v>1098</v>
      </c>
    </row>
    <row r="190" spans="1:2">
      <c r="A190" s="137" t="s">
        <v>1099</v>
      </c>
      <c r="B190" s="137" t="s">
        <v>1100</v>
      </c>
    </row>
    <row r="191" spans="1:2">
      <c r="A191" s="137" t="s">
        <v>1101</v>
      </c>
      <c r="B191" s="137" t="s">
        <v>1102</v>
      </c>
    </row>
    <row r="192" spans="1:2">
      <c r="A192" s="137" t="s">
        <v>1103</v>
      </c>
      <c r="B192" s="137" t="s">
        <v>1104</v>
      </c>
    </row>
    <row r="193" spans="1:2">
      <c r="A193" s="137" t="s">
        <v>1105</v>
      </c>
      <c r="B193" s="137" t="s">
        <v>1106</v>
      </c>
    </row>
    <row r="194" spans="1:2">
      <c r="A194" s="137" t="s">
        <v>1107</v>
      </c>
      <c r="B194" s="137" t="s">
        <v>1108</v>
      </c>
    </row>
    <row r="195" spans="1:2">
      <c r="A195" s="137" t="s">
        <v>1109</v>
      </c>
      <c r="B195" s="137" t="s">
        <v>1110</v>
      </c>
    </row>
    <row r="196" spans="1:2">
      <c r="A196" s="137" t="s">
        <v>1111</v>
      </c>
      <c r="B196" s="137" t="s">
        <v>1112</v>
      </c>
    </row>
    <row r="197" spans="1:2">
      <c r="A197" s="137" t="s">
        <v>1113</v>
      </c>
      <c r="B197" s="137" t="s">
        <v>734</v>
      </c>
    </row>
    <row r="198" spans="1:2">
      <c r="A198" s="137" t="s">
        <v>1114</v>
      </c>
      <c r="B198" s="137" t="s">
        <v>754</v>
      </c>
    </row>
    <row r="199" spans="1:2">
      <c r="A199" s="137" t="s">
        <v>1115</v>
      </c>
      <c r="B199" s="137" t="s">
        <v>738</v>
      </c>
    </row>
    <row r="200" spans="1:2">
      <c r="A200" s="137" t="s">
        <v>1116</v>
      </c>
      <c r="B200" s="137" t="s">
        <v>1117</v>
      </c>
    </row>
    <row r="201" spans="1:2">
      <c r="A201" s="137" t="s">
        <v>1118</v>
      </c>
      <c r="B201" s="137" t="s">
        <v>1119</v>
      </c>
    </row>
    <row r="202" spans="1:2">
      <c r="A202" s="137" t="s">
        <v>1120</v>
      </c>
      <c r="B202" s="137" t="s">
        <v>1121</v>
      </c>
    </row>
    <row r="203" spans="1:2">
      <c r="A203" s="137" t="s">
        <v>1122</v>
      </c>
      <c r="B203" s="137" t="s">
        <v>1123</v>
      </c>
    </row>
    <row r="204" spans="1:2">
      <c r="A204" s="137" t="s">
        <v>1124</v>
      </c>
      <c r="B204" s="137" t="s">
        <v>1125</v>
      </c>
    </row>
    <row r="205" spans="1:2">
      <c r="A205" s="137" t="s">
        <v>1126</v>
      </c>
      <c r="B205" s="137" t="s">
        <v>776</v>
      </c>
    </row>
    <row r="206" spans="1:2">
      <c r="A206" s="137" t="s">
        <v>1127</v>
      </c>
      <c r="B206" s="137" t="s">
        <v>1128</v>
      </c>
    </row>
    <row r="207" spans="1:2">
      <c r="A207" s="137" t="s">
        <v>1129</v>
      </c>
      <c r="B207" s="137" t="s">
        <v>1130</v>
      </c>
    </row>
    <row r="208" spans="1:2">
      <c r="A208" s="137" t="s">
        <v>1131</v>
      </c>
      <c r="B208" s="137" t="s">
        <v>1132</v>
      </c>
    </row>
    <row r="209" spans="1:2">
      <c r="A209" s="137" t="s">
        <v>1133</v>
      </c>
      <c r="B209" s="137" t="s">
        <v>1134</v>
      </c>
    </row>
    <row r="210" spans="1:2">
      <c r="A210" s="137" t="s">
        <v>1135</v>
      </c>
      <c r="B210" s="137" t="s">
        <v>764</v>
      </c>
    </row>
    <row r="211" spans="1:2">
      <c r="A211" s="137" t="s">
        <v>1136</v>
      </c>
      <c r="B211" s="137" t="s">
        <v>1137</v>
      </c>
    </row>
    <row r="212" spans="1:2">
      <c r="A212" s="137" t="s">
        <v>1138</v>
      </c>
      <c r="B212" s="137" t="s">
        <v>1139</v>
      </c>
    </row>
    <row r="213" spans="1:2">
      <c r="A213" s="137" t="s">
        <v>1140</v>
      </c>
      <c r="B213" s="137" t="s">
        <v>1141</v>
      </c>
    </row>
    <row r="214" spans="1:2">
      <c r="A214" s="137" t="s">
        <v>1142</v>
      </c>
      <c r="B214" s="137" t="s">
        <v>940</v>
      </c>
    </row>
    <row r="215" spans="1:2">
      <c r="A215" s="137" t="s">
        <v>1143</v>
      </c>
      <c r="B215" s="137" t="s">
        <v>1144</v>
      </c>
    </row>
    <row r="216" spans="1:2">
      <c r="A216" s="137" t="s">
        <v>1145</v>
      </c>
      <c r="B216" s="137" t="s">
        <v>1146</v>
      </c>
    </row>
    <row r="217" spans="1:2">
      <c r="A217" s="137" t="s">
        <v>1147</v>
      </c>
      <c r="B217" s="137" t="s">
        <v>1148</v>
      </c>
    </row>
    <row r="218" spans="1:2">
      <c r="A218" s="137" t="s">
        <v>1149</v>
      </c>
      <c r="B218" s="137" t="s">
        <v>1150</v>
      </c>
    </row>
    <row r="219" spans="1:2">
      <c r="A219" s="137" t="s">
        <v>1151</v>
      </c>
      <c r="B219" s="137" t="s">
        <v>1152</v>
      </c>
    </row>
    <row r="220" spans="1:2">
      <c r="A220" s="137" t="s">
        <v>1153</v>
      </c>
      <c r="B220" s="137" t="s">
        <v>1154</v>
      </c>
    </row>
    <row r="221" spans="1:2">
      <c r="A221" s="137" t="s">
        <v>1155</v>
      </c>
      <c r="B221" s="137" t="s">
        <v>1156</v>
      </c>
    </row>
    <row r="222" spans="1:2">
      <c r="A222" s="137" t="s">
        <v>1157</v>
      </c>
      <c r="B222" s="137" t="s">
        <v>1158</v>
      </c>
    </row>
    <row r="223" spans="1:2">
      <c r="A223" s="137" t="s">
        <v>1159</v>
      </c>
      <c r="B223" s="137" t="s">
        <v>1160</v>
      </c>
    </row>
    <row r="224" spans="1:2">
      <c r="A224" s="137" t="s">
        <v>1161</v>
      </c>
      <c r="B224" s="137" t="s">
        <v>1162</v>
      </c>
    </row>
    <row r="225" spans="1:2">
      <c r="A225" s="137" t="s">
        <v>1163</v>
      </c>
      <c r="B225" s="137" t="s">
        <v>1164</v>
      </c>
    </row>
    <row r="226" spans="1:2">
      <c r="A226" s="137" t="s">
        <v>1165</v>
      </c>
      <c r="B226" s="137" t="s">
        <v>1166</v>
      </c>
    </row>
    <row r="227" spans="1:2">
      <c r="A227" s="137" t="s">
        <v>1167</v>
      </c>
      <c r="B227" s="137" t="s">
        <v>1168</v>
      </c>
    </row>
    <row r="228" spans="1:2">
      <c r="A228" s="137" t="s">
        <v>1142</v>
      </c>
      <c r="B228" s="137" t="s">
        <v>940</v>
      </c>
    </row>
    <row r="229" spans="1:2">
      <c r="A229" s="137" t="s">
        <v>1169</v>
      </c>
      <c r="B229" s="137" t="s">
        <v>1170</v>
      </c>
    </row>
    <row r="230" spans="1:2">
      <c r="A230" s="137" t="s">
        <v>1171</v>
      </c>
      <c r="B230" s="137" t="s">
        <v>1172</v>
      </c>
    </row>
    <row r="231" spans="1:2">
      <c r="A231" s="137" t="s">
        <v>1173</v>
      </c>
      <c r="B231" s="137" t="s">
        <v>1174</v>
      </c>
    </row>
    <row r="232" spans="1:2">
      <c r="A232" s="137" t="s">
        <v>1175</v>
      </c>
      <c r="B232" s="137" t="s">
        <v>1176</v>
      </c>
    </row>
    <row r="233" spans="1:2">
      <c r="A233" s="137" t="s">
        <v>1177</v>
      </c>
      <c r="B233" s="137" t="s">
        <v>1178</v>
      </c>
    </row>
    <row r="234" spans="1:2">
      <c r="A234" s="137" t="s">
        <v>1179</v>
      </c>
      <c r="B234" s="137" t="s">
        <v>1180</v>
      </c>
    </row>
    <row r="235" spans="1:2">
      <c r="A235" s="137" t="s">
        <v>1181</v>
      </c>
      <c r="B235" s="137" t="s">
        <v>1182</v>
      </c>
    </row>
    <row r="236" spans="1:2">
      <c r="A236" s="137" t="s">
        <v>1183</v>
      </c>
      <c r="B236" s="137" t="s">
        <v>1184</v>
      </c>
    </row>
    <row r="237" spans="1:2">
      <c r="A237" s="137" t="s">
        <v>1185</v>
      </c>
      <c r="B237" s="137" t="s">
        <v>1186</v>
      </c>
    </row>
    <row r="238" spans="1:2">
      <c r="A238" s="137" t="s">
        <v>1187</v>
      </c>
      <c r="B238" s="137" t="s">
        <v>1188</v>
      </c>
    </row>
    <row r="239" spans="1:2">
      <c r="A239" s="137" t="s">
        <v>1189</v>
      </c>
      <c r="B239" s="137" t="s">
        <v>906</v>
      </c>
    </row>
    <row r="240" spans="1:2">
      <c r="A240" s="137" t="s">
        <v>1190</v>
      </c>
      <c r="B240" s="137" t="s">
        <v>792</v>
      </c>
    </row>
    <row r="241" spans="1:2">
      <c r="A241" s="137" t="s">
        <v>1191</v>
      </c>
      <c r="B241" s="137" t="s">
        <v>1192</v>
      </c>
    </row>
    <row r="242" spans="1:2">
      <c r="A242" s="137" t="s">
        <v>1193</v>
      </c>
      <c r="B242" s="137" t="s">
        <v>790</v>
      </c>
    </row>
    <row r="243" spans="1:2">
      <c r="A243" s="137" t="s">
        <v>1194</v>
      </c>
      <c r="B243" s="137" t="s">
        <v>780</v>
      </c>
    </row>
    <row r="244" spans="1:2">
      <c r="A244" s="137" t="s">
        <v>1195</v>
      </c>
      <c r="B244" s="137" t="s">
        <v>1098</v>
      </c>
    </row>
    <row r="245" spans="1:2">
      <c r="A245" s="137" t="s">
        <v>1196</v>
      </c>
      <c r="B245" s="137" t="s">
        <v>1197</v>
      </c>
    </row>
    <row r="246" spans="1:2">
      <c r="A246" s="137" t="s">
        <v>1198</v>
      </c>
      <c r="B246" s="137" t="s">
        <v>1199</v>
      </c>
    </row>
    <row r="247" spans="1:2">
      <c r="A247" s="137" t="s">
        <v>1200</v>
      </c>
      <c r="B247" s="137" t="s">
        <v>1201</v>
      </c>
    </row>
    <row r="248" spans="1:2">
      <c r="A248" s="137" t="s">
        <v>1202</v>
      </c>
      <c r="B248" s="137" t="s">
        <v>1141</v>
      </c>
    </row>
    <row r="249" spans="1:2">
      <c r="A249" s="137" t="s">
        <v>1203</v>
      </c>
      <c r="B249" s="137" t="s">
        <v>1156</v>
      </c>
    </row>
    <row r="250" spans="1:2">
      <c r="A250" s="137" t="s">
        <v>1204</v>
      </c>
      <c r="B250" s="137" t="s">
        <v>1205</v>
      </c>
    </row>
    <row r="251" spans="1:2">
      <c r="A251" s="137" t="s">
        <v>1206</v>
      </c>
      <c r="B251" s="137" t="s">
        <v>1207</v>
      </c>
    </row>
    <row r="252" spans="1:2">
      <c r="A252" s="137" t="s">
        <v>1208</v>
      </c>
      <c r="B252" s="137" t="s">
        <v>1209</v>
      </c>
    </row>
    <row r="253" spans="1:2">
      <c r="A253" s="137" t="s">
        <v>1210</v>
      </c>
      <c r="B253" s="137" t="s">
        <v>1211</v>
      </c>
    </row>
    <row r="254" spans="1:2">
      <c r="A254" s="137" t="s">
        <v>1212</v>
      </c>
      <c r="B254" s="137" t="s">
        <v>1213</v>
      </c>
    </row>
    <row r="255" spans="1:2">
      <c r="A255" s="137" t="s">
        <v>1214</v>
      </c>
      <c r="B255" s="137" t="s">
        <v>1215</v>
      </c>
    </row>
    <row r="256" spans="1:2">
      <c r="A256" s="137" t="s">
        <v>1216</v>
      </c>
      <c r="B256" s="137" t="s">
        <v>1217</v>
      </c>
    </row>
    <row r="257" spans="1:2">
      <c r="A257" s="137" t="s">
        <v>1218</v>
      </c>
      <c r="B257" s="137" t="s">
        <v>1150</v>
      </c>
    </row>
    <row r="258" spans="1:2">
      <c r="A258" s="137" t="s">
        <v>1219</v>
      </c>
      <c r="B258" s="137" t="s">
        <v>1220</v>
      </c>
    </row>
    <row r="259" spans="1:2">
      <c r="A259" s="137" t="s">
        <v>1221</v>
      </c>
      <c r="B259" s="137" t="s">
        <v>1222</v>
      </c>
    </row>
    <row r="260" spans="1:2">
      <c r="A260" s="137" t="s">
        <v>1223</v>
      </c>
      <c r="B260" s="137" t="s">
        <v>1224</v>
      </c>
    </row>
    <row r="261" spans="1:2">
      <c r="A261" s="137" t="s">
        <v>1225</v>
      </c>
      <c r="B261" s="137" t="s">
        <v>1226</v>
      </c>
    </row>
    <row r="262" spans="1:2">
      <c r="A262" s="137" t="s">
        <v>1227</v>
      </c>
      <c r="B262" s="137" t="s">
        <v>1168</v>
      </c>
    </row>
    <row r="263" spans="1:2">
      <c r="A263" s="137" t="s">
        <v>1228</v>
      </c>
      <c r="B263" s="137" t="s">
        <v>1229</v>
      </c>
    </row>
    <row r="264" spans="1:2">
      <c r="A264" s="137" t="s">
        <v>1230</v>
      </c>
      <c r="B264" s="137" t="s">
        <v>1231</v>
      </c>
    </row>
    <row r="265" spans="1:2">
      <c r="A265" s="137" t="s">
        <v>1232</v>
      </c>
      <c r="B265" s="137" t="s">
        <v>1233</v>
      </c>
    </row>
    <row r="266" spans="1:2">
      <c r="A266" s="137" t="s">
        <v>1234</v>
      </c>
      <c r="B266" s="137" t="s">
        <v>1170</v>
      </c>
    </row>
    <row r="267" spans="1:2">
      <c r="A267" s="137" t="s">
        <v>1235</v>
      </c>
      <c r="B267" s="137" t="s">
        <v>1182</v>
      </c>
    </row>
    <row r="268" spans="1:2">
      <c r="A268" s="137" t="s">
        <v>1236</v>
      </c>
      <c r="B268" s="137" t="s">
        <v>1237</v>
      </c>
    </row>
    <row r="269" spans="1:2">
      <c r="A269" s="137" t="s">
        <v>1238</v>
      </c>
      <c r="B269" s="137" t="s">
        <v>1239</v>
      </c>
    </row>
    <row r="270" spans="1:2">
      <c r="A270" s="137" t="s">
        <v>1240</v>
      </c>
      <c r="B270" s="137" t="s">
        <v>1180</v>
      </c>
    </row>
    <row r="271" spans="1:2">
      <c r="A271" s="137" t="s">
        <v>1241</v>
      </c>
      <c r="B271" s="137" t="s">
        <v>1172</v>
      </c>
    </row>
    <row r="272" spans="1:2">
      <c r="A272" s="137" t="s">
        <v>1242</v>
      </c>
      <c r="B272" s="137" t="s">
        <v>1184</v>
      </c>
    </row>
    <row r="273" spans="1:2">
      <c r="A273" s="137" t="s">
        <v>1243</v>
      </c>
      <c r="B273" s="137" t="s">
        <v>1244</v>
      </c>
    </row>
    <row r="274" spans="1:2">
      <c r="A274" s="137" t="s">
        <v>1245</v>
      </c>
      <c r="B274" s="137" t="s">
        <v>1246</v>
      </c>
    </row>
    <row r="275" spans="1:2">
      <c r="A275" s="137" t="s">
        <v>1247</v>
      </c>
      <c r="B275" s="137" t="s">
        <v>1248</v>
      </c>
    </row>
    <row r="276" spans="1:2">
      <c r="A276" s="137" t="s">
        <v>1249</v>
      </c>
      <c r="B276" s="137" t="s">
        <v>1250</v>
      </c>
    </row>
    <row r="277" spans="1:2">
      <c r="A277" s="137" t="s">
        <v>1251</v>
      </c>
      <c r="B277" s="137" t="s">
        <v>1252</v>
      </c>
    </row>
    <row r="278" spans="1:2">
      <c r="A278" s="137" t="s">
        <v>1253</v>
      </c>
      <c r="B278" s="137" t="s">
        <v>1254</v>
      </c>
    </row>
    <row r="279" spans="1:2">
      <c r="A279" s="137" t="s">
        <v>1255</v>
      </c>
      <c r="B279" s="137" t="s">
        <v>1256</v>
      </c>
    </row>
    <row r="280" spans="1:2">
      <c r="A280" s="137" t="s">
        <v>1257</v>
      </c>
      <c r="B280" s="137" t="s">
        <v>1258</v>
      </c>
    </row>
    <row r="281" spans="1:2">
      <c r="A281" s="137" t="s">
        <v>1259</v>
      </c>
      <c r="B281" s="137" t="s">
        <v>1260</v>
      </c>
    </row>
    <row r="282" spans="1:2">
      <c r="A282" s="137" t="s">
        <v>1261</v>
      </c>
      <c r="B282" s="137" t="s">
        <v>1262</v>
      </c>
    </row>
    <row r="283" spans="1:2">
      <c r="A283" s="137" t="s">
        <v>1263</v>
      </c>
      <c r="B283" s="137" t="s">
        <v>1264</v>
      </c>
    </row>
    <row r="284" spans="1:2">
      <c r="A284" s="137" t="s">
        <v>1265</v>
      </c>
      <c r="B284" s="137" t="s">
        <v>1266</v>
      </c>
    </row>
    <row r="285" spans="1:2">
      <c r="A285" s="137" t="s">
        <v>851</v>
      </c>
      <c r="B285" s="137" t="s">
        <v>852</v>
      </c>
    </row>
    <row r="286" spans="1:2">
      <c r="A286" s="137" t="s">
        <v>1267</v>
      </c>
      <c r="B286" s="137" t="s">
        <v>1268</v>
      </c>
    </row>
    <row r="287" spans="1:2">
      <c r="A287" s="137" t="s">
        <v>1269</v>
      </c>
      <c r="B287" s="137" t="s">
        <v>1270</v>
      </c>
    </row>
    <row r="288" spans="1:2">
      <c r="A288" s="137" t="s">
        <v>1271</v>
      </c>
      <c r="B288" s="137" t="s">
        <v>1272</v>
      </c>
    </row>
    <row r="289" spans="1:2">
      <c r="A289" s="137" t="s">
        <v>1273</v>
      </c>
      <c r="B289" s="137" t="s">
        <v>1274</v>
      </c>
    </row>
    <row r="290" spans="1:2">
      <c r="A290" s="137" t="s">
        <v>1275</v>
      </c>
      <c r="B290" s="137" t="s">
        <v>1276</v>
      </c>
    </row>
    <row r="291" spans="1:2">
      <c r="A291" s="137" t="s">
        <v>1277</v>
      </c>
      <c r="B291" s="137" t="s">
        <v>1278</v>
      </c>
    </row>
    <row r="292" spans="1:2">
      <c r="A292" s="137" t="s">
        <v>1279</v>
      </c>
      <c r="B292" s="137" t="s">
        <v>1280</v>
      </c>
    </row>
    <row r="293" spans="1:2">
      <c r="A293" s="137" t="s">
        <v>1281</v>
      </c>
      <c r="B293" s="137" t="s">
        <v>1119</v>
      </c>
    </row>
    <row r="294" spans="1:2">
      <c r="A294" s="137" t="s">
        <v>1282</v>
      </c>
      <c r="B294" s="137" t="s">
        <v>1283</v>
      </c>
    </row>
    <row r="295" spans="1:2">
      <c r="A295" s="137" t="s">
        <v>1284</v>
      </c>
      <c r="B295" s="137" t="s">
        <v>1285</v>
      </c>
    </row>
    <row r="296" spans="1:2">
      <c r="A296" s="137" t="s">
        <v>1286</v>
      </c>
      <c r="B296" s="137" t="s">
        <v>1287</v>
      </c>
    </row>
    <row r="297" spans="1:2">
      <c r="A297" s="137" t="s">
        <v>1288</v>
      </c>
      <c r="B297" s="137" t="s">
        <v>1289</v>
      </c>
    </row>
    <row r="298" spans="1:2">
      <c r="A298" s="137" t="s">
        <v>1290</v>
      </c>
      <c r="B298" s="137" t="s">
        <v>1291</v>
      </c>
    </row>
    <row r="299" spans="1:2">
      <c r="A299" s="137" t="s">
        <v>1292</v>
      </c>
      <c r="B299" s="137" t="s">
        <v>1293</v>
      </c>
    </row>
    <row r="300" spans="1:2">
      <c r="A300" s="137" t="s">
        <v>1294</v>
      </c>
      <c r="B300" s="137" t="s">
        <v>1295</v>
      </c>
    </row>
    <row r="301" spans="1:2">
      <c r="A301" s="137" t="s">
        <v>1296</v>
      </c>
      <c r="B301" s="137" t="s">
        <v>1297</v>
      </c>
    </row>
    <row r="302" spans="1:2">
      <c r="A302" s="137" t="s">
        <v>1298</v>
      </c>
      <c r="B302" s="137" t="s">
        <v>800</v>
      </c>
    </row>
    <row r="303" spans="1:2">
      <c r="A303" s="137" t="s">
        <v>1299</v>
      </c>
      <c r="B303" s="137" t="s">
        <v>1300</v>
      </c>
    </row>
    <row r="304" spans="1:2">
      <c r="A304" s="137" t="s">
        <v>1301</v>
      </c>
      <c r="B304" s="137" t="s">
        <v>1302</v>
      </c>
    </row>
    <row r="305" spans="1:2">
      <c r="A305" s="137" t="s">
        <v>1303</v>
      </c>
      <c r="B305" s="137" t="s">
        <v>1304</v>
      </c>
    </row>
    <row r="306" spans="1:2">
      <c r="A306" s="137" t="s">
        <v>1305</v>
      </c>
      <c r="B306" s="137" t="s">
        <v>1306</v>
      </c>
    </row>
    <row r="307" spans="1:2">
      <c r="A307" s="137" t="s">
        <v>1307</v>
      </c>
      <c r="B307" s="137" t="s">
        <v>1308</v>
      </c>
    </row>
    <row r="308" spans="1:2">
      <c r="A308" s="137" t="s">
        <v>1309</v>
      </c>
      <c r="B308" s="137" t="s">
        <v>1310</v>
      </c>
    </row>
    <row r="309" spans="1:2">
      <c r="A309" s="137" t="s">
        <v>1311</v>
      </c>
      <c r="B309" s="137" t="s">
        <v>1312</v>
      </c>
    </row>
    <row r="310" spans="1:2">
      <c r="A310" s="137" t="s">
        <v>1313</v>
      </c>
      <c r="B310" s="137" t="s">
        <v>1314</v>
      </c>
    </row>
    <row r="311" spans="1:2">
      <c r="A311" s="137" t="s">
        <v>1315</v>
      </c>
      <c r="B311" s="137" t="s">
        <v>1316</v>
      </c>
    </row>
    <row r="312" spans="1:2">
      <c r="A312" s="137" t="s">
        <v>1317</v>
      </c>
      <c r="B312" s="137" t="s">
        <v>1318</v>
      </c>
    </row>
    <row r="313" spans="1:2">
      <c r="A313" s="137" t="s">
        <v>1319</v>
      </c>
      <c r="B313" s="137" t="s">
        <v>1320</v>
      </c>
    </row>
    <row r="314" spans="1:2">
      <c r="A314" s="137" t="s">
        <v>983</v>
      </c>
      <c r="B314" s="137" t="s">
        <v>1321</v>
      </c>
    </row>
    <row r="315" spans="1:2">
      <c r="A315" s="137" t="s">
        <v>1322</v>
      </c>
      <c r="B315" s="137" t="s">
        <v>790</v>
      </c>
    </row>
    <row r="316" spans="1:2">
      <c r="A316" s="137" t="s">
        <v>1323</v>
      </c>
      <c r="B316" s="137" t="s">
        <v>1324</v>
      </c>
    </row>
    <row r="317" spans="1:2">
      <c r="A317" s="137" t="s">
        <v>1325</v>
      </c>
      <c r="B317" s="137" t="s">
        <v>1326</v>
      </c>
    </row>
    <row r="318" spans="1:2">
      <c r="A318" s="137" t="s">
        <v>1327</v>
      </c>
      <c r="B318" s="137" t="s">
        <v>1328</v>
      </c>
    </row>
    <row r="319" spans="1:2">
      <c r="A319" s="137" t="s">
        <v>1329</v>
      </c>
      <c r="B319" s="137" t="s">
        <v>1330</v>
      </c>
    </row>
    <row r="320" spans="1:2">
      <c r="A320" s="137" t="s">
        <v>1331</v>
      </c>
      <c r="B320" s="137" t="s">
        <v>1332</v>
      </c>
    </row>
    <row r="321" spans="1:2">
      <c r="A321" s="137" t="s">
        <v>1333</v>
      </c>
      <c r="B321" s="137" t="s">
        <v>1141</v>
      </c>
    </row>
    <row r="322" spans="1:2">
      <c r="A322" s="137" t="s">
        <v>1334</v>
      </c>
      <c r="B322" s="137" t="s">
        <v>1335</v>
      </c>
    </row>
    <row r="323" spans="1:2">
      <c r="A323" s="137" t="s">
        <v>1336</v>
      </c>
      <c r="B323" s="137" t="s">
        <v>1337</v>
      </c>
    </row>
    <row r="324" spans="1:2">
      <c r="A324" s="137" t="s">
        <v>1338</v>
      </c>
      <c r="B324" s="137" t="s">
        <v>1339</v>
      </c>
    </row>
    <row r="325" spans="1:2">
      <c r="A325" s="137" t="s">
        <v>1340</v>
      </c>
      <c r="B325" s="137" t="s">
        <v>792</v>
      </c>
    </row>
    <row r="326" spans="1:2">
      <c r="A326" s="137" t="s">
        <v>1341</v>
      </c>
      <c r="B326" s="137" t="s">
        <v>780</v>
      </c>
    </row>
    <row r="327" spans="1:2">
      <c r="A327" s="137" t="s">
        <v>1342</v>
      </c>
      <c r="B327" s="137" t="s">
        <v>1343</v>
      </c>
    </row>
    <row r="328" spans="1:2">
      <c r="A328" s="137" t="s">
        <v>1344</v>
      </c>
      <c r="B328" s="137" t="s">
        <v>1345</v>
      </c>
    </row>
    <row r="329" spans="1:2">
      <c r="A329" s="137" t="s">
        <v>1346</v>
      </c>
      <c r="B329" s="137" t="s">
        <v>1347</v>
      </c>
    </row>
    <row r="330" spans="1:2">
      <c r="A330" s="137" t="s">
        <v>1348</v>
      </c>
      <c r="B330" s="137" t="s">
        <v>1349</v>
      </c>
    </row>
    <row r="331" spans="1:2">
      <c r="A331" s="137" t="s">
        <v>1350</v>
      </c>
      <c r="B331" s="137" t="s">
        <v>1351</v>
      </c>
    </row>
    <row r="332" spans="1:2">
      <c r="A332" s="137" t="s">
        <v>1352</v>
      </c>
      <c r="B332" s="137" t="s">
        <v>1353</v>
      </c>
    </row>
    <row r="333" spans="1:2">
      <c r="A333" s="137" t="s">
        <v>1354</v>
      </c>
      <c r="B333" s="137" t="s">
        <v>1355</v>
      </c>
    </row>
    <row r="334" spans="1:2">
      <c r="A334" s="137" t="s">
        <v>1356</v>
      </c>
      <c r="B334" s="137" t="s">
        <v>1357</v>
      </c>
    </row>
    <row r="335" spans="1:2">
      <c r="A335" s="137" t="s">
        <v>1358</v>
      </c>
      <c r="B335" s="137" t="s">
        <v>1270</v>
      </c>
    </row>
    <row r="336" spans="1:2">
      <c r="A336" s="137" t="s">
        <v>1359</v>
      </c>
      <c r="B336" s="137" t="s">
        <v>1360</v>
      </c>
    </row>
    <row r="337" spans="1:2">
      <c r="A337" s="137" t="s">
        <v>1361</v>
      </c>
      <c r="B337" s="137" t="s">
        <v>1362</v>
      </c>
    </row>
    <row r="338" spans="1:2">
      <c r="A338" s="137" t="s">
        <v>1319</v>
      </c>
      <c r="B338" s="137" t="s">
        <v>1320</v>
      </c>
    </row>
    <row r="339" spans="1:2">
      <c r="A339" s="137" t="s">
        <v>1363</v>
      </c>
      <c r="B339" s="137" t="s">
        <v>1364</v>
      </c>
    </row>
    <row r="340" spans="1:2">
      <c r="A340" s="137" t="s">
        <v>1365</v>
      </c>
      <c r="B340" s="137" t="s">
        <v>1366</v>
      </c>
    </row>
    <row r="341" spans="1:2">
      <c r="A341" s="137" t="s">
        <v>1367</v>
      </c>
      <c r="B341" s="137" t="s">
        <v>1368</v>
      </c>
    </row>
    <row r="342" spans="1:2">
      <c r="A342" s="137" t="s">
        <v>1369</v>
      </c>
      <c r="B342" s="137" t="s">
        <v>1370</v>
      </c>
    </row>
    <row r="343" spans="1:2">
      <c r="A343" s="137" t="s">
        <v>1371</v>
      </c>
      <c r="B343" s="137" t="s">
        <v>1372</v>
      </c>
    </row>
    <row r="344" spans="1:2">
      <c r="A344" s="137" t="s">
        <v>1373</v>
      </c>
      <c r="B344" s="137" t="s">
        <v>1374</v>
      </c>
    </row>
    <row r="345" spans="1:2">
      <c r="A345" s="137" t="s">
        <v>1375</v>
      </c>
      <c r="B345" s="137" t="s">
        <v>1376</v>
      </c>
    </row>
    <row r="346" spans="1:2">
      <c r="A346" s="137" t="s">
        <v>1377</v>
      </c>
      <c r="B346" s="137" t="s">
        <v>1378</v>
      </c>
    </row>
    <row r="347" spans="1:2">
      <c r="A347" s="137" t="s">
        <v>1379</v>
      </c>
      <c r="B347" s="137" t="s">
        <v>1380</v>
      </c>
    </row>
    <row r="348" spans="1:2">
      <c r="A348" s="137" t="s">
        <v>1381</v>
      </c>
      <c r="B348" s="137" t="s">
        <v>1382</v>
      </c>
    </row>
    <row r="349" spans="1:2">
      <c r="A349" s="137" t="s">
        <v>1383</v>
      </c>
      <c r="B349" s="137" t="s">
        <v>1384</v>
      </c>
    </row>
    <row r="350" spans="1:2">
      <c r="A350" s="137" t="s">
        <v>979</v>
      </c>
      <c r="B350" s="137" t="s">
        <v>1385</v>
      </c>
    </row>
    <row r="351" spans="1:2">
      <c r="A351" s="137" t="s">
        <v>1386</v>
      </c>
      <c r="B351" s="137" t="s">
        <v>870</v>
      </c>
    </row>
    <row r="352" spans="1:2">
      <c r="A352" s="137" t="s">
        <v>1387</v>
      </c>
      <c r="B352" s="137" t="s">
        <v>926</v>
      </c>
    </row>
    <row r="353" spans="1:2">
      <c r="A353" s="137" t="s">
        <v>1388</v>
      </c>
      <c r="B353" s="137" t="s">
        <v>1389</v>
      </c>
    </row>
    <row r="354" spans="1:2">
      <c r="A354" s="137" t="s">
        <v>1390</v>
      </c>
      <c r="B354" s="137" t="s">
        <v>1391</v>
      </c>
    </row>
    <row r="355" spans="1:2">
      <c r="A355" s="137" t="s">
        <v>1392</v>
      </c>
      <c r="B355" s="137" t="s">
        <v>1176</v>
      </c>
    </row>
    <row r="356" spans="1:2">
      <c r="A356" s="137" t="s">
        <v>1393</v>
      </c>
      <c r="B356" s="137" t="s">
        <v>1394</v>
      </c>
    </row>
    <row r="357" spans="1:2">
      <c r="A357" s="137" t="s">
        <v>1395</v>
      </c>
      <c r="B357" s="137" t="s">
        <v>1396</v>
      </c>
    </row>
    <row r="358" spans="1:2">
      <c r="A358" s="137" t="s">
        <v>1397</v>
      </c>
      <c r="B358" s="137" t="s">
        <v>1213</v>
      </c>
    </row>
    <row r="359" spans="1:2">
      <c r="A359" s="137" t="s">
        <v>1398</v>
      </c>
      <c r="B359" s="137" t="s">
        <v>1399</v>
      </c>
    </row>
    <row r="360" spans="1:2">
      <c r="A360" s="137" t="s">
        <v>1400</v>
      </c>
      <c r="B360" s="137" t="s">
        <v>1156</v>
      </c>
    </row>
    <row r="361" spans="1:2">
      <c r="A361" s="137" t="s">
        <v>1401</v>
      </c>
      <c r="B361" s="137" t="s">
        <v>1402</v>
      </c>
    </row>
    <row r="362" spans="1:2">
      <c r="A362" s="137" t="s">
        <v>1403</v>
      </c>
      <c r="B362" s="137" t="s">
        <v>1404</v>
      </c>
    </row>
    <row r="363" spans="1:2">
      <c r="A363" s="137" t="s">
        <v>1405</v>
      </c>
      <c r="B363" s="137" t="s">
        <v>1406</v>
      </c>
    </row>
    <row r="364" spans="1:2">
      <c r="A364" s="137" t="s">
        <v>1407</v>
      </c>
      <c r="B364" s="137" t="s">
        <v>1408</v>
      </c>
    </row>
    <row r="365" spans="1:2">
      <c r="A365" s="137" t="s">
        <v>1409</v>
      </c>
      <c r="B365" s="137" t="s">
        <v>1410</v>
      </c>
    </row>
    <row r="366" spans="1:2">
      <c r="A366" s="137" t="s">
        <v>1411</v>
      </c>
      <c r="B366" s="137" t="s">
        <v>1412</v>
      </c>
    </row>
    <row r="367" spans="1:2">
      <c r="A367" s="137" t="s">
        <v>1413</v>
      </c>
      <c r="B367" s="137" t="s">
        <v>1414</v>
      </c>
    </row>
    <row r="368" spans="1:2">
      <c r="A368" s="137" t="s">
        <v>1415</v>
      </c>
      <c r="B368" s="137" t="s">
        <v>1416</v>
      </c>
    </row>
    <row r="369" spans="1:2">
      <c r="A369" s="137" t="s">
        <v>1417</v>
      </c>
      <c r="B369" s="137" t="s">
        <v>1418</v>
      </c>
    </row>
    <row r="370" spans="1:2">
      <c r="A370" s="137" t="s">
        <v>1419</v>
      </c>
      <c r="B370" s="137" t="s">
        <v>1168</v>
      </c>
    </row>
    <row r="371" spans="1:2">
      <c r="A371" s="137" t="s">
        <v>1420</v>
      </c>
      <c r="B371" s="137" t="s">
        <v>1421</v>
      </c>
    </row>
    <row r="372" spans="1:2">
      <c r="A372" s="137" t="s">
        <v>1422</v>
      </c>
      <c r="B372" s="137" t="s">
        <v>1423</v>
      </c>
    </row>
    <row r="373" spans="1:2">
      <c r="A373" s="137" t="s">
        <v>1424</v>
      </c>
      <c r="B373" s="137" t="s">
        <v>1425</v>
      </c>
    </row>
    <row r="374" spans="1:2">
      <c r="A374" s="137" t="s">
        <v>1426</v>
      </c>
      <c r="B374" s="137" t="s">
        <v>1427</v>
      </c>
    </row>
    <row r="375" spans="1:2">
      <c r="A375" s="137" t="s">
        <v>1428</v>
      </c>
      <c r="B375" s="137" t="s">
        <v>1209</v>
      </c>
    </row>
    <row r="376" spans="1:2">
      <c r="A376" s="137" t="s">
        <v>1429</v>
      </c>
      <c r="B376" s="137" t="s">
        <v>1430</v>
      </c>
    </row>
    <row r="377" spans="1:2">
      <c r="A377" s="137" t="s">
        <v>1431</v>
      </c>
      <c r="B377" s="137" t="s">
        <v>780</v>
      </c>
    </row>
    <row r="378" spans="1:2">
      <c r="A378" s="137" t="s">
        <v>1432</v>
      </c>
      <c r="B378" s="137" t="s">
        <v>1433</v>
      </c>
    </row>
    <row r="379" spans="1:2">
      <c r="A379" s="137" t="s">
        <v>1434</v>
      </c>
      <c r="B379" s="137" t="s">
        <v>1435</v>
      </c>
    </row>
    <row r="380" spans="1:2">
      <c r="A380" s="137" t="s">
        <v>1436</v>
      </c>
      <c r="B380" s="137" t="s">
        <v>870</v>
      </c>
    </row>
    <row r="381" spans="1:2">
      <c r="A381" s="137" t="s">
        <v>1437</v>
      </c>
      <c r="B381" s="137" t="s">
        <v>1438</v>
      </c>
    </row>
    <row r="382" spans="1:2">
      <c r="A382" s="137" t="s">
        <v>1439</v>
      </c>
      <c r="B382" s="137" t="s">
        <v>1440</v>
      </c>
    </row>
    <row r="383" spans="1:2">
      <c r="A383" s="137" t="s">
        <v>1441</v>
      </c>
      <c r="B383" s="137" t="s">
        <v>1442</v>
      </c>
    </row>
    <row r="384" spans="1:2">
      <c r="A384" s="137" t="s">
        <v>1443</v>
      </c>
      <c r="B384" s="137" t="s">
        <v>1134</v>
      </c>
    </row>
    <row r="385" spans="1:2">
      <c r="A385" s="137" t="s">
        <v>1444</v>
      </c>
      <c r="B385" s="137" t="s">
        <v>1445</v>
      </c>
    </row>
    <row r="386" spans="1:2">
      <c r="A386" s="137" t="s">
        <v>1446</v>
      </c>
      <c r="B386" s="137" t="s">
        <v>1447</v>
      </c>
    </row>
    <row r="387" spans="1:2">
      <c r="A387" s="137" t="s">
        <v>1448</v>
      </c>
      <c r="B387" s="137" t="s">
        <v>1449</v>
      </c>
    </row>
    <row r="388" spans="1:2">
      <c r="A388" s="137" t="s">
        <v>1450</v>
      </c>
      <c r="B388" s="137" t="s">
        <v>1451</v>
      </c>
    </row>
    <row r="389" spans="1:2">
      <c r="A389" s="137" t="s">
        <v>1452</v>
      </c>
      <c r="B389" s="137" t="s">
        <v>1453</v>
      </c>
    </row>
    <row r="390" spans="1:2">
      <c r="A390" s="137" t="s">
        <v>1454</v>
      </c>
      <c r="B390" s="137" t="s">
        <v>1455</v>
      </c>
    </row>
    <row r="391" spans="1:2">
      <c r="A391" s="137" t="s">
        <v>1456</v>
      </c>
      <c r="B391" s="137" t="s">
        <v>1457</v>
      </c>
    </row>
    <row r="392" spans="1:2">
      <c r="A392" s="137" t="s">
        <v>1458</v>
      </c>
      <c r="B392" s="137" t="s">
        <v>1459</v>
      </c>
    </row>
    <row r="393" spans="1:2">
      <c r="A393" s="137" t="s">
        <v>1460</v>
      </c>
      <c r="B393" s="137" t="s">
        <v>1376</v>
      </c>
    </row>
    <row r="394" spans="1:2">
      <c r="A394" s="137" t="s">
        <v>1461</v>
      </c>
      <c r="B394" s="137" t="s">
        <v>1462</v>
      </c>
    </row>
    <row r="395" spans="1:2">
      <c r="A395" s="137" t="s">
        <v>1463</v>
      </c>
      <c r="B395" s="137" t="s">
        <v>1464</v>
      </c>
    </row>
    <row r="396" spans="1:2">
      <c r="A396" s="137" t="s">
        <v>1465</v>
      </c>
      <c r="B396" s="137" t="s">
        <v>1466</v>
      </c>
    </row>
    <row r="397" spans="1:2">
      <c r="A397" s="137" t="s">
        <v>1467</v>
      </c>
      <c r="B397" s="137" t="s">
        <v>736</v>
      </c>
    </row>
    <row r="398" spans="1:2">
      <c r="A398" s="137" t="s">
        <v>1468</v>
      </c>
      <c r="B398" s="137" t="s">
        <v>1469</v>
      </c>
    </row>
    <row r="399" spans="1:2">
      <c r="A399" s="137" t="s">
        <v>1470</v>
      </c>
      <c r="B399" s="137" t="s">
        <v>752</v>
      </c>
    </row>
    <row r="400" spans="1:2">
      <c r="A400" s="137" t="s">
        <v>1471</v>
      </c>
      <c r="B400" s="137" t="s">
        <v>1472</v>
      </c>
    </row>
    <row r="401" spans="1:2">
      <c r="A401" s="137" t="s">
        <v>1473</v>
      </c>
      <c r="B401" s="137" t="s">
        <v>1474</v>
      </c>
    </row>
    <row r="402" spans="1:2">
      <c r="A402" s="137" t="s">
        <v>1475</v>
      </c>
      <c r="B402" s="137" t="s">
        <v>1476</v>
      </c>
    </row>
    <row r="403" spans="1:2">
      <c r="A403" s="137" t="s">
        <v>1477</v>
      </c>
      <c r="B403" s="137" t="s">
        <v>1478</v>
      </c>
    </row>
    <row r="404" spans="1:2">
      <c r="A404" s="137" t="s">
        <v>1479</v>
      </c>
      <c r="B404" s="137" t="s">
        <v>1480</v>
      </c>
    </row>
    <row r="405" spans="1:2">
      <c r="A405" s="137" t="s">
        <v>1481</v>
      </c>
      <c r="B405" s="137" t="s">
        <v>1482</v>
      </c>
    </row>
    <row r="406" spans="1:2">
      <c r="A406" s="137" t="s">
        <v>1483</v>
      </c>
      <c r="B406" s="137" t="s">
        <v>1484</v>
      </c>
    </row>
    <row r="407" spans="1:2">
      <c r="A407" s="137" t="s">
        <v>1485</v>
      </c>
      <c r="B407" s="137" t="s">
        <v>1486</v>
      </c>
    </row>
    <row r="408" spans="1:2">
      <c r="A408" s="137" t="s">
        <v>1487</v>
      </c>
      <c r="B408" s="137" t="s">
        <v>1488</v>
      </c>
    </row>
    <row r="409" spans="1:2">
      <c r="A409" s="137" t="s">
        <v>1489</v>
      </c>
      <c r="B409" s="137" t="s">
        <v>1490</v>
      </c>
    </row>
    <row r="410" spans="1:2">
      <c r="A410" s="137" t="s">
        <v>1491</v>
      </c>
      <c r="B410" s="137" t="s">
        <v>1492</v>
      </c>
    </row>
    <row r="411" spans="1:2">
      <c r="A411" s="137" t="s">
        <v>1493</v>
      </c>
      <c r="B411" s="137" t="s">
        <v>1494</v>
      </c>
    </row>
    <row r="412" spans="1:2">
      <c r="A412" s="137" t="s">
        <v>1495</v>
      </c>
      <c r="B412" s="137" t="s">
        <v>1496</v>
      </c>
    </row>
    <row r="413" spans="1:2">
      <c r="A413" s="137" t="s">
        <v>1497</v>
      </c>
      <c r="B413" s="137" t="s">
        <v>1498</v>
      </c>
    </row>
    <row r="414" spans="1:2">
      <c r="A414" s="137" t="s">
        <v>1499</v>
      </c>
      <c r="B414" s="137" t="s">
        <v>1500</v>
      </c>
    </row>
    <row r="415" spans="1:2">
      <c r="A415" s="137" t="s">
        <v>1501</v>
      </c>
      <c r="B415" s="137" t="s">
        <v>1502</v>
      </c>
    </row>
    <row r="416" spans="1:2">
      <c r="A416" s="137" t="s">
        <v>1503</v>
      </c>
      <c r="B416" s="137" t="s">
        <v>1504</v>
      </c>
    </row>
    <row r="417" spans="1:2">
      <c r="A417" s="137" t="s">
        <v>1505</v>
      </c>
      <c r="B417" s="137" t="s">
        <v>1506</v>
      </c>
    </row>
    <row r="418" spans="1:2">
      <c r="A418" s="137" t="s">
        <v>1507</v>
      </c>
      <c r="B418" s="137" t="s">
        <v>1508</v>
      </c>
    </row>
    <row r="419" spans="1:2">
      <c r="A419" s="137" t="s">
        <v>1509</v>
      </c>
      <c r="B419" s="137" t="s">
        <v>1510</v>
      </c>
    </row>
    <row r="420" spans="1:2">
      <c r="A420" s="137" t="s">
        <v>1511</v>
      </c>
      <c r="B420" s="137" t="s">
        <v>1512</v>
      </c>
    </row>
    <row r="421" spans="1:2">
      <c r="A421" s="137" t="s">
        <v>1513</v>
      </c>
      <c r="B421" s="137" t="s">
        <v>1514</v>
      </c>
    </row>
    <row r="422" spans="1:2">
      <c r="A422" s="137" t="s">
        <v>1515</v>
      </c>
      <c r="B422" s="137" t="s">
        <v>1516</v>
      </c>
    </row>
    <row r="423" spans="1:2">
      <c r="A423" s="137" t="s">
        <v>1517</v>
      </c>
      <c r="B423" s="137" t="s">
        <v>1518</v>
      </c>
    </row>
    <row r="424" spans="1:2">
      <c r="A424" s="137" t="s">
        <v>1519</v>
      </c>
      <c r="B424" s="137" t="s">
        <v>1520</v>
      </c>
    </row>
    <row r="425" spans="1:2">
      <c r="A425" s="137" t="s">
        <v>1521</v>
      </c>
      <c r="B425" s="137" t="s">
        <v>1522</v>
      </c>
    </row>
    <row r="426" spans="1:2">
      <c r="A426" s="137" t="s">
        <v>1523</v>
      </c>
      <c r="B426" s="137" t="s">
        <v>1524</v>
      </c>
    </row>
    <row r="427" spans="1:2">
      <c r="A427" s="137" t="s">
        <v>1525</v>
      </c>
      <c r="B427" s="137" t="s">
        <v>1526</v>
      </c>
    </row>
    <row r="428" spans="1:2">
      <c r="A428" s="137" t="s">
        <v>1527</v>
      </c>
      <c r="B428" s="137" t="s">
        <v>1528</v>
      </c>
    </row>
    <row r="429" spans="1:2">
      <c r="A429" s="137" t="s">
        <v>1529</v>
      </c>
      <c r="B429" s="137" t="s">
        <v>1530</v>
      </c>
    </row>
    <row r="430" spans="1:2">
      <c r="A430" s="137" t="s">
        <v>1531</v>
      </c>
      <c r="B430" s="137" t="s">
        <v>1532</v>
      </c>
    </row>
    <row r="431" spans="1:2">
      <c r="A431" s="137" t="s">
        <v>1533</v>
      </c>
      <c r="B431" s="137" t="s">
        <v>1534</v>
      </c>
    </row>
    <row r="432" spans="1:2">
      <c r="A432" s="137" t="s">
        <v>1535</v>
      </c>
      <c r="B432" s="137" t="s">
        <v>1536</v>
      </c>
    </row>
    <row r="433" spans="1:2">
      <c r="A433" s="137" t="s">
        <v>1537</v>
      </c>
      <c r="B433" s="137" t="s">
        <v>1538</v>
      </c>
    </row>
    <row r="434" spans="1:2">
      <c r="A434" s="137" t="s">
        <v>1539</v>
      </c>
      <c r="B434" s="137" t="s">
        <v>1540</v>
      </c>
    </row>
    <row r="435" spans="1:2">
      <c r="A435" s="137" t="s">
        <v>1541</v>
      </c>
      <c r="B435" s="137" t="s">
        <v>1542</v>
      </c>
    </row>
    <row r="436" spans="1:2">
      <c r="A436" s="137" t="s">
        <v>1543</v>
      </c>
      <c r="B436" s="137" t="s">
        <v>760</v>
      </c>
    </row>
    <row r="437" spans="1:2">
      <c r="A437" s="137" t="s">
        <v>1544</v>
      </c>
      <c r="B437" s="137" t="s">
        <v>1545</v>
      </c>
    </row>
    <row r="438" spans="1:2">
      <c r="A438" s="137" t="s">
        <v>1546</v>
      </c>
      <c r="B438" s="137" t="s">
        <v>1547</v>
      </c>
    </row>
    <row r="439" spans="1:2">
      <c r="A439" s="137" t="s">
        <v>1548</v>
      </c>
      <c r="B439" s="137" t="s">
        <v>1549</v>
      </c>
    </row>
    <row r="440" spans="1:2">
      <c r="A440" s="137" t="s">
        <v>1550</v>
      </c>
      <c r="B440" s="137" t="s">
        <v>1551</v>
      </c>
    </row>
    <row r="441" spans="1:2">
      <c r="A441" s="137" t="s">
        <v>1552</v>
      </c>
      <c r="B441" s="137" t="s">
        <v>1553</v>
      </c>
    </row>
    <row r="442" spans="1:2">
      <c r="A442" s="137" t="s">
        <v>1554</v>
      </c>
      <c r="B442" s="137" t="s">
        <v>1555</v>
      </c>
    </row>
    <row r="443" spans="1:2">
      <c r="A443" s="137" t="s">
        <v>1556</v>
      </c>
      <c r="B443" s="137" t="s">
        <v>1557</v>
      </c>
    </row>
    <row r="444" spans="1:2">
      <c r="A444" s="137" t="s">
        <v>1558</v>
      </c>
      <c r="B444" s="137" t="s">
        <v>1039</v>
      </c>
    </row>
    <row r="445" spans="1:2">
      <c r="A445" s="137" t="s">
        <v>1559</v>
      </c>
      <c r="B445" s="137" t="s">
        <v>1560</v>
      </c>
    </row>
    <row r="446" spans="1:2">
      <c r="A446" s="137" t="s">
        <v>1561</v>
      </c>
      <c r="B446" s="137" t="s">
        <v>1562</v>
      </c>
    </row>
    <row r="447" spans="1:2">
      <c r="A447" s="137" t="s">
        <v>1563</v>
      </c>
      <c r="B447" s="137" t="s">
        <v>1564</v>
      </c>
    </row>
    <row r="448" spans="1:2">
      <c r="A448" s="137" t="s">
        <v>1565</v>
      </c>
      <c r="B448" s="137" t="s">
        <v>1566</v>
      </c>
    </row>
    <row r="449" spans="1:2">
      <c r="A449" s="137" t="s">
        <v>1567</v>
      </c>
      <c r="B449" s="137" t="s">
        <v>1568</v>
      </c>
    </row>
    <row r="450" spans="1:2">
      <c r="A450" s="137" t="s">
        <v>1569</v>
      </c>
      <c r="B450" s="137" t="s">
        <v>1570</v>
      </c>
    </row>
    <row r="451" spans="1:2">
      <c r="A451" s="137" t="s">
        <v>1571</v>
      </c>
      <c r="B451" s="137" t="s">
        <v>1572</v>
      </c>
    </row>
    <row r="452" spans="1:2">
      <c r="A452" s="137" t="s">
        <v>1573</v>
      </c>
      <c r="B452" s="137" t="s">
        <v>1574</v>
      </c>
    </row>
    <row r="453" spans="1:2">
      <c r="A453" s="137" t="s">
        <v>1575</v>
      </c>
      <c r="B453" s="137" t="s">
        <v>1576</v>
      </c>
    </row>
    <row r="454" spans="1:2">
      <c r="A454" s="137" t="s">
        <v>1577</v>
      </c>
      <c r="B454" s="137" t="s">
        <v>1578</v>
      </c>
    </row>
    <row r="455" spans="1:2">
      <c r="A455" s="137" t="s">
        <v>1579</v>
      </c>
      <c r="B455" s="137" t="s">
        <v>1580</v>
      </c>
    </row>
    <row r="456" spans="1:2">
      <c r="A456" s="137" t="s">
        <v>1581</v>
      </c>
      <c r="B456" s="137" t="s">
        <v>1582</v>
      </c>
    </row>
    <row r="457" spans="1:2">
      <c r="A457" s="137" t="s">
        <v>1583</v>
      </c>
      <c r="B457" s="137" t="s">
        <v>1584</v>
      </c>
    </row>
    <row r="458" spans="1:2">
      <c r="A458" s="137" t="s">
        <v>1585</v>
      </c>
      <c r="B458" s="137" t="s">
        <v>1586</v>
      </c>
    </row>
    <row r="459" spans="1:2">
      <c r="A459" s="137" t="s">
        <v>1587</v>
      </c>
      <c r="B459" s="137" t="s">
        <v>1588</v>
      </c>
    </row>
    <row r="460" spans="1:2">
      <c r="A460" s="137" t="s">
        <v>1589</v>
      </c>
      <c r="B460" s="137" t="s">
        <v>1590</v>
      </c>
    </row>
    <row r="461" spans="1:2">
      <c r="A461" s="137" t="s">
        <v>1591</v>
      </c>
      <c r="B461" s="137" t="s">
        <v>1037</v>
      </c>
    </row>
    <row r="462" spans="1:2">
      <c r="A462" s="137" t="s">
        <v>1592</v>
      </c>
      <c r="B462" s="137" t="s">
        <v>764</v>
      </c>
    </row>
    <row r="463" spans="1:2">
      <c r="A463" s="137" t="s">
        <v>1593</v>
      </c>
      <c r="B463" s="137" t="s">
        <v>784</v>
      </c>
    </row>
    <row r="464" spans="1:2">
      <c r="A464" s="137" t="s">
        <v>1594</v>
      </c>
      <c r="B464" s="137" t="s">
        <v>794</v>
      </c>
    </row>
    <row r="465" spans="1:2">
      <c r="A465" s="137" t="s">
        <v>1595</v>
      </c>
      <c r="B465" s="137" t="s">
        <v>1596</v>
      </c>
    </row>
    <row r="466" spans="1:2">
      <c r="A466" s="137" t="s">
        <v>1597</v>
      </c>
      <c r="B466" s="137" t="s">
        <v>1598</v>
      </c>
    </row>
    <row r="467" spans="1:2">
      <c r="A467" s="137" t="s">
        <v>1599</v>
      </c>
      <c r="B467" s="137" t="s">
        <v>1600</v>
      </c>
    </row>
    <row r="468" spans="1:2">
      <c r="A468" s="137" t="s">
        <v>1601</v>
      </c>
      <c r="B468" s="137" t="s">
        <v>1602</v>
      </c>
    </row>
    <row r="469" spans="1:2">
      <c r="A469" s="137" t="s">
        <v>1603</v>
      </c>
      <c r="B469" s="137" t="s">
        <v>1604</v>
      </c>
    </row>
    <row r="470" spans="1:2">
      <c r="A470" s="137" t="s">
        <v>1605</v>
      </c>
      <c r="B470" s="137" t="s">
        <v>1606</v>
      </c>
    </row>
    <row r="471" spans="1:2">
      <c r="A471" s="137" t="s">
        <v>1607</v>
      </c>
      <c r="B471" s="137" t="s">
        <v>1608</v>
      </c>
    </row>
    <row r="472" spans="1:2">
      <c r="A472" s="137" t="s">
        <v>1609</v>
      </c>
      <c r="B472" s="137" t="s">
        <v>1610</v>
      </c>
    </row>
    <row r="473" spans="1:2">
      <c r="A473" s="137" t="s">
        <v>1611</v>
      </c>
      <c r="B473" s="137" t="s">
        <v>1612</v>
      </c>
    </row>
    <row r="474" spans="1:2">
      <c r="A474" s="137" t="s">
        <v>1613</v>
      </c>
      <c r="B474" s="137" t="s">
        <v>1614</v>
      </c>
    </row>
    <row r="475" spans="1:2">
      <c r="A475" s="137" t="s">
        <v>1615</v>
      </c>
      <c r="B475" s="137" t="s">
        <v>1616</v>
      </c>
    </row>
    <row r="476" spans="1:2">
      <c r="A476" s="137" t="s">
        <v>1617</v>
      </c>
      <c r="B476" s="137" t="s">
        <v>1618</v>
      </c>
    </row>
    <row r="477" spans="1:2">
      <c r="A477" s="137" t="s">
        <v>1619</v>
      </c>
      <c r="B477" s="137" t="s">
        <v>1620</v>
      </c>
    </row>
    <row r="478" spans="1:2">
      <c r="A478" s="137" t="s">
        <v>1621</v>
      </c>
      <c r="B478" s="137" t="s">
        <v>1622</v>
      </c>
    </row>
    <row r="479" spans="1:2">
      <c r="A479" s="137" t="s">
        <v>1623</v>
      </c>
      <c r="B479" s="137" t="s">
        <v>1624</v>
      </c>
    </row>
    <row r="480" spans="1:2">
      <c r="A480" s="137" t="s">
        <v>1625</v>
      </c>
      <c r="B480" s="137" t="s">
        <v>1626</v>
      </c>
    </row>
    <row r="481" spans="1:2">
      <c r="A481" s="137" t="s">
        <v>1627</v>
      </c>
      <c r="B481" s="137" t="s">
        <v>1079</v>
      </c>
    </row>
    <row r="482" spans="1:2">
      <c r="A482" s="137" t="s">
        <v>1628</v>
      </c>
      <c r="B482" s="137" t="s">
        <v>1321</v>
      </c>
    </row>
    <row r="483" spans="1:2">
      <c r="A483" s="137" t="s">
        <v>1629</v>
      </c>
      <c r="B483" s="137" t="s">
        <v>1630</v>
      </c>
    </row>
    <row r="484" spans="1:2">
      <c r="A484" s="137" t="s">
        <v>1631</v>
      </c>
      <c r="B484" s="137" t="s">
        <v>1632</v>
      </c>
    </row>
    <row r="485" spans="1:2">
      <c r="A485" s="137" t="s">
        <v>1633</v>
      </c>
      <c r="B485" s="137" t="s">
        <v>1634</v>
      </c>
    </row>
    <row r="486" spans="1:2">
      <c r="A486" s="137" t="s">
        <v>1635</v>
      </c>
      <c r="B486" s="137" t="s">
        <v>1636</v>
      </c>
    </row>
    <row r="487" spans="1:2">
      <c r="A487" s="137" t="s">
        <v>1637</v>
      </c>
      <c r="B487" s="137" t="s">
        <v>1638</v>
      </c>
    </row>
    <row r="488" spans="1:2">
      <c r="A488" s="137" t="s">
        <v>1639</v>
      </c>
      <c r="B488" s="137" t="s">
        <v>1640</v>
      </c>
    </row>
    <row r="489" spans="1:2">
      <c r="A489" s="137" t="s">
        <v>1641</v>
      </c>
      <c r="B489" s="137" t="s">
        <v>1642</v>
      </c>
    </row>
    <row r="490" spans="1:2">
      <c r="A490" s="137" t="s">
        <v>1643</v>
      </c>
      <c r="B490" s="137" t="s">
        <v>1644</v>
      </c>
    </row>
    <row r="491" spans="1:2">
      <c r="A491" s="137" t="s">
        <v>1645</v>
      </c>
      <c r="B491" s="137" t="s">
        <v>1646</v>
      </c>
    </row>
    <row r="492" spans="1:2">
      <c r="A492" s="137" t="s">
        <v>1647</v>
      </c>
      <c r="B492" s="137" t="s">
        <v>1648</v>
      </c>
    </row>
    <row r="493" spans="1:2">
      <c r="A493" s="137" t="s">
        <v>1649</v>
      </c>
      <c r="B493" s="137" t="s">
        <v>1650</v>
      </c>
    </row>
    <row r="494" spans="1:2">
      <c r="A494" s="137" t="s">
        <v>1651</v>
      </c>
      <c r="B494" s="137" t="s">
        <v>1652</v>
      </c>
    </row>
    <row r="495" spans="1:2">
      <c r="A495" s="137" t="s">
        <v>1653</v>
      </c>
      <c r="B495" s="137" t="s">
        <v>1654</v>
      </c>
    </row>
    <row r="496" spans="1:2">
      <c r="A496" s="137" t="s">
        <v>1655</v>
      </c>
      <c r="B496" s="137" t="s">
        <v>1656</v>
      </c>
    </row>
    <row r="497" spans="1:2">
      <c r="A497" s="137" t="s">
        <v>1657</v>
      </c>
      <c r="B497" s="137" t="s">
        <v>1658</v>
      </c>
    </row>
    <row r="498" spans="1:2">
      <c r="A498" s="137" t="s">
        <v>1628</v>
      </c>
      <c r="B498" s="137" t="s">
        <v>1321</v>
      </c>
    </row>
    <row r="499" spans="1:2">
      <c r="A499" s="137" t="s">
        <v>1659</v>
      </c>
      <c r="B499" s="137" t="s">
        <v>1660</v>
      </c>
    </row>
    <row r="500" spans="1:2">
      <c r="A500" s="137" t="s">
        <v>1661</v>
      </c>
      <c r="B500" s="137" t="s">
        <v>1662</v>
      </c>
    </row>
    <row r="501" spans="1:2">
      <c r="A501" s="137" t="s">
        <v>1663</v>
      </c>
      <c r="B501" s="137" t="s">
        <v>1664</v>
      </c>
    </row>
    <row r="502" spans="1:2">
      <c r="A502" s="137" t="s">
        <v>1665</v>
      </c>
      <c r="B502" s="137" t="s">
        <v>1666</v>
      </c>
    </row>
    <row r="503" spans="1:2">
      <c r="A503" s="137" t="s">
        <v>1667</v>
      </c>
      <c r="B503" s="137" t="s">
        <v>1668</v>
      </c>
    </row>
    <row r="504" spans="1:2">
      <c r="A504" s="137" t="s">
        <v>1669</v>
      </c>
      <c r="B504" s="137" t="s">
        <v>1670</v>
      </c>
    </row>
    <row r="505" spans="1:2">
      <c r="A505" s="137" t="s">
        <v>1671</v>
      </c>
      <c r="B505" s="137" t="s">
        <v>1672</v>
      </c>
    </row>
    <row r="506" spans="1:2">
      <c r="A506" s="137" t="s">
        <v>1673</v>
      </c>
      <c r="B506" s="137" t="s">
        <v>1674</v>
      </c>
    </row>
    <row r="507" spans="1:2">
      <c r="A507" s="137" t="s">
        <v>1675</v>
      </c>
      <c r="B507" s="137" t="s">
        <v>1676</v>
      </c>
    </row>
    <row r="508" spans="1:2">
      <c r="A508" s="137" t="s">
        <v>1677</v>
      </c>
      <c r="B508" s="137" t="s">
        <v>1678</v>
      </c>
    </row>
    <row r="509" spans="1:2">
      <c r="A509" s="137" t="s">
        <v>1679</v>
      </c>
      <c r="B509" s="137" t="s">
        <v>1680</v>
      </c>
    </row>
    <row r="510" spans="1:2">
      <c r="A510" s="137" t="s">
        <v>1681</v>
      </c>
      <c r="B510" s="137" t="s">
        <v>1682</v>
      </c>
    </row>
    <row r="511" spans="1:2">
      <c r="A511" s="137" t="s">
        <v>1683</v>
      </c>
      <c r="B511" s="137" t="s">
        <v>1684</v>
      </c>
    </row>
    <row r="512" spans="1:2">
      <c r="A512" s="137" t="s">
        <v>1685</v>
      </c>
      <c r="B512" s="137" t="s">
        <v>1686</v>
      </c>
    </row>
    <row r="513" spans="1:2">
      <c r="A513" s="137" t="s">
        <v>1687</v>
      </c>
      <c r="B513" s="137" t="s">
        <v>1688</v>
      </c>
    </row>
    <row r="514" spans="1:2">
      <c r="A514" s="137" t="s">
        <v>1689</v>
      </c>
      <c r="B514" s="137" t="s">
        <v>1690</v>
      </c>
    </row>
    <row r="515" spans="1:2">
      <c r="A515" s="137" t="s">
        <v>1691</v>
      </c>
      <c r="B515" s="137" t="s">
        <v>1692</v>
      </c>
    </row>
    <row r="516" spans="1:2">
      <c r="A516" s="137" t="s">
        <v>1693</v>
      </c>
      <c r="B516" s="137" t="s">
        <v>1694</v>
      </c>
    </row>
    <row r="517" spans="1:2">
      <c r="A517" s="137" t="s">
        <v>1695</v>
      </c>
      <c r="B517" s="137" t="s">
        <v>1696</v>
      </c>
    </row>
    <row r="518" spans="1:2">
      <c r="A518" s="137" t="s">
        <v>1697</v>
      </c>
      <c r="B518" s="137" t="s">
        <v>1698</v>
      </c>
    </row>
    <row r="519" spans="1:2">
      <c r="A519" s="137" t="s">
        <v>1699</v>
      </c>
      <c r="B519" s="137" t="s">
        <v>1700</v>
      </c>
    </row>
    <row r="520" spans="1:2">
      <c r="A520" s="137" t="s">
        <v>1701</v>
      </c>
      <c r="B520" s="137" t="s">
        <v>1702</v>
      </c>
    </row>
    <row r="521" spans="1:2">
      <c r="A521" s="137" t="s">
        <v>1703</v>
      </c>
      <c r="B521" s="137" t="s">
        <v>1704</v>
      </c>
    </row>
    <row r="522" spans="1:2">
      <c r="A522" s="137" t="s">
        <v>1705</v>
      </c>
      <c r="B522" s="137" t="s">
        <v>1706</v>
      </c>
    </row>
    <row r="523" spans="1:2">
      <c r="A523" s="137" t="s">
        <v>1707</v>
      </c>
      <c r="B523" s="137" t="s">
        <v>1708</v>
      </c>
    </row>
    <row r="524" spans="1:2">
      <c r="A524" s="137" t="s">
        <v>1709</v>
      </c>
      <c r="B524" s="137" t="s">
        <v>1710</v>
      </c>
    </row>
    <row r="525" spans="1:2">
      <c r="A525" s="137" t="s">
        <v>1711</v>
      </c>
      <c r="B525" s="137" t="s">
        <v>1712</v>
      </c>
    </row>
    <row r="526" spans="1:2">
      <c r="A526" s="137" t="s">
        <v>1713</v>
      </c>
      <c r="B526" s="137" t="s">
        <v>1714</v>
      </c>
    </row>
    <row r="527" spans="1:2">
      <c r="A527" s="137" t="s">
        <v>1715</v>
      </c>
      <c r="B527" s="137" t="s">
        <v>1716</v>
      </c>
    </row>
    <row r="528" spans="1:2">
      <c r="A528" s="137" t="s">
        <v>1717</v>
      </c>
      <c r="B528" s="137" t="s">
        <v>1718</v>
      </c>
    </row>
    <row r="529" spans="1:2">
      <c r="A529" s="137" t="s">
        <v>1719</v>
      </c>
      <c r="B529" s="137" t="s">
        <v>1720</v>
      </c>
    </row>
    <row r="530" spans="1:2">
      <c r="A530" s="137" t="s">
        <v>1721</v>
      </c>
      <c r="B530" s="137" t="s">
        <v>1722</v>
      </c>
    </row>
    <row r="531" spans="1:2">
      <c r="A531" s="137" t="s">
        <v>1723</v>
      </c>
      <c r="B531" s="137" t="s">
        <v>1724</v>
      </c>
    </row>
    <row r="532" spans="1:2">
      <c r="A532" s="137" t="s">
        <v>1725</v>
      </c>
      <c r="B532" s="137" t="s">
        <v>1726</v>
      </c>
    </row>
    <row r="533" spans="1:2">
      <c r="A533" s="137" t="s">
        <v>1727</v>
      </c>
      <c r="B533" s="137" t="s">
        <v>1728</v>
      </c>
    </row>
    <row r="534" spans="1:2">
      <c r="A534" s="137" t="s">
        <v>1729</v>
      </c>
      <c r="B534" s="137" t="s">
        <v>1730</v>
      </c>
    </row>
    <row r="535" spans="1:2">
      <c r="A535" s="137" t="s">
        <v>1731</v>
      </c>
      <c r="B535" s="137" t="s">
        <v>1732</v>
      </c>
    </row>
    <row r="536" spans="1:2">
      <c r="A536" s="137" t="s">
        <v>1733</v>
      </c>
      <c r="B536" s="137" t="s">
        <v>1734</v>
      </c>
    </row>
    <row r="537" spans="1:2">
      <c r="A537" s="137" t="s">
        <v>1735</v>
      </c>
      <c r="B537" s="137" t="s">
        <v>1736</v>
      </c>
    </row>
    <row r="538" spans="1:2">
      <c r="A538" s="137" t="s">
        <v>1737</v>
      </c>
      <c r="B538" s="137" t="s">
        <v>1738</v>
      </c>
    </row>
    <row r="539" spans="1:2">
      <c r="A539" s="137" t="s">
        <v>1739</v>
      </c>
      <c r="B539" s="137" t="s">
        <v>1740</v>
      </c>
    </row>
    <row r="540" spans="1:2">
      <c r="A540" s="137" t="s">
        <v>1741</v>
      </c>
      <c r="B540" s="137" t="s">
        <v>1742</v>
      </c>
    </row>
    <row r="541" spans="1:2">
      <c r="A541" s="137" t="s">
        <v>1743</v>
      </c>
      <c r="B541" s="137" t="s">
        <v>1744</v>
      </c>
    </row>
    <row r="542" spans="1:2">
      <c r="A542" s="137" t="s">
        <v>1713</v>
      </c>
      <c r="B542" s="137" t="s">
        <v>1745</v>
      </c>
    </row>
    <row r="543" spans="1:2">
      <c r="A543" s="137" t="s">
        <v>1746</v>
      </c>
      <c r="B543" s="137" t="s">
        <v>1747</v>
      </c>
    </row>
    <row r="544" spans="1:2">
      <c r="A544" s="137" t="s">
        <v>1748</v>
      </c>
      <c r="B544" s="137" t="s">
        <v>1749</v>
      </c>
    </row>
    <row r="545" spans="1:2">
      <c r="A545" s="137" t="s">
        <v>1750</v>
      </c>
      <c r="B545" s="137" t="s">
        <v>1751</v>
      </c>
    </row>
    <row r="546" spans="1:2">
      <c r="A546" s="137" t="s">
        <v>1752</v>
      </c>
      <c r="B546" s="137" t="s">
        <v>1753</v>
      </c>
    </row>
    <row r="547" spans="1:2">
      <c r="A547" s="137" t="s">
        <v>1754</v>
      </c>
      <c r="B547" s="137" t="s">
        <v>1755</v>
      </c>
    </row>
    <row r="548" spans="1:2">
      <c r="A548" s="137" t="s">
        <v>1756</v>
      </c>
      <c r="B548" s="137" t="s">
        <v>1757</v>
      </c>
    </row>
    <row r="549" spans="1:2">
      <c r="A549" s="137" t="s">
        <v>1758</v>
      </c>
      <c r="B549" s="137" t="s">
        <v>1759</v>
      </c>
    </row>
    <row r="550" spans="1:2">
      <c r="A550" s="137" t="s">
        <v>1760</v>
      </c>
      <c r="B550" s="137" t="s">
        <v>1761</v>
      </c>
    </row>
    <row r="551" spans="1:2">
      <c r="A551" s="137" t="s">
        <v>1762</v>
      </c>
      <c r="B551" s="137" t="s">
        <v>1763</v>
      </c>
    </row>
    <row r="552" spans="1:2">
      <c r="A552" s="137" t="s">
        <v>1764</v>
      </c>
      <c r="B552" s="137" t="s">
        <v>1765</v>
      </c>
    </row>
    <row r="553" spans="1:2">
      <c r="A553" s="137" t="s">
        <v>1766</v>
      </c>
      <c r="B553" s="137" t="s">
        <v>1664</v>
      </c>
    </row>
    <row r="554" spans="1:2">
      <c r="A554" s="137" t="s">
        <v>1767</v>
      </c>
      <c r="B554" s="137" t="s">
        <v>1768</v>
      </c>
    </row>
    <row r="555" spans="1:2">
      <c r="A555" s="137" t="s">
        <v>1769</v>
      </c>
      <c r="B555" s="137" t="s">
        <v>1770</v>
      </c>
    </row>
    <row r="556" spans="1:2">
      <c r="A556" s="137" t="s">
        <v>1771</v>
      </c>
      <c r="B556" s="137" t="s">
        <v>1772</v>
      </c>
    </row>
    <row r="557" spans="1:2">
      <c r="A557" s="137" t="s">
        <v>1773</v>
      </c>
      <c r="B557" s="137" t="s">
        <v>1774</v>
      </c>
    </row>
    <row r="558" spans="1:2">
      <c r="A558" s="137" t="s">
        <v>1775</v>
      </c>
      <c r="B558" s="137" t="s">
        <v>1776</v>
      </c>
    </row>
    <row r="559" spans="1:2">
      <c r="A559" s="137" t="s">
        <v>1777</v>
      </c>
      <c r="B559" s="137" t="s">
        <v>1778</v>
      </c>
    </row>
    <row r="560" spans="1:2">
      <c r="A560" s="137" t="s">
        <v>1779</v>
      </c>
      <c r="B560" s="137" t="s">
        <v>1780</v>
      </c>
    </row>
    <row r="561" spans="1:2">
      <c r="A561" s="137" t="s">
        <v>1781</v>
      </c>
      <c r="B561" s="137" t="s">
        <v>1782</v>
      </c>
    </row>
    <row r="562" spans="1:2">
      <c r="A562" s="137" t="s">
        <v>1783</v>
      </c>
      <c r="B562" s="137" t="s">
        <v>1784</v>
      </c>
    </row>
    <row r="563" spans="1:2">
      <c r="A563" s="137" t="s">
        <v>1785</v>
      </c>
      <c r="B563" s="137" t="s">
        <v>1786</v>
      </c>
    </row>
    <row r="564" spans="1:2">
      <c r="A564" s="137" t="s">
        <v>1787</v>
      </c>
      <c r="B564" s="137" t="s">
        <v>1788</v>
      </c>
    </row>
    <row r="565" spans="1:2">
      <c r="A565" s="137" t="s">
        <v>1789</v>
      </c>
      <c r="B565" s="137" t="s">
        <v>1790</v>
      </c>
    </row>
    <row r="566" spans="1:2">
      <c r="A566" s="137" t="s">
        <v>1791</v>
      </c>
      <c r="B566" s="137" t="s">
        <v>1792</v>
      </c>
    </row>
    <row r="567" spans="1:2">
      <c r="A567" s="137" t="s">
        <v>1793</v>
      </c>
      <c r="B567" s="137" t="s">
        <v>1794</v>
      </c>
    </row>
    <row r="568" spans="1:2">
      <c r="A568" s="137" t="s">
        <v>1795</v>
      </c>
      <c r="B568" s="137" t="s">
        <v>1796</v>
      </c>
    </row>
    <row r="569" spans="1:2">
      <c r="A569" s="137" t="s">
        <v>1797</v>
      </c>
      <c r="B569" s="137" t="s">
        <v>1798</v>
      </c>
    </row>
    <row r="570" spans="1:2">
      <c r="A570" s="137" t="s">
        <v>1799</v>
      </c>
      <c r="B570" s="137" t="s">
        <v>1800</v>
      </c>
    </row>
    <row r="571" spans="1:2">
      <c r="A571" s="137" t="s">
        <v>1801</v>
      </c>
      <c r="B571" s="137" t="s">
        <v>1802</v>
      </c>
    </row>
    <row r="572" spans="1:2">
      <c r="A572" s="137" t="s">
        <v>1803</v>
      </c>
      <c r="B572" s="137" t="s">
        <v>1804</v>
      </c>
    </row>
    <row r="573" spans="1:2">
      <c r="A573" s="137" t="s">
        <v>1805</v>
      </c>
      <c r="B573" s="137" t="s">
        <v>1806</v>
      </c>
    </row>
    <row r="574" spans="1:2">
      <c r="A574" s="137" t="s">
        <v>1807</v>
      </c>
      <c r="B574" s="137" t="s">
        <v>1808</v>
      </c>
    </row>
    <row r="575" spans="1:2">
      <c r="A575" s="137" t="s">
        <v>1809</v>
      </c>
      <c r="B575" s="137" t="s">
        <v>1321</v>
      </c>
    </row>
    <row r="576" spans="1:2">
      <c r="A576" s="137" t="s">
        <v>1810</v>
      </c>
      <c r="B576" s="137" t="s">
        <v>1811</v>
      </c>
    </row>
    <row r="577" spans="1:2">
      <c r="A577" s="137" t="s">
        <v>1812</v>
      </c>
      <c r="B577" s="137" t="s">
        <v>1813</v>
      </c>
    </row>
    <row r="578" spans="1:2">
      <c r="A578" s="137" t="s">
        <v>1814</v>
      </c>
      <c r="B578" s="137" t="s">
        <v>1815</v>
      </c>
    </row>
    <row r="579" spans="1:2">
      <c r="A579" s="137" t="s">
        <v>1816</v>
      </c>
      <c r="B579" s="137" t="s">
        <v>1817</v>
      </c>
    </row>
    <row r="580" spans="1:2">
      <c r="A580" s="137" t="s">
        <v>1818</v>
      </c>
      <c r="B580" s="137" t="s">
        <v>1819</v>
      </c>
    </row>
    <row r="581" spans="1:2">
      <c r="A581" s="137" t="s">
        <v>1820</v>
      </c>
      <c r="B581" s="137" t="s">
        <v>1821</v>
      </c>
    </row>
    <row r="582" spans="1:2">
      <c r="A582" s="137" t="s">
        <v>1822</v>
      </c>
      <c r="B582" s="137" t="s">
        <v>1823</v>
      </c>
    </row>
    <row r="583" spans="1:2">
      <c r="A583" s="137" t="s">
        <v>1824</v>
      </c>
      <c r="B583" s="137" t="s">
        <v>1825</v>
      </c>
    </row>
    <row r="584" spans="1:2">
      <c r="A584" s="137" t="s">
        <v>1826</v>
      </c>
      <c r="B584" s="137" t="s">
        <v>1827</v>
      </c>
    </row>
    <row r="585" spans="1:2">
      <c r="A585" s="137" t="s">
        <v>1828</v>
      </c>
      <c r="B585" s="137" t="s">
        <v>1829</v>
      </c>
    </row>
    <row r="586" spans="1:2">
      <c r="A586" s="137" t="s">
        <v>1830</v>
      </c>
      <c r="B586" s="137" t="s">
        <v>1831</v>
      </c>
    </row>
    <row r="587" spans="1:2">
      <c r="A587" s="137" t="s">
        <v>1832</v>
      </c>
      <c r="B587" s="137" t="s">
        <v>1833</v>
      </c>
    </row>
    <row r="588" spans="1:2">
      <c r="A588" s="137" t="s">
        <v>1834</v>
      </c>
      <c r="B588" s="137" t="s">
        <v>1835</v>
      </c>
    </row>
    <row r="589" spans="1:2">
      <c r="A589" s="137" t="s">
        <v>1836</v>
      </c>
      <c r="B589" s="137" t="s">
        <v>1837</v>
      </c>
    </row>
    <row r="590" spans="1:2">
      <c r="A590" s="137" t="s">
        <v>1838</v>
      </c>
      <c r="B590" s="137" t="s">
        <v>1839</v>
      </c>
    </row>
    <row r="591" spans="1:2">
      <c r="A591" s="137" t="s">
        <v>1840</v>
      </c>
      <c r="B591" s="137" t="s">
        <v>1841</v>
      </c>
    </row>
    <row r="592" spans="1:2">
      <c r="A592" s="137" t="s">
        <v>1842</v>
      </c>
      <c r="B592" s="137" t="s">
        <v>1843</v>
      </c>
    </row>
    <row r="593" spans="1:2">
      <c r="A593" s="137" t="s">
        <v>1844</v>
      </c>
      <c r="B593" s="137" t="s">
        <v>1845</v>
      </c>
    </row>
    <row r="594" spans="1:2">
      <c r="A594" s="137" t="s">
        <v>1846</v>
      </c>
      <c r="B594" s="137" t="s">
        <v>1847</v>
      </c>
    </row>
    <row r="595" spans="1:2">
      <c r="A595" s="137" t="s">
        <v>1848</v>
      </c>
      <c r="B595" s="137" t="s">
        <v>1849</v>
      </c>
    </row>
    <row r="596" spans="1:2">
      <c r="A596" s="137" t="s">
        <v>1850</v>
      </c>
      <c r="B596" s="137" t="s">
        <v>1851</v>
      </c>
    </row>
    <row r="597" spans="1:2">
      <c r="A597" s="137" t="s">
        <v>1852</v>
      </c>
      <c r="B597" s="137" t="s">
        <v>1853</v>
      </c>
    </row>
    <row r="598" spans="1:2">
      <c r="A598" s="137" t="s">
        <v>1854</v>
      </c>
      <c r="B598" s="137" t="s">
        <v>1855</v>
      </c>
    </row>
    <row r="599" spans="1:2">
      <c r="A599" s="137" t="s">
        <v>1856</v>
      </c>
      <c r="B599" s="137" t="s">
        <v>1857</v>
      </c>
    </row>
    <row r="600" spans="1:2">
      <c r="A600" s="137" t="s">
        <v>1858</v>
      </c>
      <c r="B600" s="137" t="s">
        <v>1859</v>
      </c>
    </row>
    <row r="601" spans="1:2">
      <c r="A601" s="137" t="s">
        <v>1860</v>
      </c>
      <c r="B601" s="137" t="s">
        <v>1861</v>
      </c>
    </row>
    <row r="602" spans="1:2">
      <c r="A602" s="137" t="s">
        <v>1862</v>
      </c>
      <c r="B602" s="137" t="s">
        <v>1863</v>
      </c>
    </row>
    <row r="603" spans="1:2">
      <c r="A603" s="137" t="s">
        <v>1864</v>
      </c>
      <c r="B603" s="137" t="s">
        <v>1865</v>
      </c>
    </row>
    <row r="604" spans="1:2">
      <c r="A604" s="137" t="s">
        <v>1866</v>
      </c>
      <c r="B604" s="137" t="s">
        <v>1867</v>
      </c>
    </row>
    <row r="605" spans="1:2">
      <c r="A605" s="137" t="s">
        <v>1868</v>
      </c>
      <c r="B605" s="137" t="s">
        <v>1869</v>
      </c>
    </row>
    <row r="606" spans="1:2">
      <c r="A606" s="137" t="s">
        <v>1870</v>
      </c>
      <c r="B606" s="137" t="s">
        <v>1871</v>
      </c>
    </row>
    <row r="607" spans="1:2">
      <c r="A607" s="137" t="s">
        <v>1872</v>
      </c>
      <c r="B607" s="137" t="s">
        <v>1873</v>
      </c>
    </row>
    <row r="608" spans="1:2">
      <c r="A608" s="137" t="s">
        <v>1874</v>
      </c>
      <c r="B608" s="137" t="s">
        <v>1176</v>
      </c>
    </row>
    <row r="609" spans="1:2">
      <c r="A609" s="137" t="s">
        <v>1875</v>
      </c>
      <c r="B609" s="137" t="s">
        <v>1876</v>
      </c>
    </row>
    <row r="610" spans="1:2">
      <c r="A610" s="137" t="s">
        <v>1877</v>
      </c>
      <c r="B610" s="137" t="s">
        <v>1878</v>
      </c>
    </row>
    <row r="611" spans="1:2">
      <c r="A611" s="137" t="s">
        <v>1879</v>
      </c>
      <c r="B611" s="137" t="s">
        <v>1880</v>
      </c>
    </row>
    <row r="612" spans="1:2">
      <c r="A612" s="137" t="s">
        <v>1881</v>
      </c>
      <c r="B612" s="137" t="s">
        <v>1882</v>
      </c>
    </row>
    <row r="613" spans="1:2">
      <c r="A613" s="137" t="s">
        <v>1883</v>
      </c>
      <c r="B613" s="137" t="s">
        <v>1884</v>
      </c>
    </row>
    <row r="614" spans="1:2">
      <c r="A614" s="137" t="s">
        <v>1885</v>
      </c>
      <c r="B614" s="137" t="s">
        <v>1646</v>
      </c>
    </row>
    <row r="615" spans="1:2">
      <c r="A615" s="137" t="s">
        <v>1886</v>
      </c>
      <c r="B615" s="137" t="s">
        <v>1887</v>
      </c>
    </row>
    <row r="616" spans="1:2">
      <c r="A616" s="137" t="s">
        <v>1888</v>
      </c>
      <c r="B616" s="137" t="s">
        <v>1889</v>
      </c>
    </row>
    <row r="617" spans="1:2">
      <c r="A617" s="137" t="s">
        <v>1890</v>
      </c>
      <c r="B617" s="137" t="s">
        <v>1891</v>
      </c>
    </row>
    <row r="618" spans="1:2">
      <c r="A618" s="137" t="s">
        <v>1892</v>
      </c>
      <c r="B618" s="137" t="s">
        <v>1893</v>
      </c>
    </row>
    <row r="619" spans="1:2">
      <c r="A619" s="137" t="s">
        <v>1894</v>
      </c>
      <c r="B619" s="137" t="s">
        <v>1895</v>
      </c>
    </row>
    <row r="620" spans="1:2">
      <c r="A620" s="137" t="s">
        <v>1896</v>
      </c>
      <c r="B620" s="137" t="s">
        <v>1897</v>
      </c>
    </row>
    <row r="621" spans="1:2">
      <c r="A621" s="137" t="s">
        <v>1898</v>
      </c>
      <c r="B621" s="137" t="s">
        <v>1899</v>
      </c>
    </row>
    <row r="622" spans="1:2">
      <c r="A622" s="137" t="s">
        <v>1900</v>
      </c>
      <c r="B622" s="137" t="s">
        <v>1901</v>
      </c>
    </row>
    <row r="623" spans="1:2">
      <c r="A623" s="137" t="s">
        <v>1902</v>
      </c>
      <c r="B623" s="137" t="s">
        <v>1903</v>
      </c>
    </row>
    <row r="624" spans="1:2">
      <c r="A624" s="137" t="s">
        <v>1904</v>
      </c>
      <c r="B624" s="137" t="s">
        <v>1905</v>
      </c>
    </row>
    <row r="625" spans="1:2">
      <c r="A625" s="137" t="s">
        <v>1906</v>
      </c>
      <c r="B625" s="137" t="s">
        <v>1907</v>
      </c>
    </row>
    <row r="626" spans="1:2">
      <c r="A626" s="137" t="s">
        <v>1908</v>
      </c>
      <c r="B626" s="137" t="s">
        <v>1909</v>
      </c>
    </row>
    <row r="627" spans="1:2">
      <c r="A627" s="137" t="s">
        <v>1910</v>
      </c>
      <c r="B627" s="137" t="s">
        <v>1911</v>
      </c>
    </row>
    <row r="628" spans="1:2">
      <c r="A628" s="137" t="s">
        <v>1912</v>
      </c>
      <c r="B628" s="137" t="s">
        <v>1913</v>
      </c>
    </row>
    <row r="629" spans="1:2">
      <c r="A629" s="137" t="s">
        <v>1914</v>
      </c>
      <c r="B629" s="137" t="s">
        <v>1915</v>
      </c>
    </row>
    <row r="630" spans="1:2">
      <c r="A630" s="137" t="s">
        <v>1916</v>
      </c>
      <c r="B630" s="137" t="s">
        <v>1917</v>
      </c>
    </row>
    <row r="631" spans="1:2">
      <c r="A631" s="137" t="s">
        <v>1918</v>
      </c>
      <c r="B631" s="137" t="s">
        <v>1919</v>
      </c>
    </row>
    <row r="632" spans="1:2">
      <c r="A632" s="137" t="s">
        <v>1920</v>
      </c>
      <c r="B632" s="137" t="s">
        <v>1921</v>
      </c>
    </row>
    <row r="633" spans="1:2">
      <c r="A633" s="137" t="s">
        <v>1922</v>
      </c>
      <c r="B633" s="137" t="s">
        <v>1923</v>
      </c>
    </row>
    <row r="634" spans="1:2">
      <c r="A634" s="137" t="s">
        <v>1924</v>
      </c>
      <c r="B634" s="137" t="s">
        <v>1925</v>
      </c>
    </row>
    <row r="635" spans="1:2">
      <c r="A635" s="137" t="s">
        <v>1926</v>
      </c>
      <c r="B635" s="137" t="s">
        <v>1927</v>
      </c>
    </row>
    <row r="636" spans="1:2">
      <c r="A636" s="137" t="s">
        <v>1928</v>
      </c>
      <c r="B636" s="137" t="s">
        <v>1929</v>
      </c>
    </row>
    <row r="637" spans="1:2">
      <c r="A637" s="137" t="s">
        <v>1930</v>
      </c>
      <c r="B637" s="137" t="s">
        <v>1931</v>
      </c>
    </row>
    <row r="638" spans="1:2">
      <c r="A638" s="137" t="s">
        <v>1932</v>
      </c>
      <c r="B638" s="137" t="s">
        <v>1933</v>
      </c>
    </row>
    <row r="639" spans="1:2">
      <c r="A639" s="137" t="s">
        <v>1934</v>
      </c>
      <c r="B639" s="137" t="s">
        <v>1935</v>
      </c>
    </row>
    <row r="640" spans="1:2">
      <c r="A640" s="137" t="s">
        <v>1936</v>
      </c>
      <c r="B640" s="137" t="s">
        <v>1937</v>
      </c>
    </row>
    <row r="641" spans="1:2">
      <c r="A641" s="137" t="s">
        <v>1938</v>
      </c>
      <c r="B641" s="137" t="s">
        <v>1939</v>
      </c>
    </row>
    <row r="642" spans="1:2">
      <c r="A642" s="137" t="s">
        <v>1940</v>
      </c>
      <c r="B642" s="137" t="s">
        <v>1941</v>
      </c>
    </row>
    <row r="643" spans="1:2">
      <c r="A643" s="137" t="s">
        <v>1942</v>
      </c>
      <c r="B643" s="137" t="s">
        <v>1943</v>
      </c>
    </row>
    <row r="644" spans="1:2">
      <c r="A644" s="137" t="s">
        <v>1944</v>
      </c>
      <c r="B644" s="137" t="s">
        <v>1945</v>
      </c>
    </row>
    <row r="645" spans="1:2">
      <c r="A645" s="137" t="s">
        <v>1946</v>
      </c>
      <c r="B645" s="137" t="s">
        <v>1947</v>
      </c>
    </row>
    <row r="646" spans="1:2">
      <c r="A646" s="137" t="s">
        <v>1948</v>
      </c>
      <c r="B646" s="137" t="s">
        <v>1949</v>
      </c>
    </row>
    <row r="647" spans="1:2">
      <c r="A647" s="137" t="s">
        <v>1950</v>
      </c>
      <c r="B647" s="137" t="s">
        <v>1951</v>
      </c>
    </row>
    <row r="648" spans="1:2">
      <c r="A648" s="137" t="s">
        <v>1952</v>
      </c>
      <c r="B648" s="137" t="s">
        <v>1953</v>
      </c>
    </row>
    <row r="649" spans="1:2">
      <c r="A649" s="137" t="s">
        <v>1954</v>
      </c>
      <c r="B649" s="137" t="s">
        <v>1955</v>
      </c>
    </row>
    <row r="650" spans="1:2">
      <c r="A650" s="137" t="s">
        <v>1956</v>
      </c>
      <c r="B650" s="137" t="s">
        <v>1957</v>
      </c>
    </row>
    <row r="651" spans="1:2">
      <c r="A651" s="137" t="s">
        <v>1958</v>
      </c>
      <c r="B651" s="137" t="s">
        <v>1959</v>
      </c>
    </row>
    <row r="652" spans="1:2">
      <c r="A652" s="137" t="s">
        <v>1960</v>
      </c>
      <c r="B652" s="137" t="s">
        <v>1961</v>
      </c>
    </row>
    <row r="653" spans="1:2">
      <c r="A653" s="137" t="s">
        <v>1962</v>
      </c>
      <c r="B653" s="137" t="s">
        <v>1963</v>
      </c>
    </row>
    <row r="654" spans="1:2">
      <c r="A654" s="137" t="s">
        <v>1964</v>
      </c>
      <c r="B654" s="137" t="s">
        <v>1965</v>
      </c>
    </row>
    <row r="655" spans="1:2">
      <c r="A655" s="137" t="s">
        <v>1966</v>
      </c>
      <c r="B655" s="137" t="s">
        <v>1967</v>
      </c>
    </row>
    <row r="656" spans="1:2">
      <c r="A656" s="137" t="s">
        <v>1968</v>
      </c>
      <c r="B656" s="137" t="s">
        <v>1969</v>
      </c>
    </row>
    <row r="657" spans="1:2">
      <c r="A657" s="137" t="s">
        <v>1970</v>
      </c>
      <c r="B657" s="137" t="s">
        <v>1971</v>
      </c>
    </row>
    <row r="658" spans="1:2">
      <c r="A658" s="137" t="s">
        <v>1972</v>
      </c>
      <c r="B658" s="137" t="s">
        <v>1973</v>
      </c>
    </row>
    <row r="659" spans="1:2">
      <c r="A659" s="137" t="s">
        <v>1964</v>
      </c>
      <c r="B659" s="137" t="s">
        <v>1974</v>
      </c>
    </row>
    <row r="660" spans="1:2">
      <c r="A660" s="137" t="s">
        <v>1975</v>
      </c>
      <c r="B660" s="137" t="s">
        <v>1976</v>
      </c>
    </row>
    <row r="661" spans="1:2">
      <c r="A661" s="137" t="s">
        <v>1977</v>
      </c>
      <c r="B661" s="137" t="s">
        <v>1978</v>
      </c>
    </row>
    <row r="662" spans="1:2">
      <c r="A662" s="137" t="s">
        <v>1979</v>
      </c>
      <c r="B662" s="137" t="s">
        <v>1980</v>
      </c>
    </row>
    <row r="663" spans="1:2">
      <c r="A663" s="137" t="s">
        <v>1981</v>
      </c>
      <c r="B663" s="137" t="s">
        <v>1982</v>
      </c>
    </row>
    <row r="664" spans="1:2">
      <c r="A664" s="137" t="s">
        <v>1983</v>
      </c>
      <c r="B664" s="137" t="s">
        <v>1984</v>
      </c>
    </row>
    <row r="665" spans="1:2">
      <c r="A665" s="137" t="s">
        <v>1985</v>
      </c>
      <c r="B665" s="137" t="s">
        <v>1986</v>
      </c>
    </row>
    <row r="666" spans="1:2">
      <c r="A666" s="137" t="s">
        <v>1987</v>
      </c>
      <c r="B666" s="137" t="s">
        <v>1988</v>
      </c>
    </row>
    <row r="667" spans="1:2">
      <c r="A667" s="137" t="s">
        <v>1989</v>
      </c>
      <c r="B667" s="137" t="s">
        <v>1990</v>
      </c>
    </row>
    <row r="668" spans="1:2">
      <c r="A668" s="137" t="s">
        <v>1991</v>
      </c>
      <c r="B668" s="137" t="s">
        <v>1992</v>
      </c>
    </row>
    <row r="669" spans="1:2">
      <c r="A669" s="137" t="s">
        <v>1993</v>
      </c>
      <c r="B669" s="137" t="s">
        <v>1994</v>
      </c>
    </row>
    <row r="670" spans="1:2">
      <c r="A670" s="137" t="s">
        <v>1995</v>
      </c>
      <c r="B670" s="137" t="s">
        <v>1996</v>
      </c>
    </row>
    <row r="671" spans="1:2">
      <c r="A671" s="137" t="s">
        <v>1997</v>
      </c>
      <c r="B671" s="137" t="s">
        <v>1998</v>
      </c>
    </row>
    <row r="672" spans="1:2">
      <c r="A672" s="137" t="s">
        <v>1838</v>
      </c>
      <c r="B672" s="137" t="s">
        <v>1999</v>
      </c>
    </row>
    <row r="673" spans="1:2">
      <c r="A673" s="137" t="s">
        <v>2000</v>
      </c>
      <c r="B673" s="137" t="s">
        <v>2001</v>
      </c>
    </row>
    <row r="674" spans="1:2">
      <c r="A674" s="137" t="s">
        <v>2002</v>
      </c>
      <c r="B674" s="137" t="s">
        <v>2003</v>
      </c>
    </row>
    <row r="675" spans="1:2">
      <c r="A675" s="137" t="s">
        <v>2004</v>
      </c>
      <c r="B675" s="137" t="s">
        <v>2005</v>
      </c>
    </row>
    <row r="676" spans="1:2">
      <c r="A676" s="137" t="s">
        <v>2006</v>
      </c>
      <c r="B676" s="137" t="s">
        <v>2007</v>
      </c>
    </row>
    <row r="677" spans="1:2">
      <c r="A677" s="137" t="s">
        <v>2008</v>
      </c>
      <c r="B677" s="137" t="s">
        <v>2009</v>
      </c>
    </row>
    <row r="678" spans="1:2">
      <c r="A678" s="137" t="s">
        <v>2010</v>
      </c>
      <c r="B678" s="137" t="s">
        <v>2011</v>
      </c>
    </row>
    <row r="679" spans="1:2">
      <c r="A679" s="137" t="s">
        <v>2012</v>
      </c>
      <c r="B679" s="137" t="s">
        <v>2013</v>
      </c>
    </row>
    <row r="680" spans="1:2">
      <c r="A680" s="137" t="s">
        <v>2014</v>
      </c>
      <c r="B680" s="137" t="s">
        <v>2015</v>
      </c>
    </row>
    <row r="681" spans="1:2">
      <c r="A681" s="137" t="s">
        <v>2016</v>
      </c>
      <c r="B681" s="137" t="s">
        <v>2017</v>
      </c>
    </row>
    <row r="682" spans="1:2">
      <c r="A682" s="137" t="s">
        <v>2018</v>
      </c>
      <c r="B682" s="137" t="s">
        <v>2019</v>
      </c>
    </row>
    <row r="683" spans="1:2">
      <c r="A683" s="137" t="s">
        <v>2020</v>
      </c>
      <c r="B683" s="137" t="s">
        <v>2021</v>
      </c>
    </row>
    <row r="684" spans="1:2">
      <c r="A684" s="137" t="s">
        <v>2022</v>
      </c>
      <c r="B684" s="137" t="s">
        <v>2023</v>
      </c>
    </row>
    <row r="685" spans="1:2">
      <c r="A685" s="137" t="s">
        <v>2024</v>
      </c>
      <c r="B685" s="137" t="s">
        <v>2025</v>
      </c>
    </row>
    <row r="686" spans="1:2">
      <c r="A686" s="137" t="s">
        <v>2026</v>
      </c>
      <c r="B686" s="137" t="s">
        <v>2027</v>
      </c>
    </row>
    <row r="687" spans="1:2">
      <c r="A687" s="137" t="s">
        <v>2028</v>
      </c>
      <c r="B687" s="137" t="s">
        <v>2029</v>
      </c>
    </row>
    <row r="688" spans="1:2">
      <c r="A688" s="137" t="s">
        <v>2030</v>
      </c>
      <c r="B688" s="137" t="s">
        <v>2031</v>
      </c>
    </row>
    <row r="689" spans="1:2">
      <c r="A689" s="137" t="s">
        <v>2032</v>
      </c>
      <c r="B689" s="137" t="s">
        <v>2033</v>
      </c>
    </row>
    <row r="690" spans="1:2">
      <c r="A690" s="137" t="s">
        <v>2034</v>
      </c>
      <c r="B690" s="137" t="s">
        <v>2035</v>
      </c>
    </row>
    <row r="691" spans="1:2">
      <c r="A691" s="137" t="s">
        <v>2036</v>
      </c>
      <c r="B691" s="137" t="s">
        <v>2037</v>
      </c>
    </row>
    <row r="692" spans="1:2">
      <c r="A692" s="137" t="s">
        <v>2038</v>
      </c>
      <c r="B692" s="137" t="s">
        <v>2039</v>
      </c>
    </row>
    <row r="693" spans="1:2">
      <c r="A693" s="137" t="s">
        <v>2040</v>
      </c>
      <c r="B693" s="137" t="s">
        <v>2041</v>
      </c>
    </row>
    <row r="694" spans="1:2">
      <c r="A694" s="137" t="s">
        <v>2042</v>
      </c>
      <c r="B694" s="137" t="s">
        <v>2043</v>
      </c>
    </row>
    <row r="695" spans="1:2">
      <c r="A695" s="137" t="s">
        <v>2044</v>
      </c>
      <c r="B695" s="137" t="s">
        <v>2045</v>
      </c>
    </row>
    <row r="696" spans="1:2">
      <c r="A696" s="137" t="s">
        <v>2046</v>
      </c>
      <c r="B696" s="137" t="s">
        <v>2047</v>
      </c>
    </row>
    <row r="697" spans="1:2">
      <c r="A697" s="137" t="s">
        <v>2048</v>
      </c>
      <c r="B697" s="137" t="s">
        <v>2049</v>
      </c>
    </row>
    <row r="698" spans="1:2">
      <c r="A698" s="137" t="s">
        <v>2050</v>
      </c>
      <c r="B698" s="137" t="s">
        <v>2051</v>
      </c>
    </row>
    <row r="699" spans="1:2">
      <c r="A699" s="137" t="s">
        <v>2052</v>
      </c>
      <c r="B699" s="137" t="s">
        <v>2053</v>
      </c>
    </row>
    <row r="700" spans="1:2">
      <c r="A700" s="137" t="s">
        <v>2054</v>
      </c>
      <c r="B700" s="137" t="s">
        <v>2055</v>
      </c>
    </row>
    <row r="701" spans="1:2">
      <c r="A701" s="137" t="s">
        <v>2056</v>
      </c>
      <c r="B701" s="137" t="s">
        <v>2057</v>
      </c>
    </row>
    <row r="702" spans="1:2">
      <c r="A702" s="137" t="s">
        <v>2058</v>
      </c>
      <c r="B702" s="137" t="s">
        <v>2059</v>
      </c>
    </row>
    <row r="703" spans="1:2">
      <c r="A703" s="137" t="s">
        <v>2060</v>
      </c>
      <c r="B703" s="137" t="s">
        <v>2061</v>
      </c>
    </row>
    <row r="704" spans="1:2">
      <c r="A704" s="137" t="s">
        <v>2062</v>
      </c>
      <c r="B704" s="137" t="s">
        <v>2063</v>
      </c>
    </row>
    <row r="705" spans="1:2">
      <c r="A705" s="137" t="s">
        <v>2064</v>
      </c>
      <c r="B705" s="137" t="s">
        <v>2065</v>
      </c>
    </row>
    <row r="706" spans="1:2">
      <c r="A706" s="137" t="s">
        <v>2066</v>
      </c>
      <c r="B706" s="137" t="s">
        <v>2067</v>
      </c>
    </row>
    <row r="707" spans="1:2">
      <c r="A707" s="137" t="s">
        <v>2068</v>
      </c>
      <c r="B707" s="137" t="s">
        <v>2069</v>
      </c>
    </row>
    <row r="708" spans="1:2">
      <c r="A708" s="137" t="s">
        <v>2070</v>
      </c>
      <c r="B708" s="137" t="s">
        <v>2071</v>
      </c>
    </row>
    <row r="709" spans="1:2">
      <c r="A709" s="137" t="s">
        <v>2072</v>
      </c>
      <c r="B709" s="137" t="s">
        <v>2073</v>
      </c>
    </row>
    <row r="710" spans="1:2">
      <c r="A710" s="137" t="s">
        <v>2074</v>
      </c>
      <c r="B710" s="137" t="s">
        <v>2075</v>
      </c>
    </row>
    <row r="711" spans="1:2">
      <c r="A711" s="137" t="s">
        <v>2076</v>
      </c>
      <c r="B711" s="137" t="s">
        <v>2077</v>
      </c>
    </row>
    <row r="712" spans="1:2">
      <c r="A712" s="137" t="s">
        <v>2078</v>
      </c>
      <c r="B712" s="137" t="s">
        <v>2079</v>
      </c>
    </row>
    <row r="713" spans="1:2">
      <c r="A713" s="137" t="s">
        <v>2080</v>
      </c>
      <c r="B713" s="137" t="s">
        <v>2081</v>
      </c>
    </row>
    <row r="714" spans="1:2">
      <c r="A714" s="137" t="s">
        <v>2082</v>
      </c>
      <c r="B714" s="137" t="s">
        <v>2083</v>
      </c>
    </row>
    <row r="715" spans="1:2">
      <c r="A715" s="137" t="s">
        <v>2084</v>
      </c>
      <c r="B715" s="137" t="s">
        <v>2085</v>
      </c>
    </row>
    <row r="716" spans="1:2">
      <c r="A716" s="137" t="s">
        <v>2086</v>
      </c>
      <c r="B716" s="137" t="s">
        <v>2087</v>
      </c>
    </row>
    <row r="717" spans="1:2">
      <c r="A717" s="137" t="s">
        <v>2088</v>
      </c>
      <c r="B717" s="137" t="s">
        <v>2089</v>
      </c>
    </row>
    <row r="718" spans="1:2">
      <c r="A718" s="137" t="s">
        <v>2090</v>
      </c>
      <c r="B718" s="137" t="s">
        <v>2091</v>
      </c>
    </row>
    <row r="719" spans="1:2">
      <c r="A719" s="137" t="s">
        <v>2092</v>
      </c>
      <c r="B719" s="137" t="s">
        <v>2093</v>
      </c>
    </row>
    <row r="720" spans="1:2">
      <c r="A720" s="137" t="s">
        <v>2094</v>
      </c>
      <c r="B720" s="137" t="s">
        <v>2095</v>
      </c>
    </row>
    <row r="721" spans="1:2">
      <c r="A721" s="137" t="s">
        <v>2096</v>
      </c>
      <c r="B721" s="137" t="s">
        <v>2097</v>
      </c>
    </row>
    <row r="722" spans="1:2">
      <c r="A722" s="137" t="s">
        <v>2098</v>
      </c>
      <c r="B722" s="137" t="s">
        <v>2099</v>
      </c>
    </row>
    <row r="723" spans="1:2">
      <c r="A723" s="137" t="s">
        <v>2100</v>
      </c>
      <c r="B723" s="137" t="s">
        <v>2101</v>
      </c>
    </row>
    <row r="724" spans="1:2">
      <c r="A724" s="137" t="s">
        <v>2102</v>
      </c>
      <c r="B724" s="137" t="s">
        <v>2103</v>
      </c>
    </row>
    <row r="725" spans="1:2">
      <c r="A725" s="137" t="s">
        <v>2104</v>
      </c>
      <c r="B725" s="137" t="s">
        <v>2105</v>
      </c>
    </row>
    <row r="726" spans="1:2">
      <c r="A726" s="137" t="s">
        <v>2106</v>
      </c>
      <c r="B726" s="137" t="s">
        <v>2107</v>
      </c>
    </row>
    <row r="727" spans="1:2">
      <c r="A727" s="137" t="s">
        <v>2108</v>
      </c>
      <c r="B727" s="137" t="s">
        <v>2109</v>
      </c>
    </row>
    <row r="728" spans="1:2">
      <c r="A728" s="137" t="s">
        <v>2110</v>
      </c>
      <c r="B728" s="137" t="s">
        <v>2111</v>
      </c>
    </row>
    <row r="729" spans="1:2">
      <c r="A729" s="137" t="s">
        <v>2112</v>
      </c>
      <c r="B729" s="137" t="s">
        <v>2113</v>
      </c>
    </row>
    <row r="730" spans="1:2">
      <c r="A730" s="137" t="s">
        <v>2114</v>
      </c>
      <c r="B730" s="137" t="s">
        <v>2115</v>
      </c>
    </row>
    <row r="731" spans="1:2">
      <c r="A731" s="137" t="s">
        <v>2116</v>
      </c>
      <c r="B731" s="137" t="s">
        <v>2117</v>
      </c>
    </row>
    <row r="732" spans="1:2">
      <c r="A732" s="137" t="s">
        <v>2118</v>
      </c>
      <c r="B732" s="137" t="s">
        <v>2119</v>
      </c>
    </row>
    <row r="733" spans="1:2">
      <c r="A733" s="137" t="s">
        <v>2120</v>
      </c>
      <c r="B733" s="137" t="s">
        <v>2121</v>
      </c>
    </row>
    <row r="734" spans="1:2">
      <c r="A734" s="137" t="s">
        <v>2122</v>
      </c>
      <c r="B734" s="137" t="s">
        <v>2123</v>
      </c>
    </row>
    <row r="735" spans="1:2">
      <c r="A735" s="137" t="s">
        <v>2124</v>
      </c>
      <c r="B735" s="137" t="s">
        <v>2125</v>
      </c>
    </row>
    <row r="736" spans="1:2">
      <c r="A736" s="137" t="s">
        <v>2126</v>
      </c>
      <c r="B736" s="137" t="s">
        <v>2127</v>
      </c>
    </row>
    <row r="737" spans="1:2">
      <c r="A737" s="137" t="s">
        <v>2128</v>
      </c>
      <c r="B737" s="137" t="s">
        <v>2129</v>
      </c>
    </row>
    <row r="738" spans="1:2">
      <c r="A738" s="137" t="s">
        <v>2130</v>
      </c>
      <c r="B738" s="137" t="s">
        <v>2131</v>
      </c>
    </row>
    <row r="739" spans="1:2">
      <c r="A739" s="137" t="s">
        <v>2132</v>
      </c>
      <c r="B739" s="137" t="s">
        <v>2133</v>
      </c>
    </row>
    <row r="740" spans="1:2">
      <c r="A740" s="137" t="s">
        <v>2134</v>
      </c>
      <c r="B740" s="137" t="s">
        <v>2135</v>
      </c>
    </row>
    <row r="741" spans="1:2">
      <c r="A741" s="137" t="s">
        <v>2136</v>
      </c>
      <c r="B741" s="137" t="s">
        <v>2137</v>
      </c>
    </row>
    <row r="742" spans="1:2">
      <c r="A742" s="137" t="s">
        <v>2138</v>
      </c>
      <c r="B742" s="137" t="s">
        <v>2139</v>
      </c>
    </row>
    <row r="743" spans="1:2">
      <c r="A743" s="137" t="s">
        <v>2140</v>
      </c>
      <c r="B743" s="137" t="s">
        <v>2141</v>
      </c>
    </row>
    <row r="744" spans="1:2">
      <c r="A744" s="137" t="s">
        <v>2142</v>
      </c>
      <c r="B744" s="137" t="s">
        <v>2143</v>
      </c>
    </row>
    <row r="745" spans="1:2">
      <c r="A745" s="137" t="s">
        <v>2144</v>
      </c>
      <c r="B745" s="137" t="s">
        <v>2145</v>
      </c>
    </row>
    <row r="746" spans="1:2">
      <c r="A746" s="137" t="s">
        <v>2146</v>
      </c>
      <c r="B746" s="137" t="s">
        <v>2147</v>
      </c>
    </row>
    <row r="747" spans="1:2">
      <c r="A747" s="137" t="s">
        <v>2148</v>
      </c>
      <c r="B747" s="137" t="s">
        <v>2149</v>
      </c>
    </row>
    <row r="748" spans="1:2">
      <c r="A748" s="137" t="s">
        <v>2150</v>
      </c>
      <c r="B748" s="137" t="s">
        <v>2151</v>
      </c>
    </row>
    <row r="749" spans="1:2">
      <c r="A749" s="137" t="s">
        <v>2152</v>
      </c>
      <c r="B749" s="137" t="s">
        <v>2153</v>
      </c>
    </row>
    <row r="750" spans="1:2">
      <c r="A750" s="137" t="s">
        <v>2154</v>
      </c>
      <c r="B750" s="137" t="s">
        <v>2155</v>
      </c>
    </row>
    <row r="751" spans="1:2">
      <c r="A751" s="137" t="s">
        <v>2156</v>
      </c>
      <c r="B751" s="137" t="s">
        <v>2157</v>
      </c>
    </row>
    <row r="752" spans="1:2">
      <c r="A752" s="137" t="s">
        <v>2158</v>
      </c>
      <c r="B752" s="137" t="s">
        <v>2159</v>
      </c>
    </row>
    <row r="753" spans="1:2">
      <c r="A753" s="137" t="s">
        <v>2160</v>
      </c>
      <c r="B753" s="137" t="s">
        <v>2161</v>
      </c>
    </row>
    <row r="754" spans="1:2">
      <c r="A754" s="137" t="s">
        <v>2162</v>
      </c>
      <c r="B754" s="137" t="s">
        <v>2163</v>
      </c>
    </row>
    <row r="755" spans="1:2">
      <c r="A755" s="137" t="s">
        <v>2164</v>
      </c>
      <c r="B755" s="137" t="s">
        <v>2165</v>
      </c>
    </row>
    <row r="756" spans="1:2">
      <c r="A756" s="137" t="s">
        <v>2166</v>
      </c>
      <c r="B756" s="137" t="s">
        <v>2167</v>
      </c>
    </row>
    <row r="757" spans="1:2">
      <c r="A757" s="137" t="s">
        <v>2168</v>
      </c>
      <c r="B757" s="137" t="s">
        <v>2169</v>
      </c>
    </row>
    <row r="758" spans="1:2">
      <c r="A758" s="137" t="s">
        <v>2170</v>
      </c>
      <c r="B758" s="137" t="s">
        <v>2171</v>
      </c>
    </row>
    <row r="759" spans="1:2">
      <c r="A759" s="137" t="s">
        <v>2172</v>
      </c>
      <c r="B759" s="137" t="s">
        <v>2173</v>
      </c>
    </row>
    <row r="760" spans="1:2">
      <c r="A760" s="137" t="s">
        <v>2174</v>
      </c>
      <c r="B760" s="137" t="s">
        <v>2175</v>
      </c>
    </row>
    <row r="761" spans="1:2">
      <c r="A761" s="137" t="s">
        <v>2176</v>
      </c>
      <c r="B761" s="137" t="s">
        <v>2177</v>
      </c>
    </row>
    <row r="762" spans="1:2">
      <c r="A762" s="137" t="s">
        <v>2178</v>
      </c>
      <c r="B762" s="137" t="s">
        <v>2179</v>
      </c>
    </row>
    <row r="763" spans="1:2">
      <c r="A763" s="137" t="s">
        <v>2180</v>
      </c>
      <c r="B763" s="137" t="s">
        <v>2181</v>
      </c>
    </row>
    <row r="764" spans="1:2">
      <c r="A764" s="137" t="s">
        <v>2182</v>
      </c>
      <c r="B764" s="137" t="s">
        <v>2183</v>
      </c>
    </row>
    <row r="765" spans="1:2">
      <c r="A765" s="137" t="s">
        <v>2184</v>
      </c>
      <c r="B765" s="137" t="s">
        <v>2185</v>
      </c>
    </row>
    <row r="766" spans="1:2">
      <c r="A766" s="137" t="s">
        <v>2186</v>
      </c>
      <c r="B766" s="137" t="s">
        <v>2187</v>
      </c>
    </row>
    <row r="767" spans="1:2">
      <c r="A767" s="137" t="s">
        <v>2188</v>
      </c>
      <c r="B767" s="137" t="s">
        <v>2189</v>
      </c>
    </row>
    <row r="768" spans="1:2">
      <c r="A768" s="137" t="s">
        <v>2190</v>
      </c>
      <c r="B768" s="137" t="s">
        <v>2191</v>
      </c>
    </row>
    <row r="769" spans="1:2">
      <c r="A769" s="137" t="s">
        <v>2192</v>
      </c>
      <c r="B769" s="137" t="s">
        <v>2193</v>
      </c>
    </row>
    <row r="770" spans="1:2">
      <c r="A770" s="137" t="s">
        <v>2194</v>
      </c>
      <c r="B770" s="137" t="s">
        <v>2195</v>
      </c>
    </row>
    <row r="771" spans="1:2">
      <c r="A771" s="137" t="s">
        <v>2196</v>
      </c>
      <c r="B771" s="137" t="s">
        <v>2197</v>
      </c>
    </row>
    <row r="772" spans="1:2">
      <c r="A772" s="137" t="s">
        <v>2198</v>
      </c>
      <c r="B772" s="137" t="s">
        <v>2199</v>
      </c>
    </row>
    <row r="773" spans="1:2">
      <c r="A773" s="137" t="s">
        <v>2200</v>
      </c>
      <c r="B773" s="137" t="s">
        <v>2201</v>
      </c>
    </row>
    <row r="774" spans="1:2">
      <c r="A774" s="137" t="s">
        <v>2202</v>
      </c>
      <c r="B774" s="137" t="s">
        <v>2203</v>
      </c>
    </row>
    <row r="775" spans="1:2">
      <c r="A775" s="137" t="s">
        <v>2204</v>
      </c>
      <c r="B775" s="137" t="s">
        <v>2205</v>
      </c>
    </row>
    <row r="776" spans="1:2">
      <c r="A776" s="137" t="s">
        <v>2206</v>
      </c>
      <c r="B776" s="137" t="s">
        <v>2207</v>
      </c>
    </row>
    <row r="777" spans="1:2">
      <c r="A777" s="137" t="s">
        <v>2208</v>
      </c>
      <c r="B777" s="137" t="s">
        <v>2209</v>
      </c>
    </row>
    <row r="778" spans="1:2">
      <c r="A778" s="137" t="s">
        <v>2210</v>
      </c>
      <c r="B778" s="137" t="s">
        <v>2211</v>
      </c>
    </row>
    <row r="779" spans="1:2">
      <c r="A779" s="137" t="s">
        <v>2212</v>
      </c>
      <c r="B779" s="137" t="s">
        <v>2213</v>
      </c>
    </row>
    <row r="780" spans="1:2">
      <c r="A780" s="137" t="s">
        <v>2214</v>
      </c>
      <c r="B780" s="137" t="s">
        <v>2215</v>
      </c>
    </row>
    <row r="781" spans="1:2">
      <c r="A781" s="137" t="s">
        <v>2216</v>
      </c>
      <c r="B781" s="137" t="s">
        <v>2217</v>
      </c>
    </row>
    <row r="782" spans="1:2">
      <c r="A782" s="137" t="s">
        <v>2218</v>
      </c>
      <c r="B782" s="137" t="s">
        <v>2219</v>
      </c>
    </row>
    <row r="783" spans="1:2">
      <c r="A783" s="137" t="s">
        <v>2220</v>
      </c>
      <c r="B783" s="137" t="s">
        <v>2221</v>
      </c>
    </row>
    <row r="784" spans="1:2">
      <c r="A784" s="137" t="s">
        <v>2222</v>
      </c>
      <c r="B784" s="137" t="s">
        <v>2223</v>
      </c>
    </row>
    <row r="785" spans="1:2">
      <c r="A785" s="137" t="s">
        <v>2224</v>
      </c>
      <c r="B785" s="137" t="s">
        <v>2225</v>
      </c>
    </row>
    <row r="786" spans="1:2">
      <c r="A786" s="137" t="s">
        <v>2226</v>
      </c>
      <c r="B786" s="137" t="s">
        <v>2227</v>
      </c>
    </row>
    <row r="787" spans="1:2">
      <c r="A787" s="137" t="s">
        <v>2228</v>
      </c>
      <c r="B787" s="137" t="s">
        <v>2229</v>
      </c>
    </row>
    <row r="788" spans="1:2">
      <c r="A788" s="137" t="s">
        <v>2230</v>
      </c>
      <c r="B788" s="137" t="s">
        <v>2231</v>
      </c>
    </row>
    <row r="789" spans="1:2">
      <c r="A789" s="137" t="s">
        <v>2232</v>
      </c>
      <c r="B789" s="137" t="s">
        <v>2233</v>
      </c>
    </row>
    <row r="790" spans="1:2">
      <c r="A790" s="137" t="s">
        <v>2234</v>
      </c>
      <c r="B790" s="137" t="s">
        <v>2235</v>
      </c>
    </row>
    <row r="791" spans="1:2">
      <c r="A791" s="137" t="s">
        <v>2236</v>
      </c>
      <c r="B791" s="137" t="s">
        <v>2237</v>
      </c>
    </row>
    <row r="792" spans="1:2">
      <c r="A792" s="137" t="s">
        <v>2238</v>
      </c>
      <c r="B792" s="137" t="s">
        <v>2239</v>
      </c>
    </row>
    <row r="793" spans="1:2">
      <c r="A793" s="137" t="s">
        <v>2240</v>
      </c>
      <c r="B793" s="137" t="s">
        <v>2241</v>
      </c>
    </row>
    <row r="794" spans="1:2">
      <c r="A794" s="137" t="s">
        <v>2242</v>
      </c>
      <c r="B794" s="137" t="s">
        <v>2243</v>
      </c>
    </row>
    <row r="795" spans="1:2">
      <c r="A795" s="137" t="s">
        <v>2244</v>
      </c>
      <c r="B795" s="137" t="s">
        <v>2245</v>
      </c>
    </row>
    <row r="796" spans="1:2">
      <c r="A796" s="137" t="s">
        <v>2246</v>
      </c>
      <c r="B796" s="137" t="s">
        <v>2247</v>
      </c>
    </row>
    <row r="797" spans="1:2">
      <c r="A797" s="137" t="s">
        <v>2248</v>
      </c>
      <c r="B797" s="137" t="s">
        <v>2249</v>
      </c>
    </row>
    <row r="798" spans="1:2">
      <c r="A798" s="137" t="s">
        <v>2250</v>
      </c>
      <c r="B798" s="137" t="s">
        <v>2251</v>
      </c>
    </row>
    <row r="799" spans="1:2">
      <c r="A799" s="137" t="s">
        <v>2252</v>
      </c>
      <c r="B799" s="137" t="s">
        <v>2253</v>
      </c>
    </row>
    <row r="800" spans="1:2">
      <c r="A800" s="137" t="s">
        <v>2254</v>
      </c>
      <c r="B800" s="137" t="s">
        <v>2255</v>
      </c>
    </row>
    <row r="801" spans="1:2">
      <c r="A801" s="137" t="s">
        <v>2256</v>
      </c>
      <c r="B801" s="137" t="s">
        <v>2257</v>
      </c>
    </row>
    <row r="802" spans="1:2">
      <c r="A802" s="137" t="s">
        <v>2258</v>
      </c>
      <c r="B802" s="137" t="s">
        <v>2259</v>
      </c>
    </row>
    <row r="803" spans="1:2">
      <c r="A803" s="137" t="s">
        <v>2260</v>
      </c>
      <c r="B803" s="137" t="s">
        <v>2261</v>
      </c>
    </row>
    <row r="804" spans="1:2">
      <c r="A804" s="137" t="s">
        <v>2262</v>
      </c>
      <c r="B804" s="137" t="s">
        <v>2263</v>
      </c>
    </row>
    <row r="805" spans="1:2">
      <c r="A805" s="137" t="s">
        <v>2264</v>
      </c>
      <c r="B805" s="137" t="s">
        <v>2265</v>
      </c>
    </row>
    <row r="806" spans="1:2">
      <c r="A806" s="137" t="s">
        <v>2266</v>
      </c>
      <c r="B806" s="137" t="s">
        <v>2267</v>
      </c>
    </row>
    <row r="807" spans="1:2">
      <c r="A807" s="137" t="s">
        <v>2268</v>
      </c>
      <c r="B807" s="137" t="s">
        <v>2269</v>
      </c>
    </row>
    <row r="808" spans="1:2">
      <c r="A808" s="137" t="s">
        <v>2270</v>
      </c>
      <c r="B808" s="137" t="s">
        <v>2271</v>
      </c>
    </row>
    <row r="809" spans="1:2">
      <c r="A809" s="137" t="s">
        <v>2272</v>
      </c>
      <c r="B809" s="137" t="s">
        <v>2273</v>
      </c>
    </row>
    <row r="810" spans="1:2">
      <c r="A810" s="137" t="s">
        <v>2274</v>
      </c>
      <c r="B810" s="137" t="s">
        <v>2275</v>
      </c>
    </row>
    <row r="811" spans="1:2">
      <c r="A811" s="137" t="s">
        <v>2276</v>
      </c>
      <c r="B811" s="137" t="s">
        <v>2277</v>
      </c>
    </row>
    <row r="812" spans="1:2">
      <c r="A812" s="137" t="s">
        <v>2278</v>
      </c>
      <c r="B812" s="137" t="s">
        <v>2279</v>
      </c>
    </row>
    <row r="813" spans="1:2">
      <c r="A813" s="137" t="s">
        <v>2280</v>
      </c>
      <c r="B813" s="137" t="s">
        <v>2281</v>
      </c>
    </row>
    <row r="814" spans="1:2">
      <c r="A814" s="137" t="s">
        <v>2282</v>
      </c>
      <c r="B814" s="137" t="s">
        <v>2283</v>
      </c>
    </row>
    <row r="815" spans="1:2">
      <c r="A815" s="137" t="s">
        <v>2284</v>
      </c>
      <c r="B815" s="137" t="s">
        <v>2285</v>
      </c>
    </row>
    <row r="816" spans="1:2">
      <c r="A816" s="137" t="s">
        <v>2286</v>
      </c>
      <c r="B816" s="137" t="s">
        <v>2287</v>
      </c>
    </row>
    <row r="817" spans="1:2">
      <c r="A817" s="137" t="s">
        <v>2288</v>
      </c>
      <c r="B817" s="137" t="s">
        <v>2289</v>
      </c>
    </row>
    <row r="818" spans="1:2">
      <c r="A818" s="137" t="s">
        <v>2290</v>
      </c>
      <c r="B818" s="137" t="s">
        <v>2291</v>
      </c>
    </row>
    <row r="819" spans="1:2">
      <c r="A819" s="137" t="s">
        <v>2292</v>
      </c>
      <c r="B819" s="137" t="s">
        <v>2293</v>
      </c>
    </row>
    <row r="820" spans="1:2">
      <c r="A820" s="137" t="s">
        <v>2294</v>
      </c>
      <c r="B820" s="137" t="s">
        <v>2295</v>
      </c>
    </row>
    <row r="821" spans="1:2">
      <c r="A821" s="137" t="s">
        <v>2296</v>
      </c>
      <c r="B821" s="137" t="s">
        <v>2297</v>
      </c>
    </row>
    <row r="822" spans="1:2">
      <c r="A822" s="137" t="s">
        <v>2298</v>
      </c>
      <c r="B822" s="137" t="s">
        <v>2299</v>
      </c>
    </row>
    <row r="823" spans="1:2">
      <c r="A823" s="137" t="s">
        <v>2300</v>
      </c>
      <c r="B823" s="137" t="s">
        <v>2301</v>
      </c>
    </row>
    <row r="824" spans="1:2">
      <c r="A824" s="137" t="s">
        <v>2302</v>
      </c>
      <c r="B824" s="137" t="s">
        <v>2303</v>
      </c>
    </row>
    <row r="825" spans="1:2">
      <c r="A825" s="137" t="s">
        <v>2304</v>
      </c>
      <c r="B825" s="137" t="s">
        <v>2305</v>
      </c>
    </row>
    <row r="826" spans="1:2">
      <c r="A826" s="137" t="s">
        <v>2306</v>
      </c>
      <c r="B826" s="137" t="s">
        <v>2307</v>
      </c>
    </row>
    <row r="827" spans="1:2">
      <c r="A827" s="137" t="s">
        <v>2308</v>
      </c>
      <c r="B827" s="137" t="s">
        <v>2309</v>
      </c>
    </row>
    <row r="828" spans="1:2">
      <c r="A828" s="137" t="s">
        <v>2310</v>
      </c>
      <c r="B828" s="137" t="s">
        <v>2311</v>
      </c>
    </row>
    <row r="829" spans="1:2">
      <c r="A829" s="137" t="s">
        <v>2312</v>
      </c>
      <c r="B829" s="137" t="s">
        <v>2313</v>
      </c>
    </row>
    <row r="830" spans="1:2">
      <c r="A830" s="137" t="s">
        <v>2314</v>
      </c>
      <c r="B830" s="137" t="s">
        <v>2315</v>
      </c>
    </row>
    <row r="831" spans="1:2">
      <c r="A831" s="137" t="s">
        <v>2316</v>
      </c>
      <c r="B831" s="137" t="s">
        <v>2317</v>
      </c>
    </row>
    <row r="832" spans="1:2">
      <c r="A832" s="137" t="s">
        <v>2318</v>
      </c>
      <c r="B832" s="137" t="s">
        <v>2319</v>
      </c>
    </row>
    <row r="833" spans="1:2">
      <c r="A833" s="137" t="s">
        <v>2320</v>
      </c>
      <c r="B833" s="137" t="s">
        <v>2321</v>
      </c>
    </row>
    <row r="834" spans="1:2">
      <c r="A834" s="137" t="s">
        <v>2322</v>
      </c>
      <c r="B834" s="137" t="s">
        <v>2323</v>
      </c>
    </row>
    <row r="835" spans="1:2">
      <c r="A835" s="137" t="s">
        <v>2324</v>
      </c>
      <c r="B835" s="137" t="s">
        <v>2325</v>
      </c>
    </row>
    <row r="836" spans="1:2">
      <c r="A836" s="137" t="s">
        <v>2326</v>
      </c>
      <c r="B836" s="137" t="s">
        <v>2327</v>
      </c>
    </row>
    <row r="837" spans="1:2">
      <c r="A837" s="137" t="s">
        <v>2328</v>
      </c>
      <c r="B837" s="137" t="s">
        <v>2329</v>
      </c>
    </row>
    <row r="838" spans="1:2">
      <c r="A838" s="137" t="s">
        <v>2330</v>
      </c>
      <c r="B838" s="137" t="s">
        <v>2331</v>
      </c>
    </row>
    <row r="839" spans="1:2">
      <c r="A839" s="137" t="s">
        <v>2332</v>
      </c>
      <c r="B839" s="137" t="s">
        <v>2333</v>
      </c>
    </row>
    <row r="840" spans="1:2">
      <c r="A840" s="137" t="s">
        <v>2334</v>
      </c>
      <c r="B840" s="137" t="s">
        <v>2335</v>
      </c>
    </row>
    <row r="841" spans="1:2">
      <c r="A841" s="137" t="s">
        <v>2336</v>
      </c>
      <c r="B841" s="137" t="s">
        <v>2337</v>
      </c>
    </row>
    <row r="842" spans="1:2">
      <c r="A842" s="137" t="s">
        <v>2338</v>
      </c>
      <c r="B842" s="137" t="s">
        <v>2339</v>
      </c>
    </row>
    <row r="843" spans="1:2">
      <c r="A843" s="137" t="s">
        <v>2340</v>
      </c>
      <c r="B843" s="137" t="s">
        <v>2341</v>
      </c>
    </row>
    <row r="844" spans="1:2">
      <c r="A844" s="137" t="s">
        <v>2342</v>
      </c>
      <c r="B844" s="137" t="s">
        <v>2343</v>
      </c>
    </row>
    <row r="845" spans="1:2">
      <c r="A845" s="137" t="s">
        <v>2344</v>
      </c>
      <c r="B845" s="137" t="s">
        <v>2345</v>
      </c>
    </row>
    <row r="846" spans="1:2">
      <c r="A846" s="137" t="s">
        <v>2346</v>
      </c>
      <c r="B846" s="137" t="s">
        <v>2347</v>
      </c>
    </row>
    <row r="847" spans="1:2">
      <c r="A847" s="137" t="s">
        <v>2348</v>
      </c>
      <c r="B847" s="137" t="s">
        <v>2349</v>
      </c>
    </row>
    <row r="848" spans="1:2">
      <c r="A848" s="137" t="s">
        <v>2350</v>
      </c>
      <c r="B848" s="137" t="s">
        <v>2351</v>
      </c>
    </row>
    <row r="849" spans="1:2">
      <c r="A849" s="137" t="s">
        <v>2352</v>
      </c>
      <c r="B849" s="137" t="s">
        <v>2353</v>
      </c>
    </row>
    <row r="850" spans="1:2">
      <c r="A850" s="137" t="s">
        <v>2354</v>
      </c>
      <c r="B850" s="137" t="s">
        <v>2355</v>
      </c>
    </row>
    <row r="851" spans="1:2">
      <c r="A851" s="137" t="s">
        <v>2356</v>
      </c>
      <c r="B851" s="137" t="s">
        <v>2357</v>
      </c>
    </row>
    <row r="852" spans="1:2">
      <c r="A852" s="137" t="s">
        <v>2358</v>
      </c>
      <c r="B852" s="137" t="s">
        <v>1839</v>
      </c>
    </row>
    <row r="853" spans="1:2">
      <c r="A853" s="137" t="s">
        <v>2359</v>
      </c>
      <c r="B853" s="137" t="s">
        <v>2360</v>
      </c>
    </row>
    <row r="854" spans="1:2">
      <c r="A854" s="137" t="s">
        <v>2361</v>
      </c>
      <c r="B854" s="137" t="s">
        <v>2362</v>
      </c>
    </row>
    <row r="855" spans="1:2">
      <c r="A855" s="137" t="s">
        <v>2363</v>
      </c>
      <c r="B855" s="137" t="s">
        <v>2364</v>
      </c>
    </row>
    <row r="856" spans="1:2">
      <c r="A856" s="137" t="s">
        <v>2365</v>
      </c>
      <c r="B856" s="137" t="s">
        <v>2366</v>
      </c>
    </row>
    <row r="857" spans="1:2">
      <c r="A857" s="137" t="s">
        <v>2367</v>
      </c>
      <c r="B857" s="137" t="s">
        <v>2368</v>
      </c>
    </row>
    <row r="858" spans="1:2">
      <c r="A858" s="137" t="s">
        <v>2369</v>
      </c>
      <c r="B858" s="137" t="s">
        <v>2370</v>
      </c>
    </row>
    <row r="859" spans="1:2">
      <c r="A859" s="137" t="s">
        <v>2371</v>
      </c>
      <c r="B859" s="137" t="s">
        <v>1845</v>
      </c>
    </row>
    <row r="860" spans="1:2">
      <c r="A860" s="137" t="s">
        <v>2372</v>
      </c>
      <c r="B860" s="137" t="s">
        <v>2373</v>
      </c>
    </row>
    <row r="861" spans="1:2">
      <c r="A861" s="137" t="s">
        <v>2374</v>
      </c>
      <c r="B861" s="137" t="s">
        <v>1853</v>
      </c>
    </row>
    <row r="862" spans="1:2">
      <c r="A862" s="137" t="s">
        <v>2375</v>
      </c>
      <c r="B862" s="137" t="s">
        <v>1847</v>
      </c>
    </row>
    <row r="863" spans="1:2">
      <c r="A863" s="137" t="s">
        <v>2376</v>
      </c>
      <c r="B863" s="137" t="s">
        <v>2377</v>
      </c>
    </row>
    <row r="864" spans="1:2">
      <c r="A864" s="137" t="s">
        <v>2378</v>
      </c>
      <c r="B864" s="137" t="s">
        <v>2379</v>
      </c>
    </row>
    <row r="865" spans="1:2">
      <c r="A865" s="137" t="s">
        <v>2380</v>
      </c>
      <c r="B865" s="137" t="s">
        <v>2381</v>
      </c>
    </row>
    <row r="866" spans="1:2">
      <c r="A866" s="137" t="s">
        <v>2382</v>
      </c>
      <c r="B866" s="137" t="s">
        <v>2383</v>
      </c>
    </row>
    <row r="867" spans="1:2">
      <c r="A867" s="137" t="s">
        <v>2384</v>
      </c>
      <c r="B867" s="137" t="s">
        <v>2385</v>
      </c>
    </row>
    <row r="868" spans="1:2">
      <c r="A868" s="137" t="s">
        <v>2386</v>
      </c>
      <c r="B868" s="137" t="s">
        <v>2387</v>
      </c>
    </row>
    <row r="869" spans="1:2">
      <c r="A869" s="137" t="s">
        <v>2388</v>
      </c>
      <c r="B869" s="137" t="s">
        <v>1859</v>
      </c>
    </row>
    <row r="870" spans="1:2">
      <c r="A870" s="137" t="s">
        <v>2389</v>
      </c>
      <c r="B870" s="137" t="s">
        <v>2390</v>
      </c>
    </row>
    <row r="871" spans="1:2">
      <c r="A871" s="137" t="s">
        <v>2391</v>
      </c>
      <c r="B871" s="137" t="s">
        <v>2392</v>
      </c>
    </row>
    <row r="872" spans="1:2">
      <c r="A872" s="137" t="s">
        <v>2393</v>
      </c>
      <c r="B872" s="137" t="s">
        <v>2394</v>
      </c>
    </row>
    <row r="873" spans="1:2">
      <c r="A873" s="137" t="s">
        <v>2395</v>
      </c>
      <c r="B873" s="137" t="s">
        <v>1656</v>
      </c>
    </row>
    <row r="874" spans="1:2">
      <c r="A874" s="137" t="s">
        <v>2396</v>
      </c>
      <c r="B874" s="137" t="s">
        <v>2397</v>
      </c>
    </row>
    <row r="875" spans="1:2">
      <c r="A875" s="137" t="s">
        <v>2398</v>
      </c>
      <c r="B875" s="137" t="s">
        <v>1937</v>
      </c>
    </row>
    <row r="876" spans="1:2">
      <c r="A876" s="137" t="s">
        <v>2399</v>
      </c>
      <c r="B876" s="137" t="s">
        <v>2400</v>
      </c>
    </row>
    <row r="877" spans="1:2">
      <c r="A877" s="137" t="s">
        <v>2401</v>
      </c>
      <c r="B877" s="137" t="s">
        <v>2402</v>
      </c>
    </row>
    <row r="878" spans="1:2">
      <c r="A878" s="137" t="s">
        <v>2403</v>
      </c>
      <c r="B878" s="137" t="s">
        <v>2404</v>
      </c>
    </row>
    <row r="879" spans="1:2">
      <c r="A879" s="137" t="s">
        <v>2405</v>
      </c>
      <c r="B879" s="137" t="s">
        <v>2406</v>
      </c>
    </row>
    <row r="880" spans="1:2">
      <c r="A880" s="137" t="s">
        <v>2407</v>
      </c>
      <c r="B880" s="137" t="s">
        <v>2408</v>
      </c>
    </row>
    <row r="881" spans="1:2">
      <c r="A881" s="137" t="s">
        <v>2409</v>
      </c>
      <c r="B881" s="137" t="s">
        <v>2410</v>
      </c>
    </row>
    <row r="882" spans="1:2">
      <c r="A882" s="137" t="s">
        <v>2411</v>
      </c>
      <c r="B882" s="137" t="s">
        <v>2412</v>
      </c>
    </row>
    <row r="883" spans="1:2">
      <c r="A883" s="137" t="s">
        <v>2413</v>
      </c>
      <c r="B883" s="137" t="s">
        <v>2414</v>
      </c>
    </row>
    <row r="884" spans="1:2">
      <c r="A884" s="137" t="s">
        <v>2415</v>
      </c>
      <c r="B884" s="137" t="s">
        <v>2416</v>
      </c>
    </row>
    <row r="885" spans="1:2">
      <c r="A885" s="137" t="s">
        <v>2417</v>
      </c>
      <c r="B885" s="137" t="s">
        <v>2418</v>
      </c>
    </row>
    <row r="886" spans="1:2">
      <c r="A886" s="137" t="s">
        <v>2419</v>
      </c>
      <c r="B886" s="137" t="s">
        <v>2420</v>
      </c>
    </row>
    <row r="887" spans="1:2">
      <c r="A887" s="137" t="s">
        <v>2421</v>
      </c>
      <c r="B887" s="137" t="s">
        <v>2422</v>
      </c>
    </row>
    <row r="888" spans="1:2">
      <c r="A888" s="137" t="s">
        <v>2423</v>
      </c>
      <c r="B888" s="137" t="s">
        <v>2424</v>
      </c>
    </row>
    <row r="889" spans="1:2">
      <c r="A889" s="137" t="s">
        <v>2425</v>
      </c>
      <c r="B889" s="137" t="s">
        <v>2426</v>
      </c>
    </row>
    <row r="890" spans="1:2">
      <c r="A890" s="137" t="s">
        <v>2427</v>
      </c>
      <c r="B890" s="137" t="s">
        <v>2428</v>
      </c>
    </row>
    <row r="891" spans="1:2">
      <c r="A891" s="137" t="s">
        <v>2429</v>
      </c>
      <c r="B891" s="137" t="s">
        <v>2430</v>
      </c>
    </row>
    <row r="892" spans="1:2">
      <c r="A892" s="137" t="s">
        <v>2431</v>
      </c>
      <c r="B892" s="137" t="s">
        <v>2432</v>
      </c>
    </row>
    <row r="893" spans="1:2">
      <c r="A893" s="137" t="s">
        <v>2433</v>
      </c>
      <c r="B893" s="137" t="s">
        <v>2434</v>
      </c>
    </row>
    <row r="894" spans="1:2">
      <c r="A894" s="137" t="s">
        <v>2435</v>
      </c>
      <c r="B894" s="137" t="s">
        <v>2436</v>
      </c>
    </row>
    <row r="895" spans="1:2">
      <c r="A895" s="137" t="s">
        <v>2437</v>
      </c>
      <c r="B895" s="137" t="s">
        <v>2438</v>
      </c>
    </row>
    <row r="896" spans="1:2">
      <c r="A896" s="137" t="s">
        <v>2439</v>
      </c>
      <c r="B896" s="137" t="s">
        <v>2440</v>
      </c>
    </row>
    <row r="897" spans="1:2">
      <c r="A897" s="137" t="s">
        <v>2441</v>
      </c>
      <c r="B897" s="137" t="s">
        <v>2442</v>
      </c>
    </row>
    <row r="898" spans="1:2">
      <c r="A898" s="137" t="s">
        <v>2443</v>
      </c>
      <c r="B898" s="137" t="s">
        <v>2444</v>
      </c>
    </row>
    <row r="899" spans="1:2">
      <c r="A899" s="137" t="s">
        <v>2445</v>
      </c>
      <c r="B899" s="137" t="s">
        <v>2446</v>
      </c>
    </row>
    <row r="900" spans="1:2">
      <c r="A900" s="137" t="s">
        <v>2447</v>
      </c>
      <c r="B900" s="137" t="s">
        <v>2362</v>
      </c>
    </row>
    <row r="901" spans="1:2">
      <c r="A901" s="137" t="s">
        <v>2448</v>
      </c>
      <c r="B901" s="137" t="s">
        <v>2449</v>
      </c>
    </row>
    <row r="902" spans="1:2">
      <c r="A902" s="137" t="s">
        <v>2450</v>
      </c>
      <c r="B902" s="137" t="s">
        <v>1664</v>
      </c>
    </row>
    <row r="903" spans="1:2">
      <c r="A903" s="137" t="s">
        <v>2451</v>
      </c>
      <c r="B903" s="137" t="s">
        <v>2452</v>
      </c>
    </row>
    <row r="904" spans="1:2">
      <c r="A904" s="137" t="s">
        <v>2453</v>
      </c>
      <c r="B904" s="137" t="s">
        <v>2454</v>
      </c>
    </row>
    <row r="905" spans="1:2">
      <c r="A905" s="137" t="s">
        <v>2455</v>
      </c>
      <c r="B905" s="137" t="s">
        <v>2456</v>
      </c>
    </row>
    <row r="906" spans="1:2">
      <c r="A906" s="137" t="s">
        <v>2457</v>
      </c>
      <c r="B906" s="137" t="s">
        <v>2458</v>
      </c>
    </row>
    <row r="907" spans="1:2">
      <c r="A907" s="137" t="s">
        <v>2459</v>
      </c>
      <c r="B907" s="137" t="s">
        <v>2460</v>
      </c>
    </row>
    <row r="908" spans="1:2">
      <c r="A908" s="137" t="s">
        <v>2461</v>
      </c>
      <c r="B908" s="137" t="s">
        <v>1808</v>
      </c>
    </row>
    <row r="909" spans="1:2">
      <c r="A909" s="137" t="s">
        <v>2462</v>
      </c>
      <c r="B909" s="137" t="s">
        <v>2463</v>
      </c>
    </row>
    <row r="910" spans="1:2">
      <c r="A910" s="137" t="s">
        <v>2464</v>
      </c>
      <c r="B910" s="137" t="s">
        <v>2465</v>
      </c>
    </row>
    <row r="911" spans="1:2">
      <c r="A911" s="137" t="s">
        <v>2466</v>
      </c>
      <c r="B911" s="137" t="s">
        <v>2467</v>
      </c>
    </row>
    <row r="912" spans="1:2">
      <c r="A912" s="137" t="s">
        <v>2468</v>
      </c>
      <c r="B912" s="137" t="s">
        <v>2469</v>
      </c>
    </row>
    <row r="913" spans="1:2">
      <c r="A913" s="137" t="s">
        <v>2470</v>
      </c>
      <c r="B913" s="137" t="s">
        <v>2471</v>
      </c>
    </row>
    <row r="914" spans="1:2">
      <c r="A914" s="137" t="s">
        <v>2472</v>
      </c>
      <c r="B914" s="137" t="s">
        <v>2473</v>
      </c>
    </row>
    <row r="915" spans="1:2">
      <c r="A915" s="137" t="s">
        <v>2474</v>
      </c>
      <c r="B915" s="137" t="s">
        <v>2475</v>
      </c>
    </row>
    <row r="916" spans="1:2">
      <c r="A916" s="137" t="s">
        <v>2476</v>
      </c>
      <c r="B916" s="137" t="s">
        <v>2477</v>
      </c>
    </row>
    <row r="917" spans="1:2">
      <c r="A917" s="137" t="s">
        <v>2478</v>
      </c>
      <c r="B917" s="137" t="s">
        <v>2479</v>
      </c>
    </row>
    <row r="918" spans="1:2">
      <c r="A918" s="137" t="s">
        <v>2480</v>
      </c>
      <c r="B918" s="137" t="s">
        <v>2481</v>
      </c>
    </row>
    <row r="919" spans="1:2">
      <c r="A919" s="137" t="s">
        <v>2482</v>
      </c>
      <c r="B919" s="137" t="s">
        <v>2483</v>
      </c>
    </row>
    <row r="920" spans="1:2">
      <c r="A920" s="137" t="s">
        <v>2484</v>
      </c>
      <c r="B920" s="137" t="s">
        <v>2485</v>
      </c>
    </row>
    <row r="921" spans="1:2">
      <c r="A921" s="137" t="s">
        <v>2486</v>
      </c>
      <c r="B921" s="137" t="s">
        <v>2487</v>
      </c>
    </row>
    <row r="922" spans="1:2">
      <c r="A922" s="137" t="s">
        <v>2488</v>
      </c>
      <c r="B922" s="137" t="s">
        <v>2489</v>
      </c>
    </row>
    <row r="923" spans="1:2">
      <c r="A923" s="137" t="s">
        <v>2490</v>
      </c>
      <c r="B923" s="137" t="s">
        <v>2491</v>
      </c>
    </row>
    <row r="924" spans="1:2">
      <c r="A924" s="137" t="s">
        <v>2492</v>
      </c>
      <c r="B924" s="137" t="s">
        <v>2493</v>
      </c>
    </row>
    <row r="925" spans="1:2">
      <c r="A925" s="137" t="s">
        <v>2494</v>
      </c>
      <c r="B925" s="137" t="s">
        <v>2495</v>
      </c>
    </row>
    <row r="926" spans="1:2">
      <c r="A926" s="137" t="s">
        <v>2496</v>
      </c>
      <c r="B926" s="137" t="s">
        <v>2497</v>
      </c>
    </row>
    <row r="927" spans="1:2">
      <c r="A927" s="137" t="s">
        <v>2498</v>
      </c>
      <c r="B927" s="137" t="s">
        <v>2499</v>
      </c>
    </row>
    <row r="928" spans="1:2">
      <c r="A928" s="137" t="s">
        <v>2500</v>
      </c>
      <c r="B928" s="137" t="s">
        <v>2501</v>
      </c>
    </row>
    <row r="929" spans="1:2">
      <c r="A929" s="137" t="s">
        <v>2502</v>
      </c>
      <c r="B929" s="137" t="s">
        <v>2503</v>
      </c>
    </row>
    <row r="930" spans="1:2">
      <c r="A930" s="137" t="s">
        <v>2504</v>
      </c>
      <c r="B930" s="137" t="s">
        <v>2505</v>
      </c>
    </row>
    <row r="931" spans="1:2">
      <c r="A931" s="137" t="s">
        <v>2506</v>
      </c>
      <c r="B931" s="137" t="s">
        <v>2507</v>
      </c>
    </row>
    <row r="932" spans="1:2">
      <c r="A932" s="137" t="s">
        <v>2508</v>
      </c>
      <c r="B932" s="137" t="s">
        <v>2509</v>
      </c>
    </row>
    <row r="933" spans="1:2">
      <c r="A933" s="137" t="s">
        <v>2510</v>
      </c>
      <c r="B933" s="137" t="s">
        <v>2456</v>
      </c>
    </row>
    <row r="934" spans="1:2">
      <c r="A934" s="137" t="s">
        <v>2511</v>
      </c>
      <c r="B934" s="137" t="s">
        <v>2103</v>
      </c>
    </row>
    <row r="935" spans="1:2">
      <c r="A935" s="137" t="s">
        <v>2512</v>
      </c>
      <c r="B935" s="137" t="s">
        <v>2105</v>
      </c>
    </row>
    <row r="936" spans="1:2">
      <c r="A936" s="137" t="s">
        <v>2513</v>
      </c>
      <c r="B936" s="137" t="s">
        <v>2107</v>
      </c>
    </row>
    <row r="937" spans="1:2">
      <c r="A937" s="137" t="s">
        <v>2514</v>
      </c>
      <c r="B937" s="137" t="s">
        <v>2109</v>
      </c>
    </row>
    <row r="938" spans="1:2">
      <c r="A938" s="137" t="s">
        <v>2515</v>
      </c>
      <c r="B938" s="137" t="s">
        <v>2111</v>
      </c>
    </row>
    <row r="939" spans="1:2">
      <c r="A939" s="137" t="s">
        <v>2516</v>
      </c>
      <c r="B939" s="137" t="s">
        <v>2113</v>
      </c>
    </row>
    <row r="940" spans="1:2">
      <c r="A940" s="137" t="s">
        <v>2517</v>
      </c>
      <c r="B940" s="137" t="s">
        <v>2115</v>
      </c>
    </row>
    <row r="941" spans="1:2">
      <c r="A941" s="137" t="s">
        <v>2518</v>
      </c>
      <c r="B941" s="137" t="s">
        <v>2117</v>
      </c>
    </row>
    <row r="942" spans="1:2">
      <c r="A942" s="137" t="s">
        <v>2519</v>
      </c>
      <c r="B942" s="137" t="s">
        <v>2119</v>
      </c>
    </row>
    <row r="943" spans="1:2">
      <c r="A943" s="137" t="s">
        <v>2520</v>
      </c>
      <c r="B943" s="137" t="s">
        <v>2121</v>
      </c>
    </row>
    <row r="944" spans="1:2">
      <c r="A944" s="137" t="s">
        <v>2521</v>
      </c>
      <c r="B944" s="137" t="s">
        <v>2123</v>
      </c>
    </row>
    <row r="945" spans="1:2">
      <c r="A945" s="137" t="s">
        <v>2522</v>
      </c>
      <c r="B945" s="137" t="s">
        <v>2125</v>
      </c>
    </row>
    <row r="946" spans="1:2">
      <c r="A946" s="137" t="s">
        <v>2523</v>
      </c>
      <c r="B946" s="137" t="s">
        <v>2524</v>
      </c>
    </row>
    <row r="947" spans="1:2">
      <c r="A947" s="137" t="s">
        <v>2525</v>
      </c>
      <c r="B947" s="137" t="s">
        <v>2526</v>
      </c>
    </row>
    <row r="948" spans="1:2">
      <c r="A948" s="137" t="s">
        <v>2527</v>
      </c>
      <c r="B948" s="137" t="s">
        <v>2528</v>
      </c>
    </row>
    <row r="949" spans="1:2">
      <c r="A949" s="137" t="s">
        <v>2529</v>
      </c>
      <c r="B949" s="137" t="s">
        <v>2530</v>
      </c>
    </row>
    <row r="950" spans="1:2">
      <c r="A950" s="137" t="s">
        <v>2531</v>
      </c>
      <c r="B950" s="137" t="s">
        <v>2532</v>
      </c>
    </row>
    <row r="951" spans="1:2">
      <c r="A951" s="137" t="s">
        <v>2533</v>
      </c>
      <c r="B951" s="137" t="s">
        <v>2534</v>
      </c>
    </row>
    <row r="952" spans="1:2">
      <c r="A952" s="137" t="s">
        <v>2459</v>
      </c>
      <c r="B952" s="137" t="s">
        <v>2460</v>
      </c>
    </row>
    <row r="953" spans="1:2">
      <c r="A953" s="137" t="s">
        <v>2535</v>
      </c>
      <c r="B953" s="137" t="s">
        <v>2141</v>
      </c>
    </row>
    <row r="954" spans="1:2">
      <c r="A954" s="137" t="s">
        <v>2536</v>
      </c>
      <c r="B954" s="137" t="s">
        <v>2143</v>
      </c>
    </row>
    <row r="955" spans="1:2">
      <c r="A955" s="137" t="s">
        <v>2537</v>
      </c>
      <c r="B955" s="137" t="s">
        <v>2145</v>
      </c>
    </row>
    <row r="956" spans="1:2">
      <c r="A956" s="137" t="s">
        <v>2538</v>
      </c>
      <c r="B956" s="137" t="s">
        <v>2147</v>
      </c>
    </row>
    <row r="957" spans="1:2">
      <c r="A957" s="137" t="s">
        <v>2539</v>
      </c>
      <c r="B957" s="137" t="s">
        <v>2149</v>
      </c>
    </row>
    <row r="958" spans="1:2">
      <c r="A958" s="137" t="s">
        <v>2540</v>
      </c>
      <c r="B958" s="137" t="s">
        <v>2151</v>
      </c>
    </row>
    <row r="959" spans="1:2">
      <c r="A959" s="137" t="s">
        <v>2541</v>
      </c>
      <c r="B959" s="137" t="s">
        <v>2153</v>
      </c>
    </row>
    <row r="960" spans="1:2">
      <c r="A960" s="137" t="s">
        <v>2542</v>
      </c>
      <c r="B960" s="137" t="s">
        <v>2155</v>
      </c>
    </row>
    <row r="961" spans="1:2">
      <c r="A961" s="137" t="s">
        <v>2543</v>
      </c>
      <c r="B961" s="137" t="s">
        <v>2157</v>
      </c>
    </row>
    <row r="962" spans="1:2">
      <c r="A962" s="137" t="s">
        <v>2544</v>
      </c>
      <c r="B962" s="137" t="s">
        <v>2159</v>
      </c>
    </row>
    <row r="963" spans="1:2">
      <c r="A963" s="137" t="s">
        <v>2545</v>
      </c>
      <c r="B963" s="137" t="s">
        <v>2161</v>
      </c>
    </row>
    <row r="964" spans="1:2">
      <c r="A964" s="137" t="s">
        <v>2546</v>
      </c>
      <c r="B964" s="137" t="s">
        <v>2163</v>
      </c>
    </row>
    <row r="965" spans="1:2">
      <c r="A965" s="137" t="s">
        <v>2547</v>
      </c>
      <c r="B965" s="137" t="s">
        <v>2548</v>
      </c>
    </row>
    <row r="966" spans="1:2">
      <c r="A966" s="137" t="s">
        <v>2549</v>
      </c>
      <c r="B966" s="137" t="s">
        <v>2550</v>
      </c>
    </row>
    <row r="967" spans="1:2">
      <c r="A967" s="137" t="s">
        <v>2551</v>
      </c>
      <c r="B967" s="137" t="s">
        <v>2552</v>
      </c>
    </row>
    <row r="968" spans="1:2">
      <c r="A968" s="137" t="s">
        <v>2553</v>
      </c>
      <c r="B968" s="137" t="s">
        <v>2554</v>
      </c>
    </row>
    <row r="969" spans="1:2">
      <c r="A969" s="137" t="s">
        <v>2555</v>
      </c>
      <c r="B969" s="137" t="s">
        <v>2556</v>
      </c>
    </row>
    <row r="970" spans="1:2">
      <c r="A970" s="137" t="s">
        <v>2557</v>
      </c>
      <c r="B970" s="137" t="s">
        <v>2558</v>
      </c>
    </row>
    <row r="971" spans="1:2">
      <c r="A971" s="137" t="s">
        <v>2559</v>
      </c>
      <c r="B971" s="137" t="s">
        <v>2560</v>
      </c>
    </row>
    <row r="972" spans="1:2">
      <c r="A972" s="137" t="s">
        <v>2561</v>
      </c>
      <c r="B972" s="137" t="s">
        <v>2181</v>
      </c>
    </row>
    <row r="973" spans="1:2">
      <c r="A973" s="137" t="s">
        <v>2562</v>
      </c>
      <c r="B973" s="137" t="s">
        <v>2183</v>
      </c>
    </row>
    <row r="974" spans="1:2">
      <c r="A974" s="137" t="s">
        <v>2563</v>
      </c>
      <c r="B974" s="137" t="s">
        <v>2185</v>
      </c>
    </row>
    <row r="975" spans="1:2">
      <c r="A975" s="137" t="s">
        <v>2564</v>
      </c>
      <c r="B975" s="137" t="s">
        <v>2187</v>
      </c>
    </row>
    <row r="976" spans="1:2">
      <c r="A976" s="137" t="s">
        <v>2565</v>
      </c>
      <c r="B976" s="137" t="s">
        <v>2189</v>
      </c>
    </row>
    <row r="977" spans="1:2">
      <c r="A977" s="137" t="s">
        <v>2566</v>
      </c>
      <c r="B977" s="137" t="s">
        <v>2191</v>
      </c>
    </row>
    <row r="978" spans="1:2">
      <c r="A978" s="137" t="s">
        <v>2567</v>
      </c>
      <c r="B978" s="137" t="s">
        <v>2193</v>
      </c>
    </row>
    <row r="979" spans="1:2">
      <c r="A979" s="137" t="s">
        <v>2568</v>
      </c>
      <c r="B979" s="137" t="s">
        <v>2195</v>
      </c>
    </row>
    <row r="980" spans="1:2">
      <c r="A980" s="137" t="s">
        <v>2569</v>
      </c>
      <c r="B980" s="137" t="s">
        <v>2570</v>
      </c>
    </row>
    <row r="981" spans="1:2">
      <c r="A981" s="137" t="s">
        <v>2571</v>
      </c>
      <c r="B981" s="137" t="s">
        <v>2199</v>
      </c>
    </row>
    <row r="982" spans="1:2">
      <c r="A982" s="137" t="s">
        <v>2572</v>
      </c>
      <c r="B982" s="137" t="s">
        <v>2201</v>
      </c>
    </row>
    <row r="983" spans="1:2">
      <c r="A983" s="137" t="s">
        <v>2573</v>
      </c>
      <c r="B983" s="137" t="s">
        <v>2574</v>
      </c>
    </row>
    <row r="984" spans="1:2">
      <c r="A984" s="137" t="s">
        <v>2575</v>
      </c>
      <c r="B984" s="137" t="s">
        <v>2576</v>
      </c>
    </row>
    <row r="985" spans="1:2">
      <c r="A985" s="137" t="s">
        <v>2577</v>
      </c>
      <c r="B985" s="137" t="s">
        <v>2578</v>
      </c>
    </row>
    <row r="986" spans="1:2">
      <c r="A986" s="137" t="s">
        <v>2579</v>
      </c>
      <c r="B986" s="137" t="s">
        <v>2580</v>
      </c>
    </row>
    <row r="987" spans="1:2">
      <c r="A987" s="137" t="s">
        <v>2581</v>
      </c>
      <c r="B987" s="137" t="s">
        <v>2582</v>
      </c>
    </row>
    <row r="988" spans="1:2">
      <c r="A988" s="137" t="s">
        <v>2583</v>
      </c>
      <c r="B988" s="137" t="s">
        <v>2584</v>
      </c>
    </row>
    <row r="989" spans="1:2">
      <c r="A989" s="137" t="s">
        <v>2585</v>
      </c>
      <c r="B989" s="137" t="s">
        <v>2213</v>
      </c>
    </row>
    <row r="990" spans="1:2">
      <c r="A990" s="137" t="s">
        <v>2586</v>
      </c>
      <c r="B990" s="137" t="s">
        <v>2215</v>
      </c>
    </row>
    <row r="991" spans="1:2">
      <c r="A991" s="137" t="s">
        <v>2587</v>
      </c>
      <c r="B991" s="137" t="s">
        <v>2217</v>
      </c>
    </row>
    <row r="992" spans="1:2">
      <c r="A992" s="137" t="s">
        <v>2588</v>
      </c>
      <c r="B992" s="137" t="s">
        <v>2219</v>
      </c>
    </row>
    <row r="993" spans="1:2">
      <c r="A993" s="137" t="s">
        <v>2589</v>
      </c>
      <c r="B993" s="137" t="s">
        <v>2221</v>
      </c>
    </row>
    <row r="994" spans="1:2">
      <c r="A994" s="137" t="s">
        <v>2590</v>
      </c>
      <c r="B994" s="137" t="s">
        <v>2223</v>
      </c>
    </row>
    <row r="995" spans="1:2">
      <c r="A995" s="137" t="s">
        <v>2591</v>
      </c>
      <c r="B995" s="137" t="s">
        <v>2225</v>
      </c>
    </row>
    <row r="996" spans="1:2">
      <c r="A996" s="137" t="s">
        <v>2592</v>
      </c>
      <c r="B996" s="137" t="s">
        <v>2227</v>
      </c>
    </row>
    <row r="997" spans="1:2">
      <c r="A997" s="137" t="s">
        <v>2593</v>
      </c>
      <c r="B997" s="137" t="s">
        <v>2229</v>
      </c>
    </row>
    <row r="998" spans="1:2">
      <c r="A998" s="137" t="s">
        <v>2594</v>
      </c>
      <c r="B998" s="137" t="s">
        <v>2231</v>
      </c>
    </row>
    <row r="999" spans="1:2">
      <c r="A999" s="137" t="s">
        <v>2595</v>
      </c>
      <c r="B999" s="137" t="s">
        <v>2233</v>
      </c>
    </row>
    <row r="1000" spans="1:2">
      <c r="A1000" s="137" t="s">
        <v>2596</v>
      </c>
      <c r="B1000" s="137" t="s">
        <v>2235</v>
      </c>
    </row>
    <row r="1001" spans="1:2">
      <c r="A1001" s="137" t="s">
        <v>2597</v>
      </c>
      <c r="B1001" s="137" t="s">
        <v>2598</v>
      </c>
    </row>
    <row r="1002" spans="1:2">
      <c r="A1002" s="137" t="s">
        <v>2599</v>
      </c>
      <c r="B1002" s="137" t="s">
        <v>2600</v>
      </c>
    </row>
    <row r="1003" spans="1:2">
      <c r="A1003" s="137" t="s">
        <v>2601</v>
      </c>
      <c r="B1003" s="137" t="s">
        <v>2602</v>
      </c>
    </row>
    <row r="1004" spans="1:2">
      <c r="A1004" s="137" t="s">
        <v>2603</v>
      </c>
      <c r="B1004" s="137" t="s">
        <v>2604</v>
      </c>
    </row>
    <row r="1005" spans="1:2">
      <c r="A1005" s="137" t="s">
        <v>2605</v>
      </c>
      <c r="B1005" s="137" t="s">
        <v>2606</v>
      </c>
    </row>
    <row r="1006" spans="1:2">
      <c r="A1006" s="137" t="s">
        <v>2607</v>
      </c>
      <c r="B1006" s="137" t="s">
        <v>2608</v>
      </c>
    </row>
    <row r="1007" spans="1:2">
      <c r="A1007" s="137" t="s">
        <v>2609</v>
      </c>
      <c r="B1007" s="137" t="s">
        <v>2245</v>
      </c>
    </row>
    <row r="1008" spans="1:2">
      <c r="A1008" s="137" t="s">
        <v>2610</v>
      </c>
      <c r="B1008" s="137" t="s">
        <v>2247</v>
      </c>
    </row>
    <row r="1009" spans="1:2">
      <c r="A1009" s="137" t="s">
        <v>2611</v>
      </c>
      <c r="B1009" s="137" t="s">
        <v>2249</v>
      </c>
    </row>
    <row r="1010" spans="1:2">
      <c r="A1010" s="137" t="s">
        <v>2612</v>
      </c>
      <c r="B1010" s="137" t="s">
        <v>2251</v>
      </c>
    </row>
    <row r="1011" spans="1:2">
      <c r="A1011" s="137" t="s">
        <v>2613</v>
      </c>
      <c r="B1011" s="137" t="s">
        <v>2253</v>
      </c>
    </row>
    <row r="1012" spans="1:2">
      <c r="A1012" s="137" t="s">
        <v>2614</v>
      </c>
      <c r="B1012" s="137" t="s">
        <v>2255</v>
      </c>
    </row>
    <row r="1013" spans="1:2">
      <c r="A1013" s="137" t="s">
        <v>2615</v>
      </c>
      <c r="B1013" s="137" t="s">
        <v>2257</v>
      </c>
    </row>
    <row r="1014" spans="1:2">
      <c r="A1014" s="137" t="s">
        <v>2616</v>
      </c>
      <c r="B1014" s="137" t="s">
        <v>2617</v>
      </c>
    </row>
    <row r="1015" spans="1:2">
      <c r="A1015" s="137" t="s">
        <v>2618</v>
      </c>
      <c r="B1015" s="137" t="s">
        <v>2619</v>
      </c>
    </row>
    <row r="1016" spans="1:2">
      <c r="A1016" s="137" t="s">
        <v>2620</v>
      </c>
      <c r="B1016" s="137" t="s">
        <v>2621</v>
      </c>
    </row>
    <row r="1017" spans="1:2">
      <c r="A1017" s="137" t="s">
        <v>2622</v>
      </c>
      <c r="B1017" s="137" t="s">
        <v>2623</v>
      </c>
    </row>
    <row r="1018" spans="1:2">
      <c r="A1018" s="137" t="s">
        <v>2624</v>
      </c>
      <c r="B1018" s="137" t="s">
        <v>2625</v>
      </c>
    </row>
    <row r="1019" spans="1:2">
      <c r="A1019" s="137" t="s">
        <v>2626</v>
      </c>
      <c r="B1019" s="137" t="s">
        <v>2627</v>
      </c>
    </row>
    <row r="1020" spans="1:2">
      <c r="A1020" s="137" t="s">
        <v>2628</v>
      </c>
      <c r="B1020" s="137" t="s">
        <v>2629</v>
      </c>
    </row>
    <row r="1021" spans="1:2">
      <c r="A1021" s="137" t="s">
        <v>2630</v>
      </c>
      <c r="B1021" s="137" t="s">
        <v>2631</v>
      </c>
    </row>
    <row r="1022" spans="1:2">
      <c r="A1022" s="137" t="s">
        <v>2632</v>
      </c>
      <c r="B1022" s="137" t="s">
        <v>2633</v>
      </c>
    </row>
    <row r="1023" spans="1:2">
      <c r="A1023" s="137" t="s">
        <v>2634</v>
      </c>
      <c r="B1023" s="137" t="s">
        <v>2635</v>
      </c>
    </row>
    <row r="1024" spans="1:2">
      <c r="A1024" s="137" t="s">
        <v>2636</v>
      </c>
      <c r="B1024" s="137" t="s">
        <v>2637</v>
      </c>
    </row>
    <row r="1025" spans="1:2">
      <c r="A1025" s="137" t="s">
        <v>2638</v>
      </c>
      <c r="B1025" s="137" t="s">
        <v>2639</v>
      </c>
    </row>
    <row r="1026" spans="1:2">
      <c r="A1026" s="137" t="s">
        <v>2640</v>
      </c>
      <c r="B1026" s="137" t="s">
        <v>2641</v>
      </c>
    </row>
    <row r="1027" spans="1:2">
      <c r="A1027" s="137" t="s">
        <v>2642</v>
      </c>
      <c r="B1027" s="137" t="s">
        <v>2643</v>
      </c>
    </row>
    <row r="1028" spans="1:2">
      <c r="A1028" s="137" t="s">
        <v>2644</v>
      </c>
      <c r="B1028" s="137" t="s">
        <v>2645</v>
      </c>
    </row>
    <row r="1029" spans="1:2">
      <c r="A1029" s="137" t="s">
        <v>2646</v>
      </c>
      <c r="B1029" s="137" t="s">
        <v>2647</v>
      </c>
    </row>
    <row r="1030" spans="1:2">
      <c r="A1030" s="137" t="s">
        <v>2648</v>
      </c>
      <c r="B1030" s="137" t="s">
        <v>2649</v>
      </c>
    </row>
    <row r="1031" spans="1:2">
      <c r="A1031" s="137" t="s">
        <v>2650</v>
      </c>
      <c r="B1031" s="137" t="s">
        <v>2651</v>
      </c>
    </row>
    <row r="1032" spans="1:2">
      <c r="A1032" s="137" t="s">
        <v>2652</v>
      </c>
      <c r="B1032" s="137" t="s">
        <v>2653</v>
      </c>
    </row>
    <row r="1033" spans="1:2">
      <c r="A1033" s="137" t="s">
        <v>2654</v>
      </c>
      <c r="B1033" s="137" t="s">
        <v>2655</v>
      </c>
    </row>
    <row r="1034" spans="1:2">
      <c r="A1034" s="137" t="s">
        <v>2656</v>
      </c>
      <c r="B1034" s="137" t="s">
        <v>2657</v>
      </c>
    </row>
    <row r="1035" spans="1:2">
      <c r="A1035" s="137" t="s">
        <v>2658</v>
      </c>
      <c r="B1035" s="137" t="s">
        <v>2659</v>
      </c>
    </row>
    <row r="1036" spans="1:2">
      <c r="A1036" s="137" t="s">
        <v>2660</v>
      </c>
      <c r="B1036" s="137" t="s">
        <v>2661</v>
      </c>
    </row>
    <row r="1037" spans="1:2">
      <c r="A1037" s="137" t="s">
        <v>2662</v>
      </c>
      <c r="B1037" s="137" t="s">
        <v>2663</v>
      </c>
    </row>
    <row r="1038" spans="1:2">
      <c r="A1038" s="137" t="s">
        <v>2664</v>
      </c>
      <c r="B1038" s="137" t="s">
        <v>2665</v>
      </c>
    </row>
    <row r="1039" spans="1:2">
      <c r="A1039" s="137" t="s">
        <v>2666</v>
      </c>
      <c r="B1039" s="137" t="s">
        <v>2667</v>
      </c>
    </row>
    <row r="1040" spans="1:2">
      <c r="A1040" s="137" t="s">
        <v>2668</v>
      </c>
      <c r="B1040" s="137" t="s">
        <v>2669</v>
      </c>
    </row>
    <row r="1041" spans="1:2">
      <c r="A1041" s="137" t="s">
        <v>2670</v>
      </c>
      <c r="B1041" s="137" t="s">
        <v>2671</v>
      </c>
    </row>
    <row r="1042" spans="1:2">
      <c r="A1042" s="137" t="s">
        <v>2672</v>
      </c>
      <c r="B1042" s="137" t="s">
        <v>2673</v>
      </c>
    </row>
    <row r="1043" spans="1:2">
      <c r="A1043" s="137" t="s">
        <v>2674</v>
      </c>
      <c r="B1043" s="137" t="s">
        <v>2675</v>
      </c>
    </row>
    <row r="1044" spans="1:2">
      <c r="A1044" s="137" t="s">
        <v>2676</v>
      </c>
      <c r="B1044" s="137" t="s">
        <v>2677</v>
      </c>
    </row>
    <row r="1045" spans="1:2">
      <c r="A1045" s="137" t="s">
        <v>2678</v>
      </c>
      <c r="B1045" s="137" t="s">
        <v>2679</v>
      </c>
    </row>
    <row r="1046" spans="1:2">
      <c r="A1046" s="137" t="s">
        <v>2680</v>
      </c>
      <c r="B1046" s="137" t="s">
        <v>2436</v>
      </c>
    </row>
    <row r="1047" spans="1:2">
      <c r="A1047" s="137" t="s">
        <v>2681</v>
      </c>
      <c r="B1047" s="137" t="s">
        <v>2682</v>
      </c>
    </row>
    <row r="1048" spans="1:2">
      <c r="A1048" s="137" t="s">
        <v>2683</v>
      </c>
      <c r="B1048" s="137" t="s">
        <v>2684</v>
      </c>
    </row>
    <row r="1049" spans="1:2">
      <c r="A1049" s="137" t="s">
        <v>2685</v>
      </c>
      <c r="B1049" s="137" t="s">
        <v>2686</v>
      </c>
    </row>
    <row r="1050" spans="1:2">
      <c r="A1050" s="137" t="s">
        <v>2687</v>
      </c>
      <c r="B1050" s="137" t="s">
        <v>2688</v>
      </c>
    </row>
    <row r="1051" spans="1:2">
      <c r="A1051" s="137" t="s">
        <v>2689</v>
      </c>
      <c r="B1051" s="137" t="s">
        <v>2690</v>
      </c>
    </row>
    <row r="1052" spans="1:2">
      <c r="A1052" s="137" t="s">
        <v>2691</v>
      </c>
      <c r="B1052" s="137" t="s">
        <v>2692</v>
      </c>
    </row>
    <row r="1053" spans="1:2">
      <c r="A1053" s="137" t="s">
        <v>2693</v>
      </c>
      <c r="B1053" s="137" t="s">
        <v>2694</v>
      </c>
    </row>
    <row r="1054" spans="1:2">
      <c r="A1054" s="137" t="s">
        <v>2695</v>
      </c>
      <c r="B1054" s="137" t="s">
        <v>2696</v>
      </c>
    </row>
    <row r="1055" spans="1:2">
      <c r="A1055" s="137" t="s">
        <v>2697</v>
      </c>
      <c r="B1055" s="137" t="s">
        <v>2698</v>
      </c>
    </row>
    <row r="1056" spans="1:2">
      <c r="A1056" s="137" t="s">
        <v>2699</v>
      </c>
      <c r="B1056" s="137" t="s">
        <v>2700</v>
      </c>
    </row>
    <row r="1057" spans="1:2">
      <c r="A1057" s="137" t="s">
        <v>2701</v>
      </c>
      <c r="B1057" s="137" t="s">
        <v>2702</v>
      </c>
    </row>
    <row r="1058" spans="1:2">
      <c r="A1058" s="137" t="s">
        <v>2703</v>
      </c>
      <c r="B1058" s="137" t="s">
        <v>2704</v>
      </c>
    </row>
    <row r="1059" spans="1:2">
      <c r="A1059" s="137" t="s">
        <v>2705</v>
      </c>
      <c r="B1059" s="137" t="s">
        <v>2706</v>
      </c>
    </row>
    <row r="1060" spans="1:2">
      <c r="A1060" s="137" t="s">
        <v>2707</v>
      </c>
      <c r="B1060" s="137" t="s">
        <v>2708</v>
      </c>
    </row>
    <row r="1061" spans="1:2">
      <c r="A1061" s="137" t="s">
        <v>2709</v>
      </c>
      <c r="B1061" s="137" t="s">
        <v>2710</v>
      </c>
    </row>
    <row r="1062" spans="1:2">
      <c r="A1062" s="137" t="s">
        <v>2711</v>
      </c>
      <c r="B1062" s="137" t="s">
        <v>2712</v>
      </c>
    </row>
    <row r="1063" spans="1:2">
      <c r="A1063" s="137" t="s">
        <v>2713</v>
      </c>
      <c r="B1063" s="137" t="s">
        <v>2714</v>
      </c>
    </row>
    <row r="1064" spans="1:2">
      <c r="A1064" s="137" t="s">
        <v>2715</v>
      </c>
      <c r="B1064" s="137" t="s">
        <v>2716</v>
      </c>
    </row>
    <row r="1065" spans="1:2">
      <c r="A1065" s="137" t="s">
        <v>2717</v>
      </c>
      <c r="B1065" s="137" t="s">
        <v>2718</v>
      </c>
    </row>
    <row r="1066" spans="1:2">
      <c r="A1066" s="137" t="s">
        <v>2719</v>
      </c>
      <c r="B1066" s="137" t="s">
        <v>2720</v>
      </c>
    </row>
    <row r="1067" spans="1:2">
      <c r="A1067" s="137" t="s">
        <v>2721</v>
      </c>
      <c r="B1067" s="137" t="s">
        <v>2722</v>
      </c>
    </row>
    <row r="1068" spans="1:2">
      <c r="A1068" s="137" t="s">
        <v>2723</v>
      </c>
      <c r="B1068" s="137" t="s">
        <v>2724</v>
      </c>
    </row>
    <row r="1069" spans="1:2">
      <c r="A1069" s="137" t="s">
        <v>2725</v>
      </c>
      <c r="B1069" s="137" t="s">
        <v>2726</v>
      </c>
    </row>
    <row r="1070" spans="1:2">
      <c r="A1070" s="137" t="s">
        <v>2727</v>
      </c>
      <c r="B1070" s="137" t="s">
        <v>2728</v>
      </c>
    </row>
    <row r="1071" spans="1:2">
      <c r="A1071" s="137" t="s">
        <v>2729</v>
      </c>
      <c r="B1071" s="137" t="s">
        <v>2730</v>
      </c>
    </row>
    <row r="1072" spans="1:2">
      <c r="A1072" s="137" t="s">
        <v>2731</v>
      </c>
      <c r="B1072" s="137" t="s">
        <v>2732</v>
      </c>
    </row>
    <row r="1073" spans="1:2">
      <c r="A1073" s="137" t="s">
        <v>2733</v>
      </c>
      <c r="B1073" s="137" t="s">
        <v>2734</v>
      </c>
    </row>
    <row r="1074" spans="1:2">
      <c r="A1074" s="137" t="s">
        <v>2735</v>
      </c>
      <c r="B1074" s="137" t="s">
        <v>2736</v>
      </c>
    </row>
    <row r="1075" spans="1:2">
      <c r="A1075" s="137" t="s">
        <v>2737</v>
      </c>
      <c r="B1075" s="137" t="s">
        <v>2738</v>
      </c>
    </row>
    <row r="1076" spans="1:2">
      <c r="A1076" s="137" t="s">
        <v>2739</v>
      </c>
      <c r="B1076" s="137" t="s">
        <v>2740</v>
      </c>
    </row>
    <row r="1077" spans="1:2">
      <c r="A1077" s="137" t="s">
        <v>2741</v>
      </c>
      <c r="B1077" s="137" t="s">
        <v>2742</v>
      </c>
    </row>
    <row r="1078" spans="1:2">
      <c r="A1078" s="137" t="s">
        <v>2743</v>
      </c>
      <c r="B1078" s="137" t="s">
        <v>2744</v>
      </c>
    </row>
    <row r="1079" spans="1:2">
      <c r="A1079" s="137" t="s">
        <v>2745</v>
      </c>
      <c r="B1079" s="137" t="s">
        <v>2746</v>
      </c>
    </row>
    <row r="1080" spans="1:2">
      <c r="A1080" s="137" t="s">
        <v>2747</v>
      </c>
      <c r="B1080" s="137" t="s">
        <v>2748</v>
      </c>
    </row>
    <row r="1081" spans="1:2">
      <c r="A1081" s="137" t="s">
        <v>2749</v>
      </c>
      <c r="B1081" s="137" t="s">
        <v>2750</v>
      </c>
    </row>
    <row r="1082" spans="1:2">
      <c r="A1082" s="137" t="s">
        <v>2751</v>
      </c>
      <c r="B1082" s="137" t="s">
        <v>2752</v>
      </c>
    </row>
    <row r="1083" spans="1:2">
      <c r="A1083" s="137" t="s">
        <v>2753</v>
      </c>
      <c r="B1083" s="137" t="s">
        <v>2754</v>
      </c>
    </row>
    <row r="1084" spans="1:2">
      <c r="A1084" s="137" t="s">
        <v>2755</v>
      </c>
      <c r="B1084" s="137" t="s">
        <v>2756</v>
      </c>
    </row>
    <row r="1085" spans="1:2">
      <c r="A1085" s="137" t="s">
        <v>2757</v>
      </c>
      <c r="B1085" s="137" t="s">
        <v>2758</v>
      </c>
    </row>
    <row r="1086" spans="1:2">
      <c r="A1086" s="137" t="s">
        <v>2759</v>
      </c>
      <c r="B1086" s="137" t="s">
        <v>2760</v>
      </c>
    </row>
    <row r="1087" spans="1:2">
      <c r="A1087" s="137" t="s">
        <v>2761</v>
      </c>
      <c r="B1087" s="137" t="s">
        <v>2762</v>
      </c>
    </row>
    <row r="1088" spans="1:2">
      <c r="A1088" s="137" t="s">
        <v>2763</v>
      </c>
      <c r="B1088" s="137" t="s">
        <v>2764</v>
      </c>
    </row>
    <row r="1089" spans="1:2">
      <c r="A1089" s="137" t="s">
        <v>2765</v>
      </c>
      <c r="B1089" s="137" t="s">
        <v>2766</v>
      </c>
    </row>
    <row r="1090" spans="1:2">
      <c r="A1090" s="137" t="s">
        <v>2767</v>
      </c>
      <c r="B1090" s="137" t="s">
        <v>2768</v>
      </c>
    </row>
    <row r="1091" spans="1:2">
      <c r="A1091" s="137" t="s">
        <v>2769</v>
      </c>
      <c r="B1091" s="137" t="s">
        <v>2770</v>
      </c>
    </row>
    <row r="1092" spans="1:2">
      <c r="A1092" s="137" t="s">
        <v>2771</v>
      </c>
      <c r="B1092" s="137" t="s">
        <v>2772</v>
      </c>
    </row>
    <row r="1093" spans="1:2">
      <c r="A1093" s="137" t="s">
        <v>2773</v>
      </c>
      <c r="B1093" s="137" t="s">
        <v>2774</v>
      </c>
    </row>
    <row r="1094" spans="1:2">
      <c r="A1094" s="137" t="s">
        <v>2775</v>
      </c>
      <c r="B1094" s="137" t="s">
        <v>2776</v>
      </c>
    </row>
    <row r="1095" spans="1:2">
      <c r="A1095" s="137" t="s">
        <v>2777</v>
      </c>
      <c r="B1095" s="137" t="s">
        <v>2778</v>
      </c>
    </row>
    <row r="1096" spans="1:2">
      <c r="A1096" s="137" t="s">
        <v>2779</v>
      </c>
      <c r="B1096" s="137" t="s">
        <v>2780</v>
      </c>
    </row>
    <row r="1097" spans="1:2">
      <c r="A1097" s="137" t="s">
        <v>2781</v>
      </c>
      <c r="B1097" s="137" t="s">
        <v>2782</v>
      </c>
    </row>
    <row r="1098" spans="1:2">
      <c r="A1098" s="137" t="s">
        <v>2783</v>
      </c>
      <c r="B1098" s="137" t="s">
        <v>2784</v>
      </c>
    </row>
    <row r="1099" spans="1:2">
      <c r="A1099" s="137" t="s">
        <v>2785</v>
      </c>
      <c r="B1099" s="137" t="s">
        <v>2786</v>
      </c>
    </row>
    <row r="1100" spans="1:2">
      <c r="A1100" s="137" t="s">
        <v>2787</v>
      </c>
      <c r="B1100" s="137" t="s">
        <v>2788</v>
      </c>
    </row>
    <row r="1101" spans="1:2">
      <c r="A1101" s="137" t="s">
        <v>2789</v>
      </c>
      <c r="B1101" s="137" t="s">
        <v>2790</v>
      </c>
    </row>
    <row r="1102" spans="1:2">
      <c r="A1102" s="137" t="s">
        <v>2791</v>
      </c>
      <c r="B1102" s="137" t="s">
        <v>2792</v>
      </c>
    </row>
    <row r="1103" spans="1:2">
      <c r="A1103" s="137" t="s">
        <v>2793</v>
      </c>
      <c r="B1103" s="137" t="s">
        <v>2794</v>
      </c>
    </row>
    <row r="1104" spans="1:2">
      <c r="A1104" s="137" t="s">
        <v>2795</v>
      </c>
      <c r="B1104" s="137" t="s">
        <v>2796</v>
      </c>
    </row>
    <row r="1105" spans="1:2">
      <c r="A1105" s="137" t="s">
        <v>2797</v>
      </c>
      <c r="B1105" s="137" t="s">
        <v>2798</v>
      </c>
    </row>
    <row r="1106" spans="1:2">
      <c r="A1106" s="137" t="s">
        <v>2799</v>
      </c>
      <c r="B1106" s="137" t="s">
        <v>2800</v>
      </c>
    </row>
    <row r="1107" spans="1:2">
      <c r="A1107" s="137" t="s">
        <v>2801</v>
      </c>
      <c r="B1107" s="137" t="s">
        <v>2802</v>
      </c>
    </row>
    <row r="1108" spans="1:2">
      <c r="A1108" s="137" t="s">
        <v>2803</v>
      </c>
      <c r="B1108" s="137" t="s">
        <v>2804</v>
      </c>
    </row>
    <row r="1109" spans="1:2">
      <c r="A1109" s="137" t="s">
        <v>2805</v>
      </c>
      <c r="B1109" s="137" t="s">
        <v>2806</v>
      </c>
    </row>
    <row r="1110" spans="1:2">
      <c r="A1110" s="137" t="s">
        <v>2807</v>
      </c>
      <c r="B1110" s="137" t="s">
        <v>2808</v>
      </c>
    </row>
    <row r="1111" spans="1:2">
      <c r="A1111" s="137" t="s">
        <v>2809</v>
      </c>
      <c r="B1111" s="137" t="s">
        <v>2810</v>
      </c>
    </row>
    <row r="1112" spans="1:2">
      <c r="A1112" s="137" t="s">
        <v>2811</v>
      </c>
      <c r="B1112" s="137" t="s">
        <v>2812</v>
      </c>
    </row>
    <row r="1113" spans="1:2">
      <c r="A1113" s="137" t="s">
        <v>2813</v>
      </c>
      <c r="B1113" s="137" t="s">
        <v>2814</v>
      </c>
    </row>
    <row r="1114" spans="1:2">
      <c r="A1114" s="137" t="s">
        <v>2815</v>
      </c>
      <c r="B1114" s="137" t="s">
        <v>2816</v>
      </c>
    </row>
    <row r="1115" spans="1:2">
      <c r="A1115" s="137" t="s">
        <v>2817</v>
      </c>
      <c r="B1115" s="137" t="s">
        <v>2818</v>
      </c>
    </row>
    <row r="1116" spans="1:2">
      <c r="A1116" s="137" t="s">
        <v>2819</v>
      </c>
      <c r="B1116" s="137" t="s">
        <v>2820</v>
      </c>
    </row>
    <row r="1117" spans="1:2">
      <c r="A1117" s="137" t="s">
        <v>2821</v>
      </c>
      <c r="B1117" s="137" t="s">
        <v>2822</v>
      </c>
    </row>
    <row r="1118" spans="1:2">
      <c r="A1118" s="137" t="s">
        <v>2823</v>
      </c>
      <c r="B1118" s="137" t="s">
        <v>2824</v>
      </c>
    </row>
    <row r="1119" spans="1:2">
      <c r="A1119" s="137" t="s">
        <v>2825</v>
      </c>
      <c r="B1119" s="137" t="s">
        <v>2826</v>
      </c>
    </row>
    <row r="1120" spans="1:2">
      <c r="A1120" s="137" t="s">
        <v>2827</v>
      </c>
      <c r="B1120" s="137" t="s">
        <v>2828</v>
      </c>
    </row>
    <row r="1121" spans="1:2">
      <c r="A1121" s="137" t="s">
        <v>2829</v>
      </c>
      <c r="B1121" s="137" t="s">
        <v>2830</v>
      </c>
    </row>
    <row r="1122" spans="1:2">
      <c r="A1122" s="137" t="s">
        <v>2831</v>
      </c>
      <c r="B1122" s="137" t="s">
        <v>2832</v>
      </c>
    </row>
    <row r="1123" spans="1:2">
      <c r="A1123" s="137" t="s">
        <v>2833</v>
      </c>
      <c r="B1123" s="137" t="s">
        <v>2834</v>
      </c>
    </row>
    <row r="1124" spans="1:2">
      <c r="A1124" s="137" t="s">
        <v>2835</v>
      </c>
      <c r="B1124" s="137" t="s">
        <v>2836</v>
      </c>
    </row>
    <row r="1125" spans="1:2">
      <c r="A1125" s="137" t="s">
        <v>2837</v>
      </c>
      <c r="B1125" s="137" t="s">
        <v>1321</v>
      </c>
    </row>
    <row r="1126" spans="1:2">
      <c r="A1126" s="137" t="s">
        <v>2838</v>
      </c>
      <c r="B1126" s="137" t="s">
        <v>2839</v>
      </c>
    </row>
    <row r="1127" spans="1:2">
      <c r="A1127" s="137" t="s">
        <v>2840</v>
      </c>
      <c r="B1127" s="137" t="s">
        <v>2841</v>
      </c>
    </row>
    <row r="1128" spans="1:2">
      <c r="A1128" s="137" t="s">
        <v>2842</v>
      </c>
      <c r="B1128" s="137" t="s">
        <v>2843</v>
      </c>
    </row>
    <row r="1129" spans="1:2">
      <c r="A1129" s="137" t="s">
        <v>2844</v>
      </c>
      <c r="B1129" s="137" t="s">
        <v>2629</v>
      </c>
    </row>
    <row r="1130" spans="1:2">
      <c r="A1130" s="137" t="s">
        <v>2845</v>
      </c>
      <c r="B1130" s="137" t="s">
        <v>2846</v>
      </c>
    </row>
    <row r="1131" spans="1:2">
      <c r="A1131" s="137" t="s">
        <v>2847</v>
      </c>
      <c r="B1131" s="137" t="s">
        <v>2848</v>
      </c>
    </row>
    <row r="1132" spans="1:2">
      <c r="A1132" s="137" t="s">
        <v>2849</v>
      </c>
      <c r="B1132" s="137" t="s">
        <v>2850</v>
      </c>
    </row>
    <row r="1133" spans="1:2">
      <c r="A1133" s="137" t="s">
        <v>2851</v>
      </c>
      <c r="B1133" s="137" t="s">
        <v>2852</v>
      </c>
    </row>
    <row r="1134" spans="1:2">
      <c r="A1134" s="137" t="s">
        <v>2853</v>
      </c>
      <c r="B1134" s="137" t="s">
        <v>2854</v>
      </c>
    </row>
    <row r="1135" spans="1:2">
      <c r="A1135" s="137" t="s">
        <v>2855</v>
      </c>
      <c r="B1135" s="137" t="s">
        <v>2856</v>
      </c>
    </row>
    <row r="1136" spans="1:2">
      <c r="A1136" s="137" t="s">
        <v>2857</v>
      </c>
      <c r="B1136" s="137" t="s">
        <v>2716</v>
      </c>
    </row>
    <row r="1137" spans="1:2">
      <c r="A1137" s="137" t="s">
        <v>2858</v>
      </c>
      <c r="B1137" s="137" t="s">
        <v>2859</v>
      </c>
    </row>
    <row r="1138" spans="1:2">
      <c r="A1138" s="137" t="s">
        <v>2860</v>
      </c>
      <c r="B1138" s="137" t="s">
        <v>2720</v>
      </c>
    </row>
    <row r="1139" spans="1:2">
      <c r="A1139" s="137" t="s">
        <v>2861</v>
      </c>
      <c r="B1139" s="137" t="s">
        <v>2862</v>
      </c>
    </row>
    <row r="1140" spans="1:2">
      <c r="A1140" s="137" t="s">
        <v>2863</v>
      </c>
      <c r="B1140" s="137" t="s">
        <v>2864</v>
      </c>
    </row>
    <row r="1141" spans="1:2">
      <c r="A1141" s="137" t="s">
        <v>2865</v>
      </c>
      <c r="B1141" s="137" t="s">
        <v>2866</v>
      </c>
    </row>
    <row r="1142" spans="1:2">
      <c r="A1142" s="137" t="s">
        <v>2867</v>
      </c>
      <c r="B1142" s="137" t="s">
        <v>2868</v>
      </c>
    </row>
    <row r="1143" spans="1:2">
      <c r="A1143" s="137" t="s">
        <v>2869</v>
      </c>
      <c r="B1143" s="137" t="s">
        <v>2870</v>
      </c>
    </row>
    <row r="1144" spans="1:2">
      <c r="A1144" s="137" t="s">
        <v>2871</v>
      </c>
      <c r="B1144" s="137" t="s">
        <v>2872</v>
      </c>
    </row>
    <row r="1145" spans="1:2">
      <c r="A1145" s="137" t="s">
        <v>2873</v>
      </c>
      <c r="B1145" s="137" t="s">
        <v>2874</v>
      </c>
    </row>
    <row r="1146" spans="1:2">
      <c r="A1146" s="137" t="s">
        <v>2875</v>
      </c>
      <c r="B1146" s="137" t="s">
        <v>1839</v>
      </c>
    </row>
    <row r="1147" spans="1:2">
      <c r="A1147" s="137" t="s">
        <v>2876</v>
      </c>
      <c r="B1147" s="137" t="s">
        <v>2877</v>
      </c>
    </row>
    <row r="1148" spans="1:2">
      <c r="A1148" s="137" t="s">
        <v>2878</v>
      </c>
      <c r="B1148" s="137" t="s">
        <v>2879</v>
      </c>
    </row>
    <row r="1149" spans="1:2">
      <c r="A1149" s="137" t="s">
        <v>2880</v>
      </c>
      <c r="B1149" s="137" t="s">
        <v>2881</v>
      </c>
    </row>
    <row r="1150" spans="1:2">
      <c r="A1150" s="137" t="s">
        <v>2882</v>
      </c>
      <c r="B1150" s="137" t="s">
        <v>2883</v>
      </c>
    </row>
    <row r="1151" spans="1:2">
      <c r="A1151" s="137" t="s">
        <v>2884</v>
      </c>
      <c r="B1151" s="137" t="s">
        <v>2885</v>
      </c>
    </row>
    <row r="1152" spans="1:2">
      <c r="A1152" s="137" t="s">
        <v>2886</v>
      </c>
      <c r="B1152" s="137" t="s">
        <v>2887</v>
      </c>
    </row>
    <row r="1153" spans="1:2">
      <c r="A1153" s="137" t="s">
        <v>2888</v>
      </c>
      <c r="B1153" s="137" t="s">
        <v>2889</v>
      </c>
    </row>
    <row r="1154" spans="1:2">
      <c r="A1154" s="137" t="s">
        <v>2890</v>
      </c>
      <c r="B1154" s="137" t="s">
        <v>2891</v>
      </c>
    </row>
    <row r="1155" spans="1:2">
      <c r="A1155" s="137" t="s">
        <v>2892</v>
      </c>
      <c r="B1155" s="137" t="s">
        <v>2893</v>
      </c>
    </row>
    <row r="1156" spans="1:2">
      <c r="A1156" s="137" t="s">
        <v>2894</v>
      </c>
      <c r="B1156" s="137" t="s">
        <v>2895</v>
      </c>
    </row>
    <row r="1157" spans="1:2">
      <c r="A1157" s="137" t="s">
        <v>2896</v>
      </c>
      <c r="B1157" s="137" t="s">
        <v>2897</v>
      </c>
    </row>
    <row r="1158" spans="1:2">
      <c r="A1158" s="137" t="s">
        <v>2898</v>
      </c>
      <c r="B1158" s="137" t="s">
        <v>2449</v>
      </c>
    </row>
    <row r="1159" spans="1:2">
      <c r="A1159" s="137" t="s">
        <v>2899</v>
      </c>
      <c r="B1159" s="137" t="s">
        <v>2900</v>
      </c>
    </row>
    <row r="1160" spans="1:2">
      <c r="A1160" s="137" t="s">
        <v>2901</v>
      </c>
      <c r="B1160" s="137" t="s">
        <v>2902</v>
      </c>
    </row>
    <row r="1161" spans="1:2">
      <c r="A1161" s="137" t="s">
        <v>2903</v>
      </c>
      <c r="B1161" s="137" t="s">
        <v>2904</v>
      </c>
    </row>
    <row r="1162" spans="1:2">
      <c r="A1162" s="137" t="s">
        <v>2905</v>
      </c>
      <c r="B1162" s="137" t="s">
        <v>2906</v>
      </c>
    </row>
    <row r="1163" spans="1:2">
      <c r="A1163" s="137" t="s">
        <v>2907</v>
      </c>
      <c r="B1163" s="137" t="s">
        <v>2908</v>
      </c>
    </row>
    <row r="1164" spans="1:2">
      <c r="A1164" s="137" t="s">
        <v>1107</v>
      </c>
      <c r="B1164" s="137" t="s">
        <v>1108</v>
      </c>
    </row>
    <row r="1165" spans="1:2">
      <c r="A1165" s="137" t="s">
        <v>2909</v>
      </c>
      <c r="B1165" s="137" t="s">
        <v>2910</v>
      </c>
    </row>
    <row r="1166" spans="1:2">
      <c r="A1166" s="137" t="s">
        <v>2911</v>
      </c>
      <c r="B1166" s="137" t="s">
        <v>2912</v>
      </c>
    </row>
    <row r="1167" spans="1:2">
      <c r="A1167" s="137" t="s">
        <v>2913</v>
      </c>
      <c r="B1167" s="137" t="s">
        <v>2914</v>
      </c>
    </row>
    <row r="1168" spans="1:2">
      <c r="A1168" s="137" t="s">
        <v>2915</v>
      </c>
      <c r="B1168" s="137" t="s">
        <v>2916</v>
      </c>
    </row>
    <row r="1169" spans="1:2">
      <c r="A1169" s="137" t="s">
        <v>2917</v>
      </c>
      <c r="B1169" s="137" t="s">
        <v>2918</v>
      </c>
    </row>
    <row r="1170" spans="1:2">
      <c r="A1170" s="137" t="s">
        <v>2919</v>
      </c>
      <c r="B1170" s="137" t="s">
        <v>2920</v>
      </c>
    </row>
    <row r="1171" spans="1:2">
      <c r="A1171" s="137" t="s">
        <v>2921</v>
      </c>
      <c r="B1171" s="137" t="s">
        <v>2922</v>
      </c>
    </row>
    <row r="1172" spans="1:2">
      <c r="A1172" s="137" t="s">
        <v>2923</v>
      </c>
      <c r="B1172" s="137" t="s">
        <v>2924</v>
      </c>
    </row>
    <row r="1173" spans="1:2">
      <c r="A1173" s="137" t="s">
        <v>2925</v>
      </c>
      <c r="B1173" s="137" t="s">
        <v>2926</v>
      </c>
    </row>
    <row r="1174" spans="1:2">
      <c r="A1174" s="137" t="s">
        <v>2927</v>
      </c>
      <c r="B1174" s="137" t="s">
        <v>900</v>
      </c>
    </row>
    <row r="1175" spans="1:2">
      <c r="A1175" s="137" t="s">
        <v>2928</v>
      </c>
      <c r="B1175" s="137" t="s">
        <v>2929</v>
      </c>
    </row>
    <row r="1176" spans="1:2">
      <c r="A1176" s="137" t="s">
        <v>2930</v>
      </c>
      <c r="B1176" s="137" t="s">
        <v>2931</v>
      </c>
    </row>
    <row r="1177" spans="1:2">
      <c r="A1177" s="137" t="s">
        <v>2932</v>
      </c>
      <c r="B1177" s="137" t="s">
        <v>2933</v>
      </c>
    </row>
    <row r="1178" spans="1:2">
      <c r="A1178" s="137" t="s">
        <v>2934</v>
      </c>
      <c r="B1178" s="137" t="s">
        <v>812</v>
      </c>
    </row>
    <row r="1179" spans="1:2">
      <c r="A1179" s="137" t="s">
        <v>2935</v>
      </c>
      <c r="B1179" s="137" t="s">
        <v>2936</v>
      </c>
    </row>
    <row r="1180" spans="1:2">
      <c r="A1180" s="137" t="s">
        <v>2937</v>
      </c>
      <c r="B1180" s="137" t="s">
        <v>1141</v>
      </c>
    </row>
    <row r="1181" spans="1:2">
      <c r="A1181" s="137" t="s">
        <v>2938</v>
      </c>
      <c r="B1181" s="137" t="s">
        <v>2939</v>
      </c>
    </row>
    <row r="1182" spans="1:2">
      <c r="A1182" s="137" t="s">
        <v>2940</v>
      </c>
      <c r="B1182" s="137" t="s">
        <v>2941</v>
      </c>
    </row>
    <row r="1183" spans="1:2">
      <c r="A1183" s="137" t="s">
        <v>2942</v>
      </c>
      <c r="B1183" s="137" t="s">
        <v>2943</v>
      </c>
    </row>
    <row r="1184" spans="1:2">
      <c r="A1184" s="137" t="s">
        <v>2944</v>
      </c>
      <c r="B1184" s="137" t="s">
        <v>2945</v>
      </c>
    </row>
    <row r="1185" spans="1:2">
      <c r="A1185" s="137" t="s">
        <v>2946</v>
      </c>
      <c r="B1185" s="137" t="s">
        <v>2947</v>
      </c>
    </row>
    <row r="1186" spans="1:2">
      <c r="A1186" s="137" t="s">
        <v>2948</v>
      </c>
      <c r="B1186" s="137" t="s">
        <v>2949</v>
      </c>
    </row>
    <row r="1187" spans="1:2">
      <c r="A1187" s="137" t="s">
        <v>2950</v>
      </c>
      <c r="B1187" s="137" t="s">
        <v>2951</v>
      </c>
    </row>
    <row r="1188" spans="1:2">
      <c r="A1188" s="137" t="s">
        <v>2952</v>
      </c>
      <c r="B1188" s="137" t="s">
        <v>2953</v>
      </c>
    </row>
    <row r="1189" spans="1:2">
      <c r="A1189" s="137" t="s">
        <v>2954</v>
      </c>
      <c r="B1189" s="137" t="s">
        <v>2955</v>
      </c>
    </row>
    <row r="1190" spans="1:2">
      <c r="A1190" s="137" t="s">
        <v>2956</v>
      </c>
      <c r="B1190" s="137" t="s">
        <v>1046</v>
      </c>
    </row>
    <row r="1191" spans="1:2">
      <c r="A1191" s="137" t="s">
        <v>2957</v>
      </c>
      <c r="B1191" s="137" t="s">
        <v>2958</v>
      </c>
    </row>
    <row r="1192" spans="1:2">
      <c r="A1192" s="137" t="s">
        <v>2959</v>
      </c>
      <c r="B1192" s="137" t="s">
        <v>2960</v>
      </c>
    </row>
    <row r="1193" spans="1:2">
      <c r="A1193" s="137" t="s">
        <v>2961</v>
      </c>
      <c r="B1193" s="137" t="s">
        <v>2962</v>
      </c>
    </row>
    <row r="1194" spans="1:2">
      <c r="A1194" s="137" t="s">
        <v>2963</v>
      </c>
      <c r="B1194" s="137" t="s">
        <v>2964</v>
      </c>
    </row>
    <row r="1195" spans="1:2">
      <c r="A1195" s="137" t="s">
        <v>2965</v>
      </c>
      <c r="B1195" s="137" t="s">
        <v>2966</v>
      </c>
    </row>
    <row r="1196" spans="1:2">
      <c r="A1196" s="137" t="s">
        <v>2967</v>
      </c>
      <c r="B1196" s="137" t="s">
        <v>2968</v>
      </c>
    </row>
    <row r="1197" spans="1:2">
      <c r="A1197" s="137" t="s">
        <v>2969</v>
      </c>
      <c r="B1197" s="137" t="s">
        <v>2970</v>
      </c>
    </row>
    <row r="1198" spans="1:2">
      <c r="A1198" s="137" t="s">
        <v>2971</v>
      </c>
      <c r="B1198" s="137" t="s">
        <v>2972</v>
      </c>
    </row>
    <row r="1199" spans="1:2">
      <c r="A1199" s="137" t="s">
        <v>2973</v>
      </c>
      <c r="B1199" s="137" t="s">
        <v>2974</v>
      </c>
    </row>
    <row r="1200" spans="1:2">
      <c r="A1200" s="137" t="s">
        <v>2975</v>
      </c>
      <c r="B1200" s="137" t="s">
        <v>924</v>
      </c>
    </row>
    <row r="1201" spans="1:2">
      <c r="A1201" s="137" t="s">
        <v>2976</v>
      </c>
      <c r="B1201" s="137" t="s">
        <v>926</v>
      </c>
    </row>
    <row r="1202" spans="1:2">
      <c r="A1202" s="137" t="s">
        <v>2977</v>
      </c>
      <c r="B1202" s="137" t="s">
        <v>2978</v>
      </c>
    </row>
    <row r="1203" spans="1:2">
      <c r="A1203" s="137" t="s">
        <v>2979</v>
      </c>
      <c r="B1203" s="137" t="s">
        <v>870</v>
      </c>
    </row>
    <row r="1204" spans="1:2">
      <c r="A1204" s="137" t="s">
        <v>2980</v>
      </c>
      <c r="B1204" s="137" t="s">
        <v>826</v>
      </c>
    </row>
    <row r="1205" spans="1:2">
      <c r="A1205" s="137" t="s">
        <v>2981</v>
      </c>
      <c r="B1205" s="137" t="s">
        <v>2982</v>
      </c>
    </row>
    <row r="1206" spans="1:2">
      <c r="A1206" s="137" t="s">
        <v>2983</v>
      </c>
      <c r="B1206" s="137" t="s">
        <v>2984</v>
      </c>
    </row>
    <row r="1207" spans="1:2">
      <c r="A1207" s="137" t="s">
        <v>2985</v>
      </c>
      <c r="B1207" s="137" t="s">
        <v>1391</v>
      </c>
    </row>
    <row r="1208" spans="1:2">
      <c r="A1208" s="137" t="s">
        <v>2986</v>
      </c>
      <c r="B1208" s="137" t="s">
        <v>2987</v>
      </c>
    </row>
    <row r="1209" spans="1:2">
      <c r="A1209" s="137" t="s">
        <v>2988</v>
      </c>
      <c r="B1209" s="137" t="s">
        <v>2989</v>
      </c>
    </row>
    <row r="1210" spans="1:2">
      <c r="A1210" s="137" t="s">
        <v>2990</v>
      </c>
      <c r="B1210" s="137" t="s">
        <v>2991</v>
      </c>
    </row>
    <row r="1211" spans="1:2">
      <c r="A1211" s="137" t="s">
        <v>2992</v>
      </c>
      <c r="B1211" s="137" t="s">
        <v>2993</v>
      </c>
    </row>
    <row r="1212" spans="1:2">
      <c r="A1212" s="137" t="s">
        <v>2994</v>
      </c>
      <c r="B1212" s="137" t="s">
        <v>2995</v>
      </c>
    </row>
    <row r="1213" spans="1:2">
      <c r="A1213" s="137" t="s">
        <v>2996</v>
      </c>
      <c r="B1213" s="137" t="s">
        <v>2239</v>
      </c>
    </row>
    <row r="1214" spans="1:2">
      <c r="A1214" s="137" t="s">
        <v>2997</v>
      </c>
      <c r="B1214" s="137" t="s">
        <v>2277</v>
      </c>
    </row>
    <row r="1215" spans="1:2">
      <c r="A1215" s="137" t="s">
        <v>2998</v>
      </c>
      <c r="B1215" s="137" t="s">
        <v>2135</v>
      </c>
    </row>
    <row r="1216" spans="1:2">
      <c r="A1216" s="137" t="s">
        <v>2999</v>
      </c>
      <c r="B1216" s="137" t="s">
        <v>2205</v>
      </c>
    </row>
    <row r="1217" spans="1:2">
      <c r="A1217" s="137" t="s">
        <v>3000</v>
      </c>
      <c r="B1217" s="137" t="s">
        <v>3001</v>
      </c>
    </row>
    <row r="1218" spans="1:2">
      <c r="A1218" s="137" t="s">
        <v>3002</v>
      </c>
      <c r="B1218" s="137" t="s">
        <v>3003</v>
      </c>
    </row>
    <row r="1219" spans="1:2">
      <c r="A1219" s="137" t="s">
        <v>3004</v>
      </c>
      <c r="B1219" s="137" t="s">
        <v>3005</v>
      </c>
    </row>
    <row r="1220" spans="1:2">
      <c r="A1220" s="137" t="s">
        <v>3006</v>
      </c>
      <c r="B1220" s="137" t="s">
        <v>3007</v>
      </c>
    </row>
    <row r="1221" spans="1:2">
      <c r="A1221" s="137" t="s">
        <v>3008</v>
      </c>
      <c r="B1221" s="137" t="s">
        <v>784</v>
      </c>
    </row>
    <row r="1222" spans="1:2">
      <c r="A1222" s="137" t="s">
        <v>3009</v>
      </c>
      <c r="B1222" s="137" t="s">
        <v>3010</v>
      </c>
    </row>
    <row r="1223" spans="1:2">
      <c r="A1223" s="137" t="s">
        <v>3011</v>
      </c>
      <c r="B1223" s="137" t="s">
        <v>3012</v>
      </c>
    </row>
    <row r="1224" spans="1:2">
      <c r="A1224" s="137" t="s">
        <v>3013</v>
      </c>
      <c r="B1224" s="137" t="s">
        <v>3014</v>
      </c>
    </row>
    <row r="1225" spans="1:2">
      <c r="A1225" s="137" t="s">
        <v>3015</v>
      </c>
      <c r="B1225" s="137" t="s">
        <v>3016</v>
      </c>
    </row>
    <row r="1226" spans="1:2">
      <c r="A1226" s="137" t="s">
        <v>3017</v>
      </c>
      <c r="B1226" s="137" t="s">
        <v>2993</v>
      </c>
    </row>
    <row r="1227" spans="1:2">
      <c r="A1227" s="137" t="s">
        <v>3018</v>
      </c>
      <c r="B1227" s="137" t="s">
        <v>3019</v>
      </c>
    </row>
    <row r="1228" spans="1:2">
      <c r="A1228" s="137" t="s">
        <v>3020</v>
      </c>
      <c r="B1228" s="137" t="s">
        <v>3021</v>
      </c>
    </row>
    <row r="1229" spans="1:2">
      <c r="A1229" s="137" t="s">
        <v>3022</v>
      </c>
      <c r="B1229" s="137" t="s">
        <v>3007</v>
      </c>
    </row>
    <row r="1230" spans="1:2">
      <c r="A1230" s="137" t="s">
        <v>3023</v>
      </c>
      <c r="B1230" s="137" t="s">
        <v>3024</v>
      </c>
    </row>
    <row r="1231" spans="1:2">
      <c r="A1231" s="137" t="s">
        <v>3025</v>
      </c>
      <c r="B1231" s="137" t="s">
        <v>3026</v>
      </c>
    </row>
    <row r="1232" spans="1:2">
      <c r="A1232" s="137" t="s">
        <v>3027</v>
      </c>
      <c r="B1232" s="137" t="s">
        <v>1156</v>
      </c>
    </row>
    <row r="1233" spans="1:2">
      <c r="A1233" s="137" t="s">
        <v>3028</v>
      </c>
      <c r="B1233" s="137" t="s">
        <v>3029</v>
      </c>
    </row>
    <row r="1234" spans="1:2">
      <c r="A1234" s="137" t="s">
        <v>3030</v>
      </c>
      <c r="B1234" s="137" t="s">
        <v>3031</v>
      </c>
    </row>
    <row r="1235" spans="1:2">
      <c r="A1235" s="137" t="s">
        <v>3032</v>
      </c>
      <c r="B1235" s="137" t="s">
        <v>3033</v>
      </c>
    </row>
    <row r="1236" spans="1:2">
      <c r="A1236" s="137" t="s">
        <v>3034</v>
      </c>
      <c r="B1236" s="137" t="s">
        <v>3035</v>
      </c>
    </row>
    <row r="1237" spans="1:2">
      <c r="A1237" s="137" t="s">
        <v>3036</v>
      </c>
      <c r="B1237" s="137" t="s">
        <v>3037</v>
      </c>
    </row>
    <row r="1238" spans="1:2">
      <c r="A1238" s="137" t="s">
        <v>3038</v>
      </c>
      <c r="B1238" s="137" t="s">
        <v>3014</v>
      </c>
    </row>
    <row r="1239" spans="1:2">
      <c r="A1239" s="137" t="s">
        <v>3039</v>
      </c>
      <c r="B1239" s="137" t="s">
        <v>3040</v>
      </c>
    </row>
    <row r="1240" spans="1:2">
      <c r="A1240" s="137" t="s">
        <v>3041</v>
      </c>
      <c r="B1240" s="137" t="s">
        <v>3042</v>
      </c>
    </row>
    <row r="1241" spans="1:2">
      <c r="A1241" s="137" t="s">
        <v>3043</v>
      </c>
      <c r="B1241" s="137" t="s">
        <v>3044</v>
      </c>
    </row>
    <row r="1242" spans="1:2">
      <c r="A1242" s="137" t="s">
        <v>3045</v>
      </c>
      <c r="B1242" s="137" t="s">
        <v>3046</v>
      </c>
    </row>
    <row r="1243" spans="1:2">
      <c r="A1243" s="137" t="s">
        <v>3047</v>
      </c>
      <c r="B1243" s="137" t="s">
        <v>3048</v>
      </c>
    </row>
    <row r="1244" spans="1:2">
      <c r="A1244" s="137" t="s">
        <v>3049</v>
      </c>
      <c r="B1244" s="137" t="s">
        <v>3050</v>
      </c>
    </row>
    <row r="1245" spans="1:2">
      <c r="A1245" s="137" t="s">
        <v>3051</v>
      </c>
      <c r="B1245" s="137" t="s">
        <v>3052</v>
      </c>
    </row>
    <row r="1246" spans="1:2">
      <c r="A1246" s="137" t="s">
        <v>3053</v>
      </c>
      <c r="B1246" s="137" t="s">
        <v>3012</v>
      </c>
    </row>
    <row r="1247" spans="1:2">
      <c r="A1247" s="137" t="s">
        <v>3054</v>
      </c>
      <c r="B1247" s="137" t="s">
        <v>3055</v>
      </c>
    </row>
    <row r="1248" spans="1:2">
      <c r="A1248" s="137" t="s">
        <v>3056</v>
      </c>
      <c r="B1248" s="137" t="s">
        <v>3057</v>
      </c>
    </row>
    <row r="1249" spans="1:2">
      <c r="A1249" s="137" t="s">
        <v>3058</v>
      </c>
      <c r="B1249" s="137" t="s">
        <v>3059</v>
      </c>
    </row>
    <row r="1250" spans="1:2">
      <c r="A1250" s="137" t="s">
        <v>3060</v>
      </c>
      <c r="B1250" s="137" t="s">
        <v>3061</v>
      </c>
    </row>
    <row r="1251" spans="1:2">
      <c r="A1251" s="137" t="s">
        <v>3062</v>
      </c>
      <c r="B1251" s="137" t="s">
        <v>3063</v>
      </c>
    </row>
    <row r="1252" spans="1:2">
      <c r="A1252" s="137" t="s">
        <v>3064</v>
      </c>
      <c r="B1252" s="137" t="s">
        <v>3065</v>
      </c>
    </row>
    <row r="1253" spans="1:2">
      <c r="A1253" s="137" t="s">
        <v>3066</v>
      </c>
      <c r="B1253" s="137" t="s">
        <v>3067</v>
      </c>
    </row>
    <row r="1254" spans="1:2">
      <c r="A1254" s="137" t="s">
        <v>3068</v>
      </c>
      <c r="B1254" s="137" t="s">
        <v>3069</v>
      </c>
    </row>
    <row r="1255" spans="1:2">
      <c r="A1255" s="137" t="s">
        <v>3070</v>
      </c>
      <c r="B1255" s="137" t="s">
        <v>3071</v>
      </c>
    </row>
    <row r="1256" spans="1:2">
      <c r="A1256" s="137" t="s">
        <v>3072</v>
      </c>
      <c r="B1256" s="137" t="s">
        <v>3073</v>
      </c>
    </row>
    <row r="1257" spans="1:2">
      <c r="A1257" s="137" t="s">
        <v>3074</v>
      </c>
      <c r="B1257" s="137" t="s">
        <v>1540</v>
      </c>
    </row>
    <row r="1258" spans="1:2">
      <c r="A1258" s="137" t="s">
        <v>3075</v>
      </c>
      <c r="B1258" s="137" t="s">
        <v>3076</v>
      </c>
    </row>
    <row r="1259" spans="1:2">
      <c r="A1259" s="137" t="s">
        <v>3077</v>
      </c>
      <c r="B1259" s="137" t="s">
        <v>3078</v>
      </c>
    </row>
    <row r="1260" spans="1:2">
      <c r="A1260" s="137" t="s">
        <v>3079</v>
      </c>
      <c r="B1260" s="137" t="s">
        <v>3080</v>
      </c>
    </row>
    <row r="1261" spans="1:2">
      <c r="A1261" s="137" t="s">
        <v>3081</v>
      </c>
      <c r="B1261" s="137" t="s">
        <v>3082</v>
      </c>
    </row>
    <row r="1262" spans="1:2">
      <c r="A1262" s="137" t="s">
        <v>3083</v>
      </c>
      <c r="B1262" s="137" t="s">
        <v>3084</v>
      </c>
    </row>
    <row r="1263" spans="1:2">
      <c r="A1263" s="137" t="s">
        <v>3085</v>
      </c>
      <c r="B1263" s="137" t="s">
        <v>3086</v>
      </c>
    </row>
    <row r="1264" spans="1:2">
      <c r="A1264" s="137" t="s">
        <v>3087</v>
      </c>
      <c r="B1264" s="137" t="s">
        <v>3088</v>
      </c>
    </row>
    <row r="1265" spans="1:2">
      <c r="A1265" s="137" t="s">
        <v>3089</v>
      </c>
      <c r="B1265" s="137" t="s">
        <v>3090</v>
      </c>
    </row>
    <row r="1266" spans="1:2">
      <c r="A1266" s="137" t="s">
        <v>3091</v>
      </c>
      <c r="B1266" s="137" t="s">
        <v>3092</v>
      </c>
    </row>
    <row r="1267" spans="1:2">
      <c r="A1267" s="137" t="s">
        <v>3093</v>
      </c>
      <c r="B1267" s="137" t="s">
        <v>3094</v>
      </c>
    </row>
    <row r="1268" spans="1:2">
      <c r="A1268" s="137" t="s">
        <v>3095</v>
      </c>
      <c r="B1268" s="137" t="s">
        <v>3096</v>
      </c>
    </row>
    <row r="1269" spans="1:2">
      <c r="A1269" s="137" t="s">
        <v>3097</v>
      </c>
      <c r="B1269" s="137" t="s">
        <v>3098</v>
      </c>
    </row>
    <row r="1270" spans="1:2">
      <c r="A1270" s="137" t="s">
        <v>3099</v>
      </c>
      <c r="B1270" s="137" t="s">
        <v>3100</v>
      </c>
    </row>
    <row r="1271" spans="1:2">
      <c r="A1271" s="137" t="s">
        <v>3101</v>
      </c>
      <c r="B1271" s="137" t="s">
        <v>3102</v>
      </c>
    </row>
    <row r="1272" spans="1:2">
      <c r="A1272" s="137" t="s">
        <v>3103</v>
      </c>
      <c r="B1272" s="137" t="s">
        <v>3104</v>
      </c>
    </row>
    <row r="1273" spans="1:2">
      <c r="A1273" s="137" t="s">
        <v>3105</v>
      </c>
      <c r="B1273" s="137" t="s">
        <v>3106</v>
      </c>
    </row>
    <row r="1274" spans="1:2">
      <c r="A1274" s="137" t="s">
        <v>3107</v>
      </c>
      <c r="B1274" s="137" t="s">
        <v>3108</v>
      </c>
    </row>
    <row r="1275" spans="1:2">
      <c r="A1275" s="137" t="s">
        <v>3109</v>
      </c>
      <c r="B1275" s="137" t="s">
        <v>3110</v>
      </c>
    </row>
    <row r="1276" spans="1:2">
      <c r="A1276" s="137" t="s">
        <v>3111</v>
      </c>
      <c r="B1276" s="137" t="s">
        <v>3112</v>
      </c>
    </row>
    <row r="1277" spans="1:2">
      <c r="A1277" s="137" t="s">
        <v>3113</v>
      </c>
      <c r="B1277" s="137" t="s">
        <v>3114</v>
      </c>
    </row>
    <row r="1278" spans="1:2">
      <c r="A1278" s="137" t="s">
        <v>3115</v>
      </c>
      <c r="B1278" s="137" t="s">
        <v>3116</v>
      </c>
    </row>
    <row r="1279" spans="1:2">
      <c r="A1279" s="137" t="s">
        <v>3117</v>
      </c>
      <c r="B1279" s="137" t="s">
        <v>3118</v>
      </c>
    </row>
    <row r="1280" spans="1:2">
      <c r="A1280" s="137" t="s">
        <v>3119</v>
      </c>
      <c r="B1280" s="137" t="s">
        <v>3120</v>
      </c>
    </row>
    <row r="1281" spans="1:2">
      <c r="A1281" s="137" t="s">
        <v>3121</v>
      </c>
      <c r="B1281" s="137" t="s">
        <v>3122</v>
      </c>
    </row>
    <row r="1282" spans="1:2">
      <c r="A1282" s="137" t="s">
        <v>3123</v>
      </c>
      <c r="B1282" s="137" t="s">
        <v>3124</v>
      </c>
    </row>
    <row r="1283" spans="1:2">
      <c r="A1283" s="137" t="s">
        <v>3125</v>
      </c>
      <c r="B1283" s="137" t="s">
        <v>3126</v>
      </c>
    </row>
    <row r="1284" spans="1:2">
      <c r="A1284" s="137" t="s">
        <v>3127</v>
      </c>
      <c r="B1284" s="137" t="s">
        <v>3128</v>
      </c>
    </row>
    <row r="1285" spans="1:2">
      <c r="A1285" s="137" t="s">
        <v>3129</v>
      </c>
      <c r="B1285" s="137" t="s">
        <v>3130</v>
      </c>
    </row>
    <row r="1286" spans="1:2">
      <c r="A1286" s="137" t="s">
        <v>3131</v>
      </c>
      <c r="B1286" s="137" t="s">
        <v>3132</v>
      </c>
    </row>
    <row r="1287" spans="1:2">
      <c r="A1287" s="137" t="s">
        <v>3133</v>
      </c>
      <c r="B1287" s="137" t="s">
        <v>3134</v>
      </c>
    </row>
    <row r="1288" spans="1:2">
      <c r="A1288" s="137" t="s">
        <v>3135</v>
      </c>
      <c r="B1288" s="137" t="s">
        <v>3136</v>
      </c>
    </row>
    <row r="1289" spans="1:2">
      <c r="A1289" s="137" t="s">
        <v>3137</v>
      </c>
      <c r="B1289" s="137" t="s">
        <v>3138</v>
      </c>
    </row>
    <row r="1290" spans="1:2">
      <c r="A1290" s="137" t="s">
        <v>3139</v>
      </c>
      <c r="B1290" s="137" t="s">
        <v>3140</v>
      </c>
    </row>
    <row r="1291" spans="1:2">
      <c r="A1291" s="137" t="s">
        <v>3141</v>
      </c>
      <c r="B1291" s="137" t="s">
        <v>3142</v>
      </c>
    </row>
    <row r="1292" spans="1:2">
      <c r="A1292" s="137" t="s">
        <v>3143</v>
      </c>
      <c r="B1292" s="137" t="s">
        <v>3144</v>
      </c>
    </row>
    <row r="1293" spans="1:2">
      <c r="A1293" s="137" t="s">
        <v>3145</v>
      </c>
      <c r="B1293" s="137" t="s">
        <v>3146</v>
      </c>
    </row>
    <row r="1294" spans="1:2">
      <c r="A1294" s="137" t="s">
        <v>3147</v>
      </c>
      <c r="B1294" s="137" t="s">
        <v>3148</v>
      </c>
    </row>
    <row r="1295" spans="1:2">
      <c r="A1295" s="137" t="s">
        <v>3149</v>
      </c>
      <c r="B1295" s="137" t="s">
        <v>3150</v>
      </c>
    </row>
    <row r="1296" spans="1:2">
      <c r="A1296" s="137" t="s">
        <v>3151</v>
      </c>
      <c r="B1296" s="137" t="s">
        <v>3152</v>
      </c>
    </row>
    <row r="1297" spans="1:2">
      <c r="A1297" s="137" t="s">
        <v>3153</v>
      </c>
      <c r="B1297" s="137" t="s">
        <v>3154</v>
      </c>
    </row>
    <row r="1298" spans="1:2">
      <c r="A1298" s="137" t="s">
        <v>3155</v>
      </c>
      <c r="B1298" s="137" t="s">
        <v>3156</v>
      </c>
    </row>
    <row r="1299" spans="1:2">
      <c r="A1299" s="137" t="s">
        <v>3157</v>
      </c>
      <c r="B1299" s="137" t="s">
        <v>3158</v>
      </c>
    </row>
    <row r="1300" spans="1:2">
      <c r="A1300" s="137" t="s">
        <v>3159</v>
      </c>
      <c r="B1300" s="137" t="s">
        <v>3160</v>
      </c>
    </row>
    <row r="1301" spans="1:2">
      <c r="A1301" s="137" t="s">
        <v>3161</v>
      </c>
      <c r="B1301" s="137" t="s">
        <v>3162</v>
      </c>
    </row>
    <row r="1302" spans="1:2">
      <c r="A1302" s="137" t="s">
        <v>3163</v>
      </c>
      <c r="B1302" s="137" t="s">
        <v>3164</v>
      </c>
    </row>
    <row r="1303" spans="1:2">
      <c r="A1303" s="137" t="s">
        <v>3165</v>
      </c>
      <c r="B1303" s="137" t="s">
        <v>3166</v>
      </c>
    </row>
    <row r="1304" spans="1:2">
      <c r="A1304" s="137" t="s">
        <v>3167</v>
      </c>
      <c r="B1304" s="137" t="s">
        <v>3168</v>
      </c>
    </row>
    <row r="1305" spans="1:2">
      <c r="A1305" s="137" t="s">
        <v>3169</v>
      </c>
      <c r="B1305" s="137" t="s">
        <v>3170</v>
      </c>
    </row>
    <row r="1306" spans="1:2">
      <c r="A1306" s="137" t="s">
        <v>3171</v>
      </c>
      <c r="B1306" s="137" t="s">
        <v>3172</v>
      </c>
    </row>
    <row r="1307" spans="1:2">
      <c r="A1307" s="137" t="s">
        <v>3173</v>
      </c>
      <c r="B1307" s="137" t="s">
        <v>3174</v>
      </c>
    </row>
    <row r="1308" spans="1:2">
      <c r="A1308" s="137" t="s">
        <v>3175</v>
      </c>
      <c r="B1308" s="137" t="s">
        <v>3176</v>
      </c>
    </row>
    <row r="1309" spans="1:2">
      <c r="A1309" s="137" t="s">
        <v>3177</v>
      </c>
      <c r="B1309" s="137" t="s">
        <v>3178</v>
      </c>
    </row>
    <row r="1310" spans="1:2">
      <c r="A1310" s="137" t="s">
        <v>3179</v>
      </c>
      <c r="B1310" s="137" t="s">
        <v>3180</v>
      </c>
    </row>
    <row r="1311" spans="1:2">
      <c r="A1311" s="137" t="s">
        <v>3181</v>
      </c>
      <c r="B1311" s="137" t="s">
        <v>3182</v>
      </c>
    </row>
    <row r="1312" spans="1:2">
      <c r="A1312" s="137" t="s">
        <v>3183</v>
      </c>
      <c r="B1312" s="137" t="s">
        <v>3184</v>
      </c>
    </row>
    <row r="1313" spans="1:2">
      <c r="A1313" s="137" t="s">
        <v>3185</v>
      </c>
      <c r="B1313" s="137" t="s">
        <v>3186</v>
      </c>
    </row>
    <row r="1314" spans="1:2">
      <c r="A1314" s="137" t="s">
        <v>3187</v>
      </c>
      <c r="B1314" s="137" t="s">
        <v>3188</v>
      </c>
    </row>
    <row r="1315" spans="1:2">
      <c r="A1315" s="137" t="s">
        <v>3189</v>
      </c>
      <c r="B1315" s="137" t="s">
        <v>3190</v>
      </c>
    </row>
    <row r="1316" spans="1:2">
      <c r="A1316" s="137" t="s">
        <v>3191</v>
      </c>
      <c r="B1316" s="137" t="s">
        <v>3192</v>
      </c>
    </row>
    <row r="1317" spans="1:2">
      <c r="A1317" s="137" t="s">
        <v>3193</v>
      </c>
      <c r="B1317" s="137" t="s">
        <v>3194</v>
      </c>
    </row>
    <row r="1318" spans="1:2">
      <c r="A1318" s="137" t="s">
        <v>3195</v>
      </c>
      <c r="B1318" s="137" t="s">
        <v>3196</v>
      </c>
    </row>
    <row r="1319" spans="1:2">
      <c r="A1319" s="137" t="s">
        <v>3197</v>
      </c>
      <c r="B1319" s="137" t="s">
        <v>3198</v>
      </c>
    </row>
    <row r="1320" spans="1:2">
      <c r="A1320" s="137" t="s">
        <v>3199</v>
      </c>
      <c r="B1320" s="137" t="s">
        <v>3200</v>
      </c>
    </row>
    <row r="1321" spans="1:2">
      <c r="A1321" s="137" t="s">
        <v>3201</v>
      </c>
      <c r="B1321" s="137" t="s">
        <v>3202</v>
      </c>
    </row>
    <row r="1322" spans="1:2">
      <c r="A1322" s="137" t="s">
        <v>3203</v>
      </c>
      <c r="B1322" s="137" t="s">
        <v>3204</v>
      </c>
    </row>
    <row r="1323" spans="1:2">
      <c r="A1323" s="137" t="s">
        <v>3205</v>
      </c>
      <c r="B1323" s="137" t="s">
        <v>3206</v>
      </c>
    </row>
    <row r="1324" spans="1:2">
      <c r="A1324" s="137" t="s">
        <v>3207</v>
      </c>
      <c r="B1324" s="137" t="s">
        <v>3208</v>
      </c>
    </row>
    <row r="1325" spans="1:2">
      <c r="A1325" s="137" t="s">
        <v>3209</v>
      </c>
      <c r="B1325" s="137" t="s">
        <v>3210</v>
      </c>
    </row>
    <row r="1326" spans="1:2">
      <c r="A1326" s="137" t="s">
        <v>3211</v>
      </c>
      <c r="B1326" s="137" t="s">
        <v>3212</v>
      </c>
    </row>
    <row r="1327" spans="1:2">
      <c r="A1327" s="137" t="s">
        <v>3213</v>
      </c>
      <c r="B1327" s="137" t="s">
        <v>3214</v>
      </c>
    </row>
    <row r="1328" spans="1:2">
      <c r="A1328" s="137" t="s">
        <v>3215</v>
      </c>
      <c r="B1328" s="137" t="s">
        <v>3216</v>
      </c>
    </row>
    <row r="1329" spans="1:2">
      <c r="A1329" s="137" t="s">
        <v>3217</v>
      </c>
      <c r="B1329" s="137" t="s">
        <v>3218</v>
      </c>
    </row>
    <row r="1330" spans="1:2">
      <c r="A1330" s="137" t="s">
        <v>3219</v>
      </c>
      <c r="B1330" s="137" t="s">
        <v>3220</v>
      </c>
    </row>
    <row r="1331" spans="1:2">
      <c r="A1331" s="137" t="s">
        <v>3221</v>
      </c>
      <c r="B1331" s="137" t="s">
        <v>3222</v>
      </c>
    </row>
    <row r="1332" spans="1:2">
      <c r="A1332" s="137" t="s">
        <v>3223</v>
      </c>
      <c r="B1332" s="137" t="s">
        <v>3224</v>
      </c>
    </row>
    <row r="1333" spans="1:2">
      <c r="A1333" s="137" t="s">
        <v>3225</v>
      </c>
      <c r="B1333" s="137" t="s">
        <v>3226</v>
      </c>
    </row>
    <row r="1334" spans="1:2">
      <c r="A1334" s="137" t="s">
        <v>3227</v>
      </c>
      <c r="B1334" s="137" t="s">
        <v>3228</v>
      </c>
    </row>
    <row r="1335" spans="1:2">
      <c r="A1335" s="137" t="s">
        <v>3229</v>
      </c>
      <c r="B1335" s="137" t="s">
        <v>3230</v>
      </c>
    </row>
    <row r="1336" spans="1:2">
      <c r="A1336" s="137" t="s">
        <v>3231</v>
      </c>
      <c r="B1336" s="137" t="s">
        <v>3232</v>
      </c>
    </row>
    <row r="1337" spans="1:2">
      <c r="A1337" s="137" t="s">
        <v>3233</v>
      </c>
      <c r="B1337" s="137" t="s">
        <v>3234</v>
      </c>
    </row>
    <row r="1338" spans="1:2">
      <c r="A1338" s="137" t="s">
        <v>3235</v>
      </c>
      <c r="B1338" s="137" t="s">
        <v>3236</v>
      </c>
    </row>
    <row r="1339" spans="1:2">
      <c r="A1339" s="137" t="s">
        <v>3237</v>
      </c>
      <c r="B1339" s="137" t="s">
        <v>3238</v>
      </c>
    </row>
    <row r="1340" spans="1:2">
      <c r="A1340" s="137" t="s">
        <v>3239</v>
      </c>
      <c r="B1340" s="137" t="s">
        <v>3240</v>
      </c>
    </row>
    <row r="1341" spans="1:2">
      <c r="A1341" s="137" t="s">
        <v>3241</v>
      </c>
      <c r="B1341" s="137" t="s">
        <v>3242</v>
      </c>
    </row>
    <row r="1342" spans="1:2">
      <c r="A1342" s="137" t="s">
        <v>3243</v>
      </c>
      <c r="B1342" s="137" t="s">
        <v>3244</v>
      </c>
    </row>
    <row r="1343" spans="1:2">
      <c r="A1343" s="137" t="s">
        <v>3245</v>
      </c>
      <c r="B1343" s="137" t="s">
        <v>3024</v>
      </c>
    </row>
    <row r="1344" spans="1:2">
      <c r="A1344" s="137" t="s">
        <v>3246</v>
      </c>
      <c r="B1344" s="137" t="s">
        <v>3154</v>
      </c>
    </row>
    <row r="1345" spans="1:2">
      <c r="A1345" s="137" t="s">
        <v>3247</v>
      </c>
      <c r="B1345" s="137" t="s">
        <v>3248</v>
      </c>
    </row>
    <row r="1346" spans="1:2">
      <c r="A1346" s="137" t="s">
        <v>3249</v>
      </c>
      <c r="B1346" s="137" t="s">
        <v>3250</v>
      </c>
    </row>
    <row r="1347" spans="1:2">
      <c r="A1347" s="137" t="s">
        <v>3251</v>
      </c>
      <c r="B1347" s="137" t="s">
        <v>3150</v>
      </c>
    </row>
    <row r="1348" spans="1:2">
      <c r="A1348" s="137" t="s">
        <v>3252</v>
      </c>
      <c r="B1348" s="137" t="s">
        <v>3253</v>
      </c>
    </row>
    <row r="1349" spans="1:2">
      <c r="A1349" s="137" t="s">
        <v>3254</v>
      </c>
      <c r="B1349" s="137" t="s">
        <v>3255</v>
      </c>
    </row>
    <row r="1350" spans="1:2">
      <c r="A1350" s="137" t="s">
        <v>3256</v>
      </c>
      <c r="B1350" s="137" t="s">
        <v>3257</v>
      </c>
    </row>
    <row r="1351" spans="1:2">
      <c r="A1351" s="137" t="s">
        <v>3258</v>
      </c>
      <c r="B1351" s="137" t="s">
        <v>984</v>
      </c>
    </row>
    <row r="1352" spans="1:2">
      <c r="A1352" s="137" t="s">
        <v>3259</v>
      </c>
      <c r="B1352" s="137" t="s">
        <v>3260</v>
      </c>
    </row>
    <row r="1353" spans="1:2">
      <c r="A1353" s="137" t="s">
        <v>3261</v>
      </c>
      <c r="B1353" s="137" t="s">
        <v>3262</v>
      </c>
    </row>
    <row r="1354" spans="1:2">
      <c r="A1354" s="137" t="s">
        <v>3263</v>
      </c>
      <c r="B1354" s="137" t="s">
        <v>3264</v>
      </c>
    </row>
    <row r="1355" spans="1:2">
      <c r="A1355" s="137" t="s">
        <v>3265</v>
      </c>
      <c r="B1355" s="137" t="s">
        <v>3266</v>
      </c>
    </row>
    <row r="1356" spans="1:2">
      <c r="A1356" s="137" t="s">
        <v>3267</v>
      </c>
      <c r="B1356" s="137" t="s">
        <v>3268</v>
      </c>
    </row>
    <row r="1357" spans="1:2">
      <c r="A1357" s="137" t="s">
        <v>3269</v>
      </c>
      <c r="B1357" s="137" t="s">
        <v>1658</v>
      </c>
    </row>
    <row r="1358" spans="1:2">
      <c r="A1358" s="137" t="s">
        <v>3270</v>
      </c>
      <c r="B1358" s="137" t="s">
        <v>3271</v>
      </c>
    </row>
    <row r="1359" spans="1:2">
      <c r="A1359" s="137" t="s">
        <v>3272</v>
      </c>
      <c r="B1359" s="137" t="s">
        <v>764</v>
      </c>
    </row>
    <row r="1360" spans="1:2">
      <c r="A1360" s="137" t="s">
        <v>3273</v>
      </c>
      <c r="B1360" s="137" t="s">
        <v>3274</v>
      </c>
    </row>
    <row r="1361" spans="1:2">
      <c r="A1361" s="137" t="s">
        <v>3275</v>
      </c>
      <c r="B1361" s="137" t="s">
        <v>3276</v>
      </c>
    </row>
    <row r="1362" spans="1:2">
      <c r="A1362" s="137" t="s">
        <v>3277</v>
      </c>
      <c r="B1362" s="137" t="s">
        <v>3278</v>
      </c>
    </row>
    <row r="1363" spans="1:2">
      <c r="A1363" s="137" t="s">
        <v>3279</v>
      </c>
      <c r="B1363" s="137" t="s">
        <v>3280</v>
      </c>
    </row>
    <row r="1364" spans="1:2">
      <c r="A1364" s="137" t="s">
        <v>3281</v>
      </c>
      <c r="B1364" s="137" t="s">
        <v>3282</v>
      </c>
    </row>
    <row r="1365" spans="1:2">
      <c r="A1365" s="137" t="s">
        <v>3283</v>
      </c>
      <c r="B1365" s="137" t="s">
        <v>3284</v>
      </c>
    </row>
    <row r="1366" spans="1:2">
      <c r="A1366" s="137" t="s">
        <v>3285</v>
      </c>
      <c r="B1366" s="137" t="s">
        <v>3286</v>
      </c>
    </row>
    <row r="1367" spans="1:2">
      <c r="A1367" s="137" t="s">
        <v>3287</v>
      </c>
      <c r="B1367" s="137" t="s">
        <v>3288</v>
      </c>
    </row>
    <row r="1368" spans="1:2">
      <c r="A1368" s="137" t="s">
        <v>3289</v>
      </c>
      <c r="B1368" s="137" t="s">
        <v>3290</v>
      </c>
    </row>
    <row r="1369" spans="1:2">
      <c r="A1369" s="137" t="s">
        <v>3291</v>
      </c>
      <c r="B1369" s="137" t="s">
        <v>3292</v>
      </c>
    </row>
    <row r="1370" spans="1:2">
      <c r="A1370" s="137" t="s">
        <v>3293</v>
      </c>
      <c r="B1370" s="137" t="s">
        <v>3294</v>
      </c>
    </row>
    <row r="1371" spans="1:2">
      <c r="A1371" s="137" t="s">
        <v>3295</v>
      </c>
      <c r="B1371" s="137" t="s">
        <v>3296</v>
      </c>
    </row>
    <row r="1372" spans="1:2">
      <c r="A1372" s="137" t="s">
        <v>3297</v>
      </c>
      <c r="B1372" s="137" t="s">
        <v>3298</v>
      </c>
    </row>
    <row r="1373" spans="1:2">
      <c r="A1373" s="137" t="s">
        <v>3299</v>
      </c>
      <c r="B1373" s="137" t="s">
        <v>3300</v>
      </c>
    </row>
    <row r="1374" spans="1:2">
      <c r="A1374" s="137" t="s">
        <v>3301</v>
      </c>
      <c r="B1374" s="137" t="s">
        <v>3302</v>
      </c>
    </row>
    <row r="1375" spans="1:2">
      <c r="A1375" s="137" t="s">
        <v>3303</v>
      </c>
      <c r="B1375" s="137" t="s">
        <v>3304</v>
      </c>
    </row>
    <row r="1376" spans="1:2">
      <c r="A1376" s="137" t="s">
        <v>3305</v>
      </c>
      <c r="B1376" s="137" t="s">
        <v>3306</v>
      </c>
    </row>
    <row r="1377" spans="1:2">
      <c r="A1377" s="137" t="s">
        <v>3307</v>
      </c>
      <c r="B1377" s="137" t="s">
        <v>2991</v>
      </c>
    </row>
    <row r="1378" spans="1:2">
      <c r="A1378" s="137" t="s">
        <v>3308</v>
      </c>
      <c r="B1378" s="137" t="s">
        <v>3309</v>
      </c>
    </row>
    <row r="1379" spans="1:2">
      <c r="A1379" s="137" t="s">
        <v>3310</v>
      </c>
      <c r="B1379" s="137" t="s">
        <v>3021</v>
      </c>
    </row>
    <row r="1380" spans="1:2">
      <c r="A1380" s="137" t="s">
        <v>3311</v>
      </c>
      <c r="B1380" s="137" t="s">
        <v>3312</v>
      </c>
    </row>
    <row r="1381" spans="1:2">
      <c r="A1381" s="137" t="s">
        <v>3313</v>
      </c>
      <c r="B1381" s="137" t="s">
        <v>3314</v>
      </c>
    </row>
    <row r="1382" spans="1:2">
      <c r="A1382" s="137" t="s">
        <v>3315</v>
      </c>
      <c r="B1382" s="137" t="s">
        <v>3316</v>
      </c>
    </row>
    <row r="1383" spans="1:2">
      <c r="A1383" s="137" t="s">
        <v>3317</v>
      </c>
      <c r="B1383" s="137" t="s">
        <v>3318</v>
      </c>
    </row>
    <row r="1384" spans="1:2">
      <c r="A1384" s="137" t="s">
        <v>3319</v>
      </c>
      <c r="B1384" s="137" t="s">
        <v>3320</v>
      </c>
    </row>
    <row r="1385" spans="1:2">
      <c r="A1385" s="137" t="s">
        <v>3321</v>
      </c>
      <c r="B1385" s="137" t="s">
        <v>3035</v>
      </c>
    </row>
    <row r="1386" spans="1:2">
      <c r="A1386" s="137" t="s">
        <v>3322</v>
      </c>
      <c r="B1386" s="137" t="s">
        <v>3323</v>
      </c>
    </row>
    <row r="1387" spans="1:2">
      <c r="A1387" s="137" t="s">
        <v>3324</v>
      </c>
      <c r="B1387" s="137" t="s">
        <v>3325</v>
      </c>
    </row>
    <row r="1388" spans="1:2">
      <c r="A1388" s="137" t="s">
        <v>3326</v>
      </c>
      <c r="B1388" s="137" t="s">
        <v>3327</v>
      </c>
    </row>
    <row r="1389" spans="1:2">
      <c r="A1389" s="137" t="s">
        <v>3328</v>
      </c>
      <c r="B1389" s="137" t="s">
        <v>784</v>
      </c>
    </row>
    <row r="1390" spans="1:2">
      <c r="A1390" s="137" t="s">
        <v>3329</v>
      </c>
      <c r="B1390" s="137" t="s">
        <v>3330</v>
      </c>
    </row>
  </sheetData>
  <autoFilter ref="A1:B139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1553"/>
  <sheetViews>
    <sheetView workbookViewId="0"/>
  </sheetViews>
  <sheetFormatPr defaultColWidth="12.625" defaultRowHeight="15" customHeight="1"/>
  <cols>
    <col min="1" max="1" width="28.375" customWidth="1"/>
    <col min="2" max="2" width="12.5" customWidth="1"/>
    <col min="6" max="6" width="23.75" customWidth="1"/>
    <col min="7" max="7" width="15.125" customWidth="1"/>
  </cols>
  <sheetData>
    <row r="1" spans="1:2" ht="15" customHeight="1">
      <c r="A1" s="138"/>
      <c r="B1" s="139" t="s">
        <v>42</v>
      </c>
    </row>
    <row r="2" spans="1:2" ht="15" customHeight="1">
      <c r="A2" s="140" t="s">
        <v>3331</v>
      </c>
      <c r="B2" s="141" t="s">
        <v>3332</v>
      </c>
    </row>
    <row r="3" spans="1:2" ht="15" customHeight="1">
      <c r="A3" s="140" t="s">
        <v>3333</v>
      </c>
      <c r="B3" s="141">
        <v>314</v>
      </c>
    </row>
    <row r="4" spans="1:2" ht="15" customHeight="1">
      <c r="A4" s="140" t="s">
        <v>3334</v>
      </c>
      <c r="B4" s="141" t="s">
        <v>3335</v>
      </c>
    </row>
    <row r="5" spans="1:2" ht="15" customHeight="1">
      <c r="A5" s="140" t="s">
        <v>3336</v>
      </c>
      <c r="B5" s="141" t="s">
        <v>3337</v>
      </c>
    </row>
    <row r="6" spans="1:2" ht="15" customHeight="1">
      <c r="A6" s="140" t="s">
        <v>3338</v>
      </c>
      <c r="B6" s="141" t="s">
        <v>3339</v>
      </c>
    </row>
    <row r="7" spans="1:2" ht="15" customHeight="1">
      <c r="A7" s="140" t="s">
        <v>3340</v>
      </c>
      <c r="B7" s="141">
        <v>82</v>
      </c>
    </row>
    <row r="8" spans="1:2" ht="15" customHeight="1">
      <c r="A8" s="140" t="s">
        <v>3341</v>
      </c>
      <c r="B8" s="141">
        <v>283</v>
      </c>
    </row>
    <row r="9" spans="1:2" ht="15" customHeight="1">
      <c r="A9" s="140" t="s">
        <v>3342</v>
      </c>
      <c r="B9" s="141">
        <v>148</v>
      </c>
    </row>
    <row r="10" spans="1:2" ht="15" customHeight="1">
      <c r="A10" s="140" t="s">
        <v>3343</v>
      </c>
      <c r="B10" s="141">
        <v>204</v>
      </c>
    </row>
    <row r="11" spans="1:2" ht="15" customHeight="1">
      <c r="A11" s="140" t="s">
        <v>3344</v>
      </c>
      <c r="B11" s="141">
        <v>75</v>
      </c>
    </row>
    <row r="12" spans="1:2" ht="15" customHeight="1">
      <c r="A12" s="140" t="s">
        <v>3345</v>
      </c>
      <c r="B12" s="141">
        <v>144</v>
      </c>
    </row>
    <row r="13" spans="1:2" ht="15" customHeight="1">
      <c r="A13" s="140" t="s">
        <v>3346</v>
      </c>
      <c r="B13" s="141">
        <v>371</v>
      </c>
    </row>
    <row r="14" spans="1:2" ht="15" customHeight="1">
      <c r="A14" s="140" t="s">
        <v>3347</v>
      </c>
      <c r="B14" s="141">
        <v>119</v>
      </c>
    </row>
    <row r="15" spans="1:2" ht="15" customHeight="1">
      <c r="A15" s="140" t="s">
        <v>3348</v>
      </c>
      <c r="B15" s="141">
        <v>64</v>
      </c>
    </row>
    <row r="16" spans="1:2" ht="15" customHeight="1">
      <c r="A16" s="140" t="s">
        <v>3349</v>
      </c>
      <c r="B16" s="141">
        <v>122</v>
      </c>
    </row>
    <row r="17" spans="1:2" ht="15" customHeight="1">
      <c r="A17" s="140" t="s">
        <v>3350</v>
      </c>
      <c r="B17" s="141">
        <v>137</v>
      </c>
    </row>
    <row r="18" spans="1:2" ht="15" customHeight="1">
      <c r="A18" s="140" t="s">
        <v>3351</v>
      </c>
      <c r="B18" s="141">
        <v>149</v>
      </c>
    </row>
    <row r="19" spans="1:2" ht="15" customHeight="1">
      <c r="A19" s="140" t="s">
        <v>3352</v>
      </c>
      <c r="B19" s="141">
        <v>265</v>
      </c>
    </row>
    <row r="20" spans="1:2" ht="15" customHeight="1">
      <c r="A20" s="140" t="s">
        <v>3353</v>
      </c>
      <c r="B20" s="141">
        <v>74</v>
      </c>
    </row>
    <row r="21" spans="1:2" ht="15" customHeight="1">
      <c r="A21" s="140" t="s">
        <v>3354</v>
      </c>
      <c r="B21" s="141">
        <v>73</v>
      </c>
    </row>
    <row r="22" spans="1:2" ht="15" customHeight="1">
      <c r="A22" s="140" t="s">
        <v>3355</v>
      </c>
      <c r="B22" s="141">
        <v>236</v>
      </c>
    </row>
    <row r="23" spans="1:2" ht="15" customHeight="1">
      <c r="A23" s="142" t="s">
        <v>3356</v>
      </c>
      <c r="B23" s="141">
        <v>376</v>
      </c>
    </row>
    <row r="24" spans="1:2">
      <c r="A24" s="140" t="s">
        <v>3357</v>
      </c>
      <c r="B24" s="141">
        <v>375</v>
      </c>
    </row>
    <row r="25" spans="1:2">
      <c r="A25" s="140" t="s">
        <v>3358</v>
      </c>
      <c r="B25" s="141">
        <v>163</v>
      </c>
    </row>
    <row r="26" spans="1:2">
      <c r="A26" s="140" t="s">
        <v>3359</v>
      </c>
      <c r="B26" s="141" t="s">
        <v>3360</v>
      </c>
    </row>
    <row r="27" spans="1:2">
      <c r="A27" s="140" t="s">
        <v>3361</v>
      </c>
      <c r="B27" s="141" t="s">
        <v>3362</v>
      </c>
    </row>
    <row r="28" spans="1:2">
      <c r="A28" s="140" t="s">
        <v>3363</v>
      </c>
      <c r="B28" s="141" t="s">
        <v>3364</v>
      </c>
    </row>
    <row r="29" spans="1:2">
      <c r="A29" s="140" t="s">
        <v>3365</v>
      </c>
      <c r="B29" s="141" t="s">
        <v>3366</v>
      </c>
    </row>
    <row r="30" spans="1:2">
      <c r="A30" s="140" t="s">
        <v>3367</v>
      </c>
      <c r="B30" s="141" t="s">
        <v>3368</v>
      </c>
    </row>
    <row r="31" spans="1:2">
      <c r="A31" s="140" t="s">
        <v>3369</v>
      </c>
      <c r="B31" s="141" t="s">
        <v>3370</v>
      </c>
    </row>
    <row r="32" spans="1:2">
      <c r="A32" s="140" t="s">
        <v>3371</v>
      </c>
      <c r="B32" s="141" t="s">
        <v>3372</v>
      </c>
    </row>
    <row r="33" spans="1:2">
      <c r="A33" s="140" t="s">
        <v>3373</v>
      </c>
      <c r="B33" s="141" t="s">
        <v>3374</v>
      </c>
    </row>
    <row r="34" spans="1:2">
      <c r="A34" s="140" t="s">
        <v>3375</v>
      </c>
      <c r="B34" s="141" t="s">
        <v>3376</v>
      </c>
    </row>
    <row r="35" spans="1:2">
      <c r="A35" s="140" t="s">
        <v>3377</v>
      </c>
      <c r="B35" s="143">
        <v>411</v>
      </c>
    </row>
    <row r="36" spans="1:2">
      <c r="A36" s="140" t="s">
        <v>3378</v>
      </c>
      <c r="B36" s="141" t="s">
        <v>3379</v>
      </c>
    </row>
    <row r="37" spans="1:2">
      <c r="A37" s="140" t="s">
        <v>3380</v>
      </c>
      <c r="B37" s="141" t="s">
        <v>3381</v>
      </c>
    </row>
    <row r="38" spans="1:2">
      <c r="A38" s="140" t="s">
        <v>3382</v>
      </c>
      <c r="B38" s="141" t="s">
        <v>3383</v>
      </c>
    </row>
    <row r="39" spans="1:2">
      <c r="A39" s="140" t="s">
        <v>3384</v>
      </c>
      <c r="B39" s="141" t="s">
        <v>3385</v>
      </c>
    </row>
    <row r="40" spans="1:2">
      <c r="A40" s="140" t="s">
        <v>3386</v>
      </c>
      <c r="B40" s="141" t="s">
        <v>3387</v>
      </c>
    </row>
    <row r="41" spans="1:2">
      <c r="A41" s="140" t="s">
        <v>3388</v>
      </c>
      <c r="B41" s="141" t="s">
        <v>3389</v>
      </c>
    </row>
    <row r="42" spans="1:2">
      <c r="A42" s="140" t="s">
        <v>3390</v>
      </c>
      <c r="B42" s="141" t="s">
        <v>3391</v>
      </c>
    </row>
    <row r="43" spans="1:2">
      <c r="A43" s="140" t="s">
        <v>3392</v>
      </c>
      <c r="B43" s="141" t="s">
        <v>3393</v>
      </c>
    </row>
    <row r="44" spans="1:2">
      <c r="A44" s="140" t="s">
        <v>3394</v>
      </c>
      <c r="B44" s="141" t="s">
        <v>3395</v>
      </c>
    </row>
    <row r="45" spans="1:2">
      <c r="A45" s="140" t="s">
        <v>3396</v>
      </c>
      <c r="B45" s="141" t="s">
        <v>3397</v>
      </c>
    </row>
    <row r="46" spans="1:2">
      <c r="A46" s="140" t="s">
        <v>3398</v>
      </c>
      <c r="B46" s="141" t="s">
        <v>3399</v>
      </c>
    </row>
    <row r="47" spans="1:2">
      <c r="A47" s="140" t="s">
        <v>3400</v>
      </c>
      <c r="B47" s="141" t="s">
        <v>3401</v>
      </c>
    </row>
    <row r="48" spans="1:2">
      <c r="A48" s="140" t="s">
        <v>3402</v>
      </c>
      <c r="B48" s="141" t="s">
        <v>3403</v>
      </c>
    </row>
    <row r="49" spans="1:2">
      <c r="A49" s="140" t="s">
        <v>3404</v>
      </c>
      <c r="B49" s="141" t="s">
        <v>3405</v>
      </c>
    </row>
    <row r="50" spans="1:2">
      <c r="A50" s="140" t="s">
        <v>3406</v>
      </c>
      <c r="B50" s="141" t="s">
        <v>3407</v>
      </c>
    </row>
    <row r="51" spans="1:2">
      <c r="A51" s="140" t="s">
        <v>3408</v>
      </c>
      <c r="B51" s="141" t="s">
        <v>3409</v>
      </c>
    </row>
    <row r="52" spans="1:2">
      <c r="A52" s="140" t="s">
        <v>3410</v>
      </c>
      <c r="B52" s="141" t="s">
        <v>3411</v>
      </c>
    </row>
    <row r="53" spans="1:2">
      <c r="A53" s="140" t="s">
        <v>3412</v>
      </c>
      <c r="B53" s="141" t="s">
        <v>3413</v>
      </c>
    </row>
    <row r="54" spans="1:2">
      <c r="A54" s="140" t="s">
        <v>3414</v>
      </c>
      <c r="B54" s="141" t="s">
        <v>3415</v>
      </c>
    </row>
    <row r="55" spans="1:2">
      <c r="A55" s="140" t="s">
        <v>3416</v>
      </c>
      <c r="B55" s="141" t="s">
        <v>3417</v>
      </c>
    </row>
    <row r="56" spans="1:2">
      <c r="A56" s="140" t="s">
        <v>3418</v>
      </c>
      <c r="B56" s="141" t="s">
        <v>3419</v>
      </c>
    </row>
    <row r="57" spans="1:2">
      <c r="A57" s="140" t="s">
        <v>3420</v>
      </c>
      <c r="B57" s="141" t="s">
        <v>3421</v>
      </c>
    </row>
    <row r="58" spans="1:2">
      <c r="A58" s="140" t="s">
        <v>3422</v>
      </c>
      <c r="B58" s="141" t="s">
        <v>3423</v>
      </c>
    </row>
    <row r="59" spans="1:2">
      <c r="A59" s="140" t="s">
        <v>3424</v>
      </c>
      <c r="B59" s="141" t="s">
        <v>3425</v>
      </c>
    </row>
    <row r="60" spans="1:2">
      <c r="A60" s="140" t="s">
        <v>3426</v>
      </c>
      <c r="B60" s="141" t="s">
        <v>3427</v>
      </c>
    </row>
    <row r="61" spans="1:2">
      <c r="A61" s="140" t="s">
        <v>3428</v>
      </c>
      <c r="B61" s="141" t="s">
        <v>3429</v>
      </c>
    </row>
    <row r="62" spans="1:2">
      <c r="A62" s="140" t="s">
        <v>3430</v>
      </c>
      <c r="B62" s="141" t="s">
        <v>3431</v>
      </c>
    </row>
    <row r="63" spans="1:2">
      <c r="A63" s="140" t="s">
        <v>3432</v>
      </c>
      <c r="B63" s="141" t="s">
        <v>3433</v>
      </c>
    </row>
    <row r="64" spans="1:2">
      <c r="A64" s="140" t="s">
        <v>3434</v>
      </c>
      <c r="B64" s="141" t="s">
        <v>3435</v>
      </c>
    </row>
    <row r="65" spans="1:2">
      <c r="A65" s="140" t="s">
        <v>3436</v>
      </c>
      <c r="B65" s="141" t="s">
        <v>3437</v>
      </c>
    </row>
    <row r="66" spans="1:2">
      <c r="A66" s="140" t="s">
        <v>3438</v>
      </c>
      <c r="B66" s="141" t="s">
        <v>3439</v>
      </c>
    </row>
    <row r="67" spans="1:2">
      <c r="A67" s="140" t="s">
        <v>3440</v>
      </c>
      <c r="B67" s="141" t="s">
        <v>3441</v>
      </c>
    </row>
    <row r="68" spans="1:2">
      <c r="A68" s="140" t="s">
        <v>3442</v>
      </c>
      <c r="B68" s="141" t="s">
        <v>3443</v>
      </c>
    </row>
    <row r="69" spans="1:2">
      <c r="A69" s="140" t="s">
        <v>3444</v>
      </c>
      <c r="B69" s="141" t="s">
        <v>3445</v>
      </c>
    </row>
    <row r="70" spans="1:2">
      <c r="A70" s="140" t="s">
        <v>3446</v>
      </c>
      <c r="B70" s="141" t="s">
        <v>3447</v>
      </c>
    </row>
    <row r="71" spans="1:2">
      <c r="A71" s="140" t="s">
        <v>3448</v>
      </c>
      <c r="B71" s="141" t="s">
        <v>3449</v>
      </c>
    </row>
    <row r="72" spans="1:2">
      <c r="A72" s="140" t="s">
        <v>3450</v>
      </c>
      <c r="B72" s="141" t="s">
        <v>3451</v>
      </c>
    </row>
    <row r="73" spans="1:2">
      <c r="A73" s="140" t="s">
        <v>3452</v>
      </c>
      <c r="B73" s="141" t="s">
        <v>3453</v>
      </c>
    </row>
    <row r="74" spans="1:2">
      <c r="A74" s="140" t="s">
        <v>3454</v>
      </c>
      <c r="B74" s="141" t="s">
        <v>3455</v>
      </c>
    </row>
    <row r="75" spans="1:2">
      <c r="A75" s="140" t="s">
        <v>3456</v>
      </c>
      <c r="B75" s="141" t="s">
        <v>3457</v>
      </c>
    </row>
    <row r="76" spans="1:2">
      <c r="A76" s="140" t="s">
        <v>3458</v>
      </c>
      <c r="B76" s="141" t="s">
        <v>3459</v>
      </c>
    </row>
    <row r="77" spans="1:2">
      <c r="A77" s="140" t="s">
        <v>3460</v>
      </c>
      <c r="B77" s="141" t="s">
        <v>3461</v>
      </c>
    </row>
    <row r="78" spans="1:2">
      <c r="A78" s="140" t="s">
        <v>3462</v>
      </c>
      <c r="B78" s="141" t="s">
        <v>3463</v>
      </c>
    </row>
    <row r="79" spans="1:2">
      <c r="A79" s="140" t="s">
        <v>3464</v>
      </c>
      <c r="B79" s="141" t="s">
        <v>3465</v>
      </c>
    </row>
    <row r="80" spans="1:2">
      <c r="A80" s="140" t="s">
        <v>3466</v>
      </c>
      <c r="B80" s="141" t="s">
        <v>3467</v>
      </c>
    </row>
    <row r="81" spans="1:2">
      <c r="A81" s="140" t="s">
        <v>3468</v>
      </c>
      <c r="B81" s="141" t="s">
        <v>3469</v>
      </c>
    </row>
    <row r="82" spans="1:2">
      <c r="A82" s="140" t="s">
        <v>3470</v>
      </c>
      <c r="B82" s="141" t="s">
        <v>3471</v>
      </c>
    </row>
    <row r="83" spans="1:2">
      <c r="A83" s="140" t="s">
        <v>3472</v>
      </c>
      <c r="B83" s="141" t="s">
        <v>3473</v>
      </c>
    </row>
    <row r="84" spans="1:2">
      <c r="A84" s="140" t="s">
        <v>3474</v>
      </c>
      <c r="B84" s="141" t="s">
        <v>3475</v>
      </c>
    </row>
    <row r="85" spans="1:2">
      <c r="A85" s="140" t="s">
        <v>3476</v>
      </c>
      <c r="B85" s="141" t="s">
        <v>3477</v>
      </c>
    </row>
    <row r="86" spans="1:2">
      <c r="A86" s="140" t="s">
        <v>3478</v>
      </c>
      <c r="B86" s="141" t="s">
        <v>3479</v>
      </c>
    </row>
    <row r="87" spans="1:2">
      <c r="A87" s="140" t="s">
        <v>3480</v>
      </c>
      <c r="B87" s="141" t="s">
        <v>3481</v>
      </c>
    </row>
    <row r="88" spans="1:2">
      <c r="A88" s="140" t="s">
        <v>3482</v>
      </c>
      <c r="B88" s="141" t="s">
        <v>3401</v>
      </c>
    </row>
    <row r="89" spans="1:2">
      <c r="A89" s="140" t="s">
        <v>3483</v>
      </c>
      <c r="B89" s="141" t="s">
        <v>3484</v>
      </c>
    </row>
    <row r="90" spans="1:2">
      <c r="A90" s="140" t="s">
        <v>3485</v>
      </c>
      <c r="B90" s="141" t="s">
        <v>3486</v>
      </c>
    </row>
    <row r="91" spans="1:2">
      <c r="A91" s="140" t="s">
        <v>3487</v>
      </c>
      <c r="B91" s="141" t="s">
        <v>3488</v>
      </c>
    </row>
    <row r="92" spans="1:2">
      <c r="A92" s="140" t="s">
        <v>3489</v>
      </c>
      <c r="B92" s="141" t="s">
        <v>3490</v>
      </c>
    </row>
    <row r="93" spans="1:2">
      <c r="A93" s="140" t="s">
        <v>3491</v>
      </c>
      <c r="B93" s="141" t="s">
        <v>3492</v>
      </c>
    </row>
    <row r="94" spans="1:2">
      <c r="A94" s="140" t="s">
        <v>3493</v>
      </c>
      <c r="B94" s="141" t="s">
        <v>3494</v>
      </c>
    </row>
    <row r="95" spans="1:2">
      <c r="A95" s="140" t="s">
        <v>3495</v>
      </c>
      <c r="B95" s="141" t="s">
        <v>3496</v>
      </c>
    </row>
    <row r="96" spans="1:2">
      <c r="A96" s="140" t="s">
        <v>3497</v>
      </c>
      <c r="B96" s="141" t="s">
        <v>3498</v>
      </c>
    </row>
    <row r="97" spans="1:2">
      <c r="A97" s="140" t="s">
        <v>3499</v>
      </c>
      <c r="B97" s="141" t="s">
        <v>3500</v>
      </c>
    </row>
    <row r="98" spans="1:2">
      <c r="A98" s="140" t="s">
        <v>3501</v>
      </c>
      <c r="B98" s="141" t="s">
        <v>3502</v>
      </c>
    </row>
    <row r="99" spans="1:2">
      <c r="A99" s="140" t="s">
        <v>3503</v>
      </c>
      <c r="B99" s="141" t="s">
        <v>3504</v>
      </c>
    </row>
    <row r="100" spans="1:2">
      <c r="A100" s="140" t="s">
        <v>3505</v>
      </c>
      <c r="B100" s="141" t="s">
        <v>3506</v>
      </c>
    </row>
    <row r="101" spans="1:2">
      <c r="A101" s="140" t="s">
        <v>3507</v>
      </c>
      <c r="B101" s="141" t="s">
        <v>3508</v>
      </c>
    </row>
    <row r="102" spans="1:2">
      <c r="A102" s="140" t="s">
        <v>3509</v>
      </c>
      <c r="B102" s="141" t="s">
        <v>3510</v>
      </c>
    </row>
    <row r="103" spans="1:2">
      <c r="A103" s="140" t="s">
        <v>3511</v>
      </c>
      <c r="B103" s="141" t="s">
        <v>3512</v>
      </c>
    </row>
    <row r="104" spans="1:2">
      <c r="A104" s="140" t="s">
        <v>3513</v>
      </c>
      <c r="B104" s="141" t="s">
        <v>3514</v>
      </c>
    </row>
    <row r="105" spans="1:2">
      <c r="A105" s="140" t="s">
        <v>3515</v>
      </c>
      <c r="B105" s="141" t="s">
        <v>3516</v>
      </c>
    </row>
    <row r="106" spans="1:2">
      <c r="A106" s="140" t="s">
        <v>3517</v>
      </c>
      <c r="B106" s="141" t="s">
        <v>3518</v>
      </c>
    </row>
    <row r="107" spans="1:2">
      <c r="A107" s="140" t="s">
        <v>3519</v>
      </c>
      <c r="B107" s="141" t="s">
        <v>3520</v>
      </c>
    </row>
    <row r="108" spans="1:2">
      <c r="A108" s="140" t="s">
        <v>3521</v>
      </c>
      <c r="B108" s="141" t="s">
        <v>3522</v>
      </c>
    </row>
    <row r="109" spans="1:2">
      <c r="A109" s="140" t="s">
        <v>3523</v>
      </c>
      <c r="B109" s="141" t="s">
        <v>3524</v>
      </c>
    </row>
    <row r="110" spans="1:2">
      <c r="A110" s="140" t="s">
        <v>3525</v>
      </c>
      <c r="B110" s="141" t="s">
        <v>3526</v>
      </c>
    </row>
    <row r="111" spans="1:2">
      <c r="A111" s="140" t="s">
        <v>3527</v>
      </c>
      <c r="B111" s="141" t="s">
        <v>3528</v>
      </c>
    </row>
    <row r="112" spans="1:2">
      <c r="A112" s="140" t="s">
        <v>3529</v>
      </c>
      <c r="B112" s="141" t="s">
        <v>3530</v>
      </c>
    </row>
    <row r="113" spans="1:2">
      <c r="A113" s="140" t="s">
        <v>3531</v>
      </c>
      <c r="B113" s="141" t="s">
        <v>3532</v>
      </c>
    </row>
    <row r="114" spans="1:2">
      <c r="A114" s="140" t="s">
        <v>3533</v>
      </c>
      <c r="B114" s="141" t="s">
        <v>3534</v>
      </c>
    </row>
    <row r="115" spans="1:2">
      <c r="A115" s="140" t="s">
        <v>3535</v>
      </c>
      <c r="B115" s="141" t="s">
        <v>3536</v>
      </c>
    </row>
    <row r="116" spans="1:2">
      <c r="A116" s="140" t="s">
        <v>3537</v>
      </c>
      <c r="B116" s="141" t="s">
        <v>3538</v>
      </c>
    </row>
    <row r="117" spans="1:2">
      <c r="A117" s="140" t="s">
        <v>3539</v>
      </c>
      <c r="B117" s="141" t="s">
        <v>3540</v>
      </c>
    </row>
    <row r="118" spans="1:2">
      <c r="A118" s="140" t="s">
        <v>3541</v>
      </c>
      <c r="B118" s="141" t="s">
        <v>3542</v>
      </c>
    </row>
    <row r="119" spans="1:2">
      <c r="A119" s="140" t="s">
        <v>3543</v>
      </c>
      <c r="B119" s="141" t="s">
        <v>3544</v>
      </c>
    </row>
    <row r="120" spans="1:2">
      <c r="A120" s="140" t="s">
        <v>3545</v>
      </c>
      <c r="B120" s="141" t="s">
        <v>3546</v>
      </c>
    </row>
    <row r="121" spans="1:2">
      <c r="A121" s="140" t="s">
        <v>3547</v>
      </c>
      <c r="B121" s="141" t="s">
        <v>3548</v>
      </c>
    </row>
    <row r="122" spans="1:2">
      <c r="A122" s="140" t="s">
        <v>3549</v>
      </c>
      <c r="B122" s="141" t="s">
        <v>3550</v>
      </c>
    </row>
    <row r="123" spans="1:2">
      <c r="A123" s="140" t="s">
        <v>3551</v>
      </c>
      <c r="B123" s="141" t="s">
        <v>3552</v>
      </c>
    </row>
    <row r="124" spans="1:2">
      <c r="A124" s="140" t="s">
        <v>3553</v>
      </c>
      <c r="B124" s="141" t="s">
        <v>3554</v>
      </c>
    </row>
    <row r="125" spans="1:2">
      <c r="A125" s="140" t="s">
        <v>3555</v>
      </c>
      <c r="B125" s="141" t="s">
        <v>3556</v>
      </c>
    </row>
    <row r="126" spans="1:2">
      <c r="A126" s="140" t="s">
        <v>3557</v>
      </c>
      <c r="B126" s="141" t="s">
        <v>3558</v>
      </c>
    </row>
    <row r="127" spans="1:2">
      <c r="A127" s="140" t="s">
        <v>3559</v>
      </c>
      <c r="B127" s="141" t="s">
        <v>3560</v>
      </c>
    </row>
    <row r="128" spans="1:2">
      <c r="A128" s="140" t="s">
        <v>3561</v>
      </c>
      <c r="B128" s="141" t="s">
        <v>3562</v>
      </c>
    </row>
    <row r="129" spans="1:2">
      <c r="A129" s="140" t="s">
        <v>3563</v>
      </c>
      <c r="B129" s="141" t="s">
        <v>3564</v>
      </c>
    </row>
    <row r="130" spans="1:2">
      <c r="A130" s="140" t="s">
        <v>3565</v>
      </c>
      <c r="B130" s="141" t="s">
        <v>3566</v>
      </c>
    </row>
    <row r="131" spans="1:2">
      <c r="A131" s="140" t="s">
        <v>3567</v>
      </c>
      <c r="B131" s="141" t="s">
        <v>3568</v>
      </c>
    </row>
    <row r="132" spans="1:2">
      <c r="A132" s="140" t="s">
        <v>3569</v>
      </c>
      <c r="B132" s="141" t="s">
        <v>3570</v>
      </c>
    </row>
    <row r="133" spans="1:2">
      <c r="A133" s="140" t="s">
        <v>3571</v>
      </c>
      <c r="B133" s="141" t="s">
        <v>3572</v>
      </c>
    </row>
    <row r="134" spans="1:2">
      <c r="A134" s="140" t="s">
        <v>3573</v>
      </c>
      <c r="B134" s="141" t="s">
        <v>3574</v>
      </c>
    </row>
    <row r="135" spans="1:2">
      <c r="A135" s="140" t="s">
        <v>3575</v>
      </c>
      <c r="B135" s="141" t="s">
        <v>3576</v>
      </c>
    </row>
    <row r="136" spans="1:2">
      <c r="A136" s="140" t="s">
        <v>3577</v>
      </c>
      <c r="B136" s="141" t="s">
        <v>3578</v>
      </c>
    </row>
    <row r="137" spans="1:2">
      <c r="A137" s="140" t="s">
        <v>3579</v>
      </c>
      <c r="B137" s="141" t="s">
        <v>3580</v>
      </c>
    </row>
    <row r="138" spans="1:2">
      <c r="A138" s="140" t="s">
        <v>3581</v>
      </c>
      <c r="B138" s="141" t="s">
        <v>3582</v>
      </c>
    </row>
    <row r="139" spans="1:2">
      <c r="A139" s="140" t="s">
        <v>3583</v>
      </c>
      <c r="B139" s="141" t="s">
        <v>3584</v>
      </c>
    </row>
    <row r="140" spans="1:2">
      <c r="A140" s="140" t="s">
        <v>3585</v>
      </c>
      <c r="B140" s="141" t="s">
        <v>3586</v>
      </c>
    </row>
    <row r="141" spans="1:2">
      <c r="A141" s="140" t="s">
        <v>3587</v>
      </c>
      <c r="B141" s="141" t="s">
        <v>3588</v>
      </c>
    </row>
    <row r="142" spans="1:2">
      <c r="A142" s="140" t="s">
        <v>3589</v>
      </c>
      <c r="B142" s="141" t="s">
        <v>3590</v>
      </c>
    </row>
    <row r="143" spans="1:2">
      <c r="A143" s="140" t="s">
        <v>3591</v>
      </c>
      <c r="B143" s="141" t="s">
        <v>3592</v>
      </c>
    </row>
    <row r="144" spans="1:2">
      <c r="A144" s="140" t="s">
        <v>3593</v>
      </c>
      <c r="B144" s="141" t="s">
        <v>3594</v>
      </c>
    </row>
    <row r="145" spans="1:2">
      <c r="A145" s="140" t="s">
        <v>3595</v>
      </c>
      <c r="B145" s="141" t="s">
        <v>3596</v>
      </c>
    </row>
    <row r="146" spans="1:2">
      <c r="A146" s="140" t="s">
        <v>3597</v>
      </c>
      <c r="B146" s="141" t="s">
        <v>3598</v>
      </c>
    </row>
    <row r="147" spans="1:2">
      <c r="A147" s="140" t="s">
        <v>3599</v>
      </c>
      <c r="B147" s="141" t="s">
        <v>3600</v>
      </c>
    </row>
    <row r="148" spans="1:2">
      <c r="A148" s="140" t="s">
        <v>3601</v>
      </c>
      <c r="B148" s="141" t="s">
        <v>3602</v>
      </c>
    </row>
    <row r="149" spans="1:2">
      <c r="A149" s="140" t="s">
        <v>3603</v>
      </c>
      <c r="B149" s="141" t="s">
        <v>3604</v>
      </c>
    </row>
    <row r="150" spans="1:2">
      <c r="A150" s="140" t="s">
        <v>3605</v>
      </c>
      <c r="B150" s="141" t="s">
        <v>3606</v>
      </c>
    </row>
    <row r="151" spans="1:2">
      <c r="A151" s="140" t="s">
        <v>3607</v>
      </c>
      <c r="B151" s="141" t="s">
        <v>3608</v>
      </c>
    </row>
    <row r="152" spans="1:2">
      <c r="A152" s="140" t="s">
        <v>3609</v>
      </c>
      <c r="B152" s="141" t="s">
        <v>3610</v>
      </c>
    </row>
    <row r="153" spans="1:2">
      <c r="A153" s="140" t="s">
        <v>3611</v>
      </c>
      <c r="B153" s="141" t="s">
        <v>3612</v>
      </c>
    </row>
    <row r="154" spans="1:2">
      <c r="A154" s="140" t="s">
        <v>3613</v>
      </c>
      <c r="B154" s="141" t="s">
        <v>3614</v>
      </c>
    </row>
    <row r="155" spans="1:2">
      <c r="A155" s="140" t="s">
        <v>3615</v>
      </c>
      <c r="B155" s="141" t="s">
        <v>3616</v>
      </c>
    </row>
    <row r="156" spans="1:2">
      <c r="A156" s="140" t="s">
        <v>3617</v>
      </c>
      <c r="B156" s="141" t="s">
        <v>3618</v>
      </c>
    </row>
    <row r="157" spans="1:2">
      <c r="A157" s="140" t="s">
        <v>3619</v>
      </c>
      <c r="B157" s="141" t="s">
        <v>3620</v>
      </c>
    </row>
    <row r="158" spans="1:2">
      <c r="A158" s="140" t="s">
        <v>3621</v>
      </c>
      <c r="B158" s="141" t="s">
        <v>3622</v>
      </c>
    </row>
    <row r="159" spans="1:2">
      <c r="A159" s="140" t="s">
        <v>3623</v>
      </c>
      <c r="B159" s="141" t="s">
        <v>3624</v>
      </c>
    </row>
    <row r="160" spans="1:2">
      <c r="A160" s="140" t="s">
        <v>3625</v>
      </c>
      <c r="B160" s="141" t="s">
        <v>3626</v>
      </c>
    </row>
    <row r="161" spans="1:2">
      <c r="A161" s="140" t="s">
        <v>3627</v>
      </c>
      <c r="B161" s="141" t="s">
        <v>3628</v>
      </c>
    </row>
    <row r="162" spans="1:2">
      <c r="A162" s="140" t="s">
        <v>3629</v>
      </c>
      <c r="B162" s="141" t="s">
        <v>3630</v>
      </c>
    </row>
    <row r="163" spans="1:2">
      <c r="A163" s="140" t="s">
        <v>3631</v>
      </c>
      <c r="B163" s="141" t="s">
        <v>3632</v>
      </c>
    </row>
    <row r="164" spans="1:2">
      <c r="A164" s="140" t="s">
        <v>3633</v>
      </c>
      <c r="B164" s="141">
        <v>54</v>
      </c>
    </row>
    <row r="165" spans="1:2">
      <c r="A165" s="140" t="s">
        <v>3634</v>
      </c>
      <c r="B165" s="141">
        <v>78</v>
      </c>
    </row>
    <row r="166" spans="1:2">
      <c r="A166" s="140" t="s">
        <v>3635</v>
      </c>
      <c r="B166" s="141" t="s">
        <v>3636</v>
      </c>
    </row>
    <row r="167" spans="1:2">
      <c r="A167" s="140" t="s">
        <v>3637</v>
      </c>
      <c r="B167" s="141">
        <v>85</v>
      </c>
    </row>
    <row r="168" spans="1:2">
      <c r="A168" s="140" t="s">
        <v>3638</v>
      </c>
      <c r="B168" s="141">
        <v>205</v>
      </c>
    </row>
    <row r="169" spans="1:2">
      <c r="A169" s="140" t="s">
        <v>3639</v>
      </c>
      <c r="B169" s="141" t="s">
        <v>3640</v>
      </c>
    </row>
    <row r="170" spans="1:2">
      <c r="A170" s="140" t="s">
        <v>3641</v>
      </c>
      <c r="B170" s="141">
        <v>302</v>
      </c>
    </row>
    <row r="171" spans="1:2">
      <c r="A171" s="140" t="s">
        <v>3642</v>
      </c>
      <c r="B171" s="141" t="s">
        <v>3643</v>
      </c>
    </row>
    <row r="172" spans="1:2">
      <c r="A172" s="140" t="s">
        <v>3644</v>
      </c>
      <c r="B172" s="141">
        <v>381</v>
      </c>
    </row>
    <row r="173" spans="1:2">
      <c r="A173" s="140" t="s">
        <v>3645</v>
      </c>
      <c r="B173" s="141">
        <v>60</v>
      </c>
    </row>
    <row r="174" spans="1:2">
      <c r="A174" s="140" t="s">
        <v>3646</v>
      </c>
      <c r="B174" s="141">
        <v>370</v>
      </c>
    </row>
    <row r="175" spans="1:2">
      <c r="A175" s="140" t="s">
        <v>3647</v>
      </c>
      <c r="B175" s="141" t="s">
        <v>3648</v>
      </c>
    </row>
    <row r="176" spans="1:2">
      <c r="A176" s="140" t="s">
        <v>3649</v>
      </c>
      <c r="B176" s="141">
        <v>98</v>
      </c>
    </row>
    <row r="177" spans="1:2">
      <c r="A177" s="140" t="s">
        <v>3650</v>
      </c>
      <c r="B177" s="141">
        <v>308</v>
      </c>
    </row>
    <row r="178" spans="1:2">
      <c r="A178" s="140" t="s">
        <v>3651</v>
      </c>
      <c r="B178" s="141">
        <v>264</v>
      </c>
    </row>
    <row r="179" spans="1:2">
      <c r="A179" s="140" t="s">
        <v>3652</v>
      </c>
      <c r="B179" s="141" t="s">
        <v>3653</v>
      </c>
    </row>
    <row r="180" spans="1:2">
      <c r="A180" s="140" t="s">
        <v>3654</v>
      </c>
      <c r="B180" s="141">
        <v>301</v>
      </c>
    </row>
    <row r="181" spans="1:2">
      <c r="A181" s="140" t="s">
        <v>3655</v>
      </c>
      <c r="B181" s="141" t="s">
        <v>3656</v>
      </c>
    </row>
    <row r="182" spans="1:2">
      <c r="A182" s="140" t="s">
        <v>3657</v>
      </c>
      <c r="B182" s="141" t="s">
        <v>3658</v>
      </c>
    </row>
    <row r="183" spans="1:2">
      <c r="A183" s="140" t="s">
        <v>3659</v>
      </c>
      <c r="B183" s="141">
        <v>116</v>
      </c>
    </row>
    <row r="184" spans="1:2">
      <c r="A184" s="140" t="s">
        <v>3660</v>
      </c>
      <c r="B184" s="141" t="s">
        <v>3661</v>
      </c>
    </row>
    <row r="185" spans="1:2">
      <c r="A185" s="140" t="s">
        <v>3662</v>
      </c>
      <c r="B185" s="141">
        <v>296</v>
      </c>
    </row>
    <row r="186" spans="1:2">
      <c r="A186" s="140" t="s">
        <v>3663</v>
      </c>
      <c r="B186" s="141">
        <v>235</v>
      </c>
    </row>
    <row r="187" spans="1:2">
      <c r="A187" s="140" t="s">
        <v>3664</v>
      </c>
      <c r="B187" s="141">
        <v>239</v>
      </c>
    </row>
    <row r="188" spans="1:2">
      <c r="A188" s="140" t="s">
        <v>3665</v>
      </c>
      <c r="B188" s="141" t="s">
        <v>3666</v>
      </c>
    </row>
    <row r="189" spans="1:2">
      <c r="A189" s="140" t="s">
        <v>3667</v>
      </c>
      <c r="B189" s="141">
        <v>147</v>
      </c>
    </row>
    <row r="190" spans="1:2">
      <c r="A190" s="140" t="s">
        <v>3668</v>
      </c>
      <c r="B190" s="141">
        <v>304</v>
      </c>
    </row>
    <row r="191" spans="1:2">
      <c r="A191" s="140" t="s">
        <v>3669</v>
      </c>
      <c r="B191" s="141">
        <v>240</v>
      </c>
    </row>
    <row r="192" spans="1:2">
      <c r="A192" s="140" t="s">
        <v>3670</v>
      </c>
      <c r="B192" s="141">
        <v>309</v>
      </c>
    </row>
    <row r="193" spans="1:2">
      <c r="A193" s="140" t="s">
        <v>3671</v>
      </c>
      <c r="B193" s="141">
        <v>162</v>
      </c>
    </row>
    <row r="194" spans="1:2">
      <c r="A194" s="140" t="s">
        <v>3672</v>
      </c>
      <c r="B194" s="141">
        <v>95</v>
      </c>
    </row>
    <row r="195" spans="1:2">
      <c r="A195" s="140" t="s">
        <v>3673</v>
      </c>
      <c r="B195" s="141">
        <v>352</v>
      </c>
    </row>
    <row r="196" spans="1:2">
      <c r="A196" s="140" t="s">
        <v>3674</v>
      </c>
      <c r="B196" s="141">
        <v>289</v>
      </c>
    </row>
    <row r="197" spans="1:2">
      <c r="A197" s="140" t="s">
        <v>3675</v>
      </c>
      <c r="B197" s="141">
        <v>195</v>
      </c>
    </row>
    <row r="198" spans="1:2">
      <c r="A198" s="140" t="s">
        <v>3676</v>
      </c>
      <c r="B198" s="141">
        <v>350</v>
      </c>
    </row>
    <row r="199" spans="1:2">
      <c r="A199" s="140" t="s">
        <v>3677</v>
      </c>
      <c r="B199" s="141" t="s">
        <v>3678</v>
      </c>
    </row>
    <row r="200" spans="1:2">
      <c r="A200" s="140" t="s">
        <v>3679</v>
      </c>
      <c r="B200" s="141" t="s">
        <v>3680</v>
      </c>
    </row>
    <row r="201" spans="1:2">
      <c r="A201" s="140" t="s">
        <v>3681</v>
      </c>
      <c r="B201" s="141">
        <v>107</v>
      </c>
    </row>
    <row r="202" spans="1:2">
      <c r="A202" s="140" t="s">
        <v>3682</v>
      </c>
      <c r="B202" s="141" t="s">
        <v>3683</v>
      </c>
    </row>
    <row r="203" spans="1:2">
      <c r="A203" s="140" t="s">
        <v>3684</v>
      </c>
      <c r="B203" s="141">
        <v>295</v>
      </c>
    </row>
    <row r="204" spans="1:2">
      <c r="A204" s="140" t="s">
        <v>3685</v>
      </c>
      <c r="B204" s="141" t="s">
        <v>3686</v>
      </c>
    </row>
    <row r="205" spans="1:2">
      <c r="A205" s="140" t="s">
        <v>3687</v>
      </c>
      <c r="B205" s="141" t="s">
        <v>3688</v>
      </c>
    </row>
    <row r="206" spans="1:2">
      <c r="A206" s="140" t="s">
        <v>3689</v>
      </c>
      <c r="B206" s="141" t="s">
        <v>3690</v>
      </c>
    </row>
    <row r="207" spans="1:2">
      <c r="A207" s="140" t="s">
        <v>3691</v>
      </c>
      <c r="B207" s="141" t="s">
        <v>3692</v>
      </c>
    </row>
    <row r="208" spans="1:2">
      <c r="A208" s="140" t="s">
        <v>3693</v>
      </c>
      <c r="B208" s="141">
        <v>348</v>
      </c>
    </row>
    <row r="209" spans="1:2">
      <c r="A209" s="140" t="s">
        <v>3694</v>
      </c>
      <c r="B209" s="141" t="s">
        <v>3695</v>
      </c>
    </row>
    <row r="210" spans="1:2">
      <c r="A210" s="140" t="s">
        <v>3696</v>
      </c>
      <c r="B210" s="141" t="s">
        <v>3697</v>
      </c>
    </row>
    <row r="211" spans="1:2">
      <c r="A211" s="140" t="s">
        <v>3698</v>
      </c>
      <c r="B211" s="141" t="s">
        <v>3699</v>
      </c>
    </row>
    <row r="212" spans="1:2">
      <c r="A212" s="140" t="s">
        <v>3700</v>
      </c>
      <c r="B212" s="141" t="s">
        <v>3701</v>
      </c>
    </row>
    <row r="213" spans="1:2">
      <c r="A213" s="140" t="s">
        <v>3702</v>
      </c>
      <c r="B213" s="141" t="s">
        <v>3703</v>
      </c>
    </row>
    <row r="214" spans="1:2">
      <c r="A214" s="140" t="s">
        <v>3704</v>
      </c>
      <c r="B214" s="141" t="s">
        <v>3705</v>
      </c>
    </row>
    <row r="215" spans="1:2">
      <c r="A215" s="140" t="s">
        <v>3706</v>
      </c>
      <c r="B215" s="141" t="s">
        <v>3707</v>
      </c>
    </row>
    <row r="216" spans="1:2">
      <c r="A216" s="140" t="s">
        <v>3708</v>
      </c>
      <c r="B216" s="141" t="s">
        <v>3709</v>
      </c>
    </row>
    <row r="217" spans="1:2">
      <c r="A217" s="140" t="s">
        <v>3710</v>
      </c>
      <c r="B217" s="141" t="s">
        <v>3711</v>
      </c>
    </row>
    <row r="218" spans="1:2">
      <c r="A218" s="140" t="s">
        <v>3712</v>
      </c>
      <c r="B218" s="141" t="s">
        <v>3713</v>
      </c>
    </row>
    <row r="219" spans="1:2">
      <c r="A219" s="140" t="s">
        <v>3714</v>
      </c>
      <c r="B219" s="141" t="s">
        <v>3715</v>
      </c>
    </row>
    <row r="220" spans="1:2">
      <c r="A220" s="140" t="s">
        <v>3716</v>
      </c>
      <c r="B220" s="141" t="s">
        <v>3717</v>
      </c>
    </row>
    <row r="221" spans="1:2">
      <c r="A221" s="140" t="s">
        <v>3718</v>
      </c>
      <c r="B221" s="141" t="s">
        <v>3719</v>
      </c>
    </row>
    <row r="222" spans="1:2">
      <c r="A222" s="140" t="s">
        <v>3720</v>
      </c>
      <c r="B222" s="141">
        <v>208</v>
      </c>
    </row>
    <row r="223" spans="1:2">
      <c r="A223" s="140" t="s">
        <v>3721</v>
      </c>
      <c r="B223" s="141" t="s">
        <v>3722</v>
      </c>
    </row>
    <row r="224" spans="1:2">
      <c r="A224" s="140" t="s">
        <v>3723</v>
      </c>
      <c r="B224" s="141" t="s">
        <v>3724</v>
      </c>
    </row>
    <row r="225" spans="1:2">
      <c r="A225" s="140" t="s">
        <v>3725</v>
      </c>
      <c r="B225" s="141" t="s">
        <v>3726</v>
      </c>
    </row>
    <row r="226" spans="1:2">
      <c r="A226" s="140" t="s">
        <v>3727</v>
      </c>
      <c r="B226" s="141" t="s">
        <v>3728</v>
      </c>
    </row>
    <row r="227" spans="1:2">
      <c r="A227" s="140" t="s">
        <v>3729</v>
      </c>
      <c r="B227" s="141" t="s">
        <v>3730</v>
      </c>
    </row>
    <row r="228" spans="1:2">
      <c r="A228" s="140" t="s">
        <v>3731</v>
      </c>
      <c r="B228" s="141" t="s">
        <v>3732</v>
      </c>
    </row>
    <row r="229" spans="1:2">
      <c r="A229" s="140" t="s">
        <v>3733</v>
      </c>
      <c r="B229" s="141" t="s">
        <v>3734</v>
      </c>
    </row>
    <row r="230" spans="1:2">
      <c r="A230" s="140" t="s">
        <v>3735</v>
      </c>
      <c r="B230" s="141" t="s">
        <v>3736</v>
      </c>
    </row>
    <row r="231" spans="1:2">
      <c r="A231" s="140" t="s">
        <v>3737</v>
      </c>
      <c r="B231" s="141" t="s">
        <v>3738</v>
      </c>
    </row>
    <row r="232" spans="1:2">
      <c r="A232" s="140" t="s">
        <v>3739</v>
      </c>
      <c r="B232" s="141" t="s">
        <v>3740</v>
      </c>
    </row>
    <row r="233" spans="1:2">
      <c r="A233" s="140" t="s">
        <v>3741</v>
      </c>
      <c r="B233" s="141" t="s">
        <v>3742</v>
      </c>
    </row>
    <row r="234" spans="1:2">
      <c r="A234" s="140" t="s">
        <v>3743</v>
      </c>
      <c r="B234" s="141" t="s">
        <v>3744</v>
      </c>
    </row>
    <row r="235" spans="1:2">
      <c r="A235" s="140" t="s">
        <v>3745</v>
      </c>
      <c r="B235" s="141" t="s">
        <v>3746</v>
      </c>
    </row>
    <row r="236" spans="1:2">
      <c r="A236" s="140" t="s">
        <v>3747</v>
      </c>
      <c r="B236" s="141" t="s">
        <v>3748</v>
      </c>
    </row>
    <row r="237" spans="1:2">
      <c r="A237" s="140" t="s">
        <v>3749</v>
      </c>
      <c r="B237" s="141" t="s">
        <v>3750</v>
      </c>
    </row>
    <row r="238" spans="1:2">
      <c r="A238" s="140" t="s">
        <v>3751</v>
      </c>
      <c r="B238" s="141">
        <v>389</v>
      </c>
    </row>
    <row r="239" spans="1:2">
      <c r="A239" s="140" t="s">
        <v>3752</v>
      </c>
      <c r="B239" s="141" t="s">
        <v>3753</v>
      </c>
    </row>
    <row r="240" spans="1:2">
      <c r="A240" s="140" t="s">
        <v>3754</v>
      </c>
      <c r="B240" s="141" t="s">
        <v>3755</v>
      </c>
    </row>
    <row r="241" spans="1:2">
      <c r="A241" s="140" t="s">
        <v>3756</v>
      </c>
      <c r="B241" s="141">
        <v>209</v>
      </c>
    </row>
    <row r="242" spans="1:2">
      <c r="A242" s="140" t="s">
        <v>3757</v>
      </c>
      <c r="B242" s="141" t="s">
        <v>3758</v>
      </c>
    </row>
    <row r="243" spans="1:2">
      <c r="A243" s="140" t="s">
        <v>3759</v>
      </c>
      <c r="B243" s="141">
        <v>211</v>
      </c>
    </row>
    <row r="244" spans="1:2">
      <c r="A244" s="140" t="s">
        <v>3760</v>
      </c>
      <c r="B244" s="141">
        <v>183</v>
      </c>
    </row>
    <row r="245" spans="1:2">
      <c r="A245" s="140" t="s">
        <v>3761</v>
      </c>
      <c r="B245" s="141" t="s">
        <v>3762</v>
      </c>
    </row>
    <row r="246" spans="1:2">
      <c r="A246" s="140" t="s">
        <v>3763</v>
      </c>
      <c r="B246" s="141" t="s">
        <v>3764</v>
      </c>
    </row>
    <row r="247" spans="1:2">
      <c r="A247" s="140" t="s">
        <v>3765</v>
      </c>
      <c r="B247" s="141" t="s">
        <v>3766</v>
      </c>
    </row>
    <row r="248" spans="1:2">
      <c r="A248" s="140" t="s">
        <v>3767</v>
      </c>
      <c r="B248" s="141" t="s">
        <v>3768</v>
      </c>
    </row>
    <row r="249" spans="1:2">
      <c r="A249" s="140" t="s">
        <v>3769</v>
      </c>
      <c r="B249" s="141" t="s">
        <v>3770</v>
      </c>
    </row>
    <row r="250" spans="1:2">
      <c r="A250" s="140" t="s">
        <v>3771</v>
      </c>
      <c r="B250" s="141" t="s">
        <v>3772</v>
      </c>
    </row>
    <row r="251" spans="1:2">
      <c r="A251" s="140" t="s">
        <v>3773</v>
      </c>
      <c r="B251" s="141" t="s">
        <v>3753</v>
      </c>
    </row>
    <row r="252" spans="1:2">
      <c r="A252" s="140" t="s">
        <v>3774</v>
      </c>
      <c r="B252" s="141" t="s">
        <v>3775</v>
      </c>
    </row>
    <row r="253" spans="1:2">
      <c r="A253" s="140" t="s">
        <v>3776</v>
      </c>
      <c r="B253" s="141" t="s">
        <v>3777</v>
      </c>
    </row>
    <row r="254" spans="1:2">
      <c r="A254" s="140" t="s">
        <v>3778</v>
      </c>
      <c r="B254" s="141">
        <v>300</v>
      </c>
    </row>
    <row r="255" spans="1:2">
      <c r="A255" s="140" t="s">
        <v>3779</v>
      </c>
      <c r="B255" s="141">
        <v>48</v>
      </c>
    </row>
    <row r="256" spans="1:2">
      <c r="A256" s="140" t="s">
        <v>3780</v>
      </c>
      <c r="B256" s="141">
        <v>138</v>
      </c>
    </row>
    <row r="257" spans="1:2">
      <c r="A257" s="140" t="s">
        <v>3781</v>
      </c>
      <c r="B257" s="141" t="s">
        <v>3782</v>
      </c>
    </row>
    <row r="258" spans="1:2">
      <c r="A258" s="140" t="s">
        <v>3783</v>
      </c>
      <c r="B258" s="141">
        <v>173</v>
      </c>
    </row>
    <row r="259" spans="1:2">
      <c r="A259" s="140" t="s">
        <v>3784</v>
      </c>
      <c r="B259" s="141">
        <v>303</v>
      </c>
    </row>
    <row r="260" spans="1:2">
      <c r="A260" s="140" t="s">
        <v>3785</v>
      </c>
      <c r="B260" s="141">
        <v>225</v>
      </c>
    </row>
    <row r="261" spans="1:2">
      <c r="A261" s="140" t="s">
        <v>3786</v>
      </c>
      <c r="B261" s="141" t="s">
        <v>3787</v>
      </c>
    </row>
    <row r="262" spans="1:2">
      <c r="A262" s="140" t="s">
        <v>3788</v>
      </c>
      <c r="B262" s="141" t="s">
        <v>3789</v>
      </c>
    </row>
    <row r="263" spans="1:2">
      <c r="A263" s="140" t="s">
        <v>3790</v>
      </c>
      <c r="B263" s="141" t="s">
        <v>3791</v>
      </c>
    </row>
    <row r="264" spans="1:2">
      <c r="A264" s="140" t="s">
        <v>3792</v>
      </c>
      <c r="B264" s="141" t="s">
        <v>3793</v>
      </c>
    </row>
    <row r="265" spans="1:2">
      <c r="A265" s="140" t="s">
        <v>3794</v>
      </c>
      <c r="B265" s="141" t="s">
        <v>3795</v>
      </c>
    </row>
    <row r="266" spans="1:2">
      <c r="A266" s="140" t="s">
        <v>3796</v>
      </c>
      <c r="B266" s="141" t="s">
        <v>3797</v>
      </c>
    </row>
    <row r="267" spans="1:2">
      <c r="A267" s="140" t="s">
        <v>3798</v>
      </c>
      <c r="B267" s="141">
        <v>213</v>
      </c>
    </row>
    <row r="268" spans="1:2">
      <c r="A268" s="140" t="s">
        <v>3799</v>
      </c>
      <c r="B268" s="141" t="s">
        <v>3800</v>
      </c>
    </row>
    <row r="269" spans="1:2">
      <c r="A269" s="140" t="s">
        <v>3801</v>
      </c>
      <c r="B269" s="141" t="s">
        <v>3802</v>
      </c>
    </row>
    <row r="270" spans="1:2">
      <c r="A270" s="144" t="s">
        <v>3803</v>
      </c>
      <c r="B270" s="141" t="s">
        <v>3804</v>
      </c>
    </row>
    <row r="271" spans="1:2">
      <c r="A271" s="140" t="s">
        <v>3805</v>
      </c>
      <c r="B271" s="141">
        <v>106</v>
      </c>
    </row>
    <row r="272" spans="1:2">
      <c r="A272" s="140" t="s">
        <v>3806</v>
      </c>
      <c r="B272" s="141" t="s">
        <v>3807</v>
      </c>
    </row>
    <row r="273" spans="1:2">
      <c r="A273" s="140" t="s">
        <v>3808</v>
      </c>
      <c r="B273" s="141" t="s">
        <v>3809</v>
      </c>
    </row>
    <row r="274" spans="1:2">
      <c r="A274" s="140" t="s">
        <v>3810</v>
      </c>
      <c r="B274" s="141" t="s">
        <v>3811</v>
      </c>
    </row>
    <row r="275" spans="1:2">
      <c r="A275" s="140" t="s">
        <v>3812</v>
      </c>
      <c r="B275" s="141" t="s">
        <v>3813</v>
      </c>
    </row>
    <row r="276" spans="1:2">
      <c r="A276" s="140" t="s">
        <v>3814</v>
      </c>
      <c r="B276" s="141" t="s">
        <v>3815</v>
      </c>
    </row>
    <row r="277" spans="1:2">
      <c r="A277" s="140" t="s">
        <v>3816</v>
      </c>
      <c r="B277" s="141" t="s">
        <v>3817</v>
      </c>
    </row>
    <row r="278" spans="1:2">
      <c r="A278" s="140" t="s">
        <v>3818</v>
      </c>
      <c r="B278" s="141" t="s">
        <v>3819</v>
      </c>
    </row>
    <row r="279" spans="1:2">
      <c r="A279" s="140" t="s">
        <v>3820</v>
      </c>
      <c r="B279" s="141" t="s">
        <v>3821</v>
      </c>
    </row>
    <row r="280" spans="1:2">
      <c r="A280" s="140" t="s">
        <v>3822</v>
      </c>
      <c r="B280" s="141" t="s">
        <v>3823</v>
      </c>
    </row>
    <row r="281" spans="1:2">
      <c r="A281" s="140" t="s">
        <v>3824</v>
      </c>
      <c r="B281" s="141" t="s">
        <v>3825</v>
      </c>
    </row>
    <row r="282" spans="1:2">
      <c r="A282" s="140" t="s">
        <v>3826</v>
      </c>
      <c r="B282" s="141" t="s">
        <v>3827</v>
      </c>
    </row>
    <row r="283" spans="1:2">
      <c r="A283" s="140" t="s">
        <v>3828</v>
      </c>
      <c r="B283" s="141" t="s">
        <v>3829</v>
      </c>
    </row>
    <row r="284" spans="1:2">
      <c r="A284" s="140" t="s">
        <v>3830</v>
      </c>
      <c r="B284" s="141" t="s">
        <v>3831</v>
      </c>
    </row>
    <row r="285" spans="1:2">
      <c r="A285" s="140" t="s">
        <v>3832</v>
      </c>
      <c r="B285" s="141" t="s">
        <v>3833</v>
      </c>
    </row>
    <row r="286" spans="1:2">
      <c r="A286" s="140" t="s">
        <v>3834</v>
      </c>
      <c r="B286" s="141" t="s">
        <v>3835</v>
      </c>
    </row>
    <row r="287" spans="1:2">
      <c r="A287" s="140" t="s">
        <v>3836</v>
      </c>
      <c r="B287" s="141">
        <v>37</v>
      </c>
    </row>
    <row r="288" spans="1:2">
      <c r="A288" s="140" t="s">
        <v>3837</v>
      </c>
      <c r="B288" s="141" t="s">
        <v>3838</v>
      </c>
    </row>
    <row r="289" spans="1:2">
      <c r="A289" s="140" t="s">
        <v>3839</v>
      </c>
      <c r="B289" s="141" t="s">
        <v>3840</v>
      </c>
    </row>
    <row r="290" spans="1:2">
      <c r="A290" s="140" t="s">
        <v>3841</v>
      </c>
      <c r="B290" s="141" t="s">
        <v>3842</v>
      </c>
    </row>
    <row r="291" spans="1:2">
      <c r="A291" s="140" t="s">
        <v>3843</v>
      </c>
      <c r="B291" s="141" t="s">
        <v>3844</v>
      </c>
    </row>
    <row r="292" spans="1:2">
      <c r="A292" s="140" t="s">
        <v>3845</v>
      </c>
      <c r="B292" s="141" t="s">
        <v>3846</v>
      </c>
    </row>
    <row r="293" spans="1:2">
      <c r="A293" s="140" t="s">
        <v>3847</v>
      </c>
      <c r="B293" s="141" t="s">
        <v>3848</v>
      </c>
    </row>
    <row r="294" spans="1:2">
      <c r="A294" s="140" t="s">
        <v>3849</v>
      </c>
      <c r="B294" s="141" t="s">
        <v>3850</v>
      </c>
    </row>
    <row r="295" spans="1:2">
      <c r="A295" s="140" t="s">
        <v>3851</v>
      </c>
      <c r="B295" s="141" t="s">
        <v>3852</v>
      </c>
    </row>
    <row r="296" spans="1:2">
      <c r="A296" s="140" t="s">
        <v>3853</v>
      </c>
      <c r="B296" s="141" t="s">
        <v>3854</v>
      </c>
    </row>
    <row r="297" spans="1:2">
      <c r="A297" s="140" t="s">
        <v>3855</v>
      </c>
      <c r="B297" s="141" t="s">
        <v>3856</v>
      </c>
    </row>
    <row r="298" spans="1:2">
      <c r="A298" s="140" t="s">
        <v>3857</v>
      </c>
      <c r="B298" s="141">
        <v>212</v>
      </c>
    </row>
    <row r="299" spans="1:2">
      <c r="A299" s="140" t="s">
        <v>3858</v>
      </c>
      <c r="B299" s="141" t="s">
        <v>3859</v>
      </c>
    </row>
    <row r="300" spans="1:2">
      <c r="A300" s="140" t="s">
        <v>3860</v>
      </c>
      <c r="B300" s="141">
        <v>317</v>
      </c>
    </row>
    <row r="301" spans="1:2">
      <c r="A301" s="145" t="s">
        <v>3861</v>
      </c>
      <c r="B301" s="141" t="s">
        <v>3862</v>
      </c>
    </row>
    <row r="302" spans="1:2">
      <c r="A302" s="140" t="s">
        <v>3863</v>
      </c>
      <c r="B302" s="141" t="s">
        <v>3864</v>
      </c>
    </row>
    <row r="303" spans="1:2">
      <c r="A303" s="140" t="s">
        <v>3865</v>
      </c>
      <c r="B303" s="141" t="s">
        <v>3866</v>
      </c>
    </row>
    <row r="304" spans="1:2">
      <c r="A304" s="140" t="s">
        <v>3867</v>
      </c>
      <c r="B304" s="141" t="s">
        <v>3868</v>
      </c>
    </row>
    <row r="305" spans="1:2">
      <c r="A305" s="140" t="s">
        <v>3869</v>
      </c>
      <c r="B305" s="141" t="s">
        <v>3870</v>
      </c>
    </row>
    <row r="306" spans="1:2">
      <c r="A306" s="140" t="s">
        <v>3871</v>
      </c>
      <c r="B306" s="141" t="s">
        <v>3872</v>
      </c>
    </row>
    <row r="307" spans="1:2">
      <c r="A307" s="140" t="s">
        <v>3873</v>
      </c>
      <c r="B307" s="141" t="s">
        <v>3874</v>
      </c>
    </row>
    <row r="308" spans="1:2">
      <c r="A308" s="140" t="s">
        <v>3875</v>
      </c>
      <c r="B308" s="141">
        <v>362</v>
      </c>
    </row>
    <row r="309" spans="1:2">
      <c r="A309" s="140" t="s">
        <v>3876</v>
      </c>
      <c r="B309" s="141">
        <v>97</v>
      </c>
    </row>
    <row r="310" spans="1:2">
      <c r="A310" s="140" t="s">
        <v>3877</v>
      </c>
      <c r="B310" s="141" t="s">
        <v>3878</v>
      </c>
    </row>
    <row r="311" spans="1:2">
      <c r="A311" s="140" t="s">
        <v>3879</v>
      </c>
      <c r="B311" s="141" t="s">
        <v>3880</v>
      </c>
    </row>
    <row r="312" spans="1:2">
      <c r="A312" s="140" t="s">
        <v>3881</v>
      </c>
      <c r="B312" s="141" t="s">
        <v>3882</v>
      </c>
    </row>
    <row r="313" spans="1:2">
      <c r="A313" s="140" t="s">
        <v>3883</v>
      </c>
      <c r="B313" s="141" t="s">
        <v>3884</v>
      </c>
    </row>
    <row r="314" spans="1:2">
      <c r="A314" s="140" t="s">
        <v>3885</v>
      </c>
      <c r="B314" s="141">
        <v>233</v>
      </c>
    </row>
    <row r="315" spans="1:2">
      <c r="A315" s="140" t="s">
        <v>3886</v>
      </c>
      <c r="B315" s="141">
        <v>357</v>
      </c>
    </row>
    <row r="316" spans="1:2">
      <c r="A316" s="146" t="s">
        <v>3887</v>
      </c>
      <c r="B316" s="141" t="s">
        <v>3888</v>
      </c>
    </row>
    <row r="317" spans="1:2">
      <c r="A317" s="140" t="s">
        <v>3889</v>
      </c>
      <c r="B317" s="141" t="s">
        <v>3890</v>
      </c>
    </row>
    <row r="318" spans="1:2">
      <c r="A318" s="140" t="s">
        <v>3891</v>
      </c>
      <c r="B318" s="141">
        <v>318</v>
      </c>
    </row>
    <row r="319" spans="1:2">
      <c r="A319" s="140" t="s">
        <v>3892</v>
      </c>
      <c r="B319" s="141" t="s">
        <v>3893</v>
      </c>
    </row>
    <row r="320" spans="1:2">
      <c r="A320" s="140" t="s">
        <v>3894</v>
      </c>
      <c r="B320" s="141" t="s">
        <v>3895</v>
      </c>
    </row>
    <row r="321" spans="1:2">
      <c r="A321" s="140" t="s">
        <v>3896</v>
      </c>
      <c r="B321" s="141" t="s">
        <v>3897</v>
      </c>
    </row>
    <row r="322" spans="1:2">
      <c r="A322" s="140" t="s">
        <v>3898</v>
      </c>
      <c r="B322" s="141" t="s">
        <v>3899</v>
      </c>
    </row>
    <row r="323" spans="1:2">
      <c r="A323" s="140" t="s">
        <v>3900</v>
      </c>
      <c r="B323" s="141">
        <v>214</v>
      </c>
    </row>
    <row r="324" spans="1:2">
      <c r="A324" s="146" t="s">
        <v>3901</v>
      </c>
      <c r="B324" s="141">
        <v>135</v>
      </c>
    </row>
    <row r="325" spans="1:2">
      <c r="A325" s="140" t="s">
        <v>3902</v>
      </c>
      <c r="B325" s="141">
        <v>327</v>
      </c>
    </row>
    <row r="326" spans="1:2">
      <c r="A326" s="140" t="s">
        <v>3903</v>
      </c>
      <c r="B326" s="141">
        <v>328</v>
      </c>
    </row>
    <row r="327" spans="1:2">
      <c r="A327" s="140" t="s">
        <v>3904</v>
      </c>
      <c r="B327" s="141" t="s">
        <v>3905</v>
      </c>
    </row>
    <row r="328" spans="1:2">
      <c r="A328" s="140" t="s">
        <v>3906</v>
      </c>
      <c r="B328" s="141" t="s">
        <v>3907</v>
      </c>
    </row>
    <row r="329" spans="1:2">
      <c r="A329" s="140" t="s">
        <v>3908</v>
      </c>
      <c r="B329" s="141" t="s">
        <v>3909</v>
      </c>
    </row>
    <row r="330" spans="1:2">
      <c r="A330" s="140" t="s">
        <v>3910</v>
      </c>
      <c r="B330" s="141">
        <v>383</v>
      </c>
    </row>
    <row r="331" spans="1:2">
      <c r="A331" s="140" t="s">
        <v>3911</v>
      </c>
      <c r="B331" s="141">
        <v>385</v>
      </c>
    </row>
    <row r="332" spans="1:2">
      <c r="A332" s="140" t="s">
        <v>3912</v>
      </c>
      <c r="B332" s="141" t="s">
        <v>3913</v>
      </c>
    </row>
    <row r="333" spans="1:2">
      <c r="A333" s="140" t="s">
        <v>3914</v>
      </c>
      <c r="B333" s="141" t="s">
        <v>3915</v>
      </c>
    </row>
    <row r="334" spans="1:2">
      <c r="A334" s="140" t="s">
        <v>3916</v>
      </c>
      <c r="B334" s="141" t="s">
        <v>3917</v>
      </c>
    </row>
    <row r="335" spans="1:2">
      <c r="A335" s="140" t="s">
        <v>3918</v>
      </c>
      <c r="B335" s="141">
        <v>396</v>
      </c>
    </row>
    <row r="336" spans="1:2">
      <c r="A336" s="140" t="s">
        <v>3919</v>
      </c>
      <c r="B336" s="141">
        <v>153</v>
      </c>
    </row>
    <row r="337" spans="1:2">
      <c r="A337" s="140" t="s">
        <v>3920</v>
      </c>
      <c r="B337" s="141" t="s">
        <v>3921</v>
      </c>
    </row>
    <row r="338" spans="1:2">
      <c r="A338" s="140" t="s">
        <v>3922</v>
      </c>
      <c r="B338" s="141" t="s">
        <v>3923</v>
      </c>
    </row>
    <row r="339" spans="1:2">
      <c r="A339" s="140" t="s">
        <v>3924</v>
      </c>
      <c r="B339" s="141" t="s">
        <v>3925</v>
      </c>
    </row>
    <row r="340" spans="1:2">
      <c r="A340" s="140" t="s">
        <v>3926</v>
      </c>
      <c r="B340" s="141" t="s">
        <v>3927</v>
      </c>
    </row>
    <row r="341" spans="1:2">
      <c r="A341" s="140" t="s">
        <v>3928</v>
      </c>
      <c r="B341" s="141" t="s">
        <v>3929</v>
      </c>
    </row>
    <row r="342" spans="1:2">
      <c r="A342" s="140" t="s">
        <v>3930</v>
      </c>
      <c r="B342" s="141" t="s">
        <v>3931</v>
      </c>
    </row>
    <row r="343" spans="1:2">
      <c r="A343" s="140" t="s">
        <v>3932</v>
      </c>
      <c r="B343" s="141" t="s">
        <v>3933</v>
      </c>
    </row>
    <row r="344" spans="1:2">
      <c r="A344" s="140" t="s">
        <v>3934</v>
      </c>
      <c r="B344" s="141" t="s">
        <v>3935</v>
      </c>
    </row>
    <row r="345" spans="1:2">
      <c r="A345" s="140" t="s">
        <v>3936</v>
      </c>
      <c r="B345" s="147" t="s">
        <v>3937</v>
      </c>
    </row>
    <row r="346" spans="1:2">
      <c r="A346" s="140" t="s">
        <v>3938</v>
      </c>
      <c r="B346" s="141" t="s">
        <v>3939</v>
      </c>
    </row>
    <row r="347" spans="1:2">
      <c r="A347" s="140" t="s">
        <v>3940</v>
      </c>
      <c r="B347" s="141" t="s">
        <v>3941</v>
      </c>
    </row>
    <row r="348" spans="1:2">
      <c r="A348" s="140" t="s">
        <v>3942</v>
      </c>
      <c r="B348" s="141" t="s">
        <v>3943</v>
      </c>
    </row>
    <row r="349" spans="1:2">
      <c r="A349" s="140" t="s">
        <v>3944</v>
      </c>
      <c r="B349" s="141" t="s">
        <v>3945</v>
      </c>
    </row>
    <row r="350" spans="1:2">
      <c r="A350" s="144" t="s">
        <v>3946</v>
      </c>
      <c r="B350" s="141" t="s">
        <v>3947</v>
      </c>
    </row>
    <row r="351" spans="1:2">
      <c r="A351" s="140" t="s">
        <v>3948</v>
      </c>
      <c r="B351" s="141" t="s">
        <v>3949</v>
      </c>
    </row>
    <row r="352" spans="1:2">
      <c r="A352" s="140" t="s">
        <v>3950</v>
      </c>
      <c r="B352" s="141" t="s">
        <v>3951</v>
      </c>
    </row>
    <row r="353" spans="1:2">
      <c r="A353" s="140" t="s">
        <v>3952</v>
      </c>
      <c r="B353" s="141" t="s">
        <v>3953</v>
      </c>
    </row>
    <row r="354" spans="1:2">
      <c r="A354" s="140" t="s">
        <v>3954</v>
      </c>
      <c r="B354" s="141" t="s">
        <v>3955</v>
      </c>
    </row>
    <row r="355" spans="1:2">
      <c r="A355" s="140" t="s">
        <v>3956</v>
      </c>
      <c r="B355" s="141" t="s">
        <v>3957</v>
      </c>
    </row>
    <row r="356" spans="1:2">
      <c r="A356" s="140" t="s">
        <v>3958</v>
      </c>
      <c r="B356" s="141" t="s">
        <v>3959</v>
      </c>
    </row>
    <row r="357" spans="1:2">
      <c r="A357" s="140" t="s">
        <v>3960</v>
      </c>
      <c r="B357" s="141" t="s">
        <v>3961</v>
      </c>
    </row>
    <row r="358" spans="1:2">
      <c r="A358" s="140" t="s">
        <v>3962</v>
      </c>
      <c r="B358" s="141" t="s">
        <v>3963</v>
      </c>
    </row>
    <row r="359" spans="1:2">
      <c r="A359" s="140" t="s">
        <v>3964</v>
      </c>
      <c r="B359" s="141" t="s">
        <v>3965</v>
      </c>
    </row>
    <row r="360" spans="1:2">
      <c r="A360" s="140" t="s">
        <v>3966</v>
      </c>
      <c r="B360" s="141" t="s">
        <v>3967</v>
      </c>
    </row>
    <row r="361" spans="1:2">
      <c r="A361" s="142" t="s">
        <v>3968</v>
      </c>
      <c r="B361" s="141" t="s">
        <v>3969</v>
      </c>
    </row>
    <row r="362" spans="1:2">
      <c r="A362" s="140" t="s">
        <v>3970</v>
      </c>
      <c r="B362" s="141" t="s">
        <v>3971</v>
      </c>
    </row>
    <row r="363" spans="1:2">
      <c r="A363" s="146" t="s">
        <v>3972</v>
      </c>
      <c r="B363" s="141" t="s">
        <v>3973</v>
      </c>
    </row>
    <row r="364" spans="1:2">
      <c r="A364" s="140" t="s">
        <v>3974</v>
      </c>
      <c r="B364" s="141" t="s">
        <v>3975</v>
      </c>
    </row>
    <row r="365" spans="1:2">
      <c r="A365" s="140" t="s">
        <v>3976</v>
      </c>
      <c r="B365" s="141" t="s">
        <v>3977</v>
      </c>
    </row>
    <row r="366" spans="1:2">
      <c r="A366" s="140" t="s">
        <v>3978</v>
      </c>
      <c r="B366" s="141" t="s">
        <v>3979</v>
      </c>
    </row>
    <row r="367" spans="1:2">
      <c r="A367" s="148" t="s">
        <v>3980</v>
      </c>
      <c r="B367" s="141" t="s">
        <v>3981</v>
      </c>
    </row>
    <row r="368" spans="1:2">
      <c r="A368" s="140" t="s">
        <v>3982</v>
      </c>
      <c r="B368" s="141" t="s">
        <v>3983</v>
      </c>
    </row>
    <row r="369" spans="1:2">
      <c r="A369" s="140" t="s">
        <v>3984</v>
      </c>
      <c r="B369" s="141" t="s">
        <v>3985</v>
      </c>
    </row>
    <row r="370" spans="1:2">
      <c r="A370" s="140" t="s">
        <v>3986</v>
      </c>
      <c r="B370" s="141" t="s">
        <v>3987</v>
      </c>
    </row>
    <row r="371" spans="1:2">
      <c r="A371" s="140" t="s">
        <v>3988</v>
      </c>
      <c r="B371" s="141" t="s">
        <v>3989</v>
      </c>
    </row>
    <row r="372" spans="1:2">
      <c r="A372" s="140" t="s">
        <v>3990</v>
      </c>
      <c r="B372" s="141">
        <v>378</v>
      </c>
    </row>
    <row r="373" spans="1:2">
      <c r="A373" s="140" t="s">
        <v>3991</v>
      </c>
      <c r="B373" s="141" t="s">
        <v>3992</v>
      </c>
    </row>
    <row r="374" spans="1:2">
      <c r="A374" s="140" t="s">
        <v>3993</v>
      </c>
      <c r="B374" s="141" t="s">
        <v>3994</v>
      </c>
    </row>
    <row r="375" spans="1:2">
      <c r="A375" s="140" t="s">
        <v>3995</v>
      </c>
      <c r="B375" s="141" t="s">
        <v>3996</v>
      </c>
    </row>
    <row r="376" spans="1:2">
      <c r="A376" s="140" t="s">
        <v>3997</v>
      </c>
      <c r="B376" s="141" t="s">
        <v>3998</v>
      </c>
    </row>
    <row r="377" spans="1:2">
      <c r="A377" s="140" t="s">
        <v>3999</v>
      </c>
      <c r="B377" s="141" t="s">
        <v>4000</v>
      </c>
    </row>
    <row r="378" spans="1:2">
      <c r="A378" s="140" t="s">
        <v>4001</v>
      </c>
      <c r="B378" s="141" t="s">
        <v>4002</v>
      </c>
    </row>
    <row r="379" spans="1:2">
      <c r="A379" s="140" t="s">
        <v>4003</v>
      </c>
      <c r="B379" s="141" t="s">
        <v>4004</v>
      </c>
    </row>
    <row r="380" spans="1:2">
      <c r="A380" s="140" t="s">
        <v>4005</v>
      </c>
      <c r="B380" s="141">
        <v>324</v>
      </c>
    </row>
    <row r="381" spans="1:2">
      <c r="A381" s="140" t="s">
        <v>4006</v>
      </c>
      <c r="B381" s="141">
        <v>373</v>
      </c>
    </row>
    <row r="382" spans="1:2">
      <c r="A382" s="140" t="s">
        <v>4007</v>
      </c>
      <c r="B382" s="141" t="s">
        <v>4008</v>
      </c>
    </row>
    <row r="383" spans="1:2">
      <c r="A383" s="140" t="s">
        <v>4009</v>
      </c>
      <c r="B383" s="141" t="s">
        <v>3854</v>
      </c>
    </row>
    <row r="384" spans="1:2">
      <c r="A384" s="140" t="s">
        <v>4010</v>
      </c>
      <c r="B384" s="141">
        <v>232</v>
      </c>
    </row>
    <row r="385" spans="1:2">
      <c r="A385" s="140" t="s">
        <v>4011</v>
      </c>
      <c r="B385" s="141">
        <v>353</v>
      </c>
    </row>
    <row r="386" spans="1:2">
      <c r="A386" s="140" t="s">
        <v>4012</v>
      </c>
      <c r="B386" s="141" t="s">
        <v>4013</v>
      </c>
    </row>
    <row r="387" spans="1:2">
      <c r="A387" s="140" t="s">
        <v>4014</v>
      </c>
      <c r="B387" s="141" t="s">
        <v>4015</v>
      </c>
    </row>
    <row r="388" spans="1:2">
      <c r="A388" s="140" t="s">
        <v>4016</v>
      </c>
      <c r="B388" s="141" t="s">
        <v>4017</v>
      </c>
    </row>
    <row r="389" spans="1:2">
      <c r="A389" s="140" t="s">
        <v>4018</v>
      </c>
      <c r="B389" s="141" t="s">
        <v>3439</v>
      </c>
    </row>
    <row r="390" spans="1:2">
      <c r="A390" s="140" t="s">
        <v>4019</v>
      </c>
      <c r="B390" s="141" t="s">
        <v>4020</v>
      </c>
    </row>
    <row r="391" spans="1:2">
      <c r="A391" s="140" t="s">
        <v>4021</v>
      </c>
      <c r="B391" s="141" t="s">
        <v>4022</v>
      </c>
    </row>
    <row r="392" spans="1:2">
      <c r="A392" s="140" t="s">
        <v>4023</v>
      </c>
      <c r="B392" s="141" t="s">
        <v>4024</v>
      </c>
    </row>
    <row r="393" spans="1:2">
      <c r="A393" s="140" t="s">
        <v>4025</v>
      </c>
      <c r="B393" s="141" t="s">
        <v>4026</v>
      </c>
    </row>
    <row r="394" spans="1:2">
      <c r="A394" s="140" t="s">
        <v>4027</v>
      </c>
      <c r="B394" s="141" t="s">
        <v>3490</v>
      </c>
    </row>
    <row r="395" spans="1:2">
      <c r="A395" s="140" t="s">
        <v>4028</v>
      </c>
      <c r="B395" s="141" t="s">
        <v>4029</v>
      </c>
    </row>
    <row r="396" spans="1:2">
      <c r="A396" s="140" t="s">
        <v>4030</v>
      </c>
      <c r="B396" s="141">
        <v>267</v>
      </c>
    </row>
    <row r="397" spans="1:2">
      <c r="A397" s="140" t="s">
        <v>4031</v>
      </c>
      <c r="B397" s="141" t="s">
        <v>4032</v>
      </c>
    </row>
    <row r="398" spans="1:2">
      <c r="A398" s="145" t="s">
        <v>4033</v>
      </c>
      <c r="B398" s="141" t="s">
        <v>4034</v>
      </c>
    </row>
    <row r="399" spans="1:2">
      <c r="A399" s="140" t="s">
        <v>4035</v>
      </c>
      <c r="B399" s="141" t="s">
        <v>4036</v>
      </c>
    </row>
    <row r="400" spans="1:2">
      <c r="A400" s="140" t="s">
        <v>4037</v>
      </c>
      <c r="B400" s="141" t="s">
        <v>4038</v>
      </c>
    </row>
    <row r="401" spans="1:2">
      <c r="A401" s="140" t="s">
        <v>4039</v>
      </c>
      <c r="B401" s="141" t="s">
        <v>4040</v>
      </c>
    </row>
    <row r="402" spans="1:2">
      <c r="A402" s="140" t="s">
        <v>4041</v>
      </c>
      <c r="B402" s="141" t="s">
        <v>4040</v>
      </c>
    </row>
    <row r="403" spans="1:2">
      <c r="A403" s="140" t="s">
        <v>4042</v>
      </c>
      <c r="B403" s="141" t="s">
        <v>4043</v>
      </c>
    </row>
    <row r="404" spans="1:2">
      <c r="A404" s="140" t="s">
        <v>4044</v>
      </c>
      <c r="B404" s="141" t="s">
        <v>4045</v>
      </c>
    </row>
    <row r="405" spans="1:2">
      <c r="A405" s="140" t="s">
        <v>4046</v>
      </c>
      <c r="B405" s="141" t="s">
        <v>4047</v>
      </c>
    </row>
    <row r="406" spans="1:2">
      <c r="A406" s="140" t="s">
        <v>4048</v>
      </c>
      <c r="B406" s="141" t="s">
        <v>4049</v>
      </c>
    </row>
    <row r="407" spans="1:2">
      <c r="A407" s="140" t="s">
        <v>4050</v>
      </c>
      <c r="B407" s="141" t="s">
        <v>4051</v>
      </c>
    </row>
    <row r="408" spans="1:2">
      <c r="A408" s="140" t="s">
        <v>4052</v>
      </c>
      <c r="B408" s="141" t="s">
        <v>4053</v>
      </c>
    </row>
    <row r="409" spans="1:2">
      <c r="A409" s="140" t="s">
        <v>4054</v>
      </c>
      <c r="B409" s="141" t="s">
        <v>4055</v>
      </c>
    </row>
    <row r="410" spans="1:2">
      <c r="A410" s="140" t="s">
        <v>4056</v>
      </c>
      <c r="B410" s="141" t="s">
        <v>4057</v>
      </c>
    </row>
    <row r="411" spans="1:2">
      <c r="A411" s="140" t="s">
        <v>4058</v>
      </c>
      <c r="B411" s="141" t="s">
        <v>4059</v>
      </c>
    </row>
    <row r="412" spans="1:2">
      <c r="A412" s="140" t="s">
        <v>4060</v>
      </c>
      <c r="B412" s="141" t="s">
        <v>4061</v>
      </c>
    </row>
    <row r="413" spans="1:2">
      <c r="A413" s="140" t="s">
        <v>4062</v>
      </c>
      <c r="B413" s="141" t="s">
        <v>4063</v>
      </c>
    </row>
    <row r="414" spans="1:2">
      <c r="A414" s="149" t="s">
        <v>4064</v>
      </c>
      <c r="B414" s="141" t="s">
        <v>4065</v>
      </c>
    </row>
    <row r="415" spans="1:2">
      <c r="A415" s="140" t="s">
        <v>4066</v>
      </c>
      <c r="B415" s="141" t="s">
        <v>4067</v>
      </c>
    </row>
    <row r="416" spans="1:2">
      <c r="A416" s="140" t="s">
        <v>4068</v>
      </c>
      <c r="B416" s="141" t="s">
        <v>4069</v>
      </c>
    </row>
    <row r="417" spans="1:2">
      <c r="A417" s="140" t="s">
        <v>4070</v>
      </c>
      <c r="B417" s="141" t="s">
        <v>4071</v>
      </c>
    </row>
    <row r="418" spans="1:2">
      <c r="A418" s="140" t="s">
        <v>4072</v>
      </c>
      <c r="B418" s="141" t="s">
        <v>4071</v>
      </c>
    </row>
    <row r="419" spans="1:2">
      <c r="A419" s="140" t="s">
        <v>4073</v>
      </c>
      <c r="B419" s="141" t="s">
        <v>4074</v>
      </c>
    </row>
    <row r="420" spans="1:2">
      <c r="A420" s="140" t="s">
        <v>4075</v>
      </c>
      <c r="B420" s="141" t="s">
        <v>4076</v>
      </c>
    </row>
    <row r="421" spans="1:2">
      <c r="A421" s="140" t="s">
        <v>4077</v>
      </c>
      <c r="B421" s="141" t="s">
        <v>4078</v>
      </c>
    </row>
    <row r="422" spans="1:2">
      <c r="A422" s="140" t="s">
        <v>4079</v>
      </c>
      <c r="B422" s="141" t="s">
        <v>4080</v>
      </c>
    </row>
    <row r="423" spans="1:2">
      <c r="A423" s="140" t="s">
        <v>4081</v>
      </c>
      <c r="B423" s="141" t="s">
        <v>4082</v>
      </c>
    </row>
    <row r="424" spans="1:2">
      <c r="A424" s="140" t="s">
        <v>4083</v>
      </c>
      <c r="B424" s="141">
        <v>326</v>
      </c>
    </row>
    <row r="425" spans="1:2">
      <c r="A425" s="140" t="s">
        <v>4084</v>
      </c>
      <c r="B425" s="141">
        <v>326</v>
      </c>
    </row>
    <row r="426" spans="1:2">
      <c r="A426" s="140" t="s">
        <v>4085</v>
      </c>
      <c r="B426" s="141" t="s">
        <v>4086</v>
      </c>
    </row>
    <row r="427" spans="1:2">
      <c r="A427" s="140" t="s">
        <v>4087</v>
      </c>
      <c r="B427" s="141">
        <v>325</v>
      </c>
    </row>
    <row r="428" spans="1:2">
      <c r="A428" s="140" t="s">
        <v>4088</v>
      </c>
      <c r="B428" s="141" t="s">
        <v>4089</v>
      </c>
    </row>
    <row r="429" spans="1:2">
      <c r="A429" s="140" t="s">
        <v>4090</v>
      </c>
      <c r="B429" s="141" t="s">
        <v>4091</v>
      </c>
    </row>
    <row r="430" spans="1:2">
      <c r="A430" s="140" t="s">
        <v>4092</v>
      </c>
      <c r="B430" s="141" t="s">
        <v>4093</v>
      </c>
    </row>
    <row r="431" spans="1:2">
      <c r="A431" s="145" t="s">
        <v>4094</v>
      </c>
      <c r="B431" s="141" t="s">
        <v>4095</v>
      </c>
    </row>
    <row r="432" spans="1:2">
      <c r="A432" s="140" t="s">
        <v>4096</v>
      </c>
      <c r="B432" s="141" t="s">
        <v>4097</v>
      </c>
    </row>
    <row r="433" spans="1:2">
      <c r="A433" s="140" t="s">
        <v>4098</v>
      </c>
      <c r="B433" s="141">
        <v>70</v>
      </c>
    </row>
    <row r="434" spans="1:2">
      <c r="A434" s="140" t="s">
        <v>4099</v>
      </c>
      <c r="B434" s="141" t="s">
        <v>4100</v>
      </c>
    </row>
    <row r="435" spans="1:2">
      <c r="A435" s="140" t="s">
        <v>4101</v>
      </c>
      <c r="B435" s="141" t="s">
        <v>4102</v>
      </c>
    </row>
    <row r="436" spans="1:2">
      <c r="A436" s="140" t="s">
        <v>4103</v>
      </c>
      <c r="B436" s="141" t="s">
        <v>4104</v>
      </c>
    </row>
    <row r="437" spans="1:2">
      <c r="A437" s="140" t="s">
        <v>4105</v>
      </c>
      <c r="B437" s="141" t="s">
        <v>4106</v>
      </c>
    </row>
    <row r="438" spans="1:2">
      <c r="A438" s="140" t="s">
        <v>4107</v>
      </c>
      <c r="B438" s="141" t="s">
        <v>4108</v>
      </c>
    </row>
    <row r="439" spans="1:2">
      <c r="A439" s="140" t="s">
        <v>4109</v>
      </c>
      <c r="B439" s="141" t="s">
        <v>4110</v>
      </c>
    </row>
    <row r="440" spans="1:2">
      <c r="A440" s="140" t="s">
        <v>4111</v>
      </c>
      <c r="B440" s="141" t="s">
        <v>3632</v>
      </c>
    </row>
    <row r="441" spans="1:2">
      <c r="A441" s="140" t="s">
        <v>4112</v>
      </c>
      <c r="B441" s="141" t="s">
        <v>4113</v>
      </c>
    </row>
    <row r="442" spans="1:2">
      <c r="A442" s="140" t="s">
        <v>4114</v>
      </c>
      <c r="B442" s="141">
        <v>262</v>
      </c>
    </row>
    <row r="443" spans="1:2">
      <c r="A443" s="140" t="s">
        <v>4115</v>
      </c>
      <c r="B443" s="141" t="s">
        <v>4116</v>
      </c>
    </row>
    <row r="444" spans="1:2">
      <c r="A444" s="140" t="s">
        <v>4117</v>
      </c>
      <c r="B444" s="141" t="s">
        <v>4118</v>
      </c>
    </row>
    <row r="445" spans="1:2">
      <c r="A445" s="140" t="s">
        <v>4119</v>
      </c>
      <c r="B445" s="141" t="s">
        <v>4120</v>
      </c>
    </row>
    <row r="446" spans="1:2">
      <c r="A446" s="140" t="s">
        <v>4121</v>
      </c>
      <c r="B446" s="141" t="s">
        <v>4122</v>
      </c>
    </row>
    <row r="447" spans="1:2">
      <c r="A447" s="140" t="s">
        <v>4123</v>
      </c>
      <c r="B447" s="141">
        <v>197</v>
      </c>
    </row>
    <row r="448" spans="1:2">
      <c r="A448" s="140" t="s">
        <v>4124</v>
      </c>
      <c r="B448" s="141">
        <v>96</v>
      </c>
    </row>
    <row r="449" spans="1:2">
      <c r="A449" s="140" t="s">
        <v>4125</v>
      </c>
      <c r="B449" s="141" t="s">
        <v>4126</v>
      </c>
    </row>
    <row r="450" spans="1:2">
      <c r="A450" s="140" t="s">
        <v>4127</v>
      </c>
      <c r="B450" s="141" t="s">
        <v>4113</v>
      </c>
    </row>
    <row r="451" spans="1:2">
      <c r="A451" s="140" t="s">
        <v>4128</v>
      </c>
      <c r="B451" s="141" t="s">
        <v>4129</v>
      </c>
    </row>
    <row r="452" spans="1:2">
      <c r="A452" s="140" t="s">
        <v>4130</v>
      </c>
      <c r="B452" s="141" t="s">
        <v>4131</v>
      </c>
    </row>
    <row r="453" spans="1:2">
      <c r="A453" s="140" t="s">
        <v>4132</v>
      </c>
      <c r="B453" s="141" t="s">
        <v>4133</v>
      </c>
    </row>
    <row r="454" spans="1:2">
      <c r="A454" s="140" t="s">
        <v>4134</v>
      </c>
      <c r="B454" s="141" t="s">
        <v>4135</v>
      </c>
    </row>
    <row r="455" spans="1:2">
      <c r="A455" s="140" t="s">
        <v>4136</v>
      </c>
      <c r="B455" s="141" t="s">
        <v>4137</v>
      </c>
    </row>
    <row r="456" spans="1:2">
      <c r="A456" s="140" t="s">
        <v>4138</v>
      </c>
      <c r="B456" s="141" t="s">
        <v>4139</v>
      </c>
    </row>
    <row r="457" spans="1:2">
      <c r="A457" s="140" t="s">
        <v>4140</v>
      </c>
      <c r="B457" s="141" t="s">
        <v>4141</v>
      </c>
    </row>
    <row r="458" spans="1:2">
      <c r="A458" s="140" t="s">
        <v>4142</v>
      </c>
      <c r="B458" s="141" t="s">
        <v>4143</v>
      </c>
    </row>
    <row r="459" spans="1:2">
      <c r="A459" s="140" t="s">
        <v>4144</v>
      </c>
      <c r="B459" s="141">
        <v>157</v>
      </c>
    </row>
    <row r="460" spans="1:2">
      <c r="A460" s="140" t="s">
        <v>4145</v>
      </c>
      <c r="B460" s="141" t="s">
        <v>4146</v>
      </c>
    </row>
    <row r="461" spans="1:2">
      <c r="A461" s="140" t="s">
        <v>4147</v>
      </c>
      <c r="B461" s="141" t="s">
        <v>4148</v>
      </c>
    </row>
    <row r="462" spans="1:2">
      <c r="A462" s="140" t="s">
        <v>4149</v>
      </c>
      <c r="B462" s="141" t="s">
        <v>4150</v>
      </c>
    </row>
    <row r="463" spans="1:2">
      <c r="A463" s="140" t="s">
        <v>4151</v>
      </c>
      <c r="B463" s="141" t="s">
        <v>4152</v>
      </c>
    </row>
    <row r="464" spans="1:2">
      <c r="A464" s="140" t="s">
        <v>4153</v>
      </c>
      <c r="B464" s="141" t="s">
        <v>4154</v>
      </c>
    </row>
    <row r="465" spans="1:2">
      <c r="A465" s="140" t="s">
        <v>4155</v>
      </c>
      <c r="B465" s="141" t="s">
        <v>4156</v>
      </c>
    </row>
    <row r="466" spans="1:2">
      <c r="A466" s="140" t="s">
        <v>4157</v>
      </c>
      <c r="B466" s="141" t="s">
        <v>3917</v>
      </c>
    </row>
    <row r="467" spans="1:2">
      <c r="A467" s="140" t="s">
        <v>4158</v>
      </c>
      <c r="B467" s="141" t="s">
        <v>4159</v>
      </c>
    </row>
    <row r="468" spans="1:2">
      <c r="A468" s="140" t="s">
        <v>4160</v>
      </c>
      <c r="B468" s="141" t="s">
        <v>4161</v>
      </c>
    </row>
    <row r="469" spans="1:2">
      <c r="A469" s="140" t="s">
        <v>4162</v>
      </c>
      <c r="B469" s="141" t="s">
        <v>4163</v>
      </c>
    </row>
    <row r="470" spans="1:2">
      <c r="A470" s="140" t="s">
        <v>4164</v>
      </c>
      <c r="B470" s="141" t="s">
        <v>3985</v>
      </c>
    </row>
    <row r="471" spans="1:2">
      <c r="A471" s="140" t="s">
        <v>4165</v>
      </c>
      <c r="B471" s="141" t="s">
        <v>4166</v>
      </c>
    </row>
    <row r="472" spans="1:2">
      <c r="A472" s="140" t="s">
        <v>4167</v>
      </c>
      <c r="B472" s="141" t="s">
        <v>4168</v>
      </c>
    </row>
    <row r="473" spans="1:2">
      <c r="A473" s="140" t="s">
        <v>4169</v>
      </c>
      <c r="B473" s="141">
        <v>391</v>
      </c>
    </row>
    <row r="474" spans="1:2">
      <c r="A474" s="140" t="s">
        <v>4170</v>
      </c>
      <c r="B474" s="141" t="s">
        <v>4171</v>
      </c>
    </row>
    <row r="475" spans="1:2">
      <c r="A475" s="140" t="s">
        <v>4172</v>
      </c>
      <c r="B475" s="141" t="s">
        <v>4173</v>
      </c>
    </row>
    <row r="476" spans="1:2">
      <c r="A476" s="140" t="s">
        <v>4174</v>
      </c>
      <c r="B476" s="141" t="s">
        <v>4175</v>
      </c>
    </row>
    <row r="477" spans="1:2">
      <c r="A477" s="140" t="s">
        <v>4176</v>
      </c>
      <c r="B477" s="141" t="s">
        <v>3391</v>
      </c>
    </row>
    <row r="478" spans="1:2">
      <c r="A478" s="140" t="s">
        <v>4177</v>
      </c>
      <c r="B478" s="141" t="s">
        <v>4178</v>
      </c>
    </row>
    <row r="479" spans="1:2">
      <c r="A479" s="140" t="s">
        <v>4179</v>
      </c>
      <c r="B479" s="141" t="s">
        <v>4180</v>
      </c>
    </row>
    <row r="480" spans="1:2">
      <c r="A480" s="140" t="s">
        <v>4181</v>
      </c>
      <c r="B480" s="147" t="s">
        <v>4182</v>
      </c>
    </row>
    <row r="481" spans="1:2">
      <c r="A481" s="140" t="s">
        <v>4183</v>
      </c>
      <c r="B481" s="141" t="s">
        <v>4184</v>
      </c>
    </row>
    <row r="482" spans="1:2">
      <c r="A482" s="140" t="s">
        <v>4185</v>
      </c>
      <c r="B482" s="141" t="s">
        <v>4186</v>
      </c>
    </row>
    <row r="483" spans="1:2">
      <c r="A483" s="140" t="s">
        <v>4187</v>
      </c>
      <c r="B483" s="141" t="s">
        <v>4188</v>
      </c>
    </row>
    <row r="484" spans="1:2">
      <c r="A484" s="140" t="s">
        <v>4189</v>
      </c>
      <c r="B484" s="141" t="s">
        <v>4190</v>
      </c>
    </row>
    <row r="485" spans="1:2">
      <c r="A485" s="140" t="s">
        <v>4191</v>
      </c>
      <c r="B485" s="141" t="s">
        <v>4192</v>
      </c>
    </row>
    <row r="486" spans="1:2">
      <c r="A486" s="140" t="s">
        <v>4193</v>
      </c>
      <c r="B486" s="141">
        <v>364</v>
      </c>
    </row>
    <row r="487" spans="1:2">
      <c r="A487" s="140" t="s">
        <v>4194</v>
      </c>
      <c r="B487" s="141" t="s">
        <v>4195</v>
      </c>
    </row>
    <row r="488" spans="1:2">
      <c r="A488" s="140" t="s">
        <v>4196</v>
      </c>
      <c r="B488" s="141" t="s">
        <v>4197</v>
      </c>
    </row>
    <row r="489" spans="1:2">
      <c r="A489" s="149" t="s">
        <v>4198</v>
      </c>
      <c r="B489" s="141" t="s">
        <v>4199</v>
      </c>
    </row>
    <row r="490" spans="1:2">
      <c r="A490" s="140" t="s">
        <v>4200</v>
      </c>
      <c r="B490" s="141" t="s">
        <v>3542</v>
      </c>
    </row>
    <row r="491" spans="1:2">
      <c r="A491" s="140" t="s">
        <v>4201</v>
      </c>
      <c r="B491" s="141">
        <v>154</v>
      </c>
    </row>
    <row r="492" spans="1:2">
      <c r="A492" s="140" t="s">
        <v>4202</v>
      </c>
      <c r="B492" s="141" t="s">
        <v>4203</v>
      </c>
    </row>
    <row r="493" spans="1:2">
      <c r="A493" s="148" t="s">
        <v>4204</v>
      </c>
      <c r="B493" s="141" t="s">
        <v>4205</v>
      </c>
    </row>
    <row r="494" spans="1:2">
      <c r="A494" s="140" t="s">
        <v>4206</v>
      </c>
      <c r="B494" s="141">
        <v>366</v>
      </c>
    </row>
    <row r="495" spans="1:2">
      <c r="A495" s="140" t="s">
        <v>4207</v>
      </c>
      <c r="B495" s="141" t="s">
        <v>4208</v>
      </c>
    </row>
    <row r="496" spans="1:2">
      <c r="A496" s="140" t="s">
        <v>4209</v>
      </c>
      <c r="B496" s="141" t="s">
        <v>4210</v>
      </c>
    </row>
    <row r="497" spans="1:2">
      <c r="A497" s="140" t="s">
        <v>4211</v>
      </c>
      <c r="B497" s="141" t="s">
        <v>4212</v>
      </c>
    </row>
    <row r="498" spans="1:2">
      <c r="A498" s="140" t="s">
        <v>4213</v>
      </c>
      <c r="B498" s="141" t="s">
        <v>4214</v>
      </c>
    </row>
    <row r="499" spans="1:2">
      <c r="A499" s="140" t="s">
        <v>4215</v>
      </c>
      <c r="B499" s="141" t="s">
        <v>4216</v>
      </c>
    </row>
    <row r="500" spans="1:2">
      <c r="A500" s="140" t="s">
        <v>4217</v>
      </c>
      <c r="B500" s="141" t="s">
        <v>4218</v>
      </c>
    </row>
    <row r="501" spans="1:2">
      <c r="A501" s="140" t="s">
        <v>4219</v>
      </c>
      <c r="B501" s="141" t="s">
        <v>4220</v>
      </c>
    </row>
    <row r="502" spans="1:2">
      <c r="A502" s="140" t="s">
        <v>4221</v>
      </c>
      <c r="B502" s="141" t="s">
        <v>4222</v>
      </c>
    </row>
    <row r="503" spans="1:2">
      <c r="A503" s="140" t="s">
        <v>4223</v>
      </c>
      <c r="B503" s="141" t="s">
        <v>4224</v>
      </c>
    </row>
    <row r="504" spans="1:2">
      <c r="A504" s="140" t="s">
        <v>4225</v>
      </c>
      <c r="B504" s="141" t="s">
        <v>4226</v>
      </c>
    </row>
    <row r="505" spans="1:2">
      <c r="A505" s="140" t="s">
        <v>4227</v>
      </c>
      <c r="B505" s="141" t="s">
        <v>4228</v>
      </c>
    </row>
    <row r="506" spans="1:2">
      <c r="A506" s="140" t="s">
        <v>4229</v>
      </c>
      <c r="B506" s="141">
        <v>313</v>
      </c>
    </row>
    <row r="507" spans="1:2">
      <c r="A507" s="140" t="s">
        <v>4230</v>
      </c>
      <c r="B507" s="141" t="s">
        <v>4231</v>
      </c>
    </row>
    <row r="508" spans="1:2">
      <c r="A508" s="140" t="s">
        <v>4232</v>
      </c>
      <c r="B508" s="141" t="s">
        <v>4233</v>
      </c>
    </row>
    <row r="509" spans="1:2">
      <c r="A509" s="142" t="s">
        <v>4234</v>
      </c>
      <c r="B509" s="141" t="s">
        <v>4235</v>
      </c>
    </row>
    <row r="510" spans="1:2">
      <c r="A510" s="140" t="s">
        <v>4236</v>
      </c>
      <c r="B510" s="141" t="s">
        <v>4237</v>
      </c>
    </row>
    <row r="511" spans="1:2">
      <c r="A511" s="140" t="s">
        <v>4238</v>
      </c>
      <c r="B511" s="141" t="s">
        <v>4239</v>
      </c>
    </row>
    <row r="512" spans="1:2">
      <c r="A512" s="140" t="s">
        <v>4240</v>
      </c>
      <c r="B512" s="141" t="s">
        <v>4241</v>
      </c>
    </row>
    <row r="513" spans="1:2">
      <c r="A513" s="140" t="s">
        <v>4242</v>
      </c>
      <c r="B513" s="141" t="s">
        <v>4243</v>
      </c>
    </row>
    <row r="514" spans="1:2">
      <c r="A514" s="140" t="s">
        <v>4244</v>
      </c>
      <c r="B514" s="141" t="s">
        <v>4245</v>
      </c>
    </row>
    <row r="515" spans="1:2">
      <c r="A515" s="140" t="s">
        <v>4246</v>
      </c>
      <c r="B515" s="141" t="s">
        <v>4247</v>
      </c>
    </row>
    <row r="516" spans="1:2">
      <c r="A516" s="140" t="s">
        <v>4248</v>
      </c>
      <c r="B516" s="141" t="s">
        <v>4249</v>
      </c>
    </row>
    <row r="517" spans="1:2">
      <c r="A517" s="140" t="s">
        <v>4250</v>
      </c>
      <c r="B517" s="141" t="s">
        <v>4251</v>
      </c>
    </row>
    <row r="518" spans="1:2">
      <c r="A518" s="140" t="s">
        <v>4252</v>
      </c>
      <c r="B518" s="141" t="s">
        <v>4253</v>
      </c>
    </row>
    <row r="519" spans="1:2">
      <c r="A519" s="140" t="s">
        <v>4254</v>
      </c>
      <c r="B519" s="141" t="s">
        <v>4255</v>
      </c>
    </row>
    <row r="520" spans="1:2">
      <c r="A520" s="140" t="s">
        <v>4256</v>
      </c>
      <c r="B520" s="141" t="s">
        <v>4257</v>
      </c>
    </row>
    <row r="521" spans="1:2">
      <c r="A521" s="149" t="s">
        <v>4258</v>
      </c>
      <c r="B521" s="141" t="s">
        <v>4259</v>
      </c>
    </row>
    <row r="522" spans="1:2">
      <c r="A522" s="140" t="s">
        <v>4260</v>
      </c>
      <c r="B522" s="141" t="s">
        <v>4261</v>
      </c>
    </row>
    <row r="523" spans="1:2">
      <c r="A523" s="140" t="s">
        <v>4262</v>
      </c>
      <c r="B523" s="141" t="s">
        <v>4263</v>
      </c>
    </row>
    <row r="524" spans="1:2">
      <c r="A524" s="140" t="s">
        <v>4264</v>
      </c>
      <c r="B524" s="141" t="s">
        <v>4265</v>
      </c>
    </row>
    <row r="525" spans="1:2">
      <c r="A525" s="140" t="s">
        <v>4266</v>
      </c>
      <c r="B525" s="141" t="s">
        <v>4267</v>
      </c>
    </row>
    <row r="526" spans="1:2">
      <c r="A526" s="140" t="s">
        <v>4268</v>
      </c>
      <c r="B526" s="141" t="s">
        <v>4269</v>
      </c>
    </row>
    <row r="527" spans="1:2">
      <c r="A527" s="140" t="s">
        <v>4270</v>
      </c>
      <c r="B527" s="141" t="s">
        <v>4271</v>
      </c>
    </row>
    <row r="528" spans="1:2">
      <c r="A528" s="140" t="s">
        <v>4272</v>
      </c>
      <c r="B528" s="141" t="s">
        <v>4273</v>
      </c>
    </row>
    <row r="529" spans="1:2">
      <c r="A529" s="140" t="s">
        <v>4274</v>
      </c>
      <c r="B529" s="141" t="s">
        <v>4275</v>
      </c>
    </row>
    <row r="530" spans="1:2">
      <c r="A530" s="145" t="s">
        <v>4276</v>
      </c>
      <c r="B530" s="141" t="s">
        <v>4277</v>
      </c>
    </row>
    <row r="531" spans="1:2">
      <c r="A531" s="140" t="s">
        <v>4278</v>
      </c>
      <c r="B531" s="141" t="s">
        <v>4279</v>
      </c>
    </row>
    <row r="532" spans="1:2">
      <c r="A532" s="140" t="s">
        <v>4280</v>
      </c>
      <c r="B532" s="141" t="s">
        <v>4281</v>
      </c>
    </row>
    <row r="533" spans="1:2">
      <c r="A533" s="140" t="s">
        <v>4282</v>
      </c>
      <c r="B533" s="141" t="s">
        <v>4283</v>
      </c>
    </row>
    <row r="534" spans="1:2">
      <c r="A534" s="140" t="s">
        <v>4284</v>
      </c>
      <c r="B534" s="141" t="s">
        <v>4285</v>
      </c>
    </row>
    <row r="535" spans="1:2">
      <c r="A535" s="140" t="s">
        <v>4286</v>
      </c>
      <c r="B535" s="141" t="s">
        <v>4287</v>
      </c>
    </row>
    <row r="536" spans="1:2">
      <c r="A536" s="140" t="s">
        <v>4288</v>
      </c>
      <c r="B536" s="141" t="s">
        <v>4289</v>
      </c>
    </row>
    <row r="537" spans="1:2">
      <c r="A537" s="140" t="s">
        <v>4290</v>
      </c>
      <c r="B537" s="141" t="s">
        <v>4291</v>
      </c>
    </row>
    <row r="538" spans="1:2">
      <c r="A538" s="140" t="s">
        <v>4292</v>
      </c>
      <c r="B538" s="141" t="s">
        <v>4293</v>
      </c>
    </row>
    <row r="539" spans="1:2">
      <c r="A539" s="140" t="s">
        <v>4294</v>
      </c>
      <c r="B539" s="141" t="s">
        <v>4245</v>
      </c>
    </row>
    <row r="540" spans="1:2">
      <c r="A540" s="140" t="s">
        <v>4295</v>
      </c>
      <c r="B540" s="141" t="s">
        <v>4296</v>
      </c>
    </row>
    <row r="541" spans="1:2">
      <c r="A541" s="140" t="s">
        <v>4297</v>
      </c>
      <c r="B541" s="141" t="s">
        <v>4298</v>
      </c>
    </row>
    <row r="542" spans="1:2">
      <c r="A542" s="140" t="s">
        <v>4299</v>
      </c>
      <c r="B542" s="141" t="s">
        <v>4300</v>
      </c>
    </row>
    <row r="543" spans="1:2">
      <c r="A543" s="140" t="s">
        <v>4301</v>
      </c>
      <c r="B543" s="141" t="s">
        <v>3959</v>
      </c>
    </row>
    <row r="544" spans="1:2">
      <c r="A544" s="140" t="s">
        <v>4302</v>
      </c>
      <c r="B544" s="141">
        <v>0</v>
      </c>
    </row>
    <row r="545" spans="1:2">
      <c r="A545" s="140" t="s">
        <v>4303</v>
      </c>
      <c r="B545" s="141">
        <v>0</v>
      </c>
    </row>
    <row r="546" spans="1:2">
      <c r="A546" s="140" t="s">
        <v>4304</v>
      </c>
      <c r="B546" s="147" t="s">
        <v>4305</v>
      </c>
    </row>
    <row r="547" spans="1:2">
      <c r="A547" s="140" t="s">
        <v>4306</v>
      </c>
      <c r="B547" s="147" t="s">
        <v>4208</v>
      </c>
    </row>
    <row r="548" spans="1:2">
      <c r="A548" s="140" t="s">
        <v>4307</v>
      </c>
      <c r="B548" s="141">
        <v>0</v>
      </c>
    </row>
    <row r="549" spans="1:2">
      <c r="A549" s="140" t="s">
        <v>4308</v>
      </c>
      <c r="B549" s="141">
        <v>0</v>
      </c>
    </row>
    <row r="550" spans="1:2">
      <c r="A550" s="140" t="s">
        <v>4309</v>
      </c>
      <c r="B550" s="141">
        <v>0</v>
      </c>
    </row>
    <row r="551" spans="1:2">
      <c r="A551" s="140" t="s">
        <v>4310</v>
      </c>
      <c r="B551" s="141" t="s">
        <v>4311</v>
      </c>
    </row>
    <row r="552" spans="1:2">
      <c r="A552" s="140" t="s">
        <v>4312</v>
      </c>
      <c r="B552" s="141">
        <v>0</v>
      </c>
    </row>
    <row r="553" spans="1:2">
      <c r="A553" s="140" t="s">
        <v>4313</v>
      </c>
      <c r="B553" s="141">
        <v>0</v>
      </c>
    </row>
    <row r="554" spans="1:2">
      <c r="A554" s="140" t="s">
        <v>4314</v>
      </c>
      <c r="B554" s="141">
        <v>0</v>
      </c>
    </row>
    <row r="555" spans="1:2">
      <c r="A555" s="140" t="s">
        <v>4315</v>
      </c>
      <c r="B555" s="141">
        <v>0</v>
      </c>
    </row>
    <row r="556" spans="1:2">
      <c r="A556" s="140" t="s">
        <v>4316</v>
      </c>
      <c r="B556" s="147">
        <v>397</v>
      </c>
    </row>
    <row r="557" spans="1:2">
      <c r="A557" s="140" t="s">
        <v>4317</v>
      </c>
      <c r="B557" s="141">
        <v>0</v>
      </c>
    </row>
    <row r="558" spans="1:2">
      <c r="A558" s="140" t="s">
        <v>4318</v>
      </c>
      <c r="B558" s="147" t="s">
        <v>4319</v>
      </c>
    </row>
    <row r="559" spans="1:2">
      <c r="A559" s="140" t="s">
        <v>4320</v>
      </c>
      <c r="B559" s="141" t="s">
        <v>3740</v>
      </c>
    </row>
    <row r="560" spans="1:2">
      <c r="A560" s="140" t="s">
        <v>4321</v>
      </c>
      <c r="B560" s="141">
        <v>0</v>
      </c>
    </row>
    <row r="561" spans="1:2">
      <c r="A561" s="140" t="s">
        <v>4322</v>
      </c>
      <c r="B561" s="143">
        <v>406</v>
      </c>
    </row>
    <row r="562" spans="1:2">
      <c r="A562" s="140" t="s">
        <v>4323</v>
      </c>
      <c r="B562" s="147" t="s">
        <v>4324</v>
      </c>
    </row>
    <row r="563" spans="1:2">
      <c r="A563" s="140" t="s">
        <v>4325</v>
      </c>
      <c r="B563" s="141">
        <v>0</v>
      </c>
    </row>
    <row r="564" spans="1:2">
      <c r="A564" s="140" t="s">
        <v>4326</v>
      </c>
      <c r="B564" s="141">
        <v>0</v>
      </c>
    </row>
    <row r="565" spans="1:2">
      <c r="A565" s="140" t="s">
        <v>4327</v>
      </c>
      <c r="B565" s="147" t="s">
        <v>4328</v>
      </c>
    </row>
    <row r="566" spans="1:2">
      <c r="A566" s="140" t="s">
        <v>4329</v>
      </c>
      <c r="B566" s="147" t="s">
        <v>4330</v>
      </c>
    </row>
    <row r="567" spans="1:2">
      <c r="A567" s="140" t="s">
        <v>4331</v>
      </c>
      <c r="B567" s="141">
        <v>0</v>
      </c>
    </row>
    <row r="568" spans="1:2">
      <c r="A568" s="140" t="s">
        <v>4332</v>
      </c>
      <c r="B568" s="147" t="s">
        <v>4333</v>
      </c>
    </row>
    <row r="569" spans="1:2">
      <c r="A569" s="140" t="s">
        <v>4334</v>
      </c>
      <c r="B569" s="141">
        <v>0</v>
      </c>
    </row>
    <row r="570" spans="1:2">
      <c r="A570" s="140" t="s">
        <v>4335</v>
      </c>
      <c r="B570" s="141">
        <v>0</v>
      </c>
    </row>
    <row r="571" spans="1:2">
      <c r="A571" s="140" t="s">
        <v>4336</v>
      </c>
      <c r="B571" s="141">
        <v>0</v>
      </c>
    </row>
    <row r="572" spans="1:2">
      <c r="A572" s="140" t="s">
        <v>4337</v>
      </c>
      <c r="B572" s="141">
        <v>0</v>
      </c>
    </row>
    <row r="573" spans="1:2">
      <c r="A573" s="140" t="s">
        <v>4338</v>
      </c>
      <c r="B573" s="147" t="s">
        <v>4339</v>
      </c>
    </row>
    <row r="574" spans="1:2">
      <c r="A574" s="140" t="s">
        <v>4340</v>
      </c>
      <c r="B574" s="143" t="s">
        <v>4341</v>
      </c>
    </row>
    <row r="575" spans="1:2">
      <c r="A575" s="140" t="s">
        <v>4342</v>
      </c>
      <c r="B575" s="141">
        <v>0</v>
      </c>
    </row>
    <row r="576" spans="1:2">
      <c r="A576" s="140" t="s">
        <v>4343</v>
      </c>
      <c r="B576" s="147" t="s">
        <v>4344</v>
      </c>
    </row>
    <row r="577" spans="1:2">
      <c r="A577" s="140" t="s">
        <v>4345</v>
      </c>
      <c r="B577" s="141">
        <v>0</v>
      </c>
    </row>
    <row r="578" spans="1:2">
      <c r="A578" s="140" t="s">
        <v>4346</v>
      </c>
      <c r="B578" s="141">
        <v>0</v>
      </c>
    </row>
    <row r="579" spans="1:2">
      <c r="A579" s="140" t="s">
        <v>4347</v>
      </c>
      <c r="B579" s="141">
        <v>0</v>
      </c>
    </row>
    <row r="580" spans="1:2">
      <c r="A580" s="140" t="s">
        <v>4348</v>
      </c>
      <c r="B580" s="141">
        <v>0</v>
      </c>
    </row>
    <row r="581" spans="1:2">
      <c r="A581" s="140" t="s">
        <v>4349</v>
      </c>
      <c r="B581" s="141">
        <v>0</v>
      </c>
    </row>
    <row r="582" spans="1:2">
      <c r="A582" s="140" t="s">
        <v>4350</v>
      </c>
      <c r="B582" s="141">
        <v>0</v>
      </c>
    </row>
    <row r="583" spans="1:2">
      <c r="A583" s="140" t="s">
        <v>4351</v>
      </c>
      <c r="B583" s="141">
        <v>0</v>
      </c>
    </row>
    <row r="584" spans="1:2">
      <c r="A584" s="140" t="s">
        <v>4352</v>
      </c>
      <c r="B584" s="141">
        <v>0</v>
      </c>
    </row>
    <row r="585" spans="1:2">
      <c r="A585" s="140" t="s">
        <v>4353</v>
      </c>
      <c r="B585" s="141">
        <v>0</v>
      </c>
    </row>
    <row r="586" spans="1:2">
      <c r="A586" s="140" t="s">
        <v>4354</v>
      </c>
      <c r="B586" s="141">
        <v>0</v>
      </c>
    </row>
    <row r="587" spans="1:2">
      <c r="A587" s="140" t="s">
        <v>4355</v>
      </c>
      <c r="B587" s="141">
        <v>0</v>
      </c>
    </row>
    <row r="588" spans="1:2">
      <c r="A588" s="140" t="s">
        <v>4356</v>
      </c>
      <c r="B588" s="147">
        <v>430</v>
      </c>
    </row>
    <row r="589" spans="1:2">
      <c r="A589" s="140" t="s">
        <v>4357</v>
      </c>
      <c r="B589" s="141">
        <v>0</v>
      </c>
    </row>
    <row r="590" spans="1:2">
      <c r="A590" s="140" t="s">
        <v>4358</v>
      </c>
      <c r="B590" s="147" t="s">
        <v>4359</v>
      </c>
    </row>
    <row r="591" spans="1:2">
      <c r="A591" s="140" t="s">
        <v>4360</v>
      </c>
      <c r="B591" s="147" t="s">
        <v>4361</v>
      </c>
    </row>
    <row r="592" spans="1:2">
      <c r="A592" s="140" t="s">
        <v>4362</v>
      </c>
      <c r="B592" s="147" t="s">
        <v>4363</v>
      </c>
    </row>
    <row r="593" spans="1:2">
      <c r="A593" s="140" t="s">
        <v>4364</v>
      </c>
      <c r="B593" s="147" t="s">
        <v>4365</v>
      </c>
    </row>
    <row r="594" spans="1:2">
      <c r="A594" s="140" t="s">
        <v>4366</v>
      </c>
      <c r="B594" s="147" t="s">
        <v>4367</v>
      </c>
    </row>
    <row r="595" spans="1:2">
      <c r="A595" s="140" t="s">
        <v>4368</v>
      </c>
      <c r="B595" s="141">
        <v>0</v>
      </c>
    </row>
    <row r="596" spans="1:2">
      <c r="A596" s="140" t="s">
        <v>4369</v>
      </c>
      <c r="B596" s="141">
        <v>0</v>
      </c>
    </row>
    <row r="597" spans="1:2">
      <c r="A597" s="140" t="s">
        <v>4370</v>
      </c>
      <c r="B597" s="141">
        <v>0</v>
      </c>
    </row>
    <row r="598" spans="1:2">
      <c r="A598" s="140" t="s">
        <v>4371</v>
      </c>
      <c r="B598" s="147" t="s">
        <v>4372</v>
      </c>
    </row>
    <row r="599" spans="1:2">
      <c r="A599" s="140" t="s">
        <v>4373</v>
      </c>
      <c r="B599" s="147" t="s">
        <v>4374</v>
      </c>
    </row>
    <row r="600" spans="1:2">
      <c r="A600" s="140" t="s">
        <v>4375</v>
      </c>
      <c r="B600" s="147" t="s">
        <v>4182</v>
      </c>
    </row>
    <row r="601" spans="1:2">
      <c r="A601" s="140" t="s">
        <v>4376</v>
      </c>
      <c r="B601" s="143" t="s">
        <v>4377</v>
      </c>
    </row>
    <row r="602" spans="1:2">
      <c r="A602" s="140" t="s">
        <v>4378</v>
      </c>
      <c r="B602" s="141">
        <v>0</v>
      </c>
    </row>
    <row r="603" spans="1:2">
      <c r="A603" s="140" t="s">
        <v>4379</v>
      </c>
      <c r="B603" s="147" t="s">
        <v>4257</v>
      </c>
    </row>
    <row r="604" spans="1:2">
      <c r="A604" s="140" t="s">
        <v>4380</v>
      </c>
      <c r="B604" s="143" t="s">
        <v>4381</v>
      </c>
    </row>
    <row r="605" spans="1:2">
      <c r="A605" s="140" t="s">
        <v>4382</v>
      </c>
      <c r="B605" s="143" t="s">
        <v>4383</v>
      </c>
    </row>
    <row r="606" spans="1:2">
      <c r="A606" s="140" t="s">
        <v>4384</v>
      </c>
      <c r="B606" s="141">
        <v>0</v>
      </c>
    </row>
    <row r="607" spans="1:2">
      <c r="A607" s="140" t="s">
        <v>4385</v>
      </c>
      <c r="B607" s="141" t="s">
        <v>4386</v>
      </c>
    </row>
    <row r="608" spans="1:2">
      <c r="A608" s="148" t="s">
        <v>4387</v>
      </c>
      <c r="B608" s="147" t="s">
        <v>4388</v>
      </c>
    </row>
    <row r="609" spans="1:2">
      <c r="A609" s="140" t="s">
        <v>4389</v>
      </c>
      <c r="B609" s="141">
        <v>0</v>
      </c>
    </row>
    <row r="610" spans="1:2">
      <c r="A610" s="140" t="s">
        <v>4390</v>
      </c>
      <c r="B610" s="147">
        <v>420</v>
      </c>
    </row>
    <row r="611" spans="1:2">
      <c r="A611" s="140" t="s">
        <v>4391</v>
      </c>
      <c r="B611" s="141">
        <v>0</v>
      </c>
    </row>
    <row r="612" spans="1:2">
      <c r="A612" s="140" t="s">
        <v>4392</v>
      </c>
      <c r="B612" s="141">
        <v>0</v>
      </c>
    </row>
    <row r="613" spans="1:2">
      <c r="A613" s="140" t="s">
        <v>4393</v>
      </c>
      <c r="B613" s="141">
        <v>0</v>
      </c>
    </row>
    <row r="614" spans="1:2">
      <c r="A614" s="140" t="s">
        <v>4394</v>
      </c>
      <c r="B614" s="141">
        <v>0</v>
      </c>
    </row>
    <row r="615" spans="1:2">
      <c r="A615" s="140" t="s">
        <v>4395</v>
      </c>
      <c r="B615" s="147" t="s">
        <v>4396</v>
      </c>
    </row>
    <row r="616" spans="1:2">
      <c r="A616" s="140" t="s">
        <v>4397</v>
      </c>
      <c r="B616" s="143" t="s">
        <v>4398</v>
      </c>
    </row>
    <row r="617" spans="1:2">
      <c r="A617" s="140" t="s">
        <v>4399</v>
      </c>
      <c r="B617" s="143" t="s">
        <v>4400</v>
      </c>
    </row>
    <row r="618" spans="1:2">
      <c r="A618" s="140" t="s">
        <v>4401</v>
      </c>
      <c r="B618" s="143" t="s">
        <v>4402</v>
      </c>
    </row>
    <row r="619" spans="1:2">
      <c r="A619" s="140" t="s">
        <v>4403</v>
      </c>
      <c r="B619" s="143">
        <v>146</v>
      </c>
    </row>
    <row r="620" spans="1:2">
      <c r="A620" s="140" t="s">
        <v>4064</v>
      </c>
      <c r="B620" s="143" t="s">
        <v>4065</v>
      </c>
    </row>
    <row r="621" spans="1:2">
      <c r="A621" s="140" t="s">
        <v>4404</v>
      </c>
      <c r="B621" s="141">
        <v>0</v>
      </c>
    </row>
    <row r="622" spans="1:2">
      <c r="A622" s="140" t="s">
        <v>4405</v>
      </c>
      <c r="B622" s="143" t="s">
        <v>4071</v>
      </c>
    </row>
    <row r="623" spans="1:2">
      <c r="A623" s="140" t="s">
        <v>4406</v>
      </c>
      <c r="B623" s="147" t="s">
        <v>4022</v>
      </c>
    </row>
    <row r="624" spans="1:2">
      <c r="A624" s="140" t="s">
        <v>4407</v>
      </c>
      <c r="B624" s="143" t="s">
        <v>4408</v>
      </c>
    </row>
    <row r="625" spans="1:2">
      <c r="A625" s="140" t="s">
        <v>4409</v>
      </c>
      <c r="B625" s="143">
        <v>223</v>
      </c>
    </row>
    <row r="626" spans="1:2">
      <c r="A626" s="140" t="s">
        <v>4410</v>
      </c>
      <c r="B626" s="141">
        <v>0</v>
      </c>
    </row>
    <row r="627" spans="1:2">
      <c r="A627" s="140" t="s">
        <v>4411</v>
      </c>
      <c r="B627" s="143">
        <v>438</v>
      </c>
    </row>
    <row r="628" spans="1:2">
      <c r="A628" s="140" t="s">
        <v>4412</v>
      </c>
      <c r="B628" s="143" t="s">
        <v>4413</v>
      </c>
    </row>
    <row r="629" spans="1:2">
      <c r="A629" s="140" t="s">
        <v>4414</v>
      </c>
      <c r="B629" s="141">
        <v>0</v>
      </c>
    </row>
    <row r="630" spans="1:2">
      <c r="A630" s="140" t="s">
        <v>4415</v>
      </c>
      <c r="B630" s="141">
        <v>0</v>
      </c>
    </row>
    <row r="631" spans="1:2">
      <c r="A631" s="140" t="s">
        <v>4416</v>
      </c>
      <c r="B631" s="141" t="s">
        <v>4417</v>
      </c>
    </row>
    <row r="632" spans="1:2">
      <c r="A632" s="140" t="s">
        <v>4418</v>
      </c>
      <c r="B632" s="143" t="s">
        <v>4086</v>
      </c>
    </row>
    <row r="633" spans="1:2">
      <c r="A633" s="140" t="s">
        <v>4419</v>
      </c>
      <c r="B633" s="141">
        <v>0</v>
      </c>
    </row>
    <row r="634" spans="1:2">
      <c r="A634" s="146" t="s">
        <v>4420</v>
      </c>
      <c r="B634" s="147" t="s">
        <v>4421</v>
      </c>
    </row>
    <row r="635" spans="1:2">
      <c r="A635" s="140" t="s">
        <v>4422</v>
      </c>
      <c r="B635" s="141">
        <v>0</v>
      </c>
    </row>
    <row r="636" spans="1:2">
      <c r="A636" s="140" t="s">
        <v>4423</v>
      </c>
      <c r="B636" s="141">
        <v>0</v>
      </c>
    </row>
    <row r="637" spans="1:2">
      <c r="A637" s="140" t="s">
        <v>4424</v>
      </c>
      <c r="B637" s="143" t="s">
        <v>4425</v>
      </c>
    </row>
    <row r="638" spans="1:2">
      <c r="A638" s="140" t="s">
        <v>4426</v>
      </c>
      <c r="B638" s="143" t="s">
        <v>4427</v>
      </c>
    </row>
    <row r="639" spans="1:2">
      <c r="A639" s="140" t="s">
        <v>4428</v>
      </c>
      <c r="B639" s="147" t="s">
        <v>4220</v>
      </c>
    </row>
    <row r="640" spans="1:2">
      <c r="A640" s="140" t="s">
        <v>4429</v>
      </c>
      <c r="B640" s="141">
        <v>0</v>
      </c>
    </row>
    <row r="641" spans="1:2">
      <c r="A641" s="140" t="s">
        <v>4430</v>
      </c>
      <c r="B641" s="141">
        <v>0</v>
      </c>
    </row>
    <row r="642" spans="1:2">
      <c r="A642" s="140" t="s">
        <v>4431</v>
      </c>
      <c r="B642" s="141">
        <v>0</v>
      </c>
    </row>
    <row r="643" spans="1:2">
      <c r="A643" s="140" t="s">
        <v>4432</v>
      </c>
      <c r="B643" s="141">
        <v>0</v>
      </c>
    </row>
    <row r="644" spans="1:2">
      <c r="A644" s="140" t="s">
        <v>4433</v>
      </c>
      <c r="B644" s="141">
        <v>0</v>
      </c>
    </row>
    <row r="645" spans="1:2">
      <c r="A645" s="140" t="s">
        <v>4434</v>
      </c>
      <c r="B645" s="141">
        <v>0</v>
      </c>
    </row>
    <row r="646" spans="1:2">
      <c r="A646" s="140" t="s">
        <v>4435</v>
      </c>
      <c r="B646" s="141">
        <v>0</v>
      </c>
    </row>
    <row r="647" spans="1:2">
      <c r="A647" s="140" t="s">
        <v>4436</v>
      </c>
      <c r="B647" s="141">
        <v>0</v>
      </c>
    </row>
    <row r="648" spans="1:2">
      <c r="A648" s="140" t="s">
        <v>4437</v>
      </c>
      <c r="B648" s="141">
        <v>0</v>
      </c>
    </row>
    <row r="649" spans="1:2">
      <c r="A649" s="140" t="s">
        <v>4438</v>
      </c>
      <c r="B649" s="141">
        <v>0</v>
      </c>
    </row>
    <row r="650" spans="1:2">
      <c r="A650" s="140" t="s">
        <v>4439</v>
      </c>
      <c r="B650" s="141">
        <v>0</v>
      </c>
    </row>
    <row r="651" spans="1:2">
      <c r="A651" s="140" t="s">
        <v>4440</v>
      </c>
      <c r="B651" s="143" t="s">
        <v>3884</v>
      </c>
    </row>
    <row r="652" spans="1:2">
      <c r="A652" s="140" t="s">
        <v>4441</v>
      </c>
      <c r="B652" s="141">
        <v>0</v>
      </c>
    </row>
    <row r="653" spans="1:2">
      <c r="A653" s="140" t="s">
        <v>4442</v>
      </c>
      <c r="B653" s="143" t="s">
        <v>4443</v>
      </c>
    </row>
    <row r="654" spans="1:2">
      <c r="A654" s="140" t="s">
        <v>4444</v>
      </c>
      <c r="B654" s="141">
        <v>0</v>
      </c>
    </row>
    <row r="655" spans="1:2">
      <c r="A655" s="140" t="s">
        <v>4445</v>
      </c>
      <c r="B655" s="143" t="s">
        <v>4446</v>
      </c>
    </row>
    <row r="656" spans="1:2">
      <c r="A656" s="140" t="s">
        <v>4447</v>
      </c>
      <c r="B656" s="147" t="s">
        <v>4448</v>
      </c>
    </row>
    <row r="657" spans="1:2">
      <c r="A657" s="140" t="s">
        <v>4449</v>
      </c>
      <c r="B657" s="141">
        <v>0</v>
      </c>
    </row>
    <row r="658" spans="1:2">
      <c r="A658" s="140" t="s">
        <v>4450</v>
      </c>
      <c r="B658" s="143" t="s">
        <v>4451</v>
      </c>
    </row>
    <row r="659" spans="1:2">
      <c r="A659" s="140" t="s">
        <v>4452</v>
      </c>
      <c r="B659" s="141">
        <v>0</v>
      </c>
    </row>
    <row r="660" spans="1:2">
      <c r="A660" s="140" t="s">
        <v>4453</v>
      </c>
      <c r="B660" s="141">
        <v>0</v>
      </c>
    </row>
    <row r="661" spans="1:2">
      <c r="A661" s="140" t="s">
        <v>4454</v>
      </c>
      <c r="B661" s="141">
        <v>0</v>
      </c>
    </row>
    <row r="662" spans="1:2">
      <c r="A662" s="140" t="s">
        <v>4455</v>
      </c>
      <c r="B662" s="141">
        <v>0</v>
      </c>
    </row>
    <row r="663" spans="1:2">
      <c r="A663" s="140" t="s">
        <v>4456</v>
      </c>
      <c r="B663" s="141">
        <v>0</v>
      </c>
    </row>
    <row r="664" spans="1:2">
      <c r="A664" s="140" t="s">
        <v>4457</v>
      </c>
      <c r="B664" s="141">
        <v>0</v>
      </c>
    </row>
    <row r="665" spans="1:2">
      <c r="A665" s="140" t="s">
        <v>4458</v>
      </c>
      <c r="B665" s="141">
        <v>0</v>
      </c>
    </row>
    <row r="666" spans="1:2">
      <c r="A666" s="140" t="s">
        <v>4459</v>
      </c>
      <c r="B666" s="141">
        <v>0</v>
      </c>
    </row>
    <row r="667" spans="1:2">
      <c r="A667" s="140" t="s">
        <v>4460</v>
      </c>
      <c r="B667" s="141">
        <v>0</v>
      </c>
    </row>
    <row r="668" spans="1:2">
      <c r="A668" s="140" t="s">
        <v>4461</v>
      </c>
      <c r="B668" s="141">
        <v>0</v>
      </c>
    </row>
    <row r="669" spans="1:2">
      <c r="A669" s="140" t="s">
        <v>4462</v>
      </c>
      <c r="B669" s="141">
        <v>0</v>
      </c>
    </row>
    <row r="670" spans="1:2">
      <c r="A670" s="140" t="s">
        <v>4463</v>
      </c>
      <c r="B670" s="141">
        <v>0</v>
      </c>
    </row>
    <row r="671" spans="1:2">
      <c r="A671" s="140" t="s">
        <v>4464</v>
      </c>
      <c r="B671" s="143" t="s">
        <v>4465</v>
      </c>
    </row>
    <row r="672" spans="1:2">
      <c r="A672" s="140" t="s">
        <v>4466</v>
      </c>
      <c r="B672" s="141">
        <v>399</v>
      </c>
    </row>
    <row r="673" spans="1:2">
      <c r="A673" s="140" t="s">
        <v>4467</v>
      </c>
      <c r="B673" s="141">
        <v>0</v>
      </c>
    </row>
    <row r="674" spans="1:2">
      <c r="A674" s="140" t="s">
        <v>4468</v>
      </c>
      <c r="B674" s="147">
        <v>147</v>
      </c>
    </row>
    <row r="675" spans="1:2">
      <c r="A675" s="140" t="s">
        <v>4469</v>
      </c>
      <c r="B675" s="141">
        <v>0</v>
      </c>
    </row>
    <row r="676" spans="1:2">
      <c r="A676" s="140" t="s">
        <v>4470</v>
      </c>
      <c r="B676" s="141">
        <v>0</v>
      </c>
    </row>
    <row r="677" spans="1:2">
      <c r="A677" s="140" t="s">
        <v>4469</v>
      </c>
      <c r="B677" s="141">
        <v>0</v>
      </c>
    </row>
    <row r="678" spans="1:2">
      <c r="A678" s="140" t="s">
        <v>4471</v>
      </c>
      <c r="B678" s="141" t="s">
        <v>4472</v>
      </c>
    </row>
    <row r="679" spans="1:2">
      <c r="A679" s="140" t="s">
        <v>4473</v>
      </c>
      <c r="B679" s="147" t="s">
        <v>4474</v>
      </c>
    </row>
    <row r="680" spans="1:2">
      <c r="A680" s="140" t="s">
        <v>4475</v>
      </c>
      <c r="B680" s="141">
        <v>0</v>
      </c>
    </row>
    <row r="681" spans="1:2">
      <c r="A681" s="142" t="s">
        <v>4476</v>
      </c>
      <c r="B681" s="147" t="s">
        <v>4477</v>
      </c>
    </row>
    <row r="682" spans="1:2">
      <c r="A682" s="140" t="s">
        <v>4478</v>
      </c>
      <c r="B682" s="147" t="s">
        <v>4479</v>
      </c>
    </row>
    <row r="683" spans="1:2">
      <c r="A683" s="140" t="s">
        <v>4480</v>
      </c>
      <c r="B683" s="141">
        <v>0</v>
      </c>
    </row>
    <row r="684" spans="1:2">
      <c r="A684" s="140" t="s">
        <v>4481</v>
      </c>
      <c r="B684" s="147" t="s">
        <v>4482</v>
      </c>
    </row>
    <row r="685" spans="1:2">
      <c r="A685" s="140" t="s">
        <v>4483</v>
      </c>
      <c r="B685" s="143" t="s">
        <v>4484</v>
      </c>
    </row>
    <row r="686" spans="1:2">
      <c r="A686" s="140" t="s">
        <v>4485</v>
      </c>
      <c r="B686" s="141">
        <v>0</v>
      </c>
    </row>
    <row r="687" spans="1:2">
      <c r="A687" s="140" t="s">
        <v>4486</v>
      </c>
      <c r="B687" s="141">
        <v>0</v>
      </c>
    </row>
    <row r="688" spans="1:2">
      <c r="A688" s="149" t="s">
        <v>4487</v>
      </c>
      <c r="B688" s="141" t="s">
        <v>4488</v>
      </c>
    </row>
    <row r="689" spans="1:2">
      <c r="A689" s="140" t="s">
        <v>4489</v>
      </c>
      <c r="B689" s="141" t="s">
        <v>4490</v>
      </c>
    </row>
    <row r="690" spans="1:2">
      <c r="A690" s="140" t="s">
        <v>4491</v>
      </c>
      <c r="B690" s="141" t="s">
        <v>4492</v>
      </c>
    </row>
    <row r="691" spans="1:2">
      <c r="A691" s="140" t="s">
        <v>4493</v>
      </c>
      <c r="B691" s="141" t="s">
        <v>4494</v>
      </c>
    </row>
    <row r="692" spans="1:2">
      <c r="A692" s="140" t="s">
        <v>4495</v>
      </c>
      <c r="B692" s="143">
        <v>423</v>
      </c>
    </row>
    <row r="693" spans="1:2">
      <c r="A693" s="150" t="s">
        <v>4496</v>
      </c>
      <c r="B693" s="151" t="s">
        <v>4497</v>
      </c>
    </row>
    <row r="694" spans="1:2">
      <c r="A694" s="152" t="s">
        <v>4498</v>
      </c>
      <c r="B694" s="147">
        <v>16</v>
      </c>
    </row>
    <row r="695" spans="1:2">
      <c r="A695" s="152" t="s">
        <v>4499</v>
      </c>
      <c r="B695" s="147">
        <v>37</v>
      </c>
    </row>
    <row r="696" spans="1:2">
      <c r="A696" s="152" t="s">
        <v>4500</v>
      </c>
      <c r="B696" s="147">
        <v>48</v>
      </c>
    </row>
    <row r="697" spans="1:2">
      <c r="A697" s="152" t="s">
        <v>4501</v>
      </c>
      <c r="B697" s="147">
        <v>54</v>
      </c>
    </row>
    <row r="698" spans="1:2">
      <c r="A698" s="152" t="s">
        <v>4502</v>
      </c>
      <c r="B698" s="147">
        <v>60</v>
      </c>
    </row>
    <row r="699" spans="1:2">
      <c r="A699" s="152" t="s">
        <v>4503</v>
      </c>
      <c r="B699" s="147">
        <v>62</v>
      </c>
    </row>
    <row r="700" spans="1:2">
      <c r="A700" s="152" t="s">
        <v>4504</v>
      </c>
      <c r="B700" s="147">
        <v>64</v>
      </c>
    </row>
    <row r="701" spans="1:2">
      <c r="A701" s="152" t="s">
        <v>4505</v>
      </c>
      <c r="B701" s="147">
        <v>70</v>
      </c>
    </row>
    <row r="702" spans="1:2">
      <c r="A702" s="152" t="s">
        <v>4506</v>
      </c>
      <c r="B702" s="147">
        <v>73</v>
      </c>
    </row>
    <row r="703" spans="1:2">
      <c r="A703" s="152" t="s">
        <v>4507</v>
      </c>
      <c r="B703" s="147">
        <v>74</v>
      </c>
    </row>
    <row r="704" spans="1:2">
      <c r="A704" s="152" t="s">
        <v>4508</v>
      </c>
      <c r="B704" s="147">
        <v>75</v>
      </c>
    </row>
    <row r="705" spans="1:2">
      <c r="A705" s="152" t="s">
        <v>4509</v>
      </c>
      <c r="B705" s="147">
        <v>78</v>
      </c>
    </row>
    <row r="706" spans="1:2">
      <c r="A706" s="152" t="s">
        <v>4510</v>
      </c>
      <c r="B706" s="147">
        <v>82</v>
      </c>
    </row>
    <row r="707" spans="1:2">
      <c r="A707" s="152" t="s">
        <v>4511</v>
      </c>
      <c r="B707" s="147">
        <v>84</v>
      </c>
    </row>
    <row r="708" spans="1:2">
      <c r="A708" s="152" t="s">
        <v>4512</v>
      </c>
      <c r="B708" s="147">
        <v>85</v>
      </c>
    </row>
    <row r="709" spans="1:2">
      <c r="A709" s="152" t="s">
        <v>4513</v>
      </c>
      <c r="B709" s="147">
        <v>95</v>
      </c>
    </row>
    <row r="710" spans="1:2">
      <c r="A710" s="152" t="s">
        <v>4514</v>
      </c>
      <c r="B710" s="147">
        <v>96</v>
      </c>
    </row>
    <row r="711" spans="1:2">
      <c r="A711" s="152" t="s">
        <v>4515</v>
      </c>
      <c r="B711" s="147">
        <v>97</v>
      </c>
    </row>
    <row r="712" spans="1:2">
      <c r="A712" s="152" t="s">
        <v>4516</v>
      </c>
      <c r="B712" s="147">
        <v>98</v>
      </c>
    </row>
    <row r="713" spans="1:2">
      <c r="A713" s="152" t="s">
        <v>4517</v>
      </c>
      <c r="B713" s="147">
        <v>104</v>
      </c>
    </row>
    <row r="714" spans="1:2">
      <c r="A714" s="152" t="s">
        <v>4518</v>
      </c>
      <c r="B714" s="147">
        <v>106</v>
      </c>
    </row>
    <row r="715" spans="1:2">
      <c r="A715" s="152" t="s">
        <v>4519</v>
      </c>
      <c r="B715" s="147">
        <v>107</v>
      </c>
    </row>
    <row r="716" spans="1:2">
      <c r="A716" s="19" t="s">
        <v>4520</v>
      </c>
      <c r="B716" s="143">
        <v>116</v>
      </c>
    </row>
    <row r="717" spans="1:2">
      <c r="A717" s="19" t="s">
        <v>4521</v>
      </c>
      <c r="B717" s="143">
        <v>119</v>
      </c>
    </row>
    <row r="718" spans="1:2">
      <c r="A718" s="19" t="s">
        <v>4522</v>
      </c>
      <c r="B718" s="143">
        <v>120</v>
      </c>
    </row>
    <row r="719" spans="1:2">
      <c r="A719" s="19" t="s">
        <v>4523</v>
      </c>
      <c r="B719" s="143">
        <v>121</v>
      </c>
    </row>
    <row r="720" spans="1:2">
      <c r="A720" s="19" t="s">
        <v>4524</v>
      </c>
      <c r="B720" s="143">
        <v>122</v>
      </c>
    </row>
    <row r="721" spans="1:2">
      <c r="A721" s="146" t="s">
        <v>4525</v>
      </c>
      <c r="B721" s="143">
        <v>126</v>
      </c>
    </row>
    <row r="722" spans="1:2">
      <c r="A722" s="19" t="s">
        <v>4526</v>
      </c>
      <c r="B722" s="143">
        <v>129</v>
      </c>
    </row>
    <row r="723" spans="1:2">
      <c r="A723" s="19" t="s">
        <v>4527</v>
      </c>
      <c r="B723" s="143">
        <v>135</v>
      </c>
    </row>
    <row r="724" spans="1:2">
      <c r="A724" s="19" t="s">
        <v>4528</v>
      </c>
      <c r="B724" s="143">
        <v>137</v>
      </c>
    </row>
    <row r="725" spans="1:2">
      <c r="A725" s="19" t="s">
        <v>4529</v>
      </c>
      <c r="B725" s="143">
        <v>138</v>
      </c>
    </row>
    <row r="726" spans="1:2">
      <c r="A726" s="19" t="s">
        <v>4530</v>
      </c>
      <c r="B726" s="143">
        <v>144</v>
      </c>
    </row>
    <row r="727" spans="1:2">
      <c r="A727" s="19" t="s">
        <v>4531</v>
      </c>
      <c r="B727" s="143">
        <v>146</v>
      </c>
    </row>
    <row r="728" spans="1:2">
      <c r="A728" s="148" t="s">
        <v>4468</v>
      </c>
      <c r="B728" s="143">
        <v>147</v>
      </c>
    </row>
    <row r="729" spans="1:2">
      <c r="A729" s="19" t="s">
        <v>4532</v>
      </c>
      <c r="B729" s="143">
        <v>148</v>
      </c>
    </row>
    <row r="730" spans="1:2">
      <c r="A730" s="19" t="s">
        <v>4533</v>
      </c>
      <c r="B730" s="143">
        <v>149</v>
      </c>
    </row>
    <row r="731" spans="1:2">
      <c r="A731" s="19" t="s">
        <v>4534</v>
      </c>
      <c r="B731" s="143">
        <v>153</v>
      </c>
    </row>
    <row r="732" spans="1:2">
      <c r="A732" s="19" t="s">
        <v>4535</v>
      </c>
      <c r="B732" s="143">
        <v>154</v>
      </c>
    </row>
    <row r="733" spans="1:2">
      <c r="A733" s="19" t="s">
        <v>4536</v>
      </c>
      <c r="B733" s="143">
        <v>157</v>
      </c>
    </row>
    <row r="734" spans="1:2">
      <c r="A734" s="19" t="s">
        <v>4537</v>
      </c>
      <c r="B734" s="143">
        <v>162</v>
      </c>
    </row>
    <row r="735" spans="1:2">
      <c r="A735" s="19" t="s">
        <v>4538</v>
      </c>
      <c r="B735" s="143">
        <v>163</v>
      </c>
    </row>
    <row r="736" spans="1:2">
      <c r="A736" s="19" t="s">
        <v>4539</v>
      </c>
      <c r="B736" s="143">
        <v>173</v>
      </c>
    </row>
    <row r="737" spans="1:2">
      <c r="A737" s="19" t="s">
        <v>4540</v>
      </c>
      <c r="B737" s="143">
        <v>183</v>
      </c>
    </row>
    <row r="738" spans="1:2">
      <c r="A738" s="19" t="s">
        <v>4541</v>
      </c>
      <c r="B738" s="143">
        <v>195</v>
      </c>
    </row>
    <row r="739" spans="1:2">
      <c r="A739" s="19" t="s">
        <v>4542</v>
      </c>
      <c r="B739" s="143">
        <v>197</v>
      </c>
    </row>
    <row r="740" spans="1:2">
      <c r="A740" s="19" t="s">
        <v>4543</v>
      </c>
      <c r="B740" s="143">
        <v>204</v>
      </c>
    </row>
    <row r="741" spans="1:2">
      <c r="A741" s="19" t="s">
        <v>4544</v>
      </c>
      <c r="B741" s="143">
        <v>205</v>
      </c>
    </row>
    <row r="742" spans="1:2">
      <c r="A742" s="19" t="s">
        <v>4545</v>
      </c>
      <c r="B742" s="143">
        <v>208</v>
      </c>
    </row>
    <row r="743" spans="1:2">
      <c r="A743" s="19" t="s">
        <v>4546</v>
      </c>
      <c r="B743" s="143">
        <v>209</v>
      </c>
    </row>
    <row r="744" spans="1:2">
      <c r="A744" s="19" t="s">
        <v>4547</v>
      </c>
      <c r="B744" s="143">
        <v>211</v>
      </c>
    </row>
    <row r="745" spans="1:2">
      <c r="A745" s="19" t="s">
        <v>4548</v>
      </c>
      <c r="B745" s="143">
        <v>212</v>
      </c>
    </row>
    <row r="746" spans="1:2">
      <c r="A746" s="19" t="s">
        <v>4549</v>
      </c>
      <c r="B746" s="143">
        <v>213</v>
      </c>
    </row>
    <row r="747" spans="1:2">
      <c r="A747" s="19" t="s">
        <v>4550</v>
      </c>
      <c r="B747" s="143">
        <v>214</v>
      </c>
    </row>
    <row r="748" spans="1:2">
      <c r="A748" s="19" t="s">
        <v>4551</v>
      </c>
      <c r="B748" s="143">
        <v>223</v>
      </c>
    </row>
    <row r="749" spans="1:2">
      <c r="A749" s="19" t="s">
        <v>4552</v>
      </c>
      <c r="B749" s="143">
        <v>225</v>
      </c>
    </row>
    <row r="750" spans="1:2">
      <c r="A750" s="19" t="s">
        <v>4553</v>
      </c>
      <c r="B750" s="143">
        <v>232</v>
      </c>
    </row>
    <row r="751" spans="1:2">
      <c r="A751" s="19" t="s">
        <v>4554</v>
      </c>
      <c r="B751" s="143">
        <v>233</v>
      </c>
    </row>
    <row r="752" spans="1:2">
      <c r="A752" s="19" t="s">
        <v>4555</v>
      </c>
      <c r="B752" s="143">
        <v>235</v>
      </c>
    </row>
    <row r="753" spans="1:2">
      <c r="A753" s="153" t="s">
        <v>4556</v>
      </c>
      <c r="B753" s="154" t="s">
        <v>4557</v>
      </c>
    </row>
    <row r="754" spans="1:2">
      <c r="A754" s="153" t="s">
        <v>4558</v>
      </c>
      <c r="B754" s="154" t="s">
        <v>4559</v>
      </c>
    </row>
    <row r="755" spans="1:2">
      <c r="A755" s="19" t="s">
        <v>4560</v>
      </c>
      <c r="B755" s="143">
        <v>236</v>
      </c>
    </row>
    <row r="756" spans="1:2">
      <c r="A756" s="19" t="s">
        <v>4561</v>
      </c>
      <c r="B756" s="143">
        <v>239</v>
      </c>
    </row>
    <row r="757" spans="1:2">
      <c r="A757" s="19" t="s">
        <v>4562</v>
      </c>
      <c r="B757" s="143">
        <v>240</v>
      </c>
    </row>
    <row r="758" spans="1:2">
      <c r="A758" s="19" t="s">
        <v>4563</v>
      </c>
      <c r="B758" s="143">
        <v>262</v>
      </c>
    </row>
    <row r="759" spans="1:2">
      <c r="A759" s="19" t="s">
        <v>4564</v>
      </c>
      <c r="B759" s="143">
        <v>264</v>
      </c>
    </row>
    <row r="760" spans="1:2">
      <c r="A760" s="19" t="s">
        <v>4565</v>
      </c>
      <c r="B760" s="143">
        <v>265</v>
      </c>
    </row>
    <row r="761" spans="1:2">
      <c r="A761" s="19" t="s">
        <v>4566</v>
      </c>
      <c r="B761" s="143">
        <v>267</v>
      </c>
    </row>
    <row r="762" spans="1:2">
      <c r="A762" s="19" t="s">
        <v>4567</v>
      </c>
      <c r="B762" s="143">
        <v>289</v>
      </c>
    </row>
    <row r="763" spans="1:2">
      <c r="A763" s="19" t="s">
        <v>4568</v>
      </c>
      <c r="B763" s="143">
        <v>296</v>
      </c>
    </row>
    <row r="764" spans="1:2">
      <c r="A764" s="19" t="s">
        <v>4569</v>
      </c>
      <c r="B764" s="143">
        <v>300</v>
      </c>
    </row>
    <row r="765" spans="1:2">
      <c r="A765" s="19" t="s">
        <v>4570</v>
      </c>
      <c r="B765" s="143">
        <v>301</v>
      </c>
    </row>
    <row r="766" spans="1:2">
      <c r="A766" s="19" t="s">
        <v>4571</v>
      </c>
      <c r="B766" s="143">
        <v>303</v>
      </c>
    </row>
    <row r="767" spans="1:2">
      <c r="A767" s="19" t="s">
        <v>4572</v>
      </c>
      <c r="B767" s="143">
        <v>304</v>
      </c>
    </row>
    <row r="768" spans="1:2">
      <c r="A768" s="19" t="s">
        <v>4573</v>
      </c>
      <c r="B768" s="143">
        <v>309</v>
      </c>
    </row>
    <row r="769" spans="1:2">
      <c r="A769" s="19" t="s">
        <v>4574</v>
      </c>
      <c r="B769" s="143">
        <v>313</v>
      </c>
    </row>
    <row r="770" spans="1:2">
      <c r="A770" s="19" t="s">
        <v>4575</v>
      </c>
      <c r="B770" s="143">
        <v>314</v>
      </c>
    </row>
    <row r="771" spans="1:2">
      <c r="A771" s="19" t="s">
        <v>4576</v>
      </c>
      <c r="B771" s="143">
        <v>317</v>
      </c>
    </row>
    <row r="772" spans="1:2">
      <c r="A772" s="19" t="s">
        <v>4577</v>
      </c>
      <c r="B772" s="143">
        <v>318</v>
      </c>
    </row>
    <row r="773" spans="1:2">
      <c r="A773" s="19" t="s">
        <v>4578</v>
      </c>
      <c r="B773" s="143">
        <v>324</v>
      </c>
    </row>
    <row r="774" spans="1:2">
      <c r="A774" s="19" t="s">
        <v>4579</v>
      </c>
      <c r="B774" s="143">
        <v>325</v>
      </c>
    </row>
    <row r="775" spans="1:2">
      <c r="A775" s="146" t="s">
        <v>4580</v>
      </c>
      <c r="B775" s="143">
        <v>326</v>
      </c>
    </row>
    <row r="776" spans="1:2">
      <c r="A776" s="19" t="s">
        <v>4581</v>
      </c>
      <c r="B776" s="143">
        <v>327</v>
      </c>
    </row>
    <row r="777" spans="1:2">
      <c r="A777" s="19" t="s">
        <v>4582</v>
      </c>
      <c r="B777" s="143">
        <v>328</v>
      </c>
    </row>
    <row r="778" spans="1:2">
      <c r="A778" s="19" t="s">
        <v>4583</v>
      </c>
      <c r="B778" s="143">
        <v>336</v>
      </c>
    </row>
    <row r="779" spans="1:2">
      <c r="A779" s="19" t="s">
        <v>4584</v>
      </c>
      <c r="B779" s="143">
        <v>350</v>
      </c>
    </row>
    <row r="780" spans="1:2">
      <c r="A780" s="19" t="s">
        <v>4585</v>
      </c>
      <c r="B780" s="143">
        <v>351</v>
      </c>
    </row>
    <row r="781" spans="1:2">
      <c r="A781" s="19" t="s">
        <v>4586</v>
      </c>
      <c r="B781" s="143">
        <v>352</v>
      </c>
    </row>
    <row r="782" spans="1:2">
      <c r="A782" s="19" t="s">
        <v>4587</v>
      </c>
      <c r="B782" s="143">
        <v>354</v>
      </c>
    </row>
    <row r="783" spans="1:2">
      <c r="A783" s="19" t="s">
        <v>4588</v>
      </c>
      <c r="B783" s="143">
        <v>357</v>
      </c>
    </row>
    <row r="784" spans="1:2">
      <c r="A784" s="19" t="s">
        <v>4589</v>
      </c>
      <c r="B784" s="143">
        <v>361</v>
      </c>
    </row>
    <row r="785" spans="1:2">
      <c r="A785" s="19" t="s">
        <v>4590</v>
      </c>
      <c r="B785" s="143">
        <v>362</v>
      </c>
    </row>
    <row r="786" spans="1:2">
      <c r="A786" s="19" t="s">
        <v>4591</v>
      </c>
      <c r="B786" s="143">
        <v>363</v>
      </c>
    </row>
    <row r="787" spans="1:2">
      <c r="A787" s="19" t="s">
        <v>4592</v>
      </c>
      <c r="B787" s="143">
        <v>364</v>
      </c>
    </row>
    <row r="788" spans="1:2">
      <c r="A788" s="19" t="s">
        <v>4593</v>
      </c>
      <c r="B788" s="143">
        <v>365</v>
      </c>
    </row>
    <row r="789" spans="1:2">
      <c r="A789" s="19" t="s">
        <v>4594</v>
      </c>
      <c r="B789" s="143">
        <v>366</v>
      </c>
    </row>
    <row r="790" spans="1:2">
      <c r="A790" s="19" t="s">
        <v>4595</v>
      </c>
      <c r="B790" s="143">
        <v>370</v>
      </c>
    </row>
    <row r="791" spans="1:2">
      <c r="A791" s="19" t="s">
        <v>4596</v>
      </c>
      <c r="B791" s="143">
        <v>371</v>
      </c>
    </row>
    <row r="792" spans="1:2">
      <c r="A792" s="153" t="s">
        <v>4597</v>
      </c>
      <c r="B792" s="143">
        <v>374</v>
      </c>
    </row>
    <row r="793" spans="1:2">
      <c r="A793" s="19" t="s">
        <v>4598</v>
      </c>
      <c r="B793" s="143">
        <v>373</v>
      </c>
    </row>
    <row r="794" spans="1:2">
      <c r="A794" s="19" t="s">
        <v>4599</v>
      </c>
      <c r="B794" s="143">
        <v>374</v>
      </c>
    </row>
    <row r="795" spans="1:2">
      <c r="A795" s="19" t="s">
        <v>4600</v>
      </c>
      <c r="B795" s="143">
        <v>375</v>
      </c>
    </row>
    <row r="796" spans="1:2">
      <c r="A796" s="19" t="s">
        <v>4601</v>
      </c>
      <c r="B796" s="143">
        <v>376</v>
      </c>
    </row>
    <row r="797" spans="1:2">
      <c r="A797" s="19" t="s">
        <v>4602</v>
      </c>
      <c r="B797" s="143">
        <v>378</v>
      </c>
    </row>
    <row r="798" spans="1:2">
      <c r="A798" s="19" t="s">
        <v>4603</v>
      </c>
      <c r="B798" s="143">
        <v>379</v>
      </c>
    </row>
    <row r="799" spans="1:2">
      <c r="A799" s="19" t="s">
        <v>4604</v>
      </c>
      <c r="B799" s="143">
        <v>380</v>
      </c>
    </row>
    <row r="800" spans="1:2">
      <c r="A800" s="19" t="s">
        <v>4605</v>
      </c>
      <c r="B800" s="143">
        <v>381</v>
      </c>
    </row>
    <row r="801" spans="1:2">
      <c r="A801" s="19" t="s">
        <v>4606</v>
      </c>
      <c r="B801" s="143">
        <v>382</v>
      </c>
    </row>
    <row r="802" spans="1:2">
      <c r="A802" s="142" t="s">
        <v>4607</v>
      </c>
      <c r="B802" s="143">
        <v>383</v>
      </c>
    </row>
    <row r="803" spans="1:2">
      <c r="A803" s="19" t="s">
        <v>4608</v>
      </c>
      <c r="B803" s="143">
        <v>385</v>
      </c>
    </row>
    <row r="804" spans="1:2">
      <c r="A804" s="155" t="s">
        <v>4609</v>
      </c>
      <c r="B804" s="143">
        <v>386</v>
      </c>
    </row>
    <row r="805" spans="1:2">
      <c r="A805" s="19" t="s">
        <v>4610</v>
      </c>
      <c r="B805" s="143">
        <v>389</v>
      </c>
    </row>
    <row r="806" spans="1:2">
      <c r="A806" s="19" t="s">
        <v>4611</v>
      </c>
      <c r="B806" s="143">
        <v>390</v>
      </c>
    </row>
    <row r="807" spans="1:2">
      <c r="A807" s="19" t="s">
        <v>4612</v>
      </c>
      <c r="B807" s="143">
        <v>391</v>
      </c>
    </row>
    <row r="808" spans="1:2">
      <c r="A808" s="19" t="s">
        <v>4613</v>
      </c>
      <c r="B808" s="143">
        <v>393</v>
      </c>
    </row>
    <row r="809" spans="1:2">
      <c r="A809" s="19" t="s">
        <v>4614</v>
      </c>
      <c r="B809" s="143">
        <v>394</v>
      </c>
    </row>
    <row r="810" spans="1:2">
      <c r="A810" s="19" t="s">
        <v>4615</v>
      </c>
      <c r="B810" s="143">
        <v>396</v>
      </c>
    </row>
    <row r="811" spans="1:2">
      <c r="A811" s="19" t="s">
        <v>4616</v>
      </c>
      <c r="B811" s="143">
        <v>397</v>
      </c>
    </row>
    <row r="812" spans="1:2">
      <c r="A812" s="145" t="s">
        <v>4617</v>
      </c>
      <c r="B812" s="143">
        <v>399</v>
      </c>
    </row>
    <row r="813" spans="1:2">
      <c r="A813" s="19" t="s">
        <v>4618</v>
      </c>
      <c r="B813" s="143">
        <v>405</v>
      </c>
    </row>
    <row r="814" spans="1:2">
      <c r="A814" s="19" t="s">
        <v>4619</v>
      </c>
      <c r="B814" s="143">
        <v>406</v>
      </c>
    </row>
    <row r="815" spans="1:2">
      <c r="A815" s="19" t="s">
        <v>4620</v>
      </c>
      <c r="B815" s="143">
        <v>408</v>
      </c>
    </row>
    <row r="816" spans="1:2">
      <c r="A816" s="19" t="s">
        <v>4621</v>
      </c>
      <c r="B816" s="143">
        <v>409</v>
      </c>
    </row>
    <row r="817" spans="1:2">
      <c r="A817" s="19" t="s">
        <v>4622</v>
      </c>
      <c r="B817" s="143">
        <v>410</v>
      </c>
    </row>
    <row r="818" spans="1:2">
      <c r="A818" s="19" t="s">
        <v>4623</v>
      </c>
      <c r="B818" s="143">
        <v>411</v>
      </c>
    </row>
    <row r="819" spans="1:2">
      <c r="A819" s="145" t="s">
        <v>4624</v>
      </c>
      <c r="B819" s="143">
        <v>412</v>
      </c>
    </row>
    <row r="820" spans="1:2">
      <c r="A820" s="19" t="s">
        <v>4625</v>
      </c>
      <c r="B820" s="143">
        <v>418</v>
      </c>
    </row>
    <row r="821" spans="1:2">
      <c r="A821" s="19" t="s">
        <v>4626</v>
      </c>
      <c r="B821" s="143">
        <v>420</v>
      </c>
    </row>
    <row r="822" spans="1:2">
      <c r="A822" s="19" t="s">
        <v>4627</v>
      </c>
      <c r="B822" s="143">
        <v>421</v>
      </c>
    </row>
    <row r="823" spans="1:2">
      <c r="A823" s="19" t="s">
        <v>4628</v>
      </c>
      <c r="B823" s="143">
        <v>423</v>
      </c>
    </row>
    <row r="824" spans="1:2">
      <c r="A824" s="19" t="s">
        <v>4629</v>
      </c>
      <c r="B824" s="143">
        <v>424</v>
      </c>
    </row>
    <row r="825" spans="1:2">
      <c r="A825" s="19" t="s">
        <v>4630</v>
      </c>
      <c r="B825" s="143">
        <v>426</v>
      </c>
    </row>
    <row r="826" spans="1:2">
      <c r="A826" s="19" t="s">
        <v>4631</v>
      </c>
      <c r="B826" s="143">
        <v>428</v>
      </c>
    </row>
    <row r="827" spans="1:2">
      <c r="A827" s="142" t="s">
        <v>4632</v>
      </c>
      <c r="B827" s="143">
        <v>429</v>
      </c>
    </row>
    <row r="828" spans="1:2">
      <c r="A828" s="142" t="s">
        <v>4356</v>
      </c>
      <c r="B828" s="143">
        <v>430</v>
      </c>
    </row>
    <row r="829" spans="1:2">
      <c r="A829" s="145" t="s">
        <v>4633</v>
      </c>
      <c r="B829" s="143">
        <v>431</v>
      </c>
    </row>
    <row r="830" spans="1:2">
      <c r="A830" s="19" t="s">
        <v>4634</v>
      </c>
      <c r="B830" s="143">
        <v>432</v>
      </c>
    </row>
    <row r="831" spans="1:2">
      <c r="A831" s="19" t="s">
        <v>4635</v>
      </c>
      <c r="B831" s="143">
        <v>433</v>
      </c>
    </row>
    <row r="832" spans="1:2">
      <c r="A832" s="19" t="s">
        <v>4636</v>
      </c>
      <c r="B832" s="143">
        <v>434</v>
      </c>
    </row>
    <row r="833" spans="1:2">
      <c r="A833" s="19" t="s">
        <v>4637</v>
      </c>
      <c r="B833" s="143">
        <v>437</v>
      </c>
    </row>
    <row r="834" spans="1:2">
      <c r="A834" s="19" t="s">
        <v>4638</v>
      </c>
      <c r="B834" s="143">
        <v>438</v>
      </c>
    </row>
    <row r="835" spans="1:2">
      <c r="A835" s="19" t="s">
        <v>4639</v>
      </c>
      <c r="B835" s="143">
        <v>439</v>
      </c>
    </row>
    <row r="836" spans="1:2">
      <c r="A836" s="15"/>
      <c r="B836" s="143">
        <v>640</v>
      </c>
    </row>
    <row r="837" spans="1:2">
      <c r="A837" s="15"/>
      <c r="B837" s="143">
        <v>650</v>
      </c>
    </row>
    <row r="838" spans="1:2">
      <c r="A838" s="19" t="s">
        <v>4640</v>
      </c>
      <c r="B838" s="143">
        <v>283</v>
      </c>
    </row>
    <row r="839" spans="1:2">
      <c r="A839" s="19" t="s">
        <v>4641</v>
      </c>
      <c r="B839" s="143">
        <v>302</v>
      </c>
    </row>
    <row r="840" spans="1:2">
      <c r="A840" s="19" t="s">
        <v>4642</v>
      </c>
      <c r="B840" s="143">
        <v>308</v>
      </c>
    </row>
    <row r="841" spans="1:2">
      <c r="A841" s="19" t="s">
        <v>4643</v>
      </c>
      <c r="B841" s="143" t="s">
        <v>4074</v>
      </c>
    </row>
    <row r="842" spans="1:2">
      <c r="A842" s="19" t="s">
        <v>4644</v>
      </c>
      <c r="B842" s="143" t="s">
        <v>4645</v>
      </c>
    </row>
    <row r="843" spans="1:2">
      <c r="A843" s="19" t="s">
        <v>4646</v>
      </c>
      <c r="B843" s="143" t="s">
        <v>4647</v>
      </c>
    </row>
    <row r="844" spans="1:2">
      <c r="A844" s="19" t="s">
        <v>4648</v>
      </c>
      <c r="B844" s="143" t="s">
        <v>3856</v>
      </c>
    </row>
    <row r="845" spans="1:2">
      <c r="A845" s="19" t="s">
        <v>4649</v>
      </c>
      <c r="B845" s="143" t="s">
        <v>4116</v>
      </c>
    </row>
    <row r="846" spans="1:2">
      <c r="A846" s="19" t="s">
        <v>4650</v>
      </c>
      <c r="B846" s="143" t="s">
        <v>4651</v>
      </c>
    </row>
    <row r="847" spans="1:2">
      <c r="A847" s="19" t="s">
        <v>4652</v>
      </c>
      <c r="B847" s="143" t="s">
        <v>3441</v>
      </c>
    </row>
    <row r="848" spans="1:2">
      <c r="A848" s="19" t="s">
        <v>4653</v>
      </c>
      <c r="B848" s="143" t="s">
        <v>3762</v>
      </c>
    </row>
    <row r="849" spans="1:2">
      <c r="A849" s="19" t="s">
        <v>4654</v>
      </c>
      <c r="B849" s="143" t="s">
        <v>4311</v>
      </c>
    </row>
    <row r="850" spans="1:2">
      <c r="A850" s="19" t="s">
        <v>4655</v>
      </c>
      <c r="B850" s="143" t="s">
        <v>4059</v>
      </c>
    </row>
    <row r="851" spans="1:2">
      <c r="A851" s="19" t="s">
        <v>4656</v>
      </c>
      <c r="B851" s="143" t="s">
        <v>4126</v>
      </c>
    </row>
    <row r="852" spans="1:2">
      <c r="A852" s="19" t="s">
        <v>4657</v>
      </c>
      <c r="B852" s="143" t="s">
        <v>3835</v>
      </c>
    </row>
    <row r="853" spans="1:2">
      <c r="A853" s="19" t="s">
        <v>4658</v>
      </c>
      <c r="B853" s="143" t="s">
        <v>3738</v>
      </c>
    </row>
    <row r="854" spans="1:2">
      <c r="A854" s="19" t="s">
        <v>4659</v>
      </c>
      <c r="B854" s="143" t="s">
        <v>3632</v>
      </c>
    </row>
    <row r="855" spans="1:2">
      <c r="A855" s="19" t="s">
        <v>4660</v>
      </c>
      <c r="B855" s="143" t="s">
        <v>3413</v>
      </c>
    </row>
    <row r="856" spans="1:2">
      <c r="A856" s="19" t="s">
        <v>4661</v>
      </c>
      <c r="B856" s="143" t="s">
        <v>3811</v>
      </c>
    </row>
    <row r="857" spans="1:2">
      <c r="A857" s="19" t="s">
        <v>4662</v>
      </c>
      <c r="B857" s="143" t="s">
        <v>3753</v>
      </c>
    </row>
    <row r="858" spans="1:2">
      <c r="A858" s="19" t="s">
        <v>4663</v>
      </c>
      <c r="B858" s="143" t="s">
        <v>3793</v>
      </c>
    </row>
    <row r="859" spans="1:2">
      <c r="A859" s="19" t="s">
        <v>4664</v>
      </c>
      <c r="B859" s="143" t="s">
        <v>3411</v>
      </c>
    </row>
    <row r="860" spans="1:2">
      <c r="A860" s="19" t="s">
        <v>4665</v>
      </c>
      <c r="B860" s="143" t="s">
        <v>3804</v>
      </c>
    </row>
    <row r="861" spans="1:2">
      <c r="A861" s="19" t="s">
        <v>4666</v>
      </c>
      <c r="B861" s="143" t="s">
        <v>3833</v>
      </c>
    </row>
    <row r="862" spans="1:2">
      <c r="A862" s="19" t="s">
        <v>4667</v>
      </c>
      <c r="B862" s="143" t="s">
        <v>4668</v>
      </c>
    </row>
    <row r="863" spans="1:2">
      <c r="A863" s="19" t="s">
        <v>4669</v>
      </c>
      <c r="B863" s="143" t="s">
        <v>3758</v>
      </c>
    </row>
    <row r="864" spans="1:2">
      <c r="A864" s="19" t="s">
        <v>4670</v>
      </c>
      <c r="B864" s="143" t="s">
        <v>3385</v>
      </c>
    </row>
    <row r="865" spans="1:2">
      <c r="A865" s="19" t="s">
        <v>4671</v>
      </c>
      <c r="B865" s="143" t="s">
        <v>3374</v>
      </c>
    </row>
    <row r="866" spans="1:2">
      <c r="A866" s="19" t="s">
        <v>4650</v>
      </c>
      <c r="B866" s="143" t="s">
        <v>4672</v>
      </c>
    </row>
    <row r="867" spans="1:2">
      <c r="A867" s="19" t="s">
        <v>4673</v>
      </c>
      <c r="B867" s="143" t="s">
        <v>3486</v>
      </c>
    </row>
    <row r="868" spans="1:2">
      <c r="A868" s="19" t="s">
        <v>4674</v>
      </c>
      <c r="B868" s="143" t="s">
        <v>3481</v>
      </c>
    </row>
    <row r="869" spans="1:2">
      <c r="A869" s="19" t="s">
        <v>4675</v>
      </c>
      <c r="B869" s="143" t="s">
        <v>4676</v>
      </c>
    </row>
    <row r="870" spans="1:2">
      <c r="A870" s="19" t="s">
        <v>4677</v>
      </c>
      <c r="B870" s="143" t="s">
        <v>3401</v>
      </c>
    </row>
    <row r="871" spans="1:2">
      <c r="A871" s="19" t="s">
        <v>4678</v>
      </c>
      <c r="B871" s="143" t="s">
        <v>3987</v>
      </c>
    </row>
    <row r="872" spans="1:2">
      <c r="A872" s="19" t="s">
        <v>4679</v>
      </c>
      <c r="B872" s="143" t="s">
        <v>4680</v>
      </c>
    </row>
    <row r="873" spans="1:2">
      <c r="A873" s="19" t="s">
        <v>4681</v>
      </c>
      <c r="B873" s="143" t="s">
        <v>3453</v>
      </c>
    </row>
    <row r="874" spans="1:2">
      <c r="A874" s="19" t="s">
        <v>4682</v>
      </c>
      <c r="B874" s="143" t="s">
        <v>3469</v>
      </c>
    </row>
    <row r="875" spans="1:2">
      <c r="A875" s="19" t="s">
        <v>4683</v>
      </c>
      <c r="B875" s="143" t="s">
        <v>4080</v>
      </c>
    </row>
    <row r="876" spans="1:2">
      <c r="A876" s="19" t="s">
        <v>4684</v>
      </c>
      <c r="B876" s="143" t="s">
        <v>3636</v>
      </c>
    </row>
    <row r="877" spans="1:2">
      <c r="A877" s="19" t="s">
        <v>4685</v>
      </c>
      <c r="B877" s="143" t="s">
        <v>4076</v>
      </c>
    </row>
    <row r="878" spans="1:2">
      <c r="A878" s="19" t="s">
        <v>4686</v>
      </c>
      <c r="B878" s="143" t="s">
        <v>3473</v>
      </c>
    </row>
    <row r="879" spans="1:2">
      <c r="A879" s="19" t="s">
        <v>4687</v>
      </c>
      <c r="B879" s="143" t="s">
        <v>3643</v>
      </c>
    </row>
    <row r="880" spans="1:2">
      <c r="A880" s="19" t="s">
        <v>4688</v>
      </c>
      <c r="B880" s="143" t="s">
        <v>4465</v>
      </c>
    </row>
    <row r="881" spans="1:2">
      <c r="A881" s="19" t="s">
        <v>4689</v>
      </c>
      <c r="B881" s="143" t="s">
        <v>4690</v>
      </c>
    </row>
    <row r="882" spans="1:2">
      <c r="A882" s="19" t="s">
        <v>4691</v>
      </c>
      <c r="B882" s="143" t="s">
        <v>4692</v>
      </c>
    </row>
    <row r="883" spans="1:2">
      <c r="A883" s="19" t="s">
        <v>4693</v>
      </c>
      <c r="B883" s="143" t="s">
        <v>3983</v>
      </c>
    </row>
    <row r="884" spans="1:2">
      <c r="A884" s="19" t="s">
        <v>4694</v>
      </c>
      <c r="B884" s="143" t="s">
        <v>3479</v>
      </c>
    </row>
    <row r="885" spans="1:2">
      <c r="A885" s="19" t="s">
        <v>4695</v>
      </c>
      <c r="B885" s="143" t="s">
        <v>4696</v>
      </c>
    </row>
    <row r="886" spans="1:2">
      <c r="A886" s="19" t="s">
        <v>4697</v>
      </c>
      <c r="B886" s="143" t="s">
        <v>3399</v>
      </c>
    </row>
    <row r="887" spans="1:2">
      <c r="A887" s="19" t="s">
        <v>4698</v>
      </c>
      <c r="B887" s="143" t="s">
        <v>4699</v>
      </c>
    </row>
    <row r="888" spans="1:2">
      <c r="A888" s="19" t="s">
        <v>4700</v>
      </c>
      <c r="B888" s="143" t="s">
        <v>4701</v>
      </c>
    </row>
    <row r="889" spans="1:2">
      <c r="A889" s="19" t="s">
        <v>4702</v>
      </c>
      <c r="B889" s="143" t="s">
        <v>3366</v>
      </c>
    </row>
    <row r="890" spans="1:2">
      <c r="A890" s="19" t="s">
        <v>4703</v>
      </c>
      <c r="B890" s="143" t="s">
        <v>4704</v>
      </c>
    </row>
    <row r="891" spans="1:2">
      <c r="A891" s="19" t="s">
        <v>4705</v>
      </c>
      <c r="B891" s="143" t="s">
        <v>3395</v>
      </c>
    </row>
    <row r="892" spans="1:2">
      <c r="A892" s="19" t="s">
        <v>4706</v>
      </c>
      <c r="B892" s="143" t="s">
        <v>3415</v>
      </c>
    </row>
    <row r="893" spans="1:2">
      <c r="A893" s="19" t="s">
        <v>4707</v>
      </c>
      <c r="B893" s="143" t="s">
        <v>3692</v>
      </c>
    </row>
    <row r="894" spans="1:2">
      <c r="A894" s="19" t="s">
        <v>4708</v>
      </c>
      <c r="B894" s="143" t="s">
        <v>3971</v>
      </c>
    </row>
    <row r="895" spans="1:2">
      <c r="A895" s="19" t="s">
        <v>4709</v>
      </c>
      <c r="B895" s="143" t="s">
        <v>4049</v>
      </c>
    </row>
    <row r="896" spans="1:2">
      <c r="A896" s="19" t="s">
        <v>4710</v>
      </c>
      <c r="B896" s="143" t="s">
        <v>3925</v>
      </c>
    </row>
    <row r="897" spans="1:2">
      <c r="A897" s="19" t="s">
        <v>4711</v>
      </c>
      <c r="B897" s="143" t="s">
        <v>4712</v>
      </c>
    </row>
    <row r="898" spans="1:2">
      <c r="A898" s="19" t="s">
        <v>4713</v>
      </c>
      <c r="B898" s="143" t="s">
        <v>4017</v>
      </c>
    </row>
    <row r="899" spans="1:2">
      <c r="A899" s="19" t="s">
        <v>4714</v>
      </c>
      <c r="B899" s="143" t="s">
        <v>4118</v>
      </c>
    </row>
    <row r="900" spans="1:2">
      <c r="A900" s="19" t="s">
        <v>4715</v>
      </c>
      <c r="B900" s="143" t="s">
        <v>4082</v>
      </c>
    </row>
    <row r="901" spans="1:2">
      <c r="A901" s="19" t="s">
        <v>4716</v>
      </c>
      <c r="B901" s="143" t="s">
        <v>4717</v>
      </c>
    </row>
    <row r="902" spans="1:2">
      <c r="A902" s="19" t="s">
        <v>4718</v>
      </c>
      <c r="B902" s="143" t="s">
        <v>4719</v>
      </c>
    </row>
    <row r="903" spans="1:2">
      <c r="A903" s="19" t="s">
        <v>4720</v>
      </c>
      <c r="B903" s="143" t="s">
        <v>4721</v>
      </c>
    </row>
    <row r="904" spans="1:2">
      <c r="A904" s="19" t="s">
        <v>4722</v>
      </c>
      <c r="B904" s="143" t="s">
        <v>4723</v>
      </c>
    </row>
    <row r="905" spans="1:2">
      <c r="A905" s="19" t="s">
        <v>4724</v>
      </c>
      <c r="B905" s="143" t="s">
        <v>4047</v>
      </c>
    </row>
    <row r="906" spans="1:2">
      <c r="A906" s="19" t="s">
        <v>4725</v>
      </c>
      <c r="B906" s="143" t="s">
        <v>4726</v>
      </c>
    </row>
    <row r="907" spans="1:2">
      <c r="A907" s="142" t="s">
        <v>4727</v>
      </c>
      <c r="B907" s="143" t="s">
        <v>3953</v>
      </c>
    </row>
    <row r="908" spans="1:2">
      <c r="A908" s="19" t="s">
        <v>4728</v>
      </c>
      <c r="B908" s="143" t="s">
        <v>3791</v>
      </c>
    </row>
    <row r="909" spans="1:2">
      <c r="A909" s="145" t="s">
        <v>4729</v>
      </c>
      <c r="B909" s="143" t="s">
        <v>4034</v>
      </c>
    </row>
    <row r="910" spans="1:2">
      <c r="A910" s="19" t="s">
        <v>4730</v>
      </c>
      <c r="B910" s="143" t="s">
        <v>3941</v>
      </c>
    </row>
    <row r="911" spans="1:2">
      <c r="A911" s="19" t="s">
        <v>4731</v>
      </c>
      <c r="B911" s="143" t="s">
        <v>4732</v>
      </c>
    </row>
    <row r="912" spans="1:2">
      <c r="A912" s="19" t="s">
        <v>4733</v>
      </c>
      <c r="B912" s="143" t="s">
        <v>4043</v>
      </c>
    </row>
    <row r="913" spans="1:2">
      <c r="A913" s="19" t="s">
        <v>4734</v>
      </c>
      <c r="B913" s="143" t="s">
        <v>4377</v>
      </c>
    </row>
    <row r="914" spans="1:2">
      <c r="A914" s="19" t="s">
        <v>4735</v>
      </c>
      <c r="B914" s="143" t="s">
        <v>3678</v>
      </c>
    </row>
    <row r="915" spans="1:2">
      <c r="A915" s="19" t="s">
        <v>4736</v>
      </c>
      <c r="B915" s="143" t="s">
        <v>4091</v>
      </c>
    </row>
    <row r="916" spans="1:2">
      <c r="A916" s="19" t="s">
        <v>4737</v>
      </c>
      <c r="B916" s="143" t="s">
        <v>4057</v>
      </c>
    </row>
    <row r="917" spans="1:2">
      <c r="A917" s="19" t="s">
        <v>4738</v>
      </c>
      <c r="B917" s="143" t="s">
        <v>4036</v>
      </c>
    </row>
    <row r="918" spans="1:2">
      <c r="A918" s="19" t="s">
        <v>4739</v>
      </c>
      <c r="B918" s="143" t="s">
        <v>4002</v>
      </c>
    </row>
    <row r="919" spans="1:2">
      <c r="A919" s="19" t="s">
        <v>4740</v>
      </c>
      <c r="B919" s="143" t="s">
        <v>4741</v>
      </c>
    </row>
    <row r="920" spans="1:2">
      <c r="A920" s="19" t="s">
        <v>4742</v>
      </c>
      <c r="B920" s="143" t="s">
        <v>4053</v>
      </c>
    </row>
    <row r="921" spans="1:2">
      <c r="A921" s="19" t="s">
        <v>4743</v>
      </c>
      <c r="B921" s="143" t="s">
        <v>4744</v>
      </c>
    </row>
    <row r="922" spans="1:2">
      <c r="A922" s="19" t="s">
        <v>4745</v>
      </c>
      <c r="B922" s="143" t="s">
        <v>4245</v>
      </c>
    </row>
    <row r="923" spans="1:2">
      <c r="A923" s="153" t="s">
        <v>4746</v>
      </c>
      <c r="B923" s="154" t="s">
        <v>4747</v>
      </c>
    </row>
    <row r="924" spans="1:2">
      <c r="A924" s="19" t="s">
        <v>4748</v>
      </c>
      <c r="B924" s="143" t="s">
        <v>4749</v>
      </c>
    </row>
    <row r="925" spans="1:2">
      <c r="A925" s="19" t="s">
        <v>4750</v>
      </c>
      <c r="B925" s="143" t="s">
        <v>4751</v>
      </c>
    </row>
    <row r="926" spans="1:2">
      <c r="A926" s="19" t="s">
        <v>4752</v>
      </c>
      <c r="B926" s="143" t="s">
        <v>4484</v>
      </c>
    </row>
    <row r="927" spans="1:2">
      <c r="A927" s="19" t="s">
        <v>4753</v>
      </c>
      <c r="B927" s="143" t="s">
        <v>3787</v>
      </c>
    </row>
    <row r="928" spans="1:2">
      <c r="A928" s="19" t="s">
        <v>4754</v>
      </c>
      <c r="B928" s="143" t="s">
        <v>3825</v>
      </c>
    </row>
    <row r="929" spans="1:2">
      <c r="A929" s="156" t="s">
        <v>4755</v>
      </c>
      <c r="B929" s="143" t="s">
        <v>4756</v>
      </c>
    </row>
    <row r="930" spans="1:2">
      <c r="A930" s="19" t="s">
        <v>4757</v>
      </c>
      <c r="B930" s="143" t="s">
        <v>4758</v>
      </c>
    </row>
    <row r="931" spans="1:2">
      <c r="A931" s="19" t="s">
        <v>4759</v>
      </c>
      <c r="B931" s="143" t="s">
        <v>4760</v>
      </c>
    </row>
    <row r="932" spans="1:2">
      <c r="A932" s="19" t="s">
        <v>4761</v>
      </c>
      <c r="B932" s="143" t="s">
        <v>3477</v>
      </c>
    </row>
    <row r="933" spans="1:2">
      <c r="A933" s="19" t="s">
        <v>4762</v>
      </c>
      <c r="B933" s="143" t="s">
        <v>4281</v>
      </c>
    </row>
    <row r="934" spans="1:2">
      <c r="A934" s="19" t="s">
        <v>4763</v>
      </c>
      <c r="B934" s="143" t="s">
        <v>3364</v>
      </c>
    </row>
    <row r="935" spans="1:2">
      <c r="A935" s="19" t="s">
        <v>4764</v>
      </c>
      <c r="B935" s="143" t="s">
        <v>4765</v>
      </c>
    </row>
    <row r="936" spans="1:2">
      <c r="A936" s="19" t="s">
        <v>4766</v>
      </c>
      <c r="B936" s="143" t="s">
        <v>4767</v>
      </c>
    </row>
    <row r="937" spans="1:2">
      <c r="A937" s="19" t="s">
        <v>4768</v>
      </c>
      <c r="B937" s="143" t="s">
        <v>3457</v>
      </c>
    </row>
    <row r="938" spans="1:2">
      <c r="A938" s="157" t="s">
        <v>4769</v>
      </c>
      <c r="B938" s="154">
        <v>292</v>
      </c>
    </row>
    <row r="939" spans="1:2">
      <c r="A939" s="19" t="s">
        <v>4770</v>
      </c>
      <c r="B939" s="143" t="s">
        <v>3451</v>
      </c>
    </row>
    <row r="940" spans="1:2">
      <c r="A940" s="19" t="s">
        <v>4771</v>
      </c>
      <c r="B940" s="143" t="s">
        <v>4772</v>
      </c>
    </row>
    <row r="941" spans="1:2">
      <c r="A941" s="19" t="s">
        <v>4773</v>
      </c>
      <c r="B941" s="143" t="s">
        <v>4774</v>
      </c>
    </row>
    <row r="942" spans="1:2">
      <c r="A942" s="19" t="s">
        <v>4775</v>
      </c>
      <c r="B942" s="143" t="s">
        <v>3417</v>
      </c>
    </row>
    <row r="943" spans="1:2">
      <c r="A943" s="19" t="s">
        <v>4776</v>
      </c>
      <c r="B943" s="143" t="s">
        <v>4777</v>
      </c>
    </row>
    <row r="944" spans="1:2">
      <c r="A944" s="19" t="s">
        <v>4778</v>
      </c>
      <c r="B944" s="143" t="s">
        <v>3884</v>
      </c>
    </row>
    <row r="945" spans="1:2">
      <c r="A945" s="19" t="s">
        <v>4779</v>
      </c>
      <c r="B945" s="143" t="s">
        <v>4780</v>
      </c>
    </row>
    <row r="946" spans="1:2">
      <c r="A946" s="19" t="s">
        <v>4781</v>
      </c>
      <c r="B946" s="143" t="s">
        <v>4782</v>
      </c>
    </row>
    <row r="947" spans="1:2">
      <c r="A947" s="19" t="s">
        <v>4783</v>
      </c>
      <c r="B947" s="143" t="s">
        <v>4784</v>
      </c>
    </row>
    <row r="948" spans="1:2">
      <c r="A948" s="19" t="s">
        <v>4785</v>
      </c>
      <c r="B948" s="143" t="s">
        <v>3387</v>
      </c>
    </row>
    <row r="949" spans="1:2">
      <c r="A949" s="142" t="s">
        <v>4786</v>
      </c>
      <c r="B949" s="143" t="s">
        <v>3397</v>
      </c>
    </row>
    <row r="950" spans="1:2">
      <c r="A950" s="19" t="s">
        <v>4787</v>
      </c>
      <c r="B950" s="143" t="s">
        <v>4024</v>
      </c>
    </row>
    <row r="951" spans="1:2">
      <c r="A951" s="19" t="s">
        <v>4788</v>
      </c>
      <c r="B951" s="143" t="s">
        <v>4289</v>
      </c>
    </row>
    <row r="952" spans="1:2">
      <c r="A952" s="19" t="s">
        <v>4789</v>
      </c>
      <c r="B952" s="143" t="s">
        <v>3957</v>
      </c>
    </row>
    <row r="953" spans="1:2">
      <c r="A953" s="19" t="s">
        <v>4790</v>
      </c>
      <c r="B953" s="143" t="s">
        <v>4791</v>
      </c>
    </row>
    <row r="954" spans="1:2">
      <c r="A954" s="19" t="s">
        <v>4792</v>
      </c>
      <c r="B954" s="143" t="s">
        <v>3933</v>
      </c>
    </row>
    <row r="955" spans="1:2">
      <c r="A955" s="19" t="s">
        <v>4793</v>
      </c>
      <c r="B955" s="143" t="s">
        <v>4171</v>
      </c>
    </row>
    <row r="956" spans="1:2">
      <c r="A956" s="19" t="s">
        <v>4794</v>
      </c>
      <c r="B956" s="143" t="s">
        <v>3490</v>
      </c>
    </row>
    <row r="957" spans="1:2">
      <c r="A957" s="19" t="s">
        <v>4795</v>
      </c>
      <c r="B957" s="143" t="s">
        <v>4137</v>
      </c>
    </row>
    <row r="958" spans="1:2">
      <c r="A958" s="19" t="s">
        <v>4796</v>
      </c>
      <c r="B958" s="143" t="s">
        <v>4797</v>
      </c>
    </row>
    <row r="959" spans="1:2">
      <c r="A959" s="19" t="s">
        <v>4798</v>
      </c>
      <c r="B959" s="143" t="s">
        <v>4154</v>
      </c>
    </row>
    <row r="960" spans="1:2">
      <c r="A960" s="19" t="s">
        <v>4799</v>
      </c>
      <c r="B960" s="143" t="s">
        <v>4800</v>
      </c>
    </row>
    <row r="961" spans="1:2">
      <c r="A961" s="19" t="s">
        <v>4801</v>
      </c>
      <c r="B961" s="143" t="s">
        <v>4802</v>
      </c>
    </row>
    <row r="962" spans="1:2">
      <c r="A962" s="19" t="s">
        <v>4803</v>
      </c>
      <c r="B962" s="143" t="s">
        <v>4804</v>
      </c>
    </row>
    <row r="963" spans="1:2">
      <c r="A963" s="19" t="s">
        <v>4805</v>
      </c>
      <c r="B963" s="143" t="s">
        <v>3455</v>
      </c>
    </row>
    <row r="964" spans="1:2">
      <c r="A964" s="19" t="s">
        <v>4806</v>
      </c>
      <c r="B964" s="143" t="s">
        <v>3393</v>
      </c>
    </row>
    <row r="965" spans="1:2">
      <c r="A965" s="19" t="s">
        <v>4807</v>
      </c>
      <c r="B965" s="143" t="s">
        <v>4038</v>
      </c>
    </row>
    <row r="966" spans="1:2">
      <c r="A966" s="19" t="s">
        <v>4808</v>
      </c>
      <c r="B966" s="143" t="s">
        <v>4809</v>
      </c>
    </row>
    <row r="967" spans="1:2">
      <c r="A967" s="19" t="s">
        <v>4810</v>
      </c>
      <c r="B967" s="143" t="s">
        <v>3653</v>
      </c>
    </row>
    <row r="968" spans="1:2">
      <c r="A968" s="19" t="s">
        <v>4811</v>
      </c>
      <c r="B968" s="143" t="s">
        <v>4812</v>
      </c>
    </row>
    <row r="969" spans="1:2">
      <c r="A969" s="19" t="s">
        <v>4813</v>
      </c>
      <c r="B969" s="143" t="s">
        <v>3998</v>
      </c>
    </row>
    <row r="970" spans="1:2">
      <c r="A970" s="19" t="s">
        <v>4814</v>
      </c>
      <c r="B970" s="143" t="s">
        <v>4104</v>
      </c>
    </row>
    <row r="971" spans="1:2">
      <c r="A971" s="19" t="s">
        <v>4815</v>
      </c>
      <c r="B971" s="143" t="s">
        <v>3389</v>
      </c>
    </row>
    <row r="972" spans="1:2">
      <c r="A972" s="19" t="s">
        <v>4816</v>
      </c>
      <c r="B972" s="143" t="s">
        <v>4817</v>
      </c>
    </row>
    <row r="973" spans="1:2">
      <c r="A973" s="19" t="s">
        <v>4818</v>
      </c>
      <c r="B973" s="143" t="s">
        <v>4277</v>
      </c>
    </row>
    <row r="974" spans="1:2">
      <c r="A974" s="19" t="s">
        <v>4819</v>
      </c>
      <c r="B974" s="143" t="s">
        <v>3992</v>
      </c>
    </row>
    <row r="975" spans="1:2">
      <c r="A975" s="19" t="s">
        <v>4820</v>
      </c>
      <c r="B975" s="143" t="s">
        <v>3951</v>
      </c>
    </row>
    <row r="976" spans="1:2">
      <c r="A976" s="19" t="s">
        <v>4821</v>
      </c>
      <c r="B976" s="143" t="s">
        <v>4427</v>
      </c>
    </row>
    <row r="977" spans="1:2">
      <c r="A977" s="19" t="s">
        <v>4822</v>
      </c>
      <c r="B977" s="143" t="s">
        <v>3471</v>
      </c>
    </row>
    <row r="978" spans="1:2">
      <c r="A978" s="19" t="s">
        <v>4823</v>
      </c>
      <c r="B978" s="143" t="s">
        <v>4824</v>
      </c>
    </row>
    <row r="979" spans="1:2">
      <c r="A979" s="19" t="s">
        <v>4825</v>
      </c>
      <c r="B979" s="143" t="s">
        <v>4826</v>
      </c>
    </row>
    <row r="980" spans="1:2">
      <c r="A980" s="19" t="s">
        <v>4827</v>
      </c>
      <c r="B980" s="143" t="s">
        <v>3921</v>
      </c>
    </row>
    <row r="981" spans="1:2">
      <c r="A981" s="19" t="s">
        <v>4828</v>
      </c>
      <c r="B981" s="143" t="s">
        <v>3686</v>
      </c>
    </row>
    <row r="982" spans="1:2">
      <c r="A982" s="19" t="s">
        <v>4829</v>
      </c>
      <c r="B982" s="143" t="s">
        <v>3425</v>
      </c>
    </row>
    <row r="983" spans="1:2">
      <c r="A983" s="19" t="s">
        <v>4830</v>
      </c>
      <c r="B983" s="143" t="s">
        <v>3996</v>
      </c>
    </row>
    <row r="984" spans="1:2">
      <c r="A984" s="19" t="s">
        <v>4831</v>
      </c>
      <c r="B984" s="143" t="s">
        <v>3435</v>
      </c>
    </row>
    <row r="985" spans="1:2">
      <c r="A985" s="19" t="s">
        <v>4832</v>
      </c>
      <c r="B985" s="143" t="s">
        <v>3688</v>
      </c>
    </row>
    <row r="986" spans="1:2">
      <c r="A986" s="19" t="s">
        <v>4833</v>
      </c>
      <c r="B986" s="143" t="s">
        <v>4834</v>
      </c>
    </row>
    <row r="987" spans="1:2">
      <c r="A987" s="19" t="s">
        <v>4835</v>
      </c>
      <c r="B987" s="143" t="s">
        <v>4836</v>
      </c>
    </row>
    <row r="988" spans="1:2">
      <c r="A988" s="19" t="s">
        <v>4837</v>
      </c>
      <c r="B988" s="143" t="s">
        <v>3419</v>
      </c>
    </row>
    <row r="989" spans="1:2">
      <c r="A989" s="19" t="s">
        <v>4838</v>
      </c>
      <c r="B989" s="143" t="s">
        <v>4839</v>
      </c>
    </row>
    <row r="990" spans="1:2">
      <c r="A990" s="19" t="s">
        <v>4840</v>
      </c>
      <c r="B990" s="143" t="s">
        <v>3666</v>
      </c>
    </row>
    <row r="991" spans="1:2">
      <c r="A991" s="19" t="s">
        <v>4841</v>
      </c>
      <c r="B991" s="143" t="s">
        <v>3447</v>
      </c>
    </row>
    <row r="992" spans="1:2">
      <c r="A992" s="19" t="s">
        <v>4842</v>
      </c>
      <c r="B992" s="143" t="s">
        <v>4843</v>
      </c>
    </row>
    <row r="993" spans="1:2">
      <c r="A993" s="19" t="s">
        <v>4844</v>
      </c>
      <c r="B993" s="143" t="s">
        <v>3852</v>
      </c>
    </row>
    <row r="994" spans="1:2">
      <c r="A994" s="19" t="s">
        <v>4845</v>
      </c>
      <c r="B994" s="143" t="s">
        <v>4228</v>
      </c>
    </row>
    <row r="995" spans="1:2">
      <c r="A995" s="19" t="s">
        <v>4846</v>
      </c>
      <c r="B995" s="143" t="s">
        <v>4078</v>
      </c>
    </row>
    <row r="996" spans="1:2">
      <c r="A996" s="19" t="s">
        <v>4847</v>
      </c>
      <c r="B996" s="143" t="s">
        <v>4848</v>
      </c>
    </row>
    <row r="997" spans="1:2">
      <c r="A997" s="19" t="s">
        <v>4849</v>
      </c>
      <c r="B997" s="143" t="s">
        <v>4100</v>
      </c>
    </row>
    <row r="998" spans="1:2">
      <c r="A998" s="19" t="s">
        <v>4850</v>
      </c>
      <c r="B998" s="143" t="s">
        <v>4851</v>
      </c>
    </row>
    <row r="999" spans="1:2">
      <c r="A999" s="19" t="s">
        <v>4852</v>
      </c>
      <c r="B999" s="143" t="s">
        <v>4853</v>
      </c>
    </row>
    <row r="1000" spans="1:2">
      <c r="A1000" s="19" t="s">
        <v>4854</v>
      </c>
      <c r="B1000" s="143" t="s">
        <v>3715</v>
      </c>
    </row>
    <row r="1001" spans="1:2">
      <c r="A1001" s="19" t="s">
        <v>4855</v>
      </c>
      <c r="B1001" s="143" t="s">
        <v>4856</v>
      </c>
    </row>
    <row r="1002" spans="1:2">
      <c r="A1002" s="19" t="s">
        <v>4857</v>
      </c>
      <c r="B1002" s="143" t="s">
        <v>4858</v>
      </c>
    </row>
    <row r="1003" spans="1:2">
      <c r="A1003" s="19" t="s">
        <v>4859</v>
      </c>
      <c r="B1003" s="143" t="s">
        <v>3705</v>
      </c>
    </row>
    <row r="1004" spans="1:2">
      <c r="A1004" s="19" t="s">
        <v>4860</v>
      </c>
      <c r="B1004" s="143" t="s">
        <v>4093</v>
      </c>
    </row>
    <row r="1005" spans="1:2">
      <c r="A1005" s="19" t="s">
        <v>4861</v>
      </c>
      <c r="B1005" s="143" t="s">
        <v>4862</v>
      </c>
    </row>
    <row r="1006" spans="1:2">
      <c r="A1006" s="19" t="s">
        <v>4863</v>
      </c>
      <c r="B1006" s="143" t="s">
        <v>4864</v>
      </c>
    </row>
    <row r="1007" spans="1:2">
      <c r="A1007" s="19" t="s">
        <v>4865</v>
      </c>
      <c r="B1007" s="143" t="s">
        <v>3913</v>
      </c>
    </row>
    <row r="1008" spans="1:2">
      <c r="A1008" s="19" t="s">
        <v>4866</v>
      </c>
      <c r="B1008" s="143" t="s">
        <v>3467</v>
      </c>
    </row>
    <row r="1009" spans="1:2">
      <c r="A1009" s="19" t="s">
        <v>4867</v>
      </c>
      <c r="B1009" s="143" t="s">
        <v>4868</v>
      </c>
    </row>
    <row r="1010" spans="1:2">
      <c r="A1010" s="19" t="s">
        <v>4869</v>
      </c>
      <c r="B1010" s="143" t="s">
        <v>4870</v>
      </c>
    </row>
    <row r="1011" spans="1:2">
      <c r="A1011" s="19" t="s">
        <v>4871</v>
      </c>
      <c r="B1011" s="143" t="s">
        <v>4872</v>
      </c>
    </row>
    <row r="1012" spans="1:2">
      <c r="A1012" s="19" t="s">
        <v>4873</v>
      </c>
      <c r="B1012" s="143" t="s">
        <v>3449</v>
      </c>
    </row>
    <row r="1013" spans="1:2">
      <c r="A1013" s="19" t="s">
        <v>4874</v>
      </c>
      <c r="B1013" s="143" t="s">
        <v>3905</v>
      </c>
    </row>
    <row r="1014" spans="1:2">
      <c r="A1014" s="19" t="s">
        <v>4875</v>
      </c>
      <c r="B1014" s="143" t="s">
        <v>4876</v>
      </c>
    </row>
    <row r="1015" spans="1:2">
      <c r="A1015" s="19" t="s">
        <v>4877</v>
      </c>
      <c r="B1015" s="143" t="s">
        <v>3335</v>
      </c>
    </row>
    <row r="1016" spans="1:2">
      <c r="A1016" s="19" t="s">
        <v>4878</v>
      </c>
      <c r="B1016" s="143" t="s">
        <v>3368</v>
      </c>
    </row>
    <row r="1017" spans="1:2">
      <c r="A1017" s="19" t="s">
        <v>4879</v>
      </c>
      <c r="B1017" s="143" t="s">
        <v>4880</v>
      </c>
    </row>
    <row r="1018" spans="1:2">
      <c r="A1018" s="19" t="s">
        <v>4881</v>
      </c>
      <c r="B1018" s="143" t="s">
        <v>4069</v>
      </c>
    </row>
    <row r="1019" spans="1:2">
      <c r="A1019" s="19" t="s">
        <v>4882</v>
      </c>
      <c r="B1019" s="143" t="s">
        <v>3372</v>
      </c>
    </row>
    <row r="1020" spans="1:2">
      <c r="A1020" s="19" t="s">
        <v>4883</v>
      </c>
      <c r="B1020" s="143" t="s">
        <v>4233</v>
      </c>
    </row>
    <row r="1021" spans="1:2">
      <c r="A1021" s="19" t="s">
        <v>4884</v>
      </c>
      <c r="B1021" s="143" t="s">
        <v>3475</v>
      </c>
    </row>
    <row r="1022" spans="1:2">
      <c r="A1022" s="19" t="s">
        <v>4885</v>
      </c>
      <c r="B1022" s="143" t="s">
        <v>3429</v>
      </c>
    </row>
    <row r="1023" spans="1:2">
      <c r="A1023" s="19" t="s">
        <v>4886</v>
      </c>
      <c r="B1023" s="143" t="s">
        <v>4887</v>
      </c>
    </row>
    <row r="1024" spans="1:2">
      <c r="A1024" s="19" t="s">
        <v>4888</v>
      </c>
      <c r="B1024" s="143" t="s">
        <v>4889</v>
      </c>
    </row>
    <row r="1025" spans="1:2">
      <c r="A1025" s="19" t="s">
        <v>4890</v>
      </c>
      <c r="B1025" s="143" t="s">
        <v>4891</v>
      </c>
    </row>
    <row r="1026" spans="1:2">
      <c r="A1026" s="19" t="s">
        <v>4892</v>
      </c>
      <c r="B1026" s="143" t="s">
        <v>3403</v>
      </c>
    </row>
    <row r="1027" spans="1:2">
      <c r="A1027" s="19" t="s">
        <v>4893</v>
      </c>
      <c r="B1027" s="143" t="s">
        <v>4275</v>
      </c>
    </row>
    <row r="1028" spans="1:2">
      <c r="A1028" s="145" t="s">
        <v>4894</v>
      </c>
      <c r="B1028" s="143" t="s">
        <v>4895</v>
      </c>
    </row>
    <row r="1029" spans="1:2">
      <c r="A1029" s="19" t="s">
        <v>4896</v>
      </c>
      <c r="B1029" s="143" t="s">
        <v>3850</v>
      </c>
    </row>
    <row r="1030" spans="1:2">
      <c r="A1030" s="19" t="s">
        <v>4897</v>
      </c>
      <c r="B1030" s="143" t="s">
        <v>4051</v>
      </c>
    </row>
    <row r="1031" spans="1:2">
      <c r="A1031" s="19" t="s">
        <v>4898</v>
      </c>
      <c r="B1031" s="143" t="s">
        <v>3407</v>
      </c>
    </row>
    <row r="1032" spans="1:2">
      <c r="A1032" s="19" t="s">
        <v>4899</v>
      </c>
      <c r="B1032" s="143" t="s">
        <v>3719</v>
      </c>
    </row>
    <row r="1033" spans="1:2">
      <c r="A1033" s="19" t="s">
        <v>4900</v>
      </c>
      <c r="B1033" s="143" t="s">
        <v>4020</v>
      </c>
    </row>
    <row r="1034" spans="1:2">
      <c r="A1034" s="19" t="s">
        <v>4901</v>
      </c>
      <c r="B1034" s="143" t="s">
        <v>3967</v>
      </c>
    </row>
    <row r="1035" spans="1:2">
      <c r="A1035" s="19" t="s">
        <v>4902</v>
      </c>
      <c r="B1035" s="143" t="s">
        <v>3661</v>
      </c>
    </row>
    <row r="1036" spans="1:2">
      <c r="A1036" s="19" t="s">
        <v>4903</v>
      </c>
      <c r="B1036" s="143" t="s">
        <v>4251</v>
      </c>
    </row>
    <row r="1037" spans="1:2">
      <c r="A1037" s="19" t="s">
        <v>4904</v>
      </c>
      <c r="B1037" s="143" t="s">
        <v>4905</v>
      </c>
    </row>
    <row r="1038" spans="1:2">
      <c r="A1038" s="19" t="s">
        <v>4906</v>
      </c>
      <c r="B1038" s="143" t="s">
        <v>4907</v>
      </c>
    </row>
    <row r="1039" spans="1:2">
      <c r="A1039" s="19" t="s">
        <v>4908</v>
      </c>
      <c r="B1039" s="143" t="s">
        <v>3494</v>
      </c>
    </row>
    <row r="1040" spans="1:2">
      <c r="A1040" s="19" t="s">
        <v>4909</v>
      </c>
      <c r="B1040" s="143" t="s">
        <v>3461</v>
      </c>
    </row>
    <row r="1041" spans="1:2">
      <c r="A1041" s="19" t="s">
        <v>4910</v>
      </c>
      <c r="B1041" s="143" t="s">
        <v>3427</v>
      </c>
    </row>
    <row r="1042" spans="1:2">
      <c r="A1042" s="19" t="s">
        <v>4911</v>
      </c>
      <c r="B1042" s="143" t="s">
        <v>4004</v>
      </c>
    </row>
    <row r="1043" spans="1:2">
      <c r="A1043" s="19" t="s">
        <v>4912</v>
      </c>
      <c r="B1043" s="143" t="s">
        <v>3370</v>
      </c>
    </row>
    <row r="1044" spans="1:2">
      <c r="A1044" s="19" t="s">
        <v>4913</v>
      </c>
      <c r="B1044" s="143" t="s">
        <v>4146</v>
      </c>
    </row>
    <row r="1045" spans="1:2">
      <c r="A1045" s="19" t="s">
        <v>4914</v>
      </c>
      <c r="B1045" s="143" t="s">
        <v>4915</v>
      </c>
    </row>
    <row r="1046" spans="1:2">
      <c r="A1046" s="19" t="s">
        <v>4916</v>
      </c>
      <c r="B1046" s="143" t="s">
        <v>4917</v>
      </c>
    </row>
    <row r="1047" spans="1:2">
      <c r="A1047" s="19" t="s">
        <v>4918</v>
      </c>
      <c r="B1047" s="143" t="s">
        <v>3907</v>
      </c>
    </row>
    <row r="1048" spans="1:2">
      <c r="A1048" s="19" t="s">
        <v>4919</v>
      </c>
      <c r="B1048" s="143" t="s">
        <v>3421</v>
      </c>
    </row>
    <row r="1049" spans="1:2">
      <c r="A1049" s="19" t="s">
        <v>4920</v>
      </c>
      <c r="B1049" s="143" t="s">
        <v>3376</v>
      </c>
    </row>
    <row r="1050" spans="1:2">
      <c r="A1050" s="19" t="s">
        <v>4921</v>
      </c>
      <c r="B1050" s="143" t="s">
        <v>3492</v>
      </c>
    </row>
    <row r="1051" spans="1:2">
      <c r="A1051" s="19" t="s">
        <v>4922</v>
      </c>
      <c r="B1051" s="143" t="s">
        <v>4923</v>
      </c>
    </row>
    <row r="1052" spans="1:2">
      <c r="A1052" s="19" t="s">
        <v>4924</v>
      </c>
      <c r="B1052" s="143" t="s">
        <v>3580</v>
      </c>
    </row>
    <row r="1053" spans="1:2">
      <c r="A1053" s="19" t="s">
        <v>4925</v>
      </c>
      <c r="B1053" s="143" t="s">
        <v>3817</v>
      </c>
    </row>
    <row r="1054" spans="1:2">
      <c r="A1054" s="19" t="s">
        <v>4926</v>
      </c>
      <c r="B1054" s="143" t="s">
        <v>4927</v>
      </c>
    </row>
    <row r="1055" spans="1:2">
      <c r="A1055" s="19" t="s">
        <v>4928</v>
      </c>
      <c r="B1055" s="143" t="s">
        <v>4122</v>
      </c>
    </row>
    <row r="1056" spans="1:2">
      <c r="A1056" s="145" t="s">
        <v>4929</v>
      </c>
      <c r="B1056" s="143" t="s">
        <v>3437</v>
      </c>
    </row>
    <row r="1057" spans="1:2">
      <c r="A1057" s="19" t="s">
        <v>4930</v>
      </c>
      <c r="B1057" s="143" t="s">
        <v>4931</v>
      </c>
    </row>
    <row r="1058" spans="1:2">
      <c r="A1058" s="19" t="s">
        <v>4932</v>
      </c>
      <c r="B1058" s="143" t="s">
        <v>4110</v>
      </c>
    </row>
    <row r="1059" spans="1:2">
      <c r="A1059" s="19" t="s">
        <v>4933</v>
      </c>
      <c r="B1059" s="143" t="s">
        <v>4086</v>
      </c>
    </row>
    <row r="1060" spans="1:2">
      <c r="A1060" s="19" t="s">
        <v>4934</v>
      </c>
      <c r="B1060" s="143" t="s">
        <v>4008</v>
      </c>
    </row>
    <row r="1061" spans="1:2">
      <c r="A1061" s="19" t="s">
        <v>4935</v>
      </c>
      <c r="B1061" s="143" t="s">
        <v>4029</v>
      </c>
    </row>
    <row r="1062" spans="1:2">
      <c r="A1062" s="19" t="s">
        <v>4936</v>
      </c>
      <c r="B1062" s="143" t="s">
        <v>4120</v>
      </c>
    </row>
    <row r="1063" spans="1:2">
      <c r="A1063" s="19" t="s">
        <v>4937</v>
      </c>
      <c r="B1063" s="143" t="s">
        <v>4045</v>
      </c>
    </row>
    <row r="1064" spans="1:2">
      <c r="A1064" s="19" t="s">
        <v>4938</v>
      </c>
      <c r="B1064" s="143" t="s">
        <v>4061</v>
      </c>
    </row>
    <row r="1065" spans="1:2">
      <c r="A1065" s="19" t="s">
        <v>4939</v>
      </c>
      <c r="B1065" s="143" t="s">
        <v>4940</v>
      </c>
    </row>
    <row r="1066" spans="1:2">
      <c r="A1066" s="19" t="s">
        <v>4941</v>
      </c>
      <c r="B1066" s="143" t="s">
        <v>3488</v>
      </c>
    </row>
    <row r="1067" spans="1:2">
      <c r="A1067" s="19" t="s">
        <v>4942</v>
      </c>
      <c r="B1067" s="143" t="s">
        <v>4943</v>
      </c>
    </row>
    <row r="1068" spans="1:2">
      <c r="A1068" s="19" t="s">
        <v>4944</v>
      </c>
      <c r="B1068" s="143" t="s">
        <v>4945</v>
      </c>
    </row>
    <row r="1069" spans="1:2">
      <c r="A1069" s="19" t="s">
        <v>4946</v>
      </c>
      <c r="B1069" s="143" t="s">
        <v>4040</v>
      </c>
    </row>
    <row r="1070" spans="1:2">
      <c r="A1070" s="19" t="s">
        <v>4947</v>
      </c>
      <c r="B1070" s="143" t="s">
        <v>4071</v>
      </c>
    </row>
    <row r="1071" spans="1:2">
      <c r="A1071" s="19" t="s">
        <v>4948</v>
      </c>
      <c r="B1071" s="143" t="s">
        <v>3829</v>
      </c>
    </row>
    <row r="1072" spans="1:2">
      <c r="A1072" s="19" t="s">
        <v>4949</v>
      </c>
      <c r="B1072" s="143" t="s">
        <v>4950</v>
      </c>
    </row>
    <row r="1073" spans="1:2">
      <c r="A1073" s="19" t="s">
        <v>4951</v>
      </c>
      <c r="B1073" s="143" t="s">
        <v>4197</v>
      </c>
    </row>
    <row r="1074" spans="1:2">
      <c r="A1074" s="145" t="s">
        <v>4952</v>
      </c>
      <c r="B1074" s="143" t="s">
        <v>3827</v>
      </c>
    </row>
    <row r="1075" spans="1:2">
      <c r="A1075" s="19" t="s">
        <v>4953</v>
      </c>
      <c r="B1075" s="143" t="s">
        <v>4954</v>
      </c>
    </row>
    <row r="1076" spans="1:2">
      <c r="A1076" s="19" t="s">
        <v>4955</v>
      </c>
      <c r="B1076" s="143" t="s">
        <v>4956</v>
      </c>
    </row>
    <row r="1077" spans="1:2">
      <c r="A1077" s="19" t="s">
        <v>4957</v>
      </c>
      <c r="B1077" s="143" t="s">
        <v>3732</v>
      </c>
    </row>
    <row r="1078" spans="1:2">
      <c r="A1078" s="19" t="s">
        <v>4958</v>
      </c>
      <c r="B1078" s="143" t="s">
        <v>3703</v>
      </c>
    </row>
    <row r="1079" spans="1:2">
      <c r="A1079" s="19" t="s">
        <v>4959</v>
      </c>
      <c r="B1079" s="143" t="s">
        <v>4960</v>
      </c>
    </row>
    <row r="1080" spans="1:2">
      <c r="A1080" s="19" t="s">
        <v>4961</v>
      </c>
      <c r="B1080" s="143" t="s">
        <v>4962</v>
      </c>
    </row>
    <row r="1081" spans="1:2">
      <c r="A1081" s="19" t="s">
        <v>4963</v>
      </c>
      <c r="B1081" s="143" t="s">
        <v>4964</v>
      </c>
    </row>
    <row r="1082" spans="1:2">
      <c r="A1082" s="19" t="s">
        <v>4639</v>
      </c>
      <c r="B1082" s="143" t="s">
        <v>3766</v>
      </c>
    </row>
    <row r="1083" spans="1:2">
      <c r="A1083" s="19" t="s">
        <v>4965</v>
      </c>
      <c r="B1083" s="143" t="s">
        <v>3423</v>
      </c>
    </row>
    <row r="1084" spans="1:2">
      <c r="A1084" s="19" t="s">
        <v>4966</v>
      </c>
      <c r="B1084" s="143" t="s">
        <v>4967</v>
      </c>
    </row>
    <row r="1085" spans="1:2">
      <c r="A1085" s="19" t="s">
        <v>4968</v>
      </c>
      <c r="B1085" s="143" t="s">
        <v>4089</v>
      </c>
    </row>
    <row r="1086" spans="1:2">
      <c r="A1086" s="19" t="s">
        <v>4969</v>
      </c>
      <c r="B1086" s="143" t="s">
        <v>3782</v>
      </c>
    </row>
    <row r="1087" spans="1:2">
      <c r="A1087" s="19" t="s">
        <v>4970</v>
      </c>
      <c r="B1087" s="143" t="s">
        <v>3740</v>
      </c>
    </row>
    <row r="1088" spans="1:2">
      <c r="A1088" s="19" t="s">
        <v>4971</v>
      </c>
      <c r="B1088" s="143" t="s">
        <v>3736</v>
      </c>
    </row>
    <row r="1089" spans="1:2">
      <c r="A1089" s="19" t="s">
        <v>4972</v>
      </c>
      <c r="B1089" s="143" t="s">
        <v>4396</v>
      </c>
    </row>
    <row r="1090" spans="1:2">
      <c r="A1090" s="19" t="s">
        <v>4973</v>
      </c>
      <c r="B1090" s="143" t="s">
        <v>4063</v>
      </c>
    </row>
    <row r="1091" spans="1:2">
      <c r="A1091" s="19" t="s">
        <v>4974</v>
      </c>
      <c r="B1091" s="143" t="s">
        <v>4975</v>
      </c>
    </row>
    <row r="1092" spans="1:2">
      <c r="A1092" s="19" t="s">
        <v>4976</v>
      </c>
      <c r="B1092" s="143" t="s">
        <v>4102</v>
      </c>
    </row>
    <row r="1093" spans="1:2">
      <c r="A1093" s="19" t="s">
        <v>4977</v>
      </c>
      <c r="B1093" s="143" t="s">
        <v>4978</v>
      </c>
    </row>
    <row r="1094" spans="1:2">
      <c r="A1094" s="19" t="s">
        <v>4979</v>
      </c>
      <c r="B1094" s="143" t="s">
        <v>4980</v>
      </c>
    </row>
    <row r="1095" spans="1:2">
      <c r="A1095" s="19" t="s">
        <v>4981</v>
      </c>
      <c r="B1095" s="143" t="s">
        <v>4982</v>
      </c>
    </row>
    <row r="1096" spans="1:2">
      <c r="A1096" s="19" t="s">
        <v>4983</v>
      </c>
      <c r="B1096" s="143" t="s">
        <v>3750</v>
      </c>
    </row>
    <row r="1097" spans="1:2">
      <c r="A1097" s="19" t="s">
        <v>4984</v>
      </c>
      <c r="B1097" s="143" t="s">
        <v>4985</v>
      </c>
    </row>
    <row r="1098" spans="1:2">
      <c r="A1098" s="19" t="s">
        <v>4986</v>
      </c>
      <c r="B1098" s="143" t="s">
        <v>4987</v>
      </c>
    </row>
    <row r="1099" spans="1:2">
      <c r="A1099" s="19" t="s">
        <v>4988</v>
      </c>
      <c r="B1099" s="143" t="s">
        <v>4989</v>
      </c>
    </row>
    <row r="1100" spans="1:2">
      <c r="A1100" s="19" t="s">
        <v>4990</v>
      </c>
      <c r="B1100" s="143" t="s">
        <v>4991</v>
      </c>
    </row>
    <row r="1101" spans="1:2">
      <c r="A1101" s="19" t="s">
        <v>4992</v>
      </c>
      <c r="B1101" s="143" t="s">
        <v>3439</v>
      </c>
    </row>
    <row r="1102" spans="1:2">
      <c r="A1102" s="19" t="s">
        <v>4993</v>
      </c>
      <c r="B1102" s="143" t="s">
        <v>4994</v>
      </c>
    </row>
    <row r="1103" spans="1:2">
      <c r="A1103" s="19" t="s">
        <v>4995</v>
      </c>
      <c r="B1103" s="143" t="s">
        <v>4097</v>
      </c>
    </row>
    <row r="1104" spans="1:2">
      <c r="A1104" s="19" t="s">
        <v>4996</v>
      </c>
      <c r="B1104" s="143" t="s">
        <v>4997</v>
      </c>
    </row>
    <row r="1105" spans="1:2">
      <c r="A1105" s="19" t="s">
        <v>4998</v>
      </c>
      <c r="B1105" s="143" t="s">
        <v>4999</v>
      </c>
    </row>
    <row r="1106" spans="1:2">
      <c r="A1106" s="19" t="s">
        <v>5000</v>
      </c>
      <c r="B1106" s="143" t="s">
        <v>4065</v>
      </c>
    </row>
    <row r="1107" spans="1:2">
      <c r="A1107" s="19" t="s">
        <v>5001</v>
      </c>
      <c r="B1107" s="143" t="s">
        <v>5002</v>
      </c>
    </row>
    <row r="1108" spans="1:2">
      <c r="A1108" s="19" t="s">
        <v>5003</v>
      </c>
      <c r="B1108" s="143" t="s">
        <v>5004</v>
      </c>
    </row>
    <row r="1109" spans="1:2">
      <c r="A1109" s="19" t="s">
        <v>5005</v>
      </c>
      <c r="B1109" s="143" t="s">
        <v>5006</v>
      </c>
    </row>
    <row r="1110" spans="1:2">
      <c r="A1110" s="19" t="s">
        <v>5007</v>
      </c>
      <c r="B1110" s="143" t="s">
        <v>5008</v>
      </c>
    </row>
    <row r="1111" spans="1:2">
      <c r="A1111" s="19" t="s">
        <v>5009</v>
      </c>
      <c r="B1111" s="143" t="s">
        <v>5010</v>
      </c>
    </row>
    <row r="1112" spans="1:2">
      <c r="A1112" s="19" t="s">
        <v>5011</v>
      </c>
      <c r="B1112" s="143" t="s">
        <v>4032</v>
      </c>
    </row>
    <row r="1113" spans="1:2">
      <c r="A1113" s="19" t="s">
        <v>5012</v>
      </c>
      <c r="B1113" s="143" t="s">
        <v>3409</v>
      </c>
    </row>
    <row r="1114" spans="1:2">
      <c r="A1114" s="19" t="s">
        <v>5013</v>
      </c>
      <c r="B1114" s="143" t="s">
        <v>3630</v>
      </c>
    </row>
    <row r="1115" spans="1:2">
      <c r="A1115" s="19" t="s">
        <v>5014</v>
      </c>
      <c r="B1115" s="143" t="s">
        <v>3463</v>
      </c>
    </row>
    <row r="1116" spans="1:2">
      <c r="A1116" s="19" t="s">
        <v>5015</v>
      </c>
      <c r="B1116" s="143" t="s">
        <v>3465</v>
      </c>
    </row>
    <row r="1117" spans="1:2">
      <c r="A1117" s="19" t="s">
        <v>5016</v>
      </c>
      <c r="B1117" s="143" t="s">
        <v>3445</v>
      </c>
    </row>
    <row r="1118" spans="1:2">
      <c r="A1118" s="19" t="s">
        <v>5017</v>
      </c>
      <c r="B1118" s="143" t="s">
        <v>3443</v>
      </c>
    </row>
    <row r="1119" spans="1:2">
      <c r="A1119" s="19" t="s">
        <v>5018</v>
      </c>
      <c r="B1119" s="143" t="s">
        <v>3707</v>
      </c>
    </row>
    <row r="1120" spans="1:2">
      <c r="A1120" s="19" t="s">
        <v>5019</v>
      </c>
      <c r="B1120" s="143" t="s">
        <v>5020</v>
      </c>
    </row>
    <row r="1121" spans="1:2">
      <c r="A1121" s="19" t="s">
        <v>5021</v>
      </c>
      <c r="B1121" s="143" t="s">
        <v>3711</v>
      </c>
    </row>
    <row r="1122" spans="1:2">
      <c r="A1122" s="19" t="s">
        <v>5022</v>
      </c>
      <c r="B1122" s="143" t="s">
        <v>5023</v>
      </c>
    </row>
    <row r="1123" spans="1:2">
      <c r="A1123" s="19" t="s">
        <v>5024</v>
      </c>
      <c r="B1123" s="143" t="s">
        <v>5025</v>
      </c>
    </row>
    <row r="1124" spans="1:2">
      <c r="A1124" s="19" t="s">
        <v>5026</v>
      </c>
      <c r="B1124" s="143" t="s">
        <v>5027</v>
      </c>
    </row>
    <row r="1125" spans="1:2">
      <c r="A1125" s="19" t="s">
        <v>5028</v>
      </c>
      <c r="B1125" s="143" t="s">
        <v>5029</v>
      </c>
    </row>
    <row r="1126" spans="1:2">
      <c r="A1126" s="19" t="s">
        <v>5030</v>
      </c>
      <c r="B1126" s="143" t="s">
        <v>3742</v>
      </c>
    </row>
    <row r="1127" spans="1:2">
      <c r="A1127" s="146" t="s">
        <v>5031</v>
      </c>
      <c r="B1127" s="143" t="s">
        <v>3764</v>
      </c>
    </row>
    <row r="1128" spans="1:2">
      <c r="A1128" s="19" t="s">
        <v>5032</v>
      </c>
      <c r="B1128" s="143" t="s">
        <v>5033</v>
      </c>
    </row>
    <row r="1129" spans="1:2">
      <c r="A1129" s="19" t="s">
        <v>5034</v>
      </c>
      <c r="B1129" s="143" t="s">
        <v>3959</v>
      </c>
    </row>
    <row r="1130" spans="1:2">
      <c r="A1130" s="19" t="s">
        <v>5035</v>
      </c>
      <c r="B1130" s="143" t="s">
        <v>3880</v>
      </c>
    </row>
    <row r="1131" spans="1:2">
      <c r="A1131" s="19" t="s">
        <v>5036</v>
      </c>
      <c r="B1131" s="143" t="s">
        <v>3431</v>
      </c>
    </row>
    <row r="1132" spans="1:2">
      <c r="A1132" s="19" t="s">
        <v>5037</v>
      </c>
      <c r="B1132" s="143" t="s">
        <v>3717</v>
      </c>
    </row>
    <row r="1133" spans="1:2">
      <c r="A1133" s="19" t="s">
        <v>5038</v>
      </c>
      <c r="B1133" s="143" t="s">
        <v>5039</v>
      </c>
    </row>
    <row r="1134" spans="1:2">
      <c r="A1134" s="19" t="s">
        <v>5040</v>
      </c>
      <c r="B1134" s="143" t="s">
        <v>5041</v>
      </c>
    </row>
    <row r="1135" spans="1:2">
      <c r="A1135" s="19" t="s">
        <v>5042</v>
      </c>
      <c r="B1135" s="143" t="s">
        <v>3484</v>
      </c>
    </row>
    <row r="1136" spans="1:2">
      <c r="A1136" s="19" t="s">
        <v>5043</v>
      </c>
      <c r="B1136" s="143" t="s">
        <v>5044</v>
      </c>
    </row>
    <row r="1137" spans="1:2">
      <c r="A1137" s="19" t="s">
        <v>5045</v>
      </c>
      <c r="B1137" s="143" t="s">
        <v>5046</v>
      </c>
    </row>
    <row r="1138" spans="1:2">
      <c r="A1138" s="19" t="s">
        <v>5047</v>
      </c>
      <c r="B1138" s="143" t="s">
        <v>3819</v>
      </c>
    </row>
    <row r="1139" spans="1:2">
      <c r="A1139" s="146" t="s">
        <v>5048</v>
      </c>
      <c r="B1139" s="143" t="s">
        <v>4388</v>
      </c>
    </row>
    <row r="1140" spans="1:2">
      <c r="A1140" s="19" t="s">
        <v>5049</v>
      </c>
      <c r="B1140" s="143" t="s">
        <v>3360</v>
      </c>
    </row>
    <row r="1141" spans="1:2">
      <c r="A1141" s="19" t="s">
        <v>5050</v>
      </c>
      <c r="B1141" s="143" t="s">
        <v>3909</v>
      </c>
    </row>
    <row r="1142" spans="1:2">
      <c r="A1142" s="19" t="s">
        <v>5051</v>
      </c>
      <c r="B1142" s="143" t="s">
        <v>5052</v>
      </c>
    </row>
    <row r="1143" spans="1:2">
      <c r="A1143" s="19" t="s">
        <v>5053</v>
      </c>
      <c r="B1143" s="143" t="s">
        <v>5054</v>
      </c>
    </row>
    <row r="1144" spans="1:2">
      <c r="A1144" s="19" t="s">
        <v>5055</v>
      </c>
      <c r="B1144" s="143" t="s">
        <v>5056</v>
      </c>
    </row>
    <row r="1145" spans="1:2">
      <c r="A1145" s="19" t="s">
        <v>5057</v>
      </c>
      <c r="B1145" s="143" t="s">
        <v>3807</v>
      </c>
    </row>
    <row r="1146" spans="1:2">
      <c r="A1146" s="19" t="s">
        <v>5058</v>
      </c>
      <c r="B1146" s="143" t="s">
        <v>3755</v>
      </c>
    </row>
    <row r="1147" spans="1:2">
      <c r="A1147" s="19" t="s">
        <v>5059</v>
      </c>
      <c r="B1147" s="143" t="s">
        <v>5060</v>
      </c>
    </row>
    <row r="1148" spans="1:2">
      <c r="A1148" s="19" t="s">
        <v>5061</v>
      </c>
      <c r="B1148" s="143" t="s">
        <v>5062</v>
      </c>
    </row>
    <row r="1149" spans="1:2">
      <c r="A1149" s="19" t="s">
        <v>5063</v>
      </c>
      <c r="B1149" s="143" t="s">
        <v>3961</v>
      </c>
    </row>
    <row r="1150" spans="1:2">
      <c r="A1150" s="19" t="s">
        <v>5064</v>
      </c>
      <c r="B1150" s="143" t="s">
        <v>3391</v>
      </c>
    </row>
    <row r="1151" spans="1:2">
      <c r="A1151" s="19" t="s">
        <v>5065</v>
      </c>
      <c r="B1151" s="143" t="s">
        <v>5066</v>
      </c>
    </row>
    <row r="1152" spans="1:2">
      <c r="A1152" s="19" t="s">
        <v>5067</v>
      </c>
      <c r="B1152" s="143" t="s">
        <v>4241</v>
      </c>
    </row>
    <row r="1153" spans="1:2">
      <c r="A1153" s="19" t="s">
        <v>5068</v>
      </c>
      <c r="B1153" s="143" t="s">
        <v>3965</v>
      </c>
    </row>
    <row r="1154" spans="1:2">
      <c r="A1154" s="19" t="s">
        <v>5069</v>
      </c>
      <c r="B1154" s="143" t="s">
        <v>5070</v>
      </c>
    </row>
    <row r="1155" spans="1:2">
      <c r="A1155" s="19" t="s">
        <v>5071</v>
      </c>
      <c r="B1155" s="143" t="s">
        <v>5072</v>
      </c>
    </row>
    <row r="1156" spans="1:2">
      <c r="A1156" s="19" t="s">
        <v>5073</v>
      </c>
      <c r="B1156" s="143" t="s">
        <v>5074</v>
      </c>
    </row>
    <row r="1157" spans="1:2">
      <c r="A1157" s="19" t="s">
        <v>5075</v>
      </c>
      <c r="B1157" s="143" t="s">
        <v>3746</v>
      </c>
    </row>
    <row r="1158" spans="1:2">
      <c r="A1158" s="146" t="s">
        <v>5076</v>
      </c>
      <c r="B1158" s="143" t="s">
        <v>3332</v>
      </c>
    </row>
    <row r="1159" spans="1:2">
      <c r="A1159" s="19" t="s">
        <v>5077</v>
      </c>
      <c r="B1159" s="143" t="s">
        <v>4199</v>
      </c>
    </row>
    <row r="1160" spans="1:2">
      <c r="A1160" s="19" t="s">
        <v>5078</v>
      </c>
      <c r="B1160" s="143" t="s">
        <v>3709</v>
      </c>
    </row>
    <row r="1161" spans="1:2">
      <c r="A1161" s="19" t="s">
        <v>5079</v>
      </c>
      <c r="B1161" s="143" t="s">
        <v>5080</v>
      </c>
    </row>
    <row r="1162" spans="1:2">
      <c r="A1162" s="19" t="s">
        <v>5081</v>
      </c>
      <c r="B1162" s="143" t="s">
        <v>3923</v>
      </c>
    </row>
    <row r="1163" spans="1:2">
      <c r="A1163" s="19" t="s">
        <v>5082</v>
      </c>
      <c r="B1163" s="143" t="s">
        <v>3915</v>
      </c>
    </row>
    <row r="1164" spans="1:2">
      <c r="A1164" s="19" t="s">
        <v>5083</v>
      </c>
      <c r="B1164" s="143" t="s">
        <v>4133</v>
      </c>
    </row>
    <row r="1165" spans="1:2">
      <c r="A1165" s="19" t="s">
        <v>5084</v>
      </c>
      <c r="B1165" s="143" t="s">
        <v>4224</v>
      </c>
    </row>
    <row r="1166" spans="1:2">
      <c r="A1166" s="19" t="s">
        <v>5085</v>
      </c>
      <c r="B1166" s="143" t="s">
        <v>5086</v>
      </c>
    </row>
    <row r="1167" spans="1:2">
      <c r="A1167" s="19" t="s">
        <v>5087</v>
      </c>
      <c r="B1167" s="143" t="s">
        <v>4273</v>
      </c>
    </row>
    <row r="1168" spans="1:2">
      <c r="A1168" s="19" t="s">
        <v>5088</v>
      </c>
      <c r="B1168" s="143" t="s">
        <v>4243</v>
      </c>
    </row>
    <row r="1169" spans="1:2">
      <c r="A1169" s="19" t="s">
        <v>5089</v>
      </c>
      <c r="B1169" s="143" t="s">
        <v>4231</v>
      </c>
    </row>
    <row r="1170" spans="1:2">
      <c r="A1170" s="19" t="s">
        <v>5090</v>
      </c>
      <c r="B1170" s="143" t="s">
        <v>4305</v>
      </c>
    </row>
    <row r="1171" spans="1:2">
      <c r="A1171" s="19" t="s">
        <v>5091</v>
      </c>
      <c r="B1171" s="143" t="s">
        <v>4135</v>
      </c>
    </row>
    <row r="1172" spans="1:2">
      <c r="A1172" s="19" t="s">
        <v>5092</v>
      </c>
      <c r="B1172" s="143" t="s">
        <v>4208</v>
      </c>
    </row>
    <row r="1173" spans="1:2">
      <c r="A1173" s="19" t="s">
        <v>5093</v>
      </c>
      <c r="B1173" s="143" t="s">
        <v>3963</v>
      </c>
    </row>
    <row r="1174" spans="1:2">
      <c r="A1174" s="19" t="s">
        <v>5094</v>
      </c>
      <c r="B1174" s="143" t="s">
        <v>4139</v>
      </c>
    </row>
    <row r="1175" spans="1:2">
      <c r="A1175" s="19" t="s">
        <v>5095</v>
      </c>
      <c r="B1175" s="143" t="s">
        <v>3929</v>
      </c>
    </row>
    <row r="1176" spans="1:2">
      <c r="A1176" s="145" t="s">
        <v>5096</v>
      </c>
      <c r="B1176" s="143" t="s">
        <v>3969</v>
      </c>
    </row>
    <row r="1177" spans="1:2">
      <c r="A1177" s="19" t="s">
        <v>5097</v>
      </c>
      <c r="B1177" s="143" t="s">
        <v>3614</v>
      </c>
    </row>
    <row r="1178" spans="1:2">
      <c r="A1178" s="19" t="s">
        <v>5098</v>
      </c>
      <c r="B1178" s="143" t="s">
        <v>4143</v>
      </c>
    </row>
    <row r="1179" spans="1:2">
      <c r="A1179" s="19" t="s">
        <v>5099</v>
      </c>
      <c r="B1179" s="143" t="s">
        <v>3927</v>
      </c>
    </row>
    <row r="1180" spans="1:2">
      <c r="A1180" s="145" t="s">
        <v>5100</v>
      </c>
      <c r="B1180" s="143" t="s">
        <v>4150</v>
      </c>
    </row>
    <row r="1181" spans="1:2">
      <c r="A1181" s="19" t="s">
        <v>5101</v>
      </c>
      <c r="B1181" s="143" t="s">
        <v>4152</v>
      </c>
    </row>
    <row r="1182" spans="1:2">
      <c r="A1182" s="19" t="s">
        <v>5102</v>
      </c>
      <c r="B1182" s="143" t="s">
        <v>3917</v>
      </c>
    </row>
    <row r="1183" spans="1:2">
      <c r="A1183" s="19" t="s">
        <v>5103</v>
      </c>
      <c r="B1183" s="143" t="s">
        <v>4168</v>
      </c>
    </row>
    <row r="1184" spans="1:2">
      <c r="A1184" s="19" t="s">
        <v>5104</v>
      </c>
      <c r="B1184" s="143" t="s">
        <v>5105</v>
      </c>
    </row>
    <row r="1185" spans="1:2">
      <c r="A1185" s="19" t="s">
        <v>5106</v>
      </c>
      <c r="B1185" s="143" t="s">
        <v>5107</v>
      </c>
    </row>
    <row r="1186" spans="1:2">
      <c r="A1186" s="19" t="s">
        <v>5108</v>
      </c>
      <c r="B1186" s="143" t="s">
        <v>4178</v>
      </c>
    </row>
    <row r="1187" spans="1:2">
      <c r="A1187" s="19" t="s">
        <v>5109</v>
      </c>
      <c r="B1187" s="143" t="s">
        <v>4180</v>
      </c>
    </row>
    <row r="1188" spans="1:2">
      <c r="A1188" s="19" t="s">
        <v>5110</v>
      </c>
      <c r="B1188" s="143" t="s">
        <v>3947</v>
      </c>
    </row>
    <row r="1189" spans="1:2">
      <c r="A1189" s="19" t="s">
        <v>5111</v>
      </c>
      <c r="B1189" s="143" t="s">
        <v>5112</v>
      </c>
    </row>
    <row r="1190" spans="1:2">
      <c r="A1190" s="19" t="s">
        <v>5113</v>
      </c>
      <c r="B1190" s="143" t="s">
        <v>4263</v>
      </c>
    </row>
    <row r="1191" spans="1:2">
      <c r="A1191" s="19" t="s">
        <v>5114</v>
      </c>
      <c r="B1191" s="143" t="s">
        <v>5115</v>
      </c>
    </row>
    <row r="1192" spans="1:2">
      <c r="A1192" s="19" t="s">
        <v>5116</v>
      </c>
      <c r="B1192" s="143" t="s">
        <v>5117</v>
      </c>
    </row>
    <row r="1193" spans="1:2">
      <c r="A1193" s="19" t="s">
        <v>5118</v>
      </c>
      <c r="B1193" s="143" t="s">
        <v>4443</v>
      </c>
    </row>
    <row r="1194" spans="1:2">
      <c r="A1194" s="19" t="s">
        <v>5119</v>
      </c>
      <c r="B1194" s="143" t="s">
        <v>4237</v>
      </c>
    </row>
    <row r="1195" spans="1:2">
      <c r="A1195" s="19" t="s">
        <v>4625</v>
      </c>
      <c r="B1195" s="143" t="s">
        <v>3994</v>
      </c>
    </row>
    <row r="1196" spans="1:2">
      <c r="A1196" s="19" t="s">
        <v>5120</v>
      </c>
      <c r="B1196" s="143" t="s">
        <v>4222</v>
      </c>
    </row>
    <row r="1197" spans="1:2">
      <c r="A1197" s="19" t="s">
        <v>5121</v>
      </c>
      <c r="B1197" s="143" t="s">
        <v>3616</v>
      </c>
    </row>
    <row r="1198" spans="1:2">
      <c r="A1198" s="19" t="s">
        <v>5122</v>
      </c>
      <c r="B1198" s="143" t="s">
        <v>3556</v>
      </c>
    </row>
    <row r="1199" spans="1:2">
      <c r="A1199" s="19" t="s">
        <v>5123</v>
      </c>
      <c r="B1199" s="143" t="s">
        <v>3618</v>
      </c>
    </row>
    <row r="1200" spans="1:2">
      <c r="A1200" s="19" t="s">
        <v>5124</v>
      </c>
      <c r="B1200" s="143" t="s">
        <v>3620</v>
      </c>
    </row>
    <row r="1201" spans="1:2">
      <c r="A1201" s="19" t="s">
        <v>5125</v>
      </c>
      <c r="B1201" s="143" t="s">
        <v>3622</v>
      </c>
    </row>
    <row r="1202" spans="1:2">
      <c r="A1202" s="19" t="s">
        <v>5126</v>
      </c>
      <c r="B1202" s="143" t="s">
        <v>3624</v>
      </c>
    </row>
    <row r="1203" spans="1:2">
      <c r="A1203" s="19" t="s">
        <v>5127</v>
      </c>
      <c r="B1203" s="143" t="s">
        <v>3626</v>
      </c>
    </row>
    <row r="1204" spans="1:2">
      <c r="A1204" s="19" t="s">
        <v>4634</v>
      </c>
      <c r="B1204" s="143" t="s">
        <v>3536</v>
      </c>
    </row>
    <row r="1205" spans="1:2">
      <c r="A1205" s="19" t="s">
        <v>5128</v>
      </c>
      <c r="B1205" s="143" t="s">
        <v>3534</v>
      </c>
    </row>
    <row r="1206" spans="1:2">
      <c r="A1206" s="19" t="s">
        <v>5129</v>
      </c>
      <c r="B1206" s="143" t="s">
        <v>3628</v>
      </c>
    </row>
    <row r="1207" spans="1:2">
      <c r="A1207" s="19" t="s">
        <v>5130</v>
      </c>
      <c r="B1207" s="143" t="s">
        <v>3697</v>
      </c>
    </row>
    <row r="1208" spans="1:2">
      <c r="A1208" s="19" t="s">
        <v>5131</v>
      </c>
      <c r="B1208" s="143" t="s">
        <v>3612</v>
      </c>
    </row>
    <row r="1209" spans="1:2">
      <c r="A1209" s="19" t="s">
        <v>5132</v>
      </c>
      <c r="B1209" s="143" t="s">
        <v>3572</v>
      </c>
    </row>
    <row r="1210" spans="1:2">
      <c r="A1210" s="19" t="s">
        <v>5133</v>
      </c>
      <c r="B1210" s="143" t="s">
        <v>5134</v>
      </c>
    </row>
    <row r="1211" spans="1:2">
      <c r="A1211" s="19" t="s">
        <v>5135</v>
      </c>
      <c r="B1211" s="143" t="s">
        <v>3574</v>
      </c>
    </row>
    <row r="1212" spans="1:2">
      <c r="A1212" s="19" t="s">
        <v>5136</v>
      </c>
      <c r="B1212" s="143" t="s">
        <v>3576</v>
      </c>
    </row>
    <row r="1213" spans="1:2">
      <c r="A1213" s="146" t="s">
        <v>5137</v>
      </c>
      <c r="B1213" s="143" t="s">
        <v>3578</v>
      </c>
    </row>
    <row r="1214" spans="1:2">
      <c r="A1214" s="19" t="s">
        <v>5138</v>
      </c>
      <c r="B1214" s="143" t="s">
        <v>3582</v>
      </c>
    </row>
    <row r="1215" spans="1:2">
      <c r="A1215" s="19" t="s">
        <v>5139</v>
      </c>
      <c r="B1215" s="143" t="s">
        <v>3584</v>
      </c>
    </row>
    <row r="1216" spans="1:2">
      <c r="A1216" s="19" t="s">
        <v>5140</v>
      </c>
      <c r="B1216" s="143" t="s">
        <v>3586</v>
      </c>
    </row>
    <row r="1217" spans="1:2">
      <c r="A1217" s="19" t="s">
        <v>5141</v>
      </c>
      <c r="B1217" s="143" t="s">
        <v>3588</v>
      </c>
    </row>
    <row r="1218" spans="1:2">
      <c r="A1218" s="19" t="s">
        <v>5142</v>
      </c>
      <c r="B1218" s="143" t="s">
        <v>3590</v>
      </c>
    </row>
    <row r="1219" spans="1:2">
      <c r="A1219" s="19" t="s">
        <v>5143</v>
      </c>
      <c r="B1219" s="143" t="s">
        <v>3532</v>
      </c>
    </row>
    <row r="1220" spans="1:2">
      <c r="A1220" s="19" t="s">
        <v>5144</v>
      </c>
      <c r="B1220" s="143" t="s">
        <v>3530</v>
      </c>
    </row>
    <row r="1221" spans="1:2">
      <c r="A1221" s="19" t="s">
        <v>5145</v>
      </c>
      <c r="B1221" s="143" t="s">
        <v>3528</v>
      </c>
    </row>
    <row r="1222" spans="1:2">
      <c r="A1222" s="19" t="s">
        <v>5146</v>
      </c>
      <c r="B1222" s="143" t="s">
        <v>3526</v>
      </c>
    </row>
    <row r="1223" spans="1:2">
      <c r="A1223" s="19" t="s">
        <v>5147</v>
      </c>
      <c r="B1223" s="143" t="s">
        <v>3524</v>
      </c>
    </row>
    <row r="1224" spans="1:2">
      <c r="A1224" s="19" t="s">
        <v>5148</v>
      </c>
      <c r="B1224" s="143" t="s">
        <v>3522</v>
      </c>
    </row>
    <row r="1225" spans="1:2">
      <c r="A1225" s="19" t="s">
        <v>5149</v>
      </c>
      <c r="B1225" s="143" t="s">
        <v>3520</v>
      </c>
    </row>
    <row r="1226" spans="1:2">
      <c r="A1226" s="19" t="s">
        <v>5150</v>
      </c>
      <c r="B1226" s="143" t="s">
        <v>3518</v>
      </c>
    </row>
    <row r="1227" spans="1:2">
      <c r="A1227" s="19" t="s">
        <v>5151</v>
      </c>
      <c r="B1227" s="143" t="s">
        <v>3516</v>
      </c>
    </row>
    <row r="1228" spans="1:2">
      <c r="A1228" s="19" t="s">
        <v>5152</v>
      </c>
      <c r="B1228" s="143" t="s">
        <v>3514</v>
      </c>
    </row>
    <row r="1229" spans="1:2">
      <c r="A1229" s="19" t="s">
        <v>5153</v>
      </c>
      <c r="B1229" s="143" t="s">
        <v>3512</v>
      </c>
    </row>
    <row r="1230" spans="1:2">
      <c r="A1230" s="19" t="s">
        <v>5154</v>
      </c>
      <c r="B1230" s="143" t="s">
        <v>3592</v>
      </c>
    </row>
    <row r="1231" spans="1:2">
      <c r="A1231" s="19" t="s">
        <v>5155</v>
      </c>
      <c r="B1231" s="143" t="s">
        <v>3594</v>
      </c>
    </row>
    <row r="1232" spans="1:2">
      <c r="A1232" s="19" t="s">
        <v>5156</v>
      </c>
      <c r="B1232" s="143" t="s">
        <v>3596</v>
      </c>
    </row>
    <row r="1233" spans="1:2">
      <c r="A1233" s="19" t="s">
        <v>5157</v>
      </c>
      <c r="B1233" s="143" t="s">
        <v>3598</v>
      </c>
    </row>
    <row r="1234" spans="1:2">
      <c r="A1234" s="19" t="s">
        <v>5158</v>
      </c>
      <c r="B1234" s="143" t="s">
        <v>3600</v>
      </c>
    </row>
    <row r="1235" spans="1:2">
      <c r="A1235" s="19" t="s">
        <v>5159</v>
      </c>
      <c r="B1235" s="143" t="s">
        <v>3506</v>
      </c>
    </row>
    <row r="1236" spans="1:2">
      <c r="A1236" s="19" t="s">
        <v>5160</v>
      </c>
      <c r="B1236" s="143" t="s">
        <v>3508</v>
      </c>
    </row>
    <row r="1237" spans="1:2">
      <c r="A1237" s="19" t="s">
        <v>5161</v>
      </c>
      <c r="B1237" s="143" t="s">
        <v>3510</v>
      </c>
    </row>
    <row r="1238" spans="1:2">
      <c r="A1238" s="19" t="s">
        <v>5162</v>
      </c>
      <c r="B1238" s="143" t="s">
        <v>3602</v>
      </c>
    </row>
    <row r="1239" spans="1:2">
      <c r="A1239" s="19" t="s">
        <v>5163</v>
      </c>
      <c r="B1239" s="143" t="s">
        <v>3604</v>
      </c>
    </row>
    <row r="1240" spans="1:2">
      <c r="A1240" s="19" t="s">
        <v>5164</v>
      </c>
      <c r="B1240" s="143" t="s">
        <v>3606</v>
      </c>
    </row>
    <row r="1241" spans="1:2">
      <c r="A1241" s="19" t="s">
        <v>5165</v>
      </c>
      <c r="B1241" s="143" t="s">
        <v>3608</v>
      </c>
    </row>
    <row r="1242" spans="1:2">
      <c r="A1242" s="19" t="s">
        <v>5166</v>
      </c>
      <c r="B1242" s="143" t="s">
        <v>3502</v>
      </c>
    </row>
    <row r="1243" spans="1:2">
      <c r="A1243" s="19" t="s">
        <v>5167</v>
      </c>
      <c r="B1243" s="143" t="s">
        <v>3504</v>
      </c>
    </row>
    <row r="1244" spans="1:2">
      <c r="A1244" s="19" t="s">
        <v>5168</v>
      </c>
      <c r="B1244" s="143" t="s">
        <v>3610</v>
      </c>
    </row>
    <row r="1245" spans="1:2">
      <c r="A1245" s="19" t="s">
        <v>5169</v>
      </c>
      <c r="B1245" s="143" t="s">
        <v>3498</v>
      </c>
    </row>
    <row r="1246" spans="1:2">
      <c r="A1246" s="19" t="s">
        <v>5170</v>
      </c>
      <c r="B1246" s="143" t="s">
        <v>3500</v>
      </c>
    </row>
    <row r="1247" spans="1:2">
      <c r="A1247" s="19" t="s">
        <v>5171</v>
      </c>
      <c r="B1247" s="143" t="s">
        <v>5172</v>
      </c>
    </row>
    <row r="1248" spans="1:2">
      <c r="A1248" s="19" t="s">
        <v>5173</v>
      </c>
      <c r="B1248" s="143" t="s">
        <v>4398</v>
      </c>
    </row>
    <row r="1249" spans="1:2">
      <c r="A1249" s="19" t="s">
        <v>5174</v>
      </c>
      <c r="B1249" s="143" t="s">
        <v>5175</v>
      </c>
    </row>
    <row r="1250" spans="1:2">
      <c r="A1250" s="19" t="s">
        <v>5176</v>
      </c>
      <c r="B1250" s="143" t="s">
        <v>5177</v>
      </c>
    </row>
    <row r="1251" spans="1:2">
      <c r="A1251" s="19" t="s">
        <v>5178</v>
      </c>
      <c r="B1251" s="143" t="s">
        <v>4013</v>
      </c>
    </row>
    <row r="1252" spans="1:2">
      <c r="A1252" s="19" t="s">
        <v>5179</v>
      </c>
      <c r="B1252" s="143" t="s">
        <v>4106</v>
      </c>
    </row>
    <row r="1253" spans="1:2">
      <c r="A1253" s="19" t="s">
        <v>5180</v>
      </c>
      <c r="B1253" s="143" t="s">
        <v>4186</v>
      </c>
    </row>
    <row r="1254" spans="1:2">
      <c r="A1254" s="19" t="s">
        <v>5181</v>
      </c>
      <c r="B1254" s="143" t="s">
        <v>4269</v>
      </c>
    </row>
    <row r="1255" spans="1:2">
      <c r="A1255" s="19" t="s">
        <v>5182</v>
      </c>
      <c r="B1255" s="143" t="s">
        <v>4015</v>
      </c>
    </row>
    <row r="1256" spans="1:2">
      <c r="A1256" s="19" t="s">
        <v>5183</v>
      </c>
      <c r="B1256" s="143" t="s">
        <v>5184</v>
      </c>
    </row>
    <row r="1257" spans="1:2">
      <c r="A1257" s="19" t="s">
        <v>5185</v>
      </c>
      <c r="B1257" s="143" t="s">
        <v>3821</v>
      </c>
    </row>
    <row r="1258" spans="1:2">
      <c r="A1258" s="19" t="s">
        <v>5186</v>
      </c>
      <c r="B1258" s="143" t="s">
        <v>4055</v>
      </c>
    </row>
    <row r="1259" spans="1:2">
      <c r="A1259" s="19" t="s">
        <v>5187</v>
      </c>
      <c r="B1259" s="143" t="s">
        <v>3538</v>
      </c>
    </row>
    <row r="1260" spans="1:2">
      <c r="A1260" s="19" t="s">
        <v>5188</v>
      </c>
      <c r="B1260" s="143" t="s">
        <v>3540</v>
      </c>
    </row>
    <row r="1261" spans="1:2">
      <c r="A1261" s="148" t="s">
        <v>5189</v>
      </c>
      <c r="B1261" s="143" t="s">
        <v>3937</v>
      </c>
    </row>
    <row r="1262" spans="1:2">
      <c r="A1262" s="15"/>
      <c r="B1262" s="143" t="s">
        <v>5190</v>
      </c>
    </row>
    <row r="1263" spans="1:2">
      <c r="A1263" s="19" t="s">
        <v>5191</v>
      </c>
      <c r="B1263" s="143" t="s">
        <v>3570</v>
      </c>
    </row>
    <row r="1264" spans="1:2">
      <c r="A1264" s="19" t="s">
        <v>5192</v>
      </c>
      <c r="B1264" s="143" t="s">
        <v>5193</v>
      </c>
    </row>
    <row r="1265" spans="1:2">
      <c r="A1265" s="19" t="s">
        <v>5194</v>
      </c>
      <c r="B1265" s="143" t="s">
        <v>3648</v>
      </c>
    </row>
    <row r="1266" spans="1:2">
      <c r="A1266" s="19" t="s">
        <v>5195</v>
      </c>
      <c r="B1266" s="143" t="s">
        <v>3566</v>
      </c>
    </row>
    <row r="1267" spans="1:2">
      <c r="A1267" s="19" t="s">
        <v>5196</v>
      </c>
      <c r="B1267" s="143" t="s">
        <v>3564</v>
      </c>
    </row>
    <row r="1268" spans="1:2">
      <c r="A1268" s="19" t="s">
        <v>5197</v>
      </c>
      <c r="B1268" s="143" t="s">
        <v>3562</v>
      </c>
    </row>
    <row r="1269" spans="1:2">
      <c r="A1269" s="19" t="s">
        <v>5198</v>
      </c>
      <c r="B1269" s="143" t="s">
        <v>3546</v>
      </c>
    </row>
    <row r="1270" spans="1:2">
      <c r="A1270" s="19" t="s">
        <v>5199</v>
      </c>
      <c r="B1270" s="143" t="s">
        <v>3558</v>
      </c>
    </row>
    <row r="1271" spans="1:2">
      <c r="A1271" s="19" t="s">
        <v>5200</v>
      </c>
      <c r="B1271" s="143" t="s">
        <v>3560</v>
      </c>
    </row>
    <row r="1272" spans="1:2">
      <c r="A1272" s="19" t="s">
        <v>5201</v>
      </c>
      <c r="B1272" s="143" t="s">
        <v>3554</v>
      </c>
    </row>
    <row r="1273" spans="1:2">
      <c r="A1273" s="19" t="s">
        <v>5202</v>
      </c>
      <c r="B1273" s="143" t="s">
        <v>3550</v>
      </c>
    </row>
    <row r="1274" spans="1:2">
      <c r="A1274" s="19" t="s">
        <v>5203</v>
      </c>
      <c r="B1274" s="143" t="s">
        <v>3552</v>
      </c>
    </row>
    <row r="1275" spans="1:2">
      <c r="A1275" s="19" t="s">
        <v>5204</v>
      </c>
      <c r="B1275" s="143" t="s">
        <v>3548</v>
      </c>
    </row>
    <row r="1276" spans="1:2">
      <c r="A1276" s="15"/>
      <c r="B1276" s="143" t="s">
        <v>3680</v>
      </c>
    </row>
    <row r="1277" spans="1:2">
      <c r="A1277" s="19" t="s">
        <v>5205</v>
      </c>
      <c r="B1277" s="143" t="s">
        <v>3544</v>
      </c>
    </row>
    <row r="1278" spans="1:2">
      <c r="A1278" s="19" t="s">
        <v>5206</v>
      </c>
      <c r="B1278" s="143" t="s">
        <v>4173</v>
      </c>
    </row>
    <row r="1279" spans="1:2">
      <c r="A1279" s="19" t="s">
        <v>5207</v>
      </c>
      <c r="B1279" s="143" t="s">
        <v>5208</v>
      </c>
    </row>
    <row r="1280" spans="1:2">
      <c r="A1280" s="19" t="s">
        <v>5209</v>
      </c>
      <c r="B1280" s="143" t="s">
        <v>3823</v>
      </c>
    </row>
    <row r="1281" spans="1:2">
      <c r="A1281" s="19" t="s">
        <v>5210</v>
      </c>
      <c r="B1281" s="143" t="s">
        <v>4279</v>
      </c>
    </row>
    <row r="1282" spans="1:2">
      <c r="A1282" s="19" t="s">
        <v>5211</v>
      </c>
      <c r="B1282" s="143" t="s">
        <v>4283</v>
      </c>
    </row>
    <row r="1283" spans="1:2">
      <c r="A1283" s="19" t="s">
        <v>5212</v>
      </c>
      <c r="B1283" s="143" t="s">
        <v>3842</v>
      </c>
    </row>
    <row r="1284" spans="1:2">
      <c r="A1284" s="19" t="s">
        <v>5213</v>
      </c>
      <c r="B1284" s="143" t="s">
        <v>3864</v>
      </c>
    </row>
    <row r="1285" spans="1:2">
      <c r="A1285" s="19" t="s">
        <v>5214</v>
      </c>
      <c r="B1285" s="143" t="s">
        <v>3770</v>
      </c>
    </row>
    <row r="1286" spans="1:2">
      <c r="A1286" s="19" t="s">
        <v>5215</v>
      </c>
      <c r="B1286" s="143" t="s">
        <v>5216</v>
      </c>
    </row>
    <row r="1287" spans="1:2">
      <c r="A1287" s="19" t="s">
        <v>5217</v>
      </c>
      <c r="B1287" s="143" t="s">
        <v>3789</v>
      </c>
    </row>
    <row r="1288" spans="1:2">
      <c r="A1288" s="19" t="s">
        <v>5218</v>
      </c>
      <c r="B1288" s="143" t="s">
        <v>5219</v>
      </c>
    </row>
    <row r="1289" spans="1:2">
      <c r="A1289" s="19" t="s">
        <v>5220</v>
      </c>
      <c r="B1289" s="143" t="s">
        <v>3777</v>
      </c>
    </row>
    <row r="1290" spans="1:2">
      <c r="A1290" s="19" t="s">
        <v>5221</v>
      </c>
      <c r="B1290" s="143" t="s">
        <v>3868</v>
      </c>
    </row>
    <row r="1291" spans="1:2">
      <c r="A1291" s="19" t="s">
        <v>5222</v>
      </c>
      <c r="B1291" s="143" t="s">
        <v>3874</v>
      </c>
    </row>
    <row r="1292" spans="1:2">
      <c r="A1292" s="19" t="s">
        <v>5223</v>
      </c>
      <c r="B1292" s="143" t="s">
        <v>3815</v>
      </c>
    </row>
    <row r="1293" spans="1:2">
      <c r="A1293" s="145" t="s">
        <v>5224</v>
      </c>
      <c r="B1293" s="143" t="s">
        <v>3713</v>
      </c>
    </row>
    <row r="1294" spans="1:2">
      <c r="A1294" s="19" t="s">
        <v>5225</v>
      </c>
      <c r="B1294" s="143" t="s">
        <v>3854</v>
      </c>
    </row>
    <row r="1295" spans="1:2">
      <c r="A1295" s="19" t="s">
        <v>5226</v>
      </c>
      <c r="B1295" s="143" t="s">
        <v>3772</v>
      </c>
    </row>
    <row r="1296" spans="1:2">
      <c r="A1296" s="19" t="s">
        <v>5227</v>
      </c>
      <c r="B1296" s="143" t="s">
        <v>3838</v>
      </c>
    </row>
    <row r="1297" spans="1:2">
      <c r="A1297" s="19" t="s">
        <v>5228</v>
      </c>
      <c r="B1297" s="143" t="s">
        <v>3870</v>
      </c>
    </row>
    <row r="1298" spans="1:2">
      <c r="A1298" s="19" t="s">
        <v>5229</v>
      </c>
      <c r="B1298" s="143" t="s">
        <v>3724</v>
      </c>
    </row>
    <row r="1299" spans="1:2">
      <c r="A1299" s="19" t="s">
        <v>5230</v>
      </c>
      <c r="B1299" s="143" t="s">
        <v>3888</v>
      </c>
    </row>
    <row r="1300" spans="1:2">
      <c r="A1300" s="19" t="s">
        <v>5231</v>
      </c>
      <c r="B1300" s="143" t="s">
        <v>3695</v>
      </c>
    </row>
    <row r="1301" spans="1:2">
      <c r="A1301" s="19" t="s">
        <v>5232</v>
      </c>
      <c r="B1301" s="143" t="s">
        <v>3768</v>
      </c>
    </row>
    <row r="1302" spans="1:2">
      <c r="A1302" s="19" t="s">
        <v>5233</v>
      </c>
      <c r="B1302" s="143" t="s">
        <v>3872</v>
      </c>
    </row>
    <row r="1303" spans="1:2">
      <c r="A1303" s="19" t="s">
        <v>5234</v>
      </c>
      <c r="B1303" s="143" t="s">
        <v>3899</v>
      </c>
    </row>
    <row r="1304" spans="1:2">
      <c r="A1304" s="19" t="s">
        <v>5235</v>
      </c>
      <c r="B1304" s="143" t="s">
        <v>5236</v>
      </c>
    </row>
    <row r="1305" spans="1:2">
      <c r="A1305" s="146" t="s">
        <v>5237</v>
      </c>
      <c r="B1305" s="143" t="s">
        <v>3728</v>
      </c>
    </row>
    <row r="1306" spans="1:2">
      <c r="A1306" s="19" t="s">
        <v>5238</v>
      </c>
      <c r="B1306" s="143" t="s">
        <v>3744</v>
      </c>
    </row>
    <row r="1307" spans="1:2">
      <c r="A1307" s="19" t="s">
        <v>5239</v>
      </c>
      <c r="B1307" s="143" t="s">
        <v>3890</v>
      </c>
    </row>
    <row r="1308" spans="1:2">
      <c r="A1308" s="19" t="s">
        <v>5240</v>
      </c>
      <c r="B1308" s="143" t="s">
        <v>3895</v>
      </c>
    </row>
    <row r="1309" spans="1:2">
      <c r="A1309" s="19" t="s">
        <v>5241</v>
      </c>
      <c r="B1309" s="143" t="s">
        <v>3846</v>
      </c>
    </row>
    <row r="1310" spans="1:2">
      <c r="A1310" s="19" t="s">
        <v>5242</v>
      </c>
      <c r="B1310" s="143" t="s">
        <v>3730</v>
      </c>
    </row>
    <row r="1311" spans="1:2">
      <c r="A1311" s="19" t="s">
        <v>5243</v>
      </c>
      <c r="B1311" s="143" t="s">
        <v>3931</v>
      </c>
    </row>
    <row r="1312" spans="1:2">
      <c r="A1312" s="19" t="s">
        <v>5244</v>
      </c>
      <c r="B1312" s="143" t="s">
        <v>5245</v>
      </c>
    </row>
    <row r="1313" spans="1:2">
      <c r="A1313" s="19" t="s">
        <v>5246</v>
      </c>
      <c r="B1313" s="143" t="s">
        <v>3943</v>
      </c>
    </row>
    <row r="1314" spans="1:2">
      <c r="A1314" s="19" t="s">
        <v>5247</v>
      </c>
      <c r="B1314" s="143" t="s">
        <v>4182</v>
      </c>
    </row>
    <row r="1315" spans="1:2">
      <c r="A1315" s="145" t="s">
        <v>5248</v>
      </c>
      <c r="B1315" s="143" t="s">
        <v>3981</v>
      </c>
    </row>
    <row r="1316" spans="1:2">
      <c r="A1316" s="145" t="s">
        <v>4428</v>
      </c>
      <c r="B1316" s="143" t="s">
        <v>4220</v>
      </c>
    </row>
    <row r="1317" spans="1:2">
      <c r="A1317" s="19" t="s">
        <v>5249</v>
      </c>
      <c r="B1317" s="143" t="s">
        <v>3935</v>
      </c>
    </row>
    <row r="1318" spans="1:2">
      <c r="A1318" s="148" t="s">
        <v>5250</v>
      </c>
      <c r="B1318" s="143" t="s">
        <v>3977</v>
      </c>
    </row>
    <row r="1319" spans="1:2">
      <c r="A1319" s="19" t="s">
        <v>5251</v>
      </c>
      <c r="B1319" s="143" t="s">
        <v>5252</v>
      </c>
    </row>
    <row r="1320" spans="1:2">
      <c r="A1320" s="19" t="s">
        <v>5253</v>
      </c>
      <c r="B1320" s="143" t="s">
        <v>5254</v>
      </c>
    </row>
    <row r="1321" spans="1:2">
      <c r="A1321" s="19" t="s">
        <v>5255</v>
      </c>
      <c r="B1321" s="143" t="s">
        <v>5256</v>
      </c>
    </row>
    <row r="1322" spans="1:2">
      <c r="A1322" s="142" t="s">
        <v>5257</v>
      </c>
      <c r="B1322" s="143" t="s">
        <v>3939</v>
      </c>
    </row>
    <row r="1323" spans="1:2">
      <c r="A1323" s="19" t="s">
        <v>5258</v>
      </c>
      <c r="B1323" s="143" t="s">
        <v>4192</v>
      </c>
    </row>
    <row r="1324" spans="1:2">
      <c r="A1324" s="19" t="s">
        <v>5259</v>
      </c>
      <c r="B1324" s="143" t="s">
        <v>4212</v>
      </c>
    </row>
    <row r="1325" spans="1:2">
      <c r="A1325" s="19" t="s">
        <v>5260</v>
      </c>
      <c r="B1325" s="143" t="s">
        <v>5261</v>
      </c>
    </row>
    <row r="1326" spans="1:2">
      <c r="A1326" s="19" t="s">
        <v>5262</v>
      </c>
      <c r="B1326" s="143" t="s">
        <v>3795</v>
      </c>
    </row>
    <row r="1327" spans="1:2">
      <c r="A1327" s="19" t="s">
        <v>5263</v>
      </c>
      <c r="B1327" s="143" t="s">
        <v>5264</v>
      </c>
    </row>
    <row r="1328" spans="1:2">
      <c r="A1328" s="19" t="s">
        <v>5265</v>
      </c>
      <c r="B1328" s="143" t="s">
        <v>3882</v>
      </c>
    </row>
    <row r="1329" spans="1:2">
      <c r="A1329" s="19" t="s">
        <v>5266</v>
      </c>
      <c r="B1329" s="143" t="s">
        <v>3897</v>
      </c>
    </row>
    <row r="1330" spans="1:2">
      <c r="A1330" s="19" t="s">
        <v>5267</v>
      </c>
      <c r="B1330" s="143" t="s">
        <v>3775</v>
      </c>
    </row>
    <row r="1331" spans="1:2">
      <c r="A1331" s="19" t="s">
        <v>5268</v>
      </c>
      <c r="B1331" s="143" t="s">
        <v>3840</v>
      </c>
    </row>
    <row r="1332" spans="1:2">
      <c r="A1332" s="19" t="s">
        <v>5269</v>
      </c>
      <c r="B1332" s="143" t="s">
        <v>3656</v>
      </c>
    </row>
    <row r="1333" spans="1:2">
      <c r="A1333" s="145" t="s">
        <v>5270</v>
      </c>
      <c r="B1333" s="143" t="s">
        <v>4022</v>
      </c>
    </row>
    <row r="1334" spans="1:2">
      <c r="A1334" s="19" t="s">
        <v>5271</v>
      </c>
      <c r="B1334" s="143" t="s">
        <v>3973</v>
      </c>
    </row>
    <row r="1335" spans="1:2">
      <c r="A1335" s="19" t="s">
        <v>5272</v>
      </c>
      <c r="B1335" s="143" t="s">
        <v>5273</v>
      </c>
    </row>
    <row r="1336" spans="1:2">
      <c r="A1336" s="19" t="s">
        <v>5274</v>
      </c>
      <c r="B1336" s="143" t="s">
        <v>4141</v>
      </c>
    </row>
    <row r="1337" spans="1:2">
      <c r="A1337" s="19" t="s">
        <v>5275</v>
      </c>
      <c r="B1337" s="143" t="s">
        <v>5276</v>
      </c>
    </row>
    <row r="1338" spans="1:2">
      <c r="A1338" s="19" t="s">
        <v>5277</v>
      </c>
      <c r="B1338" s="143" t="s">
        <v>4161</v>
      </c>
    </row>
    <row r="1339" spans="1:2">
      <c r="A1339" s="142" t="s">
        <v>4371</v>
      </c>
      <c r="B1339" s="143" t="s">
        <v>4372</v>
      </c>
    </row>
    <row r="1340" spans="1:2">
      <c r="A1340" s="19" t="s">
        <v>5278</v>
      </c>
      <c r="B1340" s="143" t="s">
        <v>5279</v>
      </c>
    </row>
    <row r="1341" spans="1:2">
      <c r="A1341" s="19" t="s">
        <v>5280</v>
      </c>
      <c r="B1341" s="143" t="s">
        <v>4188</v>
      </c>
    </row>
    <row r="1342" spans="1:2">
      <c r="A1342" s="19" t="s">
        <v>5281</v>
      </c>
      <c r="B1342" s="143" t="s">
        <v>3985</v>
      </c>
    </row>
    <row r="1343" spans="1:2">
      <c r="A1343" s="19" t="s">
        <v>5282</v>
      </c>
      <c r="B1343" s="143" t="s">
        <v>4166</v>
      </c>
    </row>
    <row r="1344" spans="1:2">
      <c r="A1344" s="19" t="s">
        <v>5283</v>
      </c>
      <c r="B1344" s="143" t="s">
        <v>3859</v>
      </c>
    </row>
    <row r="1345" spans="1:2">
      <c r="A1345" s="19" t="s">
        <v>5284</v>
      </c>
      <c r="B1345" s="143" t="s">
        <v>5285</v>
      </c>
    </row>
    <row r="1346" spans="1:2">
      <c r="A1346" s="19" t="s">
        <v>5286</v>
      </c>
      <c r="B1346" s="143" t="s">
        <v>4210</v>
      </c>
    </row>
    <row r="1347" spans="1:2">
      <c r="A1347" s="142" t="s">
        <v>4234</v>
      </c>
      <c r="B1347" s="143" t="s">
        <v>4235</v>
      </c>
    </row>
    <row r="1348" spans="1:2">
      <c r="A1348" s="19" t="s">
        <v>5287</v>
      </c>
      <c r="B1348" s="143" t="s">
        <v>3949</v>
      </c>
    </row>
    <row r="1349" spans="1:2">
      <c r="A1349" s="19" t="s">
        <v>5288</v>
      </c>
      <c r="B1349" s="143" t="s">
        <v>3955</v>
      </c>
    </row>
    <row r="1350" spans="1:2">
      <c r="A1350" s="19" t="s">
        <v>5289</v>
      </c>
      <c r="B1350" s="143" t="s">
        <v>4203</v>
      </c>
    </row>
    <row r="1351" spans="1:2">
      <c r="A1351" s="19" t="s">
        <v>5290</v>
      </c>
      <c r="B1351" s="143" t="s">
        <v>4218</v>
      </c>
    </row>
    <row r="1352" spans="1:2">
      <c r="A1352" s="19" t="s">
        <v>5291</v>
      </c>
      <c r="B1352" s="143" t="s">
        <v>4129</v>
      </c>
    </row>
    <row r="1353" spans="1:2">
      <c r="A1353" s="19" t="s">
        <v>5292</v>
      </c>
      <c r="B1353" s="143" t="s">
        <v>4216</v>
      </c>
    </row>
    <row r="1354" spans="1:2">
      <c r="A1354" s="19" t="s">
        <v>5293</v>
      </c>
      <c r="B1354" s="143" t="s">
        <v>4205</v>
      </c>
    </row>
    <row r="1355" spans="1:2">
      <c r="A1355" s="19" t="s">
        <v>5294</v>
      </c>
      <c r="B1355" s="143" t="s">
        <v>5295</v>
      </c>
    </row>
    <row r="1356" spans="1:2">
      <c r="A1356" s="19" t="s">
        <v>5296</v>
      </c>
      <c r="B1356" s="143" t="s">
        <v>5297</v>
      </c>
    </row>
    <row r="1357" spans="1:2">
      <c r="A1357" s="19" t="s">
        <v>5298</v>
      </c>
      <c r="B1357" s="143" t="s">
        <v>3975</v>
      </c>
    </row>
    <row r="1358" spans="1:2">
      <c r="A1358" s="19" t="s">
        <v>5299</v>
      </c>
      <c r="B1358" s="143" t="s">
        <v>4259</v>
      </c>
    </row>
    <row r="1359" spans="1:2">
      <c r="A1359" s="19" t="s">
        <v>5300</v>
      </c>
      <c r="B1359" s="143" t="s">
        <v>3989</v>
      </c>
    </row>
    <row r="1360" spans="1:2">
      <c r="A1360" s="19" t="s">
        <v>5301</v>
      </c>
      <c r="B1360" s="143" t="s">
        <v>3542</v>
      </c>
    </row>
    <row r="1361" spans="1:2">
      <c r="A1361" s="19" t="s">
        <v>5302</v>
      </c>
      <c r="B1361" s="143" t="s">
        <v>5303</v>
      </c>
    </row>
    <row r="1362" spans="1:2">
      <c r="A1362" s="19" t="s">
        <v>5304</v>
      </c>
      <c r="B1362" s="143" t="s">
        <v>4095</v>
      </c>
    </row>
    <row r="1363" spans="1:2">
      <c r="A1363" s="19" t="s">
        <v>5305</v>
      </c>
      <c r="B1363" s="143" t="s">
        <v>3844</v>
      </c>
    </row>
    <row r="1364" spans="1:2">
      <c r="A1364" s="19" t="s">
        <v>5306</v>
      </c>
      <c r="B1364" s="143" t="s">
        <v>3800</v>
      </c>
    </row>
    <row r="1365" spans="1:2">
      <c r="A1365" s="19" t="s">
        <v>5307</v>
      </c>
      <c r="B1365" s="143" t="s">
        <v>3831</v>
      </c>
    </row>
    <row r="1366" spans="1:2">
      <c r="A1366" s="19" t="s">
        <v>5308</v>
      </c>
      <c r="B1366" s="143" t="s">
        <v>3866</v>
      </c>
    </row>
    <row r="1367" spans="1:2">
      <c r="A1367" s="19" t="s">
        <v>5309</v>
      </c>
      <c r="B1367" s="143" t="s">
        <v>3748</v>
      </c>
    </row>
    <row r="1368" spans="1:2">
      <c r="A1368" s="19" t="s">
        <v>5310</v>
      </c>
      <c r="B1368" s="143" t="s">
        <v>3862</v>
      </c>
    </row>
    <row r="1369" spans="1:2">
      <c r="A1369" s="19" t="s">
        <v>5311</v>
      </c>
      <c r="B1369" s="143" t="s">
        <v>3893</v>
      </c>
    </row>
    <row r="1370" spans="1:2">
      <c r="A1370" s="19" t="s">
        <v>5312</v>
      </c>
      <c r="B1370" s="143" t="s">
        <v>4000</v>
      </c>
    </row>
    <row r="1371" spans="1:2">
      <c r="A1371" s="19" t="s">
        <v>5313</v>
      </c>
      <c r="B1371" s="143" t="s">
        <v>4108</v>
      </c>
    </row>
    <row r="1372" spans="1:2">
      <c r="A1372" s="19" t="s">
        <v>5314</v>
      </c>
      <c r="B1372" s="143" t="s">
        <v>3699</v>
      </c>
    </row>
    <row r="1373" spans="1:2">
      <c r="A1373" s="145" t="s">
        <v>5315</v>
      </c>
      <c r="B1373" s="143" t="s">
        <v>3734</v>
      </c>
    </row>
    <row r="1374" spans="1:2">
      <c r="A1374" s="145" t="s">
        <v>4362</v>
      </c>
      <c r="B1374" s="143" t="s">
        <v>4363</v>
      </c>
    </row>
    <row r="1375" spans="1:2">
      <c r="A1375" s="19" t="s">
        <v>5316</v>
      </c>
      <c r="B1375" s="143" t="s">
        <v>5317</v>
      </c>
    </row>
    <row r="1376" spans="1:2">
      <c r="A1376" s="19" t="s">
        <v>5318</v>
      </c>
      <c r="B1376" s="143" t="s">
        <v>4247</v>
      </c>
    </row>
    <row r="1377" spans="1:2">
      <c r="A1377" s="19" t="s">
        <v>5319</v>
      </c>
      <c r="B1377" s="143" t="s">
        <v>3683</v>
      </c>
    </row>
    <row r="1378" spans="1:2">
      <c r="A1378" s="148" t="s">
        <v>5320</v>
      </c>
      <c r="B1378" s="143" t="s">
        <v>4156</v>
      </c>
    </row>
    <row r="1379" spans="1:2">
      <c r="A1379" s="19" t="s">
        <v>5321</v>
      </c>
      <c r="B1379" s="143" t="s">
        <v>5322</v>
      </c>
    </row>
    <row r="1380" spans="1:2">
      <c r="A1380" s="19" t="s">
        <v>5323</v>
      </c>
      <c r="B1380" s="143" t="s">
        <v>3726</v>
      </c>
    </row>
    <row r="1381" spans="1:2">
      <c r="A1381" s="155" t="s">
        <v>5324</v>
      </c>
      <c r="B1381" s="143" t="s">
        <v>4257</v>
      </c>
    </row>
    <row r="1382" spans="1:2">
      <c r="A1382" s="19" t="s">
        <v>5325</v>
      </c>
      <c r="B1382" s="143" t="s">
        <v>5326</v>
      </c>
    </row>
    <row r="1383" spans="1:2">
      <c r="A1383" s="19" t="s">
        <v>5327</v>
      </c>
      <c r="B1383" s="143" t="s">
        <v>3979</v>
      </c>
    </row>
    <row r="1384" spans="1:2">
      <c r="A1384" s="19" t="s">
        <v>5328</v>
      </c>
      <c r="B1384" s="143" t="s">
        <v>5329</v>
      </c>
    </row>
    <row r="1385" spans="1:2">
      <c r="A1385" s="19" t="s">
        <v>5330</v>
      </c>
      <c r="B1385" s="143" t="s">
        <v>4195</v>
      </c>
    </row>
    <row r="1386" spans="1:2">
      <c r="A1386" s="19" t="s">
        <v>5331</v>
      </c>
      <c r="B1386" s="143" t="s">
        <v>5332</v>
      </c>
    </row>
    <row r="1387" spans="1:2">
      <c r="A1387" s="19" t="s">
        <v>5333</v>
      </c>
      <c r="B1387" s="143" t="s">
        <v>5334</v>
      </c>
    </row>
    <row r="1388" spans="1:2">
      <c r="A1388" s="19" t="s">
        <v>5335</v>
      </c>
      <c r="B1388" s="143" t="s">
        <v>4226</v>
      </c>
    </row>
    <row r="1389" spans="1:2">
      <c r="A1389" s="19" t="s">
        <v>5336</v>
      </c>
      <c r="B1389" s="143" t="s">
        <v>4298</v>
      </c>
    </row>
    <row r="1390" spans="1:2">
      <c r="A1390" s="19" t="s">
        <v>5337</v>
      </c>
      <c r="B1390" s="143" t="s">
        <v>4400</v>
      </c>
    </row>
    <row r="1391" spans="1:2">
      <c r="A1391" s="19" t="s">
        <v>5338</v>
      </c>
      <c r="B1391" s="143" t="s">
        <v>5339</v>
      </c>
    </row>
    <row r="1392" spans="1:2">
      <c r="A1392" s="19" t="s">
        <v>5340</v>
      </c>
      <c r="B1392" s="143" t="s">
        <v>4163</v>
      </c>
    </row>
    <row r="1393" spans="1:2">
      <c r="A1393" s="19" t="s">
        <v>5341</v>
      </c>
      <c r="B1393" s="143" t="s">
        <v>5342</v>
      </c>
    </row>
    <row r="1394" spans="1:2">
      <c r="A1394" s="19" t="s">
        <v>5343</v>
      </c>
      <c r="B1394" s="143" t="s">
        <v>3809</v>
      </c>
    </row>
    <row r="1395" spans="1:2">
      <c r="A1395" s="19" t="s">
        <v>5344</v>
      </c>
      <c r="B1395" s="143" t="s">
        <v>4214</v>
      </c>
    </row>
    <row r="1396" spans="1:2">
      <c r="A1396" s="158" t="s">
        <v>5345</v>
      </c>
      <c r="B1396" s="143" t="s">
        <v>4421</v>
      </c>
    </row>
    <row r="1397" spans="1:2">
      <c r="A1397" s="19" t="s">
        <v>5346</v>
      </c>
      <c r="B1397" s="143" t="s">
        <v>3813</v>
      </c>
    </row>
    <row r="1398" spans="1:2">
      <c r="A1398" s="19" t="s">
        <v>5347</v>
      </c>
      <c r="B1398" s="143" t="s">
        <v>4421</v>
      </c>
    </row>
    <row r="1399" spans="1:2">
      <c r="A1399" s="142" t="s">
        <v>5348</v>
      </c>
      <c r="B1399" s="143" t="s">
        <v>5349</v>
      </c>
    </row>
    <row r="1400" spans="1:2">
      <c r="A1400" s="19" t="s">
        <v>5350</v>
      </c>
      <c r="B1400" s="143" t="s">
        <v>4159</v>
      </c>
    </row>
    <row r="1401" spans="1:2">
      <c r="A1401" s="19" t="s">
        <v>4631</v>
      </c>
      <c r="B1401" s="143" t="s">
        <v>4255</v>
      </c>
    </row>
    <row r="1402" spans="1:2">
      <c r="A1402" s="142" t="s">
        <v>4358</v>
      </c>
      <c r="B1402" s="143" t="s">
        <v>4359</v>
      </c>
    </row>
    <row r="1403" spans="1:2">
      <c r="A1403" s="19" t="s">
        <v>5351</v>
      </c>
      <c r="B1403" s="143" t="s">
        <v>3337</v>
      </c>
    </row>
    <row r="1404" spans="1:2">
      <c r="A1404" s="19" t="s">
        <v>5352</v>
      </c>
      <c r="B1404" s="143" t="s">
        <v>3945</v>
      </c>
    </row>
    <row r="1405" spans="1:2">
      <c r="A1405" s="19" t="s">
        <v>5353</v>
      </c>
      <c r="B1405" s="143" t="s">
        <v>5354</v>
      </c>
    </row>
    <row r="1406" spans="1:2">
      <c r="A1406" s="159" t="s">
        <v>4323</v>
      </c>
      <c r="B1406" s="143" t="s">
        <v>4324</v>
      </c>
    </row>
    <row r="1407" spans="1:2">
      <c r="A1407" s="19" t="s">
        <v>5355</v>
      </c>
      <c r="B1407" s="143" t="s">
        <v>5356</v>
      </c>
    </row>
    <row r="1408" spans="1:2">
      <c r="A1408" s="19" t="s">
        <v>5357</v>
      </c>
      <c r="B1408" s="143" t="s">
        <v>5358</v>
      </c>
    </row>
    <row r="1409" spans="1:2">
      <c r="A1409" s="146" t="s">
        <v>5359</v>
      </c>
      <c r="B1409" s="143" t="s">
        <v>5360</v>
      </c>
    </row>
    <row r="1410" spans="1:2">
      <c r="A1410" s="19" t="s">
        <v>5361</v>
      </c>
      <c r="B1410" s="143" t="s">
        <v>4265</v>
      </c>
    </row>
    <row r="1411" spans="1:2">
      <c r="A1411" s="19" t="s">
        <v>5362</v>
      </c>
      <c r="B1411" s="143" t="s">
        <v>4267</v>
      </c>
    </row>
    <row r="1412" spans="1:2">
      <c r="A1412" s="19" t="s">
        <v>5363</v>
      </c>
      <c r="B1412" s="143" t="s">
        <v>4190</v>
      </c>
    </row>
    <row r="1413" spans="1:2">
      <c r="A1413" s="19" t="s">
        <v>5364</v>
      </c>
      <c r="B1413" s="143" t="s">
        <v>3339</v>
      </c>
    </row>
    <row r="1414" spans="1:2">
      <c r="A1414" s="19" t="s">
        <v>5365</v>
      </c>
      <c r="B1414" s="143" t="s">
        <v>4271</v>
      </c>
    </row>
    <row r="1415" spans="1:2">
      <c r="A1415" s="19" t="s">
        <v>5366</v>
      </c>
      <c r="B1415" s="143" t="s">
        <v>4253</v>
      </c>
    </row>
    <row r="1416" spans="1:2">
      <c r="A1416" s="19" t="s">
        <v>5367</v>
      </c>
      <c r="B1416" s="143" t="s">
        <v>5368</v>
      </c>
    </row>
    <row r="1417" spans="1:2">
      <c r="A1417" s="19" t="s">
        <v>5369</v>
      </c>
      <c r="B1417" s="143" t="s">
        <v>5370</v>
      </c>
    </row>
    <row r="1418" spans="1:2">
      <c r="A1418" s="19" t="s">
        <v>5371</v>
      </c>
      <c r="B1418" s="143" t="s">
        <v>5372</v>
      </c>
    </row>
    <row r="1419" spans="1:2">
      <c r="A1419" s="19" t="s">
        <v>5373</v>
      </c>
      <c r="B1419" s="143" t="s">
        <v>4261</v>
      </c>
    </row>
    <row r="1420" spans="1:2">
      <c r="A1420" s="19" t="s">
        <v>5374</v>
      </c>
      <c r="B1420" s="143" t="s">
        <v>5375</v>
      </c>
    </row>
    <row r="1421" spans="1:2">
      <c r="A1421" s="19" t="s">
        <v>5376</v>
      </c>
      <c r="B1421" s="143" t="s">
        <v>4381</v>
      </c>
    </row>
    <row r="1422" spans="1:2">
      <c r="A1422" s="19" t="s">
        <v>5377</v>
      </c>
      <c r="B1422" s="143" t="s">
        <v>4184</v>
      </c>
    </row>
    <row r="1423" spans="1:2">
      <c r="A1423" s="19" t="s">
        <v>5378</v>
      </c>
      <c r="B1423" s="143" t="s">
        <v>4291</v>
      </c>
    </row>
    <row r="1424" spans="1:2">
      <c r="A1424" s="19" t="s">
        <v>5379</v>
      </c>
      <c r="B1424" s="143" t="s">
        <v>4293</v>
      </c>
    </row>
    <row r="1425" spans="1:2">
      <c r="A1425" s="19" t="s">
        <v>5380</v>
      </c>
      <c r="B1425" s="143" t="s">
        <v>5381</v>
      </c>
    </row>
    <row r="1426" spans="1:2">
      <c r="A1426" s="19" t="s">
        <v>5382</v>
      </c>
      <c r="B1426" s="143" t="s">
        <v>4300</v>
      </c>
    </row>
    <row r="1427" spans="1:2">
      <c r="A1427" s="153" t="s">
        <v>5383</v>
      </c>
      <c r="B1427" s="143" t="s">
        <v>5384</v>
      </c>
    </row>
    <row r="1428" spans="1:2">
      <c r="A1428" s="19" t="s">
        <v>5385</v>
      </c>
      <c r="B1428" s="143" t="s">
        <v>4451</v>
      </c>
    </row>
    <row r="1429" spans="1:2">
      <c r="A1429" s="19" t="s">
        <v>5386</v>
      </c>
      <c r="B1429" s="143" t="s">
        <v>5384</v>
      </c>
    </row>
    <row r="1430" spans="1:2">
      <c r="A1430" s="19" t="s">
        <v>5387</v>
      </c>
      <c r="B1430" s="143" t="s">
        <v>4175</v>
      </c>
    </row>
    <row r="1431" spans="1:2">
      <c r="A1431" s="19" t="s">
        <v>5388</v>
      </c>
      <c r="B1431" s="143" t="s">
        <v>5389</v>
      </c>
    </row>
    <row r="1432" spans="1:2">
      <c r="A1432" s="19" t="s">
        <v>5390</v>
      </c>
      <c r="B1432" s="143" t="s">
        <v>4131</v>
      </c>
    </row>
    <row r="1433" spans="1:2">
      <c r="A1433" s="19" t="s">
        <v>5391</v>
      </c>
      <c r="B1433" s="143" t="s">
        <v>4249</v>
      </c>
    </row>
    <row r="1434" spans="1:2">
      <c r="A1434" s="19" t="s">
        <v>5392</v>
      </c>
      <c r="B1434" s="143" t="s">
        <v>5393</v>
      </c>
    </row>
    <row r="1435" spans="1:2">
      <c r="A1435" s="19" t="s">
        <v>5394</v>
      </c>
      <c r="B1435" s="143" t="s">
        <v>5395</v>
      </c>
    </row>
    <row r="1436" spans="1:2">
      <c r="A1436" s="19" t="s">
        <v>5396</v>
      </c>
      <c r="B1436" s="143" t="s">
        <v>4482</v>
      </c>
    </row>
    <row r="1437" spans="1:2">
      <c r="A1437" s="19" t="s">
        <v>5397</v>
      </c>
      <c r="B1437" s="143" t="s">
        <v>5398</v>
      </c>
    </row>
    <row r="1438" spans="1:2">
      <c r="A1438" s="160" t="s">
        <v>5399</v>
      </c>
      <c r="B1438" s="143" t="s">
        <v>4365</v>
      </c>
    </row>
    <row r="1439" spans="1:2">
      <c r="A1439" s="153" t="s">
        <v>5400</v>
      </c>
      <c r="B1439" s="143" t="s">
        <v>5401</v>
      </c>
    </row>
    <row r="1440" spans="1:2">
      <c r="A1440" s="148" t="s">
        <v>5402</v>
      </c>
      <c r="B1440" s="143" t="s">
        <v>4413</v>
      </c>
    </row>
    <row r="1441" spans="1:2">
      <c r="A1441" s="19" t="s">
        <v>5403</v>
      </c>
      <c r="B1441" s="143" t="s">
        <v>5404</v>
      </c>
    </row>
    <row r="1442" spans="1:2">
      <c r="A1442" s="19" t="s">
        <v>5405</v>
      </c>
      <c r="B1442" s="143" t="s">
        <v>4448</v>
      </c>
    </row>
    <row r="1443" spans="1:2">
      <c r="A1443" s="19" t="s">
        <v>5406</v>
      </c>
      <c r="B1443" s="143" t="s">
        <v>4374</v>
      </c>
    </row>
    <row r="1444" spans="1:2">
      <c r="A1444" s="19" t="s">
        <v>5407</v>
      </c>
      <c r="B1444" s="143" t="s">
        <v>5408</v>
      </c>
    </row>
    <row r="1445" spans="1:2">
      <c r="A1445" s="148" t="s">
        <v>4329</v>
      </c>
      <c r="B1445" s="143" t="s">
        <v>4330</v>
      </c>
    </row>
    <row r="1446" spans="1:2">
      <c r="A1446" s="142" t="s">
        <v>4343</v>
      </c>
      <c r="B1446" s="143" t="s">
        <v>4344</v>
      </c>
    </row>
    <row r="1447" spans="1:2">
      <c r="A1447" s="19" t="s">
        <v>5409</v>
      </c>
      <c r="B1447" s="143" t="s">
        <v>4425</v>
      </c>
    </row>
    <row r="1448" spans="1:2">
      <c r="A1448" s="19" t="s">
        <v>5410</v>
      </c>
      <c r="B1448" s="143" t="s">
        <v>5411</v>
      </c>
    </row>
    <row r="1449" spans="1:2">
      <c r="A1449" s="19" t="s">
        <v>5412</v>
      </c>
      <c r="B1449" s="143" t="s">
        <v>4383</v>
      </c>
    </row>
    <row r="1450" spans="1:2">
      <c r="A1450" s="19" t="s">
        <v>5413</v>
      </c>
      <c r="B1450" s="143" t="s">
        <v>4319</v>
      </c>
    </row>
    <row r="1451" spans="1:2">
      <c r="A1451" s="19" t="s">
        <v>5414</v>
      </c>
      <c r="B1451" s="143" t="s">
        <v>5415</v>
      </c>
    </row>
    <row r="1452" spans="1:2">
      <c r="A1452" s="19" t="s">
        <v>5416</v>
      </c>
      <c r="B1452" s="143" t="s">
        <v>5417</v>
      </c>
    </row>
    <row r="1453" spans="1:2">
      <c r="A1453" s="19" t="s">
        <v>5418</v>
      </c>
      <c r="B1453" s="143" t="s">
        <v>4446</v>
      </c>
    </row>
    <row r="1454" spans="1:2">
      <c r="A1454" s="19" t="s">
        <v>5419</v>
      </c>
      <c r="B1454" s="143" t="s">
        <v>5420</v>
      </c>
    </row>
    <row r="1455" spans="1:2">
      <c r="A1455" s="19" t="s">
        <v>5421</v>
      </c>
      <c r="B1455" s="143" t="s">
        <v>5422</v>
      </c>
    </row>
    <row r="1456" spans="1:2">
      <c r="A1456" s="19" t="s">
        <v>5423</v>
      </c>
      <c r="B1456" s="143" t="s">
        <v>4328</v>
      </c>
    </row>
    <row r="1457" spans="1:2">
      <c r="A1457" s="19" t="s">
        <v>5424</v>
      </c>
      <c r="B1457" s="143" t="s">
        <v>5425</v>
      </c>
    </row>
    <row r="1458" spans="1:2">
      <c r="A1458" s="145" t="s">
        <v>4366</v>
      </c>
      <c r="B1458" s="143" t="s">
        <v>4367</v>
      </c>
    </row>
    <row r="1459" spans="1:2">
      <c r="A1459" s="19" t="s">
        <v>5426</v>
      </c>
      <c r="B1459" s="143" t="s">
        <v>5427</v>
      </c>
    </row>
    <row r="1460" spans="1:2">
      <c r="A1460" s="19" t="s">
        <v>5428</v>
      </c>
      <c r="B1460" s="143" t="s">
        <v>5429</v>
      </c>
    </row>
    <row r="1461" spans="1:2">
      <c r="A1461" s="19" t="s">
        <v>5430</v>
      </c>
      <c r="B1461" s="143" t="s">
        <v>4341</v>
      </c>
    </row>
    <row r="1462" spans="1:2">
      <c r="A1462" s="142" t="s">
        <v>4338</v>
      </c>
      <c r="B1462" s="143" t="s">
        <v>4339</v>
      </c>
    </row>
    <row r="1463" spans="1:2">
      <c r="A1463" s="19" t="s">
        <v>5431</v>
      </c>
      <c r="B1463" s="143" t="s">
        <v>5432</v>
      </c>
    </row>
    <row r="1464" spans="1:2">
      <c r="A1464" s="19" t="s">
        <v>5433</v>
      </c>
      <c r="B1464" s="143" t="s">
        <v>5434</v>
      </c>
    </row>
    <row r="1465" spans="1:2">
      <c r="A1465" s="19" t="s">
        <v>5435</v>
      </c>
      <c r="B1465" s="143" t="s">
        <v>4402</v>
      </c>
    </row>
    <row r="1466" spans="1:2">
      <c r="A1466" s="19" t="s">
        <v>5436</v>
      </c>
      <c r="B1466" s="143" t="s">
        <v>4417</v>
      </c>
    </row>
    <row r="1467" spans="1:2">
      <c r="A1467" s="19" t="s">
        <v>5437</v>
      </c>
      <c r="B1467" s="143" t="s">
        <v>4386</v>
      </c>
    </row>
    <row r="1468" spans="1:2">
      <c r="A1468" s="19" t="s">
        <v>5438</v>
      </c>
      <c r="B1468" s="143" t="s">
        <v>5439</v>
      </c>
    </row>
    <row r="1469" spans="1:2">
      <c r="A1469" s="19" t="s">
        <v>5440</v>
      </c>
      <c r="B1469" s="143" t="s">
        <v>5441</v>
      </c>
    </row>
    <row r="1470" spans="1:2">
      <c r="A1470" s="19" t="s">
        <v>5442</v>
      </c>
      <c r="B1470" s="143" t="s">
        <v>5443</v>
      </c>
    </row>
    <row r="1471" spans="1:2">
      <c r="A1471" s="145" t="s">
        <v>5444</v>
      </c>
      <c r="B1471" s="143" t="s">
        <v>4361</v>
      </c>
    </row>
    <row r="1472" spans="1:2">
      <c r="A1472" s="19" t="s">
        <v>5445</v>
      </c>
      <c r="B1472" s="143" t="s">
        <v>5446</v>
      </c>
    </row>
    <row r="1473" spans="1:2">
      <c r="A1473" s="19" t="s">
        <v>5447</v>
      </c>
      <c r="B1473" s="143" t="s">
        <v>4474</v>
      </c>
    </row>
    <row r="1474" spans="1:2">
      <c r="A1474" s="19" t="s">
        <v>5448</v>
      </c>
      <c r="B1474" s="143" t="s">
        <v>4472</v>
      </c>
    </row>
    <row r="1475" spans="1:2">
      <c r="A1475" s="19" t="s">
        <v>5449</v>
      </c>
      <c r="B1475" s="143" t="s">
        <v>4239</v>
      </c>
    </row>
    <row r="1476" spans="1:2">
      <c r="A1476" s="19" t="s">
        <v>5450</v>
      </c>
      <c r="B1476" s="143" t="s">
        <v>5451</v>
      </c>
    </row>
    <row r="1477" spans="1:2">
      <c r="A1477" s="19" t="s">
        <v>5452</v>
      </c>
      <c r="B1477" s="143" t="s">
        <v>5453</v>
      </c>
    </row>
    <row r="1478" spans="1:2">
      <c r="A1478" s="19" t="s">
        <v>5454</v>
      </c>
      <c r="B1478" s="143" t="s">
        <v>5455</v>
      </c>
    </row>
    <row r="1479" spans="1:2">
      <c r="A1479" s="19" t="s">
        <v>5456</v>
      </c>
      <c r="B1479" s="143" t="s">
        <v>5457</v>
      </c>
    </row>
    <row r="1480" spans="1:2">
      <c r="A1480" s="19" t="s">
        <v>5458</v>
      </c>
      <c r="B1480" s="143" t="s">
        <v>5459</v>
      </c>
    </row>
    <row r="1481" spans="1:2">
      <c r="A1481" s="19" t="s">
        <v>5460</v>
      </c>
      <c r="B1481" s="143" t="s">
        <v>4479</v>
      </c>
    </row>
    <row r="1482" spans="1:2">
      <c r="A1482" s="19" t="s">
        <v>5461</v>
      </c>
      <c r="B1482" s="143" t="s">
        <v>5462</v>
      </c>
    </row>
    <row r="1483" spans="1:2">
      <c r="A1483" s="19" t="s">
        <v>5463</v>
      </c>
      <c r="B1483" s="143" t="s">
        <v>4408</v>
      </c>
    </row>
    <row r="1484" spans="1:2">
      <c r="A1484" s="148" t="s">
        <v>4332</v>
      </c>
      <c r="B1484" s="143" t="s">
        <v>4333</v>
      </c>
    </row>
    <row r="1485" spans="1:2">
      <c r="A1485" s="19" t="s">
        <v>5464</v>
      </c>
      <c r="B1485" s="143" t="s">
        <v>5465</v>
      </c>
    </row>
    <row r="1486" spans="1:2">
      <c r="A1486" s="19" t="s">
        <v>5466</v>
      </c>
      <c r="B1486" s="143" t="s">
        <v>5467</v>
      </c>
    </row>
    <row r="1487" spans="1:2">
      <c r="A1487" s="19" t="s">
        <v>5468</v>
      </c>
      <c r="B1487" s="143" t="s">
        <v>4488</v>
      </c>
    </row>
    <row r="1488" spans="1:2">
      <c r="A1488" s="19" t="s">
        <v>5469</v>
      </c>
      <c r="B1488" s="143" t="s">
        <v>4477</v>
      </c>
    </row>
    <row r="1489" spans="1:2">
      <c r="A1489" s="19" t="s">
        <v>5470</v>
      </c>
      <c r="B1489" s="143" t="s">
        <v>5471</v>
      </c>
    </row>
    <row r="1490" spans="1:2">
      <c r="A1490" s="19" t="s">
        <v>5472</v>
      </c>
      <c r="B1490" s="143" t="s">
        <v>4747</v>
      </c>
    </row>
    <row r="1491" spans="1:2">
      <c r="A1491" s="161" t="s">
        <v>5473</v>
      </c>
      <c r="B1491" s="143" t="s">
        <v>5474</v>
      </c>
    </row>
    <row r="1492" spans="1:2">
      <c r="A1492" s="19" t="s">
        <v>5475</v>
      </c>
      <c r="B1492" s="143" t="s">
        <v>5474</v>
      </c>
    </row>
    <row r="1493" spans="1:2">
      <c r="A1493" s="19" t="s">
        <v>5476</v>
      </c>
      <c r="B1493" s="143" t="s">
        <v>5477</v>
      </c>
    </row>
    <row r="1494" spans="1:2">
      <c r="A1494" s="19" t="s">
        <v>5478</v>
      </c>
      <c r="B1494" s="143" t="s">
        <v>5479</v>
      </c>
    </row>
    <row r="1495" spans="1:2">
      <c r="A1495" s="153" t="s">
        <v>5480</v>
      </c>
      <c r="B1495" s="143" t="s">
        <v>5479</v>
      </c>
    </row>
    <row r="1496" spans="1:2">
      <c r="A1496" s="19" t="s">
        <v>5481</v>
      </c>
      <c r="B1496" s="143" t="s">
        <v>5482</v>
      </c>
    </row>
    <row r="1497" spans="1:2">
      <c r="A1497" s="19" t="s">
        <v>5483</v>
      </c>
      <c r="B1497" s="143" t="s">
        <v>3701</v>
      </c>
    </row>
    <row r="1498" spans="1:2">
      <c r="A1498" s="19" t="s">
        <v>5484</v>
      </c>
      <c r="B1498" s="143" t="s">
        <v>5485</v>
      </c>
    </row>
    <row r="1499" spans="1:2">
      <c r="A1499" s="19" t="s">
        <v>5486</v>
      </c>
      <c r="B1499" s="143" t="s">
        <v>5487</v>
      </c>
    </row>
    <row r="1500" spans="1:2">
      <c r="A1500" s="19" t="s">
        <v>5488</v>
      </c>
      <c r="B1500" s="143" t="s">
        <v>5489</v>
      </c>
    </row>
    <row r="1501" spans="1:2">
      <c r="A1501" s="19" t="s">
        <v>5490</v>
      </c>
      <c r="B1501" s="143" t="s">
        <v>5491</v>
      </c>
    </row>
    <row r="1502" spans="1:2">
      <c r="A1502" s="19" t="s">
        <v>5492</v>
      </c>
      <c r="B1502" s="143" t="s">
        <v>5493</v>
      </c>
    </row>
    <row r="1503" spans="1:2">
      <c r="A1503" s="19" t="s">
        <v>5494</v>
      </c>
      <c r="B1503" s="143" t="s">
        <v>5495</v>
      </c>
    </row>
    <row r="1504" spans="1:2">
      <c r="A1504" s="146" t="s">
        <v>5496</v>
      </c>
      <c r="B1504" s="143" t="s">
        <v>5497</v>
      </c>
    </row>
    <row r="1505" spans="1:2">
      <c r="A1505" s="162" t="s">
        <v>5498</v>
      </c>
      <c r="B1505" s="143" t="s">
        <v>5499</v>
      </c>
    </row>
    <row r="1506" spans="1:2">
      <c r="A1506" s="19" t="s">
        <v>5500</v>
      </c>
      <c r="B1506" s="143" t="s">
        <v>5501</v>
      </c>
    </row>
    <row r="1507" spans="1:2">
      <c r="A1507" s="19" t="s">
        <v>5502</v>
      </c>
      <c r="B1507" s="143" t="s">
        <v>5503</v>
      </c>
    </row>
    <row r="1508" spans="1:2">
      <c r="A1508" s="19" t="s">
        <v>5504</v>
      </c>
      <c r="B1508" s="143" t="s">
        <v>5505</v>
      </c>
    </row>
    <row r="1509" spans="1:2">
      <c r="A1509" s="19" t="s">
        <v>5506</v>
      </c>
      <c r="B1509" s="143" t="s">
        <v>5507</v>
      </c>
    </row>
    <row r="1510" spans="1:2">
      <c r="A1510" s="19" t="s">
        <v>5508</v>
      </c>
      <c r="B1510" s="143" t="s">
        <v>5509</v>
      </c>
    </row>
    <row r="1511" spans="1:2">
      <c r="A1511" s="19" t="s">
        <v>5510</v>
      </c>
      <c r="B1511" s="143" t="s">
        <v>5511</v>
      </c>
    </row>
    <row r="1512" spans="1:2">
      <c r="A1512" s="146" t="s">
        <v>5512</v>
      </c>
      <c r="B1512" s="143" t="s">
        <v>5513</v>
      </c>
    </row>
    <row r="1513" spans="1:2">
      <c r="A1513" s="19" t="s">
        <v>5514</v>
      </c>
      <c r="B1513" s="143" t="s">
        <v>5515</v>
      </c>
    </row>
    <row r="1514" spans="1:2">
      <c r="A1514" s="19" t="s">
        <v>5516</v>
      </c>
      <c r="B1514" s="143" t="s">
        <v>5517</v>
      </c>
    </row>
    <row r="1515" spans="1:2">
      <c r="A1515" s="19" t="s">
        <v>5518</v>
      </c>
      <c r="B1515" s="143" t="s">
        <v>5519</v>
      </c>
    </row>
    <row r="1516" spans="1:2">
      <c r="A1516" s="145" t="s">
        <v>5520</v>
      </c>
      <c r="B1516" s="143" t="s">
        <v>5521</v>
      </c>
    </row>
    <row r="1517" spans="1:2">
      <c r="A1517" s="145" t="s">
        <v>5522</v>
      </c>
      <c r="B1517" s="143" t="s">
        <v>5523</v>
      </c>
    </row>
    <row r="1518" spans="1:2">
      <c r="A1518" s="19" t="s">
        <v>5524</v>
      </c>
      <c r="B1518" s="143" t="s">
        <v>4494</v>
      </c>
    </row>
    <row r="1519" spans="1:2">
      <c r="A1519" s="19" t="s">
        <v>5525</v>
      </c>
      <c r="B1519" s="143" t="s">
        <v>4490</v>
      </c>
    </row>
    <row r="1520" spans="1:2">
      <c r="A1520" s="145" t="s">
        <v>5526</v>
      </c>
      <c r="B1520" s="143" t="s">
        <v>5527</v>
      </c>
    </row>
    <row r="1521" spans="1:2">
      <c r="A1521" s="19" t="s">
        <v>5528</v>
      </c>
      <c r="B1521" s="143" t="s">
        <v>5529</v>
      </c>
    </row>
    <row r="1522" spans="1:2">
      <c r="A1522" s="145" t="s">
        <v>5530</v>
      </c>
      <c r="B1522" s="143" t="s">
        <v>5531</v>
      </c>
    </row>
    <row r="1523" spans="1:2">
      <c r="A1523" s="19" t="s">
        <v>5532</v>
      </c>
      <c r="B1523" s="143" t="s">
        <v>5533</v>
      </c>
    </row>
    <row r="1524" spans="1:2">
      <c r="A1524" s="19" t="s">
        <v>5534</v>
      </c>
      <c r="B1524" s="143" t="s">
        <v>5535</v>
      </c>
    </row>
    <row r="1525" spans="1:2">
      <c r="A1525" s="146" t="s">
        <v>5536</v>
      </c>
      <c r="B1525" s="143" t="s">
        <v>5537</v>
      </c>
    </row>
    <row r="1526" spans="1:2">
      <c r="A1526" s="19" t="s">
        <v>5538</v>
      </c>
      <c r="B1526" s="143" t="s">
        <v>5539</v>
      </c>
    </row>
    <row r="1527" spans="1:2">
      <c r="A1527" s="145" t="s">
        <v>5540</v>
      </c>
      <c r="B1527" s="143" t="s">
        <v>5541</v>
      </c>
    </row>
    <row r="1528" spans="1:2">
      <c r="A1528" s="19" t="s">
        <v>5542</v>
      </c>
      <c r="B1528" s="143" t="s">
        <v>5543</v>
      </c>
    </row>
    <row r="1529" spans="1:2">
      <c r="A1529" s="19" t="s">
        <v>5544</v>
      </c>
      <c r="B1529" s="143" t="s">
        <v>5545</v>
      </c>
    </row>
    <row r="1530" spans="1:2">
      <c r="A1530" s="145" t="s">
        <v>5546</v>
      </c>
      <c r="B1530" s="143" t="s">
        <v>5547</v>
      </c>
    </row>
    <row r="1531" spans="1:2">
      <c r="A1531" s="145" t="s">
        <v>5548</v>
      </c>
      <c r="B1531" s="143" t="s">
        <v>5549</v>
      </c>
    </row>
    <row r="1532" spans="1:2">
      <c r="A1532" s="19" t="s">
        <v>5550</v>
      </c>
      <c r="B1532" s="143" t="s">
        <v>5551</v>
      </c>
    </row>
    <row r="1533" spans="1:2">
      <c r="A1533" s="19" t="s">
        <v>5552</v>
      </c>
      <c r="B1533" s="143" t="s">
        <v>5553</v>
      </c>
    </row>
    <row r="1534" spans="1:2">
      <c r="A1534" s="145" t="s">
        <v>5554</v>
      </c>
      <c r="B1534" s="143" t="s">
        <v>5555</v>
      </c>
    </row>
    <row r="1535" spans="1:2">
      <c r="A1535" s="153" t="s">
        <v>5556</v>
      </c>
      <c r="B1535" s="143" t="s">
        <v>5557</v>
      </c>
    </row>
    <row r="1536" spans="1:2">
      <c r="A1536" s="19" t="s">
        <v>5558</v>
      </c>
      <c r="B1536" s="143" t="s">
        <v>5559</v>
      </c>
    </row>
    <row r="1537" spans="1:2">
      <c r="A1537" s="153" t="s">
        <v>5560</v>
      </c>
      <c r="B1537" s="143" t="s">
        <v>5561</v>
      </c>
    </row>
    <row r="1538" spans="1:2">
      <c r="A1538" s="145" t="s">
        <v>5562</v>
      </c>
      <c r="B1538" s="143" t="s">
        <v>5563</v>
      </c>
    </row>
    <row r="1539" spans="1:2">
      <c r="A1539" s="142" t="s">
        <v>5564</v>
      </c>
      <c r="B1539" s="143" t="s">
        <v>5565</v>
      </c>
    </row>
    <row r="1540" spans="1:2">
      <c r="A1540" s="145" t="s">
        <v>5566</v>
      </c>
      <c r="B1540" s="143" t="s">
        <v>5567</v>
      </c>
    </row>
    <row r="1541" spans="1:2">
      <c r="A1541" s="19" t="s">
        <v>5568</v>
      </c>
      <c r="B1541" s="143" t="s">
        <v>5569</v>
      </c>
    </row>
    <row r="1542" spans="1:2">
      <c r="A1542" s="145" t="s">
        <v>5570</v>
      </c>
      <c r="B1542" s="143" t="s">
        <v>5571</v>
      </c>
    </row>
    <row r="1543" spans="1:2">
      <c r="A1543" s="19" t="s">
        <v>5572</v>
      </c>
      <c r="B1543" s="143" t="s">
        <v>5573</v>
      </c>
    </row>
    <row r="1544" spans="1:2">
      <c r="A1544" s="19" t="s">
        <v>5574</v>
      </c>
      <c r="B1544" s="143" t="s">
        <v>5575</v>
      </c>
    </row>
    <row r="1545" spans="1:2">
      <c r="A1545" s="153" t="s">
        <v>5576</v>
      </c>
      <c r="B1545" s="143" t="s">
        <v>5577</v>
      </c>
    </row>
    <row r="1546" spans="1:2">
      <c r="A1546" s="19" t="s">
        <v>5578</v>
      </c>
      <c r="B1546" s="143" t="s">
        <v>5579</v>
      </c>
    </row>
    <row r="1547" spans="1:2">
      <c r="A1547" s="19" t="s">
        <v>5580</v>
      </c>
      <c r="B1547" s="143" t="s">
        <v>5581</v>
      </c>
    </row>
    <row r="1548" spans="1:2">
      <c r="A1548" s="142" t="s">
        <v>5582</v>
      </c>
      <c r="B1548" s="143" t="s">
        <v>5583</v>
      </c>
    </row>
    <row r="1549" spans="1:2">
      <c r="A1549" s="19" t="s">
        <v>5584</v>
      </c>
      <c r="B1549" s="143" t="s">
        <v>5585</v>
      </c>
    </row>
    <row r="1550" spans="1:2">
      <c r="A1550" s="145" t="s">
        <v>5586</v>
      </c>
      <c r="B1550" s="143" t="s">
        <v>5587</v>
      </c>
    </row>
    <row r="1551" spans="1:2">
      <c r="A1551" s="19" t="s">
        <v>5588</v>
      </c>
      <c r="B1551" s="143" t="s">
        <v>5589</v>
      </c>
    </row>
    <row r="1552" spans="1:2">
      <c r="A1552" s="153" t="s">
        <v>5590</v>
      </c>
      <c r="B1552" s="143"/>
    </row>
    <row r="1553" spans="1:2">
      <c r="A1553" s="153"/>
      <c r="B1553" s="143"/>
    </row>
  </sheetData>
  <autoFilter ref="A1:B1552"/>
  <customSheetViews>
    <customSheetView guid="{8584A333-DE33-4A39-94A8-4DADBE07F1C2}" filter="1" showAutoFilter="1">
      <pageMargins left="0.7" right="0.7" top="0.75" bottom="0.75" header="0.3" footer="0.3"/>
      <autoFilter ref="A1:B1552">
        <filterColumn colId="0">
          <filters>
            <filter val="Abraham Apok Emacar"/>
            <filter val="Abraham Kipkemboi Rotich"/>
            <filter val="Abraham Matheka Mutua"/>
            <filter val="ABRAHAM NDUNG'U"/>
            <filter val="Absolom Omariba"/>
            <filter val="Adam Hamisi Mwamburi"/>
            <filter val="Aggrey Mwashi Sakwa"/>
            <filter val="AGNES GATHEMIA"/>
            <filter val="Agnes Kitavi Nindi"/>
            <filter val="Albert Joseph Ochieng"/>
            <filter val="Albert Nambuwani Wasike"/>
            <filter val="Albert Ochieng Okinda"/>
            <filter val="Albert Wandera Makhokha"/>
            <filter val="Alderin Gechuki Ongwae"/>
            <filter val="Alex Lusweti Walumoli"/>
            <filter val="Alex Musikoyo Odongo"/>
            <filter val="Alex Nyabwengi Omanga"/>
            <filter val="Alexander Kamau Njuguna"/>
            <filter val="ALEXANDER NJUGUNA"/>
            <filter val="Alfonce Mosomi Ndemo"/>
            <filter val="Alfred Nzomo Ngulo Kithusi"/>
            <filter val="Alfred Owino Ondiek"/>
            <filter val="Alfred Wandera Sanday Mijuka"/>
            <filter val="Alice Akinyi Gworo"/>
            <filter val="Alice Nthenya Muia"/>
            <filter val="ALLAN ODUOR"/>
            <filter val="Allan Oduor Awour"/>
            <filter val="Ambrose Muchangi Njeru"/>
            <filter val="AMBROSE NJERU"/>
            <filter val="Amos Kihara Murage"/>
            <filter val="Amos Kioko Musembi"/>
            <filter val="Amos Odhiambo Onyango"/>
            <filter val="Anderson Kariuki Ruri"/>
            <filter val="Anderson Njue Njoka"/>
            <filter val="Andrew Govedi Kisanyanya"/>
            <filter val="Andrew Grohney Odondi"/>
            <filter val="Andrew Levi Mukhwana"/>
            <filter val="Andrew Moirore Rori"/>
            <filter val="ANDREW NDICHU"/>
            <filter val="Angela Mukami Mbogo"/>
            <filter val="Angelica Gatiiria Gitonga"/>
            <filter val="Anita Nzisa Kivulu"/>
            <filter val="Ann Mutei Mulela"/>
            <filter val="Ann Nkirote Inanga"/>
            <filter val="Ann Wangari Munuku"/>
            <filter val="Ann Wanjiku Kimani"/>
            <filter val="Anne Ledi Inyangalla"/>
            <filter val="Anne Nyawira Macharia"/>
            <filter val="Anne W Maina"/>
            <filter val="Anne Wamathai Njoki"/>
            <filter val="Anne Wambui Wandibi"/>
            <filter val="Anne Wangari Ndung'u"/>
            <filter val="Anne Wanjiru Karoki"/>
            <filter val="Anthony Kimeu Mulinge"/>
            <filter val="Anthony Kirubi Mwangi"/>
            <filter val="Anthony Maina Mwai"/>
            <filter val="Anthony Osome Omulogoli"/>
            <filter val="Anthony Wafula"/>
            <filter val="Anuja Prashar"/>
            <filter val="Aquilla Nanjala Khaemba"/>
            <filter val="Argan Okumu Wekesa"/>
            <filter val="Asenath Keng'aya Onguso"/>
            <filter val="Audrey Bakhoya Kubwa"/>
            <filter val="AUDREY KUBWA"/>
            <filter val="Austin Ingunsa Milabi"/>
            <filter val="Austine Makungu Ngaira"/>
            <filter val="Beatrice A. Odera"/>
            <filter val="Beatrice Auko Okatch"/>
            <filter val="Beatrice Muthoni Kagucia"/>
            <filter val="Beatrice Rotich"/>
            <filter val="Beatrice Wanjiru Ndungu"/>
            <filter val="Beatrice Wekhe Misorimaligayo"/>
            <filter val="Bedan Kinyanjui Muranga"/>
            <filter val="Benedict Maurice Omolo Olwenyo"/>
            <filter val="Benjamin Kasyoki Mutungi"/>
            <filter val="Benjamin Kaviku Kimolo"/>
            <filter val="Benjamin Kinuthia Kaigu"/>
            <filter val="Benson Benjamin Ngobia"/>
            <filter val="Benson Mwangi Njongoro"/>
            <filter val="Bernard Francis Mwangi Chogi"/>
            <filter val="Bernard Maaka Orioki"/>
            <filter val="Bernard Mulandi Muia"/>
            <filter val="Beryl Atieno Owili"/>
            <filter val="Betty Busingye"/>
            <filter val="Betty Mbabazi Kabungo Bagaka"/>
            <filter val="Billiah Millicent Maende"/>
            <filter val="Boaz Omasire Matunda"/>
            <filter val="Bob Ogweno Apuko"/>
            <filter val="Bonface Wilberforce Buonya"/>
            <filter val="Boniface Masila Kyenge"/>
            <filter val="Brenda Achieng Okello"/>
            <filter val="Brenda Atyang Kimoyo"/>
            <filter val="Brenda Juma"/>
            <filter val="Brian Indimuli Odera"/>
            <filter val="Brian Odhiambo Obiero"/>
            <filter val="Brigitte Wabuyabo Okonga"/>
            <filter val="Caleb Soitanae Losikany"/>
            <filter val="CALVINCE ONYANGO"/>
            <filter val="Carden Awuor Adembo"/>
            <filter val="CAROLINE KAHINGO"/>
            <filter val="Caroline Karimi Ntara"/>
            <filter val="Caroline Muhonja Kela- Kahingo"/>
            <filter val="Caroline Wamuyu Thiga"/>
            <filter val="Carolyne Omulando"/>
            <filter val="CARORINE CHEBET"/>
            <filter val="Carren Chepngetich"/>
            <filter val="Catherine Njoki Gatari"/>
            <filter val="Catherine Njoki Kamwocere"/>
            <filter val="CATHERINE WAITHAKA"/>
            <filter val="Catherine Wangui Mwangi"/>
            <filter val="Catherine Wanjiku Gachiri"/>
            <filter val="Catherine Waruinu Waithaka"/>
            <filter val="Cathleen Njeri Karianjahi"/>
            <filter val="Cecilia Gitau"/>
            <filter val="Cecilia Wawira Ireri"/>
            <filter val="Celestine Wandabusi"/>
            <filter val="Charity Gakii Mugambi"/>
            <filter val="Charles Bonventure Malungu"/>
            <filter val="Charles Githira Wanyoike"/>
            <filter val="Charles Keya Thomas"/>
            <filter val="Charles Kyengo Ndunda"/>
            <filter val="Charles Muo"/>
            <filter val="Charles Muriuki Ndegwa"/>
            <filter val="Christine Lilian Mukhongo"/>
            <filter val="Christine Nanjala Simiyu"/>
            <filter val="Christine Wanjala Mwangombe"/>
            <filter val="Christopher Mutunga Ndambuki"/>
            <filter val="Christopher Njogu Gitonga"/>
            <filter val="Christopher Otieno Oyuech"/>
            <filter val="Christopher Peter Mayaka"/>
            <filter val="Cindy Kagwiria"/>
            <filter val="Clement O Olando"/>
            <filter val="Cleophas Muendo"/>
            <filter val="Clinton Kihima"/>
            <filter val="Clive Mochiemo Onsomu"/>
            <filter val="Collins Wanguu Kioko"/>
            <filter val="CONRAD AKELLO"/>
            <filter val="Conrad Ochieng Akello"/>
            <filter val="Cornelius Kipkorir Kogo"/>
            <filter val="Cyndi Kinuthia Wanjiku"/>
            <filter val="CYNDY KAGWIRIA"/>
            <filter val="Cynthia Amai Ikamari"/>
            <filter val="Cyrus Wanjohi"/>
            <filter val="DAISY CHEPKOECH"/>
            <filter val="Daisy Chepkoech Omaera"/>
            <filter val="Daisy Kemunto"/>
            <filter val="Damaris Mutindi Musembi"/>
            <filter val="Dan Buria Imbega"/>
            <filter val="Dancan Sagwe Maragia"/>
            <filter val="Daniel Karua Mwanzia"/>
            <filter val="Daniel Kasili"/>
            <filter val="Daniel Muigai Mwaura"/>
            <filter val="Daniel Odhiambo Dondi"/>
            <filter val="Daniel Onyango Rading"/>
            <filter val="David Chepkonga"/>
            <filter val="David Kanyi Ndengere"/>
            <filter val="David Mbui Kirimi"/>
            <filter val="David Mutembei Kirema"/>
            <filter val="David Mutie Kitunguu"/>
            <filter val="David Omondi Omolo"/>
            <filter val="David Onyango Akoo"/>
            <filter val="David Opondo Oriedi"/>
            <filter val="David Ouma"/>
            <filter val="David Owuor Ajiki"/>
            <filter val="DAVIS IMBUGA"/>
            <filter val="Davis Imbuka"/>
            <filter val="Deborah Mbula Muli"/>
            <filter val="Deckillah Omukoba"/>
            <filter val="DENIS MUTHUI"/>
            <filter val="Dennis Karugu Gichuki"/>
            <filter val="Dennis Kikete Wabuya"/>
            <filter val="Dennis Kipkirui Kemei"/>
            <filter val="Dennis Mugambi Kaburu"/>
            <filter val="Desmond Mwangi Wairimu"/>
            <filter val="Destaings Nyenyi Nyongesa"/>
            <filter val="Diana Esther Wambui Njoroge"/>
            <filter val="Dickson Morara Omoke"/>
            <filter val="Doctor Gongera"/>
            <filter val="Dominic Ngala"/>
            <filter val="Dominic Ntabo Amoro"/>
            <filter val="Dominic Ojwang Oyombe"/>
            <filter val="Dominic Ongondo Ochoi"/>
            <filter val="Domtilla Jebitok Kosgei"/>
            <filter val="Dorah Akinyi Osok"/>
            <filter val="DORCAS NG'ENDO"/>
            <filter val="Dorcas Ngendo Karuru"/>
            <filter val="Dorothy Achieng Oballah"/>
            <filter val="Dorothy Kathambi Mutua"/>
            <filter val="Dorothy Koki Mutunga"/>
            <filter val="Dorothy Wangari Mwathi"/>
            <filter val="Douglas Onganga Nyakundi"/>
            <filter val="DR FLORENCE MIMA"/>
            <filter val="DR GRACE ANN KIMARU"/>
            <filter val="Dr. Almadi Obere John"/>
            <filter val="DR. BONIFACE MALENJE"/>
            <filter val="DR. CATHERINE GATARI"/>
            <filter val="DR. CHARLES MUHORO"/>
            <filter val="DR. CHRISANTUS MAKHOHA"/>
            <filter val="DR. DANIEL WABWIRE"/>
            <filter val="DR. DENNIS GICHUKI"/>
            <filter val="DR. DORCAS NJERU"/>
            <filter val="DR. DORLEEN MURITHI"/>
            <filter val="DR. EDWIN OMOL"/>
            <filter val="DR. ELIJAH MASENO"/>
            <filter val="DR. EUNICE GITIRI"/>
            <filter val="DR. FANON ANANDA"/>
            <filter val="DR. FLORENCE KAMAU"/>
            <filter val="DR. GEORGE MUNUI RUIGU"/>
            <filter val="DR. GODFREY MAKAU"/>
            <filter val="DR. GRACE ANN KIMARU"/>
            <filter val="DR. GRACE NJOKI"/>
            <filter val="DR. GRACE NJOKI MAINA"/>
            <filter val="DR. HARON TINEGA"/>
            <filter val="DR. HARRISON MULWA"/>
            <filter val="DR. IRENE MUNDIA"/>
            <filter val="DR. JACOB OTIENO"/>
            <filter val="DR. JANVAN MUNYOKI"/>
            <filter val="DR. JEREMIAH KOORI"/>
            <filter val="DR. JOHN NDERITU"/>
            <filter val="DR. JOSPHINE KARARI"/>
            <filter val="DR. JOY KIBOR"/>
            <filter val="DR. KAIMENYI"/>
            <filter val="DR. KEVIN MUGOYE"/>
            <filter val="DR. LEONARD RANG'ALA LARI"/>
            <filter val="DR. MANASE ECHAUNE"/>
            <filter val="DR. MARGARET MURIITHI"/>
            <filter val="DR. MARY NASIBI"/>
            <filter val="DR. MICHAEL WAITITU"/>
            <filter val="DR. NAOMI NJOROGE"/>
            <filter val="DR. NICHODEMUS AKETCH"/>
            <filter val="DR. NICHOLUS LETTING"/>
            <filter val="DR. NJOKI WAMATHAI"/>
            <filter val="DR. PAUL ABUONJI"/>
            <filter val="DR. PETER KIBOI NGUGI"/>
            <filter val="DR. PETER MBURU"/>
            <filter val="DR. ROBERT OCHIENG"/>
            <filter val="DR. RUFUS GIKERA"/>
            <filter val="DR. SAMUEL MURIITHI"/>
            <filter val="DR. SOLOMON LAMUNEN"/>
            <filter val="DR. SOPHIA BIRONGA"/>
            <filter val="DR. STEPHEN KIOKO"/>
            <filter val="DR. VICTOR MUTHAMA"/>
            <filter val="DR. VICTOR ONYANGO"/>
            <filter val="DR. ZIPPORA OKOTH"/>
            <filter val="Druscilla Kemunto Omanga"/>
            <filter val="Duncan Katama Kilungu"/>
            <filter val="Duncan Miano Wambugu"/>
            <filter val="DUNCAN OUMA"/>
            <filter val="Duncan Owuor Owuor"/>
            <filter val="Edith Muthoni Kareko"/>
            <filter val="Edith Roseline Nginya Njeru"/>
            <filter val="EDWARD KOBI"/>
            <filter val="EDWARD KOBI MATIBA"/>
            <filter val="Edward Ndwiga Kobuthi"/>
            <filter val="Edward Odhiambo Gura"/>
            <filter val="Edward Onyango Mujuka"/>
            <filter val="Edward Otieno Owino"/>
            <filter val="Edward Richard Onyango"/>
            <filter val="EDWIN AGASA"/>
            <filter val="Edwin Juma Omol"/>
            <filter val="Edwin Kamau Wangamwa"/>
            <filter val="Edwin Kipkemoi Limo"/>
            <filter val="Edwin Njoroge Kimani"/>
            <filter val="Edwin Osebe Agasa"/>
            <filter val="Edwin Owino Owiti"/>
            <filter val="Edwin Wanjuru Grace"/>
            <filter val="Elijah Mwandata Maseno"/>
            <filter val="Elijah Nyakundi Nyamweya"/>
            <filter val="Elijah Ongulo Swetta"/>
            <filter val="ELIJAH SWETA"/>
            <filter val="Elijah Wanamboe Wekesa"/>
            <filter val="Eliud Kipngetich Lagat"/>
            <filter val="Eliud Mutahi Wangui"/>
            <filter val="Eliud Okiring Elly"/>
            <filter val="Elizabeth Nthambi Kalunda"/>
            <filter val="Elizabeth Wanjiru Thiga"/>
            <filter val="Elly Ochieng Osir"/>
            <filter val="Elphas Jethro Lisalitsa"/>
            <filter val="Elton Kipkorir Langat"/>
            <filter val="Emilly Adhiambo Ologi"/>
            <filter val="Emily Adhiambo Okoth"/>
            <filter val="Emlyn James Ngwiri"/>
            <filter val="Emmah Nyaboke Machogu"/>
            <filter val="Emmanuel Shikuku Tsikhungu"/>
            <filter val="Enock Bokombe Makori"/>
            <filter val="Enos Simiyu Wangette"/>
            <filter val="Ephrine M'mbone Ubaga"/>
            <filter val="Erastus Mwongera Miriti"/>
            <filter val="Eric Gacheru Kariuki"/>
            <filter val="Eric Mangéra Mogire"/>
            <filter val="Erick Gitonga Mwenda"/>
            <filter val="Erick Kinjabi Kibigo"/>
            <filter val="Erick Okello Makora"/>
            <filter val="Erick Owino Oduol"/>
            <filter val="Ernest Kayeyia Madara"/>
            <filter val="Esther Mwende Njenga"/>
            <filter val="Esther Nyaboke Makori"/>
            <filter val="Eston Esau Kwach Odongo"/>
            <filter val="Eucabeth Agola Jabuya"/>
            <filter val="Eunice Gitiri Njagi"/>
            <filter val="Eunice Keta Atieno"/>
            <filter val="Eunice Ngina Wandiga"/>
            <filter val="Eunice Njeri Mwangi"/>
            <filter val="Eunice Tuguro Makabara"/>
            <filter val="Evalyne Awino Hagoi"/>
            <filter val="Evans Kiganda Ovamba"/>
            <filter val="Evans Kimemia Chege"/>
            <filter val="Evans Ochieng Ongulo"/>
            <filter val="Ezekiel Kuria Mwangi"/>
            <filter val="Ezekiel Ombaso Makambi"/>
            <filter val="FAINA KIDAGISA"/>
            <filter val="FAITH NGENDO"/>
            <filter val="Fanice Junge Waswa"/>
            <filter val="Faustin Mwongela Mwinzi"/>
            <filter val="Fedestus Bahati Opetu"/>
            <filter val="Felistus Wambui Kamande"/>
            <filter val="Felix Atandi Achira"/>
            <filter val="Felix Ngui Musau"/>
            <filter val="Felix Nyongesa Wasike"/>
            <filter val="Felix Okinyo Ouma"/>
            <filter val="Fiona Jepkosgei Korir"/>
            <filter val="FIONA KANINI"/>
            <filter val="Fiona Kanini Malonza"/>
            <filter val="Florah Muzumba Mwamburi"/>
            <filter val="Florence Njoki Kamau"/>
            <filter val="Francis Gichuki Mwangi"/>
            <filter val="FRANCIS JOHNSON"/>
            <filter val="Francis Karuge Kiragu"/>
            <filter val="Francis Kioko Kimeu"/>
            <filter val="Francis Masila Kivuva"/>
            <filter val="Francis Mwangi Wangari"/>
            <filter val="Francis Ndonye Johnson"/>
            <filter val="Francis Ndungu Mbugua"/>
            <filter val="FRANCIS OBURA"/>
            <filter val="Francis Ochieng Omondi"/>
            <filter val="Francis Oketch Ochieng"/>
            <filter val="Francis Omondi"/>
            <filter val="Francis Xavier Gichuru"/>
            <filter val="Frankline Oyosa Mubisi"/>
            <filter val="Fred Sporta Ochogo"/>
            <filter val="Frederick Mbogo"/>
            <filter val="Fredrick Kariithi Githui"/>
            <filter val="Fredrick Kyengo Leva"/>
            <filter val="Fredrick Mondo Omondi"/>
            <filter val="Fredrick Munini Musee"/>
            <filter val="FREDRICK MUSEE"/>
            <filter val="FREDRICK MUSIKA"/>
            <filter val="Fredrick Mutuku Musika"/>
            <filter val="Fredrick Odhiambo Ochieng"/>
            <filter val="Fredrick Olanga Wafula"/>
            <filter val="Fredrick Ronald Orikodi"/>
            <filter val="Freminus Mugambi Mutuma"/>
            <filter val="Fridah Gakii Murithi"/>
            <filter val="Fridah Karuri"/>
            <filter val="Fridah Ndinda Kioko"/>
            <filter val="Fridah Wanjiru Karuri"/>
            <filter val="Full Name"/>
            <filter val="Gabriel Laiboni Munene"/>
            <filter val="Gabriel Ndung'u Kamau"/>
            <filter val="Gabriel Ndung'u Waweru"/>
            <filter val="Gabriel Njoroge Njuguna"/>
            <filter val="Gabriel Okiagera Nyabuto"/>
            <filter val="GEDION GATERO"/>
            <filter val="Geoffrey Njoga Njuguna"/>
            <filter val="GEOFFREY OCHIENG"/>
            <filter val="Geoffrey Okinyi Rumbe"/>
            <filter val="George Festus Onyango"/>
            <filter val="George Gethoge Maina"/>
            <filter val="George James Kariuki"/>
            <filter val="George Kipngetich Kosimbei"/>
            <filter val="George Macharia"/>
            <filter val="George Nduati Mwangi"/>
            <filter val="George Omanya"/>
            <filter val="George Ouma Obop"/>
            <filter val="George Wanjangi Wamai"/>
            <filter val="Gideon Nyabando Masese"/>
            <filter val="Gladys Cherotich Byegon"/>
            <filter val="Gladys Mange"/>
            <filter val="Gladys Nasambu Wekesa Bunyasi"/>
            <filter val="Glenne Nyakoe Moraa"/>
            <filter val="Godfrey Ndiritu Maina"/>
            <filter val="Godfrey Omondi Ochola"/>
            <filter val="Godrick Felix Ochieng"/>
            <filter val="Gordon Omenya Onyango"/>
            <filter val="GRACE AKINYI MUSA"/>
            <filter val="Grace Gathua Wambui"/>
            <filter val="Grace Mukami Kimani"/>
            <filter val="GRACE NYAKOREMA"/>
            <filter val="Grace Wairimu Kamau"/>
            <filter val="Grace Wambui Kiboro"/>
            <filter val="Grace Wangari Kiiru"/>
            <filter val="Graham Simiren Naibor"/>
            <filter val="Griffin Kenga Kitili"/>
            <filter val="Halson Ogeto Nyaberi"/>
            <filter val="Haniel Njogu Muchiri"/>
            <filter val="Hannah Nguhi Wanyoike"/>
            <filter val="Hannah Nyaguthii Wangondu"/>
            <filter val="Hanningtone Okendo Mala"/>
            <filter val="HARON MUTWIRI"/>
            <filter val="Harrison Lee Barasa"/>
            <filter val="Harrison Munyao Mulwa"/>
            <filter val="Hedwig Ombunda"/>
            <filter val="Hellen Kangai Njagi"/>
            <filter val="Hellen Nyambura Waburi"/>
            <filter val="HENRY GIKONYO"/>
            <filter val="Henry Momanyi Isinta"/>
            <filter val="Henry Mutuku Nzyoka"/>
            <filter val="Henry Tabu Indindi"/>
            <filter val="Hildah Kamau"/>
            <filter val="HR Office Test"/>
            <filter val="HUMPHREY CHAVINI"/>
            <filter val="Hyldrew Ameka Ombwayo"/>
            <filter val="Ibrahim Tirimba Ondabu"/>
            <filter val="Ignatius Nyaga Munyiri"/>
            <filter val="Innocent Sitini"/>
            <filter val="Irene Mundia"/>
            <filter val="Irene Wanjiku Munene"/>
            <filter val="Isaac Gachuiga"/>
            <filter val="Isaac Linus Ochieng"/>
            <filter val="Isaac Mutuku Muinde"/>
            <filter val="Isaac Okola"/>
            <filter val="Isaiah Iguna Chabaari Wakindiki"/>
            <filter val="Isaiah Nyakoe Obiri"/>
            <filter val="Isaiah Oguok Were"/>
            <filter val="Issar Kapere Arman"/>
            <filter val="Jacinta Kagendo Magaju"/>
            <filter val="Jackline Chepngetich Saina"/>
            <filter val="Jackline Kadogo Shanga"/>
            <filter val="Jackline Wanjiku Kimemia"/>
            <filter val="JACKSON KAMAU"/>
            <filter val="Jackson Kibunja Kamau"/>
            <filter val="Jackson Mwaura Kimani"/>
            <filter val="Jackson Ndolo Muthini"/>
            <filter val="Jackson Ndungu Mwangi"/>
            <filter val="Jacob Oloo"/>
            <filter val="Jacqueline Saisi Mulinya"/>
            <filter val="Jacqueline Wangui Muiruri"/>
            <filter val="Jael Odunga Ongasia"/>
            <filter val="James Bwire Nabongo"/>
            <filter val="James Ekadakada Omasaja"/>
            <filter val="James Gikomo Njama"/>
            <filter val="JAMES KIARIE"/>
            <filter val="James Kiiri Kiarie"/>
            <filter val="James Murunga Sawe"/>
            <filter val="James Muturi Murigi"/>
            <filter val="James Ngugi Mbao"/>
            <filter val="James Omondi Otuto"/>
            <filter val="James Onyango Oyoo"/>
            <filter val="James Thuku Kamau"/>
            <filter val="Jane Kanini Maithya"/>
            <filter val="Jane Masaa Mutia"/>
            <filter val="Jane Wangari Njuru"/>
            <filter val="Jane Wangui Gitahi"/>
            <filter val="Jane Wanjiru Gitau"/>
            <filter val="Janet Achieng Onyango"/>
            <filter val="Janet Jepkoech Chepkwony"/>
            <filter val="Janet Maluki"/>
            <filter val="Janet W. Okara"/>
            <filter val="Janvan Nzamba Munyoki"/>
            <filter val="Japheth Muchai"/>
            <filter val="Japheth Mutua Musyoka"/>
            <filter val="Jared Mogaka Ariemba"/>
            <filter val="Jared Nyakundi Momanyi"/>
            <filter val="Jared Ogutu Rading'"/>
            <filter val="Javed Kana Mohammed"/>
            <filter val="Jecton Tocho Anyango"/>
            <filter val="Jedidah Ndinda"/>
            <filter val="Jeniffer Yumbya Katee"/>
            <filter val="Jennifer Wangari Gachukia"/>
            <filter val="Jeremiah Njoroge Muniu"/>
            <filter val="Jesse Kiana Kogi"/>
            <filter val="Joab Onyango Odhiambo"/>
            <filter val="Joab Opala Dande"/>
            <filter val="Joanes Otieno Ofwa"/>
            <filter val="Job Chege Muigai"/>
            <filter val="Joel Ngari Chege"/>
            <filter val="John Kabucho Mwangi"/>
            <filter val="John Kimani Wainaina"/>
            <filter val="John Kimotho"/>
            <filter val="John Kyalo Musyoki"/>
            <filter val="John Maina Thumbi"/>
            <filter val="John Mugendi Njiru"/>
            <filter val="John Muriithi Mbatiah"/>
            <filter val="John Mwangi Irungu"/>
            <filter val="John Mwangi Nderitu"/>
            <filter val="John Ngaii Wanyoike"/>
            <filter val="John Ogutu Osumba"/>
            <filter val="John Ongoro Sagimo"/>
            <filter val="John Oyaro"/>
            <filter val="John Wachudi Ekadah"/>
            <filter val="John Wanjala Wayongo"/>
            <filter val="Johnson Munene Wambugu"/>
            <filter val="Johnson Wataako"/>
            <filter val="Johnston Muriuki Maina"/>
            <filter val="JOHNSTONE OKEYO"/>
            <filter val="JOHNSTONE WANDERA"/>
            <filter val="Johnstone Wandera Sikuku"/>
            <filter val="JOSELYNE MUTENDE"/>
            <filter val="Joseph Barongo Onduko"/>
            <filter val="Joseph Kanyi Thion'go"/>
            <filter val="Joseph Lyanda Soita"/>
            <filter val="JOSEPH MAGU"/>
            <filter val="Joseph Mbuki Ken"/>
            <filter val="Joseph Muigai Kuria"/>
            <filter val="Joseph Muriithi Gitari"/>
            <filter val="Joseph Njoroge Mwangi"/>
            <filter val="Joseph Ochieng Umira"/>
            <filter val="Joseph Patrick Akhaukwa"/>
            <filter val="Joseph Simiyu Wanjala"/>
            <filter val="Josephine Nyambura Wangombe"/>
            <filter val="Joshua Gisemba Bagaka's"/>
            <filter val="Joshua Kiti Mrima"/>
            <filter val="Joshua Mbogha Ondu"/>
            <filter val="Joshua Muraya Ogutu"/>
            <filter val="JOSHUA NYAGINDI"/>
            <filter val="Joshua Nyangidi Otieno"/>
            <filter val="Joshua Omondi Omanyo"/>
            <filter val="Josiah Teyah Maroko"/>
            <filter val="Josphat Kisuo Kyalo"/>
            <filter val="Joy Kananu"/>
            <filter val="JOYCE KORIR"/>
            <filter val="Judith Vuzigwa Kisanya"/>
            <filter val="JULIET MAKALI"/>
            <filter val="Juliet Maria Makali"/>
            <filter val="Juliet Wawira Njiru"/>
            <filter val="Julius Juan Ouma"/>
            <filter val="Julius K Ogweno"/>
            <filter val="Julius Muthike Njiri"/>
            <filter val="Julius Mwangi Wambugu"/>
            <filter val="Juniter Kwamboka Mokua"/>
            <filter val="Justine Owuor Onyando"/>
            <filter val="Justus Barasa Maende"/>
            <filter val="Justus Mutinda Mutia"/>
            <filter val="Justus Mutuku Musila"/>
            <filter val="KAMAU ANDREW NDICHU"/>
            <filter val="Kathandika Iguna"/>
            <filter val="Kelvin Mwangi Kairu"/>
            <filter val="Kelvin Tino Naisho"/>
            <filter val="KEN GATOBU"/>
            <filter val="Kennedy Awuor Otieno"/>
            <filter val="Kennedy Itibi Kahugu"/>
            <filter val="Kennedy Mwendwa Kalali"/>
            <filter val="KENNEDY NYABAGA"/>
            <filter val="KENNEDY NYAWEGI"/>
            <filter val="Kennedy Odhiambo Amadi"/>
            <filter val="Kennedy Omondi Orende"/>
            <filter val="Kenneth Kiprono Chebelyon"/>
            <filter val="KENNETH MACHARIA"/>
            <filter val="Kenneth Ng'ang'a Wanjiku"/>
            <filter val="Kenneth Nyawegi"/>
            <filter val="Kevin Mbunga Wanyang'i"/>
            <filter val="Kevin Murithi Njagi"/>
            <filter val="KEVIN NAISHO"/>
            <filter val="Kevin Omai Moindi"/>
            <filter val="Keziah Njeri Wanjiku"/>
            <filter val="Killion Otieno Amollo"/>
            <filter val="Kithaka Mutegi"/>
            <filter val="Knowles Nyabuga Onwong'a"/>
            <filter val="Lamech Ang'ila Odiwuor"/>
            <filter val="Lawrence Amega Agufa"/>
            <filter val="Lawrence Kimani Wandaka"/>
            <filter val="Lawrence Nderu"/>
            <filter val="Lawrence Wanjau Kenneth"/>
            <filter val="Lawrence Waweru Thuku"/>
            <filter val="Lemmy Munene Mwobobia"/>
            <filter val="Leonard Lussac Wanyama"/>
            <filter val="Leonard Oluoch Maumo"/>
            <filter val="Leonard Rangála Lari"/>
            <filter val="Levinah Atieno Ondeng'e"/>
            <filter val="Levy Nambale Mandali"/>
            <filter val="Lilian Anyango Olick"/>
            <filter val="Lilian Muringi Chege"/>
            <filter val="Lily Khalahi Alulu"/>
            <filter val="Linda Akinyi Ombogo"/>
            <filter val="Linet Anyang Osinya"/>
            <filter val="Linet Mukami Mutegi"/>
            <filter val="Linus Alwal Aloo"/>
            <filter val="LISPER KENDI"/>
            <filter val="Lisper Kendi Mutwiri"/>
            <filter val="Livingstone Maganjo Karuma"/>
            <filter val="Lucy Ajwang' Otieno"/>
            <filter val="Lucy Nyambeki Oruta"/>
            <filter val="LUCY OLOUASA"/>
            <filter val="Lucy Pereruan Olouasa"/>
            <filter val="Lucy Simani Wamalwa"/>
            <filter val="Lucy Wacuka Mwaura"/>
            <filter val="Lucy Waruguru Mburu"/>
            <filter val="Luke Otieno Mbom"/>
            <filter val="Lydia Mumbi Kimani"/>
            <filter val="Lydia Wandiri Njue"/>
            <filter val="Lyndah Makungu"/>
            <filter val="Mackred Ochieng Dinga"/>
            <filter val="Magdaline Ncabira Nkando"/>
            <filter val="Malach Nyamweya Osoro"/>
            <filter val="MALOBA ANDATI"/>
            <filter val="Manasi Echaune"/>
            <filter val="Marcus Etyang Omanyala"/>
            <filter val="Margaret Nduta Mwaura"/>
            <filter val="Margaret Njeri Karuitha"/>
            <filter val="Margaret Ogechi Nyaboke"/>
            <filter val="Margaret Waithera Wairumbi"/>
            <filter val="Margret Murugi Njiru"/>
            <filter val="Mariana Njambi Njoroge"/>
            <filter val="MARION KARUIRU"/>
            <filter val="Mark Mutali Chetambe"/>
            <filter val="Martha Nekesa Ilugari"/>
            <filter val="Martin Luther Ong'anyo"/>
            <filter val="MARTIN MURIKI"/>
            <filter val="Martin Muriki Mirianki"/>
            <filter val="Martin Okudo Omondi"/>
            <filter val="Martin Wango Kibe"/>
            <filter val="Martin Wangui Waweru"/>
            <filter val="Martina Wato Yattani"/>
            <filter val="Mary Alwoka Andika"/>
            <filter val="Mary Atieno Owuor"/>
            <filter val="Mary Mbii"/>
            <filter val="Mary Mutete Mwanzia"/>
            <filter val="Mary Njoki Ragui"/>
            <filter val="Mary Nyaikamba Mugwe"/>
            <filter val="Mary Wambui Ngure"/>
            <filter val="Mary Washika Nasibi"/>
            <filter val="Marygoretty Chepngetich"/>
            <filter val="MATHENGE NDERITU RICHARD"/>
            <filter val="Mathew Muchiri Ndambiri"/>
            <filter val="Mathew Ondeye Ayal"/>
            <filter val="Matilda Awuor Owino"/>
            <filter val="Maurice Ombworo ODambatafwa"/>
            <filter val="Maurice Ouma Awino"/>
            <filter val="Maxwell Machoka Nyamweya"/>
            <filter val="MAYIEKA JARED MARANGA"/>
            <filter val="Merab Anyango Omondi"/>
            <filter val="Mercellin Chibashimba Kitambala"/>
            <filter val="Mercelline Átieno Ochieng"/>
            <filter val="Mercy Faith Mukani"/>
            <filter val="Mercy Kiugu Kiende"/>
            <filter val="Mercy Maende Imo"/>
            <filter val="Mercy Wangari Kahuko"/>
            <filter val="Mercy Wangui Guandaru"/>
            <filter val="Mercyline Julu Odhiambo"/>
            <filter val="Micah Odhiambo Nyamita"/>
            <filter val="Michael D. Atenya Ingutia"/>
            <filter val="Michael Kangethe Maigwa"/>
            <filter val="Michael Mboya Muma"/>
            <filter val="Michael Muchoki Waititu"/>
            <filter val="Michael Mumassabba Wamache"/>
            <filter val="Michael Mwangi Ngundo"/>
            <filter val="Michael Nganga Thiga"/>
            <filter val="Michael Njoroge Njogo"/>
            <filter val="Michael Osano Okoda"/>
            <filter val="Michael Wanjala Muricho"/>
            <filter val="Mike Erick Wafula"/>
            <filter val="Mildred Imujaro Munyane"/>
            <filter val="MILKA MAINA"/>
            <filter val="Milka Nyaguthii Maina"/>
            <filter val="MILKAH WAIRIMU"/>
            <filter val="Miller Nyamari Nyaribo"/>
            <filter val="Millicent Wanjiru Wachiuri"/>
            <filter val="Miriam Chepleting Sietenei"/>
            <filter val="Miriam Wanjiku Njuguna"/>
            <filter val="Monica Adhiambo Ochieng"/>
            <filter val="MONICAH OTIENDE"/>
            <filter val="Morris Musembi Kitheka"/>
            <filter val="Moses Adama Osiro"/>
            <filter val="Moses Atonga"/>
            <filter val="Moses Karanja Kariuki"/>
            <filter val="Moses Makori Nyang'au"/>
            <filter val="Moses Nene Ndiritu"/>
            <filter val="Mourine Bulemi Mmbeyi"/>
            <filter val="Movine Moraa Tonogo"/>
            <filter val="Musyoki Kimeu Danson"/>
            <filter val="MUTUKU MWINZI"/>
            <filter val="Naftali Njoroge Wambugu"/>
            <filter val="Nancy Akinyi Okumbe"/>
            <filter val="Nancy Matendechere Imbusi"/>
            <filter val="Nancy Njoroge Wambui"/>
            <filter val="Naomi Kolongei"/>
            <filter val="Naomi Nduta Njoroge"/>
            <filter val="Nathan Mwenda Mutwiri"/>
            <filter val="Ndung'u George Wainaina"/>
            <filter val="Nebart Oguda Avutswa"/>
            <filter val="Nellie Waithira Nganga"/>
            <filter val="Nelly Adhiambo"/>
            <filter val="Nicholas Ambani Asoyong"/>
            <filter val="Nicholas Kibiwot Letting"/>
            <filter val="Nicholas Lufumbu Omido"/>
            <filter val="Nicholas Muriithi"/>
            <filter val="Nicholas Muriuki Njiru"/>
            <filter val="Nicholas Musau Mutinda"/>
            <filter val="Nicholas Sikally Wanyangu"/>
            <filter val="Nicodemus Aketch Ishmael"/>
            <filter val="Nicodemus Amwata Okioma"/>
            <filter val="Nicodemus Oriku Mokaya"/>
            <filter val="Norah Atieno Okungu"/>
            <filter val="Norah Ndunge Nthiani"/>
            <filter val="Norah Njoki Nyaga"/>
            <filter val="Norman Kiambi Gachoka"/>
            <filter val="Ogwoka Okemwa"/>
            <filter val="OSCAR JONYO"/>
            <filter val="Oscar Onyango Jonyo"/>
            <filter val="Pamelah Makonjo Mukonyi"/>
            <filter val="Patrick Kimutai Yegon"/>
            <filter val="Patrick Misawo"/>
            <filter val="Patrick Moyi Meso"/>
            <filter val="Patrick Muruga Muriuki"/>
            <filter val="Patrick Ngugi Gikai"/>
            <filter val="Patrick Nyatete Kenyanya"/>
            <filter val="Paul Akida Jilani"/>
            <filter val="Paul Gichuki Atenya"/>
            <filter val="PAUL KENNETH KINYUA"/>
            <filter val="PAULINE OLALI"/>
            <filter val="Paulus Opado Adamba"/>
            <filter val="Peninah Wanjiru Kamau"/>
            <filter val="Peris Wairimu Mwaniki"/>
            <filter val="Peris Wairimu Njuguna"/>
            <filter val="Peter Gichana Otachi"/>
            <filter val="Peter Gikubu Kagai"/>
            <filter val="Peter Inganga Buluma"/>
            <filter val="Peter Irungu Macharia"/>
            <filter val="Peter Kiboi Ngugi"/>
            <filter val="Peter Macharia Wairagu"/>
            <filter val="Peter Maina Ngugi"/>
            <filter val="Peter Maina Njuguna"/>
            <filter val="Peter Mbogo Njoroge"/>
            <filter val="Peter Mburu Kuria"/>
            <filter val="Peter Muiruri Kiarie"/>
            <filter val="Peter Munene Mwaniki"/>
            <filter val="Peter Odhiambo Okech"/>
            <filter val="Peter Ogola Onyango"/>
            <filter val="Peter Saitoti Mzee Ngotho"/>
            <filter val="PETER WAIRAGU"/>
            <filter val="Peter Wangombe Kariuki"/>
            <filter val="Peterson Mwai Kariuki"/>
            <filter val="Phestus Masinde Indimuli"/>
            <filter val="Philip Njore Njeri"/>
            <filter val="Philip Nyadida Odongo"/>
            <filter val="Philis Waithira Kimuhu"/>
            <filter val="Philister Nyang'anyi Obwangi"/>
            <filter val="PHILISTERS OBWANGI"/>
            <filter val="PHILLIP AILA"/>
            <filter val="Phillip Mbugua Mwenja"/>
            <filter val="PHILLIS WAWERU"/>
            <filter val="Philomena Ndinda Mulwa"/>
            <filter val="Phyllis Njoki Murani"/>
            <filter val="Pius Nderitu Kihara"/>
            <filter val="Pollyne Mutunga Mutunga"/>
            <filter val="Polycarp Moturi Ondieki"/>
            <filter val="Primrose Nyambura Mbuthia"/>
            <filter val="Priscilla Njoki Gachigi"/>
            <filter val="PROF. CHRISTINE NANJALA"/>
            <filter val="PROF. LUCY MBURU"/>
            <filter val="Purity- Emma Wambui Mureithi"/>
            <filter val="Purity Mutonyi Wawira"/>
            <filter val="Purity Wanjira Chege"/>
            <filter val="Rachael Njeri Kibuku"/>
            <filter val="Rachael Wanjiru Kamau"/>
            <filter val="Racheal Mugure Mburu"/>
            <filter val="Raphael Otinda Onyango"/>
            <filter val="Raphael Wambi Agong"/>
            <filter val="Rebecca Kavutha Mutia"/>
            <filter val="Rebecca Wangui Munuhe"/>
            <filter val="Regina Wakaro Njoroge"/>
            <filter val="Renson Muchiri Mwangi"/>
            <filter val="REV. KENNEDY KINYUA"/>
            <filter val="Rhoda Emma Wakukha"/>
            <filter val="Richard Gicharu Karanja"/>
            <filter val="RICHARD JOBIESE"/>
            <filter val="Richard Maina Kamami"/>
            <filter val="Richard Mugo"/>
            <filter val="Richard Mwalimu Kithuka"/>
            <filter val="Rispah Khamonyi Omucheyi"/>
            <filter val="Robert Kasisi"/>
            <filter val="Robert Macharia Kimotho"/>
            <filter val="Rogers Ondiba Ochenge"/>
            <filter val="Roggers Ochieng Abongo"/>
            <filter val="Ron Muhande"/>
            <filter val="Rosalia Kageni Njamburi"/>
            <filter val="Rose Ann Nduta Karioki"/>
            <filter val="Rose Jepkorir Rono"/>
            <filter val="Rose Kamwara Kawira"/>
            <filter val="Rose Nelima Natwart"/>
            <filter val="ROSE RONOH"/>
            <filter val="Rose Waweru Gathii"/>
            <filter val="Rosemary Kadenyi Kisato"/>
            <filter val="Rosemary Waigwe Kamau"/>
            <filter val="Roy Wafula Nashombe"/>
            <filter val="Rufus Kinyua Gikera"/>
            <filter val="Rufus Mburu Muchiri"/>
            <filter val="Ruth Katulu Muli"/>
            <filter val="Ruth Muthoni Mwathi"/>
            <filter val="Ruth Mwai Njeri"/>
            <filter val="Salome Mwongeli Musau"/>
            <filter val="Salome Nafuna Masinde"/>
            <filter val="Salome Nakhumicha Muse"/>
            <filter val="Sammy Muhuni Muchai"/>
            <filter val="Sammy Mutua Kitula"/>
            <filter val="Samson Mramba"/>
            <filter val="Samson Nyang'au Paul"/>
            <filter val="SAMUEL GATHANGA"/>
            <filter val="Samuel Gathanga Kungu"/>
            <filter val="Samuel Muguchia Muchugu"/>
            <filter val="Samuel Muthee Kamunya"/>
            <filter val="Samuel Thiga Wabuga"/>
            <filter val="Saphira Achieng Onyanyo"/>
            <filter val="Sarah Akinyi Masese"/>
            <filter val="Sarah Atieno Osida"/>
            <filter val="Sarah Muthoni Wambui"/>
            <filter val="Sebastian Mulongo"/>
            <filter val="Shadrack Hidi Jirma"/>
            <filter val="Sharon Brenda Anyango"/>
            <filter val="Sheila Joy Mulinya"/>
            <filter val="Sheila Mirenja"/>
            <filter val="Sigu Pavel Okoth"/>
            <filter val="Silas Temba Mutabi"/>
            <filter val="Simon Kangethe Ngigi"/>
            <filter val="Simon Karuga Macharia"/>
            <filter val="Simon Kihiu Mungai"/>
            <filter val="Simon Muoria Kamau"/>
            <filter val="Simon Muthumbi Murigi"/>
            <filter val="Simon Ndicu Ndung’u"/>
            <filter val="Simon Nyaga Mwendia"/>
            <filter val="Simon Wanjeru Githinji"/>
            <filter val="Sirma Korir Kiplimo"/>
            <filter val="Solomon Maina Gatimu"/>
            <filter val="Stanley Irungu Ndung'u"/>
            <filter val="Stanley Munga Ngigi"/>
            <filter val="Stella Kainda Riunguh"/>
            <filter val="STEPHEN BULUKU"/>
            <filter val="Stephen Githio"/>
            <filter val="Stephen Kamba Mwangangi"/>
            <filter val="Stephen Macharia Muriu"/>
            <filter val="Stephen Magu Waweru"/>
            <filter val="Stephen Mutiso"/>
            <filter val="Stephen Namisi Keya"/>
            <filter val="Stephen Ochieng Okwany"/>
            <filter val="Stephen Odhiambo Okello"/>
            <filter val="Stephen Thiiru Njenga"/>
            <filter val="Steve Ondieki Nyanamba"/>
            <filter val="Suki Mary Wanza Nyadawa"/>
            <filter val="Susan Kagendo Kimotho"/>
            <filter val="Susan Mukami Thuo"/>
            <filter val="SUSAN NG'ANG'A"/>
            <filter val="Susan Nyawira Gitimu"/>
            <filter val="Susan Wanjiru Nganga"/>
            <filter val="Suzanne Adhiambo Otieno"/>
            <filter val="SUZANNE OTIENO"/>
            <filter val="SYLVIA MBUGUA"/>
            <filter val="Sylvia Murugi Mbugua"/>
            <filter val="Sylvia Wamaitha Wambugu"/>
            <filter val="Teresa Florence Wanjeri"/>
            <filter val="Teresia Wanjiru Karanja"/>
            <filter val="Theophilus Akal Odhiambo"/>
            <filter val="Thomas Mbogo Mwangi"/>
            <filter val="Thomas Monga're Isaaka"/>
            <filter val="Thomas Mwanga Omweri"/>
            <filter val="THOMAS NJOROGE KINYANJUI"/>
            <filter val="Timothy Kagiri Kuiyaki"/>
            <filter val="Timothy Kamau Kanatha"/>
            <filter val="Tom Matwetwe Tinega"/>
            <filter val="Tracy Nyaguthii Ngéthe"/>
            <filter val="Tyrus Maina"/>
            <filter val="Valerie Atieno Odhiambo"/>
            <filter val="Verah Thiong'o"/>
            <filter val="Verile Belindah Opilo"/>
            <filter val="Veronica Nduku Masila"/>
            <filter val="Veronicah Waithira Kiama"/>
            <filter val="Veronicah Wambui Thiongo"/>
            <filter val="Victor Kang'ang'a Kabata"/>
            <filter val="Victor Muthama Musau"/>
            <filter val="Victor Odhaimbo Ogutu"/>
            <filter val="Victor Okebaso Nyamiaka"/>
            <filter val="Victor Onyango Ouno"/>
            <filter val="Victor Ouma Omolo"/>
            <filter val="Victor Welden Onyancha"/>
            <filter val="Victoria Litali Susan"/>
            <filter val="Vincensia Anyango Apopa"/>
            <filter val="Vincent Biko Lung'ashi Nyongesa"/>
            <filter val="Vincent Koga Okello"/>
            <filter val="VINCENT MBANDU"/>
            <filter val="Vincent Ochango"/>
            <filter val="Virginia Dindi Adkinyi"/>
            <filter val="Vivian Arango Achieng"/>
            <filter val="Vivian Laura Akinyi Pambo"/>
            <filter val="WACHECHI KAMAU ALICE"/>
            <filter val="Walter Odera Owino"/>
            <filter val="Walter Odhiambo Ochieng"/>
            <filter val="Wamaitha Mutie"/>
            <filter val="Wario Guyo Wako"/>
            <filter val="Wasilwa Juma Bakari"/>
            <filter val="Watibini Zephaniah Lukamba"/>
            <filter val="Wilfred Omwansa Arori"/>
            <filter val="WILLIAM ODONGO OYIEYO"/>
            <filter val="Wilson Kamami Wanjiru"/>
            <filter val="Winfred Anyango Sikuku"/>
            <filter val="WINFRED OKONGO"/>
            <filter val="Winfred Waruguru Kuria"/>
            <filter val="Winifred Awuor Okong'o"/>
            <filter val="Winnie Muthoni Muchira"/>
            <filter val="Wycliff Mariga Ombuki"/>
            <filter val="Wycliffe Arani Nemwel"/>
            <filter val="Wycliffe Nyaribo Misuko"/>
            <filter val="Yvonne Lilian Ochilo"/>
            <filter val="Yvonne Wakarindi Iguku"/>
            <filter val="Zacharia Chiliswa Bakhoya"/>
            <filter val="Zacharia Monda"/>
            <filter val="Zakary Muchiri Njoroge"/>
            <filter val="Zephaniah Lukamba"/>
            <filter val="Zipporah Njeri Maina"/>
            <filter val="Zipporah Wangeshi Munene"/>
          </filters>
        </filterColumn>
      </autoFilter>
    </customSheetView>
  </customSheetViews>
  <conditionalFormatting sqref="A270 A350">
    <cfRule type="containsText" dxfId="187" priority="1" operator="containsText" text="TUESDAY">
      <formula>NOT(ISERROR(SEARCH(("TUESDAY"),(A270))))</formula>
    </cfRule>
  </conditionalFormatting>
  <conditionalFormatting sqref="A270 A350">
    <cfRule type="containsText" dxfId="186" priority="2" operator="containsText" text="MONDAY">
      <formula>NOT(ISERROR(SEARCH(("MONDAY"),(A270))))</formula>
    </cfRule>
  </conditionalFormatting>
  <conditionalFormatting sqref="A270 A350">
    <cfRule type="containsText" dxfId="185" priority="3" operator="containsText" text="WEDNESDAY">
      <formula>NOT(ISERROR(SEARCH(("WEDNESDAY"),(A270))))</formula>
    </cfRule>
  </conditionalFormatting>
  <conditionalFormatting sqref="A270 A350">
    <cfRule type="containsText" dxfId="184" priority="4" operator="containsText" text="THURSDAY">
      <formula>NOT(ISERROR(SEARCH(("THURSDAY"),(A270))))</formula>
    </cfRule>
  </conditionalFormatting>
  <conditionalFormatting sqref="A270 A350">
    <cfRule type="containsText" dxfId="183" priority="5" operator="containsText" text="FRIDAY">
      <formula>NOT(ISERROR(SEARCH(("FRIDAY"),(A270))))</formula>
    </cfRule>
  </conditionalFormatting>
  <conditionalFormatting sqref="A270 A350">
    <cfRule type="containsText" dxfId="182" priority="6" operator="containsText" text="SATURDAY">
      <formula>NOT(ISERROR(SEARCH(("SATURDAY"),(A270))))</formula>
    </cfRule>
  </conditionalFormatting>
  <conditionalFormatting sqref="A270 A350">
    <cfRule type="containsText" dxfId="181" priority="7" operator="containsText" text="THURSDAY">
      <formula>NOT(ISERROR(SEARCH(("THURSDAY"),(A270))))</formula>
    </cfRule>
  </conditionalFormatting>
  <conditionalFormatting sqref="A270 A350">
    <cfRule type="containsText" dxfId="180" priority="8" operator="containsText" text="FRIDAY">
      <formula>NOT(ISERROR(SEARCH(("FRIDAY"),(A270))))</formula>
    </cfRule>
  </conditionalFormatting>
  <conditionalFormatting sqref="A270 A350">
    <cfRule type="containsText" dxfId="179" priority="9" operator="containsText" text="SATURDAY">
      <formula>NOT(ISERROR(SEARCH(("SATURDAY"),(A270))))</formula>
    </cfRule>
  </conditionalFormatting>
  <conditionalFormatting sqref="A270">
    <cfRule type="containsText" dxfId="178" priority="10" operator="containsText" text="TUESDAY">
      <formula>NOT(ISERROR(SEARCH(("TUESDAY"),(A270))))</formula>
    </cfRule>
  </conditionalFormatting>
  <conditionalFormatting sqref="A270">
    <cfRule type="containsText" dxfId="177" priority="11" operator="containsText" text="MONDAY">
      <formula>NOT(ISERROR(SEARCH(("MONDAY"),(A270))))</formula>
    </cfRule>
  </conditionalFormatting>
  <conditionalFormatting sqref="A270">
    <cfRule type="containsText" dxfId="176" priority="12" operator="containsText" text="WEDNESDAY">
      <formula>NOT(ISERROR(SEARCH(("WEDNESDAY"),(A270))))</formula>
    </cfRule>
  </conditionalFormatting>
  <conditionalFormatting sqref="A270">
    <cfRule type="containsText" dxfId="175" priority="13" operator="containsText" text="THURSDAY">
      <formula>NOT(ISERROR(SEARCH(("THURSDAY"),(A270))))</formula>
    </cfRule>
  </conditionalFormatting>
  <conditionalFormatting sqref="A270">
    <cfRule type="containsText" dxfId="174" priority="14" operator="containsText" text="FRIDAY">
      <formula>NOT(ISERROR(SEARCH(("FRIDAY"),(A270))))</formula>
    </cfRule>
  </conditionalFormatting>
  <conditionalFormatting sqref="A270">
    <cfRule type="containsText" dxfId="173" priority="15" operator="containsText" text="SATURDAY">
      <formula>NOT(ISERROR(SEARCH(("SATURDAY"),(A270))))</formula>
    </cfRule>
  </conditionalFormatting>
  <conditionalFormatting sqref="A270 A350">
    <cfRule type="containsText" dxfId="172" priority="16" operator="containsText" text="THURSDAY">
      <formula>NOT(ISERROR(SEARCH(("THURSDAY"),(A270))))</formula>
    </cfRule>
  </conditionalFormatting>
  <conditionalFormatting sqref="A270">
    <cfRule type="containsText" dxfId="171" priority="17" operator="containsText" text="FRIDAY">
      <formula>NOT(ISERROR(SEARCH(("FRIDAY"),(A270))))</formula>
    </cfRule>
  </conditionalFormatting>
  <conditionalFormatting sqref="A270">
    <cfRule type="containsText" dxfId="170" priority="18" operator="containsText" text="SATURDAY">
      <formula>NOT(ISERROR(SEARCH(("SATURDAY"),(A270))))</formula>
    </cfRule>
  </conditionalFormatting>
  <conditionalFormatting sqref="A270 A350">
    <cfRule type="containsText" dxfId="169" priority="19" operator="containsText" text="SUNDAY">
      <formula>NOT(ISERROR(SEARCH(("SUNDAY"),(A270))))</formula>
    </cfRule>
  </conditionalFormatting>
  <conditionalFormatting sqref="A270">
    <cfRule type="containsText" dxfId="168" priority="20" operator="containsText" text="SUNDAY">
      <formula>NOT(ISERROR(SEARCH(("SUNDAY"),(A270))))</formula>
    </cfRule>
  </conditionalFormatting>
  <conditionalFormatting sqref="A270 A350">
    <cfRule type="containsBlanks" dxfId="167" priority="21">
      <formula>LEN(TRIM(A270))=0</formula>
    </cfRule>
  </conditionalFormatting>
  <dataValidations count="1">
    <dataValidation type="list" allowBlank="1" showDropDown="1" showErrorMessage="1" sqref="A1505">
      <formula1>"ABRAHAM KIGURO,ABSOLOM OMARIBA,ALBERT OCHIENG',ALEX LUSWETI,ALEX ODONGO,ALICE MUIA,ALLAN ODUOR,ALULU LILY,AMBROSE NJERU,AMOS MUSEMBI,ANDREW GOVEDI KISANYANYA,ANDREW GROHNEY,ANDREW LEVI,ANDREW RORI,ANGELICA GITONGA,ANN INYANGALA,ANN MACHARIA,ANN NKIROTE,AN"&amp;"NE NDUNG'U,ANNE W MAINA,ANNE WANJIRU KAROKI,ANTHONY MULINGE,ANTHONY WAFULA,AUSTIN MAKUNGU,BEATRICE KAGUCIA,BEATRICE ROTICH,BEATRICE WEKHE,BENARD CHOGI,BENJAMIN KINUTHIA,BENJAMIN MUTUNGI,BENSON NGOBIA,BERNARD ORIOKI,BETTY KABUNGO,BIKO NYONGESA,BRENDA JUMA,"&amp;"BRIAN INDIMULI,BRIAN OBIERO,CALVINS ODHIAMBO,CARDEN ADEMBO,CAROLINE CHEBET,CAROLINE KAHINGO,CAROLINE THIGA,CAROLINE TOO,CATHERINE GACHIRI,CECILIA GITAU,CELESTINE WANDABUSI,CHARLES BONVENTURE MALUNGU,CHARLES KYENGO,CHRIS MAYAKA,CHRISTINE MUKHONGO,CHRISTINE"&amp;" MWANG'OMBE,CINDY KAGWIRIA,CLEOPHAS MUENDO,CLINTON KIHIMA,CLIVE ONSOMU,COLLINS ONDIEK,CONRAD AKELLO,CYNDI KINUTHIA,CYRUS MWANGI WANJOHI,DAISY CHEPKOECH,DAISY KEMUNTO,DAMARIS MUSEMBI,DAN IMBEGA,DANIEL KASILI,DANIEL MWANZIA,DANIEL WABWIRE,DAVID AJIKI,DAVID "&amp;"AKOO,DAVID CHEPKONGA,DAVID MARAGU,DAVID OGOLLA,DAVID OMOLLO,DAVID OPONDO,DAVID OUMA,DAVIS IMBUKA,DEBORAH MULI,DENNIS KEMEI,DENNIS MUTHUI,DESMOND MWANGI WAIRIMU,DOCTOR GONGERA,DOMINIC AMORO,DOMINIC NGALA,DOMINIC OJWANG,DOMINIC ONG'ONDO OCHOI,DOMTILA KOSGEY"&amp;",DOROTHY MUTUA,DOROTHY OBALLA,DOUGLAS NYAKUNDI,DR. ABRAHAM MATHEKA,DR. ABRAHAM ROTICH,DR. ALFRED KITHUSI,DR. ANN WAMATHAI,DR. ANNE MUNUKU,DR. ANTHONY MWAI,DR. ARANI WYCLIFFE,DR. ARGAN WEKESA,DR. ASENATH ONGUSO,DR. BEDAN KINYANJUI,DR. BENSON NJONGORO,DR. B"&amp;"ERNARD MUIA,DR. BILLIAH MAENDE,DR. BONIFACE MALENJE,DR. BRIGITTE OKONGA,DR. CAROLINE NTARA,DR. CARREN CHEPNGETICH,DR. CATHERINE GATARI,DR. CATHERINE KANANA,DR. CECILIA IRERI,DR. CHARLES GITHIRA WANYOIKE,DR. CHARLES MUHORO,DR. CHARLES THOMAS KEYA,DR. CHRIS"&amp;"ANTUS MAKHOHA,DR. DANIEL BWIRE,DR. DENNIS GICHUKI,DR. DENNIS KABURU,DR. DORCAS NJERU,DR. DORCAS WAMBUGU,DR. DORLEEN MURITHI,DR. DUNCAN WAMBUGU,DR. EDWARD ONYANGO,DR. EDWARD OWINO,DR. EDWIN OMOL,DR. ELIJAH MASENO,DR. EMMANUEL SHIKUKU,DR. EUNICE GITIRI,DR. "&amp;"EZEKIEL AKWALU,DR. FANICE WASWA,DR. FANON ANANDA,DR. FIONA KORIR,DR. FLORENCE MIIMA,DR. FLORENCE MIMA,DR. FRANCIS MUTEGI,DR. FRANCIS OMONDI,DR. FRED SPORTA,DR. FREDRICK WAFULA,DR. FREMINUS MUGAMBI,DR. GABRIEL KAMAU,DR. GABRIEL LAIBONI,DR. GLADYS BUNYASI,D"&amp;"R. GLADYS CHEROTICH,DR. GODFREY KYALO MAKAU,DR. GRACE ANN KIMARU,DR. GRACE MUSA,DR. GRACE NJOKI MAINA,DR. HENRY MOMANYI,DR. IBRAHIM TIRIMBA,DR. IRENE MUNDIA,DR. IRUNGU MACHARIA,DR. JACKSON NDOLO,DR. JACKSON NDUNG'U,DR. JACOB OTIENO,DR. JACQUELINE ODHIAMBO"&amp;",DR. JACQUELINE OJIAMBO,DR. JAMES MURUNGA,DR. JANE NJURU,DR. JANVAN MUNYOKI,DR. JOEL OMUSEBE,DR. JOHN NDERITU,DR. JOHN WANYOIKE,DR. JOSPHINE KARARI,DR. JULIUS MUTHIKE NJIRI,DR. JUNITER KWAMBOKA MOKUA,DR. JUSTUS BARASA MAENDE,DR. KATHANDIKA IGUNA,DR. KEN O"&amp;"TIENO,DR. KEVIN MUGOYE,DR. LAWRENCE NDERU,DR. LUCY MBURU,DR. LUCY WAMALWA,DR. MARGARET MURIITHI,DR. MARGARET MWAURA,DR. MARGARET NJIRU,DR. MARK CHETAMBE,DR. MARY MBII,DR. MARY MWANZIA,DR. MICHAEL MUMA,DR. MICHAEL NJOGO,DR. MOKAYA ORIKU NICODEMUS,DR. NANCY"&amp;" IMBUSI,DR. NEBART AVUTSWA,DR. NICHODEMUS AKETCH,DR. NYATETE KENYANYA,DR. PAUL ABUONJI,DR. PETER KARIUKI,DR. PETER NJUGUNA,DR. PETER OMAE,DR. PRISCILLA GACHIGI,DR. RACHAEL KIBUKU,DR. REBECCA MUTIA,DR. ROBERT OCHIENG',DR. RODGERS OCHENGE,DR. ROSE GATHII,DR"&amp;". RUFUS GIKERA,DR. SIMON MWENDIA,DR. SIMON NJOGU,DR. SIRMA KORIR,DR. SOLOMON LEMUNEN,DR. SOLOMON NGAHU,DR. SOPHIA BIRONGA,DR. STEPHEN DAVID KIOKO,DR. STEPHEN GITHAIGA,DR. STEPHEN NJENGA,DR. SUSAN GITIMU,DR. SUSAN KIMOTHO,DR. TONY ODUOR,DR. WALTER OWINO,DR"&amp;". WYCLIFFE NYARIBO,DR. ZIPPORA OKOTH,DUNCAN MARAGIA,DUNCAN OUMA,DUNCAN OWUOR,EDWARD GURA,EDWARD KOBI MATIBA,EDWARD MUJUKA,EDWIN KAMAU WANGAMWA,EDWIN KIMANI,EDWIN KIPKEMOI LIMO,EDWIN OWITI,EDWIN WANJURU,ELIJAH NYAKUNDI,ELIJAH WEKESA,ELIUD LAGAT,ELIZABETH T"&amp;"HIGA,ELPHAS LITSALITSA,ELTON KIPKORIR LANGAT,EMILLY ADHIAMBO,EMILY OKOTH,EMMA MACHOGU,EMMY C. ROTICH,EMYLN NGWIRI,ENG. ERASTUS MWONGERA,ENOCK MAKORI,EPHRINE UBAGA,ERIC GITONGA,ERIC KIBIGO,ERIC MOGIRE,ERICK MAKORA,ERICK ODUOL,ERNEST MADARA,ESTHER MAKORI,ES"&amp;"THER NJENGA,ESTON KWACH,EUPHRINE UBAGA,EVALYNE HAGOI,EVANS ONGULO,EZEKIEL KURIA,FAITH GACHOKA,FAITH NGENDO,FAUSTIN MWINZI,FELISTAS KAMANDE,FIONA KANINI,FRANCIS KIVUVA,FRANCIS OBURA,FRANCIS OKETCH OCHIENG,FRANK TUTU,FRANKLIN OYOSA,FRANKLINE MUDULIA,FRED OM"&amp;"ONDI,FREDRICK KARIITHI GITHUI,FREDRICK LEVA,FREDRICK MUSEE,FREDRICK MUSIKA,FREDRICK OCHIENG,FRIDAH GAKII,FRIDAH KARURI,FRIDAH KIOKO,GABRIEL NJOROGE NJUGUNA,GABRIEL WAWERU,GEOFFREY NJUGUNA,GEOFFREY OCHIENG',GEOFFREY RUBE,GEOFFREY RUMBE,GEORGE GITHOGE,GEORG"&amp;"E KARIUKI,GEORGE MWANGI,GEORGE OBOP,GEORGE OMANYA,GEORGE ONYANGO,GEORGE WAMAE,GIDEON GATERO,GLADYS MANGE,GLENNE MORAA,GODFREY OMONDI OCHOLA,GODRICK OCHIENG,GRACE WAMBUI GATHUA,GRIFFIN KENGA,HANNAH WANYOIKE,HEDWIG OMBUNDA,HELLEN NJAGI,HELLEN NYAMBURA WABUR"&amp;"I,HENRY GIKONYO,HILDA KAMAU,HUMPHREY CHAVINI,ISAAC GACHUIGA,ISAAC OKOLA,ISAIAH WERE,ISAIH OBIRI,ISSAR ARMAN,JACKLINE MUIRURI,JACKLINE SHANGA,JACKSON KAMAU,JACKSON KIMANI,JACOB OLOO,JAMES BWIRE,JAMES KIARIE,JAMES MBAO,JAMES MURIGI,JAMES NJAMA,JAMES OTUTO,J"&amp;"AMES OYOO,JAMES THUKU,JANE GITAU,JANE MASAA,JANET OKARA,JAPHETH MUCHAI,JARED MOMANYI,JAVED KANA,JECTON ANYANGO,JEDIDAH NDINDA,JENNIFFER KATEE,JEREMIAH MUNIU,JESSEN KOGI,JOAB OPALA,JOB CHEGE,JOEL CHEGE,JOHN IRUNGU,JOHN KABUCHO,JOHN KIMOTHO,JOHN NJIRU,JOHN "&amp;"OGUTU,JOHN OYARO,JOHN SAGIMO,JOHN WAINAINA,JOHNSTONE MAINA,JOHNSTONE OKEYO,JOHNSTONE WANDERA,JOSELYN MUTENDE,JOSEPH BARONGO,JOSEPH GITARI,JOSEPH KURIA,JOSEPH MAGU,JOSEPH SOITA,JOSEPHINE WANG'OMBE,JOSHUA NYANGIDI,JOSHUA OMANYO,JOSIAH MAROKO,JOSIAH MOROKO,J"&amp;"OY KANANU,JOYCE CHEBET KORIR,JULIET MARIA MAKALI,JULIET WAWIRA,JULIUS OGWENO,JULIUS WAMBUGU,JUSTIN ONYANDO,JUSTUS MUTIA,KAROLLE KAHINGO,KELVIN NJAGI,KENNEDY KINYUA,KENNEDY NYABAGA,KENNETH CHEBELYON,KENNETH GATOBU KIRIMI,KENNETH MACHARIA,KENNETH NYAWEGI,KE"&amp;"VIN NAISHO,KEZIAH WANJIKU,KILLION AMOLLO,KNOWLES ONWONGA,LAMECH ANG'ILA,LECTURER NAME,LECTURERS,LEMMY MUNENE,LEONARD WANYAMA,LEVINA ONDENGE,LILIAN CHEGE,LINET MUTEGI,LINUS ALOO,LISPER KENDI,LUCY AJWANG’ OTIENO,LUCY OLOUASA,LUCY ORUTA,LUKE MBOM,LYDIA WANDI"&amp;"RI,LYDIAH MUMBI,MACKRED OCHIENG,MALACH OSORO,MALOBA ANDATI,MARGARET KARUITHA,MARGARET WAIRUMBI,MARIANA NJOROGE,MARION KARUIRU,MARTIN KIBE,MARTIN LUTHER,MARTIN MURIKI,MARTIN OKUDO,MARTIN WAWERU,MARYGORETTY CHEPNG'ETICH,MATHENGE NDERITU RICHARD,MATHEW MUCHI"&amp;"RI,MATTHEWS AYAL,MAURICE ODAMBATAFWA,MAURICE OUMA,MAYIEKA JARED MARANGA,MERAB OMONDI,MERCELINE ATIENO,MERCEYLINE NJULU,MERCY GUANDARU,MERCY MUKANI,MICHAEL KANGETHE,MICHAEL NG'ANG'A THIGA,MICHAEL OSANO OKODA,MICHAEL WANJALA,MILKAH MAINA,MILKAH NJUGUNA,MILL"&amp;"ICENT WACHIURI,MONICAH OCHIENG,MOSES ADAMA,MOSES ATONGA,MOVINE TONOGO,MOYI MESO,MUO CHARLES,MUTEGI KITHAKA,MUTIE WAMAITHA,NANCY NJOROGE,NANCY OKUMBE,NAOMI KOLONGEI,NELLIE NGANGA,NELLY ADHIAMBO,NGIGI STANLEY MUGA,NICHOLAS LUFUMBU OMIDO,NICHOLAS MURIITHI,NI"&amp;"CHOLAS MUSAU MUTINDA,NICHOLAS NJIRU,NICHOLAS SIKALLY,NJUGUNA ALEXANDER KAMAU,NORAH NJOKI,NORAH OKUNGU,OKEMWA OGWOKA,OPETU BAHATI,PATRICK GIKAI NGUGI,PATRICK MISAWA,PATRICK MURIUKI,PATRICK OSUMO,PATRICK YEGON,PAUL ATENYA,PAULINE OLALI,PAULUS ADAMBA,PAVEL S"&amp;"IGU,PENINA KAMAU,PERIS WAIRIMU,PETER GIKUBU,PETER INGANGA BULUMA,PETER KIARIE,PETER OGOLA,PHESTUS MASINDE,PHILIP AILA,PHILIP NJORE,PHILISTER OBWANGI,PHYLIS MURANI,POLLYNE MUTUNGA,PROF. CHRISTINE NANJALA,PROF. JOSHUA BAGAKA'S,PROF. SHADRACK JIRMA,PROF. SIM"&amp;"ON NGIGI,PURITY MUREITHI,PURITY MUTONYI,RACHAEL KAMAU,RAPHAEL AGONG,RAPHAEL ONYANGO,REBECCA MUNUHE,REGINA NJOROGE,RICHARD KAMAMI,RICHARD KITHUKA,RICHARD MUGO,RISPAH KHAMONYI,ROGERS ABONG'O,RON MUHANDE,ROSALIA KAGENI,ROSE ANN KARIOKI,ROSE ANN NDUTA,ROSEMAR"&amp;"Y WAIGWE,ROY WAFULA,RUFUS MBURU,SALOME MASINDE,SALOME MUSE,SAMMY KITULA,SAMUEL MUTHEE KAMUNYA,SAMUEL WABUGA,SAMWEL GATHANGA,SARAH ATIENO OSIDA,SARAH MASESE,SARAH MUTHONI,SHARON OLUTEYO,SHEILA MIRENJA,SHEILA MULINYA,SILAS TEMBA,SIMON GITHINJI,SIMON MACHARI"&amp;"A,SOLOMON MAINA,STEPHEN BULUKU,STEPHEN GITHIO"</formula1>
    </dataValidation>
  </dataValidations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DropDown="1" showErrorMessage="1">
          <x14:formula1>
            <xm:f>'VALID NAMES'!$A$1:$A$997</xm:f>
          </x14:formula1>
          <xm:sqref>A23 A301 A316 A324 A361 A363 A367 A398 A431 A493 A509 A530 A608 A634 A681 A721 A728 A775 A802 A804 A812 A819 A827:A829 A907 A909 A929 A938 A949 A1028 A1056 A1074 A1127 A1139 A1158 A1176 A1180 A1213 A1261 A1305 A1315:A1316 A1318 A1322 A1333 A1339 A1347 A1373:A1374 A1378 A1381 A1396 A1399 A1402 A1406 A1409 A1438 A1440 A1445:A1446 A1458 A1462 A1471 A1484 A1491 A1504 A1512 A1516:A1517 A1520 A1522 A1525 A1527 A1530:A1531 A1534 A1538:A1540 A1542 A1548 A1550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SOT STREAMS</vt:lpstr>
      <vt:lpstr>SOB STREAMS</vt:lpstr>
      <vt:lpstr>SEASS STREAMS</vt:lpstr>
      <vt:lpstr>Detail2-BAFT 401-FT</vt:lpstr>
      <vt:lpstr>PTTI STREAMS</vt:lpstr>
      <vt:lpstr>PROG CODE</vt:lpstr>
      <vt:lpstr>ROOMZOOM USAGE</vt:lpstr>
      <vt:lpstr>NEW UNIT CODES</vt:lpstr>
      <vt:lpstr>ENTER STAFF #S HERE</vt:lpstr>
      <vt:lpstr>VALID NAMES</vt:lpstr>
      <vt:lpstr>MASTER TT</vt:lpstr>
      <vt:lpstr>LECTUER CLASHES</vt:lpstr>
      <vt:lpstr>WORKLOAD CONTROL SHEET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masese</dc:creator>
  <cp:lastModifiedBy>masese</cp:lastModifiedBy>
  <dcterms:created xsi:type="dcterms:W3CDTF">2026-01-02T14:24:58Z</dcterms:created>
  <dcterms:modified xsi:type="dcterms:W3CDTF">2026-01-02T15:17:47Z</dcterms:modified>
</cp:coreProperties>
</file>